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charts/chart5.xml" ContentType="application/vnd.openxmlformats-officedocument.drawingml.chart+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080" yWindow="1320" windowWidth="23955" windowHeight="11385"/>
  </bookViews>
  <sheets>
    <sheet name="Summary" sheetId="4" r:id="rId1"/>
    <sheet name="Data0" sheetId="1" r:id="rId2"/>
    <sheet name="Data1" sheetId="3" state="hidden" r:id="rId3"/>
    <sheet name="Data2" sheetId="6" state="hidden" r:id="rId4"/>
    <sheet name="Data3" sheetId="7" state="hidden" r:id="rId5"/>
    <sheet name="Data4" sheetId="5" state="hidden" r:id="rId6"/>
    <sheet name="mapping" sheetId="2" state="hidden" r:id="rId7"/>
  </sheets>
  <definedNames>
    <definedName name="Datenschnitt_Exp">#N/A</definedName>
    <definedName name="Datenschnitt_Job_Type">#N/A</definedName>
    <definedName name="_xlnm.Print_Area" localSheetId="0">Summary!$B$2:$CS$73</definedName>
    <definedName name="PIV_13">OFFSET(Data3!$A$5,0,0,GETPIVOTDATA("Anzahl von Unique ID",Data3!$A$3,"Exp","0..1"),3)</definedName>
    <definedName name="PIV_14">OFFSET(Data3!$E$5,0,0,GETPIVOTDATA("Anzahl von Unique ID",Data3!$E$3,"Exp","1..3"),3)</definedName>
    <definedName name="PIV_15">OFFSET(Data3!$I$5,0,0,GETPIVOTDATA("Anzahl von Unique ID",Data3!$I$3,"Exp","10.."),3)</definedName>
    <definedName name="PIV_16">OFFSET(Data3!$M$5,0,0,GETPIVOTDATA("Anzahl von Unique ID",Data3!$M$3,"Exp","3..5"),3)</definedName>
    <definedName name="PIV_17">OFFSET(Data3!$Q$5,0,0,GETPIVOTDATA("Anzahl von Unique ID",Data3!$Q$3,"Exp","5..10"),3)</definedName>
    <definedName name="PPT">Data4!$K$4:$AJ$37</definedName>
    <definedName name="Sal_All">Data2!$D$3:$E$13</definedName>
    <definedName name="Top5_Sal">Data2!$A$3:$B$8</definedName>
  </definedNames>
  <calcPr calcId="145621"/>
  <pivotCaches>
    <pivotCache cacheId="0"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D33" i="5" l="1"/>
  <c r="Q74" i="5"/>
  <c r="L74" i="5" s="1"/>
  <c r="B48" i="5"/>
  <c r="L16" i="6"/>
  <c r="L17" i="6" s="1"/>
  <c r="L18" i="6" s="1"/>
  <c r="L19" i="6" s="1"/>
  <c r="G21" i="6"/>
  <c r="G16" i="6"/>
  <c r="H16" i="6" s="1"/>
  <c r="H15" i="6"/>
  <c r="G12" i="6"/>
  <c r="G10" i="6"/>
  <c r="G8" i="6"/>
  <c r="G6" i="6"/>
  <c r="G4" i="6"/>
  <c r="O5" i="6"/>
  <c r="O6" i="6"/>
  <c r="O7" i="6"/>
  <c r="O8" i="6"/>
  <c r="O4" i="6"/>
  <c r="I6" i="6"/>
  <c r="I8" i="6" s="1"/>
  <c r="I10" i="6" s="1"/>
  <c r="I12" i="6" s="1"/>
  <c r="I5" i="6"/>
  <c r="I7" i="6" s="1"/>
  <c r="I9" i="6" s="1"/>
  <c r="I11" i="6" s="1"/>
  <c r="I13" i="6" s="1"/>
  <c r="H6" i="6"/>
  <c r="H7" i="6" s="1"/>
  <c r="H8" i="6"/>
  <c r="H9" i="6" s="1"/>
  <c r="H10" i="6"/>
  <c r="H11" i="6" s="1"/>
  <c r="H12" i="6"/>
  <c r="H13" i="6" s="1"/>
  <c r="H4" i="6"/>
  <c r="H5" i="6" s="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Z1016" i="1"/>
  <c r="Z1017" i="1"/>
  <c r="Z1018" i="1"/>
  <c r="Z1019" i="1"/>
  <c r="Z1020" i="1"/>
  <c r="Z1021" i="1"/>
  <c r="Z1022" i="1"/>
  <c r="Z1023" i="1"/>
  <c r="Z1024" i="1"/>
  <c r="Z1025" i="1"/>
  <c r="Z1026" i="1"/>
  <c r="Z1027" i="1"/>
  <c r="Z1028" i="1"/>
  <c r="Z1029" i="1"/>
  <c r="Z1030" i="1"/>
  <c r="Z1031" i="1"/>
  <c r="Z1032" i="1"/>
  <c r="Z1033" i="1"/>
  <c r="Z1034" i="1"/>
  <c r="Z1035" i="1"/>
  <c r="Z1036" i="1"/>
  <c r="Z1037" i="1"/>
  <c r="Z1038" i="1"/>
  <c r="Z1039" i="1"/>
  <c r="Z1040" i="1"/>
  <c r="Z1041" i="1"/>
  <c r="Z1042" i="1"/>
  <c r="Z1043" i="1"/>
  <c r="Z1044" i="1"/>
  <c r="Z1045" i="1"/>
  <c r="Z1046" i="1"/>
  <c r="Z1047" i="1"/>
  <c r="Z1048" i="1"/>
  <c r="Z1049" i="1"/>
  <c r="Z1050" i="1"/>
  <c r="Z1051" i="1"/>
  <c r="Z1052" i="1"/>
  <c r="Z1053" i="1"/>
  <c r="Z1054" i="1"/>
  <c r="Z1055" i="1"/>
  <c r="Z1056" i="1"/>
  <c r="Z1057" i="1"/>
  <c r="Z1058" i="1"/>
  <c r="Z1059" i="1"/>
  <c r="Z1060" i="1"/>
  <c r="Z1061" i="1"/>
  <c r="Z1062" i="1"/>
  <c r="Z1063" i="1"/>
  <c r="Z1064" i="1"/>
  <c r="Z1065" i="1"/>
  <c r="Z1066" i="1"/>
  <c r="Z1067" i="1"/>
  <c r="Z1068" i="1"/>
  <c r="Z1069" i="1"/>
  <c r="Z1070" i="1"/>
  <c r="Z1071" i="1"/>
  <c r="Z1072" i="1"/>
  <c r="Z1073" i="1"/>
  <c r="Z1074" i="1"/>
  <c r="Z1075" i="1"/>
  <c r="Z1076" i="1"/>
  <c r="Z1077" i="1"/>
  <c r="Z1078" i="1"/>
  <c r="Z1079" i="1"/>
  <c r="Z1080" i="1"/>
  <c r="Z1081" i="1"/>
  <c r="Z1082" i="1"/>
  <c r="Z1083" i="1"/>
  <c r="Z1084" i="1"/>
  <c r="Z1085" i="1"/>
  <c r="Z1086" i="1"/>
  <c r="Z1087" i="1"/>
  <c r="Z1088" i="1"/>
  <c r="Z1089" i="1"/>
  <c r="Z1090" i="1"/>
  <c r="Z1091" i="1"/>
  <c r="Z1092" i="1"/>
  <c r="Z1093" i="1"/>
  <c r="Z1094" i="1"/>
  <c r="Z1095" i="1"/>
  <c r="Z1096" i="1"/>
  <c r="Z1097" i="1"/>
  <c r="Z1098" i="1"/>
  <c r="Z1099" i="1"/>
  <c r="Z1100" i="1"/>
  <c r="Z1101" i="1"/>
  <c r="Z1102" i="1"/>
  <c r="Z1103" i="1"/>
  <c r="Z1104" i="1"/>
  <c r="Z1105" i="1"/>
  <c r="Z1106" i="1"/>
  <c r="Z1107" i="1"/>
  <c r="Z1108" i="1"/>
  <c r="Z1109" i="1"/>
  <c r="Z1110" i="1"/>
  <c r="Z1111" i="1"/>
  <c r="Z1112" i="1"/>
  <c r="Z1113" i="1"/>
  <c r="Z1114" i="1"/>
  <c r="Z1115" i="1"/>
  <c r="Z1116" i="1"/>
  <c r="Z1117" i="1"/>
  <c r="Z1118" i="1"/>
  <c r="Z1119" i="1"/>
  <c r="Z1120" i="1"/>
  <c r="Z1121" i="1"/>
  <c r="Z1122" i="1"/>
  <c r="Z1123" i="1"/>
  <c r="Z1124" i="1"/>
  <c r="Z1125" i="1"/>
  <c r="Z1126" i="1"/>
  <c r="Z1127" i="1"/>
  <c r="Z1128" i="1"/>
  <c r="Z1129" i="1"/>
  <c r="Z1130" i="1"/>
  <c r="Z1131" i="1"/>
  <c r="Z1132" i="1"/>
  <c r="Z1133" i="1"/>
  <c r="Z1134" i="1"/>
  <c r="Z1135" i="1"/>
  <c r="Z1136" i="1"/>
  <c r="Z1137" i="1"/>
  <c r="Z1138" i="1"/>
  <c r="Z1139" i="1"/>
  <c r="Z1140" i="1"/>
  <c r="Z1141" i="1"/>
  <c r="Z1142" i="1"/>
  <c r="Z1143" i="1"/>
  <c r="Z1144" i="1"/>
  <c r="Z1145" i="1"/>
  <c r="Z1146" i="1"/>
  <c r="Z1147" i="1"/>
  <c r="Z1148" i="1"/>
  <c r="Z1149" i="1"/>
  <c r="Z1150" i="1"/>
  <c r="Z1151" i="1"/>
  <c r="Z1152" i="1"/>
  <c r="Z1153" i="1"/>
  <c r="Z1154" i="1"/>
  <c r="Z1155" i="1"/>
  <c r="Z1156" i="1"/>
  <c r="Z1157" i="1"/>
  <c r="Z1158" i="1"/>
  <c r="Z1159" i="1"/>
  <c r="Z1160" i="1"/>
  <c r="Z1161" i="1"/>
  <c r="Z1162" i="1"/>
  <c r="Z1163" i="1"/>
  <c r="Z1164" i="1"/>
  <c r="Z1165" i="1"/>
  <c r="Z1166" i="1"/>
  <c r="Z1167" i="1"/>
  <c r="Z1168" i="1"/>
  <c r="Z1169" i="1"/>
  <c r="Z1170" i="1"/>
  <c r="Z1171" i="1"/>
  <c r="Z1172" i="1"/>
  <c r="Z1173" i="1"/>
  <c r="Z1174" i="1"/>
  <c r="Z1175" i="1"/>
  <c r="Z1176" i="1"/>
  <c r="Z1177" i="1"/>
  <c r="Z1178" i="1"/>
  <c r="Z1179" i="1"/>
  <c r="Z1180" i="1"/>
  <c r="Z1181" i="1"/>
  <c r="Z1182" i="1"/>
  <c r="Z1183" i="1"/>
  <c r="Z1184" i="1"/>
  <c r="Z1185" i="1"/>
  <c r="Z1186" i="1"/>
  <c r="Z1187" i="1"/>
  <c r="Z1188" i="1"/>
  <c r="Z1189" i="1"/>
  <c r="Z1190" i="1"/>
  <c r="Z1191" i="1"/>
  <c r="Z1192" i="1"/>
  <c r="Z1193" i="1"/>
  <c r="Z1194" i="1"/>
  <c r="Z1195" i="1"/>
  <c r="Z1196" i="1"/>
  <c r="Z1197" i="1"/>
  <c r="Z1198" i="1"/>
  <c r="Z1199" i="1"/>
  <c r="Z1200" i="1"/>
  <c r="Z1201" i="1"/>
  <c r="Z1202" i="1"/>
  <c r="Z1203" i="1"/>
  <c r="Z1204" i="1"/>
  <c r="Z1205" i="1"/>
  <c r="Z1206" i="1"/>
  <c r="Z1207" i="1"/>
  <c r="Z1208" i="1"/>
  <c r="Z1209" i="1"/>
  <c r="Z1210" i="1"/>
  <c r="Z1211" i="1"/>
  <c r="Z1212" i="1"/>
  <c r="Z1213" i="1"/>
  <c r="Z1214" i="1"/>
  <c r="Z1215" i="1"/>
  <c r="Z1216" i="1"/>
  <c r="Z1217" i="1"/>
  <c r="Z1218" i="1"/>
  <c r="Z1219" i="1"/>
  <c r="Z1220" i="1"/>
  <c r="Z1221" i="1"/>
  <c r="Z1222" i="1"/>
  <c r="Z1223" i="1"/>
  <c r="Z1224" i="1"/>
  <c r="Z1225" i="1"/>
  <c r="Z1226" i="1"/>
  <c r="Z1227" i="1"/>
  <c r="Z1228" i="1"/>
  <c r="Z1229" i="1"/>
  <c r="Z1230" i="1"/>
  <c r="Z1231" i="1"/>
  <c r="Z1232" i="1"/>
  <c r="Z1233" i="1"/>
  <c r="Z1234" i="1"/>
  <c r="Z1235" i="1"/>
  <c r="Z1236" i="1"/>
  <c r="Z1237" i="1"/>
  <c r="Z1238" i="1"/>
  <c r="Z1239" i="1"/>
  <c r="Z1240" i="1"/>
  <c r="Z1241" i="1"/>
  <c r="Z1242" i="1"/>
  <c r="Z1243" i="1"/>
  <c r="Z1244" i="1"/>
  <c r="Z1245" i="1"/>
  <c r="Z1246" i="1"/>
  <c r="Z1247" i="1"/>
  <c r="Z1248" i="1"/>
  <c r="Z1249" i="1"/>
  <c r="Z1250" i="1"/>
  <c r="Z1251" i="1"/>
  <c r="Z1252" i="1"/>
  <c r="Z1253" i="1"/>
  <c r="Z1254" i="1"/>
  <c r="Z1255" i="1"/>
  <c r="Z1256" i="1"/>
  <c r="Z1257" i="1"/>
  <c r="Z1258" i="1"/>
  <c r="Z1259" i="1"/>
  <c r="Z1260" i="1"/>
  <c r="Z1261" i="1"/>
  <c r="Z1262" i="1"/>
  <c r="Z1263" i="1"/>
  <c r="Z1264" i="1"/>
  <c r="Z1265" i="1"/>
  <c r="Z1266" i="1"/>
  <c r="Z1267" i="1"/>
  <c r="Z1268" i="1"/>
  <c r="Z1269" i="1"/>
  <c r="Z1270" i="1"/>
  <c r="Z1271" i="1"/>
  <c r="Z1272" i="1"/>
  <c r="Z1273" i="1"/>
  <c r="Z1274" i="1"/>
  <c r="Z1275" i="1"/>
  <c r="Z1276" i="1"/>
  <c r="Z1277" i="1"/>
  <c r="Z1278" i="1"/>
  <c r="Z1279" i="1"/>
  <c r="Z1280" i="1"/>
  <c r="Z1281" i="1"/>
  <c r="Z1282" i="1"/>
  <c r="Z1283" i="1"/>
  <c r="Z1284" i="1"/>
  <c r="Z1285" i="1"/>
  <c r="Z1286" i="1"/>
  <c r="Z1287" i="1"/>
  <c r="Z1288" i="1"/>
  <c r="Z1289" i="1"/>
  <c r="Z1290" i="1"/>
  <c r="Z1291" i="1"/>
  <c r="Z1292" i="1"/>
  <c r="Z1293" i="1"/>
  <c r="Z1294" i="1"/>
  <c r="Z1295" i="1"/>
  <c r="Z1296" i="1"/>
  <c r="Z1297" i="1"/>
  <c r="Z1298" i="1"/>
  <c r="Z1299" i="1"/>
  <c r="Z1300" i="1"/>
  <c r="Z1301" i="1"/>
  <c r="Z1302" i="1"/>
  <c r="Z1303" i="1"/>
  <c r="Z1304" i="1"/>
  <c r="Z1305" i="1"/>
  <c r="Z1306" i="1"/>
  <c r="Z1307" i="1"/>
  <c r="Z1308" i="1"/>
  <c r="Z1309" i="1"/>
  <c r="Z1310" i="1"/>
  <c r="Z1311" i="1"/>
  <c r="Z1312" i="1"/>
  <c r="Z1313" i="1"/>
  <c r="Z1314" i="1"/>
  <c r="Z1315" i="1"/>
  <c r="Z1316" i="1"/>
  <c r="Z1317" i="1"/>
  <c r="Z1318" i="1"/>
  <c r="Z1319" i="1"/>
  <c r="Z1320" i="1"/>
  <c r="Z1321" i="1"/>
  <c r="Z1322" i="1"/>
  <c r="Z1323" i="1"/>
  <c r="Z1324" i="1"/>
  <c r="Z1325" i="1"/>
  <c r="Z1326" i="1"/>
  <c r="Z1327" i="1"/>
  <c r="Z1328" i="1"/>
  <c r="Z1329" i="1"/>
  <c r="Z1330" i="1"/>
  <c r="Z1331" i="1"/>
  <c r="Z1332" i="1"/>
  <c r="Z1333" i="1"/>
  <c r="Z1334" i="1"/>
  <c r="Z1335" i="1"/>
  <c r="Z1336" i="1"/>
  <c r="Z1337" i="1"/>
  <c r="Z1338" i="1"/>
  <c r="Z1339" i="1"/>
  <c r="Z1340" i="1"/>
  <c r="Z1341" i="1"/>
  <c r="Z1342" i="1"/>
  <c r="Z1343" i="1"/>
  <c r="Z1344" i="1"/>
  <c r="Z1345" i="1"/>
  <c r="Z1346" i="1"/>
  <c r="Z1347" i="1"/>
  <c r="Z1348" i="1"/>
  <c r="Z1349" i="1"/>
  <c r="Z1350" i="1"/>
  <c r="Z1351" i="1"/>
  <c r="Z1352" i="1"/>
  <c r="Z1353" i="1"/>
  <c r="Z1354" i="1"/>
  <c r="Z1355" i="1"/>
  <c r="Z1356" i="1"/>
  <c r="Z1357" i="1"/>
  <c r="Z1358" i="1"/>
  <c r="Z1359" i="1"/>
  <c r="Z1360" i="1"/>
  <c r="Z1361" i="1"/>
  <c r="Z1362" i="1"/>
  <c r="Z1363" i="1"/>
  <c r="Z1364" i="1"/>
  <c r="Z1365" i="1"/>
  <c r="Z1366" i="1"/>
  <c r="Z1367" i="1"/>
  <c r="Z1368" i="1"/>
  <c r="Z1369" i="1"/>
  <c r="Z1370" i="1"/>
  <c r="Z1371" i="1"/>
  <c r="Z1372" i="1"/>
  <c r="Z1373" i="1"/>
  <c r="Z1374" i="1"/>
  <c r="Z1375" i="1"/>
  <c r="Z1376" i="1"/>
  <c r="Z1377" i="1"/>
  <c r="Z1378" i="1"/>
  <c r="Z1379" i="1"/>
  <c r="Z1380" i="1"/>
  <c r="Z1381" i="1"/>
  <c r="Z1382" i="1"/>
  <c r="Z1383" i="1"/>
  <c r="Z1384" i="1"/>
  <c r="Z1385" i="1"/>
  <c r="Z1386" i="1"/>
  <c r="Z1387" i="1"/>
  <c r="Z1388" i="1"/>
  <c r="Z1389" i="1"/>
  <c r="Z1390" i="1"/>
  <c r="Z1391" i="1"/>
  <c r="Z1392" i="1"/>
  <c r="Z1393" i="1"/>
  <c r="Z1394" i="1"/>
  <c r="Z1395" i="1"/>
  <c r="Z1396" i="1"/>
  <c r="Z1397" i="1"/>
  <c r="Z1398" i="1"/>
  <c r="Z1399" i="1"/>
  <c r="Z1400" i="1"/>
  <c r="Z1401" i="1"/>
  <c r="Z1402" i="1"/>
  <c r="Z1403" i="1"/>
  <c r="Z1404" i="1"/>
  <c r="Z1405" i="1"/>
  <c r="Z1406" i="1"/>
  <c r="Z1407" i="1"/>
  <c r="Z1408" i="1"/>
  <c r="Z1409" i="1"/>
  <c r="Z1410" i="1"/>
  <c r="Z1411" i="1"/>
  <c r="Z1412" i="1"/>
  <c r="Z1413" i="1"/>
  <c r="Z1414" i="1"/>
  <c r="Z1415" i="1"/>
  <c r="Z1416" i="1"/>
  <c r="Z1417" i="1"/>
  <c r="Z1418" i="1"/>
  <c r="Z1419" i="1"/>
  <c r="Z1420" i="1"/>
  <c r="Z1421" i="1"/>
  <c r="Z1422" i="1"/>
  <c r="Z1423" i="1"/>
  <c r="Z1424" i="1"/>
  <c r="Z1425" i="1"/>
  <c r="Z1426" i="1"/>
  <c r="Z1427" i="1"/>
  <c r="Z1428" i="1"/>
  <c r="Z1429" i="1"/>
  <c r="Z1430" i="1"/>
  <c r="Z1431" i="1"/>
  <c r="Z1432" i="1"/>
  <c r="Z1433" i="1"/>
  <c r="Z1434" i="1"/>
  <c r="Z1435" i="1"/>
  <c r="Z1436" i="1"/>
  <c r="Z1437" i="1"/>
  <c r="Z1438" i="1"/>
  <c r="Z1439" i="1"/>
  <c r="Z1440" i="1"/>
  <c r="Z1441" i="1"/>
  <c r="Z1442" i="1"/>
  <c r="Z1443" i="1"/>
  <c r="Z1444" i="1"/>
  <c r="Z1445" i="1"/>
  <c r="Z1446" i="1"/>
  <c r="Z1447" i="1"/>
  <c r="Z1448" i="1"/>
  <c r="Z1449" i="1"/>
  <c r="Z1450" i="1"/>
  <c r="Z1451" i="1"/>
  <c r="Z1452" i="1"/>
  <c r="Z1453" i="1"/>
  <c r="Z1454" i="1"/>
  <c r="Z1455" i="1"/>
  <c r="Z1456" i="1"/>
  <c r="Z1457" i="1"/>
  <c r="Z1458" i="1"/>
  <c r="Z1459" i="1"/>
  <c r="Z1460" i="1"/>
  <c r="Z1461" i="1"/>
  <c r="Z1462" i="1"/>
  <c r="Z1463" i="1"/>
  <c r="Z1464" i="1"/>
  <c r="Z1465" i="1"/>
  <c r="Z1466" i="1"/>
  <c r="Z1467" i="1"/>
  <c r="Z1468" i="1"/>
  <c r="Z1469" i="1"/>
  <c r="Z1470" i="1"/>
  <c r="Z1471" i="1"/>
  <c r="Z1472" i="1"/>
  <c r="Z1473" i="1"/>
  <c r="Z1474" i="1"/>
  <c r="Z1475" i="1"/>
  <c r="Z1476" i="1"/>
  <c r="Z1477" i="1"/>
  <c r="Z1478" i="1"/>
  <c r="Z1479" i="1"/>
  <c r="Z1480" i="1"/>
  <c r="Z1481" i="1"/>
  <c r="Z1482" i="1"/>
  <c r="Z1483" i="1"/>
  <c r="Z1484" i="1"/>
  <c r="Z1485" i="1"/>
  <c r="Z1486" i="1"/>
  <c r="Z1487" i="1"/>
  <c r="Z1488" i="1"/>
  <c r="Z1489" i="1"/>
  <c r="Z1490" i="1"/>
  <c r="Z1491" i="1"/>
  <c r="Z1492" i="1"/>
  <c r="Z1493" i="1"/>
  <c r="Z1494" i="1"/>
  <c r="Z1495" i="1"/>
  <c r="Z1496" i="1"/>
  <c r="Z1497" i="1"/>
  <c r="Z1498" i="1"/>
  <c r="Z1499" i="1"/>
  <c r="Z1500" i="1"/>
  <c r="Z1501" i="1"/>
  <c r="Z1502" i="1"/>
  <c r="Z1503" i="1"/>
  <c r="Z1504" i="1"/>
  <c r="Z1505" i="1"/>
  <c r="Z1506" i="1"/>
  <c r="Z1507" i="1"/>
  <c r="Z1508" i="1"/>
  <c r="Z1509" i="1"/>
  <c r="Z1510" i="1"/>
  <c r="Z1511" i="1"/>
  <c r="Z1512" i="1"/>
  <c r="Z1513" i="1"/>
  <c r="Z1514" i="1"/>
  <c r="Z1515" i="1"/>
  <c r="Z1516" i="1"/>
  <c r="Z1517" i="1"/>
  <c r="Z1518" i="1"/>
  <c r="Z1519" i="1"/>
  <c r="Z1520" i="1"/>
  <c r="Z1521" i="1"/>
  <c r="Z1522" i="1"/>
  <c r="Z1523" i="1"/>
  <c r="Z1524" i="1"/>
  <c r="Z1525" i="1"/>
  <c r="Z1526" i="1"/>
  <c r="Z1527" i="1"/>
  <c r="Z1528" i="1"/>
  <c r="Z1529" i="1"/>
  <c r="Z1530" i="1"/>
  <c r="Z1531" i="1"/>
  <c r="Z1532" i="1"/>
  <c r="Z1533" i="1"/>
  <c r="Z1534" i="1"/>
  <c r="Z1535" i="1"/>
  <c r="Z1536" i="1"/>
  <c r="Z1537" i="1"/>
  <c r="Z1538" i="1"/>
  <c r="Z1539" i="1"/>
  <c r="Z1540" i="1"/>
  <c r="Z1541" i="1"/>
  <c r="Z1542" i="1"/>
  <c r="Z1543" i="1"/>
  <c r="Z1544" i="1"/>
  <c r="Z1545" i="1"/>
  <c r="Z1546" i="1"/>
  <c r="Z1547" i="1"/>
  <c r="Z1548" i="1"/>
  <c r="Z1549" i="1"/>
  <c r="Z1550" i="1"/>
  <c r="Z1551" i="1"/>
  <c r="Z1552" i="1"/>
  <c r="Z1553" i="1"/>
  <c r="Z1554" i="1"/>
  <c r="Z1555" i="1"/>
  <c r="Z1556" i="1"/>
  <c r="Z1557" i="1"/>
  <c r="Z1558" i="1"/>
  <c r="Z1559" i="1"/>
  <c r="Z1560" i="1"/>
  <c r="Z1561" i="1"/>
  <c r="Z1562" i="1"/>
  <c r="Z1563" i="1"/>
  <c r="Z1564" i="1"/>
  <c r="Z1565" i="1"/>
  <c r="Z1566" i="1"/>
  <c r="Z1567" i="1"/>
  <c r="Z1568" i="1"/>
  <c r="Z1569" i="1"/>
  <c r="Z1570" i="1"/>
  <c r="Z1571" i="1"/>
  <c r="Z1572" i="1"/>
  <c r="Z1573" i="1"/>
  <c r="Z1574" i="1"/>
  <c r="Z1575" i="1"/>
  <c r="Z1576" i="1"/>
  <c r="Z1577" i="1"/>
  <c r="Z1578" i="1"/>
  <c r="Z1579" i="1"/>
  <c r="Z1580" i="1"/>
  <c r="Z1581" i="1"/>
  <c r="Z1582" i="1"/>
  <c r="Z1583" i="1"/>
  <c r="Z1584" i="1"/>
  <c r="Z1585" i="1"/>
  <c r="Z1586" i="1"/>
  <c r="Z1587" i="1"/>
  <c r="Z1588" i="1"/>
  <c r="Z1589" i="1"/>
  <c r="Z1590" i="1"/>
  <c r="Z1591" i="1"/>
  <c r="Z1592" i="1"/>
  <c r="Z1593" i="1"/>
  <c r="Z1594" i="1"/>
  <c r="Z1595" i="1"/>
  <c r="Z1596" i="1"/>
  <c r="Z1597" i="1"/>
  <c r="Z1598" i="1"/>
  <c r="Z1599" i="1"/>
  <c r="Z1600" i="1"/>
  <c r="Z1601" i="1"/>
  <c r="Z1602" i="1"/>
  <c r="Z1603" i="1"/>
  <c r="Z1604" i="1"/>
  <c r="Z1605" i="1"/>
  <c r="Z1606" i="1"/>
  <c r="Z1607" i="1"/>
  <c r="Z1608" i="1"/>
  <c r="Z1609" i="1"/>
  <c r="Z1610" i="1"/>
  <c r="Z1611" i="1"/>
  <c r="Z1612" i="1"/>
  <c r="Z1613" i="1"/>
  <c r="Z1614" i="1"/>
  <c r="Z1615" i="1"/>
  <c r="Z1616" i="1"/>
  <c r="Z1617" i="1"/>
  <c r="Z1618" i="1"/>
  <c r="Z1619" i="1"/>
  <c r="Z1620" i="1"/>
  <c r="Z1621" i="1"/>
  <c r="Z1622" i="1"/>
  <c r="Z1623" i="1"/>
  <c r="Z1624" i="1"/>
  <c r="Z1625" i="1"/>
  <c r="Z1626" i="1"/>
  <c r="Z1627" i="1"/>
  <c r="Z1628" i="1"/>
  <c r="Z1629" i="1"/>
  <c r="Z1630" i="1"/>
  <c r="Z1631" i="1"/>
  <c r="Z1632" i="1"/>
  <c r="Z1633" i="1"/>
  <c r="Z1634" i="1"/>
  <c r="Z1635" i="1"/>
  <c r="Z1636" i="1"/>
  <c r="Z1637" i="1"/>
  <c r="Z1638" i="1"/>
  <c r="Z1639" i="1"/>
  <c r="Z1640" i="1"/>
  <c r="Z1641" i="1"/>
  <c r="Z1642" i="1"/>
  <c r="Z1643" i="1"/>
  <c r="Z1644" i="1"/>
  <c r="Z1645" i="1"/>
  <c r="Z1646" i="1"/>
  <c r="Z1647" i="1"/>
  <c r="Z1648" i="1"/>
  <c r="Z1649" i="1"/>
  <c r="Z1650" i="1"/>
  <c r="Z1651" i="1"/>
  <c r="Z1652" i="1"/>
  <c r="Z1653" i="1"/>
  <c r="Z1654" i="1"/>
  <c r="Z1655" i="1"/>
  <c r="Z1656" i="1"/>
  <c r="Z1657" i="1"/>
  <c r="Z1658" i="1"/>
  <c r="Z1659" i="1"/>
  <c r="Z1660" i="1"/>
  <c r="Z1661" i="1"/>
  <c r="Z1662" i="1"/>
  <c r="Z1663" i="1"/>
  <c r="Z1664" i="1"/>
  <c r="Z1665" i="1"/>
  <c r="Z1666" i="1"/>
  <c r="Z1667" i="1"/>
  <c r="Z1668" i="1"/>
  <c r="Z1669" i="1"/>
  <c r="Z1670" i="1"/>
  <c r="Z1671" i="1"/>
  <c r="Z1672" i="1"/>
  <c r="Z1673" i="1"/>
  <c r="Z1674" i="1"/>
  <c r="Z1675" i="1"/>
  <c r="Z1676" i="1"/>
  <c r="Z1677" i="1"/>
  <c r="Z1678" i="1"/>
  <c r="Z1679" i="1"/>
  <c r="Z1680" i="1"/>
  <c r="Z1681" i="1"/>
  <c r="Z1682" i="1"/>
  <c r="Z1683" i="1"/>
  <c r="Z1684" i="1"/>
  <c r="Z1685" i="1"/>
  <c r="Z1686" i="1"/>
  <c r="Z1687" i="1"/>
  <c r="Z1688" i="1"/>
  <c r="Z1689" i="1"/>
  <c r="Z1690" i="1"/>
  <c r="Z1691" i="1"/>
  <c r="Z1692" i="1"/>
  <c r="Z1693" i="1"/>
  <c r="Z1694" i="1"/>
  <c r="Z1695" i="1"/>
  <c r="Z1696" i="1"/>
  <c r="Z1697" i="1"/>
  <c r="Z1698" i="1"/>
  <c r="Z1699" i="1"/>
  <c r="Z1700" i="1"/>
  <c r="Z1701" i="1"/>
  <c r="Z1702" i="1"/>
  <c r="Z1703" i="1"/>
  <c r="Z1704" i="1"/>
  <c r="Z1705" i="1"/>
  <c r="Z1706" i="1"/>
  <c r="Z1707" i="1"/>
  <c r="Z1708" i="1"/>
  <c r="Z1709" i="1"/>
  <c r="Z1710" i="1"/>
  <c r="Z1711" i="1"/>
  <c r="Z1712" i="1"/>
  <c r="Z1713" i="1"/>
  <c r="Z1714" i="1"/>
  <c r="Z1715" i="1"/>
  <c r="Z1716" i="1"/>
  <c r="Z1717" i="1"/>
  <c r="Z1718" i="1"/>
  <c r="Z1719" i="1"/>
  <c r="Z1720" i="1"/>
  <c r="Z1721" i="1"/>
  <c r="Z1722" i="1"/>
  <c r="Z1723" i="1"/>
  <c r="Z1724" i="1"/>
  <c r="Z1725" i="1"/>
  <c r="Z1726" i="1"/>
  <c r="Z1727" i="1"/>
  <c r="Z1728" i="1"/>
  <c r="Z1729" i="1"/>
  <c r="Z1730" i="1"/>
  <c r="Z1731" i="1"/>
  <c r="Z1732" i="1"/>
  <c r="Z1733" i="1"/>
  <c r="Z1734" i="1"/>
  <c r="Z1735" i="1"/>
  <c r="Z1736" i="1"/>
  <c r="Z1737" i="1"/>
  <c r="Z1738" i="1"/>
  <c r="Z1739" i="1"/>
  <c r="Z1740" i="1"/>
  <c r="Z1741" i="1"/>
  <c r="Z1742" i="1"/>
  <c r="Z1743" i="1"/>
  <c r="Z1744" i="1"/>
  <c r="Z1745" i="1"/>
  <c r="Z1746" i="1"/>
  <c r="Z1747" i="1"/>
  <c r="Z1748" i="1"/>
  <c r="Z1749" i="1"/>
  <c r="Z1750" i="1"/>
  <c r="Z1751" i="1"/>
  <c r="Z1752" i="1"/>
  <c r="Z1753" i="1"/>
  <c r="Z1754" i="1"/>
  <c r="Z1755" i="1"/>
  <c r="Z1756" i="1"/>
  <c r="Z1757" i="1"/>
  <c r="Z1758" i="1"/>
  <c r="Z1759" i="1"/>
  <c r="Z1760" i="1"/>
  <c r="Z1761" i="1"/>
  <c r="Z1762" i="1"/>
  <c r="Z1763" i="1"/>
  <c r="Z1764" i="1"/>
  <c r="Z1765" i="1"/>
  <c r="Z1766" i="1"/>
  <c r="Z1767" i="1"/>
  <c r="Z1768" i="1"/>
  <c r="Z1769" i="1"/>
  <c r="Z1770" i="1"/>
  <c r="Z1771" i="1"/>
  <c r="Z1772" i="1"/>
  <c r="Z1773" i="1"/>
  <c r="Z1774" i="1"/>
  <c r="Z1775" i="1"/>
  <c r="Z1776" i="1"/>
  <c r="Z1777" i="1"/>
  <c r="Z1778" i="1"/>
  <c r="Z1779" i="1"/>
  <c r="Z1780" i="1"/>
  <c r="Z1781" i="1"/>
  <c r="Z1782" i="1"/>
  <c r="Z1783" i="1"/>
  <c r="Z1784" i="1"/>
  <c r="Z1785" i="1"/>
  <c r="Z1786" i="1"/>
  <c r="Z1787" i="1"/>
  <c r="Z1788" i="1"/>
  <c r="Z1789" i="1"/>
  <c r="Z1790" i="1"/>
  <c r="Z1791" i="1"/>
  <c r="Z1792" i="1"/>
  <c r="Z1793" i="1"/>
  <c r="Z1794" i="1"/>
  <c r="Z1795" i="1"/>
  <c r="Z1796" i="1"/>
  <c r="Z1797" i="1"/>
  <c r="Z1798" i="1"/>
  <c r="Z1799" i="1"/>
  <c r="Z1800" i="1"/>
  <c r="Z1801" i="1"/>
  <c r="Z1802" i="1"/>
  <c r="Z1803" i="1"/>
  <c r="Z1804" i="1"/>
  <c r="Z1805" i="1"/>
  <c r="Z1806" i="1"/>
  <c r="Z1807" i="1"/>
  <c r="Z1808" i="1"/>
  <c r="Z1809" i="1"/>
  <c r="Z1810" i="1"/>
  <c r="Z1811" i="1"/>
  <c r="Z1812" i="1"/>
  <c r="Z1813" i="1"/>
  <c r="Z1814" i="1"/>
  <c r="Z1815" i="1"/>
  <c r="Z1816" i="1"/>
  <c r="Z1817" i="1"/>
  <c r="Z1818" i="1"/>
  <c r="Z1819" i="1"/>
  <c r="Z1820" i="1"/>
  <c r="Z1821" i="1"/>
  <c r="Z1822" i="1"/>
  <c r="Z1823" i="1"/>
  <c r="Z1824" i="1"/>
  <c r="Z1825" i="1"/>
  <c r="Z1826" i="1"/>
  <c r="Z1827" i="1"/>
  <c r="Z1828" i="1"/>
  <c r="Z1829" i="1"/>
  <c r="Z1830" i="1"/>
  <c r="Z1831" i="1"/>
  <c r="Z1832" i="1"/>
  <c r="Z1833" i="1"/>
  <c r="Z1834" i="1"/>
  <c r="Z1835" i="1"/>
  <c r="Z1836" i="1"/>
  <c r="Z1837" i="1"/>
  <c r="Z1838" i="1"/>
  <c r="Z1839" i="1"/>
  <c r="Z1840" i="1"/>
  <c r="Z1841" i="1"/>
  <c r="Z1842" i="1"/>
  <c r="Z1843" i="1"/>
  <c r="Z1844" i="1"/>
  <c r="Z1845" i="1"/>
  <c r="Z1846" i="1"/>
  <c r="Z1847" i="1"/>
  <c r="Z1848" i="1"/>
  <c r="Z1849" i="1"/>
  <c r="Z1850" i="1"/>
  <c r="Z1851" i="1"/>
  <c r="Z1852" i="1"/>
  <c r="Z1853" i="1"/>
  <c r="Z1854" i="1"/>
  <c r="Z1855" i="1"/>
  <c r="Z1856" i="1"/>
  <c r="Z1857" i="1"/>
  <c r="Z1858" i="1"/>
  <c r="Z1859" i="1"/>
  <c r="Z1860" i="1"/>
  <c r="Z1861" i="1"/>
  <c r="Z1862" i="1"/>
  <c r="Z1863" i="1"/>
  <c r="Z1864" i="1"/>
  <c r="Z1865" i="1"/>
  <c r="Z1866" i="1"/>
  <c r="Z1867" i="1"/>
  <c r="Z1868" i="1"/>
  <c r="Z1869" i="1"/>
  <c r="Z1870" i="1"/>
  <c r="Z1871" i="1"/>
  <c r="Z1872" i="1"/>
  <c r="Z1873" i="1"/>
  <c r="Z1874" i="1"/>
  <c r="Z1875" i="1"/>
  <c r="Z1876" i="1"/>
  <c r="Z1877" i="1"/>
  <c r="Z1878" i="1"/>
  <c r="Z1879" i="1"/>
  <c r="Z1880" i="1"/>
  <c r="Z1881" i="1"/>
  <c r="Z1882" i="1"/>
  <c r="Z1883" i="1"/>
  <c r="Z1884" i="1"/>
  <c r="Z1885" i="1"/>
  <c r="Z1886" i="1"/>
  <c r="Z1887" i="1"/>
  <c r="Z1888" i="1"/>
  <c r="B33" i="5"/>
  <c r="X35" i="5" s="1"/>
  <c r="K21" i="3"/>
  <c r="AC38" i="3"/>
  <c r="AH12" i="7"/>
  <c r="AH11" i="7"/>
  <c r="AH10" i="7"/>
  <c r="AH9" i="7"/>
  <c r="AH8" i="7"/>
  <c r="AI12" i="7"/>
  <c r="Y7" i="7"/>
  <c r="Y3" i="7"/>
  <c r="AI11" i="7"/>
  <c r="Y6" i="7"/>
  <c r="W6" i="7"/>
  <c r="W3" i="7"/>
  <c r="S1" i="7"/>
  <c r="Y5" i="7"/>
  <c r="AI8" i="7"/>
  <c r="AI10" i="7"/>
  <c r="W5" i="7"/>
  <c r="O1" i="7"/>
  <c r="AI9" i="7"/>
  <c r="Y4" i="7"/>
  <c r="W4" i="7"/>
  <c r="K1" i="7"/>
  <c r="W7" i="7"/>
  <c r="E16" i="5"/>
  <c r="L6" i="6"/>
  <c r="C16" i="5"/>
  <c r="L5" i="6"/>
  <c r="L4" i="6"/>
  <c r="L8" i="6"/>
  <c r="L7" i="6"/>
  <c r="O74" i="5" l="1"/>
  <c r="N74" i="5"/>
  <c r="M74" i="5"/>
  <c r="P74" i="5"/>
  <c r="I15" i="6"/>
  <c r="J15" i="6" s="1"/>
  <c r="H20" i="6"/>
  <c r="G17" i="6"/>
  <c r="I19" i="6"/>
  <c r="I17" i="6"/>
  <c r="I18" i="6"/>
  <c r="I16" i="6"/>
  <c r="K16" i="6" s="1"/>
  <c r="N8" i="6"/>
  <c r="N6" i="6"/>
  <c r="N7" i="6"/>
  <c r="N5" i="6"/>
  <c r="N4" i="6"/>
  <c r="M8" i="6"/>
  <c r="M6" i="6"/>
  <c r="M7" i="6"/>
  <c r="M5" i="6"/>
  <c r="M4" i="6"/>
  <c r="B32" i="5"/>
  <c r="M21" i="5" s="1"/>
  <c r="F82" i="5"/>
  <c r="F83" i="5" s="1"/>
  <c r="AR112" i="5"/>
  <c r="AR111" i="5"/>
  <c r="AR110" i="5" s="1"/>
  <c r="AR109" i="5" s="1"/>
  <c r="AR108" i="5" s="1"/>
  <c r="AR107" i="5" s="1"/>
  <c r="AR106" i="5" s="1"/>
  <c r="AR105" i="5" s="1"/>
  <c r="AR104" i="5" s="1"/>
  <c r="AR103" i="5" s="1"/>
  <c r="AR102" i="5" s="1"/>
  <c r="AR101" i="5" s="1"/>
  <c r="AR100" i="5" s="1"/>
  <c r="AR99" i="5" s="1"/>
  <c r="AR98" i="5" s="1"/>
  <c r="AR97" i="5" s="1"/>
  <c r="AR96" i="5" s="1"/>
  <c r="AR95" i="5" s="1"/>
  <c r="AR94" i="5" s="1"/>
  <c r="AR93" i="5" s="1"/>
  <c r="AR92" i="5" s="1"/>
  <c r="AR91" i="5" s="1"/>
  <c r="AR90" i="5" s="1"/>
  <c r="AR89" i="5" s="1"/>
  <c r="AW87" i="5"/>
  <c r="AX87" i="5" s="1"/>
  <c r="AY87" i="5" s="1"/>
  <c r="AZ87" i="5" s="1"/>
  <c r="BA87" i="5" s="1"/>
  <c r="BB87" i="5" s="1"/>
  <c r="BC87" i="5" s="1"/>
  <c r="BD87" i="5" s="1"/>
  <c r="BE87" i="5" s="1"/>
  <c r="BF87" i="5" s="1"/>
  <c r="BG87" i="5" s="1"/>
  <c r="BH87" i="5" s="1"/>
  <c r="BI87" i="5" s="1"/>
  <c r="BJ87" i="5" s="1"/>
  <c r="BK87" i="5" s="1"/>
  <c r="BL87" i="5" s="1"/>
  <c r="BM87" i="5" s="1"/>
  <c r="BN87" i="5" s="1"/>
  <c r="BO87" i="5" s="1"/>
  <c r="BP87" i="5" s="1"/>
  <c r="BQ87" i="5" s="1"/>
  <c r="BR87" i="5" s="1"/>
  <c r="BS87" i="5" s="1"/>
  <c r="BT87" i="5" s="1"/>
  <c r="BU87" i="5" s="1"/>
  <c r="BV87" i="5" s="1"/>
  <c r="BW87" i="5" s="1"/>
  <c r="AV87" i="5"/>
  <c r="N16" i="5"/>
  <c r="F81" i="5"/>
  <c r="D80" i="5"/>
  <c r="I75" i="5"/>
  <c r="H75" i="5"/>
  <c r="G75" i="5"/>
  <c r="F75" i="5"/>
  <c r="E75" i="5"/>
  <c r="B66" i="5"/>
  <c r="B65" i="5"/>
  <c r="B64" i="5"/>
  <c r="B63" i="5"/>
  <c r="B62" i="5"/>
  <c r="B61" i="5"/>
  <c r="B60" i="5"/>
  <c r="B59" i="5"/>
  <c r="B58" i="5"/>
  <c r="B57" i="5"/>
  <c r="B56" i="5"/>
  <c r="B55" i="5"/>
  <c r="B54" i="5"/>
  <c r="B53" i="5"/>
  <c r="B52" i="5"/>
  <c r="M52" i="5" s="1"/>
  <c r="B51" i="5"/>
  <c r="B50" i="5"/>
  <c r="B49" i="5"/>
  <c r="M47" i="5"/>
  <c r="J47" i="5"/>
  <c r="I45" i="5"/>
  <c r="G45" i="5"/>
  <c r="H44" i="5"/>
  <c r="F44" i="5"/>
  <c r="C44" i="5"/>
  <c r="F42" i="5"/>
  <c r="F41" i="5"/>
  <c r="F40" i="5"/>
  <c r="N39" i="5"/>
  <c r="AA36" i="5"/>
  <c r="B69" i="5"/>
  <c r="N17" i="5"/>
  <c r="M12" i="5"/>
  <c r="AL2" i="5"/>
  <c r="K7" i="6"/>
  <c r="Z5" i="7"/>
  <c r="D32" i="5"/>
  <c r="K8" i="6"/>
  <c r="X7" i="7"/>
  <c r="X3" i="7"/>
  <c r="Z7" i="7"/>
  <c r="E15" i="5"/>
  <c r="C15" i="5"/>
  <c r="X4" i="7"/>
  <c r="E14" i="5"/>
  <c r="K4" i="6"/>
  <c r="X6" i="7"/>
  <c r="Z4" i="7"/>
  <c r="C14" i="5"/>
  <c r="C12" i="5"/>
  <c r="K5" i="6"/>
  <c r="X5" i="7"/>
  <c r="Z6" i="7"/>
  <c r="Z3" i="7"/>
  <c r="E13" i="5"/>
  <c r="C13" i="5"/>
  <c r="K6" i="6"/>
  <c r="E12" i="5"/>
  <c r="AJ11" i="7" l="1"/>
  <c r="AG10" i="7"/>
  <c r="AG11" i="7"/>
  <c r="AG9" i="7"/>
  <c r="AG8" i="7"/>
  <c r="AG12" i="7"/>
  <c r="AJ10" i="7"/>
  <c r="B68" i="5"/>
  <c r="AJ12" i="7"/>
  <c r="AJ9" i="7"/>
  <c r="AJ8" i="7"/>
  <c r="K15" i="6"/>
  <c r="J16" i="6"/>
  <c r="G18" i="6"/>
  <c r="H17" i="6"/>
  <c r="K17" i="6" s="1"/>
  <c r="G46" i="5"/>
  <c r="F49" i="5" s="1"/>
  <c r="D64" i="5"/>
  <c r="D66" i="5"/>
  <c r="D54" i="5"/>
  <c r="D58" i="5"/>
  <c r="D56" i="5"/>
  <c r="D62" i="5"/>
  <c r="N15" i="5"/>
  <c r="D46" i="5"/>
  <c r="C66" i="5" s="1"/>
  <c r="D59" i="5"/>
  <c r="D60" i="5"/>
  <c r="D55" i="5"/>
  <c r="D63" i="5"/>
  <c r="C52" i="5"/>
  <c r="D61" i="5"/>
  <c r="D57" i="5"/>
  <c r="D65" i="5"/>
  <c r="AK11" i="7" l="1"/>
  <c r="AK10" i="7"/>
  <c r="AK12" i="7"/>
  <c r="AK9" i="7"/>
  <c r="AK8" i="7"/>
  <c r="J17" i="6"/>
  <c r="G19" i="6"/>
  <c r="H19" i="6" s="1"/>
  <c r="H18" i="6"/>
  <c r="F68" i="5"/>
  <c r="C50" i="5"/>
  <c r="M50" i="5" s="1"/>
  <c r="D53" i="5"/>
  <c r="F50" i="5"/>
  <c r="F53" i="5"/>
  <c r="F54" i="5"/>
  <c r="F58" i="5"/>
  <c r="F62" i="5"/>
  <c r="F66" i="5"/>
  <c r="F55" i="5"/>
  <c r="F59" i="5"/>
  <c r="F63" i="5"/>
  <c r="F61" i="5"/>
  <c r="F65" i="5"/>
  <c r="F56" i="5"/>
  <c r="F60" i="5"/>
  <c r="F64" i="5"/>
  <c r="F57" i="5"/>
  <c r="F52" i="5"/>
  <c r="F51" i="5"/>
  <c r="F48" i="5"/>
  <c r="D52" i="5"/>
  <c r="E52" i="5" s="1"/>
  <c r="D49" i="5"/>
  <c r="C56" i="5"/>
  <c r="M56" i="5" s="1"/>
  <c r="C53" i="5"/>
  <c r="M53" i="5" s="1"/>
  <c r="C58" i="5"/>
  <c r="E58" i="5" s="1"/>
  <c r="C60" i="5"/>
  <c r="E60" i="5" s="1"/>
  <c r="C51" i="5"/>
  <c r="M51" i="5" s="1"/>
  <c r="D51" i="5"/>
  <c r="I46" i="5"/>
  <c r="C49" i="5"/>
  <c r="M49" i="5" s="1"/>
  <c r="D50" i="5"/>
  <c r="D48" i="5"/>
  <c r="C48" i="5"/>
  <c r="M48" i="5" s="1"/>
  <c r="C61" i="5"/>
  <c r="F78" i="5"/>
  <c r="C62" i="5"/>
  <c r="C65" i="5"/>
  <c r="C64" i="5"/>
  <c r="C57" i="5"/>
  <c r="E57" i="5" s="1"/>
  <c r="C63" i="5"/>
  <c r="E63" i="5" s="1"/>
  <c r="C55" i="5"/>
  <c r="C54" i="5"/>
  <c r="C59" i="5"/>
  <c r="E59" i="5" s="1"/>
  <c r="L59" i="5" s="1"/>
  <c r="E66" i="5"/>
  <c r="J66" i="5"/>
  <c r="M66" i="5"/>
  <c r="I77" i="5"/>
  <c r="E77" i="5"/>
  <c r="H77" i="5"/>
  <c r="G77" i="5"/>
  <c r="D76" i="5"/>
  <c r="L66" i="5"/>
  <c r="F77" i="5"/>
  <c r="J52" i="5"/>
  <c r="J50" i="5" l="1"/>
  <c r="E50" i="5"/>
  <c r="J18" i="6"/>
  <c r="K18" i="6"/>
  <c r="J19" i="6"/>
  <c r="K19" i="6"/>
  <c r="E56" i="5"/>
  <c r="M58" i="5"/>
  <c r="J56" i="5"/>
  <c r="E53" i="5"/>
  <c r="L53" i="5" s="1"/>
  <c r="J53" i="5"/>
  <c r="M60" i="5"/>
  <c r="J60" i="5"/>
  <c r="J58" i="5"/>
  <c r="L56" i="5"/>
  <c r="H54" i="5"/>
  <c r="K54" i="5" s="1"/>
  <c r="H51" i="5"/>
  <c r="K51" i="5" s="1"/>
  <c r="H53" i="5"/>
  <c r="K53" i="5" s="1"/>
  <c r="H62" i="5"/>
  <c r="K62" i="5" s="1"/>
  <c r="H55" i="5"/>
  <c r="K55" i="5" s="1"/>
  <c r="E51" i="5"/>
  <c r="L51" i="5" s="1"/>
  <c r="E49" i="5"/>
  <c r="L49" i="5" s="1"/>
  <c r="J51" i="5"/>
  <c r="L63" i="5"/>
  <c r="H59" i="5"/>
  <c r="K59" i="5" s="1"/>
  <c r="H58" i="5"/>
  <c r="K58" i="5" s="1"/>
  <c r="F69" i="5"/>
  <c r="H65" i="5"/>
  <c r="K65" i="5" s="1"/>
  <c r="J49" i="5"/>
  <c r="H56" i="5"/>
  <c r="K56" i="5" s="1"/>
  <c r="H60" i="5"/>
  <c r="K60" i="5" s="1"/>
  <c r="H63" i="5"/>
  <c r="K63" i="5" s="1"/>
  <c r="D77" i="5"/>
  <c r="H64" i="5"/>
  <c r="K64" i="5" s="1"/>
  <c r="H66" i="5"/>
  <c r="K66" i="5" s="1"/>
  <c r="H52" i="5"/>
  <c r="K52" i="5" s="1"/>
  <c r="H50" i="5"/>
  <c r="K50" i="5" s="1"/>
  <c r="H49" i="5"/>
  <c r="K49" i="5" s="1"/>
  <c r="H57" i="5"/>
  <c r="K57" i="5" s="1"/>
  <c r="H61" i="5"/>
  <c r="K61" i="5" s="1"/>
  <c r="H48" i="5"/>
  <c r="K48" i="5" s="1"/>
  <c r="J48" i="5"/>
  <c r="E48" i="5"/>
  <c r="L48" i="5" s="1"/>
  <c r="L57" i="5"/>
  <c r="E54" i="5"/>
  <c r="L54" i="5" s="1"/>
  <c r="M54" i="5"/>
  <c r="J54" i="5"/>
  <c r="M64" i="5"/>
  <c r="E64" i="5"/>
  <c r="J64" i="5"/>
  <c r="M61" i="5"/>
  <c r="J61" i="5"/>
  <c r="M59" i="5"/>
  <c r="J59" i="5"/>
  <c r="L60" i="5"/>
  <c r="M55" i="5"/>
  <c r="E55" i="5"/>
  <c r="L55" i="5" s="1"/>
  <c r="J55" i="5"/>
  <c r="M65" i="5"/>
  <c r="J65" i="5"/>
  <c r="L64" i="5"/>
  <c r="M57" i="5"/>
  <c r="J57" i="5"/>
  <c r="M63" i="5"/>
  <c r="J63" i="5"/>
  <c r="E62" i="5"/>
  <c r="L62" i="5" s="1"/>
  <c r="M62" i="5"/>
  <c r="J62" i="5"/>
  <c r="E65" i="5"/>
  <c r="L65" i="5" s="1"/>
  <c r="E61" i="5"/>
  <c r="L61" i="5" s="1"/>
  <c r="L58" i="5"/>
  <c r="L50" i="5"/>
  <c r="G68" i="5"/>
  <c r="E68" i="5"/>
  <c r="D68" i="5" s="1"/>
  <c r="L52" i="5"/>
  <c r="G69" i="5" l="1"/>
  <c r="E69" i="5"/>
  <c r="D69" i="5" s="1"/>
  <c r="H5" i="3" l="1"/>
  <c r="H6" i="3" s="1"/>
  <c r="H7" i="3" s="1"/>
  <c r="H8" i="3" s="1"/>
  <c r="H9" i="3" s="1"/>
  <c r="H10" i="3" s="1"/>
  <c r="H11" i="3" s="1"/>
  <c r="H12" i="3" s="1"/>
  <c r="H13" i="3" s="1"/>
  <c r="H14" i="3" s="1"/>
  <c r="E4" i="3"/>
  <c r="F14" i="3"/>
  <c r="F5" i="3"/>
  <c r="F6" i="3"/>
  <c r="F7" i="3"/>
  <c r="F8" i="3"/>
  <c r="F9" i="3"/>
  <c r="F10" i="3"/>
  <c r="F11" i="3"/>
  <c r="F12" i="3"/>
  <c r="F13" i="3"/>
  <c r="F4" i="3"/>
  <c r="E14" i="3"/>
  <c r="G14" i="3" s="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Y1015" i="1"/>
  <c r="Y1016" i="1"/>
  <c r="Y1017" i="1"/>
  <c r="Y1018" i="1"/>
  <c r="Y1019" i="1"/>
  <c r="Y1020" i="1"/>
  <c r="Y1021" i="1"/>
  <c r="Y1022" i="1"/>
  <c r="Y1023" i="1"/>
  <c r="Y1024" i="1"/>
  <c r="Y1025" i="1"/>
  <c r="Y1026" i="1"/>
  <c r="Y1027" i="1"/>
  <c r="Y1028" i="1"/>
  <c r="Y1029" i="1"/>
  <c r="Y1030" i="1"/>
  <c r="Y1031" i="1"/>
  <c r="Y1032" i="1"/>
  <c r="Y1033" i="1"/>
  <c r="Y1034" i="1"/>
  <c r="Y1035" i="1"/>
  <c r="Y1036" i="1"/>
  <c r="Y1037" i="1"/>
  <c r="Y1038" i="1"/>
  <c r="Y1039" i="1"/>
  <c r="Y1040" i="1"/>
  <c r="Y1041" i="1"/>
  <c r="Y1042" i="1"/>
  <c r="Y1043" i="1"/>
  <c r="Y1044" i="1"/>
  <c r="Y1045" i="1"/>
  <c r="Y1046" i="1"/>
  <c r="Y1047" i="1"/>
  <c r="Y1048" i="1"/>
  <c r="Y1049" i="1"/>
  <c r="Y1050" i="1"/>
  <c r="Y1051" i="1"/>
  <c r="Y1052" i="1"/>
  <c r="Y1053" i="1"/>
  <c r="Y1054" i="1"/>
  <c r="Y1055" i="1"/>
  <c r="Y1056" i="1"/>
  <c r="Y1057" i="1"/>
  <c r="Y1058" i="1"/>
  <c r="Y1059" i="1"/>
  <c r="Y1060" i="1"/>
  <c r="Y1061" i="1"/>
  <c r="Y1062" i="1"/>
  <c r="Y1063" i="1"/>
  <c r="Y1064" i="1"/>
  <c r="Y1065" i="1"/>
  <c r="Y1066" i="1"/>
  <c r="Y1067" i="1"/>
  <c r="Y1068" i="1"/>
  <c r="Y1069" i="1"/>
  <c r="Y1070" i="1"/>
  <c r="Y1071" i="1"/>
  <c r="Y1072" i="1"/>
  <c r="Y1073" i="1"/>
  <c r="Y1074" i="1"/>
  <c r="Y1075" i="1"/>
  <c r="Y1076" i="1"/>
  <c r="Y1077" i="1"/>
  <c r="Y1078" i="1"/>
  <c r="Y1079" i="1"/>
  <c r="Y1080" i="1"/>
  <c r="Y1081" i="1"/>
  <c r="Y1082" i="1"/>
  <c r="Y1083" i="1"/>
  <c r="Y1084" i="1"/>
  <c r="Y1085" i="1"/>
  <c r="Y1086" i="1"/>
  <c r="Y1087" i="1"/>
  <c r="Y1088" i="1"/>
  <c r="Y1089" i="1"/>
  <c r="Y1090" i="1"/>
  <c r="Y1091" i="1"/>
  <c r="Y1092" i="1"/>
  <c r="Y1093" i="1"/>
  <c r="Y1094" i="1"/>
  <c r="Y1095" i="1"/>
  <c r="Y1096" i="1"/>
  <c r="Y1097" i="1"/>
  <c r="Y1098" i="1"/>
  <c r="Y1099" i="1"/>
  <c r="Y1100" i="1"/>
  <c r="Y1101" i="1"/>
  <c r="Y1102" i="1"/>
  <c r="Y1103" i="1"/>
  <c r="Y1104" i="1"/>
  <c r="Y1105" i="1"/>
  <c r="Y1106" i="1"/>
  <c r="Y1107" i="1"/>
  <c r="Y1108" i="1"/>
  <c r="Y1109" i="1"/>
  <c r="Y1110" i="1"/>
  <c r="Y1111" i="1"/>
  <c r="Y1112" i="1"/>
  <c r="Y1113" i="1"/>
  <c r="Y1114" i="1"/>
  <c r="Y1115" i="1"/>
  <c r="Y1116" i="1"/>
  <c r="Y1117" i="1"/>
  <c r="Y1118" i="1"/>
  <c r="Y1119" i="1"/>
  <c r="Y1120" i="1"/>
  <c r="Y1121" i="1"/>
  <c r="Y1122" i="1"/>
  <c r="Y1123" i="1"/>
  <c r="Y1124" i="1"/>
  <c r="Y1125" i="1"/>
  <c r="Y1126" i="1"/>
  <c r="Y1127" i="1"/>
  <c r="Y1128" i="1"/>
  <c r="Y1129" i="1"/>
  <c r="Y1130" i="1"/>
  <c r="Y1131" i="1"/>
  <c r="Y1132" i="1"/>
  <c r="Y1133" i="1"/>
  <c r="Y1134" i="1"/>
  <c r="Y1135" i="1"/>
  <c r="Y1136" i="1"/>
  <c r="Y1137" i="1"/>
  <c r="Y1138" i="1"/>
  <c r="Y1139" i="1"/>
  <c r="Y1140" i="1"/>
  <c r="Y1141" i="1"/>
  <c r="Y1142" i="1"/>
  <c r="Y1143" i="1"/>
  <c r="Y1144" i="1"/>
  <c r="Y1145" i="1"/>
  <c r="Y1146" i="1"/>
  <c r="Y1147" i="1"/>
  <c r="Y1148" i="1"/>
  <c r="Y1149" i="1"/>
  <c r="Y1150" i="1"/>
  <c r="Y1151" i="1"/>
  <c r="Y1152" i="1"/>
  <c r="Y1153" i="1"/>
  <c r="Y1154" i="1"/>
  <c r="Y1155" i="1"/>
  <c r="Y1156" i="1"/>
  <c r="Y1157" i="1"/>
  <c r="Y1158" i="1"/>
  <c r="Y1159" i="1"/>
  <c r="Y1160" i="1"/>
  <c r="Y1161" i="1"/>
  <c r="Y1162" i="1"/>
  <c r="Y1163" i="1"/>
  <c r="Y1164" i="1"/>
  <c r="Y1165" i="1"/>
  <c r="Y1166" i="1"/>
  <c r="Y1167" i="1"/>
  <c r="Y1168" i="1"/>
  <c r="Y1169" i="1"/>
  <c r="Y1170" i="1"/>
  <c r="Y1171" i="1"/>
  <c r="Y1172" i="1"/>
  <c r="Y1173" i="1"/>
  <c r="Y1174" i="1"/>
  <c r="Y1175" i="1"/>
  <c r="Y1176" i="1"/>
  <c r="Y1177" i="1"/>
  <c r="Y1178" i="1"/>
  <c r="Y1179" i="1"/>
  <c r="Y1180" i="1"/>
  <c r="Y1181" i="1"/>
  <c r="Y1182" i="1"/>
  <c r="Y1183" i="1"/>
  <c r="Y1184" i="1"/>
  <c r="Y1185" i="1"/>
  <c r="Y1186" i="1"/>
  <c r="Y1187" i="1"/>
  <c r="Y1188" i="1"/>
  <c r="Y1189" i="1"/>
  <c r="Y1190" i="1"/>
  <c r="Y1191" i="1"/>
  <c r="Y1192" i="1"/>
  <c r="Y1193" i="1"/>
  <c r="Y1194" i="1"/>
  <c r="Y1195" i="1"/>
  <c r="Y1196" i="1"/>
  <c r="Y1197" i="1"/>
  <c r="Y1198" i="1"/>
  <c r="Y1199" i="1"/>
  <c r="Y1200" i="1"/>
  <c r="Y1201" i="1"/>
  <c r="Y1202" i="1"/>
  <c r="Y1203" i="1"/>
  <c r="Y1204" i="1"/>
  <c r="Y1205" i="1"/>
  <c r="Y1206" i="1"/>
  <c r="Y1207" i="1"/>
  <c r="Y1208" i="1"/>
  <c r="Y1209" i="1"/>
  <c r="Y1210" i="1"/>
  <c r="Y1211" i="1"/>
  <c r="Y1212" i="1"/>
  <c r="Y1213" i="1"/>
  <c r="Y1214" i="1"/>
  <c r="Y1215" i="1"/>
  <c r="Y1216" i="1"/>
  <c r="Y1217" i="1"/>
  <c r="Y1218" i="1"/>
  <c r="Y1219" i="1"/>
  <c r="Y1220" i="1"/>
  <c r="Y1221" i="1"/>
  <c r="Y1222" i="1"/>
  <c r="Y1223" i="1"/>
  <c r="Y1224" i="1"/>
  <c r="Y1225" i="1"/>
  <c r="Y1226" i="1"/>
  <c r="Y1227" i="1"/>
  <c r="Y1228" i="1"/>
  <c r="Y1229" i="1"/>
  <c r="Y1230" i="1"/>
  <c r="Y1231" i="1"/>
  <c r="Y1232" i="1"/>
  <c r="Y1233" i="1"/>
  <c r="Y1234" i="1"/>
  <c r="Y1235" i="1"/>
  <c r="Y1236" i="1"/>
  <c r="Y1237" i="1"/>
  <c r="Y1238" i="1"/>
  <c r="Y1239" i="1"/>
  <c r="Y1240" i="1"/>
  <c r="Y1241" i="1"/>
  <c r="Y1242" i="1"/>
  <c r="Y1243" i="1"/>
  <c r="Y1244" i="1"/>
  <c r="Y1245" i="1"/>
  <c r="Y1246" i="1"/>
  <c r="Y1247" i="1"/>
  <c r="Y1248" i="1"/>
  <c r="Y1249" i="1"/>
  <c r="Y1250" i="1"/>
  <c r="Y1251" i="1"/>
  <c r="Y1252" i="1"/>
  <c r="Y1253" i="1"/>
  <c r="Y1254" i="1"/>
  <c r="Y1255" i="1"/>
  <c r="Y1256" i="1"/>
  <c r="Y1257" i="1"/>
  <c r="Y1258" i="1"/>
  <c r="Y1259" i="1"/>
  <c r="Y1260" i="1"/>
  <c r="Y1261" i="1"/>
  <c r="Y1262" i="1"/>
  <c r="Y1263" i="1"/>
  <c r="Y1264" i="1"/>
  <c r="Y1265" i="1"/>
  <c r="Y1266" i="1"/>
  <c r="Y1267" i="1"/>
  <c r="Y1268" i="1"/>
  <c r="Y1269" i="1"/>
  <c r="Y1270" i="1"/>
  <c r="Y1271" i="1"/>
  <c r="Y1272" i="1"/>
  <c r="Y1273" i="1"/>
  <c r="Y1274" i="1"/>
  <c r="Y1275" i="1"/>
  <c r="Y1276" i="1"/>
  <c r="Y1277" i="1"/>
  <c r="Y1278" i="1"/>
  <c r="Y1279" i="1"/>
  <c r="Y1280" i="1"/>
  <c r="Y1281" i="1"/>
  <c r="Y1282" i="1"/>
  <c r="Y1283" i="1"/>
  <c r="Y1284" i="1"/>
  <c r="Y1285" i="1"/>
  <c r="Y1286" i="1"/>
  <c r="Y1287" i="1"/>
  <c r="Y1288" i="1"/>
  <c r="Y1289" i="1"/>
  <c r="Y1290" i="1"/>
  <c r="Y1291" i="1"/>
  <c r="Y1292" i="1"/>
  <c r="Y1293" i="1"/>
  <c r="Y1294" i="1"/>
  <c r="Y1295" i="1"/>
  <c r="Y1296" i="1"/>
  <c r="Y1297" i="1"/>
  <c r="Y1298" i="1"/>
  <c r="Y1299" i="1"/>
  <c r="Y1300" i="1"/>
  <c r="Y1301" i="1"/>
  <c r="Y1302" i="1"/>
  <c r="Y1303" i="1"/>
  <c r="Y1304" i="1"/>
  <c r="Y1305" i="1"/>
  <c r="Y1306" i="1"/>
  <c r="Y1307" i="1"/>
  <c r="Y1308" i="1"/>
  <c r="Y1309" i="1"/>
  <c r="Y1310" i="1"/>
  <c r="Y1311" i="1"/>
  <c r="Y1312" i="1"/>
  <c r="Y1313" i="1"/>
  <c r="Y1314" i="1"/>
  <c r="Y1315" i="1"/>
  <c r="Y1316" i="1"/>
  <c r="Y1317" i="1"/>
  <c r="Y1318" i="1"/>
  <c r="Y1319" i="1"/>
  <c r="Y1320" i="1"/>
  <c r="Y1321" i="1"/>
  <c r="Y1322" i="1"/>
  <c r="Y1323" i="1"/>
  <c r="Y1324" i="1"/>
  <c r="Y1325" i="1"/>
  <c r="Y1326" i="1"/>
  <c r="Y1327" i="1"/>
  <c r="Y1328" i="1"/>
  <c r="Y1329" i="1"/>
  <c r="Y1330" i="1"/>
  <c r="Y1331" i="1"/>
  <c r="Y1332" i="1"/>
  <c r="Y1333" i="1"/>
  <c r="Y1334" i="1"/>
  <c r="Y1335" i="1"/>
  <c r="Y1336" i="1"/>
  <c r="Y1337" i="1"/>
  <c r="Y1338" i="1"/>
  <c r="Y1339" i="1"/>
  <c r="Y1340" i="1"/>
  <c r="Y1341" i="1"/>
  <c r="Y1342" i="1"/>
  <c r="Y1343" i="1"/>
  <c r="Y1344" i="1"/>
  <c r="Y1345" i="1"/>
  <c r="Y1346" i="1"/>
  <c r="Y1347" i="1"/>
  <c r="Y1348" i="1"/>
  <c r="Y1349" i="1"/>
  <c r="Y1350" i="1"/>
  <c r="Y1351" i="1"/>
  <c r="Y1352" i="1"/>
  <c r="Y1353" i="1"/>
  <c r="Y1354" i="1"/>
  <c r="Y1355" i="1"/>
  <c r="Y1356" i="1"/>
  <c r="Y1357" i="1"/>
  <c r="Y1358" i="1"/>
  <c r="Y1359" i="1"/>
  <c r="Y1360" i="1"/>
  <c r="Y1361" i="1"/>
  <c r="Y1362" i="1"/>
  <c r="Y1363" i="1"/>
  <c r="Y1364" i="1"/>
  <c r="Y1365" i="1"/>
  <c r="Y1366" i="1"/>
  <c r="Y1367" i="1"/>
  <c r="Y1368" i="1"/>
  <c r="Y1369" i="1"/>
  <c r="Y1370" i="1"/>
  <c r="Y1371" i="1"/>
  <c r="Y1372" i="1"/>
  <c r="Y1373" i="1"/>
  <c r="Y1374" i="1"/>
  <c r="Y1375" i="1"/>
  <c r="Y1376" i="1"/>
  <c r="Y1377" i="1"/>
  <c r="Y1378" i="1"/>
  <c r="Y1379" i="1"/>
  <c r="Y1380" i="1"/>
  <c r="Y1381" i="1"/>
  <c r="Y1382" i="1"/>
  <c r="Y1383" i="1"/>
  <c r="Y1384" i="1"/>
  <c r="Y1385" i="1"/>
  <c r="Y1386" i="1"/>
  <c r="Y1387" i="1"/>
  <c r="Y1388" i="1"/>
  <c r="Y1389" i="1"/>
  <c r="Y1390" i="1"/>
  <c r="Y1391" i="1"/>
  <c r="Y1392" i="1"/>
  <c r="Y1393" i="1"/>
  <c r="Y1394" i="1"/>
  <c r="Y1395" i="1"/>
  <c r="Y1396" i="1"/>
  <c r="Y1397" i="1"/>
  <c r="Y1398" i="1"/>
  <c r="Y1399" i="1"/>
  <c r="Y1400" i="1"/>
  <c r="Y1401" i="1"/>
  <c r="Y1402" i="1"/>
  <c r="Y1403" i="1"/>
  <c r="Y1404" i="1"/>
  <c r="Y1405" i="1"/>
  <c r="Y1406" i="1"/>
  <c r="Y1407" i="1"/>
  <c r="Y1408" i="1"/>
  <c r="Y1409" i="1"/>
  <c r="Y1410" i="1"/>
  <c r="Y1411" i="1"/>
  <c r="Y1412" i="1"/>
  <c r="Y1413" i="1"/>
  <c r="Y1414" i="1"/>
  <c r="Y1415" i="1"/>
  <c r="Y1416" i="1"/>
  <c r="Y1417" i="1"/>
  <c r="Y1418" i="1"/>
  <c r="Y1419" i="1"/>
  <c r="Y1420" i="1"/>
  <c r="Y1421" i="1"/>
  <c r="Y1422" i="1"/>
  <c r="Y1423" i="1"/>
  <c r="Y1424" i="1"/>
  <c r="Y1425" i="1"/>
  <c r="Y1426" i="1"/>
  <c r="Y1427" i="1"/>
  <c r="Y1428" i="1"/>
  <c r="Y1429" i="1"/>
  <c r="Y1430" i="1"/>
  <c r="Y1431" i="1"/>
  <c r="Y1432" i="1"/>
  <c r="Y1433" i="1"/>
  <c r="Y1434" i="1"/>
  <c r="Y1435" i="1"/>
  <c r="Y1436" i="1"/>
  <c r="Y1437" i="1"/>
  <c r="Y1438" i="1"/>
  <c r="Y1439" i="1"/>
  <c r="Y1440" i="1"/>
  <c r="Y1441" i="1"/>
  <c r="Y1442" i="1"/>
  <c r="Y1443" i="1"/>
  <c r="Y1444" i="1"/>
  <c r="Y1445" i="1"/>
  <c r="Y1446" i="1"/>
  <c r="Y1447" i="1"/>
  <c r="Y1448" i="1"/>
  <c r="Y1449" i="1"/>
  <c r="Y1450" i="1"/>
  <c r="Y1451" i="1"/>
  <c r="Y1452" i="1"/>
  <c r="Y1453" i="1"/>
  <c r="Y1454" i="1"/>
  <c r="Y1455" i="1"/>
  <c r="Y1456" i="1"/>
  <c r="Y1457" i="1"/>
  <c r="Y1458" i="1"/>
  <c r="Y1459" i="1"/>
  <c r="Y1460" i="1"/>
  <c r="Y1461" i="1"/>
  <c r="Y1462" i="1"/>
  <c r="Y1463" i="1"/>
  <c r="Y1464" i="1"/>
  <c r="Y1465" i="1"/>
  <c r="Y1466" i="1"/>
  <c r="Y1467" i="1"/>
  <c r="Y1468" i="1"/>
  <c r="Y1469" i="1"/>
  <c r="Y1470" i="1"/>
  <c r="Y1471" i="1"/>
  <c r="Y1472" i="1"/>
  <c r="Y1473" i="1"/>
  <c r="Y1474" i="1"/>
  <c r="Y1475" i="1"/>
  <c r="Y1476" i="1"/>
  <c r="Y1477" i="1"/>
  <c r="Y1478" i="1"/>
  <c r="Y1479" i="1"/>
  <c r="Y1480" i="1"/>
  <c r="Y1481" i="1"/>
  <c r="Y1482" i="1"/>
  <c r="Y1483" i="1"/>
  <c r="Y1484" i="1"/>
  <c r="Y1485" i="1"/>
  <c r="Y1486" i="1"/>
  <c r="Y1487" i="1"/>
  <c r="Y1488" i="1"/>
  <c r="Y1489" i="1"/>
  <c r="Y1490" i="1"/>
  <c r="Y1491" i="1"/>
  <c r="Y1492" i="1"/>
  <c r="Y1493" i="1"/>
  <c r="Y1494" i="1"/>
  <c r="Y1495" i="1"/>
  <c r="Y1496" i="1"/>
  <c r="Y1497" i="1"/>
  <c r="Y1498" i="1"/>
  <c r="Y1499" i="1"/>
  <c r="Y1500" i="1"/>
  <c r="Y1501" i="1"/>
  <c r="Y1502" i="1"/>
  <c r="Y1503" i="1"/>
  <c r="Y1504" i="1"/>
  <c r="Y1505" i="1"/>
  <c r="Y1506" i="1"/>
  <c r="Y1507" i="1"/>
  <c r="Y1508" i="1"/>
  <c r="Y1509" i="1"/>
  <c r="Y1510" i="1"/>
  <c r="Y1511" i="1"/>
  <c r="Y1512" i="1"/>
  <c r="Y1513" i="1"/>
  <c r="Y1514" i="1"/>
  <c r="Y1515" i="1"/>
  <c r="Y1516" i="1"/>
  <c r="Y1517" i="1"/>
  <c r="Y1518" i="1"/>
  <c r="Y1519" i="1"/>
  <c r="Y1520" i="1"/>
  <c r="Y1521" i="1"/>
  <c r="Y1522" i="1"/>
  <c r="Y1523" i="1"/>
  <c r="Y1524" i="1"/>
  <c r="Y1525" i="1"/>
  <c r="Y1526" i="1"/>
  <c r="Y1527" i="1"/>
  <c r="Y1528" i="1"/>
  <c r="Y1529" i="1"/>
  <c r="Y1530" i="1"/>
  <c r="Y1531" i="1"/>
  <c r="Y1532" i="1"/>
  <c r="Y1533" i="1"/>
  <c r="Y1534" i="1"/>
  <c r="Y1535" i="1"/>
  <c r="Y1536" i="1"/>
  <c r="Y1537" i="1"/>
  <c r="Y1538" i="1"/>
  <c r="Y1539" i="1"/>
  <c r="Y1540" i="1"/>
  <c r="Y1541" i="1"/>
  <c r="Y1542" i="1"/>
  <c r="Y1543" i="1"/>
  <c r="Y1544" i="1"/>
  <c r="Y1545" i="1"/>
  <c r="Y1546" i="1"/>
  <c r="Y1547" i="1"/>
  <c r="Y1548" i="1"/>
  <c r="Y1549" i="1"/>
  <c r="Y1550" i="1"/>
  <c r="Y1551" i="1"/>
  <c r="Y1552" i="1"/>
  <c r="Y1553" i="1"/>
  <c r="Y1554" i="1"/>
  <c r="Y1555" i="1"/>
  <c r="Y1556" i="1"/>
  <c r="Y1557" i="1"/>
  <c r="Y1558" i="1"/>
  <c r="Y1559" i="1"/>
  <c r="Y1560" i="1"/>
  <c r="Y1561" i="1"/>
  <c r="Y1562" i="1"/>
  <c r="Y1563" i="1"/>
  <c r="Y1564" i="1"/>
  <c r="Y1565" i="1"/>
  <c r="Y1566" i="1"/>
  <c r="Y1567" i="1"/>
  <c r="Y1568" i="1"/>
  <c r="Y1569" i="1"/>
  <c r="Y1570" i="1"/>
  <c r="Y1571" i="1"/>
  <c r="Y1572" i="1"/>
  <c r="Y1573" i="1"/>
  <c r="Y1574" i="1"/>
  <c r="Y1575" i="1"/>
  <c r="Y1576" i="1"/>
  <c r="Y1577" i="1"/>
  <c r="Y1578" i="1"/>
  <c r="Y1579" i="1"/>
  <c r="Y1580" i="1"/>
  <c r="Y1581" i="1"/>
  <c r="Y1582" i="1"/>
  <c r="Y1583" i="1"/>
  <c r="Y1584" i="1"/>
  <c r="Y1585" i="1"/>
  <c r="Y1586" i="1"/>
  <c r="Y1587" i="1"/>
  <c r="Y1588" i="1"/>
  <c r="Y1589" i="1"/>
  <c r="Y1590" i="1"/>
  <c r="Y1591" i="1"/>
  <c r="Y1592" i="1"/>
  <c r="Y1593" i="1"/>
  <c r="Y1594" i="1"/>
  <c r="Y1595" i="1"/>
  <c r="Y1596" i="1"/>
  <c r="Y1597" i="1"/>
  <c r="Y1598" i="1"/>
  <c r="Y1599" i="1"/>
  <c r="Y1600" i="1"/>
  <c r="Y1601" i="1"/>
  <c r="Y1602" i="1"/>
  <c r="Y1603" i="1"/>
  <c r="Y1604" i="1"/>
  <c r="Y1605" i="1"/>
  <c r="Y1606" i="1"/>
  <c r="Y1607" i="1"/>
  <c r="Y1608" i="1"/>
  <c r="Y1609" i="1"/>
  <c r="Y1610" i="1"/>
  <c r="Y1611" i="1"/>
  <c r="Y1612" i="1"/>
  <c r="Y1613" i="1"/>
  <c r="Y1614" i="1"/>
  <c r="Y1615" i="1"/>
  <c r="Y1616" i="1"/>
  <c r="Y1617" i="1"/>
  <c r="Y1618" i="1"/>
  <c r="Y1619" i="1"/>
  <c r="Y1620" i="1"/>
  <c r="Y1621" i="1"/>
  <c r="Y1622" i="1"/>
  <c r="Y1623" i="1"/>
  <c r="Y1624" i="1"/>
  <c r="Y1625" i="1"/>
  <c r="Y1626" i="1"/>
  <c r="Y1627" i="1"/>
  <c r="Y1628" i="1"/>
  <c r="Y1629" i="1"/>
  <c r="Y1630" i="1"/>
  <c r="Y1631" i="1"/>
  <c r="Y1632" i="1"/>
  <c r="Y1633" i="1"/>
  <c r="Y1634" i="1"/>
  <c r="Y1635" i="1"/>
  <c r="Y1636" i="1"/>
  <c r="Y1637" i="1"/>
  <c r="Y1638" i="1"/>
  <c r="Y1639" i="1"/>
  <c r="Y1640" i="1"/>
  <c r="Y1641" i="1"/>
  <c r="Y1642" i="1"/>
  <c r="Y1643" i="1"/>
  <c r="Y1644" i="1"/>
  <c r="Y1645" i="1"/>
  <c r="Y1646" i="1"/>
  <c r="Y1647" i="1"/>
  <c r="Y1648" i="1"/>
  <c r="Y1649" i="1"/>
  <c r="Y1650" i="1"/>
  <c r="Y1651" i="1"/>
  <c r="Y1652" i="1"/>
  <c r="Y1653" i="1"/>
  <c r="Y1654" i="1"/>
  <c r="Y1655" i="1"/>
  <c r="Y1656" i="1"/>
  <c r="Y1657" i="1"/>
  <c r="Y1658" i="1"/>
  <c r="Y1659" i="1"/>
  <c r="Y1660" i="1"/>
  <c r="Y1661" i="1"/>
  <c r="Y1662" i="1"/>
  <c r="Y1663" i="1"/>
  <c r="Y1664" i="1"/>
  <c r="Y1665" i="1"/>
  <c r="Y1666" i="1"/>
  <c r="Y1667" i="1"/>
  <c r="Y1668" i="1"/>
  <c r="Y1669" i="1"/>
  <c r="Y1670" i="1"/>
  <c r="Y1671" i="1"/>
  <c r="Y1672" i="1"/>
  <c r="Y1673" i="1"/>
  <c r="Y1674" i="1"/>
  <c r="Y1675" i="1"/>
  <c r="Y1676" i="1"/>
  <c r="Y1677" i="1"/>
  <c r="Y1678" i="1"/>
  <c r="Y1679" i="1"/>
  <c r="Y1680" i="1"/>
  <c r="Y1681" i="1"/>
  <c r="Y1682" i="1"/>
  <c r="Y1683" i="1"/>
  <c r="Y1684" i="1"/>
  <c r="Y1685" i="1"/>
  <c r="Y1686" i="1"/>
  <c r="Y1687" i="1"/>
  <c r="Y1688" i="1"/>
  <c r="Y1689" i="1"/>
  <c r="Y1690" i="1"/>
  <c r="Y1691" i="1"/>
  <c r="Y1692" i="1"/>
  <c r="Y1693" i="1"/>
  <c r="Y1694" i="1"/>
  <c r="Y1695" i="1"/>
  <c r="Y1696" i="1"/>
  <c r="Y1697" i="1"/>
  <c r="Y1698" i="1"/>
  <c r="Y1699" i="1"/>
  <c r="Y1700" i="1"/>
  <c r="Y1701" i="1"/>
  <c r="Y1702" i="1"/>
  <c r="Y1703" i="1"/>
  <c r="Y1704" i="1"/>
  <c r="Y1705" i="1"/>
  <c r="Y1706" i="1"/>
  <c r="Y1707" i="1"/>
  <c r="Y1708" i="1"/>
  <c r="Y1709" i="1"/>
  <c r="Y1710" i="1"/>
  <c r="Y1711" i="1"/>
  <c r="Y1712" i="1"/>
  <c r="Y1713" i="1"/>
  <c r="Y1714" i="1"/>
  <c r="Y1715" i="1"/>
  <c r="Y1716" i="1"/>
  <c r="Y1717" i="1"/>
  <c r="Y1718" i="1"/>
  <c r="Y1719" i="1"/>
  <c r="Y1720" i="1"/>
  <c r="Y1721" i="1"/>
  <c r="Y1722" i="1"/>
  <c r="Y1723" i="1"/>
  <c r="Y1724" i="1"/>
  <c r="Y1725" i="1"/>
  <c r="Y1726" i="1"/>
  <c r="Y1727" i="1"/>
  <c r="Y1728" i="1"/>
  <c r="Y1729" i="1"/>
  <c r="Y1730" i="1"/>
  <c r="Y1731" i="1"/>
  <c r="Y1732" i="1"/>
  <c r="Y1733" i="1"/>
  <c r="Y1734" i="1"/>
  <c r="Y1735" i="1"/>
  <c r="Y1736" i="1"/>
  <c r="Y1737" i="1"/>
  <c r="Y1738" i="1"/>
  <c r="Y1739" i="1"/>
  <c r="Y1740" i="1"/>
  <c r="Y1741" i="1"/>
  <c r="Y1742" i="1"/>
  <c r="Y1743" i="1"/>
  <c r="Y1744" i="1"/>
  <c r="Y1745" i="1"/>
  <c r="Y1746" i="1"/>
  <c r="Y1747" i="1"/>
  <c r="Y1748" i="1"/>
  <c r="Y1749" i="1"/>
  <c r="Y1750" i="1"/>
  <c r="Y1751" i="1"/>
  <c r="Y1752" i="1"/>
  <c r="Y1753" i="1"/>
  <c r="Y1754" i="1"/>
  <c r="Y1755" i="1"/>
  <c r="Y1756" i="1"/>
  <c r="Y1757" i="1"/>
  <c r="Y1758" i="1"/>
  <c r="Y1759" i="1"/>
  <c r="Y1760" i="1"/>
  <c r="Y1761" i="1"/>
  <c r="Y1762" i="1"/>
  <c r="Y1763" i="1"/>
  <c r="Y1764" i="1"/>
  <c r="Y1765" i="1"/>
  <c r="Y1766" i="1"/>
  <c r="Y1767" i="1"/>
  <c r="Y1768" i="1"/>
  <c r="Y1769" i="1"/>
  <c r="Y1770" i="1"/>
  <c r="Y1771" i="1"/>
  <c r="Y1772" i="1"/>
  <c r="Y1773" i="1"/>
  <c r="Y1774" i="1"/>
  <c r="Y1775" i="1"/>
  <c r="Y1776" i="1"/>
  <c r="Y1777" i="1"/>
  <c r="Y1778" i="1"/>
  <c r="Y1779" i="1"/>
  <c r="Y1780" i="1"/>
  <c r="Y1781" i="1"/>
  <c r="Y1782" i="1"/>
  <c r="Y1783" i="1"/>
  <c r="Y1784" i="1"/>
  <c r="Y1785" i="1"/>
  <c r="Y1786" i="1"/>
  <c r="Y1787" i="1"/>
  <c r="Y1788" i="1"/>
  <c r="Y1789" i="1"/>
  <c r="Y1790" i="1"/>
  <c r="Y1791" i="1"/>
  <c r="Y1792" i="1"/>
  <c r="Y1793" i="1"/>
  <c r="Y1794" i="1"/>
  <c r="Y1795" i="1"/>
  <c r="Y1796" i="1"/>
  <c r="Y1797" i="1"/>
  <c r="Y1798" i="1"/>
  <c r="Y1799" i="1"/>
  <c r="Y1800" i="1"/>
  <c r="Y1801" i="1"/>
  <c r="Y1802" i="1"/>
  <c r="Y1803" i="1"/>
  <c r="Y1804" i="1"/>
  <c r="Y1805" i="1"/>
  <c r="Y1806" i="1"/>
  <c r="Y1807" i="1"/>
  <c r="Y1808" i="1"/>
  <c r="Y1809" i="1"/>
  <c r="Y1810" i="1"/>
  <c r="Y1811" i="1"/>
  <c r="Y1812" i="1"/>
  <c r="Y1813" i="1"/>
  <c r="Y1814" i="1"/>
  <c r="Y1815" i="1"/>
  <c r="Y1816" i="1"/>
  <c r="Y1817" i="1"/>
  <c r="Y1818" i="1"/>
  <c r="Y1819" i="1"/>
  <c r="Y1820" i="1"/>
  <c r="Y1821" i="1"/>
  <c r="Y1822" i="1"/>
  <c r="Y1823" i="1"/>
  <c r="Y1824" i="1"/>
  <c r="Y1825" i="1"/>
  <c r="Y1826" i="1"/>
  <c r="Y1827" i="1"/>
  <c r="Y1828" i="1"/>
  <c r="Y1829" i="1"/>
  <c r="Y1830" i="1"/>
  <c r="Y1831" i="1"/>
  <c r="Y1832" i="1"/>
  <c r="Y1833" i="1"/>
  <c r="Y1834" i="1"/>
  <c r="Y1835" i="1"/>
  <c r="Y1836" i="1"/>
  <c r="Y1837" i="1"/>
  <c r="Y1838" i="1"/>
  <c r="Y1839" i="1"/>
  <c r="Y1840" i="1"/>
  <c r="Y1841" i="1"/>
  <c r="Y1842" i="1"/>
  <c r="Y1843" i="1"/>
  <c r="Y1844" i="1"/>
  <c r="Y1845" i="1"/>
  <c r="Y1846" i="1"/>
  <c r="Y1847" i="1"/>
  <c r="Y1848" i="1"/>
  <c r="Y1849" i="1"/>
  <c r="Y1850" i="1"/>
  <c r="Y1851" i="1"/>
  <c r="Y1852" i="1"/>
  <c r="Y1853" i="1"/>
  <c r="Y1854" i="1"/>
  <c r="Y1855" i="1"/>
  <c r="Y1856" i="1"/>
  <c r="Y1857" i="1"/>
  <c r="Y1858" i="1"/>
  <c r="Y1859" i="1"/>
  <c r="Y1860" i="1"/>
  <c r="Y1861" i="1"/>
  <c r="Y1862" i="1"/>
  <c r="Y1863" i="1"/>
  <c r="Y1864" i="1"/>
  <c r="Y1865" i="1"/>
  <c r="Y1866" i="1"/>
  <c r="Y1867" i="1"/>
  <c r="Y1868" i="1"/>
  <c r="Y1869" i="1"/>
  <c r="Y1870" i="1"/>
  <c r="Y1871" i="1"/>
  <c r="Y1872" i="1"/>
  <c r="Y1873" i="1"/>
  <c r="Y1874" i="1"/>
  <c r="Y1875" i="1"/>
  <c r="Y1876" i="1"/>
  <c r="Y1877" i="1"/>
  <c r="Y1878" i="1"/>
  <c r="Y1879" i="1"/>
  <c r="Y1880" i="1"/>
  <c r="Y1881" i="1"/>
  <c r="Y1882" i="1"/>
  <c r="Y1883" i="1"/>
  <c r="Y1884" i="1"/>
  <c r="Y1885" i="1"/>
  <c r="Y1886" i="1"/>
  <c r="Y1887" i="1"/>
  <c r="Y1888" i="1"/>
  <c r="L1"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1553" i="1"/>
  <c r="U1554" i="1"/>
  <c r="U1555" i="1"/>
  <c r="U1556" i="1"/>
  <c r="U1557" i="1"/>
  <c r="U1558" i="1"/>
  <c r="U1559" i="1"/>
  <c r="U1560" i="1"/>
  <c r="U1561" i="1"/>
  <c r="U1562" i="1"/>
  <c r="U1563" i="1"/>
  <c r="U1564" i="1"/>
  <c r="U1565" i="1"/>
  <c r="U1566" i="1"/>
  <c r="U1567" i="1"/>
  <c r="U1568" i="1"/>
  <c r="U1569" i="1"/>
  <c r="U1570" i="1"/>
  <c r="U1571" i="1"/>
  <c r="U1572" i="1"/>
  <c r="U1573" i="1"/>
  <c r="U1574" i="1"/>
  <c r="U1575" i="1"/>
  <c r="U1576" i="1"/>
  <c r="U1577" i="1"/>
  <c r="U1578" i="1"/>
  <c r="U1579" i="1"/>
  <c r="U1580" i="1"/>
  <c r="U1581" i="1"/>
  <c r="U1582" i="1"/>
  <c r="U1583" i="1"/>
  <c r="U1584" i="1"/>
  <c r="U1585" i="1"/>
  <c r="U1586" i="1"/>
  <c r="U1587" i="1"/>
  <c r="U1588" i="1"/>
  <c r="U1589" i="1"/>
  <c r="U1590" i="1"/>
  <c r="U1591" i="1"/>
  <c r="U1592" i="1"/>
  <c r="U1593" i="1"/>
  <c r="U1594" i="1"/>
  <c r="U1595" i="1"/>
  <c r="U1596" i="1"/>
  <c r="U1597" i="1"/>
  <c r="U1598" i="1"/>
  <c r="U1599" i="1"/>
  <c r="U1600" i="1"/>
  <c r="U1601" i="1"/>
  <c r="U1602" i="1"/>
  <c r="U1603" i="1"/>
  <c r="U1604" i="1"/>
  <c r="U1605" i="1"/>
  <c r="U1606" i="1"/>
  <c r="U1607" i="1"/>
  <c r="U1608" i="1"/>
  <c r="U1609" i="1"/>
  <c r="U1610" i="1"/>
  <c r="U1611" i="1"/>
  <c r="U1612" i="1"/>
  <c r="U1613" i="1"/>
  <c r="U1614" i="1"/>
  <c r="U1615" i="1"/>
  <c r="U1616" i="1"/>
  <c r="U1617" i="1"/>
  <c r="U1618" i="1"/>
  <c r="U1619" i="1"/>
  <c r="U1620" i="1"/>
  <c r="U1621" i="1"/>
  <c r="U1622" i="1"/>
  <c r="U1623" i="1"/>
  <c r="U1624" i="1"/>
  <c r="U1625" i="1"/>
  <c r="U1626" i="1"/>
  <c r="U1627" i="1"/>
  <c r="U1628" i="1"/>
  <c r="U1629" i="1"/>
  <c r="U1630" i="1"/>
  <c r="U1631" i="1"/>
  <c r="U1632" i="1"/>
  <c r="U1633" i="1"/>
  <c r="U1634" i="1"/>
  <c r="U1635" i="1"/>
  <c r="U1636" i="1"/>
  <c r="U1637" i="1"/>
  <c r="U1638" i="1"/>
  <c r="U1639" i="1"/>
  <c r="U1640" i="1"/>
  <c r="U1641" i="1"/>
  <c r="U1642" i="1"/>
  <c r="U1643" i="1"/>
  <c r="U1644" i="1"/>
  <c r="U1645" i="1"/>
  <c r="U1646" i="1"/>
  <c r="U1647" i="1"/>
  <c r="U1648" i="1"/>
  <c r="U1649" i="1"/>
  <c r="U1650" i="1"/>
  <c r="U1651" i="1"/>
  <c r="U1652" i="1"/>
  <c r="U1653" i="1"/>
  <c r="U1654" i="1"/>
  <c r="U1655" i="1"/>
  <c r="U1656" i="1"/>
  <c r="U1657" i="1"/>
  <c r="U1658" i="1"/>
  <c r="U1659" i="1"/>
  <c r="U1660" i="1"/>
  <c r="U1661" i="1"/>
  <c r="U1662" i="1"/>
  <c r="U1663" i="1"/>
  <c r="U1664" i="1"/>
  <c r="U1665" i="1"/>
  <c r="U1666" i="1"/>
  <c r="U1667" i="1"/>
  <c r="U1668" i="1"/>
  <c r="U1669" i="1"/>
  <c r="U1670" i="1"/>
  <c r="U1671" i="1"/>
  <c r="U1672" i="1"/>
  <c r="U1673" i="1"/>
  <c r="U1674" i="1"/>
  <c r="U1675" i="1"/>
  <c r="U1676" i="1"/>
  <c r="U1677" i="1"/>
  <c r="U1678" i="1"/>
  <c r="U1679" i="1"/>
  <c r="U1680" i="1"/>
  <c r="U1681" i="1"/>
  <c r="U1682" i="1"/>
  <c r="U1683" i="1"/>
  <c r="U1684" i="1"/>
  <c r="U1685" i="1"/>
  <c r="U1686" i="1"/>
  <c r="U1687" i="1"/>
  <c r="U1688" i="1"/>
  <c r="U1689" i="1"/>
  <c r="U1690" i="1"/>
  <c r="U1691" i="1"/>
  <c r="U1692" i="1"/>
  <c r="U1693" i="1"/>
  <c r="U1694" i="1"/>
  <c r="U1695" i="1"/>
  <c r="U1696" i="1"/>
  <c r="U1697" i="1"/>
  <c r="U1698" i="1"/>
  <c r="U1699" i="1"/>
  <c r="U1700" i="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 r="T1583" i="1"/>
  <c r="T1584" i="1"/>
  <c r="T1585" i="1"/>
  <c r="T1586" i="1"/>
  <c r="T1587" i="1"/>
  <c r="T1588" i="1"/>
  <c r="T1589" i="1"/>
  <c r="T1590" i="1"/>
  <c r="T1591" i="1"/>
  <c r="T1592" i="1"/>
  <c r="T1593" i="1"/>
  <c r="T1594" i="1"/>
  <c r="T1595" i="1"/>
  <c r="T1596" i="1"/>
  <c r="T1597" i="1"/>
  <c r="T1598" i="1"/>
  <c r="T1599" i="1"/>
  <c r="T1600" i="1"/>
  <c r="T1601" i="1"/>
  <c r="T1602" i="1"/>
  <c r="T1603" i="1"/>
  <c r="T1604" i="1"/>
  <c r="T1605" i="1"/>
  <c r="T1606" i="1"/>
  <c r="T1607" i="1"/>
  <c r="T1608" i="1"/>
  <c r="T1609" i="1"/>
  <c r="T1610" i="1"/>
  <c r="T1611" i="1"/>
  <c r="T1612" i="1"/>
  <c r="T1613" i="1"/>
  <c r="T1614" i="1"/>
  <c r="T1615" i="1"/>
  <c r="T1616" i="1"/>
  <c r="T1617" i="1"/>
  <c r="T1618" i="1"/>
  <c r="T1619" i="1"/>
  <c r="T1620" i="1"/>
  <c r="T1621" i="1"/>
  <c r="T1622" i="1"/>
  <c r="T1623" i="1"/>
  <c r="T1624" i="1"/>
  <c r="T1625" i="1"/>
  <c r="T1626" i="1"/>
  <c r="T1627" i="1"/>
  <c r="T1628" i="1"/>
  <c r="T1629" i="1"/>
  <c r="T1630" i="1"/>
  <c r="T1631" i="1"/>
  <c r="T1632" i="1"/>
  <c r="T1633" i="1"/>
  <c r="T1634" i="1"/>
  <c r="T1635" i="1"/>
  <c r="T1636" i="1"/>
  <c r="T1637" i="1"/>
  <c r="T1638" i="1"/>
  <c r="T1639" i="1"/>
  <c r="T1640" i="1"/>
  <c r="T1641" i="1"/>
  <c r="T1642" i="1"/>
  <c r="T1643" i="1"/>
  <c r="T1644" i="1"/>
  <c r="T1645" i="1"/>
  <c r="T1646" i="1"/>
  <c r="T1647" i="1"/>
  <c r="T1648" i="1"/>
  <c r="T1649" i="1"/>
  <c r="T1650" i="1"/>
  <c r="T1651" i="1"/>
  <c r="T1652" i="1"/>
  <c r="T1653" i="1"/>
  <c r="T1654" i="1"/>
  <c r="T1655" i="1"/>
  <c r="T1656" i="1"/>
  <c r="T1657" i="1"/>
  <c r="T1658" i="1"/>
  <c r="T1659" i="1"/>
  <c r="T1660" i="1"/>
  <c r="T1661" i="1"/>
  <c r="T1662" i="1"/>
  <c r="T1663" i="1"/>
  <c r="T1664" i="1"/>
  <c r="T1665" i="1"/>
  <c r="T1666" i="1"/>
  <c r="T1667" i="1"/>
  <c r="T1668" i="1"/>
  <c r="T1669" i="1"/>
  <c r="T1670" i="1"/>
  <c r="T1671" i="1"/>
  <c r="T1672" i="1"/>
  <c r="T1673" i="1"/>
  <c r="T1674" i="1"/>
  <c r="T1675" i="1"/>
  <c r="T1676" i="1"/>
  <c r="T1677" i="1"/>
  <c r="T1678" i="1"/>
  <c r="T1679" i="1"/>
  <c r="T1680" i="1"/>
  <c r="T1681" i="1"/>
  <c r="T1682" i="1"/>
  <c r="T1683" i="1"/>
  <c r="T1684" i="1"/>
  <c r="T1685" i="1"/>
  <c r="T1686" i="1"/>
  <c r="T1687" i="1"/>
  <c r="T1688" i="1"/>
  <c r="T1689" i="1"/>
  <c r="T1690" i="1"/>
  <c r="T1691" i="1"/>
  <c r="T1692" i="1"/>
  <c r="T1693" i="1"/>
  <c r="T1694" i="1"/>
  <c r="T1695" i="1"/>
  <c r="T1696" i="1"/>
  <c r="T1697" i="1"/>
  <c r="T1698" i="1"/>
  <c r="T1699" i="1"/>
  <c r="T1700" i="1"/>
  <c r="T1701" i="1"/>
  <c r="T1702" i="1"/>
  <c r="T1703" i="1"/>
  <c r="T1704" i="1"/>
  <c r="T1705" i="1"/>
  <c r="T1706" i="1"/>
  <c r="T1707" i="1"/>
  <c r="T1708" i="1"/>
  <c r="T1709" i="1"/>
  <c r="T1710" i="1"/>
  <c r="T1711" i="1"/>
  <c r="T1712" i="1"/>
  <c r="T1713" i="1"/>
  <c r="T1714" i="1"/>
  <c r="T1715" i="1"/>
  <c r="T1716" i="1"/>
  <c r="T1717" i="1"/>
  <c r="T1718" i="1"/>
  <c r="T1719" i="1"/>
  <c r="T1720" i="1"/>
  <c r="T1721" i="1"/>
  <c r="T1722" i="1"/>
  <c r="T1723" i="1"/>
  <c r="T1724" i="1"/>
  <c r="T1725" i="1"/>
  <c r="T1726" i="1"/>
  <c r="T1727" i="1"/>
  <c r="T1728" i="1"/>
  <c r="T1729" i="1"/>
  <c r="T1730" i="1"/>
  <c r="T1731" i="1"/>
  <c r="T1732" i="1"/>
  <c r="T1733" i="1"/>
  <c r="T1734" i="1"/>
  <c r="T1735" i="1"/>
  <c r="T1736" i="1"/>
  <c r="T1737" i="1"/>
  <c r="T1738" i="1"/>
  <c r="T1739" i="1"/>
  <c r="T1740" i="1"/>
  <c r="T1741" i="1"/>
  <c r="T1742" i="1"/>
  <c r="T1743" i="1"/>
  <c r="T1744" i="1"/>
  <c r="T1745" i="1"/>
  <c r="T1746" i="1"/>
  <c r="T1747" i="1"/>
  <c r="T1748" i="1"/>
  <c r="T1749" i="1"/>
  <c r="T1750" i="1"/>
  <c r="T1751" i="1"/>
  <c r="T1752" i="1"/>
  <c r="T1753" i="1"/>
  <c r="T1754" i="1"/>
  <c r="T1755" i="1"/>
  <c r="T1756" i="1"/>
  <c r="T1757" i="1"/>
  <c r="T1758" i="1"/>
  <c r="T1759" i="1"/>
  <c r="T1760" i="1"/>
  <c r="T1761" i="1"/>
  <c r="T1762" i="1"/>
  <c r="T1763" i="1"/>
  <c r="T1764" i="1"/>
  <c r="T1765" i="1"/>
  <c r="T1766" i="1"/>
  <c r="T1767" i="1"/>
  <c r="T1768" i="1"/>
  <c r="T1769" i="1"/>
  <c r="T1770" i="1"/>
  <c r="T1771" i="1"/>
  <c r="T1772" i="1"/>
  <c r="T1773" i="1"/>
  <c r="T1774" i="1"/>
  <c r="T1775" i="1"/>
  <c r="T1776" i="1"/>
  <c r="T1777" i="1"/>
  <c r="T1778" i="1"/>
  <c r="T1779" i="1"/>
  <c r="T1780" i="1"/>
  <c r="T1781" i="1"/>
  <c r="T1782" i="1"/>
  <c r="T1783" i="1"/>
  <c r="T1784" i="1"/>
  <c r="T1785" i="1"/>
  <c r="T1786" i="1"/>
  <c r="T1787" i="1"/>
  <c r="T1788" i="1"/>
  <c r="T1789" i="1"/>
  <c r="T1790" i="1"/>
  <c r="T1791" i="1"/>
  <c r="T1792" i="1"/>
  <c r="T1793" i="1"/>
  <c r="T1794" i="1"/>
  <c r="T1795" i="1"/>
  <c r="T1796" i="1"/>
  <c r="T1797" i="1"/>
  <c r="T1798" i="1"/>
  <c r="T1799" i="1"/>
  <c r="T1800" i="1"/>
  <c r="T1801" i="1"/>
  <c r="T1802" i="1"/>
  <c r="T1803" i="1"/>
  <c r="T1804" i="1"/>
  <c r="T1805" i="1"/>
  <c r="T1806" i="1"/>
  <c r="T1807" i="1"/>
  <c r="T1808" i="1"/>
  <c r="T1809" i="1"/>
  <c r="T1810" i="1"/>
  <c r="T1811" i="1"/>
  <c r="T1812" i="1"/>
  <c r="T1813" i="1"/>
  <c r="T1814" i="1"/>
  <c r="T1815" i="1"/>
  <c r="T1816" i="1"/>
  <c r="T1817" i="1"/>
  <c r="T1818" i="1"/>
  <c r="T1819" i="1"/>
  <c r="T1820" i="1"/>
  <c r="T1821" i="1"/>
  <c r="T1822" i="1"/>
  <c r="T1823" i="1"/>
  <c r="T1824" i="1"/>
  <c r="T1825" i="1"/>
  <c r="T1826" i="1"/>
  <c r="T1827" i="1"/>
  <c r="T1828" i="1"/>
  <c r="T1829" i="1"/>
  <c r="T1830" i="1"/>
  <c r="T1831" i="1"/>
  <c r="T1832" i="1"/>
  <c r="T1833" i="1"/>
  <c r="T1834" i="1"/>
  <c r="T1835" i="1"/>
  <c r="T1836" i="1"/>
  <c r="T1837" i="1"/>
  <c r="T1838" i="1"/>
  <c r="T1839" i="1"/>
  <c r="T1840" i="1"/>
  <c r="T1841" i="1"/>
  <c r="T1842" i="1"/>
  <c r="T1843" i="1"/>
  <c r="T1844" i="1"/>
  <c r="T1845" i="1"/>
  <c r="T1846" i="1"/>
  <c r="T1847" i="1"/>
  <c r="T1848" i="1"/>
  <c r="T1849" i="1"/>
  <c r="T1850" i="1"/>
  <c r="T1851" i="1"/>
  <c r="T1852" i="1"/>
  <c r="T1853" i="1"/>
  <c r="T1854" i="1"/>
  <c r="T1855" i="1"/>
  <c r="T1856" i="1"/>
  <c r="T1857" i="1"/>
  <c r="T1858" i="1"/>
  <c r="T1859" i="1"/>
  <c r="T1860" i="1"/>
  <c r="T1861" i="1"/>
  <c r="T1862" i="1"/>
  <c r="T1863" i="1"/>
  <c r="T1864" i="1"/>
  <c r="T1865" i="1"/>
  <c r="T1866" i="1"/>
  <c r="T1867" i="1"/>
  <c r="T1868" i="1"/>
  <c r="T1869" i="1"/>
  <c r="T1870" i="1"/>
  <c r="T1871" i="1"/>
  <c r="T1872" i="1"/>
  <c r="T1873" i="1"/>
  <c r="T1874" i="1"/>
  <c r="T1875" i="1"/>
  <c r="T1876" i="1"/>
  <c r="T1877" i="1"/>
  <c r="T1878" i="1"/>
  <c r="T1879" i="1"/>
  <c r="T1880" i="1"/>
  <c r="T1881" i="1"/>
  <c r="T1882" i="1"/>
  <c r="T1883" i="1"/>
  <c r="T1884" i="1"/>
  <c r="T1885" i="1"/>
  <c r="T1886" i="1"/>
  <c r="T1887" i="1"/>
  <c r="T1888"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S1725" i="1"/>
  <c r="S1726" i="1"/>
  <c r="S1727" i="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1765" i="1"/>
  <c r="S1766" i="1"/>
  <c r="S1767" i="1"/>
  <c r="S1768" i="1"/>
  <c r="S1769" i="1"/>
  <c r="S1770" i="1"/>
  <c r="S1771" i="1"/>
  <c r="S1772" i="1"/>
  <c r="S1773" i="1"/>
  <c r="S1774" i="1"/>
  <c r="S1775" i="1"/>
  <c r="S1776" i="1"/>
  <c r="S1777" i="1"/>
  <c r="S1778" i="1"/>
  <c r="S1779" i="1"/>
  <c r="S1780" i="1"/>
  <c r="S1781" i="1"/>
  <c r="S1782" i="1"/>
  <c r="S1783" i="1"/>
  <c r="S1784" i="1"/>
  <c r="S1785" i="1"/>
  <c r="S1786" i="1"/>
  <c r="S1787" i="1"/>
  <c r="S1788" i="1"/>
  <c r="S1789" i="1"/>
  <c r="S1790" i="1"/>
  <c r="S1791" i="1"/>
  <c r="S1792" i="1"/>
  <c r="S1793" i="1"/>
  <c r="S1794" i="1"/>
  <c r="S1795" i="1"/>
  <c r="S1796" i="1"/>
  <c r="S1797" i="1"/>
  <c r="S1798" i="1"/>
  <c r="S1799" i="1"/>
  <c r="S1800" i="1"/>
  <c r="S1801" i="1"/>
  <c r="S1802" i="1"/>
  <c r="S1803" i="1"/>
  <c r="S1804" i="1"/>
  <c r="S1805" i="1"/>
  <c r="S1806" i="1"/>
  <c r="S1807" i="1"/>
  <c r="S1808" i="1"/>
  <c r="S1809" i="1"/>
  <c r="S1810" i="1"/>
  <c r="S1811" i="1"/>
  <c r="S1812" i="1"/>
  <c r="S1813" i="1"/>
  <c r="S1814" i="1"/>
  <c r="S1815" i="1"/>
  <c r="S1816" i="1"/>
  <c r="S1817" i="1"/>
  <c r="S1818" i="1"/>
  <c r="S1819" i="1"/>
  <c r="S1820" i="1"/>
  <c r="S1821" i="1"/>
  <c r="S1822" i="1"/>
  <c r="S1823" i="1"/>
  <c r="S1824" i="1"/>
  <c r="S1825" i="1"/>
  <c r="S1826" i="1"/>
  <c r="S1827" i="1"/>
  <c r="S1828" i="1"/>
  <c r="S1829" i="1"/>
  <c r="S1830" i="1"/>
  <c r="S1831" i="1"/>
  <c r="S1832" i="1"/>
  <c r="S1833" i="1"/>
  <c r="S1834" i="1"/>
  <c r="S1835" i="1"/>
  <c r="S1836" i="1"/>
  <c r="S1837" i="1"/>
  <c r="S1838" i="1"/>
  <c r="S1839" i="1"/>
  <c r="S1840" i="1"/>
  <c r="S1841" i="1"/>
  <c r="S1842" i="1"/>
  <c r="S1843" i="1"/>
  <c r="S1844" i="1"/>
  <c r="S1845" i="1"/>
  <c r="S1846" i="1"/>
  <c r="S1847" i="1"/>
  <c r="S1848" i="1"/>
  <c r="S1849" i="1"/>
  <c r="S1850" i="1"/>
  <c r="S1851" i="1"/>
  <c r="S1852" i="1"/>
  <c r="S1853" i="1"/>
  <c r="S1854" i="1"/>
  <c r="S1855" i="1"/>
  <c r="S1856" i="1"/>
  <c r="S1857" i="1"/>
  <c r="S1858" i="1"/>
  <c r="S1859" i="1"/>
  <c r="S1860" i="1"/>
  <c r="S1861" i="1"/>
  <c r="S1862" i="1"/>
  <c r="S1863" i="1"/>
  <c r="S1864" i="1"/>
  <c r="S1865" i="1"/>
  <c r="S1866" i="1"/>
  <c r="S1867" i="1"/>
  <c r="S1868" i="1"/>
  <c r="S1869" i="1"/>
  <c r="S1870" i="1"/>
  <c r="S1871" i="1"/>
  <c r="S1872" i="1"/>
  <c r="S1873" i="1"/>
  <c r="S1874" i="1"/>
  <c r="S1875" i="1"/>
  <c r="S1876" i="1"/>
  <c r="S1877" i="1"/>
  <c r="S1878" i="1"/>
  <c r="S1879" i="1"/>
  <c r="S1880" i="1"/>
  <c r="S1881" i="1"/>
  <c r="S1882" i="1"/>
  <c r="S1883" i="1"/>
  <c r="S1884" i="1"/>
  <c r="S1885" i="1"/>
  <c r="S1886" i="1"/>
  <c r="S1887" i="1"/>
  <c r="S1888"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5" i="1"/>
  <c r="R1886" i="1"/>
  <c r="R1887" i="1"/>
  <c r="R1888"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O1503" i="1"/>
  <c r="O1504" i="1"/>
  <c r="O1505" i="1"/>
  <c r="O1506" i="1"/>
  <c r="O1507" i="1"/>
  <c r="O1508" i="1"/>
  <c r="O1509" i="1"/>
  <c r="O1510" i="1"/>
  <c r="O1511" i="1"/>
  <c r="O1512" i="1"/>
  <c r="O1513" i="1"/>
  <c r="O1514" i="1"/>
  <c r="O1515" i="1"/>
  <c r="O1516" i="1"/>
  <c r="O1517" i="1"/>
  <c r="O1518" i="1"/>
  <c r="O1519" i="1"/>
  <c r="O1520" i="1"/>
  <c r="O1521" i="1"/>
  <c r="O1522" i="1"/>
  <c r="O1523" i="1"/>
  <c r="O1524" i="1"/>
  <c r="O1525" i="1"/>
  <c r="O1526" i="1"/>
  <c r="O1527" i="1"/>
  <c r="O1528" i="1"/>
  <c r="O1529" i="1"/>
  <c r="O1530" i="1"/>
  <c r="O1531" i="1"/>
  <c r="O1532" i="1"/>
  <c r="O1533" i="1"/>
  <c r="O1534" i="1"/>
  <c r="O1535" i="1"/>
  <c r="O1536" i="1"/>
  <c r="O1537" i="1"/>
  <c r="O1538" i="1"/>
  <c r="O1539" i="1"/>
  <c r="O1540" i="1"/>
  <c r="O1541" i="1"/>
  <c r="O1542" i="1"/>
  <c r="O1543"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6" i="1"/>
  <c r="O1617" i="1"/>
  <c r="O1618" i="1"/>
  <c r="O1619" i="1"/>
  <c r="O1620" i="1"/>
  <c r="O1621" i="1"/>
  <c r="O1622" i="1"/>
  <c r="O1623" i="1"/>
  <c r="O1624" i="1"/>
  <c r="O1625" i="1"/>
  <c r="O1626" i="1"/>
  <c r="O1627" i="1"/>
  <c r="O1628" i="1"/>
  <c r="O1629" i="1"/>
  <c r="O1630" i="1"/>
  <c r="O1631" i="1"/>
  <c r="O1632" i="1"/>
  <c r="O1633" i="1"/>
  <c r="O1634" i="1"/>
  <c r="O1635" i="1"/>
  <c r="O1636" i="1"/>
  <c r="O1637" i="1"/>
  <c r="O1638" i="1"/>
  <c r="O1639" i="1"/>
  <c r="O1640" i="1"/>
  <c r="O1641" i="1"/>
  <c r="O1642" i="1"/>
  <c r="O1643" i="1"/>
  <c r="O1644" i="1"/>
  <c r="O1645" i="1"/>
  <c r="O1646" i="1"/>
  <c r="O1647" i="1"/>
  <c r="O1648" i="1"/>
  <c r="O1649" i="1"/>
  <c r="O1650" i="1"/>
  <c r="O1651" i="1"/>
  <c r="O1652" i="1"/>
  <c r="O1653" i="1"/>
  <c r="O1654" i="1"/>
  <c r="O1655" i="1"/>
  <c r="O1656" i="1"/>
  <c r="O1657" i="1"/>
  <c r="O1658" i="1"/>
  <c r="O1659"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4" i="1"/>
  <c r="O1705" i="1"/>
  <c r="O1706" i="1"/>
  <c r="O1707" i="1"/>
  <c r="O1708"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5" i="1"/>
  <c r="O1886" i="1"/>
  <c r="O1887" i="1"/>
  <c r="O1888" i="1"/>
  <c r="G13" i="3"/>
  <c r="G6" i="3"/>
  <c r="G12" i="3"/>
  <c r="G9" i="3"/>
  <c r="G11" i="3"/>
  <c r="G16" i="3"/>
  <c r="G5" i="3"/>
  <c r="G7" i="3"/>
  <c r="G10" i="3"/>
  <c r="G8" i="3"/>
  <c r="G4" i="3"/>
  <c r="AB38" i="3" l="1"/>
  <c r="AB39" i="3" s="1"/>
  <c r="I3" i="3"/>
  <c r="I5" i="3" s="1"/>
  <c r="G17" i="3"/>
  <c r="I6" i="3"/>
  <c r="W1887" i="1"/>
  <c r="W1883" i="1"/>
  <c r="W1879" i="1"/>
  <c r="W1875" i="1"/>
  <c r="W1871" i="1"/>
  <c r="W1867" i="1"/>
  <c r="W1863" i="1"/>
  <c r="W1859" i="1"/>
  <c r="W1855" i="1"/>
  <c r="W1851" i="1"/>
  <c r="W1847" i="1"/>
  <c r="W1843" i="1"/>
  <c r="W1839" i="1"/>
  <c r="W1835" i="1"/>
  <c r="W1831" i="1"/>
  <c r="W1827" i="1"/>
  <c r="W1823" i="1"/>
  <c r="W1819" i="1"/>
  <c r="W1815" i="1"/>
  <c r="W1811" i="1"/>
  <c r="W1807" i="1"/>
  <c r="W1803" i="1"/>
  <c r="W1799" i="1"/>
  <c r="W1795" i="1"/>
  <c r="W1791" i="1"/>
  <c r="W1787" i="1"/>
  <c r="W1783" i="1"/>
  <c r="W1779" i="1"/>
  <c r="W1775" i="1"/>
  <c r="W1767" i="1"/>
  <c r="W1763" i="1"/>
  <c r="W1759" i="1"/>
  <c r="W1755" i="1"/>
  <c r="W1751" i="1"/>
  <c r="W1747" i="1"/>
  <c r="W1743" i="1"/>
  <c r="W1739" i="1"/>
  <c r="W1735" i="1"/>
  <c r="W1731" i="1"/>
  <c r="W1727" i="1"/>
  <c r="X1727" i="1" s="1"/>
  <c r="W1723" i="1"/>
  <c r="W1719" i="1"/>
  <c r="W1715" i="1"/>
  <c r="W1711" i="1"/>
  <c r="W1707" i="1"/>
  <c r="W1703" i="1"/>
  <c r="W1699" i="1"/>
  <c r="W1695" i="1"/>
  <c r="W1691" i="1"/>
  <c r="W1687" i="1"/>
  <c r="W1683" i="1"/>
  <c r="W1679" i="1"/>
  <c r="W1675" i="1"/>
  <c r="W1671" i="1"/>
  <c r="W1667" i="1"/>
  <c r="W1663" i="1"/>
  <c r="W1659" i="1"/>
  <c r="W1655" i="1"/>
  <c r="W1651" i="1"/>
  <c r="W1647" i="1"/>
  <c r="W1643" i="1"/>
  <c r="W1639" i="1"/>
  <c r="W1635" i="1"/>
  <c r="W1631" i="1"/>
  <c r="W1627" i="1"/>
  <c r="W1623" i="1"/>
  <c r="W1619" i="1"/>
  <c r="W1615" i="1"/>
  <c r="W1611" i="1"/>
  <c r="W1607" i="1"/>
  <c r="W1603" i="1"/>
  <c r="W1599" i="1"/>
  <c r="W1595" i="1"/>
  <c r="W1591" i="1"/>
  <c r="W1587" i="1"/>
  <c r="W1583" i="1"/>
  <c r="W1579" i="1"/>
  <c r="W1575" i="1"/>
  <c r="W1571" i="1"/>
  <c r="W1567" i="1"/>
  <c r="W1563" i="1"/>
  <c r="W1559" i="1"/>
  <c r="W1555" i="1"/>
  <c r="W1551" i="1"/>
  <c r="W1547" i="1"/>
  <c r="W1543" i="1"/>
  <c r="W1539" i="1"/>
  <c r="W1535" i="1"/>
  <c r="W1531" i="1"/>
  <c r="W1527" i="1"/>
  <c r="W1523" i="1"/>
  <c r="W1519" i="1"/>
  <c r="W1515" i="1"/>
  <c r="W1511" i="1"/>
  <c r="W1507" i="1"/>
  <c r="W1503" i="1"/>
  <c r="W1499" i="1"/>
  <c r="W1495" i="1"/>
  <c r="W1491" i="1"/>
  <c r="W1487" i="1"/>
  <c r="W1483" i="1"/>
  <c r="W1479" i="1"/>
  <c r="W1475" i="1"/>
  <c r="W1471" i="1"/>
  <c r="W1467" i="1"/>
  <c r="W1463" i="1"/>
  <c r="W1459" i="1"/>
  <c r="W1455" i="1"/>
  <c r="W1451" i="1"/>
  <c r="W1447" i="1"/>
  <c r="W1443" i="1"/>
  <c r="W1439" i="1"/>
  <c r="W1435" i="1"/>
  <c r="W1431" i="1"/>
  <c r="W1427" i="1"/>
  <c r="W1423" i="1"/>
  <c r="W1419" i="1"/>
  <c r="W1415" i="1"/>
  <c r="W1411" i="1"/>
  <c r="W1407" i="1"/>
  <c r="W1403" i="1"/>
  <c r="W1399" i="1"/>
  <c r="W1395" i="1"/>
  <c r="W1391" i="1"/>
  <c r="W1387" i="1"/>
  <c r="W1383" i="1"/>
  <c r="W1379" i="1"/>
  <c r="W1375" i="1"/>
  <c r="W1371" i="1"/>
  <c r="W1367" i="1"/>
  <c r="W1363" i="1"/>
  <c r="W1359" i="1"/>
  <c r="W1355" i="1"/>
  <c r="W1351" i="1"/>
  <c r="W1347" i="1"/>
  <c r="W1343" i="1"/>
  <c r="W1339" i="1"/>
  <c r="W1335" i="1"/>
  <c r="W1331" i="1"/>
  <c r="W1327" i="1"/>
  <c r="W1323" i="1"/>
  <c r="W1319" i="1"/>
  <c r="W1315" i="1"/>
  <c r="W1311" i="1"/>
  <c r="W1307" i="1"/>
  <c r="W1303" i="1"/>
  <c r="W1299" i="1"/>
  <c r="W1295" i="1"/>
  <c r="W1291" i="1"/>
  <c r="W1287" i="1"/>
  <c r="W1283" i="1"/>
  <c r="W1279" i="1"/>
  <c r="W1275" i="1"/>
  <c r="W1271" i="1"/>
  <c r="W1267" i="1"/>
  <c r="W1263" i="1"/>
  <c r="W1259" i="1"/>
  <c r="W1255" i="1"/>
  <c r="W1251" i="1"/>
  <c r="W1247" i="1"/>
  <c r="W1243" i="1"/>
  <c r="W1239" i="1"/>
  <c r="W1235" i="1"/>
  <c r="W1231" i="1"/>
  <c r="W1227" i="1"/>
  <c r="W1223" i="1"/>
  <c r="W1219" i="1"/>
  <c r="W1215" i="1"/>
  <c r="W1211" i="1"/>
  <c r="W1207" i="1"/>
  <c r="W1203" i="1"/>
  <c r="W1199" i="1"/>
  <c r="W1195" i="1"/>
  <c r="W1191" i="1"/>
  <c r="W1187" i="1"/>
  <c r="W1183" i="1"/>
  <c r="W1179" i="1"/>
  <c r="W1175" i="1"/>
  <c r="W1171" i="1"/>
  <c r="W1167" i="1"/>
  <c r="W1163" i="1"/>
  <c r="W1159" i="1"/>
  <c r="W1155" i="1"/>
  <c r="W1151" i="1"/>
  <c r="W1147" i="1"/>
  <c r="W1143" i="1"/>
  <c r="W1139" i="1"/>
  <c r="W1135" i="1"/>
  <c r="W1131" i="1"/>
  <c r="W1127" i="1"/>
  <c r="W1123" i="1"/>
  <c r="W1119" i="1"/>
  <c r="W1115" i="1"/>
  <c r="W1111" i="1"/>
  <c r="W1107" i="1"/>
  <c r="W1103" i="1"/>
  <c r="W1099" i="1"/>
  <c r="W1095" i="1"/>
  <c r="W1091" i="1"/>
  <c r="W1087" i="1"/>
  <c r="W1083" i="1"/>
  <c r="W1079" i="1"/>
  <c r="W1075" i="1"/>
  <c r="W1071" i="1"/>
  <c r="W1067" i="1"/>
  <c r="W1063" i="1"/>
  <c r="W1059" i="1"/>
  <c r="W1055" i="1"/>
  <c r="W1051" i="1"/>
  <c r="W1047" i="1"/>
  <c r="W1043" i="1"/>
  <c r="W1039" i="1"/>
  <c r="W1035" i="1"/>
  <c r="W1031" i="1"/>
  <c r="W1027" i="1"/>
  <c r="W1023" i="1"/>
  <c r="W1019" i="1"/>
  <c r="W1015" i="1"/>
  <c r="W1011" i="1"/>
  <c r="W1007" i="1"/>
  <c r="W1003" i="1"/>
  <c r="W999" i="1"/>
  <c r="W995" i="1"/>
  <c r="W987" i="1"/>
  <c r="W983" i="1"/>
  <c r="W979" i="1"/>
  <c r="W975" i="1"/>
  <c r="W971" i="1"/>
  <c r="W967" i="1"/>
  <c r="W963" i="1"/>
  <c r="W959" i="1"/>
  <c r="W955" i="1"/>
  <c r="W951" i="1"/>
  <c r="W947" i="1"/>
  <c r="W943" i="1"/>
  <c r="W939" i="1"/>
  <c r="W935" i="1"/>
  <c r="W931" i="1"/>
  <c r="W927" i="1"/>
  <c r="W923" i="1"/>
  <c r="W919" i="1"/>
  <c r="W915" i="1"/>
  <c r="W911" i="1"/>
  <c r="W907" i="1"/>
  <c r="W903" i="1"/>
  <c r="W899" i="1"/>
  <c r="W895" i="1"/>
  <c r="W891" i="1"/>
  <c r="W887" i="1"/>
  <c r="W883" i="1"/>
  <c r="W879" i="1"/>
  <c r="W875" i="1"/>
  <c r="W871" i="1"/>
  <c r="W867" i="1"/>
  <c r="W863" i="1"/>
  <c r="W859" i="1"/>
  <c r="W855" i="1"/>
  <c r="W851" i="1"/>
  <c r="W847" i="1"/>
  <c r="W843" i="1"/>
  <c r="W839" i="1"/>
  <c r="W835" i="1"/>
  <c r="W831" i="1"/>
  <c r="W827" i="1"/>
  <c r="W823" i="1"/>
  <c r="W819" i="1"/>
  <c r="W815" i="1"/>
  <c r="W811" i="1"/>
  <c r="W807" i="1"/>
  <c r="W803" i="1"/>
  <c r="W799" i="1"/>
  <c r="W795" i="1"/>
  <c r="W791" i="1"/>
  <c r="W787" i="1"/>
  <c r="W783" i="1"/>
  <c r="W779" i="1"/>
  <c r="W775" i="1"/>
  <c r="W771" i="1"/>
  <c r="W767" i="1"/>
  <c r="W763" i="1"/>
  <c r="W759" i="1"/>
  <c r="W755" i="1"/>
  <c r="W751" i="1"/>
  <c r="W747" i="1"/>
  <c r="W743" i="1"/>
  <c r="W739" i="1"/>
  <c r="W735" i="1"/>
  <c r="W731" i="1"/>
  <c r="W727" i="1"/>
  <c r="W723" i="1"/>
  <c r="W719" i="1"/>
  <c r="W715" i="1"/>
  <c r="W711" i="1"/>
  <c r="W707" i="1"/>
  <c r="W703" i="1"/>
  <c r="W699" i="1"/>
  <c r="W695" i="1"/>
  <c r="W691" i="1"/>
  <c r="W687" i="1"/>
  <c r="W683" i="1"/>
  <c r="W679" i="1"/>
  <c r="W675" i="1"/>
  <c r="W671" i="1"/>
  <c r="W667" i="1"/>
  <c r="W663" i="1"/>
  <c r="W659" i="1"/>
  <c r="W655" i="1"/>
  <c r="W651" i="1"/>
  <c r="W647" i="1"/>
  <c r="W643" i="1"/>
  <c r="W639" i="1"/>
  <c r="W635" i="1"/>
  <c r="W631" i="1"/>
  <c r="W627" i="1"/>
  <c r="W623" i="1"/>
  <c r="W619" i="1"/>
  <c r="W615" i="1"/>
  <c r="W611" i="1"/>
  <c r="W607" i="1"/>
  <c r="W603" i="1"/>
  <c r="W599" i="1"/>
  <c r="W595" i="1"/>
  <c r="W591" i="1"/>
  <c r="W587" i="1"/>
  <c r="W583" i="1"/>
  <c r="W579" i="1"/>
  <c r="W575" i="1"/>
  <c r="W571" i="1"/>
  <c r="W567" i="1"/>
  <c r="W563" i="1"/>
  <c r="W559" i="1"/>
  <c r="W555" i="1"/>
  <c r="W551" i="1"/>
  <c r="W547" i="1"/>
  <c r="W543" i="1"/>
  <c r="W539" i="1"/>
  <c r="W535" i="1"/>
  <c r="W531" i="1"/>
  <c r="W527" i="1"/>
  <c r="W523" i="1"/>
  <c r="W519" i="1"/>
  <c r="W515" i="1"/>
  <c r="W511" i="1"/>
  <c r="W507" i="1"/>
  <c r="W503" i="1"/>
  <c r="W499" i="1"/>
  <c r="W495" i="1"/>
  <c r="W491" i="1"/>
  <c r="W487" i="1"/>
  <c r="W483" i="1"/>
  <c r="W479" i="1"/>
  <c r="W475" i="1"/>
  <c r="W471" i="1"/>
  <c r="W467" i="1"/>
  <c r="W463" i="1"/>
  <c r="W459" i="1"/>
  <c r="W455" i="1"/>
  <c r="W451" i="1"/>
  <c r="W447" i="1"/>
  <c r="W443" i="1"/>
  <c r="W439" i="1"/>
  <c r="W435" i="1"/>
  <c r="W431" i="1"/>
  <c r="W427" i="1"/>
  <c r="W423" i="1"/>
  <c r="W419" i="1"/>
  <c r="W415" i="1"/>
  <c r="W411" i="1"/>
  <c r="W407" i="1"/>
  <c r="W403" i="1"/>
  <c r="W399" i="1"/>
  <c r="W395" i="1"/>
  <c r="W391" i="1"/>
  <c r="W387" i="1"/>
  <c r="W383" i="1"/>
  <c r="W379" i="1"/>
  <c r="W375" i="1"/>
  <c r="W371" i="1"/>
  <c r="W367" i="1"/>
  <c r="W363" i="1"/>
  <c r="W359" i="1"/>
  <c r="W355" i="1"/>
  <c r="W351" i="1"/>
  <c r="W347" i="1"/>
  <c r="W343" i="1"/>
  <c r="W339" i="1"/>
  <c r="W335" i="1"/>
  <c r="W331" i="1"/>
  <c r="W327" i="1"/>
  <c r="W323" i="1"/>
  <c r="W319" i="1"/>
  <c r="W315" i="1"/>
  <c r="W311" i="1"/>
  <c r="W307" i="1"/>
  <c r="W303" i="1"/>
  <c r="W299" i="1"/>
  <c r="W295" i="1"/>
  <c r="W291" i="1"/>
  <c r="W287" i="1"/>
  <c r="W283" i="1"/>
  <c r="W279" i="1"/>
  <c r="W275" i="1"/>
  <c r="W271" i="1"/>
  <c r="W267" i="1"/>
  <c r="W263" i="1"/>
  <c r="W259" i="1"/>
  <c r="W255" i="1"/>
  <c r="W251" i="1"/>
  <c r="W247" i="1"/>
  <c r="W243" i="1"/>
  <c r="W239" i="1"/>
  <c r="W235" i="1"/>
  <c r="W231" i="1"/>
  <c r="W227" i="1"/>
  <c r="W223" i="1"/>
  <c r="W219" i="1"/>
  <c r="W215" i="1"/>
  <c r="W211" i="1"/>
  <c r="W207" i="1"/>
  <c r="W203" i="1"/>
  <c r="W199" i="1"/>
  <c r="W195" i="1"/>
  <c r="W191" i="1"/>
  <c r="W187" i="1"/>
  <c r="W183" i="1"/>
  <c r="W179" i="1"/>
  <c r="W175" i="1"/>
  <c r="W171" i="1"/>
  <c r="W167" i="1"/>
  <c r="W163" i="1"/>
  <c r="W159" i="1"/>
  <c r="W155" i="1"/>
  <c r="W151" i="1"/>
  <c r="W147" i="1"/>
  <c r="W143" i="1"/>
  <c r="W139" i="1"/>
  <c r="W135" i="1"/>
  <c r="W131" i="1"/>
  <c r="W127" i="1"/>
  <c r="W123" i="1"/>
  <c r="X123" i="1" s="1"/>
  <c r="W119" i="1"/>
  <c r="W115" i="1"/>
  <c r="W111" i="1"/>
  <c r="W107" i="1"/>
  <c r="W103" i="1"/>
  <c r="W99" i="1"/>
  <c r="W95" i="1"/>
  <c r="W91" i="1"/>
  <c r="W87" i="1"/>
  <c r="W83" i="1"/>
  <c r="W79" i="1"/>
  <c r="W75" i="1"/>
  <c r="W71" i="1"/>
  <c r="W67" i="1"/>
  <c r="W63" i="1"/>
  <c r="W59" i="1"/>
  <c r="W55" i="1"/>
  <c r="W51" i="1"/>
  <c r="W47" i="1"/>
  <c r="W43" i="1"/>
  <c r="W39" i="1"/>
  <c r="W35" i="1"/>
  <c r="W31" i="1"/>
  <c r="W27" i="1"/>
  <c r="W23" i="1"/>
  <c r="W19" i="1"/>
  <c r="W15" i="1"/>
  <c r="W11" i="1"/>
  <c r="W7" i="1"/>
  <c r="W1771" i="1"/>
  <c r="W991" i="1"/>
  <c r="W1648" i="1"/>
  <c r="W1600" i="1"/>
  <c r="W1568" i="1"/>
  <c r="W1552" i="1"/>
  <c r="W1536" i="1"/>
  <c r="W1520" i="1"/>
  <c r="W1504" i="1"/>
  <c r="W1488" i="1"/>
  <c r="W1472" i="1"/>
  <c r="W1440" i="1"/>
  <c r="W1376" i="1"/>
  <c r="W1664" i="1"/>
  <c r="W1632" i="1"/>
  <c r="W1616" i="1"/>
  <c r="W1584" i="1"/>
  <c r="W1456" i="1"/>
  <c r="W532" i="1"/>
  <c r="W1882" i="1"/>
  <c r="W1874" i="1"/>
  <c r="X1874" i="1" s="1"/>
  <c r="W1866" i="1"/>
  <c r="W1858" i="1"/>
  <c r="W1850" i="1"/>
  <c r="W1842" i="1"/>
  <c r="W1838" i="1"/>
  <c r="W1830" i="1"/>
  <c r="W1822" i="1"/>
  <c r="W1814" i="1"/>
  <c r="W1806" i="1"/>
  <c r="W1798" i="1"/>
  <c r="W1790" i="1"/>
  <c r="W1106" i="1"/>
  <c r="W978" i="1"/>
  <c r="W722" i="1"/>
  <c r="W1789" i="1"/>
  <c r="W1333" i="1"/>
  <c r="W1213" i="1"/>
  <c r="W1021" i="1"/>
  <c r="W865" i="1"/>
  <c r="W637" i="1"/>
  <c r="W1832" i="1"/>
  <c r="W1800" i="1"/>
  <c r="W1768" i="1"/>
  <c r="W1728" i="1"/>
  <c r="W1712" i="1"/>
  <c r="W1696" i="1"/>
  <c r="W1680" i="1"/>
  <c r="W1885" i="1"/>
  <c r="W1853" i="1"/>
  <c r="W1821" i="1"/>
  <c r="W1757" i="1"/>
  <c r="W1397" i="1"/>
  <c r="W1309" i="1"/>
  <c r="W1277" i="1"/>
  <c r="W1886" i="1"/>
  <c r="W1878" i="1"/>
  <c r="W1870" i="1"/>
  <c r="W1862" i="1"/>
  <c r="W1854" i="1"/>
  <c r="W1846" i="1"/>
  <c r="W1834" i="1"/>
  <c r="W1826" i="1"/>
  <c r="W1818" i="1"/>
  <c r="W1810" i="1"/>
  <c r="W1802" i="1"/>
  <c r="W1794" i="1"/>
  <c r="W1245" i="1"/>
  <c r="W1181" i="1"/>
  <c r="W1149" i="1"/>
  <c r="W929" i="1"/>
  <c r="W801" i="1"/>
  <c r="W1864" i="1"/>
  <c r="W1744" i="1"/>
  <c r="W1786" i="1"/>
  <c r="W1782" i="1"/>
  <c r="W1778" i="1"/>
  <c r="W1774" i="1"/>
  <c r="W1770" i="1"/>
  <c r="W1766" i="1"/>
  <c r="W1762" i="1"/>
  <c r="W1758" i="1"/>
  <c r="W1754" i="1"/>
  <c r="W1750" i="1"/>
  <c r="W1746" i="1"/>
  <c r="W1742" i="1"/>
  <c r="W1738" i="1"/>
  <c r="W1734" i="1"/>
  <c r="W1730" i="1"/>
  <c r="W1726" i="1"/>
  <c r="W1722" i="1"/>
  <c r="W1718" i="1"/>
  <c r="W1714" i="1"/>
  <c r="W1710" i="1"/>
  <c r="W1706" i="1"/>
  <c r="W1702" i="1"/>
  <c r="W1698" i="1"/>
  <c r="W1694" i="1"/>
  <c r="W1690" i="1"/>
  <c r="W1686" i="1"/>
  <c r="W1682" i="1"/>
  <c r="W1678" i="1"/>
  <c r="W1674" i="1"/>
  <c r="W1670" i="1"/>
  <c r="W1666" i="1"/>
  <c r="W1662" i="1"/>
  <c r="W1658" i="1"/>
  <c r="W1654" i="1"/>
  <c r="W1650" i="1"/>
  <c r="W1646" i="1"/>
  <c r="W1642" i="1"/>
  <c r="W1638" i="1"/>
  <c r="W1634" i="1"/>
  <c r="W1630" i="1"/>
  <c r="W1626" i="1"/>
  <c r="W1622" i="1"/>
  <c r="W1618" i="1"/>
  <c r="W1614" i="1"/>
  <c r="W1610" i="1"/>
  <c r="W1606" i="1"/>
  <c r="W1602" i="1"/>
  <c r="W1598" i="1"/>
  <c r="W1594" i="1"/>
  <c r="W1590" i="1"/>
  <c r="W1586" i="1"/>
  <c r="W1582" i="1"/>
  <c r="W1578" i="1"/>
  <c r="W1574" i="1"/>
  <c r="W1570" i="1"/>
  <c r="W1566" i="1"/>
  <c r="W1562" i="1"/>
  <c r="W1558" i="1"/>
  <c r="W1554" i="1"/>
  <c r="W1550" i="1"/>
  <c r="W1546" i="1"/>
  <c r="W1542" i="1"/>
  <c r="W1538" i="1"/>
  <c r="W1534" i="1"/>
  <c r="W1530" i="1"/>
  <c r="W1526" i="1"/>
  <c r="W1522" i="1"/>
  <c r="W1518" i="1"/>
  <c r="W1514" i="1"/>
  <c r="W1510" i="1"/>
  <c r="W1506" i="1"/>
  <c r="W1502" i="1"/>
  <c r="W1498" i="1"/>
  <c r="W1494" i="1"/>
  <c r="W1490" i="1"/>
  <c r="W1486" i="1"/>
  <c r="W1482" i="1"/>
  <c r="W1478" i="1"/>
  <c r="W1474" i="1"/>
  <c r="W1470" i="1"/>
  <c r="W1466" i="1"/>
  <c r="W1462" i="1"/>
  <c r="W1458" i="1"/>
  <c r="W1454" i="1"/>
  <c r="W1450" i="1"/>
  <c r="W1446" i="1"/>
  <c r="W1442" i="1"/>
  <c r="W1438" i="1"/>
  <c r="W1434" i="1"/>
  <c r="W1430" i="1"/>
  <c r="W1426" i="1"/>
  <c r="X1426" i="1" s="1"/>
  <c r="W1422" i="1"/>
  <c r="W1418" i="1"/>
  <c r="W1414" i="1"/>
  <c r="W1410" i="1"/>
  <c r="W1406" i="1"/>
  <c r="W1402" i="1"/>
  <c r="W1398" i="1"/>
  <c r="W1394" i="1"/>
  <c r="W1390" i="1"/>
  <c r="W1386" i="1"/>
  <c r="W1382" i="1"/>
  <c r="W1378" i="1"/>
  <c r="W1374" i="1"/>
  <c r="W1370" i="1"/>
  <c r="W1366" i="1"/>
  <c r="W1362" i="1"/>
  <c r="W1358" i="1"/>
  <c r="W1354" i="1"/>
  <c r="W1350" i="1"/>
  <c r="W1346" i="1"/>
  <c r="W1342" i="1"/>
  <c r="W1338" i="1"/>
  <c r="W1334" i="1"/>
  <c r="W1330" i="1"/>
  <c r="W1326" i="1"/>
  <c r="W1322" i="1"/>
  <c r="W1318" i="1"/>
  <c r="W1314" i="1"/>
  <c r="W1310" i="1"/>
  <c r="W1306" i="1"/>
  <c r="W1302" i="1"/>
  <c r="W1298" i="1"/>
  <c r="W1294" i="1"/>
  <c r="W1290" i="1"/>
  <c r="W1286" i="1"/>
  <c r="W1282" i="1"/>
  <c r="W1278" i="1"/>
  <c r="W1274" i="1"/>
  <c r="W1270" i="1"/>
  <c r="W1266" i="1"/>
  <c r="W1262" i="1"/>
  <c r="W1258" i="1"/>
  <c r="W1254" i="1"/>
  <c r="W1250" i="1"/>
  <c r="W1246" i="1"/>
  <c r="W1242" i="1"/>
  <c r="W1238" i="1"/>
  <c r="W1234" i="1"/>
  <c r="W1230" i="1"/>
  <c r="W1226" i="1"/>
  <c r="W1222" i="1"/>
  <c r="W1218" i="1"/>
  <c r="W1214" i="1"/>
  <c r="W1210" i="1"/>
  <c r="W1206" i="1"/>
  <c r="W1202" i="1"/>
  <c r="W1198" i="1"/>
  <c r="W1194" i="1"/>
  <c r="W1190" i="1"/>
  <c r="W1186" i="1"/>
  <c r="W1182" i="1"/>
  <c r="W1178" i="1"/>
  <c r="W1174" i="1"/>
  <c r="W1170" i="1"/>
  <c r="W1166" i="1"/>
  <c r="W1162" i="1"/>
  <c r="W1158" i="1"/>
  <c r="W1154" i="1"/>
  <c r="W1150" i="1"/>
  <c r="W1146" i="1"/>
  <c r="W1142" i="1"/>
  <c r="W1138" i="1"/>
  <c r="W1134" i="1"/>
  <c r="W1130" i="1"/>
  <c r="W1126" i="1"/>
  <c r="W1122" i="1"/>
  <c r="W1118" i="1"/>
  <c r="W1114" i="1"/>
  <c r="W1110" i="1"/>
  <c r="W1102" i="1"/>
  <c r="W1098" i="1"/>
  <c r="W1094" i="1"/>
  <c r="W1090" i="1"/>
  <c r="W1086" i="1"/>
  <c r="W1082" i="1"/>
  <c r="W1078" i="1"/>
  <c r="W1074" i="1"/>
  <c r="W1070" i="1"/>
  <c r="W1066" i="1"/>
  <c r="W1062" i="1"/>
  <c r="W1058" i="1"/>
  <c r="W1054" i="1"/>
  <c r="W1050" i="1"/>
  <c r="W1046" i="1"/>
  <c r="W1042" i="1"/>
  <c r="W1038" i="1"/>
  <c r="W1034" i="1"/>
  <c r="W1030" i="1"/>
  <c r="W1026" i="1"/>
  <c r="W1022" i="1"/>
  <c r="W1018" i="1"/>
  <c r="W1014" i="1"/>
  <c r="W1010" i="1"/>
  <c r="W1006" i="1"/>
  <c r="W1002" i="1"/>
  <c r="W998" i="1"/>
  <c r="W994" i="1"/>
  <c r="W990" i="1"/>
  <c r="W986" i="1"/>
  <c r="W982" i="1"/>
  <c r="W974" i="1"/>
  <c r="W970" i="1"/>
  <c r="W966" i="1"/>
  <c r="W962" i="1"/>
  <c r="W958" i="1"/>
  <c r="W954" i="1"/>
  <c r="W950" i="1"/>
  <c r="W946" i="1"/>
  <c r="W942" i="1"/>
  <c r="W938" i="1"/>
  <c r="W934" i="1"/>
  <c r="W930" i="1"/>
  <c r="W926" i="1"/>
  <c r="W922" i="1"/>
  <c r="W918" i="1"/>
  <c r="W914" i="1"/>
  <c r="W910" i="1"/>
  <c r="W906" i="1"/>
  <c r="W902" i="1"/>
  <c r="W898" i="1"/>
  <c r="W894" i="1"/>
  <c r="W890" i="1"/>
  <c r="W886" i="1"/>
  <c r="W882" i="1"/>
  <c r="W878" i="1"/>
  <c r="W874" i="1"/>
  <c r="W870" i="1"/>
  <c r="W866" i="1"/>
  <c r="W862" i="1"/>
  <c r="W858" i="1"/>
  <c r="W854" i="1"/>
  <c r="W850" i="1"/>
  <c r="W846" i="1"/>
  <c r="W842" i="1"/>
  <c r="W838" i="1"/>
  <c r="W834" i="1"/>
  <c r="W830" i="1"/>
  <c r="W826" i="1"/>
  <c r="W822" i="1"/>
  <c r="W818" i="1"/>
  <c r="W814" i="1"/>
  <c r="W810" i="1"/>
  <c r="W806" i="1"/>
  <c r="W802" i="1"/>
  <c r="W798" i="1"/>
  <c r="W794" i="1"/>
  <c r="W790" i="1"/>
  <c r="W786" i="1"/>
  <c r="W782" i="1"/>
  <c r="W778" i="1"/>
  <c r="W774" i="1"/>
  <c r="W770" i="1"/>
  <c r="W766" i="1"/>
  <c r="W762" i="1"/>
  <c r="W758" i="1"/>
  <c r="W754" i="1"/>
  <c r="W750" i="1"/>
  <c r="W746" i="1"/>
  <c r="W742" i="1"/>
  <c r="W738" i="1"/>
  <c r="W734" i="1"/>
  <c r="W730" i="1"/>
  <c r="W726" i="1"/>
  <c r="W718" i="1"/>
  <c r="W714" i="1"/>
  <c r="W710" i="1"/>
  <c r="W706" i="1"/>
  <c r="W702" i="1"/>
  <c r="W698" i="1"/>
  <c r="W694" i="1"/>
  <c r="W690" i="1"/>
  <c r="W686" i="1"/>
  <c r="W682" i="1"/>
  <c r="W678" i="1"/>
  <c r="W674" i="1"/>
  <c r="W670" i="1"/>
  <c r="W666" i="1"/>
  <c r="W662" i="1"/>
  <c r="W658" i="1"/>
  <c r="W654" i="1"/>
  <c r="W650" i="1"/>
  <c r="W646" i="1"/>
  <c r="W642" i="1"/>
  <c r="W638" i="1"/>
  <c r="W634" i="1"/>
  <c r="W630" i="1"/>
  <c r="W626" i="1"/>
  <c r="W622" i="1"/>
  <c r="W618" i="1"/>
  <c r="W614" i="1"/>
  <c r="W610" i="1"/>
  <c r="W606" i="1"/>
  <c r="W602" i="1"/>
  <c r="W598" i="1"/>
  <c r="W594" i="1"/>
  <c r="W590" i="1"/>
  <c r="W586" i="1"/>
  <c r="W582" i="1"/>
  <c r="W578" i="1"/>
  <c r="W574" i="1"/>
  <c r="W570" i="1"/>
  <c r="W566" i="1"/>
  <c r="W562" i="1"/>
  <c r="W558" i="1"/>
  <c r="W554" i="1"/>
  <c r="W550" i="1"/>
  <c r="W546" i="1"/>
  <c r="W542" i="1"/>
  <c r="W538" i="1"/>
  <c r="W534" i="1"/>
  <c r="W530" i="1"/>
  <c r="W526" i="1"/>
  <c r="W522" i="1"/>
  <c r="W518" i="1"/>
  <c r="W514" i="1"/>
  <c r="W510" i="1"/>
  <c r="W506" i="1"/>
  <c r="W502" i="1"/>
  <c r="W498" i="1"/>
  <c r="W494" i="1"/>
  <c r="W490" i="1"/>
  <c r="W486" i="1"/>
  <c r="W482" i="1"/>
  <c r="W478" i="1"/>
  <c r="W474" i="1"/>
  <c r="X474" i="1" s="1"/>
  <c r="W470" i="1"/>
  <c r="W466" i="1"/>
  <c r="W462" i="1"/>
  <c r="W458" i="1"/>
  <c r="W454" i="1"/>
  <c r="W450" i="1"/>
  <c r="W446" i="1"/>
  <c r="W442" i="1"/>
  <c r="W438" i="1"/>
  <c r="W434" i="1"/>
  <c r="W430" i="1"/>
  <c r="W426" i="1"/>
  <c r="W422" i="1"/>
  <c r="W418" i="1"/>
  <c r="W414" i="1"/>
  <c r="W410" i="1"/>
  <c r="W406" i="1"/>
  <c r="W402" i="1"/>
  <c r="W398" i="1"/>
  <c r="W394" i="1"/>
  <c r="W390" i="1"/>
  <c r="W386" i="1"/>
  <c r="W382" i="1"/>
  <c r="W378" i="1"/>
  <c r="W374" i="1"/>
  <c r="W370" i="1"/>
  <c r="W366" i="1"/>
  <c r="W362" i="1"/>
  <c r="W358" i="1"/>
  <c r="W354" i="1"/>
  <c r="W350" i="1"/>
  <c r="W346" i="1"/>
  <c r="W342" i="1"/>
  <c r="W338" i="1"/>
  <c r="W334" i="1"/>
  <c r="W330" i="1"/>
  <c r="W326" i="1"/>
  <c r="W322" i="1"/>
  <c r="W318" i="1"/>
  <c r="W314" i="1"/>
  <c r="W310" i="1"/>
  <c r="W306" i="1"/>
  <c r="W302" i="1"/>
  <c r="W298" i="1"/>
  <c r="W294" i="1"/>
  <c r="W290" i="1"/>
  <c r="W286" i="1"/>
  <c r="W282" i="1"/>
  <c r="W278" i="1"/>
  <c r="W274" i="1"/>
  <c r="W270" i="1"/>
  <c r="W266" i="1"/>
  <c r="W262" i="1"/>
  <c r="W258" i="1"/>
  <c r="W254" i="1"/>
  <c r="W250" i="1"/>
  <c r="W246" i="1"/>
  <c r="W242" i="1"/>
  <c r="W238" i="1"/>
  <c r="W234" i="1"/>
  <c r="W230" i="1"/>
  <c r="W226" i="1"/>
  <c r="W222" i="1"/>
  <c r="W218" i="1"/>
  <c r="W214" i="1"/>
  <c r="W210" i="1"/>
  <c r="W206" i="1"/>
  <c r="W202" i="1"/>
  <c r="W198" i="1"/>
  <c r="W194" i="1"/>
  <c r="W190" i="1"/>
  <c r="W186" i="1"/>
  <c r="W182" i="1"/>
  <c r="W178" i="1"/>
  <c r="W174" i="1"/>
  <c r="W170" i="1"/>
  <c r="W166" i="1"/>
  <c r="W162" i="1"/>
  <c r="W158" i="1"/>
  <c r="W154" i="1"/>
  <c r="W150" i="1"/>
  <c r="W146" i="1"/>
  <c r="W142" i="1"/>
  <c r="W138" i="1"/>
  <c r="W134" i="1"/>
  <c r="W130" i="1"/>
  <c r="W126" i="1"/>
  <c r="W122" i="1"/>
  <c r="X122" i="1" s="1"/>
  <c r="W118" i="1"/>
  <c r="W114" i="1"/>
  <c r="W110" i="1"/>
  <c r="W106" i="1"/>
  <c r="W102" i="1"/>
  <c r="W98" i="1"/>
  <c r="W94" i="1"/>
  <c r="W90" i="1"/>
  <c r="W86" i="1"/>
  <c r="W82" i="1"/>
  <c r="W78" i="1"/>
  <c r="W74" i="1"/>
  <c r="W70" i="1"/>
  <c r="W66" i="1"/>
  <c r="W62" i="1"/>
  <c r="W58" i="1"/>
  <c r="W54" i="1"/>
  <c r="W50" i="1"/>
  <c r="W46" i="1"/>
  <c r="W42" i="1"/>
  <c r="W38" i="1"/>
  <c r="W34" i="1"/>
  <c r="W30" i="1"/>
  <c r="W26" i="1"/>
  <c r="W22" i="1"/>
  <c r="W18" i="1"/>
  <c r="W14" i="1"/>
  <c r="W10" i="1"/>
  <c r="W6" i="1"/>
  <c r="W1029" i="1"/>
  <c r="W965" i="1"/>
  <c r="W957" i="1"/>
  <c r="W941" i="1"/>
  <c r="W909" i="1"/>
  <c r="W897" i="1"/>
  <c r="W877" i="1"/>
  <c r="W845" i="1"/>
  <c r="W833" i="1"/>
  <c r="W813" i="1"/>
  <c r="W781" i="1"/>
  <c r="W765" i="1"/>
  <c r="W653" i="1"/>
  <c r="W1880" i="1"/>
  <c r="W1848" i="1"/>
  <c r="W1816" i="1"/>
  <c r="W1784" i="1"/>
  <c r="W1752" i="1"/>
  <c r="W1736" i="1"/>
  <c r="W1720" i="1"/>
  <c r="W1704" i="1"/>
  <c r="W1688" i="1"/>
  <c r="W1672" i="1"/>
  <c r="W1656" i="1"/>
  <c r="W1640" i="1"/>
  <c r="W1624" i="1"/>
  <c r="W1608" i="1"/>
  <c r="W1592" i="1"/>
  <c r="W1576" i="1"/>
  <c r="W1560" i="1"/>
  <c r="W1544" i="1"/>
  <c r="W1528" i="1"/>
  <c r="W1512" i="1"/>
  <c r="W1496" i="1"/>
  <c r="W1480" i="1"/>
  <c r="W1464" i="1"/>
  <c r="W1448" i="1"/>
  <c r="W1408" i="1"/>
  <c r="W1344" i="1"/>
  <c r="W696" i="1"/>
  <c r="W680" i="1"/>
  <c r="W556" i="1"/>
  <c r="W492" i="1"/>
  <c r="W468" i="1"/>
  <c r="W284" i="1"/>
  <c r="W1881" i="1"/>
  <c r="W1877" i="1"/>
  <c r="W1873" i="1"/>
  <c r="W1869" i="1"/>
  <c r="W1865" i="1"/>
  <c r="W1861" i="1"/>
  <c r="W1857" i="1"/>
  <c r="W1849" i="1"/>
  <c r="W1845" i="1"/>
  <c r="W1841" i="1"/>
  <c r="W1837" i="1"/>
  <c r="W1833" i="1"/>
  <c r="W1829" i="1"/>
  <c r="W1825" i="1"/>
  <c r="W1817" i="1"/>
  <c r="W1813" i="1"/>
  <c r="W1809" i="1"/>
  <c r="W1805" i="1"/>
  <c r="W1801" i="1"/>
  <c r="W1797" i="1"/>
  <c r="W1793" i="1"/>
  <c r="W1785" i="1"/>
  <c r="W1781" i="1"/>
  <c r="W1777" i="1"/>
  <c r="W1773" i="1"/>
  <c r="W1769" i="1"/>
  <c r="W1765" i="1"/>
  <c r="W1761" i="1"/>
  <c r="W1753" i="1"/>
  <c r="W1749" i="1"/>
  <c r="W1745" i="1"/>
  <c r="W1741" i="1"/>
  <c r="W1737" i="1"/>
  <c r="W1733" i="1"/>
  <c r="W1729" i="1"/>
  <c r="W1725" i="1"/>
  <c r="W1721" i="1"/>
  <c r="W1717" i="1"/>
  <c r="W1713" i="1"/>
  <c r="W1709" i="1"/>
  <c r="W1705" i="1"/>
  <c r="W1701" i="1"/>
  <c r="W1697" i="1"/>
  <c r="W1693" i="1"/>
  <c r="W1689" i="1"/>
  <c r="W1685" i="1"/>
  <c r="W1681" i="1"/>
  <c r="W1677" i="1"/>
  <c r="W1673" i="1"/>
  <c r="W1669" i="1"/>
  <c r="W1665" i="1"/>
  <c r="W1661" i="1"/>
  <c r="W1657" i="1"/>
  <c r="W1653" i="1"/>
  <c r="W1649" i="1"/>
  <c r="W1645" i="1"/>
  <c r="W1641" i="1"/>
  <c r="W1637" i="1"/>
  <c r="W1633" i="1"/>
  <c r="W1629" i="1"/>
  <c r="W1625" i="1"/>
  <c r="W1621" i="1"/>
  <c r="W1617" i="1"/>
  <c r="W1613" i="1"/>
  <c r="W1609" i="1"/>
  <c r="W1605" i="1"/>
  <c r="W1601" i="1"/>
  <c r="W1597" i="1"/>
  <c r="W1593" i="1"/>
  <c r="W1589" i="1"/>
  <c r="W1585" i="1"/>
  <c r="W1581" i="1"/>
  <c r="W1577" i="1"/>
  <c r="W1573" i="1"/>
  <c r="W1569" i="1"/>
  <c r="W1565" i="1"/>
  <c r="W1561" i="1"/>
  <c r="W1557" i="1"/>
  <c r="W1553" i="1"/>
  <c r="W1549" i="1"/>
  <c r="W1545" i="1"/>
  <c r="W1541" i="1"/>
  <c r="W1537" i="1"/>
  <c r="W1533" i="1"/>
  <c r="W1529" i="1"/>
  <c r="W1525" i="1"/>
  <c r="W1521" i="1"/>
  <c r="W1517" i="1"/>
  <c r="W1513" i="1"/>
  <c r="W1509" i="1"/>
  <c r="W1505" i="1"/>
  <c r="W1501" i="1"/>
  <c r="W1497" i="1"/>
  <c r="W1493" i="1"/>
  <c r="W1489" i="1"/>
  <c r="W1485" i="1"/>
  <c r="W1481" i="1"/>
  <c r="W1477" i="1"/>
  <c r="W1473" i="1"/>
  <c r="W1469" i="1"/>
  <c r="W1465" i="1"/>
  <c r="W1461" i="1"/>
  <c r="W1457" i="1"/>
  <c r="W1453" i="1"/>
  <c r="W1449" i="1"/>
  <c r="W1445" i="1"/>
  <c r="W1441" i="1"/>
  <c r="W1437" i="1"/>
  <c r="W1433" i="1"/>
  <c r="W1429" i="1"/>
  <c r="W1425" i="1"/>
  <c r="W1421" i="1"/>
  <c r="W1417" i="1"/>
  <c r="W1413" i="1"/>
  <c r="W1409" i="1"/>
  <c r="W1405" i="1"/>
  <c r="W1401" i="1"/>
  <c r="W1393" i="1"/>
  <c r="W1389" i="1"/>
  <c r="W1385" i="1"/>
  <c r="W1381" i="1"/>
  <c r="W1377" i="1"/>
  <c r="W1373" i="1"/>
  <c r="W1369" i="1"/>
  <c r="W1365" i="1"/>
  <c r="W1361" i="1"/>
  <c r="W1357" i="1"/>
  <c r="W1353" i="1"/>
  <c r="W1349" i="1"/>
  <c r="W1345" i="1"/>
  <c r="W1341" i="1"/>
  <c r="W1337" i="1"/>
  <c r="W1329" i="1"/>
  <c r="W1325" i="1"/>
  <c r="W1321" i="1"/>
  <c r="W1317" i="1"/>
  <c r="W1313" i="1"/>
  <c r="W1305" i="1"/>
  <c r="W1301" i="1"/>
  <c r="W1297" i="1"/>
  <c r="W1293" i="1"/>
  <c r="W1289" i="1"/>
  <c r="W1285" i="1"/>
  <c r="W1281" i="1"/>
  <c r="W1273" i="1"/>
  <c r="W1269" i="1"/>
  <c r="W1265" i="1"/>
  <c r="W1261" i="1"/>
  <c r="W1257" i="1"/>
  <c r="W1253" i="1"/>
  <c r="W1229" i="1"/>
  <c r="W1197" i="1"/>
  <c r="W1165" i="1"/>
  <c r="W1093" i="1"/>
  <c r="W1085" i="1"/>
  <c r="W1876" i="1"/>
  <c r="W1860" i="1"/>
  <c r="W1844" i="1"/>
  <c r="W1828" i="1"/>
  <c r="W1812" i="1"/>
  <c r="W1796" i="1"/>
  <c r="W1780" i="1"/>
  <c r="W1764" i="1"/>
  <c r="W1412" i="1"/>
  <c r="W1380" i="1"/>
  <c r="W1348" i="1"/>
  <c r="W1249" i="1"/>
  <c r="W1241" i="1"/>
  <c r="W1237" i="1"/>
  <c r="W1233" i="1"/>
  <c r="W1225" i="1"/>
  <c r="W1221" i="1"/>
  <c r="W1217" i="1"/>
  <c r="W1209" i="1"/>
  <c r="W1205" i="1"/>
  <c r="W1201" i="1"/>
  <c r="W1193" i="1"/>
  <c r="W1189" i="1"/>
  <c r="W1185" i="1"/>
  <c r="W1177" i="1"/>
  <c r="W1173" i="1"/>
  <c r="W1169" i="1"/>
  <c r="W1161" i="1"/>
  <c r="W1157" i="1"/>
  <c r="W1153" i="1"/>
  <c r="W1145" i="1"/>
  <c r="W1141" i="1"/>
  <c r="W1137" i="1"/>
  <c r="W1133" i="1"/>
  <c r="W1129" i="1"/>
  <c r="W1125" i="1"/>
  <c r="W1121" i="1"/>
  <c r="W1117" i="1"/>
  <c r="W1113" i="1"/>
  <c r="W1109" i="1"/>
  <c r="W1105" i="1"/>
  <c r="W1101" i="1"/>
  <c r="W1097" i="1"/>
  <c r="W1089" i="1"/>
  <c r="W1081" i="1"/>
  <c r="W1077" i="1"/>
  <c r="W1073" i="1"/>
  <c r="W1069" i="1"/>
  <c r="W1061" i="1"/>
  <c r="W1053" i="1"/>
  <c r="W997" i="1"/>
  <c r="W989" i="1"/>
  <c r="W945" i="1"/>
  <c r="W925" i="1"/>
  <c r="W913" i="1"/>
  <c r="W893" i="1"/>
  <c r="W881" i="1"/>
  <c r="W861" i="1"/>
  <c r="W849" i="1"/>
  <c r="W829" i="1"/>
  <c r="W817" i="1"/>
  <c r="W797" i="1"/>
  <c r="W785" i="1"/>
  <c r="W717" i="1"/>
  <c r="W701" i="1"/>
  <c r="W457" i="1"/>
  <c r="W425" i="1"/>
  <c r="W265" i="1"/>
  <c r="W201" i="1"/>
  <c r="W1888" i="1"/>
  <c r="W1884" i="1"/>
  <c r="W1872" i="1"/>
  <c r="W1868" i="1"/>
  <c r="W1856" i="1"/>
  <c r="W1852" i="1"/>
  <c r="W1840" i="1"/>
  <c r="W1836" i="1"/>
  <c r="W1824" i="1"/>
  <c r="W1820" i="1"/>
  <c r="W1808" i="1"/>
  <c r="W1804" i="1"/>
  <c r="W1792" i="1"/>
  <c r="W1788" i="1"/>
  <c r="W1776" i="1"/>
  <c r="W1772" i="1"/>
  <c r="W1760" i="1"/>
  <c r="W1756" i="1"/>
  <c r="W1748" i="1"/>
  <c r="W1740" i="1"/>
  <c r="W1732" i="1"/>
  <c r="W1724" i="1"/>
  <c r="W1716" i="1"/>
  <c r="W1708" i="1"/>
  <c r="W1700" i="1"/>
  <c r="W1692" i="1"/>
  <c r="W1684" i="1"/>
  <c r="W1676" i="1"/>
  <c r="W1668" i="1"/>
  <c r="W1660" i="1"/>
  <c r="W1652" i="1"/>
  <c r="W1644" i="1"/>
  <c r="W1636" i="1"/>
  <c r="W1628" i="1"/>
  <c r="W1620" i="1"/>
  <c r="W1612" i="1"/>
  <c r="W1604" i="1"/>
  <c r="W1596" i="1"/>
  <c r="W1588" i="1"/>
  <c r="W1580" i="1"/>
  <c r="W1572" i="1"/>
  <c r="W1564" i="1"/>
  <c r="W1556" i="1"/>
  <c r="W1548" i="1"/>
  <c r="W1540" i="1"/>
  <c r="W1532" i="1"/>
  <c r="W1524" i="1"/>
  <c r="W1516" i="1"/>
  <c r="W1508" i="1"/>
  <c r="W1500" i="1"/>
  <c r="W1492" i="1"/>
  <c r="W1484" i="1"/>
  <c r="W1476" i="1"/>
  <c r="W1468" i="1"/>
  <c r="W1460" i="1"/>
  <c r="W1452" i="1"/>
  <c r="W1444" i="1"/>
  <c r="W1436" i="1"/>
  <c r="W1432" i="1"/>
  <c r="W1428" i="1"/>
  <c r="W1424" i="1"/>
  <c r="W1420" i="1"/>
  <c r="W1416" i="1"/>
  <c r="W1404" i="1"/>
  <c r="W1400" i="1"/>
  <c r="W1396" i="1"/>
  <c r="W1392" i="1"/>
  <c r="W1388" i="1"/>
  <c r="W1384" i="1"/>
  <c r="W1372" i="1"/>
  <c r="W1368" i="1"/>
  <c r="W1364" i="1"/>
  <c r="W1360" i="1"/>
  <c r="W1356" i="1"/>
  <c r="W1352" i="1"/>
  <c r="W1340" i="1"/>
  <c r="W1336" i="1"/>
  <c r="W1332" i="1"/>
  <c r="W1328" i="1"/>
  <c r="W1324" i="1"/>
  <c r="W1320" i="1"/>
  <c r="W1316" i="1"/>
  <c r="W1312" i="1"/>
  <c r="W1308" i="1"/>
  <c r="W1304" i="1"/>
  <c r="W1300" i="1"/>
  <c r="W1296" i="1"/>
  <c r="W1292" i="1"/>
  <c r="W1288" i="1"/>
  <c r="W1284" i="1"/>
  <c r="W1280" i="1"/>
  <c r="W1276" i="1"/>
  <c r="W1272" i="1"/>
  <c r="W1268" i="1"/>
  <c r="W1264" i="1"/>
  <c r="W1260" i="1"/>
  <c r="W1256" i="1"/>
  <c r="W1252" i="1"/>
  <c r="W1248" i="1"/>
  <c r="W1244" i="1"/>
  <c r="W1240" i="1"/>
  <c r="W1236" i="1"/>
  <c r="W1232" i="1"/>
  <c r="W1228" i="1"/>
  <c r="W1224" i="1"/>
  <c r="W1220" i="1"/>
  <c r="W1216" i="1"/>
  <c r="W1212" i="1"/>
  <c r="W1208" i="1"/>
  <c r="W1204" i="1"/>
  <c r="W1200" i="1"/>
  <c r="W1196" i="1"/>
  <c r="W1192" i="1"/>
  <c r="W1188" i="1"/>
  <c r="W1184" i="1"/>
  <c r="W1180" i="1"/>
  <c r="W1176" i="1"/>
  <c r="W1172" i="1"/>
  <c r="W1168" i="1"/>
  <c r="W1164" i="1"/>
  <c r="W1160" i="1"/>
  <c r="W1156" i="1"/>
  <c r="W1152" i="1"/>
  <c r="W1148" i="1"/>
  <c r="W1144" i="1"/>
  <c r="W1140" i="1"/>
  <c r="W1136" i="1"/>
  <c r="W1132" i="1"/>
  <c r="W1128" i="1"/>
  <c r="W1124" i="1"/>
  <c r="W1120" i="1"/>
  <c r="W1116" i="1"/>
  <c r="W1112" i="1"/>
  <c r="W1108" i="1"/>
  <c r="W1104" i="1"/>
  <c r="W1100" i="1"/>
  <c r="W1096" i="1"/>
  <c r="W1092" i="1"/>
  <c r="W1088" i="1"/>
  <c r="W1084" i="1"/>
  <c r="W1080" i="1"/>
  <c r="W1076" i="1"/>
  <c r="W1072" i="1"/>
  <c r="W1068" i="1"/>
  <c r="W1064" i="1"/>
  <c r="W1060" i="1"/>
  <c r="W1056" i="1"/>
  <c r="W1052" i="1"/>
  <c r="W1048" i="1"/>
  <c r="W1044" i="1"/>
  <c r="W1040" i="1"/>
  <c r="W1036" i="1"/>
  <c r="W1032" i="1"/>
  <c r="W1028" i="1"/>
  <c r="W1024" i="1"/>
  <c r="W1020" i="1"/>
  <c r="W1016" i="1"/>
  <c r="W1012" i="1"/>
  <c r="W1008" i="1"/>
  <c r="W1004" i="1"/>
  <c r="W1000" i="1"/>
  <c r="W996" i="1"/>
  <c r="W760" i="1"/>
  <c r="W744" i="1"/>
  <c r="W632" i="1"/>
  <c r="W616" i="1"/>
  <c r="W588" i="1"/>
  <c r="W564" i="1"/>
  <c r="W524" i="1"/>
  <c r="W500" i="1"/>
  <c r="W372" i="1"/>
  <c r="W340" i="1"/>
  <c r="W1065" i="1"/>
  <c r="W1057" i="1"/>
  <c r="W1049" i="1"/>
  <c r="W1045" i="1"/>
  <c r="W1041" i="1"/>
  <c r="W1037" i="1"/>
  <c r="W1033" i="1"/>
  <c r="W1025" i="1"/>
  <c r="W1017" i="1"/>
  <c r="W1013" i="1"/>
  <c r="W1009" i="1"/>
  <c r="W1005" i="1"/>
  <c r="W1001" i="1"/>
  <c r="W993" i="1"/>
  <c r="W985" i="1"/>
  <c r="W981" i="1"/>
  <c r="W977" i="1"/>
  <c r="W973" i="1"/>
  <c r="W969" i="1"/>
  <c r="W961" i="1"/>
  <c r="W953" i="1"/>
  <c r="W949" i="1"/>
  <c r="W937" i="1"/>
  <c r="W933" i="1"/>
  <c r="W921" i="1"/>
  <c r="W917" i="1"/>
  <c r="W905" i="1"/>
  <c r="W901" i="1"/>
  <c r="W889" i="1"/>
  <c r="W885" i="1"/>
  <c r="W873" i="1"/>
  <c r="W869" i="1"/>
  <c r="W857" i="1"/>
  <c r="W853" i="1"/>
  <c r="W841" i="1"/>
  <c r="W837" i="1"/>
  <c r="W825" i="1"/>
  <c r="W821" i="1"/>
  <c r="W809" i="1"/>
  <c r="W805" i="1"/>
  <c r="W793" i="1"/>
  <c r="W789" i="1"/>
  <c r="W777" i="1"/>
  <c r="W773" i="1"/>
  <c r="W769" i="1"/>
  <c r="W761" i="1"/>
  <c r="W757" i="1"/>
  <c r="W753" i="1"/>
  <c r="W749" i="1"/>
  <c r="W745" i="1"/>
  <c r="W741" i="1"/>
  <c r="W737" i="1"/>
  <c r="W733" i="1"/>
  <c r="W729" i="1"/>
  <c r="W725" i="1"/>
  <c r="W721" i="1"/>
  <c r="W713" i="1"/>
  <c r="W709" i="1"/>
  <c r="W705" i="1"/>
  <c r="W697" i="1"/>
  <c r="W693" i="1"/>
  <c r="W689" i="1"/>
  <c r="W685" i="1"/>
  <c r="W681" i="1"/>
  <c r="W677" i="1"/>
  <c r="W673" i="1"/>
  <c r="W669" i="1"/>
  <c r="W665" i="1"/>
  <c r="W661" i="1"/>
  <c r="W657" i="1"/>
  <c r="W649" i="1"/>
  <c r="W645" i="1"/>
  <c r="W641" i="1"/>
  <c r="W633" i="1"/>
  <c r="W629" i="1"/>
  <c r="W625" i="1"/>
  <c r="W621" i="1"/>
  <c r="W617" i="1"/>
  <c r="W613" i="1"/>
  <c r="W609" i="1"/>
  <c r="W605" i="1"/>
  <c r="W601" i="1"/>
  <c r="W597" i="1"/>
  <c r="W593" i="1"/>
  <c r="W589" i="1"/>
  <c r="W585" i="1"/>
  <c r="W581" i="1"/>
  <c r="W577" i="1"/>
  <c r="W573" i="1"/>
  <c r="W569" i="1"/>
  <c r="W565" i="1"/>
  <c r="W561" i="1"/>
  <c r="W557" i="1"/>
  <c r="W553" i="1"/>
  <c r="W549" i="1"/>
  <c r="W545" i="1"/>
  <c r="W541" i="1"/>
  <c r="W537" i="1"/>
  <c r="W533" i="1"/>
  <c r="W529" i="1"/>
  <c r="W525" i="1"/>
  <c r="W521" i="1"/>
  <c r="W517" i="1"/>
  <c r="W513" i="1"/>
  <c r="W509" i="1"/>
  <c r="W505" i="1"/>
  <c r="W501" i="1"/>
  <c r="W497" i="1"/>
  <c r="W493" i="1"/>
  <c r="W489" i="1"/>
  <c r="W485" i="1"/>
  <c r="W481" i="1"/>
  <c r="W477" i="1"/>
  <c r="W473" i="1"/>
  <c r="W469" i="1"/>
  <c r="W465" i="1"/>
  <c r="W461" i="1"/>
  <c r="W453" i="1"/>
  <c r="W449" i="1"/>
  <c r="W445" i="1"/>
  <c r="W441" i="1"/>
  <c r="W437" i="1"/>
  <c r="W433" i="1"/>
  <c r="W429" i="1"/>
  <c r="W421" i="1"/>
  <c r="W417" i="1"/>
  <c r="W413" i="1"/>
  <c r="W409" i="1"/>
  <c r="W405" i="1"/>
  <c r="W401" i="1"/>
  <c r="W397" i="1"/>
  <c r="W393" i="1"/>
  <c r="W389" i="1"/>
  <c r="W385" i="1"/>
  <c r="W381" i="1"/>
  <c r="W377" i="1"/>
  <c r="W373" i="1"/>
  <c r="W369" i="1"/>
  <c r="W365" i="1"/>
  <c r="W361" i="1"/>
  <c r="W357" i="1"/>
  <c r="W353" i="1"/>
  <c r="W349" i="1"/>
  <c r="W345" i="1"/>
  <c r="W341" i="1"/>
  <c r="W337" i="1"/>
  <c r="W333" i="1"/>
  <c r="W329" i="1"/>
  <c r="W325" i="1"/>
  <c r="W321" i="1"/>
  <c r="W317" i="1"/>
  <c r="W313" i="1"/>
  <c r="W309" i="1"/>
  <c r="W305" i="1"/>
  <c r="W301" i="1"/>
  <c r="W297" i="1"/>
  <c r="W293" i="1"/>
  <c r="W289" i="1"/>
  <c r="W285" i="1"/>
  <c r="W281" i="1"/>
  <c r="W277" i="1"/>
  <c r="W273" i="1"/>
  <c r="W269" i="1"/>
  <c r="W261" i="1"/>
  <c r="W257" i="1"/>
  <c r="W253" i="1"/>
  <c r="W249" i="1"/>
  <c r="W245" i="1"/>
  <c r="W241" i="1"/>
  <c r="W237" i="1"/>
  <c r="W233" i="1"/>
  <c r="W229" i="1"/>
  <c r="W225" i="1"/>
  <c r="W221" i="1"/>
  <c r="W217" i="1"/>
  <c r="W213" i="1"/>
  <c r="W209" i="1"/>
  <c r="W205" i="1"/>
  <c r="W197" i="1"/>
  <c r="W193" i="1"/>
  <c r="W189" i="1"/>
  <c r="W185" i="1"/>
  <c r="W181" i="1"/>
  <c r="W177" i="1"/>
  <c r="W173" i="1"/>
  <c r="W169" i="1"/>
  <c r="W165" i="1"/>
  <c r="W161" i="1"/>
  <c r="W157" i="1"/>
  <c r="W153" i="1"/>
  <c r="W149" i="1"/>
  <c r="W145" i="1"/>
  <c r="W141" i="1"/>
  <c r="W137" i="1"/>
  <c r="W133" i="1"/>
  <c r="W129" i="1"/>
  <c r="W125" i="1"/>
  <c r="W121" i="1"/>
  <c r="W117" i="1"/>
  <c r="W113" i="1"/>
  <c r="W109" i="1"/>
  <c r="W105" i="1"/>
  <c r="W101" i="1"/>
  <c r="W97" i="1"/>
  <c r="W93" i="1"/>
  <c r="W89" i="1"/>
  <c r="W85" i="1"/>
  <c r="W81" i="1"/>
  <c r="W77" i="1"/>
  <c r="W73" i="1"/>
  <c r="W69" i="1"/>
  <c r="W65" i="1"/>
  <c r="W61" i="1"/>
  <c r="W57" i="1"/>
  <c r="W53" i="1"/>
  <c r="W49" i="1"/>
  <c r="W45" i="1"/>
  <c r="W41" i="1"/>
  <c r="W37" i="1"/>
  <c r="W33" i="1"/>
  <c r="W29" i="1"/>
  <c r="W25" i="1"/>
  <c r="W21" i="1"/>
  <c r="W17" i="1"/>
  <c r="W13" i="1"/>
  <c r="W9" i="1"/>
  <c r="W992" i="1"/>
  <c r="W988" i="1"/>
  <c r="W984" i="1"/>
  <c r="W980" i="1"/>
  <c r="W976" i="1"/>
  <c r="W972" i="1"/>
  <c r="W968" i="1"/>
  <c r="W964" i="1"/>
  <c r="W960" i="1"/>
  <c r="W956" i="1"/>
  <c r="W952" i="1"/>
  <c r="W948" i="1"/>
  <c r="W944" i="1"/>
  <c r="W940" i="1"/>
  <c r="W936" i="1"/>
  <c r="W932" i="1"/>
  <c r="W928" i="1"/>
  <c r="W924" i="1"/>
  <c r="W920" i="1"/>
  <c r="W916" i="1"/>
  <c r="W912" i="1"/>
  <c r="W908" i="1"/>
  <c r="W904" i="1"/>
  <c r="W900" i="1"/>
  <c r="W896" i="1"/>
  <c r="W892" i="1"/>
  <c r="W888" i="1"/>
  <c r="W884" i="1"/>
  <c r="W880" i="1"/>
  <c r="W876" i="1"/>
  <c r="W872" i="1"/>
  <c r="W868" i="1"/>
  <c r="W864" i="1"/>
  <c r="W860" i="1"/>
  <c r="W856" i="1"/>
  <c r="W852" i="1"/>
  <c r="W848" i="1"/>
  <c r="W844" i="1"/>
  <c r="W840" i="1"/>
  <c r="W836" i="1"/>
  <c r="W832" i="1"/>
  <c r="W828" i="1"/>
  <c r="W824" i="1"/>
  <c r="W820" i="1"/>
  <c r="W816" i="1"/>
  <c r="W812" i="1"/>
  <c r="W808" i="1"/>
  <c r="W804" i="1"/>
  <c r="W800" i="1"/>
  <c r="W796" i="1"/>
  <c r="W792" i="1"/>
  <c r="W788" i="1"/>
  <c r="W784" i="1"/>
  <c r="W780" i="1"/>
  <c r="W776" i="1"/>
  <c r="W772" i="1"/>
  <c r="W768" i="1"/>
  <c r="W764" i="1"/>
  <c r="W756" i="1"/>
  <c r="W752" i="1"/>
  <c r="W748" i="1"/>
  <c r="W740" i="1"/>
  <c r="W736" i="1"/>
  <c r="W732" i="1"/>
  <c r="W728" i="1"/>
  <c r="W724" i="1"/>
  <c r="W720" i="1"/>
  <c r="W716" i="1"/>
  <c r="W712" i="1"/>
  <c r="W708" i="1"/>
  <c r="W704" i="1"/>
  <c r="W700" i="1"/>
  <c r="W692" i="1"/>
  <c r="W688" i="1"/>
  <c r="W684" i="1"/>
  <c r="W676" i="1"/>
  <c r="W672" i="1"/>
  <c r="W668" i="1"/>
  <c r="W664" i="1"/>
  <c r="W660" i="1"/>
  <c r="W656" i="1"/>
  <c r="W652" i="1"/>
  <c r="W648" i="1"/>
  <c r="W644" i="1"/>
  <c r="W640" i="1"/>
  <c r="W636" i="1"/>
  <c r="W628" i="1"/>
  <c r="W624" i="1"/>
  <c r="W620" i="1"/>
  <c r="W612" i="1"/>
  <c r="W608" i="1"/>
  <c r="W604" i="1"/>
  <c r="W600" i="1"/>
  <c r="W596" i="1"/>
  <c r="W592" i="1"/>
  <c r="W584" i="1"/>
  <c r="W580" i="1"/>
  <c r="W576" i="1"/>
  <c r="W572" i="1"/>
  <c r="W568" i="1"/>
  <c r="W560" i="1"/>
  <c r="W552" i="1"/>
  <c r="W548" i="1"/>
  <c r="W544" i="1"/>
  <c r="W540" i="1"/>
  <c r="W536" i="1"/>
  <c r="W528" i="1"/>
  <c r="W520" i="1"/>
  <c r="W516" i="1"/>
  <c r="W512" i="1"/>
  <c r="W508" i="1"/>
  <c r="W504" i="1"/>
  <c r="W496" i="1"/>
  <c r="W488" i="1"/>
  <c r="W484" i="1"/>
  <c r="W480" i="1"/>
  <c r="W476" i="1"/>
  <c r="W472" i="1"/>
  <c r="W464" i="1"/>
  <c r="W460" i="1"/>
  <c r="W456" i="1"/>
  <c r="W452" i="1"/>
  <c r="W448" i="1"/>
  <c r="W444" i="1"/>
  <c r="W440" i="1"/>
  <c r="W436" i="1"/>
  <c r="W432" i="1"/>
  <c r="W428" i="1"/>
  <c r="W424" i="1"/>
  <c r="W420" i="1"/>
  <c r="W416" i="1"/>
  <c r="W412" i="1"/>
  <c r="W408" i="1"/>
  <c r="W404" i="1"/>
  <c r="W400" i="1"/>
  <c r="W396" i="1"/>
  <c r="W392" i="1"/>
  <c r="W388" i="1"/>
  <c r="W384" i="1"/>
  <c r="W380" i="1"/>
  <c r="W376" i="1"/>
  <c r="W368" i="1"/>
  <c r="W364" i="1"/>
  <c r="W360" i="1"/>
  <c r="W356" i="1"/>
  <c r="X356" i="1" s="1"/>
  <c r="W352" i="1"/>
  <c r="W348" i="1"/>
  <c r="W344" i="1"/>
  <c r="W336" i="1"/>
  <c r="W332" i="1"/>
  <c r="W328" i="1"/>
  <c r="W324" i="1"/>
  <c r="W320" i="1"/>
  <c r="W316" i="1"/>
  <c r="W312" i="1"/>
  <c r="W308" i="1"/>
  <c r="W304" i="1"/>
  <c r="W300" i="1"/>
  <c r="W296" i="1"/>
  <c r="W292" i="1"/>
  <c r="W288" i="1"/>
  <c r="W280" i="1"/>
  <c r="W276" i="1"/>
  <c r="W272" i="1"/>
  <c r="W268" i="1"/>
  <c r="W264" i="1"/>
  <c r="W260" i="1"/>
  <c r="W256" i="1"/>
  <c r="W252" i="1"/>
  <c r="W248" i="1"/>
  <c r="W244" i="1"/>
  <c r="W240" i="1"/>
  <c r="W236" i="1"/>
  <c r="W232" i="1"/>
  <c r="W228" i="1"/>
  <c r="W224" i="1"/>
  <c r="W220" i="1"/>
  <c r="W216" i="1"/>
  <c r="W212" i="1"/>
  <c r="W208" i="1"/>
  <c r="W204" i="1"/>
  <c r="W200" i="1"/>
  <c r="W196" i="1"/>
  <c r="W192" i="1"/>
  <c r="W188" i="1"/>
  <c r="W184" i="1"/>
  <c r="W180" i="1"/>
  <c r="W176" i="1"/>
  <c r="W172" i="1"/>
  <c r="W168" i="1"/>
  <c r="W164" i="1"/>
  <c r="W160" i="1"/>
  <c r="W156" i="1"/>
  <c r="W152" i="1"/>
  <c r="W148" i="1"/>
  <c r="W144" i="1"/>
  <c r="W140" i="1"/>
  <c r="W136" i="1"/>
  <c r="W132" i="1"/>
  <c r="W128" i="1"/>
  <c r="W124" i="1"/>
  <c r="W120" i="1"/>
  <c r="W116" i="1"/>
  <c r="W112" i="1"/>
  <c r="W108" i="1"/>
  <c r="W104" i="1"/>
  <c r="W100" i="1"/>
  <c r="W96" i="1"/>
  <c r="W92" i="1"/>
  <c r="W88" i="1"/>
  <c r="W84" i="1"/>
  <c r="W80" i="1"/>
  <c r="W76" i="1"/>
  <c r="W72" i="1"/>
  <c r="W68" i="1"/>
  <c r="W64" i="1"/>
  <c r="W60" i="1"/>
  <c r="W56" i="1"/>
  <c r="W52" i="1"/>
  <c r="W48" i="1"/>
  <c r="W44" i="1"/>
  <c r="W40" i="1"/>
  <c r="W36" i="1"/>
  <c r="W32" i="1"/>
  <c r="W28" i="1"/>
  <c r="W24" i="1"/>
  <c r="W20" i="1"/>
  <c r="W16" i="1"/>
  <c r="W12" i="1"/>
  <c r="W8"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I14" i="3" l="1"/>
  <c r="I9" i="3"/>
  <c r="I7" i="3"/>
  <c r="I11" i="3"/>
  <c r="I4" i="3"/>
  <c r="I8" i="3"/>
  <c r="I13" i="3"/>
  <c r="I10" i="3"/>
  <c r="I12" i="3"/>
  <c r="C6" i="2"/>
  <c r="C7" i="2"/>
  <c r="G162" i="1" s="1"/>
  <c r="AB162" i="1" s="1"/>
  <c r="C8" i="2"/>
  <c r="G37" i="1" s="1"/>
  <c r="AB37" i="1" s="1"/>
  <c r="C9" i="2"/>
  <c r="G946" i="1" s="1"/>
  <c r="AB946" i="1" s="1"/>
  <c r="C10" i="2"/>
  <c r="C11" i="2"/>
  <c r="G327" i="1" s="1"/>
  <c r="AB327" i="1" s="1"/>
  <c r="C12" i="2"/>
  <c r="G286" i="1" s="1"/>
  <c r="AB286" i="1" s="1"/>
  <c r="C13" i="2"/>
  <c r="G315" i="1" s="1"/>
  <c r="AB315" i="1" s="1"/>
  <c r="C14" i="2"/>
  <c r="C15" i="2"/>
  <c r="G395" i="1" s="1"/>
  <c r="AB395" i="1" s="1"/>
  <c r="C16" i="2"/>
  <c r="G409" i="1" s="1"/>
  <c r="AB409" i="1" s="1"/>
  <c r="C17" i="2"/>
  <c r="G794" i="1" s="1"/>
  <c r="AB794" i="1" s="1"/>
  <c r="C18" i="2"/>
  <c r="C19" i="2"/>
  <c r="G586" i="1" s="1"/>
  <c r="AB586" i="1" s="1"/>
  <c r="C20" i="2"/>
  <c r="G730" i="1" s="1"/>
  <c r="AB730" i="1" s="1"/>
  <c r="C21" i="2"/>
  <c r="G749" i="1" s="1"/>
  <c r="AB749" i="1" s="1"/>
  <c r="C22" i="2"/>
  <c r="C23" i="2"/>
  <c r="G811" i="1" s="1"/>
  <c r="AB811" i="1" s="1"/>
  <c r="C24" i="2"/>
  <c r="G822" i="1" s="1"/>
  <c r="AB822" i="1" s="1"/>
  <c r="C26" i="2"/>
  <c r="G1417" i="1" s="1"/>
  <c r="AB1417" i="1" s="1"/>
  <c r="C27" i="2"/>
  <c r="G995" i="1" s="1"/>
  <c r="AB995" i="1" s="1"/>
  <c r="C28" i="2"/>
  <c r="G1002" i="1" s="1"/>
  <c r="AB1002" i="1" s="1"/>
  <c r="C29" i="2"/>
  <c r="C30" i="2"/>
  <c r="G1143" i="1" s="1"/>
  <c r="AB1143" i="1" s="1"/>
  <c r="C31" i="2"/>
  <c r="G1169" i="1" s="1"/>
  <c r="AB1169" i="1" s="1"/>
  <c r="C32" i="2"/>
  <c r="G1173" i="1" s="1"/>
  <c r="AB1173" i="1" s="1"/>
  <c r="C33" i="2"/>
  <c r="G1224" i="1" s="1"/>
  <c r="AB1224" i="1" s="1"/>
  <c r="C34" i="2"/>
  <c r="G1222" i="1" s="1"/>
  <c r="AB1222" i="1" s="1"/>
  <c r="C35" i="2"/>
  <c r="G1237" i="1" s="1"/>
  <c r="AB1237" i="1" s="1"/>
  <c r="C36" i="2"/>
  <c r="G1340" i="1" s="1"/>
  <c r="AB1340" i="1" s="1"/>
  <c r="C37" i="2"/>
  <c r="G1387" i="1" s="1"/>
  <c r="AB1387" i="1" s="1"/>
  <c r="C38" i="2"/>
  <c r="G1547" i="1" s="1"/>
  <c r="AB1547" i="1" s="1"/>
  <c r="C39" i="2"/>
  <c r="C40" i="2"/>
  <c r="G1657" i="1" s="1"/>
  <c r="AB1657" i="1" s="1"/>
  <c r="C41" i="2"/>
  <c r="G1725" i="1" s="1"/>
  <c r="AB1725" i="1" s="1"/>
  <c r="C42" i="2"/>
  <c r="G1863" i="1" s="1"/>
  <c r="AB1863" i="1" s="1"/>
  <c r="C5" i="2"/>
  <c r="G6" i="1"/>
  <c r="AB6" i="1" s="1"/>
  <c r="G7" i="1"/>
  <c r="AB7" i="1" s="1"/>
  <c r="G8" i="1"/>
  <c r="AB8" i="1" s="1"/>
  <c r="G9" i="1"/>
  <c r="AB9" i="1" s="1"/>
  <c r="G10" i="1"/>
  <c r="AB10" i="1" s="1"/>
  <c r="G11" i="1"/>
  <c r="AB11" i="1" s="1"/>
  <c r="G12" i="1"/>
  <c r="AB12" i="1" s="1"/>
  <c r="G13" i="1"/>
  <c r="AB13" i="1" s="1"/>
  <c r="G14" i="1"/>
  <c r="AB14" i="1" s="1"/>
  <c r="G15" i="1"/>
  <c r="AB15" i="1" s="1"/>
  <c r="G16" i="1"/>
  <c r="AB16" i="1" s="1"/>
  <c r="G17" i="1"/>
  <c r="AB17" i="1" s="1"/>
  <c r="G19" i="1"/>
  <c r="AB19" i="1" s="1"/>
  <c r="G20" i="1"/>
  <c r="AB20" i="1" s="1"/>
  <c r="G21" i="1"/>
  <c r="AB21" i="1" s="1"/>
  <c r="G22" i="1"/>
  <c r="AB22" i="1" s="1"/>
  <c r="G23" i="1"/>
  <c r="AB23" i="1" s="1"/>
  <c r="G25" i="1"/>
  <c r="AB25" i="1" s="1"/>
  <c r="G26" i="1"/>
  <c r="AB26" i="1" s="1"/>
  <c r="G27" i="1"/>
  <c r="AB27" i="1" s="1"/>
  <c r="G29" i="1"/>
  <c r="AB29" i="1" s="1"/>
  <c r="G30" i="1"/>
  <c r="AB30" i="1" s="1"/>
  <c r="G31" i="1"/>
  <c r="AB31" i="1" s="1"/>
  <c r="G32" i="1"/>
  <c r="AB32" i="1" s="1"/>
  <c r="G34" i="1"/>
  <c r="AB34" i="1" s="1"/>
  <c r="G35" i="1"/>
  <c r="AB35" i="1" s="1"/>
  <c r="G36" i="1"/>
  <c r="AB36" i="1" s="1"/>
  <c r="G38" i="1"/>
  <c r="AB38" i="1" s="1"/>
  <c r="G39" i="1"/>
  <c r="AB39" i="1" s="1"/>
  <c r="G40" i="1"/>
  <c r="AB40" i="1" s="1"/>
  <c r="G41" i="1"/>
  <c r="AB41" i="1" s="1"/>
  <c r="G42" i="1"/>
  <c r="AB42" i="1" s="1"/>
  <c r="G43" i="1"/>
  <c r="AB43" i="1" s="1"/>
  <c r="G45" i="1"/>
  <c r="AB45" i="1" s="1"/>
  <c r="G46" i="1"/>
  <c r="AB46" i="1" s="1"/>
  <c r="G47" i="1"/>
  <c r="AB47" i="1" s="1"/>
  <c r="G48" i="1"/>
  <c r="AB48" i="1" s="1"/>
  <c r="G50" i="1"/>
  <c r="AB50" i="1" s="1"/>
  <c r="G51" i="1"/>
  <c r="AB51" i="1" s="1"/>
  <c r="G52" i="1"/>
  <c r="AB52" i="1" s="1"/>
  <c r="G53" i="1"/>
  <c r="AB53" i="1" s="1"/>
  <c r="G54" i="1"/>
  <c r="AB54" i="1" s="1"/>
  <c r="G56" i="1"/>
  <c r="AB56" i="1" s="1"/>
  <c r="G57" i="1"/>
  <c r="AB57" i="1" s="1"/>
  <c r="G58" i="1"/>
  <c r="AB58" i="1" s="1"/>
  <c r="G59" i="1"/>
  <c r="AB59" i="1" s="1"/>
  <c r="G61" i="1"/>
  <c r="AB61" i="1" s="1"/>
  <c r="G62" i="1"/>
  <c r="AB62" i="1" s="1"/>
  <c r="G63" i="1"/>
  <c r="AB63" i="1" s="1"/>
  <c r="G64" i="1"/>
  <c r="AB64" i="1" s="1"/>
  <c r="G65" i="1"/>
  <c r="AB65" i="1" s="1"/>
  <c r="G66" i="1"/>
  <c r="AB66" i="1" s="1"/>
  <c r="G67" i="1"/>
  <c r="AB67" i="1" s="1"/>
  <c r="G68" i="1"/>
  <c r="AB68" i="1" s="1"/>
  <c r="G69" i="1"/>
  <c r="AB69" i="1" s="1"/>
  <c r="G71" i="1"/>
  <c r="AB71" i="1" s="1"/>
  <c r="G72" i="1"/>
  <c r="AB72" i="1" s="1"/>
  <c r="G73" i="1"/>
  <c r="AB73" i="1" s="1"/>
  <c r="G74" i="1"/>
  <c r="AB74" i="1" s="1"/>
  <c r="G75" i="1"/>
  <c r="AB75" i="1" s="1"/>
  <c r="G77" i="1"/>
  <c r="AB77" i="1" s="1"/>
  <c r="G78" i="1"/>
  <c r="AB78" i="1" s="1"/>
  <c r="G79" i="1"/>
  <c r="AB79" i="1" s="1"/>
  <c r="G80" i="1"/>
  <c r="AB80" i="1" s="1"/>
  <c r="G82" i="1"/>
  <c r="AB82" i="1" s="1"/>
  <c r="G83" i="1"/>
  <c r="AB83" i="1" s="1"/>
  <c r="G84" i="1"/>
  <c r="AB84" i="1" s="1"/>
  <c r="G86" i="1"/>
  <c r="AB86" i="1" s="1"/>
  <c r="G87" i="1"/>
  <c r="AB87" i="1" s="1"/>
  <c r="G89" i="1"/>
  <c r="AB89" i="1" s="1"/>
  <c r="G90" i="1"/>
  <c r="AB90" i="1" s="1"/>
  <c r="G91" i="1"/>
  <c r="AB91" i="1" s="1"/>
  <c r="G92" i="1"/>
  <c r="AB92" i="1" s="1"/>
  <c r="G93" i="1"/>
  <c r="AB93" i="1" s="1"/>
  <c r="G94" i="1"/>
  <c r="AB94" i="1" s="1"/>
  <c r="G95" i="1"/>
  <c r="AB95" i="1" s="1"/>
  <c r="G97" i="1"/>
  <c r="AB97" i="1" s="1"/>
  <c r="G98" i="1"/>
  <c r="AB98" i="1" s="1"/>
  <c r="G99" i="1"/>
  <c r="AB99" i="1" s="1"/>
  <c r="G100" i="1"/>
  <c r="AB100" i="1" s="1"/>
  <c r="G101" i="1"/>
  <c r="AB101" i="1" s="1"/>
  <c r="G102" i="1"/>
  <c r="AB102" i="1" s="1"/>
  <c r="G103" i="1"/>
  <c r="AB103" i="1" s="1"/>
  <c r="G104" i="1"/>
  <c r="AB104" i="1" s="1"/>
  <c r="G105" i="1"/>
  <c r="AB105" i="1" s="1"/>
  <c r="G106" i="1"/>
  <c r="AB106" i="1" s="1"/>
  <c r="G107" i="1"/>
  <c r="AB107" i="1" s="1"/>
  <c r="G108" i="1"/>
  <c r="AB108" i="1" s="1"/>
  <c r="G109" i="1"/>
  <c r="AB109" i="1" s="1"/>
  <c r="G110" i="1"/>
  <c r="AB110" i="1" s="1"/>
  <c r="G111" i="1"/>
  <c r="AB111" i="1" s="1"/>
  <c r="G112" i="1"/>
  <c r="AB112" i="1" s="1"/>
  <c r="G113" i="1"/>
  <c r="AB113" i="1" s="1"/>
  <c r="G114" i="1"/>
  <c r="AB114" i="1" s="1"/>
  <c r="G115" i="1"/>
  <c r="AB115" i="1" s="1"/>
  <c r="G116" i="1"/>
  <c r="AB116" i="1" s="1"/>
  <c r="G117" i="1"/>
  <c r="AB117" i="1" s="1"/>
  <c r="G118" i="1"/>
  <c r="AB118" i="1" s="1"/>
  <c r="G119" i="1"/>
  <c r="AB119" i="1" s="1"/>
  <c r="G120" i="1"/>
  <c r="AB120" i="1" s="1"/>
  <c r="G121" i="1"/>
  <c r="AB121" i="1" s="1"/>
  <c r="G122" i="1"/>
  <c r="AB122" i="1" s="1"/>
  <c r="G123" i="1"/>
  <c r="AB123" i="1" s="1"/>
  <c r="G124" i="1"/>
  <c r="AB124" i="1" s="1"/>
  <c r="G125" i="1"/>
  <c r="AB125" i="1" s="1"/>
  <c r="G127" i="1"/>
  <c r="AB127" i="1" s="1"/>
  <c r="G128" i="1"/>
  <c r="AB128" i="1" s="1"/>
  <c r="G129" i="1"/>
  <c r="AB129" i="1" s="1"/>
  <c r="G130" i="1"/>
  <c r="AB130" i="1" s="1"/>
  <c r="G131" i="1"/>
  <c r="AB131" i="1" s="1"/>
  <c r="G132" i="1"/>
  <c r="AB132" i="1" s="1"/>
  <c r="G134" i="1"/>
  <c r="AB134" i="1" s="1"/>
  <c r="G135" i="1"/>
  <c r="AB135" i="1" s="1"/>
  <c r="G137" i="1"/>
  <c r="AB137" i="1" s="1"/>
  <c r="G139" i="1"/>
  <c r="AB139" i="1" s="1"/>
  <c r="G140" i="1"/>
  <c r="AB140" i="1" s="1"/>
  <c r="G141" i="1"/>
  <c r="AB141" i="1" s="1"/>
  <c r="G142" i="1"/>
  <c r="AB142" i="1" s="1"/>
  <c r="G144" i="1"/>
  <c r="AB144" i="1" s="1"/>
  <c r="G145" i="1"/>
  <c r="AB145" i="1" s="1"/>
  <c r="G146" i="1"/>
  <c r="AB146" i="1" s="1"/>
  <c r="G147" i="1"/>
  <c r="AB147" i="1" s="1"/>
  <c r="G148" i="1"/>
  <c r="AB148" i="1" s="1"/>
  <c r="G149" i="1"/>
  <c r="AB149" i="1" s="1"/>
  <c r="G150" i="1"/>
  <c r="AB150" i="1" s="1"/>
  <c r="G151" i="1"/>
  <c r="AB151" i="1" s="1"/>
  <c r="G152" i="1"/>
  <c r="AB152" i="1" s="1"/>
  <c r="G153" i="1"/>
  <c r="AB153" i="1" s="1"/>
  <c r="G154" i="1"/>
  <c r="AB154" i="1" s="1"/>
  <c r="G155" i="1"/>
  <c r="AB155" i="1" s="1"/>
  <c r="G156" i="1"/>
  <c r="AB156" i="1" s="1"/>
  <c r="G157" i="1"/>
  <c r="AB157" i="1" s="1"/>
  <c r="G158" i="1"/>
  <c r="AB158" i="1" s="1"/>
  <c r="G159" i="1"/>
  <c r="AB159" i="1" s="1"/>
  <c r="G160" i="1"/>
  <c r="AB160" i="1" s="1"/>
  <c r="G163" i="1"/>
  <c r="AB163" i="1" s="1"/>
  <c r="G164" i="1"/>
  <c r="AB164" i="1" s="1"/>
  <c r="G165" i="1"/>
  <c r="AB165" i="1" s="1"/>
  <c r="G166" i="1"/>
  <c r="AB166" i="1" s="1"/>
  <c r="G168" i="1"/>
  <c r="AB168" i="1" s="1"/>
  <c r="G169" i="1"/>
  <c r="AB169" i="1" s="1"/>
  <c r="G170" i="1"/>
  <c r="AB170" i="1" s="1"/>
  <c r="G171" i="1"/>
  <c r="AB171" i="1" s="1"/>
  <c r="G173" i="1"/>
  <c r="AB173" i="1" s="1"/>
  <c r="G175" i="1"/>
  <c r="AB175" i="1" s="1"/>
  <c r="G176" i="1"/>
  <c r="AB176" i="1" s="1"/>
  <c r="G178" i="1"/>
  <c r="AB178" i="1" s="1"/>
  <c r="G179" i="1"/>
  <c r="AB179" i="1" s="1"/>
  <c r="G182" i="1"/>
  <c r="AB182" i="1" s="1"/>
  <c r="G183" i="1"/>
  <c r="AB183" i="1" s="1"/>
  <c r="G184" i="1"/>
  <c r="AB184" i="1" s="1"/>
  <c r="G185" i="1"/>
  <c r="AB185" i="1" s="1"/>
  <c r="G186" i="1"/>
  <c r="AB186" i="1" s="1"/>
  <c r="G187" i="1"/>
  <c r="AB187" i="1" s="1"/>
  <c r="G188" i="1"/>
  <c r="AB188" i="1" s="1"/>
  <c r="G189" i="1"/>
  <c r="AB189" i="1" s="1"/>
  <c r="G190" i="1"/>
  <c r="AB190" i="1" s="1"/>
  <c r="G191" i="1"/>
  <c r="AB191" i="1" s="1"/>
  <c r="G192" i="1"/>
  <c r="AB192" i="1" s="1"/>
  <c r="G193" i="1"/>
  <c r="AB193" i="1" s="1"/>
  <c r="G194" i="1"/>
  <c r="AB194" i="1" s="1"/>
  <c r="G195" i="1"/>
  <c r="AB195" i="1" s="1"/>
  <c r="G196" i="1"/>
  <c r="AB196" i="1" s="1"/>
  <c r="G197" i="1"/>
  <c r="AB197" i="1" s="1"/>
  <c r="G199" i="1"/>
  <c r="AB199" i="1" s="1"/>
  <c r="G200" i="1"/>
  <c r="AB200" i="1" s="1"/>
  <c r="G202" i="1"/>
  <c r="AB202" i="1" s="1"/>
  <c r="G203" i="1"/>
  <c r="AB203" i="1" s="1"/>
  <c r="G204" i="1"/>
  <c r="AB204" i="1" s="1"/>
  <c r="G207" i="1"/>
  <c r="AB207" i="1" s="1"/>
  <c r="G208" i="1"/>
  <c r="AB208" i="1" s="1"/>
  <c r="G209" i="1"/>
  <c r="AB209" i="1" s="1"/>
  <c r="G210" i="1"/>
  <c r="AB210" i="1" s="1"/>
  <c r="G211" i="1"/>
  <c r="AB211" i="1" s="1"/>
  <c r="G212" i="1"/>
  <c r="AB212" i="1" s="1"/>
  <c r="G213" i="1"/>
  <c r="AB213" i="1" s="1"/>
  <c r="G214" i="1"/>
  <c r="AB214" i="1" s="1"/>
  <c r="G215" i="1"/>
  <c r="AB215" i="1" s="1"/>
  <c r="G216" i="1"/>
  <c r="AB216" i="1" s="1"/>
  <c r="G217" i="1"/>
  <c r="AB217" i="1" s="1"/>
  <c r="G218" i="1"/>
  <c r="AB218" i="1" s="1"/>
  <c r="G219" i="1"/>
  <c r="AB219" i="1" s="1"/>
  <c r="G221" i="1"/>
  <c r="AB221" i="1" s="1"/>
  <c r="G222" i="1"/>
  <c r="AB222" i="1" s="1"/>
  <c r="G223" i="1"/>
  <c r="AB223" i="1" s="1"/>
  <c r="G225" i="1"/>
  <c r="AB225" i="1" s="1"/>
  <c r="G226" i="1"/>
  <c r="AB226" i="1" s="1"/>
  <c r="G227" i="1"/>
  <c r="AB227" i="1" s="1"/>
  <c r="G230" i="1"/>
  <c r="AB230" i="1" s="1"/>
  <c r="G231" i="1"/>
  <c r="AB231" i="1" s="1"/>
  <c r="G232" i="1"/>
  <c r="AB232" i="1" s="1"/>
  <c r="G233" i="1"/>
  <c r="AB233" i="1" s="1"/>
  <c r="G235" i="1"/>
  <c r="AB235" i="1" s="1"/>
  <c r="G236" i="1"/>
  <c r="AB236" i="1" s="1"/>
  <c r="G238" i="1"/>
  <c r="AB238" i="1" s="1"/>
  <c r="G239" i="1"/>
  <c r="AB239" i="1" s="1"/>
  <c r="G240" i="1"/>
  <c r="AB240" i="1" s="1"/>
  <c r="G241" i="1"/>
  <c r="AB241" i="1" s="1"/>
  <c r="G242" i="1"/>
  <c r="AB242" i="1" s="1"/>
  <c r="G243" i="1"/>
  <c r="AB243" i="1" s="1"/>
  <c r="G244" i="1"/>
  <c r="AB244" i="1" s="1"/>
  <c r="G245" i="1"/>
  <c r="AB245" i="1" s="1"/>
  <c r="G246" i="1"/>
  <c r="AB246" i="1" s="1"/>
  <c r="G247" i="1"/>
  <c r="AB247" i="1" s="1"/>
  <c r="G248" i="1"/>
  <c r="AB248" i="1" s="1"/>
  <c r="G249" i="1"/>
  <c r="AB249" i="1" s="1"/>
  <c r="G250" i="1"/>
  <c r="AB250" i="1" s="1"/>
  <c r="G251" i="1"/>
  <c r="AB251" i="1" s="1"/>
  <c r="G252" i="1"/>
  <c r="AB252" i="1" s="1"/>
  <c r="G253" i="1"/>
  <c r="AB253" i="1" s="1"/>
  <c r="G254" i="1"/>
  <c r="AB254" i="1" s="1"/>
  <c r="G256" i="1"/>
  <c r="AB256" i="1" s="1"/>
  <c r="G258" i="1"/>
  <c r="AB258" i="1" s="1"/>
  <c r="G262" i="1"/>
  <c r="AB262" i="1" s="1"/>
  <c r="G263" i="1"/>
  <c r="AB263" i="1" s="1"/>
  <c r="G264" i="1"/>
  <c r="AB264" i="1" s="1"/>
  <c r="G265" i="1"/>
  <c r="AB265" i="1" s="1"/>
  <c r="G267" i="1"/>
  <c r="AB267" i="1" s="1"/>
  <c r="G268" i="1"/>
  <c r="AB268" i="1" s="1"/>
  <c r="G269" i="1"/>
  <c r="AB269" i="1" s="1"/>
  <c r="G270" i="1"/>
  <c r="AB270" i="1" s="1"/>
  <c r="G271" i="1"/>
  <c r="AB271" i="1" s="1"/>
  <c r="G272" i="1"/>
  <c r="AB272" i="1" s="1"/>
  <c r="G273" i="1"/>
  <c r="AB273" i="1" s="1"/>
  <c r="G274" i="1"/>
  <c r="AB274" i="1" s="1"/>
  <c r="G276" i="1"/>
  <c r="AB276" i="1" s="1"/>
  <c r="G277" i="1"/>
  <c r="AB277" i="1" s="1"/>
  <c r="G278" i="1"/>
  <c r="AB278" i="1" s="1"/>
  <c r="G279" i="1"/>
  <c r="AB279" i="1" s="1"/>
  <c r="G280" i="1"/>
  <c r="AB280" i="1" s="1"/>
  <c r="G281" i="1"/>
  <c r="AB281" i="1" s="1"/>
  <c r="G282" i="1"/>
  <c r="AB282" i="1" s="1"/>
  <c r="G283" i="1"/>
  <c r="AB283" i="1" s="1"/>
  <c r="G284" i="1"/>
  <c r="AB284" i="1" s="1"/>
  <c r="G287" i="1"/>
  <c r="AB287" i="1" s="1"/>
  <c r="G288" i="1"/>
  <c r="AB288" i="1" s="1"/>
  <c r="G289" i="1"/>
  <c r="AB289" i="1" s="1"/>
  <c r="G291" i="1"/>
  <c r="AB291" i="1" s="1"/>
  <c r="G292" i="1"/>
  <c r="AB292" i="1" s="1"/>
  <c r="G294" i="1"/>
  <c r="AB294" i="1" s="1"/>
  <c r="G295" i="1"/>
  <c r="AB295" i="1" s="1"/>
  <c r="G297" i="1"/>
  <c r="AB297" i="1" s="1"/>
  <c r="G298" i="1"/>
  <c r="AB298" i="1" s="1"/>
  <c r="G299" i="1"/>
  <c r="AB299" i="1" s="1"/>
  <c r="G300" i="1"/>
  <c r="AB300" i="1" s="1"/>
  <c r="G301" i="1"/>
  <c r="AB301" i="1" s="1"/>
  <c r="G302" i="1"/>
  <c r="AB302" i="1" s="1"/>
  <c r="G303" i="1"/>
  <c r="AB303" i="1" s="1"/>
  <c r="G304" i="1"/>
  <c r="AB304" i="1" s="1"/>
  <c r="G305" i="1"/>
  <c r="AB305" i="1" s="1"/>
  <c r="G306" i="1"/>
  <c r="AB306" i="1" s="1"/>
  <c r="G307" i="1"/>
  <c r="AB307" i="1" s="1"/>
  <c r="G308" i="1"/>
  <c r="AB308" i="1" s="1"/>
  <c r="G309" i="1"/>
  <c r="AB309" i="1" s="1"/>
  <c r="G310" i="1"/>
  <c r="AB310" i="1" s="1"/>
  <c r="G311" i="1"/>
  <c r="AB311" i="1" s="1"/>
  <c r="G313" i="1"/>
  <c r="AB313" i="1" s="1"/>
  <c r="G314" i="1"/>
  <c r="AB314" i="1" s="1"/>
  <c r="G316" i="1"/>
  <c r="AB316" i="1" s="1"/>
  <c r="G317" i="1"/>
  <c r="AB317" i="1" s="1"/>
  <c r="G318" i="1"/>
  <c r="AB318" i="1" s="1"/>
  <c r="G319" i="1"/>
  <c r="AB319" i="1" s="1"/>
  <c r="G321" i="1"/>
  <c r="AB321" i="1" s="1"/>
  <c r="G322" i="1"/>
  <c r="AB322" i="1" s="1"/>
  <c r="G323" i="1"/>
  <c r="AB323" i="1" s="1"/>
  <c r="G325" i="1"/>
  <c r="AB325" i="1" s="1"/>
  <c r="G326" i="1"/>
  <c r="AB326" i="1" s="1"/>
  <c r="G328" i="1"/>
  <c r="AB328" i="1" s="1"/>
  <c r="G329" i="1"/>
  <c r="AB329" i="1" s="1"/>
  <c r="G330" i="1"/>
  <c r="AB330" i="1" s="1"/>
  <c r="G331" i="1"/>
  <c r="AB331" i="1" s="1"/>
  <c r="G332" i="1"/>
  <c r="AB332" i="1" s="1"/>
  <c r="G333" i="1"/>
  <c r="AB333" i="1" s="1"/>
  <c r="G334" i="1"/>
  <c r="AB334" i="1" s="1"/>
  <c r="G336" i="1"/>
  <c r="AB336" i="1" s="1"/>
  <c r="G337" i="1"/>
  <c r="AB337" i="1" s="1"/>
  <c r="G338" i="1"/>
  <c r="AB338" i="1" s="1"/>
  <c r="G340" i="1"/>
  <c r="AB340" i="1" s="1"/>
  <c r="G341" i="1"/>
  <c r="AB341" i="1" s="1"/>
  <c r="G342" i="1"/>
  <c r="AB342" i="1" s="1"/>
  <c r="G343" i="1"/>
  <c r="AB343" i="1" s="1"/>
  <c r="G344" i="1"/>
  <c r="AB344" i="1" s="1"/>
  <c r="G345" i="1"/>
  <c r="AB345" i="1" s="1"/>
  <c r="G346" i="1"/>
  <c r="AB346" i="1" s="1"/>
  <c r="G347" i="1"/>
  <c r="AB347" i="1" s="1"/>
  <c r="G348" i="1"/>
  <c r="AB348" i="1" s="1"/>
  <c r="G349" i="1"/>
  <c r="AB349" i="1" s="1"/>
  <c r="G350" i="1"/>
  <c r="AB350" i="1" s="1"/>
  <c r="G351" i="1"/>
  <c r="AB351" i="1" s="1"/>
  <c r="G352" i="1"/>
  <c r="AB352" i="1" s="1"/>
  <c r="G353" i="1"/>
  <c r="AB353" i="1" s="1"/>
  <c r="G354" i="1"/>
  <c r="AB354" i="1" s="1"/>
  <c r="G355" i="1"/>
  <c r="AB355" i="1" s="1"/>
  <c r="G356" i="1"/>
  <c r="AB356" i="1" s="1"/>
  <c r="G357" i="1"/>
  <c r="AB357" i="1" s="1"/>
  <c r="G358" i="1"/>
  <c r="AB358" i="1" s="1"/>
  <c r="G359" i="1"/>
  <c r="AB359" i="1" s="1"/>
  <c r="G360" i="1"/>
  <c r="AB360" i="1" s="1"/>
  <c r="G361" i="1"/>
  <c r="AB361" i="1" s="1"/>
  <c r="G362" i="1"/>
  <c r="AB362" i="1" s="1"/>
  <c r="G364" i="1"/>
  <c r="AB364" i="1" s="1"/>
  <c r="G365" i="1"/>
  <c r="AB365" i="1" s="1"/>
  <c r="G366" i="1"/>
  <c r="AB366" i="1" s="1"/>
  <c r="G367" i="1"/>
  <c r="AB367" i="1" s="1"/>
  <c r="G368" i="1"/>
  <c r="AB368" i="1" s="1"/>
  <c r="G369" i="1"/>
  <c r="AB369" i="1" s="1"/>
  <c r="G370" i="1"/>
  <c r="AB370" i="1" s="1"/>
  <c r="G371" i="1"/>
  <c r="AB371" i="1" s="1"/>
  <c r="G372" i="1"/>
  <c r="AB372" i="1" s="1"/>
  <c r="G373" i="1"/>
  <c r="AB373" i="1" s="1"/>
  <c r="G375" i="1"/>
  <c r="AB375" i="1" s="1"/>
  <c r="G376" i="1"/>
  <c r="AB376" i="1" s="1"/>
  <c r="G378" i="1"/>
  <c r="AB378" i="1" s="1"/>
  <c r="G380" i="1"/>
  <c r="AB380" i="1" s="1"/>
  <c r="G381" i="1"/>
  <c r="AB381" i="1" s="1"/>
  <c r="G382" i="1"/>
  <c r="AB382" i="1" s="1"/>
  <c r="G385" i="1"/>
  <c r="AB385" i="1" s="1"/>
  <c r="G386" i="1"/>
  <c r="AB386" i="1" s="1"/>
  <c r="G387" i="1"/>
  <c r="AB387" i="1" s="1"/>
  <c r="G388" i="1"/>
  <c r="AB388" i="1" s="1"/>
  <c r="G389" i="1"/>
  <c r="AB389" i="1" s="1"/>
  <c r="G391" i="1"/>
  <c r="AB391" i="1" s="1"/>
  <c r="G392" i="1"/>
  <c r="AB392" i="1" s="1"/>
  <c r="G393" i="1"/>
  <c r="AB393" i="1" s="1"/>
  <c r="G394" i="1"/>
  <c r="AB394" i="1" s="1"/>
  <c r="G396" i="1"/>
  <c r="AB396" i="1" s="1"/>
  <c r="G397" i="1"/>
  <c r="AB397" i="1" s="1"/>
  <c r="G398" i="1"/>
  <c r="AB398" i="1" s="1"/>
  <c r="G399" i="1"/>
  <c r="AB399" i="1" s="1"/>
  <c r="G400" i="1"/>
  <c r="AB400" i="1" s="1"/>
  <c r="G401" i="1"/>
  <c r="AB401" i="1" s="1"/>
  <c r="G402" i="1"/>
  <c r="AB402" i="1" s="1"/>
  <c r="G405" i="1"/>
  <c r="AB405" i="1" s="1"/>
  <c r="G406" i="1"/>
  <c r="AB406" i="1" s="1"/>
  <c r="G407" i="1"/>
  <c r="AB407" i="1" s="1"/>
  <c r="G408" i="1"/>
  <c r="AB408" i="1" s="1"/>
  <c r="G410" i="1"/>
  <c r="AB410" i="1" s="1"/>
  <c r="G411" i="1"/>
  <c r="AB411" i="1" s="1"/>
  <c r="G412" i="1"/>
  <c r="AB412" i="1" s="1"/>
  <c r="G413" i="1"/>
  <c r="AB413" i="1" s="1"/>
  <c r="G414" i="1"/>
  <c r="AB414" i="1" s="1"/>
  <c r="G415" i="1"/>
  <c r="AB415" i="1" s="1"/>
  <c r="G418" i="1"/>
  <c r="AB418" i="1" s="1"/>
  <c r="G419" i="1"/>
  <c r="AB419" i="1" s="1"/>
  <c r="G420" i="1"/>
  <c r="AB420" i="1" s="1"/>
  <c r="G421" i="1"/>
  <c r="AB421" i="1" s="1"/>
  <c r="G422" i="1"/>
  <c r="AB422" i="1" s="1"/>
  <c r="G423" i="1"/>
  <c r="AB423" i="1" s="1"/>
  <c r="G425" i="1"/>
  <c r="AB425" i="1" s="1"/>
  <c r="G426" i="1"/>
  <c r="AB426" i="1" s="1"/>
  <c r="G427" i="1"/>
  <c r="AB427" i="1" s="1"/>
  <c r="G428" i="1"/>
  <c r="AB428" i="1" s="1"/>
  <c r="G429" i="1"/>
  <c r="AB429" i="1" s="1"/>
  <c r="G431" i="1"/>
  <c r="AB431" i="1" s="1"/>
  <c r="G432" i="1"/>
  <c r="AB432" i="1" s="1"/>
  <c r="G433" i="1"/>
  <c r="AB433" i="1" s="1"/>
  <c r="G434" i="1"/>
  <c r="AB434" i="1" s="1"/>
  <c r="G435" i="1"/>
  <c r="AB435" i="1" s="1"/>
  <c r="G436" i="1"/>
  <c r="AB436" i="1" s="1"/>
  <c r="G437" i="1"/>
  <c r="AB437" i="1" s="1"/>
  <c r="G441" i="1"/>
  <c r="AB441" i="1" s="1"/>
  <c r="G443" i="1"/>
  <c r="AB443" i="1" s="1"/>
  <c r="G444" i="1"/>
  <c r="AB444" i="1" s="1"/>
  <c r="G445" i="1"/>
  <c r="AB445" i="1" s="1"/>
  <c r="G446" i="1"/>
  <c r="AB446" i="1" s="1"/>
  <c r="G448" i="1"/>
  <c r="AB448" i="1" s="1"/>
  <c r="G450" i="1"/>
  <c r="AB450" i="1" s="1"/>
  <c r="G452" i="1"/>
  <c r="AB452" i="1" s="1"/>
  <c r="G453" i="1"/>
  <c r="AB453" i="1" s="1"/>
  <c r="G455" i="1"/>
  <c r="AB455" i="1" s="1"/>
  <c r="G457" i="1"/>
  <c r="AB457" i="1" s="1"/>
  <c r="G458" i="1"/>
  <c r="AB458" i="1" s="1"/>
  <c r="G459" i="1"/>
  <c r="AB459" i="1" s="1"/>
  <c r="G460" i="1"/>
  <c r="AB460" i="1" s="1"/>
  <c r="G462" i="1"/>
  <c r="AB462" i="1" s="1"/>
  <c r="G463" i="1"/>
  <c r="AB463" i="1" s="1"/>
  <c r="G464" i="1"/>
  <c r="AB464" i="1" s="1"/>
  <c r="G465" i="1"/>
  <c r="AB465" i="1" s="1"/>
  <c r="G467" i="1"/>
  <c r="AB467" i="1" s="1"/>
  <c r="G468" i="1"/>
  <c r="AB468" i="1" s="1"/>
  <c r="G469" i="1"/>
  <c r="AB469" i="1" s="1"/>
  <c r="G471" i="1"/>
  <c r="AB471" i="1" s="1"/>
  <c r="G472" i="1"/>
  <c r="AB472" i="1" s="1"/>
  <c r="G473" i="1"/>
  <c r="AB473" i="1" s="1"/>
  <c r="G474" i="1"/>
  <c r="AB474" i="1" s="1"/>
  <c r="G475" i="1"/>
  <c r="AB475" i="1" s="1"/>
  <c r="G476" i="1"/>
  <c r="AB476" i="1" s="1"/>
  <c r="G477" i="1"/>
  <c r="AB477" i="1" s="1"/>
  <c r="G478" i="1"/>
  <c r="AB478" i="1" s="1"/>
  <c r="G479" i="1"/>
  <c r="AB479" i="1" s="1"/>
  <c r="G482" i="1"/>
  <c r="AB482" i="1" s="1"/>
  <c r="G483" i="1"/>
  <c r="AB483" i="1" s="1"/>
  <c r="G484" i="1"/>
  <c r="AB484" i="1" s="1"/>
  <c r="G485" i="1"/>
  <c r="AB485" i="1" s="1"/>
  <c r="G486" i="1"/>
  <c r="AB486" i="1" s="1"/>
  <c r="G487" i="1"/>
  <c r="AB487" i="1" s="1"/>
  <c r="G490" i="1"/>
  <c r="AB490" i="1" s="1"/>
  <c r="G491" i="1"/>
  <c r="AB491" i="1" s="1"/>
  <c r="G493" i="1"/>
  <c r="AB493" i="1" s="1"/>
  <c r="G496" i="1"/>
  <c r="AB496" i="1" s="1"/>
  <c r="G497" i="1"/>
  <c r="AB497" i="1" s="1"/>
  <c r="G499" i="1"/>
  <c r="AB499" i="1" s="1"/>
  <c r="G500" i="1"/>
  <c r="AB500" i="1" s="1"/>
  <c r="G501" i="1"/>
  <c r="AB501" i="1" s="1"/>
  <c r="G502" i="1"/>
  <c r="AB502" i="1" s="1"/>
  <c r="G504" i="1"/>
  <c r="AB504" i="1" s="1"/>
  <c r="G506" i="1"/>
  <c r="AB506" i="1" s="1"/>
  <c r="G507" i="1"/>
  <c r="AB507" i="1" s="1"/>
  <c r="G509" i="1"/>
  <c r="AB509" i="1" s="1"/>
  <c r="G510" i="1"/>
  <c r="AB510" i="1" s="1"/>
  <c r="G511" i="1"/>
  <c r="AB511" i="1" s="1"/>
  <c r="G512" i="1"/>
  <c r="AB512" i="1" s="1"/>
  <c r="G513" i="1"/>
  <c r="AB513" i="1" s="1"/>
  <c r="G514" i="1"/>
  <c r="AB514" i="1" s="1"/>
  <c r="G515" i="1"/>
  <c r="AB515" i="1" s="1"/>
  <c r="G516" i="1"/>
  <c r="AB516" i="1" s="1"/>
  <c r="G517" i="1"/>
  <c r="AB517" i="1" s="1"/>
  <c r="G518" i="1"/>
  <c r="AB518" i="1" s="1"/>
  <c r="G519" i="1"/>
  <c r="AB519" i="1" s="1"/>
  <c r="G520" i="1"/>
  <c r="AB520" i="1" s="1"/>
  <c r="G522" i="1"/>
  <c r="AB522" i="1" s="1"/>
  <c r="G523" i="1"/>
  <c r="AB523" i="1" s="1"/>
  <c r="G525" i="1"/>
  <c r="AB525" i="1" s="1"/>
  <c r="G526" i="1"/>
  <c r="AB526" i="1" s="1"/>
  <c r="G527" i="1"/>
  <c r="AB527" i="1" s="1"/>
  <c r="G528" i="1"/>
  <c r="AB528" i="1" s="1"/>
  <c r="G530" i="1"/>
  <c r="AB530" i="1" s="1"/>
  <c r="G531" i="1"/>
  <c r="AB531" i="1" s="1"/>
  <c r="G532" i="1"/>
  <c r="AB532" i="1" s="1"/>
  <c r="G534" i="1"/>
  <c r="AB534" i="1" s="1"/>
  <c r="G535" i="1"/>
  <c r="AB535" i="1" s="1"/>
  <c r="G536" i="1"/>
  <c r="AB536" i="1" s="1"/>
  <c r="G538" i="1"/>
  <c r="AB538" i="1" s="1"/>
  <c r="G539" i="1"/>
  <c r="AB539" i="1" s="1"/>
  <c r="G540" i="1"/>
  <c r="AB540" i="1" s="1"/>
  <c r="G541" i="1"/>
  <c r="AB541" i="1" s="1"/>
  <c r="G542" i="1"/>
  <c r="AB542" i="1" s="1"/>
  <c r="G543" i="1"/>
  <c r="AB543" i="1" s="1"/>
  <c r="G544" i="1"/>
  <c r="AB544" i="1" s="1"/>
  <c r="G545" i="1"/>
  <c r="AB545" i="1" s="1"/>
  <c r="G546" i="1"/>
  <c r="AB546" i="1" s="1"/>
  <c r="G547" i="1"/>
  <c r="AB547" i="1" s="1"/>
  <c r="G548" i="1"/>
  <c r="AB548" i="1" s="1"/>
  <c r="G551" i="1"/>
  <c r="AB551" i="1" s="1"/>
  <c r="G552" i="1"/>
  <c r="AB552" i="1" s="1"/>
  <c r="G553" i="1"/>
  <c r="AB553" i="1" s="1"/>
  <c r="G554" i="1"/>
  <c r="AB554" i="1" s="1"/>
  <c r="G555" i="1"/>
  <c r="AB555" i="1" s="1"/>
  <c r="G556" i="1"/>
  <c r="AB556" i="1" s="1"/>
  <c r="G557" i="1"/>
  <c r="AB557" i="1" s="1"/>
  <c r="G558" i="1"/>
  <c r="AB558" i="1" s="1"/>
  <c r="G559" i="1"/>
  <c r="AB559" i="1" s="1"/>
  <c r="G560" i="1"/>
  <c r="AB560" i="1" s="1"/>
  <c r="G561" i="1"/>
  <c r="AB561" i="1" s="1"/>
  <c r="G562" i="1"/>
  <c r="AB562" i="1" s="1"/>
  <c r="G564" i="1"/>
  <c r="AB564" i="1" s="1"/>
  <c r="G565" i="1"/>
  <c r="AB565" i="1" s="1"/>
  <c r="G566" i="1"/>
  <c r="AB566" i="1" s="1"/>
  <c r="G569" i="1"/>
  <c r="AB569" i="1" s="1"/>
  <c r="G570" i="1"/>
  <c r="AB570" i="1" s="1"/>
  <c r="G572" i="1"/>
  <c r="AB572" i="1" s="1"/>
  <c r="G573" i="1"/>
  <c r="AB573" i="1" s="1"/>
  <c r="G575" i="1"/>
  <c r="AB575" i="1" s="1"/>
  <c r="G576" i="1"/>
  <c r="AB576" i="1" s="1"/>
  <c r="G577" i="1"/>
  <c r="AB577" i="1" s="1"/>
  <c r="G579" i="1"/>
  <c r="AB579" i="1" s="1"/>
  <c r="G580" i="1"/>
  <c r="AB580" i="1" s="1"/>
  <c r="G582" i="1"/>
  <c r="AB582" i="1" s="1"/>
  <c r="G583" i="1"/>
  <c r="AB583" i="1" s="1"/>
  <c r="G584" i="1"/>
  <c r="AB584" i="1" s="1"/>
  <c r="G585" i="1"/>
  <c r="AB585" i="1" s="1"/>
  <c r="G587" i="1"/>
  <c r="AB587" i="1" s="1"/>
  <c r="G588" i="1"/>
  <c r="AB588" i="1" s="1"/>
  <c r="G589" i="1"/>
  <c r="AB589" i="1" s="1"/>
  <c r="G590" i="1"/>
  <c r="AB590" i="1" s="1"/>
  <c r="G592" i="1"/>
  <c r="AB592" i="1" s="1"/>
  <c r="G593" i="1"/>
  <c r="AB593" i="1" s="1"/>
  <c r="G594" i="1"/>
  <c r="AB594" i="1" s="1"/>
  <c r="G595" i="1"/>
  <c r="AB595" i="1" s="1"/>
  <c r="G597" i="1"/>
  <c r="AB597" i="1" s="1"/>
  <c r="G598" i="1"/>
  <c r="AB598" i="1" s="1"/>
  <c r="G599" i="1"/>
  <c r="AB599" i="1" s="1"/>
  <c r="G600" i="1"/>
  <c r="AB600" i="1" s="1"/>
  <c r="G603" i="1"/>
  <c r="AB603" i="1" s="1"/>
  <c r="G605" i="1"/>
  <c r="AB605" i="1" s="1"/>
  <c r="G606" i="1"/>
  <c r="AB606" i="1" s="1"/>
  <c r="G609" i="1"/>
  <c r="AB609" i="1" s="1"/>
  <c r="G610" i="1"/>
  <c r="AB610" i="1" s="1"/>
  <c r="G611" i="1"/>
  <c r="AB611" i="1" s="1"/>
  <c r="G613" i="1"/>
  <c r="AB613" i="1" s="1"/>
  <c r="G615" i="1"/>
  <c r="AB615" i="1" s="1"/>
  <c r="G616" i="1"/>
  <c r="AB616" i="1" s="1"/>
  <c r="G618" i="1"/>
  <c r="AB618" i="1" s="1"/>
  <c r="G619" i="1"/>
  <c r="AB619" i="1" s="1"/>
  <c r="G620" i="1"/>
  <c r="AB620" i="1" s="1"/>
  <c r="G622" i="1"/>
  <c r="AB622" i="1" s="1"/>
  <c r="G623" i="1"/>
  <c r="AB623" i="1" s="1"/>
  <c r="G625" i="1"/>
  <c r="AB625" i="1" s="1"/>
  <c r="G628" i="1"/>
  <c r="AB628" i="1" s="1"/>
  <c r="G633" i="1"/>
  <c r="AB633" i="1" s="1"/>
  <c r="G634" i="1"/>
  <c r="AB634" i="1" s="1"/>
  <c r="G637" i="1"/>
  <c r="AB637" i="1" s="1"/>
  <c r="G638" i="1"/>
  <c r="AB638" i="1" s="1"/>
  <c r="G639" i="1"/>
  <c r="AB639" i="1" s="1"/>
  <c r="G644" i="1"/>
  <c r="AB644" i="1" s="1"/>
  <c r="G645" i="1"/>
  <c r="AB645" i="1" s="1"/>
  <c r="G647" i="1"/>
  <c r="AB647" i="1" s="1"/>
  <c r="G648" i="1"/>
  <c r="AB648" i="1" s="1"/>
  <c r="G649" i="1"/>
  <c r="AB649" i="1" s="1"/>
  <c r="G652" i="1"/>
  <c r="AB652" i="1" s="1"/>
  <c r="G653" i="1"/>
  <c r="AB653" i="1" s="1"/>
  <c r="G657" i="1"/>
  <c r="AB657" i="1" s="1"/>
  <c r="G660" i="1"/>
  <c r="AB660" i="1" s="1"/>
  <c r="G661" i="1"/>
  <c r="AB661" i="1" s="1"/>
  <c r="G662" i="1"/>
  <c r="AB662" i="1" s="1"/>
  <c r="G663" i="1"/>
  <c r="AB663" i="1" s="1"/>
  <c r="G664" i="1"/>
  <c r="AB664" i="1" s="1"/>
  <c r="G665" i="1"/>
  <c r="AB665" i="1" s="1"/>
  <c r="G667" i="1"/>
  <c r="AB667" i="1" s="1"/>
  <c r="G672" i="1"/>
  <c r="AB672" i="1" s="1"/>
  <c r="G673" i="1"/>
  <c r="AB673" i="1" s="1"/>
  <c r="G674" i="1"/>
  <c r="AB674" i="1" s="1"/>
  <c r="G676" i="1"/>
  <c r="AB676" i="1" s="1"/>
  <c r="G678" i="1"/>
  <c r="AB678" i="1" s="1"/>
  <c r="G679" i="1"/>
  <c r="AB679" i="1" s="1"/>
  <c r="G680" i="1"/>
  <c r="AB680" i="1" s="1"/>
  <c r="G683" i="1"/>
  <c r="AB683" i="1" s="1"/>
  <c r="G685" i="1"/>
  <c r="AB685" i="1" s="1"/>
  <c r="G692" i="1"/>
  <c r="AB692" i="1" s="1"/>
  <c r="G694" i="1"/>
  <c r="AB694" i="1" s="1"/>
  <c r="G696" i="1"/>
  <c r="AB696" i="1" s="1"/>
  <c r="G697" i="1"/>
  <c r="AB697" i="1" s="1"/>
  <c r="G698" i="1"/>
  <c r="AB698" i="1" s="1"/>
  <c r="G704" i="1"/>
  <c r="AB704" i="1" s="1"/>
  <c r="G705" i="1"/>
  <c r="AB705" i="1" s="1"/>
  <c r="G708" i="1"/>
  <c r="AB708" i="1" s="1"/>
  <c r="G711" i="1"/>
  <c r="AB711" i="1" s="1"/>
  <c r="G712" i="1"/>
  <c r="AB712" i="1" s="1"/>
  <c r="G713" i="1"/>
  <c r="AB713" i="1" s="1"/>
  <c r="G715" i="1"/>
  <c r="AB715" i="1" s="1"/>
  <c r="G717" i="1"/>
  <c r="AB717" i="1" s="1"/>
  <c r="G720" i="1"/>
  <c r="AB720" i="1" s="1"/>
  <c r="G721" i="1"/>
  <c r="AB721" i="1" s="1"/>
  <c r="G722" i="1"/>
  <c r="AB722" i="1" s="1"/>
  <c r="G724" i="1"/>
  <c r="AB724" i="1" s="1"/>
  <c r="G726" i="1"/>
  <c r="AB726" i="1" s="1"/>
  <c r="G727" i="1"/>
  <c r="AB727" i="1" s="1"/>
  <c r="G728" i="1"/>
  <c r="AB728" i="1" s="1"/>
  <c r="G732" i="1"/>
  <c r="AB732" i="1" s="1"/>
  <c r="G733" i="1"/>
  <c r="AB733" i="1" s="1"/>
  <c r="G734" i="1"/>
  <c r="AB734" i="1" s="1"/>
  <c r="G735" i="1"/>
  <c r="AB735" i="1" s="1"/>
  <c r="G738" i="1"/>
  <c r="AB738" i="1" s="1"/>
  <c r="G739" i="1"/>
  <c r="AB739" i="1" s="1"/>
  <c r="G740" i="1"/>
  <c r="AB740" i="1" s="1"/>
  <c r="G742" i="1"/>
  <c r="AB742" i="1" s="1"/>
  <c r="G743" i="1"/>
  <c r="AB743" i="1" s="1"/>
  <c r="G746" i="1"/>
  <c r="AB746" i="1" s="1"/>
  <c r="G747" i="1"/>
  <c r="AB747" i="1" s="1"/>
  <c r="G750" i="1"/>
  <c r="AB750" i="1" s="1"/>
  <c r="G752" i="1"/>
  <c r="AB752" i="1" s="1"/>
  <c r="G753" i="1"/>
  <c r="AB753" i="1" s="1"/>
  <c r="G754" i="1"/>
  <c r="AB754" i="1" s="1"/>
  <c r="G755" i="1"/>
  <c r="AB755" i="1" s="1"/>
  <c r="G757" i="1"/>
  <c r="AB757" i="1" s="1"/>
  <c r="G758" i="1"/>
  <c r="AB758" i="1" s="1"/>
  <c r="G762" i="1"/>
  <c r="AB762" i="1" s="1"/>
  <c r="G764" i="1"/>
  <c r="AB764" i="1" s="1"/>
  <c r="G766" i="1"/>
  <c r="AB766" i="1" s="1"/>
  <c r="G767" i="1"/>
  <c r="AB767" i="1" s="1"/>
  <c r="G768" i="1"/>
  <c r="AB768" i="1" s="1"/>
  <c r="G773" i="1"/>
  <c r="AB773" i="1" s="1"/>
  <c r="G774" i="1"/>
  <c r="AB774" i="1" s="1"/>
  <c r="G776" i="1"/>
  <c r="AB776" i="1" s="1"/>
  <c r="G779" i="1"/>
  <c r="AB779" i="1" s="1"/>
  <c r="G780" i="1"/>
  <c r="AB780" i="1" s="1"/>
  <c r="G781" i="1"/>
  <c r="AB781" i="1" s="1"/>
  <c r="G783" i="1"/>
  <c r="AB783" i="1" s="1"/>
  <c r="G785" i="1"/>
  <c r="AB785" i="1" s="1"/>
  <c r="G787" i="1"/>
  <c r="AB787" i="1" s="1"/>
  <c r="G790" i="1"/>
  <c r="AB790" i="1" s="1"/>
  <c r="G791" i="1"/>
  <c r="AB791" i="1" s="1"/>
  <c r="G792" i="1"/>
  <c r="AB792" i="1" s="1"/>
  <c r="G793" i="1"/>
  <c r="AB793" i="1" s="1"/>
  <c r="G796" i="1"/>
  <c r="AB796" i="1" s="1"/>
  <c r="G798" i="1"/>
  <c r="AB798" i="1" s="1"/>
  <c r="G800" i="1"/>
  <c r="AB800" i="1" s="1"/>
  <c r="G801" i="1"/>
  <c r="AB801" i="1" s="1"/>
  <c r="G802" i="1"/>
  <c r="AB802" i="1" s="1"/>
  <c r="G805" i="1"/>
  <c r="AB805" i="1" s="1"/>
  <c r="G810" i="1"/>
  <c r="AB810" i="1" s="1"/>
  <c r="G813" i="1"/>
  <c r="AB813" i="1" s="1"/>
  <c r="G814" i="1"/>
  <c r="AB814" i="1" s="1"/>
  <c r="G815" i="1"/>
  <c r="AB815" i="1" s="1"/>
  <c r="G816" i="1"/>
  <c r="AB816" i="1" s="1"/>
  <c r="G817" i="1"/>
  <c r="AB817" i="1" s="1"/>
  <c r="G818" i="1"/>
  <c r="AB818" i="1" s="1"/>
  <c r="G819" i="1"/>
  <c r="AB819" i="1" s="1"/>
  <c r="G820" i="1"/>
  <c r="AB820" i="1" s="1"/>
  <c r="G821" i="1"/>
  <c r="AB821" i="1" s="1"/>
  <c r="G823" i="1"/>
  <c r="AB823" i="1" s="1"/>
  <c r="G827" i="1"/>
  <c r="AB827" i="1" s="1"/>
  <c r="G829" i="1"/>
  <c r="AB829" i="1" s="1"/>
  <c r="G830" i="1"/>
  <c r="AB830" i="1" s="1"/>
  <c r="G831" i="1"/>
  <c r="AB831" i="1" s="1"/>
  <c r="G835" i="1"/>
  <c r="AB835" i="1" s="1"/>
  <c r="G837" i="1"/>
  <c r="AB837" i="1" s="1"/>
  <c r="G840" i="1"/>
  <c r="AB840" i="1" s="1"/>
  <c r="G841" i="1"/>
  <c r="AB841" i="1" s="1"/>
  <c r="G843" i="1"/>
  <c r="AB843" i="1" s="1"/>
  <c r="G844" i="1"/>
  <c r="AB844" i="1" s="1"/>
  <c r="G845" i="1"/>
  <c r="AB845" i="1" s="1"/>
  <c r="G846" i="1"/>
  <c r="AB846" i="1" s="1"/>
  <c r="G847" i="1"/>
  <c r="AB847" i="1" s="1"/>
  <c r="G849" i="1"/>
  <c r="AB849" i="1" s="1"/>
  <c r="G850" i="1"/>
  <c r="AB850" i="1" s="1"/>
  <c r="G851" i="1"/>
  <c r="AB851" i="1" s="1"/>
  <c r="G853" i="1"/>
  <c r="AB853" i="1" s="1"/>
  <c r="G854" i="1"/>
  <c r="AB854" i="1" s="1"/>
  <c r="G855" i="1"/>
  <c r="AB855" i="1" s="1"/>
  <c r="G856" i="1"/>
  <c r="AB856" i="1" s="1"/>
  <c r="G857" i="1"/>
  <c r="AB857" i="1" s="1"/>
  <c r="G858" i="1"/>
  <c r="AB858" i="1" s="1"/>
  <c r="G859" i="1"/>
  <c r="AB859" i="1" s="1"/>
  <c r="G860" i="1"/>
  <c r="AB860" i="1" s="1"/>
  <c r="G861" i="1"/>
  <c r="AB861" i="1" s="1"/>
  <c r="G862" i="1"/>
  <c r="AB862" i="1" s="1"/>
  <c r="G863" i="1"/>
  <c r="AB863" i="1" s="1"/>
  <c r="G864" i="1"/>
  <c r="AB864" i="1" s="1"/>
  <c r="G865" i="1"/>
  <c r="AB865" i="1" s="1"/>
  <c r="G867" i="1"/>
  <c r="AB867" i="1" s="1"/>
  <c r="G869" i="1"/>
  <c r="AB869" i="1" s="1"/>
  <c r="G870" i="1"/>
  <c r="AB870" i="1" s="1"/>
  <c r="G871" i="1"/>
  <c r="AB871" i="1" s="1"/>
  <c r="G873" i="1"/>
  <c r="AB873" i="1" s="1"/>
  <c r="G874" i="1"/>
  <c r="AB874" i="1" s="1"/>
  <c r="G875" i="1"/>
  <c r="AB875" i="1" s="1"/>
  <c r="G877" i="1"/>
  <c r="AB877" i="1" s="1"/>
  <c r="G879" i="1"/>
  <c r="AB879" i="1" s="1"/>
  <c r="G880" i="1"/>
  <c r="AB880" i="1" s="1"/>
  <c r="G887" i="1"/>
  <c r="AB887" i="1" s="1"/>
  <c r="G889" i="1"/>
  <c r="AB889" i="1" s="1"/>
  <c r="G891" i="1"/>
  <c r="AB891" i="1" s="1"/>
  <c r="G892" i="1"/>
  <c r="AB892" i="1" s="1"/>
  <c r="G894" i="1"/>
  <c r="AB894" i="1" s="1"/>
  <c r="G896" i="1"/>
  <c r="AB896" i="1" s="1"/>
  <c r="G900" i="1"/>
  <c r="AB900" i="1" s="1"/>
  <c r="G902" i="1"/>
  <c r="AB902" i="1" s="1"/>
  <c r="G903" i="1"/>
  <c r="AB903" i="1" s="1"/>
  <c r="G907" i="1"/>
  <c r="AB907" i="1" s="1"/>
  <c r="G912" i="1"/>
  <c r="AB912" i="1" s="1"/>
  <c r="G914" i="1"/>
  <c r="AB914" i="1" s="1"/>
  <c r="G915" i="1"/>
  <c r="AB915" i="1" s="1"/>
  <c r="G916" i="1"/>
  <c r="AB916" i="1" s="1"/>
  <c r="G918" i="1"/>
  <c r="AB918" i="1" s="1"/>
  <c r="G919" i="1"/>
  <c r="AB919" i="1" s="1"/>
  <c r="G920" i="1"/>
  <c r="AB920" i="1" s="1"/>
  <c r="G921" i="1"/>
  <c r="AB921" i="1" s="1"/>
  <c r="G923" i="1"/>
  <c r="AB923" i="1" s="1"/>
  <c r="G924" i="1"/>
  <c r="AB924" i="1" s="1"/>
  <c r="G925" i="1"/>
  <c r="AB925" i="1" s="1"/>
  <c r="G926" i="1"/>
  <c r="AB926" i="1" s="1"/>
  <c r="G927" i="1"/>
  <c r="AB927" i="1" s="1"/>
  <c r="G928" i="1"/>
  <c r="AB928" i="1" s="1"/>
  <c r="G929" i="1"/>
  <c r="AB929" i="1" s="1"/>
  <c r="G933" i="1"/>
  <c r="AB933" i="1" s="1"/>
  <c r="G934" i="1"/>
  <c r="AB934" i="1" s="1"/>
  <c r="G935" i="1"/>
  <c r="AB935" i="1" s="1"/>
  <c r="G936" i="1"/>
  <c r="AB936" i="1" s="1"/>
  <c r="G937" i="1"/>
  <c r="AB937" i="1" s="1"/>
  <c r="G938" i="1"/>
  <c r="AB938" i="1" s="1"/>
  <c r="G939" i="1"/>
  <c r="AB939" i="1" s="1"/>
  <c r="G941" i="1"/>
  <c r="AB941" i="1" s="1"/>
  <c r="G942" i="1"/>
  <c r="AB942" i="1" s="1"/>
  <c r="G943" i="1"/>
  <c r="AB943" i="1" s="1"/>
  <c r="G944" i="1"/>
  <c r="AB944" i="1" s="1"/>
  <c r="G945" i="1"/>
  <c r="AB945" i="1" s="1"/>
  <c r="G949" i="1"/>
  <c r="AB949" i="1" s="1"/>
  <c r="G952" i="1"/>
  <c r="AB952" i="1" s="1"/>
  <c r="G954" i="1"/>
  <c r="AB954" i="1" s="1"/>
  <c r="G955" i="1"/>
  <c r="AB955" i="1" s="1"/>
  <c r="G957" i="1"/>
  <c r="AB957" i="1" s="1"/>
  <c r="G963" i="1"/>
  <c r="AB963" i="1" s="1"/>
  <c r="G966" i="1"/>
  <c r="AB966" i="1" s="1"/>
  <c r="G969" i="1"/>
  <c r="AB969" i="1" s="1"/>
  <c r="G972" i="1"/>
  <c r="AB972" i="1" s="1"/>
  <c r="G973" i="1"/>
  <c r="AB973" i="1" s="1"/>
  <c r="G977" i="1"/>
  <c r="AB977" i="1" s="1"/>
  <c r="G978" i="1"/>
  <c r="AB978" i="1" s="1"/>
  <c r="G979" i="1"/>
  <c r="AB979" i="1" s="1"/>
  <c r="G983" i="1"/>
  <c r="AB983" i="1" s="1"/>
  <c r="G987" i="1"/>
  <c r="AB987" i="1" s="1"/>
  <c r="G991" i="1"/>
  <c r="AB991" i="1" s="1"/>
  <c r="G992" i="1"/>
  <c r="AB992" i="1" s="1"/>
  <c r="G996" i="1"/>
  <c r="AB996" i="1" s="1"/>
  <c r="G997" i="1"/>
  <c r="AB997" i="1" s="1"/>
  <c r="G999" i="1"/>
  <c r="AB999" i="1" s="1"/>
  <c r="G1000" i="1"/>
  <c r="AB1000" i="1" s="1"/>
  <c r="G1001" i="1"/>
  <c r="AB1001" i="1" s="1"/>
  <c r="G1004" i="1"/>
  <c r="AB1004" i="1" s="1"/>
  <c r="G1005" i="1"/>
  <c r="AB1005" i="1" s="1"/>
  <c r="G1006" i="1"/>
  <c r="AB1006" i="1" s="1"/>
  <c r="G1008" i="1"/>
  <c r="AB1008" i="1" s="1"/>
  <c r="G1010" i="1"/>
  <c r="AB1010" i="1" s="1"/>
  <c r="G1013" i="1"/>
  <c r="AB1013" i="1" s="1"/>
  <c r="G1014" i="1"/>
  <c r="AB1014" i="1" s="1"/>
  <c r="G1015" i="1"/>
  <c r="AB1015" i="1" s="1"/>
  <c r="G1017" i="1"/>
  <c r="AB1017" i="1" s="1"/>
  <c r="G1018" i="1"/>
  <c r="AB1018" i="1" s="1"/>
  <c r="G1019" i="1"/>
  <c r="AB1019" i="1" s="1"/>
  <c r="G1020" i="1"/>
  <c r="AB1020" i="1" s="1"/>
  <c r="G1023" i="1"/>
  <c r="AB1023" i="1" s="1"/>
  <c r="G1025" i="1"/>
  <c r="AB1025" i="1" s="1"/>
  <c r="G1028" i="1"/>
  <c r="AB1028" i="1" s="1"/>
  <c r="G1030" i="1"/>
  <c r="AB1030" i="1" s="1"/>
  <c r="G1031" i="1"/>
  <c r="AB1031" i="1" s="1"/>
  <c r="G1032" i="1"/>
  <c r="AB1032" i="1" s="1"/>
  <c r="G1033" i="1"/>
  <c r="AB1033" i="1" s="1"/>
  <c r="G1035" i="1"/>
  <c r="AB1035" i="1" s="1"/>
  <c r="G1037" i="1"/>
  <c r="AB1037" i="1" s="1"/>
  <c r="G1038" i="1"/>
  <c r="AB1038" i="1" s="1"/>
  <c r="G1041" i="1"/>
  <c r="AB1041" i="1" s="1"/>
  <c r="G1042" i="1"/>
  <c r="AB1042" i="1" s="1"/>
  <c r="G1043" i="1"/>
  <c r="AB1043" i="1" s="1"/>
  <c r="G1044" i="1"/>
  <c r="AB1044" i="1" s="1"/>
  <c r="G1045" i="1"/>
  <c r="AB1045" i="1" s="1"/>
  <c r="G1047" i="1"/>
  <c r="AB1047" i="1" s="1"/>
  <c r="G1049" i="1"/>
  <c r="AB1049" i="1" s="1"/>
  <c r="G1050" i="1"/>
  <c r="AB1050" i="1" s="1"/>
  <c r="G1051" i="1"/>
  <c r="AB1051" i="1" s="1"/>
  <c r="G1052" i="1"/>
  <c r="AB1052" i="1" s="1"/>
  <c r="G1053" i="1"/>
  <c r="AB1053" i="1" s="1"/>
  <c r="G1056" i="1"/>
  <c r="AB1056" i="1" s="1"/>
  <c r="G1059" i="1"/>
  <c r="AB1059" i="1" s="1"/>
  <c r="G1062" i="1"/>
  <c r="AB1062" i="1" s="1"/>
  <c r="G1067" i="1"/>
  <c r="AB1067" i="1" s="1"/>
  <c r="G1070" i="1"/>
  <c r="AB1070" i="1" s="1"/>
  <c r="G1072" i="1"/>
  <c r="AB1072" i="1" s="1"/>
  <c r="G1073" i="1"/>
  <c r="AB1073" i="1" s="1"/>
  <c r="G1075" i="1"/>
  <c r="AB1075" i="1" s="1"/>
  <c r="G1076" i="1"/>
  <c r="AB1076" i="1" s="1"/>
  <c r="G1078" i="1"/>
  <c r="AB1078" i="1" s="1"/>
  <c r="G1079" i="1"/>
  <c r="AB1079" i="1" s="1"/>
  <c r="G1084" i="1"/>
  <c r="AB1084" i="1" s="1"/>
  <c r="G1085" i="1"/>
  <c r="AB1085" i="1" s="1"/>
  <c r="G1086" i="1"/>
  <c r="AB1086" i="1" s="1"/>
  <c r="G1087" i="1"/>
  <c r="AB1087" i="1" s="1"/>
  <c r="G1096" i="1"/>
  <c r="AB1096" i="1" s="1"/>
  <c r="G1097" i="1"/>
  <c r="AB1097" i="1" s="1"/>
  <c r="G1099" i="1"/>
  <c r="AB1099" i="1" s="1"/>
  <c r="G1101" i="1"/>
  <c r="AB1101" i="1" s="1"/>
  <c r="G1104" i="1"/>
  <c r="AB1104" i="1" s="1"/>
  <c r="G1106" i="1"/>
  <c r="AB1106" i="1" s="1"/>
  <c r="G1107" i="1"/>
  <c r="AB1107" i="1" s="1"/>
  <c r="G1109" i="1"/>
  <c r="AB1109" i="1" s="1"/>
  <c r="G1112" i="1"/>
  <c r="AB1112" i="1" s="1"/>
  <c r="G1115" i="1"/>
  <c r="AB1115" i="1" s="1"/>
  <c r="G1116" i="1"/>
  <c r="AB1116" i="1" s="1"/>
  <c r="G1117" i="1"/>
  <c r="AB1117" i="1" s="1"/>
  <c r="G1118" i="1"/>
  <c r="AB1118" i="1" s="1"/>
  <c r="G1121" i="1"/>
  <c r="AB1121" i="1" s="1"/>
  <c r="G1122" i="1"/>
  <c r="AB1122" i="1" s="1"/>
  <c r="G1123" i="1"/>
  <c r="AB1123" i="1" s="1"/>
  <c r="G1125" i="1"/>
  <c r="AB1125" i="1" s="1"/>
  <c r="G1127" i="1"/>
  <c r="AB1127" i="1" s="1"/>
  <c r="G1128" i="1"/>
  <c r="AB1128" i="1" s="1"/>
  <c r="G1129" i="1"/>
  <c r="AB1129" i="1" s="1"/>
  <c r="G1130" i="1"/>
  <c r="AB1130" i="1" s="1"/>
  <c r="G1131" i="1"/>
  <c r="AB1131" i="1" s="1"/>
  <c r="G1132" i="1"/>
  <c r="AB1132" i="1" s="1"/>
  <c r="G1133" i="1"/>
  <c r="AB1133" i="1" s="1"/>
  <c r="G1137" i="1"/>
  <c r="AB1137" i="1" s="1"/>
  <c r="G1138" i="1"/>
  <c r="AB1138" i="1" s="1"/>
  <c r="G1139" i="1"/>
  <c r="AB1139" i="1" s="1"/>
  <c r="G1140" i="1"/>
  <c r="AB1140" i="1" s="1"/>
  <c r="G1141" i="1"/>
  <c r="AB1141" i="1" s="1"/>
  <c r="G1142" i="1"/>
  <c r="AB1142" i="1" s="1"/>
  <c r="G1144" i="1"/>
  <c r="AB1144" i="1" s="1"/>
  <c r="G1145" i="1"/>
  <c r="AB1145" i="1" s="1"/>
  <c r="G1146" i="1"/>
  <c r="AB1146" i="1" s="1"/>
  <c r="G1147" i="1"/>
  <c r="AB1147" i="1" s="1"/>
  <c r="G1149" i="1"/>
  <c r="AB1149" i="1" s="1"/>
  <c r="G1151" i="1"/>
  <c r="AB1151" i="1" s="1"/>
  <c r="G1154" i="1"/>
  <c r="AB1154" i="1" s="1"/>
  <c r="G1157" i="1"/>
  <c r="AB1157" i="1" s="1"/>
  <c r="G1160" i="1"/>
  <c r="AB1160" i="1" s="1"/>
  <c r="G1162" i="1"/>
  <c r="AB1162" i="1" s="1"/>
  <c r="G1163" i="1"/>
  <c r="AB1163" i="1" s="1"/>
  <c r="G1164" i="1"/>
  <c r="AB1164" i="1" s="1"/>
  <c r="G1165" i="1"/>
  <c r="AB1165" i="1" s="1"/>
  <c r="G1167" i="1"/>
  <c r="AB1167" i="1" s="1"/>
  <c r="G1168" i="1"/>
  <c r="AB1168" i="1" s="1"/>
  <c r="G1170" i="1"/>
  <c r="AB1170" i="1" s="1"/>
  <c r="G1171" i="1"/>
  <c r="AB1171" i="1" s="1"/>
  <c r="G1172" i="1"/>
  <c r="AB1172" i="1" s="1"/>
  <c r="G1174" i="1"/>
  <c r="AB1174" i="1" s="1"/>
  <c r="G1175" i="1"/>
  <c r="AB1175" i="1" s="1"/>
  <c r="G1176" i="1"/>
  <c r="AB1176" i="1" s="1"/>
  <c r="G1177" i="1"/>
  <c r="AB1177" i="1" s="1"/>
  <c r="G1178" i="1"/>
  <c r="AB1178" i="1" s="1"/>
  <c r="G1181" i="1"/>
  <c r="AB1181" i="1" s="1"/>
  <c r="G1185" i="1"/>
  <c r="AB1185" i="1" s="1"/>
  <c r="G1186" i="1"/>
  <c r="AB1186" i="1" s="1"/>
  <c r="G1188" i="1"/>
  <c r="AB1188" i="1" s="1"/>
  <c r="G1189" i="1"/>
  <c r="AB1189" i="1" s="1"/>
  <c r="G1190" i="1"/>
  <c r="AB1190" i="1" s="1"/>
  <c r="G1192" i="1"/>
  <c r="AB1192" i="1" s="1"/>
  <c r="G1194" i="1"/>
  <c r="AB1194" i="1" s="1"/>
  <c r="G1195" i="1"/>
  <c r="AB1195" i="1" s="1"/>
  <c r="G1196" i="1"/>
  <c r="AB1196" i="1" s="1"/>
  <c r="G1197" i="1"/>
  <c r="AB1197" i="1" s="1"/>
  <c r="G1198" i="1"/>
  <c r="AB1198" i="1" s="1"/>
  <c r="G1199" i="1"/>
  <c r="AB1199" i="1" s="1"/>
  <c r="G1200" i="1"/>
  <c r="AB1200" i="1" s="1"/>
  <c r="G1203" i="1"/>
  <c r="AB1203" i="1" s="1"/>
  <c r="G1204" i="1"/>
  <c r="AB1204" i="1" s="1"/>
  <c r="G1205" i="1"/>
  <c r="AB1205" i="1" s="1"/>
  <c r="G1206" i="1"/>
  <c r="AB1206" i="1" s="1"/>
  <c r="G1208" i="1"/>
  <c r="AB1208" i="1" s="1"/>
  <c r="G1212" i="1"/>
  <c r="AB1212" i="1" s="1"/>
  <c r="G1213" i="1"/>
  <c r="AB1213" i="1" s="1"/>
  <c r="G1215" i="1"/>
  <c r="AB1215" i="1" s="1"/>
  <c r="G1216" i="1"/>
  <c r="AB1216" i="1" s="1"/>
  <c r="G1219" i="1"/>
  <c r="AB1219" i="1" s="1"/>
  <c r="G1221" i="1"/>
  <c r="AB1221" i="1" s="1"/>
  <c r="G1225" i="1"/>
  <c r="AB1225" i="1" s="1"/>
  <c r="G1226" i="1"/>
  <c r="AB1226" i="1" s="1"/>
  <c r="G1227" i="1"/>
  <c r="AB1227" i="1" s="1"/>
  <c r="G1230" i="1"/>
  <c r="AB1230" i="1" s="1"/>
  <c r="G1231" i="1"/>
  <c r="AB1231" i="1" s="1"/>
  <c r="G1233" i="1"/>
  <c r="AB1233" i="1" s="1"/>
  <c r="G1235" i="1"/>
  <c r="AB1235" i="1" s="1"/>
  <c r="G1236" i="1"/>
  <c r="AB1236" i="1" s="1"/>
  <c r="G1239" i="1"/>
  <c r="AB1239" i="1" s="1"/>
  <c r="G1242" i="1"/>
  <c r="AB1242" i="1" s="1"/>
  <c r="G1243" i="1"/>
  <c r="AB1243" i="1" s="1"/>
  <c r="G1244" i="1"/>
  <c r="AB1244" i="1" s="1"/>
  <c r="G1246" i="1"/>
  <c r="AB1246" i="1" s="1"/>
  <c r="G1247" i="1"/>
  <c r="AB1247" i="1" s="1"/>
  <c r="G1248" i="1"/>
  <c r="AB1248" i="1" s="1"/>
  <c r="G1250" i="1"/>
  <c r="AB1250" i="1" s="1"/>
  <c r="G1251" i="1"/>
  <c r="AB1251" i="1" s="1"/>
  <c r="G1252" i="1"/>
  <c r="AB1252" i="1" s="1"/>
  <c r="G1255" i="1"/>
  <c r="AB1255" i="1" s="1"/>
  <c r="G1257" i="1"/>
  <c r="AB1257" i="1" s="1"/>
  <c r="G1258" i="1"/>
  <c r="AB1258" i="1" s="1"/>
  <c r="G1260" i="1"/>
  <c r="AB1260" i="1" s="1"/>
  <c r="G1261" i="1"/>
  <c r="AB1261" i="1" s="1"/>
  <c r="G1262" i="1"/>
  <c r="AB1262" i="1" s="1"/>
  <c r="G1263" i="1"/>
  <c r="AB1263" i="1" s="1"/>
  <c r="G1264" i="1"/>
  <c r="AB1264" i="1" s="1"/>
  <c r="G1266" i="1"/>
  <c r="AB1266" i="1" s="1"/>
  <c r="G1267" i="1"/>
  <c r="AB1267" i="1" s="1"/>
  <c r="G1268" i="1"/>
  <c r="AB1268" i="1" s="1"/>
  <c r="G1269" i="1"/>
  <c r="AB1269" i="1" s="1"/>
  <c r="G1270" i="1"/>
  <c r="AB1270" i="1" s="1"/>
  <c r="G1271" i="1"/>
  <c r="AB1271" i="1" s="1"/>
  <c r="G1272" i="1"/>
  <c r="AB1272" i="1" s="1"/>
  <c r="G1273" i="1"/>
  <c r="AB1273" i="1" s="1"/>
  <c r="G1275" i="1"/>
  <c r="AB1275" i="1" s="1"/>
  <c r="G1276" i="1"/>
  <c r="AB1276" i="1" s="1"/>
  <c r="G1278" i="1"/>
  <c r="AB1278" i="1" s="1"/>
  <c r="G1283" i="1"/>
  <c r="AB1283" i="1" s="1"/>
  <c r="G1285" i="1"/>
  <c r="AB1285" i="1" s="1"/>
  <c r="G1288" i="1"/>
  <c r="AB1288" i="1" s="1"/>
  <c r="G1289" i="1"/>
  <c r="AB1289" i="1" s="1"/>
  <c r="G1290" i="1"/>
  <c r="AB1290" i="1" s="1"/>
  <c r="G1293" i="1"/>
  <c r="AB1293" i="1" s="1"/>
  <c r="G1294" i="1"/>
  <c r="AB1294" i="1" s="1"/>
  <c r="G1295" i="1"/>
  <c r="AB1295" i="1" s="1"/>
  <c r="G1297" i="1"/>
  <c r="AB1297" i="1" s="1"/>
  <c r="G1298" i="1"/>
  <c r="AB1298" i="1" s="1"/>
  <c r="G1299" i="1"/>
  <c r="AB1299" i="1" s="1"/>
  <c r="G1300" i="1"/>
  <c r="AB1300" i="1" s="1"/>
  <c r="G1303" i="1"/>
  <c r="AB1303" i="1" s="1"/>
  <c r="G1304" i="1"/>
  <c r="AB1304" i="1" s="1"/>
  <c r="G1305" i="1"/>
  <c r="AB1305" i="1" s="1"/>
  <c r="G1307" i="1"/>
  <c r="AB1307" i="1" s="1"/>
  <c r="G1308" i="1"/>
  <c r="AB1308" i="1" s="1"/>
  <c r="G1309" i="1"/>
  <c r="AB1309" i="1" s="1"/>
  <c r="G1311" i="1"/>
  <c r="AB1311" i="1" s="1"/>
  <c r="G1315" i="1"/>
  <c r="AB1315" i="1" s="1"/>
  <c r="G1316" i="1"/>
  <c r="AB1316" i="1" s="1"/>
  <c r="G1317" i="1"/>
  <c r="AB1317" i="1" s="1"/>
  <c r="G1318" i="1"/>
  <c r="AB1318" i="1" s="1"/>
  <c r="G1319" i="1"/>
  <c r="AB1319" i="1" s="1"/>
  <c r="G1322" i="1"/>
  <c r="AB1322" i="1" s="1"/>
  <c r="G1323" i="1"/>
  <c r="AB1323" i="1" s="1"/>
  <c r="G1324" i="1"/>
  <c r="AB1324" i="1" s="1"/>
  <c r="G1325" i="1"/>
  <c r="AB1325" i="1" s="1"/>
  <c r="G1327" i="1"/>
  <c r="AB1327" i="1" s="1"/>
  <c r="G1329" i="1"/>
  <c r="AB1329" i="1" s="1"/>
  <c r="G1330" i="1"/>
  <c r="AB1330" i="1" s="1"/>
  <c r="G1331" i="1"/>
  <c r="AB1331" i="1" s="1"/>
  <c r="G1333" i="1"/>
  <c r="AB1333" i="1" s="1"/>
  <c r="G1336" i="1"/>
  <c r="AB1336" i="1" s="1"/>
  <c r="G1337" i="1"/>
  <c r="AB1337" i="1" s="1"/>
  <c r="G1339" i="1"/>
  <c r="AB1339" i="1" s="1"/>
  <c r="G1341" i="1"/>
  <c r="AB1341" i="1" s="1"/>
  <c r="G1342" i="1"/>
  <c r="AB1342" i="1" s="1"/>
  <c r="G1343" i="1"/>
  <c r="AB1343" i="1" s="1"/>
  <c r="G1345" i="1"/>
  <c r="AB1345" i="1" s="1"/>
  <c r="G1346" i="1"/>
  <c r="AB1346" i="1" s="1"/>
  <c r="G1347" i="1"/>
  <c r="AB1347" i="1" s="1"/>
  <c r="G1348" i="1"/>
  <c r="AB1348" i="1" s="1"/>
  <c r="G1349" i="1"/>
  <c r="AB1349" i="1" s="1"/>
  <c r="G1350" i="1"/>
  <c r="AB1350" i="1" s="1"/>
  <c r="G1351" i="1"/>
  <c r="AB1351" i="1" s="1"/>
  <c r="G1352" i="1"/>
  <c r="AB1352" i="1" s="1"/>
  <c r="G1353" i="1"/>
  <c r="AB1353" i="1" s="1"/>
  <c r="G1354" i="1"/>
  <c r="AB1354" i="1" s="1"/>
  <c r="G1355" i="1"/>
  <c r="AB1355" i="1" s="1"/>
  <c r="G1356" i="1"/>
  <c r="AB1356" i="1" s="1"/>
  <c r="G1357" i="1"/>
  <c r="AB1357" i="1" s="1"/>
  <c r="G1358" i="1"/>
  <c r="AB1358" i="1" s="1"/>
  <c r="G1359" i="1"/>
  <c r="AB1359" i="1" s="1"/>
  <c r="G1361" i="1"/>
  <c r="AB1361" i="1" s="1"/>
  <c r="G1363" i="1"/>
  <c r="AB1363" i="1" s="1"/>
  <c r="G1364" i="1"/>
  <c r="AB1364" i="1" s="1"/>
  <c r="G1365" i="1"/>
  <c r="AB1365" i="1" s="1"/>
  <c r="G1366" i="1"/>
  <c r="AB1366" i="1" s="1"/>
  <c r="G1367" i="1"/>
  <c r="AB1367" i="1" s="1"/>
  <c r="G1368" i="1"/>
  <c r="AB1368" i="1" s="1"/>
  <c r="G1369" i="1"/>
  <c r="AB1369" i="1" s="1"/>
  <c r="G1370" i="1"/>
  <c r="AB1370" i="1" s="1"/>
  <c r="G1371" i="1"/>
  <c r="AB1371" i="1" s="1"/>
  <c r="G1372" i="1"/>
  <c r="AB1372" i="1" s="1"/>
  <c r="G1373" i="1"/>
  <c r="AB1373" i="1" s="1"/>
  <c r="G1374" i="1"/>
  <c r="AB1374" i="1" s="1"/>
  <c r="G1375" i="1"/>
  <c r="AB1375" i="1" s="1"/>
  <c r="G1376" i="1"/>
  <c r="AB1376" i="1" s="1"/>
  <c r="G1377" i="1"/>
  <c r="AB1377" i="1" s="1"/>
  <c r="G1378" i="1"/>
  <c r="AB1378" i="1" s="1"/>
  <c r="G1379" i="1"/>
  <c r="AB1379" i="1" s="1"/>
  <c r="G1380" i="1"/>
  <c r="AB1380" i="1" s="1"/>
  <c r="G1381" i="1"/>
  <c r="AB1381" i="1" s="1"/>
  <c r="G1382" i="1"/>
  <c r="AB1382" i="1" s="1"/>
  <c r="G1383" i="1"/>
  <c r="AB1383" i="1" s="1"/>
  <c r="G1384" i="1"/>
  <c r="AB1384" i="1" s="1"/>
  <c r="G1385" i="1"/>
  <c r="AB1385" i="1" s="1"/>
  <c r="G1386" i="1"/>
  <c r="AB1386" i="1" s="1"/>
  <c r="G1388" i="1"/>
  <c r="AB1388" i="1" s="1"/>
  <c r="G1389" i="1"/>
  <c r="AB1389" i="1" s="1"/>
  <c r="G1390" i="1"/>
  <c r="AB1390" i="1" s="1"/>
  <c r="G1391" i="1"/>
  <c r="AB1391" i="1" s="1"/>
  <c r="G1392" i="1"/>
  <c r="AB1392" i="1" s="1"/>
  <c r="G1393" i="1"/>
  <c r="AB1393" i="1" s="1"/>
  <c r="G1394" i="1"/>
  <c r="AB1394" i="1" s="1"/>
  <c r="G1395" i="1"/>
  <c r="AB1395" i="1" s="1"/>
  <c r="G1396" i="1"/>
  <c r="AB1396" i="1" s="1"/>
  <c r="G1397" i="1"/>
  <c r="AB1397" i="1" s="1"/>
  <c r="G1398" i="1"/>
  <c r="AB1398" i="1" s="1"/>
  <c r="G1399" i="1"/>
  <c r="AB1399" i="1" s="1"/>
  <c r="G1400" i="1"/>
  <c r="AB1400" i="1" s="1"/>
  <c r="G1401" i="1"/>
  <c r="AB1401" i="1" s="1"/>
  <c r="G1402" i="1"/>
  <c r="AB1402" i="1" s="1"/>
  <c r="G1403" i="1"/>
  <c r="AB1403" i="1" s="1"/>
  <c r="G1404" i="1"/>
  <c r="AB1404" i="1" s="1"/>
  <c r="G1405" i="1"/>
  <c r="AB1405" i="1" s="1"/>
  <c r="G1406" i="1"/>
  <c r="AB1406" i="1" s="1"/>
  <c r="G1407" i="1"/>
  <c r="AB1407" i="1" s="1"/>
  <c r="G1409" i="1"/>
  <c r="AB1409" i="1" s="1"/>
  <c r="G1410" i="1"/>
  <c r="AB1410" i="1" s="1"/>
  <c r="G1411" i="1"/>
  <c r="AB1411" i="1" s="1"/>
  <c r="G1414" i="1"/>
  <c r="AB1414" i="1" s="1"/>
  <c r="G1415" i="1"/>
  <c r="AB1415" i="1" s="1"/>
  <c r="G1416" i="1"/>
  <c r="AB1416" i="1" s="1"/>
  <c r="G1418" i="1"/>
  <c r="AB1418" i="1" s="1"/>
  <c r="G1420" i="1"/>
  <c r="AB1420" i="1" s="1"/>
  <c r="G1424" i="1"/>
  <c r="AB1424" i="1" s="1"/>
  <c r="G1426" i="1"/>
  <c r="AB1426" i="1" s="1"/>
  <c r="G1428" i="1"/>
  <c r="AB1428" i="1" s="1"/>
  <c r="G1429" i="1"/>
  <c r="AB1429" i="1" s="1"/>
  <c r="G1430" i="1"/>
  <c r="AB1430" i="1" s="1"/>
  <c r="G1432" i="1"/>
  <c r="AB1432" i="1" s="1"/>
  <c r="G1434" i="1"/>
  <c r="AB1434" i="1" s="1"/>
  <c r="G1438" i="1"/>
  <c r="AB1438" i="1" s="1"/>
  <c r="G1442" i="1"/>
  <c r="AB1442" i="1" s="1"/>
  <c r="G1444" i="1"/>
  <c r="AB1444" i="1" s="1"/>
  <c r="G1450" i="1"/>
  <c r="AB1450" i="1" s="1"/>
  <c r="G1451" i="1"/>
  <c r="AB1451" i="1" s="1"/>
  <c r="G1452" i="1"/>
  <c r="AB1452" i="1" s="1"/>
  <c r="G1453" i="1"/>
  <c r="AB1453" i="1" s="1"/>
  <c r="G1454" i="1"/>
  <c r="AB1454" i="1" s="1"/>
  <c r="G1455" i="1"/>
  <c r="AB1455" i="1" s="1"/>
  <c r="G1456" i="1"/>
  <c r="AB1456" i="1" s="1"/>
  <c r="G1457" i="1"/>
  <c r="AB1457" i="1" s="1"/>
  <c r="G1458" i="1"/>
  <c r="AB1458" i="1" s="1"/>
  <c r="G1459" i="1"/>
  <c r="AB1459" i="1" s="1"/>
  <c r="G1461" i="1"/>
  <c r="AB1461" i="1" s="1"/>
  <c r="G1464" i="1"/>
  <c r="AB1464" i="1" s="1"/>
  <c r="G1465" i="1"/>
  <c r="AB1465" i="1" s="1"/>
  <c r="G1466" i="1"/>
  <c r="AB1466" i="1" s="1"/>
  <c r="G1467" i="1"/>
  <c r="AB1467" i="1" s="1"/>
  <c r="G1468" i="1"/>
  <c r="AB1468" i="1" s="1"/>
  <c r="G1470" i="1"/>
  <c r="AB1470" i="1" s="1"/>
  <c r="G1471" i="1"/>
  <c r="AB1471" i="1" s="1"/>
  <c r="G1472" i="1"/>
  <c r="AB1472" i="1" s="1"/>
  <c r="G1473" i="1"/>
  <c r="AB1473" i="1" s="1"/>
  <c r="G1474" i="1"/>
  <c r="AB1474" i="1" s="1"/>
  <c r="G1475" i="1"/>
  <c r="AB1475" i="1" s="1"/>
  <c r="G1476" i="1"/>
  <c r="AB1476" i="1" s="1"/>
  <c r="G1477" i="1"/>
  <c r="AB1477" i="1" s="1"/>
  <c r="G1478" i="1"/>
  <c r="AB1478" i="1" s="1"/>
  <c r="G1479" i="1"/>
  <c r="AB1479" i="1" s="1"/>
  <c r="G1480" i="1"/>
  <c r="AB1480" i="1" s="1"/>
  <c r="G1481" i="1"/>
  <c r="AB1481" i="1" s="1"/>
  <c r="G1482" i="1"/>
  <c r="AB1482" i="1" s="1"/>
  <c r="G1485" i="1"/>
  <c r="AB1485" i="1" s="1"/>
  <c r="G1486" i="1"/>
  <c r="AB1486" i="1" s="1"/>
  <c r="G1487" i="1"/>
  <c r="AB1487" i="1" s="1"/>
  <c r="G1488" i="1"/>
  <c r="AB1488" i="1" s="1"/>
  <c r="G1489" i="1"/>
  <c r="AB1489" i="1" s="1"/>
  <c r="G1490" i="1"/>
  <c r="AB1490" i="1" s="1"/>
  <c r="G1491" i="1"/>
  <c r="AB1491" i="1" s="1"/>
  <c r="G1492" i="1"/>
  <c r="AB1492" i="1" s="1"/>
  <c r="G1493" i="1"/>
  <c r="AB1493" i="1" s="1"/>
  <c r="G1494" i="1"/>
  <c r="AB1494" i="1" s="1"/>
  <c r="G1495" i="1"/>
  <c r="AB1495" i="1" s="1"/>
  <c r="G1496" i="1"/>
  <c r="AB1496" i="1" s="1"/>
  <c r="G1497" i="1"/>
  <c r="AB1497" i="1" s="1"/>
  <c r="G1498" i="1"/>
  <c r="AB1498" i="1" s="1"/>
  <c r="G1499" i="1"/>
  <c r="AB1499" i="1" s="1"/>
  <c r="G1500" i="1"/>
  <c r="AB1500" i="1" s="1"/>
  <c r="G1502" i="1"/>
  <c r="AB1502" i="1" s="1"/>
  <c r="G1503" i="1"/>
  <c r="AB1503" i="1" s="1"/>
  <c r="G1504" i="1"/>
  <c r="AB1504" i="1" s="1"/>
  <c r="G1507" i="1"/>
  <c r="AB1507" i="1" s="1"/>
  <c r="G1510" i="1"/>
  <c r="AB1510" i="1" s="1"/>
  <c r="G1512" i="1"/>
  <c r="AB1512" i="1" s="1"/>
  <c r="G1513" i="1"/>
  <c r="AB1513" i="1" s="1"/>
  <c r="G1514" i="1"/>
  <c r="AB1514" i="1" s="1"/>
  <c r="G1515" i="1"/>
  <c r="AB1515" i="1" s="1"/>
  <c r="G1516" i="1"/>
  <c r="AB1516" i="1" s="1"/>
  <c r="G1517" i="1"/>
  <c r="AB1517" i="1" s="1"/>
  <c r="G1521" i="1"/>
  <c r="AB1521" i="1" s="1"/>
  <c r="G1522" i="1"/>
  <c r="AB1522" i="1" s="1"/>
  <c r="G1523" i="1"/>
  <c r="AB1523" i="1" s="1"/>
  <c r="G1524" i="1"/>
  <c r="AB1524" i="1" s="1"/>
  <c r="G1525" i="1"/>
  <c r="AB1525" i="1" s="1"/>
  <c r="G1526" i="1"/>
  <c r="AB1526" i="1" s="1"/>
  <c r="G1527" i="1"/>
  <c r="AB1527" i="1" s="1"/>
  <c r="G1528" i="1"/>
  <c r="AB1528" i="1" s="1"/>
  <c r="G1529" i="1"/>
  <c r="AB1529" i="1" s="1"/>
  <c r="G1531" i="1"/>
  <c r="AB1531" i="1" s="1"/>
  <c r="G1532" i="1"/>
  <c r="AB1532" i="1" s="1"/>
  <c r="G1534" i="1"/>
  <c r="AB1534" i="1" s="1"/>
  <c r="G1535" i="1"/>
  <c r="AB1535" i="1" s="1"/>
  <c r="G1536" i="1"/>
  <c r="AB1536" i="1" s="1"/>
  <c r="G1537" i="1"/>
  <c r="AB1537" i="1" s="1"/>
  <c r="G1538" i="1"/>
  <c r="AB1538" i="1" s="1"/>
  <c r="G1540" i="1"/>
  <c r="AB1540" i="1" s="1"/>
  <c r="G1541" i="1"/>
  <c r="AB1541" i="1" s="1"/>
  <c r="G1542" i="1"/>
  <c r="AB1542" i="1" s="1"/>
  <c r="G1543" i="1"/>
  <c r="AB1543" i="1" s="1"/>
  <c r="G1545" i="1"/>
  <c r="AB1545" i="1" s="1"/>
  <c r="G1546" i="1"/>
  <c r="AB1546" i="1" s="1"/>
  <c r="G1548" i="1"/>
  <c r="AB1548" i="1" s="1"/>
  <c r="G1549" i="1"/>
  <c r="AB1549" i="1" s="1"/>
  <c r="G1550" i="1"/>
  <c r="AB1550" i="1" s="1"/>
  <c r="G1556" i="1"/>
  <c r="AB1556" i="1" s="1"/>
  <c r="G1558" i="1"/>
  <c r="AB1558" i="1" s="1"/>
  <c r="G1560" i="1"/>
  <c r="AB1560" i="1" s="1"/>
  <c r="G1561" i="1"/>
  <c r="AB1561" i="1" s="1"/>
  <c r="G1563" i="1"/>
  <c r="AB1563" i="1" s="1"/>
  <c r="G1565" i="1"/>
  <c r="AB1565" i="1" s="1"/>
  <c r="G1567" i="1"/>
  <c r="AB1567" i="1" s="1"/>
  <c r="G1568" i="1"/>
  <c r="AB1568" i="1" s="1"/>
  <c r="G1569" i="1"/>
  <c r="AB1569" i="1" s="1"/>
  <c r="G1570" i="1"/>
  <c r="AB1570" i="1" s="1"/>
  <c r="G1571" i="1"/>
  <c r="AB1571" i="1" s="1"/>
  <c r="G1572" i="1"/>
  <c r="AB1572" i="1" s="1"/>
  <c r="G1574" i="1"/>
  <c r="AB1574" i="1" s="1"/>
  <c r="G1575" i="1"/>
  <c r="AB1575" i="1" s="1"/>
  <c r="G1576" i="1"/>
  <c r="AB1576" i="1" s="1"/>
  <c r="G1577" i="1"/>
  <c r="AB1577" i="1" s="1"/>
  <c r="G1579" i="1"/>
  <c r="AB1579" i="1" s="1"/>
  <c r="G1580" i="1"/>
  <c r="AB1580" i="1" s="1"/>
  <c r="G1582" i="1"/>
  <c r="AB1582" i="1" s="1"/>
  <c r="G1583" i="1"/>
  <c r="AB1583" i="1" s="1"/>
  <c r="G1584" i="1"/>
  <c r="AB1584" i="1" s="1"/>
  <c r="G1585" i="1"/>
  <c r="AB1585" i="1" s="1"/>
  <c r="G1586" i="1"/>
  <c r="AB1586" i="1" s="1"/>
  <c r="G1587" i="1"/>
  <c r="AB1587" i="1" s="1"/>
  <c r="G1588" i="1"/>
  <c r="AB1588" i="1" s="1"/>
  <c r="G1589" i="1"/>
  <c r="AB1589" i="1" s="1"/>
  <c r="G1590" i="1"/>
  <c r="AB1590" i="1" s="1"/>
  <c r="G1591" i="1"/>
  <c r="AB1591" i="1" s="1"/>
  <c r="G1592" i="1"/>
  <c r="AB1592" i="1" s="1"/>
  <c r="G1595" i="1"/>
  <c r="AB1595" i="1" s="1"/>
  <c r="G1596" i="1"/>
  <c r="AB1596" i="1" s="1"/>
  <c r="G1597" i="1"/>
  <c r="AB1597" i="1" s="1"/>
  <c r="G1598" i="1"/>
  <c r="AB1598" i="1" s="1"/>
  <c r="G1600" i="1"/>
  <c r="AB1600" i="1" s="1"/>
  <c r="G1602" i="1"/>
  <c r="AB1602" i="1" s="1"/>
  <c r="G1604" i="1"/>
  <c r="AB1604" i="1" s="1"/>
  <c r="G1605" i="1"/>
  <c r="AB1605" i="1" s="1"/>
  <c r="G1607" i="1"/>
  <c r="AB1607" i="1" s="1"/>
  <c r="G1608" i="1"/>
  <c r="AB1608" i="1" s="1"/>
  <c r="G1609" i="1"/>
  <c r="AB1609" i="1" s="1"/>
  <c r="G1610" i="1"/>
  <c r="AB1610" i="1" s="1"/>
  <c r="G1611" i="1"/>
  <c r="AB1611" i="1" s="1"/>
  <c r="G1613" i="1"/>
  <c r="AB1613" i="1" s="1"/>
  <c r="G1615" i="1"/>
  <c r="AB1615" i="1" s="1"/>
  <c r="G1617" i="1"/>
  <c r="AB1617" i="1" s="1"/>
  <c r="G1618" i="1"/>
  <c r="AB1618" i="1" s="1"/>
  <c r="G1619" i="1"/>
  <c r="AB1619" i="1" s="1"/>
  <c r="G1620" i="1"/>
  <c r="AB1620" i="1" s="1"/>
  <c r="G1621" i="1"/>
  <c r="AB1621" i="1" s="1"/>
  <c r="G1622" i="1"/>
  <c r="AB1622" i="1" s="1"/>
  <c r="G1623" i="1"/>
  <c r="AB1623" i="1" s="1"/>
  <c r="G1626" i="1"/>
  <c r="AB1626" i="1" s="1"/>
  <c r="G1630" i="1"/>
  <c r="AB1630" i="1" s="1"/>
  <c r="G1631" i="1"/>
  <c r="AB1631" i="1" s="1"/>
  <c r="G1632" i="1"/>
  <c r="AB1632" i="1" s="1"/>
  <c r="G1633" i="1"/>
  <c r="AB1633" i="1" s="1"/>
  <c r="G1634" i="1"/>
  <c r="AB1634" i="1" s="1"/>
  <c r="G1635" i="1"/>
  <c r="AB1635" i="1" s="1"/>
  <c r="G1636" i="1"/>
  <c r="AB1636" i="1" s="1"/>
  <c r="G1637" i="1"/>
  <c r="AB1637" i="1" s="1"/>
  <c r="G1638" i="1"/>
  <c r="AB1638" i="1" s="1"/>
  <c r="G1639" i="1"/>
  <c r="AB1639" i="1" s="1"/>
  <c r="G1640" i="1"/>
  <c r="AB1640" i="1" s="1"/>
  <c r="G1641" i="1"/>
  <c r="AB1641" i="1" s="1"/>
  <c r="G1642" i="1"/>
  <c r="AB1642" i="1" s="1"/>
  <c r="G1643" i="1"/>
  <c r="AB1643" i="1" s="1"/>
  <c r="G1644" i="1"/>
  <c r="AB1644" i="1" s="1"/>
  <c r="G1645" i="1"/>
  <c r="AB1645" i="1" s="1"/>
  <c r="G1647" i="1"/>
  <c r="AB1647" i="1" s="1"/>
  <c r="G1648" i="1"/>
  <c r="AB1648" i="1" s="1"/>
  <c r="G1649" i="1"/>
  <c r="AB1649" i="1" s="1"/>
  <c r="G1651" i="1"/>
  <c r="AB1651" i="1" s="1"/>
  <c r="G1652" i="1"/>
  <c r="AB1652" i="1" s="1"/>
  <c r="G1653" i="1"/>
  <c r="AB1653" i="1" s="1"/>
  <c r="G1655" i="1"/>
  <c r="AB1655" i="1" s="1"/>
  <c r="G1656" i="1"/>
  <c r="AB1656" i="1" s="1"/>
  <c r="G1658" i="1"/>
  <c r="AB1658" i="1" s="1"/>
  <c r="G1660" i="1"/>
  <c r="AB1660" i="1" s="1"/>
  <c r="G1661" i="1"/>
  <c r="AB1661" i="1" s="1"/>
  <c r="G1662" i="1"/>
  <c r="AB1662" i="1" s="1"/>
  <c r="G1663" i="1"/>
  <c r="AB1663" i="1" s="1"/>
  <c r="G1665" i="1"/>
  <c r="AB1665" i="1" s="1"/>
  <c r="G1666" i="1"/>
  <c r="AB1666" i="1" s="1"/>
  <c r="G1667" i="1"/>
  <c r="AB1667" i="1" s="1"/>
  <c r="G1668" i="1"/>
  <c r="AB1668" i="1" s="1"/>
  <c r="G1669" i="1"/>
  <c r="AB1669" i="1" s="1"/>
  <c r="G1670" i="1"/>
  <c r="AB1670" i="1" s="1"/>
  <c r="G1671" i="1"/>
  <c r="AB1671" i="1" s="1"/>
  <c r="G1672" i="1"/>
  <c r="AB1672" i="1" s="1"/>
  <c r="G1673" i="1"/>
  <c r="AB1673" i="1" s="1"/>
  <c r="G1674" i="1"/>
  <c r="AB1674" i="1" s="1"/>
  <c r="G1675" i="1"/>
  <c r="AB1675" i="1" s="1"/>
  <c r="G1677" i="1"/>
  <c r="AB1677" i="1" s="1"/>
  <c r="G1679" i="1"/>
  <c r="AB1679" i="1" s="1"/>
  <c r="G1680" i="1"/>
  <c r="AB1680" i="1" s="1"/>
  <c r="G1681" i="1"/>
  <c r="AB1681" i="1" s="1"/>
  <c r="G1682" i="1"/>
  <c r="AB1682" i="1" s="1"/>
  <c r="G1683" i="1"/>
  <c r="AB1683" i="1" s="1"/>
  <c r="G1684" i="1"/>
  <c r="AB1684" i="1" s="1"/>
  <c r="G1685" i="1"/>
  <c r="AB1685" i="1" s="1"/>
  <c r="G1688" i="1"/>
  <c r="AB1688" i="1" s="1"/>
  <c r="G1689" i="1"/>
  <c r="AB1689" i="1" s="1"/>
  <c r="G1691" i="1"/>
  <c r="AB1691" i="1" s="1"/>
  <c r="G1692" i="1"/>
  <c r="AB1692" i="1" s="1"/>
  <c r="G1693" i="1"/>
  <c r="AB1693" i="1" s="1"/>
  <c r="G1695" i="1"/>
  <c r="AB1695" i="1" s="1"/>
  <c r="G1696" i="1"/>
  <c r="AB1696" i="1" s="1"/>
  <c r="G1697" i="1"/>
  <c r="AB1697" i="1" s="1"/>
  <c r="G1701" i="1"/>
  <c r="AB1701" i="1" s="1"/>
  <c r="G1702" i="1"/>
  <c r="AB1702" i="1" s="1"/>
  <c r="G1703" i="1"/>
  <c r="AB1703" i="1" s="1"/>
  <c r="G1704" i="1"/>
  <c r="AB1704" i="1" s="1"/>
  <c r="G1705" i="1"/>
  <c r="AB1705" i="1" s="1"/>
  <c r="G1706" i="1"/>
  <c r="AB1706" i="1" s="1"/>
  <c r="G1707" i="1"/>
  <c r="AB1707" i="1" s="1"/>
  <c r="G1708" i="1"/>
  <c r="AB1708" i="1" s="1"/>
  <c r="G1709" i="1"/>
  <c r="AB1709" i="1" s="1"/>
  <c r="G1710" i="1"/>
  <c r="AB1710" i="1" s="1"/>
  <c r="G1711" i="1"/>
  <c r="AB1711" i="1" s="1"/>
  <c r="G1712" i="1"/>
  <c r="AB1712" i="1" s="1"/>
  <c r="G1714" i="1"/>
  <c r="AB1714" i="1" s="1"/>
  <c r="G1715" i="1"/>
  <c r="AB1715" i="1" s="1"/>
  <c r="G1716" i="1"/>
  <c r="AB1716" i="1" s="1"/>
  <c r="G1718" i="1"/>
  <c r="AB1718" i="1" s="1"/>
  <c r="G1719" i="1"/>
  <c r="AB1719" i="1" s="1"/>
  <c r="G1720" i="1"/>
  <c r="AB1720" i="1" s="1"/>
  <c r="G1722" i="1"/>
  <c r="AB1722" i="1" s="1"/>
  <c r="G1723" i="1"/>
  <c r="AB1723" i="1" s="1"/>
  <c r="G1724" i="1"/>
  <c r="AB1724" i="1" s="1"/>
  <c r="G1726" i="1"/>
  <c r="AB1726" i="1" s="1"/>
  <c r="G1727" i="1"/>
  <c r="AB1727" i="1" s="1"/>
  <c r="G1728" i="1"/>
  <c r="AB1728" i="1" s="1"/>
  <c r="G1729" i="1"/>
  <c r="AB1729" i="1" s="1"/>
  <c r="G1730" i="1"/>
  <c r="AB1730" i="1" s="1"/>
  <c r="G1731" i="1"/>
  <c r="AB1731" i="1" s="1"/>
  <c r="G1732" i="1"/>
  <c r="AB1732" i="1" s="1"/>
  <c r="G1733" i="1"/>
  <c r="AB1733" i="1" s="1"/>
  <c r="G1735" i="1"/>
  <c r="AB1735" i="1" s="1"/>
  <c r="G1736" i="1"/>
  <c r="AB1736" i="1" s="1"/>
  <c r="G1737" i="1"/>
  <c r="AB1737" i="1" s="1"/>
  <c r="G1739" i="1"/>
  <c r="AB1739" i="1" s="1"/>
  <c r="G1741" i="1"/>
  <c r="AB1741" i="1" s="1"/>
  <c r="G1742" i="1"/>
  <c r="AB1742" i="1" s="1"/>
  <c r="G1743" i="1"/>
  <c r="AB1743" i="1" s="1"/>
  <c r="G1746" i="1"/>
  <c r="AB1746" i="1" s="1"/>
  <c r="G1748" i="1"/>
  <c r="AB1748" i="1" s="1"/>
  <c r="G1749" i="1"/>
  <c r="AB1749" i="1" s="1"/>
  <c r="G1752" i="1"/>
  <c r="AB1752" i="1" s="1"/>
  <c r="G1753" i="1"/>
  <c r="AB1753" i="1" s="1"/>
  <c r="G1754" i="1"/>
  <c r="AB1754" i="1" s="1"/>
  <c r="G1755" i="1"/>
  <c r="AB1755" i="1" s="1"/>
  <c r="G1756" i="1"/>
  <c r="AB1756" i="1" s="1"/>
  <c r="G1757" i="1"/>
  <c r="AB1757" i="1" s="1"/>
  <c r="G1758" i="1"/>
  <c r="AB1758" i="1" s="1"/>
  <c r="G1759" i="1"/>
  <c r="AB1759" i="1" s="1"/>
  <c r="G1760" i="1"/>
  <c r="AB1760" i="1" s="1"/>
  <c r="G1761" i="1"/>
  <c r="AB1761" i="1" s="1"/>
  <c r="G1762" i="1"/>
  <c r="AB1762" i="1" s="1"/>
  <c r="G1763" i="1"/>
  <c r="AB1763" i="1" s="1"/>
  <c r="G1764" i="1"/>
  <c r="AB1764" i="1" s="1"/>
  <c r="G1765" i="1"/>
  <c r="AB1765" i="1" s="1"/>
  <c r="G1766" i="1"/>
  <c r="AB1766" i="1" s="1"/>
  <c r="G1767" i="1"/>
  <c r="AB1767" i="1" s="1"/>
  <c r="G1768" i="1"/>
  <c r="AB1768" i="1" s="1"/>
  <c r="G1769" i="1"/>
  <c r="AB1769" i="1" s="1"/>
  <c r="G1770" i="1"/>
  <c r="AB1770" i="1" s="1"/>
  <c r="G1773" i="1"/>
  <c r="AB1773" i="1" s="1"/>
  <c r="G1776" i="1"/>
  <c r="AB1776" i="1" s="1"/>
  <c r="G1778" i="1"/>
  <c r="AB1778" i="1" s="1"/>
  <c r="G1779" i="1"/>
  <c r="AB1779" i="1" s="1"/>
  <c r="G1780" i="1"/>
  <c r="AB1780" i="1" s="1"/>
  <c r="G1781" i="1"/>
  <c r="AB1781" i="1" s="1"/>
  <c r="G1782" i="1"/>
  <c r="AB1782" i="1" s="1"/>
  <c r="G1783" i="1"/>
  <c r="AB1783" i="1" s="1"/>
  <c r="G1784" i="1"/>
  <c r="AB1784" i="1" s="1"/>
  <c r="G1785" i="1"/>
  <c r="AB1785" i="1" s="1"/>
  <c r="G1786" i="1"/>
  <c r="AB1786" i="1" s="1"/>
  <c r="G1787" i="1"/>
  <c r="AB1787" i="1" s="1"/>
  <c r="G1788" i="1"/>
  <c r="AB1788" i="1" s="1"/>
  <c r="G1789" i="1"/>
  <c r="AB1789" i="1" s="1"/>
  <c r="G1790" i="1"/>
  <c r="AB1790" i="1" s="1"/>
  <c r="G1791" i="1"/>
  <c r="AB1791" i="1" s="1"/>
  <c r="G1792" i="1"/>
  <c r="AB1792" i="1" s="1"/>
  <c r="G1794" i="1"/>
  <c r="AB1794" i="1" s="1"/>
  <c r="G1797" i="1"/>
  <c r="AB1797" i="1" s="1"/>
  <c r="G1798" i="1"/>
  <c r="AB1798" i="1" s="1"/>
  <c r="G1799" i="1"/>
  <c r="AB1799" i="1" s="1"/>
  <c r="G1800" i="1"/>
  <c r="AB1800" i="1" s="1"/>
  <c r="G1801" i="1"/>
  <c r="AB1801" i="1" s="1"/>
  <c r="G1802" i="1"/>
  <c r="AB1802" i="1" s="1"/>
  <c r="G1803" i="1"/>
  <c r="AB1803" i="1" s="1"/>
  <c r="G1804" i="1"/>
  <c r="AB1804" i="1" s="1"/>
  <c r="G1805" i="1"/>
  <c r="AB1805" i="1" s="1"/>
  <c r="G1806" i="1"/>
  <c r="AB1806" i="1" s="1"/>
  <c r="G1807" i="1"/>
  <c r="AB1807" i="1" s="1"/>
  <c r="G1808" i="1"/>
  <c r="AB1808" i="1" s="1"/>
  <c r="G1809" i="1"/>
  <c r="AB1809" i="1" s="1"/>
  <c r="G1810" i="1"/>
  <c r="AB1810" i="1" s="1"/>
  <c r="G1811" i="1"/>
  <c r="AB1811" i="1" s="1"/>
  <c r="G1812" i="1"/>
  <c r="AB1812" i="1" s="1"/>
  <c r="G1813" i="1"/>
  <c r="AB1813" i="1" s="1"/>
  <c r="G1814" i="1"/>
  <c r="AB1814" i="1" s="1"/>
  <c r="G1815" i="1"/>
  <c r="AB1815" i="1" s="1"/>
  <c r="G1816" i="1"/>
  <c r="AB1816" i="1" s="1"/>
  <c r="G1817" i="1"/>
  <c r="AB1817" i="1" s="1"/>
  <c r="G1818" i="1"/>
  <c r="AB1818" i="1" s="1"/>
  <c r="G1819" i="1"/>
  <c r="AB1819" i="1" s="1"/>
  <c r="G1821" i="1"/>
  <c r="AB1821" i="1" s="1"/>
  <c r="G1823" i="1"/>
  <c r="AB1823" i="1" s="1"/>
  <c r="G1824" i="1"/>
  <c r="AB1824" i="1" s="1"/>
  <c r="G1825" i="1"/>
  <c r="AB1825" i="1" s="1"/>
  <c r="G1826" i="1"/>
  <c r="AB1826" i="1" s="1"/>
  <c r="G1827" i="1"/>
  <c r="AB1827" i="1" s="1"/>
  <c r="G1828" i="1"/>
  <c r="AB1828" i="1" s="1"/>
  <c r="G1829" i="1"/>
  <c r="AB1829" i="1" s="1"/>
  <c r="G1830" i="1"/>
  <c r="AB1830" i="1" s="1"/>
  <c r="G1831" i="1"/>
  <c r="AB1831" i="1" s="1"/>
  <c r="G1832" i="1"/>
  <c r="AB1832" i="1" s="1"/>
  <c r="G1833" i="1"/>
  <c r="AB1833" i="1" s="1"/>
  <c r="G1834" i="1"/>
  <c r="AB1834" i="1" s="1"/>
  <c r="G1835" i="1"/>
  <c r="AB1835" i="1" s="1"/>
  <c r="G1837" i="1"/>
  <c r="AB1837" i="1" s="1"/>
  <c r="G1839" i="1"/>
  <c r="AB1839" i="1" s="1"/>
  <c r="G1842" i="1"/>
  <c r="AB1842" i="1" s="1"/>
  <c r="G1843" i="1"/>
  <c r="AB1843" i="1" s="1"/>
  <c r="G1844" i="1"/>
  <c r="AB1844" i="1" s="1"/>
  <c r="G1845" i="1"/>
  <c r="AB1845" i="1" s="1"/>
  <c r="G1846" i="1"/>
  <c r="AB1846" i="1" s="1"/>
  <c r="G1848" i="1"/>
  <c r="AB1848" i="1" s="1"/>
  <c r="G1850" i="1"/>
  <c r="AB1850" i="1" s="1"/>
  <c r="G1851" i="1"/>
  <c r="AB1851" i="1" s="1"/>
  <c r="G1853" i="1"/>
  <c r="AB1853" i="1" s="1"/>
  <c r="G1855" i="1"/>
  <c r="AB1855" i="1" s="1"/>
  <c r="G1856" i="1"/>
  <c r="AB1856" i="1" s="1"/>
  <c r="G1857" i="1"/>
  <c r="AB1857" i="1" s="1"/>
  <c r="G1858" i="1"/>
  <c r="AB1858" i="1" s="1"/>
  <c r="G1859" i="1"/>
  <c r="AB1859" i="1" s="1"/>
  <c r="G1861" i="1"/>
  <c r="AB1861" i="1" s="1"/>
  <c r="G1866" i="1"/>
  <c r="AB1866" i="1" s="1"/>
  <c r="G1867" i="1"/>
  <c r="AB1867" i="1" s="1"/>
  <c r="G1868" i="1"/>
  <c r="AB1868" i="1" s="1"/>
  <c r="G1869" i="1"/>
  <c r="AB1869" i="1" s="1"/>
  <c r="G1870" i="1"/>
  <c r="AB1870" i="1" s="1"/>
  <c r="G1871" i="1"/>
  <c r="AB1871" i="1" s="1"/>
  <c r="G1872" i="1"/>
  <c r="AB1872" i="1" s="1"/>
  <c r="G1873" i="1"/>
  <c r="AB1873" i="1" s="1"/>
  <c r="G1874" i="1"/>
  <c r="AB1874" i="1" s="1"/>
  <c r="G1875" i="1"/>
  <c r="AB1875" i="1" s="1"/>
  <c r="G1876" i="1"/>
  <c r="AB1876" i="1" s="1"/>
  <c r="G1877" i="1"/>
  <c r="AB1877" i="1" s="1"/>
  <c r="G1878" i="1"/>
  <c r="AB1878" i="1" s="1"/>
  <c r="G1879" i="1"/>
  <c r="AB1879" i="1" s="1"/>
  <c r="G1880" i="1"/>
  <c r="AB1880" i="1" s="1"/>
  <c r="G1882" i="1"/>
  <c r="AB1882" i="1" s="1"/>
  <c r="G1883" i="1"/>
  <c r="AB1883" i="1" s="1"/>
  <c r="G1884" i="1"/>
  <c r="AB1884" i="1" s="1"/>
  <c r="G1885" i="1"/>
  <c r="AB1885" i="1" s="1"/>
  <c r="G1886" i="1"/>
  <c r="AB1886" i="1" s="1"/>
  <c r="G1887" i="1"/>
  <c r="AB1887" i="1" s="1"/>
  <c r="G1888" i="1"/>
  <c r="AB1888" i="1" s="1"/>
  <c r="AA356" i="1" l="1"/>
  <c r="AA122" i="1"/>
  <c r="AA474" i="1"/>
  <c r="AA1874" i="1"/>
  <c r="AA1727" i="1"/>
  <c r="AA1426" i="1"/>
  <c r="AA123" i="1"/>
  <c r="X1877" i="1"/>
  <c r="AA1877" i="1"/>
  <c r="X1873" i="1"/>
  <c r="AA1873" i="1"/>
  <c r="X1844" i="1"/>
  <c r="AA1844" i="1"/>
  <c r="X1828" i="1"/>
  <c r="AA1828" i="1"/>
  <c r="X1818" i="1"/>
  <c r="AA1818" i="1"/>
  <c r="X1810" i="1"/>
  <c r="AA1810" i="1"/>
  <c r="X1806" i="1"/>
  <c r="AA1806" i="1"/>
  <c r="X1791" i="1"/>
  <c r="AA1791" i="1"/>
  <c r="X1783" i="1"/>
  <c r="AA1783" i="1"/>
  <c r="X1779" i="1"/>
  <c r="AA1779" i="1"/>
  <c r="X1762" i="1"/>
  <c r="AA1762" i="1"/>
  <c r="X1748" i="1"/>
  <c r="AA1748" i="1"/>
  <c r="X1735" i="1"/>
  <c r="AA1735" i="1"/>
  <c r="X1720" i="1"/>
  <c r="AA1720" i="1"/>
  <c r="X1710" i="1"/>
  <c r="AA1710" i="1"/>
  <c r="X1695" i="1"/>
  <c r="AA1695" i="1"/>
  <c r="X1679" i="1"/>
  <c r="AA1679" i="1"/>
  <c r="X1673" i="1"/>
  <c r="AA1673" i="1"/>
  <c r="X1648" i="1"/>
  <c r="AA1648" i="1"/>
  <c r="X1639" i="1"/>
  <c r="AA1639" i="1"/>
  <c r="X1635" i="1"/>
  <c r="AA1635" i="1"/>
  <c r="X1618" i="1"/>
  <c r="AA1618" i="1"/>
  <c r="X1611" i="1"/>
  <c r="AA1611" i="1"/>
  <c r="X1595" i="1"/>
  <c r="AA1595" i="1"/>
  <c r="X1580" i="1"/>
  <c r="AA1580" i="1"/>
  <c r="X1570" i="1"/>
  <c r="AA1570" i="1"/>
  <c r="X1558" i="1"/>
  <c r="AA1558" i="1"/>
  <c r="X1537" i="1"/>
  <c r="AA1537" i="1"/>
  <c r="X1527" i="1"/>
  <c r="AA1527" i="1"/>
  <c r="X1512" i="1"/>
  <c r="AA1512" i="1"/>
  <c r="X1503" i="1"/>
  <c r="AA1503" i="1"/>
  <c r="X1494" i="1"/>
  <c r="AA1494" i="1"/>
  <c r="X1486" i="1"/>
  <c r="AA1486" i="1"/>
  <c r="X1480" i="1"/>
  <c r="AA1480" i="1"/>
  <c r="X1472" i="1"/>
  <c r="AA1472" i="1"/>
  <c r="X1461" i="1"/>
  <c r="AA1461" i="1"/>
  <c r="X1452" i="1"/>
  <c r="AA1452" i="1"/>
  <c r="X1442" i="1"/>
  <c r="AA1442" i="1"/>
  <c r="X1424" i="1"/>
  <c r="AA1424" i="1"/>
  <c r="X1415" i="1"/>
  <c r="AA1415" i="1"/>
  <c r="X1404" i="1"/>
  <c r="AA1404" i="1"/>
  <c r="X1400" i="1"/>
  <c r="AA1400" i="1"/>
  <c r="X1392" i="1"/>
  <c r="AA1392" i="1"/>
  <c r="X1383" i="1"/>
  <c r="AA1383" i="1"/>
  <c r="X1379" i="1"/>
  <c r="AA1379" i="1"/>
  <c r="X1371" i="1"/>
  <c r="AA1371" i="1"/>
  <c r="X1367" i="1"/>
  <c r="AA1367" i="1"/>
  <c r="X1363" i="1"/>
  <c r="AA1363" i="1"/>
  <c r="X1357" i="1"/>
  <c r="AA1357" i="1"/>
  <c r="X1349" i="1"/>
  <c r="AA1349" i="1"/>
  <c r="X1345" i="1"/>
  <c r="AA1345" i="1"/>
  <c r="X1339" i="1"/>
  <c r="AA1339" i="1"/>
  <c r="X1331" i="1"/>
  <c r="AA1331" i="1"/>
  <c r="X1325" i="1"/>
  <c r="AA1325" i="1"/>
  <c r="X1319" i="1"/>
  <c r="AA1319" i="1"/>
  <c r="X1315" i="1"/>
  <c r="AA1315" i="1"/>
  <c r="X1307" i="1"/>
  <c r="AA1307" i="1"/>
  <c r="X1300" i="1"/>
  <c r="AA1300" i="1"/>
  <c r="X1295" i="1"/>
  <c r="AA1295" i="1"/>
  <c r="X1289" i="1"/>
  <c r="AA1289" i="1"/>
  <c r="X1278" i="1"/>
  <c r="AA1278" i="1"/>
  <c r="X1272" i="1"/>
  <c r="AA1272" i="1"/>
  <c r="X1268" i="1"/>
  <c r="AA1268" i="1"/>
  <c r="X1263" i="1"/>
  <c r="AA1263" i="1"/>
  <c r="X1258" i="1"/>
  <c r="AA1258" i="1"/>
  <c r="X1251" i="1"/>
  <c r="AA1251" i="1"/>
  <c r="X1246" i="1"/>
  <c r="AA1246" i="1"/>
  <c r="X1239" i="1"/>
  <c r="AA1239" i="1"/>
  <c r="X1231" i="1"/>
  <c r="AA1231" i="1"/>
  <c r="X1225" i="1"/>
  <c r="AA1225" i="1"/>
  <c r="X1215" i="1"/>
  <c r="AA1215" i="1"/>
  <c r="X1206" i="1"/>
  <c r="AA1206" i="1"/>
  <c r="X1200" i="1"/>
  <c r="AA1200" i="1"/>
  <c r="X1196" i="1"/>
  <c r="AA1196" i="1"/>
  <c r="X1190" i="1"/>
  <c r="AA1190" i="1"/>
  <c r="X1185" i="1"/>
  <c r="AA1185" i="1"/>
  <c r="X1176" i="1"/>
  <c r="AA1176" i="1"/>
  <c r="X1171" i="1"/>
  <c r="AA1171" i="1"/>
  <c r="X1165" i="1"/>
  <c r="AA1165" i="1"/>
  <c r="X1160" i="1"/>
  <c r="AA1160" i="1"/>
  <c r="X1149" i="1"/>
  <c r="AA1149" i="1"/>
  <c r="X1144" i="1"/>
  <c r="AA1144" i="1"/>
  <c r="X1139" i="1"/>
  <c r="AA1139" i="1"/>
  <c r="X1132" i="1"/>
  <c r="AA1132" i="1"/>
  <c r="X1128" i="1"/>
  <c r="AA1128" i="1"/>
  <c r="X1122" i="1"/>
  <c r="AA1122" i="1"/>
  <c r="X1116" i="1"/>
  <c r="AA1116" i="1"/>
  <c r="X1107" i="1"/>
  <c r="AA1107" i="1"/>
  <c r="X1099" i="1"/>
  <c r="AA1099" i="1"/>
  <c r="X1086" i="1"/>
  <c r="AA1086" i="1"/>
  <c r="X1078" i="1"/>
  <c r="AA1078" i="1"/>
  <c r="X1072" i="1"/>
  <c r="AA1072" i="1"/>
  <c r="X1059" i="1"/>
  <c r="AA1059" i="1"/>
  <c r="X1051" i="1"/>
  <c r="AA1051" i="1"/>
  <c r="X1045" i="1"/>
  <c r="AA1045" i="1"/>
  <c r="X1041" i="1"/>
  <c r="AA1041" i="1"/>
  <c r="X1033" i="1"/>
  <c r="AA1033" i="1"/>
  <c r="X1028" i="1"/>
  <c r="AA1028" i="1"/>
  <c r="X1019" i="1"/>
  <c r="AA1019" i="1"/>
  <c r="X1014" i="1"/>
  <c r="AA1014" i="1"/>
  <c r="X1006" i="1"/>
  <c r="AA1006" i="1"/>
  <c r="X1000" i="1"/>
  <c r="AA1000" i="1"/>
  <c r="X992" i="1"/>
  <c r="AA992" i="1"/>
  <c r="X979" i="1"/>
  <c r="AA979" i="1"/>
  <c r="X972" i="1"/>
  <c r="AA972" i="1"/>
  <c r="X957" i="1"/>
  <c r="AA957" i="1"/>
  <c r="X949" i="1"/>
  <c r="AA949" i="1"/>
  <c r="X942" i="1"/>
  <c r="AA942" i="1"/>
  <c r="X937" i="1"/>
  <c r="AA937" i="1"/>
  <c r="X933" i="1"/>
  <c r="AA933" i="1"/>
  <c r="X926" i="1"/>
  <c r="AA926" i="1"/>
  <c r="X921" i="1"/>
  <c r="AA921" i="1"/>
  <c r="X916" i="1"/>
  <c r="AA916" i="1"/>
  <c r="X907" i="1"/>
  <c r="AA907" i="1"/>
  <c r="X896" i="1"/>
  <c r="AA896" i="1"/>
  <c r="X889" i="1"/>
  <c r="AA889" i="1"/>
  <c r="X877" i="1"/>
  <c r="AA877" i="1"/>
  <c r="X871" i="1"/>
  <c r="AA871" i="1"/>
  <c r="X865" i="1"/>
  <c r="AA865" i="1"/>
  <c r="X861" i="1"/>
  <c r="AA861" i="1"/>
  <c r="X857" i="1"/>
  <c r="AA857" i="1"/>
  <c r="X853" i="1"/>
  <c r="AA853" i="1"/>
  <c r="X847" i="1"/>
  <c r="AA847" i="1"/>
  <c r="X843" i="1"/>
  <c r="AA843" i="1"/>
  <c r="X835" i="1"/>
  <c r="AA835" i="1"/>
  <c r="X827" i="1"/>
  <c r="AA827" i="1"/>
  <c r="X819" i="1"/>
  <c r="AA819" i="1"/>
  <c r="X815" i="1"/>
  <c r="AA815" i="1"/>
  <c r="X805" i="1"/>
  <c r="AA805" i="1"/>
  <c r="X798" i="1"/>
  <c r="AA798" i="1"/>
  <c r="X791" i="1"/>
  <c r="AA791" i="1"/>
  <c r="X783" i="1"/>
  <c r="AA783" i="1"/>
  <c r="X776" i="1"/>
  <c r="AA776" i="1"/>
  <c r="X767" i="1"/>
  <c r="AA767" i="1"/>
  <c r="X758" i="1"/>
  <c r="AA758" i="1"/>
  <c r="X753" i="1"/>
  <c r="AA753" i="1"/>
  <c r="X746" i="1"/>
  <c r="AA746" i="1"/>
  <c r="X739" i="1"/>
  <c r="AA739" i="1"/>
  <c r="X733" i="1"/>
  <c r="AA733" i="1"/>
  <c r="X726" i="1"/>
  <c r="AA726" i="1"/>
  <c r="X720" i="1"/>
  <c r="AA720" i="1"/>
  <c r="X712" i="1"/>
  <c r="AA712" i="1"/>
  <c r="X704" i="1"/>
  <c r="AA704" i="1"/>
  <c r="X694" i="1"/>
  <c r="AA694" i="1"/>
  <c r="X680" i="1"/>
  <c r="AA680" i="1"/>
  <c r="X674" i="1"/>
  <c r="AA674" i="1"/>
  <c r="X665" i="1"/>
  <c r="AA665" i="1"/>
  <c r="X661" i="1"/>
  <c r="AA661" i="1"/>
  <c r="X652" i="1"/>
  <c r="AA652" i="1"/>
  <c r="X645" i="1"/>
  <c r="AA645" i="1"/>
  <c r="X637" i="1"/>
  <c r="AA637" i="1"/>
  <c r="X625" i="1"/>
  <c r="AA625" i="1"/>
  <c r="X619" i="1"/>
  <c r="AA619" i="1"/>
  <c r="X613" i="1"/>
  <c r="AA613" i="1"/>
  <c r="X606" i="1"/>
  <c r="AA606" i="1"/>
  <c r="X599" i="1"/>
  <c r="AA599" i="1"/>
  <c r="X594" i="1"/>
  <c r="AA594" i="1"/>
  <c r="X589" i="1"/>
  <c r="AA589" i="1"/>
  <c r="X584" i="1"/>
  <c r="AA584" i="1"/>
  <c r="X579" i="1"/>
  <c r="AA579" i="1"/>
  <c r="X573" i="1"/>
  <c r="AA573" i="1"/>
  <c r="X566" i="1"/>
  <c r="AA566" i="1"/>
  <c r="X561" i="1"/>
  <c r="AA561" i="1"/>
  <c r="X557" i="1"/>
  <c r="AA557" i="1"/>
  <c r="X553" i="1"/>
  <c r="AA553" i="1"/>
  <c r="X547" i="1"/>
  <c r="AA547" i="1"/>
  <c r="X543" i="1"/>
  <c r="AA543" i="1"/>
  <c r="X539" i="1"/>
  <c r="AA539" i="1"/>
  <c r="X534" i="1"/>
  <c r="AA534" i="1"/>
  <c r="X528" i="1"/>
  <c r="AA528" i="1"/>
  <c r="X523" i="1"/>
  <c r="AA523" i="1"/>
  <c r="X518" i="1"/>
  <c r="AA518" i="1"/>
  <c r="X514" i="1"/>
  <c r="AA514" i="1"/>
  <c r="X510" i="1"/>
  <c r="AA510" i="1"/>
  <c r="X504" i="1"/>
  <c r="AA504" i="1"/>
  <c r="X499" i="1"/>
  <c r="AA499" i="1"/>
  <c r="X491" i="1"/>
  <c r="AA491" i="1"/>
  <c r="X485" i="1"/>
  <c r="AA485" i="1"/>
  <c r="X479" i="1"/>
  <c r="AA479" i="1"/>
  <c r="X475" i="1"/>
  <c r="AA475" i="1"/>
  <c r="X471" i="1"/>
  <c r="AA471" i="1"/>
  <c r="X465" i="1"/>
  <c r="AA465" i="1"/>
  <c r="X460" i="1"/>
  <c r="AA460" i="1"/>
  <c r="X455" i="1"/>
  <c r="AA455" i="1"/>
  <c r="X448" i="1"/>
  <c r="AA448" i="1"/>
  <c r="X443" i="1"/>
  <c r="AA443" i="1"/>
  <c r="X435" i="1"/>
  <c r="AA435" i="1"/>
  <c r="X431" i="1"/>
  <c r="AA431" i="1"/>
  <c r="X426" i="1"/>
  <c r="AA426" i="1"/>
  <c r="X421" i="1"/>
  <c r="AA421" i="1"/>
  <c r="X415" i="1"/>
  <c r="AA415" i="1"/>
  <c r="X411" i="1"/>
  <c r="AA411" i="1"/>
  <c r="X406" i="1"/>
  <c r="AA406" i="1"/>
  <c r="X400" i="1"/>
  <c r="AA400" i="1"/>
  <c r="X396" i="1"/>
  <c r="AA396" i="1"/>
  <c r="X391" i="1"/>
  <c r="AA391" i="1"/>
  <c r="X386" i="1"/>
  <c r="AA386" i="1"/>
  <c r="X380" i="1"/>
  <c r="AA380" i="1"/>
  <c r="X373" i="1"/>
  <c r="AA373" i="1"/>
  <c r="X369" i="1"/>
  <c r="AA369" i="1"/>
  <c r="X365" i="1"/>
  <c r="AA365" i="1"/>
  <c r="X360" i="1"/>
  <c r="AA360" i="1"/>
  <c r="X352" i="1"/>
  <c r="AA352" i="1"/>
  <c r="X348" i="1"/>
  <c r="AA348" i="1"/>
  <c r="X344" i="1"/>
  <c r="AA344" i="1"/>
  <c r="X340" i="1"/>
  <c r="AA340" i="1"/>
  <c r="X334" i="1"/>
  <c r="AA334" i="1"/>
  <c r="X330" i="1"/>
  <c r="AA330" i="1"/>
  <c r="X325" i="1"/>
  <c r="AA325" i="1"/>
  <c r="X319" i="1"/>
  <c r="AA319" i="1"/>
  <c r="X314" i="1"/>
  <c r="AA314" i="1"/>
  <c r="X309" i="1"/>
  <c r="AA309" i="1"/>
  <c r="X305" i="1"/>
  <c r="AA305" i="1"/>
  <c r="X301" i="1"/>
  <c r="AA301" i="1"/>
  <c r="X297" i="1"/>
  <c r="AA297" i="1"/>
  <c r="X291" i="1"/>
  <c r="AA291" i="1"/>
  <c r="X284" i="1"/>
  <c r="AA284" i="1"/>
  <c r="X280" i="1"/>
  <c r="AA280" i="1"/>
  <c r="X276" i="1"/>
  <c r="AA276" i="1"/>
  <c r="X271" i="1"/>
  <c r="AA271" i="1"/>
  <c r="X267" i="1"/>
  <c r="AA267" i="1"/>
  <c r="X262" i="1"/>
  <c r="AA262" i="1"/>
  <c r="X253" i="1"/>
  <c r="AA253" i="1"/>
  <c r="X249" i="1"/>
  <c r="AA249" i="1"/>
  <c r="X245" i="1"/>
  <c r="AA245" i="1"/>
  <c r="X241" i="1"/>
  <c r="AA241" i="1"/>
  <c r="X236" i="1"/>
  <c r="AA236" i="1"/>
  <c r="X231" i="1"/>
  <c r="AA231" i="1"/>
  <c r="X225" i="1"/>
  <c r="AA225" i="1"/>
  <c r="X219" i="1"/>
  <c r="AA219" i="1"/>
  <c r="X215" i="1"/>
  <c r="AA215" i="1"/>
  <c r="X211" i="1"/>
  <c r="AA211" i="1"/>
  <c r="X207" i="1"/>
  <c r="AA207" i="1"/>
  <c r="X200" i="1"/>
  <c r="AA200" i="1"/>
  <c r="X195" i="1"/>
  <c r="AA195" i="1"/>
  <c r="X191" i="1"/>
  <c r="AA191" i="1"/>
  <c r="X187" i="1"/>
  <c r="AA187" i="1"/>
  <c r="X183" i="1"/>
  <c r="AA183" i="1"/>
  <c r="X176" i="1"/>
  <c r="AA176" i="1"/>
  <c r="X170" i="1"/>
  <c r="AA170" i="1"/>
  <c r="X165" i="1"/>
  <c r="AA165" i="1"/>
  <c r="X159" i="1"/>
  <c r="AA159" i="1"/>
  <c r="X155" i="1"/>
  <c r="AA155" i="1"/>
  <c r="X151" i="1"/>
  <c r="AA151" i="1"/>
  <c r="X147" i="1"/>
  <c r="AA147" i="1"/>
  <c r="X142" i="1"/>
  <c r="AA142" i="1"/>
  <c r="X137" i="1"/>
  <c r="AA137" i="1"/>
  <c r="X131" i="1"/>
  <c r="AA131" i="1"/>
  <c r="X127" i="1"/>
  <c r="AA127" i="1"/>
  <c r="X118" i="1"/>
  <c r="AA118" i="1"/>
  <c r="X114" i="1"/>
  <c r="AA114" i="1"/>
  <c r="X110" i="1"/>
  <c r="AA110" i="1"/>
  <c r="X106" i="1"/>
  <c r="AA106" i="1"/>
  <c r="X102" i="1"/>
  <c r="AA102" i="1"/>
  <c r="X98" i="1"/>
  <c r="AA98" i="1"/>
  <c r="X93" i="1"/>
  <c r="AA93" i="1"/>
  <c r="X89" i="1"/>
  <c r="AA89" i="1"/>
  <c r="X83" i="1"/>
  <c r="AA83" i="1"/>
  <c r="X78" i="1"/>
  <c r="AA78" i="1"/>
  <c r="X73" i="1"/>
  <c r="AA73" i="1"/>
  <c r="X68" i="1"/>
  <c r="AA68" i="1"/>
  <c r="X64" i="1"/>
  <c r="AA64" i="1"/>
  <c r="X59" i="1"/>
  <c r="AA59" i="1"/>
  <c r="X54" i="1"/>
  <c r="AA54" i="1"/>
  <c r="X50" i="1"/>
  <c r="AA50" i="1"/>
  <c r="X45" i="1"/>
  <c r="AA45" i="1"/>
  <c r="X40" i="1"/>
  <c r="AA40" i="1"/>
  <c r="X35" i="1"/>
  <c r="AA35" i="1"/>
  <c r="X30" i="1"/>
  <c r="AA30" i="1"/>
  <c r="X25" i="1"/>
  <c r="AA25" i="1"/>
  <c r="X20" i="1"/>
  <c r="AA20" i="1"/>
  <c r="X15" i="1"/>
  <c r="AA15" i="1"/>
  <c r="X11" i="1"/>
  <c r="AA11" i="1"/>
  <c r="X7" i="1"/>
  <c r="AA7" i="1"/>
  <c r="X1725" i="1"/>
  <c r="AA1725" i="1"/>
  <c r="X1387" i="1"/>
  <c r="AA1387" i="1"/>
  <c r="X1224" i="1"/>
  <c r="AA1224" i="1"/>
  <c r="X822" i="1"/>
  <c r="AA822" i="1"/>
  <c r="X730" i="1"/>
  <c r="AA730" i="1"/>
  <c r="X409" i="1"/>
  <c r="AA409" i="1"/>
  <c r="X286" i="1"/>
  <c r="AA286" i="1"/>
  <c r="X37" i="1"/>
  <c r="AA37" i="1"/>
  <c r="X1885" i="1"/>
  <c r="AA1885" i="1"/>
  <c r="X1880" i="1"/>
  <c r="AA1880" i="1"/>
  <c r="X1876" i="1"/>
  <c r="AA1876" i="1"/>
  <c r="X1872" i="1"/>
  <c r="AA1872" i="1"/>
  <c r="X1868" i="1"/>
  <c r="AA1868" i="1"/>
  <c r="X1859" i="1"/>
  <c r="AA1859" i="1"/>
  <c r="X1855" i="1"/>
  <c r="AA1855" i="1"/>
  <c r="X1848" i="1"/>
  <c r="AA1848" i="1"/>
  <c r="X1843" i="1"/>
  <c r="AA1843" i="1"/>
  <c r="X1835" i="1"/>
  <c r="AA1835" i="1"/>
  <c r="X1831" i="1"/>
  <c r="AA1831" i="1"/>
  <c r="X1827" i="1"/>
  <c r="AA1827" i="1"/>
  <c r="X1823" i="1"/>
  <c r="AA1823" i="1"/>
  <c r="X1817" i="1"/>
  <c r="AA1817" i="1"/>
  <c r="X1813" i="1"/>
  <c r="AA1813" i="1"/>
  <c r="X1809" i="1"/>
  <c r="AA1809" i="1"/>
  <c r="X1805" i="1"/>
  <c r="AA1805" i="1"/>
  <c r="X1801" i="1"/>
  <c r="AA1801" i="1"/>
  <c r="X1797" i="1"/>
  <c r="AA1797" i="1"/>
  <c r="X1790" i="1"/>
  <c r="AA1790" i="1"/>
  <c r="X1786" i="1"/>
  <c r="AA1786" i="1"/>
  <c r="X1782" i="1"/>
  <c r="AA1782" i="1"/>
  <c r="X1778" i="1"/>
  <c r="AA1778" i="1"/>
  <c r="X1769" i="1"/>
  <c r="AA1769" i="1"/>
  <c r="X1765" i="1"/>
  <c r="AA1765" i="1"/>
  <c r="X1761" i="1"/>
  <c r="AA1761" i="1"/>
  <c r="X1757" i="1"/>
  <c r="AA1757" i="1"/>
  <c r="X1753" i="1"/>
  <c r="AA1753" i="1"/>
  <c r="X1746" i="1"/>
  <c r="AA1746" i="1"/>
  <c r="X1739" i="1"/>
  <c r="AA1739" i="1"/>
  <c r="X1733" i="1"/>
  <c r="AA1733" i="1"/>
  <c r="X1729" i="1"/>
  <c r="AA1729" i="1"/>
  <c r="X1724" i="1"/>
  <c r="AA1724" i="1"/>
  <c r="X1719" i="1"/>
  <c r="AA1719" i="1"/>
  <c r="X1714" i="1"/>
  <c r="AA1714" i="1"/>
  <c r="X1709" i="1"/>
  <c r="AA1709" i="1"/>
  <c r="X1705" i="1"/>
  <c r="AA1705" i="1"/>
  <c r="X1701" i="1"/>
  <c r="AA1701" i="1"/>
  <c r="X1693" i="1"/>
  <c r="AA1693" i="1"/>
  <c r="X1688" i="1"/>
  <c r="AA1688" i="1"/>
  <c r="X1682" i="1"/>
  <c r="AA1682" i="1"/>
  <c r="X1677" i="1"/>
  <c r="AA1677" i="1"/>
  <c r="X1672" i="1"/>
  <c r="AA1672" i="1"/>
  <c r="X1668" i="1"/>
  <c r="AA1668" i="1"/>
  <c r="X1663" i="1"/>
  <c r="AA1663" i="1"/>
  <c r="X1658" i="1"/>
  <c r="AA1658" i="1"/>
  <c r="X1652" i="1"/>
  <c r="AA1652" i="1"/>
  <c r="X1647" i="1"/>
  <c r="AA1647" i="1"/>
  <c r="X1642" i="1"/>
  <c r="AA1642" i="1"/>
  <c r="X1638" i="1"/>
  <c r="AA1638" i="1"/>
  <c r="X1634" i="1"/>
  <c r="AA1634" i="1"/>
  <c r="X1630" i="1"/>
  <c r="AA1630" i="1"/>
  <c r="X1621" i="1"/>
  <c r="AA1621" i="1"/>
  <c r="X1617" i="1"/>
  <c r="AA1617" i="1"/>
  <c r="X1610" i="1"/>
  <c r="AA1610" i="1"/>
  <c r="X1605" i="1"/>
  <c r="AA1605" i="1"/>
  <c r="X1598" i="1"/>
  <c r="AA1598" i="1"/>
  <c r="X1592" i="1"/>
  <c r="AA1592" i="1"/>
  <c r="X1588" i="1"/>
  <c r="AA1588" i="1"/>
  <c r="X1584" i="1"/>
  <c r="AA1584" i="1"/>
  <c r="X1579" i="1"/>
  <c r="AA1579" i="1"/>
  <c r="X1574" i="1"/>
  <c r="AA1574" i="1"/>
  <c r="X1569" i="1"/>
  <c r="AA1569" i="1"/>
  <c r="X1563" i="1"/>
  <c r="AA1563" i="1"/>
  <c r="X1556" i="1"/>
  <c r="AA1556" i="1"/>
  <c r="X1546" i="1"/>
  <c r="AA1546" i="1"/>
  <c r="X1541" i="1"/>
  <c r="AA1541" i="1"/>
  <c r="X1536" i="1"/>
  <c r="AA1536" i="1"/>
  <c r="X1531" i="1"/>
  <c r="AA1531" i="1"/>
  <c r="X1526" i="1"/>
  <c r="AA1526" i="1"/>
  <c r="X1522" i="1"/>
  <c r="AA1522" i="1"/>
  <c r="X1515" i="1"/>
  <c r="AA1515" i="1"/>
  <c r="X1510" i="1"/>
  <c r="AA1510" i="1"/>
  <c r="X1502" i="1"/>
  <c r="AA1502" i="1"/>
  <c r="X1497" i="1"/>
  <c r="AA1497" i="1"/>
  <c r="X1493" i="1"/>
  <c r="AA1493" i="1"/>
  <c r="X1489" i="1"/>
  <c r="AA1489" i="1"/>
  <c r="X1485" i="1"/>
  <c r="AA1485" i="1"/>
  <c r="X1479" i="1"/>
  <c r="AA1479" i="1"/>
  <c r="X1475" i="1"/>
  <c r="AA1475" i="1"/>
  <c r="X1471" i="1"/>
  <c r="AA1471" i="1"/>
  <c r="X1466" i="1"/>
  <c r="AA1466" i="1"/>
  <c r="X1459" i="1"/>
  <c r="AA1459" i="1"/>
  <c r="X1455" i="1"/>
  <c r="AA1455" i="1"/>
  <c r="X1451" i="1"/>
  <c r="AA1451" i="1"/>
  <c r="X1438" i="1"/>
  <c r="AA1438" i="1"/>
  <c r="X1429" i="1"/>
  <c r="AA1429" i="1"/>
  <c r="X1420" i="1"/>
  <c r="AA1420" i="1"/>
  <c r="X1414" i="1"/>
  <c r="AA1414" i="1"/>
  <c r="X1407" i="1"/>
  <c r="AA1407" i="1"/>
  <c r="X1403" i="1"/>
  <c r="AA1403" i="1"/>
  <c r="X1399" i="1"/>
  <c r="AA1399" i="1"/>
  <c r="X1395" i="1"/>
  <c r="AA1395" i="1"/>
  <c r="X1391" i="1"/>
  <c r="AA1391" i="1"/>
  <c r="X1386" i="1"/>
  <c r="AA1386" i="1"/>
  <c r="X1382" i="1"/>
  <c r="AA1382" i="1"/>
  <c r="X1378" i="1"/>
  <c r="AA1378" i="1"/>
  <c r="X1374" i="1"/>
  <c r="AA1374" i="1"/>
  <c r="X1370" i="1"/>
  <c r="AA1370" i="1"/>
  <c r="X1366" i="1"/>
  <c r="AA1366" i="1"/>
  <c r="X1361" i="1"/>
  <c r="AA1361" i="1"/>
  <c r="X1356" i="1"/>
  <c r="AA1356" i="1"/>
  <c r="X1352" i="1"/>
  <c r="AA1352" i="1"/>
  <c r="X1348" i="1"/>
  <c r="AA1348" i="1"/>
  <c r="X1343" i="1"/>
  <c r="AA1343" i="1"/>
  <c r="X1337" i="1"/>
  <c r="AA1337" i="1"/>
  <c r="X1330" i="1"/>
  <c r="AA1330" i="1"/>
  <c r="X1324" i="1"/>
  <c r="AA1324" i="1"/>
  <c r="X1318" i="1"/>
  <c r="AA1318" i="1"/>
  <c r="X1311" i="1"/>
  <c r="AA1311" i="1"/>
  <c r="X1305" i="1"/>
  <c r="AA1305" i="1"/>
  <c r="X1299" i="1"/>
  <c r="AA1299" i="1"/>
  <c r="X1294" i="1"/>
  <c r="AA1294" i="1"/>
  <c r="X1288" i="1"/>
  <c r="AA1288" i="1"/>
  <c r="X1276" i="1"/>
  <c r="AA1276" i="1"/>
  <c r="X1271" i="1"/>
  <c r="AA1271" i="1"/>
  <c r="X1267" i="1"/>
  <c r="AA1267" i="1"/>
  <c r="X1262" i="1"/>
  <c r="AA1262" i="1"/>
  <c r="X1257" i="1"/>
  <c r="AA1257" i="1"/>
  <c r="X1250" i="1"/>
  <c r="AA1250" i="1"/>
  <c r="X1244" i="1"/>
  <c r="AA1244" i="1"/>
  <c r="X1236" i="1"/>
  <c r="AA1236" i="1"/>
  <c r="X1230" i="1"/>
  <c r="AA1230" i="1"/>
  <c r="X1221" i="1"/>
  <c r="AA1221" i="1"/>
  <c r="X1213" i="1"/>
  <c r="AA1213" i="1"/>
  <c r="X1205" i="1"/>
  <c r="AA1205" i="1"/>
  <c r="X1199" i="1"/>
  <c r="AA1199" i="1"/>
  <c r="X1195" i="1"/>
  <c r="AA1195" i="1"/>
  <c r="X1189" i="1"/>
  <c r="AA1189" i="1"/>
  <c r="X1181" i="1"/>
  <c r="AA1181" i="1"/>
  <c r="X1175" i="1"/>
  <c r="AA1175" i="1"/>
  <c r="X1170" i="1"/>
  <c r="AA1170" i="1"/>
  <c r="X1164" i="1"/>
  <c r="AA1164" i="1"/>
  <c r="X1157" i="1"/>
  <c r="AA1157" i="1"/>
  <c r="X1147" i="1"/>
  <c r="AA1147" i="1"/>
  <c r="X1142" i="1"/>
  <c r="AA1142" i="1"/>
  <c r="X1138" i="1"/>
  <c r="AA1138" i="1"/>
  <c r="X1131" i="1"/>
  <c r="AA1131" i="1"/>
  <c r="X1127" i="1"/>
  <c r="AA1127" i="1"/>
  <c r="X1121" i="1"/>
  <c r="AA1121" i="1"/>
  <c r="X1115" i="1"/>
  <c r="AA1115" i="1"/>
  <c r="X1106" i="1"/>
  <c r="AA1106" i="1"/>
  <c r="X1097" i="1"/>
  <c r="AA1097" i="1"/>
  <c r="X1085" i="1"/>
  <c r="AA1085" i="1"/>
  <c r="X1076" i="1"/>
  <c r="AA1076" i="1"/>
  <c r="X1070" i="1"/>
  <c r="AA1070" i="1"/>
  <c r="X1056" i="1"/>
  <c r="AA1056" i="1"/>
  <c r="X1050" i="1"/>
  <c r="AA1050" i="1"/>
  <c r="X1044" i="1"/>
  <c r="AA1044" i="1"/>
  <c r="X1038" i="1"/>
  <c r="AA1038" i="1"/>
  <c r="X1032" i="1"/>
  <c r="AA1032" i="1"/>
  <c r="X1025" i="1"/>
  <c r="AA1025" i="1"/>
  <c r="X1018" i="1"/>
  <c r="AA1018" i="1"/>
  <c r="X1013" i="1"/>
  <c r="AA1013" i="1"/>
  <c r="X1005" i="1"/>
  <c r="AA1005" i="1"/>
  <c r="X999" i="1"/>
  <c r="AA999" i="1"/>
  <c r="X991" i="1"/>
  <c r="AA991" i="1"/>
  <c r="X978" i="1"/>
  <c r="AA978" i="1"/>
  <c r="X969" i="1"/>
  <c r="AA969" i="1"/>
  <c r="X955" i="1"/>
  <c r="AA955" i="1"/>
  <c r="X945" i="1"/>
  <c r="AA945" i="1"/>
  <c r="X941" i="1"/>
  <c r="AA941" i="1"/>
  <c r="X936" i="1"/>
  <c r="AA936" i="1"/>
  <c r="X929" i="1"/>
  <c r="AA929" i="1"/>
  <c r="X925" i="1"/>
  <c r="AA925" i="1"/>
  <c r="X920" i="1"/>
  <c r="AA920" i="1"/>
  <c r="X915" i="1"/>
  <c r="AA915" i="1"/>
  <c r="X903" i="1"/>
  <c r="AA903" i="1"/>
  <c r="X894" i="1"/>
  <c r="AA894" i="1"/>
  <c r="X887" i="1"/>
  <c r="AA887" i="1"/>
  <c r="X875" i="1"/>
  <c r="AA875" i="1"/>
  <c r="X870" i="1"/>
  <c r="AA870" i="1"/>
  <c r="X864" i="1"/>
  <c r="AA864" i="1"/>
  <c r="X860" i="1"/>
  <c r="AA860" i="1"/>
  <c r="X856" i="1"/>
  <c r="AA856" i="1"/>
  <c r="X851" i="1"/>
  <c r="AA851" i="1"/>
  <c r="X846" i="1"/>
  <c r="AA846" i="1"/>
  <c r="X841" i="1"/>
  <c r="AA841" i="1"/>
  <c r="X831" i="1"/>
  <c r="AA831" i="1"/>
  <c r="X823" i="1"/>
  <c r="AA823" i="1"/>
  <c r="X818" i="1"/>
  <c r="AA818" i="1"/>
  <c r="X814" i="1"/>
  <c r="AA814" i="1"/>
  <c r="X802" i="1"/>
  <c r="AA802" i="1"/>
  <c r="X796" i="1"/>
  <c r="AA796" i="1"/>
  <c r="X790" i="1"/>
  <c r="AA790" i="1"/>
  <c r="X781" i="1"/>
  <c r="AA781" i="1"/>
  <c r="X774" i="1"/>
  <c r="AA774" i="1"/>
  <c r="X766" i="1"/>
  <c r="AA766" i="1"/>
  <c r="X757" i="1"/>
  <c r="AA757" i="1"/>
  <c r="X752" i="1"/>
  <c r="AA752" i="1"/>
  <c r="X743" i="1"/>
  <c r="AA743" i="1"/>
  <c r="X738" i="1"/>
  <c r="AA738" i="1"/>
  <c r="X732" i="1"/>
  <c r="AA732" i="1"/>
  <c r="X724" i="1"/>
  <c r="AA724" i="1"/>
  <c r="X717" i="1"/>
  <c r="AA717" i="1"/>
  <c r="X711" i="1"/>
  <c r="AA711" i="1"/>
  <c r="X698" i="1"/>
  <c r="AA698" i="1"/>
  <c r="X692" i="1"/>
  <c r="AA692" i="1"/>
  <c r="X679" i="1"/>
  <c r="AA679" i="1"/>
  <c r="X673" i="1"/>
  <c r="AA673" i="1"/>
  <c r="X664" i="1"/>
  <c r="AA664" i="1"/>
  <c r="X660" i="1"/>
  <c r="AA660" i="1"/>
  <c r="X649" i="1"/>
  <c r="AA649" i="1"/>
  <c r="X644" i="1"/>
  <c r="AA644" i="1"/>
  <c r="X634" i="1"/>
  <c r="AA634" i="1"/>
  <c r="X623" i="1"/>
  <c r="AA623" i="1"/>
  <c r="X618" i="1"/>
  <c r="AA618" i="1"/>
  <c r="X611" i="1"/>
  <c r="AA611" i="1"/>
  <c r="X605" i="1"/>
  <c r="AA605" i="1"/>
  <c r="X598" i="1"/>
  <c r="AA598" i="1"/>
  <c r="X593" i="1"/>
  <c r="AA593" i="1"/>
  <c r="X588" i="1"/>
  <c r="AA588" i="1"/>
  <c r="X583" i="1"/>
  <c r="AA583" i="1"/>
  <c r="X577" i="1"/>
  <c r="AA577" i="1"/>
  <c r="X572" i="1"/>
  <c r="AA572" i="1"/>
  <c r="X565" i="1"/>
  <c r="AA565" i="1"/>
  <c r="X560" i="1"/>
  <c r="AA560" i="1"/>
  <c r="X556" i="1"/>
  <c r="AA556" i="1"/>
  <c r="X552" i="1"/>
  <c r="AA552" i="1"/>
  <c r="X546" i="1"/>
  <c r="AA546" i="1"/>
  <c r="X542" i="1"/>
  <c r="AA542" i="1"/>
  <c r="X538" i="1"/>
  <c r="AA538" i="1"/>
  <c r="X532" i="1"/>
  <c r="AA532" i="1"/>
  <c r="X527" i="1"/>
  <c r="AA527" i="1"/>
  <c r="X522" i="1"/>
  <c r="AA522" i="1"/>
  <c r="X517" i="1"/>
  <c r="AA517" i="1"/>
  <c r="X513" i="1"/>
  <c r="AA513" i="1"/>
  <c r="X509" i="1"/>
  <c r="AA509" i="1"/>
  <c r="X502" i="1"/>
  <c r="AA502" i="1"/>
  <c r="X497" i="1"/>
  <c r="AA497" i="1"/>
  <c r="X490" i="1"/>
  <c r="AA490" i="1"/>
  <c r="X484" i="1"/>
  <c r="AA484" i="1"/>
  <c r="X478" i="1"/>
  <c r="AA478" i="1"/>
  <c r="X469" i="1"/>
  <c r="AA469" i="1"/>
  <c r="X464" i="1"/>
  <c r="AA464" i="1"/>
  <c r="X459" i="1"/>
  <c r="AA459" i="1"/>
  <c r="X453" i="1"/>
  <c r="AA453" i="1"/>
  <c r="X446" i="1"/>
  <c r="AA446" i="1"/>
  <c r="X441" i="1"/>
  <c r="AA441" i="1"/>
  <c r="X434" i="1"/>
  <c r="AA434" i="1"/>
  <c r="X429" i="1"/>
  <c r="AA429" i="1"/>
  <c r="X425" i="1"/>
  <c r="AA425" i="1"/>
  <c r="X420" i="1"/>
  <c r="AA420" i="1"/>
  <c r="X414" i="1"/>
  <c r="AA414" i="1"/>
  <c r="X410" i="1"/>
  <c r="AA410" i="1"/>
  <c r="X405" i="1"/>
  <c r="AA405" i="1"/>
  <c r="X399" i="1"/>
  <c r="AA399" i="1"/>
  <c r="X394" i="1"/>
  <c r="AA394" i="1"/>
  <c r="X389" i="1"/>
  <c r="AA389" i="1"/>
  <c r="X385" i="1"/>
  <c r="AA385" i="1"/>
  <c r="X378" i="1"/>
  <c r="AA378" i="1"/>
  <c r="X372" i="1"/>
  <c r="AA372" i="1"/>
  <c r="X368" i="1"/>
  <c r="AA368" i="1"/>
  <c r="X364" i="1"/>
  <c r="AA364" i="1"/>
  <c r="X359" i="1"/>
  <c r="AA359" i="1"/>
  <c r="X355" i="1"/>
  <c r="AA355" i="1"/>
  <c r="X351" i="1"/>
  <c r="AA351" i="1"/>
  <c r="X347" i="1"/>
  <c r="AA347" i="1"/>
  <c r="X343" i="1"/>
  <c r="AA343" i="1"/>
  <c r="X338" i="1"/>
  <c r="AA338" i="1"/>
  <c r="X333" i="1"/>
  <c r="AA333" i="1"/>
  <c r="X329" i="1"/>
  <c r="AA329" i="1"/>
  <c r="X323" i="1"/>
  <c r="AA323" i="1"/>
  <c r="X318" i="1"/>
  <c r="AA318" i="1"/>
  <c r="X313" i="1"/>
  <c r="AA313" i="1"/>
  <c r="X308" i="1"/>
  <c r="AA308" i="1"/>
  <c r="X304" i="1"/>
  <c r="AA304" i="1"/>
  <c r="X300" i="1"/>
  <c r="AA300" i="1"/>
  <c r="X295" i="1"/>
  <c r="AA295" i="1"/>
  <c r="X289" i="1"/>
  <c r="AA289" i="1"/>
  <c r="X283" i="1"/>
  <c r="AA283" i="1"/>
  <c r="X279" i="1"/>
  <c r="AA279" i="1"/>
  <c r="X274" i="1"/>
  <c r="AA274" i="1"/>
  <c r="X270" i="1"/>
  <c r="AA270" i="1"/>
  <c r="X265" i="1"/>
  <c r="AA265" i="1"/>
  <c r="X258" i="1"/>
  <c r="AA258" i="1"/>
  <c r="X252" i="1"/>
  <c r="AA252" i="1"/>
  <c r="X248" i="1"/>
  <c r="AA248" i="1"/>
  <c r="X244" i="1"/>
  <c r="AA244" i="1"/>
  <c r="X240" i="1"/>
  <c r="AA240" i="1"/>
  <c r="X235" i="1"/>
  <c r="AA235" i="1"/>
  <c r="X230" i="1"/>
  <c r="AA230" i="1"/>
  <c r="X223" i="1"/>
  <c r="AA223" i="1"/>
  <c r="X218" i="1"/>
  <c r="AA218" i="1"/>
  <c r="X214" i="1"/>
  <c r="AA214" i="1"/>
  <c r="X210" i="1"/>
  <c r="AA210" i="1"/>
  <c r="X204" i="1"/>
  <c r="AA204" i="1"/>
  <c r="X199" i="1"/>
  <c r="AA199" i="1"/>
  <c r="X194" i="1"/>
  <c r="AA194" i="1"/>
  <c r="X190" i="1"/>
  <c r="AA190" i="1"/>
  <c r="X186" i="1"/>
  <c r="AA186" i="1"/>
  <c r="X182" i="1"/>
  <c r="AA182" i="1"/>
  <c r="X175" i="1"/>
  <c r="AA175" i="1"/>
  <c r="X169" i="1"/>
  <c r="AA169" i="1"/>
  <c r="X164" i="1"/>
  <c r="AA164" i="1"/>
  <c r="X158" i="1"/>
  <c r="AA158" i="1"/>
  <c r="X154" i="1"/>
  <c r="AA154" i="1"/>
  <c r="X150" i="1"/>
  <c r="AA150" i="1"/>
  <c r="X146" i="1"/>
  <c r="AA146" i="1"/>
  <c r="X141" i="1"/>
  <c r="AA141" i="1"/>
  <c r="X135" i="1"/>
  <c r="AA135" i="1"/>
  <c r="X130" i="1"/>
  <c r="AA130" i="1"/>
  <c r="X125" i="1"/>
  <c r="AA125" i="1"/>
  <c r="X121" i="1"/>
  <c r="AA121" i="1"/>
  <c r="X117" i="1"/>
  <c r="AA117" i="1"/>
  <c r="X113" i="1"/>
  <c r="AA113" i="1"/>
  <c r="X109" i="1"/>
  <c r="AA109" i="1"/>
  <c r="X105" i="1"/>
  <c r="AA105" i="1"/>
  <c r="X101" i="1"/>
  <c r="AA101" i="1"/>
  <c r="X97" i="1"/>
  <c r="AA97" i="1"/>
  <c r="X92" i="1"/>
  <c r="AA92" i="1"/>
  <c r="X87" i="1"/>
  <c r="AA87" i="1"/>
  <c r="X82" i="1"/>
  <c r="AA82" i="1"/>
  <c r="X77" i="1"/>
  <c r="AA77" i="1"/>
  <c r="X72" i="1"/>
  <c r="AA72" i="1"/>
  <c r="X67" i="1"/>
  <c r="AA67" i="1"/>
  <c r="X63" i="1"/>
  <c r="AA63" i="1"/>
  <c r="X58" i="1"/>
  <c r="AA58" i="1"/>
  <c r="X53" i="1"/>
  <c r="AA53" i="1"/>
  <c r="X48" i="1"/>
  <c r="AA48" i="1"/>
  <c r="X43" i="1"/>
  <c r="AA43" i="1"/>
  <c r="X39" i="1"/>
  <c r="AA39" i="1"/>
  <c r="X34" i="1"/>
  <c r="AA34" i="1"/>
  <c r="X29" i="1"/>
  <c r="AA29" i="1"/>
  <c r="X23" i="1"/>
  <c r="AA23" i="1"/>
  <c r="X19" i="1"/>
  <c r="AA19" i="1"/>
  <c r="X14" i="1"/>
  <c r="AA14" i="1"/>
  <c r="X10" i="1"/>
  <c r="AA10" i="1"/>
  <c r="X6" i="1"/>
  <c r="AA6" i="1"/>
  <c r="X1657" i="1"/>
  <c r="AA1657" i="1"/>
  <c r="X1340" i="1"/>
  <c r="AA1340" i="1"/>
  <c r="X1173" i="1"/>
  <c r="AA1173" i="1"/>
  <c r="X1002" i="1"/>
  <c r="AA1002" i="1"/>
  <c r="X811" i="1"/>
  <c r="AA811" i="1"/>
  <c r="X586" i="1"/>
  <c r="AA586" i="1"/>
  <c r="X395" i="1"/>
  <c r="AA395" i="1"/>
  <c r="X327" i="1"/>
  <c r="AA327" i="1"/>
  <c r="X162" i="1"/>
  <c r="AA162" i="1"/>
  <c r="X1882" i="1"/>
  <c r="AA1882" i="1"/>
  <c r="X1861" i="1"/>
  <c r="AA1861" i="1"/>
  <c r="X1850" i="1"/>
  <c r="AA1850" i="1"/>
  <c r="X1832" i="1"/>
  <c r="AA1832" i="1"/>
  <c r="X1824" i="1"/>
  <c r="AA1824" i="1"/>
  <c r="X1798" i="1"/>
  <c r="AA1798" i="1"/>
  <c r="X1766" i="1"/>
  <c r="AA1766" i="1"/>
  <c r="X1754" i="1"/>
  <c r="AA1754" i="1"/>
  <c r="X1730" i="1"/>
  <c r="AA1730" i="1"/>
  <c r="X1715" i="1"/>
  <c r="AA1715" i="1"/>
  <c r="X1702" i="1"/>
  <c r="AA1702" i="1"/>
  <c r="X1683" i="1"/>
  <c r="AA1683" i="1"/>
  <c r="X1665" i="1"/>
  <c r="AA1665" i="1"/>
  <c r="X1653" i="1"/>
  <c r="AA1653" i="1"/>
  <c r="X1631" i="1"/>
  <c r="AA1631" i="1"/>
  <c r="X1600" i="1"/>
  <c r="AA1600" i="1"/>
  <c r="X1585" i="1"/>
  <c r="AA1585" i="1"/>
  <c r="X1575" i="1"/>
  <c r="AA1575" i="1"/>
  <c r="X1548" i="1"/>
  <c r="AA1548" i="1"/>
  <c r="X1532" i="1"/>
  <c r="AA1532" i="1"/>
  <c r="X1516" i="1"/>
  <c r="AA1516" i="1"/>
  <c r="X1498" i="1"/>
  <c r="AA1498" i="1"/>
  <c r="X1490" i="1"/>
  <c r="AA1490" i="1"/>
  <c r="X1476" i="1"/>
  <c r="AA1476" i="1"/>
  <c r="X1467" i="1"/>
  <c r="AA1467" i="1"/>
  <c r="X1456" i="1"/>
  <c r="AA1456" i="1"/>
  <c r="X1430" i="1"/>
  <c r="AA1430" i="1"/>
  <c r="X1409" i="1"/>
  <c r="AA1409" i="1"/>
  <c r="X1396" i="1"/>
  <c r="AA1396" i="1"/>
  <c r="X1388" i="1"/>
  <c r="AA1388" i="1"/>
  <c r="X1375" i="1"/>
  <c r="AA1375" i="1"/>
  <c r="X1353" i="1"/>
  <c r="AA1353" i="1"/>
  <c r="X1888" i="1"/>
  <c r="AA1888" i="1"/>
  <c r="X1884" i="1"/>
  <c r="AA1884" i="1"/>
  <c r="X1879" i="1"/>
  <c r="AA1879" i="1"/>
  <c r="X1875" i="1"/>
  <c r="AA1875" i="1"/>
  <c r="X1871" i="1"/>
  <c r="AA1871" i="1"/>
  <c r="X1867" i="1"/>
  <c r="AA1867" i="1"/>
  <c r="X1858" i="1"/>
  <c r="AA1858" i="1"/>
  <c r="X1853" i="1"/>
  <c r="AA1853" i="1"/>
  <c r="X1846" i="1"/>
  <c r="AA1846" i="1"/>
  <c r="X1842" i="1"/>
  <c r="AA1842" i="1"/>
  <c r="X1834" i="1"/>
  <c r="AA1834" i="1"/>
  <c r="X1830" i="1"/>
  <c r="AA1830" i="1"/>
  <c r="X1826" i="1"/>
  <c r="AA1826" i="1"/>
  <c r="X1821" i="1"/>
  <c r="AA1821" i="1"/>
  <c r="X1816" i="1"/>
  <c r="AA1816" i="1"/>
  <c r="X1812" i="1"/>
  <c r="AA1812" i="1"/>
  <c r="X1808" i="1"/>
  <c r="AA1808" i="1"/>
  <c r="X1804" i="1"/>
  <c r="AA1804" i="1"/>
  <c r="X1800" i="1"/>
  <c r="AA1800" i="1"/>
  <c r="X1794" i="1"/>
  <c r="AA1794" i="1"/>
  <c r="X1789" i="1"/>
  <c r="AA1789" i="1"/>
  <c r="X1785" i="1"/>
  <c r="AA1785" i="1"/>
  <c r="X1781" i="1"/>
  <c r="AA1781" i="1"/>
  <c r="X1776" i="1"/>
  <c r="AA1776" i="1"/>
  <c r="X1768" i="1"/>
  <c r="AA1768" i="1"/>
  <c r="X1764" i="1"/>
  <c r="AA1764" i="1"/>
  <c r="X1760" i="1"/>
  <c r="AA1760" i="1"/>
  <c r="X1756" i="1"/>
  <c r="AA1756" i="1"/>
  <c r="X1752" i="1"/>
  <c r="AA1752" i="1"/>
  <c r="X1743" i="1"/>
  <c r="AA1743" i="1"/>
  <c r="X1737" i="1"/>
  <c r="AA1737" i="1"/>
  <c r="X1732" i="1"/>
  <c r="AA1732" i="1"/>
  <c r="X1728" i="1"/>
  <c r="AA1728" i="1"/>
  <c r="X1723" i="1"/>
  <c r="AA1723" i="1"/>
  <c r="X1718" i="1"/>
  <c r="AA1718" i="1"/>
  <c r="X1712" i="1"/>
  <c r="AA1712" i="1"/>
  <c r="X1708" i="1"/>
  <c r="AA1708" i="1"/>
  <c r="X1704" i="1"/>
  <c r="AA1704" i="1"/>
  <c r="X1697" i="1"/>
  <c r="AA1697" i="1"/>
  <c r="X1692" i="1"/>
  <c r="AA1692" i="1"/>
  <c r="X1685" i="1"/>
  <c r="AA1685" i="1"/>
  <c r="X1681" i="1"/>
  <c r="AA1681" i="1"/>
  <c r="X1675" i="1"/>
  <c r="AA1675" i="1"/>
  <c r="X1671" i="1"/>
  <c r="AA1671" i="1"/>
  <c r="X1667" i="1"/>
  <c r="AA1667" i="1"/>
  <c r="X1662" i="1"/>
  <c r="AA1662" i="1"/>
  <c r="X1656" i="1"/>
  <c r="AA1656" i="1"/>
  <c r="X1651" i="1"/>
  <c r="AA1651" i="1"/>
  <c r="X1645" i="1"/>
  <c r="AA1645" i="1"/>
  <c r="X1641" i="1"/>
  <c r="AA1641" i="1"/>
  <c r="X1637" i="1"/>
  <c r="AA1637" i="1"/>
  <c r="X1633" i="1"/>
  <c r="AA1633" i="1"/>
  <c r="X1626" i="1"/>
  <c r="AA1626" i="1"/>
  <c r="X1620" i="1"/>
  <c r="AA1620" i="1"/>
  <c r="X1615" i="1"/>
  <c r="AA1615" i="1"/>
  <c r="X1609" i="1"/>
  <c r="AA1609" i="1"/>
  <c r="X1604" i="1"/>
  <c r="AA1604" i="1"/>
  <c r="X1597" i="1"/>
  <c r="AA1597" i="1"/>
  <c r="X1591" i="1"/>
  <c r="AA1591" i="1"/>
  <c r="X1587" i="1"/>
  <c r="AA1587" i="1"/>
  <c r="X1583" i="1"/>
  <c r="AA1583" i="1"/>
  <c r="X1577" i="1"/>
  <c r="AA1577" i="1"/>
  <c r="X1572" i="1"/>
  <c r="AA1572" i="1"/>
  <c r="X1568" i="1"/>
  <c r="AA1568" i="1"/>
  <c r="X1561" i="1"/>
  <c r="AA1561" i="1"/>
  <c r="X1550" i="1"/>
  <c r="AA1550" i="1"/>
  <c r="X1545" i="1"/>
  <c r="AA1545" i="1"/>
  <c r="X1540" i="1"/>
  <c r="AA1540" i="1"/>
  <c r="X1535" i="1"/>
  <c r="AA1535" i="1"/>
  <c r="X1529" i="1"/>
  <c r="AA1529" i="1"/>
  <c r="X1525" i="1"/>
  <c r="AA1525" i="1"/>
  <c r="X1521" i="1"/>
  <c r="AA1521" i="1"/>
  <c r="X1514" i="1"/>
  <c r="AA1514" i="1"/>
  <c r="X1507" i="1"/>
  <c r="AA1507" i="1"/>
  <c r="X1500" i="1"/>
  <c r="AA1500" i="1"/>
  <c r="X1496" i="1"/>
  <c r="AA1496" i="1"/>
  <c r="X1492" i="1"/>
  <c r="AA1492" i="1"/>
  <c r="X1488" i="1"/>
  <c r="AA1488" i="1"/>
  <c r="X1482" i="1"/>
  <c r="AA1482" i="1"/>
  <c r="X1478" i="1"/>
  <c r="AA1478" i="1"/>
  <c r="X1474" i="1"/>
  <c r="AA1474" i="1"/>
  <c r="X1470" i="1"/>
  <c r="AA1470" i="1"/>
  <c r="X1465" i="1"/>
  <c r="AA1465" i="1"/>
  <c r="X1458" i="1"/>
  <c r="AA1458" i="1"/>
  <c r="X1454" i="1"/>
  <c r="AA1454" i="1"/>
  <c r="X1450" i="1"/>
  <c r="AA1450" i="1"/>
  <c r="X1434" i="1"/>
  <c r="AA1434" i="1"/>
  <c r="X1428" i="1"/>
  <c r="AA1428" i="1"/>
  <c r="X1418" i="1"/>
  <c r="AA1418" i="1"/>
  <c r="X1411" i="1"/>
  <c r="AA1411" i="1"/>
  <c r="X1406" i="1"/>
  <c r="AA1406" i="1"/>
  <c r="X1402" i="1"/>
  <c r="AA1402" i="1"/>
  <c r="X1398" i="1"/>
  <c r="AA1398" i="1"/>
  <c r="X1394" i="1"/>
  <c r="AA1394" i="1"/>
  <c r="X1390" i="1"/>
  <c r="AA1390" i="1"/>
  <c r="X1385" i="1"/>
  <c r="AA1385" i="1"/>
  <c r="X1381" i="1"/>
  <c r="AA1381" i="1"/>
  <c r="X1377" i="1"/>
  <c r="AA1377" i="1"/>
  <c r="X1373" i="1"/>
  <c r="AA1373" i="1"/>
  <c r="X1369" i="1"/>
  <c r="AA1369" i="1"/>
  <c r="X1365" i="1"/>
  <c r="AA1365" i="1"/>
  <c r="X1359" i="1"/>
  <c r="AA1359" i="1"/>
  <c r="X1355" i="1"/>
  <c r="AA1355" i="1"/>
  <c r="X1351" i="1"/>
  <c r="AA1351" i="1"/>
  <c r="X1347" i="1"/>
  <c r="AA1347" i="1"/>
  <c r="X1342" i="1"/>
  <c r="AA1342" i="1"/>
  <c r="X1336" i="1"/>
  <c r="AA1336" i="1"/>
  <c r="X1329" i="1"/>
  <c r="AA1329" i="1"/>
  <c r="X1323" i="1"/>
  <c r="AA1323" i="1"/>
  <c r="X1317" i="1"/>
  <c r="AA1317" i="1"/>
  <c r="X1309" i="1"/>
  <c r="AA1309" i="1"/>
  <c r="X1304" i="1"/>
  <c r="AA1304" i="1"/>
  <c r="X1298" i="1"/>
  <c r="AA1298" i="1"/>
  <c r="X1293" i="1"/>
  <c r="AA1293" i="1"/>
  <c r="X1285" i="1"/>
  <c r="AA1285" i="1"/>
  <c r="X1275" i="1"/>
  <c r="AA1275" i="1"/>
  <c r="X1270" i="1"/>
  <c r="AA1270" i="1"/>
  <c r="X1266" i="1"/>
  <c r="AA1266" i="1"/>
  <c r="X1261" i="1"/>
  <c r="AA1261" i="1"/>
  <c r="X1255" i="1"/>
  <c r="AA1255" i="1"/>
  <c r="X1248" i="1"/>
  <c r="AA1248" i="1"/>
  <c r="X1243" i="1"/>
  <c r="AA1243" i="1"/>
  <c r="X1235" i="1"/>
  <c r="AA1235" i="1"/>
  <c r="X1227" i="1"/>
  <c r="AA1227" i="1"/>
  <c r="X1219" i="1"/>
  <c r="AA1219" i="1"/>
  <c r="X1212" i="1"/>
  <c r="AA1212" i="1"/>
  <c r="X1204" i="1"/>
  <c r="AA1204" i="1"/>
  <c r="X1198" i="1"/>
  <c r="AA1198" i="1"/>
  <c r="X1194" i="1"/>
  <c r="AA1194" i="1"/>
  <c r="X1188" i="1"/>
  <c r="AA1188" i="1"/>
  <c r="X1178" i="1"/>
  <c r="AA1178" i="1"/>
  <c r="X1174" i="1"/>
  <c r="AA1174" i="1"/>
  <c r="X1168" i="1"/>
  <c r="AA1168" i="1"/>
  <c r="X1163" i="1"/>
  <c r="AA1163" i="1"/>
  <c r="X1154" i="1"/>
  <c r="AA1154" i="1"/>
  <c r="X1146" i="1"/>
  <c r="AA1146" i="1"/>
  <c r="X1141" i="1"/>
  <c r="AA1141" i="1"/>
  <c r="X1137" i="1"/>
  <c r="AA1137" i="1"/>
  <c r="X1130" i="1"/>
  <c r="AA1130" i="1"/>
  <c r="X1125" i="1"/>
  <c r="AA1125" i="1"/>
  <c r="X1118" i="1"/>
  <c r="AA1118" i="1"/>
  <c r="X1112" i="1"/>
  <c r="AA1112" i="1"/>
  <c r="X1104" i="1"/>
  <c r="AA1104" i="1"/>
  <c r="X1096" i="1"/>
  <c r="AA1096" i="1"/>
  <c r="X1084" i="1"/>
  <c r="AA1084" i="1"/>
  <c r="X1075" i="1"/>
  <c r="AA1075" i="1"/>
  <c r="X1067" i="1"/>
  <c r="AA1067" i="1"/>
  <c r="X1053" i="1"/>
  <c r="AA1053" i="1"/>
  <c r="X1049" i="1"/>
  <c r="AA1049" i="1"/>
  <c r="X1043" i="1"/>
  <c r="AA1043" i="1"/>
  <c r="X1037" i="1"/>
  <c r="AA1037" i="1"/>
  <c r="X1031" i="1"/>
  <c r="AA1031" i="1"/>
  <c r="X1023" i="1"/>
  <c r="AA1023" i="1"/>
  <c r="X1017" i="1"/>
  <c r="AA1017" i="1"/>
  <c r="X1010" i="1"/>
  <c r="AA1010" i="1"/>
  <c r="X1004" i="1"/>
  <c r="AA1004" i="1"/>
  <c r="X997" i="1"/>
  <c r="AA997" i="1"/>
  <c r="X987" i="1"/>
  <c r="AA987" i="1"/>
  <c r="X977" i="1"/>
  <c r="AA977" i="1"/>
  <c r="X966" i="1"/>
  <c r="AA966" i="1"/>
  <c r="X954" i="1"/>
  <c r="AA954" i="1"/>
  <c r="X944" i="1"/>
  <c r="AA944" i="1"/>
  <c r="X939" i="1"/>
  <c r="AA939" i="1"/>
  <c r="X935" i="1"/>
  <c r="AA935" i="1"/>
  <c r="X928" i="1"/>
  <c r="AA928" i="1"/>
  <c r="X924" i="1"/>
  <c r="AA924" i="1"/>
  <c r="X919" i="1"/>
  <c r="AA919" i="1"/>
  <c r="X914" i="1"/>
  <c r="AA914" i="1"/>
  <c r="X902" i="1"/>
  <c r="AA902" i="1"/>
  <c r="X892" i="1"/>
  <c r="AA892" i="1"/>
  <c r="X880" i="1"/>
  <c r="AA880" i="1"/>
  <c r="X874" i="1"/>
  <c r="AA874" i="1"/>
  <c r="X869" i="1"/>
  <c r="AA869" i="1"/>
  <c r="X863" i="1"/>
  <c r="AA863" i="1"/>
  <c r="X859" i="1"/>
  <c r="AA859" i="1"/>
  <c r="X855" i="1"/>
  <c r="AA855" i="1"/>
  <c r="X850" i="1"/>
  <c r="AA850" i="1"/>
  <c r="X845" i="1"/>
  <c r="AA845" i="1"/>
  <c r="X840" i="1"/>
  <c r="AA840" i="1"/>
  <c r="X830" i="1"/>
  <c r="AA830" i="1"/>
  <c r="X821" i="1"/>
  <c r="AA821" i="1"/>
  <c r="X817" i="1"/>
  <c r="AA817" i="1"/>
  <c r="X813" i="1"/>
  <c r="AA813" i="1"/>
  <c r="X801" i="1"/>
  <c r="AA801" i="1"/>
  <c r="X793" i="1"/>
  <c r="AA793" i="1"/>
  <c r="X787" i="1"/>
  <c r="AA787" i="1"/>
  <c r="X780" i="1"/>
  <c r="AA780" i="1"/>
  <c r="X773" i="1"/>
  <c r="AA773" i="1"/>
  <c r="X764" i="1"/>
  <c r="AA764" i="1"/>
  <c r="X755" i="1"/>
  <c r="AA755" i="1"/>
  <c r="X750" i="1"/>
  <c r="AA750" i="1"/>
  <c r="X742" i="1"/>
  <c r="AA742" i="1"/>
  <c r="X735" i="1"/>
  <c r="AA735" i="1"/>
  <c r="X728" i="1"/>
  <c r="AA728" i="1"/>
  <c r="X722" i="1"/>
  <c r="AA722" i="1"/>
  <c r="X715" i="1"/>
  <c r="AA715" i="1"/>
  <c r="X708" i="1"/>
  <c r="AA708" i="1"/>
  <c r="X697" i="1"/>
  <c r="AA697" i="1"/>
  <c r="X685" i="1"/>
  <c r="AA685" i="1"/>
  <c r="X678" i="1"/>
  <c r="AA678" i="1"/>
  <c r="X672" i="1"/>
  <c r="AA672" i="1"/>
  <c r="X663" i="1"/>
  <c r="AA663" i="1"/>
  <c r="X657" i="1"/>
  <c r="AA657" i="1"/>
  <c r="X648" i="1"/>
  <c r="AA648" i="1"/>
  <c r="X639" i="1"/>
  <c r="AA639" i="1"/>
  <c r="X633" i="1"/>
  <c r="AA633" i="1"/>
  <c r="X622" i="1"/>
  <c r="AA622" i="1"/>
  <c r="X616" i="1"/>
  <c r="AA616" i="1"/>
  <c r="X610" i="1"/>
  <c r="AA610" i="1"/>
  <c r="X603" i="1"/>
  <c r="AA603" i="1"/>
  <c r="X597" i="1"/>
  <c r="AA597" i="1"/>
  <c r="X592" i="1"/>
  <c r="AA592" i="1"/>
  <c r="X587" i="1"/>
  <c r="AA587" i="1"/>
  <c r="X582" i="1"/>
  <c r="AA582" i="1"/>
  <c r="X576" i="1"/>
  <c r="AA576" i="1"/>
  <c r="X570" i="1"/>
  <c r="AA570" i="1"/>
  <c r="X564" i="1"/>
  <c r="AA564" i="1"/>
  <c r="X559" i="1"/>
  <c r="AA559" i="1"/>
  <c r="X555" i="1"/>
  <c r="AA555" i="1"/>
  <c r="X551" i="1"/>
  <c r="AA551" i="1"/>
  <c r="X545" i="1"/>
  <c r="AA545" i="1"/>
  <c r="X541" i="1"/>
  <c r="AA541" i="1"/>
  <c r="X536" i="1"/>
  <c r="AA536" i="1"/>
  <c r="X531" i="1"/>
  <c r="AA531" i="1"/>
  <c r="X526" i="1"/>
  <c r="AA526" i="1"/>
  <c r="X520" i="1"/>
  <c r="AA520" i="1"/>
  <c r="X516" i="1"/>
  <c r="AA516" i="1"/>
  <c r="X512" i="1"/>
  <c r="AA512" i="1"/>
  <c r="X507" i="1"/>
  <c r="AA507" i="1"/>
  <c r="X501" i="1"/>
  <c r="AA501" i="1"/>
  <c r="X496" i="1"/>
  <c r="AA496" i="1"/>
  <c r="X487" i="1"/>
  <c r="AA487" i="1"/>
  <c r="X483" i="1"/>
  <c r="AA483" i="1"/>
  <c r="X477" i="1"/>
  <c r="AA477" i="1"/>
  <c r="X473" i="1"/>
  <c r="AA473" i="1"/>
  <c r="X468" i="1"/>
  <c r="AA468" i="1"/>
  <c r="X463" i="1"/>
  <c r="AA463" i="1"/>
  <c r="X458" i="1"/>
  <c r="AA458" i="1"/>
  <c r="X452" i="1"/>
  <c r="AA452" i="1"/>
  <c r="X445" i="1"/>
  <c r="AA445" i="1"/>
  <c r="X437" i="1"/>
  <c r="AA437" i="1"/>
  <c r="X433" i="1"/>
  <c r="AA433" i="1"/>
  <c r="X428" i="1"/>
  <c r="AA428" i="1"/>
  <c r="X423" i="1"/>
  <c r="AA423" i="1"/>
  <c r="X419" i="1"/>
  <c r="AA419" i="1"/>
  <c r="X413" i="1"/>
  <c r="AA413" i="1"/>
  <c r="X408" i="1"/>
  <c r="AA408" i="1"/>
  <c r="X402" i="1"/>
  <c r="AA402" i="1"/>
  <c r="X398" i="1"/>
  <c r="AA398" i="1"/>
  <c r="X393" i="1"/>
  <c r="AA393" i="1"/>
  <c r="X388" i="1"/>
  <c r="AA388" i="1"/>
  <c r="X382" i="1"/>
  <c r="AA382" i="1"/>
  <c r="X376" i="1"/>
  <c r="AA376" i="1"/>
  <c r="X371" i="1"/>
  <c r="AA371" i="1"/>
  <c r="X367" i="1"/>
  <c r="AA367" i="1"/>
  <c r="X362" i="1"/>
  <c r="AA362" i="1"/>
  <c r="X358" i="1"/>
  <c r="AA358" i="1"/>
  <c r="X354" i="1"/>
  <c r="AA354" i="1"/>
  <c r="X350" i="1"/>
  <c r="AA350" i="1"/>
  <c r="X346" i="1"/>
  <c r="AA346" i="1"/>
  <c r="X342" i="1"/>
  <c r="AA342" i="1"/>
  <c r="X337" i="1"/>
  <c r="AA337" i="1"/>
  <c r="X332" i="1"/>
  <c r="AA332" i="1"/>
  <c r="X328" i="1"/>
  <c r="AA328" i="1"/>
  <c r="X322" i="1"/>
  <c r="AA322" i="1"/>
  <c r="X317" i="1"/>
  <c r="AA317" i="1"/>
  <c r="X311" i="1"/>
  <c r="AA311" i="1"/>
  <c r="X307" i="1"/>
  <c r="AA307" i="1"/>
  <c r="X303" i="1"/>
  <c r="AA303" i="1"/>
  <c r="X299" i="1"/>
  <c r="AA299" i="1"/>
  <c r="X294" i="1"/>
  <c r="AA294" i="1"/>
  <c r="X288" i="1"/>
  <c r="AA288" i="1"/>
  <c r="X282" i="1"/>
  <c r="AA282" i="1"/>
  <c r="X278" i="1"/>
  <c r="AA278" i="1"/>
  <c r="X273" i="1"/>
  <c r="AA273" i="1"/>
  <c r="X269" i="1"/>
  <c r="AA269" i="1"/>
  <c r="X264" i="1"/>
  <c r="AA264" i="1"/>
  <c r="X256" i="1"/>
  <c r="AA256" i="1"/>
  <c r="X251" i="1"/>
  <c r="AA251" i="1"/>
  <c r="X247" i="1"/>
  <c r="AA247" i="1"/>
  <c r="X243" i="1"/>
  <c r="AA243" i="1"/>
  <c r="X239" i="1"/>
  <c r="AA239" i="1"/>
  <c r="X233" i="1"/>
  <c r="AA233" i="1"/>
  <c r="X227" i="1"/>
  <c r="AA227" i="1"/>
  <c r="X222" i="1"/>
  <c r="AA222" i="1"/>
  <c r="X217" i="1"/>
  <c r="AA217" i="1"/>
  <c r="X213" i="1"/>
  <c r="AA213" i="1"/>
  <c r="X209" i="1"/>
  <c r="AA209" i="1"/>
  <c r="X203" i="1"/>
  <c r="AA203" i="1"/>
  <c r="X197" i="1"/>
  <c r="AA197" i="1"/>
  <c r="X193" i="1"/>
  <c r="AA193" i="1"/>
  <c r="X189" i="1"/>
  <c r="AA189" i="1"/>
  <c r="X185" i="1"/>
  <c r="AA185" i="1"/>
  <c r="X179" i="1"/>
  <c r="AA179" i="1"/>
  <c r="X173" i="1"/>
  <c r="AA173" i="1"/>
  <c r="X168" i="1"/>
  <c r="AA168" i="1"/>
  <c r="X163" i="1"/>
  <c r="AA163" i="1"/>
  <c r="X157" i="1"/>
  <c r="AA157" i="1"/>
  <c r="X153" i="1"/>
  <c r="AA153" i="1"/>
  <c r="X149" i="1"/>
  <c r="AA149" i="1"/>
  <c r="X145" i="1"/>
  <c r="AA145" i="1"/>
  <c r="X140" i="1"/>
  <c r="AA140" i="1"/>
  <c r="X134" i="1"/>
  <c r="AA134" i="1"/>
  <c r="X129" i="1"/>
  <c r="AA129" i="1"/>
  <c r="X124" i="1"/>
  <c r="AA124" i="1"/>
  <c r="X120" i="1"/>
  <c r="AA120" i="1"/>
  <c r="X116" i="1"/>
  <c r="AA116" i="1"/>
  <c r="X112" i="1"/>
  <c r="AA112" i="1"/>
  <c r="X108" i="1"/>
  <c r="AA108" i="1"/>
  <c r="X104" i="1"/>
  <c r="AA104" i="1"/>
  <c r="X100" i="1"/>
  <c r="AA100" i="1"/>
  <c r="X95" i="1"/>
  <c r="AA95" i="1"/>
  <c r="X91" i="1"/>
  <c r="AA91" i="1"/>
  <c r="X86" i="1"/>
  <c r="AA86" i="1"/>
  <c r="X80" i="1"/>
  <c r="AA80" i="1"/>
  <c r="X75" i="1"/>
  <c r="AA75" i="1"/>
  <c r="X71" i="1"/>
  <c r="AA71" i="1"/>
  <c r="X66" i="1"/>
  <c r="AA66" i="1"/>
  <c r="X62" i="1"/>
  <c r="AA62" i="1"/>
  <c r="X57" i="1"/>
  <c r="AA57" i="1"/>
  <c r="X52" i="1"/>
  <c r="AA52" i="1"/>
  <c r="X47" i="1"/>
  <c r="AA47" i="1"/>
  <c r="X42" i="1"/>
  <c r="AA42" i="1"/>
  <c r="X38" i="1"/>
  <c r="AA38" i="1"/>
  <c r="X32" i="1"/>
  <c r="AA32" i="1"/>
  <c r="X27" i="1"/>
  <c r="AA27" i="1"/>
  <c r="X22" i="1"/>
  <c r="AA22" i="1"/>
  <c r="X17" i="1"/>
  <c r="AA17" i="1"/>
  <c r="X13" i="1"/>
  <c r="AA13" i="1"/>
  <c r="X9" i="1"/>
  <c r="AA9" i="1"/>
  <c r="X1237" i="1"/>
  <c r="AA1237" i="1"/>
  <c r="X1169" i="1"/>
  <c r="AA1169" i="1"/>
  <c r="X995" i="1"/>
  <c r="AA995" i="1"/>
  <c r="X1886" i="1"/>
  <c r="AA1886" i="1"/>
  <c r="X1869" i="1"/>
  <c r="AA1869" i="1"/>
  <c r="X1856" i="1"/>
  <c r="AA1856" i="1"/>
  <c r="X1837" i="1"/>
  <c r="AA1837" i="1"/>
  <c r="X1814" i="1"/>
  <c r="AA1814" i="1"/>
  <c r="X1802" i="1"/>
  <c r="AA1802" i="1"/>
  <c r="X1787" i="1"/>
  <c r="AA1787" i="1"/>
  <c r="X1770" i="1"/>
  <c r="AA1770" i="1"/>
  <c r="X1758" i="1"/>
  <c r="AA1758" i="1"/>
  <c r="X1741" i="1"/>
  <c r="AA1741" i="1"/>
  <c r="X1726" i="1"/>
  <c r="AA1726" i="1"/>
  <c r="X1706" i="1"/>
  <c r="AA1706" i="1"/>
  <c r="X1689" i="1"/>
  <c r="AA1689" i="1"/>
  <c r="X1669" i="1"/>
  <c r="AA1669" i="1"/>
  <c r="X1660" i="1"/>
  <c r="AA1660" i="1"/>
  <c r="X1643" i="1"/>
  <c r="AA1643" i="1"/>
  <c r="X1622" i="1"/>
  <c r="AA1622" i="1"/>
  <c r="X1607" i="1"/>
  <c r="AA1607" i="1"/>
  <c r="X1589" i="1"/>
  <c r="AA1589" i="1"/>
  <c r="X1565" i="1"/>
  <c r="AA1565" i="1"/>
  <c r="X1542" i="1"/>
  <c r="AA1542" i="1"/>
  <c r="X1523" i="1"/>
  <c r="AA1523" i="1"/>
  <c r="X1887" i="1"/>
  <c r="AA1887" i="1"/>
  <c r="X1883" i="1"/>
  <c r="AA1883" i="1"/>
  <c r="X1878" i="1"/>
  <c r="AA1878" i="1"/>
  <c r="X1870" i="1"/>
  <c r="AA1870" i="1"/>
  <c r="X1866" i="1"/>
  <c r="AA1866" i="1"/>
  <c r="X1857" i="1"/>
  <c r="AA1857" i="1"/>
  <c r="X1851" i="1"/>
  <c r="AA1851" i="1"/>
  <c r="X1845" i="1"/>
  <c r="AA1845" i="1"/>
  <c r="X1839" i="1"/>
  <c r="AA1839" i="1"/>
  <c r="X1833" i="1"/>
  <c r="AA1833" i="1"/>
  <c r="X1829" i="1"/>
  <c r="AA1829" i="1"/>
  <c r="X1825" i="1"/>
  <c r="AA1825" i="1"/>
  <c r="X1819" i="1"/>
  <c r="AA1819" i="1"/>
  <c r="X1815" i="1"/>
  <c r="AA1815" i="1"/>
  <c r="X1811" i="1"/>
  <c r="AA1811" i="1"/>
  <c r="X1807" i="1"/>
  <c r="AA1807" i="1"/>
  <c r="X1803" i="1"/>
  <c r="AA1803" i="1"/>
  <c r="X1799" i="1"/>
  <c r="AA1799" i="1"/>
  <c r="X1792" i="1"/>
  <c r="AA1792" i="1"/>
  <c r="X1788" i="1"/>
  <c r="AA1788" i="1"/>
  <c r="X1784" i="1"/>
  <c r="AA1784" i="1"/>
  <c r="X1780" i="1"/>
  <c r="AA1780" i="1"/>
  <c r="X1773" i="1"/>
  <c r="AA1773" i="1"/>
  <c r="X1767" i="1"/>
  <c r="AA1767" i="1"/>
  <c r="X1763" i="1"/>
  <c r="AA1763" i="1"/>
  <c r="X1759" i="1"/>
  <c r="AA1759" i="1"/>
  <c r="X1755" i="1"/>
  <c r="AA1755" i="1"/>
  <c r="X1749" i="1"/>
  <c r="AA1749" i="1"/>
  <c r="X1742" i="1"/>
  <c r="AA1742" i="1"/>
  <c r="X1736" i="1"/>
  <c r="AA1736" i="1"/>
  <c r="X1731" i="1"/>
  <c r="AA1731" i="1"/>
  <c r="X1722" i="1"/>
  <c r="AA1722" i="1"/>
  <c r="X1716" i="1"/>
  <c r="AA1716" i="1"/>
  <c r="X1711" i="1"/>
  <c r="AA1711" i="1"/>
  <c r="X1707" i="1"/>
  <c r="AA1707" i="1"/>
  <c r="X1703" i="1"/>
  <c r="AA1703" i="1"/>
  <c r="X1696" i="1"/>
  <c r="AA1696" i="1"/>
  <c r="X1691" i="1"/>
  <c r="AA1691" i="1"/>
  <c r="X1684" i="1"/>
  <c r="AA1684" i="1"/>
  <c r="X1680" i="1"/>
  <c r="AA1680" i="1"/>
  <c r="X1674" i="1"/>
  <c r="AA1674" i="1"/>
  <c r="X1670" i="1"/>
  <c r="AA1670" i="1"/>
  <c r="X1666" i="1"/>
  <c r="AA1666" i="1"/>
  <c r="X1661" i="1"/>
  <c r="AA1661" i="1"/>
  <c r="X1655" i="1"/>
  <c r="AA1655" i="1"/>
  <c r="X1649" i="1"/>
  <c r="AA1649" i="1"/>
  <c r="X1644" i="1"/>
  <c r="AA1644" i="1"/>
  <c r="X1640" i="1"/>
  <c r="AA1640" i="1"/>
  <c r="X1636" i="1"/>
  <c r="AA1636" i="1"/>
  <c r="X1632" i="1"/>
  <c r="AA1632" i="1"/>
  <c r="X1623" i="1"/>
  <c r="AA1623" i="1"/>
  <c r="X1619" i="1"/>
  <c r="AA1619" i="1"/>
  <c r="X1613" i="1"/>
  <c r="AA1613" i="1"/>
  <c r="X1608" i="1"/>
  <c r="AA1608" i="1"/>
  <c r="X1602" i="1"/>
  <c r="AA1602" i="1"/>
  <c r="X1596" i="1"/>
  <c r="AA1596" i="1"/>
  <c r="X1590" i="1"/>
  <c r="AA1590" i="1"/>
  <c r="X1586" i="1"/>
  <c r="AA1586" i="1"/>
  <c r="X1582" i="1"/>
  <c r="AA1582" i="1"/>
  <c r="X1576" i="1"/>
  <c r="AA1576" i="1"/>
  <c r="X1571" i="1"/>
  <c r="AA1571" i="1"/>
  <c r="X1567" i="1"/>
  <c r="AA1567" i="1"/>
  <c r="X1560" i="1"/>
  <c r="AA1560" i="1"/>
  <c r="X1549" i="1"/>
  <c r="AA1549" i="1"/>
  <c r="X1543" i="1"/>
  <c r="AA1543" i="1"/>
  <c r="X1538" i="1"/>
  <c r="AA1538" i="1"/>
  <c r="X1534" i="1"/>
  <c r="AA1534" i="1"/>
  <c r="X1528" i="1"/>
  <c r="AA1528" i="1"/>
  <c r="X1524" i="1"/>
  <c r="AA1524" i="1"/>
  <c r="X1517" i="1"/>
  <c r="AA1517" i="1"/>
  <c r="X1513" i="1"/>
  <c r="AA1513" i="1"/>
  <c r="X1504" i="1"/>
  <c r="AA1504" i="1"/>
  <c r="X1499" i="1"/>
  <c r="AA1499" i="1"/>
  <c r="X1495" i="1"/>
  <c r="AA1495" i="1"/>
  <c r="X1491" i="1"/>
  <c r="AA1491" i="1"/>
  <c r="X1487" i="1"/>
  <c r="AA1487" i="1"/>
  <c r="X1481" i="1"/>
  <c r="AA1481" i="1"/>
  <c r="X1477" i="1"/>
  <c r="AA1477" i="1"/>
  <c r="X1473" i="1"/>
  <c r="AA1473" i="1"/>
  <c r="X1468" i="1"/>
  <c r="AA1468" i="1"/>
  <c r="X1464" i="1"/>
  <c r="AA1464" i="1"/>
  <c r="X1457" i="1"/>
  <c r="AA1457" i="1"/>
  <c r="X1453" i="1"/>
  <c r="AA1453" i="1"/>
  <c r="X1444" i="1"/>
  <c r="AA1444" i="1"/>
  <c r="X1432" i="1"/>
  <c r="AA1432" i="1"/>
  <c r="X1416" i="1"/>
  <c r="AA1416" i="1"/>
  <c r="X1410" i="1"/>
  <c r="AA1410" i="1"/>
  <c r="X1405" i="1"/>
  <c r="AA1405" i="1"/>
  <c r="X1401" i="1"/>
  <c r="AA1401" i="1"/>
  <c r="X1397" i="1"/>
  <c r="AA1397" i="1"/>
  <c r="X1393" i="1"/>
  <c r="AA1393" i="1"/>
  <c r="X1389" i="1"/>
  <c r="AA1389" i="1"/>
  <c r="X1384" i="1"/>
  <c r="AA1384" i="1"/>
  <c r="X1380" i="1"/>
  <c r="AA1380" i="1"/>
  <c r="X1376" i="1"/>
  <c r="AA1376" i="1"/>
  <c r="X1372" i="1"/>
  <c r="AA1372" i="1"/>
  <c r="X1368" i="1"/>
  <c r="AA1368" i="1"/>
  <c r="X1364" i="1"/>
  <c r="AA1364" i="1"/>
  <c r="X1358" i="1"/>
  <c r="AA1358" i="1"/>
  <c r="X1354" i="1"/>
  <c r="AA1354" i="1"/>
  <c r="X1350" i="1"/>
  <c r="AA1350" i="1"/>
  <c r="X1346" i="1"/>
  <c r="AA1346" i="1"/>
  <c r="X1341" i="1"/>
  <c r="AA1341" i="1"/>
  <c r="X1333" i="1"/>
  <c r="AA1333" i="1"/>
  <c r="X1327" i="1"/>
  <c r="AA1327" i="1"/>
  <c r="X1322" i="1"/>
  <c r="AA1322" i="1"/>
  <c r="X1316" i="1"/>
  <c r="AA1316" i="1"/>
  <c r="X1308" i="1"/>
  <c r="AA1308" i="1"/>
  <c r="X1303" i="1"/>
  <c r="AA1303" i="1"/>
  <c r="X1297" i="1"/>
  <c r="AA1297" i="1"/>
  <c r="X1290" i="1"/>
  <c r="AA1290" i="1"/>
  <c r="X1283" i="1"/>
  <c r="AA1283" i="1"/>
  <c r="X1273" i="1"/>
  <c r="AA1273" i="1"/>
  <c r="X1269" i="1"/>
  <c r="AA1269" i="1"/>
  <c r="X1264" i="1"/>
  <c r="AA1264" i="1"/>
  <c r="X1260" i="1"/>
  <c r="AA1260" i="1"/>
  <c r="X1252" i="1"/>
  <c r="AA1252" i="1"/>
  <c r="X1247" i="1"/>
  <c r="AA1247" i="1"/>
  <c r="X1242" i="1"/>
  <c r="AA1242" i="1"/>
  <c r="X1233" i="1"/>
  <c r="AA1233" i="1"/>
  <c r="X1226" i="1"/>
  <c r="AA1226" i="1"/>
  <c r="X1216" i="1"/>
  <c r="AA1216" i="1"/>
  <c r="X1208" i="1"/>
  <c r="AA1208" i="1"/>
  <c r="X1203" i="1"/>
  <c r="AA1203" i="1"/>
  <c r="X1197" i="1"/>
  <c r="AA1197" i="1"/>
  <c r="X1192" i="1"/>
  <c r="AA1192" i="1"/>
  <c r="X1186" i="1"/>
  <c r="AA1186" i="1"/>
  <c r="X1177" i="1"/>
  <c r="AA1177" i="1"/>
  <c r="X1172" i="1"/>
  <c r="AA1172" i="1"/>
  <c r="X1167" i="1"/>
  <c r="AA1167" i="1"/>
  <c r="X1162" i="1"/>
  <c r="AA1162" i="1"/>
  <c r="X1151" i="1"/>
  <c r="AA1151" i="1"/>
  <c r="X1145" i="1"/>
  <c r="AA1145" i="1"/>
  <c r="X1140" i="1"/>
  <c r="AA1140" i="1"/>
  <c r="X1133" i="1"/>
  <c r="AA1133" i="1"/>
  <c r="X1129" i="1"/>
  <c r="AA1129" i="1"/>
  <c r="X1123" i="1"/>
  <c r="AA1123" i="1"/>
  <c r="X1117" i="1"/>
  <c r="AA1117" i="1"/>
  <c r="X1109" i="1"/>
  <c r="AA1109" i="1"/>
  <c r="X1101" i="1"/>
  <c r="AA1101" i="1"/>
  <c r="X1087" i="1"/>
  <c r="AA1087" i="1"/>
  <c r="X1079" i="1"/>
  <c r="AA1079" i="1"/>
  <c r="X1073" i="1"/>
  <c r="AA1073" i="1"/>
  <c r="X1062" i="1"/>
  <c r="AA1062" i="1"/>
  <c r="X1052" i="1"/>
  <c r="AA1052" i="1"/>
  <c r="X1047" i="1"/>
  <c r="AA1047" i="1"/>
  <c r="X1042" i="1"/>
  <c r="AA1042" i="1"/>
  <c r="X1035" i="1"/>
  <c r="AA1035" i="1"/>
  <c r="X1030" i="1"/>
  <c r="AA1030" i="1"/>
  <c r="X1020" i="1"/>
  <c r="AA1020" i="1"/>
  <c r="X1015" i="1"/>
  <c r="AA1015" i="1"/>
  <c r="X1008" i="1"/>
  <c r="AA1008" i="1"/>
  <c r="X1001" i="1"/>
  <c r="AA1001" i="1"/>
  <c r="X996" i="1"/>
  <c r="AA996" i="1"/>
  <c r="X983" i="1"/>
  <c r="AA983" i="1"/>
  <c r="X973" i="1"/>
  <c r="AA973" i="1"/>
  <c r="X963" i="1"/>
  <c r="AA963" i="1"/>
  <c r="X952" i="1"/>
  <c r="AA952" i="1"/>
  <c r="X943" i="1"/>
  <c r="AA943" i="1"/>
  <c r="X938" i="1"/>
  <c r="AA938" i="1"/>
  <c r="X934" i="1"/>
  <c r="AA934" i="1"/>
  <c r="X927" i="1"/>
  <c r="AA927" i="1"/>
  <c r="X923" i="1"/>
  <c r="AA923" i="1"/>
  <c r="X918" i="1"/>
  <c r="AA918" i="1"/>
  <c r="X912" i="1"/>
  <c r="AA912" i="1"/>
  <c r="X900" i="1"/>
  <c r="AA900" i="1"/>
  <c r="X891" i="1"/>
  <c r="AA891" i="1"/>
  <c r="X879" i="1"/>
  <c r="AA879" i="1"/>
  <c r="X873" i="1"/>
  <c r="AA873" i="1"/>
  <c r="X867" i="1"/>
  <c r="AA867" i="1"/>
  <c r="X862" i="1"/>
  <c r="AA862" i="1"/>
  <c r="X858" i="1"/>
  <c r="AA858" i="1"/>
  <c r="X854" i="1"/>
  <c r="AA854" i="1"/>
  <c r="X849" i="1"/>
  <c r="AA849" i="1"/>
  <c r="X844" i="1"/>
  <c r="AA844" i="1"/>
  <c r="X837" i="1"/>
  <c r="AA837" i="1"/>
  <c r="X829" i="1"/>
  <c r="AA829" i="1"/>
  <c r="X820" i="1"/>
  <c r="AA820" i="1"/>
  <c r="X816" i="1"/>
  <c r="AA816" i="1"/>
  <c r="X810" i="1"/>
  <c r="AA810" i="1"/>
  <c r="X800" i="1"/>
  <c r="AA800" i="1"/>
  <c r="X792" i="1"/>
  <c r="AA792" i="1"/>
  <c r="X785" i="1"/>
  <c r="AA785" i="1"/>
  <c r="X779" i="1"/>
  <c r="AA779" i="1"/>
  <c r="X768" i="1"/>
  <c r="AA768" i="1"/>
  <c r="X762" i="1"/>
  <c r="AA762" i="1"/>
  <c r="X754" i="1"/>
  <c r="AA754" i="1"/>
  <c r="X747" i="1"/>
  <c r="AA747" i="1"/>
  <c r="X740" i="1"/>
  <c r="AA740" i="1"/>
  <c r="X734" i="1"/>
  <c r="AA734" i="1"/>
  <c r="X727" i="1"/>
  <c r="AA727" i="1"/>
  <c r="X721" i="1"/>
  <c r="AA721" i="1"/>
  <c r="X713" i="1"/>
  <c r="AA713" i="1"/>
  <c r="X705" i="1"/>
  <c r="AA705" i="1"/>
  <c r="X696" i="1"/>
  <c r="AA696" i="1"/>
  <c r="X683" i="1"/>
  <c r="AA683" i="1"/>
  <c r="X676" i="1"/>
  <c r="AA676" i="1"/>
  <c r="X667" i="1"/>
  <c r="AA667" i="1"/>
  <c r="X662" i="1"/>
  <c r="AA662" i="1"/>
  <c r="X653" i="1"/>
  <c r="AA653" i="1"/>
  <c r="X647" i="1"/>
  <c r="AA647" i="1"/>
  <c r="X638" i="1"/>
  <c r="AA638" i="1"/>
  <c r="X628" i="1"/>
  <c r="AA628" i="1"/>
  <c r="X620" i="1"/>
  <c r="AA620" i="1"/>
  <c r="X615" i="1"/>
  <c r="AA615" i="1"/>
  <c r="X609" i="1"/>
  <c r="AA609" i="1"/>
  <c r="X600" i="1"/>
  <c r="AA600" i="1"/>
  <c r="X595" i="1"/>
  <c r="AA595" i="1"/>
  <c r="X590" i="1"/>
  <c r="AA590" i="1"/>
  <c r="X585" i="1"/>
  <c r="AA585" i="1"/>
  <c r="X580" i="1"/>
  <c r="AA580" i="1"/>
  <c r="X575" i="1"/>
  <c r="AA575" i="1"/>
  <c r="X569" i="1"/>
  <c r="AA569" i="1"/>
  <c r="X562" i="1"/>
  <c r="AA562" i="1"/>
  <c r="X558" i="1"/>
  <c r="AA558" i="1"/>
  <c r="X554" i="1"/>
  <c r="AA554" i="1"/>
  <c r="X548" i="1"/>
  <c r="AA548" i="1"/>
  <c r="X544" i="1"/>
  <c r="AA544" i="1"/>
  <c r="X540" i="1"/>
  <c r="AA540" i="1"/>
  <c r="X535" i="1"/>
  <c r="AA535" i="1"/>
  <c r="X530" i="1"/>
  <c r="AA530" i="1"/>
  <c r="X525" i="1"/>
  <c r="AA525" i="1"/>
  <c r="X519" i="1"/>
  <c r="AA519" i="1"/>
  <c r="X515" i="1"/>
  <c r="AA515" i="1"/>
  <c r="X511" i="1"/>
  <c r="AA511" i="1"/>
  <c r="X506" i="1"/>
  <c r="AA506" i="1"/>
  <c r="X500" i="1"/>
  <c r="AA500" i="1"/>
  <c r="X493" i="1"/>
  <c r="AA493" i="1"/>
  <c r="X486" i="1"/>
  <c r="AA486" i="1"/>
  <c r="X482" i="1"/>
  <c r="AA482" i="1"/>
  <c r="X476" i="1"/>
  <c r="AA476" i="1"/>
  <c r="X472" i="1"/>
  <c r="AA472" i="1"/>
  <c r="X467" i="1"/>
  <c r="AA467" i="1"/>
  <c r="X462" i="1"/>
  <c r="AA462" i="1"/>
  <c r="X457" i="1"/>
  <c r="AA457" i="1"/>
  <c r="X450" i="1"/>
  <c r="AA450" i="1"/>
  <c r="X444" i="1"/>
  <c r="AA444" i="1"/>
  <c r="X436" i="1"/>
  <c r="AA436" i="1"/>
  <c r="X432" i="1"/>
  <c r="AA432" i="1"/>
  <c r="X427" i="1"/>
  <c r="AA427" i="1"/>
  <c r="X422" i="1"/>
  <c r="AA422" i="1"/>
  <c r="X418" i="1"/>
  <c r="AA418" i="1"/>
  <c r="X412" i="1"/>
  <c r="AA412" i="1"/>
  <c r="X407" i="1"/>
  <c r="AA407" i="1"/>
  <c r="X401" i="1"/>
  <c r="AA401" i="1"/>
  <c r="X397" i="1"/>
  <c r="AA397" i="1"/>
  <c r="X392" i="1"/>
  <c r="AA392" i="1"/>
  <c r="X387" i="1"/>
  <c r="AA387" i="1"/>
  <c r="X381" i="1"/>
  <c r="AA381" i="1"/>
  <c r="X375" i="1"/>
  <c r="AA375" i="1"/>
  <c r="X370" i="1"/>
  <c r="AA370" i="1"/>
  <c r="X366" i="1"/>
  <c r="AA366" i="1"/>
  <c r="X361" i="1"/>
  <c r="AA361" i="1"/>
  <c r="X357" i="1"/>
  <c r="AA357" i="1"/>
  <c r="X353" i="1"/>
  <c r="AA353" i="1"/>
  <c r="X349" i="1"/>
  <c r="AA349" i="1"/>
  <c r="X345" i="1"/>
  <c r="AA345" i="1"/>
  <c r="X341" i="1"/>
  <c r="AA341" i="1"/>
  <c r="X336" i="1"/>
  <c r="AA336" i="1"/>
  <c r="X331" i="1"/>
  <c r="AA331" i="1"/>
  <c r="X326" i="1"/>
  <c r="AA326" i="1"/>
  <c r="X321" i="1"/>
  <c r="AA321" i="1"/>
  <c r="X316" i="1"/>
  <c r="AA316" i="1"/>
  <c r="X310" i="1"/>
  <c r="AA310" i="1"/>
  <c r="X306" i="1"/>
  <c r="AA306" i="1"/>
  <c r="X302" i="1"/>
  <c r="AA302" i="1"/>
  <c r="X298" i="1"/>
  <c r="AA298" i="1"/>
  <c r="X292" i="1"/>
  <c r="AA292" i="1"/>
  <c r="X287" i="1"/>
  <c r="AA287" i="1"/>
  <c r="X281" i="1"/>
  <c r="AA281" i="1"/>
  <c r="X277" i="1"/>
  <c r="AA277" i="1"/>
  <c r="X272" i="1"/>
  <c r="AA272" i="1"/>
  <c r="X268" i="1"/>
  <c r="AA268" i="1"/>
  <c r="X263" i="1"/>
  <c r="AA263" i="1"/>
  <c r="X254" i="1"/>
  <c r="AA254" i="1"/>
  <c r="X250" i="1"/>
  <c r="AA250" i="1"/>
  <c r="X246" i="1"/>
  <c r="AA246" i="1"/>
  <c r="X242" i="1"/>
  <c r="AA242" i="1"/>
  <c r="X238" i="1"/>
  <c r="AA238" i="1"/>
  <c r="X232" i="1"/>
  <c r="AA232" i="1"/>
  <c r="X226" i="1"/>
  <c r="AA226" i="1"/>
  <c r="X221" i="1"/>
  <c r="AA221" i="1"/>
  <c r="X216" i="1"/>
  <c r="AA216" i="1"/>
  <c r="X212" i="1"/>
  <c r="AA212" i="1"/>
  <c r="X208" i="1"/>
  <c r="AA208" i="1"/>
  <c r="X202" i="1"/>
  <c r="AA202" i="1"/>
  <c r="X196" i="1"/>
  <c r="AA196" i="1"/>
  <c r="X192" i="1"/>
  <c r="AA192" i="1"/>
  <c r="X188" i="1"/>
  <c r="AA188" i="1"/>
  <c r="X184" i="1"/>
  <c r="AA184" i="1"/>
  <c r="X178" i="1"/>
  <c r="AA178" i="1"/>
  <c r="X171" i="1"/>
  <c r="AA171" i="1"/>
  <c r="X166" i="1"/>
  <c r="AA166" i="1"/>
  <c r="X160" i="1"/>
  <c r="AA160" i="1"/>
  <c r="X156" i="1"/>
  <c r="AA156" i="1"/>
  <c r="X152" i="1"/>
  <c r="AA152" i="1"/>
  <c r="X148" i="1"/>
  <c r="AA148" i="1"/>
  <c r="X144" i="1"/>
  <c r="AA144" i="1"/>
  <c r="X139" i="1"/>
  <c r="AA139" i="1"/>
  <c r="X132" i="1"/>
  <c r="AA132" i="1"/>
  <c r="X128" i="1"/>
  <c r="AA128" i="1"/>
  <c r="X119" i="1"/>
  <c r="AA119" i="1"/>
  <c r="X115" i="1"/>
  <c r="AA115" i="1"/>
  <c r="X111" i="1"/>
  <c r="AA111" i="1"/>
  <c r="X107" i="1"/>
  <c r="AA107" i="1"/>
  <c r="X103" i="1"/>
  <c r="AA103" i="1"/>
  <c r="X99" i="1"/>
  <c r="AA99" i="1"/>
  <c r="X94" i="1"/>
  <c r="AA94" i="1"/>
  <c r="X90" i="1"/>
  <c r="AA90" i="1"/>
  <c r="X84" i="1"/>
  <c r="AA84" i="1"/>
  <c r="X79" i="1"/>
  <c r="AA79" i="1"/>
  <c r="X74" i="1"/>
  <c r="AA74" i="1"/>
  <c r="X69" i="1"/>
  <c r="AA69" i="1"/>
  <c r="X65" i="1"/>
  <c r="AA65" i="1"/>
  <c r="X61" i="1"/>
  <c r="AA61" i="1"/>
  <c r="X56" i="1"/>
  <c r="AA56" i="1"/>
  <c r="X51" i="1"/>
  <c r="AA51" i="1"/>
  <c r="X46" i="1"/>
  <c r="AA46" i="1"/>
  <c r="X41" i="1"/>
  <c r="AA41" i="1"/>
  <c r="X36" i="1"/>
  <c r="AA36" i="1"/>
  <c r="X31" i="1"/>
  <c r="AA31" i="1"/>
  <c r="X26" i="1"/>
  <c r="AA26" i="1"/>
  <c r="X21" i="1"/>
  <c r="AA21" i="1"/>
  <c r="X16" i="1"/>
  <c r="AA16" i="1"/>
  <c r="X12" i="1"/>
  <c r="AA12" i="1"/>
  <c r="X8" i="1"/>
  <c r="AA8" i="1"/>
  <c r="X1863" i="1"/>
  <c r="AA1863" i="1"/>
  <c r="X1547" i="1"/>
  <c r="AA1547" i="1"/>
  <c r="X1222" i="1"/>
  <c r="AA1222" i="1"/>
  <c r="X1143" i="1"/>
  <c r="AA1143" i="1"/>
  <c r="X1417" i="1"/>
  <c r="AA1417" i="1"/>
  <c r="X749" i="1"/>
  <c r="AA749" i="1"/>
  <c r="X794" i="1"/>
  <c r="AA794" i="1"/>
  <c r="X315" i="1"/>
  <c r="AA315" i="1"/>
  <c r="X946" i="1"/>
  <c r="AA946" i="1"/>
  <c r="G1822" i="1"/>
  <c r="AB1822" i="1" s="1"/>
  <c r="G1566" i="1"/>
  <c r="AB1566" i="1" s="1"/>
  <c r="G1544" i="1"/>
  <c r="AB1544" i="1" s="1"/>
  <c r="G1360" i="1"/>
  <c r="AB1360" i="1" s="1"/>
  <c r="G1344" i="1"/>
  <c r="AB1344" i="1" s="1"/>
  <c r="G1320" i="1"/>
  <c r="AB1320" i="1" s="1"/>
  <c r="G1217" i="1"/>
  <c r="AB1217" i="1" s="1"/>
  <c r="G1100" i="1"/>
  <c r="AB1100" i="1" s="1"/>
  <c r="G1080" i="1"/>
  <c r="AB1080" i="1" s="1"/>
  <c r="G1058" i="1"/>
  <c r="AB1058" i="1" s="1"/>
  <c r="G384" i="1"/>
  <c r="AB384" i="1" s="1"/>
  <c r="G1744" i="1"/>
  <c r="AB1744" i="1" s="1"/>
  <c r="G1111" i="1"/>
  <c r="AB1111" i="1" s="1"/>
  <c r="G1105" i="1"/>
  <c r="AB1105" i="1" s="1"/>
  <c r="G1064" i="1"/>
  <c r="AB1064" i="1" s="1"/>
  <c r="G832" i="1"/>
  <c r="AB832" i="1" s="1"/>
  <c r="G809" i="1"/>
  <c r="AB809" i="1" s="1"/>
  <c r="G1881" i="1"/>
  <c r="AB1881" i="1" s="1"/>
  <c r="G1862" i="1"/>
  <c r="AB1862" i="1" s="1"/>
  <c r="G1840" i="1"/>
  <c r="AB1840" i="1" s="1"/>
  <c r="G1836" i="1"/>
  <c r="AB1836" i="1" s="1"/>
  <c r="G1820" i="1"/>
  <c r="AB1820" i="1" s="1"/>
  <c r="G1796" i="1"/>
  <c r="AB1796" i="1" s="1"/>
  <c r="G1772" i="1"/>
  <c r="AB1772" i="1" s="1"/>
  <c r="G1751" i="1"/>
  <c r="AB1751" i="1" s="1"/>
  <c r="G1740" i="1"/>
  <c r="AB1740" i="1" s="1"/>
  <c r="G1625" i="1"/>
  <c r="AB1625" i="1" s="1"/>
  <c r="G1616" i="1"/>
  <c r="AB1616" i="1" s="1"/>
  <c r="G1612" i="1"/>
  <c r="AB1612" i="1" s="1"/>
  <c r="G1594" i="1"/>
  <c r="AB1594" i="1" s="1"/>
  <c r="G1562" i="1"/>
  <c r="AB1562" i="1" s="1"/>
  <c r="G1557" i="1"/>
  <c r="AB1557" i="1" s="1"/>
  <c r="G1436" i="1"/>
  <c r="AB1436" i="1" s="1"/>
  <c r="G1422" i="1"/>
  <c r="AB1422" i="1" s="1"/>
  <c r="G1284" i="1"/>
  <c r="AB1284" i="1" s="1"/>
  <c r="G1184" i="1"/>
  <c r="AB1184" i="1" s="1"/>
  <c r="G1156" i="1"/>
  <c r="AB1156" i="1" s="1"/>
  <c r="G1091" i="1"/>
  <c r="AB1091" i="1" s="1"/>
  <c r="G1024" i="1"/>
  <c r="AB1024" i="1" s="1"/>
  <c r="G988" i="1"/>
  <c r="AB988" i="1" s="1"/>
  <c r="G981" i="1"/>
  <c r="AB981" i="1" s="1"/>
  <c r="G913" i="1"/>
  <c r="AB913" i="1" s="1"/>
  <c r="G883" i="1"/>
  <c r="AB883" i="1" s="1"/>
  <c r="G836" i="1"/>
  <c r="AB836" i="1" s="1"/>
  <c r="G806" i="1"/>
  <c r="AB806" i="1" s="1"/>
  <c r="G702" i="1"/>
  <c r="AB702" i="1" s="1"/>
  <c r="G668" i="1"/>
  <c r="AB668" i="1" s="1"/>
  <c r="G631" i="1"/>
  <c r="AB631" i="1" s="1"/>
  <c r="G339" i="1"/>
  <c r="AB339" i="1" s="1"/>
  <c r="G335" i="1"/>
  <c r="AB335" i="1" s="1"/>
  <c r="G180" i="1"/>
  <c r="AB180" i="1" s="1"/>
  <c r="G1838" i="1"/>
  <c r="AB1838" i="1" s="1"/>
  <c r="G1793" i="1"/>
  <c r="AB1793" i="1" s="1"/>
  <c r="G1738" i="1"/>
  <c r="AB1738" i="1" s="1"/>
  <c r="G1734" i="1"/>
  <c r="AB1734" i="1" s="1"/>
  <c r="G1721" i="1"/>
  <c r="AB1721" i="1" s="1"/>
  <c r="G1717" i="1"/>
  <c r="AB1717" i="1" s="1"/>
  <c r="G1713" i="1"/>
  <c r="AB1713" i="1" s="1"/>
  <c r="G1678" i="1"/>
  <c r="AB1678" i="1" s="1"/>
  <c r="G1650" i="1"/>
  <c r="AB1650" i="1" s="1"/>
  <c r="G1628" i="1"/>
  <c r="AB1628" i="1" s="1"/>
  <c r="G1614" i="1"/>
  <c r="AB1614" i="1" s="1"/>
  <c r="G1606" i="1"/>
  <c r="AB1606" i="1" s="1"/>
  <c r="G1601" i="1"/>
  <c r="AB1601" i="1" s="1"/>
  <c r="G1564" i="1"/>
  <c r="AB1564" i="1" s="1"/>
  <c r="G1552" i="1"/>
  <c r="AB1552" i="1" s="1"/>
  <c r="G1533" i="1"/>
  <c r="AB1533" i="1" s="1"/>
  <c r="G1519" i="1"/>
  <c r="AB1519" i="1" s="1"/>
  <c r="G1484" i="1"/>
  <c r="AB1484" i="1" s="1"/>
  <c r="G1440" i="1"/>
  <c r="AB1440" i="1" s="1"/>
  <c r="G1335" i="1"/>
  <c r="AB1335" i="1" s="1"/>
  <c r="G1313" i="1"/>
  <c r="AB1313" i="1" s="1"/>
  <c r="G1301" i="1"/>
  <c r="AB1301" i="1" s="1"/>
  <c r="G1292" i="1"/>
  <c r="AB1292" i="1" s="1"/>
  <c r="G1286" i="1"/>
  <c r="AB1286" i="1" s="1"/>
  <c r="G1282" i="1"/>
  <c r="AB1282" i="1" s="1"/>
  <c r="G1274" i="1"/>
  <c r="AB1274" i="1" s="1"/>
  <c r="G1256" i="1"/>
  <c r="AB1256" i="1" s="1"/>
  <c r="G1202" i="1"/>
  <c r="AB1202" i="1" s="1"/>
  <c r="G1180" i="1"/>
  <c r="AB1180" i="1" s="1"/>
  <c r="G1135" i="1"/>
  <c r="AB1135" i="1" s="1"/>
  <c r="G1113" i="1"/>
  <c r="AB1113" i="1" s="1"/>
  <c r="G1103" i="1"/>
  <c r="AB1103" i="1" s="1"/>
  <c r="G1074" i="1"/>
  <c r="AB1074" i="1" s="1"/>
  <c r="G1068" i="1"/>
  <c r="AB1068" i="1" s="1"/>
  <c r="G1060" i="1"/>
  <c r="AB1060" i="1" s="1"/>
  <c r="G1054" i="1"/>
  <c r="AB1054" i="1" s="1"/>
  <c r="G1026" i="1"/>
  <c r="AB1026" i="1" s="1"/>
  <c r="G1022" i="1"/>
  <c r="AB1022" i="1" s="1"/>
  <c r="G1011" i="1"/>
  <c r="AB1011" i="1" s="1"/>
  <c r="G985" i="1"/>
  <c r="AB985" i="1" s="1"/>
  <c r="G838" i="1"/>
  <c r="AB838" i="1" s="1"/>
  <c r="G834" i="1"/>
  <c r="AB834" i="1" s="1"/>
  <c r="G804" i="1"/>
  <c r="AB804" i="1" s="1"/>
  <c r="G760" i="1"/>
  <c r="AB760" i="1" s="1"/>
  <c r="G688" i="1"/>
  <c r="AB688" i="1" s="1"/>
  <c r="G666" i="1"/>
  <c r="AB666" i="1" s="1"/>
  <c r="G654" i="1"/>
  <c r="AB654" i="1" s="1"/>
  <c r="G643" i="1"/>
  <c r="AB643" i="1" s="1"/>
  <c r="G607" i="1"/>
  <c r="AB607" i="1" s="1"/>
  <c r="G591" i="1"/>
  <c r="AB591" i="1" s="1"/>
  <c r="G403" i="1"/>
  <c r="AB403" i="1" s="1"/>
  <c r="G1841" i="1"/>
  <c r="AB1841" i="1" s="1"/>
  <c r="G1747" i="1"/>
  <c r="AB1747" i="1" s="1"/>
  <c r="G1686" i="1"/>
  <c r="AB1686" i="1" s="1"/>
  <c r="G1520" i="1"/>
  <c r="AB1520" i="1" s="1"/>
  <c r="G1334" i="1"/>
  <c r="AB1334" i="1" s="1"/>
  <c r="G1210" i="1"/>
  <c r="AB1210" i="1" s="1"/>
  <c r="G1159" i="1"/>
  <c r="AB1159" i="1" s="1"/>
  <c r="G1148" i="1"/>
  <c r="AB1148" i="1" s="1"/>
  <c r="G1134" i="1"/>
  <c r="AB1134" i="1" s="1"/>
  <c r="G1126" i="1"/>
  <c r="AB1126" i="1" s="1"/>
  <c r="G1089" i="1"/>
  <c r="AB1089" i="1" s="1"/>
  <c r="G737" i="1"/>
  <c r="AB737" i="1" s="1"/>
  <c r="G567" i="1"/>
  <c r="AB567" i="1" s="1"/>
  <c r="G549" i="1"/>
  <c r="AB549" i="1" s="1"/>
  <c r="G481" i="1"/>
  <c r="AB481" i="1" s="1"/>
  <c r="G255" i="1"/>
  <c r="AB255" i="1" s="1"/>
  <c r="G234" i="1"/>
  <c r="AB234" i="1" s="1"/>
  <c r="G1698" i="1"/>
  <c r="AB1698" i="1" s="1"/>
  <c r="G1694" i="1"/>
  <c r="AB1694" i="1" s="1"/>
  <c r="G1690" i="1"/>
  <c r="AB1690" i="1" s="1"/>
  <c r="G1664" i="1"/>
  <c r="AB1664" i="1" s="1"/>
  <c r="G1629" i="1"/>
  <c r="AB1629" i="1" s="1"/>
  <c r="G1603" i="1"/>
  <c r="AB1603" i="1" s="1"/>
  <c r="G1599" i="1"/>
  <c r="AB1599" i="1" s="1"/>
  <c r="G1460" i="1"/>
  <c r="AB1460" i="1" s="1"/>
  <c r="G1443" i="1"/>
  <c r="AB1443" i="1" s="1"/>
  <c r="G1220" i="1"/>
  <c r="AB1220" i="1" s="1"/>
  <c r="G1182" i="1"/>
  <c r="AB1182" i="1" s="1"/>
  <c r="G1158" i="1"/>
  <c r="AB1158" i="1" s="1"/>
  <c r="G1153" i="1"/>
  <c r="AB1153" i="1" s="1"/>
  <c r="G1081" i="1"/>
  <c r="AB1081" i="1" s="1"/>
  <c r="G1077" i="1"/>
  <c r="AB1077" i="1" s="1"/>
  <c r="G906" i="1"/>
  <c r="AB906" i="1" s="1"/>
  <c r="G494" i="1"/>
  <c r="AB494" i="1" s="1"/>
  <c r="G489" i="1"/>
  <c r="AB489" i="1" s="1"/>
  <c r="G456" i="1"/>
  <c r="AB456" i="1" s="1"/>
  <c r="G261" i="1"/>
  <c r="AB261" i="1" s="1"/>
  <c r="G181" i="1"/>
  <c r="AB181" i="1" s="1"/>
  <c r="G161" i="1"/>
  <c r="AB161" i="1" s="1"/>
  <c r="G1254" i="1"/>
  <c r="AB1254" i="1" s="1"/>
  <c r="G1864" i="1"/>
  <c r="AB1864" i="1" s="1"/>
  <c r="G1854" i="1"/>
  <c r="AB1854" i="1" s="1"/>
  <c r="G1849" i="1"/>
  <c r="AB1849" i="1" s="1"/>
  <c r="G1775" i="1"/>
  <c r="AB1775" i="1" s="1"/>
  <c r="G1750" i="1"/>
  <c r="AB1750" i="1" s="1"/>
  <c r="G1659" i="1"/>
  <c r="AB1659" i="1" s="1"/>
  <c r="G1627" i="1"/>
  <c r="AB1627" i="1" s="1"/>
  <c r="G1573" i="1"/>
  <c r="AB1573" i="1" s="1"/>
  <c r="G1530" i="1"/>
  <c r="AB1530" i="1" s="1"/>
  <c r="G1518" i="1"/>
  <c r="AB1518" i="1" s="1"/>
  <c r="G1509" i="1"/>
  <c r="AB1509" i="1" s="1"/>
  <c r="G1462" i="1"/>
  <c r="AB1462" i="1" s="1"/>
  <c r="G1234" i="1"/>
  <c r="AB1234" i="1" s="1"/>
  <c r="G1229" i="1"/>
  <c r="AB1229" i="1" s="1"/>
  <c r="G1209" i="1"/>
  <c r="AB1209" i="1" s="1"/>
  <c r="G1166" i="1"/>
  <c r="AB1166" i="1" s="1"/>
  <c r="G1152" i="1"/>
  <c r="AB1152" i="1" s="1"/>
  <c r="G1119" i="1"/>
  <c r="AB1119" i="1" s="1"/>
  <c r="G1095" i="1"/>
  <c r="AB1095" i="1" s="1"/>
  <c r="G1083" i="1"/>
  <c r="AB1083" i="1" s="1"/>
  <c r="G1071" i="1"/>
  <c r="AB1071" i="1" s="1"/>
  <c r="G1066" i="1"/>
  <c r="AB1066" i="1" s="1"/>
  <c r="G1055" i="1"/>
  <c r="AB1055" i="1" s="1"/>
  <c r="G917" i="1"/>
  <c r="AB917" i="1" s="1"/>
  <c r="G904" i="1"/>
  <c r="AB904" i="1" s="1"/>
  <c r="G736" i="1"/>
  <c r="AB736" i="1" s="1"/>
  <c r="G508" i="1"/>
  <c r="AB508" i="1" s="1"/>
  <c r="G498" i="1"/>
  <c r="AB498" i="1" s="1"/>
  <c r="G488" i="1"/>
  <c r="AB488" i="1" s="1"/>
  <c r="G447" i="1"/>
  <c r="AB447" i="1" s="1"/>
  <c r="G377" i="1"/>
  <c r="AB377" i="1" s="1"/>
  <c r="G324" i="1"/>
  <c r="AB324" i="1" s="1"/>
  <c r="G259" i="1"/>
  <c r="AB259" i="1" s="1"/>
  <c r="G228" i="1"/>
  <c r="AB228" i="1" s="1"/>
  <c r="G206" i="1"/>
  <c r="AB206" i="1" s="1"/>
  <c r="G133" i="1"/>
  <c r="AB133" i="1" s="1"/>
  <c r="G60" i="1"/>
  <c r="AB60" i="1" s="1"/>
  <c r="G1795" i="1"/>
  <c r="AB1795" i="1" s="1"/>
  <c r="G1774" i="1"/>
  <c r="AB1774" i="1" s="1"/>
  <c r="G1745" i="1"/>
  <c r="AB1745" i="1" s="1"/>
  <c r="G1700" i="1"/>
  <c r="AB1700" i="1" s="1"/>
  <c r="G1687" i="1"/>
  <c r="AB1687" i="1" s="1"/>
  <c r="G1654" i="1"/>
  <c r="AB1654" i="1" s="1"/>
  <c r="G1646" i="1"/>
  <c r="AB1646" i="1" s="1"/>
  <c r="G1593" i="1"/>
  <c r="AB1593" i="1" s="1"/>
  <c r="G1581" i="1"/>
  <c r="AB1581" i="1" s="1"/>
  <c r="G1447" i="1"/>
  <c r="AB1447" i="1" s="1"/>
  <c r="G1441" i="1"/>
  <c r="AB1441" i="1" s="1"/>
  <c r="G1321" i="1"/>
  <c r="AB1321" i="1" s="1"/>
  <c r="G1312" i="1"/>
  <c r="AB1312" i="1" s="1"/>
  <c r="G1228" i="1"/>
  <c r="AB1228" i="1" s="1"/>
  <c r="G1223" i="1"/>
  <c r="AB1223" i="1" s="1"/>
  <c r="G1218" i="1"/>
  <c r="AB1218" i="1" s="1"/>
  <c r="G1183" i="1"/>
  <c r="AB1183" i="1" s="1"/>
  <c r="G1098" i="1"/>
  <c r="AB1098" i="1" s="1"/>
  <c r="G1093" i="1"/>
  <c r="AB1093" i="1" s="1"/>
  <c r="G1082" i="1"/>
  <c r="AB1082" i="1" s="1"/>
  <c r="G1065" i="1"/>
  <c r="AB1065" i="1" s="1"/>
  <c r="G895" i="1"/>
  <c r="AB895" i="1" s="1"/>
  <c r="G770" i="1"/>
  <c r="AB770" i="1" s="1"/>
  <c r="G745" i="1"/>
  <c r="AB745" i="1" s="1"/>
  <c r="G568" i="1"/>
  <c r="AB568" i="1" s="1"/>
  <c r="G533" i="1"/>
  <c r="AB533" i="1" s="1"/>
  <c r="G524" i="1"/>
  <c r="AB524" i="1" s="1"/>
  <c r="G470" i="1"/>
  <c r="AB470" i="1" s="1"/>
  <c r="G461" i="1"/>
  <c r="AB461" i="1" s="1"/>
  <c r="G430" i="1"/>
  <c r="AB430" i="1" s="1"/>
  <c r="G416" i="1"/>
  <c r="AB416" i="1" s="1"/>
  <c r="G363" i="1"/>
  <c r="AB363" i="1" s="1"/>
  <c r="G290" i="1"/>
  <c r="AB290" i="1" s="1"/>
  <c r="G136" i="1"/>
  <c r="AB136" i="1" s="1"/>
  <c r="G85" i="1"/>
  <c r="AB85" i="1" s="1"/>
  <c r="G81" i="1"/>
  <c r="AB81" i="1" s="1"/>
  <c r="G55" i="1"/>
  <c r="AB55" i="1" s="1"/>
  <c r="G1699" i="1"/>
  <c r="AB1699" i="1" s="1"/>
  <c r="G1554" i="1"/>
  <c r="AB1554" i="1" s="1"/>
  <c r="G1238" i="1"/>
  <c r="AB1238" i="1" s="1"/>
  <c r="G982" i="1"/>
  <c r="AB982" i="1" s="1"/>
  <c r="G1771" i="1"/>
  <c r="AB1771" i="1" s="1"/>
  <c r="G1280" i="1"/>
  <c r="AB1280" i="1" s="1"/>
  <c r="G940" i="1"/>
  <c r="AB940" i="1" s="1"/>
  <c r="G1865" i="1"/>
  <c r="AB1865" i="1" s="1"/>
  <c r="G1240" i="1"/>
  <c r="AB1240" i="1" s="1"/>
  <c r="G960" i="1"/>
  <c r="AB960" i="1" s="1"/>
  <c r="G1860" i="1"/>
  <c r="AB1860" i="1" s="1"/>
  <c r="G1852" i="1"/>
  <c r="AB1852" i="1" s="1"/>
  <c r="G1214" i="1"/>
  <c r="AB1214" i="1" s="1"/>
  <c r="G908" i="1"/>
  <c r="AB908" i="1" s="1"/>
  <c r="G1847" i="1"/>
  <c r="AB1847" i="1" s="1"/>
  <c r="G1777" i="1"/>
  <c r="AB1777" i="1" s="1"/>
  <c r="G1511" i="1"/>
  <c r="AB1511" i="1" s="1"/>
  <c r="G888" i="1"/>
  <c r="AB888" i="1" s="1"/>
  <c r="G670" i="1"/>
  <c r="AB670" i="1" s="1"/>
  <c r="G275" i="1"/>
  <c r="AB275" i="1" s="1"/>
  <c r="G1114" i="1"/>
  <c r="AB1114" i="1" s="1"/>
  <c r="G24" i="1"/>
  <c r="AB24" i="1" s="1"/>
  <c r="G28" i="1"/>
  <c r="AB28" i="1" s="1"/>
  <c r="G177" i="1"/>
  <c r="AB177" i="1" s="1"/>
  <c r="G266" i="1"/>
  <c r="AB266" i="1" s="1"/>
  <c r="G404" i="1"/>
  <c r="AB404" i="1" s="1"/>
  <c r="G424" i="1"/>
  <c r="AB424" i="1" s="1"/>
  <c r="G440" i="1"/>
  <c r="AB440" i="1" s="1"/>
  <c r="G596" i="1"/>
  <c r="AB596" i="1" s="1"/>
  <c r="G602" i="1"/>
  <c r="AB602" i="1" s="1"/>
  <c r="G630" i="1"/>
  <c r="AB630" i="1" s="1"/>
  <c r="G642" i="1"/>
  <c r="AB642" i="1" s="1"/>
  <c r="G646" i="1"/>
  <c r="AB646" i="1" s="1"/>
  <c r="G669" i="1"/>
  <c r="AB669" i="1" s="1"/>
  <c r="G677" i="1"/>
  <c r="AB677" i="1" s="1"/>
  <c r="G681" i="1"/>
  <c r="AB681" i="1" s="1"/>
  <c r="G689" i="1"/>
  <c r="AB689" i="1" s="1"/>
  <c r="G693" i="1"/>
  <c r="AB693" i="1" s="1"/>
  <c r="G701" i="1"/>
  <c r="AB701" i="1" s="1"/>
  <c r="G709" i="1"/>
  <c r="AB709" i="1" s="1"/>
  <c r="G725" i="1"/>
  <c r="AB725" i="1" s="1"/>
  <c r="G729" i="1"/>
  <c r="AB729" i="1" s="1"/>
  <c r="G741" i="1"/>
  <c r="AB741" i="1" s="1"/>
  <c r="G761" i="1"/>
  <c r="AB761" i="1" s="1"/>
  <c r="G765" i="1"/>
  <c r="AB765" i="1" s="1"/>
  <c r="G769" i="1"/>
  <c r="AB769" i="1" s="1"/>
  <c r="G777" i="1"/>
  <c r="AB777" i="1" s="1"/>
  <c r="G789" i="1"/>
  <c r="AB789" i="1" s="1"/>
  <c r="G797" i="1"/>
  <c r="AB797" i="1" s="1"/>
  <c r="G812" i="1"/>
  <c r="AB812" i="1" s="1"/>
  <c r="G824" i="1"/>
  <c r="AB824" i="1" s="1"/>
  <c r="G828" i="1"/>
  <c r="AB828" i="1" s="1"/>
  <c r="G839" i="1"/>
  <c r="AB839" i="1" s="1"/>
  <c r="G842" i="1"/>
  <c r="AB842" i="1" s="1"/>
  <c r="G866" i="1"/>
  <c r="AB866" i="1" s="1"/>
  <c r="G878" i="1"/>
  <c r="AB878" i="1" s="1"/>
  <c r="G882" i="1"/>
  <c r="AB882" i="1" s="1"/>
  <c r="G886" i="1"/>
  <c r="AB886" i="1" s="1"/>
  <c r="G893" i="1"/>
  <c r="AB893" i="1" s="1"/>
  <c r="G897" i="1"/>
  <c r="AB897" i="1" s="1"/>
  <c r="G901" i="1"/>
  <c r="AB901" i="1" s="1"/>
  <c r="G905" i="1"/>
  <c r="AB905" i="1" s="1"/>
  <c r="G909" i="1"/>
  <c r="AB909" i="1" s="1"/>
  <c r="G18" i="1"/>
  <c r="AB18" i="1" s="1"/>
  <c r="G33" i="1"/>
  <c r="AB33" i="1" s="1"/>
  <c r="G88" i="1"/>
  <c r="AB88" i="1" s="1"/>
  <c r="G96" i="1"/>
  <c r="AB96" i="1" s="1"/>
  <c r="G143" i="1"/>
  <c r="AB143" i="1" s="1"/>
  <c r="G167" i="1"/>
  <c r="AB167" i="1" s="1"/>
  <c r="G198" i="1"/>
  <c r="AB198" i="1" s="1"/>
  <c r="G201" i="1"/>
  <c r="AB201" i="1" s="1"/>
  <c r="G205" i="1"/>
  <c r="AB205" i="1" s="1"/>
  <c r="G220" i="1"/>
  <c r="AB220" i="1" s="1"/>
  <c r="G224" i="1"/>
  <c r="AB224" i="1" s="1"/>
  <c r="G260" i="1"/>
  <c r="AB260" i="1" s="1"/>
  <c r="G296" i="1"/>
  <c r="AB296" i="1" s="1"/>
  <c r="G312" i="1"/>
  <c r="AB312" i="1" s="1"/>
  <c r="G320" i="1"/>
  <c r="AB320" i="1" s="1"/>
  <c r="G374" i="1"/>
  <c r="AB374" i="1" s="1"/>
  <c r="G390" i="1"/>
  <c r="AB390" i="1" s="1"/>
  <c r="G438" i="1"/>
  <c r="AB438" i="1" s="1"/>
  <c r="G442" i="1"/>
  <c r="AB442" i="1" s="1"/>
  <c r="G454" i="1"/>
  <c r="AB454" i="1" s="1"/>
  <c r="G466" i="1"/>
  <c r="AB466" i="1" s="1"/>
  <c r="G492" i="1"/>
  <c r="AB492" i="1" s="1"/>
  <c r="G604" i="1"/>
  <c r="AB604" i="1" s="1"/>
  <c r="G608" i="1"/>
  <c r="AB608" i="1" s="1"/>
  <c r="G612" i="1"/>
  <c r="AB612" i="1" s="1"/>
  <c r="G632" i="1"/>
  <c r="AB632" i="1" s="1"/>
  <c r="G636" i="1"/>
  <c r="AB636" i="1" s="1"/>
  <c r="G640" i="1"/>
  <c r="AB640" i="1" s="1"/>
  <c r="G651" i="1"/>
  <c r="AB651" i="1" s="1"/>
  <c r="G655" i="1"/>
  <c r="AB655" i="1" s="1"/>
  <c r="G659" i="1"/>
  <c r="AB659" i="1" s="1"/>
  <c r="G675" i="1"/>
  <c r="AB675" i="1" s="1"/>
  <c r="G687" i="1"/>
  <c r="AB687" i="1" s="1"/>
  <c r="G691" i="1"/>
  <c r="AB691" i="1" s="1"/>
  <c r="G695" i="1"/>
  <c r="AB695" i="1" s="1"/>
  <c r="G699" i="1"/>
  <c r="AB699" i="1" s="1"/>
  <c r="G703" i="1"/>
  <c r="AB703" i="1" s="1"/>
  <c r="G707" i="1"/>
  <c r="AB707" i="1" s="1"/>
  <c r="G719" i="1"/>
  <c r="AB719" i="1" s="1"/>
  <c r="G723" i="1"/>
  <c r="AB723" i="1" s="1"/>
  <c r="G731" i="1"/>
  <c r="AB731" i="1" s="1"/>
  <c r="G751" i="1"/>
  <c r="AB751" i="1" s="1"/>
  <c r="G763" i="1"/>
  <c r="AB763" i="1" s="1"/>
  <c r="G771" i="1"/>
  <c r="AB771" i="1" s="1"/>
  <c r="G775" i="1"/>
  <c r="AB775" i="1" s="1"/>
  <c r="G795" i="1"/>
  <c r="AB795" i="1" s="1"/>
  <c r="G799" i="1"/>
  <c r="AB799" i="1" s="1"/>
  <c r="G803" i="1"/>
  <c r="AB803" i="1" s="1"/>
  <c r="G807" i="1"/>
  <c r="AB807" i="1" s="1"/>
  <c r="G826" i="1"/>
  <c r="AB826" i="1" s="1"/>
  <c r="G833" i="1"/>
  <c r="AB833" i="1" s="1"/>
  <c r="G848" i="1"/>
  <c r="AB848" i="1" s="1"/>
  <c r="G868" i="1"/>
  <c r="AB868" i="1" s="1"/>
  <c r="G872" i="1"/>
  <c r="AB872" i="1" s="1"/>
  <c r="G876" i="1"/>
  <c r="AB876" i="1" s="1"/>
  <c r="G884" i="1"/>
  <c r="AB884" i="1" s="1"/>
  <c r="G899" i="1"/>
  <c r="AB899" i="1" s="1"/>
  <c r="G911" i="1"/>
  <c r="AB911" i="1" s="1"/>
  <c r="G922" i="1"/>
  <c r="AB922" i="1" s="1"/>
  <c r="G932" i="1"/>
  <c r="AB932" i="1" s="1"/>
  <c r="G986" i="1"/>
  <c r="AB986" i="1" s="1"/>
  <c r="G994" i="1"/>
  <c r="AB994" i="1" s="1"/>
  <c r="G1009" i="1"/>
  <c r="AB1009" i="1" s="1"/>
  <c r="G1021" i="1"/>
  <c r="AB1021" i="1" s="1"/>
  <c r="G1029" i="1"/>
  <c r="AB1029" i="1" s="1"/>
  <c r="G126" i="1"/>
  <c r="AB126" i="1" s="1"/>
  <c r="G138" i="1"/>
  <c r="AB138" i="1" s="1"/>
  <c r="G172" i="1"/>
  <c r="AB172" i="1" s="1"/>
  <c r="G285" i="1"/>
  <c r="AB285" i="1" s="1"/>
  <c r="G293" i="1"/>
  <c r="AB293" i="1" s="1"/>
  <c r="G379" i="1"/>
  <c r="AB379" i="1" s="1"/>
  <c r="G383" i="1"/>
  <c r="AB383" i="1" s="1"/>
  <c r="G417" i="1"/>
  <c r="AB417" i="1" s="1"/>
  <c r="G439" i="1"/>
  <c r="AB439" i="1" s="1"/>
  <c r="G449" i="1"/>
  <c r="AB449" i="1" s="1"/>
  <c r="G495" i="1"/>
  <c r="AB495" i="1" s="1"/>
  <c r="G503" i="1"/>
  <c r="AB503" i="1" s="1"/>
  <c r="G629" i="1"/>
  <c r="AB629" i="1" s="1"/>
  <c r="G635" i="1"/>
  <c r="AB635" i="1" s="1"/>
  <c r="G641" i="1"/>
  <c r="AB641" i="1" s="1"/>
  <c r="G650" i="1"/>
  <c r="AB650" i="1" s="1"/>
  <c r="G656" i="1"/>
  <c r="AB656" i="1" s="1"/>
  <c r="G682" i="1"/>
  <c r="AB682" i="1" s="1"/>
  <c r="G686" i="1"/>
  <c r="AB686" i="1" s="1"/>
  <c r="G700" i="1"/>
  <c r="AB700" i="1" s="1"/>
  <c r="G706" i="1"/>
  <c r="AB706" i="1" s="1"/>
  <c r="G716" i="1"/>
  <c r="AB716" i="1" s="1"/>
  <c r="G756" i="1"/>
  <c r="AB756" i="1" s="1"/>
  <c r="G784" i="1"/>
  <c r="AB784" i="1" s="1"/>
  <c r="G881" i="1"/>
  <c r="AB881" i="1" s="1"/>
  <c r="G898" i="1"/>
  <c r="AB898" i="1" s="1"/>
  <c r="G910" i="1"/>
  <c r="AB910" i="1" s="1"/>
  <c r="G930" i="1"/>
  <c r="AB930" i="1" s="1"/>
  <c r="G980" i="1"/>
  <c r="AB980" i="1" s="1"/>
  <c r="G984" i="1"/>
  <c r="AB984" i="1" s="1"/>
  <c r="G1003" i="1"/>
  <c r="AB1003" i="1" s="1"/>
  <c r="G1007" i="1"/>
  <c r="AB1007" i="1" s="1"/>
  <c r="G1012" i="1"/>
  <c r="AB1012" i="1" s="1"/>
  <c r="G1016" i="1"/>
  <c r="AB1016" i="1" s="1"/>
  <c r="G1034" i="1"/>
  <c r="AB1034" i="1" s="1"/>
  <c r="G1046" i="1"/>
  <c r="AB1046" i="1" s="1"/>
  <c r="G1057" i="1"/>
  <c r="AB1057" i="1" s="1"/>
  <c r="G1061" i="1"/>
  <c r="AB1061" i="1" s="1"/>
  <c r="G1069" i="1"/>
  <c r="AB1069" i="1" s="1"/>
  <c r="G1088" i="1"/>
  <c r="AB1088" i="1" s="1"/>
  <c r="G1092" i="1"/>
  <c r="AB1092" i="1" s="1"/>
  <c r="G1108" i="1"/>
  <c r="AB1108" i="1" s="1"/>
  <c r="G1120" i="1"/>
  <c r="AB1120" i="1" s="1"/>
  <c r="G1124" i="1"/>
  <c r="AB1124" i="1" s="1"/>
  <c r="G1155" i="1"/>
  <c r="AB1155" i="1" s="1"/>
  <c r="G1179" i="1"/>
  <c r="AB1179" i="1" s="1"/>
  <c r="G1187" i="1"/>
  <c r="AB1187" i="1" s="1"/>
  <c r="G1191" i="1"/>
  <c r="AB1191" i="1" s="1"/>
  <c r="G1207" i="1"/>
  <c r="AB1207" i="1" s="1"/>
  <c r="G1211" i="1"/>
  <c r="AB1211" i="1" s="1"/>
  <c r="G1253" i="1"/>
  <c r="AB1253" i="1" s="1"/>
  <c r="G1265" i="1"/>
  <c r="AB1265" i="1" s="1"/>
  <c r="G1287" i="1"/>
  <c r="AB1287" i="1" s="1"/>
  <c r="G1291" i="1"/>
  <c r="AB1291" i="1" s="1"/>
  <c r="G1302" i="1"/>
  <c r="AB1302" i="1" s="1"/>
  <c r="G1306" i="1"/>
  <c r="AB1306" i="1" s="1"/>
  <c r="G1310" i="1"/>
  <c r="AB1310" i="1" s="1"/>
  <c r="G1314" i="1"/>
  <c r="AB1314" i="1" s="1"/>
  <c r="G1338" i="1"/>
  <c r="AB1338" i="1" s="1"/>
  <c r="G1362" i="1"/>
  <c r="AB1362" i="1" s="1"/>
  <c r="G1421" i="1"/>
  <c r="AB1421" i="1" s="1"/>
  <c r="G1425" i="1"/>
  <c r="AB1425" i="1" s="1"/>
  <c r="G1433" i="1"/>
  <c r="AB1433" i="1" s="1"/>
  <c r="G1437" i="1"/>
  <c r="AB1437" i="1" s="1"/>
  <c r="G1445" i="1"/>
  <c r="AB1445" i="1" s="1"/>
  <c r="G1449" i="1"/>
  <c r="AB1449" i="1" s="1"/>
  <c r="G49" i="1"/>
  <c r="AB49" i="1" s="1"/>
  <c r="G174" i="1"/>
  <c r="AB174" i="1" s="1"/>
  <c r="G229" i="1"/>
  <c r="AB229" i="1" s="1"/>
  <c r="G237" i="1"/>
  <c r="AB237" i="1" s="1"/>
  <c r="G257" i="1"/>
  <c r="AB257" i="1" s="1"/>
  <c r="G451" i="1"/>
  <c r="AB451" i="1" s="1"/>
  <c r="G505" i="1"/>
  <c r="AB505" i="1" s="1"/>
  <c r="G521" i="1"/>
  <c r="AB521" i="1" s="1"/>
  <c r="G621" i="1"/>
  <c r="AB621" i="1" s="1"/>
  <c r="G627" i="1"/>
  <c r="AB627" i="1" s="1"/>
  <c r="G658" i="1"/>
  <c r="AB658" i="1" s="1"/>
  <c r="G684" i="1"/>
  <c r="AB684" i="1" s="1"/>
  <c r="G690" i="1"/>
  <c r="AB690" i="1" s="1"/>
  <c r="G710" i="1"/>
  <c r="AB710" i="1" s="1"/>
  <c r="G714" i="1"/>
  <c r="AB714" i="1" s="1"/>
  <c r="G718" i="1"/>
  <c r="AB718" i="1" s="1"/>
  <c r="G744" i="1"/>
  <c r="AB744" i="1" s="1"/>
  <c r="G748" i="1"/>
  <c r="AB748" i="1" s="1"/>
  <c r="G772" i="1"/>
  <c r="AB772" i="1" s="1"/>
  <c r="G778" i="1"/>
  <c r="AB778" i="1" s="1"/>
  <c r="G782" i="1"/>
  <c r="AB782" i="1" s="1"/>
  <c r="G786" i="1"/>
  <c r="AB786" i="1" s="1"/>
  <c r="G808" i="1"/>
  <c r="AB808" i="1" s="1"/>
  <c r="G825" i="1"/>
  <c r="AB825" i="1" s="1"/>
  <c r="G885" i="1"/>
  <c r="AB885" i="1" s="1"/>
  <c r="G890" i="1"/>
  <c r="AB890" i="1" s="1"/>
  <c r="G931" i="1"/>
  <c r="AB931" i="1" s="1"/>
  <c r="G1027" i="1"/>
  <c r="AB1027" i="1" s="1"/>
  <c r="G1048" i="1"/>
  <c r="AB1048" i="1" s="1"/>
  <c r="G1063" i="1"/>
  <c r="AB1063" i="1" s="1"/>
  <c r="G1090" i="1"/>
  <c r="AB1090" i="1" s="1"/>
  <c r="G1102" i="1"/>
  <c r="AB1102" i="1" s="1"/>
  <c r="G1110" i="1"/>
  <c r="AB1110" i="1" s="1"/>
  <c r="G1150" i="1"/>
  <c r="AB1150" i="1" s="1"/>
  <c r="G1161" i="1"/>
  <c r="AB1161" i="1" s="1"/>
  <c r="G1193" i="1"/>
  <c r="AB1193" i="1" s="1"/>
  <c r="G1201" i="1"/>
  <c r="AB1201" i="1" s="1"/>
  <c r="G1259" i="1"/>
  <c r="AB1259" i="1" s="1"/>
  <c r="G1277" i="1"/>
  <c r="AB1277" i="1" s="1"/>
  <c r="G1281" i="1"/>
  <c r="AB1281" i="1" s="1"/>
  <c r="G1296" i="1"/>
  <c r="AB1296" i="1" s="1"/>
  <c r="G1332" i="1"/>
  <c r="AB1332" i="1" s="1"/>
  <c r="G1408" i="1"/>
  <c r="AB1408" i="1" s="1"/>
  <c r="G1419" i="1"/>
  <c r="AB1419" i="1" s="1"/>
  <c r="G1423" i="1"/>
  <c r="AB1423" i="1" s="1"/>
  <c r="G1435" i="1"/>
  <c r="AB1435" i="1" s="1"/>
  <c r="G1439" i="1"/>
  <c r="AB1439" i="1" s="1"/>
  <c r="G1483" i="1"/>
  <c r="AB1483" i="1" s="1"/>
  <c r="G1501" i="1"/>
  <c r="AB1501" i="1" s="1"/>
  <c r="G1505" i="1"/>
  <c r="AB1505" i="1" s="1"/>
  <c r="G1508" i="1"/>
  <c r="AB1508" i="1" s="1"/>
  <c r="G1539" i="1"/>
  <c r="AB1539" i="1" s="1"/>
  <c r="G1555" i="1"/>
  <c r="AB1555" i="1" s="1"/>
  <c r="G1559" i="1"/>
  <c r="AB1559" i="1" s="1"/>
  <c r="G1578" i="1"/>
  <c r="AB1578" i="1" s="1"/>
  <c r="G480" i="1"/>
  <c r="AB480" i="1" s="1"/>
  <c r="G852" i="1"/>
  <c r="AB852" i="1" s="1"/>
  <c r="G998" i="1"/>
  <c r="AB998" i="1" s="1"/>
  <c r="G1136" i="1"/>
  <c r="AB1136" i="1" s="1"/>
  <c r="G1040" i="1"/>
  <c r="AB1040" i="1" s="1"/>
  <c r="G1094" i="1"/>
  <c r="AB1094" i="1" s="1"/>
  <c r="G1431" i="1"/>
  <c r="AB1431" i="1" s="1"/>
  <c r="G70" i="1"/>
  <c r="AB70" i="1" s="1"/>
  <c r="G537" i="1"/>
  <c r="AB537" i="1" s="1"/>
  <c r="G614" i="1"/>
  <c r="AB614" i="1" s="1"/>
  <c r="G626" i="1"/>
  <c r="AB626" i="1" s="1"/>
  <c r="G953" i="1"/>
  <c r="AB953" i="1" s="1"/>
  <c r="G961" i="1"/>
  <c r="AB961" i="1" s="1"/>
  <c r="G964" i="1"/>
  <c r="AB964" i="1" s="1"/>
  <c r="G44" i="1"/>
  <c r="AB44" i="1" s="1"/>
  <c r="G76" i="1"/>
  <c r="AB76" i="1" s="1"/>
  <c r="G563" i="1"/>
  <c r="AB563" i="1" s="1"/>
  <c r="G574" i="1"/>
  <c r="AB574" i="1" s="1"/>
  <c r="G578" i="1"/>
  <c r="AB578" i="1" s="1"/>
  <c r="G601" i="1"/>
  <c r="AB601" i="1" s="1"/>
  <c r="G624" i="1"/>
  <c r="AB624" i="1" s="1"/>
  <c r="G671" i="1"/>
  <c r="AB671" i="1" s="1"/>
  <c r="G759" i="1"/>
  <c r="AB759" i="1" s="1"/>
  <c r="G947" i="1"/>
  <c r="AB947" i="1" s="1"/>
  <c r="G951" i="1"/>
  <c r="AB951" i="1" s="1"/>
  <c r="G959" i="1"/>
  <c r="AB959" i="1" s="1"/>
  <c r="G970" i="1"/>
  <c r="AB970" i="1" s="1"/>
  <c r="G974" i="1"/>
  <c r="AB974" i="1" s="1"/>
  <c r="G990" i="1"/>
  <c r="AB990" i="1" s="1"/>
  <c r="G571" i="1"/>
  <c r="AB571" i="1" s="1"/>
  <c r="G581" i="1"/>
  <c r="AB581" i="1" s="1"/>
  <c r="G788" i="1"/>
  <c r="AB788" i="1" s="1"/>
  <c r="G950" i="1"/>
  <c r="AB950" i="1" s="1"/>
  <c r="G956" i="1"/>
  <c r="AB956" i="1" s="1"/>
  <c r="G962" i="1"/>
  <c r="AB962" i="1" s="1"/>
  <c r="G971" i="1"/>
  <c r="AB971" i="1" s="1"/>
  <c r="G976" i="1"/>
  <c r="AB976" i="1" s="1"/>
  <c r="G989" i="1"/>
  <c r="AB989" i="1" s="1"/>
  <c r="G1249" i="1"/>
  <c r="AB1249" i="1" s="1"/>
  <c r="G1279" i="1"/>
  <c r="AB1279" i="1" s="1"/>
  <c r="G1326" i="1"/>
  <c r="AB1326" i="1" s="1"/>
  <c r="G1413" i="1"/>
  <c r="AB1413" i="1" s="1"/>
  <c r="G1469" i="1"/>
  <c r="AB1469" i="1" s="1"/>
  <c r="G529" i="1"/>
  <c r="AB529" i="1" s="1"/>
  <c r="G617" i="1"/>
  <c r="AB617" i="1" s="1"/>
  <c r="G948" i="1"/>
  <c r="AB948" i="1" s="1"/>
  <c r="G958" i="1"/>
  <c r="AB958" i="1" s="1"/>
  <c r="G968" i="1"/>
  <c r="AB968" i="1" s="1"/>
  <c r="G1036" i="1"/>
  <c r="AB1036" i="1" s="1"/>
  <c r="G1241" i="1"/>
  <c r="AB1241" i="1" s="1"/>
  <c r="G1245" i="1"/>
  <c r="AB1245" i="1" s="1"/>
  <c r="G1328" i="1"/>
  <c r="AB1328" i="1" s="1"/>
  <c r="G1412" i="1"/>
  <c r="AB1412" i="1" s="1"/>
  <c r="G1427" i="1"/>
  <c r="AB1427" i="1" s="1"/>
  <c r="G1463" i="1"/>
  <c r="AB1463" i="1" s="1"/>
  <c r="G1551" i="1"/>
  <c r="AB1551" i="1" s="1"/>
  <c r="G1676" i="1"/>
  <c r="AB1676" i="1" s="1"/>
  <c r="G1553" i="1"/>
  <c r="AB1553" i="1" s="1"/>
  <c r="G1448" i="1"/>
  <c r="AB1448" i="1" s="1"/>
  <c r="G1039" i="1"/>
  <c r="AB1039" i="1" s="1"/>
  <c r="G965" i="1"/>
  <c r="AB965" i="1" s="1"/>
  <c r="G1624" i="1"/>
  <c r="AB1624" i="1" s="1"/>
  <c r="G1506" i="1"/>
  <c r="AB1506" i="1" s="1"/>
  <c r="G1446" i="1"/>
  <c r="AB1446" i="1" s="1"/>
  <c r="G1232" i="1"/>
  <c r="AB1232" i="1" s="1"/>
  <c r="G993" i="1"/>
  <c r="AB993" i="1" s="1"/>
  <c r="G975" i="1"/>
  <c r="AB975" i="1" s="1"/>
  <c r="G967" i="1"/>
  <c r="AB967" i="1" s="1"/>
  <c r="G550" i="1"/>
  <c r="AB550" i="1" s="1"/>
  <c r="X1446" i="1" l="1"/>
  <c r="AA1446" i="1"/>
  <c r="X1551" i="1"/>
  <c r="AA1551" i="1"/>
  <c r="X968" i="1"/>
  <c r="AA968" i="1"/>
  <c r="X1279" i="1"/>
  <c r="AA1279" i="1"/>
  <c r="X788" i="1"/>
  <c r="AA788" i="1"/>
  <c r="X947" i="1"/>
  <c r="AA947" i="1"/>
  <c r="X76" i="1"/>
  <c r="AA76" i="1"/>
  <c r="X953" i="1"/>
  <c r="AA953" i="1"/>
  <c r="X1578" i="1"/>
  <c r="AA1578" i="1"/>
  <c r="X1508" i="1"/>
  <c r="AA1508" i="1"/>
  <c r="X1277" i="1"/>
  <c r="AA1277" i="1"/>
  <c r="X772" i="1"/>
  <c r="AA772" i="1"/>
  <c r="X975" i="1"/>
  <c r="AA975" i="1"/>
  <c r="X1448" i="1"/>
  <c r="AA1448" i="1"/>
  <c r="X1463" i="1"/>
  <c r="AA1463" i="1"/>
  <c r="X958" i="1"/>
  <c r="AA958" i="1"/>
  <c r="X1469" i="1"/>
  <c r="AA1469" i="1"/>
  <c r="X962" i="1"/>
  <c r="AA962" i="1"/>
  <c r="X581" i="1"/>
  <c r="AA581" i="1"/>
  <c r="X759" i="1"/>
  <c r="AA759" i="1"/>
  <c r="X578" i="1"/>
  <c r="AA578" i="1"/>
  <c r="X626" i="1"/>
  <c r="AA626" i="1"/>
  <c r="X1431" i="1"/>
  <c r="AA1431" i="1"/>
  <c r="X1559" i="1"/>
  <c r="AA1559" i="1"/>
  <c r="X1505" i="1"/>
  <c r="AA1505" i="1"/>
  <c r="X1332" i="1"/>
  <c r="AA1332" i="1"/>
  <c r="X1259" i="1"/>
  <c r="AA1259" i="1"/>
  <c r="X1063" i="1"/>
  <c r="AA1063" i="1"/>
  <c r="X890" i="1"/>
  <c r="AA890" i="1"/>
  <c r="X748" i="1"/>
  <c r="AA748" i="1"/>
  <c r="X710" i="1"/>
  <c r="AA710" i="1"/>
  <c r="X451" i="1"/>
  <c r="AA451" i="1"/>
  <c r="X174" i="1"/>
  <c r="AA174" i="1"/>
  <c r="X1362" i="1"/>
  <c r="AA1362" i="1"/>
  <c r="X1306" i="1"/>
  <c r="AA1306" i="1"/>
  <c r="X1191" i="1"/>
  <c r="AA1191" i="1"/>
  <c r="X1124" i="1"/>
  <c r="AA1124" i="1"/>
  <c r="X1046" i="1"/>
  <c r="AA1046" i="1"/>
  <c r="X1007" i="1"/>
  <c r="AA1007" i="1"/>
  <c r="X784" i="1"/>
  <c r="AA784" i="1"/>
  <c r="X650" i="1"/>
  <c r="AA650" i="1"/>
  <c r="X503" i="1"/>
  <c r="AA503" i="1"/>
  <c r="X285" i="1"/>
  <c r="AA285" i="1"/>
  <c r="X1029" i="1"/>
  <c r="AA1029" i="1"/>
  <c r="X899" i="1"/>
  <c r="AA899" i="1"/>
  <c r="X868" i="1"/>
  <c r="AA868" i="1"/>
  <c r="X775" i="1"/>
  <c r="AA775" i="1"/>
  <c r="X731" i="1"/>
  <c r="AA731" i="1"/>
  <c r="X687" i="1"/>
  <c r="AA687" i="1"/>
  <c r="X612" i="1"/>
  <c r="AA612" i="1"/>
  <c r="X466" i="1"/>
  <c r="AA466" i="1"/>
  <c r="X296" i="1"/>
  <c r="AA296" i="1"/>
  <c r="X205" i="1"/>
  <c r="AA205" i="1"/>
  <c r="X18" i="1"/>
  <c r="AA18" i="1"/>
  <c r="X897" i="1"/>
  <c r="AA897" i="1"/>
  <c r="X828" i="1"/>
  <c r="AA828" i="1"/>
  <c r="X761" i="1"/>
  <c r="AA761" i="1"/>
  <c r="X709" i="1"/>
  <c r="AA709" i="1"/>
  <c r="X642" i="1"/>
  <c r="AA642" i="1"/>
  <c r="X440" i="1"/>
  <c r="AA440" i="1"/>
  <c r="X275" i="1"/>
  <c r="AA275" i="1"/>
  <c r="X1777" i="1"/>
  <c r="AA1777" i="1"/>
  <c r="X1852" i="1"/>
  <c r="AA1852" i="1"/>
  <c r="X1865" i="1"/>
  <c r="AA1865" i="1"/>
  <c r="X55" i="1"/>
  <c r="AA55" i="1"/>
  <c r="X290" i="1"/>
  <c r="AA290" i="1"/>
  <c r="X568" i="1"/>
  <c r="AA568" i="1"/>
  <c r="X1065" i="1"/>
  <c r="AA1065" i="1"/>
  <c r="X1312" i="1"/>
  <c r="AA1312" i="1"/>
  <c r="X1581" i="1"/>
  <c r="AA1581" i="1"/>
  <c r="X1795" i="1"/>
  <c r="AA1795" i="1"/>
  <c r="X228" i="1"/>
  <c r="AA228" i="1"/>
  <c r="X736" i="1"/>
  <c r="AA736" i="1"/>
  <c r="X1119" i="1"/>
  <c r="AA1119" i="1"/>
  <c r="X1229" i="1"/>
  <c r="AA1229" i="1"/>
  <c r="X1659" i="1"/>
  <c r="AA1659" i="1"/>
  <c r="X1854" i="1"/>
  <c r="AA1854" i="1"/>
  <c r="X494" i="1"/>
  <c r="AA494" i="1"/>
  <c r="X1153" i="1"/>
  <c r="AA1153" i="1"/>
  <c r="X1629" i="1"/>
  <c r="AA1629" i="1"/>
  <c r="X1698" i="1"/>
  <c r="AA1698" i="1"/>
  <c r="X1126" i="1"/>
  <c r="AA1126" i="1"/>
  <c r="X1210" i="1"/>
  <c r="AA1210" i="1"/>
  <c r="X607" i="1"/>
  <c r="AA607" i="1"/>
  <c r="X838" i="1"/>
  <c r="AA838" i="1"/>
  <c r="X1026" i="1"/>
  <c r="AA1026" i="1"/>
  <c r="X1180" i="1"/>
  <c r="AA1180" i="1"/>
  <c r="X1282" i="1"/>
  <c r="AA1282" i="1"/>
  <c r="X1519" i="1"/>
  <c r="AA1519" i="1"/>
  <c r="X1601" i="1"/>
  <c r="AA1601" i="1"/>
  <c r="X1721" i="1"/>
  <c r="AA1721" i="1"/>
  <c r="X1838" i="1"/>
  <c r="AA1838" i="1"/>
  <c r="X836" i="1"/>
  <c r="AA836" i="1"/>
  <c r="X988" i="1"/>
  <c r="AA988" i="1"/>
  <c r="X1557" i="1"/>
  <c r="AA1557" i="1"/>
  <c r="X1772" i="1"/>
  <c r="AA1772" i="1"/>
  <c r="X1840" i="1"/>
  <c r="AA1840" i="1"/>
  <c r="X1744" i="1"/>
  <c r="AA1744" i="1"/>
  <c r="X1100" i="1"/>
  <c r="AA1100" i="1"/>
  <c r="X993" i="1"/>
  <c r="AA993" i="1"/>
  <c r="X1624" i="1"/>
  <c r="AA1624" i="1"/>
  <c r="X1553" i="1"/>
  <c r="AA1553" i="1"/>
  <c r="X1427" i="1"/>
  <c r="AA1427" i="1"/>
  <c r="X1241" i="1"/>
  <c r="AA1241" i="1"/>
  <c r="X948" i="1"/>
  <c r="AA948" i="1"/>
  <c r="X1413" i="1"/>
  <c r="AA1413" i="1"/>
  <c r="X989" i="1"/>
  <c r="AA989" i="1"/>
  <c r="X956" i="1"/>
  <c r="AA956" i="1"/>
  <c r="X571" i="1"/>
  <c r="AA571" i="1"/>
  <c r="X959" i="1"/>
  <c r="AA959" i="1"/>
  <c r="X671" i="1"/>
  <c r="AA671" i="1"/>
  <c r="X574" i="1"/>
  <c r="AA574" i="1"/>
  <c r="X964" i="1"/>
  <c r="AA964" i="1"/>
  <c r="X614" i="1"/>
  <c r="AA614" i="1"/>
  <c r="X1094" i="1"/>
  <c r="AA1094" i="1"/>
  <c r="X852" i="1"/>
  <c r="AA852" i="1"/>
  <c r="X1555" i="1"/>
  <c r="AA1555" i="1"/>
  <c r="X1501" i="1"/>
  <c r="AA1501" i="1"/>
  <c r="X1423" i="1"/>
  <c r="AA1423" i="1"/>
  <c r="X1296" i="1"/>
  <c r="AA1296" i="1"/>
  <c r="X1201" i="1"/>
  <c r="AA1201" i="1"/>
  <c r="X1110" i="1"/>
  <c r="AA1110" i="1"/>
  <c r="X1048" i="1"/>
  <c r="AA1048" i="1"/>
  <c r="X885" i="1"/>
  <c r="AA885" i="1"/>
  <c r="X782" i="1"/>
  <c r="AA782" i="1"/>
  <c r="X744" i="1"/>
  <c r="AA744" i="1"/>
  <c r="X690" i="1"/>
  <c r="AA690" i="1"/>
  <c r="X621" i="1"/>
  <c r="AA621" i="1"/>
  <c r="X257" i="1"/>
  <c r="AA257" i="1"/>
  <c r="X49" i="1"/>
  <c r="AA49" i="1"/>
  <c r="X1433" i="1"/>
  <c r="AA1433" i="1"/>
  <c r="X1338" i="1"/>
  <c r="AA1338" i="1"/>
  <c r="X1302" i="1"/>
  <c r="AA1302" i="1"/>
  <c r="X1253" i="1"/>
  <c r="AA1253" i="1"/>
  <c r="X1187" i="1"/>
  <c r="AA1187" i="1"/>
  <c r="X1120" i="1"/>
  <c r="AA1120" i="1"/>
  <c r="X1069" i="1"/>
  <c r="AA1069" i="1"/>
  <c r="X1034" i="1"/>
  <c r="AA1034" i="1"/>
  <c r="X1003" i="1"/>
  <c r="AA1003" i="1"/>
  <c r="X910" i="1"/>
  <c r="AA910" i="1"/>
  <c r="X756" i="1"/>
  <c r="AA756" i="1"/>
  <c r="X686" i="1"/>
  <c r="AA686" i="1"/>
  <c r="X641" i="1"/>
  <c r="AA641" i="1"/>
  <c r="X495" i="1"/>
  <c r="AA495" i="1"/>
  <c r="X383" i="1"/>
  <c r="AA383" i="1"/>
  <c r="X172" i="1"/>
  <c r="AA172" i="1"/>
  <c r="X1021" i="1"/>
  <c r="AA1021" i="1"/>
  <c r="X932" i="1"/>
  <c r="AA932" i="1"/>
  <c r="X884" i="1"/>
  <c r="AA884" i="1"/>
  <c r="X848" i="1"/>
  <c r="AA848" i="1"/>
  <c r="X803" i="1"/>
  <c r="AA803" i="1"/>
  <c r="X771" i="1"/>
  <c r="AA771" i="1"/>
  <c r="X723" i="1"/>
  <c r="AA723" i="1"/>
  <c r="X699" i="1"/>
  <c r="AA699" i="1"/>
  <c r="X675" i="1"/>
  <c r="AA675" i="1"/>
  <c r="X640" i="1"/>
  <c r="AA640" i="1"/>
  <c r="X608" i="1"/>
  <c r="AA608" i="1"/>
  <c r="X454" i="1"/>
  <c r="AA454" i="1"/>
  <c r="X374" i="1"/>
  <c r="AA374" i="1"/>
  <c r="X260" i="1"/>
  <c r="AA260" i="1"/>
  <c r="X201" i="1"/>
  <c r="AA201" i="1"/>
  <c r="X96" i="1"/>
  <c r="AA96" i="1"/>
  <c r="X909" i="1"/>
  <c r="AA909" i="1"/>
  <c r="X893" i="1"/>
  <c r="AA893" i="1"/>
  <c r="X866" i="1"/>
  <c r="AA866" i="1"/>
  <c r="X824" i="1"/>
  <c r="AA824" i="1"/>
  <c r="X777" i="1"/>
  <c r="AA777" i="1"/>
  <c r="X741" i="1"/>
  <c r="AA741" i="1"/>
  <c r="X701" i="1"/>
  <c r="AA701" i="1"/>
  <c r="X677" i="1"/>
  <c r="AA677" i="1"/>
  <c r="X630" i="1"/>
  <c r="AA630" i="1"/>
  <c r="X424" i="1"/>
  <c r="AA424" i="1"/>
  <c r="X28" i="1"/>
  <c r="AA28" i="1"/>
  <c r="X670" i="1"/>
  <c r="AA670" i="1"/>
  <c r="X1847" i="1"/>
  <c r="AA1847" i="1"/>
  <c r="X1860" i="1"/>
  <c r="AA1860" i="1"/>
  <c r="X940" i="1"/>
  <c r="AA940" i="1"/>
  <c r="X1238" i="1"/>
  <c r="AA1238" i="1"/>
  <c r="X81" i="1"/>
  <c r="AA81" i="1"/>
  <c r="X363" i="1"/>
  <c r="AA363" i="1"/>
  <c r="X470" i="1"/>
  <c r="AA470" i="1"/>
  <c r="X745" i="1"/>
  <c r="AA745" i="1"/>
  <c r="X1082" i="1"/>
  <c r="AA1082" i="1"/>
  <c r="X1218" i="1"/>
  <c r="AA1218" i="1"/>
  <c r="X1321" i="1"/>
  <c r="AA1321" i="1"/>
  <c r="X1593" i="1"/>
  <c r="AA1593" i="1"/>
  <c r="X1700" i="1"/>
  <c r="AA1700" i="1"/>
  <c r="X60" i="1"/>
  <c r="AA60" i="1"/>
  <c r="X259" i="1"/>
  <c r="AA259" i="1"/>
  <c r="X488" i="1"/>
  <c r="AA488" i="1"/>
  <c r="X904" i="1"/>
  <c r="AA904" i="1"/>
  <c r="X1071" i="1"/>
  <c r="AA1071" i="1"/>
  <c r="X1152" i="1"/>
  <c r="AA1152" i="1"/>
  <c r="X1234" i="1"/>
  <c r="AA1234" i="1"/>
  <c r="X1530" i="1"/>
  <c r="AA1530" i="1"/>
  <c r="X1750" i="1"/>
  <c r="AA1750" i="1"/>
  <c r="X1864" i="1"/>
  <c r="AA1864" i="1"/>
  <c r="X261" i="1"/>
  <c r="AA261" i="1"/>
  <c r="X906" i="1"/>
  <c r="AA906" i="1"/>
  <c r="X1158" i="1"/>
  <c r="AA1158" i="1"/>
  <c r="X1460" i="1"/>
  <c r="AA1460" i="1"/>
  <c r="X1664" i="1"/>
  <c r="AA1664" i="1"/>
  <c r="X234" i="1"/>
  <c r="AA234" i="1"/>
  <c r="X567" i="1"/>
  <c r="AA567" i="1"/>
  <c r="X1134" i="1"/>
  <c r="AA1134" i="1"/>
  <c r="X1334" i="1"/>
  <c r="AA1334" i="1"/>
  <c r="X1841" i="1"/>
  <c r="AA1841" i="1"/>
  <c r="X643" i="1"/>
  <c r="AA643" i="1"/>
  <c r="X760" i="1"/>
  <c r="AA760" i="1"/>
  <c r="X985" i="1"/>
  <c r="AA985" i="1"/>
  <c r="X1054" i="1"/>
  <c r="AA1054" i="1"/>
  <c r="X1103" i="1"/>
  <c r="AA1103" i="1"/>
  <c r="X1202" i="1"/>
  <c r="AA1202" i="1"/>
  <c r="X1286" i="1"/>
  <c r="AA1286" i="1"/>
  <c r="X1335" i="1"/>
  <c r="AA1335" i="1"/>
  <c r="X1533" i="1"/>
  <c r="AA1533" i="1"/>
  <c r="X1606" i="1"/>
  <c r="AA1606" i="1"/>
  <c r="X1678" i="1"/>
  <c r="AA1678" i="1"/>
  <c r="X1734" i="1"/>
  <c r="AA1734" i="1"/>
  <c r="X180" i="1"/>
  <c r="AA180" i="1"/>
  <c r="X668" i="1"/>
  <c r="AA668" i="1"/>
  <c r="X883" i="1"/>
  <c r="AA883" i="1"/>
  <c r="X1024" i="1"/>
  <c r="AA1024" i="1"/>
  <c r="X1284" i="1"/>
  <c r="AA1284" i="1"/>
  <c r="X1562" i="1"/>
  <c r="AA1562" i="1"/>
  <c r="X1625" i="1"/>
  <c r="AA1625" i="1"/>
  <c r="X1796" i="1"/>
  <c r="AA1796" i="1"/>
  <c r="X1862" i="1"/>
  <c r="AA1862" i="1"/>
  <c r="X1064" i="1"/>
  <c r="AA1064" i="1"/>
  <c r="X384" i="1"/>
  <c r="AA384" i="1"/>
  <c r="X1217" i="1"/>
  <c r="AA1217" i="1"/>
  <c r="X1544" i="1"/>
  <c r="AA1544" i="1"/>
  <c r="X967" i="1"/>
  <c r="AA967" i="1"/>
  <c r="X1328" i="1"/>
  <c r="AA1328" i="1"/>
  <c r="X971" i="1"/>
  <c r="AA971" i="1"/>
  <c r="X601" i="1"/>
  <c r="AA601" i="1"/>
  <c r="X70" i="1"/>
  <c r="AA70" i="1"/>
  <c r="X1439" i="1"/>
  <c r="AA1439" i="1"/>
  <c r="X1161" i="1"/>
  <c r="AA1161" i="1"/>
  <c r="X931" i="1"/>
  <c r="AA931" i="1"/>
  <c r="X658" i="1"/>
  <c r="AA658" i="1"/>
  <c r="X1506" i="1"/>
  <c r="AA1506" i="1"/>
  <c r="X1245" i="1"/>
  <c r="AA1245" i="1"/>
  <c r="X1249" i="1"/>
  <c r="AA1249" i="1"/>
  <c r="X970" i="1"/>
  <c r="AA970" i="1"/>
  <c r="X44" i="1"/>
  <c r="AA44" i="1"/>
  <c r="X998" i="1"/>
  <c r="AA998" i="1"/>
  <c r="X1435" i="1"/>
  <c r="AA1435" i="1"/>
  <c r="X1150" i="1"/>
  <c r="AA1150" i="1"/>
  <c r="X786" i="1"/>
  <c r="AA786" i="1"/>
  <c r="X627" i="1"/>
  <c r="AA627" i="1"/>
  <c r="X1437" i="1"/>
  <c r="AA1437" i="1"/>
  <c r="X1265" i="1"/>
  <c r="AA1265" i="1"/>
  <c r="X1088" i="1"/>
  <c r="AA1088" i="1"/>
  <c r="X930" i="1"/>
  <c r="AA930" i="1"/>
  <c r="X700" i="1"/>
  <c r="AA700" i="1"/>
  <c r="X417" i="1"/>
  <c r="AA417" i="1"/>
  <c r="X986" i="1"/>
  <c r="AA986" i="1"/>
  <c r="X807" i="1"/>
  <c r="AA807" i="1"/>
  <c r="X703" i="1"/>
  <c r="AA703" i="1"/>
  <c r="X651" i="1"/>
  <c r="AA651" i="1"/>
  <c r="X390" i="1"/>
  <c r="AA390" i="1"/>
  <c r="X143" i="1"/>
  <c r="AA143" i="1"/>
  <c r="X878" i="1"/>
  <c r="AA878" i="1"/>
  <c r="X789" i="1"/>
  <c r="AA789" i="1"/>
  <c r="X681" i="1"/>
  <c r="AA681" i="1"/>
  <c r="X177" i="1"/>
  <c r="AA177" i="1"/>
  <c r="X982" i="1"/>
  <c r="AA982" i="1"/>
  <c r="X461" i="1"/>
  <c r="AA461" i="1"/>
  <c r="X1183" i="1"/>
  <c r="AA1183" i="1"/>
  <c r="X1687" i="1"/>
  <c r="AA1687" i="1"/>
  <c r="X447" i="1"/>
  <c r="AA447" i="1"/>
  <c r="X1066" i="1"/>
  <c r="AA1066" i="1"/>
  <c r="X1518" i="1"/>
  <c r="AA1518" i="1"/>
  <c r="X181" i="1"/>
  <c r="AA181" i="1"/>
  <c r="X1443" i="1"/>
  <c r="AA1443" i="1"/>
  <c r="X549" i="1"/>
  <c r="AA549" i="1"/>
  <c r="X1747" i="1"/>
  <c r="AA1747" i="1"/>
  <c r="X688" i="1"/>
  <c r="AA688" i="1"/>
  <c r="X1074" i="1"/>
  <c r="AA1074" i="1"/>
  <c r="X1313" i="1"/>
  <c r="AA1313" i="1"/>
  <c r="X1650" i="1"/>
  <c r="AA1650" i="1"/>
  <c r="X631" i="1"/>
  <c r="AA631" i="1"/>
  <c r="X1184" i="1"/>
  <c r="AA1184" i="1"/>
  <c r="X1616" i="1"/>
  <c r="AA1616" i="1"/>
  <c r="X832" i="1"/>
  <c r="AA832" i="1"/>
  <c r="X1360" i="1"/>
  <c r="AA1360" i="1"/>
  <c r="X550" i="1"/>
  <c r="AA550" i="1"/>
  <c r="X1232" i="1"/>
  <c r="AA1232" i="1"/>
  <c r="X965" i="1"/>
  <c r="AA965" i="1"/>
  <c r="X1676" i="1"/>
  <c r="AA1676" i="1"/>
  <c r="X1412" i="1"/>
  <c r="AA1412" i="1"/>
  <c r="X1036" i="1"/>
  <c r="AA1036" i="1"/>
  <c r="X617" i="1"/>
  <c r="AA617" i="1"/>
  <c r="X1326" i="1"/>
  <c r="AA1326" i="1"/>
  <c r="X976" i="1"/>
  <c r="AA976" i="1"/>
  <c r="X950" i="1"/>
  <c r="AA950" i="1"/>
  <c r="X990" i="1"/>
  <c r="AA990" i="1"/>
  <c r="X951" i="1"/>
  <c r="AA951" i="1"/>
  <c r="X624" i="1"/>
  <c r="AA624" i="1"/>
  <c r="X563" i="1"/>
  <c r="AA563" i="1"/>
  <c r="X961" i="1"/>
  <c r="AA961" i="1"/>
  <c r="X537" i="1"/>
  <c r="AA537" i="1"/>
  <c r="X1040" i="1"/>
  <c r="AA1040" i="1"/>
  <c r="X480" i="1"/>
  <c r="AA480" i="1"/>
  <c r="X1539" i="1"/>
  <c r="AA1539" i="1"/>
  <c r="X1483" i="1"/>
  <c r="AA1483" i="1"/>
  <c r="X1419" i="1"/>
  <c r="AA1419" i="1"/>
  <c r="X1281" i="1"/>
  <c r="AA1281" i="1"/>
  <c r="X1193" i="1"/>
  <c r="AA1193" i="1"/>
  <c r="X1102" i="1"/>
  <c r="AA1102" i="1"/>
  <c r="X1027" i="1"/>
  <c r="AA1027" i="1"/>
  <c r="X825" i="1"/>
  <c r="AA825" i="1"/>
  <c r="X778" i="1"/>
  <c r="AA778" i="1"/>
  <c r="X718" i="1"/>
  <c r="AA718" i="1"/>
  <c r="X684" i="1"/>
  <c r="AA684" i="1"/>
  <c r="X521" i="1"/>
  <c r="AA521" i="1"/>
  <c r="X237" i="1"/>
  <c r="AA237" i="1"/>
  <c r="X1449" i="1"/>
  <c r="AA1449" i="1"/>
  <c r="X1425" i="1"/>
  <c r="AA1425" i="1"/>
  <c r="X1314" i="1"/>
  <c r="AA1314" i="1"/>
  <c r="X1291" i="1"/>
  <c r="AA1291" i="1"/>
  <c r="X1211" i="1"/>
  <c r="AA1211" i="1"/>
  <c r="X1179" i="1"/>
  <c r="AA1179" i="1"/>
  <c r="X1108" i="1"/>
  <c r="AA1108" i="1"/>
  <c r="X1061" i="1"/>
  <c r="AA1061" i="1"/>
  <c r="X1016" i="1"/>
  <c r="AA1016" i="1"/>
  <c r="X984" i="1"/>
  <c r="AA984" i="1"/>
  <c r="X898" i="1"/>
  <c r="AA898" i="1"/>
  <c r="X716" i="1"/>
  <c r="AA716" i="1"/>
  <c r="X682" i="1"/>
  <c r="AA682" i="1"/>
  <c r="X635" i="1"/>
  <c r="AA635" i="1"/>
  <c r="X449" i="1"/>
  <c r="AA449" i="1"/>
  <c r="X379" i="1"/>
  <c r="AA379" i="1"/>
  <c r="X138" i="1"/>
  <c r="AA138" i="1"/>
  <c r="X1009" i="1"/>
  <c r="AA1009" i="1"/>
  <c r="X922" i="1"/>
  <c r="AA922" i="1"/>
  <c r="X876" i="1"/>
  <c r="AA876" i="1"/>
  <c r="X833" i="1"/>
  <c r="AA833" i="1"/>
  <c r="X799" i="1"/>
  <c r="AA799" i="1"/>
  <c r="X763" i="1"/>
  <c r="AA763" i="1"/>
  <c r="X719" i="1"/>
  <c r="AA719" i="1"/>
  <c r="X695" i="1"/>
  <c r="AA695" i="1"/>
  <c r="X659" i="1"/>
  <c r="AA659" i="1"/>
  <c r="X636" i="1"/>
  <c r="AA636" i="1"/>
  <c r="X604" i="1"/>
  <c r="AA604" i="1"/>
  <c r="X442" i="1"/>
  <c r="AA442" i="1"/>
  <c r="X320" i="1"/>
  <c r="AA320" i="1"/>
  <c r="X224" i="1"/>
  <c r="AA224" i="1"/>
  <c r="X198" i="1"/>
  <c r="AA198" i="1"/>
  <c r="X88" i="1"/>
  <c r="AA88" i="1"/>
  <c r="X905" i="1"/>
  <c r="AA905" i="1"/>
  <c r="X886" i="1"/>
  <c r="AA886" i="1"/>
  <c r="X842" i="1"/>
  <c r="AA842" i="1"/>
  <c r="X812" i="1"/>
  <c r="AA812" i="1"/>
  <c r="X769" i="1"/>
  <c r="AA769" i="1"/>
  <c r="X729" i="1"/>
  <c r="AA729" i="1"/>
  <c r="X693" i="1"/>
  <c r="AA693" i="1"/>
  <c r="X669" i="1"/>
  <c r="AA669" i="1"/>
  <c r="X602" i="1"/>
  <c r="AA602" i="1"/>
  <c r="X404" i="1"/>
  <c r="AA404" i="1"/>
  <c r="X24" i="1"/>
  <c r="AA24" i="1"/>
  <c r="X888" i="1"/>
  <c r="AA888" i="1"/>
  <c r="X908" i="1"/>
  <c r="AA908" i="1"/>
  <c r="X960" i="1"/>
  <c r="AA960" i="1"/>
  <c r="X1280" i="1"/>
  <c r="AA1280" i="1"/>
  <c r="X1554" i="1"/>
  <c r="AA1554" i="1"/>
  <c r="X85" i="1"/>
  <c r="AA85" i="1"/>
  <c r="X416" i="1"/>
  <c r="AA416" i="1"/>
  <c r="X524" i="1"/>
  <c r="AA524" i="1"/>
  <c r="X770" i="1"/>
  <c r="AA770" i="1"/>
  <c r="X1093" i="1"/>
  <c r="AA1093" i="1"/>
  <c r="X1223" i="1"/>
  <c r="AA1223" i="1"/>
  <c r="X1441" i="1"/>
  <c r="AA1441" i="1"/>
  <c r="X1646" i="1"/>
  <c r="AA1646" i="1"/>
  <c r="X1745" i="1"/>
  <c r="AA1745" i="1"/>
  <c r="X133" i="1"/>
  <c r="AA133" i="1"/>
  <c r="X324" i="1"/>
  <c r="AA324" i="1"/>
  <c r="X498" i="1"/>
  <c r="AA498" i="1"/>
  <c r="X917" i="1"/>
  <c r="AA917" i="1"/>
  <c r="X1083" i="1"/>
  <c r="AA1083" i="1"/>
  <c r="X1166" i="1"/>
  <c r="AA1166" i="1"/>
  <c r="X1462" i="1"/>
  <c r="AA1462" i="1"/>
  <c r="X1573" i="1"/>
  <c r="AA1573" i="1"/>
  <c r="X1775" i="1"/>
  <c r="AA1775" i="1"/>
  <c r="X1254" i="1"/>
  <c r="AA1254" i="1"/>
  <c r="X456" i="1"/>
  <c r="AA456" i="1"/>
  <c r="X1077" i="1"/>
  <c r="AA1077" i="1"/>
  <c r="X1182" i="1"/>
  <c r="AA1182" i="1"/>
  <c r="X1599" i="1"/>
  <c r="AA1599" i="1"/>
  <c r="X1690" i="1"/>
  <c r="AA1690" i="1"/>
  <c r="X255" i="1"/>
  <c r="AA255" i="1"/>
  <c r="X737" i="1"/>
  <c r="AA737" i="1"/>
  <c r="X1148" i="1"/>
  <c r="AA1148" i="1"/>
  <c r="X1520" i="1"/>
  <c r="AA1520" i="1"/>
  <c r="X403" i="1"/>
  <c r="AA403" i="1"/>
  <c r="X654" i="1"/>
  <c r="AA654" i="1"/>
  <c r="X804" i="1"/>
  <c r="AA804" i="1"/>
  <c r="X1011" i="1"/>
  <c r="AA1011" i="1"/>
  <c r="X1060" i="1"/>
  <c r="AA1060" i="1"/>
  <c r="X1113" i="1"/>
  <c r="AA1113" i="1"/>
  <c r="X1256" i="1"/>
  <c r="AA1256" i="1"/>
  <c r="X1292" i="1"/>
  <c r="AA1292" i="1"/>
  <c r="X1440" i="1"/>
  <c r="AA1440" i="1"/>
  <c r="X1552" i="1"/>
  <c r="AA1552" i="1"/>
  <c r="X1614" i="1"/>
  <c r="AA1614" i="1"/>
  <c r="X1713" i="1"/>
  <c r="AA1713" i="1"/>
  <c r="X1738" i="1"/>
  <c r="AA1738" i="1"/>
  <c r="X335" i="1"/>
  <c r="AA335" i="1"/>
  <c r="X702" i="1"/>
  <c r="AA702" i="1"/>
  <c r="X913" i="1"/>
  <c r="AA913" i="1"/>
  <c r="X1091" i="1"/>
  <c r="AA1091" i="1"/>
  <c r="X1422" i="1"/>
  <c r="AA1422" i="1"/>
  <c r="X1594" i="1"/>
  <c r="AA1594" i="1"/>
  <c r="X1740" i="1"/>
  <c r="AA1740" i="1"/>
  <c r="X1820" i="1"/>
  <c r="AA1820" i="1"/>
  <c r="X1881" i="1"/>
  <c r="AA1881" i="1"/>
  <c r="X1105" i="1"/>
  <c r="AA1105" i="1"/>
  <c r="X1058" i="1"/>
  <c r="AA1058" i="1"/>
  <c r="X1320" i="1"/>
  <c r="AA1320" i="1"/>
  <c r="X1566" i="1"/>
  <c r="AA1566" i="1"/>
  <c r="X1039" i="1"/>
  <c r="AA1039" i="1"/>
  <c r="X529" i="1"/>
  <c r="AA529" i="1"/>
  <c r="X974" i="1"/>
  <c r="AA974" i="1"/>
  <c r="X1136" i="1"/>
  <c r="AA1136" i="1"/>
  <c r="X1408" i="1"/>
  <c r="AA1408" i="1"/>
  <c r="X1090" i="1"/>
  <c r="AA1090" i="1"/>
  <c r="X808" i="1"/>
  <c r="AA808" i="1"/>
  <c r="X714" i="1"/>
  <c r="AA714" i="1"/>
  <c r="X505" i="1"/>
  <c r="AA505" i="1"/>
  <c r="X229" i="1"/>
  <c r="AA229" i="1"/>
  <c r="X1445" i="1"/>
  <c r="AA1445" i="1"/>
  <c r="X1421" i="1"/>
  <c r="AA1421" i="1"/>
  <c r="X1310" i="1"/>
  <c r="AA1310" i="1"/>
  <c r="X1287" i="1"/>
  <c r="AA1287" i="1"/>
  <c r="X1207" i="1"/>
  <c r="AA1207" i="1"/>
  <c r="X1155" i="1"/>
  <c r="AA1155" i="1"/>
  <c r="X1092" i="1"/>
  <c r="AA1092" i="1"/>
  <c r="X1057" i="1"/>
  <c r="AA1057" i="1"/>
  <c r="X1012" i="1"/>
  <c r="AA1012" i="1"/>
  <c r="X980" i="1"/>
  <c r="AA980" i="1"/>
  <c r="X881" i="1"/>
  <c r="AA881" i="1"/>
  <c r="X706" i="1"/>
  <c r="AA706" i="1"/>
  <c r="X656" i="1"/>
  <c r="AA656" i="1"/>
  <c r="X629" i="1"/>
  <c r="AA629" i="1"/>
  <c r="X439" i="1"/>
  <c r="AA439" i="1"/>
  <c r="X293" i="1"/>
  <c r="AA293" i="1"/>
  <c r="X126" i="1"/>
  <c r="AA126" i="1"/>
  <c r="X994" i="1"/>
  <c r="AA994" i="1"/>
  <c r="X911" i="1"/>
  <c r="AA911" i="1"/>
  <c r="X872" i="1"/>
  <c r="AA872" i="1"/>
  <c r="X826" i="1"/>
  <c r="AA826" i="1"/>
  <c r="X795" i="1"/>
  <c r="AA795" i="1"/>
  <c r="X751" i="1"/>
  <c r="AA751" i="1"/>
  <c r="X707" i="1"/>
  <c r="AA707" i="1"/>
  <c r="X691" i="1"/>
  <c r="AA691" i="1"/>
  <c r="X655" i="1"/>
  <c r="AA655" i="1"/>
  <c r="X632" i="1"/>
  <c r="AA632" i="1"/>
  <c r="X492" i="1"/>
  <c r="AA492" i="1"/>
  <c r="X438" i="1"/>
  <c r="AA438" i="1"/>
  <c r="X312" i="1"/>
  <c r="AA312" i="1"/>
  <c r="X220" i="1"/>
  <c r="AA220" i="1"/>
  <c r="X167" i="1"/>
  <c r="AA167" i="1"/>
  <c r="X33" i="1"/>
  <c r="AA33" i="1"/>
  <c r="X901" i="1"/>
  <c r="AA901" i="1"/>
  <c r="X882" i="1"/>
  <c r="AA882" i="1"/>
  <c r="X839" i="1"/>
  <c r="AA839" i="1"/>
  <c r="X797" i="1"/>
  <c r="AA797" i="1"/>
  <c r="X765" i="1"/>
  <c r="AA765" i="1"/>
  <c r="X725" i="1"/>
  <c r="AA725" i="1"/>
  <c r="X689" i="1"/>
  <c r="AA689" i="1"/>
  <c r="X646" i="1"/>
  <c r="AA646" i="1"/>
  <c r="X596" i="1"/>
  <c r="AA596" i="1"/>
  <c r="X266" i="1"/>
  <c r="AA266" i="1"/>
  <c r="X1114" i="1"/>
  <c r="AA1114" i="1"/>
  <c r="X1511" i="1"/>
  <c r="AA1511" i="1"/>
  <c r="X1214" i="1"/>
  <c r="AA1214" i="1"/>
  <c r="X1240" i="1"/>
  <c r="AA1240" i="1"/>
  <c r="X1771" i="1"/>
  <c r="AA1771" i="1"/>
  <c r="X1699" i="1"/>
  <c r="AA1699" i="1"/>
  <c r="X136" i="1"/>
  <c r="AA136" i="1"/>
  <c r="X430" i="1"/>
  <c r="AA430" i="1"/>
  <c r="X533" i="1"/>
  <c r="AA533" i="1"/>
  <c r="X895" i="1"/>
  <c r="AA895" i="1"/>
  <c r="X1098" i="1"/>
  <c r="AA1098" i="1"/>
  <c r="X1228" i="1"/>
  <c r="AA1228" i="1"/>
  <c r="X1447" i="1"/>
  <c r="AA1447" i="1"/>
  <c r="X1654" i="1"/>
  <c r="AA1654" i="1"/>
  <c r="X1774" i="1"/>
  <c r="AA1774" i="1"/>
  <c r="X206" i="1"/>
  <c r="AA206" i="1"/>
  <c r="X377" i="1"/>
  <c r="AA377" i="1"/>
  <c r="X508" i="1"/>
  <c r="AA508" i="1"/>
  <c r="X1055" i="1"/>
  <c r="AA1055" i="1"/>
  <c r="X1095" i="1"/>
  <c r="AA1095" i="1"/>
  <c r="X1209" i="1"/>
  <c r="AA1209" i="1"/>
  <c r="X1509" i="1"/>
  <c r="AA1509" i="1"/>
  <c r="X1627" i="1"/>
  <c r="AA1627" i="1"/>
  <c r="X1849" i="1"/>
  <c r="AA1849" i="1"/>
  <c r="X161" i="1"/>
  <c r="AA161" i="1"/>
  <c r="X489" i="1"/>
  <c r="AA489" i="1"/>
  <c r="X1081" i="1"/>
  <c r="AA1081" i="1"/>
  <c r="X1220" i="1"/>
  <c r="AA1220" i="1"/>
  <c r="X1603" i="1"/>
  <c r="AA1603" i="1"/>
  <c r="X1694" i="1"/>
  <c r="AA1694" i="1"/>
  <c r="X481" i="1"/>
  <c r="AA481" i="1"/>
  <c r="X1089" i="1"/>
  <c r="AA1089" i="1"/>
  <c r="X1159" i="1"/>
  <c r="AA1159" i="1"/>
  <c r="X1686" i="1"/>
  <c r="AA1686" i="1"/>
  <c r="X591" i="1"/>
  <c r="AA591" i="1"/>
  <c r="X666" i="1"/>
  <c r="AA666" i="1"/>
  <c r="X834" i="1"/>
  <c r="AA834" i="1"/>
  <c r="X1022" i="1"/>
  <c r="AA1022" i="1"/>
  <c r="X1068" i="1"/>
  <c r="AA1068" i="1"/>
  <c r="X1135" i="1"/>
  <c r="AA1135" i="1"/>
  <c r="X1274" i="1"/>
  <c r="AA1274" i="1"/>
  <c r="X1301" i="1"/>
  <c r="AA1301" i="1"/>
  <c r="X1484" i="1"/>
  <c r="AA1484" i="1"/>
  <c r="X1564" i="1"/>
  <c r="AA1564" i="1"/>
  <c r="X1628" i="1"/>
  <c r="AA1628" i="1"/>
  <c r="X1717" i="1"/>
  <c r="AA1717" i="1"/>
  <c r="X1793" i="1"/>
  <c r="AA1793" i="1"/>
  <c r="X339" i="1"/>
  <c r="AA339" i="1"/>
  <c r="X806" i="1"/>
  <c r="AA806" i="1"/>
  <c r="X981" i="1"/>
  <c r="AA981" i="1"/>
  <c r="X1156" i="1"/>
  <c r="AA1156" i="1"/>
  <c r="X1436" i="1"/>
  <c r="AA1436" i="1"/>
  <c r="X1612" i="1"/>
  <c r="AA1612" i="1"/>
  <c r="X1751" i="1"/>
  <c r="AA1751" i="1"/>
  <c r="X1836" i="1"/>
  <c r="AA1836" i="1"/>
  <c r="X809" i="1"/>
  <c r="AA809" i="1"/>
  <c r="X1111" i="1"/>
  <c r="AA1111" i="1"/>
  <c r="X1080" i="1"/>
  <c r="AA1080" i="1"/>
  <c r="X1344" i="1"/>
  <c r="AA1344" i="1"/>
  <c r="X1822" i="1"/>
  <c r="AA1822" i="1"/>
</calcChain>
</file>

<file path=xl/sharedStrings.xml><?xml version="1.0" encoding="utf-8"?>
<sst xmlns="http://schemas.openxmlformats.org/spreadsheetml/2006/main" count="12789" uniqueCount="4097">
  <si>
    <t>Timestamp</t>
  </si>
  <si>
    <t>Your Salary</t>
  </si>
  <si>
    <t>Currency</t>
  </si>
  <si>
    <t>Your Job Title</t>
  </si>
  <si>
    <t>Where do you work</t>
  </si>
  <si>
    <t>How many hours of a day you work on Excel</t>
  </si>
  <si>
    <t>USD</t>
  </si>
  <si>
    <t>MIS Analyst</t>
  </si>
  <si>
    <t>India</t>
  </si>
  <si>
    <t>4 to 6 hours a day</t>
  </si>
  <si>
    <t>15000 usd</t>
  </si>
  <si>
    <t>cost control</t>
  </si>
  <si>
    <t>europe/Croatia</t>
  </si>
  <si>
    <t>All the 8 hours baby, all the 8!</t>
  </si>
  <si>
    <t>Financial Analyst</t>
  </si>
  <si>
    <t>USA</t>
  </si>
  <si>
    <t>Quality Control</t>
  </si>
  <si>
    <t>Pakistan</t>
  </si>
  <si>
    <t>2 to 3 hours per day</t>
  </si>
  <si>
    <t>Quality Engineer</t>
  </si>
  <si>
    <t>Analyst</t>
  </si>
  <si>
    <t>Iceland</t>
  </si>
  <si>
    <t>EUR</t>
  </si>
  <si>
    <t>senior project manager</t>
  </si>
  <si>
    <t>Germany</t>
  </si>
  <si>
    <t>1 or 2 hours a day</t>
  </si>
  <si>
    <t>Assistant SP&amp;A</t>
  </si>
  <si>
    <t>Ukraine</t>
  </si>
  <si>
    <t>44000 $</t>
  </si>
  <si>
    <t>CFO</t>
  </si>
  <si>
    <t>Portugal</t>
  </si>
  <si>
    <t>PKR 8,000</t>
  </si>
  <si>
    <t>PKR</t>
  </si>
  <si>
    <t xml:space="preserve">Audit Trainee </t>
  </si>
  <si>
    <t>â‚¬ 51650</t>
  </si>
  <si>
    <t>Training Specialist</t>
  </si>
  <si>
    <t>Ireland</t>
  </si>
  <si>
    <t>quality engineer</t>
  </si>
  <si>
    <t>Hungary</t>
  </si>
  <si>
    <t>749000 INR</t>
  </si>
  <si>
    <t>INR</t>
  </si>
  <si>
    <t>Senion Analyst</t>
  </si>
  <si>
    <t>business analyst</t>
  </si>
  <si>
    <t>Project Engineer</t>
  </si>
  <si>
    <t>Sr Project Engineer</t>
  </si>
  <si>
    <t>Business Development</t>
  </si>
  <si>
    <t>Switzerland</t>
  </si>
  <si>
    <t>Excel Report Writer</t>
  </si>
  <si>
    <t>South Africa</t>
  </si>
  <si>
    <t>AGM</t>
  </si>
  <si>
    <t>GM</t>
  </si>
  <si>
    <t>DSE Co-ordinator</t>
  </si>
  <si>
    <t>Manager</t>
  </si>
  <si>
    <t>Marketing Director</t>
  </si>
  <si>
    <t>40000 us</t>
  </si>
  <si>
    <t>sales and marketing</t>
  </si>
  <si>
    <t>ksa</t>
  </si>
  <si>
    <t>Analyst II</t>
  </si>
  <si>
    <t>Project Leader</t>
  </si>
  <si>
    <t>Belgium</t>
  </si>
  <si>
    <t>900000 INR</t>
  </si>
  <si>
    <t>Applications Engineer</t>
  </si>
  <si>
    <t>Rs 600000</t>
  </si>
  <si>
    <t>strategy manager</t>
  </si>
  <si>
    <t>Chief of the department of public budget analisis and forecasting</t>
  </si>
  <si>
    <t>Russia</t>
  </si>
  <si>
    <t>360000 INR</t>
  </si>
  <si>
    <t>Specialist</t>
  </si>
  <si>
    <t>Â£35000</t>
  </si>
  <si>
    <t>GBP</t>
  </si>
  <si>
    <t>Management Information Analyst</t>
  </si>
  <si>
    <t>UK</t>
  </si>
  <si>
    <t>Senior Analyst</t>
  </si>
  <si>
    <t>Romania</t>
  </si>
  <si>
    <t>1600 $</t>
  </si>
  <si>
    <t>Poland</t>
  </si>
  <si>
    <t>Senior Consultant</t>
  </si>
  <si>
    <t>Portfolio Manager</t>
  </si>
  <si>
    <t>Design Engineer</t>
  </si>
  <si>
    <t>Academic Advisor</t>
  </si>
  <si>
    <t>Rs. 400000</t>
  </si>
  <si>
    <t>Coordination</t>
  </si>
  <si>
    <t>AUD</t>
  </si>
  <si>
    <t>consultant</t>
  </si>
  <si>
    <t>Australia</t>
  </si>
  <si>
    <t>Business Analsyt</t>
  </si>
  <si>
    <t>CAD</t>
  </si>
  <si>
    <t>Product Engineer</t>
  </si>
  <si>
    <t>Canada</t>
  </si>
  <si>
    <t>Senior Accountant</t>
  </si>
  <si>
    <t>Scientist</t>
  </si>
  <si>
    <t>Team Lead</t>
  </si>
  <si>
    <t>Senior intelligence analyst</t>
  </si>
  <si>
    <t>Freelance consultant</t>
  </si>
  <si>
    <t>â‚¬ 45</t>
  </si>
  <si>
    <t>Online Traffic Manager / Web Analist</t>
  </si>
  <si>
    <t>The Netherlands</t>
  </si>
  <si>
    <t>100000 USD</t>
  </si>
  <si>
    <t>Seinor Financial Analyst</t>
  </si>
  <si>
    <t>Senior Accounting Supervisor</t>
  </si>
  <si>
    <t>2000 Euros</t>
  </si>
  <si>
    <t>PPC Manager</t>
  </si>
  <si>
    <t>Financial Planner</t>
  </si>
  <si>
    <t>Â£18000</t>
  </si>
  <si>
    <t>Building Design and Performance Researcher</t>
  </si>
  <si>
    <t>Project leader</t>
  </si>
  <si>
    <t>France</t>
  </si>
  <si>
    <t>Engineering Data Analyst</t>
  </si>
  <si>
    <t>Sales Analyst</t>
  </si>
  <si>
    <t>CANADA</t>
  </si>
  <si>
    <t>Coordinator Of Costa and Buget</t>
  </si>
  <si>
    <t>Brasil</t>
  </si>
  <si>
    <t>SAP consultant</t>
  </si>
  <si>
    <t>FR</t>
  </si>
  <si>
    <t>â‚¬ 38000</t>
  </si>
  <si>
    <t>busines analist</t>
  </si>
  <si>
    <t>head of data</t>
  </si>
  <si>
    <t>Business Systems Analyst</t>
  </si>
  <si>
    <t>Financial Analyst II</t>
  </si>
  <si>
    <t>Mngr MI</t>
  </si>
  <si>
    <t>RSA</t>
  </si>
  <si>
    <t>sales analyst</t>
  </si>
  <si>
    <t>Consumer Research Program Manager</t>
  </si>
  <si>
    <t>$AUD100000</t>
  </si>
  <si>
    <t>technical trainer</t>
  </si>
  <si>
    <t>Process Flow Coordinator</t>
  </si>
  <si>
    <t>United Arab Emirates</t>
  </si>
  <si>
    <t>Process Improvement Specialist</t>
  </si>
  <si>
    <t>Excel Programmer Consultant</t>
  </si>
  <si>
    <t>US $60,000</t>
  </si>
  <si>
    <t>Statistical Analyst</t>
  </si>
  <si>
    <t>Us$ 18000</t>
  </si>
  <si>
    <t>Operational Analyst</t>
  </si>
  <si>
    <t>Saudi Arabia</t>
  </si>
  <si>
    <t>Exceler</t>
  </si>
  <si>
    <t>Marketing Analyst</t>
  </si>
  <si>
    <t>Panama</t>
  </si>
  <si>
    <t>Â£30000</t>
  </si>
  <si>
    <t>Database Manager</t>
  </si>
  <si>
    <t>Director</t>
  </si>
  <si>
    <t>Manager, Forecasts &amp; Budgets</t>
  </si>
  <si>
    <t>US $ 31330.00</t>
  </si>
  <si>
    <t>VBA Analyst</t>
  </si>
  <si>
    <t>Brazil</t>
  </si>
  <si>
    <t>Senior Scheduling Engineer</t>
  </si>
  <si>
    <t>81,000USD</t>
  </si>
  <si>
    <t>Strategy Consultant</t>
  </si>
  <si>
    <t>Admin</t>
  </si>
  <si>
    <t>IT Asset Administrator</t>
  </si>
  <si>
    <t>Director of Marketing</t>
  </si>
  <si>
    <t>Graphic Design Manager</t>
  </si>
  <si>
    <t>Rs. 12,000/-</t>
  </si>
  <si>
    <t>Financial Consultant</t>
  </si>
  <si>
    <t>Data Analyst</t>
  </si>
  <si>
    <t>Paraeducator</t>
  </si>
  <si>
    <t>91,000 USD</t>
  </si>
  <si>
    <t>Channel Marketing Manager</t>
  </si>
  <si>
    <t xml:space="preserve">Sales and Marketing Analyst </t>
  </si>
  <si>
    <t>Production Scheduler</t>
  </si>
  <si>
    <t>80k</t>
  </si>
  <si>
    <t>financial analyst</t>
  </si>
  <si>
    <t>Product Specialist</t>
  </si>
  <si>
    <t>IT support</t>
  </si>
  <si>
    <t>arabian Gulf</t>
  </si>
  <si>
    <t>sr. project coordinator</t>
  </si>
  <si>
    <t>Sr Administrative Assistant</t>
  </si>
  <si>
    <t>Mexico</t>
  </si>
  <si>
    <t>IT Analyst</t>
  </si>
  <si>
    <t>Project manager</t>
  </si>
  <si>
    <t>Greece</t>
  </si>
  <si>
    <t>Innovation Analyst</t>
  </si>
  <si>
    <t>Singapore</t>
  </si>
  <si>
    <t>$85,000+</t>
  </si>
  <si>
    <t>Strategic Analyst</t>
  </si>
  <si>
    <t>Transportation Specialist</t>
  </si>
  <si>
    <t>$58,000 USD</t>
  </si>
  <si>
    <t>Operations Programs Support</t>
  </si>
  <si>
    <t>Accounting Coordinator</t>
  </si>
  <si>
    <t>Asst.Manager Finance</t>
  </si>
  <si>
    <t>UAE</t>
  </si>
  <si>
    <t>Operations Cost Analyst</t>
  </si>
  <si>
    <t>Financial Controller</t>
  </si>
  <si>
    <t>Utilization Analyst</t>
  </si>
  <si>
    <t>Researcher</t>
  </si>
  <si>
    <t>Colombia</t>
  </si>
  <si>
    <t>Market Analyst</t>
  </si>
  <si>
    <t>Excel ?!? What Excel?</t>
  </si>
  <si>
    <t>Web Developer</t>
  </si>
  <si>
    <t>Sr. Acct</t>
  </si>
  <si>
    <t>Information Systems Specialist</t>
  </si>
  <si>
    <t>Analytics lead</t>
  </si>
  <si>
    <t>Actuary</t>
  </si>
  <si>
    <t>US $44,000</t>
  </si>
  <si>
    <t>School Tech Coordinator</t>
  </si>
  <si>
    <t>sr accountant</t>
  </si>
  <si>
    <t>36000 usd</t>
  </si>
  <si>
    <t>senior accountant</t>
  </si>
  <si>
    <t>Turkey</t>
  </si>
  <si>
    <t>Freelance</t>
  </si>
  <si>
    <t>DBA</t>
  </si>
  <si>
    <t>Research Analyst</t>
  </si>
  <si>
    <t>Project Manager</t>
  </si>
  <si>
    <t>Market Research Analyst</t>
  </si>
  <si>
    <t>Manager : Accounts</t>
  </si>
  <si>
    <t>project manager</t>
  </si>
  <si>
    <t>canada</t>
  </si>
  <si>
    <t>Inventory manger</t>
  </si>
  <si>
    <t>Business Analyst</t>
  </si>
  <si>
    <t>$62,000 CND</t>
  </si>
  <si>
    <t>Process Technician</t>
  </si>
  <si>
    <t>28000rs</t>
  </si>
  <si>
    <t>MIS Team Leader</t>
  </si>
  <si>
    <t>Finance Director</t>
  </si>
  <si>
    <t>Industrial Engineer</t>
  </si>
  <si>
    <t>data analyst</t>
  </si>
  <si>
    <t>Senior Financial &amp; Systems Analyst</t>
  </si>
  <si>
    <t>project manager - metrics</t>
  </si>
  <si>
    <t>Informatics Research Analyst</t>
  </si>
  <si>
    <t>Business Technical Consultant</t>
  </si>
  <si>
    <t>Business Operations Reporting Analyst</t>
  </si>
  <si>
    <t>Program Services Coordinator</t>
  </si>
  <si>
    <t>Specialist - Finance Planning and Analysis</t>
  </si>
  <si>
    <t>Sr Accountant</t>
  </si>
  <si>
    <t>Proces auditor</t>
  </si>
  <si>
    <t>90000 USD</t>
  </si>
  <si>
    <t>Senior Data Quality Analyst</t>
  </si>
  <si>
    <t>Sr Business Analyst</t>
  </si>
  <si>
    <t>COST ACCOUNTANT</t>
  </si>
  <si>
    <t>Â£32250</t>
  </si>
  <si>
    <t>project Support</t>
  </si>
  <si>
    <t>managerial</t>
  </si>
  <si>
    <t>Program Analyst</t>
  </si>
  <si>
    <t>Team Lead - Computer Discounts</t>
  </si>
  <si>
    <t>Change Architect</t>
  </si>
  <si>
    <t>Telecom Technician</t>
  </si>
  <si>
    <t>Rs. 1300000</t>
  </si>
  <si>
    <t>Manager, Asset Optimization</t>
  </si>
  <si>
    <t>Financialcontroller</t>
  </si>
  <si>
    <t xml:space="preserve">Accounting </t>
  </si>
  <si>
    <t>Consultant, HR Services &amp; Governance</t>
  </si>
  <si>
    <t>Rs 5 lakh</t>
  </si>
  <si>
    <t>QA Executive</t>
  </si>
  <si>
    <t>Senior Actuarial Analyst</t>
  </si>
  <si>
    <t>Sr. Associate</t>
  </si>
  <si>
    <t>Budget Analyst</t>
  </si>
  <si>
    <t>B.I. Data Analyst II</t>
  </si>
  <si>
    <t>Rd. 11 lakhs</t>
  </si>
  <si>
    <t>Asst manager investor relations and business analytics</t>
  </si>
  <si>
    <t>Industrial Engineer (Fed)</t>
  </si>
  <si>
    <t>Informatics specialist</t>
  </si>
  <si>
    <t>Trainee Management Accountant</t>
  </si>
  <si>
    <t>Senior analyst</t>
  </si>
  <si>
    <t>Director of Analytics</t>
  </si>
  <si>
    <t>Executive Assistant</t>
  </si>
  <si>
    <t>Project Speciast</t>
  </si>
  <si>
    <t>Sales Coordinator &amp; Analytical Support</t>
  </si>
  <si>
    <t>analyst</t>
  </si>
  <si>
    <t>Senior Staff Accountant</t>
  </si>
  <si>
    <t>Consultant - Retail Mkts</t>
  </si>
  <si>
    <t>Process Manager</t>
  </si>
  <si>
    <t>Project Manager (Process Owner)</t>
  </si>
  <si>
    <t>60000 CAD$</t>
  </si>
  <si>
    <t>Demographer</t>
  </si>
  <si>
    <t>Administrative Assistant</t>
  </si>
  <si>
    <t>Accounting/Financial Analyst</t>
  </si>
  <si>
    <t>Business Process Specialist</t>
  </si>
  <si>
    <t>Sr Financial Analyst</t>
  </si>
  <si>
    <t>Asst. Manager (MIS)</t>
  </si>
  <si>
    <t>US$ 99000</t>
  </si>
  <si>
    <t>Business Controller</t>
  </si>
  <si>
    <t>controller</t>
  </si>
  <si>
    <t>Rs. 275000</t>
  </si>
  <si>
    <t>low level monitoring</t>
  </si>
  <si>
    <t>INR 16000</t>
  </si>
  <si>
    <t>Administrative</t>
  </si>
  <si>
    <t>Service Line Coordinator</t>
  </si>
  <si>
    <t>Strategic Sourcing Manager</t>
  </si>
  <si>
    <t>INR18Lacs or US$36000</t>
  </si>
  <si>
    <t>Chief Manager</t>
  </si>
  <si>
    <t>Engineer</t>
  </si>
  <si>
    <t>Business Intelligence Analyst</t>
  </si>
  <si>
    <t>â‚¬ 50000</t>
  </si>
  <si>
    <t>Sr. Financial Analyst</t>
  </si>
  <si>
    <t>Buyer</t>
  </si>
  <si>
    <t>program manager</t>
  </si>
  <si>
    <t>Reporting Analyst Team Lead</t>
  </si>
  <si>
    <t>Operations Expert</t>
  </si>
  <si>
    <t>Director of Finance</t>
  </si>
  <si>
    <t>Information Analyst II</t>
  </si>
  <si>
    <t>45k</t>
  </si>
  <si>
    <t>Accounting Assistant</t>
  </si>
  <si>
    <t>Tax Professional</t>
  </si>
  <si>
    <t>Bermuda</t>
  </si>
  <si>
    <t>INR 500000</t>
  </si>
  <si>
    <t>INR 350k</t>
  </si>
  <si>
    <t>Jr. Executive Finance</t>
  </si>
  <si>
    <t>Assistant Controller</t>
  </si>
  <si>
    <t>US$ 138K</t>
  </si>
  <si>
    <t>Project engineer</t>
  </si>
  <si>
    <t>Thailand</t>
  </si>
  <si>
    <t>Cash Officer</t>
  </si>
  <si>
    <t>Technical support specialist</t>
  </si>
  <si>
    <t>ServiceDesk Supervisor</t>
  </si>
  <si>
    <t>medical biller</t>
  </si>
  <si>
    <t>Sr. Strategic Development Specialist</t>
  </si>
  <si>
    <t>VP - Procurment</t>
  </si>
  <si>
    <t>52500.00 USD</t>
  </si>
  <si>
    <t>HRIS Analyst</t>
  </si>
  <si>
    <t>Procurement manager</t>
  </si>
  <si>
    <t>Energy Analyst</t>
  </si>
  <si>
    <t>Accountant</t>
  </si>
  <si>
    <t>Branch head -sales</t>
  </si>
  <si>
    <t>retail buyer</t>
  </si>
  <si>
    <t>1000 â‚¬</t>
  </si>
  <si>
    <t>HR Specialist</t>
  </si>
  <si>
    <t>Director of Finance and Accounting</t>
  </si>
  <si>
    <t>Manager Business Control</t>
  </si>
  <si>
    <t>Manager Pricing</t>
  </si>
  <si>
    <t>Insurance Manager</t>
  </si>
  <si>
    <t>US$ 96k</t>
  </si>
  <si>
    <t>Freellance</t>
  </si>
  <si>
    <t>category manager</t>
  </si>
  <si>
    <t>Customer Operations Analyst</t>
  </si>
  <si>
    <t>$31,000 USD</t>
  </si>
  <si>
    <t>Site Technician</t>
  </si>
  <si>
    <t>Excel Consultant</t>
  </si>
  <si>
    <t>Senior Project Manager</t>
  </si>
  <si>
    <t>Rs 470000</t>
  </si>
  <si>
    <t>Web Statistics Analyst</t>
  </si>
  <si>
    <t>Business Data Analyst I</t>
  </si>
  <si>
    <t>Â£60000</t>
  </si>
  <si>
    <t>Decision Analyst &amp; Modeller</t>
  </si>
  <si>
    <t>Ops Adminstrator</t>
  </si>
  <si>
    <t>Sr. Global marketing Specialist</t>
  </si>
  <si>
    <t>financial accountant</t>
  </si>
  <si>
    <t>Software Consultant</t>
  </si>
  <si>
    <t>Anaylst</t>
  </si>
  <si>
    <t>rs 2.76 lakhs per year</t>
  </si>
  <si>
    <t>$77,000 USD</t>
  </si>
  <si>
    <t>senior accounting coordinator</t>
  </si>
  <si>
    <t>Demand Planning Mgr</t>
  </si>
  <si>
    <t>VP / Credit Administrator</t>
  </si>
  <si>
    <t>DP specialist</t>
  </si>
  <si>
    <t>Analyst 2</t>
  </si>
  <si>
    <t>VP</t>
  </si>
  <si>
    <t>35,000 Philippine Peso</t>
  </si>
  <si>
    <t>Global Problem Management - IT</t>
  </si>
  <si>
    <t>Philippines</t>
  </si>
  <si>
    <t>Enterprise Performance Metrics Manager</t>
  </si>
  <si>
    <t>University Relations Intern</t>
  </si>
  <si>
    <t>Auxiliar Administrativo</t>
  </si>
  <si>
    <t>Engineering Tech Sr.</t>
  </si>
  <si>
    <t>36000 $</t>
  </si>
  <si>
    <t>Senior Specialist</t>
  </si>
  <si>
    <t>moneymaker</t>
  </si>
  <si>
    <t>INR 15,00,000</t>
  </si>
  <si>
    <t>Consultant</t>
  </si>
  <si>
    <t>AED100000</t>
  </si>
  <si>
    <t>AED</t>
  </si>
  <si>
    <t>Dubai</t>
  </si>
  <si>
    <t>MIS</t>
  </si>
  <si>
    <t>management accountant</t>
  </si>
  <si>
    <t>Â£31000</t>
  </si>
  <si>
    <t>Telecoms Engineer</t>
  </si>
  <si>
    <t>Software Support</t>
  </si>
  <si>
    <t>Projects Planner</t>
  </si>
  <si>
    <t>4.5 lakh INR</t>
  </si>
  <si>
    <t>Mathematical Data Analyist</t>
  </si>
  <si>
    <t>sales support</t>
  </si>
  <si>
    <t xml:space="preserve">Rs.1.8 lakhs </t>
  </si>
  <si>
    <t>Administrative Officer</t>
  </si>
  <si>
    <t>IS Manager</t>
  </si>
  <si>
    <t xml:space="preserve">Support Specialist </t>
  </si>
  <si>
    <t>FA</t>
  </si>
  <si>
    <t>VP of Finance</t>
  </si>
  <si>
    <t>36,000 USD</t>
  </si>
  <si>
    <t>PRODUCTION ASSISTANT</t>
  </si>
  <si>
    <t>65000 euro</t>
  </si>
  <si>
    <t>germany</t>
  </si>
  <si>
    <t>HR Analyst</t>
  </si>
  <si>
    <t>Plant Controller</t>
  </si>
  <si>
    <t>consultant bi</t>
  </si>
  <si>
    <t>The netherlands</t>
  </si>
  <si>
    <t>Royalties Coordinator</t>
  </si>
  <si>
    <t>Â£20000/year but i work part time 30h/week</t>
  </si>
  <si>
    <t>Graduate Structural Engineer</t>
  </si>
  <si>
    <t>Operations Analyst</t>
  </si>
  <si>
    <t>Marketing</t>
  </si>
  <si>
    <t xml:space="preserve">Finance, Manager </t>
  </si>
  <si>
    <t>Sr. Business Analyst</t>
  </si>
  <si>
    <t>150000 MXN</t>
  </si>
  <si>
    <t>MXN</t>
  </si>
  <si>
    <t>Information Analyst</t>
  </si>
  <si>
    <t>Financial Specialist</t>
  </si>
  <si>
    <t>Management Analyst</t>
  </si>
  <si>
    <t>INR 1000000</t>
  </si>
  <si>
    <t>Dp manager</t>
  </si>
  <si>
    <t>director of analytics</t>
  </si>
  <si>
    <t>US$ 4.545</t>
  </si>
  <si>
    <t>Supply Processes Analyst</t>
  </si>
  <si>
    <t>Â£29000</t>
  </si>
  <si>
    <t>ICT Technical Analyst</t>
  </si>
  <si>
    <t>Sourcing Specialist</t>
  </si>
  <si>
    <t>PhP 456,000</t>
  </si>
  <si>
    <t>Reporting Shared Services Oferring Lead</t>
  </si>
  <si>
    <t>Sales Analytics Manager</t>
  </si>
  <si>
    <t>22000 usd</t>
  </si>
  <si>
    <t>Product Manager Sr</t>
  </si>
  <si>
    <t>Database Architect</t>
  </si>
  <si>
    <t>CAD 65000</t>
  </si>
  <si>
    <t>Product developer</t>
  </si>
  <si>
    <t>Supply Chain Analyst</t>
  </si>
  <si>
    <t>financial planning</t>
  </si>
  <si>
    <t>400000 INR</t>
  </si>
  <si>
    <t>Test Analyst</t>
  </si>
  <si>
    <t>project manager, project finance consultant</t>
  </si>
  <si>
    <t>Israel</t>
  </si>
  <si>
    <t>QC Fabrication Inspector</t>
  </si>
  <si>
    <t>Manager of Trade Investment &amp; Analysis</t>
  </si>
  <si>
    <t>30000 Rs</t>
  </si>
  <si>
    <t>Business Analysit</t>
  </si>
  <si>
    <t>Assistant Outside Plant Project Manager</t>
  </si>
  <si>
    <t>operation-manager</t>
  </si>
  <si>
    <t>63000 USD</t>
  </si>
  <si>
    <t>Senior Financial Analyst</t>
  </si>
  <si>
    <t>Bangladesh</t>
  </si>
  <si>
    <t>100,000 US$ equiv</t>
  </si>
  <si>
    <t>Senior Data Analyst</t>
  </si>
  <si>
    <t>3.8 k</t>
  </si>
  <si>
    <t>MIS EXCUTIVE</t>
  </si>
  <si>
    <t>Advisor</t>
  </si>
  <si>
    <t>Online Analyst</t>
  </si>
  <si>
    <t>General Manager</t>
  </si>
  <si>
    <t>Sr Staff Engineer</t>
  </si>
  <si>
    <t>3,70,000</t>
  </si>
  <si>
    <t>Senior Design Associate</t>
  </si>
  <si>
    <t>Planning and Analysis Supervisor</t>
  </si>
  <si>
    <t>asset manager</t>
  </si>
  <si>
    <t>Transportation Engineer</t>
  </si>
  <si>
    <t>web marketing analyst</t>
  </si>
  <si>
    <t>170000 usd</t>
  </si>
  <si>
    <t>RS</t>
  </si>
  <si>
    <t>62500.00 USD</t>
  </si>
  <si>
    <t>Director of Payroll</t>
  </si>
  <si>
    <t>480 000 SEK / 70000 US$</t>
  </si>
  <si>
    <t>SEK</t>
  </si>
  <si>
    <t>IT consultant</t>
  </si>
  <si>
    <t>Sweden</t>
  </si>
  <si>
    <t>Commercial Manager</t>
  </si>
  <si>
    <t>Quality Assurance Officer</t>
  </si>
  <si>
    <t>Senior Treasury Analyst</t>
  </si>
  <si>
    <t>Supervisor, Contracts, Rebates, Chargebacks and Returns</t>
  </si>
  <si>
    <t>ceo</t>
  </si>
  <si>
    <t>480000 Rs.</t>
  </si>
  <si>
    <t>System Manager</t>
  </si>
  <si>
    <t>2207,00</t>
  </si>
  <si>
    <t>director</t>
  </si>
  <si>
    <t>Rs. 500000</t>
  </si>
  <si>
    <t>Owner</t>
  </si>
  <si>
    <t>Senior Business Analyst</t>
  </si>
  <si>
    <t xml:space="preserve">marketing and sales </t>
  </si>
  <si>
    <t>Managing Director</t>
  </si>
  <si>
    <t>INR 5,40,000</t>
  </si>
  <si>
    <t>Senior Billing Engineer</t>
  </si>
  <si>
    <t>Quality Analyst</t>
  </si>
  <si>
    <t>46000 usd</t>
  </si>
  <si>
    <t>Financial analyst</t>
  </si>
  <si>
    <t>Economist</t>
  </si>
  <si>
    <t>Rs 6.2 lakhs</t>
  </si>
  <si>
    <t>assistant manager (finance)</t>
  </si>
  <si>
    <t>Â£28000</t>
  </si>
  <si>
    <t>Central Services Manager</t>
  </si>
  <si>
    <t xml:space="preserve">Trainer </t>
  </si>
  <si>
    <t>continuous improvement team member</t>
  </si>
  <si>
    <t>MIS Officer</t>
  </si>
  <si>
    <t>IR Manager</t>
  </si>
  <si>
    <t>7,50,000 INR</t>
  </si>
  <si>
    <t>99147 $</t>
  </si>
  <si>
    <t>Chief Specialist of Economics &amp; Planning</t>
  </si>
  <si>
    <t>Campus Budget Officer</t>
  </si>
  <si>
    <t>Management Ananlyst</t>
  </si>
  <si>
    <t>Sales Operations Analyst</t>
  </si>
  <si>
    <t>120000 BDT</t>
  </si>
  <si>
    <t>BDT</t>
  </si>
  <si>
    <t>Computer Operator</t>
  </si>
  <si>
    <t>ENGINEER</t>
  </si>
  <si>
    <t>Sr Management Analytst 2</t>
  </si>
  <si>
    <t>Accounting Manager</t>
  </si>
  <si>
    <t>Controller</t>
  </si>
  <si>
    <t>Information Research Technician II</t>
  </si>
  <si>
    <t>Sr. Systems Engineer</t>
  </si>
  <si>
    <t>Senior Purchasing Officer</t>
  </si>
  <si>
    <t>United Arab Emriate</t>
  </si>
  <si>
    <t>Mgmt Accountant</t>
  </si>
  <si>
    <t xml:space="preserve">Sr financial analyst </t>
  </si>
  <si>
    <t>Department Manager</t>
  </si>
  <si>
    <t>Â¢ 14.000.000,00</t>
  </si>
  <si>
    <t>COSTARICAN</t>
  </si>
  <si>
    <t>Businees Adminstratot</t>
  </si>
  <si>
    <t>Costa Rica</t>
  </si>
  <si>
    <t xml:space="preserve">Staff assistant </t>
  </si>
  <si>
    <t>Sr. Accountant</t>
  </si>
  <si>
    <t>Air Planning Analyst</t>
  </si>
  <si>
    <t>Credit Analyst</t>
  </si>
  <si>
    <t>financial management consultant</t>
  </si>
  <si>
    <t>US$115000</t>
  </si>
  <si>
    <t>Â£66000</t>
  </si>
  <si>
    <t>IT Project Manager, EMEA</t>
  </si>
  <si>
    <t>INR 200000</t>
  </si>
  <si>
    <t>IS Director</t>
  </si>
  <si>
    <t>8500 USD</t>
  </si>
  <si>
    <t>teacher</t>
  </si>
  <si>
    <t>iran</t>
  </si>
  <si>
    <t>250000 to 270000</t>
  </si>
  <si>
    <t>Excel trainer</t>
  </si>
  <si>
    <t>Finland</t>
  </si>
  <si>
    <t>20000 RS</t>
  </si>
  <si>
    <t>WFM Team Lead</t>
  </si>
  <si>
    <t xml:space="preserve">US $30,000.00 </t>
  </si>
  <si>
    <t>Supervisor</t>
  </si>
  <si>
    <t>30000 $</t>
  </si>
  <si>
    <t>BI Developer</t>
  </si>
  <si>
    <t>engineer</t>
  </si>
  <si>
    <t>Planner</t>
  </si>
  <si>
    <t>Â£65000</t>
  </si>
  <si>
    <t>US $6,629.00</t>
  </si>
  <si>
    <t>Dominican Republic</t>
  </si>
  <si>
    <t>senior analyst</t>
  </si>
  <si>
    <t>Assesor</t>
  </si>
  <si>
    <t>Financial Analys</t>
  </si>
  <si>
    <t>Sr. Information Systems Analyst</t>
  </si>
  <si>
    <t>Senior Claims Analyst</t>
  </si>
  <si>
    <t>INR 40L</t>
  </si>
  <si>
    <t>Sr Mgr Finance</t>
  </si>
  <si>
    <t>Rs. 300000</t>
  </si>
  <si>
    <t>Web Portal Manager</t>
  </si>
  <si>
    <t>manager - MIS &amp; operations planning</t>
  </si>
  <si>
    <t>web analyst</t>
  </si>
  <si>
    <t>INR 30,00,000</t>
  </si>
  <si>
    <t>Management Consultant</t>
  </si>
  <si>
    <t>Continuos improvment</t>
  </si>
  <si>
    <t>Canad</t>
  </si>
  <si>
    <t>Direct marketing manager</t>
  </si>
  <si>
    <t>5000 $</t>
  </si>
  <si>
    <t>mis</t>
  </si>
  <si>
    <t>Wine Analyst</t>
  </si>
  <si>
    <t>500000 rupees</t>
  </si>
  <si>
    <t>FinanceManager</t>
  </si>
  <si>
    <t>Somalia</t>
  </si>
  <si>
    <t>Regional Manager</t>
  </si>
  <si>
    <t>7500 USD</t>
  </si>
  <si>
    <t>HR reporting analyst</t>
  </si>
  <si>
    <t>Finalcial Reporting Analyst</t>
  </si>
  <si>
    <t>800000 rupees</t>
  </si>
  <si>
    <t>Partner</t>
  </si>
  <si>
    <t>operations tech</t>
  </si>
  <si>
    <t>Â£38000</t>
  </si>
  <si>
    <t>Commercial Accountant</t>
  </si>
  <si>
    <t>52,000 Cdn</t>
  </si>
  <si>
    <t>Office Manager</t>
  </si>
  <si>
    <t>Prod Mgr</t>
  </si>
  <si>
    <t>Graphics/Web Document Designer</t>
  </si>
  <si>
    <t>Business intelligence manager</t>
  </si>
  <si>
    <t>CDN $70,000</t>
  </si>
  <si>
    <t>Program Manager</t>
  </si>
  <si>
    <t>5250 $</t>
  </si>
  <si>
    <t>Treasure Specialist</t>
  </si>
  <si>
    <t>Republic of Georgia</t>
  </si>
  <si>
    <t>Business Manager</t>
  </si>
  <si>
    <t>clerk</t>
  </si>
  <si>
    <t>Researcher &amp; Data Analyst</t>
  </si>
  <si>
    <t>Â£28500</t>
  </si>
  <si>
    <t>Data Quality &amp; Analysis Manager</t>
  </si>
  <si>
    <t>Resource managment Analyst</t>
  </si>
  <si>
    <t>Estonia</t>
  </si>
  <si>
    <t>Account Executive</t>
  </si>
  <si>
    <t>video production</t>
  </si>
  <si>
    <t>mozambique</t>
  </si>
  <si>
    <t>principal engineer</t>
  </si>
  <si>
    <t>budget analyst</t>
  </si>
  <si>
    <t>US$169,000</t>
  </si>
  <si>
    <t>Category Director (Marketing)</t>
  </si>
  <si>
    <t>Senior consultant accounting</t>
  </si>
  <si>
    <t>Norway</t>
  </si>
  <si>
    <t>Zar 1080000</t>
  </si>
  <si>
    <t>ZAR</t>
  </si>
  <si>
    <t>Finance manager</t>
  </si>
  <si>
    <t>South africa</t>
  </si>
  <si>
    <t>GB Sterling 59k</t>
  </si>
  <si>
    <t>Health and safety advisor</t>
  </si>
  <si>
    <t>Workforce Analyst</t>
  </si>
  <si>
    <t>Sr. Marketing Solutions Analyst</t>
  </si>
  <si>
    <t>20000 US$</t>
  </si>
  <si>
    <t>Managing Partner</t>
  </si>
  <si>
    <t>Administration Officer</t>
  </si>
  <si>
    <t>BAS</t>
  </si>
  <si>
    <t>USD 108,000</t>
  </si>
  <si>
    <t>200000 Rupees</t>
  </si>
  <si>
    <t>chemist</t>
  </si>
  <si>
    <t>LOGISTIC MANAGER</t>
  </si>
  <si>
    <t>Rs. 7,20,000/-</t>
  </si>
  <si>
    <t>Manager Finance</t>
  </si>
  <si>
    <t>23000 USD</t>
  </si>
  <si>
    <t>IT solutions coordinator</t>
  </si>
  <si>
    <t>Business Modeller</t>
  </si>
  <si>
    <t>Sr QS</t>
  </si>
  <si>
    <t>15000 â‚¬</t>
  </si>
  <si>
    <t>Report Analyst</t>
  </si>
  <si>
    <t>Spain</t>
  </si>
  <si>
    <t>Rs 6L</t>
  </si>
  <si>
    <t>Business Co ordinator</t>
  </si>
  <si>
    <t>Rs 500000</t>
  </si>
  <si>
    <t>duty manager</t>
  </si>
  <si>
    <t>Retail Store Manager</t>
  </si>
  <si>
    <t>Â£16400</t>
  </si>
  <si>
    <t>Job Build analyst</t>
  </si>
  <si>
    <t>Associate</t>
  </si>
  <si>
    <t>$150000pa</t>
  </si>
  <si>
    <t>57000 USD</t>
  </si>
  <si>
    <t>project finance manager</t>
  </si>
  <si>
    <t>israel</t>
  </si>
  <si>
    <t>Metrics Analyst</t>
  </si>
  <si>
    <t>Asst.Manager</t>
  </si>
  <si>
    <t>Accounting Operations Manager</t>
  </si>
  <si>
    <t>Vice President, Analyst</t>
  </si>
  <si>
    <t>COO</t>
  </si>
  <si>
    <t>EUR 49248</t>
  </si>
  <si>
    <t>Financial Advisor</t>
  </si>
  <si>
    <t>Netherlands</t>
  </si>
  <si>
    <t>Production Manager</t>
  </si>
  <si>
    <t>Manager - Finance</t>
  </si>
  <si>
    <t>Process Design Consultant</t>
  </si>
  <si>
    <t>vba specialist</t>
  </si>
  <si>
    <t xml:space="preserve">Analytical Department Director </t>
  </si>
  <si>
    <t>120k</t>
  </si>
  <si>
    <t>manager</t>
  </si>
  <si>
    <t>nz</t>
  </si>
  <si>
    <t>US$95K</t>
  </si>
  <si>
    <t>Director of Supply Chain</t>
  </si>
  <si>
    <t>Central America</t>
  </si>
  <si>
    <t>Research Assistant</t>
  </si>
  <si>
    <t>73,000 GBP</t>
  </si>
  <si>
    <t>Finance Manager</t>
  </si>
  <si>
    <t>Excel professional</t>
  </si>
  <si>
    <t>self-employed</t>
  </si>
  <si>
    <t>PKR 50,000</t>
  </si>
  <si>
    <t>Trainer</t>
  </si>
  <si>
    <t>Business analyst</t>
  </si>
  <si>
    <t>deputy manager</t>
  </si>
  <si>
    <t>Research Associate</t>
  </si>
  <si>
    <t>Reports Coordinator</t>
  </si>
  <si>
    <t>Quality Compliance Manager</t>
  </si>
  <si>
    <t>80,000 USD</t>
  </si>
  <si>
    <t>Cost Analyst</t>
  </si>
  <si>
    <t>Japan</t>
  </si>
  <si>
    <t>Â£20000</t>
  </si>
  <si>
    <t>IT Consultant</t>
  </si>
  <si>
    <t>Intelligence Analyst</t>
  </si>
  <si>
    <t>Marketing Specialist</t>
  </si>
  <si>
    <t>Proyect Manager</t>
  </si>
  <si>
    <t>IT Specialist</t>
  </si>
  <si>
    <t>CONTROLLER</t>
  </si>
  <si>
    <t>BRA</t>
  </si>
  <si>
    <t>Technical Support Technician</t>
  </si>
  <si>
    <t>Director, Supply Chain Operations</t>
  </si>
  <si>
    <t>Workflow Analyst</t>
  </si>
  <si>
    <t>95000 USD</t>
  </si>
  <si>
    <t>AUD $155,000</t>
  </si>
  <si>
    <t>Finance Manager Business Services</t>
  </si>
  <si>
    <t>NZ $80,000</t>
  </si>
  <si>
    <t>NZD</t>
  </si>
  <si>
    <t>Accountant/Analyst</t>
  </si>
  <si>
    <t>New Zealand</t>
  </si>
  <si>
    <t>Costing Analysis</t>
  </si>
  <si>
    <t>Sales Operations Supervisor</t>
  </si>
  <si>
    <t>Â£28800</t>
  </si>
  <si>
    <t>Â£21000</t>
  </si>
  <si>
    <t>USD 4285.00</t>
  </si>
  <si>
    <t>Assistant</t>
  </si>
  <si>
    <t>In Charge</t>
  </si>
  <si>
    <t>Guyana</t>
  </si>
  <si>
    <t>$22,000 AUD</t>
  </si>
  <si>
    <t>CEO</t>
  </si>
  <si>
    <t>coordinator lismore regional airport</t>
  </si>
  <si>
    <t>Mgr Op Excellence</t>
  </si>
  <si>
    <t>Pricing and Strategy Specialist</t>
  </si>
  <si>
    <t>Sr. Human Resources Analyst</t>
  </si>
  <si>
    <t>Performance Improvement Analyst</t>
  </si>
  <si>
    <t>Sr. Analyst</t>
  </si>
  <si>
    <t>finance</t>
  </si>
  <si>
    <t>china</t>
  </si>
  <si>
    <t>$36 000</t>
  </si>
  <si>
    <t>Consulting</t>
  </si>
  <si>
    <t xml:space="preserve">Technology consultant </t>
  </si>
  <si>
    <t>4,00,000</t>
  </si>
  <si>
    <t>BPO</t>
  </si>
  <si>
    <t>General manager</t>
  </si>
  <si>
    <t>Technical Analyst</t>
  </si>
  <si>
    <t>Head Accounts</t>
  </si>
  <si>
    <t>90 k</t>
  </si>
  <si>
    <t>Operations</t>
  </si>
  <si>
    <t>Rs. 20000</t>
  </si>
  <si>
    <t>Talati</t>
  </si>
  <si>
    <t>Product manager</t>
  </si>
  <si>
    <t>Helicopter Mechanic</t>
  </si>
  <si>
    <t>Program/Mgt Analyst</t>
  </si>
  <si>
    <t>Director, Analytics</t>
  </si>
  <si>
    <t>Purchasing Manager</t>
  </si>
  <si>
    <t>owner</t>
  </si>
  <si>
    <t>Incharge</t>
  </si>
  <si>
    <t>Sales Assistant</t>
  </si>
  <si>
    <t>INR 420000</t>
  </si>
  <si>
    <t>Assistant EDP</t>
  </si>
  <si>
    <t>Sales ops</t>
  </si>
  <si>
    <t>1150 $</t>
  </si>
  <si>
    <t>QS</t>
  </si>
  <si>
    <t>Sri Lanka</t>
  </si>
  <si>
    <t>INR 850,000</t>
  </si>
  <si>
    <t>AGM Finance</t>
  </si>
  <si>
    <t>Sales Controller</t>
  </si>
  <si>
    <t>1 lakh 60 thousand INR/Year</t>
  </si>
  <si>
    <t>MIS Executive</t>
  </si>
  <si>
    <t>SYSTEM MANAGER</t>
  </si>
  <si>
    <t>A$85000</t>
  </si>
  <si>
    <t>Project coordinator</t>
  </si>
  <si>
    <t>executive</t>
  </si>
  <si>
    <t>Indonesia</t>
  </si>
  <si>
    <t>Rs60000</t>
  </si>
  <si>
    <t>Quantity Surveyor</t>
  </si>
  <si>
    <t xml:space="preserve">Content Analyst </t>
  </si>
  <si>
    <t>A$170000</t>
  </si>
  <si>
    <t>senior business analyst</t>
  </si>
  <si>
    <t>Corporate Accountant</t>
  </si>
  <si>
    <t>Rs. 200000</t>
  </si>
  <si>
    <t>Auditor</t>
  </si>
  <si>
    <t>program coordinator - automotive</t>
  </si>
  <si>
    <t>Rs 300000</t>
  </si>
  <si>
    <t>Planning Engineer</t>
  </si>
  <si>
    <t>4000000 INR</t>
  </si>
  <si>
    <t>Senior Executive</t>
  </si>
  <si>
    <t>4500000 inr/pa</t>
  </si>
  <si>
    <t>cmo</t>
  </si>
  <si>
    <t>25000 INR</t>
  </si>
  <si>
    <t>Rs 4,00,000</t>
  </si>
  <si>
    <t>Sr Processor</t>
  </si>
  <si>
    <t>6,00,000</t>
  </si>
  <si>
    <t>Organiser</t>
  </si>
  <si>
    <t>Quality officer</t>
  </si>
  <si>
    <t>bangkok</t>
  </si>
  <si>
    <t>Executive</t>
  </si>
  <si>
    <t>Rs 800000</t>
  </si>
  <si>
    <t>BI Consultant</t>
  </si>
  <si>
    <t>Rs. 4.32 Lakhs</t>
  </si>
  <si>
    <t>Assistant Manager - IT</t>
  </si>
  <si>
    <t>Coordinator</t>
  </si>
  <si>
    <t>MANAGER</t>
  </si>
  <si>
    <t>Asst Mgr</t>
  </si>
  <si>
    <t>Accounts Officer</t>
  </si>
  <si>
    <t>INR 9,50,000</t>
  </si>
  <si>
    <t>Investment Banker</t>
  </si>
  <si>
    <t>INR 165000</t>
  </si>
  <si>
    <t>Co-operative bank</t>
  </si>
  <si>
    <t>Cad Engineer</t>
  </si>
  <si>
    <t>Mis Analyst</t>
  </si>
  <si>
    <t>INR 2 l;acks</t>
  </si>
  <si>
    <t>MIS EXECUTIVE</t>
  </si>
  <si>
    <t>Rs 480000</t>
  </si>
  <si>
    <t>PMO</t>
  </si>
  <si>
    <t>Asst. Manager(Commercial)</t>
  </si>
  <si>
    <t>230000 INR</t>
  </si>
  <si>
    <t>23000 Rupees</t>
  </si>
  <si>
    <t>Education Officer</t>
  </si>
  <si>
    <t>Management Accountant</t>
  </si>
  <si>
    <t>Saudi Arabai</t>
  </si>
  <si>
    <t>Us$24000</t>
  </si>
  <si>
    <t>Sales Coordinator</t>
  </si>
  <si>
    <t>TA</t>
  </si>
  <si>
    <t>2.5lakh</t>
  </si>
  <si>
    <t>ASM</t>
  </si>
  <si>
    <t>principal developer</t>
  </si>
  <si>
    <t>220000 in INR</t>
  </si>
  <si>
    <t>Accounts Payable Analyst</t>
  </si>
  <si>
    <t>Maint Sys Support Specialist</t>
  </si>
  <si>
    <t>Rs. 260000</t>
  </si>
  <si>
    <t>1,20,000 INR</t>
  </si>
  <si>
    <t>Rs. 144000</t>
  </si>
  <si>
    <t>Team Leader</t>
  </si>
  <si>
    <t>inr 11.5</t>
  </si>
  <si>
    <t>manager portfolio monitoring</t>
  </si>
  <si>
    <t>33,500 US $</t>
  </si>
  <si>
    <t>Sr. Executive Finance &amp; Accounts</t>
  </si>
  <si>
    <t>AREA SALES MANAGER</t>
  </si>
  <si>
    <t>govt</t>
  </si>
  <si>
    <t>4500 rs. per month</t>
  </si>
  <si>
    <t>COMPUTER OPERATOR</t>
  </si>
  <si>
    <t>Business Executive</t>
  </si>
  <si>
    <t>Team Lead Mis</t>
  </si>
  <si>
    <t>3000 $</t>
  </si>
  <si>
    <t>Call Centre Consultant</t>
  </si>
  <si>
    <t>Cambodia</t>
  </si>
  <si>
    <t>250000 rupees</t>
  </si>
  <si>
    <t>MIS executive</t>
  </si>
  <si>
    <t>Rs. 150000</t>
  </si>
  <si>
    <t>Oprations head</t>
  </si>
  <si>
    <t>Asst. Manager</t>
  </si>
  <si>
    <t>accounts</t>
  </si>
  <si>
    <t>25000 rupess</t>
  </si>
  <si>
    <t>370000 inr</t>
  </si>
  <si>
    <t>Cost Accountant</t>
  </si>
  <si>
    <t>senior executive</t>
  </si>
  <si>
    <t>Rs 10000</t>
  </si>
  <si>
    <t>Intern</t>
  </si>
  <si>
    <t>4,80,000 Ruppes</t>
  </si>
  <si>
    <t>Re. 4.5 Lacs Per Annum</t>
  </si>
  <si>
    <t>inr 2300000</t>
  </si>
  <si>
    <t>Audit Manager</t>
  </si>
  <si>
    <t>15000 USD</t>
  </si>
  <si>
    <t>Audit - senior assistant</t>
  </si>
  <si>
    <t>Lithuania</t>
  </si>
  <si>
    <t>tech operator (oil)</t>
  </si>
  <si>
    <t>uae</t>
  </si>
  <si>
    <t xml:space="preserve">mis </t>
  </si>
  <si>
    <t>Inr 60000</t>
  </si>
  <si>
    <t>Asstt manager</t>
  </si>
  <si>
    <t>Rs 15000</t>
  </si>
  <si>
    <t>Import &amp; Export Documentation Executive</t>
  </si>
  <si>
    <t>Systems Manager</t>
  </si>
  <si>
    <t>Program management</t>
  </si>
  <si>
    <t>PKR 17000</t>
  </si>
  <si>
    <t>Accounts Manager</t>
  </si>
  <si>
    <t xml:space="preserve">Rs.4lk </t>
  </si>
  <si>
    <t>sr. mis executive</t>
  </si>
  <si>
    <t>USD130000</t>
  </si>
  <si>
    <t>Modeller</t>
  </si>
  <si>
    <t>Rs. 250000</t>
  </si>
  <si>
    <t>INR 390000 PA</t>
  </si>
  <si>
    <t>Sr Financial Execative</t>
  </si>
  <si>
    <t>Asst Mngr</t>
  </si>
  <si>
    <t>Ind Rs.10,00,000.00</t>
  </si>
  <si>
    <t>Sr Associate</t>
  </si>
  <si>
    <t>8 Lakhs</t>
  </si>
  <si>
    <t>6 Lac Rs</t>
  </si>
  <si>
    <t>ERP Co-Ordinator</t>
  </si>
  <si>
    <t>Revenue Manager</t>
  </si>
  <si>
    <t>Accounts analyst</t>
  </si>
  <si>
    <t>EGYPT</t>
  </si>
  <si>
    <t>Estimator</t>
  </si>
  <si>
    <t>Egypt</t>
  </si>
  <si>
    <t>50 k per month</t>
  </si>
  <si>
    <t>4800 $</t>
  </si>
  <si>
    <t>Data Analysis</t>
  </si>
  <si>
    <t>Bhutan</t>
  </si>
  <si>
    <t>66000 â‚¬</t>
  </si>
  <si>
    <t>Logistics Analyst</t>
  </si>
  <si>
    <t>PROCSS ASOCIATE</t>
  </si>
  <si>
    <t>Reporting Analyst</t>
  </si>
  <si>
    <t>Corporate Finance Manager</t>
  </si>
  <si>
    <t>GBP21798</t>
  </si>
  <si>
    <t>compliance manager</t>
  </si>
  <si>
    <t>Merchandiser</t>
  </si>
  <si>
    <t>INR 30000</t>
  </si>
  <si>
    <t>Project Lead</t>
  </si>
  <si>
    <t>INR240000</t>
  </si>
  <si>
    <t>SR. ACCOUNTS EXECUTIVE</t>
  </si>
  <si>
    <t>Â£ 24000</t>
  </si>
  <si>
    <t>Business Support Specialist</t>
  </si>
  <si>
    <t>US $ 11,000</t>
  </si>
  <si>
    <t>Assistant Manager - Group MIS</t>
  </si>
  <si>
    <t>Rs. 225000</t>
  </si>
  <si>
    <t>Company Systems Integration Manager</t>
  </si>
  <si>
    <t>Nigeria</t>
  </si>
  <si>
    <t>INR 20000</t>
  </si>
  <si>
    <t>EXECUTIVE</t>
  </si>
  <si>
    <t>INR 700000</t>
  </si>
  <si>
    <t>Sales Management Analyst</t>
  </si>
  <si>
    <t>Asst Production Planner</t>
  </si>
  <si>
    <t>Consultat</t>
  </si>
  <si>
    <t>Denmark</t>
  </si>
  <si>
    <t xml:space="preserve">System Analyst </t>
  </si>
  <si>
    <t>14960 $</t>
  </si>
  <si>
    <t>Stock Controller</t>
  </si>
  <si>
    <t>ACCOUNTANT</t>
  </si>
  <si>
    <t>Accounts Supervisor</t>
  </si>
  <si>
    <t>KSA</t>
  </si>
  <si>
    <t>95000 AUD</t>
  </si>
  <si>
    <t>Data Analyst - Report Writer</t>
  </si>
  <si>
    <t>Rs 1200000</t>
  </si>
  <si>
    <t xml:space="preserve">Regional Formwork Head </t>
  </si>
  <si>
    <t>BRANCH ACCOUNTANT</t>
  </si>
  <si>
    <t>$1,589.00/per month</t>
  </si>
  <si>
    <t>Accounting Head</t>
  </si>
  <si>
    <t>OPEX CONTROL</t>
  </si>
  <si>
    <t>2.2 lakhs per annum</t>
  </si>
  <si>
    <t>Associate Software Engineer</t>
  </si>
  <si>
    <t>45000 $</t>
  </si>
  <si>
    <t>italy</t>
  </si>
  <si>
    <t>Rs 40000</t>
  </si>
  <si>
    <t>Banker</t>
  </si>
  <si>
    <t>Dhs 2800 + Accomodation</t>
  </si>
  <si>
    <t>180000 PKR</t>
  </si>
  <si>
    <t>S&amp;D Reporting &amp; Analysis Team Leader</t>
  </si>
  <si>
    <t>AUS$36000</t>
  </si>
  <si>
    <t>Key Expert User</t>
  </si>
  <si>
    <t>2.25 lakhs per year(prof income)</t>
  </si>
  <si>
    <t>company secretary</t>
  </si>
  <si>
    <t>Mis executiv</t>
  </si>
  <si>
    <t>INR 400000</t>
  </si>
  <si>
    <t>BDM</t>
  </si>
  <si>
    <t>CA$66000</t>
  </si>
  <si>
    <t>Programmer-analyst</t>
  </si>
  <si>
    <t>security analyst</t>
  </si>
  <si>
    <t>Rs 450000</t>
  </si>
  <si>
    <t>Material Planner</t>
  </si>
  <si>
    <t>VP Infrastructure</t>
  </si>
  <si>
    <t>ONE LACK FIFTY THOUSAND(INR)</t>
  </si>
  <si>
    <t>WORKING WITH PRODUCT TEAM OF MAKEMYTRIP.COM</t>
  </si>
  <si>
    <t>Rs. 8000</t>
  </si>
  <si>
    <t>Cashier</t>
  </si>
  <si>
    <t>Technician</t>
  </si>
  <si>
    <t>Aud 65000</t>
  </si>
  <si>
    <t>Market analyst</t>
  </si>
  <si>
    <t>Rs. 377000</t>
  </si>
  <si>
    <t>Team Developer</t>
  </si>
  <si>
    <t>Reporting Assistant</t>
  </si>
  <si>
    <t>Loss Prevention Finance Coordinator</t>
  </si>
  <si>
    <t>ZAR900,000</t>
  </si>
  <si>
    <t>Senior Research Analyst</t>
  </si>
  <si>
    <t>Director, IT/Operations</t>
  </si>
  <si>
    <t>Rs. 450000</t>
  </si>
  <si>
    <t>Sr. Executive</t>
  </si>
  <si>
    <t>Operations Support Coordinator</t>
  </si>
  <si>
    <t>Sr. Executive MIS</t>
  </si>
  <si>
    <t>accountant</t>
  </si>
  <si>
    <t>24000 $</t>
  </si>
  <si>
    <t>Logistic KA Manager</t>
  </si>
  <si>
    <t>Croatia</t>
  </si>
  <si>
    <t>Rs 20000</t>
  </si>
  <si>
    <t>INR 650000</t>
  </si>
  <si>
    <t>Deputy Manager</t>
  </si>
  <si>
    <t>Management Trainee</t>
  </si>
  <si>
    <t>3500 Rs</t>
  </si>
  <si>
    <t>MNR</t>
  </si>
  <si>
    <t>BPO information process enabler</t>
  </si>
  <si>
    <t>Â£55000</t>
  </si>
  <si>
    <t>Financial controller</t>
  </si>
  <si>
    <t>R$3.000,00</t>
  </si>
  <si>
    <t>Market Intelligence Analyst</t>
  </si>
  <si>
    <t>sr financial analyst</t>
  </si>
  <si>
    <t>12000 $</t>
  </si>
  <si>
    <t>Investment manager</t>
  </si>
  <si>
    <t>INR 1700000</t>
  </si>
  <si>
    <t>Operations Lead</t>
  </si>
  <si>
    <t>US$30,000</t>
  </si>
  <si>
    <t>Financial Control Section Headm</t>
  </si>
  <si>
    <t>Inonesia</t>
  </si>
  <si>
    <t>Application Developer</t>
  </si>
  <si>
    <t>High School Teacher</t>
  </si>
  <si>
    <t>5.5 lakhs</t>
  </si>
  <si>
    <t>65000 ron</t>
  </si>
  <si>
    <t>RON</t>
  </si>
  <si>
    <t>HR Planning Specialist</t>
  </si>
  <si>
    <t>15600 â‚¬</t>
  </si>
  <si>
    <t>Managment controller</t>
  </si>
  <si>
    <t>Rs.6,00,000/-</t>
  </si>
  <si>
    <t>AO</t>
  </si>
  <si>
    <t>Rs. 6,00,000</t>
  </si>
  <si>
    <t>business analyist</t>
  </si>
  <si>
    <t>13000 USD</t>
  </si>
  <si>
    <t>900000 Rs</t>
  </si>
  <si>
    <t>actuary</t>
  </si>
  <si>
    <t>Analysis Quality</t>
  </si>
  <si>
    <t>Colombia - South America</t>
  </si>
  <si>
    <t>1200000 Rs</t>
  </si>
  <si>
    <t>2 lac</t>
  </si>
  <si>
    <t>Bio-Statiscian</t>
  </si>
  <si>
    <t>Management Intern</t>
  </si>
  <si>
    <t>INR 2,00,000</t>
  </si>
  <si>
    <t>30000 eur</t>
  </si>
  <si>
    <t>financialcotroller</t>
  </si>
  <si>
    <t>portugal</t>
  </si>
  <si>
    <t>Rs. 10,00,000</t>
  </si>
  <si>
    <t>Financial Analyist</t>
  </si>
  <si>
    <t>Marketing Manager</t>
  </si>
  <si>
    <t>Europe</t>
  </si>
  <si>
    <t>Dir of Analytics</t>
  </si>
  <si>
    <t>Rs. 550000</t>
  </si>
  <si>
    <t>Reporting Manager</t>
  </si>
  <si>
    <t>Data Research Assistant</t>
  </si>
  <si>
    <t>Rs. 45000</t>
  </si>
  <si>
    <t>Uruguay</t>
  </si>
  <si>
    <t>Guide for About.com</t>
  </si>
  <si>
    <t>Policy advisor</t>
  </si>
  <si>
    <t>Aruba</t>
  </si>
  <si>
    <t>R134000</t>
  </si>
  <si>
    <t>Security Access Governance Analyst</t>
  </si>
  <si>
    <t>IT Capacity Planner</t>
  </si>
  <si>
    <t>supply chain manager</t>
  </si>
  <si>
    <t>indonesia</t>
  </si>
  <si>
    <t>Boss</t>
  </si>
  <si>
    <t>Director, P&amp;A</t>
  </si>
  <si>
    <t>125 $</t>
  </si>
  <si>
    <t>Project controls manager</t>
  </si>
  <si>
    <t>senior associate</t>
  </si>
  <si>
    <t>Principal Financial Analyst</t>
  </si>
  <si>
    <t>Store keeper</t>
  </si>
  <si>
    <t xml:space="preserve">qa team supervisor </t>
  </si>
  <si>
    <t>Supply Chain Administrator</t>
  </si>
  <si>
    <t>sup</t>
  </si>
  <si>
    <t>Cost Trainee</t>
  </si>
  <si>
    <t>62000 USD</t>
  </si>
  <si>
    <t>Deputy Manager Finance</t>
  </si>
  <si>
    <t>Qatar</t>
  </si>
  <si>
    <t>3 lacs P.A</t>
  </si>
  <si>
    <t>Sales</t>
  </si>
  <si>
    <t>Medical information analist</t>
  </si>
  <si>
    <t>US 2130</t>
  </si>
  <si>
    <t>Training Coordinator</t>
  </si>
  <si>
    <t>saudi arabia</t>
  </si>
  <si>
    <t>Rs.60000/-</t>
  </si>
  <si>
    <t>Article (Internship) - CA</t>
  </si>
  <si>
    <t>Asst Manager</t>
  </si>
  <si>
    <t>Rs. 35000</t>
  </si>
  <si>
    <t>Assistant Manager</t>
  </si>
  <si>
    <t>$125000 / a excl bonus</t>
  </si>
  <si>
    <t>Commercial Director</t>
  </si>
  <si>
    <t>400000 Rs</t>
  </si>
  <si>
    <t>Finance Staff</t>
  </si>
  <si>
    <t>Viet Nam</t>
  </si>
  <si>
    <t>inr 500000</t>
  </si>
  <si>
    <t>team coach</t>
  </si>
  <si>
    <t>100,000 usd</t>
  </si>
  <si>
    <t>MÃ©xico</t>
  </si>
  <si>
    <t>Accountancy</t>
  </si>
  <si>
    <t>INR 23 L</t>
  </si>
  <si>
    <t>Manager - Business Planning &amp; Reporting</t>
  </si>
  <si>
    <t>rs 100000</t>
  </si>
  <si>
    <t>ASST VICE PREDISDENT</t>
  </si>
  <si>
    <t>co ordinator</t>
  </si>
  <si>
    <t>5,00,000 INR</t>
  </si>
  <si>
    <t>Engagement Lead</t>
  </si>
  <si>
    <t>PhP168000</t>
  </si>
  <si>
    <t>Clerk</t>
  </si>
  <si>
    <t xml:space="preserve">Document controller </t>
  </si>
  <si>
    <t xml:space="preserve">Kuwait </t>
  </si>
  <si>
    <t>180000 INR</t>
  </si>
  <si>
    <t>Rs 600000/-</t>
  </si>
  <si>
    <t>Financial Modeller</t>
  </si>
  <si>
    <t>Cost accountant</t>
  </si>
  <si>
    <t>banker</t>
  </si>
  <si>
    <t>1050000 INR</t>
  </si>
  <si>
    <t>Manager Market Reesrach</t>
  </si>
  <si>
    <t>QA Supervisor</t>
  </si>
  <si>
    <t>Czech Republic</t>
  </si>
  <si>
    <t>486000 INR</t>
  </si>
  <si>
    <t>Assistant manager</t>
  </si>
  <si>
    <t>Zimbabwe</t>
  </si>
  <si>
    <t>HR Advisor - Systems &amp; MI</t>
  </si>
  <si>
    <t>300000RS</t>
  </si>
  <si>
    <t>ANALYST</t>
  </si>
  <si>
    <t>C&amp;B Manager</t>
  </si>
  <si>
    <t>Senior Marketing Analyst</t>
  </si>
  <si>
    <t>operation supervisor</t>
  </si>
  <si>
    <t>MIS TEAM MEMBER</t>
  </si>
  <si>
    <t>7 Lakhs</t>
  </si>
  <si>
    <t>Business Support Executive</t>
  </si>
  <si>
    <t>analytic</t>
  </si>
  <si>
    <t>Slovenia</t>
  </si>
  <si>
    <t>50000 GBP</t>
  </si>
  <si>
    <t>Finance Analyst</t>
  </si>
  <si>
    <t>Credit Controller</t>
  </si>
  <si>
    <t>R$ 19.200,00</t>
  </si>
  <si>
    <t>Programmer</t>
  </si>
  <si>
    <t>business</t>
  </si>
  <si>
    <t>Rs.7,00,000</t>
  </si>
  <si>
    <t>Albania</t>
  </si>
  <si>
    <t>Reconciliation Manager in Textile Mill</t>
  </si>
  <si>
    <t>Reporting Supervisor</t>
  </si>
  <si>
    <t>Financial Expert</t>
  </si>
  <si>
    <t>Iran</t>
  </si>
  <si>
    <t>usd 2000 per month</t>
  </si>
  <si>
    <t>sr manager</t>
  </si>
  <si>
    <t>Client Manager</t>
  </si>
  <si>
    <t>BI</t>
  </si>
  <si>
    <t>INR 600K</t>
  </si>
  <si>
    <t>Asst. Mgr. Finance</t>
  </si>
  <si>
    <t>600000 INR</t>
  </si>
  <si>
    <t>Zambia</t>
  </si>
  <si>
    <t>42000 â‚¬</t>
  </si>
  <si>
    <t>Construction Engineer</t>
  </si>
  <si>
    <t>Marketing Insights Manager</t>
  </si>
  <si>
    <t>Risk analyst</t>
  </si>
  <si>
    <t>data analist</t>
  </si>
  <si>
    <t>netherlands</t>
  </si>
  <si>
    <t>2,000,000 Naira</t>
  </si>
  <si>
    <t>Head Business Advisory</t>
  </si>
  <si>
    <t>48000 $</t>
  </si>
  <si>
    <t>Merchandise planner</t>
  </si>
  <si>
    <t>NZ</t>
  </si>
  <si>
    <t>NZ$ 75000</t>
  </si>
  <si>
    <t>New  Zealand</t>
  </si>
  <si>
    <t>Software Tester</t>
  </si>
  <si>
    <t>Billing manager</t>
  </si>
  <si>
    <t>AUD90000</t>
  </si>
  <si>
    <t>Quality Executive</t>
  </si>
  <si>
    <t>AU$65</t>
  </si>
  <si>
    <t xml:space="preserve">Business Support </t>
  </si>
  <si>
    <t>Sales Manager</t>
  </si>
  <si>
    <t>Finance Officer</t>
  </si>
  <si>
    <t>Assistant Fleet Analyst</t>
  </si>
  <si>
    <t>Operations Coordinator</t>
  </si>
  <si>
    <t>AUD$200,000</t>
  </si>
  <si>
    <t>Director, Informatics</t>
  </si>
  <si>
    <t>admin</t>
  </si>
  <si>
    <t>Sustainability Strategy Advisor</t>
  </si>
  <si>
    <t>AUD$70,000</t>
  </si>
  <si>
    <t>USD 85000.00</t>
  </si>
  <si>
    <t>Reporting and DB Analyist</t>
  </si>
  <si>
    <t>A$107000</t>
  </si>
  <si>
    <t>malaysia</t>
  </si>
  <si>
    <t>AU$52.000</t>
  </si>
  <si>
    <t>Shipping Administrator</t>
  </si>
  <si>
    <t>VP, Operational Analytics</t>
  </si>
  <si>
    <t>Finance analyst</t>
  </si>
  <si>
    <t>China</t>
  </si>
  <si>
    <t>HSLP Data Analyst</t>
  </si>
  <si>
    <t>US$12,000/year</t>
  </si>
  <si>
    <t>Asia</t>
  </si>
  <si>
    <t>Retired Government Officer, having knowledge in excel.</t>
  </si>
  <si>
    <t>1200000 INR</t>
  </si>
  <si>
    <t>RM48,000</t>
  </si>
  <si>
    <t>Credit Risk Manager</t>
  </si>
  <si>
    <t>Malaysia</t>
  </si>
  <si>
    <t>NZD 180000</t>
  </si>
  <si>
    <t>Rs.5,45,000</t>
  </si>
  <si>
    <t>Rs.10,00,000</t>
  </si>
  <si>
    <t>Credit Manager - Loans</t>
  </si>
  <si>
    <t>Audit executive</t>
  </si>
  <si>
    <t>INDIA</t>
  </si>
  <si>
    <t>$45,000  USD</t>
  </si>
  <si>
    <t>Staff accountant -- Auditing</t>
  </si>
  <si>
    <t>Asst Manager - Quality</t>
  </si>
  <si>
    <t>Principal Analyst</t>
  </si>
  <si>
    <t>Business Consultant</t>
  </si>
  <si>
    <t>Ass Research  Manager</t>
  </si>
  <si>
    <t>Data Specialist</t>
  </si>
  <si>
    <t>350000 Rs</t>
  </si>
  <si>
    <t>LKR 240000</t>
  </si>
  <si>
    <t>LKR</t>
  </si>
  <si>
    <t>Rs.6.4 lakhs</t>
  </si>
  <si>
    <t>Sr.Analyst - Process Excellence</t>
  </si>
  <si>
    <t>Operations Management</t>
  </si>
  <si>
    <t>R308 500</t>
  </si>
  <si>
    <t>Management Information Consultant</t>
  </si>
  <si>
    <t>associate analyst</t>
  </si>
  <si>
    <t>usd 20.000</t>
  </si>
  <si>
    <t>Head of Financial Reporting</t>
  </si>
  <si>
    <t>Paraguay</t>
  </si>
  <si>
    <t>Softwar Engineer</t>
  </si>
  <si>
    <t>SGD92,000</t>
  </si>
  <si>
    <t>SGD</t>
  </si>
  <si>
    <t>INR 4.5 Lac</t>
  </si>
  <si>
    <t>Rs.5.7 lacs</t>
  </si>
  <si>
    <t>MIS &amp; Analysis</t>
  </si>
  <si>
    <t>Net- 56000Rs, Gross - 61000Rs</t>
  </si>
  <si>
    <t xml:space="preserve">Asst. Manager </t>
  </si>
  <si>
    <t>Project Managment Office</t>
  </si>
  <si>
    <t>Audit Assistant</t>
  </si>
  <si>
    <t>singapore</t>
  </si>
  <si>
    <t>Rs. 4,00,000/-</t>
  </si>
  <si>
    <t xml:space="preserve">3 Lakh </t>
  </si>
  <si>
    <t>ACCOUNTS</t>
  </si>
  <si>
    <t>Area Sales Manager</t>
  </si>
  <si>
    <t>PK RS 456000</t>
  </si>
  <si>
    <t>Strategic Planning Executive</t>
  </si>
  <si>
    <t xml:space="preserve">Rs 4,20,000 </t>
  </si>
  <si>
    <t>Category Operations Supv.</t>
  </si>
  <si>
    <t>Kuwait</t>
  </si>
  <si>
    <t>10 Lakh</t>
  </si>
  <si>
    <t>Teaching</t>
  </si>
  <si>
    <t>USD 60000</t>
  </si>
  <si>
    <t>Excel Developer</t>
  </si>
  <si>
    <t>Report Specialist</t>
  </si>
  <si>
    <t>Project Controlling (MIS Reports)</t>
  </si>
  <si>
    <t>2,00,000 INR</t>
  </si>
  <si>
    <t>Monitoring &amp; evaluation officer</t>
  </si>
  <si>
    <t>Accounts Exec</t>
  </si>
  <si>
    <t>Rs. 700000</t>
  </si>
  <si>
    <t>55000 usd</t>
  </si>
  <si>
    <t>planning &amp; Sales Control emploee</t>
  </si>
  <si>
    <t>RRHH</t>
  </si>
  <si>
    <t>SPAIN</t>
  </si>
  <si>
    <t>Rs. 1200000</t>
  </si>
  <si>
    <t>BA</t>
  </si>
  <si>
    <t>16000 euro</t>
  </si>
  <si>
    <t>Management Information Systems</t>
  </si>
  <si>
    <t>ZAR240000</t>
  </si>
  <si>
    <t>Bookkeeper</t>
  </si>
  <si>
    <t>Sr Exec - Finance</t>
  </si>
  <si>
    <t xml:space="preserve">INR 530000 </t>
  </si>
  <si>
    <t>Project Administrator</t>
  </si>
  <si>
    <t>1500 $</t>
  </si>
  <si>
    <t>Rs 200000</t>
  </si>
  <si>
    <t>Business Development Executive</t>
  </si>
  <si>
    <t>2LAKHS</t>
  </si>
  <si>
    <t>Rs. 25000</t>
  </si>
  <si>
    <t>Professional consultant-Finance</t>
  </si>
  <si>
    <t>1600000Rs</t>
  </si>
  <si>
    <t>Manager Fin</t>
  </si>
  <si>
    <t>business data analyst</t>
  </si>
  <si>
    <t>Rs. 438000</t>
  </si>
  <si>
    <t>Assistant Professor</t>
  </si>
  <si>
    <t>Â£50</t>
  </si>
  <si>
    <t>Production manager</t>
  </si>
  <si>
    <t>INR 2.5 Lakh</t>
  </si>
  <si>
    <t xml:space="preserve">SR. MIS </t>
  </si>
  <si>
    <t>Data Entry Operator</t>
  </si>
  <si>
    <t>INR 2500000</t>
  </si>
  <si>
    <t>Vice President</t>
  </si>
  <si>
    <t>finance assistant</t>
  </si>
  <si>
    <t>finance controller</t>
  </si>
  <si>
    <t>Manufacturing consultant</t>
  </si>
  <si>
    <t>Â£63000</t>
  </si>
  <si>
    <t>Business Improvement Specialist</t>
  </si>
  <si>
    <t>50000 US $ per year</t>
  </si>
  <si>
    <t>Sr. Manager MIS</t>
  </si>
  <si>
    <t>50000 INR</t>
  </si>
  <si>
    <t>Sr.Supervisor</t>
  </si>
  <si>
    <t>Policy, Performance and Research Officer</t>
  </si>
  <si>
    <t>Â£23000</t>
  </si>
  <si>
    <t>Rs500000</t>
  </si>
  <si>
    <t>40000 euro</t>
  </si>
  <si>
    <t>Accounting analyst</t>
  </si>
  <si>
    <t>Business Operations Co-ordinator</t>
  </si>
  <si>
    <t>Project Control Analyst</t>
  </si>
  <si>
    <t>MDM Executive (Business Analyst)</t>
  </si>
  <si>
    <t>Data analyst</t>
  </si>
  <si>
    <t>OFFICER</t>
  </si>
  <si>
    <t>PAKISTAN</t>
  </si>
  <si>
    <t>Â£40000</t>
  </si>
  <si>
    <t>Spare Part Coordinator</t>
  </si>
  <si>
    <t>coordinator</t>
  </si>
  <si>
    <t>Systems Analyst</t>
  </si>
  <si>
    <t>Rs. 15000</t>
  </si>
  <si>
    <t>Logistics Operation Analyst</t>
  </si>
  <si>
    <t>Rs. 600000</t>
  </si>
  <si>
    <t>Company Secretary</t>
  </si>
  <si>
    <t>INR 300000</t>
  </si>
  <si>
    <t>R100,000</t>
  </si>
  <si>
    <t>Q.A.Officer</t>
  </si>
  <si>
    <t>Â£45000</t>
  </si>
  <si>
    <t>Assistant Director - Performance Information</t>
  </si>
  <si>
    <t>Â£25000</t>
  </si>
  <si>
    <t>Developer</t>
  </si>
  <si>
    <t>Development (Project &amp; Planning) Manager</t>
  </si>
  <si>
    <t>GBP Â£45200</t>
  </si>
  <si>
    <t>Clinical audit manager</t>
  </si>
  <si>
    <t>252000 INR</t>
  </si>
  <si>
    <t>Inventory Manager</t>
  </si>
  <si>
    <t>information Analyst</t>
  </si>
  <si>
    <t>Development Manager</t>
  </si>
  <si>
    <t>AED 120000</t>
  </si>
  <si>
    <t>MI Specialist</t>
  </si>
  <si>
    <t>Network Enginer</t>
  </si>
  <si>
    <t>Rs. 900000</t>
  </si>
  <si>
    <t>officer</t>
  </si>
  <si>
    <t>Sr. Team Lead - MIS</t>
  </si>
  <si>
    <t>KEY</t>
  </si>
  <si>
    <t>Â£15000</t>
  </si>
  <si>
    <t>â‚¬ 45000</t>
  </si>
  <si>
    <t>Sales Planning</t>
  </si>
  <si>
    <t>Rs 2400000</t>
  </si>
  <si>
    <t>GM Finance</t>
  </si>
  <si>
    <t>PhP 216,000</t>
  </si>
  <si>
    <t>Performance manager</t>
  </si>
  <si>
    <t>software engineer</t>
  </si>
  <si>
    <t>200000 rupees</t>
  </si>
  <si>
    <t>MIS Sr. Executive</t>
  </si>
  <si>
    <t>Translator</t>
  </si>
  <si>
    <t>Business Anaylyst</t>
  </si>
  <si>
    <t>INR 853000</t>
  </si>
  <si>
    <t>Lead Research Analyst</t>
  </si>
  <si>
    <t>Management Information Manager</t>
  </si>
  <si>
    <t>Continental Europe</t>
  </si>
  <si>
    <t>Data Management Officer</t>
  </si>
  <si>
    <t>Reporting Accountant</t>
  </si>
  <si>
    <t>â‚¬70k</t>
  </si>
  <si>
    <t>Construction Planner</t>
  </si>
  <si>
    <t>Assistant Accountant</t>
  </si>
  <si>
    <t>BI Analyst</t>
  </si>
  <si>
    <t>MI Analyst</t>
  </si>
  <si>
    <t>Accounts Assistant</t>
  </si>
  <si>
    <t>Montenegro</t>
  </si>
  <si>
    <t>Â£37500</t>
  </si>
  <si>
    <t>Corporate Finance Executive</t>
  </si>
  <si>
    <t>Rs. 59,000 (Per Month)</t>
  </si>
  <si>
    <t>Manager-Operation</t>
  </si>
  <si>
    <t>R366252</t>
  </si>
  <si>
    <t>Financial Analysist</t>
  </si>
  <si>
    <t>AM Ops</t>
  </si>
  <si>
    <t>Rs.5,00,000</t>
  </si>
  <si>
    <t>pricing and cost manager</t>
  </si>
  <si>
    <t>mexico</t>
  </si>
  <si>
    <t>Catlog associates</t>
  </si>
  <si>
    <t>Â£51,000/$81,600</t>
  </si>
  <si>
    <t>Business Analyst - Central Finance</t>
  </si>
  <si>
    <t>Analista de Produccion</t>
  </si>
  <si>
    <t>Republica Dominicana</t>
  </si>
  <si>
    <t>CAD$65000</t>
  </si>
  <si>
    <t>IT Analyst (Reporting)</t>
  </si>
  <si>
    <t>$50,000 U.S.</t>
  </si>
  <si>
    <t>Â£80000</t>
  </si>
  <si>
    <t>R$ 54000</t>
  </si>
  <si>
    <t>Logistics Coordinator</t>
  </si>
  <si>
    <t>8725 $</t>
  </si>
  <si>
    <t>Â£32000</t>
  </si>
  <si>
    <t>Service Analyst</t>
  </si>
  <si>
    <t>Â£43000</t>
  </si>
  <si>
    <t>Head of Finance</t>
  </si>
  <si>
    <t>CAD $53,000/-</t>
  </si>
  <si>
    <t>INR 20 Lakhs p.a.</t>
  </si>
  <si>
    <t>4.5 laks</t>
  </si>
  <si>
    <t>Business Intelligence Manager</t>
  </si>
  <si>
    <t>Network Administrator</t>
  </si>
  <si>
    <t>GBPÂ£32000</t>
  </si>
  <si>
    <t>Performance Analyst</t>
  </si>
  <si>
    <t>Data Entry Clerk III</t>
  </si>
  <si>
    <t>Rs. 350000</t>
  </si>
  <si>
    <t>officer accounts</t>
  </si>
  <si>
    <t>S$50000</t>
  </si>
  <si>
    <t>Cost Controlling Executive</t>
  </si>
  <si>
    <t>Administration Manager</t>
  </si>
  <si>
    <t>Argentina</t>
  </si>
  <si>
    <t>216000 AED</t>
  </si>
  <si>
    <t>Rupees : 2,000,000</t>
  </si>
  <si>
    <t>Excel Corporate Trainer</t>
  </si>
  <si>
    <t>Quality Management</t>
  </si>
  <si>
    <t>5000  PLN   net</t>
  </si>
  <si>
    <t>PLN</t>
  </si>
  <si>
    <t>US$ 7,200</t>
  </si>
  <si>
    <t>Supervisor MIS</t>
  </si>
  <si>
    <t>Rs 5,40,000</t>
  </si>
  <si>
    <t>Business Analyst - Solutions</t>
  </si>
  <si>
    <t>KES 4.3 million</t>
  </si>
  <si>
    <t>KENYA</t>
  </si>
  <si>
    <t>Kenya</t>
  </si>
  <si>
    <t>82.000 Euro (pre-tax)</t>
  </si>
  <si>
    <t>Finance Project Manager</t>
  </si>
  <si>
    <t>Manager, Strategy &amp; Insights</t>
  </si>
  <si>
    <t>Financial/Data Analyst</t>
  </si>
  <si>
    <t>Euro 15.000</t>
  </si>
  <si>
    <t>business consultant</t>
  </si>
  <si>
    <t>Italy</t>
  </si>
  <si>
    <t>Documentation Consultant</t>
  </si>
  <si>
    <t>Sr. Consultant</t>
  </si>
  <si>
    <t>investment accountant</t>
  </si>
  <si>
    <t>Officer Production</t>
  </si>
  <si>
    <t>warehouse management</t>
  </si>
  <si>
    <t>GREECE</t>
  </si>
  <si>
    <t>Chief Accountant</t>
  </si>
  <si>
    <t>Manager F &amp; A</t>
  </si>
  <si>
    <t>Quality Assurance Engineer</t>
  </si>
  <si>
    <t>DKK 625000</t>
  </si>
  <si>
    <t>DKK</t>
  </si>
  <si>
    <t>Manager Business Controlling</t>
  </si>
  <si>
    <t>sample manager</t>
  </si>
  <si>
    <t>Practice Manager</t>
  </si>
  <si>
    <t>INR 750,000</t>
  </si>
  <si>
    <t>marketing specialist</t>
  </si>
  <si>
    <t>40,000 US</t>
  </si>
  <si>
    <t>Staff Accountant</t>
  </si>
  <si>
    <t>Manager Corporate Finance</t>
  </si>
  <si>
    <t>Latin America</t>
  </si>
  <si>
    <t>INR 450000</t>
  </si>
  <si>
    <t>ASSISTANT MANAGER</t>
  </si>
  <si>
    <t>700000 INR</t>
  </si>
  <si>
    <t>Lead Executive MIS</t>
  </si>
  <si>
    <t>Snr Business Analyst</t>
  </si>
  <si>
    <t>QATAR</t>
  </si>
  <si>
    <t>assurance manager</t>
  </si>
  <si>
    <t>$40K</t>
  </si>
  <si>
    <t>SOX,SAP, Insurance Coordinator</t>
  </si>
  <si>
    <t>Pakistan, Angola</t>
  </si>
  <si>
    <t>Â£26000</t>
  </si>
  <si>
    <t>Financial Accountant</t>
  </si>
  <si>
    <t>Pmo</t>
  </si>
  <si>
    <t>62.000 euro</t>
  </si>
  <si>
    <t>Stafmember</t>
  </si>
  <si>
    <t>â‚¬35,000 / â‚¬44,000</t>
  </si>
  <si>
    <t>education advisor</t>
  </si>
  <si>
    <t>the Netherlands</t>
  </si>
  <si>
    <t>Senior Accounts Clerk</t>
  </si>
  <si>
    <t>Infection Prevention Surveillance Specialist</t>
  </si>
  <si>
    <t>IDR 4000000</t>
  </si>
  <si>
    <t>IDR</t>
  </si>
  <si>
    <t>Office Instructor</t>
  </si>
  <si>
    <t>GBP 34000</t>
  </si>
  <si>
    <t>Investment Accountant</t>
  </si>
  <si>
    <t>dkk 450000</t>
  </si>
  <si>
    <t>85000 USD</t>
  </si>
  <si>
    <t xml:space="preserve">Senior Executive Compensation Analyst </t>
  </si>
  <si>
    <t>USD72000</t>
  </si>
  <si>
    <t>Markets Adviser</t>
  </si>
  <si>
    <t>GBP 43,000</t>
  </si>
  <si>
    <t>Â£25750</t>
  </si>
  <si>
    <t>Program &amp; Policy Analyst-Advanced</t>
  </si>
  <si>
    <t>systems accountant</t>
  </si>
  <si>
    <t>Sr. Systems Analyst</t>
  </si>
  <si>
    <t>Environmental Information Analyst</t>
  </si>
  <si>
    <t>Develope</t>
  </si>
  <si>
    <t>it manager</t>
  </si>
  <si>
    <t>MONGOLIAN</t>
  </si>
  <si>
    <t>Mongolia</t>
  </si>
  <si>
    <t>RM3000</t>
  </si>
  <si>
    <t>Process Engineering</t>
  </si>
  <si>
    <t>120,000  US$</t>
  </si>
  <si>
    <t>Consultant - Process Improvement</t>
  </si>
  <si>
    <t>Senior Materials Handler</t>
  </si>
  <si>
    <t>Certified Public Accountant</t>
  </si>
  <si>
    <t>Manager - Marketing Analytics</t>
  </si>
  <si>
    <t>Contractor/Consultant</t>
  </si>
  <si>
    <t>AUD $43000</t>
  </si>
  <si>
    <t>Operations Support Officer</t>
  </si>
  <si>
    <t>master scheduler</t>
  </si>
  <si>
    <t>Practice Manager - Business Operations</t>
  </si>
  <si>
    <t>48000 $AUD</t>
  </si>
  <si>
    <t>Staff Assistant</t>
  </si>
  <si>
    <t>AVP Securitisation</t>
  </si>
  <si>
    <t>Asstt. Manager</t>
  </si>
  <si>
    <t>MYR89500</t>
  </si>
  <si>
    <t>USD 11800 (INR 650000)</t>
  </si>
  <si>
    <t>Assistant Data Analyst</t>
  </si>
  <si>
    <t>Rs.3.6 Lakhs pa</t>
  </si>
  <si>
    <t>Team Leader WFM</t>
  </si>
  <si>
    <t>manager operation</t>
  </si>
  <si>
    <t>srilanka</t>
  </si>
  <si>
    <t>Indian Rs 10 Lakhs</t>
  </si>
  <si>
    <t>INR 900000</t>
  </si>
  <si>
    <t>RENTAL INVENTORY CONTROLLER</t>
  </si>
  <si>
    <t>Publisher</t>
  </si>
  <si>
    <t>Resource Planning Analyst</t>
  </si>
  <si>
    <t>3,00,000.00</t>
  </si>
  <si>
    <t>MIS OFFICER</t>
  </si>
  <si>
    <t>400000INR</t>
  </si>
  <si>
    <t>Monitoring &amp; Evaluation officer</t>
  </si>
  <si>
    <t>Myanmar</t>
  </si>
  <si>
    <t>us $ 14000</t>
  </si>
  <si>
    <t>Pricing Analyst</t>
  </si>
  <si>
    <t>excel prof</t>
  </si>
  <si>
    <t>pakistan</t>
  </si>
  <si>
    <t>30000 EUR</t>
  </si>
  <si>
    <t>Employee</t>
  </si>
  <si>
    <t>6,00,000 INR</t>
  </si>
  <si>
    <t>Senior Business Executive</t>
  </si>
  <si>
    <t>3.5 lakhs p.a</t>
  </si>
  <si>
    <t>I dont know</t>
  </si>
  <si>
    <t>Financial Analysis</t>
  </si>
  <si>
    <t>Rs 1500000</t>
  </si>
  <si>
    <t>US$ 100,000</t>
  </si>
  <si>
    <t>Uganda</t>
  </si>
  <si>
    <t>Project Support Officer</t>
  </si>
  <si>
    <t>AUS 49,000</t>
  </si>
  <si>
    <t>Document Control</t>
  </si>
  <si>
    <t>5,75,000</t>
  </si>
  <si>
    <t>Asst Manager HR</t>
  </si>
  <si>
    <t>500000 Rupees</t>
  </si>
  <si>
    <t>Senior software engineer</t>
  </si>
  <si>
    <t>36K</t>
  </si>
  <si>
    <t>210000 per annum</t>
  </si>
  <si>
    <t>MIS cum Purchase Executive</t>
  </si>
  <si>
    <t>â‚¬ 48500</t>
  </si>
  <si>
    <t>Information analyst</t>
  </si>
  <si>
    <t>2 LPA</t>
  </si>
  <si>
    <t>INR360000</t>
  </si>
  <si>
    <t>Sr. Executive -HR</t>
  </si>
  <si>
    <t>â‚¬ 28500</t>
  </si>
  <si>
    <t>Salary Professsional</t>
  </si>
  <si>
    <t>FANANCE</t>
  </si>
  <si>
    <t>SRI LANKA</t>
  </si>
  <si>
    <t>Manager - Corporate strategy and Planning</t>
  </si>
  <si>
    <t>6lakhs</t>
  </si>
  <si>
    <t>NAF Support Manager</t>
  </si>
  <si>
    <t>43000 EUR</t>
  </si>
  <si>
    <t>Project manager of IT infrastructure</t>
  </si>
  <si>
    <t>about 24.000 â‚¬</t>
  </si>
  <si>
    <t>relationship manager</t>
  </si>
  <si>
    <t>82000 USD</t>
  </si>
  <si>
    <t>6.6 Lacs</t>
  </si>
  <si>
    <t>AM business Intelligence</t>
  </si>
  <si>
    <t>17000 Rs</t>
  </si>
  <si>
    <t>MIS Associate</t>
  </si>
  <si>
    <t>41000 â‚¬</t>
  </si>
  <si>
    <t>TL WFM</t>
  </si>
  <si>
    <t>new zealand</t>
  </si>
  <si>
    <t>Dir. Revenue Mgt</t>
  </si>
  <si>
    <t>Kingdom of Saudi Arabia</t>
  </si>
  <si>
    <t>60000 USD p.a.</t>
  </si>
  <si>
    <t>Controlling Manager</t>
  </si>
  <si>
    <t>CEE</t>
  </si>
  <si>
    <t>Financial Modelling Analyst</t>
  </si>
  <si>
    <t>support manager</t>
  </si>
  <si>
    <t>Web Analyst</t>
  </si>
  <si>
    <t>Rs.6,00,000</t>
  </si>
  <si>
    <t>liquidity manager</t>
  </si>
  <si>
    <t>Ghana</t>
  </si>
  <si>
    <t>41000 $</t>
  </si>
  <si>
    <t>PO/PMO/Planner/PM</t>
  </si>
  <si>
    <t>16,00,000</t>
  </si>
  <si>
    <t xml:space="preserve">Senior Associate </t>
  </si>
  <si>
    <t>MIS HR,HRIS</t>
  </si>
  <si>
    <t>Â£70000</t>
  </si>
  <si>
    <t>USD 5300</t>
  </si>
  <si>
    <t>Asst. Production Manager</t>
  </si>
  <si>
    <t>9 067</t>
  </si>
  <si>
    <t>assistant</t>
  </si>
  <si>
    <t>A$150000</t>
  </si>
  <si>
    <t>Bus Analyst</t>
  </si>
  <si>
    <t>Vice President of Performance Management</t>
  </si>
  <si>
    <t>Principal advisor</t>
  </si>
  <si>
    <t>Director of Technology</t>
  </si>
  <si>
    <t>Austria</t>
  </si>
  <si>
    <t>2.5 per lacks</t>
  </si>
  <si>
    <t>Credit Executive</t>
  </si>
  <si>
    <t>Business Analytics Associate</t>
  </si>
  <si>
    <t xml:space="preserve">27,000.GBP 42,353 USD </t>
  </si>
  <si>
    <t>Engineering Tech</t>
  </si>
  <si>
    <t xml:space="preserve">Rs. 4.5 lakhs </t>
  </si>
  <si>
    <t>Mechanical Design engineer</t>
  </si>
  <si>
    <t>Business Information Analyst</t>
  </si>
  <si>
    <t>2.21Lac</t>
  </si>
  <si>
    <t>Junior Controller</t>
  </si>
  <si>
    <t>4000000 JPY</t>
  </si>
  <si>
    <t>JPY</t>
  </si>
  <si>
    <t>System Analyst (Configuration Mgmt)</t>
  </si>
  <si>
    <t>Planning Supervisor</t>
  </si>
  <si>
    <t>$80,000 USD</t>
  </si>
  <si>
    <t>Manager of Data Analytics</t>
  </si>
  <si>
    <t>Quality Control Supervisor</t>
  </si>
  <si>
    <t>$100,000 US</t>
  </si>
  <si>
    <t>$60,000 USD</t>
  </si>
  <si>
    <t>clerk 24 hrs per week</t>
  </si>
  <si>
    <t>Engineering Intern</t>
  </si>
  <si>
    <t>Vice Head of Dpt in Education</t>
  </si>
  <si>
    <t xml:space="preserve">$83000 USD </t>
  </si>
  <si>
    <t>Senior Planning Analyst</t>
  </si>
  <si>
    <t>energy engineer</t>
  </si>
  <si>
    <t>Measurement &amp; Verification Engineer</t>
  </si>
  <si>
    <t>97,000 USD</t>
  </si>
  <si>
    <t>Sr. Manager of Finance</t>
  </si>
  <si>
    <t>60000 $</t>
  </si>
  <si>
    <t>I.T Manager</t>
  </si>
  <si>
    <t>Rs 250000</t>
  </si>
  <si>
    <t>Measurement Specialist</t>
  </si>
  <si>
    <t>Test engineer</t>
  </si>
  <si>
    <t>VP, Business Management</t>
  </si>
  <si>
    <t>MIS Controller</t>
  </si>
  <si>
    <t>Senior Underwriting Analyst</t>
  </si>
  <si>
    <t>Data Integrity &amp; Reporting Tool Analyst</t>
  </si>
  <si>
    <t>Manager FP and A</t>
  </si>
  <si>
    <t>Business Operation Specialist</t>
  </si>
  <si>
    <t>Stress Engineer</t>
  </si>
  <si>
    <t>eeo analyst</t>
  </si>
  <si>
    <t>Sr Process Consultant</t>
  </si>
  <si>
    <t>37K</t>
  </si>
  <si>
    <t>Credentialing Coordinator &amp; Productivity Reports "Guru"</t>
  </si>
  <si>
    <t>Transportation Planner</t>
  </si>
  <si>
    <t>Risk Analyst</t>
  </si>
  <si>
    <t>Project Coordinator</t>
  </si>
  <si>
    <t>36000 euros</t>
  </si>
  <si>
    <t>Data Analytics Consultant</t>
  </si>
  <si>
    <t>Manager, Financial Planning &amp; Analysis</t>
  </si>
  <si>
    <t>Lead Budget/Financial Analyst</t>
  </si>
  <si>
    <t>216000.00 Saudi Riyak</t>
  </si>
  <si>
    <t>Senior Electrical Engineer</t>
  </si>
  <si>
    <t>Accounting Supervisor</t>
  </si>
  <si>
    <t>Tax Manager</t>
  </si>
  <si>
    <t>Finance &amp; IT Manager</t>
  </si>
  <si>
    <t>Technical Support Specialist</t>
  </si>
  <si>
    <t>Clinical Data Specialist</t>
  </si>
  <si>
    <t>INR 750000</t>
  </si>
  <si>
    <t>Associate - Indirect Tax</t>
  </si>
  <si>
    <t>Digital Analyst</t>
  </si>
  <si>
    <t>Senior Budget Analyst</t>
  </si>
  <si>
    <t>HR Cordinator</t>
  </si>
  <si>
    <t>Treasury Analyst</t>
  </si>
  <si>
    <t>Assistant Engineer</t>
  </si>
  <si>
    <t>92000 USD</t>
  </si>
  <si>
    <t>sr. senior analyst</t>
  </si>
  <si>
    <t>Project Manager - Finance</t>
  </si>
  <si>
    <t>Senior analyst, ops support</t>
  </si>
  <si>
    <t>Rs 3.25 Lacs</t>
  </si>
  <si>
    <t>ISO TS Documentation</t>
  </si>
  <si>
    <t>24000 USD</t>
  </si>
  <si>
    <t>inventory controller</t>
  </si>
  <si>
    <t>Accounting manager</t>
  </si>
  <si>
    <t>AUD55,000</t>
  </si>
  <si>
    <t>PA</t>
  </si>
  <si>
    <t>Manager, Data Management</t>
  </si>
  <si>
    <t>MYR60000</t>
  </si>
  <si>
    <t>Liquidity Management Executive</t>
  </si>
  <si>
    <t xml:space="preserve">accounting systems manager </t>
  </si>
  <si>
    <t>Rs. 900000 per annum</t>
  </si>
  <si>
    <t>Rs  6 lakhs/annum</t>
  </si>
  <si>
    <t>Accounting Specialist</t>
  </si>
  <si>
    <t>Project Management</t>
  </si>
  <si>
    <t>project management</t>
  </si>
  <si>
    <t>Business Intelligence Supervisor</t>
  </si>
  <si>
    <t>zar22000</t>
  </si>
  <si>
    <t>SouthAfrica</t>
  </si>
  <si>
    <t>stress engineer</t>
  </si>
  <si>
    <t>nld</t>
  </si>
  <si>
    <t>320000 INR</t>
  </si>
  <si>
    <t>4 Lakhs INR p.a</t>
  </si>
  <si>
    <t>Rs.2,50,000.00</t>
  </si>
  <si>
    <t>Manager Commercial</t>
  </si>
  <si>
    <t>Rs. 1150000/-</t>
  </si>
  <si>
    <t>Catalog Auditor</t>
  </si>
  <si>
    <t>Rs 10,00,000</t>
  </si>
  <si>
    <t>Â£17000</t>
  </si>
  <si>
    <t>Verification Agent</t>
  </si>
  <si>
    <t>M &amp; E Officer</t>
  </si>
  <si>
    <t>Myanmar [Burma]</t>
  </si>
  <si>
    <t>Assistant Financial Accountant</t>
  </si>
  <si>
    <t>Support</t>
  </si>
  <si>
    <t>EU</t>
  </si>
  <si>
    <t>Process Assocaite</t>
  </si>
  <si>
    <t>$AUD 125,000 +</t>
  </si>
  <si>
    <t>Financial Application Developer</t>
  </si>
  <si>
    <t>Â£37000</t>
  </si>
  <si>
    <t>Planning &amp; Scheduling Manager</t>
  </si>
  <si>
    <t>ZAR6500</t>
  </si>
  <si>
    <t>Online Stats Controller</t>
  </si>
  <si>
    <t>INR 60000</t>
  </si>
  <si>
    <t>DEO</t>
  </si>
  <si>
    <t>M I S Executive</t>
  </si>
  <si>
    <t>Service Solution Rep</t>
  </si>
  <si>
    <t>US $ 3200</t>
  </si>
  <si>
    <t xml:space="preserve">Regional Business Manager </t>
  </si>
  <si>
    <t>sales&amp;marketing</t>
  </si>
  <si>
    <t>turkey</t>
  </si>
  <si>
    <t>sr analyst</t>
  </si>
  <si>
    <t>Mgr Technology</t>
  </si>
  <si>
    <t>60000 Euros</t>
  </si>
  <si>
    <t>Chemical Engineer</t>
  </si>
  <si>
    <t>Senior Planning Engineer</t>
  </si>
  <si>
    <t>AUD 165000</t>
  </si>
  <si>
    <t>50000 US$</t>
  </si>
  <si>
    <t>7200 USD per year aprox</t>
  </si>
  <si>
    <t>control process auxiliary</t>
  </si>
  <si>
    <t>Business Intelligence Consultant</t>
  </si>
  <si>
    <t>Officer MIS</t>
  </si>
  <si>
    <t>operations Administrator</t>
  </si>
  <si>
    <t>33500 â‚¬</t>
  </si>
  <si>
    <t>Controller / VBA Developet</t>
  </si>
  <si>
    <t>61K</t>
  </si>
  <si>
    <t>Director of Business Analytics</t>
  </si>
  <si>
    <t>278000 PA</t>
  </si>
  <si>
    <t>Supplier Manager</t>
  </si>
  <si>
    <t>Reports Writer</t>
  </si>
  <si>
    <t>Process Associate</t>
  </si>
  <si>
    <t>6.5 LAKHS</t>
  </si>
  <si>
    <t>HR/ADMINISTRATION</t>
  </si>
  <si>
    <t>4.00 lac</t>
  </si>
  <si>
    <t>Operational Specialist</t>
  </si>
  <si>
    <t>US$ 10000</t>
  </si>
  <si>
    <t>Trainee</t>
  </si>
  <si>
    <t>Senior Business Research Analyst</t>
  </si>
  <si>
    <t>Senior Consultant - PMO</t>
  </si>
  <si>
    <t>Rs 5,36,000</t>
  </si>
  <si>
    <t>Financial Analst</t>
  </si>
  <si>
    <t>Excel Business Analyst</t>
  </si>
  <si>
    <t>SVP</t>
  </si>
  <si>
    <t>Bolivia</t>
  </si>
  <si>
    <t>info analyst</t>
  </si>
  <si>
    <t>Data Manager</t>
  </si>
  <si>
    <t>10000 US$</t>
  </si>
  <si>
    <t>Project management</t>
  </si>
  <si>
    <t>Vietnam</t>
  </si>
  <si>
    <t>Business Banker</t>
  </si>
  <si>
    <t>Associate Analyst</t>
  </si>
  <si>
    <t>MYS</t>
  </si>
  <si>
    <t>Rs. 200000/-</t>
  </si>
  <si>
    <t>Accounts Executive</t>
  </si>
  <si>
    <t>85,000 AUD</t>
  </si>
  <si>
    <t>Demand Planner</t>
  </si>
  <si>
    <t>Rs. 380000</t>
  </si>
  <si>
    <t>reporting analyst</t>
  </si>
  <si>
    <t>Â£30500</t>
  </si>
  <si>
    <t>Construction Estimator</t>
  </si>
  <si>
    <t>60K â‚¬</t>
  </si>
  <si>
    <t>Trade Marketing</t>
  </si>
  <si>
    <t>NL</t>
  </si>
  <si>
    <t>Merchandise Planning Manager</t>
  </si>
  <si>
    <t>pricing manager</t>
  </si>
  <si>
    <t>Marketing Services Manager</t>
  </si>
  <si>
    <t>Sr Analyst</t>
  </si>
  <si>
    <t>Rs. 180000</t>
  </si>
  <si>
    <t>Asst Store Manager</t>
  </si>
  <si>
    <t>45.000 USD</t>
  </si>
  <si>
    <t>Junior Reporting Manager</t>
  </si>
  <si>
    <t>Brand manager</t>
  </si>
  <si>
    <t>Libya</t>
  </si>
  <si>
    <t>55000 EUR</t>
  </si>
  <si>
    <t>Risk Officer</t>
  </si>
  <si>
    <t>Sr. Risk Analyst</t>
  </si>
  <si>
    <t>60000 EUR</t>
  </si>
  <si>
    <t>Business Engineer</t>
  </si>
  <si>
    <t>FA /financial Analyst</t>
  </si>
  <si>
    <t>Bulgaria</t>
  </si>
  <si>
    <t>$59,000 USD</t>
  </si>
  <si>
    <t>Operations Manager</t>
  </si>
  <si>
    <t>Management Reporting Analyst</t>
  </si>
  <si>
    <t>Reporting Team Lead</t>
  </si>
  <si>
    <t>70000 â‚¬</t>
  </si>
  <si>
    <t>Specialist Learning Technology</t>
  </si>
  <si>
    <t>USD90,000</t>
  </si>
  <si>
    <t>Operationsl Regional Manager</t>
  </si>
  <si>
    <t>Manager - Business Development</t>
  </si>
  <si>
    <t>$40,000 USD</t>
  </si>
  <si>
    <t>QA Data Analyst</t>
  </si>
  <si>
    <t>SME</t>
  </si>
  <si>
    <t>Work Force Scheduler for Call Center</t>
  </si>
  <si>
    <t>Asistente</t>
  </si>
  <si>
    <t>Peru</t>
  </si>
  <si>
    <t>INR 850000</t>
  </si>
  <si>
    <t>Sr Business analyst</t>
  </si>
  <si>
    <t>35000 GBP</t>
  </si>
  <si>
    <t>finance director</t>
  </si>
  <si>
    <t>IT Coordinator</t>
  </si>
  <si>
    <t>120000 MAD</t>
  </si>
  <si>
    <t>MAD</t>
  </si>
  <si>
    <t>Supply chain Controller</t>
  </si>
  <si>
    <t>Morocco</t>
  </si>
  <si>
    <t>Business Operations Analyst</t>
  </si>
  <si>
    <t>Sr Report Developer</t>
  </si>
  <si>
    <t>5.65 lac per annum</t>
  </si>
  <si>
    <t>Administrator</t>
  </si>
  <si>
    <t>AU $120000</t>
  </si>
  <si>
    <t xml:space="preserve">team leader </t>
  </si>
  <si>
    <t>Quality Assurance Analyst</t>
  </si>
  <si>
    <t>Analytics engineer</t>
  </si>
  <si>
    <t>Assistant Manger Service Quality Assurance</t>
  </si>
  <si>
    <t>AVP</t>
  </si>
  <si>
    <t>U$52,000/annual</t>
  </si>
  <si>
    <t>75000 $</t>
  </si>
  <si>
    <t>Rs 1000000</t>
  </si>
  <si>
    <t>Lesotho</t>
  </si>
  <si>
    <t>21000EUR</t>
  </si>
  <si>
    <t>Coordenador PeÃ§as Grupo</t>
  </si>
  <si>
    <t>Owner of Business Improvement Consultancy</t>
  </si>
  <si>
    <t>500 USD</t>
  </si>
  <si>
    <t>dgm</t>
  </si>
  <si>
    <t>Catalog Circulation Analyst</t>
  </si>
  <si>
    <t>20000 $</t>
  </si>
  <si>
    <t>â‚¬ 50k</t>
  </si>
  <si>
    <t>SAS Adminstrator</t>
  </si>
  <si>
    <t>Â£21500Uk</t>
  </si>
  <si>
    <t>42000 US</t>
  </si>
  <si>
    <t>production clerk</t>
  </si>
  <si>
    <t>U$13,000</t>
  </si>
  <si>
    <t>Dss Analyst</t>
  </si>
  <si>
    <t xml:space="preserve">Business Analysis &amp; MIS </t>
  </si>
  <si>
    <t>50000USD</t>
  </si>
  <si>
    <t>Associate Vice President</t>
  </si>
  <si>
    <t>M.I.S</t>
  </si>
  <si>
    <t>application dev</t>
  </si>
  <si>
    <t>37000GBP</t>
  </si>
  <si>
    <t>Technical Web Analyst</t>
  </si>
  <si>
    <t>6.8 Lac INR</t>
  </si>
  <si>
    <t>Head of Business</t>
  </si>
  <si>
    <t>24 K mauritian Rupees</t>
  </si>
  <si>
    <t>IT Support Engineer</t>
  </si>
  <si>
    <t>Mauritius</t>
  </si>
  <si>
    <t>Environmental Adviser</t>
  </si>
  <si>
    <t>Azerbaijan</t>
  </si>
  <si>
    <t>Rs. 3.70 lacs</t>
  </si>
  <si>
    <t>Senior Officer</t>
  </si>
  <si>
    <t>IT Developer</t>
  </si>
  <si>
    <t>485000 DKK</t>
  </si>
  <si>
    <t>business support analyst</t>
  </si>
  <si>
    <t>New zealand</t>
  </si>
  <si>
    <t>10 lacs INR</t>
  </si>
  <si>
    <t>Category Manager</t>
  </si>
  <si>
    <t>assistant director of finance</t>
  </si>
  <si>
    <t>Clinical Intake Specialist</t>
  </si>
  <si>
    <t>Marketing services</t>
  </si>
  <si>
    <t>Senior Associate, Finance</t>
  </si>
  <si>
    <t xml:space="preserve">MIS </t>
  </si>
  <si>
    <t>Rs. 125000</t>
  </si>
  <si>
    <t>No</t>
  </si>
  <si>
    <t>280$/ month</t>
  </si>
  <si>
    <t>service executive</t>
  </si>
  <si>
    <t>Sr financial analyst</t>
  </si>
  <si>
    <t>Consulting Practice Manager</t>
  </si>
  <si>
    <t>SVP of Acquisitions</t>
  </si>
  <si>
    <t>Store Inventory</t>
  </si>
  <si>
    <t>240000 INR</t>
  </si>
  <si>
    <t>Exicutive TQM</t>
  </si>
  <si>
    <t>Rs. 5 lacs</t>
  </si>
  <si>
    <t>INR 3.2 lpa</t>
  </si>
  <si>
    <t>Â£22k</t>
  </si>
  <si>
    <t>Supply/Demand Planner</t>
  </si>
  <si>
    <t>2600 $</t>
  </si>
  <si>
    <t>ISRAEL</t>
  </si>
  <si>
    <t>logistics analyst</t>
  </si>
  <si>
    <t>Slovakia</t>
  </si>
  <si>
    <t>BI director</t>
  </si>
  <si>
    <t>Sr Manager</t>
  </si>
  <si>
    <t>11000 USD</t>
  </si>
  <si>
    <t>Dataminer</t>
  </si>
  <si>
    <t>Tunisia</t>
  </si>
  <si>
    <t>30000 â‚¬</t>
  </si>
  <si>
    <t>Safety technician</t>
  </si>
  <si>
    <t>Marketing Data Analyst</t>
  </si>
  <si>
    <t>Category Leader</t>
  </si>
  <si>
    <t>Customer Sales Analyst</t>
  </si>
  <si>
    <t>Maintenance Manager</t>
  </si>
  <si>
    <t>US$ 30500</t>
  </si>
  <si>
    <t>Data Resource Specialist</t>
  </si>
  <si>
    <t>Waiter</t>
  </si>
  <si>
    <t>Business Systems Analyst I</t>
  </si>
  <si>
    <t>Technical Specialist</t>
  </si>
  <si>
    <t>Rs 16000</t>
  </si>
  <si>
    <t>Enterprise Portfolio Manager</t>
  </si>
  <si>
    <t>NZD$71000</t>
  </si>
  <si>
    <t>Sr Executive - MIS</t>
  </si>
  <si>
    <t>200000 INR</t>
  </si>
  <si>
    <t>france</t>
  </si>
  <si>
    <t>Senior QA Tester</t>
  </si>
  <si>
    <t>400 000 NOK</t>
  </si>
  <si>
    <t>NOK</t>
  </si>
  <si>
    <t>Economic analyst</t>
  </si>
  <si>
    <t>Directer of Sales Support</t>
  </si>
  <si>
    <t>Anallyst</t>
  </si>
  <si>
    <t>Â£35500</t>
  </si>
  <si>
    <t>Bussiness Analyst</t>
  </si>
  <si>
    <t>4 lacs INR</t>
  </si>
  <si>
    <t>38920EUR</t>
  </si>
  <si>
    <t>functional analyst</t>
  </si>
  <si>
    <t>US$45,000</t>
  </si>
  <si>
    <t>US$60000</t>
  </si>
  <si>
    <t>Actuarial Analyst</t>
  </si>
  <si>
    <t>process coordinator</t>
  </si>
  <si>
    <t>Contact Operations Analyst</t>
  </si>
  <si>
    <t>Student assistant</t>
  </si>
  <si>
    <t>PPC Search Specialist</t>
  </si>
  <si>
    <t>data organizer</t>
  </si>
  <si>
    <t>gov employee</t>
  </si>
  <si>
    <t>Accounts manager</t>
  </si>
  <si>
    <t>1.5 LINR</t>
  </si>
  <si>
    <t>Manager (MIS)</t>
  </si>
  <si>
    <t>financial analyst (real estate)</t>
  </si>
  <si>
    <t>36000stg</t>
  </si>
  <si>
    <t>contracts officer</t>
  </si>
  <si>
    <t>exe</t>
  </si>
  <si>
    <t>500000vINR</t>
  </si>
  <si>
    <t>Â£27000</t>
  </si>
  <si>
    <t>Network Designer</t>
  </si>
  <si>
    <t>Senior Production Accountant</t>
  </si>
  <si>
    <t>6000 US</t>
  </si>
  <si>
    <t>Reporting Coordinator</t>
  </si>
  <si>
    <t>Armenia</t>
  </si>
  <si>
    <t>PMO Analyst</t>
  </si>
  <si>
    <t>AGM - Operations &amp; Customer Support</t>
  </si>
  <si>
    <t>Baan ERP Functional Consultant</t>
  </si>
  <si>
    <t>Â£73000</t>
  </si>
  <si>
    <t>Sourcing Analyst</t>
  </si>
  <si>
    <t>Tax Associate</t>
  </si>
  <si>
    <t>Senior Fiancial Analyst</t>
  </si>
  <si>
    <t>Rs. 21500</t>
  </si>
  <si>
    <t>Senior Data Associate</t>
  </si>
  <si>
    <t>Business Analyst II</t>
  </si>
  <si>
    <t>Sales / Finance Manager</t>
  </si>
  <si>
    <t>9,50,000</t>
  </si>
  <si>
    <t>Associate Manager, Drug Safety Operations</t>
  </si>
  <si>
    <t>15000inr</t>
  </si>
  <si>
    <t xml:space="preserve">Project Lead </t>
  </si>
  <si>
    <t>INR800000</t>
  </si>
  <si>
    <t xml:space="preserve">Financial Analyst </t>
  </si>
  <si>
    <t>bUSINESS aNALYST</t>
  </si>
  <si>
    <t>Customer Service</t>
  </si>
  <si>
    <t>CHF140000</t>
  </si>
  <si>
    <t>CHF</t>
  </si>
  <si>
    <t>Projektleiter</t>
  </si>
  <si>
    <t>Pricing Manager</t>
  </si>
  <si>
    <t>Compliance Officer</t>
  </si>
  <si>
    <t>Data Management Solutions Supervisor</t>
  </si>
  <si>
    <t>Officer</t>
  </si>
  <si>
    <t>1.40 lac</t>
  </si>
  <si>
    <t>magic</t>
  </si>
  <si>
    <t>account</t>
  </si>
  <si>
    <t>purchasing manager</t>
  </si>
  <si>
    <t>equity research trainee</t>
  </si>
  <si>
    <t xml:space="preserve">project engineer </t>
  </si>
  <si>
    <t>Teacher</t>
  </si>
  <si>
    <t>regional sales manager</t>
  </si>
  <si>
    <t>croatia</t>
  </si>
  <si>
    <t>Â£22300</t>
  </si>
  <si>
    <t>Analysis &amp; insight consultant</t>
  </si>
  <si>
    <t>Â£31185</t>
  </si>
  <si>
    <t>Data Team Leader</t>
  </si>
  <si>
    <t>assistant account manager</t>
  </si>
  <si>
    <t>Scientist III</t>
  </si>
  <si>
    <t>Â£26500</t>
  </si>
  <si>
    <t>Compliance Manager</t>
  </si>
  <si>
    <t>Development Analyst</t>
  </si>
  <si>
    <t>computer operator</t>
  </si>
  <si>
    <t>ECommerce Manager</t>
  </si>
  <si>
    <t>Machine Scheduler</t>
  </si>
  <si>
    <t>$65,000 US</t>
  </si>
  <si>
    <t>Sr Financial Systems Analyst</t>
  </si>
  <si>
    <t>SFA</t>
  </si>
  <si>
    <t>Ð˜Ð¨ Ð¤Ñ‚Ñ„Ð´Ð½Ñ‹Ðµ</t>
  </si>
  <si>
    <t>ba</t>
  </si>
  <si>
    <t>Lead Financial Analyst</t>
  </si>
  <si>
    <t>Senior Associate Engineer</t>
  </si>
  <si>
    <t>Associate Manager</t>
  </si>
  <si>
    <t>Manager MIS &amp; Analytics</t>
  </si>
  <si>
    <t>aud145000</t>
  </si>
  <si>
    <t>Sales Cordinator</t>
  </si>
  <si>
    <t>Sr Executive</t>
  </si>
  <si>
    <t>4.5 Laks</t>
  </si>
  <si>
    <t>Manager, Operations</t>
  </si>
  <si>
    <t>IT Trainer</t>
  </si>
  <si>
    <t>administrator</t>
  </si>
  <si>
    <t>$214,000  USD</t>
  </si>
  <si>
    <t>Assistant Corporate Controller</t>
  </si>
  <si>
    <t>Data Integration Engenieer</t>
  </si>
  <si>
    <t>purchasing operations administrator</t>
  </si>
  <si>
    <t>Planning and Logistics Coordinator</t>
  </si>
  <si>
    <t>1600â‚¬ net monthly</t>
  </si>
  <si>
    <t>bank clerk</t>
  </si>
  <si>
    <t>Financial Modeler</t>
  </si>
  <si>
    <t>Personal Assistant</t>
  </si>
  <si>
    <t>Hong Kong</t>
  </si>
  <si>
    <t>INR 10 lacs p.a.</t>
  </si>
  <si>
    <t>Mnanager- Customer Project finance &amp; recovery</t>
  </si>
  <si>
    <t xml:space="preserve">Lead </t>
  </si>
  <si>
    <t>36000 British pounds</t>
  </si>
  <si>
    <t>Senior officer data reporting</t>
  </si>
  <si>
    <t>AM</t>
  </si>
  <si>
    <t>Rates Analyst</t>
  </si>
  <si>
    <t>Project Controller</t>
  </si>
  <si>
    <t>accoutant</t>
  </si>
  <si>
    <t>Programme Officer</t>
  </si>
  <si>
    <t>Digital Media Analyst</t>
  </si>
  <si>
    <t>Research Support Specialist</t>
  </si>
  <si>
    <t>US$ 85000</t>
  </si>
  <si>
    <t>Chief Financial Officer</t>
  </si>
  <si>
    <t>Â£33500</t>
  </si>
  <si>
    <t>Senior Manufacturing Engineer</t>
  </si>
  <si>
    <t>Customer Experence Engineer</t>
  </si>
  <si>
    <t>Baltic</t>
  </si>
  <si>
    <t>Manager - Controlling</t>
  </si>
  <si>
    <t>Sr. System Analyst</t>
  </si>
  <si>
    <t>Sr.Manager</t>
  </si>
  <si>
    <t>EUR 90000</t>
  </si>
  <si>
    <t>mainland Europe (Euro zone)</t>
  </si>
  <si>
    <t>$US16.110,72</t>
  </si>
  <si>
    <t>INFORMATION ANALIST</t>
  </si>
  <si>
    <t>COLOMBIA</t>
  </si>
  <si>
    <t>HR Supervisor</t>
  </si>
  <si>
    <t>Marketing Initatities Analyst</t>
  </si>
  <si>
    <t>Sales Compensation Analyst</t>
  </si>
  <si>
    <t>materials</t>
  </si>
  <si>
    <t>Actuarial Specialist</t>
  </si>
  <si>
    <t>Marketing Database Analyst</t>
  </si>
  <si>
    <t>INR 360000</t>
  </si>
  <si>
    <t>INR 50000</t>
  </si>
  <si>
    <t>Manager- Customer Support</t>
  </si>
  <si>
    <t>3.5 lac</t>
  </si>
  <si>
    <t>3r23regedf</t>
  </si>
  <si>
    <t>Revenue Focus Manager</t>
  </si>
  <si>
    <t>technical analyst</t>
  </si>
  <si>
    <t>US$100,000</t>
  </si>
  <si>
    <t>Senior Manager MIS</t>
  </si>
  <si>
    <t>AUD63000</t>
  </si>
  <si>
    <t>Financial Modelling adviser</t>
  </si>
  <si>
    <t>pm</t>
  </si>
  <si>
    <t>DK</t>
  </si>
  <si>
    <t>AML Analyst</t>
  </si>
  <si>
    <t xml:space="preserve">analyst </t>
  </si>
  <si>
    <t>$AUD 76300</t>
  </si>
  <si>
    <t>manager purchase</t>
  </si>
  <si>
    <t>Process Analyst</t>
  </si>
  <si>
    <t>60k usd</t>
  </si>
  <si>
    <t>buyer</t>
  </si>
  <si>
    <t>Inventory Analyst</t>
  </si>
  <si>
    <t>operator</t>
  </si>
  <si>
    <t>52,224.00ETB</t>
  </si>
  <si>
    <t>ETB</t>
  </si>
  <si>
    <t>Project Costing &amp;Dashboard reporting</t>
  </si>
  <si>
    <t>Ethiopia</t>
  </si>
  <si>
    <t>Marketing Analyst Co-op</t>
  </si>
  <si>
    <t>abc</t>
  </si>
  <si>
    <t>Rs23000/month</t>
  </si>
  <si>
    <t>MIS specialist</t>
  </si>
  <si>
    <t>research associate</t>
  </si>
  <si>
    <t>Monitoring and Evaluation Officer</t>
  </si>
  <si>
    <t>Vice President - Finance</t>
  </si>
  <si>
    <t xml:space="preserve">Operations Analyst </t>
  </si>
  <si>
    <t>Poultry Analyst</t>
  </si>
  <si>
    <t>Customer Resolution</t>
  </si>
  <si>
    <t>Business Analist</t>
  </si>
  <si>
    <t>south africa</t>
  </si>
  <si>
    <t>Oman</t>
  </si>
  <si>
    <t>eorl</t>
  </si>
  <si>
    <t>Corporate Trainer</t>
  </si>
  <si>
    <t>Administrative Coordinator</t>
  </si>
  <si>
    <t>Unique ID</t>
  </si>
  <si>
    <t>ID0001</t>
  </si>
  <si>
    <t>ID0002</t>
  </si>
  <si>
    <t>ID0003</t>
  </si>
  <si>
    <t>ID0004</t>
  </si>
  <si>
    <t>ID0005</t>
  </si>
  <si>
    <t>ID0006</t>
  </si>
  <si>
    <t>ID0007</t>
  </si>
  <si>
    <t>ID0008</t>
  </si>
  <si>
    <t>ID0009</t>
  </si>
  <si>
    <t>ID0010</t>
  </si>
  <si>
    <t>ID0011</t>
  </si>
  <si>
    <t>ID0012</t>
  </si>
  <si>
    <t>ID0013</t>
  </si>
  <si>
    <t>ID0014</t>
  </si>
  <si>
    <t>ID0015</t>
  </si>
  <si>
    <t>ID0016</t>
  </si>
  <si>
    <t>ID0017</t>
  </si>
  <si>
    <t>ID0018</t>
  </si>
  <si>
    <t>ID0019</t>
  </si>
  <si>
    <t>ID0020</t>
  </si>
  <si>
    <t>ID0021</t>
  </si>
  <si>
    <t>ID0022</t>
  </si>
  <si>
    <t>ID0023</t>
  </si>
  <si>
    <t>ID0024</t>
  </si>
  <si>
    <t>ID0025</t>
  </si>
  <si>
    <t>ID0026</t>
  </si>
  <si>
    <t>ID0028</t>
  </si>
  <si>
    <t>ID0029</t>
  </si>
  <si>
    <t>ID0030</t>
  </si>
  <si>
    <t>ID0031</t>
  </si>
  <si>
    <t>ID0032</t>
  </si>
  <si>
    <t>ID0033</t>
  </si>
  <si>
    <t>ID0035</t>
  </si>
  <si>
    <t>ID0036</t>
  </si>
  <si>
    <t>ID0037</t>
  </si>
  <si>
    <t>ID0038</t>
  </si>
  <si>
    <t>ID0039</t>
  </si>
  <si>
    <t>ID0040</t>
  </si>
  <si>
    <t>ID0041</t>
  </si>
  <si>
    <t>ID0042</t>
  </si>
  <si>
    <t>ID0043</t>
  </si>
  <si>
    <t>ID0044</t>
  </si>
  <si>
    <t>ID0045</t>
  </si>
  <si>
    <t>ID0046</t>
  </si>
  <si>
    <t>ID0047</t>
  </si>
  <si>
    <t>ID0048</t>
  </si>
  <si>
    <t>ID0049</t>
  </si>
  <si>
    <t>ID0050</t>
  </si>
  <si>
    <t>ID0051</t>
  </si>
  <si>
    <t>ID0052</t>
  </si>
  <si>
    <t>ID0053</t>
  </si>
  <si>
    <t>ID0054</t>
  </si>
  <si>
    <t>ID0055</t>
  </si>
  <si>
    <t>ID0056</t>
  </si>
  <si>
    <t>ID0057</t>
  </si>
  <si>
    <t>ID0058</t>
  </si>
  <si>
    <t>ID0059</t>
  </si>
  <si>
    <t>ID0060</t>
  </si>
  <si>
    <t>ID0061</t>
  </si>
  <si>
    <t>ID0062</t>
  </si>
  <si>
    <t>ID0063</t>
  </si>
  <si>
    <t>ID0064</t>
  </si>
  <si>
    <t>ID0065</t>
  </si>
  <si>
    <t>ID0066</t>
  </si>
  <si>
    <t>ID0067</t>
  </si>
  <si>
    <t>ID0068</t>
  </si>
  <si>
    <t>ID0069</t>
  </si>
  <si>
    <t>ID0070</t>
  </si>
  <si>
    <t>ID0071</t>
  </si>
  <si>
    <t>ID0072</t>
  </si>
  <si>
    <t>ID0073</t>
  </si>
  <si>
    <t>ID0074</t>
  </si>
  <si>
    <t>ID0075</t>
  </si>
  <si>
    <t>ID0076</t>
  </si>
  <si>
    <t>ID0077</t>
  </si>
  <si>
    <t>ID0078</t>
  </si>
  <si>
    <t>ID0079</t>
  </si>
  <si>
    <t>ID0080</t>
  </si>
  <si>
    <t>ID0081</t>
  </si>
  <si>
    <t>ID0082</t>
  </si>
  <si>
    <t>ID0083</t>
  </si>
  <si>
    <t>ID0084</t>
  </si>
  <si>
    <t>ID0085</t>
  </si>
  <si>
    <t>ID0086</t>
  </si>
  <si>
    <t>ID0087</t>
  </si>
  <si>
    <t>ID0088</t>
  </si>
  <si>
    <t>ID0089</t>
  </si>
  <si>
    <t>ID0090</t>
  </si>
  <si>
    <t>ID0091</t>
  </si>
  <si>
    <t>ID0092</t>
  </si>
  <si>
    <t>ID0093</t>
  </si>
  <si>
    <t>ID0094</t>
  </si>
  <si>
    <t>ID0095</t>
  </si>
  <si>
    <t>ID0096</t>
  </si>
  <si>
    <t>ID0097</t>
  </si>
  <si>
    <t>ID0098</t>
  </si>
  <si>
    <t>ID0099</t>
  </si>
  <si>
    <t>ID0100</t>
  </si>
  <si>
    <t>ID0101</t>
  </si>
  <si>
    <t>ID0102</t>
  </si>
  <si>
    <t>ID0103</t>
  </si>
  <si>
    <t>ID0104</t>
  </si>
  <si>
    <t>ID0105</t>
  </si>
  <si>
    <t>ID0106</t>
  </si>
  <si>
    <t>ID0107</t>
  </si>
  <si>
    <t>ID0108</t>
  </si>
  <si>
    <t>ID0109</t>
  </si>
  <si>
    <t>ID0111</t>
  </si>
  <si>
    <t>ID0112</t>
  </si>
  <si>
    <t>ID0113</t>
  </si>
  <si>
    <t>ID0114</t>
  </si>
  <si>
    <t>ID0115</t>
  </si>
  <si>
    <t>ID0116</t>
  </si>
  <si>
    <t>ID0117</t>
  </si>
  <si>
    <t>ID0118</t>
  </si>
  <si>
    <t>ID0119</t>
  </si>
  <si>
    <t>ID0120</t>
  </si>
  <si>
    <t>ID0121</t>
  </si>
  <si>
    <t>ID0122</t>
  </si>
  <si>
    <t>ID0123</t>
  </si>
  <si>
    <t>ID0124</t>
  </si>
  <si>
    <t>ID0125</t>
  </si>
  <si>
    <t>ID0126</t>
  </si>
  <si>
    <t>ID0127</t>
  </si>
  <si>
    <t>ID0128</t>
  </si>
  <si>
    <t>ID0129</t>
  </si>
  <si>
    <t>ID0130</t>
  </si>
  <si>
    <t>ID0131</t>
  </si>
  <si>
    <t>ID0132</t>
  </si>
  <si>
    <t>ID0133</t>
  </si>
  <si>
    <t>ID0134</t>
  </si>
  <si>
    <t>ID0135</t>
  </si>
  <si>
    <t>ID0136</t>
  </si>
  <si>
    <t>ID0137</t>
  </si>
  <si>
    <t>ID0138</t>
  </si>
  <si>
    <t>ID0139</t>
  </si>
  <si>
    <t>ID0140</t>
  </si>
  <si>
    <t>ID0141</t>
  </si>
  <si>
    <t>ID0142</t>
  </si>
  <si>
    <t>ID0143</t>
  </si>
  <si>
    <t>ID0144</t>
  </si>
  <si>
    <t>ID0145</t>
  </si>
  <si>
    <t>ID0146</t>
  </si>
  <si>
    <t>ID0147</t>
  </si>
  <si>
    <t>ID0148</t>
  </si>
  <si>
    <t>ID0149</t>
  </si>
  <si>
    <t>ID0150</t>
  </si>
  <si>
    <t>ID0151</t>
  </si>
  <si>
    <t>ID0152</t>
  </si>
  <si>
    <t>ID0153</t>
  </si>
  <si>
    <t>ID0154</t>
  </si>
  <si>
    <t>ID0155</t>
  </si>
  <si>
    <t>ID0156</t>
  </si>
  <si>
    <t>ID0157</t>
  </si>
  <si>
    <t>ID0158</t>
  </si>
  <si>
    <t>ID0159</t>
  </si>
  <si>
    <t>ID0160</t>
  </si>
  <si>
    <t>ID0161</t>
  </si>
  <si>
    <t>ID0162</t>
  </si>
  <si>
    <t>ID0163</t>
  </si>
  <si>
    <t>ID0164</t>
  </si>
  <si>
    <t>ID0165</t>
  </si>
  <si>
    <t>ID0166</t>
  </si>
  <si>
    <t>ID0167</t>
  </si>
  <si>
    <t>ID0168</t>
  </si>
  <si>
    <t>ID0169</t>
  </si>
  <si>
    <t>ID0170</t>
  </si>
  <si>
    <t>ID0171</t>
  </si>
  <si>
    <t>ID0172</t>
  </si>
  <si>
    <t>ID0173</t>
  </si>
  <si>
    <t>ID0174</t>
  </si>
  <si>
    <t>ID0175</t>
  </si>
  <si>
    <t>ID0176</t>
  </si>
  <si>
    <t>ID0177</t>
  </si>
  <si>
    <t>ID0178</t>
  </si>
  <si>
    <t>ID0179</t>
  </si>
  <si>
    <t>ID0180</t>
  </si>
  <si>
    <t>ID0181</t>
  </si>
  <si>
    <t>ID0182</t>
  </si>
  <si>
    <t>ID0183</t>
  </si>
  <si>
    <t>ID0184</t>
  </si>
  <si>
    <t>ID0185</t>
  </si>
  <si>
    <t>ID0186</t>
  </si>
  <si>
    <t>ID0187</t>
  </si>
  <si>
    <t>ID0188</t>
  </si>
  <si>
    <t>ID0189</t>
  </si>
  <si>
    <t>ID0190</t>
  </si>
  <si>
    <t>ID0192</t>
  </si>
  <si>
    <t>ID0193</t>
  </si>
  <si>
    <t>ID0194</t>
  </si>
  <si>
    <t>ID0195</t>
  </si>
  <si>
    <t>ID0196</t>
  </si>
  <si>
    <t>ID0197</t>
  </si>
  <si>
    <t>ID0198</t>
  </si>
  <si>
    <t>ID0200</t>
  </si>
  <si>
    <t>ID0201</t>
  </si>
  <si>
    <t>ID0202</t>
  </si>
  <si>
    <t>ID0203</t>
  </si>
  <si>
    <t>ID0204</t>
  </si>
  <si>
    <t>ID0205</t>
  </si>
  <si>
    <t>ID0207</t>
  </si>
  <si>
    <t>ID0208</t>
  </si>
  <si>
    <t>ID0209</t>
  </si>
  <si>
    <t>ID0210</t>
  </si>
  <si>
    <t>ID0211</t>
  </si>
  <si>
    <t>ID0212</t>
  </si>
  <si>
    <t>ID0213</t>
  </si>
  <si>
    <t>ID0214</t>
  </si>
  <si>
    <t>ID0215</t>
  </si>
  <si>
    <t>ID0216</t>
  </si>
  <si>
    <t>ID0217</t>
  </si>
  <si>
    <t>ID0218</t>
  </si>
  <si>
    <t>ID0219</t>
  </si>
  <si>
    <t>ID0220</t>
  </si>
  <si>
    <t>ID0221</t>
  </si>
  <si>
    <t>ID0222</t>
  </si>
  <si>
    <t>ID0223</t>
  </si>
  <si>
    <t>ID0224</t>
  </si>
  <si>
    <t>ID0225</t>
  </si>
  <si>
    <t>ID0226</t>
  </si>
  <si>
    <t>ID0227</t>
  </si>
  <si>
    <t>ID0228</t>
  </si>
  <si>
    <t>ID0229</t>
  </si>
  <si>
    <t>ID0230</t>
  </si>
  <si>
    <t>ID0231</t>
  </si>
  <si>
    <t>ID0232</t>
  </si>
  <si>
    <t>ID0233</t>
  </si>
  <si>
    <t>ID0234</t>
  </si>
  <si>
    <t>ID0235</t>
  </si>
  <si>
    <t>ID0236</t>
  </si>
  <si>
    <t>ID0237</t>
  </si>
  <si>
    <t>ID0238</t>
  </si>
  <si>
    <t>ID0239</t>
  </si>
  <si>
    <t>ID0240</t>
  </si>
  <si>
    <t>ID0241</t>
  </si>
  <si>
    <t>ID0242</t>
  </si>
  <si>
    <t>ID0243</t>
  </si>
  <si>
    <t>ID0244</t>
  </si>
  <si>
    <t>ID0245</t>
  </si>
  <si>
    <t>ID0246</t>
  </si>
  <si>
    <t>ID0247</t>
  </si>
  <si>
    <t>ID0248</t>
  </si>
  <si>
    <t>ID0249</t>
  </si>
  <si>
    <t>ID0250</t>
  </si>
  <si>
    <t>ID0251</t>
  </si>
  <si>
    <t>ID0252</t>
  </si>
  <si>
    <t>ID0253</t>
  </si>
  <si>
    <t>ID0254</t>
  </si>
  <si>
    <t>ID0255</t>
  </si>
  <si>
    <t>ID0256</t>
  </si>
  <si>
    <t>ID0257</t>
  </si>
  <si>
    <t>ID0258</t>
  </si>
  <si>
    <t>ID0259</t>
  </si>
  <si>
    <t>ID0260</t>
  </si>
  <si>
    <t>ID0261</t>
  </si>
  <si>
    <t>ID0262</t>
  </si>
  <si>
    <t>ID0263</t>
  </si>
  <si>
    <t>ID0264</t>
  </si>
  <si>
    <t>ID0265</t>
  </si>
  <si>
    <t>ID0266</t>
  </si>
  <si>
    <t>ID0267</t>
  </si>
  <si>
    <t>ID0268</t>
  </si>
  <si>
    <t>ID0269</t>
  </si>
  <si>
    <t>ID0270</t>
  </si>
  <si>
    <t>ID0271</t>
  </si>
  <si>
    <t>ID0272</t>
  </si>
  <si>
    <t>ID0273</t>
  </si>
  <si>
    <t>ID0274</t>
  </si>
  <si>
    <t>ID0275</t>
  </si>
  <si>
    <t>ID0276</t>
  </si>
  <si>
    <t>ID0277</t>
  </si>
  <si>
    <t>ID0278</t>
  </si>
  <si>
    <t>ID0279</t>
  </si>
  <si>
    <t>ID0280</t>
  </si>
  <si>
    <t>ID0281</t>
  </si>
  <si>
    <t>ID0282</t>
  </si>
  <si>
    <t>ID0283</t>
  </si>
  <si>
    <t>ID0284</t>
  </si>
  <si>
    <t>ID0285</t>
  </si>
  <si>
    <t>ID0286</t>
  </si>
  <si>
    <t>ID0287</t>
  </si>
  <si>
    <t>ID0288</t>
  </si>
  <si>
    <t>ID0289</t>
  </si>
  <si>
    <t>ID0290</t>
  </si>
  <si>
    <t>ID0291</t>
  </si>
  <si>
    <t>ID0292</t>
  </si>
  <si>
    <t>ID0293</t>
  </si>
  <si>
    <t>ID0294</t>
  </si>
  <si>
    <t>ID0295</t>
  </si>
  <si>
    <t>ID0296</t>
  </si>
  <si>
    <t>ID0297</t>
  </si>
  <si>
    <t>ID0298</t>
  </si>
  <si>
    <t>ID0299</t>
  </si>
  <si>
    <t>ID0300</t>
  </si>
  <si>
    <t>ID0301</t>
  </si>
  <si>
    <t>ID0302</t>
  </si>
  <si>
    <t>ID0303</t>
  </si>
  <si>
    <t>ID0304</t>
  </si>
  <si>
    <t>ID0305</t>
  </si>
  <si>
    <t>ID0306</t>
  </si>
  <si>
    <t>ID0307</t>
  </si>
  <si>
    <t>ID0308</t>
  </si>
  <si>
    <t>ID0309</t>
  </si>
  <si>
    <t>ID0310</t>
  </si>
  <si>
    <t>ID0311</t>
  </si>
  <si>
    <t>ID0312</t>
  </si>
  <si>
    <t>ID0313</t>
  </si>
  <si>
    <t>ID0314</t>
  </si>
  <si>
    <t>ID0315</t>
  </si>
  <si>
    <t>ID0316</t>
  </si>
  <si>
    <t>ID0317</t>
  </si>
  <si>
    <t>ID0318</t>
  </si>
  <si>
    <t>ID0319</t>
  </si>
  <si>
    <t>ID0320</t>
  </si>
  <si>
    <t>ID0321</t>
  </si>
  <si>
    <t>ID0322</t>
  </si>
  <si>
    <t>ID0323</t>
  </si>
  <si>
    <t>ID0324</t>
  </si>
  <si>
    <t>ID0325</t>
  </si>
  <si>
    <t>ID0326</t>
  </si>
  <si>
    <t>ID0327</t>
  </si>
  <si>
    <t>ID0328</t>
  </si>
  <si>
    <t>ID0329</t>
  </si>
  <si>
    <t>ID0330</t>
  </si>
  <si>
    <t>ID0331</t>
  </si>
  <si>
    <t>ID0332</t>
  </si>
  <si>
    <t>ID0333</t>
  </si>
  <si>
    <t>ID0334</t>
  </si>
  <si>
    <t>ID0335</t>
  </si>
  <si>
    <t>ID0336</t>
  </si>
  <si>
    <t>ID0337</t>
  </si>
  <si>
    <t>ID0338</t>
  </si>
  <si>
    <t>ID0339</t>
  </si>
  <si>
    <t>ID0340</t>
  </si>
  <si>
    <t>ID0341</t>
  </si>
  <si>
    <t>ID0342</t>
  </si>
  <si>
    <t>ID0343</t>
  </si>
  <si>
    <t>ID0344</t>
  </si>
  <si>
    <t>ID0346</t>
  </si>
  <si>
    <t>ID0347</t>
  </si>
  <si>
    <t>ID0348</t>
  </si>
  <si>
    <t>ID0349</t>
  </si>
  <si>
    <t>ID0350</t>
  </si>
  <si>
    <t>ID0351</t>
  </si>
  <si>
    <t>ID0352</t>
  </si>
  <si>
    <t>ID0353</t>
  </si>
  <si>
    <t>ID0354</t>
  </si>
  <si>
    <t>ID0355</t>
  </si>
  <si>
    <t>ID0356</t>
  </si>
  <si>
    <t>ID0357</t>
  </si>
  <si>
    <t>ID0358</t>
  </si>
  <si>
    <t>ID0359</t>
  </si>
  <si>
    <t>ID0360</t>
  </si>
  <si>
    <t>ID0361</t>
  </si>
  <si>
    <t>ID0362</t>
  </si>
  <si>
    <t>ID0363</t>
  </si>
  <si>
    <t>ID0365</t>
  </si>
  <si>
    <t>ID0366</t>
  </si>
  <si>
    <t>ID0367</t>
  </si>
  <si>
    <t>ID0368</t>
  </si>
  <si>
    <t>ID0369</t>
  </si>
  <si>
    <t>ID0370</t>
  </si>
  <si>
    <t>ID0371</t>
  </si>
  <si>
    <t>ID0372</t>
  </si>
  <si>
    <t>ID0373</t>
  </si>
  <si>
    <t>ID0374</t>
  </si>
  <si>
    <t>ID0375</t>
  </si>
  <si>
    <t>ID0376</t>
  </si>
  <si>
    <t>ID0377</t>
  </si>
  <si>
    <t>ID0378</t>
  </si>
  <si>
    <t>ID0379</t>
  </si>
  <si>
    <t>ID0380</t>
  </si>
  <si>
    <t>ID0381</t>
  </si>
  <si>
    <t>ID0382</t>
  </si>
  <si>
    <t>ID0383</t>
  </si>
  <si>
    <t>ID0384</t>
  </si>
  <si>
    <t>ID0385</t>
  </si>
  <si>
    <t>ID0386</t>
  </si>
  <si>
    <t>ID0387</t>
  </si>
  <si>
    <t>ID0388</t>
  </si>
  <si>
    <t>ID0389</t>
  </si>
  <si>
    <t>ID0390</t>
  </si>
  <si>
    <t>ID0391</t>
  </si>
  <si>
    <t>ID0392</t>
  </si>
  <si>
    <t>ID0393</t>
  </si>
  <si>
    <t>ID0394</t>
  </si>
  <si>
    <t>ID0395</t>
  </si>
  <si>
    <t>ID0396</t>
  </si>
  <si>
    <t>ID0397</t>
  </si>
  <si>
    <t>ID0398</t>
  </si>
  <si>
    <t>ID0399</t>
  </si>
  <si>
    <t>ID0400</t>
  </si>
  <si>
    <t>ID0401</t>
  </si>
  <si>
    <t>ID0402</t>
  </si>
  <si>
    <t>ID0403</t>
  </si>
  <si>
    <t>ID0404</t>
  </si>
  <si>
    <t>ID0405</t>
  </si>
  <si>
    <t>ID0406</t>
  </si>
  <si>
    <t>ID0407</t>
  </si>
  <si>
    <t>ID0408</t>
  </si>
  <si>
    <t>ID0409</t>
  </si>
  <si>
    <t>ID0410</t>
  </si>
  <si>
    <t>ID0411</t>
  </si>
  <si>
    <t>ID0412</t>
  </si>
  <si>
    <t>ID0413</t>
  </si>
  <si>
    <t>ID0414</t>
  </si>
  <si>
    <t>ID0415</t>
  </si>
  <si>
    <t>ID0416</t>
  </si>
  <si>
    <t>ID0417</t>
  </si>
  <si>
    <t>ID0418</t>
  </si>
  <si>
    <t>ID0419</t>
  </si>
  <si>
    <t>ID0420</t>
  </si>
  <si>
    <t>ID0421</t>
  </si>
  <si>
    <t>ID0422</t>
  </si>
  <si>
    <t>ID0423</t>
  </si>
  <si>
    <t>ID0424</t>
  </si>
  <si>
    <t>ID0425</t>
  </si>
  <si>
    <t>ID0426</t>
  </si>
  <si>
    <t>ID0427</t>
  </si>
  <si>
    <t>ID0428</t>
  </si>
  <si>
    <t>ID0429</t>
  </si>
  <si>
    <t>ID0430</t>
  </si>
  <si>
    <t>ID0431</t>
  </si>
  <si>
    <t>ID0432</t>
  </si>
  <si>
    <t>ID0433</t>
  </si>
  <si>
    <t>ID0434</t>
  </si>
  <si>
    <t>ID0435</t>
  </si>
  <si>
    <t>ID0436</t>
  </si>
  <si>
    <t>ID0437</t>
  </si>
  <si>
    <t>ID0438</t>
  </si>
  <si>
    <t>ID0439</t>
  </si>
  <si>
    <t>ID0440</t>
  </si>
  <si>
    <t>ID0441</t>
  </si>
  <si>
    <t>ID0442</t>
  </si>
  <si>
    <t>ID0443</t>
  </si>
  <si>
    <t>ID0444</t>
  </si>
  <si>
    <t>ID0445</t>
  </si>
  <si>
    <t>ID0446</t>
  </si>
  <si>
    <t>ID0447</t>
  </si>
  <si>
    <t>ID0448</t>
  </si>
  <si>
    <t>ID0449</t>
  </si>
  <si>
    <t>ID0450</t>
  </si>
  <si>
    <t>ID0451</t>
  </si>
  <si>
    <t>ID0452</t>
  </si>
  <si>
    <t>ID0453</t>
  </si>
  <si>
    <t>ID0454</t>
  </si>
  <si>
    <t>ID0455</t>
  </si>
  <si>
    <t>ID0456</t>
  </si>
  <si>
    <t>ID0457</t>
  </si>
  <si>
    <t>ID0458</t>
  </si>
  <si>
    <t>ID0459</t>
  </si>
  <si>
    <t>ID0460</t>
  </si>
  <si>
    <t>ID0461</t>
  </si>
  <si>
    <t>ID0462</t>
  </si>
  <si>
    <t>ID0463</t>
  </si>
  <si>
    <t>ID0464</t>
  </si>
  <si>
    <t>ID0465</t>
  </si>
  <si>
    <t>ID0466</t>
  </si>
  <si>
    <t>ID0467</t>
  </si>
  <si>
    <t>ID0468</t>
  </si>
  <si>
    <t>ID0469</t>
  </si>
  <si>
    <t>ID0470</t>
  </si>
  <si>
    <t>ID0471</t>
  </si>
  <si>
    <t>ID0472</t>
  </si>
  <si>
    <t>ID0473</t>
  </si>
  <si>
    <t>ID0474</t>
  </si>
  <si>
    <t>ID0476</t>
  </si>
  <si>
    <t>ID0477</t>
  </si>
  <si>
    <t>ID0478</t>
  </si>
  <si>
    <t>ID0479</t>
  </si>
  <si>
    <t>ID0480</t>
  </si>
  <si>
    <t>ID0481</t>
  </si>
  <si>
    <t>ID0482</t>
  </si>
  <si>
    <t>ID0484</t>
  </si>
  <si>
    <t>ID0485</t>
  </si>
  <si>
    <t>ID0486</t>
  </si>
  <si>
    <t>ID0487</t>
  </si>
  <si>
    <t>ID0488</t>
  </si>
  <si>
    <t>ID0489</t>
  </si>
  <si>
    <t>ID0490</t>
  </si>
  <si>
    <t>ID0491</t>
  </si>
  <si>
    <t>ID0492</t>
  </si>
  <si>
    <t>ID0493</t>
  </si>
  <si>
    <t>ID0494</t>
  </si>
  <si>
    <t>ID0495</t>
  </si>
  <si>
    <t>ID0496</t>
  </si>
  <si>
    <t>ID0497</t>
  </si>
  <si>
    <t>ID0498</t>
  </si>
  <si>
    <t>ID0499</t>
  </si>
  <si>
    <t>ID0500</t>
  </si>
  <si>
    <t>ID0501</t>
  </si>
  <si>
    <t>ID0502</t>
  </si>
  <si>
    <t>ID0503</t>
  </si>
  <si>
    <t>ID0504</t>
  </si>
  <si>
    <t>ID0505</t>
  </si>
  <si>
    <t>ID0506</t>
  </si>
  <si>
    <t>ID0507</t>
  </si>
  <si>
    <t>ID0508</t>
  </si>
  <si>
    <t>ID0509</t>
  </si>
  <si>
    <t>ID0510</t>
  </si>
  <si>
    <t>ID0511</t>
  </si>
  <si>
    <t>ID0512</t>
  </si>
  <si>
    <t>ID0513</t>
  </si>
  <si>
    <t>ID0514</t>
  </si>
  <si>
    <t>ID0515</t>
  </si>
  <si>
    <t>ID0516</t>
  </si>
  <si>
    <t>ID0517</t>
  </si>
  <si>
    <t>ID0518</t>
  </si>
  <si>
    <t>ID0519</t>
  </si>
  <si>
    <t>ID0520</t>
  </si>
  <si>
    <t>ID0521</t>
  </si>
  <si>
    <t>ID0522</t>
  </si>
  <si>
    <t>ID0523</t>
  </si>
  <si>
    <t>ID0524</t>
  </si>
  <si>
    <t>ID0525</t>
  </si>
  <si>
    <t>ID0526</t>
  </si>
  <si>
    <t>ID0527</t>
  </si>
  <si>
    <t>ID0528</t>
  </si>
  <si>
    <t>ID0529</t>
  </si>
  <si>
    <t>ID0530</t>
  </si>
  <si>
    <t>ID0531</t>
  </si>
  <si>
    <t>ID0532</t>
  </si>
  <si>
    <t>ID0533</t>
  </si>
  <si>
    <t>ID0534</t>
  </si>
  <si>
    <t>ID0535</t>
  </si>
  <si>
    <t>ID0536</t>
  </si>
  <si>
    <t>ID0537</t>
  </si>
  <si>
    <t>ID0538</t>
  </si>
  <si>
    <t>ID0539</t>
  </si>
  <si>
    <t>ID0540</t>
  </si>
  <si>
    <t>ID0541</t>
  </si>
  <si>
    <t>ID0543</t>
  </si>
  <si>
    <t>ID0544</t>
  </si>
  <si>
    <t>ID0545</t>
  </si>
  <si>
    <t>ID0546</t>
  </si>
  <si>
    <t>ID0547</t>
  </si>
  <si>
    <t>ID0548</t>
  </si>
  <si>
    <t>ID0549</t>
  </si>
  <si>
    <t>ID0550</t>
  </si>
  <si>
    <t>ID0551</t>
  </si>
  <si>
    <t>ID0552</t>
  </si>
  <si>
    <t>ID0553</t>
  </si>
  <si>
    <t>ID0554</t>
  </si>
  <si>
    <t>ID0555</t>
  </si>
  <si>
    <t>ID0556</t>
  </si>
  <si>
    <t>ID0557</t>
  </si>
  <si>
    <t>ID0558</t>
  </si>
  <si>
    <t>ID0559</t>
  </si>
  <si>
    <t>ID0560</t>
  </si>
  <si>
    <t>ID0561</t>
  </si>
  <si>
    <t>ID0562</t>
  </si>
  <si>
    <t>ID0563</t>
  </si>
  <si>
    <t>ID0564</t>
  </si>
  <si>
    <t>ID0565</t>
  </si>
  <si>
    <t>ID0566</t>
  </si>
  <si>
    <t>ID0567</t>
  </si>
  <si>
    <t>ID0568</t>
  </si>
  <si>
    <t>ID0569</t>
  </si>
  <si>
    <t>ID0570</t>
  </si>
  <si>
    <t>ID0572</t>
  </si>
  <si>
    <t>ID0573</t>
  </si>
  <si>
    <t>ID0574</t>
  </si>
  <si>
    <t>ID0575</t>
  </si>
  <si>
    <t>ID0576</t>
  </si>
  <si>
    <t>ID0577</t>
  </si>
  <si>
    <t>ID0578</t>
  </si>
  <si>
    <t>ID0579</t>
  </si>
  <si>
    <t>ID0580</t>
  </si>
  <si>
    <t>ID0581</t>
  </si>
  <si>
    <t>ID0582</t>
  </si>
  <si>
    <t>ID0583</t>
  </si>
  <si>
    <t>ID0584</t>
  </si>
  <si>
    <t>ID0585</t>
  </si>
  <si>
    <t>ID0586</t>
  </si>
  <si>
    <t>ID0587</t>
  </si>
  <si>
    <t>ID0588</t>
  </si>
  <si>
    <t>ID0589</t>
  </si>
  <si>
    <t>ID0590</t>
  </si>
  <si>
    <t>ID0591</t>
  </si>
  <si>
    <t>ID0592</t>
  </si>
  <si>
    <t>ID0593</t>
  </si>
  <si>
    <t>ID0594</t>
  </si>
  <si>
    <t>ID0595</t>
  </si>
  <si>
    <t>ID0596</t>
  </si>
  <si>
    <t>ID0597</t>
  </si>
  <si>
    <t>ID0598</t>
  </si>
  <si>
    <t>ID0599</t>
  </si>
  <si>
    <t>ID0600</t>
  </si>
  <si>
    <t>ID0601</t>
  </si>
  <si>
    <t>ID0602</t>
  </si>
  <si>
    <t>ID0603</t>
  </si>
  <si>
    <t>ID0604</t>
  </si>
  <si>
    <t>ID0605</t>
  </si>
  <si>
    <t>ID0606</t>
  </si>
  <si>
    <t>ID0608</t>
  </si>
  <si>
    <t>ID0609</t>
  </si>
  <si>
    <t>ID0611</t>
  </si>
  <si>
    <t>ID0612</t>
  </si>
  <si>
    <t>ID0613</t>
  </si>
  <si>
    <t>ID0614</t>
  </si>
  <si>
    <t>ID0615</t>
  </si>
  <si>
    <t>ID0616</t>
  </si>
  <si>
    <t>ID0617</t>
  </si>
  <si>
    <t>ID0618</t>
  </si>
  <si>
    <t>ID0619</t>
  </si>
  <si>
    <t>ID0620</t>
  </si>
  <si>
    <t>ID0621</t>
  </si>
  <si>
    <t>ID0622</t>
  </si>
  <si>
    <t>ID0623</t>
  </si>
  <si>
    <t>ID0624</t>
  </si>
  <si>
    <t>ID0625</t>
  </si>
  <si>
    <t>ID0626</t>
  </si>
  <si>
    <t>ID0627</t>
  </si>
  <si>
    <t>ID0628</t>
  </si>
  <si>
    <t>ID0629</t>
  </si>
  <si>
    <t>ID0630</t>
  </si>
  <si>
    <t>ID0631</t>
  </si>
  <si>
    <t>ID0632</t>
  </si>
  <si>
    <t>ID0633</t>
  </si>
  <si>
    <t>ID0634</t>
  </si>
  <si>
    <t>ID0635</t>
  </si>
  <si>
    <t>ID0636</t>
  </si>
  <si>
    <t>ID0637</t>
  </si>
  <si>
    <t>ID0638</t>
  </si>
  <si>
    <t>ID0639</t>
  </si>
  <si>
    <t>ID0640</t>
  </si>
  <si>
    <t>ID0641</t>
  </si>
  <si>
    <t>ID0642</t>
  </si>
  <si>
    <t>ID0643</t>
  </si>
  <si>
    <t>ID0644</t>
  </si>
  <si>
    <t>ID0645</t>
  </si>
  <si>
    <t>ID0646</t>
  </si>
  <si>
    <t>ID0647</t>
  </si>
  <si>
    <t>ID0648</t>
  </si>
  <si>
    <t>ID0649</t>
  </si>
  <si>
    <t>ID0650</t>
  </si>
  <si>
    <t>ID0651</t>
  </si>
  <si>
    <t>ID0652</t>
  </si>
  <si>
    <t>ID0653</t>
  </si>
  <si>
    <t>ID0654</t>
  </si>
  <si>
    <t>ID0655</t>
  </si>
  <si>
    <t>ID0657</t>
  </si>
  <si>
    <t>ID0658</t>
  </si>
  <si>
    <t>ID0659</t>
  </si>
  <si>
    <t>ID0660</t>
  </si>
  <si>
    <t>ID0661</t>
  </si>
  <si>
    <t>ID0662</t>
  </si>
  <si>
    <t>ID0663</t>
  </si>
  <si>
    <t>ID0664</t>
  </si>
  <si>
    <t>ID0665</t>
  </si>
  <si>
    <t>ID0666</t>
  </si>
  <si>
    <t>ID0667</t>
  </si>
  <si>
    <t>ID0668</t>
  </si>
  <si>
    <t>ID0669</t>
  </si>
  <si>
    <t>ID0670</t>
  </si>
  <si>
    <t>ID0671</t>
  </si>
  <si>
    <t>ID0672</t>
  </si>
  <si>
    <t>ID0673</t>
  </si>
  <si>
    <t>ID0674</t>
  </si>
  <si>
    <t>ID0675</t>
  </si>
  <si>
    <t>ID0676</t>
  </si>
  <si>
    <t>ID0677</t>
  </si>
  <si>
    <t>ID0678</t>
  </si>
  <si>
    <t>ID0679</t>
  </si>
  <si>
    <t>ID0680</t>
  </si>
  <si>
    <t>ID0681</t>
  </si>
  <si>
    <t>ID0682</t>
  </si>
  <si>
    <t>ID0683</t>
  </si>
  <si>
    <t>ID0684</t>
  </si>
  <si>
    <t>ID0685</t>
  </si>
  <si>
    <t>ID0686</t>
  </si>
  <si>
    <t>ID0687</t>
  </si>
  <si>
    <t>ID0688</t>
  </si>
  <si>
    <t>ID0689</t>
  </si>
  <si>
    <t>ID0690</t>
  </si>
  <si>
    <t>ID0691</t>
  </si>
  <si>
    <t>ID0692</t>
  </si>
  <si>
    <t>ID0693</t>
  </si>
  <si>
    <t>ID0694</t>
  </si>
  <si>
    <t>ID0695</t>
  </si>
  <si>
    <t>ID0696</t>
  </si>
  <si>
    <t>ID0697</t>
  </si>
  <si>
    <t>ID0698</t>
  </si>
  <si>
    <t>ID0699</t>
  </si>
  <si>
    <t>ID0700</t>
  </si>
  <si>
    <t>ID0701</t>
  </si>
  <si>
    <t>ID0702</t>
  </si>
  <si>
    <t>ID0703</t>
  </si>
  <si>
    <t>ID0704</t>
  </si>
  <si>
    <t>ID0705</t>
  </si>
  <si>
    <t>ID0706</t>
  </si>
  <si>
    <t>ID0707</t>
  </si>
  <si>
    <t>ID0708</t>
  </si>
  <si>
    <t>ID0709</t>
  </si>
  <si>
    <t>ID0710</t>
  </si>
  <si>
    <t>ID0711</t>
  </si>
  <si>
    <t>ID0712</t>
  </si>
  <si>
    <t>ID0713</t>
  </si>
  <si>
    <t>ID0714</t>
  </si>
  <si>
    <t>ID0715</t>
  </si>
  <si>
    <t>ID0716</t>
  </si>
  <si>
    <t>ID0717</t>
  </si>
  <si>
    <t>ID0718</t>
  </si>
  <si>
    <t>ID0719</t>
  </si>
  <si>
    <t>ID0720</t>
  </si>
  <si>
    <t>ID0721</t>
  </si>
  <si>
    <t>ID0722</t>
  </si>
  <si>
    <t>ID0723</t>
  </si>
  <si>
    <t>ID0724</t>
  </si>
  <si>
    <t>ID0725</t>
  </si>
  <si>
    <t>ID0726</t>
  </si>
  <si>
    <t>ID0727</t>
  </si>
  <si>
    <t>ID0728</t>
  </si>
  <si>
    <t>ID0729</t>
  </si>
  <si>
    <t>ID0730</t>
  </si>
  <si>
    <t>ID0731</t>
  </si>
  <si>
    <t>ID0732</t>
  </si>
  <si>
    <t>ID0733</t>
  </si>
  <si>
    <t>ID0734</t>
  </si>
  <si>
    <t>ID0735</t>
  </si>
  <si>
    <t>ID0736</t>
  </si>
  <si>
    <t>ID0737</t>
  </si>
  <si>
    <t>ID0738</t>
  </si>
  <si>
    <t>ID0739</t>
  </si>
  <si>
    <t>ID0740</t>
  </si>
  <si>
    <t>ID0741</t>
  </si>
  <si>
    <t>ID0742</t>
  </si>
  <si>
    <t>ID0743</t>
  </si>
  <si>
    <t>ID0744</t>
  </si>
  <si>
    <t>ID0745</t>
  </si>
  <si>
    <t>ID0746</t>
  </si>
  <si>
    <t>ID0747</t>
  </si>
  <si>
    <t>ID0748</t>
  </si>
  <si>
    <t>ID0749</t>
  </si>
  <si>
    <t>ID0750</t>
  </si>
  <si>
    <t>ID0751</t>
  </si>
  <si>
    <t>ID0752</t>
  </si>
  <si>
    <t>ID0753</t>
  </si>
  <si>
    <t>ID0754</t>
  </si>
  <si>
    <t>ID0755</t>
  </si>
  <si>
    <t>ID0756</t>
  </si>
  <si>
    <t>ID0757</t>
  </si>
  <si>
    <t>ID0758</t>
  </si>
  <si>
    <t>ID0759</t>
  </si>
  <si>
    <t>ID0760</t>
  </si>
  <si>
    <t>ID0761</t>
  </si>
  <si>
    <t>ID0762</t>
  </si>
  <si>
    <t>ID0763</t>
  </si>
  <si>
    <t>ID0764</t>
  </si>
  <si>
    <t>ID0765</t>
  </si>
  <si>
    <t>ID0766</t>
  </si>
  <si>
    <t>ID0767</t>
  </si>
  <si>
    <t>ID0768</t>
  </si>
  <si>
    <t>ID0769</t>
  </si>
  <si>
    <t>ID0770</t>
  </si>
  <si>
    <t>ID0771</t>
  </si>
  <si>
    <t>ID0772</t>
  </si>
  <si>
    <t>ID0773</t>
  </si>
  <si>
    <t>ID0774</t>
  </si>
  <si>
    <t>ID0775</t>
  </si>
  <si>
    <t>ID0776</t>
  </si>
  <si>
    <t>ID0777</t>
  </si>
  <si>
    <t>ID0778</t>
  </si>
  <si>
    <t>ID0779</t>
  </si>
  <si>
    <t>ID0780</t>
  </si>
  <si>
    <t>ID0781</t>
  </si>
  <si>
    <t>ID0782</t>
  </si>
  <si>
    <t>ID0783</t>
  </si>
  <si>
    <t>ID0784</t>
  </si>
  <si>
    <t>ID0785</t>
  </si>
  <si>
    <t>ID0786</t>
  </si>
  <si>
    <t>ID0787</t>
  </si>
  <si>
    <t>ID0788</t>
  </si>
  <si>
    <t>ID0789</t>
  </si>
  <si>
    <t>ID0790</t>
  </si>
  <si>
    <t>ID0791</t>
  </si>
  <si>
    <t>ID0792</t>
  </si>
  <si>
    <t>ID0793</t>
  </si>
  <si>
    <t>ID0794</t>
  </si>
  <si>
    <t>ID0795</t>
  </si>
  <si>
    <t>ID0796</t>
  </si>
  <si>
    <t>ID0797</t>
  </si>
  <si>
    <t>ID0798</t>
  </si>
  <si>
    <t>ID0799</t>
  </si>
  <si>
    <t>ID0800</t>
  </si>
  <si>
    <t>ID0801</t>
  </si>
  <si>
    <t>ID0802</t>
  </si>
  <si>
    <t>ID0803</t>
  </si>
  <si>
    <t>ID0804</t>
  </si>
  <si>
    <t>ID0805</t>
  </si>
  <si>
    <t>ID0806</t>
  </si>
  <si>
    <t>ID0807</t>
  </si>
  <si>
    <t>ID0808</t>
  </si>
  <si>
    <t>ID0809</t>
  </si>
  <si>
    <t>ID0810</t>
  </si>
  <si>
    <t>ID0811</t>
  </si>
  <si>
    <t>ID0812</t>
  </si>
  <si>
    <t>ID0813</t>
  </si>
  <si>
    <t>ID0814</t>
  </si>
  <si>
    <t>ID0815</t>
  </si>
  <si>
    <t>ID0816</t>
  </si>
  <si>
    <t>ID0817</t>
  </si>
  <si>
    <t>ID0818</t>
  </si>
  <si>
    <t>ID0820</t>
  </si>
  <si>
    <t>ID0821</t>
  </si>
  <si>
    <t>ID0822</t>
  </si>
  <si>
    <t>ID0823</t>
  </si>
  <si>
    <t>ID0824</t>
  </si>
  <si>
    <t>ID0825</t>
  </si>
  <si>
    <t>ID0826</t>
  </si>
  <si>
    <t>ID0827</t>
  </si>
  <si>
    <t>ID0828</t>
  </si>
  <si>
    <t>ID0829</t>
  </si>
  <si>
    <t>ID0830</t>
  </si>
  <si>
    <t>ID0831</t>
  </si>
  <si>
    <t>ID0832</t>
  </si>
  <si>
    <t>ID0833</t>
  </si>
  <si>
    <t>ID0834</t>
  </si>
  <si>
    <t>ID0835</t>
  </si>
  <si>
    <t>ID0836</t>
  </si>
  <si>
    <t>ID0837</t>
  </si>
  <si>
    <t>ID0838</t>
  </si>
  <si>
    <t>ID0839</t>
  </si>
  <si>
    <t>ID0840</t>
  </si>
  <si>
    <t>ID0841</t>
  </si>
  <si>
    <t>ID0842</t>
  </si>
  <si>
    <t>ID0844</t>
  </si>
  <si>
    <t>ID0845</t>
  </si>
  <si>
    <t>ID0846</t>
  </si>
  <si>
    <t>ID0847</t>
  </si>
  <si>
    <t>ID0848</t>
  </si>
  <si>
    <t>ID0849</t>
  </si>
  <si>
    <t>ID0850</t>
  </si>
  <si>
    <t>ID0851</t>
  </si>
  <si>
    <t>ID0852</t>
  </si>
  <si>
    <t>ID0854</t>
  </si>
  <si>
    <t>ID0855</t>
  </si>
  <si>
    <t>ID0856</t>
  </si>
  <si>
    <t>ID0857</t>
  </si>
  <si>
    <t>ID0858</t>
  </si>
  <si>
    <t>ID0859</t>
  </si>
  <si>
    <t>ID0860</t>
  </si>
  <si>
    <t>ID0861</t>
  </si>
  <si>
    <t>ID0862</t>
  </si>
  <si>
    <t>ID0863</t>
  </si>
  <si>
    <t>ID0864</t>
  </si>
  <si>
    <t>ID0865</t>
  </si>
  <si>
    <t>ID0866</t>
  </si>
  <si>
    <t>ID0867</t>
  </si>
  <si>
    <t>ID0868</t>
  </si>
  <si>
    <t>ID0869</t>
  </si>
  <si>
    <t>ID0870</t>
  </si>
  <si>
    <t>ID0871</t>
  </si>
  <si>
    <t>ID0872</t>
  </si>
  <si>
    <t>ID0873</t>
  </si>
  <si>
    <t>ID0874</t>
  </si>
  <si>
    <t>ID0875</t>
  </si>
  <si>
    <t>ID0876</t>
  </si>
  <si>
    <t>ID0877</t>
  </si>
  <si>
    <t>ID0878</t>
  </si>
  <si>
    <t>ID0879</t>
  </si>
  <si>
    <t>ID0880</t>
  </si>
  <si>
    <t>ID0881</t>
  </si>
  <si>
    <t>ID0882</t>
  </si>
  <si>
    <t>ID0883</t>
  </si>
  <si>
    <t>ID0884</t>
  </si>
  <si>
    <t>ID0885</t>
  </si>
  <si>
    <t>ID0886</t>
  </si>
  <si>
    <t>ID0887</t>
  </si>
  <si>
    <t>ID0888</t>
  </si>
  <si>
    <t>ID0889</t>
  </si>
  <si>
    <t>ID0890</t>
  </si>
  <si>
    <t>ID0891</t>
  </si>
  <si>
    <t>ID0892</t>
  </si>
  <si>
    <t>ID0893</t>
  </si>
  <si>
    <t>ID0894</t>
  </si>
  <si>
    <t>ID0895</t>
  </si>
  <si>
    <t>ID0896</t>
  </si>
  <si>
    <t>ID0897</t>
  </si>
  <si>
    <t>ID0898</t>
  </si>
  <si>
    <t>ID0899</t>
  </si>
  <si>
    <t>ID0900</t>
  </si>
  <si>
    <t>ID0901</t>
  </si>
  <si>
    <t>ID0903</t>
  </si>
  <si>
    <t>ID0904</t>
  </si>
  <si>
    <t>ID0905</t>
  </si>
  <si>
    <t>ID0906</t>
  </si>
  <si>
    <t>ID0907</t>
  </si>
  <si>
    <t>ID0908</t>
  </si>
  <si>
    <t>ID0909</t>
  </si>
  <si>
    <t>ID0910</t>
  </si>
  <si>
    <t>ID0911</t>
  </si>
  <si>
    <t>ID0912</t>
  </si>
  <si>
    <t>ID0913</t>
  </si>
  <si>
    <t>ID0914</t>
  </si>
  <si>
    <t>ID0915</t>
  </si>
  <si>
    <t>ID0916</t>
  </si>
  <si>
    <t>ID0917</t>
  </si>
  <si>
    <t>ID0918</t>
  </si>
  <si>
    <t>ID0919</t>
  </si>
  <si>
    <t>ID0920</t>
  </si>
  <si>
    <t>ID0921</t>
  </si>
  <si>
    <t>ID0922</t>
  </si>
  <si>
    <t>ID0923</t>
  </si>
  <si>
    <t>ID0924</t>
  </si>
  <si>
    <t>ID0925</t>
  </si>
  <si>
    <t>ID0927</t>
  </si>
  <si>
    <t>ID0928</t>
  </si>
  <si>
    <t>ID0929</t>
  </si>
  <si>
    <t>ID0930</t>
  </si>
  <si>
    <t>ID0931</t>
  </si>
  <si>
    <t>ID0932</t>
  </si>
  <si>
    <t>ID0933</t>
  </si>
  <si>
    <t>ID0934</t>
  </si>
  <si>
    <t>ID0935</t>
  </si>
  <si>
    <t>ID0936</t>
  </si>
  <si>
    <t>ID0937</t>
  </si>
  <si>
    <t>ID0938</t>
  </si>
  <si>
    <t>ID0939</t>
  </si>
  <si>
    <t>ID0940</t>
  </si>
  <si>
    <t>ID0941</t>
  </si>
  <si>
    <t>ID0943</t>
  </si>
  <si>
    <t>ID0944</t>
  </si>
  <si>
    <t>ID0945</t>
  </si>
  <si>
    <t>ID0946</t>
  </si>
  <si>
    <t>ID0948</t>
  </si>
  <si>
    <t>ID0949</t>
  </si>
  <si>
    <t>ID0950</t>
  </si>
  <si>
    <t>ID0951</t>
  </si>
  <si>
    <t>ID0952</t>
  </si>
  <si>
    <t>ID0953</t>
  </si>
  <si>
    <t>ID0954</t>
  </si>
  <si>
    <t>ID0955</t>
  </si>
  <si>
    <t>ID0957</t>
  </si>
  <si>
    <t>ID0958</t>
  </si>
  <si>
    <t>ID0959</t>
  </si>
  <si>
    <t>ID0960</t>
  </si>
  <si>
    <t>ID0961</t>
  </si>
  <si>
    <t>ID0962</t>
  </si>
  <si>
    <t>ID0963</t>
  </si>
  <si>
    <t>ID0964</t>
  </si>
  <si>
    <t>ID0965</t>
  </si>
  <si>
    <t>ID0966</t>
  </si>
  <si>
    <t>ID0967</t>
  </si>
  <si>
    <t>ID0968</t>
  </si>
  <si>
    <t>ID0969</t>
  </si>
  <si>
    <t>ID0970</t>
  </si>
  <si>
    <t>ID0971</t>
  </si>
  <si>
    <t>ID0972</t>
  </si>
  <si>
    <t>ID0973</t>
  </si>
  <si>
    <t>ID0974</t>
  </si>
  <si>
    <t>ID0975</t>
  </si>
  <si>
    <t>ID0976</t>
  </si>
  <si>
    <t>ID0977</t>
  </si>
  <si>
    <t>ID0978</t>
  </si>
  <si>
    <t>ID0979</t>
  </si>
  <si>
    <t>ID0980</t>
  </si>
  <si>
    <t>ID0981</t>
  </si>
  <si>
    <t>ID0983</t>
  </si>
  <si>
    <t>ID0984</t>
  </si>
  <si>
    <t>ID0985</t>
  </si>
  <si>
    <t>ID0986</t>
  </si>
  <si>
    <t>ID0987</t>
  </si>
  <si>
    <t>ID0988</t>
  </si>
  <si>
    <t>ID0989</t>
  </si>
  <si>
    <t>ID0990</t>
  </si>
  <si>
    <t>ID0991</t>
  </si>
  <si>
    <t>ID0992</t>
  </si>
  <si>
    <t>ID0993</t>
  </si>
  <si>
    <t>ID0994</t>
  </si>
  <si>
    <t>ID0995</t>
  </si>
  <si>
    <t>ID0996</t>
  </si>
  <si>
    <t>ID0997</t>
  </si>
  <si>
    <t>ID0998</t>
  </si>
  <si>
    <t>ID0999</t>
  </si>
  <si>
    <t>ID1000</t>
  </si>
  <si>
    <t>ID1001</t>
  </si>
  <si>
    <t>ID1002</t>
  </si>
  <si>
    <t>ID1003</t>
  </si>
  <si>
    <t>ID1004</t>
  </si>
  <si>
    <t>ID1005</t>
  </si>
  <si>
    <t>ID1006</t>
  </si>
  <si>
    <t>ID1007</t>
  </si>
  <si>
    <t>ID1008</t>
  </si>
  <si>
    <t>ID1009</t>
  </si>
  <si>
    <t>ID1010</t>
  </si>
  <si>
    <t>ID1011</t>
  </si>
  <si>
    <t>ID1012</t>
  </si>
  <si>
    <t>ID1013</t>
  </si>
  <si>
    <t>ID1014</t>
  </si>
  <si>
    <t>ID1015</t>
  </si>
  <si>
    <t>ID1016</t>
  </si>
  <si>
    <t>ID1017</t>
  </si>
  <si>
    <t>ID1018</t>
  </si>
  <si>
    <t>ID1019</t>
  </si>
  <si>
    <t>ID1020</t>
  </si>
  <si>
    <t>ID1021</t>
  </si>
  <si>
    <t>ID1023</t>
  </si>
  <si>
    <t>ID1024</t>
  </si>
  <si>
    <t>ID1025</t>
  </si>
  <si>
    <t>ID1026</t>
  </si>
  <si>
    <t>ID1027</t>
  </si>
  <si>
    <t>ID1028</t>
  </si>
  <si>
    <t>ID1029</t>
  </si>
  <si>
    <t>ID1030</t>
  </si>
  <si>
    <t>ID1031</t>
  </si>
  <si>
    <t>ID1032</t>
  </si>
  <si>
    <t>ID1033</t>
  </si>
  <si>
    <t>ID1034</t>
  </si>
  <si>
    <t>ID1035</t>
  </si>
  <si>
    <t>ID1036</t>
  </si>
  <si>
    <t>ID1037</t>
  </si>
  <si>
    <t>ID1038</t>
  </si>
  <si>
    <t>ID1039</t>
  </si>
  <si>
    <t>ID1040</t>
  </si>
  <si>
    <t>ID1041</t>
  </si>
  <si>
    <t>ID1042</t>
  </si>
  <si>
    <t>ID1043</t>
  </si>
  <si>
    <t>ID1044</t>
  </si>
  <si>
    <t>ID1045</t>
  </si>
  <si>
    <t>ID1046</t>
  </si>
  <si>
    <t>ID1047</t>
  </si>
  <si>
    <t>ID1048</t>
  </si>
  <si>
    <t>ID1049</t>
  </si>
  <si>
    <t>ID1050</t>
  </si>
  <si>
    <t>ID1051</t>
  </si>
  <si>
    <t>ID1052</t>
  </si>
  <si>
    <t>ID1053</t>
  </si>
  <si>
    <t>ID1054</t>
  </si>
  <si>
    <t>ID1055</t>
  </si>
  <si>
    <t>ID1056</t>
  </si>
  <si>
    <t>ID1057</t>
  </si>
  <si>
    <t>ID1058</t>
  </si>
  <si>
    <t>ID1059</t>
  </si>
  <si>
    <t>ID1060</t>
  </si>
  <si>
    <t>ID1061</t>
  </si>
  <si>
    <t>ID1062</t>
  </si>
  <si>
    <t>ID1063</t>
  </si>
  <si>
    <t>ID1064</t>
  </si>
  <si>
    <t>ID1065</t>
  </si>
  <si>
    <t>ID1066</t>
  </si>
  <si>
    <t>ID1067</t>
  </si>
  <si>
    <t>ID1068</t>
  </si>
  <si>
    <t>ID1069</t>
  </si>
  <si>
    <t>ID1070</t>
  </si>
  <si>
    <t>ID1071</t>
  </si>
  <si>
    <t>ID1072</t>
  </si>
  <si>
    <t>ID1074</t>
  </si>
  <si>
    <t>ID1075</t>
  </si>
  <si>
    <t>ID1076</t>
  </si>
  <si>
    <t>ID1077</t>
  </si>
  <si>
    <t>ID1078</t>
  </si>
  <si>
    <t>ID1079</t>
  </si>
  <si>
    <t>ID1080</t>
  </si>
  <si>
    <t>ID1081</t>
  </si>
  <si>
    <t>ID1082</t>
  </si>
  <si>
    <t>ID1083</t>
  </si>
  <si>
    <t>ID1084</t>
  </si>
  <si>
    <t>ID1085</t>
  </si>
  <si>
    <t>ID1086</t>
  </si>
  <si>
    <t>ID1087</t>
  </si>
  <si>
    <t>ID1088</t>
  </si>
  <si>
    <t>ID1089</t>
  </si>
  <si>
    <t>ID1090</t>
  </si>
  <si>
    <t>ID1091</t>
  </si>
  <si>
    <t>ID1092</t>
  </si>
  <si>
    <t>ID1093</t>
  </si>
  <si>
    <t>ID1094</t>
  </si>
  <si>
    <t>ID1095</t>
  </si>
  <si>
    <t>ID1096</t>
  </si>
  <si>
    <t>ID1097</t>
  </si>
  <si>
    <t>ID1098</t>
  </si>
  <si>
    <t>ID1099</t>
  </si>
  <si>
    <t>ID1100</t>
  </si>
  <si>
    <t>ID1101</t>
  </si>
  <si>
    <t>ID1102</t>
  </si>
  <si>
    <t>ID1103</t>
  </si>
  <si>
    <t>ID1104</t>
  </si>
  <si>
    <t>ID1105</t>
  </si>
  <si>
    <t>ID1107</t>
  </si>
  <si>
    <t>ID1108</t>
  </si>
  <si>
    <t>ID1109</t>
  </si>
  <si>
    <t>ID1110</t>
  </si>
  <si>
    <t>ID1111</t>
  </si>
  <si>
    <t>ID1112</t>
  </si>
  <si>
    <t>ID1113</t>
  </si>
  <si>
    <t>ID1114</t>
  </si>
  <si>
    <t>ID1115</t>
  </si>
  <si>
    <t>ID1116</t>
  </si>
  <si>
    <t>ID1117</t>
  </si>
  <si>
    <t>ID1118</t>
  </si>
  <si>
    <t>ID1119</t>
  </si>
  <si>
    <t>ID1120</t>
  </si>
  <si>
    <t>ID1121</t>
  </si>
  <si>
    <t>ID1122</t>
  </si>
  <si>
    <t>ID1123</t>
  </si>
  <si>
    <t>ID1124</t>
  </si>
  <si>
    <t>ID1125</t>
  </si>
  <si>
    <t>ID1126</t>
  </si>
  <si>
    <t>ID1127</t>
  </si>
  <si>
    <t>ID1128</t>
  </si>
  <si>
    <t>ID1129</t>
  </si>
  <si>
    <t>ID1130</t>
  </si>
  <si>
    <t>ID1131</t>
  </si>
  <si>
    <t>ID1132</t>
  </si>
  <si>
    <t>ID1133</t>
  </si>
  <si>
    <t>ID1134</t>
  </si>
  <si>
    <t>ID1135</t>
  </si>
  <si>
    <t>ID1136</t>
  </si>
  <si>
    <t>ID1137</t>
  </si>
  <si>
    <t>ID1138</t>
  </si>
  <si>
    <t>ID1139</t>
  </si>
  <si>
    <t>ID1140</t>
  </si>
  <si>
    <t>ID1141</t>
  </si>
  <si>
    <t>ID1142</t>
  </si>
  <si>
    <t>ID1143</t>
  </si>
  <si>
    <t>ID1144</t>
  </si>
  <si>
    <t>ID1145</t>
  </si>
  <si>
    <t>ID1146</t>
  </si>
  <si>
    <t>ID1147</t>
  </si>
  <si>
    <t>ID1148</t>
  </si>
  <si>
    <t>ID1149</t>
  </si>
  <si>
    <t>ID1150</t>
  </si>
  <si>
    <t>ID1151</t>
  </si>
  <si>
    <t>ID1152</t>
  </si>
  <si>
    <t>ID1153</t>
  </si>
  <si>
    <t>ID1154</t>
  </si>
  <si>
    <t>ID1155</t>
  </si>
  <si>
    <t>ID1156</t>
  </si>
  <si>
    <t>ID1157</t>
  </si>
  <si>
    <t>ID1158</t>
  </si>
  <si>
    <t>ID1159</t>
  </si>
  <si>
    <t>ID1160</t>
  </si>
  <si>
    <t>ID1161</t>
  </si>
  <si>
    <t>ID1162</t>
  </si>
  <si>
    <t>ID1163</t>
  </si>
  <si>
    <t>ID1164</t>
  </si>
  <si>
    <t>ID1165</t>
  </si>
  <si>
    <t>ID1166</t>
  </si>
  <si>
    <t>ID1167</t>
  </si>
  <si>
    <t>ID1168</t>
  </si>
  <si>
    <t>ID1169</t>
  </si>
  <si>
    <t>ID1170</t>
  </si>
  <si>
    <t>ID1171</t>
  </si>
  <si>
    <t>ID1172</t>
  </si>
  <si>
    <t>ID1173</t>
  </si>
  <si>
    <t>ID1175</t>
  </si>
  <si>
    <t>ID1176</t>
  </si>
  <si>
    <t>ID1177</t>
  </si>
  <si>
    <t>ID1178</t>
  </si>
  <si>
    <t>ID1179</t>
  </si>
  <si>
    <t>ID1180</t>
  </si>
  <si>
    <t>ID1181</t>
  </si>
  <si>
    <t>ID1182</t>
  </si>
  <si>
    <t>ID1183</t>
  </si>
  <si>
    <t>ID1184</t>
  </si>
  <si>
    <t>ID1185</t>
  </si>
  <si>
    <t>ID1186</t>
  </si>
  <si>
    <t>ID1187</t>
  </si>
  <si>
    <t>ID1188</t>
  </si>
  <si>
    <t>ID1189</t>
  </si>
  <si>
    <t>ID1190</t>
  </si>
  <si>
    <t>ID1191</t>
  </si>
  <si>
    <t>ID1192</t>
  </si>
  <si>
    <t>ID1193</t>
  </si>
  <si>
    <t>ID1194</t>
  </si>
  <si>
    <t>ID1195</t>
  </si>
  <si>
    <t>ID1196</t>
  </si>
  <si>
    <t>ID1197</t>
  </si>
  <si>
    <t>ID1198</t>
  </si>
  <si>
    <t>ID1199</t>
  </si>
  <si>
    <t>ID1200</t>
  </si>
  <si>
    <t>ID1201</t>
  </si>
  <si>
    <t>ID1202</t>
  </si>
  <si>
    <t>ID1203</t>
  </si>
  <si>
    <t>ID1204</t>
  </si>
  <si>
    <t>ID1205</t>
  </si>
  <si>
    <t>ID1206</t>
  </si>
  <si>
    <t>ID1207</t>
  </si>
  <si>
    <t>ID1208</t>
  </si>
  <si>
    <t>ID1209</t>
  </si>
  <si>
    <t>ID1210</t>
  </si>
  <si>
    <t>ID1211</t>
  </si>
  <si>
    <t>ID1212</t>
  </si>
  <si>
    <t>ID1213</t>
  </si>
  <si>
    <t>ID1214</t>
  </si>
  <si>
    <t>ID1215</t>
  </si>
  <si>
    <t>ID1216</t>
  </si>
  <si>
    <t>ID1217</t>
  </si>
  <si>
    <t>ID1218</t>
  </si>
  <si>
    <t>ID1219</t>
  </si>
  <si>
    <t>ID1220</t>
  </si>
  <si>
    <t>ID1221</t>
  </si>
  <si>
    <t>ID1222</t>
  </si>
  <si>
    <t>ID1223</t>
  </si>
  <si>
    <t>ID1224</t>
  </si>
  <si>
    <t>ID1225</t>
  </si>
  <si>
    <t>ID1226</t>
  </si>
  <si>
    <t>ID1227</t>
  </si>
  <si>
    <t>ID1228</t>
  </si>
  <si>
    <t>ID1229</t>
  </si>
  <si>
    <t>ID1230</t>
  </si>
  <si>
    <t>ID1231</t>
  </si>
  <si>
    <t>ID1232</t>
  </si>
  <si>
    <t>ID1233</t>
  </si>
  <si>
    <t>ID1234</t>
  </si>
  <si>
    <t>ID1235</t>
  </si>
  <si>
    <t>ID1236</t>
  </si>
  <si>
    <t>ID1237</t>
  </si>
  <si>
    <t>ID1238</t>
  </si>
  <si>
    <t>ID1239</t>
  </si>
  <si>
    <t>ID1240</t>
  </si>
  <si>
    <t>ID1241</t>
  </si>
  <si>
    <t>ID1242</t>
  </si>
  <si>
    <t>ID1243</t>
  </si>
  <si>
    <t>ID1244</t>
  </si>
  <si>
    <t>ID1245</t>
  </si>
  <si>
    <t>ID1246</t>
  </si>
  <si>
    <t>ID1247</t>
  </si>
  <si>
    <t>ID1248</t>
  </si>
  <si>
    <t>ID1249</t>
  </si>
  <si>
    <t>ID1250</t>
  </si>
  <si>
    <t>ID1251</t>
  </si>
  <si>
    <t>ID1252</t>
  </si>
  <si>
    <t>ID1253</t>
  </si>
  <si>
    <t>ID1254</t>
  </si>
  <si>
    <t>ID1255</t>
  </si>
  <si>
    <t>ID1256</t>
  </si>
  <si>
    <t>ID1257</t>
  </si>
  <si>
    <t>ID1258</t>
  </si>
  <si>
    <t>ID1259</t>
  </si>
  <si>
    <t>ID1260</t>
  </si>
  <si>
    <t>ID1261</t>
  </si>
  <si>
    <t>ID1262</t>
  </si>
  <si>
    <t>ID1263</t>
  </si>
  <si>
    <t>ID1264</t>
  </si>
  <si>
    <t>ID1265</t>
  </si>
  <si>
    <t>ID1266</t>
  </si>
  <si>
    <t>ID1267</t>
  </si>
  <si>
    <t>ID1268</t>
  </si>
  <si>
    <t>ID1270</t>
  </si>
  <si>
    <t>ID1271</t>
  </si>
  <si>
    <t>ID1273</t>
  </si>
  <si>
    <t>ID1274</t>
  </si>
  <si>
    <t>ID1275</t>
  </si>
  <si>
    <t>ID1276</t>
  </si>
  <si>
    <t>ID1277</t>
  </si>
  <si>
    <t>ID1278</t>
  </si>
  <si>
    <t>ID1279</t>
  </si>
  <si>
    <t>ID1280</t>
  </si>
  <si>
    <t>ID1281</t>
  </si>
  <si>
    <t>ID1282</t>
  </si>
  <si>
    <t>ID1283</t>
  </si>
  <si>
    <t>ID1284</t>
  </si>
  <si>
    <t>ID1285</t>
  </si>
  <si>
    <t>ID1286</t>
  </si>
  <si>
    <t>ID1287</t>
  </si>
  <si>
    <t>ID1288</t>
  </si>
  <si>
    <t>ID1289</t>
  </si>
  <si>
    <t>ID1290</t>
  </si>
  <si>
    <t>ID1291</t>
  </si>
  <si>
    <t>ID1292</t>
  </si>
  <si>
    <t>ID1294</t>
  </si>
  <si>
    <t>ID1295</t>
  </si>
  <si>
    <t>ID1296</t>
  </si>
  <si>
    <t>ID1297</t>
  </si>
  <si>
    <t>ID1298</t>
  </si>
  <si>
    <t>ID1299</t>
  </si>
  <si>
    <t>ID1301</t>
  </si>
  <si>
    <t>ID1302</t>
  </si>
  <si>
    <t>ID1303</t>
  </si>
  <si>
    <t>ID1304</t>
  </si>
  <si>
    <t>ID1305</t>
  </si>
  <si>
    <t>ID1306</t>
  </si>
  <si>
    <t>ID1307</t>
  </si>
  <si>
    <t>ID1308</t>
  </si>
  <si>
    <t>ID1309</t>
  </si>
  <si>
    <t>ID1310</t>
  </si>
  <si>
    <t>ID1311</t>
  </si>
  <si>
    <t>ID1312</t>
  </si>
  <si>
    <t>ID1313</t>
  </si>
  <si>
    <t>ID1314</t>
  </si>
  <si>
    <t>ID1315</t>
  </si>
  <si>
    <t>ID1316</t>
  </si>
  <si>
    <t>ID1317</t>
  </si>
  <si>
    <t>ID1318</t>
  </si>
  <si>
    <t>ID1319</t>
  </si>
  <si>
    <t>ID1320</t>
  </si>
  <si>
    <t>ID1322</t>
  </si>
  <si>
    <t>ID1323</t>
  </si>
  <si>
    <t>ID1324</t>
  </si>
  <si>
    <t>ID1325</t>
  </si>
  <si>
    <t>ID1326</t>
  </si>
  <si>
    <t>ID1327</t>
  </si>
  <si>
    <t>ID1328</t>
  </si>
  <si>
    <t>ID1329</t>
  </si>
  <si>
    <t>ID1330</t>
  </si>
  <si>
    <t>ID1331</t>
  </si>
  <si>
    <t>ID1332</t>
  </si>
  <si>
    <t>ID1333</t>
  </si>
  <si>
    <t>ID1334</t>
  </si>
  <si>
    <t>ID1335</t>
  </si>
  <si>
    <t>ID1336</t>
  </si>
  <si>
    <t>ID1337</t>
  </si>
  <si>
    <t>ID1338</t>
  </si>
  <si>
    <t>ID1339</t>
  </si>
  <si>
    <t>ID1340</t>
  </si>
  <si>
    <t>ID1341</t>
  </si>
  <si>
    <t>ID1342</t>
  </si>
  <si>
    <t>ID1343</t>
  </si>
  <si>
    <t>ID1344</t>
  </si>
  <si>
    <t>ID1345</t>
  </si>
  <si>
    <t>ID1346</t>
  </si>
  <si>
    <t>ID1347</t>
  </si>
  <si>
    <t>ID1348</t>
  </si>
  <si>
    <t>ID1349</t>
  </si>
  <si>
    <t>ID1350</t>
  </si>
  <si>
    <t>ID1351</t>
  </si>
  <si>
    <t>ID1352</t>
  </si>
  <si>
    <t>ID1353</t>
  </si>
  <si>
    <t>ID1354</t>
  </si>
  <si>
    <t>ID1355</t>
  </si>
  <si>
    <t>ID1356</t>
  </si>
  <si>
    <t>ID1357</t>
  </si>
  <si>
    <t>ID1358</t>
  </si>
  <si>
    <t>ID1359</t>
  </si>
  <si>
    <t>ID1360</t>
  </si>
  <si>
    <t>ID1361</t>
  </si>
  <si>
    <t>ID1362</t>
  </si>
  <si>
    <t>ID1363</t>
  </si>
  <si>
    <t>ID1364</t>
  </si>
  <si>
    <t>ID1365</t>
  </si>
  <si>
    <t>ID1366</t>
  </si>
  <si>
    <t>ID1367</t>
  </si>
  <si>
    <t>ID1368</t>
  </si>
  <si>
    <t>ID1369</t>
  </si>
  <si>
    <t>ID1370</t>
  </si>
  <si>
    <t>ID1371</t>
  </si>
  <si>
    <t>ID1372</t>
  </si>
  <si>
    <t>ID1373</t>
  </si>
  <si>
    <t>ID1374</t>
  </si>
  <si>
    <t>ID1375</t>
  </si>
  <si>
    <t>ID1376</t>
  </si>
  <si>
    <t>ID1377</t>
  </si>
  <si>
    <t>ID1378</t>
  </si>
  <si>
    <t>ID1379</t>
  </si>
  <si>
    <t>ID1380</t>
  </si>
  <si>
    <t>ID1381</t>
  </si>
  <si>
    <t>ID1382</t>
  </si>
  <si>
    <t>ID1383</t>
  </si>
  <si>
    <t>ID1384</t>
  </si>
  <si>
    <t>ID1385</t>
  </si>
  <si>
    <t>ID1386</t>
  </si>
  <si>
    <t>ID1387</t>
  </si>
  <si>
    <t>ID1388</t>
  </si>
  <si>
    <t>ID1389</t>
  </si>
  <si>
    <t>ID1390</t>
  </si>
  <si>
    <t>ID1391</t>
  </si>
  <si>
    <t>ID1392</t>
  </si>
  <si>
    <t>ID1393</t>
  </si>
  <si>
    <t>ID1394</t>
  </si>
  <si>
    <t>ID1395</t>
  </si>
  <si>
    <t>ID1396</t>
  </si>
  <si>
    <t>ID1397</t>
  </si>
  <si>
    <t>ID1398</t>
  </si>
  <si>
    <t>ID1399</t>
  </si>
  <si>
    <t>ID1400</t>
  </si>
  <si>
    <t>ID1401</t>
  </si>
  <si>
    <t>ID1402</t>
  </si>
  <si>
    <t>ID1403</t>
  </si>
  <si>
    <t>ID1404</t>
  </si>
  <si>
    <t>ID1405</t>
  </si>
  <si>
    <t>ID1406</t>
  </si>
  <si>
    <t>ID1407</t>
  </si>
  <si>
    <t>ID1408</t>
  </si>
  <si>
    <t>ID1409</t>
  </si>
  <si>
    <t>ID1410</t>
  </si>
  <si>
    <t>ID1411</t>
  </si>
  <si>
    <t>ID1412</t>
  </si>
  <si>
    <t>ID1413</t>
  </si>
  <si>
    <t>ID1414</t>
  </si>
  <si>
    <t>ID1415</t>
  </si>
  <si>
    <t>ID1416</t>
  </si>
  <si>
    <t>ID1417</t>
  </si>
  <si>
    <t>ID1418</t>
  </si>
  <si>
    <t>ID1419</t>
  </si>
  <si>
    <t>ID1420</t>
  </si>
  <si>
    <t>ID1421</t>
  </si>
  <si>
    <t>ID1422</t>
  </si>
  <si>
    <t>ID1423</t>
  </si>
  <si>
    <t>ID1424</t>
  </si>
  <si>
    <t>ID1425</t>
  </si>
  <si>
    <t>ID1426</t>
  </si>
  <si>
    <t>ID1427</t>
  </si>
  <si>
    <t>ID1428</t>
  </si>
  <si>
    <t>ID1429</t>
  </si>
  <si>
    <t>ID1430</t>
  </si>
  <si>
    <t>ID1431</t>
  </si>
  <si>
    <t>ID1432</t>
  </si>
  <si>
    <t>ID1433</t>
  </si>
  <si>
    <t>ID1434</t>
  </si>
  <si>
    <t>ID1435</t>
  </si>
  <si>
    <t>ID1436</t>
  </si>
  <si>
    <t>ID1437</t>
  </si>
  <si>
    <t>ID1438</t>
  </si>
  <si>
    <t>ID1439</t>
  </si>
  <si>
    <t>ID1440</t>
  </si>
  <si>
    <t>ID1442</t>
  </si>
  <si>
    <t>ID1443</t>
  </si>
  <si>
    <t>ID1444</t>
  </si>
  <si>
    <t>ID1445</t>
  </si>
  <si>
    <t>ID1446</t>
  </si>
  <si>
    <t>ID1447</t>
  </si>
  <si>
    <t>ID1448</t>
  </si>
  <si>
    <t>ID1449</t>
  </si>
  <si>
    <t>ID1450</t>
  </si>
  <si>
    <t>ID1451</t>
  </si>
  <si>
    <t>ID1452</t>
  </si>
  <si>
    <t>ID1453</t>
  </si>
  <si>
    <t>ID1454</t>
  </si>
  <si>
    <t>ID1455</t>
  </si>
  <si>
    <t>ID1456</t>
  </si>
  <si>
    <t>ID1457</t>
  </si>
  <si>
    <t>ID1458</t>
  </si>
  <si>
    <t>ID1459</t>
  </si>
  <si>
    <t>ID1460</t>
  </si>
  <si>
    <t>ID1461</t>
  </si>
  <si>
    <t>ID1462</t>
  </si>
  <si>
    <t>ID1463</t>
  </si>
  <si>
    <t>ID1464</t>
  </si>
  <si>
    <t>ID1465</t>
  </si>
  <si>
    <t>ID1466</t>
  </si>
  <si>
    <t>ID1467</t>
  </si>
  <si>
    <t>ID1468</t>
  </si>
  <si>
    <t>ID1469</t>
  </si>
  <si>
    <t>ID1470</t>
  </si>
  <si>
    <t>ID1471</t>
  </si>
  <si>
    <t>ID1472</t>
  </si>
  <si>
    <t>ID1473</t>
  </si>
  <si>
    <t>ID1474</t>
  </si>
  <si>
    <t>ID1475</t>
  </si>
  <si>
    <t>ID1476</t>
  </si>
  <si>
    <t>ID1477</t>
  </si>
  <si>
    <t>ID1478</t>
  </si>
  <si>
    <t>ID1479</t>
  </si>
  <si>
    <t>ID1480</t>
  </si>
  <si>
    <t>ID1481</t>
  </si>
  <si>
    <t>ID1482</t>
  </si>
  <si>
    <t>ID1483</t>
  </si>
  <si>
    <t>ID1484</t>
  </si>
  <si>
    <t>ID1485</t>
  </si>
  <si>
    <t>ID1486</t>
  </si>
  <si>
    <t>ID1487</t>
  </si>
  <si>
    <t>ID1488</t>
  </si>
  <si>
    <t>ID1489</t>
  </si>
  <si>
    <t>ID1490</t>
  </si>
  <si>
    <t>ID1491</t>
  </si>
  <si>
    <t>ID1492</t>
  </si>
  <si>
    <t>ID1493</t>
  </si>
  <si>
    <t>ID1494</t>
  </si>
  <si>
    <t>ID1495</t>
  </si>
  <si>
    <t>ID1496</t>
  </si>
  <si>
    <t>ID1497</t>
  </si>
  <si>
    <t>ID1498</t>
  </si>
  <si>
    <t>ID1499</t>
  </si>
  <si>
    <t>ID1500</t>
  </si>
  <si>
    <t>ID1501</t>
  </si>
  <si>
    <t>ID1502</t>
  </si>
  <si>
    <t>ID1503</t>
  </si>
  <si>
    <t>ID1504</t>
  </si>
  <si>
    <t>ID1505</t>
  </si>
  <si>
    <t>ID1506</t>
  </si>
  <si>
    <t>ID1507</t>
  </si>
  <si>
    <t>ID1508</t>
  </si>
  <si>
    <t>ID1509</t>
  </si>
  <si>
    <t>ID1510</t>
  </si>
  <si>
    <t>ID1511</t>
  </si>
  <si>
    <t>ID1512</t>
  </si>
  <si>
    <t>ID1513</t>
  </si>
  <si>
    <t>ID1514</t>
  </si>
  <si>
    <t>ID1515</t>
  </si>
  <si>
    <t>ID1516</t>
  </si>
  <si>
    <t>ID1519</t>
  </si>
  <si>
    <t>ID1520</t>
  </si>
  <si>
    <t>ID1521</t>
  </si>
  <si>
    <t>ID1522</t>
  </si>
  <si>
    <t>ID1523</t>
  </si>
  <si>
    <t>ID1524</t>
  </si>
  <si>
    <t>ID1525</t>
  </si>
  <si>
    <t>ID1526</t>
  </si>
  <si>
    <t>ID1527</t>
  </si>
  <si>
    <t>ID1528</t>
  </si>
  <si>
    <t>ID1529</t>
  </si>
  <si>
    <t>ID1530</t>
  </si>
  <si>
    <t>ID1531</t>
  </si>
  <si>
    <t>ID1532</t>
  </si>
  <si>
    <t>ID1533</t>
  </si>
  <si>
    <t>ID1534</t>
  </si>
  <si>
    <t>ID1535</t>
  </si>
  <si>
    <t>ID1536</t>
  </si>
  <si>
    <t>ID1537</t>
  </si>
  <si>
    <t>ID1539</t>
  </si>
  <si>
    <t>ID1540</t>
  </si>
  <si>
    <t>ID1541</t>
  </si>
  <si>
    <t>ID1542</t>
  </si>
  <si>
    <t>ID1543</t>
  </si>
  <si>
    <t>ID1544</t>
  </si>
  <si>
    <t>ID1545</t>
  </si>
  <si>
    <t>ID1546</t>
  </si>
  <si>
    <t>ID1547</t>
  </si>
  <si>
    <t>ID1548</t>
  </si>
  <si>
    <t>ID1549</t>
  </si>
  <si>
    <t>ID1550</t>
  </si>
  <si>
    <t>ID1551</t>
  </si>
  <si>
    <t>ID1552</t>
  </si>
  <si>
    <t>ID1553</t>
  </si>
  <si>
    <t>ID1554</t>
  </si>
  <si>
    <t>ID1555</t>
  </si>
  <si>
    <t>ID1556</t>
  </si>
  <si>
    <t>ID1557</t>
  </si>
  <si>
    <t>ID1558</t>
  </si>
  <si>
    <t>ID1559</t>
  </si>
  <si>
    <t>ID1560</t>
  </si>
  <si>
    <t>ID1561</t>
  </si>
  <si>
    <t>ID1562</t>
  </si>
  <si>
    <t>ID1563</t>
  </si>
  <si>
    <t>ID1564</t>
  </si>
  <si>
    <t>ID1565</t>
  </si>
  <si>
    <t>ID1566</t>
  </si>
  <si>
    <t>ID1567</t>
  </si>
  <si>
    <t>ID1569</t>
  </si>
  <si>
    <t>ID1570</t>
  </si>
  <si>
    <t>ID1571</t>
  </si>
  <si>
    <t>ID1572</t>
  </si>
  <si>
    <t>ID1573</t>
  </si>
  <si>
    <t>ID1574</t>
  </si>
  <si>
    <t>ID1575</t>
  </si>
  <si>
    <t>ID1576</t>
  </si>
  <si>
    <t>ID1577</t>
  </si>
  <si>
    <t>ID1578</t>
  </si>
  <si>
    <t>ID1579</t>
  </si>
  <si>
    <t>ID1580</t>
  </si>
  <si>
    <t>ID1581</t>
  </si>
  <si>
    <t>ID1582</t>
  </si>
  <si>
    <t>ID1583</t>
  </si>
  <si>
    <t>ID1584</t>
  </si>
  <si>
    <t>ID1585</t>
  </si>
  <si>
    <t>ID1586</t>
  </si>
  <si>
    <t>ID1587</t>
  </si>
  <si>
    <t>ID1588</t>
  </si>
  <si>
    <t>ID1589</t>
  </si>
  <si>
    <t>ID1590</t>
  </si>
  <si>
    <t>ID1591</t>
  </si>
  <si>
    <t>ID1592</t>
  </si>
  <si>
    <t>ID1593</t>
  </si>
  <si>
    <t>ID1594</t>
  </si>
  <si>
    <t>ID1595</t>
  </si>
  <si>
    <t>ID1596</t>
  </si>
  <si>
    <t>ID1597</t>
  </si>
  <si>
    <t>ID1598</t>
  </si>
  <si>
    <t>ID1600</t>
  </si>
  <si>
    <t>ID1601</t>
  </si>
  <si>
    <t>ID1602</t>
  </si>
  <si>
    <t>ID1603</t>
  </si>
  <si>
    <t>ID1604</t>
  </si>
  <si>
    <t>ID1605</t>
  </si>
  <si>
    <t>ID1606</t>
  </si>
  <si>
    <t>ID1607</t>
  </si>
  <si>
    <t>ID1608</t>
  </si>
  <si>
    <t>ID1609</t>
  </si>
  <si>
    <t>ID1610</t>
  </si>
  <si>
    <t>ID1611</t>
  </si>
  <si>
    <t>ID1612</t>
  </si>
  <si>
    <t>ID1613</t>
  </si>
  <si>
    <t>ID1614</t>
  </si>
  <si>
    <t>ID1615</t>
  </si>
  <si>
    <t>ID1616</t>
  </si>
  <si>
    <t>ID1617</t>
  </si>
  <si>
    <t>ID1618</t>
  </si>
  <si>
    <t>ID1619</t>
  </si>
  <si>
    <t>ID1620</t>
  </si>
  <si>
    <t>ID1621</t>
  </si>
  <si>
    <t>ID1623</t>
  </si>
  <si>
    <t>ID1624</t>
  </si>
  <si>
    <t>ID1625</t>
  </si>
  <si>
    <t>ID1626</t>
  </si>
  <si>
    <t>ID1627</t>
  </si>
  <si>
    <t>ID1628</t>
  </si>
  <si>
    <t>ID1629</t>
  </si>
  <si>
    <t>ID1630</t>
  </si>
  <si>
    <t>ID1631</t>
  </si>
  <si>
    <t>ID1632</t>
  </si>
  <si>
    <t>ID1633</t>
  </si>
  <si>
    <t>ID1634</t>
  </si>
  <si>
    <t>ID1635</t>
  </si>
  <si>
    <t>ID1636</t>
  </si>
  <si>
    <t>ID1637</t>
  </si>
  <si>
    <t>ID1638</t>
  </si>
  <si>
    <t>ID1639</t>
  </si>
  <si>
    <t>ID1640</t>
  </si>
  <si>
    <t>ID1641</t>
  </si>
  <si>
    <t>ID1642</t>
  </si>
  <si>
    <t>ID1643</t>
  </si>
  <si>
    <t>ID1644</t>
  </si>
  <si>
    <t>ID1645</t>
  </si>
  <si>
    <t>ID1646</t>
  </si>
  <si>
    <t>ID1647</t>
  </si>
  <si>
    <t>ID1648</t>
  </si>
  <si>
    <t>ID1649</t>
  </si>
  <si>
    <t>ID1650</t>
  </si>
  <si>
    <t>ID1651</t>
  </si>
  <si>
    <t>ID1652</t>
  </si>
  <si>
    <t>ID1653</t>
  </si>
  <si>
    <t>ID1654</t>
  </si>
  <si>
    <t>ID1655</t>
  </si>
  <si>
    <t>ID1656</t>
  </si>
  <si>
    <t>ID1657</t>
  </si>
  <si>
    <t>ID1658</t>
  </si>
  <si>
    <t>ID1659</t>
  </si>
  <si>
    <t>ID1660</t>
  </si>
  <si>
    <t>ID1661</t>
  </si>
  <si>
    <t>ID1662</t>
  </si>
  <si>
    <t>ID1663</t>
  </si>
  <si>
    <t>ID1664</t>
  </si>
  <si>
    <t>ID1665</t>
  </si>
  <si>
    <t>ID1666</t>
  </si>
  <si>
    <t>ID1667</t>
  </si>
  <si>
    <t>ID1668</t>
  </si>
  <si>
    <t>ID1669</t>
  </si>
  <si>
    <t>ID1670</t>
  </si>
  <si>
    <t>ID1671</t>
  </si>
  <si>
    <t>ID1672</t>
  </si>
  <si>
    <t>ID1673</t>
  </si>
  <si>
    <t>ID1674</t>
  </si>
  <si>
    <t>ID1675</t>
  </si>
  <si>
    <t>ID1677</t>
  </si>
  <si>
    <t>ID1678</t>
  </si>
  <si>
    <t>ID1679</t>
  </si>
  <si>
    <t>ID1680</t>
  </si>
  <si>
    <t>ID1681</t>
  </si>
  <si>
    <t>ID1682</t>
  </si>
  <si>
    <t>ID1683</t>
  </si>
  <si>
    <t>ID1684</t>
  </si>
  <si>
    <t>ID1685</t>
  </si>
  <si>
    <t>ID1686</t>
  </si>
  <si>
    <t>ID1687</t>
  </si>
  <si>
    <t>ID1688</t>
  </si>
  <si>
    <t>ID1689</t>
  </si>
  <si>
    <t>ID1690</t>
  </si>
  <si>
    <t>ID1691</t>
  </si>
  <si>
    <t>ID1692</t>
  </si>
  <si>
    <t>ID1693</t>
  </si>
  <si>
    <t>ID1694</t>
  </si>
  <si>
    <t>ID1695</t>
  </si>
  <si>
    <t>ID1696</t>
  </si>
  <si>
    <t>ID1697</t>
  </si>
  <si>
    <t>ID1698</t>
  </si>
  <si>
    <t>ID1699</t>
  </si>
  <si>
    <t>ID1700</t>
  </si>
  <si>
    <t>ID1701</t>
  </si>
  <si>
    <t>ID1702</t>
  </si>
  <si>
    <t>ID1703</t>
  </si>
  <si>
    <t>ID1704</t>
  </si>
  <si>
    <t>ID1705</t>
  </si>
  <si>
    <t>ID1706</t>
  </si>
  <si>
    <t>ID1707</t>
  </si>
  <si>
    <t>ID1708</t>
  </si>
  <si>
    <t>ID1710</t>
  </si>
  <si>
    <t>ID1711</t>
  </si>
  <si>
    <t>ID1712</t>
  </si>
  <si>
    <t>ID1713</t>
  </si>
  <si>
    <t>ID1714</t>
  </si>
  <si>
    <t>ID1716</t>
  </si>
  <si>
    <t>ID1717</t>
  </si>
  <si>
    <t>ID1718</t>
  </si>
  <si>
    <t>ID1719</t>
  </si>
  <si>
    <t>ID1720</t>
  </si>
  <si>
    <t>ID1721</t>
  </si>
  <si>
    <t>ID1722</t>
  </si>
  <si>
    <t>ID1723</t>
  </si>
  <si>
    <t>ID1724</t>
  </si>
  <si>
    <t>ID1725</t>
  </si>
  <si>
    <t>ID1726</t>
  </si>
  <si>
    <t>ID1727</t>
  </si>
  <si>
    <t>ID1729</t>
  </si>
  <si>
    <t>ID1730</t>
  </si>
  <si>
    <t>ID1731</t>
  </si>
  <si>
    <t>ID1732</t>
  </si>
  <si>
    <t>ID1733</t>
  </si>
  <si>
    <t>ID1734</t>
  </si>
  <si>
    <t>ID1735</t>
  </si>
  <si>
    <t>ID1736</t>
  </si>
  <si>
    <t>ID1737</t>
  </si>
  <si>
    <t>ID1738</t>
  </si>
  <si>
    <t>ID1739</t>
  </si>
  <si>
    <t>ID1740</t>
  </si>
  <si>
    <t>ID1741</t>
  </si>
  <si>
    <t>ID1742</t>
  </si>
  <si>
    <t>ID1743</t>
  </si>
  <si>
    <t>ID1744</t>
  </si>
  <si>
    <t>ID1745</t>
  </si>
  <si>
    <t>ID1746</t>
  </si>
  <si>
    <t>ID1747</t>
  </si>
  <si>
    <t>ID1748</t>
  </si>
  <si>
    <t>ID1749</t>
  </si>
  <si>
    <t>ID1750</t>
  </si>
  <si>
    <t>ID1751</t>
  </si>
  <si>
    <t>ID1752</t>
  </si>
  <si>
    <t>ID1753</t>
  </si>
  <si>
    <t>ID1754</t>
  </si>
  <si>
    <t>ID1755</t>
  </si>
  <si>
    <t>ID1756</t>
  </si>
  <si>
    <t>ID1757</t>
  </si>
  <si>
    <t>ID1758</t>
  </si>
  <si>
    <t>ID1759</t>
  </si>
  <si>
    <t>ID1760</t>
  </si>
  <si>
    <t>ID1761</t>
  </si>
  <si>
    <t>ID1762</t>
  </si>
  <si>
    <t>ID1763</t>
  </si>
  <si>
    <t>ID1764</t>
  </si>
  <si>
    <t>ID1765</t>
  </si>
  <si>
    <t>ID1766</t>
  </si>
  <si>
    <t>ID1767</t>
  </si>
  <si>
    <t>ID1768</t>
  </si>
  <si>
    <t>ID1769</t>
  </si>
  <si>
    <t>ID1770</t>
  </si>
  <si>
    <t>ID1771</t>
  </si>
  <si>
    <t>ID1772</t>
  </si>
  <si>
    <t>ID1773</t>
  </si>
  <si>
    <t>ID1774</t>
  </si>
  <si>
    <t>ID1775</t>
  </si>
  <si>
    <t>ID1776</t>
  </si>
  <si>
    <t>ID1777</t>
  </si>
  <si>
    <t>ID1778</t>
  </si>
  <si>
    <t>ID1779</t>
  </si>
  <si>
    <t>ID1780</t>
  </si>
  <si>
    <t>ID1781</t>
  </si>
  <si>
    <t>ID1782</t>
  </si>
  <si>
    <t>ID1783</t>
  </si>
  <si>
    <t>ID1784</t>
  </si>
  <si>
    <t>ID1785</t>
  </si>
  <si>
    <t>ID1786</t>
  </si>
  <si>
    <t>ID1787</t>
  </si>
  <si>
    <t>ID1788</t>
  </si>
  <si>
    <t>ID1789</t>
  </si>
  <si>
    <t>ID1790</t>
  </si>
  <si>
    <t>ID1791</t>
  </si>
  <si>
    <t>ID1792</t>
  </si>
  <si>
    <t>ID1793</t>
  </si>
  <si>
    <t>ID1794</t>
  </si>
  <si>
    <t>ID1795</t>
  </si>
  <si>
    <t>ID1796</t>
  </si>
  <si>
    <t>ID1797</t>
  </si>
  <si>
    <t>ID1798</t>
  </si>
  <si>
    <t>ID1799</t>
  </si>
  <si>
    <t>ID1800</t>
  </si>
  <si>
    <t>ID1801</t>
  </si>
  <si>
    <t>ID1802</t>
  </si>
  <si>
    <t>ID1803</t>
  </si>
  <si>
    <t>ID1804</t>
  </si>
  <si>
    <t>ID1805</t>
  </si>
  <si>
    <t>ID1806</t>
  </si>
  <si>
    <t>ID1807</t>
  </si>
  <si>
    <t>ID1808</t>
  </si>
  <si>
    <t>ID1809</t>
  </si>
  <si>
    <t>ID1810</t>
  </si>
  <si>
    <t>ID1811</t>
  </si>
  <si>
    <t>ID1812</t>
  </si>
  <si>
    <t>ID1813</t>
  </si>
  <si>
    <t>ID1814</t>
  </si>
  <si>
    <t>ID1815</t>
  </si>
  <si>
    <t>ID1816</t>
  </si>
  <si>
    <t>ID1818</t>
  </si>
  <si>
    <t>ID1819</t>
  </si>
  <si>
    <t>ID1820</t>
  </si>
  <si>
    <t>ID1821</t>
  </si>
  <si>
    <t>ID1822</t>
  </si>
  <si>
    <t>ID1823</t>
  </si>
  <si>
    <t>ID1824</t>
  </si>
  <si>
    <t>ID1825</t>
  </si>
  <si>
    <t>ID1826</t>
  </si>
  <si>
    <t>ID1827</t>
  </si>
  <si>
    <t>ID1828</t>
  </si>
  <si>
    <t>ID1829</t>
  </si>
  <si>
    <t>ID1830</t>
  </si>
  <si>
    <t>ID1831</t>
  </si>
  <si>
    <t>ID1832</t>
  </si>
  <si>
    <t>ID1833</t>
  </si>
  <si>
    <t>ID1834</t>
  </si>
  <si>
    <t>ID1835</t>
  </si>
  <si>
    <t>ID1836</t>
  </si>
  <si>
    <t>ID1837</t>
  </si>
  <si>
    <t>ID1838</t>
  </si>
  <si>
    <t>ID1839</t>
  </si>
  <si>
    <t>ID1840</t>
  </si>
  <si>
    <t>ID1841</t>
  </si>
  <si>
    <t>ID1842</t>
  </si>
  <si>
    <t>ID1843</t>
  </si>
  <si>
    <t>ID1844</t>
  </si>
  <si>
    <t>ID1845</t>
  </si>
  <si>
    <t>ID1846</t>
  </si>
  <si>
    <t>ID1847</t>
  </si>
  <si>
    <t>ID1848</t>
  </si>
  <si>
    <t>ID1849</t>
  </si>
  <si>
    <t>ID1850</t>
  </si>
  <si>
    <t>ID1851</t>
  </si>
  <si>
    <t>ID1852</t>
  </si>
  <si>
    <t>ID1853</t>
  </si>
  <si>
    <t>ID1854</t>
  </si>
  <si>
    <t>ID1855</t>
  </si>
  <si>
    <t>ID1857</t>
  </si>
  <si>
    <t>ID1858</t>
  </si>
  <si>
    <t>ID1859</t>
  </si>
  <si>
    <t>ID1860</t>
  </si>
  <si>
    <t>ID1861</t>
  </si>
  <si>
    <t>ID1862</t>
  </si>
  <si>
    <t>ID1863</t>
  </si>
  <si>
    <t>ID1864</t>
  </si>
  <si>
    <t>ID1865</t>
  </si>
  <si>
    <t>ID1866</t>
  </si>
  <si>
    <t>ID1867</t>
  </si>
  <si>
    <t>ID1868</t>
  </si>
  <si>
    <t>ID1869</t>
  </si>
  <si>
    <t>ID1870</t>
  </si>
  <si>
    <t>ID1871</t>
  </si>
  <si>
    <t>ID1872</t>
  </si>
  <si>
    <t>ID1873</t>
  </si>
  <si>
    <t>ID1874</t>
  </si>
  <si>
    <t>ID1875</t>
  </si>
  <si>
    <t>ID1876</t>
  </si>
  <si>
    <t>ID1877</t>
  </si>
  <si>
    <t>ID1878</t>
  </si>
  <si>
    <t>ID1879</t>
  </si>
  <si>
    <t>ID1880</t>
  </si>
  <si>
    <t>ID1881</t>
  </si>
  <si>
    <t>ID1882</t>
  </si>
  <si>
    <t>ID1883</t>
  </si>
  <si>
    <t>ID1884</t>
  </si>
  <si>
    <t>ID1885</t>
  </si>
  <si>
    <t>ID1886</t>
  </si>
  <si>
    <t>ID1887</t>
  </si>
  <si>
    <t>ID1888</t>
  </si>
  <si>
    <t>ID1889</t>
  </si>
  <si>
    <t>ID1890</t>
  </si>
  <si>
    <t>ID1891</t>
  </si>
  <si>
    <t>ID1892</t>
  </si>
  <si>
    <t>ID1893</t>
  </si>
  <si>
    <t>ID1894</t>
  </si>
  <si>
    <t>ID1895</t>
  </si>
  <si>
    <t>ID1896</t>
  </si>
  <si>
    <t>ID1897</t>
  </si>
  <si>
    <t>ID1898</t>
  </si>
  <si>
    <t>ID1899</t>
  </si>
  <si>
    <t>ID1900</t>
  </si>
  <si>
    <t>ID1901</t>
  </si>
  <si>
    <t>ID1902</t>
  </si>
  <si>
    <t>ID1903</t>
  </si>
  <si>
    <t>ID1904</t>
  </si>
  <si>
    <t>ID1905</t>
  </si>
  <si>
    <t>ID1906</t>
  </si>
  <si>
    <t>ID1907</t>
  </si>
  <si>
    <t>ID1908</t>
  </si>
  <si>
    <t>ID1909</t>
  </si>
  <si>
    <t>ID1910</t>
  </si>
  <si>
    <t>ID1911</t>
  </si>
  <si>
    <t>ID1912</t>
  </si>
  <si>
    <t>ID1914</t>
  </si>
  <si>
    <t>ID1915</t>
  </si>
  <si>
    <t>ID1916</t>
  </si>
  <si>
    <t>ID1917</t>
  </si>
  <si>
    <t>ID1918</t>
  </si>
  <si>
    <t>ID1919</t>
  </si>
  <si>
    <t>ID1920</t>
  </si>
  <si>
    <t>ID1921</t>
  </si>
  <si>
    <t>ID1922</t>
  </si>
  <si>
    <t>ID1924</t>
  </si>
  <si>
    <t>ID1925</t>
  </si>
  <si>
    <t>ID1927</t>
  </si>
  <si>
    <t>ID1928</t>
  </si>
  <si>
    <t>ID1929</t>
  </si>
  <si>
    <t>ID1930</t>
  </si>
  <si>
    <t>ID1931</t>
  </si>
  <si>
    <t>ID1932</t>
  </si>
  <si>
    <t>in USD</t>
  </si>
  <si>
    <t>Value of 1 American Dollar</t>
  </si>
  <si>
    <t xml:space="preserve">     Argentine Peso </t>
  </si>
  <si>
    <t>ARS</t>
  </si>
  <si>
    <t xml:space="preserve">     Australian Dollar </t>
  </si>
  <si>
    <t xml:space="preserve">     Botswana Pula </t>
  </si>
  <si>
    <t>BWP</t>
  </si>
  <si>
    <t xml:space="preserve">     Brazilian Real </t>
  </si>
  <si>
    <t>BRL</t>
  </si>
  <si>
    <t xml:space="preserve">     British Pound </t>
  </si>
  <si>
    <t xml:space="preserve">     Brunei dollar </t>
  </si>
  <si>
    <t>BND</t>
  </si>
  <si>
    <t xml:space="preserve">     Bulgarian Lev </t>
  </si>
  <si>
    <t>BGN</t>
  </si>
  <si>
    <t xml:space="preserve">     Canadian Dollar </t>
  </si>
  <si>
    <t xml:space="preserve">     Chilean Peso </t>
  </si>
  <si>
    <t>CLP</t>
  </si>
  <si>
    <t xml:space="preserve">     Chinese Yuan </t>
  </si>
  <si>
    <t>CNY</t>
  </si>
  <si>
    <t xml:space="preserve">     Colombian Peso </t>
  </si>
  <si>
    <t>COP</t>
  </si>
  <si>
    <t xml:space="preserve">     Croatian Kuna </t>
  </si>
  <si>
    <t>HRK</t>
  </si>
  <si>
    <t xml:space="preserve">     Danish Krone </t>
  </si>
  <si>
    <t xml:space="preserve">     Euro </t>
  </si>
  <si>
    <t xml:space="preserve">     Hong Kong Dollar </t>
  </si>
  <si>
    <t>HKD</t>
  </si>
  <si>
    <t xml:space="preserve">     Hungarian Forint </t>
  </si>
  <si>
    <t>HUF</t>
  </si>
  <si>
    <t xml:space="preserve">     Iceland Krona </t>
  </si>
  <si>
    <t>ISK</t>
  </si>
  <si>
    <t xml:space="preserve">     Indian Rupee </t>
  </si>
  <si>
    <t xml:space="preserve">     Indonesian Rupiah </t>
  </si>
  <si>
    <t xml:space="preserve">     Israeli New Shekel </t>
  </si>
  <si>
    <t>ILS</t>
  </si>
  <si>
    <t xml:space="preserve">     Japanese Yen </t>
  </si>
  <si>
    <t xml:space="preserve">     Kazakhstani Tenge </t>
  </si>
  <si>
    <t>KZT</t>
  </si>
  <si>
    <t xml:space="preserve">     Kuwaiti Dinar </t>
  </si>
  <si>
    <t>KWD</t>
  </si>
  <si>
    <t xml:space="preserve">     Latvian Lat </t>
  </si>
  <si>
    <t>LVL</t>
  </si>
  <si>
    <t xml:space="preserve">     Libyan Dinar </t>
  </si>
  <si>
    <t>LYD</t>
  </si>
  <si>
    <t xml:space="preserve">     Lithuanian Litas </t>
  </si>
  <si>
    <t>LTL</t>
  </si>
  <si>
    <t xml:space="preserve">     Malaysian Ringgit </t>
  </si>
  <si>
    <t>MYR</t>
  </si>
  <si>
    <t xml:space="preserve">     Mauritius Rupee </t>
  </si>
  <si>
    <t>MUR</t>
  </si>
  <si>
    <t xml:space="preserve">     Mexican Peso </t>
  </si>
  <si>
    <t xml:space="preserve">     Nepalese Rupee </t>
  </si>
  <si>
    <t>NPR</t>
  </si>
  <si>
    <t xml:space="preserve">     New Zealand Dollar </t>
  </si>
  <si>
    <t xml:space="preserve">     Norwegian Kroner </t>
  </si>
  <si>
    <t xml:space="preserve">     Omani Rial </t>
  </si>
  <si>
    <t>OMR</t>
  </si>
  <si>
    <t xml:space="preserve">     Pakistan Rupee </t>
  </si>
  <si>
    <t xml:space="preserve">     Philippine Peso </t>
  </si>
  <si>
    <t>PHP</t>
  </si>
  <si>
    <t xml:space="preserve">     Qatari Rial </t>
  </si>
  <si>
    <t>QAR</t>
  </si>
  <si>
    <t xml:space="preserve">     Romanian Leu </t>
  </si>
  <si>
    <t xml:space="preserve">     Russian Ruble </t>
  </si>
  <si>
    <t>RUB</t>
  </si>
  <si>
    <t xml:space="preserve">     Saudi Riyal </t>
  </si>
  <si>
    <t>SAR</t>
  </si>
  <si>
    <t xml:space="preserve">     Singapore Dollar </t>
  </si>
  <si>
    <t xml:space="preserve">     South African Rand </t>
  </si>
  <si>
    <t xml:space="preserve">     South Korean Won </t>
  </si>
  <si>
    <t>KRW</t>
  </si>
  <si>
    <t xml:space="preserve">     Sri Lanka Rupee </t>
  </si>
  <si>
    <t xml:space="preserve">     Swedish Krona </t>
  </si>
  <si>
    <t xml:space="preserve">     Swiss Franc </t>
  </si>
  <si>
    <t xml:space="preserve">     Taiwan Dollar </t>
  </si>
  <si>
    <t>TWD</t>
  </si>
  <si>
    <t xml:space="preserve">     Thai Baht </t>
  </si>
  <si>
    <t>THB</t>
  </si>
  <si>
    <t xml:space="preserve">     Trinidad/Tobago Dollar </t>
  </si>
  <si>
    <t>TTD</t>
  </si>
  <si>
    <t xml:space="preserve">     Turkish Lira </t>
  </si>
  <si>
    <t>TRY</t>
  </si>
  <si>
    <t xml:space="preserve">     Venezuelan Bolivar </t>
  </si>
  <si>
    <t>VEF</t>
  </si>
  <si>
    <t>Source: Xrates on 6/21/2012</t>
  </si>
  <si>
    <t>UAE Dirham</t>
  </si>
  <si>
    <t>clean Salary (in local currency)</t>
  </si>
  <si>
    <t>Salary in USD</t>
  </si>
  <si>
    <t>Bangladesh Takha</t>
  </si>
  <si>
    <t>Costarican CRC</t>
  </si>
  <si>
    <t>Costarican</t>
  </si>
  <si>
    <t>Egyptian Pound</t>
  </si>
  <si>
    <t>NAIRA</t>
  </si>
  <si>
    <t>Nigerian Naira</t>
  </si>
  <si>
    <t>DOP</t>
  </si>
  <si>
    <t>Dominican Peso</t>
  </si>
  <si>
    <t>Polish Zloty</t>
  </si>
  <si>
    <t>Kenyan Shilling</t>
  </si>
  <si>
    <t>Mongolian Tughrik</t>
  </si>
  <si>
    <t>Mongolian</t>
  </si>
  <si>
    <t>Moroccan Dirham</t>
  </si>
  <si>
    <t>Ethiopian Birr</t>
  </si>
  <si>
    <t>Excel Salary Survey Data</t>
  </si>
  <si>
    <t>Note: Experience data is not available for first few hundred rows.</t>
  </si>
  <si>
    <t>Years of Experience</t>
  </si>
  <si>
    <t>and xe.com</t>
  </si>
  <si>
    <t>Job Type</t>
  </si>
  <si>
    <t>Reporting</t>
  </si>
  <si>
    <t>Misc.</t>
  </si>
  <si>
    <t>CXO or Top Mgmt.</t>
  </si>
  <si>
    <t>Actual</t>
  </si>
  <si>
    <t>Mapping</t>
  </si>
  <si>
    <t>clean Country</t>
  </si>
  <si>
    <t>Country Mapping</t>
  </si>
  <si>
    <t>Currency Mapping</t>
  </si>
  <si>
    <t>Mapping Sheet</t>
  </si>
  <si>
    <t>Zeilenbeschriftungen</t>
  </si>
  <si>
    <t>Gesamtergebnis</t>
  </si>
  <si>
    <t>Hours a day</t>
  </si>
  <si>
    <t>..6</t>
  </si>
  <si>
    <t>..8</t>
  </si>
  <si>
    <t>..4</t>
  </si>
  <si>
    <t>1 hour</t>
  </si>
  <si>
    <t>2 hours</t>
  </si>
  <si>
    <t>3 hours</t>
  </si>
  <si>
    <t>4 hours</t>
  </si>
  <si>
    <t>5 hours</t>
  </si>
  <si>
    <t>6 hours</t>
  </si>
  <si>
    <t>7 hours</t>
  </si>
  <si>
    <t>8 hours</t>
  </si>
  <si>
    <t>max h</t>
  </si>
  <si>
    <t>sal / h</t>
  </si>
  <si>
    <t>Mittelwert von sal / h</t>
  </si>
  <si>
    <t>Exp. N/A</t>
  </si>
  <si>
    <t>Exp</t>
  </si>
  <si>
    <t>&gt;10</t>
  </si>
  <si>
    <t>0..1</t>
  </si>
  <si>
    <t>3..5</t>
  </si>
  <si>
    <t>5..10</t>
  </si>
  <si>
    <t>Anzahl von Unique ID</t>
  </si>
  <si>
    <t>Achse  + Beschriftung</t>
  </si>
  <si>
    <t>96dpi</t>
  </si>
  <si>
    <t>Salary Report 2012</t>
  </si>
  <si>
    <t>in US Dollar</t>
  </si>
  <si>
    <t>Beschriftungen + Abweichungen</t>
  </si>
  <si>
    <t>Dynamisch:</t>
  </si>
  <si>
    <t xml:space="preserve">Land auswählen </t>
  </si>
  <si>
    <t xml:space="preserve">Wo her kommen die Nennungen </t>
  </si>
  <si>
    <t>IN REALTION zum BIP</t>
  </si>
  <si>
    <t>Indexiert</t>
  </si>
  <si>
    <t>indexierte Betrachtungeweise</t>
  </si>
  <si>
    <t>Seven Countries with smaller Net Sales do not reach</t>
  </si>
  <si>
    <t>the Cost Targets of 8 and 10 Percent of Net Sales</t>
  </si>
  <si>
    <t>Pharmaceuticals</t>
  </si>
  <si>
    <r>
      <t>Cost Analysis</t>
    </r>
    <r>
      <rPr>
        <sz val="11"/>
        <rFont val="Arial"/>
        <family val="2"/>
      </rPr>
      <t xml:space="preserve"> by Country</t>
    </r>
  </si>
  <si>
    <t>2006 ACT</t>
  </si>
  <si>
    <t>© HICHERT+PARTNER 2008 - 002_Bubbles</t>
  </si>
  <si>
    <t>Daten Normierung</t>
  </si>
  <si>
    <t>x</t>
  </si>
  <si>
    <t>y</t>
  </si>
  <si>
    <t>A</t>
  </si>
  <si>
    <t>Beschriftung</t>
  </si>
  <si>
    <t>min</t>
  </si>
  <si>
    <t>Zahl</t>
  </si>
  <si>
    <t>Position</t>
  </si>
  <si>
    <t>Text</t>
  </si>
  <si>
    <t>max</t>
  </si>
  <si>
    <t>Text innerhalb ab:</t>
  </si>
  <si>
    <t>Rahmen</t>
  </si>
  <si>
    <t>Skala</t>
  </si>
  <si>
    <t>Skala-Text</t>
  </si>
  <si>
    <t>1..3</t>
  </si>
  <si>
    <t xml:space="preserve"> </t>
  </si>
  <si>
    <t>$/hour</t>
  </si>
  <si>
    <t>Summe von 1 hour</t>
  </si>
  <si>
    <t>Summe von 2 hours</t>
  </si>
  <si>
    <t>Summe von 3 hours</t>
  </si>
  <si>
    <t>Summe von 4 hours</t>
  </si>
  <si>
    <t>Summe von 5 hours</t>
  </si>
  <si>
    <t>Summe von 6 hours</t>
  </si>
  <si>
    <t>Summe von 7 hours</t>
  </si>
  <si>
    <t>Summe von 8 hours</t>
  </si>
  <si>
    <t>Answers</t>
  </si>
  <si>
    <t>10..</t>
  </si>
  <si>
    <t>red</t>
  </si>
  <si>
    <t>green</t>
  </si>
  <si>
    <t>Label</t>
  </si>
  <si>
    <t>X.Pos2</t>
  </si>
  <si>
    <t>X.Pos1</t>
  </si>
  <si>
    <t>Years of experience vs. $/hours</t>
  </si>
  <si>
    <t>Spalte1</t>
  </si>
  <si>
    <t>Spalte2</t>
  </si>
  <si>
    <t xml:space="preserve">Hoch </t>
  </si>
  <si>
    <t>Tief</t>
  </si>
  <si>
    <t>Schluss</t>
  </si>
  <si>
    <t>Eröffnung</t>
  </si>
  <si>
    <t>1..2</t>
  </si>
  <si>
    <t>Q25</t>
  </si>
  <si>
    <t>WertQ25</t>
  </si>
  <si>
    <t>Q75</t>
  </si>
  <si>
    <t>Maximum von Salary in USD</t>
  </si>
  <si>
    <t>www.pro-chart.de</t>
  </si>
  <si>
    <t>Max/Min Salary, Median, Q25 and Q75 [T US $] by Experience Level</t>
  </si>
  <si>
    <r>
      <rPr>
        <b/>
        <sz val="10"/>
        <color theme="1"/>
        <rFont val="Arial"/>
        <family val="2"/>
      </rPr>
      <t xml:space="preserve">TOP5 </t>
    </r>
    <r>
      <rPr>
        <sz val="10"/>
        <color theme="1"/>
        <rFont val="Arial"/>
        <family val="2"/>
      </rPr>
      <t>Average Salary [$/h] per Experience Level [years]</t>
    </r>
  </si>
  <si>
    <r>
      <rPr>
        <b/>
        <sz val="10"/>
        <color theme="1"/>
        <rFont val="Arial"/>
        <family val="2"/>
      </rPr>
      <t>TOP10</t>
    </r>
    <r>
      <rPr>
        <sz val="10"/>
        <color theme="1"/>
        <rFont val="Arial"/>
        <family val="2"/>
      </rPr>
      <t xml:space="preserve"> Countries/Regions, Salary per 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</si>
</sst>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 mmmm\ yyyy\,\ h:mm\ AM/PM"/>
    <numFmt numFmtId="165" formatCode=";;;"/>
    <numFmt numFmtId="166" formatCode="0.0"/>
    <numFmt numFmtId="167" formatCode="0.0%"/>
    <numFmt numFmtId="168" formatCode="\+0;\-0"/>
  </numFmts>
  <fonts count="37">
    <font>
      <sz val="11"/>
      <color theme="1"/>
      <name val="Calibri"/>
      <family val="2"/>
      <scheme val="minor"/>
    </font>
    <font>
      <sz val="10"/>
      <color theme="1"/>
      <name val="Arial"/>
      <family val="2"/>
    </font>
    <font>
      <sz val="10"/>
      <color theme="1"/>
      <name val="Arial"/>
      <family val="2"/>
    </font>
    <font>
      <sz val="10"/>
      <color theme="1"/>
      <name val="Arial"/>
      <family val="2"/>
    </font>
    <font>
      <u/>
      <sz val="11"/>
      <color theme="10"/>
      <name val="Calibri"/>
      <family val="2"/>
      <scheme val="minor"/>
    </font>
    <font>
      <sz val="18"/>
      <color theme="1"/>
      <name val="Calibri"/>
      <family val="2"/>
      <scheme val="minor"/>
    </font>
    <font>
      <b/>
      <sz val="18"/>
      <color theme="1"/>
      <name val="Calibri"/>
      <family val="2"/>
      <scheme val="minor"/>
    </font>
    <font>
      <sz val="11"/>
      <color rgb="FF00B050"/>
      <name val="Calibri"/>
      <family val="2"/>
      <scheme val="minor"/>
    </font>
    <font>
      <b/>
      <sz val="11"/>
      <color theme="0"/>
      <name val="Calibri"/>
      <family val="2"/>
      <scheme val="minor"/>
    </font>
    <font>
      <sz val="8"/>
      <color theme="0" tint="-0.34998626667073579"/>
      <name val="Arial Narrow"/>
      <family val="2"/>
    </font>
    <font>
      <sz val="11"/>
      <color theme="0" tint="-0.34998626667073579"/>
      <name val="Calibri"/>
      <family val="2"/>
      <scheme val="minor"/>
    </font>
    <font>
      <sz val="11"/>
      <color theme="1"/>
      <name val="Arial"/>
      <family val="2"/>
    </font>
    <font>
      <sz val="11"/>
      <color indexed="8"/>
      <name val="Calibri"/>
      <family val="2"/>
    </font>
    <font>
      <sz val="8"/>
      <color indexed="9"/>
      <name val="Arial"/>
      <family val="2"/>
    </font>
    <font>
      <sz val="8"/>
      <name val="Arial"/>
      <family val="2"/>
    </font>
    <font>
      <sz val="6"/>
      <name val="Arial"/>
      <family val="2"/>
    </font>
    <font>
      <sz val="14"/>
      <name val="Arial"/>
      <family val="2"/>
    </font>
    <font>
      <sz val="8"/>
      <color indexed="8"/>
      <name val="Calibri"/>
      <family val="2"/>
    </font>
    <font>
      <sz val="11"/>
      <name val="Arial"/>
      <family val="2"/>
    </font>
    <font>
      <sz val="10"/>
      <color indexed="8"/>
      <name val="Arial"/>
      <family val="2"/>
    </font>
    <font>
      <b/>
      <sz val="11"/>
      <name val="Arial"/>
      <family val="2"/>
    </font>
    <font>
      <b/>
      <sz val="11"/>
      <color indexed="8"/>
      <name val="Arial"/>
      <family val="2"/>
    </font>
    <font>
      <sz val="11"/>
      <color indexed="8"/>
      <name val="Arial"/>
      <family val="2"/>
    </font>
    <font>
      <sz val="8"/>
      <color indexed="10"/>
      <name val="Calibri"/>
      <family val="2"/>
    </font>
    <font>
      <sz val="6"/>
      <color indexed="8"/>
      <name val="Calibri"/>
      <family val="2"/>
    </font>
    <font>
      <sz val="10"/>
      <color indexed="8"/>
      <name val="Ppt"/>
    </font>
    <font>
      <b/>
      <sz val="10"/>
      <color indexed="8"/>
      <name val="Arial"/>
      <family val="2"/>
    </font>
    <font>
      <sz val="8"/>
      <color indexed="8"/>
      <name val="Arial"/>
      <family val="2"/>
    </font>
    <font>
      <sz val="8"/>
      <color theme="1"/>
      <name val="Arial"/>
      <family val="2"/>
    </font>
    <font>
      <sz val="6"/>
      <color theme="1"/>
      <name val="Arial"/>
      <family val="2"/>
    </font>
    <font>
      <sz val="14"/>
      <color theme="1"/>
      <name val="Arial"/>
      <family val="2"/>
    </font>
    <font>
      <sz val="11"/>
      <color theme="1"/>
      <name val="Calibri"/>
      <family val="2"/>
    </font>
    <font>
      <sz val="8"/>
      <color theme="1"/>
      <name val="Calibri"/>
      <family val="2"/>
    </font>
    <font>
      <sz val="10"/>
      <color indexed="8"/>
      <name val="Arial Narrow"/>
      <family val="2"/>
    </font>
    <font>
      <sz val="8"/>
      <color theme="1"/>
      <name val="Calibri"/>
      <family val="2"/>
      <scheme val="minor"/>
    </font>
    <font>
      <b/>
      <sz val="10"/>
      <color theme="1"/>
      <name val="Arial"/>
      <family val="2"/>
    </font>
    <font>
      <sz val="10"/>
      <color theme="1"/>
      <name val="Arial"/>
    </font>
  </fonts>
  <fills count="11">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0" tint="-0.14996795556505021"/>
        <bgColor indexed="64"/>
      </patternFill>
    </fill>
    <fill>
      <patternFill patternType="solid">
        <fgColor indexed="5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indexed="64"/>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indexed="64"/>
      </top>
      <bottom/>
      <diagonal/>
    </border>
    <border>
      <left/>
      <right/>
      <top/>
      <bottom style="thin">
        <color theme="0" tint="-0.499984740745262"/>
      </bottom>
      <diagonal/>
    </border>
    <border>
      <left/>
      <right style="hair">
        <color indexed="9"/>
      </right>
      <top/>
      <bottom/>
      <diagonal/>
    </border>
    <border>
      <left/>
      <right/>
      <top/>
      <bottom style="hair">
        <color indexed="9"/>
      </bottom>
      <diagonal/>
    </border>
    <border>
      <left/>
      <right style="hair">
        <color indexed="9"/>
      </right>
      <top/>
      <bottom style="hair">
        <color indexed="9"/>
      </bottom>
      <diagonal/>
    </border>
    <border>
      <left/>
      <right/>
      <top/>
      <bottom style="thin">
        <color theme="0" tint="-0.34998626667073579"/>
      </bottom>
      <diagonal/>
    </border>
    <border>
      <left/>
      <right style="thin">
        <color indexed="64"/>
      </right>
      <top/>
      <bottom/>
      <diagonal/>
    </border>
  </borders>
  <cellStyleXfs count="4">
    <xf numFmtId="0" fontId="0" fillId="0" borderId="0"/>
    <xf numFmtId="0" fontId="4" fillId="0" borderId="0" applyNumberFormat="0" applyFill="0" applyBorder="0" applyAlignment="0" applyProtection="0"/>
    <xf numFmtId="0" fontId="12" fillId="0" borderId="0"/>
    <xf numFmtId="9" fontId="12" fillId="0" borderId="0" applyFont="0" applyFill="0" applyBorder="0" applyAlignment="0" applyProtection="0"/>
  </cellStyleXfs>
  <cellXfs count="225">
    <xf numFmtId="0" fontId="0" fillId="0" borderId="0" xfId="0"/>
    <xf numFmtId="164" fontId="0" fillId="0" borderId="0" xfId="0" applyNumberFormat="1" applyAlignment="1">
      <alignment horizontal="left"/>
    </xf>
    <xf numFmtId="0" fontId="4" fillId="0" borderId="0" xfId="1"/>
    <xf numFmtId="0" fontId="7" fillId="0" borderId="0" xfId="0" applyFont="1"/>
    <xf numFmtId="0" fontId="0" fillId="0" borderId="0" xfId="0" applyAlignment="1">
      <alignment horizontal="left" indent="1"/>
    </xf>
    <xf numFmtId="0" fontId="8" fillId="2" borderId="0" xfId="0" applyFont="1" applyFill="1"/>
    <xf numFmtId="0" fontId="0" fillId="0" borderId="1" xfId="0" applyBorder="1"/>
    <xf numFmtId="0" fontId="8" fillId="2" borderId="1" xfId="0" applyFont="1" applyFill="1" applyBorder="1"/>
    <xf numFmtId="0" fontId="0" fillId="0" borderId="0" xfId="0" pivotButton="1"/>
    <xf numFmtId="0" fontId="0" fillId="0" borderId="0" xfId="0" applyAlignment="1">
      <alignment horizontal="left"/>
    </xf>
    <xf numFmtId="0" fontId="0" fillId="0" borderId="0" xfId="0" applyAlignment="1">
      <alignment horizontal="right"/>
    </xf>
    <xf numFmtId="0" fontId="0" fillId="0" borderId="0" xfId="0" applyNumberFormat="1" applyAlignment="1">
      <alignment horizontal="right"/>
    </xf>
    <xf numFmtId="3" fontId="0" fillId="0" borderId="0" xfId="0" applyNumberFormat="1"/>
    <xf numFmtId="3" fontId="0" fillId="0" borderId="0" xfId="0" applyNumberFormat="1" applyBorder="1"/>
    <xf numFmtId="0" fontId="9" fillId="0" borderId="0" xfId="0" applyFont="1"/>
    <xf numFmtId="0" fontId="10" fillId="0" borderId="0" xfId="0" applyFont="1"/>
    <xf numFmtId="0" fontId="0" fillId="3" borderId="3" xfId="0" applyFill="1" applyBorder="1"/>
    <xf numFmtId="0" fontId="9" fillId="3" borderId="4" xfId="0" applyFont="1" applyFill="1" applyBorder="1"/>
    <xf numFmtId="0" fontId="10" fillId="3" borderId="5" xfId="0" applyFont="1" applyFill="1" applyBorder="1"/>
    <xf numFmtId="0" fontId="9" fillId="3" borderId="6" xfId="0" applyFont="1" applyFill="1" applyBorder="1"/>
    <xf numFmtId="0" fontId="0" fillId="4" borderId="7" xfId="0" applyFill="1" applyBorder="1"/>
    <xf numFmtId="0" fontId="0" fillId="0" borderId="0" xfId="0" applyFill="1" applyBorder="1"/>
    <xf numFmtId="0" fontId="2" fillId="0" borderId="0" xfId="0" applyFont="1"/>
    <xf numFmtId="9" fontId="2" fillId="0" borderId="0" xfId="0" applyNumberFormat="1" applyFont="1"/>
    <xf numFmtId="0" fontId="2" fillId="0" borderId="0" xfId="0" pivotButton="1" applyFont="1"/>
    <xf numFmtId="0" fontId="2" fillId="0" borderId="0" xfId="0" applyFont="1" applyBorder="1" applyAlignment="1">
      <alignment horizontal="left"/>
    </xf>
    <xf numFmtId="3" fontId="2" fillId="0" borderId="0" xfId="0" applyNumberFormat="1" applyFont="1" applyBorder="1"/>
    <xf numFmtId="3" fontId="2" fillId="0" borderId="0" xfId="0" applyNumberFormat="1" applyFont="1"/>
    <xf numFmtId="0" fontId="2" fillId="0" borderId="0" xfId="0" applyFont="1" applyAlignment="1">
      <alignment horizontal="left"/>
    </xf>
    <xf numFmtId="0" fontId="2" fillId="0" borderId="2" xfId="0" applyFont="1" applyBorder="1" applyAlignment="1">
      <alignment horizontal="left"/>
    </xf>
    <xf numFmtId="3" fontId="2" fillId="0" borderId="2" xfId="0" applyNumberFormat="1" applyFont="1" applyBorder="1"/>
    <xf numFmtId="0" fontId="13" fillId="0" borderId="0" xfId="2" applyFont="1" applyFill="1" applyAlignment="1" applyProtection="1">
      <alignment horizontal="center"/>
      <protection locked="0"/>
    </xf>
    <xf numFmtId="0" fontId="13" fillId="0" borderId="0" xfId="2" applyFont="1" applyFill="1" applyBorder="1" applyAlignment="1" applyProtection="1">
      <alignment horizontal="center"/>
      <protection locked="0"/>
    </xf>
    <xf numFmtId="0" fontId="14" fillId="0" borderId="0" xfId="2" applyFont="1" applyProtection="1">
      <protection locked="0"/>
    </xf>
    <xf numFmtId="0" fontId="14" fillId="0" borderId="0" xfId="2" applyFont="1" applyFill="1" applyProtection="1">
      <protection locked="0"/>
    </xf>
    <xf numFmtId="0" fontId="14" fillId="0" borderId="0" xfId="2" applyFont="1" applyFill="1" applyAlignment="1" applyProtection="1">
      <alignment horizontal="right"/>
      <protection locked="0"/>
    </xf>
    <xf numFmtId="0" fontId="14" fillId="0" borderId="0" xfId="2" applyFont="1" applyFill="1" applyAlignment="1" applyProtection="1">
      <alignment horizontal="center"/>
      <protection locked="0"/>
    </xf>
    <xf numFmtId="0" fontId="14" fillId="0" borderId="0" xfId="2" applyFont="1" applyFill="1" applyAlignment="1" applyProtection="1">
      <alignment horizontal="left"/>
      <protection locked="0"/>
    </xf>
    <xf numFmtId="0" fontId="14" fillId="0" borderId="0" xfId="2" applyFont="1" applyFill="1" applyBorder="1" applyProtection="1">
      <protection locked="0"/>
    </xf>
    <xf numFmtId="0" fontId="14" fillId="0" borderId="0" xfId="2" applyFont="1" applyFill="1" applyBorder="1" applyAlignment="1" applyProtection="1">
      <alignment horizontal="center"/>
      <protection locked="0"/>
    </xf>
    <xf numFmtId="0" fontId="15" fillId="0" borderId="0" xfId="2" applyFont="1"/>
    <xf numFmtId="0" fontId="15" fillId="5" borderId="0" xfId="2" applyFont="1" applyFill="1"/>
    <xf numFmtId="165" fontId="15" fillId="0" borderId="0" xfId="2" applyNumberFormat="1" applyFont="1" applyFill="1"/>
    <xf numFmtId="165" fontId="15" fillId="0" borderId="0" xfId="2" applyNumberFormat="1" applyFont="1" applyFill="1" applyBorder="1" applyAlignment="1">
      <alignment horizontal="center"/>
    </xf>
    <xf numFmtId="165" fontId="14" fillId="0" borderId="0" xfId="2" applyNumberFormat="1" applyFont="1" applyFill="1" applyBorder="1" applyAlignment="1">
      <alignment horizontal="center"/>
    </xf>
    <xf numFmtId="165" fontId="14" fillId="0" borderId="0" xfId="2" applyNumberFormat="1" applyFont="1" applyFill="1" applyAlignment="1">
      <alignment horizontal="center"/>
    </xf>
    <xf numFmtId="165" fontId="14" fillId="0" borderId="0" xfId="2" applyNumberFormat="1" applyFont="1" applyFill="1" applyAlignment="1">
      <alignment horizontal="left"/>
    </xf>
    <xf numFmtId="165" fontId="14" fillId="0" borderId="0" xfId="2" applyNumberFormat="1" applyFont="1" applyFill="1" applyAlignment="1">
      <alignment horizontal="right"/>
    </xf>
    <xf numFmtId="0" fontId="15" fillId="0" borderId="0" xfId="2" applyFont="1" applyFill="1"/>
    <xf numFmtId="0" fontId="15" fillId="0" borderId="0" xfId="2" applyFont="1" applyAlignment="1">
      <alignment horizontal="center"/>
    </xf>
    <xf numFmtId="0" fontId="16" fillId="0" borderId="0" xfId="2" applyFont="1"/>
    <xf numFmtId="0" fontId="16" fillId="0" borderId="0" xfId="2" applyFont="1" applyFill="1"/>
    <xf numFmtId="0" fontId="16" fillId="0" borderId="0" xfId="2" applyFont="1" applyBorder="1" applyAlignment="1">
      <alignment horizontal="center"/>
    </xf>
    <xf numFmtId="0" fontId="14" fillId="0" borderId="0" xfId="2" applyFont="1" applyAlignment="1">
      <alignment horizontal="center"/>
    </xf>
    <xf numFmtId="0" fontId="14" fillId="0" borderId="0" xfId="2" applyFont="1" applyAlignment="1">
      <alignment horizontal="left"/>
    </xf>
    <xf numFmtId="0" fontId="14" fillId="0" borderId="0" xfId="2" applyFont="1" applyAlignment="1">
      <alignment horizontal="right"/>
    </xf>
    <xf numFmtId="0" fontId="14" fillId="0" borderId="0" xfId="2" applyFont="1" applyFill="1" applyBorder="1" applyAlignment="1">
      <alignment horizontal="center"/>
    </xf>
    <xf numFmtId="0" fontId="16" fillId="0" borderId="0" xfId="2" applyFont="1" applyAlignment="1">
      <alignment horizontal="center"/>
    </xf>
    <xf numFmtId="0" fontId="12" fillId="0" borderId="0" xfId="2"/>
    <xf numFmtId="0" fontId="12" fillId="0" borderId="0" xfId="2" applyFill="1" applyBorder="1"/>
    <xf numFmtId="0" fontId="12" fillId="0" borderId="0" xfId="2" applyFill="1"/>
    <xf numFmtId="0" fontId="12" fillId="0" borderId="2" xfId="2" applyBorder="1" applyAlignment="1">
      <alignment horizontal="center"/>
    </xf>
    <xf numFmtId="0" fontId="17" fillId="0" borderId="2" xfId="2" applyFont="1" applyBorder="1" applyAlignment="1">
      <alignment horizontal="center"/>
    </xf>
    <xf numFmtId="0" fontId="17" fillId="0" borderId="2" xfId="2" applyFont="1" applyBorder="1" applyAlignment="1">
      <alignment horizontal="left"/>
    </xf>
    <xf numFmtId="0" fontId="17" fillId="0" borderId="2" xfId="2" applyFont="1" applyBorder="1" applyAlignment="1">
      <alignment horizontal="right"/>
    </xf>
    <xf numFmtId="0" fontId="17" fillId="0" borderId="0" xfId="2" applyFont="1" applyFill="1" applyBorder="1" applyAlignment="1">
      <alignment horizontal="center"/>
    </xf>
    <xf numFmtId="0" fontId="12" fillId="0" borderId="0" xfId="2" applyAlignment="1">
      <alignment horizontal="center"/>
    </xf>
    <xf numFmtId="0" fontId="12" fillId="0" borderId="0" xfId="2" applyBorder="1" applyAlignment="1">
      <alignment horizontal="center"/>
    </xf>
    <xf numFmtId="0" fontId="17" fillId="0" borderId="0" xfId="2" applyFont="1" applyAlignment="1">
      <alignment horizontal="center"/>
    </xf>
    <xf numFmtId="0" fontId="17" fillId="0" borderId="0" xfId="2" applyFont="1" applyAlignment="1">
      <alignment horizontal="left"/>
    </xf>
    <xf numFmtId="0" fontId="17" fillId="0" borderId="0" xfId="2" applyFont="1" applyAlignment="1">
      <alignment horizontal="right"/>
    </xf>
    <xf numFmtId="0" fontId="18" fillId="0" borderId="0" xfId="2" applyFont="1" applyFill="1" applyBorder="1"/>
    <xf numFmtId="0" fontId="18" fillId="0" borderId="0" xfId="2" applyFont="1" applyFill="1"/>
    <xf numFmtId="0" fontId="18" fillId="0" borderId="0" xfId="2" applyFont="1"/>
    <xf numFmtId="0" fontId="18" fillId="0" borderId="0" xfId="2" applyFont="1" applyBorder="1" applyAlignment="1">
      <alignment horizontal="center"/>
    </xf>
    <xf numFmtId="0" fontId="18" fillId="0" borderId="0" xfId="2" applyFont="1" applyAlignment="1">
      <alignment horizontal="center"/>
    </xf>
    <xf numFmtId="0" fontId="19" fillId="0" borderId="0" xfId="0" applyFont="1" applyFill="1" applyBorder="1"/>
    <xf numFmtId="0" fontId="19" fillId="6" borderId="9" xfId="0" applyFont="1" applyFill="1" applyBorder="1"/>
    <xf numFmtId="0" fontId="19" fillId="6" borderId="0" xfId="0" applyFont="1" applyFill="1" applyBorder="1" applyAlignment="1">
      <alignment horizontal="centerContinuous"/>
    </xf>
    <xf numFmtId="0" fontId="19" fillId="6" borderId="9" xfId="0" applyFont="1" applyFill="1" applyBorder="1" applyAlignment="1">
      <alignment horizontal="centerContinuous"/>
    </xf>
    <xf numFmtId="0" fontId="20" fillId="0" borderId="0" xfId="2" applyFont="1" applyFill="1"/>
    <xf numFmtId="0" fontId="19" fillId="6" borderId="9" xfId="0" applyFont="1" applyFill="1" applyBorder="1" applyAlignment="1">
      <alignment vertical="top"/>
    </xf>
    <xf numFmtId="0" fontId="19" fillId="6" borderId="0" xfId="0" applyFont="1" applyFill="1" applyBorder="1" applyAlignment="1">
      <alignment horizontal="center" vertical="top"/>
    </xf>
    <xf numFmtId="0" fontId="19" fillId="6" borderId="9" xfId="0" applyFont="1" applyFill="1" applyBorder="1" applyAlignment="1">
      <alignment horizontal="center" vertical="top"/>
    </xf>
    <xf numFmtId="0" fontId="18" fillId="0" borderId="0" xfId="2" applyFont="1" applyFill="1" applyBorder="1" applyAlignment="1">
      <alignment horizontal="center"/>
    </xf>
    <xf numFmtId="0" fontId="14" fillId="0" borderId="0" xfId="2" applyFont="1" applyFill="1" applyBorder="1" applyAlignment="1">
      <alignment horizontal="left"/>
    </xf>
    <xf numFmtId="0" fontId="14" fillId="0" borderId="0" xfId="2" applyFont="1" applyFill="1" applyBorder="1" applyAlignment="1">
      <alignment horizontal="right"/>
    </xf>
    <xf numFmtId="0" fontId="19" fillId="6" borderId="0" xfId="0" applyFont="1" applyFill="1" applyBorder="1" applyAlignment="1">
      <alignment vertical="center"/>
    </xf>
    <xf numFmtId="1" fontId="19" fillId="6" borderId="9" xfId="0" applyNumberFormat="1" applyFont="1" applyFill="1" applyBorder="1" applyAlignment="1">
      <alignment vertical="center"/>
    </xf>
    <xf numFmtId="166" fontId="19" fillId="6" borderId="0" xfId="0" applyNumberFormat="1" applyFont="1" applyFill="1" applyBorder="1" applyAlignment="1">
      <alignment vertical="center"/>
    </xf>
    <xf numFmtId="167" fontId="19" fillId="6" borderId="9" xfId="3" applyNumberFormat="1" applyFont="1" applyFill="1" applyBorder="1" applyAlignment="1">
      <alignment vertical="center"/>
    </xf>
    <xf numFmtId="167" fontId="19" fillId="6" borderId="0" xfId="3" applyNumberFormat="1" applyFont="1" applyFill="1" applyBorder="1" applyAlignment="1">
      <alignment vertical="center"/>
    </xf>
    <xf numFmtId="0" fontId="14" fillId="0" borderId="0" xfId="2" applyFont="1" applyFill="1" applyBorder="1"/>
    <xf numFmtId="0" fontId="14" fillId="0" borderId="0" xfId="2" applyFont="1" applyFill="1"/>
    <xf numFmtId="0" fontId="17" fillId="0" borderId="0" xfId="2" applyFont="1" applyFill="1" applyBorder="1"/>
    <xf numFmtId="0" fontId="17" fillId="0" borderId="0" xfId="2" applyFont="1" applyFill="1" applyBorder="1" applyAlignment="1">
      <alignment horizontal="left"/>
    </xf>
    <xf numFmtId="0" fontId="17" fillId="0" borderId="0" xfId="2" applyFont="1" applyFill="1" applyBorder="1" applyAlignment="1">
      <alignment horizontal="right"/>
    </xf>
    <xf numFmtId="0" fontId="17" fillId="0" borderId="0" xfId="2" applyFont="1" applyFill="1"/>
    <xf numFmtId="0" fontId="21" fillId="0" borderId="0" xfId="2" applyFont="1" applyFill="1" applyBorder="1" applyAlignment="1">
      <alignment horizontal="right"/>
    </xf>
    <xf numFmtId="0" fontId="21" fillId="0" borderId="0" xfId="2" applyFont="1" applyFill="1" applyBorder="1" applyAlignment="1">
      <alignment horizontal="right" vertical="top"/>
    </xf>
    <xf numFmtId="0" fontId="22" fillId="0" borderId="0" xfId="2" applyFont="1" applyFill="1" applyBorder="1" applyAlignment="1">
      <alignment horizontal="right" vertical="top"/>
    </xf>
    <xf numFmtId="0" fontId="17" fillId="0" borderId="0" xfId="2" applyFont="1" applyFill="1" applyBorder="1" applyAlignment="1">
      <alignment vertical="center"/>
    </xf>
    <xf numFmtId="0" fontId="17" fillId="0" borderId="0" xfId="2" applyFont="1" applyFill="1" applyBorder="1" applyAlignment="1">
      <alignment horizontal="center" vertical="center"/>
    </xf>
    <xf numFmtId="0" fontId="17" fillId="0" borderId="0" xfId="2" applyFont="1" applyFill="1" applyBorder="1" applyAlignment="1">
      <alignment horizontal="left" vertical="center"/>
    </xf>
    <xf numFmtId="0" fontId="17" fillId="0" borderId="0" xfId="2" applyFont="1" applyFill="1" applyBorder="1" applyAlignment="1">
      <alignment horizontal="right" vertical="center"/>
    </xf>
    <xf numFmtId="0" fontId="17" fillId="0" borderId="0" xfId="2" applyFont="1" applyFill="1" applyAlignment="1">
      <alignment vertical="center"/>
    </xf>
    <xf numFmtId="0" fontId="23" fillId="0" borderId="0" xfId="2" applyFont="1" applyFill="1" applyBorder="1" applyAlignment="1">
      <alignment horizontal="center"/>
    </xf>
    <xf numFmtId="0" fontId="23" fillId="0" borderId="0" xfId="2" applyFont="1" applyFill="1" applyBorder="1" applyAlignment="1">
      <alignment horizontal="left"/>
    </xf>
    <xf numFmtId="166" fontId="17" fillId="0" borderId="0" xfId="2" applyNumberFormat="1" applyFont="1" applyFill="1" applyBorder="1" applyAlignment="1">
      <alignment horizontal="center"/>
    </xf>
    <xf numFmtId="0" fontId="19" fillId="6" borderId="10" xfId="0" applyFont="1" applyFill="1" applyBorder="1" applyAlignment="1">
      <alignment vertical="center"/>
    </xf>
    <xf numFmtId="1" fontId="19" fillId="6" borderId="11" xfId="0" applyNumberFormat="1" applyFont="1" applyFill="1" applyBorder="1" applyAlignment="1">
      <alignment vertical="center"/>
    </xf>
    <xf numFmtId="166" fontId="19" fillId="6" borderId="10" xfId="0" applyNumberFormat="1" applyFont="1" applyFill="1" applyBorder="1" applyAlignment="1">
      <alignment vertical="center"/>
    </xf>
    <xf numFmtId="167" fontId="19" fillId="6" borderId="11" xfId="3" applyNumberFormat="1" applyFont="1" applyFill="1" applyBorder="1" applyAlignment="1">
      <alignment vertical="center"/>
    </xf>
    <xf numFmtId="167" fontId="19" fillId="6" borderId="10" xfId="3" applyNumberFormat="1" applyFont="1" applyFill="1" applyBorder="1" applyAlignment="1">
      <alignment vertical="center"/>
    </xf>
    <xf numFmtId="0" fontId="22" fillId="0" borderId="0" xfId="0" applyFont="1" applyFill="1" applyBorder="1"/>
    <xf numFmtId="166" fontId="19" fillId="0" borderId="0" xfId="0" applyNumberFormat="1" applyFont="1" applyFill="1" applyBorder="1"/>
    <xf numFmtId="0" fontId="19" fillId="6" borderId="0" xfId="0" applyFont="1" applyFill="1" applyBorder="1"/>
    <xf numFmtId="166" fontId="19" fillId="6" borderId="0" xfId="0" applyNumberFormat="1" applyFont="1" applyFill="1" applyBorder="1"/>
    <xf numFmtId="9" fontId="19" fillId="6" borderId="0" xfId="3" applyFont="1" applyFill="1" applyBorder="1"/>
    <xf numFmtId="166" fontId="24" fillId="0" borderId="0" xfId="2" applyNumberFormat="1" applyFont="1" applyFill="1" applyBorder="1" applyAlignment="1">
      <alignment horizontal="left" vertical="center"/>
    </xf>
    <xf numFmtId="0" fontId="12" fillId="0" borderId="0" xfId="2" applyFont="1" applyFill="1" applyBorder="1" applyAlignment="1">
      <alignment horizontal="center"/>
    </xf>
    <xf numFmtId="0" fontId="12" fillId="0" borderId="0" xfId="2" applyFont="1" applyFill="1"/>
    <xf numFmtId="0" fontId="14" fillId="0" borderId="0" xfId="2" applyFont="1" applyFill="1" applyAlignment="1">
      <alignment vertical="top"/>
    </xf>
    <xf numFmtId="0" fontId="14" fillId="0" borderId="0" xfId="2" applyFont="1" applyFill="1" applyBorder="1" applyAlignment="1">
      <alignment vertical="top"/>
    </xf>
    <xf numFmtId="0" fontId="14" fillId="0" borderId="0" xfId="2" applyFont="1" applyFill="1" applyBorder="1" applyAlignment="1">
      <alignment horizontal="center" vertical="top"/>
    </xf>
    <xf numFmtId="0" fontId="14" fillId="0" borderId="0" xfId="2" applyFont="1" applyFill="1" applyBorder="1" applyAlignment="1">
      <alignment horizontal="left" vertical="top"/>
    </xf>
    <xf numFmtId="0" fontId="14" fillId="0" borderId="0" xfId="2" applyFont="1" applyFill="1" applyBorder="1" applyAlignment="1">
      <alignment horizontal="right" vertical="top"/>
    </xf>
    <xf numFmtId="0" fontId="12" fillId="0" borderId="0" xfId="2" applyFill="1" applyBorder="1" applyAlignment="1">
      <alignment horizontal="center"/>
    </xf>
    <xf numFmtId="0" fontId="12" fillId="5" borderId="0" xfId="2" applyFill="1"/>
    <xf numFmtId="0" fontId="19" fillId="0" borderId="0" xfId="0" applyNumberFormat="1" applyFont="1" applyFill="1" applyBorder="1"/>
    <xf numFmtId="0" fontId="14" fillId="0" borderId="0" xfId="2" applyFont="1" applyAlignment="1" applyProtection="1">
      <alignment horizontal="right"/>
      <protection locked="0"/>
    </xf>
    <xf numFmtId="0" fontId="14" fillId="0" borderId="0" xfId="2" applyFont="1" applyBorder="1" applyAlignment="1" applyProtection="1">
      <alignment horizontal="right"/>
      <protection locked="0"/>
    </xf>
    <xf numFmtId="0" fontId="13" fillId="0" borderId="0" xfId="2" applyFont="1" applyBorder="1" applyAlignment="1" applyProtection="1">
      <alignment horizontal="center"/>
      <protection locked="0"/>
    </xf>
    <xf numFmtId="0" fontId="14" fillId="0" borderId="0" xfId="2" applyFont="1" applyAlignment="1" applyProtection="1">
      <alignment horizontal="center"/>
      <protection locked="0"/>
    </xf>
    <xf numFmtId="0" fontId="14" fillId="0" borderId="0" xfId="2" applyFont="1" applyAlignment="1" applyProtection="1">
      <alignment horizontal="left"/>
      <protection locked="0"/>
    </xf>
    <xf numFmtId="0" fontId="19" fillId="0" borderId="0" xfId="0" applyNumberFormat="1" applyFont="1"/>
    <xf numFmtId="0" fontId="19" fillId="7" borderId="0" xfId="0" applyNumberFormat="1" applyFont="1" applyFill="1" applyBorder="1"/>
    <xf numFmtId="0" fontId="19" fillId="0" borderId="0" xfId="0" applyNumberFormat="1" applyFont="1" applyFill="1" applyBorder="1" applyAlignment="1">
      <alignment horizontal="center"/>
    </xf>
    <xf numFmtId="0" fontId="19" fillId="0" borderId="0" xfId="0" applyNumberFormat="1" applyFont="1" applyFill="1"/>
    <xf numFmtId="0" fontId="19" fillId="0" borderId="0" xfId="0" applyNumberFormat="1" applyFont="1" applyFill="1" applyBorder="1" applyAlignment="1">
      <alignment horizontal="centerContinuous"/>
    </xf>
    <xf numFmtId="1" fontId="19" fillId="0" borderId="0" xfId="0" applyNumberFormat="1" applyFont="1" applyFill="1" applyBorder="1"/>
    <xf numFmtId="0" fontId="19" fillId="0" borderId="0" xfId="0" applyNumberFormat="1" applyFont="1" applyFill="1" applyBorder="1" applyAlignment="1">
      <alignment horizontal="left"/>
    </xf>
    <xf numFmtId="0" fontId="25" fillId="0" borderId="0" xfId="0" applyNumberFormat="1" applyFont="1" applyFill="1" applyBorder="1"/>
    <xf numFmtId="0" fontId="19" fillId="0" borderId="0" xfId="0" applyNumberFormat="1" applyFont="1" applyFill="1" applyAlignment="1">
      <alignment horizontal="left"/>
    </xf>
    <xf numFmtId="0" fontId="19" fillId="0" borderId="0" xfId="0" applyNumberFormat="1" applyFont="1" applyFill="1" applyBorder="1" applyAlignment="1">
      <alignment horizontal="right"/>
    </xf>
    <xf numFmtId="0" fontId="19" fillId="0" borderId="0" xfId="0" applyNumberFormat="1" applyFont="1" applyFill="1" applyAlignment="1">
      <alignment horizontal="center"/>
    </xf>
    <xf numFmtId="0" fontId="26" fillId="0" borderId="0" xfId="0" applyNumberFormat="1" applyFont="1" applyFill="1" applyBorder="1"/>
    <xf numFmtId="0" fontId="26" fillId="0" borderId="0" xfId="0" applyNumberFormat="1" applyFont="1" applyFill="1"/>
    <xf numFmtId="0" fontId="19" fillId="0" borderId="0" xfId="0" applyNumberFormat="1" applyFont="1" applyFill="1" applyBorder="1" applyAlignment="1">
      <alignment horizontal="center" wrapText="1"/>
    </xf>
    <xf numFmtId="0" fontId="27" fillId="0" borderId="0" xfId="0" applyNumberFormat="1" applyFont="1" applyFill="1" applyBorder="1"/>
    <xf numFmtId="0" fontId="19" fillId="0" borderId="0" xfId="0" applyFont="1"/>
    <xf numFmtId="0" fontId="22" fillId="0" borderId="0" xfId="0" applyFont="1"/>
    <xf numFmtId="1" fontId="19" fillId="6" borderId="9" xfId="3" applyNumberFormat="1" applyFont="1" applyFill="1" applyBorder="1" applyAlignment="1">
      <alignment vertical="center"/>
    </xf>
    <xf numFmtId="1" fontId="19" fillId="6" borderId="0" xfId="3" applyNumberFormat="1" applyFont="1" applyFill="1" applyBorder="1" applyAlignment="1">
      <alignment vertical="center"/>
    </xf>
    <xf numFmtId="1" fontId="14" fillId="0" borderId="0" xfId="2" applyNumberFormat="1" applyFont="1" applyProtection="1">
      <protection locked="0"/>
    </xf>
    <xf numFmtId="1" fontId="14" fillId="0" borderId="0" xfId="2" applyNumberFormat="1" applyFont="1" applyAlignment="1" applyProtection="1">
      <alignment horizontal="right"/>
      <protection locked="0"/>
    </xf>
    <xf numFmtId="1" fontId="14" fillId="0" borderId="0" xfId="2" applyNumberFormat="1" applyFont="1" applyAlignment="1" applyProtection="1">
      <alignment horizontal="center"/>
      <protection locked="0"/>
    </xf>
    <xf numFmtId="0" fontId="28" fillId="0" borderId="0" xfId="2" applyFont="1" applyFill="1" applyAlignment="1" applyProtection="1">
      <alignment horizontal="center"/>
      <protection locked="0"/>
    </xf>
    <xf numFmtId="0" fontId="28" fillId="0" borderId="0" xfId="2" applyFont="1" applyProtection="1">
      <protection locked="0"/>
    </xf>
    <xf numFmtId="0" fontId="28" fillId="0" borderId="0" xfId="2" applyFont="1" applyFill="1" applyProtection="1">
      <protection locked="0"/>
    </xf>
    <xf numFmtId="0" fontId="28" fillId="0" borderId="0" xfId="2" applyFont="1" applyFill="1" applyAlignment="1">
      <alignment horizontal="center"/>
    </xf>
    <xf numFmtId="165" fontId="29" fillId="0" borderId="0" xfId="2" applyNumberFormat="1" applyFont="1" applyFill="1" applyBorder="1"/>
    <xf numFmtId="0" fontId="29" fillId="5" borderId="0" xfId="2" applyFont="1" applyFill="1"/>
    <xf numFmtId="0" fontId="30" fillId="0" borderId="0" xfId="2" applyFont="1" applyFill="1" applyBorder="1"/>
    <xf numFmtId="165" fontId="29" fillId="0" borderId="0" xfId="2" applyNumberFormat="1" applyFont="1" applyFill="1"/>
    <xf numFmtId="0" fontId="31" fillId="0" borderId="0" xfId="2" applyFont="1" applyFill="1" applyBorder="1"/>
    <xf numFmtId="0" fontId="11" fillId="0" borderId="0" xfId="2" applyFont="1" applyFill="1" applyBorder="1"/>
    <xf numFmtId="0" fontId="28" fillId="0" borderId="0" xfId="2" applyFont="1" applyFill="1" applyBorder="1"/>
    <xf numFmtId="165" fontId="28" fillId="0" borderId="0" xfId="2" applyNumberFormat="1" applyFont="1" applyFill="1" applyBorder="1"/>
    <xf numFmtId="0" fontId="32" fillId="0" borderId="0" xfId="2" applyFont="1" applyFill="1" applyBorder="1"/>
    <xf numFmtId="0" fontId="28" fillId="0" borderId="0" xfId="2" applyFont="1" applyFill="1" applyAlignment="1">
      <alignment horizontal="center" vertical="center"/>
    </xf>
    <xf numFmtId="0" fontId="32" fillId="0" borderId="0" xfId="2" applyFont="1" applyFill="1" applyBorder="1" applyAlignment="1">
      <alignment vertical="center"/>
    </xf>
    <xf numFmtId="165" fontId="28" fillId="0" borderId="0" xfId="2" applyNumberFormat="1" applyFont="1" applyFill="1" applyBorder="1" applyAlignment="1">
      <alignment vertical="center"/>
    </xf>
    <xf numFmtId="0" fontId="32" fillId="0" borderId="0" xfId="2" applyFont="1" applyFill="1" applyBorder="1" applyAlignment="1">
      <alignment horizontal="left" vertical="center"/>
    </xf>
    <xf numFmtId="165" fontId="28" fillId="0" borderId="0" xfId="2" applyNumberFormat="1" applyFont="1" applyFill="1" applyBorder="1" applyAlignment="1">
      <alignment horizontal="left" vertical="center"/>
    </xf>
    <xf numFmtId="0" fontId="28" fillId="0" borderId="0" xfId="2" applyFont="1" applyFill="1" applyAlignment="1">
      <alignment horizontal="center" vertical="top"/>
    </xf>
    <xf numFmtId="0" fontId="28" fillId="0" borderId="0" xfId="2" applyFont="1" applyFill="1" applyBorder="1" applyAlignment="1">
      <alignment vertical="top"/>
    </xf>
    <xf numFmtId="165" fontId="29" fillId="0" borderId="0" xfId="2" applyNumberFormat="1" applyFont="1" applyFill="1" applyBorder="1" applyAlignment="1">
      <alignment vertical="top"/>
    </xf>
    <xf numFmtId="0" fontId="2" fillId="0" borderId="0" xfId="0" applyNumberFormat="1" applyFont="1" applyFill="1" applyBorder="1"/>
    <xf numFmtId="166" fontId="2" fillId="0" borderId="0" xfId="0" applyNumberFormat="1" applyFont="1" applyFill="1" applyBorder="1"/>
    <xf numFmtId="2" fontId="2" fillId="0" borderId="0" xfId="0" applyNumberFormat="1" applyFont="1" applyFill="1" applyBorder="1"/>
    <xf numFmtId="1" fontId="2" fillId="0" borderId="0" xfId="0" applyNumberFormat="1" applyFont="1" applyFill="1" applyBorder="1"/>
    <xf numFmtId="1" fontId="28" fillId="0" borderId="0" xfId="2" applyNumberFormat="1" applyFont="1" applyProtection="1">
      <protection locked="0"/>
    </xf>
    <xf numFmtId="0" fontId="2" fillId="0" borderId="0" xfId="0" applyFont="1" applyFill="1" applyBorder="1"/>
    <xf numFmtId="0" fontId="11" fillId="0" borderId="0" xfId="0" applyFont="1" applyFill="1" applyBorder="1"/>
    <xf numFmtId="0" fontId="19" fillId="6" borderId="0" xfId="0" quotePrefix="1" applyFont="1" applyFill="1" applyBorder="1" applyAlignment="1">
      <alignment horizontal="centerContinuous"/>
    </xf>
    <xf numFmtId="1" fontId="19" fillId="6" borderId="0" xfId="3" applyNumberFormat="1" applyFont="1" applyFill="1" applyBorder="1"/>
    <xf numFmtId="0" fontId="33" fillId="0" borderId="0" xfId="2" applyFont="1" applyFill="1" applyBorder="1" applyAlignment="1">
      <alignment horizontal="right"/>
    </xf>
    <xf numFmtId="0" fontId="2" fillId="0" borderId="0" xfId="0" applyFont="1" applyAlignment="1">
      <alignment horizontal="right"/>
    </xf>
    <xf numFmtId="1" fontId="2" fillId="0" borderId="0" xfId="0" applyNumberFormat="1" applyFont="1"/>
    <xf numFmtId="1" fontId="2" fillId="0" borderId="0" xfId="0" applyNumberFormat="1" applyFont="1" applyAlignment="1">
      <alignment horizontal="right"/>
    </xf>
    <xf numFmtId="0" fontId="0" fillId="0" borderId="0" xfId="0" applyBorder="1"/>
    <xf numFmtId="0" fontId="3" fillId="0" borderId="0" xfId="0" applyFont="1" applyFill="1" applyBorder="1" applyAlignment="1"/>
    <xf numFmtId="0" fontId="0" fillId="4" borderId="12" xfId="0" applyFill="1" applyBorder="1"/>
    <xf numFmtId="168" fontId="2" fillId="0" borderId="0" xfId="0" applyNumberFormat="1" applyFont="1"/>
    <xf numFmtId="0" fontId="33" fillId="0" borderId="0" xfId="2" applyFont="1" applyFill="1" applyBorder="1"/>
    <xf numFmtId="14" fontId="0" fillId="8" borderId="0" xfId="0" applyNumberFormat="1" applyFill="1" applyBorder="1"/>
    <xf numFmtId="0" fontId="0" fillId="8" borderId="0" xfId="0" applyFill="1" applyBorder="1"/>
    <xf numFmtId="3" fontId="0" fillId="8" borderId="0" xfId="0" applyNumberFormat="1" applyFill="1" applyBorder="1"/>
    <xf numFmtId="0" fontId="0" fillId="0" borderId="0" xfId="0" applyFill="1"/>
    <xf numFmtId="0" fontId="0" fillId="9" borderId="0" xfId="0" applyFill="1"/>
    <xf numFmtId="0" fontId="0" fillId="0" borderId="13" xfId="0" applyBorder="1"/>
    <xf numFmtId="0" fontId="0" fillId="10" borderId="7" xfId="0" applyFill="1" applyBorder="1"/>
    <xf numFmtId="0" fontId="0" fillId="10" borderId="8" xfId="0" applyFill="1" applyBorder="1"/>
    <xf numFmtId="0" fontId="2" fillId="4" borderId="0" xfId="0" applyFont="1" applyFill="1" applyBorder="1" applyAlignment="1">
      <alignment horizontal="left"/>
    </xf>
    <xf numFmtId="0" fontId="2" fillId="4" borderId="8" xfId="0" applyFont="1" applyFill="1" applyBorder="1" applyAlignment="1">
      <alignment horizontal="left"/>
    </xf>
    <xf numFmtId="0" fontId="3" fillId="0" borderId="0" xfId="0" applyFont="1" applyAlignment="1">
      <alignment horizontal="left"/>
    </xf>
    <xf numFmtId="0" fontId="34" fillId="0" borderId="0" xfId="1" applyFont="1" applyAlignment="1">
      <alignment horizontal="right"/>
    </xf>
    <xf numFmtId="0" fontId="34" fillId="0" borderId="0" xfId="0" applyFont="1" applyAlignment="1">
      <alignment horizontal="right"/>
    </xf>
    <xf numFmtId="0" fontId="34" fillId="0" borderId="2" xfId="0" applyFont="1" applyBorder="1" applyAlignment="1">
      <alignment horizontal="right"/>
    </xf>
    <xf numFmtId="0" fontId="2" fillId="4" borderId="7" xfId="0" applyFont="1" applyFill="1" applyBorder="1" applyAlignment="1">
      <alignment horizontal="left"/>
    </xf>
    <xf numFmtId="0" fontId="3" fillId="4" borderId="7" xfId="0" applyFont="1" applyFill="1" applyBorder="1" applyAlignment="1">
      <alignment horizontal="left"/>
    </xf>
    <xf numFmtId="0" fontId="3" fillId="4" borderId="8" xfId="0" applyFont="1" applyFill="1" applyBorder="1" applyAlignment="1">
      <alignment horizontal="left"/>
    </xf>
    <xf numFmtId="0" fontId="6" fillId="0" borderId="0" xfId="0" applyFont="1" applyAlignment="1">
      <alignment horizontal="left"/>
    </xf>
    <xf numFmtId="0" fontId="5" fillId="0" borderId="0" xfId="0" applyFont="1" applyAlignment="1">
      <alignment horizontal="left"/>
    </xf>
    <xf numFmtId="0" fontId="36" fillId="0" borderId="0" xfId="0" pivotButton="1" applyFont="1"/>
    <xf numFmtId="0" fontId="36" fillId="0" borderId="0" xfId="0" applyFont="1"/>
    <xf numFmtId="0" fontId="36" fillId="0" borderId="0" xfId="0" applyFont="1" applyAlignment="1">
      <alignment horizontal="left"/>
    </xf>
    <xf numFmtId="3" fontId="36" fillId="0" borderId="0" xfId="0" applyNumberFormat="1" applyFont="1"/>
    <xf numFmtId="0" fontId="28" fillId="0" borderId="0" xfId="0" applyFont="1" applyAlignment="1">
      <alignment horizontal="right"/>
    </xf>
    <xf numFmtId="0" fontId="28" fillId="0" borderId="13" xfId="0" applyFont="1" applyBorder="1" applyAlignment="1">
      <alignment horizontal="right"/>
    </xf>
    <xf numFmtId="0" fontId="28" fillId="0" borderId="0" xfId="0" applyFont="1" applyAlignment="1">
      <alignment horizontal="right" vertical="center"/>
    </xf>
    <xf numFmtId="0" fontId="28" fillId="0" borderId="13" xfId="0" applyFont="1" applyBorder="1" applyAlignment="1">
      <alignment horizontal="right" vertical="center"/>
    </xf>
    <xf numFmtId="0" fontId="1" fillId="4" borderId="0" xfId="0" applyFont="1" applyFill="1" applyBorder="1" applyAlignment="1">
      <alignment horizontal="left"/>
    </xf>
    <xf numFmtId="0" fontId="1" fillId="4" borderId="7" xfId="0" applyFont="1" applyFill="1" applyBorder="1" applyAlignment="1">
      <alignment horizontal="left"/>
    </xf>
  </cellXfs>
  <cellStyles count="4">
    <cellStyle name="Hyperlink" xfId="1" builtinId="8"/>
    <cellStyle name="Prozent 2" xfId="3"/>
    <cellStyle name="Standard" xfId="0" builtinId="0"/>
    <cellStyle name="Standard_ppt_frames_RH_2008-04-08" xfId="2"/>
  </cellStyles>
  <dxfs count="71">
    <dxf>
      <font>
        <strike/>
        <color theme="1" tint="0.499984740745262"/>
      </font>
    </dxf>
    <dxf>
      <numFmt numFmtId="3" formatCode="#,##0"/>
    </dxf>
    <dxf>
      <font>
        <name val="Arial"/>
        <scheme val="none"/>
      </font>
    </dxf>
    <dxf>
      <font>
        <sz val="10"/>
      </font>
    </dxf>
    <dxf>
      <numFmt numFmtId="3" formatCode="#,##0"/>
    </dxf>
    <dxf>
      <font>
        <name val="Arial"/>
        <scheme val="none"/>
      </font>
    </dxf>
    <dxf>
      <font>
        <sz val="10"/>
      </font>
    </dxf>
    <dxf>
      <numFmt numFmtId="3" formatCode="#,##0"/>
    </dxf>
    <dxf>
      <font>
        <name val="Arial"/>
        <scheme val="none"/>
      </font>
    </dxf>
    <dxf>
      <font>
        <sz val="10"/>
      </font>
    </dxf>
    <dxf>
      <numFmt numFmtId="3" formatCode="#,##0"/>
    </dxf>
    <dxf>
      <font>
        <name val="Arial"/>
        <scheme val="none"/>
      </font>
    </dxf>
    <dxf>
      <font>
        <sz val="10"/>
      </font>
    </dxf>
    <dxf>
      <numFmt numFmtId="3" formatCode="#,##0"/>
    </dxf>
    <dxf>
      <font>
        <name val="Arial"/>
        <scheme val="none"/>
      </font>
    </dxf>
    <dxf>
      <font>
        <sz val="10"/>
      </font>
    </dxf>
    <dxf>
      <numFmt numFmtId="3" formatCode="#,##0"/>
    </dxf>
    <dxf>
      <font>
        <name val="Arial"/>
        <scheme val="none"/>
      </font>
    </dxf>
    <dxf>
      <font>
        <sz val="10"/>
      </font>
    </dxf>
    <dxf>
      <numFmt numFmtId="3" formatCode="#,##0"/>
    </dxf>
    <dxf>
      <font>
        <name val="Arial"/>
        <scheme val="none"/>
      </font>
    </dxf>
    <dxf>
      <font>
        <sz val="10"/>
      </font>
    </dxf>
    <dxf>
      <numFmt numFmtId="3" formatCode="#,##0"/>
    </dxf>
    <dxf>
      <font>
        <name val="Arial"/>
        <scheme val="none"/>
      </font>
    </dxf>
    <dxf>
      <font>
        <sz val="10"/>
      </font>
    </dxf>
    <dxf>
      <numFmt numFmtId="3" formatCode="#,##0"/>
    </dxf>
    <dxf>
      <numFmt numFmtId="3" formatCode="#,##0"/>
    </dxf>
    <dxf>
      <numFmt numFmtId="3" formatCode="#,##0"/>
    </dxf>
    <dxf>
      <numFmt numFmtId="3" formatCode="#,##0"/>
    </dxf>
    <dxf>
      <numFmt numFmtId="3" formatCode="#,##0"/>
    </dxf>
    <dxf>
      <font>
        <sz val="10"/>
      </font>
    </dxf>
    <dxf>
      <font>
        <name val="Arial"/>
        <scheme val="none"/>
      </font>
    </dxf>
    <dxf>
      <numFmt numFmtId="3" formatCode="#,##0"/>
    </dxf>
    <dxf>
      <font>
        <sz val="10"/>
      </font>
    </dxf>
    <dxf>
      <font>
        <name val="Arial"/>
        <scheme val="none"/>
      </font>
    </dxf>
    <dxf>
      <numFmt numFmtId="3" formatCode="#,##0"/>
    </dxf>
    <dxf>
      <font>
        <sz val="10"/>
      </font>
    </dxf>
    <dxf>
      <font>
        <name val="Arial"/>
        <scheme val="none"/>
      </font>
    </dxf>
    <dxf>
      <border>
        <bottom style="thin">
          <color indexed="64"/>
        </bottom>
      </border>
    </dxf>
    <dxf>
      <border>
        <bottom style="thin">
          <color indexed="64"/>
        </bottom>
      </border>
    </dxf>
    <dxf>
      <numFmt numFmtId="3" formatCode="#,##0"/>
    </dxf>
    <dxf>
      <font>
        <sz val="10"/>
      </font>
    </dxf>
    <dxf>
      <font>
        <name val="Arial"/>
        <scheme val="none"/>
      </font>
    </dxf>
    <dxf>
      <numFmt numFmtId="3" formatCode="#,##0"/>
    </dxf>
    <dxf>
      <font>
        <sz val="10"/>
      </font>
    </dxf>
    <dxf>
      <font>
        <name val="Arial"/>
        <scheme val="none"/>
      </font>
    </dxf>
    <dxf>
      <numFmt numFmtId="3" formatCode="#,##0"/>
    </dxf>
    <dxf>
      <font>
        <sz val="10"/>
      </font>
    </dxf>
    <dxf>
      <font>
        <name val="Arial"/>
        <scheme val="none"/>
      </font>
    </dxf>
    <dxf>
      <numFmt numFmtId="3" formatCode="#,##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dxf>
    <dxf>
      <numFmt numFmtId="0" formatCode="General"/>
    </dxf>
    <dxf>
      <numFmt numFmtId="0" formatCode="General"/>
    </dxf>
    <dxf>
      <alignment horizontal="left" vertical="bottom" textRotation="0" wrapText="0" relativeIndent="1" justifyLastLine="0" shrinkToFit="0" readingOrder="0"/>
    </dxf>
    <dxf>
      <numFmt numFmtId="164" formatCode="d\ mmmm\ yyyy\,\ h:mm\ AM/PM"/>
      <alignment horizontal="left" vertical="bottom" textRotation="0" wrapText="0" indent="0" justifyLastLine="0" shrinkToFit="0" readingOrder="0"/>
    </dxf>
    <dxf>
      <font>
        <sz val="8"/>
        <name val="Arial"/>
        <scheme val="none"/>
      </font>
    </dxf>
    <dxf>
      <border diagonalUp="0" diagonalDown="0">
        <left/>
        <right/>
        <top/>
        <bottom/>
        <vertical/>
        <horizontal/>
      </border>
    </dxf>
  </dxfs>
  <tableStyles count="2" defaultTableStyle="TableStyleMedium2" defaultPivotStyle="PivotStyleLight16">
    <tableStyle name="Datenschnittformat 1" pivot="0" table="0" count="1">
      <tableStyleElement type="wholeTable" dxfId="70"/>
    </tableStyle>
    <tableStyle name="Datenschnittformat 2" pivot="0" table="0" count="6">
      <tableStyleElement type="wholeTable" dxfId="69"/>
    </tableStyle>
  </tableStyles>
  <colors>
    <mruColors>
      <color rgb="FF008000"/>
    </mruColors>
  </colors>
  <extLst>
    <ext xmlns:x14="http://schemas.microsoft.com/office/spreadsheetml/2009/9/main" uri="{46F421CA-312F-682f-3DD2-61675219B42D}">
      <x14:dxfs count="5">
        <dxf>
          <fill>
            <patternFill>
              <bgColor theme="0" tint="-0.34998626667073579"/>
            </patternFill>
          </fill>
        </dxf>
        <dxf>
          <fill>
            <patternFill>
              <bgColor theme="0" tint="-0.24994659260841701"/>
            </patternFill>
          </fill>
        </dxf>
        <dxf>
          <font>
            <color theme="0" tint="-0.24994659260841701"/>
          </font>
          <fill>
            <patternFill>
              <bgColor theme="0" tint="-4.9989318521683403E-2"/>
            </patternFill>
          </fill>
        </dxf>
        <dxf>
          <fill>
            <patternFill>
              <bgColor theme="0" tint="-0.14996795556505021"/>
            </patternFill>
          </fill>
        </dxf>
        <dxf>
          <fill>
            <patternFill>
              <bgColor theme="0" tint="-4.9989318521683403E-2"/>
            </patternFill>
          </fill>
        </dxf>
      </x14:dxfs>
    </ext>
    <ext xmlns:x14="http://schemas.microsoft.com/office/spreadsheetml/2009/9/main" uri="{EB79DEF2-80B8-43e5-95BD-54CBDDF9020C}">
      <x14:slicerStyles defaultSlicerStyle="SlicerStyleLight1">
        <x14:slicerStyle name="Datenschnittformat 1"/>
        <x14:slicerStyle name="Datenschnittformat 2">
          <x14:slicerStyleElements>
            <x14:slicerStyleElement type="unselectedItemWith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alcChain" Target="calcChain.xml"/></Relationships>
</file>

<file path=xl/charts/_rels/chart8.x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18.emf"/><Relationship Id="rId3" Type="http://schemas.openxmlformats.org/officeDocument/2006/relationships/image" Target="../media/image8.emf"/><Relationship Id="rId7" Type="http://schemas.openxmlformats.org/officeDocument/2006/relationships/image" Target="../media/image12.emf"/><Relationship Id="rId12" Type="http://schemas.openxmlformats.org/officeDocument/2006/relationships/image" Target="../media/image17.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11" Type="http://schemas.openxmlformats.org/officeDocument/2006/relationships/image" Target="../media/image16.emf"/><Relationship Id="rId5" Type="http://schemas.openxmlformats.org/officeDocument/2006/relationships/image" Target="../media/image10.emf"/><Relationship Id="rId15" Type="http://schemas.openxmlformats.org/officeDocument/2006/relationships/image" Target="../media/image20.png"/><Relationship Id="rId10" Type="http://schemas.openxmlformats.org/officeDocument/2006/relationships/image" Target="../media/image15.emf"/><Relationship Id="rId4" Type="http://schemas.openxmlformats.org/officeDocument/2006/relationships/image" Target="../media/image9.emf"/><Relationship Id="rId9" Type="http://schemas.openxmlformats.org/officeDocument/2006/relationships/image" Target="../media/image14.emf"/><Relationship Id="rId14" Type="http://schemas.openxmlformats.org/officeDocument/2006/relationships/image" Target="../media/image19.emf"/></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[Chandoo_Salary_Contest_07_2012.xlsx]Data2!PivotTable11</c:name>
    <c:fmtId val="2"/>
  </c:pivotSource>
  <c:chart>
    <c:autoTitleDeleted val="1"/>
    <c:pivotFmts>
      <c:pivotFmt>
        <c:idx val="0"/>
        <c:spPr>
          <a:solidFill>
            <a:schemeClr val="tx1">
              <a:lumMod val="50000"/>
              <a:lumOff val="50000"/>
            </a:schemeClr>
          </a:solidFill>
        </c:spPr>
      </c:pivotFmt>
      <c:pivotFmt>
        <c:idx val="1"/>
        <c:spPr>
          <a:solidFill>
            <a:schemeClr val="tx1">
              <a:lumMod val="50000"/>
              <a:lumOff val="50000"/>
            </a:schemeClr>
          </a:solidFill>
        </c:spPr>
        <c:marker>
          <c:symbol val="none"/>
        </c:marker>
      </c:pivotFmt>
      <c:pivotFmt>
        <c:idx val="2"/>
        <c:spPr>
          <a:solidFill>
            <a:schemeClr val="tx1">
              <a:lumMod val="50000"/>
              <a:lumOff val="50000"/>
            </a:schemeClr>
          </a:solidFill>
        </c:spPr>
        <c:marker>
          <c:symbol val="none"/>
        </c:marker>
      </c:pivotFmt>
    </c:pivotFmts>
    <c:plotArea>
      <c:layout>
        <c:manualLayout>
          <c:layoutTarget val="inner"/>
          <c:xMode val="edge"/>
          <c:yMode val="edge"/>
          <c:x val="0"/>
          <c:y val="0"/>
          <c:w val="1"/>
          <c:h val="1"/>
        </c:manualLayout>
      </c:layout>
      <c:barChart>
        <c:barDir val="bar"/>
        <c:grouping val="clustered"/>
        <c:varyColors val="0"/>
        <c:ser>
          <c:idx val="0"/>
          <c:order val="0"/>
          <c:tx>
            <c:strRef>
              <c:f>Data2!$B$3</c:f>
              <c:strCache>
                <c:ptCount val="1"/>
                <c:pt idx="0">
                  <c:v>Ergebnis</c:v>
                </c:pt>
              </c:strCache>
            </c:strRef>
          </c:tx>
          <c:spPr>
            <a:solidFill>
              <a:schemeClr val="tx1">
                <a:lumMod val="50000"/>
                <a:lumOff val="50000"/>
              </a:schemeClr>
            </a:solidFill>
          </c:spPr>
          <c:invertIfNegative val="0"/>
          <c:cat>
            <c:strRef>
              <c:f>Data2!$A$4:$A$8</c:f>
              <c:strCache>
                <c:ptCount val="5"/>
                <c:pt idx="0">
                  <c:v>CXO or Top Mgmt.</c:v>
                </c:pt>
                <c:pt idx="1">
                  <c:v>Engineer</c:v>
                </c:pt>
                <c:pt idx="2">
                  <c:v>Consultant</c:v>
                </c:pt>
                <c:pt idx="3">
                  <c:v>Controller</c:v>
                </c:pt>
                <c:pt idx="4">
                  <c:v>Manager</c:v>
                </c:pt>
              </c:strCache>
            </c:strRef>
          </c:cat>
          <c:val>
            <c:numRef>
              <c:f>Data2!$B$4:$B$8</c:f>
              <c:numCache>
                <c:formatCode>#,##0</c:formatCode>
                <c:ptCount val="5"/>
                <c:pt idx="0">
                  <c:v>117.02695635947208</c:v>
                </c:pt>
                <c:pt idx="1">
                  <c:v>94.84780103465549</c:v>
                </c:pt>
                <c:pt idx="2">
                  <c:v>68.992671392790214</c:v>
                </c:pt>
                <c:pt idx="3">
                  <c:v>66.310525685997334</c:v>
                </c:pt>
                <c:pt idx="4">
                  <c:v>57.869855130634114</c:v>
                </c:pt>
              </c:numCache>
            </c:numRef>
          </c:val>
        </c:ser>
        <c:dLbls>
          <c:showLegendKey val="0"/>
          <c:showVal val="0"/>
          <c:showCatName val="0"/>
          <c:showSerName val="0"/>
          <c:showPercent val="0"/>
          <c:showBubbleSize val="0"/>
        </c:dLbls>
        <c:gapWidth val="150"/>
        <c:axId val="427265024"/>
        <c:axId val="428188416"/>
      </c:barChart>
      <c:catAx>
        <c:axId val="427265024"/>
        <c:scaling>
          <c:orientation val="maxMin"/>
        </c:scaling>
        <c:delete val="0"/>
        <c:axPos val="l"/>
        <c:majorTickMark val="none"/>
        <c:minorTickMark val="none"/>
        <c:tickLblPos val="nextTo"/>
        <c:txPr>
          <a:bodyPr/>
          <a:lstStyle/>
          <a:p>
            <a:pPr>
              <a:defRPr sz="700">
                <a:latin typeface="Arial" pitchFamily="34" charset="0"/>
                <a:cs typeface="Arial" pitchFamily="34" charset="0"/>
              </a:defRPr>
            </a:pPr>
            <a:endParaRPr lang="de-DE"/>
          </a:p>
        </c:txPr>
        <c:crossAx val="428188416"/>
        <c:crosses val="autoZero"/>
        <c:auto val="1"/>
        <c:lblAlgn val="ctr"/>
        <c:lblOffset val="100"/>
        <c:noMultiLvlLbl val="0"/>
      </c:catAx>
      <c:valAx>
        <c:axId val="428188416"/>
        <c:scaling>
          <c:orientation val="minMax"/>
          <c:max val="190"/>
          <c:min val="-50"/>
        </c:scaling>
        <c:delete val="1"/>
        <c:axPos val="t"/>
        <c:numFmt formatCode="#,##0" sourceLinked="1"/>
        <c:majorTickMark val="out"/>
        <c:minorTickMark val="none"/>
        <c:tickLblPos val="nextTo"/>
        <c:crossAx val="427265024"/>
        <c:crosses val="autoZero"/>
        <c:crossBetween val="between"/>
      </c:valAx>
      <c:spPr>
        <a:noFill/>
        <a:ln>
          <a:noFill/>
        </a:ln>
      </c:spPr>
    </c:plotArea>
    <c:plotVisOnly val="1"/>
    <c:dispBlanksAs val="gap"/>
    <c:showDLblsOverMax val="0"/>
  </c:chart>
  <c:spPr>
    <a:noFill/>
    <a:ln>
      <a:noFill/>
    </a:ln>
  </c:sp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bar"/>
        <c:grouping val="stacked"/>
        <c:varyColors val="0"/>
        <c:ser>
          <c:idx val="1"/>
          <c:order val="1"/>
          <c:tx>
            <c:v>filler</c:v>
          </c:tx>
          <c:spPr>
            <a:noFill/>
            <a:ln>
              <a:noFill/>
            </a:ln>
          </c:spPr>
          <c:invertIfNegative val="0"/>
          <c:cat>
            <c:numRef>
              <c:f>Data2!$G$15:$G$19</c:f>
              <c:numCache>
                <c:formatCode>General</c:formatCode>
                <c:ptCount val="5"/>
                <c:pt idx="0">
                  <c:v>0.5</c:v>
                </c:pt>
                <c:pt idx="1">
                  <c:v>1.5</c:v>
                </c:pt>
                <c:pt idx="2">
                  <c:v>2.5</c:v>
                </c:pt>
                <c:pt idx="3">
                  <c:v>3.5</c:v>
                </c:pt>
                <c:pt idx="4">
                  <c:v>4.5</c:v>
                </c:pt>
              </c:numCache>
            </c:numRef>
          </c:cat>
          <c:val>
            <c:numRef>
              <c:f>Data2!$K$4:$K$8</c:f>
              <c:numCache>
                <c:formatCode>0</c:formatCode>
                <c:ptCount val="5"/>
                <c:pt idx="0">
                  <c:v>96.69158688340076</c:v>
                </c:pt>
                <c:pt idx="1">
                  <c:v>56.0337723057349</c:v>
                </c:pt>
                <c:pt idx="2">
                  <c:v>56.930763500741818</c:v>
                </c:pt>
                <c:pt idx="3">
                  <c:v>52.268197465043272</c:v>
                </c:pt>
                <c:pt idx="4">
                  <c:v>46.33306304955282</c:v>
                </c:pt>
              </c:numCache>
            </c:numRef>
          </c:val>
        </c:ser>
        <c:ser>
          <c:idx val="2"/>
          <c:order val="2"/>
          <c:tx>
            <c:strRef>
              <c:f>Data2!$M$3</c:f>
              <c:strCache>
                <c:ptCount val="1"/>
                <c:pt idx="0">
                  <c:v>green</c:v>
                </c:pt>
              </c:strCache>
            </c:strRef>
          </c:tx>
          <c:spPr>
            <a:solidFill>
              <a:srgbClr val="008000"/>
            </a:solidFill>
          </c:spPr>
          <c:invertIfNegative val="0"/>
          <c:cat>
            <c:numRef>
              <c:f>Data2!$G$15:$G$19</c:f>
              <c:numCache>
                <c:formatCode>General</c:formatCode>
                <c:ptCount val="5"/>
                <c:pt idx="0">
                  <c:v>0.5</c:v>
                </c:pt>
                <c:pt idx="1">
                  <c:v>1.5</c:v>
                </c:pt>
                <c:pt idx="2">
                  <c:v>2.5</c:v>
                </c:pt>
                <c:pt idx="3">
                  <c:v>3.5</c:v>
                </c:pt>
                <c:pt idx="4">
                  <c:v>4.5</c:v>
                </c:pt>
              </c:numCache>
            </c:numRef>
          </c:cat>
          <c:val>
            <c:numRef>
              <c:f>Data2!$M$4:$M$8</c:f>
              <c:numCache>
                <c:formatCode>0</c:formatCode>
                <c:ptCount val="5"/>
                <c:pt idx="0">
                  <c:v>20.335369476071321</c:v>
                </c:pt>
                <c:pt idx="1">
                  <c:v>38.81402872892059</c:v>
                </c:pt>
                <c:pt idx="2">
                  <c:v>12.061907892048396</c:v>
                </c:pt>
                <c:pt idx="3">
                  <c:v>14.042328220954062</c:v>
                </c:pt>
                <c:pt idx="4">
                  <c:v>11.536792081081295</c:v>
                </c:pt>
              </c:numCache>
            </c:numRef>
          </c:val>
        </c:ser>
        <c:ser>
          <c:idx val="3"/>
          <c:order val="3"/>
          <c:tx>
            <c:strRef>
              <c:f>Data2!$N$3</c:f>
              <c:strCache>
                <c:ptCount val="1"/>
                <c:pt idx="0">
                  <c:v>red</c:v>
                </c:pt>
              </c:strCache>
            </c:strRef>
          </c:tx>
          <c:spPr>
            <a:solidFill>
              <a:srgbClr val="FF0000"/>
            </a:solidFill>
          </c:spPr>
          <c:invertIfNegative val="0"/>
          <c:cat>
            <c:numRef>
              <c:f>Data2!$G$15:$G$19</c:f>
              <c:numCache>
                <c:formatCode>General</c:formatCode>
                <c:ptCount val="5"/>
                <c:pt idx="0">
                  <c:v>0.5</c:v>
                </c:pt>
                <c:pt idx="1">
                  <c:v>1.5</c:v>
                </c:pt>
                <c:pt idx="2">
                  <c:v>2.5</c:v>
                </c:pt>
                <c:pt idx="3">
                  <c:v>3.5</c:v>
                </c:pt>
                <c:pt idx="4">
                  <c:v>4.5</c:v>
                </c:pt>
              </c:numCache>
            </c:numRef>
          </c:cat>
          <c:val>
            <c:numRef>
              <c:f>Data2!$N$4:$N$8</c:f>
              <c:numCache>
                <c:formatCode>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400"/>
        <c:overlap val="100"/>
        <c:axId val="427820928"/>
        <c:axId val="427819392"/>
      </c:barChart>
      <c:scatterChart>
        <c:scatterStyle val="lineMarker"/>
        <c:varyColors val="0"/>
        <c:ser>
          <c:idx val="0"/>
          <c:order val="0"/>
          <c:spPr>
            <a:ln w="19050" cap="sq">
              <a:solidFill>
                <a:schemeClr val="tx1"/>
              </a:solidFill>
              <a:miter lim="800000"/>
            </a:ln>
          </c:spPr>
          <c:marker>
            <c:symbol val="none"/>
          </c:marker>
          <c:dPt>
            <c:idx val="2"/>
            <c:bubble3D val="0"/>
            <c:spPr>
              <a:ln w="19050" cap="sq">
                <a:noFill/>
                <a:miter lim="800000"/>
              </a:ln>
            </c:spPr>
          </c:dPt>
          <c:dPt>
            <c:idx val="4"/>
            <c:bubble3D val="0"/>
            <c:spPr>
              <a:ln w="19050" cap="sq">
                <a:noFill/>
                <a:miter lim="800000"/>
              </a:ln>
            </c:spPr>
          </c:dPt>
          <c:dPt>
            <c:idx val="6"/>
            <c:bubble3D val="0"/>
            <c:spPr>
              <a:ln w="19050" cap="sq">
                <a:noFill/>
                <a:miter lim="800000"/>
              </a:ln>
            </c:spPr>
          </c:dPt>
          <c:dPt>
            <c:idx val="8"/>
            <c:bubble3D val="0"/>
            <c:spPr>
              <a:ln w="19050" cap="sq">
                <a:noFill/>
                <a:miter lim="800000"/>
              </a:ln>
            </c:spPr>
          </c:dPt>
          <c:xVal>
            <c:numRef>
              <c:f>Data2!$H$4:$H$13</c:f>
              <c:numCache>
                <c:formatCode>0</c:formatCode>
                <c:ptCount val="10"/>
                <c:pt idx="0">
                  <c:v>96.69158688340076</c:v>
                </c:pt>
                <c:pt idx="1">
                  <c:v>96.69158688340076</c:v>
                </c:pt>
                <c:pt idx="2">
                  <c:v>56.0337723057349</c:v>
                </c:pt>
                <c:pt idx="3">
                  <c:v>56.0337723057349</c:v>
                </c:pt>
                <c:pt idx="4">
                  <c:v>56.930763500741818</c:v>
                </c:pt>
                <c:pt idx="5">
                  <c:v>56.930763500741818</c:v>
                </c:pt>
                <c:pt idx="6">
                  <c:v>52.268197465043272</c:v>
                </c:pt>
                <c:pt idx="7">
                  <c:v>52.268197465043272</c:v>
                </c:pt>
                <c:pt idx="8">
                  <c:v>46.33306304955282</c:v>
                </c:pt>
                <c:pt idx="9">
                  <c:v>46.33306304955282</c:v>
                </c:pt>
              </c:numCache>
            </c:numRef>
          </c:xVal>
          <c:yVal>
            <c:numRef>
              <c:f>Data2!$I$4:$I$13</c:f>
              <c:numCache>
                <c:formatCode>General</c:formatCode>
                <c:ptCount val="10"/>
                <c:pt idx="0">
                  <c:v>0.2</c:v>
                </c:pt>
                <c:pt idx="1">
                  <c:v>0.8</c:v>
                </c:pt>
                <c:pt idx="2">
                  <c:v>1.2</c:v>
                </c:pt>
                <c:pt idx="3">
                  <c:v>1.8</c:v>
                </c:pt>
                <c:pt idx="4">
                  <c:v>2.2000000000000002</c:v>
                </c:pt>
                <c:pt idx="5">
                  <c:v>2.8</c:v>
                </c:pt>
                <c:pt idx="6">
                  <c:v>3.2</c:v>
                </c:pt>
                <c:pt idx="7">
                  <c:v>3.8</c:v>
                </c:pt>
                <c:pt idx="8">
                  <c:v>4.2</c:v>
                </c:pt>
                <c:pt idx="9">
                  <c:v>4.8</c:v>
                </c:pt>
              </c:numCache>
            </c:numRef>
          </c:yVal>
          <c:smooth val="0"/>
        </c:ser>
        <c:ser>
          <c:idx val="4"/>
          <c:order val="4"/>
          <c:tx>
            <c:v>Label_Delta</c:v>
          </c:tx>
          <c:spPr>
            <a:ln w="28575">
              <a:noFill/>
            </a:ln>
          </c:spPr>
          <c:marker>
            <c:symbol val="none"/>
          </c:marker>
          <c:dLbls>
            <c:dLbl>
              <c:idx val="0"/>
              <c:layout/>
              <c:tx>
                <c:strRef>
                  <c:f>Data2!$J$15</c:f>
                  <c:strCache>
                    <c:ptCount val="1"/>
                    <c:pt idx="0">
                      <c:v>+20</c:v>
                    </c:pt>
                  </c:strCache>
                </c:strRef>
              </c:tx>
              <c:dLblPos val="ctr"/>
              <c:showLegendKey val="0"/>
              <c:showVal val="1"/>
              <c:showCatName val="0"/>
              <c:showSerName val="0"/>
              <c:showPercent val="0"/>
              <c:showBubbleSize val="0"/>
            </c:dLbl>
            <c:dLbl>
              <c:idx val="1"/>
              <c:layout/>
              <c:tx>
                <c:strRef>
                  <c:f>Data2!$J$16</c:f>
                  <c:strCache>
                    <c:ptCount val="1"/>
                    <c:pt idx="0">
                      <c:v>+39</c:v>
                    </c:pt>
                  </c:strCache>
                </c:strRef>
              </c:tx>
              <c:dLblPos val="ctr"/>
              <c:showLegendKey val="0"/>
              <c:showVal val="1"/>
              <c:showCatName val="0"/>
              <c:showSerName val="0"/>
              <c:showPercent val="0"/>
              <c:showBubbleSize val="0"/>
            </c:dLbl>
            <c:dLbl>
              <c:idx val="2"/>
              <c:layout/>
              <c:tx>
                <c:strRef>
                  <c:f>Data2!$J$17</c:f>
                  <c:strCache>
                    <c:ptCount val="1"/>
                    <c:pt idx="0">
                      <c:v>+12</c:v>
                    </c:pt>
                  </c:strCache>
                </c:strRef>
              </c:tx>
              <c:dLblPos val="ctr"/>
              <c:showLegendKey val="0"/>
              <c:showVal val="1"/>
              <c:showCatName val="0"/>
              <c:showSerName val="0"/>
              <c:showPercent val="0"/>
              <c:showBubbleSize val="0"/>
            </c:dLbl>
            <c:dLbl>
              <c:idx val="3"/>
              <c:layout/>
              <c:tx>
                <c:strRef>
                  <c:f>Data2!$J$18</c:f>
                  <c:strCache>
                    <c:ptCount val="1"/>
                    <c:pt idx="0">
                      <c:v>+14</c:v>
                    </c:pt>
                  </c:strCache>
                </c:strRef>
              </c:tx>
              <c:dLblPos val="ctr"/>
              <c:showLegendKey val="0"/>
              <c:showVal val="1"/>
              <c:showCatName val="0"/>
              <c:showSerName val="0"/>
              <c:showPercent val="0"/>
              <c:showBubbleSize val="0"/>
            </c:dLbl>
            <c:dLbl>
              <c:idx val="4"/>
              <c:layout/>
              <c:tx>
                <c:strRef>
                  <c:f>Data2!$J$19</c:f>
                  <c:strCache>
                    <c:ptCount val="1"/>
                    <c:pt idx="0">
                      <c:v>+12</c:v>
                    </c:pt>
                  </c:strCache>
                </c:strRef>
              </c:tx>
              <c:dLblPos val="ctr"/>
              <c:showLegendKey val="0"/>
              <c:showVal val="1"/>
              <c:showCatName val="0"/>
              <c:showSerName val="0"/>
              <c:showPercent val="0"/>
              <c:showBubbleSize val="0"/>
            </c:dLbl>
            <c:txPr>
              <a:bodyPr/>
              <a:lstStyle/>
              <a:p>
                <a:pPr>
                  <a:defRPr sz="800">
                    <a:latin typeface="Arial" pitchFamily="34" charset="0"/>
                    <a:cs typeface="Arial" pitchFamily="34" charset="0"/>
                  </a:defRPr>
                </a:pPr>
                <a:endParaRPr lang="de-DE"/>
              </a:p>
            </c:txPr>
            <c:dLblPos val="ctr"/>
            <c:showLegendKey val="0"/>
            <c:showVal val="1"/>
            <c:showCatName val="0"/>
            <c:showSerName val="0"/>
            <c:showPercent val="0"/>
            <c:showBubbleSize val="0"/>
            <c:showLeaderLines val="0"/>
          </c:dLbls>
          <c:xVal>
            <c:numRef>
              <c:f>Data2!$K$15:$K$19</c:f>
              <c:numCache>
                <c:formatCode>0</c:formatCode>
                <c:ptCount val="5"/>
                <c:pt idx="0">
                  <c:v>127.02695635947208</c:v>
                </c:pt>
                <c:pt idx="1">
                  <c:v>104.84780103465549</c:v>
                </c:pt>
                <c:pt idx="2">
                  <c:v>78.992671392790214</c:v>
                </c:pt>
                <c:pt idx="3">
                  <c:v>76.310525685997334</c:v>
                </c:pt>
                <c:pt idx="4">
                  <c:v>67.869855130634107</c:v>
                </c:pt>
              </c:numCache>
            </c:numRef>
          </c:xVal>
          <c:yVal>
            <c:numRef>
              <c:f>Data2!$G$15:$G$19</c:f>
              <c:numCache>
                <c:formatCode>General</c:formatCode>
                <c:ptCount val="5"/>
                <c:pt idx="0">
                  <c:v>0.5</c:v>
                </c:pt>
                <c:pt idx="1">
                  <c:v>1.5</c:v>
                </c:pt>
                <c:pt idx="2">
                  <c:v>2.5</c:v>
                </c:pt>
                <c:pt idx="3">
                  <c:v>3.5</c:v>
                </c:pt>
                <c:pt idx="4">
                  <c:v>4.5</c:v>
                </c:pt>
              </c:numCache>
            </c:numRef>
          </c:yVal>
          <c:smooth val="0"/>
        </c:ser>
        <c:ser>
          <c:idx val="5"/>
          <c:order val="5"/>
          <c:tx>
            <c:v>Average</c:v>
          </c:tx>
          <c:marker>
            <c:symbol val="none"/>
          </c:marker>
          <c:dLbls>
            <c:dLbl>
              <c:idx val="0"/>
              <c:layout/>
              <c:tx>
                <c:strRef>
                  <c:f>Data2!$G$21</c:f>
                  <c:strCache>
                    <c:ptCount val="1"/>
                    <c:pt idx="0">
                      <c:v>Ø</c:v>
                    </c:pt>
                  </c:strCache>
                </c:strRef>
              </c:tx>
              <c:spPr/>
              <c:txPr>
                <a:bodyPr/>
                <a:lstStyle/>
                <a:p>
                  <a:pPr>
                    <a:defRPr sz="800">
                      <a:latin typeface="Arial" pitchFamily="34" charset="0"/>
                      <a:cs typeface="Arial" pitchFamily="34" charset="0"/>
                    </a:defRPr>
                  </a:pPr>
                  <a:endParaRPr lang="de-DE"/>
                </a:p>
              </c:txPr>
              <c:dLblPos val="ctr"/>
              <c:showLegendKey val="0"/>
              <c:showVal val="1"/>
              <c:showCatName val="0"/>
              <c:showSerName val="0"/>
              <c:showPercent val="0"/>
              <c:showBubbleSize val="0"/>
            </c:dLbl>
            <c:showLegendKey val="0"/>
            <c:showVal val="1"/>
            <c:showCatName val="0"/>
            <c:showSerName val="0"/>
            <c:showPercent val="0"/>
            <c:showBubbleSize val="0"/>
            <c:showLeaderLines val="0"/>
          </c:dLbls>
          <c:xVal>
            <c:numRef>
              <c:f>Data2!$H$20</c:f>
              <c:numCache>
                <c:formatCode>0</c:formatCode>
                <c:ptCount val="1"/>
                <c:pt idx="0">
                  <c:v>96.69158688340076</c:v>
                </c:pt>
              </c:numCache>
            </c:numRef>
          </c:xVal>
          <c:yVal>
            <c:numRef>
              <c:f>Data2!$G$20</c:f>
              <c:numCache>
                <c:formatCode>General</c:formatCode>
                <c:ptCount val="1"/>
                <c:pt idx="0">
                  <c:v>1</c:v>
                </c:pt>
              </c:numCache>
            </c:numRef>
          </c:yVal>
          <c:smooth val="0"/>
        </c:ser>
        <c:ser>
          <c:idx val="6"/>
          <c:order val="6"/>
          <c:tx>
            <c:v>Label_Value</c:v>
          </c:tx>
          <c:spPr>
            <a:ln>
              <a:noFill/>
            </a:ln>
          </c:spPr>
          <c:marker>
            <c:symbol val="none"/>
          </c:marker>
          <c:dLbls>
            <c:dLbl>
              <c:idx val="0"/>
              <c:layout/>
              <c:tx>
                <c:strRef>
                  <c:f>Data2!$H$15</c:f>
                  <c:strCache>
                    <c:ptCount val="1"/>
                    <c:pt idx="0">
                      <c:v>117</c:v>
                    </c:pt>
                  </c:strCache>
                </c:strRef>
              </c:tx>
              <c:dLblPos val="ctr"/>
              <c:showLegendKey val="0"/>
              <c:showVal val="1"/>
              <c:showCatName val="0"/>
              <c:showSerName val="0"/>
              <c:showPercent val="0"/>
              <c:showBubbleSize val="0"/>
            </c:dLbl>
            <c:dLbl>
              <c:idx val="1"/>
              <c:layout/>
              <c:tx>
                <c:strRef>
                  <c:f>Data2!$H$16</c:f>
                  <c:strCache>
                    <c:ptCount val="1"/>
                    <c:pt idx="0">
                      <c:v>95</c:v>
                    </c:pt>
                  </c:strCache>
                </c:strRef>
              </c:tx>
              <c:dLblPos val="ctr"/>
              <c:showLegendKey val="0"/>
              <c:showVal val="1"/>
              <c:showCatName val="0"/>
              <c:showSerName val="0"/>
              <c:showPercent val="0"/>
              <c:showBubbleSize val="0"/>
            </c:dLbl>
            <c:dLbl>
              <c:idx val="2"/>
              <c:layout/>
              <c:tx>
                <c:strRef>
                  <c:f>Data2!$H$17</c:f>
                  <c:strCache>
                    <c:ptCount val="1"/>
                    <c:pt idx="0">
                      <c:v>69</c:v>
                    </c:pt>
                  </c:strCache>
                </c:strRef>
              </c:tx>
              <c:dLblPos val="ctr"/>
              <c:showLegendKey val="0"/>
              <c:showVal val="1"/>
              <c:showCatName val="0"/>
              <c:showSerName val="0"/>
              <c:showPercent val="0"/>
              <c:showBubbleSize val="0"/>
            </c:dLbl>
            <c:dLbl>
              <c:idx val="3"/>
              <c:layout/>
              <c:tx>
                <c:strRef>
                  <c:f>Data2!$H$18</c:f>
                  <c:strCache>
                    <c:ptCount val="1"/>
                    <c:pt idx="0">
                      <c:v>66</c:v>
                    </c:pt>
                  </c:strCache>
                </c:strRef>
              </c:tx>
              <c:dLblPos val="ctr"/>
              <c:showLegendKey val="0"/>
              <c:showVal val="1"/>
              <c:showCatName val="0"/>
              <c:showSerName val="0"/>
              <c:showPercent val="0"/>
              <c:showBubbleSize val="0"/>
            </c:dLbl>
            <c:dLbl>
              <c:idx val="4"/>
              <c:layout/>
              <c:tx>
                <c:strRef>
                  <c:f>Data2!$H$19</c:f>
                  <c:strCache>
                    <c:ptCount val="1"/>
                    <c:pt idx="0">
                      <c:v>58</c:v>
                    </c:pt>
                  </c:strCache>
                </c:strRef>
              </c:tx>
              <c:dLblPos val="ctr"/>
              <c:showLegendKey val="0"/>
              <c:showVal val="1"/>
              <c:showCatName val="0"/>
              <c:showSerName val="0"/>
              <c:showPercent val="0"/>
              <c:showBubbleSize val="0"/>
            </c:dLbl>
            <c:txPr>
              <a:bodyPr/>
              <a:lstStyle/>
              <a:p>
                <a:pPr>
                  <a:defRPr sz="800">
                    <a:latin typeface="Arial" pitchFamily="34" charset="0"/>
                    <a:cs typeface="Arial" pitchFamily="34" charset="0"/>
                  </a:defRPr>
                </a:pPr>
                <a:endParaRPr lang="de-DE"/>
              </a:p>
            </c:txPr>
            <c:dLblPos val="ctr"/>
            <c:showLegendKey val="0"/>
            <c:showVal val="1"/>
            <c:showCatName val="0"/>
            <c:showSerName val="0"/>
            <c:showPercent val="0"/>
            <c:showBubbleSize val="0"/>
            <c:showLeaderLines val="0"/>
          </c:dLbls>
          <c:xVal>
            <c:numRef>
              <c:f>Data2!$L$15:$L$19</c:f>
              <c:numCache>
                <c:formatCode>General</c:formatCode>
                <c:ptCount val="5"/>
                <c:pt idx="0">
                  <c:v>10</c:v>
                </c:pt>
                <c:pt idx="1">
                  <c:v>10</c:v>
                </c:pt>
                <c:pt idx="2">
                  <c:v>10</c:v>
                </c:pt>
                <c:pt idx="3">
                  <c:v>10</c:v>
                </c:pt>
                <c:pt idx="4">
                  <c:v>10</c:v>
                </c:pt>
              </c:numCache>
            </c:numRef>
          </c:xVal>
          <c:yVal>
            <c:numRef>
              <c:f>Data2!$G$15:$G$19</c:f>
              <c:numCache>
                <c:formatCode>General</c:formatCode>
                <c:ptCount val="5"/>
                <c:pt idx="0">
                  <c:v>0.5</c:v>
                </c:pt>
                <c:pt idx="1">
                  <c:v>1.5</c:v>
                </c:pt>
                <c:pt idx="2">
                  <c:v>2.5</c:v>
                </c:pt>
                <c:pt idx="3">
                  <c:v>3.5</c:v>
                </c:pt>
                <c:pt idx="4">
                  <c:v>4.5</c:v>
                </c:pt>
              </c:numCache>
            </c:numRef>
          </c:yVal>
          <c:smooth val="0"/>
        </c:ser>
        <c:dLbls>
          <c:showLegendKey val="0"/>
          <c:showVal val="0"/>
          <c:showCatName val="0"/>
          <c:showSerName val="0"/>
          <c:showPercent val="0"/>
          <c:showBubbleSize val="0"/>
        </c:dLbls>
        <c:axId val="428246144"/>
        <c:axId val="428247680"/>
      </c:scatterChart>
      <c:valAx>
        <c:axId val="428246144"/>
        <c:scaling>
          <c:orientation val="minMax"/>
          <c:max val="190"/>
          <c:min val="-50"/>
        </c:scaling>
        <c:delete val="1"/>
        <c:axPos val="t"/>
        <c:numFmt formatCode="0" sourceLinked="1"/>
        <c:majorTickMark val="out"/>
        <c:minorTickMark val="none"/>
        <c:tickLblPos val="nextTo"/>
        <c:crossAx val="428247680"/>
        <c:crosses val="autoZero"/>
        <c:crossBetween val="midCat"/>
      </c:valAx>
      <c:valAx>
        <c:axId val="428247680"/>
        <c:scaling>
          <c:orientation val="maxMin"/>
          <c:max val="5"/>
          <c:min val="0"/>
        </c:scaling>
        <c:delete val="1"/>
        <c:axPos val="l"/>
        <c:numFmt formatCode="General" sourceLinked="1"/>
        <c:majorTickMark val="out"/>
        <c:minorTickMark val="none"/>
        <c:tickLblPos val="nextTo"/>
        <c:crossAx val="428246144"/>
        <c:crosses val="autoZero"/>
        <c:crossBetween val="midCat"/>
      </c:valAx>
      <c:valAx>
        <c:axId val="427819392"/>
        <c:scaling>
          <c:orientation val="minMax"/>
          <c:max val="190"/>
          <c:min val="-50"/>
        </c:scaling>
        <c:delete val="1"/>
        <c:axPos val="t"/>
        <c:numFmt formatCode="0" sourceLinked="1"/>
        <c:majorTickMark val="out"/>
        <c:minorTickMark val="none"/>
        <c:tickLblPos val="nextTo"/>
        <c:crossAx val="427820928"/>
        <c:crosses val="autoZero"/>
        <c:crossBetween val="between"/>
      </c:valAx>
      <c:catAx>
        <c:axId val="427820928"/>
        <c:scaling>
          <c:orientation val="maxMin"/>
        </c:scaling>
        <c:delete val="1"/>
        <c:axPos val="r"/>
        <c:numFmt formatCode="General" sourceLinked="1"/>
        <c:majorTickMark val="out"/>
        <c:minorTickMark val="none"/>
        <c:tickLblPos val="nextTo"/>
        <c:crossAx val="427819392"/>
        <c:crosses val="max"/>
        <c:auto val="1"/>
        <c:lblAlgn val="ctr"/>
        <c:lblOffset val="100"/>
        <c:noMultiLvlLbl val="0"/>
      </c:catAx>
      <c:spPr>
        <a:noFill/>
        <a:ln>
          <a:no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6643700787402"/>
          <c:y val="0"/>
          <c:w val="0.89843356299212596"/>
          <c:h val="1"/>
        </c:manualLayout>
      </c:layout>
      <c:barChart>
        <c:barDir val="bar"/>
        <c:grouping val="clustered"/>
        <c:varyColors val="0"/>
        <c:ser>
          <c:idx val="0"/>
          <c:order val="0"/>
          <c:spPr>
            <a:solidFill>
              <a:schemeClr val="bg1">
                <a:lumMod val="75000"/>
              </a:schemeClr>
            </a:solidFill>
          </c:spPr>
          <c:invertIfNegative val="0"/>
          <c:cat>
            <c:strRef>
              <c:f>Data1!$F$4:$F$15</c:f>
              <c:strCache>
                <c:ptCount val="11"/>
                <c:pt idx="0">
                  <c:v>Switzerland</c:v>
                </c:pt>
                <c:pt idx="1">
                  <c:v>Sweden</c:v>
                </c:pt>
                <c:pt idx="2">
                  <c:v>Central America</c:v>
                </c:pt>
                <c:pt idx="3">
                  <c:v>Europe</c:v>
                </c:pt>
                <c:pt idx="4">
                  <c:v>Lesotho</c:v>
                </c:pt>
                <c:pt idx="5">
                  <c:v>Germany</c:v>
                </c:pt>
                <c:pt idx="6">
                  <c:v>Australia</c:v>
                </c:pt>
                <c:pt idx="7">
                  <c:v>CEE</c:v>
                </c:pt>
                <c:pt idx="8">
                  <c:v>Denmark</c:v>
                </c:pt>
                <c:pt idx="9">
                  <c:v>Norway</c:v>
                </c:pt>
                <c:pt idx="10">
                  <c:v>Other 97</c:v>
                </c:pt>
              </c:strCache>
            </c:strRef>
          </c:cat>
          <c:val>
            <c:numRef>
              <c:f>Data1!$G$4:$G$15</c:f>
              <c:numCache>
                <c:formatCode>#,##0</c:formatCode>
                <c:ptCount val="12"/>
                <c:pt idx="0">
                  <c:v>154.15936814781372</c:v>
                </c:pt>
                <c:pt idx="1">
                  <c:v>130.40498735668041</c:v>
                </c:pt>
                <c:pt idx="2">
                  <c:v>121.7948717948718</c:v>
                </c:pt>
                <c:pt idx="3">
                  <c:v>116.7464510088698</c:v>
                </c:pt>
                <c:pt idx="4">
                  <c:v>113.84615384615384</c:v>
                </c:pt>
                <c:pt idx="5">
                  <c:v>99.702811895220165</c:v>
                </c:pt>
                <c:pt idx="6">
                  <c:v>92.415222805474599</c:v>
                </c:pt>
                <c:pt idx="7">
                  <c:v>87.715352249515831</c:v>
                </c:pt>
                <c:pt idx="8">
                  <c:v>86.588564964009109</c:v>
                </c:pt>
                <c:pt idx="9">
                  <c:v>82.739344642922063</c:v>
                </c:pt>
                <c:pt idx="10">
                  <c:v>25.757182254646601</c:v>
                </c:pt>
              </c:numCache>
            </c:numRef>
          </c:val>
        </c:ser>
        <c:dLbls>
          <c:showLegendKey val="0"/>
          <c:showVal val="0"/>
          <c:showCatName val="0"/>
          <c:showSerName val="0"/>
          <c:showPercent val="0"/>
          <c:showBubbleSize val="0"/>
        </c:dLbls>
        <c:gapWidth val="150"/>
        <c:axId val="427857024"/>
        <c:axId val="427858560"/>
      </c:barChart>
      <c:scatterChart>
        <c:scatterStyle val="lineMarker"/>
        <c:varyColors val="0"/>
        <c:ser>
          <c:idx val="1"/>
          <c:order val="1"/>
          <c:tx>
            <c:v>Average</c:v>
          </c:tx>
          <c:spPr>
            <a:ln w="19050" cap="sq">
              <a:solidFill>
                <a:schemeClr val="tx1"/>
              </a:solidFill>
              <a:miter lim="800000"/>
            </a:ln>
          </c:spPr>
          <c:marker>
            <c:symbol val="none"/>
          </c:marker>
          <c:dLbls>
            <c:dLbl>
              <c:idx val="0"/>
              <c:delete val="1"/>
            </c:dLbl>
            <c:dLbl>
              <c:idx val="1"/>
              <c:layout/>
              <c:tx>
                <c:strRef>
                  <c:f>Data1!$AC$38</c:f>
                  <c:strCache>
                    <c:ptCount val="1"/>
                    <c:pt idx="0">
                      <c:v>Ø 44</c:v>
                    </c:pt>
                  </c:strCache>
                </c:strRef>
              </c:tx>
              <c:spPr/>
              <c:txPr>
                <a:bodyPr/>
                <a:lstStyle/>
                <a:p>
                  <a:pPr>
                    <a:defRPr sz="800">
                      <a:latin typeface="Arial" pitchFamily="34" charset="0"/>
                      <a:cs typeface="Arial" pitchFamily="34" charset="0"/>
                    </a:defRPr>
                  </a:pPr>
                  <a:endParaRPr lang="de-DE"/>
                </a:p>
              </c:txPr>
              <c:dLblPos val="b"/>
              <c:showLegendKey val="0"/>
              <c:showVal val="1"/>
              <c:showCatName val="0"/>
              <c:showSerName val="0"/>
              <c:showPercent val="0"/>
              <c:showBubbleSize val="0"/>
            </c:dLbl>
            <c:dLblPos val="b"/>
            <c:showLegendKey val="0"/>
            <c:showVal val="1"/>
            <c:showCatName val="0"/>
            <c:showSerName val="0"/>
            <c:showPercent val="0"/>
            <c:showBubbleSize val="0"/>
            <c:showLeaderLines val="0"/>
          </c:dLbls>
          <c:xVal>
            <c:numRef>
              <c:f>Data1!$G$16:$G$17</c:f>
              <c:numCache>
                <c:formatCode>General</c:formatCode>
                <c:ptCount val="2"/>
                <c:pt idx="0">
                  <c:v>44.147472597818528</c:v>
                </c:pt>
                <c:pt idx="1">
                  <c:v>44.147472597818528</c:v>
                </c:pt>
              </c:numCache>
            </c:numRef>
          </c:xVal>
          <c:yVal>
            <c:numRef>
              <c:f>Data1!$F$16:$F$17</c:f>
              <c:numCache>
                <c:formatCode>General</c:formatCode>
                <c:ptCount val="2"/>
                <c:pt idx="0">
                  <c:v>0.2</c:v>
                </c:pt>
                <c:pt idx="1">
                  <c:v>10.8</c:v>
                </c:pt>
              </c:numCache>
            </c:numRef>
          </c:yVal>
          <c:smooth val="0"/>
        </c:ser>
        <c:ser>
          <c:idx val="2"/>
          <c:order val="2"/>
          <c:tx>
            <c:v>Label</c:v>
          </c:tx>
          <c:spPr>
            <a:ln>
              <a:noFill/>
            </a:ln>
          </c:spPr>
          <c:marker>
            <c:symbol val="none"/>
          </c:marker>
          <c:dLbls>
            <c:dLbl>
              <c:idx val="0"/>
              <c:layout/>
              <c:tx>
                <c:strRef>
                  <c:f>Data1!$G$4</c:f>
                  <c:strCache>
                    <c:ptCount val="1"/>
                    <c:pt idx="0">
                      <c:v>154</c:v>
                    </c:pt>
                  </c:strCache>
                </c:strRef>
              </c:tx>
              <c:dLblPos val="ctr"/>
              <c:showLegendKey val="0"/>
              <c:showVal val="1"/>
              <c:showCatName val="0"/>
              <c:showSerName val="0"/>
              <c:showPercent val="0"/>
              <c:showBubbleSize val="0"/>
            </c:dLbl>
            <c:dLbl>
              <c:idx val="1"/>
              <c:layout/>
              <c:tx>
                <c:strRef>
                  <c:f>Data1!$G$5</c:f>
                  <c:strCache>
                    <c:ptCount val="1"/>
                    <c:pt idx="0">
                      <c:v>130</c:v>
                    </c:pt>
                  </c:strCache>
                </c:strRef>
              </c:tx>
              <c:dLblPos val="ctr"/>
              <c:showLegendKey val="0"/>
              <c:showVal val="1"/>
              <c:showCatName val="0"/>
              <c:showSerName val="0"/>
              <c:showPercent val="0"/>
              <c:showBubbleSize val="0"/>
            </c:dLbl>
            <c:dLbl>
              <c:idx val="2"/>
              <c:layout/>
              <c:tx>
                <c:strRef>
                  <c:f>Data1!$G$6</c:f>
                  <c:strCache>
                    <c:ptCount val="1"/>
                    <c:pt idx="0">
                      <c:v>122</c:v>
                    </c:pt>
                  </c:strCache>
                </c:strRef>
              </c:tx>
              <c:dLblPos val="ctr"/>
              <c:showLegendKey val="0"/>
              <c:showVal val="1"/>
              <c:showCatName val="0"/>
              <c:showSerName val="0"/>
              <c:showPercent val="0"/>
              <c:showBubbleSize val="0"/>
            </c:dLbl>
            <c:dLbl>
              <c:idx val="3"/>
              <c:layout/>
              <c:tx>
                <c:strRef>
                  <c:f>Data1!$G$7</c:f>
                  <c:strCache>
                    <c:ptCount val="1"/>
                    <c:pt idx="0">
                      <c:v>117</c:v>
                    </c:pt>
                  </c:strCache>
                </c:strRef>
              </c:tx>
              <c:dLblPos val="ctr"/>
              <c:showLegendKey val="0"/>
              <c:showVal val="1"/>
              <c:showCatName val="0"/>
              <c:showSerName val="0"/>
              <c:showPercent val="0"/>
              <c:showBubbleSize val="0"/>
            </c:dLbl>
            <c:dLbl>
              <c:idx val="4"/>
              <c:layout/>
              <c:tx>
                <c:strRef>
                  <c:f>Data1!$G$8</c:f>
                  <c:strCache>
                    <c:ptCount val="1"/>
                    <c:pt idx="0">
                      <c:v>114</c:v>
                    </c:pt>
                  </c:strCache>
                </c:strRef>
              </c:tx>
              <c:dLblPos val="ctr"/>
              <c:showLegendKey val="0"/>
              <c:showVal val="1"/>
              <c:showCatName val="0"/>
              <c:showSerName val="0"/>
              <c:showPercent val="0"/>
              <c:showBubbleSize val="0"/>
            </c:dLbl>
            <c:dLbl>
              <c:idx val="5"/>
              <c:layout/>
              <c:tx>
                <c:strRef>
                  <c:f>Data1!$G$9</c:f>
                  <c:strCache>
                    <c:ptCount val="1"/>
                    <c:pt idx="0">
                      <c:v>100</c:v>
                    </c:pt>
                  </c:strCache>
                </c:strRef>
              </c:tx>
              <c:dLblPos val="ctr"/>
              <c:showLegendKey val="0"/>
              <c:showVal val="1"/>
              <c:showCatName val="0"/>
              <c:showSerName val="0"/>
              <c:showPercent val="0"/>
              <c:showBubbleSize val="0"/>
            </c:dLbl>
            <c:dLbl>
              <c:idx val="6"/>
              <c:layout/>
              <c:tx>
                <c:strRef>
                  <c:f>Data1!$G$10</c:f>
                  <c:strCache>
                    <c:ptCount val="1"/>
                    <c:pt idx="0">
                      <c:v>92</c:v>
                    </c:pt>
                  </c:strCache>
                </c:strRef>
              </c:tx>
              <c:dLblPos val="ctr"/>
              <c:showLegendKey val="0"/>
              <c:showVal val="1"/>
              <c:showCatName val="0"/>
              <c:showSerName val="0"/>
              <c:showPercent val="0"/>
              <c:showBubbleSize val="0"/>
            </c:dLbl>
            <c:dLbl>
              <c:idx val="7"/>
              <c:layout/>
              <c:tx>
                <c:strRef>
                  <c:f>Data1!$G$11</c:f>
                  <c:strCache>
                    <c:ptCount val="1"/>
                    <c:pt idx="0">
                      <c:v>88</c:v>
                    </c:pt>
                  </c:strCache>
                </c:strRef>
              </c:tx>
              <c:dLblPos val="ctr"/>
              <c:showLegendKey val="0"/>
              <c:showVal val="1"/>
              <c:showCatName val="0"/>
              <c:showSerName val="0"/>
              <c:showPercent val="0"/>
              <c:showBubbleSize val="0"/>
            </c:dLbl>
            <c:dLbl>
              <c:idx val="8"/>
              <c:layout/>
              <c:tx>
                <c:strRef>
                  <c:f>Data1!$G$12</c:f>
                  <c:strCache>
                    <c:ptCount val="1"/>
                    <c:pt idx="0">
                      <c:v>87</c:v>
                    </c:pt>
                  </c:strCache>
                </c:strRef>
              </c:tx>
              <c:dLblPos val="ctr"/>
              <c:showLegendKey val="0"/>
              <c:showVal val="1"/>
              <c:showCatName val="0"/>
              <c:showSerName val="0"/>
              <c:showPercent val="0"/>
              <c:showBubbleSize val="0"/>
            </c:dLbl>
            <c:dLbl>
              <c:idx val="9"/>
              <c:layout/>
              <c:tx>
                <c:strRef>
                  <c:f>Data1!$G$13</c:f>
                  <c:strCache>
                    <c:ptCount val="1"/>
                    <c:pt idx="0">
                      <c:v>83</c:v>
                    </c:pt>
                  </c:strCache>
                </c:strRef>
              </c:tx>
              <c:dLblPos val="ctr"/>
              <c:showLegendKey val="0"/>
              <c:showVal val="1"/>
              <c:showCatName val="0"/>
              <c:showSerName val="0"/>
              <c:showPercent val="0"/>
              <c:showBubbleSize val="0"/>
            </c:dLbl>
            <c:dLbl>
              <c:idx val="10"/>
              <c:layout/>
              <c:tx>
                <c:strRef>
                  <c:f>Data1!$G$14</c:f>
                  <c:strCache>
                    <c:ptCount val="1"/>
                    <c:pt idx="0">
                      <c:v>26</c:v>
                    </c:pt>
                  </c:strCache>
                </c:strRef>
              </c:tx>
              <c:dLblPos val="ctr"/>
              <c:showLegendKey val="0"/>
              <c:showVal val="1"/>
              <c:showCatName val="0"/>
              <c:showSerName val="0"/>
              <c:showPercent val="0"/>
              <c:showBubbleSize val="0"/>
            </c:dLbl>
            <c:txPr>
              <a:bodyPr/>
              <a:lstStyle/>
              <a:p>
                <a:pPr>
                  <a:defRPr sz="800">
                    <a:latin typeface="Arial" pitchFamily="34" charset="0"/>
                    <a:cs typeface="Arial" pitchFamily="34" charset="0"/>
                  </a:defRPr>
                </a:pPr>
                <a:endParaRPr lang="de-DE"/>
              </a:p>
            </c:txPr>
            <c:dLblPos val="ctr"/>
            <c:showLegendKey val="0"/>
            <c:showVal val="1"/>
            <c:showCatName val="0"/>
            <c:showSerName val="0"/>
            <c:showPercent val="0"/>
            <c:showBubbleSize val="0"/>
            <c:showLeaderLines val="0"/>
          </c:dLbls>
          <c:xVal>
            <c:numRef>
              <c:f>Data1!$I$4:$I$14</c:f>
              <c:numCache>
                <c:formatCode>#,##0</c:formatCode>
                <c:ptCount val="11"/>
                <c:pt idx="0">
                  <c:v>161.86733655520442</c:v>
                </c:pt>
                <c:pt idx="1">
                  <c:v>138.1129557640711</c:v>
                </c:pt>
                <c:pt idx="2">
                  <c:v>129.50284020226249</c:v>
                </c:pt>
                <c:pt idx="3">
                  <c:v>124.45441941626048</c:v>
                </c:pt>
                <c:pt idx="4">
                  <c:v>121.55412225354452</c:v>
                </c:pt>
                <c:pt idx="5">
                  <c:v>107.41078030261085</c:v>
                </c:pt>
                <c:pt idx="6">
                  <c:v>100.12319121286528</c:v>
                </c:pt>
                <c:pt idx="7">
                  <c:v>95.423320656906512</c:v>
                </c:pt>
                <c:pt idx="8">
                  <c:v>94.296533371399789</c:v>
                </c:pt>
                <c:pt idx="9">
                  <c:v>90.447313050312744</c:v>
                </c:pt>
                <c:pt idx="10">
                  <c:v>33.465150662037288</c:v>
                </c:pt>
              </c:numCache>
            </c:numRef>
          </c:xVal>
          <c:yVal>
            <c:numRef>
              <c:f>Data1!$H$4:$H$14</c:f>
              <c:numCache>
                <c:formatCode>General</c:formatCode>
                <c:ptCount val="11"/>
                <c:pt idx="0">
                  <c:v>0.5</c:v>
                </c:pt>
                <c:pt idx="1">
                  <c:v>1.5</c:v>
                </c:pt>
                <c:pt idx="2">
                  <c:v>2.5</c:v>
                </c:pt>
                <c:pt idx="3">
                  <c:v>3.5</c:v>
                </c:pt>
                <c:pt idx="4">
                  <c:v>4.5</c:v>
                </c:pt>
                <c:pt idx="5">
                  <c:v>5.5</c:v>
                </c:pt>
                <c:pt idx="6">
                  <c:v>6.5</c:v>
                </c:pt>
                <c:pt idx="7">
                  <c:v>7.5</c:v>
                </c:pt>
                <c:pt idx="8">
                  <c:v>8.5</c:v>
                </c:pt>
                <c:pt idx="9">
                  <c:v>9.5</c:v>
                </c:pt>
                <c:pt idx="10">
                  <c:v>10.5</c:v>
                </c:pt>
              </c:numCache>
            </c:numRef>
          </c:yVal>
          <c:smooth val="0"/>
        </c:ser>
        <c:dLbls>
          <c:showLegendKey val="0"/>
          <c:showVal val="0"/>
          <c:showCatName val="0"/>
          <c:showSerName val="0"/>
          <c:showPercent val="0"/>
          <c:showBubbleSize val="0"/>
        </c:dLbls>
        <c:axId val="428681088"/>
        <c:axId val="428679552"/>
      </c:scatterChart>
      <c:catAx>
        <c:axId val="427857024"/>
        <c:scaling>
          <c:orientation val="maxMin"/>
        </c:scaling>
        <c:delete val="0"/>
        <c:axPos val="l"/>
        <c:majorTickMark val="none"/>
        <c:minorTickMark val="none"/>
        <c:tickLblPos val="nextTo"/>
        <c:txPr>
          <a:bodyPr/>
          <a:lstStyle/>
          <a:p>
            <a:pPr>
              <a:defRPr sz="800">
                <a:latin typeface="Arial" pitchFamily="34" charset="0"/>
                <a:cs typeface="Arial" pitchFamily="34" charset="0"/>
              </a:defRPr>
            </a:pPr>
            <a:endParaRPr lang="de-DE"/>
          </a:p>
        </c:txPr>
        <c:crossAx val="427858560"/>
        <c:crosses val="autoZero"/>
        <c:auto val="1"/>
        <c:lblAlgn val="ctr"/>
        <c:lblOffset val="100"/>
        <c:noMultiLvlLbl val="0"/>
      </c:catAx>
      <c:valAx>
        <c:axId val="427858560"/>
        <c:scaling>
          <c:orientation val="minMax"/>
          <c:max val="190"/>
          <c:min val="-50"/>
        </c:scaling>
        <c:delete val="1"/>
        <c:axPos val="t"/>
        <c:numFmt formatCode="#,##0" sourceLinked="1"/>
        <c:majorTickMark val="out"/>
        <c:minorTickMark val="none"/>
        <c:tickLblPos val="nextTo"/>
        <c:crossAx val="427857024"/>
        <c:crosses val="autoZero"/>
        <c:crossBetween val="between"/>
      </c:valAx>
      <c:valAx>
        <c:axId val="428679552"/>
        <c:scaling>
          <c:orientation val="maxMin"/>
          <c:max val="12"/>
          <c:min val="0"/>
        </c:scaling>
        <c:delete val="1"/>
        <c:axPos val="r"/>
        <c:numFmt formatCode="General" sourceLinked="1"/>
        <c:majorTickMark val="out"/>
        <c:minorTickMark val="none"/>
        <c:tickLblPos val="nextTo"/>
        <c:crossAx val="428681088"/>
        <c:crosses val="max"/>
        <c:crossBetween val="midCat"/>
      </c:valAx>
      <c:valAx>
        <c:axId val="428681088"/>
        <c:scaling>
          <c:orientation val="minMax"/>
        </c:scaling>
        <c:delete val="1"/>
        <c:axPos val="t"/>
        <c:numFmt formatCode="General" sourceLinked="1"/>
        <c:majorTickMark val="out"/>
        <c:minorTickMark val="none"/>
        <c:tickLblPos val="nextTo"/>
        <c:crossAx val="428679552"/>
        <c:crosses val="autoZero"/>
        <c:crossBetween val="midCat"/>
      </c:valAx>
      <c:spPr>
        <a:noFill/>
        <a:ln>
          <a:no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6643700787402"/>
          <c:y val="0"/>
          <c:w val="0.89843356299212596"/>
          <c:h val="1"/>
        </c:manualLayout>
      </c:layout>
      <c:barChart>
        <c:barDir val="bar"/>
        <c:grouping val="clustered"/>
        <c:varyColors val="0"/>
        <c:ser>
          <c:idx val="0"/>
          <c:order val="0"/>
          <c:spPr>
            <a:solidFill>
              <a:schemeClr val="bg1">
                <a:lumMod val="75000"/>
              </a:schemeClr>
            </a:solidFill>
          </c:spPr>
          <c:invertIfNegative val="0"/>
          <c:cat>
            <c:strRef>
              <c:f>Data1!$F$4:$F$15</c:f>
              <c:strCache>
                <c:ptCount val="11"/>
                <c:pt idx="0">
                  <c:v>Switzerland</c:v>
                </c:pt>
                <c:pt idx="1">
                  <c:v>Sweden</c:v>
                </c:pt>
                <c:pt idx="2">
                  <c:v>Central America</c:v>
                </c:pt>
                <c:pt idx="3">
                  <c:v>Europe</c:v>
                </c:pt>
                <c:pt idx="4">
                  <c:v>Lesotho</c:v>
                </c:pt>
                <c:pt idx="5">
                  <c:v>Germany</c:v>
                </c:pt>
                <c:pt idx="6">
                  <c:v>Australia</c:v>
                </c:pt>
                <c:pt idx="7">
                  <c:v>CEE</c:v>
                </c:pt>
                <c:pt idx="8">
                  <c:v>Denmark</c:v>
                </c:pt>
                <c:pt idx="9">
                  <c:v>Norway</c:v>
                </c:pt>
                <c:pt idx="10">
                  <c:v>Other 97</c:v>
                </c:pt>
              </c:strCache>
            </c:strRef>
          </c:cat>
          <c:val>
            <c:numRef>
              <c:f>Data1!$G$4:$G$15</c:f>
              <c:numCache>
                <c:formatCode>#,##0</c:formatCode>
                <c:ptCount val="12"/>
                <c:pt idx="0">
                  <c:v>154.15936814781372</c:v>
                </c:pt>
                <c:pt idx="1">
                  <c:v>130.40498735668041</c:v>
                </c:pt>
                <c:pt idx="2">
                  <c:v>121.7948717948718</c:v>
                </c:pt>
                <c:pt idx="3">
                  <c:v>116.7464510088698</c:v>
                </c:pt>
                <c:pt idx="4">
                  <c:v>113.84615384615384</c:v>
                </c:pt>
                <c:pt idx="5">
                  <c:v>99.702811895220165</c:v>
                </c:pt>
                <c:pt idx="6">
                  <c:v>92.415222805474599</c:v>
                </c:pt>
                <c:pt idx="7">
                  <c:v>87.715352249515831</c:v>
                </c:pt>
                <c:pt idx="8">
                  <c:v>86.588564964009109</c:v>
                </c:pt>
                <c:pt idx="9">
                  <c:v>82.739344642922063</c:v>
                </c:pt>
                <c:pt idx="10">
                  <c:v>25.757182254646601</c:v>
                </c:pt>
              </c:numCache>
            </c:numRef>
          </c:val>
        </c:ser>
        <c:dLbls>
          <c:showLegendKey val="0"/>
          <c:showVal val="0"/>
          <c:showCatName val="0"/>
          <c:showSerName val="0"/>
          <c:showPercent val="0"/>
          <c:showBubbleSize val="0"/>
        </c:dLbls>
        <c:gapWidth val="150"/>
        <c:axId val="452535040"/>
        <c:axId val="452536576"/>
      </c:barChart>
      <c:scatterChart>
        <c:scatterStyle val="lineMarker"/>
        <c:varyColors val="0"/>
        <c:ser>
          <c:idx val="1"/>
          <c:order val="1"/>
          <c:tx>
            <c:v>Average</c:v>
          </c:tx>
          <c:spPr>
            <a:ln w="19050" cap="sq">
              <a:solidFill>
                <a:schemeClr val="tx1"/>
              </a:solidFill>
              <a:miter lim="800000"/>
            </a:ln>
          </c:spPr>
          <c:marker>
            <c:symbol val="none"/>
          </c:marker>
          <c:dLbls>
            <c:dLbl>
              <c:idx val="0"/>
              <c:delete val="1"/>
            </c:dLbl>
            <c:dLbl>
              <c:idx val="1"/>
              <c:tx>
                <c:strRef>
                  <c:f>Data1!$AC$38</c:f>
                  <c:strCache>
                    <c:ptCount val="1"/>
                    <c:pt idx="0">
                      <c:v>Ø 44</c:v>
                    </c:pt>
                  </c:strCache>
                </c:strRef>
              </c:tx>
              <c:spPr/>
              <c:txPr>
                <a:bodyPr/>
                <a:lstStyle/>
                <a:p>
                  <a:pPr>
                    <a:defRPr>
                      <a:latin typeface="Arial" pitchFamily="34" charset="0"/>
                      <a:cs typeface="Arial" pitchFamily="34" charset="0"/>
                    </a:defRPr>
                  </a:pPr>
                  <a:endParaRPr lang="de-DE"/>
                </a:p>
              </c:txPr>
              <c:dLblPos val="b"/>
              <c:showLegendKey val="0"/>
              <c:showVal val="1"/>
              <c:showCatName val="0"/>
              <c:showSerName val="0"/>
              <c:showPercent val="0"/>
              <c:showBubbleSize val="0"/>
            </c:dLbl>
            <c:dLblPos val="b"/>
            <c:showLegendKey val="0"/>
            <c:showVal val="1"/>
            <c:showCatName val="0"/>
            <c:showSerName val="0"/>
            <c:showPercent val="0"/>
            <c:showBubbleSize val="0"/>
            <c:showLeaderLines val="0"/>
          </c:dLbls>
          <c:xVal>
            <c:numRef>
              <c:f>Data1!$G$16:$G$17</c:f>
              <c:numCache>
                <c:formatCode>General</c:formatCode>
                <c:ptCount val="2"/>
                <c:pt idx="0">
                  <c:v>44.147472597818528</c:v>
                </c:pt>
                <c:pt idx="1">
                  <c:v>44.147472597818528</c:v>
                </c:pt>
              </c:numCache>
            </c:numRef>
          </c:xVal>
          <c:yVal>
            <c:numRef>
              <c:f>Data1!$F$16:$F$17</c:f>
              <c:numCache>
                <c:formatCode>General</c:formatCode>
                <c:ptCount val="2"/>
                <c:pt idx="0">
                  <c:v>0.2</c:v>
                </c:pt>
                <c:pt idx="1">
                  <c:v>10.8</c:v>
                </c:pt>
              </c:numCache>
            </c:numRef>
          </c:yVal>
          <c:smooth val="0"/>
        </c:ser>
        <c:ser>
          <c:idx val="2"/>
          <c:order val="2"/>
          <c:tx>
            <c:v>Label</c:v>
          </c:tx>
          <c:spPr>
            <a:ln>
              <a:noFill/>
            </a:ln>
          </c:spPr>
          <c:marker>
            <c:symbol val="none"/>
          </c:marker>
          <c:dLbls>
            <c:dLbl>
              <c:idx val="0"/>
              <c:tx>
                <c:strRef>
                  <c:f>Data1!$G$4</c:f>
                  <c:strCache>
                    <c:ptCount val="1"/>
                    <c:pt idx="0">
                      <c:v>154</c:v>
                    </c:pt>
                  </c:strCache>
                </c:strRef>
              </c:tx>
              <c:dLblPos val="ctr"/>
              <c:showLegendKey val="0"/>
              <c:showVal val="1"/>
              <c:showCatName val="0"/>
              <c:showSerName val="0"/>
              <c:showPercent val="0"/>
              <c:showBubbleSize val="0"/>
            </c:dLbl>
            <c:dLbl>
              <c:idx val="1"/>
              <c:tx>
                <c:strRef>
                  <c:f>Data1!$G$5</c:f>
                  <c:strCache>
                    <c:ptCount val="1"/>
                    <c:pt idx="0">
                      <c:v>130</c:v>
                    </c:pt>
                  </c:strCache>
                </c:strRef>
              </c:tx>
              <c:dLblPos val="ctr"/>
              <c:showLegendKey val="0"/>
              <c:showVal val="1"/>
              <c:showCatName val="0"/>
              <c:showSerName val="0"/>
              <c:showPercent val="0"/>
              <c:showBubbleSize val="0"/>
            </c:dLbl>
            <c:dLbl>
              <c:idx val="2"/>
              <c:tx>
                <c:strRef>
                  <c:f>Data1!$G$6</c:f>
                  <c:strCache>
                    <c:ptCount val="1"/>
                    <c:pt idx="0">
                      <c:v>122</c:v>
                    </c:pt>
                  </c:strCache>
                </c:strRef>
              </c:tx>
              <c:dLblPos val="ctr"/>
              <c:showLegendKey val="0"/>
              <c:showVal val="1"/>
              <c:showCatName val="0"/>
              <c:showSerName val="0"/>
              <c:showPercent val="0"/>
              <c:showBubbleSize val="0"/>
            </c:dLbl>
            <c:dLbl>
              <c:idx val="3"/>
              <c:tx>
                <c:strRef>
                  <c:f>Data1!$G$7</c:f>
                  <c:strCache>
                    <c:ptCount val="1"/>
                    <c:pt idx="0">
                      <c:v>117</c:v>
                    </c:pt>
                  </c:strCache>
                </c:strRef>
              </c:tx>
              <c:dLblPos val="ctr"/>
              <c:showLegendKey val="0"/>
              <c:showVal val="1"/>
              <c:showCatName val="0"/>
              <c:showSerName val="0"/>
              <c:showPercent val="0"/>
              <c:showBubbleSize val="0"/>
            </c:dLbl>
            <c:dLbl>
              <c:idx val="4"/>
              <c:tx>
                <c:strRef>
                  <c:f>Data1!$G$8</c:f>
                  <c:strCache>
                    <c:ptCount val="1"/>
                    <c:pt idx="0">
                      <c:v>114</c:v>
                    </c:pt>
                  </c:strCache>
                </c:strRef>
              </c:tx>
              <c:dLblPos val="ctr"/>
              <c:showLegendKey val="0"/>
              <c:showVal val="1"/>
              <c:showCatName val="0"/>
              <c:showSerName val="0"/>
              <c:showPercent val="0"/>
              <c:showBubbleSize val="0"/>
            </c:dLbl>
            <c:dLbl>
              <c:idx val="5"/>
              <c:tx>
                <c:strRef>
                  <c:f>Data1!$G$9</c:f>
                  <c:strCache>
                    <c:ptCount val="1"/>
                    <c:pt idx="0">
                      <c:v>100</c:v>
                    </c:pt>
                  </c:strCache>
                </c:strRef>
              </c:tx>
              <c:dLblPos val="ctr"/>
              <c:showLegendKey val="0"/>
              <c:showVal val="1"/>
              <c:showCatName val="0"/>
              <c:showSerName val="0"/>
              <c:showPercent val="0"/>
              <c:showBubbleSize val="0"/>
            </c:dLbl>
            <c:dLbl>
              <c:idx val="6"/>
              <c:tx>
                <c:strRef>
                  <c:f>Data1!$G$10</c:f>
                  <c:strCache>
                    <c:ptCount val="1"/>
                    <c:pt idx="0">
                      <c:v>92</c:v>
                    </c:pt>
                  </c:strCache>
                </c:strRef>
              </c:tx>
              <c:dLblPos val="ctr"/>
              <c:showLegendKey val="0"/>
              <c:showVal val="1"/>
              <c:showCatName val="0"/>
              <c:showSerName val="0"/>
              <c:showPercent val="0"/>
              <c:showBubbleSize val="0"/>
            </c:dLbl>
            <c:dLbl>
              <c:idx val="7"/>
              <c:tx>
                <c:strRef>
                  <c:f>Data1!$G$11</c:f>
                  <c:strCache>
                    <c:ptCount val="1"/>
                    <c:pt idx="0">
                      <c:v>88</c:v>
                    </c:pt>
                  </c:strCache>
                </c:strRef>
              </c:tx>
              <c:dLblPos val="ctr"/>
              <c:showLegendKey val="0"/>
              <c:showVal val="1"/>
              <c:showCatName val="0"/>
              <c:showSerName val="0"/>
              <c:showPercent val="0"/>
              <c:showBubbleSize val="0"/>
            </c:dLbl>
            <c:dLbl>
              <c:idx val="8"/>
              <c:tx>
                <c:strRef>
                  <c:f>Data1!$G$12</c:f>
                  <c:strCache>
                    <c:ptCount val="1"/>
                    <c:pt idx="0">
                      <c:v>87</c:v>
                    </c:pt>
                  </c:strCache>
                </c:strRef>
              </c:tx>
              <c:dLblPos val="ctr"/>
              <c:showLegendKey val="0"/>
              <c:showVal val="1"/>
              <c:showCatName val="0"/>
              <c:showSerName val="0"/>
              <c:showPercent val="0"/>
              <c:showBubbleSize val="0"/>
            </c:dLbl>
            <c:dLbl>
              <c:idx val="9"/>
              <c:tx>
                <c:strRef>
                  <c:f>Data1!$G$13</c:f>
                  <c:strCache>
                    <c:ptCount val="1"/>
                    <c:pt idx="0">
                      <c:v>83</c:v>
                    </c:pt>
                  </c:strCache>
                </c:strRef>
              </c:tx>
              <c:dLblPos val="ctr"/>
              <c:showLegendKey val="0"/>
              <c:showVal val="1"/>
              <c:showCatName val="0"/>
              <c:showSerName val="0"/>
              <c:showPercent val="0"/>
              <c:showBubbleSize val="0"/>
            </c:dLbl>
            <c:dLbl>
              <c:idx val="10"/>
              <c:tx>
                <c:strRef>
                  <c:f>Data1!$G$14</c:f>
                  <c:strCache>
                    <c:ptCount val="1"/>
                    <c:pt idx="0">
                      <c:v>26</c:v>
                    </c:pt>
                  </c:strCache>
                </c:strRef>
              </c:tx>
              <c:dLblPos val="ctr"/>
              <c:showLegendKey val="0"/>
              <c:showVal val="1"/>
              <c:showCatName val="0"/>
              <c:showSerName val="0"/>
              <c:showPercent val="0"/>
              <c:showBubbleSize val="0"/>
            </c:dLbl>
            <c:txPr>
              <a:bodyPr/>
              <a:lstStyle/>
              <a:p>
                <a:pPr>
                  <a:defRPr sz="800">
                    <a:latin typeface="Arial Narrow" pitchFamily="34" charset="0"/>
                  </a:defRPr>
                </a:pPr>
                <a:endParaRPr lang="de-DE"/>
              </a:p>
            </c:txPr>
            <c:dLblPos val="ctr"/>
            <c:showLegendKey val="0"/>
            <c:showVal val="1"/>
            <c:showCatName val="0"/>
            <c:showSerName val="0"/>
            <c:showPercent val="0"/>
            <c:showBubbleSize val="0"/>
            <c:showLeaderLines val="0"/>
          </c:dLbls>
          <c:xVal>
            <c:numRef>
              <c:f>Data1!$I$4:$I$14</c:f>
              <c:numCache>
                <c:formatCode>#,##0</c:formatCode>
                <c:ptCount val="11"/>
                <c:pt idx="0">
                  <c:v>161.86733655520442</c:v>
                </c:pt>
                <c:pt idx="1">
                  <c:v>138.1129557640711</c:v>
                </c:pt>
                <c:pt idx="2">
                  <c:v>129.50284020226249</c:v>
                </c:pt>
                <c:pt idx="3">
                  <c:v>124.45441941626048</c:v>
                </c:pt>
                <c:pt idx="4">
                  <c:v>121.55412225354452</c:v>
                </c:pt>
                <c:pt idx="5">
                  <c:v>107.41078030261085</c:v>
                </c:pt>
                <c:pt idx="6">
                  <c:v>100.12319121286528</c:v>
                </c:pt>
                <c:pt idx="7">
                  <c:v>95.423320656906512</c:v>
                </c:pt>
                <c:pt idx="8">
                  <c:v>94.296533371399789</c:v>
                </c:pt>
                <c:pt idx="9">
                  <c:v>90.447313050312744</c:v>
                </c:pt>
                <c:pt idx="10">
                  <c:v>33.465150662037288</c:v>
                </c:pt>
              </c:numCache>
            </c:numRef>
          </c:xVal>
          <c:yVal>
            <c:numRef>
              <c:f>Data1!$H$4:$H$14</c:f>
              <c:numCache>
                <c:formatCode>General</c:formatCode>
                <c:ptCount val="11"/>
                <c:pt idx="0">
                  <c:v>0.5</c:v>
                </c:pt>
                <c:pt idx="1">
                  <c:v>1.5</c:v>
                </c:pt>
                <c:pt idx="2">
                  <c:v>2.5</c:v>
                </c:pt>
                <c:pt idx="3">
                  <c:v>3.5</c:v>
                </c:pt>
                <c:pt idx="4">
                  <c:v>4.5</c:v>
                </c:pt>
                <c:pt idx="5">
                  <c:v>5.5</c:v>
                </c:pt>
                <c:pt idx="6">
                  <c:v>6.5</c:v>
                </c:pt>
                <c:pt idx="7">
                  <c:v>7.5</c:v>
                </c:pt>
                <c:pt idx="8">
                  <c:v>8.5</c:v>
                </c:pt>
                <c:pt idx="9">
                  <c:v>9.5</c:v>
                </c:pt>
                <c:pt idx="10">
                  <c:v>10.5</c:v>
                </c:pt>
              </c:numCache>
            </c:numRef>
          </c:yVal>
          <c:smooth val="0"/>
        </c:ser>
        <c:dLbls>
          <c:showLegendKey val="0"/>
          <c:showVal val="0"/>
          <c:showCatName val="0"/>
          <c:showSerName val="0"/>
          <c:showPercent val="0"/>
          <c:showBubbleSize val="0"/>
        </c:dLbls>
        <c:axId val="452556288"/>
        <c:axId val="452554752"/>
      </c:scatterChart>
      <c:catAx>
        <c:axId val="452535040"/>
        <c:scaling>
          <c:orientation val="maxMin"/>
        </c:scaling>
        <c:delete val="0"/>
        <c:axPos val="l"/>
        <c:majorTickMark val="none"/>
        <c:minorTickMark val="none"/>
        <c:tickLblPos val="nextTo"/>
        <c:txPr>
          <a:bodyPr/>
          <a:lstStyle/>
          <a:p>
            <a:pPr>
              <a:defRPr sz="800">
                <a:latin typeface="Arial" pitchFamily="34" charset="0"/>
                <a:cs typeface="Arial" pitchFamily="34" charset="0"/>
              </a:defRPr>
            </a:pPr>
            <a:endParaRPr lang="de-DE"/>
          </a:p>
        </c:txPr>
        <c:crossAx val="452536576"/>
        <c:crosses val="autoZero"/>
        <c:auto val="1"/>
        <c:lblAlgn val="ctr"/>
        <c:lblOffset val="100"/>
        <c:noMultiLvlLbl val="0"/>
      </c:catAx>
      <c:valAx>
        <c:axId val="452536576"/>
        <c:scaling>
          <c:orientation val="minMax"/>
        </c:scaling>
        <c:delete val="1"/>
        <c:axPos val="t"/>
        <c:numFmt formatCode="#,##0" sourceLinked="1"/>
        <c:majorTickMark val="out"/>
        <c:minorTickMark val="none"/>
        <c:tickLblPos val="nextTo"/>
        <c:crossAx val="452535040"/>
        <c:crosses val="autoZero"/>
        <c:crossBetween val="between"/>
      </c:valAx>
      <c:valAx>
        <c:axId val="452554752"/>
        <c:scaling>
          <c:orientation val="maxMin"/>
          <c:max val="12"/>
          <c:min val="0"/>
        </c:scaling>
        <c:delete val="1"/>
        <c:axPos val="r"/>
        <c:numFmt formatCode="General" sourceLinked="1"/>
        <c:majorTickMark val="out"/>
        <c:minorTickMark val="none"/>
        <c:tickLblPos val="nextTo"/>
        <c:crossAx val="452556288"/>
        <c:crosses val="max"/>
        <c:crossBetween val="midCat"/>
      </c:valAx>
      <c:valAx>
        <c:axId val="452556288"/>
        <c:scaling>
          <c:orientation val="minMax"/>
        </c:scaling>
        <c:delete val="1"/>
        <c:axPos val="t"/>
        <c:numFmt formatCode="General" sourceLinked="1"/>
        <c:majorTickMark val="out"/>
        <c:minorTickMark val="none"/>
        <c:tickLblPos val="nextTo"/>
        <c:crossAx val="452554752"/>
        <c:crosses val="autoZero"/>
        <c:crossBetween val="midCat"/>
      </c:valAx>
      <c:spPr>
        <a:noFill/>
        <a:ln>
          <a:no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1"/>
        </c:manualLayout>
      </c:layout>
      <c:barChart>
        <c:barDir val="bar"/>
        <c:grouping val="stacked"/>
        <c:varyColors val="0"/>
        <c:ser>
          <c:idx val="1"/>
          <c:order val="1"/>
          <c:tx>
            <c:v>filler</c:v>
          </c:tx>
          <c:spPr>
            <a:noFill/>
            <a:ln>
              <a:noFill/>
            </a:ln>
          </c:spPr>
          <c:invertIfNegative val="0"/>
          <c:cat>
            <c:numRef>
              <c:f>Data2!$G$15:$G$19</c:f>
              <c:numCache>
                <c:formatCode>General</c:formatCode>
                <c:ptCount val="5"/>
                <c:pt idx="0">
                  <c:v>0.5</c:v>
                </c:pt>
                <c:pt idx="1">
                  <c:v>1.5</c:v>
                </c:pt>
                <c:pt idx="2">
                  <c:v>2.5</c:v>
                </c:pt>
                <c:pt idx="3">
                  <c:v>3.5</c:v>
                </c:pt>
                <c:pt idx="4">
                  <c:v>4.5</c:v>
                </c:pt>
              </c:numCache>
            </c:numRef>
          </c:cat>
          <c:val>
            <c:numRef>
              <c:f>Data2!$K$4:$K$8</c:f>
              <c:numCache>
                <c:formatCode>0</c:formatCode>
                <c:ptCount val="5"/>
                <c:pt idx="0">
                  <c:v>96.69158688340076</c:v>
                </c:pt>
                <c:pt idx="1">
                  <c:v>56.0337723057349</c:v>
                </c:pt>
                <c:pt idx="2">
                  <c:v>56.930763500741818</c:v>
                </c:pt>
                <c:pt idx="3">
                  <c:v>52.268197465043272</c:v>
                </c:pt>
                <c:pt idx="4">
                  <c:v>46.33306304955282</c:v>
                </c:pt>
              </c:numCache>
            </c:numRef>
          </c:val>
        </c:ser>
        <c:ser>
          <c:idx val="2"/>
          <c:order val="2"/>
          <c:tx>
            <c:strRef>
              <c:f>Data2!$M$3</c:f>
              <c:strCache>
                <c:ptCount val="1"/>
                <c:pt idx="0">
                  <c:v>green</c:v>
                </c:pt>
              </c:strCache>
            </c:strRef>
          </c:tx>
          <c:spPr>
            <a:solidFill>
              <a:srgbClr val="008000"/>
            </a:solidFill>
          </c:spPr>
          <c:invertIfNegative val="0"/>
          <c:cat>
            <c:numRef>
              <c:f>Data2!$G$15:$G$19</c:f>
              <c:numCache>
                <c:formatCode>General</c:formatCode>
                <c:ptCount val="5"/>
                <c:pt idx="0">
                  <c:v>0.5</c:v>
                </c:pt>
                <c:pt idx="1">
                  <c:v>1.5</c:v>
                </c:pt>
                <c:pt idx="2">
                  <c:v>2.5</c:v>
                </c:pt>
                <c:pt idx="3">
                  <c:v>3.5</c:v>
                </c:pt>
                <c:pt idx="4">
                  <c:v>4.5</c:v>
                </c:pt>
              </c:numCache>
            </c:numRef>
          </c:cat>
          <c:val>
            <c:numRef>
              <c:f>Data2!$M$4:$M$8</c:f>
              <c:numCache>
                <c:formatCode>0</c:formatCode>
                <c:ptCount val="5"/>
                <c:pt idx="0">
                  <c:v>20.335369476071321</c:v>
                </c:pt>
                <c:pt idx="1">
                  <c:v>38.81402872892059</c:v>
                </c:pt>
                <c:pt idx="2">
                  <c:v>12.061907892048396</c:v>
                </c:pt>
                <c:pt idx="3">
                  <c:v>14.042328220954062</c:v>
                </c:pt>
                <c:pt idx="4">
                  <c:v>11.536792081081295</c:v>
                </c:pt>
              </c:numCache>
            </c:numRef>
          </c:val>
        </c:ser>
        <c:ser>
          <c:idx val="3"/>
          <c:order val="3"/>
          <c:tx>
            <c:strRef>
              <c:f>Data2!$N$3</c:f>
              <c:strCache>
                <c:ptCount val="1"/>
                <c:pt idx="0">
                  <c:v>red</c:v>
                </c:pt>
              </c:strCache>
            </c:strRef>
          </c:tx>
          <c:spPr>
            <a:solidFill>
              <a:srgbClr val="FF0000"/>
            </a:solidFill>
          </c:spPr>
          <c:invertIfNegative val="0"/>
          <c:cat>
            <c:numRef>
              <c:f>Data2!$G$15:$G$19</c:f>
              <c:numCache>
                <c:formatCode>General</c:formatCode>
                <c:ptCount val="5"/>
                <c:pt idx="0">
                  <c:v>0.5</c:v>
                </c:pt>
                <c:pt idx="1">
                  <c:v>1.5</c:v>
                </c:pt>
                <c:pt idx="2">
                  <c:v>2.5</c:v>
                </c:pt>
                <c:pt idx="3">
                  <c:v>3.5</c:v>
                </c:pt>
                <c:pt idx="4">
                  <c:v>4.5</c:v>
                </c:pt>
              </c:numCache>
            </c:numRef>
          </c:cat>
          <c:val>
            <c:numRef>
              <c:f>Data2!$N$4:$N$8</c:f>
              <c:numCache>
                <c:formatCode>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400"/>
        <c:overlap val="100"/>
        <c:axId val="458644480"/>
        <c:axId val="458642944"/>
      </c:barChart>
      <c:scatterChart>
        <c:scatterStyle val="lineMarker"/>
        <c:varyColors val="0"/>
        <c:ser>
          <c:idx val="0"/>
          <c:order val="0"/>
          <c:spPr>
            <a:ln w="19050" cap="sq">
              <a:solidFill>
                <a:schemeClr val="tx1"/>
              </a:solidFill>
              <a:miter lim="800000"/>
            </a:ln>
          </c:spPr>
          <c:marker>
            <c:symbol val="none"/>
          </c:marker>
          <c:dPt>
            <c:idx val="2"/>
            <c:bubble3D val="0"/>
            <c:spPr>
              <a:ln w="19050" cap="sq">
                <a:noFill/>
                <a:miter lim="800000"/>
              </a:ln>
            </c:spPr>
          </c:dPt>
          <c:dPt>
            <c:idx val="4"/>
            <c:bubble3D val="0"/>
            <c:spPr>
              <a:ln w="19050" cap="sq">
                <a:noFill/>
                <a:miter lim="800000"/>
              </a:ln>
            </c:spPr>
          </c:dPt>
          <c:dPt>
            <c:idx val="6"/>
            <c:bubble3D val="0"/>
            <c:spPr>
              <a:ln w="19050" cap="sq">
                <a:noFill/>
                <a:miter lim="800000"/>
              </a:ln>
            </c:spPr>
          </c:dPt>
          <c:dPt>
            <c:idx val="8"/>
            <c:bubble3D val="0"/>
            <c:spPr>
              <a:ln w="19050" cap="sq">
                <a:noFill/>
                <a:miter lim="800000"/>
              </a:ln>
            </c:spPr>
          </c:dPt>
          <c:xVal>
            <c:numRef>
              <c:f>Data2!$H$4:$H$13</c:f>
              <c:numCache>
                <c:formatCode>0</c:formatCode>
                <c:ptCount val="10"/>
                <c:pt idx="0">
                  <c:v>96.69158688340076</c:v>
                </c:pt>
                <c:pt idx="1">
                  <c:v>96.69158688340076</c:v>
                </c:pt>
                <c:pt idx="2">
                  <c:v>56.0337723057349</c:v>
                </c:pt>
                <c:pt idx="3">
                  <c:v>56.0337723057349</c:v>
                </c:pt>
                <c:pt idx="4">
                  <c:v>56.930763500741818</c:v>
                </c:pt>
                <c:pt idx="5">
                  <c:v>56.930763500741818</c:v>
                </c:pt>
                <c:pt idx="6">
                  <c:v>52.268197465043272</c:v>
                </c:pt>
                <c:pt idx="7">
                  <c:v>52.268197465043272</c:v>
                </c:pt>
                <c:pt idx="8">
                  <c:v>46.33306304955282</c:v>
                </c:pt>
                <c:pt idx="9">
                  <c:v>46.33306304955282</c:v>
                </c:pt>
              </c:numCache>
            </c:numRef>
          </c:xVal>
          <c:yVal>
            <c:numRef>
              <c:f>Data2!$I$4:$I$13</c:f>
              <c:numCache>
                <c:formatCode>General</c:formatCode>
                <c:ptCount val="10"/>
                <c:pt idx="0">
                  <c:v>0.2</c:v>
                </c:pt>
                <c:pt idx="1">
                  <c:v>0.8</c:v>
                </c:pt>
                <c:pt idx="2">
                  <c:v>1.2</c:v>
                </c:pt>
                <c:pt idx="3">
                  <c:v>1.8</c:v>
                </c:pt>
                <c:pt idx="4">
                  <c:v>2.2000000000000002</c:v>
                </c:pt>
                <c:pt idx="5">
                  <c:v>2.8</c:v>
                </c:pt>
                <c:pt idx="6">
                  <c:v>3.2</c:v>
                </c:pt>
                <c:pt idx="7">
                  <c:v>3.8</c:v>
                </c:pt>
                <c:pt idx="8">
                  <c:v>4.2</c:v>
                </c:pt>
                <c:pt idx="9">
                  <c:v>4.8</c:v>
                </c:pt>
              </c:numCache>
            </c:numRef>
          </c:yVal>
          <c:smooth val="0"/>
        </c:ser>
        <c:ser>
          <c:idx val="4"/>
          <c:order val="4"/>
          <c:tx>
            <c:v>Label_Delta</c:v>
          </c:tx>
          <c:spPr>
            <a:ln w="28575">
              <a:noFill/>
            </a:ln>
          </c:spPr>
          <c:marker>
            <c:symbol val="none"/>
          </c:marker>
          <c:dLbls>
            <c:dLbl>
              <c:idx val="0"/>
              <c:tx>
                <c:strRef>
                  <c:f>Data2!$J$15</c:f>
                  <c:strCache>
                    <c:ptCount val="1"/>
                    <c:pt idx="0">
                      <c:v>+20</c:v>
                    </c:pt>
                  </c:strCache>
                </c:strRef>
              </c:tx>
              <c:dLblPos val="ctr"/>
              <c:showLegendKey val="0"/>
              <c:showVal val="1"/>
              <c:showCatName val="0"/>
              <c:showSerName val="0"/>
              <c:showPercent val="0"/>
              <c:showBubbleSize val="0"/>
            </c:dLbl>
            <c:dLbl>
              <c:idx val="1"/>
              <c:tx>
                <c:strRef>
                  <c:f>Data2!$J$16</c:f>
                  <c:strCache>
                    <c:ptCount val="1"/>
                    <c:pt idx="0">
                      <c:v>+39</c:v>
                    </c:pt>
                  </c:strCache>
                </c:strRef>
              </c:tx>
              <c:dLblPos val="ctr"/>
              <c:showLegendKey val="0"/>
              <c:showVal val="1"/>
              <c:showCatName val="0"/>
              <c:showSerName val="0"/>
              <c:showPercent val="0"/>
              <c:showBubbleSize val="0"/>
            </c:dLbl>
            <c:dLbl>
              <c:idx val="2"/>
              <c:tx>
                <c:strRef>
                  <c:f>Data2!$J$17</c:f>
                  <c:strCache>
                    <c:ptCount val="1"/>
                    <c:pt idx="0">
                      <c:v>+12</c:v>
                    </c:pt>
                  </c:strCache>
                </c:strRef>
              </c:tx>
              <c:dLblPos val="ctr"/>
              <c:showLegendKey val="0"/>
              <c:showVal val="1"/>
              <c:showCatName val="0"/>
              <c:showSerName val="0"/>
              <c:showPercent val="0"/>
              <c:showBubbleSize val="0"/>
            </c:dLbl>
            <c:dLbl>
              <c:idx val="3"/>
              <c:tx>
                <c:strRef>
                  <c:f>Data2!$J$18</c:f>
                  <c:strCache>
                    <c:ptCount val="1"/>
                    <c:pt idx="0">
                      <c:v>+14</c:v>
                    </c:pt>
                  </c:strCache>
                </c:strRef>
              </c:tx>
              <c:dLblPos val="ctr"/>
              <c:showLegendKey val="0"/>
              <c:showVal val="1"/>
              <c:showCatName val="0"/>
              <c:showSerName val="0"/>
              <c:showPercent val="0"/>
              <c:showBubbleSize val="0"/>
            </c:dLbl>
            <c:dLbl>
              <c:idx val="4"/>
              <c:tx>
                <c:strRef>
                  <c:f>Data2!$J$19</c:f>
                  <c:strCache>
                    <c:ptCount val="1"/>
                    <c:pt idx="0">
                      <c:v>+12</c:v>
                    </c:pt>
                  </c:strCache>
                </c:strRef>
              </c:tx>
              <c:dLblPos val="ctr"/>
              <c:showLegendKey val="0"/>
              <c:showVal val="1"/>
              <c:showCatName val="0"/>
              <c:showSerName val="0"/>
              <c:showPercent val="0"/>
              <c:showBubbleSize val="0"/>
            </c:dLbl>
            <c:txPr>
              <a:bodyPr/>
              <a:lstStyle/>
              <a:p>
                <a:pPr>
                  <a:defRPr sz="800">
                    <a:latin typeface="Arial" pitchFamily="34" charset="0"/>
                    <a:cs typeface="Arial" pitchFamily="34" charset="0"/>
                  </a:defRPr>
                </a:pPr>
                <a:endParaRPr lang="de-DE"/>
              </a:p>
            </c:txPr>
            <c:dLblPos val="ctr"/>
            <c:showLegendKey val="0"/>
            <c:showVal val="1"/>
            <c:showCatName val="0"/>
            <c:showSerName val="0"/>
            <c:showPercent val="0"/>
            <c:showBubbleSize val="0"/>
            <c:showLeaderLines val="0"/>
          </c:dLbls>
          <c:xVal>
            <c:numRef>
              <c:f>Data2!$K$15:$K$19</c:f>
              <c:numCache>
                <c:formatCode>0</c:formatCode>
                <c:ptCount val="5"/>
                <c:pt idx="0">
                  <c:v>127.02695635947208</c:v>
                </c:pt>
                <c:pt idx="1">
                  <c:v>104.84780103465549</c:v>
                </c:pt>
                <c:pt idx="2">
                  <c:v>78.992671392790214</c:v>
                </c:pt>
                <c:pt idx="3">
                  <c:v>76.310525685997334</c:v>
                </c:pt>
                <c:pt idx="4">
                  <c:v>67.869855130634107</c:v>
                </c:pt>
              </c:numCache>
            </c:numRef>
          </c:xVal>
          <c:yVal>
            <c:numRef>
              <c:f>Data2!$G$15:$G$19</c:f>
              <c:numCache>
                <c:formatCode>General</c:formatCode>
                <c:ptCount val="5"/>
                <c:pt idx="0">
                  <c:v>0.5</c:v>
                </c:pt>
                <c:pt idx="1">
                  <c:v>1.5</c:v>
                </c:pt>
                <c:pt idx="2">
                  <c:v>2.5</c:v>
                </c:pt>
                <c:pt idx="3">
                  <c:v>3.5</c:v>
                </c:pt>
                <c:pt idx="4">
                  <c:v>4.5</c:v>
                </c:pt>
              </c:numCache>
            </c:numRef>
          </c:yVal>
          <c:smooth val="0"/>
        </c:ser>
        <c:ser>
          <c:idx val="5"/>
          <c:order val="5"/>
          <c:tx>
            <c:v>Average</c:v>
          </c:tx>
          <c:marker>
            <c:symbol val="none"/>
          </c:marker>
          <c:dLbls>
            <c:dLbl>
              <c:idx val="0"/>
              <c:tx>
                <c:strRef>
                  <c:f>Data2!$G$21</c:f>
                  <c:strCache>
                    <c:ptCount val="1"/>
                    <c:pt idx="0">
                      <c:v>Ø</c:v>
                    </c:pt>
                  </c:strCache>
                </c:strRef>
              </c:tx>
              <c:spPr/>
              <c:txPr>
                <a:bodyPr/>
                <a:lstStyle/>
                <a:p>
                  <a:pPr>
                    <a:defRPr sz="800">
                      <a:latin typeface="Arial" pitchFamily="34" charset="0"/>
                      <a:cs typeface="Arial" pitchFamily="34" charset="0"/>
                    </a:defRPr>
                  </a:pPr>
                  <a:endParaRPr lang="de-DE"/>
                </a:p>
              </c:txPr>
              <c:dLblPos val="ctr"/>
              <c:showLegendKey val="0"/>
              <c:showVal val="1"/>
              <c:showCatName val="0"/>
              <c:showSerName val="0"/>
              <c:showPercent val="0"/>
              <c:showBubbleSize val="0"/>
            </c:dLbl>
            <c:showLegendKey val="0"/>
            <c:showVal val="1"/>
            <c:showCatName val="0"/>
            <c:showSerName val="0"/>
            <c:showPercent val="0"/>
            <c:showBubbleSize val="0"/>
            <c:showLeaderLines val="0"/>
          </c:dLbls>
          <c:xVal>
            <c:numRef>
              <c:f>Data2!$H$20</c:f>
              <c:numCache>
                <c:formatCode>0</c:formatCode>
                <c:ptCount val="1"/>
                <c:pt idx="0">
                  <c:v>96.69158688340076</c:v>
                </c:pt>
              </c:numCache>
            </c:numRef>
          </c:xVal>
          <c:yVal>
            <c:numRef>
              <c:f>Data2!$G$20</c:f>
              <c:numCache>
                <c:formatCode>General</c:formatCode>
                <c:ptCount val="1"/>
                <c:pt idx="0">
                  <c:v>1</c:v>
                </c:pt>
              </c:numCache>
            </c:numRef>
          </c:yVal>
          <c:smooth val="0"/>
        </c:ser>
        <c:ser>
          <c:idx val="6"/>
          <c:order val="6"/>
          <c:tx>
            <c:v>Label_Value</c:v>
          </c:tx>
          <c:spPr>
            <a:ln>
              <a:noFill/>
            </a:ln>
          </c:spPr>
          <c:marker>
            <c:symbol val="none"/>
          </c:marker>
          <c:dLbls>
            <c:dLbl>
              <c:idx val="0"/>
              <c:tx>
                <c:strRef>
                  <c:f>Data2!$H$15</c:f>
                  <c:strCache>
                    <c:ptCount val="1"/>
                    <c:pt idx="0">
                      <c:v>117</c:v>
                    </c:pt>
                  </c:strCache>
                </c:strRef>
              </c:tx>
              <c:dLblPos val="ctr"/>
              <c:showLegendKey val="0"/>
              <c:showVal val="1"/>
              <c:showCatName val="0"/>
              <c:showSerName val="0"/>
              <c:showPercent val="0"/>
              <c:showBubbleSize val="0"/>
            </c:dLbl>
            <c:dLbl>
              <c:idx val="1"/>
              <c:tx>
                <c:strRef>
                  <c:f>Data2!$H$16</c:f>
                  <c:strCache>
                    <c:ptCount val="1"/>
                    <c:pt idx="0">
                      <c:v>95</c:v>
                    </c:pt>
                  </c:strCache>
                </c:strRef>
              </c:tx>
              <c:dLblPos val="ctr"/>
              <c:showLegendKey val="0"/>
              <c:showVal val="1"/>
              <c:showCatName val="0"/>
              <c:showSerName val="0"/>
              <c:showPercent val="0"/>
              <c:showBubbleSize val="0"/>
            </c:dLbl>
            <c:dLbl>
              <c:idx val="2"/>
              <c:tx>
                <c:strRef>
                  <c:f>Data2!$H$17</c:f>
                  <c:strCache>
                    <c:ptCount val="1"/>
                    <c:pt idx="0">
                      <c:v>69</c:v>
                    </c:pt>
                  </c:strCache>
                </c:strRef>
              </c:tx>
              <c:dLblPos val="ctr"/>
              <c:showLegendKey val="0"/>
              <c:showVal val="1"/>
              <c:showCatName val="0"/>
              <c:showSerName val="0"/>
              <c:showPercent val="0"/>
              <c:showBubbleSize val="0"/>
            </c:dLbl>
            <c:dLbl>
              <c:idx val="3"/>
              <c:tx>
                <c:strRef>
                  <c:f>Data2!$H$18</c:f>
                  <c:strCache>
                    <c:ptCount val="1"/>
                    <c:pt idx="0">
                      <c:v>66</c:v>
                    </c:pt>
                  </c:strCache>
                </c:strRef>
              </c:tx>
              <c:dLblPos val="ctr"/>
              <c:showLegendKey val="0"/>
              <c:showVal val="1"/>
              <c:showCatName val="0"/>
              <c:showSerName val="0"/>
              <c:showPercent val="0"/>
              <c:showBubbleSize val="0"/>
            </c:dLbl>
            <c:dLbl>
              <c:idx val="4"/>
              <c:tx>
                <c:strRef>
                  <c:f>Data2!$H$19</c:f>
                  <c:strCache>
                    <c:ptCount val="1"/>
                    <c:pt idx="0">
                      <c:v>58</c:v>
                    </c:pt>
                  </c:strCache>
                </c:strRef>
              </c:tx>
              <c:dLblPos val="ctr"/>
              <c:showLegendKey val="0"/>
              <c:showVal val="1"/>
              <c:showCatName val="0"/>
              <c:showSerName val="0"/>
              <c:showPercent val="0"/>
              <c:showBubbleSize val="0"/>
            </c:dLbl>
            <c:txPr>
              <a:bodyPr/>
              <a:lstStyle/>
              <a:p>
                <a:pPr>
                  <a:defRPr sz="800">
                    <a:latin typeface="Arial" pitchFamily="34" charset="0"/>
                    <a:cs typeface="Arial" pitchFamily="34" charset="0"/>
                  </a:defRPr>
                </a:pPr>
                <a:endParaRPr lang="de-DE"/>
              </a:p>
            </c:txPr>
            <c:dLblPos val="ctr"/>
            <c:showLegendKey val="0"/>
            <c:showVal val="1"/>
            <c:showCatName val="0"/>
            <c:showSerName val="0"/>
            <c:showPercent val="0"/>
            <c:showBubbleSize val="0"/>
            <c:showLeaderLines val="0"/>
          </c:dLbls>
          <c:xVal>
            <c:numRef>
              <c:f>Data2!$L$15:$L$19</c:f>
              <c:numCache>
                <c:formatCode>General</c:formatCode>
                <c:ptCount val="5"/>
                <c:pt idx="0">
                  <c:v>10</c:v>
                </c:pt>
                <c:pt idx="1">
                  <c:v>10</c:v>
                </c:pt>
                <c:pt idx="2">
                  <c:v>10</c:v>
                </c:pt>
                <c:pt idx="3">
                  <c:v>10</c:v>
                </c:pt>
                <c:pt idx="4">
                  <c:v>10</c:v>
                </c:pt>
              </c:numCache>
            </c:numRef>
          </c:xVal>
          <c:yVal>
            <c:numRef>
              <c:f>Data2!$G$15:$G$19</c:f>
              <c:numCache>
                <c:formatCode>General</c:formatCode>
                <c:ptCount val="5"/>
                <c:pt idx="0">
                  <c:v>0.5</c:v>
                </c:pt>
                <c:pt idx="1">
                  <c:v>1.5</c:v>
                </c:pt>
                <c:pt idx="2">
                  <c:v>2.5</c:v>
                </c:pt>
                <c:pt idx="3">
                  <c:v>3.5</c:v>
                </c:pt>
                <c:pt idx="4">
                  <c:v>4.5</c:v>
                </c:pt>
              </c:numCache>
            </c:numRef>
          </c:yVal>
          <c:smooth val="0"/>
        </c:ser>
        <c:dLbls>
          <c:showLegendKey val="0"/>
          <c:showVal val="0"/>
          <c:showCatName val="0"/>
          <c:showSerName val="0"/>
          <c:showPercent val="0"/>
          <c:showBubbleSize val="0"/>
        </c:dLbls>
        <c:axId val="458627328"/>
        <c:axId val="458641408"/>
      </c:scatterChart>
      <c:valAx>
        <c:axId val="458627328"/>
        <c:scaling>
          <c:orientation val="minMax"/>
          <c:max val="190"/>
          <c:min val="-50"/>
        </c:scaling>
        <c:delete val="1"/>
        <c:axPos val="t"/>
        <c:numFmt formatCode="0" sourceLinked="1"/>
        <c:majorTickMark val="out"/>
        <c:minorTickMark val="none"/>
        <c:tickLblPos val="nextTo"/>
        <c:crossAx val="458641408"/>
        <c:crosses val="autoZero"/>
        <c:crossBetween val="midCat"/>
      </c:valAx>
      <c:valAx>
        <c:axId val="458641408"/>
        <c:scaling>
          <c:orientation val="maxMin"/>
          <c:max val="5"/>
          <c:min val="0"/>
        </c:scaling>
        <c:delete val="1"/>
        <c:axPos val="l"/>
        <c:numFmt formatCode="General" sourceLinked="1"/>
        <c:majorTickMark val="out"/>
        <c:minorTickMark val="none"/>
        <c:tickLblPos val="nextTo"/>
        <c:crossAx val="458627328"/>
        <c:crosses val="autoZero"/>
        <c:crossBetween val="midCat"/>
      </c:valAx>
      <c:valAx>
        <c:axId val="458642944"/>
        <c:scaling>
          <c:orientation val="minMax"/>
          <c:max val="190"/>
          <c:min val="-50"/>
        </c:scaling>
        <c:delete val="1"/>
        <c:axPos val="t"/>
        <c:numFmt formatCode="0" sourceLinked="1"/>
        <c:majorTickMark val="out"/>
        <c:minorTickMark val="none"/>
        <c:tickLblPos val="nextTo"/>
        <c:crossAx val="458644480"/>
        <c:crosses val="autoZero"/>
        <c:crossBetween val="between"/>
      </c:valAx>
      <c:catAx>
        <c:axId val="458644480"/>
        <c:scaling>
          <c:orientation val="maxMin"/>
        </c:scaling>
        <c:delete val="1"/>
        <c:axPos val="r"/>
        <c:numFmt formatCode="General" sourceLinked="1"/>
        <c:majorTickMark val="out"/>
        <c:minorTickMark val="none"/>
        <c:tickLblPos val="nextTo"/>
        <c:crossAx val="458642944"/>
        <c:crosses val="max"/>
        <c:auto val="1"/>
        <c:lblAlgn val="ctr"/>
        <c:lblOffset val="100"/>
        <c:noMultiLvlLbl val="0"/>
      </c:catAx>
      <c:spPr>
        <a:noFill/>
        <a:ln>
          <a:no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
          <c:y val="0"/>
          <c:w val="0.96717948717948721"/>
          <c:h val="1"/>
        </c:manualLayout>
      </c:layout>
      <c:stockChart>
        <c:ser>
          <c:idx val="0"/>
          <c:order val="0"/>
          <c:spPr>
            <a:ln w="28575">
              <a:noFill/>
            </a:ln>
          </c:spPr>
          <c:marker>
            <c:symbol val="none"/>
          </c:marker>
          <c:cat>
            <c:strRef>
              <c:f>Data3!$AF$8:$AF$12</c:f>
              <c:strCache>
                <c:ptCount val="5"/>
                <c:pt idx="0">
                  <c:v>0..1</c:v>
                </c:pt>
                <c:pt idx="1">
                  <c:v>1..3</c:v>
                </c:pt>
                <c:pt idx="2">
                  <c:v>3..5</c:v>
                </c:pt>
                <c:pt idx="3">
                  <c:v>5..10</c:v>
                </c:pt>
                <c:pt idx="4">
                  <c:v>&gt;10</c:v>
                </c:pt>
              </c:strCache>
            </c:strRef>
          </c:cat>
          <c:val>
            <c:numRef>
              <c:f>Data3!$AG$8:$AG$12</c:f>
              <c:numCache>
                <c:formatCode>#,##0</c:formatCode>
                <c:ptCount val="5"/>
                <c:pt idx="0">
                  <c:v>48000</c:v>
                </c:pt>
                <c:pt idx="1">
                  <c:v>3000</c:v>
                </c:pt>
                <c:pt idx="2">
                  <c:v>5342.3750062327708</c:v>
                </c:pt>
                <c:pt idx="3">
                  <c:v>10684.750012465542</c:v>
                </c:pt>
                <c:pt idx="4">
                  <c:v>24000</c:v>
                </c:pt>
              </c:numCache>
            </c:numRef>
          </c:val>
          <c:smooth val="0"/>
        </c:ser>
        <c:ser>
          <c:idx val="1"/>
          <c:order val="1"/>
          <c:spPr>
            <a:ln w="28575">
              <a:noFill/>
            </a:ln>
          </c:spPr>
          <c:marker>
            <c:symbol val="none"/>
          </c:marker>
          <c:cat>
            <c:strRef>
              <c:f>Data3!$AF$8:$AF$12</c:f>
              <c:strCache>
                <c:ptCount val="5"/>
                <c:pt idx="0">
                  <c:v>0..1</c:v>
                </c:pt>
                <c:pt idx="1">
                  <c:v>1..3</c:v>
                </c:pt>
                <c:pt idx="2">
                  <c:v>3..5</c:v>
                </c:pt>
                <c:pt idx="3">
                  <c:v>5..10</c:v>
                </c:pt>
                <c:pt idx="4">
                  <c:v>&gt;10</c:v>
                </c:pt>
              </c:strCache>
            </c:strRef>
          </c:cat>
          <c:val>
            <c:numRef>
              <c:f>Data3!$AH$8:$AH$12</c:f>
              <c:numCache>
                <c:formatCode>#,##0</c:formatCode>
                <c:ptCount val="5"/>
                <c:pt idx="0">
                  <c:v>42000</c:v>
                </c:pt>
                <c:pt idx="1">
                  <c:v>2122.8177433598262</c:v>
                </c:pt>
                <c:pt idx="2">
                  <c:v>2493.1083362419595</c:v>
                </c:pt>
                <c:pt idx="3" formatCode="General">
                  <c:v>1783.166904422254</c:v>
                </c:pt>
                <c:pt idx="4" formatCode="General">
                  <c:v>2400</c:v>
                </c:pt>
              </c:numCache>
            </c:numRef>
          </c:val>
          <c:smooth val="0"/>
        </c:ser>
        <c:ser>
          <c:idx val="2"/>
          <c:order val="2"/>
          <c:spPr>
            <a:ln w="28575">
              <a:noFill/>
            </a:ln>
          </c:spPr>
          <c:marker>
            <c:symbol val="none"/>
          </c:marker>
          <c:dLbls>
            <c:numFmt formatCode="#,##0.0," sourceLinked="0"/>
            <c:txPr>
              <a:bodyPr rot="-5400000" vert="horz"/>
              <a:lstStyle/>
              <a:p>
                <a:pPr>
                  <a:defRPr sz="800">
                    <a:latin typeface="Arial" pitchFamily="34" charset="0"/>
                    <a:cs typeface="Arial" pitchFamily="34" charset="0"/>
                  </a:defRPr>
                </a:pPr>
                <a:endParaRPr lang="de-DE"/>
              </a:p>
            </c:txPr>
            <c:dLblPos val="t"/>
            <c:showLegendKey val="0"/>
            <c:showVal val="1"/>
            <c:showCatName val="0"/>
            <c:showSerName val="0"/>
            <c:showPercent val="0"/>
            <c:showBubbleSize val="0"/>
            <c:showLeaderLines val="0"/>
          </c:dLbls>
          <c:cat>
            <c:strRef>
              <c:f>Data3!$AF$8:$AF$12</c:f>
              <c:strCache>
                <c:ptCount val="5"/>
                <c:pt idx="0">
                  <c:v>0..1</c:v>
                </c:pt>
                <c:pt idx="1">
                  <c:v>1..3</c:v>
                </c:pt>
                <c:pt idx="2">
                  <c:v>3..5</c:v>
                </c:pt>
                <c:pt idx="3">
                  <c:v>5..10</c:v>
                </c:pt>
                <c:pt idx="4">
                  <c:v>&gt;10</c:v>
                </c:pt>
              </c:strCache>
            </c:strRef>
          </c:cat>
          <c:val>
            <c:numRef>
              <c:f>Data3!$AI$8:$AI$12</c:f>
              <c:numCache>
                <c:formatCode>#,##0</c:formatCode>
                <c:ptCount val="5"/>
                <c:pt idx="0">
                  <c:v>85000</c:v>
                </c:pt>
                <c:pt idx="1">
                  <c:v>64254.308353366054</c:v>
                </c:pt>
                <c:pt idx="2">
                  <c:v>81592.772512210868</c:v>
                </c:pt>
                <c:pt idx="3" formatCode="General">
                  <c:v>177600</c:v>
                </c:pt>
                <c:pt idx="4" formatCode="General">
                  <c:v>140000</c:v>
                </c:pt>
              </c:numCache>
            </c:numRef>
          </c:val>
          <c:smooth val="0"/>
        </c:ser>
        <c:ser>
          <c:idx val="3"/>
          <c:order val="3"/>
          <c:spPr>
            <a:ln w="28575">
              <a:noFill/>
            </a:ln>
          </c:spPr>
          <c:marker>
            <c:symbol val="none"/>
          </c:marker>
          <c:cat>
            <c:strRef>
              <c:f>Data3!$AF$8:$AF$12</c:f>
              <c:strCache>
                <c:ptCount val="5"/>
                <c:pt idx="0">
                  <c:v>0..1</c:v>
                </c:pt>
                <c:pt idx="1">
                  <c:v>1..3</c:v>
                </c:pt>
                <c:pt idx="2">
                  <c:v>3..5</c:v>
                </c:pt>
                <c:pt idx="3">
                  <c:v>5..10</c:v>
                </c:pt>
                <c:pt idx="4">
                  <c:v>&gt;10</c:v>
                </c:pt>
              </c:strCache>
            </c:strRef>
          </c:cat>
          <c:val>
            <c:numRef>
              <c:f>Data3!$AJ$8:$AJ$12</c:f>
              <c:numCache>
                <c:formatCode>#,##0</c:formatCode>
                <c:ptCount val="5"/>
                <c:pt idx="0">
                  <c:v>75000</c:v>
                </c:pt>
                <c:pt idx="1">
                  <c:v>18000</c:v>
                </c:pt>
                <c:pt idx="2">
                  <c:v>47285.348162018527</c:v>
                </c:pt>
                <c:pt idx="3">
                  <c:v>55954.328658388586</c:v>
                </c:pt>
                <c:pt idx="4">
                  <c:v>67775.665698893223</c:v>
                </c:pt>
              </c:numCache>
            </c:numRef>
          </c:val>
          <c:smooth val="0"/>
        </c:ser>
        <c:dLbls>
          <c:showLegendKey val="0"/>
          <c:showVal val="0"/>
          <c:showCatName val="0"/>
          <c:showSerName val="0"/>
          <c:showPercent val="0"/>
          <c:showBubbleSize val="0"/>
        </c:dLbls>
        <c:hiLowLines>
          <c:spPr>
            <a:ln>
              <a:headEnd type="oval"/>
              <a:tailEnd type="oval"/>
            </a:ln>
          </c:spPr>
        </c:hiLowLines>
        <c:upDownBars>
          <c:gapWidth val="403"/>
          <c:upBars>
            <c:spPr>
              <a:solidFill>
                <a:schemeClr val="bg1">
                  <a:lumMod val="75000"/>
                </a:schemeClr>
              </a:solidFill>
            </c:spPr>
          </c:upBars>
          <c:downBars/>
        </c:upDownBars>
        <c:axId val="459097216"/>
        <c:axId val="459098752"/>
      </c:stockChart>
      <c:stockChart>
        <c:ser>
          <c:idx val="4"/>
          <c:order val="4"/>
          <c:tx>
            <c:v>Label</c:v>
          </c:tx>
          <c:spPr>
            <a:ln w="28575">
              <a:noFill/>
            </a:ln>
          </c:spPr>
          <c:marker>
            <c:symbol val="none"/>
          </c:marker>
          <c:dLbls>
            <c:numFmt formatCode="#,##0.0," sourceLinked="0"/>
            <c:txPr>
              <a:bodyPr rot="-5400000" vert="horz"/>
              <a:lstStyle/>
              <a:p>
                <a:pPr>
                  <a:defRPr sz="800">
                    <a:latin typeface="Arial" pitchFamily="34" charset="0"/>
                    <a:cs typeface="Arial" pitchFamily="34" charset="0"/>
                  </a:defRPr>
                </a:pPr>
                <a:endParaRPr lang="de-DE"/>
              </a:p>
            </c:txPr>
            <c:showLegendKey val="0"/>
            <c:showVal val="1"/>
            <c:showCatName val="0"/>
            <c:showSerName val="0"/>
            <c:showPercent val="0"/>
            <c:showBubbleSize val="0"/>
            <c:showLeaderLines val="0"/>
          </c:dLbls>
          <c:val>
            <c:numRef>
              <c:f>Data3!$AK$8:$AK$12</c:f>
              <c:numCache>
                <c:formatCode>General</c:formatCode>
                <c:ptCount val="5"/>
                <c:pt idx="0">
                  <c:v>61500</c:v>
                </c:pt>
                <c:pt idx="1">
                  <c:v>10500</c:v>
                </c:pt>
                <c:pt idx="2">
                  <c:v>26313.861584125651</c:v>
                </c:pt>
                <c:pt idx="3">
                  <c:v>33319.539335427064</c:v>
                </c:pt>
                <c:pt idx="4">
                  <c:v>45887.832849446611</c:v>
                </c:pt>
              </c:numCache>
            </c:numRef>
          </c:val>
          <c:smooth val="0"/>
        </c:ser>
        <c:dLbls>
          <c:showLegendKey val="0"/>
          <c:showVal val="0"/>
          <c:showCatName val="0"/>
          <c:showSerName val="0"/>
          <c:showPercent val="0"/>
          <c:showBubbleSize val="0"/>
        </c:dLbls>
        <c:axId val="459102080"/>
        <c:axId val="459100544"/>
      </c:stockChart>
      <c:catAx>
        <c:axId val="459097216"/>
        <c:scaling>
          <c:orientation val="minMax"/>
        </c:scaling>
        <c:delete val="1"/>
        <c:axPos val="b"/>
        <c:majorTickMark val="none"/>
        <c:minorTickMark val="none"/>
        <c:tickLblPos val="nextTo"/>
        <c:crossAx val="459098752"/>
        <c:crosses val="autoZero"/>
        <c:auto val="1"/>
        <c:lblAlgn val="ctr"/>
        <c:lblOffset val="100"/>
        <c:noMultiLvlLbl val="0"/>
      </c:catAx>
      <c:valAx>
        <c:axId val="459098752"/>
        <c:scaling>
          <c:orientation val="minMax"/>
          <c:max val="350000"/>
          <c:min val="-10000"/>
        </c:scaling>
        <c:delete val="1"/>
        <c:axPos val="l"/>
        <c:numFmt formatCode="#,##0" sourceLinked="1"/>
        <c:majorTickMark val="out"/>
        <c:minorTickMark val="none"/>
        <c:tickLblPos val="nextTo"/>
        <c:crossAx val="459097216"/>
        <c:crosses val="autoZero"/>
        <c:crossBetween val="between"/>
      </c:valAx>
      <c:valAx>
        <c:axId val="459100544"/>
        <c:scaling>
          <c:orientation val="minMax"/>
          <c:max val="350000"/>
          <c:min val="-10000"/>
        </c:scaling>
        <c:delete val="1"/>
        <c:axPos val="r"/>
        <c:numFmt formatCode="General" sourceLinked="1"/>
        <c:majorTickMark val="out"/>
        <c:minorTickMark val="none"/>
        <c:tickLblPos val="nextTo"/>
        <c:crossAx val="459102080"/>
        <c:crosses val="max"/>
        <c:crossBetween val="between"/>
      </c:valAx>
      <c:catAx>
        <c:axId val="459102080"/>
        <c:scaling>
          <c:orientation val="minMax"/>
        </c:scaling>
        <c:delete val="1"/>
        <c:axPos val="b"/>
        <c:majorTickMark val="out"/>
        <c:minorTickMark val="none"/>
        <c:tickLblPos val="nextTo"/>
        <c:crossAx val="45910054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75255364396181E-3"/>
          <c:y val="1.2077323174543268E-2"/>
          <c:w val="0.98351824261361498"/>
          <c:h val="0.97826317713800459"/>
        </c:manualLayout>
      </c:layout>
      <c:bubbleChart>
        <c:varyColors val="0"/>
        <c:ser>
          <c:idx val="0"/>
          <c:order val="0"/>
          <c:tx>
            <c:strRef>
              <c:f>Data4!$C$10</c:f>
              <c:strCache>
                <c:ptCount val="1"/>
                <c:pt idx="0">
                  <c:v>Answers</c:v>
                </c:pt>
              </c:strCache>
            </c:strRef>
          </c:tx>
          <c:spPr>
            <a:solidFill>
              <a:srgbClr val="AAAAAA"/>
            </a:solidFill>
            <a:ln w="12700">
              <a:solidFill>
                <a:srgbClr val="FFFFFF"/>
              </a:solidFill>
              <a:prstDash val="solid"/>
            </a:ln>
          </c:spPr>
          <c:invertIfNegative val="1"/>
          <c:xVal>
            <c:numRef>
              <c:f>Data4!$H$48:$H$66</c:f>
              <c:numCache>
                <c:formatCode>0.0</c:formatCode>
                <c:ptCount val="19"/>
                <c:pt idx="0">
                  <c:v>2.7777777777777777</c:v>
                </c:pt>
                <c:pt idx="1">
                  <c:v>11.111111111111111</c:v>
                </c:pt>
                <c:pt idx="2">
                  <c:v>22.222222222222221</c:v>
                </c:pt>
                <c:pt idx="3">
                  <c:v>41.666666666666671</c:v>
                </c:pt>
                <c:pt idx="4">
                  <c:v>83.333333333333343</c:v>
                </c:pt>
                <c:pt idx="5">
                  <c:v>100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Data4!$F$48:$F$66</c:f>
              <c:numCache>
                <c:formatCode>0.0</c:formatCode>
                <c:ptCount val="19"/>
                <c:pt idx="0">
                  <c:v>30.54629745395394</c:v>
                </c:pt>
                <c:pt idx="1">
                  <c:v>35.992776593292646</c:v>
                </c:pt>
                <c:pt idx="2">
                  <c:v>42.345770418601269</c:v>
                </c:pt>
                <c:pt idx="3">
                  <c:v>62.379135314751522</c:v>
                </c:pt>
                <c:pt idx="4">
                  <c:v>89.543604760673389</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bubbleSize>
            <c:numRef>
              <c:f>Data4!$C$48:$C$66</c:f>
              <c:numCache>
                <c:formatCode>0</c:formatCode>
                <c:ptCount val="19"/>
                <c:pt idx="0">
                  <c:v>19.012345679012345</c:v>
                </c:pt>
                <c:pt idx="1">
                  <c:v>56.79012345679012</c:v>
                </c:pt>
                <c:pt idx="2">
                  <c:v>59.753086419753089</c:v>
                </c:pt>
                <c:pt idx="3">
                  <c:v>100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a:ln w="12700">
                    <a:solidFill>
                      <a:srgbClr val="FFFFFF"/>
                    </a:solidFill>
                    <a:prstDash val="solid"/>
                  </a:ln>
                </c14:spPr>
              </c14:invertSolidFillFmt>
            </c:ext>
          </c:extLst>
        </c:ser>
        <c:ser>
          <c:idx val="1"/>
          <c:order val="1"/>
          <c:tx>
            <c:v>Net Sales out of targer</c:v>
          </c:tx>
          <c:spPr>
            <a:solidFill>
              <a:srgbClr val="323232"/>
            </a:solidFill>
            <a:ln w="12700">
              <a:solidFill>
                <a:srgbClr val="FFFFFF"/>
              </a:solidFill>
              <a:prstDash val="solid"/>
            </a:ln>
          </c:spPr>
          <c:invertIfNegative val="1"/>
          <c:xVal>
            <c:numRef>
              <c:f>Data4!$H$48:$H$66</c:f>
              <c:numCache>
                <c:formatCode>0.0</c:formatCode>
                <c:ptCount val="19"/>
                <c:pt idx="0">
                  <c:v>2.7777777777777777</c:v>
                </c:pt>
                <c:pt idx="1">
                  <c:v>11.111111111111111</c:v>
                </c:pt>
                <c:pt idx="2">
                  <c:v>22.222222222222221</c:v>
                </c:pt>
                <c:pt idx="3">
                  <c:v>41.666666666666671</c:v>
                </c:pt>
                <c:pt idx="4">
                  <c:v>83.333333333333343</c:v>
                </c:pt>
                <c:pt idx="5">
                  <c:v>100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Data4!$F$48:$F$66</c:f>
              <c:numCache>
                <c:formatCode>0.0</c:formatCode>
                <c:ptCount val="19"/>
                <c:pt idx="0">
                  <c:v>30.54629745395394</c:v>
                </c:pt>
                <c:pt idx="1">
                  <c:v>35.992776593292646</c:v>
                </c:pt>
                <c:pt idx="2">
                  <c:v>42.345770418601269</c:v>
                </c:pt>
                <c:pt idx="3">
                  <c:v>62.379135314751522</c:v>
                </c:pt>
                <c:pt idx="4">
                  <c:v>89.543604760673389</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bubbleSize>
            <c:numRef>
              <c:f>Data4!$D$48:$D$66</c:f>
              <c:numCache>
                <c:formatCode>0.0</c:formatCode>
                <c:ptCount val="19"/>
                <c:pt idx="0">
                  <c:v>0</c:v>
                </c:pt>
                <c:pt idx="1">
                  <c:v>0</c:v>
                </c:pt>
                <c:pt idx="2">
                  <c:v>0</c:v>
                </c:pt>
                <c:pt idx="3">
                  <c:v>0</c:v>
                </c:pt>
                <c:pt idx="4">
                  <c:v>91.111111111111114</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bubbleSize>
          <c:bubble3D val="0"/>
          <c:extLst>
            <c:ext xmlns:c14="http://schemas.microsoft.com/office/drawing/2007/8/2/chart" uri="{6F2FDCE9-48DA-4B69-8628-5D25D57E5C99}">
              <c14:invertSolidFillFmt>
                <c14:spPr xmlns:c14="http://schemas.microsoft.com/office/drawing/2007/8/2/chart">
                  <a:solidFill>
                    <a:srgbClr val="FFFFFF"/>
                  </a:solidFill>
                  <a:ln w="12700">
                    <a:solidFill>
                      <a:srgbClr val="FFFFFF"/>
                    </a:solidFill>
                    <a:prstDash val="solid"/>
                  </a:ln>
                </c14:spPr>
              </c14:invertSolidFillFmt>
            </c:ext>
          </c:extLst>
        </c:ser>
        <c:ser>
          <c:idx val="2"/>
          <c:order val="2"/>
          <c:tx>
            <c:strRef>
              <c:f>Data4!$B$78</c:f>
              <c:strCache>
                <c:ptCount val="1"/>
                <c:pt idx="0">
                  <c:v>Skala</c:v>
                </c:pt>
              </c:strCache>
            </c:strRef>
          </c:tx>
          <c:spPr>
            <a:noFill/>
            <a:ln w="12700">
              <a:solidFill>
                <a:srgbClr val="000000"/>
              </a:solidFill>
              <a:prstDash val="solid"/>
            </a:ln>
          </c:spPr>
          <c:invertIfNegative val="1"/>
          <c:dLbls>
            <c:dLbl>
              <c:idx val="0"/>
              <c:layout/>
              <c:tx>
                <c:strRef>
                  <c:f>Data4!$F$78</c:f>
                  <c:strCache>
                    <c:ptCount val="1"/>
                    <c:pt idx="0">
                      <c:v>61</c:v>
                    </c:pt>
                  </c:strCache>
                </c:strRef>
              </c:tx>
              <c:dLblPos val="ctr"/>
              <c:showLegendKey val="0"/>
              <c:showVal val="0"/>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ctr"/>
            <c:showLegendKey val="0"/>
            <c:showVal val="0"/>
            <c:showCatName val="0"/>
            <c:showSerName val="0"/>
            <c:showPercent val="0"/>
            <c:showBubbleSize val="1"/>
            <c:showLeaderLines val="0"/>
          </c:dLbls>
          <c:xVal>
            <c:numRef>
              <c:f>Data4!$D$78</c:f>
              <c:numCache>
                <c:formatCode>General</c:formatCode>
                <c:ptCount val="1"/>
                <c:pt idx="0">
                  <c:v>108</c:v>
                </c:pt>
              </c:numCache>
            </c:numRef>
          </c:xVal>
          <c:yVal>
            <c:numRef>
              <c:f>Data4!$E$78</c:f>
              <c:numCache>
                <c:formatCode>General</c:formatCode>
                <c:ptCount val="1"/>
                <c:pt idx="0">
                  <c:v>85</c:v>
                </c:pt>
              </c:numCache>
            </c:numRef>
          </c:yVal>
          <c:bubbleSize>
            <c:numRef>
              <c:f>Data4!$C$78</c:f>
              <c:numCache>
                <c:formatCode>General</c:formatCode>
                <c:ptCount val="1"/>
                <c:pt idx="0">
                  <c:v>15</c:v>
                </c:pt>
              </c:numCache>
            </c:numRef>
          </c:bubbleSize>
          <c:bubble3D val="0"/>
        </c:ser>
        <c:dLbls>
          <c:showLegendKey val="0"/>
          <c:showVal val="0"/>
          <c:showCatName val="0"/>
          <c:showSerName val="0"/>
          <c:showPercent val="0"/>
          <c:showBubbleSize val="0"/>
        </c:dLbls>
        <c:bubbleScale val="130"/>
        <c:showNegBubbles val="0"/>
        <c:axId val="459120640"/>
        <c:axId val="459122176"/>
      </c:bubbleChart>
      <c:valAx>
        <c:axId val="459120640"/>
        <c:scaling>
          <c:orientation val="minMax"/>
          <c:max val="130"/>
          <c:min val="0"/>
        </c:scaling>
        <c:delete val="1"/>
        <c:axPos val="b"/>
        <c:numFmt formatCode="0.0" sourceLinked="1"/>
        <c:majorTickMark val="out"/>
        <c:minorTickMark val="none"/>
        <c:tickLblPos val="nextTo"/>
        <c:crossAx val="459122176"/>
        <c:crosses val="autoZero"/>
        <c:crossBetween val="midCat"/>
        <c:majorUnit val="10"/>
      </c:valAx>
      <c:valAx>
        <c:axId val="459122176"/>
        <c:scaling>
          <c:orientation val="minMax"/>
          <c:max val="100"/>
          <c:min val="0"/>
        </c:scaling>
        <c:delete val="1"/>
        <c:axPos val="l"/>
        <c:numFmt formatCode="0.0" sourceLinked="1"/>
        <c:majorTickMark val="out"/>
        <c:minorTickMark val="none"/>
        <c:tickLblPos val="nextTo"/>
        <c:crossAx val="459120640"/>
        <c:crosses val="autoZero"/>
        <c:crossBetween val="midCat"/>
        <c:majorUnit val="10"/>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03415483191638E-3"/>
          <c:y val="1.0121457489878543E-2"/>
          <c:w val="0.98469551295359159"/>
          <c:h val="0.98178137651821862"/>
        </c:manualLayout>
      </c:layout>
      <c:scatterChart>
        <c:scatterStyle val="lineMarker"/>
        <c:varyColors val="0"/>
        <c:ser>
          <c:idx val="0"/>
          <c:order val="0"/>
          <c:tx>
            <c:strRef>
              <c:f>Data4!$B$68</c:f>
              <c:strCache>
                <c:ptCount val="1"/>
                <c:pt idx="0">
                  <c:v>Ø $/hour</c:v>
                </c:pt>
              </c:strCache>
            </c:strRef>
          </c:tx>
          <c:spPr>
            <a:ln w="12700">
              <a:solidFill>
                <a:srgbClr val="FF6400"/>
              </a:solidFill>
              <a:prstDash val="solid"/>
            </a:ln>
          </c:spPr>
          <c:marker>
            <c:symbol val="none"/>
          </c:marker>
          <c:dPt>
            <c:idx val="1"/>
            <c:marker>
              <c:symbol val="picture"/>
              <c:spPr>
                <a:blipFill dpi="0" rotWithShape="0">
                  <a:blip xmlns:r="http://schemas.openxmlformats.org/officeDocument/2006/relationships" r:embed="rId1"/>
                  <a:srcRect/>
                  <a:stretch>
                    <a:fillRect/>
                  </a:stretch>
                </a:blipFill>
                <a:ln w="9525">
                  <a:noFill/>
                </a:ln>
              </c:spPr>
            </c:marker>
            <c:bubble3D val="0"/>
          </c:dPt>
          <c:dPt>
            <c:idx val="2"/>
            <c:bubble3D val="0"/>
            <c:spPr>
              <a:ln w="28575">
                <a:noFill/>
              </a:ln>
            </c:spPr>
          </c:dPt>
          <c:dPt>
            <c:idx val="3"/>
            <c:bubble3D val="0"/>
            <c:spPr>
              <a:ln w="12700">
                <a:solidFill>
                  <a:srgbClr val="FF6400"/>
                </a:solidFill>
                <a:prstDash val="sysDash"/>
              </a:ln>
            </c:spPr>
          </c:dPt>
          <c:xVal>
            <c:numRef>
              <c:f>Data4!$D$70:$H$70</c:f>
              <c:numCache>
                <c:formatCode>General</c:formatCode>
                <c:ptCount val="5"/>
                <c:pt idx="0">
                  <c:v>-7</c:v>
                </c:pt>
                <c:pt idx="1">
                  <c:v>-7</c:v>
                </c:pt>
                <c:pt idx="2">
                  <c:v>-10</c:v>
                </c:pt>
                <c:pt idx="3">
                  <c:v>100</c:v>
                </c:pt>
                <c:pt idx="4">
                  <c:v>#N/A</c:v>
                </c:pt>
              </c:numCache>
            </c:numRef>
          </c:xVal>
          <c:yVal>
            <c:numRef>
              <c:f>Data4!$D$68:$H$68</c:f>
              <c:numCache>
                <c:formatCode>0.0</c:formatCode>
                <c:ptCount val="5"/>
                <c:pt idx="0">
                  <c:v>57.222753820321316</c:v>
                </c:pt>
                <c:pt idx="1">
                  <c:v>62.222753820321316</c:v>
                </c:pt>
                <c:pt idx="2">
                  <c:v>64.922753820321319</c:v>
                </c:pt>
                <c:pt idx="3">
                  <c:v>64.922753820321319</c:v>
                </c:pt>
                <c:pt idx="4">
                  <c:v>#N/A</c:v>
                </c:pt>
              </c:numCache>
            </c:numRef>
          </c:yVal>
          <c:smooth val="0"/>
        </c:ser>
        <c:ser>
          <c:idx val="1"/>
          <c:order val="1"/>
          <c:tx>
            <c:strRef>
              <c:f>Data4!$B$69</c:f>
              <c:strCache>
                <c:ptCount val="1"/>
                <c:pt idx="0">
                  <c:v>Ø Years of Experience</c:v>
                </c:pt>
              </c:strCache>
            </c:strRef>
          </c:tx>
          <c:spPr>
            <a:ln w="12700">
              <a:solidFill>
                <a:srgbClr val="FF6400"/>
              </a:solidFill>
              <a:prstDash val="solid"/>
            </a:ln>
          </c:spPr>
          <c:marker>
            <c:symbol val="none"/>
          </c:marker>
          <c:dPt>
            <c:idx val="1"/>
            <c:marker>
              <c:symbol val="picture"/>
              <c:spPr>
                <a:blipFill dpi="0" rotWithShape="0">
                  <a:blip xmlns:r="http://schemas.openxmlformats.org/officeDocument/2006/relationships" r:embed="rId2"/>
                  <a:srcRect/>
                  <a:stretch>
                    <a:fillRect/>
                  </a:stretch>
                </a:blipFill>
                <a:ln w="9525">
                  <a:noFill/>
                </a:ln>
              </c:spPr>
            </c:marker>
            <c:bubble3D val="0"/>
          </c:dPt>
          <c:dPt>
            <c:idx val="2"/>
            <c:bubble3D val="0"/>
            <c:spPr>
              <a:ln w="28575">
                <a:noFill/>
              </a:ln>
            </c:spPr>
          </c:dPt>
          <c:dPt>
            <c:idx val="3"/>
            <c:bubble3D val="0"/>
            <c:spPr>
              <a:ln w="12700">
                <a:solidFill>
                  <a:srgbClr val="FF6400"/>
                </a:solidFill>
                <a:prstDash val="sysDash"/>
              </a:ln>
            </c:spPr>
          </c:dPt>
          <c:xVal>
            <c:numRef>
              <c:f>Data4!$D$69:$G$69</c:f>
              <c:numCache>
                <c:formatCode>0.0</c:formatCode>
                <c:ptCount val="4"/>
                <c:pt idx="0">
                  <c:v>40.355555555555554</c:v>
                </c:pt>
                <c:pt idx="1">
                  <c:v>45.355555555555554</c:v>
                </c:pt>
                <c:pt idx="2">
                  <c:v>48.055555555555557</c:v>
                </c:pt>
                <c:pt idx="3">
                  <c:v>48.055555555555557</c:v>
                </c:pt>
              </c:numCache>
            </c:numRef>
          </c:xVal>
          <c:yVal>
            <c:numRef>
              <c:f>Data4!$D$70:$G$70</c:f>
              <c:numCache>
                <c:formatCode>General</c:formatCode>
                <c:ptCount val="4"/>
                <c:pt idx="0">
                  <c:v>-7</c:v>
                </c:pt>
                <c:pt idx="1">
                  <c:v>-7</c:v>
                </c:pt>
                <c:pt idx="2">
                  <c:v>-10</c:v>
                </c:pt>
                <c:pt idx="3">
                  <c:v>100</c:v>
                </c:pt>
              </c:numCache>
            </c:numRef>
          </c:yVal>
          <c:smooth val="0"/>
        </c:ser>
        <c:ser>
          <c:idx val="2"/>
          <c:order val="2"/>
          <c:tx>
            <c:strRef>
              <c:f>Data4!$J$44</c:f>
              <c:strCache>
                <c:ptCount val="1"/>
                <c:pt idx="0">
                  <c:v>Beschriftung</c:v>
                </c:pt>
              </c:strCache>
            </c:strRef>
          </c:tx>
          <c:spPr>
            <a:ln w="28575">
              <a:noFill/>
            </a:ln>
          </c:spPr>
          <c:marker>
            <c:symbol val="none"/>
          </c:marker>
          <c:dLbls>
            <c:dLbl>
              <c:idx val="0"/>
              <c:layout/>
              <c:tx>
                <c:strRef>
                  <c:f>Data4!$J$48</c:f>
                  <c:strCache>
                    <c:ptCount val="1"/>
                    <c:pt idx="0">
                      <c:v>77</c:v>
                    </c:pt>
                  </c:strCache>
                </c:strRef>
              </c:tx>
              <c:dLblPos val="ctr"/>
              <c:showLegendKey val="0"/>
              <c:showVal val="0"/>
              <c:showCatName val="0"/>
              <c:showSerName val="0"/>
              <c:showPercent val="0"/>
              <c:showBubbleSize val="0"/>
            </c:dLbl>
            <c:dLbl>
              <c:idx val="1"/>
              <c:layout/>
              <c:tx>
                <c:strRef>
                  <c:f>Data4!$J$49</c:f>
                  <c:strCache>
                    <c:ptCount val="1"/>
                    <c:pt idx="0">
                      <c:v>230</c:v>
                    </c:pt>
                  </c:strCache>
                </c:strRef>
              </c:tx>
              <c:dLblPos val="ctr"/>
              <c:showLegendKey val="0"/>
              <c:showVal val="0"/>
              <c:showCatName val="0"/>
              <c:showSerName val="0"/>
              <c:showPercent val="0"/>
              <c:showBubbleSize val="0"/>
            </c:dLbl>
            <c:dLbl>
              <c:idx val="2"/>
              <c:layout/>
              <c:tx>
                <c:strRef>
                  <c:f>Data4!$J$50</c:f>
                  <c:strCache>
                    <c:ptCount val="1"/>
                    <c:pt idx="0">
                      <c:v>242</c:v>
                    </c:pt>
                  </c:strCache>
                </c:strRef>
              </c:tx>
              <c:dLblPos val="ctr"/>
              <c:showLegendKey val="0"/>
              <c:showVal val="0"/>
              <c:showCatName val="0"/>
              <c:showSerName val="0"/>
              <c:showPercent val="0"/>
              <c:showBubbleSize val="0"/>
            </c:dLbl>
            <c:dLbl>
              <c:idx val="3"/>
              <c:layout/>
              <c:tx>
                <c:strRef>
                  <c:f>Data4!$J$51</c:f>
                  <c:strCache>
                    <c:ptCount val="1"/>
                    <c:pt idx="0">
                      <c:v>405</c:v>
                    </c:pt>
                  </c:strCache>
                </c:strRef>
              </c:tx>
              <c:dLblPos val="ctr"/>
              <c:showLegendKey val="0"/>
              <c:showVal val="0"/>
              <c:showCatName val="0"/>
              <c:showSerName val="0"/>
              <c:showPercent val="0"/>
              <c:showBubbleSize val="0"/>
            </c:dLbl>
            <c:dLbl>
              <c:idx val="4"/>
              <c:layout/>
              <c:tx>
                <c:strRef>
                  <c:f>Data4!$C$16</c:f>
                  <c:strCache>
                    <c:ptCount val="1"/>
                    <c:pt idx="0">
                      <c:v>369</c:v>
                    </c:pt>
                  </c:strCache>
                </c:strRef>
              </c:tx>
              <c:spPr>
                <a:noFill/>
                <a:ln w="25400">
                  <a:noFill/>
                </a:ln>
              </c:spPr>
              <c:txPr>
                <a:bodyPr/>
                <a:lstStyle/>
                <a:p>
                  <a:pPr>
                    <a:defRPr sz="1000" b="0" i="0" u="none" strike="noStrike" baseline="0">
                      <a:solidFill>
                        <a:schemeClr val="bg1">
                          <a:lumMod val="95000"/>
                        </a:schemeClr>
                      </a:solidFill>
                      <a:latin typeface="Arial"/>
                      <a:ea typeface="Arial"/>
                      <a:cs typeface="Arial"/>
                    </a:defRPr>
                  </a:pPr>
                  <a:endParaRPr lang="de-DE"/>
                </a:p>
              </c:txPr>
              <c:dLblPos val="ctr"/>
              <c:showLegendKey val="0"/>
              <c:showVal val="0"/>
              <c:showCatName val="0"/>
              <c:showSerName val="0"/>
              <c:showPercent val="0"/>
              <c:showBubbleSize val="0"/>
            </c:dLbl>
            <c:dLbl>
              <c:idx val="5"/>
              <c:layout/>
              <c:tx>
                <c:strRef>
                  <c:f>Data4!$J$53</c:f>
                  <c:strCache>
                    <c:ptCount val="1"/>
                  </c:strCache>
                </c:strRef>
              </c:tx>
              <c:dLblPos val="ctr"/>
              <c:showLegendKey val="0"/>
              <c:showVal val="0"/>
              <c:showCatName val="0"/>
              <c:showSerName val="0"/>
              <c:showPercent val="0"/>
              <c:showBubbleSize val="0"/>
            </c:dLbl>
            <c:dLbl>
              <c:idx val="6"/>
              <c:layout/>
              <c:tx>
                <c:strRef>
                  <c:f>Data4!$J$54</c:f>
                  <c:strCache>
                    <c:ptCount val="1"/>
                  </c:strCache>
                </c:strRef>
              </c:tx>
              <c:dLblPos val="ctr"/>
              <c:showLegendKey val="0"/>
              <c:showVal val="0"/>
              <c:showCatName val="0"/>
              <c:showSerName val="0"/>
              <c:showPercent val="0"/>
              <c:showBubbleSize val="0"/>
            </c:dLbl>
            <c:dLbl>
              <c:idx val="7"/>
              <c:layout/>
              <c:tx>
                <c:strRef>
                  <c:f>Data4!$J$55</c:f>
                  <c:strCache>
                    <c:ptCount val="1"/>
                  </c:strCache>
                </c:strRef>
              </c:tx>
              <c:dLblPos val="ctr"/>
              <c:showLegendKey val="0"/>
              <c:showVal val="0"/>
              <c:showCatName val="0"/>
              <c:showSerName val="0"/>
              <c:showPercent val="0"/>
              <c:showBubbleSize val="0"/>
            </c:dLbl>
            <c:dLbl>
              <c:idx val="8"/>
              <c:layout/>
              <c:tx>
                <c:strRef>
                  <c:f>Data4!$J$56</c:f>
                  <c:strCache>
                    <c:ptCount val="1"/>
                  </c:strCache>
                </c:strRef>
              </c:tx>
              <c:dLblPos val="ctr"/>
              <c:showLegendKey val="0"/>
              <c:showVal val="0"/>
              <c:showCatName val="0"/>
              <c:showSerName val="0"/>
              <c:showPercent val="0"/>
              <c:showBubbleSize val="0"/>
            </c:dLbl>
            <c:dLbl>
              <c:idx val="9"/>
              <c:layout/>
              <c:tx>
                <c:strRef>
                  <c:f>Data4!$J$57</c:f>
                  <c:strCache>
                    <c:ptCount val="1"/>
                  </c:strCache>
                </c:strRef>
              </c:tx>
              <c:dLblPos val="ctr"/>
              <c:showLegendKey val="0"/>
              <c:showVal val="0"/>
              <c:showCatName val="0"/>
              <c:showSerName val="0"/>
              <c:showPercent val="0"/>
              <c:showBubbleSize val="0"/>
            </c:dLbl>
            <c:dLbl>
              <c:idx val="10"/>
              <c:layout/>
              <c:tx>
                <c:strRef>
                  <c:f>Data4!$J$58</c:f>
                  <c:strCache>
                    <c:ptCount val="1"/>
                  </c:strCache>
                </c:strRef>
              </c:tx>
              <c:dLblPos val="ctr"/>
              <c:showLegendKey val="0"/>
              <c:showVal val="0"/>
              <c:showCatName val="0"/>
              <c:showSerName val="0"/>
              <c:showPercent val="0"/>
              <c:showBubbleSize val="0"/>
            </c:dLbl>
            <c:dLbl>
              <c:idx val="11"/>
              <c:layout/>
              <c:tx>
                <c:strRef>
                  <c:f>Data4!$J$59</c:f>
                  <c:strCache>
                    <c:ptCount val="1"/>
                  </c:strCache>
                </c:strRef>
              </c:tx>
              <c:dLblPos val="ctr"/>
              <c:showLegendKey val="0"/>
              <c:showVal val="0"/>
              <c:showCatName val="0"/>
              <c:showSerName val="0"/>
              <c:showPercent val="0"/>
              <c:showBubbleSize val="0"/>
            </c:dLbl>
            <c:dLbl>
              <c:idx val="12"/>
              <c:layout/>
              <c:tx>
                <c:strRef>
                  <c:f>Data4!$J$60</c:f>
                  <c:strCache>
                    <c:ptCount val="1"/>
                  </c:strCache>
                </c:strRef>
              </c:tx>
              <c:dLblPos val="ctr"/>
              <c:showLegendKey val="0"/>
              <c:showVal val="0"/>
              <c:showCatName val="0"/>
              <c:showSerName val="0"/>
              <c:showPercent val="0"/>
              <c:showBubbleSize val="0"/>
            </c:dLbl>
            <c:dLbl>
              <c:idx val="13"/>
              <c:layout/>
              <c:tx>
                <c:strRef>
                  <c:f>Data4!$J$61</c:f>
                  <c:strCache>
                    <c:ptCount val="1"/>
                  </c:strCache>
                </c:strRef>
              </c:tx>
              <c:dLblPos val="ctr"/>
              <c:showLegendKey val="0"/>
              <c:showVal val="0"/>
              <c:showCatName val="0"/>
              <c:showSerName val="0"/>
              <c:showPercent val="0"/>
              <c:showBubbleSize val="0"/>
            </c:dLbl>
            <c:dLbl>
              <c:idx val="14"/>
              <c:layout/>
              <c:tx>
                <c:strRef>
                  <c:f>Data4!$J$62</c:f>
                  <c:strCache>
                    <c:ptCount val="1"/>
                  </c:strCache>
                </c:strRef>
              </c:tx>
              <c:dLblPos val="ctr"/>
              <c:showLegendKey val="0"/>
              <c:showVal val="0"/>
              <c:showCatName val="0"/>
              <c:showSerName val="0"/>
              <c:showPercent val="0"/>
              <c:showBubbleSize val="0"/>
            </c:dLbl>
            <c:dLbl>
              <c:idx val="15"/>
              <c:layout/>
              <c:tx>
                <c:strRef>
                  <c:f>Data4!$J$63</c:f>
                  <c:strCache>
                    <c:ptCount val="1"/>
                  </c:strCache>
                </c:strRef>
              </c:tx>
              <c:dLblPos val="ctr"/>
              <c:showLegendKey val="0"/>
              <c:showVal val="0"/>
              <c:showCatName val="0"/>
              <c:showSerName val="0"/>
              <c:showPercent val="0"/>
              <c:showBubbleSize val="0"/>
            </c:dLbl>
            <c:dLbl>
              <c:idx val="16"/>
              <c:layout/>
              <c:tx>
                <c:strRef>
                  <c:f>Data4!$J$64</c:f>
                  <c:strCache>
                    <c:ptCount val="1"/>
                  </c:strCache>
                </c:strRef>
              </c:tx>
              <c:dLblPos val="ctr"/>
              <c:showLegendKey val="0"/>
              <c:showVal val="0"/>
              <c:showCatName val="0"/>
              <c:showSerName val="0"/>
              <c:showPercent val="0"/>
              <c:showBubbleSize val="0"/>
            </c:dLbl>
            <c:dLbl>
              <c:idx val="17"/>
              <c:layout/>
              <c:tx>
                <c:strRef>
                  <c:f>Data4!$J$65</c:f>
                  <c:strCache>
                    <c:ptCount val="1"/>
                  </c:strCache>
                </c:strRef>
              </c:tx>
              <c:dLblPos val="ctr"/>
              <c:showLegendKey val="0"/>
              <c:showVal val="0"/>
              <c:showCatName val="0"/>
              <c:showSerName val="0"/>
              <c:showPercent val="0"/>
              <c:showBubbleSize val="0"/>
            </c:dLbl>
            <c:dLbl>
              <c:idx val="18"/>
              <c:layout/>
              <c:tx>
                <c:strRef>
                  <c:f>Data4!$J$66</c:f>
                  <c:strCache>
                    <c:ptCount val="1"/>
                  </c:strCache>
                </c:strRef>
              </c:tx>
              <c:dLblPos val="ctr"/>
              <c:showLegendKey val="0"/>
              <c:showVal val="0"/>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xVal>
            <c:numRef>
              <c:f>Data4!$H$48:$H$66</c:f>
              <c:numCache>
                <c:formatCode>0.0</c:formatCode>
                <c:ptCount val="19"/>
                <c:pt idx="0">
                  <c:v>2.7777777777777777</c:v>
                </c:pt>
                <c:pt idx="1">
                  <c:v>11.111111111111111</c:v>
                </c:pt>
                <c:pt idx="2">
                  <c:v>22.222222222222221</c:v>
                </c:pt>
                <c:pt idx="3">
                  <c:v>41.666666666666671</c:v>
                </c:pt>
                <c:pt idx="4">
                  <c:v>83.333333333333343</c:v>
                </c:pt>
                <c:pt idx="5">
                  <c:v>100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Data4!$F$48:$F$66</c:f>
              <c:numCache>
                <c:formatCode>0.0</c:formatCode>
                <c:ptCount val="19"/>
                <c:pt idx="0">
                  <c:v>30.54629745395394</c:v>
                </c:pt>
                <c:pt idx="1">
                  <c:v>35.992776593292646</c:v>
                </c:pt>
                <c:pt idx="2">
                  <c:v>42.345770418601269</c:v>
                </c:pt>
                <c:pt idx="3">
                  <c:v>62.379135314751522</c:v>
                </c:pt>
                <c:pt idx="4">
                  <c:v>89.543604760673389</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3"/>
          <c:order val="3"/>
          <c:tx>
            <c:strRef>
              <c:f>Data4!$K$45</c:f>
              <c:strCache>
                <c:ptCount val="1"/>
                <c:pt idx="0">
                  <c:v>Position</c:v>
                </c:pt>
              </c:strCache>
            </c:strRef>
          </c:tx>
          <c:spPr>
            <a:ln w="28575">
              <a:noFill/>
            </a:ln>
          </c:spPr>
          <c:marker>
            <c:symbol val="none"/>
          </c:marker>
          <c:dLbls>
            <c:dLbl>
              <c:idx val="0"/>
              <c:layout/>
              <c:tx>
                <c:strRef>
                  <c:f>Data4!$M$48</c:f>
                  <c:strCache>
                    <c:ptCount val="1"/>
                    <c:pt idx="0">
                      <c:v>0..1</c:v>
                    </c:pt>
                  </c:strCache>
                </c:strRef>
              </c:tx>
              <c:dLblPos val="ctr"/>
              <c:showLegendKey val="0"/>
              <c:showVal val="0"/>
              <c:showCatName val="0"/>
              <c:showSerName val="0"/>
              <c:showPercent val="0"/>
              <c:showBubbleSize val="0"/>
            </c:dLbl>
            <c:dLbl>
              <c:idx val="1"/>
              <c:layout/>
              <c:tx>
                <c:strRef>
                  <c:f>Data4!$M$49</c:f>
                  <c:strCache>
                    <c:ptCount val="1"/>
                    <c:pt idx="0">
                      <c:v>1..3</c:v>
                    </c:pt>
                  </c:strCache>
                </c:strRef>
              </c:tx>
              <c:dLblPos val="ctr"/>
              <c:showLegendKey val="0"/>
              <c:showVal val="0"/>
              <c:showCatName val="0"/>
              <c:showSerName val="0"/>
              <c:showPercent val="0"/>
              <c:showBubbleSize val="0"/>
            </c:dLbl>
            <c:dLbl>
              <c:idx val="2"/>
              <c:layout/>
              <c:tx>
                <c:strRef>
                  <c:f>Data4!$M$50</c:f>
                  <c:strCache>
                    <c:ptCount val="1"/>
                    <c:pt idx="0">
                      <c:v>3..5</c:v>
                    </c:pt>
                  </c:strCache>
                </c:strRef>
              </c:tx>
              <c:dLblPos val="ctr"/>
              <c:showLegendKey val="0"/>
              <c:showVal val="0"/>
              <c:showCatName val="0"/>
              <c:showSerName val="0"/>
              <c:showPercent val="0"/>
              <c:showBubbleSize val="0"/>
            </c:dLbl>
            <c:dLbl>
              <c:idx val="3"/>
              <c:layout/>
              <c:tx>
                <c:strRef>
                  <c:f>Data4!$M$51</c:f>
                  <c:strCache>
                    <c:ptCount val="1"/>
                    <c:pt idx="0">
                      <c:v>5..10</c:v>
                    </c:pt>
                  </c:strCache>
                </c:strRef>
              </c:tx>
              <c:dLblPos val="ctr"/>
              <c:showLegendKey val="0"/>
              <c:showVal val="0"/>
              <c:showCatName val="0"/>
              <c:showSerName val="0"/>
              <c:showPercent val="0"/>
              <c:showBubbleSize val="0"/>
            </c:dLbl>
            <c:dLbl>
              <c:idx val="4"/>
              <c:layout/>
              <c:tx>
                <c:strRef>
                  <c:f>Data4!$M$52</c:f>
                  <c:strCache>
                    <c:ptCount val="1"/>
                    <c:pt idx="0">
                      <c:v>&gt;10</c:v>
                    </c:pt>
                  </c:strCache>
                </c:strRef>
              </c:tx>
              <c:dLblPos val="ctr"/>
              <c:showLegendKey val="0"/>
              <c:showVal val="0"/>
              <c:showCatName val="0"/>
              <c:showSerName val="0"/>
              <c:showPercent val="0"/>
              <c:showBubbleSize val="0"/>
            </c:dLbl>
            <c:dLbl>
              <c:idx val="5"/>
              <c:layout/>
              <c:tx>
                <c:strRef>
                  <c:f>Data4!$M$53</c:f>
                  <c:strCache>
                    <c:ptCount val="1"/>
                    <c:pt idx="0">
                      <c:v>   </c:v>
                    </c:pt>
                  </c:strCache>
                </c:strRef>
              </c:tx>
              <c:dLblPos val="ctr"/>
              <c:showLegendKey val="0"/>
              <c:showVal val="0"/>
              <c:showCatName val="0"/>
              <c:showSerName val="0"/>
              <c:showPercent val="0"/>
              <c:showBubbleSize val="0"/>
            </c:dLbl>
            <c:dLbl>
              <c:idx val="6"/>
              <c:layout/>
              <c:tx>
                <c:strRef>
                  <c:f>Data4!$M$54</c:f>
                  <c:strCache>
                    <c:ptCount val="1"/>
                    <c:pt idx="0">
                      <c:v> </c:v>
                    </c:pt>
                  </c:strCache>
                </c:strRef>
              </c:tx>
              <c:dLblPos val="ctr"/>
              <c:showLegendKey val="0"/>
              <c:showVal val="0"/>
              <c:showCatName val="0"/>
              <c:showSerName val="0"/>
              <c:showPercent val="0"/>
              <c:showBubbleSize val="0"/>
            </c:dLbl>
            <c:dLbl>
              <c:idx val="7"/>
              <c:layout/>
              <c:tx>
                <c:strRef>
                  <c:f>Data4!$M$55</c:f>
                  <c:strCache>
                    <c:ptCount val="1"/>
                    <c:pt idx="0">
                      <c:v> </c:v>
                    </c:pt>
                  </c:strCache>
                </c:strRef>
              </c:tx>
              <c:dLblPos val="ctr"/>
              <c:showLegendKey val="0"/>
              <c:showVal val="0"/>
              <c:showCatName val="0"/>
              <c:showSerName val="0"/>
              <c:showPercent val="0"/>
              <c:showBubbleSize val="0"/>
            </c:dLbl>
            <c:dLbl>
              <c:idx val="8"/>
              <c:layout/>
              <c:tx>
                <c:strRef>
                  <c:f>Data4!$M$56</c:f>
                  <c:strCache>
                    <c:ptCount val="1"/>
                    <c:pt idx="0">
                      <c:v> </c:v>
                    </c:pt>
                  </c:strCache>
                </c:strRef>
              </c:tx>
              <c:dLblPos val="ctr"/>
              <c:showLegendKey val="0"/>
              <c:showVal val="0"/>
              <c:showCatName val="0"/>
              <c:showSerName val="0"/>
              <c:showPercent val="0"/>
              <c:showBubbleSize val="0"/>
            </c:dLbl>
            <c:dLbl>
              <c:idx val="9"/>
              <c:layout/>
              <c:tx>
                <c:strRef>
                  <c:f>Data4!$M$57</c:f>
                  <c:strCache>
                    <c:ptCount val="1"/>
                    <c:pt idx="0">
                      <c:v> </c:v>
                    </c:pt>
                  </c:strCache>
                </c:strRef>
              </c:tx>
              <c:dLblPos val="ctr"/>
              <c:showLegendKey val="0"/>
              <c:showVal val="0"/>
              <c:showCatName val="0"/>
              <c:showSerName val="0"/>
              <c:showPercent val="0"/>
              <c:showBubbleSize val="0"/>
            </c:dLbl>
            <c:dLbl>
              <c:idx val="10"/>
              <c:layout/>
              <c:tx>
                <c:strRef>
                  <c:f>Data4!$M$58</c:f>
                  <c:strCache>
                    <c:ptCount val="1"/>
                    <c:pt idx="0">
                      <c:v> </c:v>
                    </c:pt>
                  </c:strCache>
                </c:strRef>
              </c:tx>
              <c:dLblPos val="ctr"/>
              <c:showLegendKey val="0"/>
              <c:showVal val="0"/>
              <c:showCatName val="0"/>
              <c:showSerName val="0"/>
              <c:showPercent val="0"/>
              <c:showBubbleSize val="0"/>
            </c:dLbl>
            <c:dLbl>
              <c:idx val="11"/>
              <c:layout/>
              <c:tx>
                <c:strRef>
                  <c:f>Data4!$M$59</c:f>
                  <c:strCache>
                    <c:ptCount val="1"/>
                    <c:pt idx="0">
                      <c:v> </c:v>
                    </c:pt>
                  </c:strCache>
                </c:strRef>
              </c:tx>
              <c:dLblPos val="ctr"/>
              <c:showLegendKey val="0"/>
              <c:showVal val="0"/>
              <c:showCatName val="0"/>
              <c:showSerName val="0"/>
              <c:showPercent val="0"/>
              <c:showBubbleSize val="0"/>
            </c:dLbl>
            <c:dLbl>
              <c:idx val="12"/>
              <c:layout/>
              <c:tx>
                <c:strRef>
                  <c:f>Data4!$M$60</c:f>
                  <c:strCache>
                    <c:ptCount val="1"/>
                    <c:pt idx="0">
                      <c:v> </c:v>
                    </c:pt>
                  </c:strCache>
                </c:strRef>
              </c:tx>
              <c:dLblPos val="ctr"/>
              <c:showLegendKey val="0"/>
              <c:showVal val="0"/>
              <c:showCatName val="0"/>
              <c:showSerName val="0"/>
              <c:showPercent val="0"/>
              <c:showBubbleSize val="0"/>
            </c:dLbl>
            <c:dLbl>
              <c:idx val="13"/>
              <c:layout/>
              <c:tx>
                <c:strRef>
                  <c:f>Data4!$M$61</c:f>
                  <c:strCache>
                    <c:ptCount val="1"/>
                    <c:pt idx="0">
                      <c:v> </c:v>
                    </c:pt>
                  </c:strCache>
                </c:strRef>
              </c:tx>
              <c:dLblPos val="ctr"/>
              <c:showLegendKey val="0"/>
              <c:showVal val="0"/>
              <c:showCatName val="0"/>
              <c:showSerName val="0"/>
              <c:showPercent val="0"/>
              <c:showBubbleSize val="0"/>
            </c:dLbl>
            <c:dLbl>
              <c:idx val="14"/>
              <c:layout/>
              <c:tx>
                <c:strRef>
                  <c:f>Data4!$M$62</c:f>
                  <c:strCache>
                    <c:ptCount val="1"/>
                    <c:pt idx="0">
                      <c:v> </c:v>
                    </c:pt>
                  </c:strCache>
                </c:strRef>
              </c:tx>
              <c:dLblPos val="ctr"/>
              <c:showLegendKey val="0"/>
              <c:showVal val="0"/>
              <c:showCatName val="0"/>
              <c:showSerName val="0"/>
              <c:showPercent val="0"/>
              <c:showBubbleSize val="0"/>
            </c:dLbl>
            <c:dLbl>
              <c:idx val="15"/>
              <c:layout/>
              <c:tx>
                <c:strRef>
                  <c:f>Data4!$M$63</c:f>
                  <c:strCache>
                    <c:ptCount val="1"/>
                    <c:pt idx="0">
                      <c:v> </c:v>
                    </c:pt>
                  </c:strCache>
                </c:strRef>
              </c:tx>
              <c:dLblPos val="ctr"/>
              <c:showLegendKey val="0"/>
              <c:showVal val="0"/>
              <c:showCatName val="0"/>
              <c:showSerName val="0"/>
              <c:showPercent val="0"/>
              <c:showBubbleSize val="0"/>
            </c:dLbl>
            <c:dLbl>
              <c:idx val="16"/>
              <c:layout/>
              <c:tx>
                <c:strRef>
                  <c:f>Data4!$M$64</c:f>
                  <c:strCache>
                    <c:ptCount val="1"/>
                    <c:pt idx="0">
                      <c:v> </c:v>
                    </c:pt>
                  </c:strCache>
                </c:strRef>
              </c:tx>
              <c:dLblPos val="ctr"/>
              <c:showLegendKey val="0"/>
              <c:showVal val="0"/>
              <c:showCatName val="0"/>
              <c:showSerName val="0"/>
              <c:showPercent val="0"/>
              <c:showBubbleSize val="0"/>
            </c:dLbl>
            <c:dLbl>
              <c:idx val="17"/>
              <c:layout/>
              <c:tx>
                <c:strRef>
                  <c:f>Data4!$M$65</c:f>
                  <c:strCache>
                    <c:ptCount val="1"/>
                    <c:pt idx="0">
                      <c:v> </c:v>
                    </c:pt>
                  </c:strCache>
                </c:strRef>
              </c:tx>
              <c:dLblPos val="ctr"/>
              <c:showLegendKey val="0"/>
              <c:showVal val="0"/>
              <c:showCatName val="0"/>
              <c:showSerName val="0"/>
              <c:showPercent val="0"/>
              <c:showBubbleSize val="0"/>
            </c:dLbl>
            <c:dLbl>
              <c:idx val="18"/>
              <c:layout/>
              <c:tx>
                <c:strRef>
                  <c:f>Data4!$M$66</c:f>
                  <c:strCache>
                    <c:ptCount val="1"/>
                    <c:pt idx="0">
                      <c:v> </c:v>
                    </c:pt>
                  </c:strCache>
                </c:strRef>
              </c:tx>
              <c:dLblPos val="ctr"/>
              <c:showLegendKey val="0"/>
              <c:showVal val="0"/>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xVal>
            <c:numRef>
              <c:f>Data4!$K$48:$K$66</c:f>
              <c:numCache>
                <c:formatCode>General</c:formatCode>
                <c:ptCount val="19"/>
                <c:pt idx="0">
                  <c:v>2.7777777777777777</c:v>
                </c:pt>
                <c:pt idx="1">
                  <c:v>11.111111111111111</c:v>
                </c:pt>
                <c:pt idx="2">
                  <c:v>22.222222222222221</c:v>
                </c:pt>
                <c:pt idx="3">
                  <c:v>41.666666666666671</c:v>
                </c:pt>
                <c:pt idx="4">
                  <c:v>83.333333333333343</c:v>
                </c:pt>
                <c:pt idx="5">
                  <c:v>100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Data4!$L$48:$L$66</c:f>
              <c:numCache>
                <c:formatCode>General</c:formatCode>
                <c:ptCount val="19"/>
                <c:pt idx="0">
                  <c:v>39.942412439068853</c:v>
                </c:pt>
                <c:pt idx="1">
                  <c:v>50.047167498318821</c:v>
                </c:pt>
                <c:pt idx="2">
                  <c:v>56.68487035681666</c:v>
                </c:pt>
                <c:pt idx="3">
                  <c:v>80.048064486993184</c:v>
                </c:pt>
                <c:pt idx="4">
                  <c:v>106.5454116325421</c:v>
                </c:pt>
                <c:pt idx="5">
                  <c:v>0</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ser>
        <c:ser>
          <c:idx val="4"/>
          <c:order val="4"/>
          <c:tx>
            <c:strRef>
              <c:f>Data4!$B$74</c:f>
              <c:strCache>
                <c:ptCount val="1"/>
                <c:pt idx="0">
                  <c:v>Rahmen</c:v>
                </c:pt>
              </c:strCache>
            </c:strRef>
          </c:tx>
          <c:spPr>
            <a:ln w="12700">
              <a:solidFill>
                <a:srgbClr val="000000"/>
              </a:solidFill>
              <a:prstDash val="solid"/>
            </a:ln>
          </c:spPr>
          <c:marker>
            <c:symbol val="none"/>
          </c:marker>
          <c:dPt>
            <c:idx val="0"/>
            <c:marker>
              <c:symbol val="picture"/>
              <c:spPr>
                <a:blipFill dpi="0" rotWithShape="0">
                  <a:blip xmlns:r="http://schemas.openxmlformats.org/officeDocument/2006/relationships" r:embed="rId3"/>
                  <a:srcRect/>
                  <a:stretch>
                    <a:fillRect/>
                  </a:stretch>
                </a:blipFill>
                <a:ln w="9525">
                  <a:noFill/>
                </a:ln>
              </c:spPr>
            </c:marker>
            <c:bubble3D val="0"/>
          </c:dPt>
          <c:dPt>
            <c:idx val="1"/>
            <c:marker>
              <c:symbol val="picture"/>
              <c:spPr>
                <a:blipFill dpi="0" rotWithShape="0">
                  <a:blip xmlns:r="http://schemas.openxmlformats.org/officeDocument/2006/relationships" r:embed="rId4"/>
                  <a:srcRect/>
                  <a:stretch>
                    <a:fillRect/>
                  </a:stretch>
                </a:blipFill>
                <a:ln w="9525">
                  <a:noFill/>
                </a:ln>
              </c:spPr>
            </c:marker>
            <c:bubble3D val="0"/>
          </c:dPt>
          <c:dPt>
            <c:idx val="2"/>
            <c:marker>
              <c:symbol val="picture"/>
              <c:spPr>
                <a:blipFill dpi="0" rotWithShape="0">
                  <a:blip xmlns:r="http://schemas.openxmlformats.org/officeDocument/2006/relationships" r:embed="rId5"/>
                  <a:srcRect/>
                  <a:stretch>
                    <a:fillRect/>
                  </a:stretch>
                </a:blipFill>
                <a:ln w="9525">
                  <a:noFill/>
                </a:ln>
              </c:spPr>
            </c:marker>
            <c:bubble3D val="0"/>
          </c:dPt>
          <c:dPt>
            <c:idx val="3"/>
            <c:marker>
              <c:symbol val="picture"/>
              <c:spPr>
                <a:blipFill dpi="0" rotWithShape="0">
                  <a:blip xmlns:r="http://schemas.openxmlformats.org/officeDocument/2006/relationships" r:embed="rId6"/>
                  <a:srcRect/>
                  <a:stretch>
                    <a:fillRect/>
                  </a:stretch>
                </a:blipFill>
                <a:ln w="9525">
                  <a:noFill/>
                </a:ln>
              </c:spPr>
            </c:marker>
            <c:bubble3D val="0"/>
          </c:dPt>
          <c:dPt>
            <c:idx val="4"/>
            <c:marker>
              <c:symbol val="picture"/>
              <c:spPr>
                <a:blipFill dpi="0" rotWithShape="0">
                  <a:blip xmlns:r="http://schemas.openxmlformats.org/officeDocument/2006/relationships" r:embed="rId7"/>
                  <a:srcRect/>
                  <a:stretch>
                    <a:fillRect/>
                  </a:stretch>
                </a:blipFill>
                <a:ln w="9525">
                  <a:noFill/>
                </a:ln>
              </c:spPr>
            </c:marker>
            <c:bubble3D val="0"/>
          </c:dPt>
          <c:dPt>
            <c:idx val="5"/>
            <c:marker>
              <c:symbol val="picture"/>
              <c:spPr>
                <a:blipFill dpi="0" rotWithShape="0">
                  <a:blip xmlns:r="http://schemas.openxmlformats.org/officeDocument/2006/relationships" r:embed="rId8"/>
                  <a:srcRect/>
                  <a:stretch>
                    <a:fillRect/>
                  </a:stretch>
                </a:blipFill>
                <a:ln w="9525">
                  <a:noFill/>
                </a:ln>
              </c:spPr>
            </c:marker>
            <c:bubble3D val="0"/>
          </c:dPt>
          <c:dPt>
            <c:idx val="7"/>
            <c:marker>
              <c:symbol val="picture"/>
              <c:spPr>
                <a:blipFill dpi="0" rotWithShape="0">
                  <a:blip xmlns:r="http://schemas.openxmlformats.org/officeDocument/2006/relationships" r:embed="rId9"/>
                  <a:srcRect/>
                  <a:stretch>
                    <a:fillRect/>
                  </a:stretch>
                </a:blipFill>
                <a:ln w="9525">
                  <a:noFill/>
                </a:ln>
              </c:spPr>
            </c:marker>
            <c:bubble3D val="0"/>
          </c:dPt>
          <c:dPt>
            <c:idx val="8"/>
            <c:marker>
              <c:symbol val="picture"/>
              <c:spPr>
                <a:blipFill dpi="0" rotWithShape="0">
                  <a:blip xmlns:r="http://schemas.openxmlformats.org/officeDocument/2006/relationships" r:embed="rId10"/>
                  <a:srcRect/>
                  <a:stretch>
                    <a:fillRect/>
                  </a:stretch>
                </a:blipFill>
                <a:ln w="9525">
                  <a:noFill/>
                </a:ln>
              </c:spPr>
            </c:marker>
            <c:bubble3D val="0"/>
          </c:dPt>
          <c:dPt>
            <c:idx val="9"/>
            <c:marker>
              <c:symbol val="picture"/>
              <c:spPr>
                <a:blipFill dpi="0" rotWithShape="0">
                  <a:blip xmlns:r="http://schemas.openxmlformats.org/officeDocument/2006/relationships" r:embed="rId11"/>
                  <a:srcRect/>
                  <a:stretch>
                    <a:fillRect/>
                  </a:stretch>
                </a:blipFill>
                <a:ln w="9525">
                  <a:noFill/>
                </a:ln>
              </c:spPr>
            </c:marker>
            <c:bubble3D val="0"/>
          </c:dPt>
          <c:dPt>
            <c:idx val="10"/>
            <c:marker>
              <c:symbol val="picture"/>
              <c:spPr>
                <a:blipFill dpi="0" rotWithShape="0">
                  <a:blip xmlns:r="http://schemas.openxmlformats.org/officeDocument/2006/relationships" r:embed="rId12"/>
                  <a:srcRect/>
                  <a:stretch>
                    <a:fillRect/>
                  </a:stretch>
                </a:blipFill>
                <a:ln w="9525">
                  <a:noFill/>
                </a:ln>
              </c:spPr>
            </c:marker>
            <c:bubble3D val="0"/>
          </c:dPt>
          <c:dPt>
            <c:idx val="11"/>
            <c:marker>
              <c:symbol val="picture"/>
              <c:spPr>
                <a:blipFill dpi="0" rotWithShape="0">
                  <a:blip xmlns:r="http://schemas.openxmlformats.org/officeDocument/2006/relationships" r:embed="rId13"/>
                  <a:srcRect/>
                  <a:stretch>
                    <a:fillRect/>
                  </a:stretch>
                </a:blipFill>
                <a:ln w="9525">
                  <a:noFill/>
                </a:ln>
              </c:spPr>
            </c:marker>
            <c:bubble3D val="0"/>
          </c:dPt>
          <c:dPt>
            <c:idx val="12"/>
            <c:marker>
              <c:symbol val="picture"/>
              <c:spPr>
                <a:blipFill dpi="0" rotWithShape="0">
                  <a:blip xmlns:r="http://schemas.openxmlformats.org/officeDocument/2006/relationships" r:embed="rId14"/>
                  <a:srcRect/>
                  <a:stretch>
                    <a:fillRect/>
                  </a:stretch>
                </a:blipFill>
                <a:ln w="9525">
                  <a:noFill/>
                </a:ln>
              </c:spPr>
            </c:marker>
            <c:bubble3D val="0"/>
          </c:dPt>
          <c:dPt>
            <c:idx val="13"/>
            <c:marker>
              <c:symbol val="picture"/>
              <c:spPr>
                <a:blipFill>
                  <a:blip xmlns:r="http://schemas.openxmlformats.org/officeDocument/2006/relationships" r:embed="rId15"/>
                  <a:stretch>
                    <a:fillRect/>
                  </a:stretch>
                </a:blipFill>
                <a:ln w="9525">
                  <a:noFill/>
                </a:ln>
              </c:spPr>
            </c:marker>
            <c:bubble3D val="0"/>
          </c:dPt>
          <c:dLbls>
            <c:dLbl>
              <c:idx val="1"/>
              <c:layout/>
              <c:tx>
                <c:strRef>
                  <c:f>Data4!$E$77</c:f>
                  <c:strCache>
                    <c:ptCount val="1"/>
                    <c:pt idx="0">
                      <c:v>14</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l"/>
              <c:showLegendKey val="0"/>
              <c:showVal val="0"/>
              <c:showCatName val="0"/>
              <c:showSerName val="0"/>
              <c:showPercent val="0"/>
              <c:showBubbleSize val="0"/>
            </c:dLbl>
            <c:dLbl>
              <c:idx val="2"/>
              <c:layout/>
              <c:tx>
                <c:strRef>
                  <c:f>Data4!$F$77</c:f>
                  <c:strCache>
                    <c:ptCount val="1"/>
                    <c:pt idx="0">
                      <c:v>27</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l"/>
              <c:showLegendKey val="0"/>
              <c:showVal val="0"/>
              <c:showCatName val="0"/>
              <c:showSerName val="0"/>
              <c:showPercent val="0"/>
              <c:showBubbleSize val="0"/>
            </c:dLbl>
            <c:dLbl>
              <c:idx val="3"/>
              <c:layout/>
              <c:tx>
                <c:strRef>
                  <c:f>Data4!$G$77</c:f>
                  <c:strCache>
                    <c:ptCount val="1"/>
                    <c:pt idx="0">
                      <c:v>41</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l"/>
              <c:showLegendKey val="0"/>
              <c:showVal val="0"/>
              <c:showCatName val="0"/>
              <c:showSerName val="0"/>
              <c:showPercent val="0"/>
              <c:showBubbleSize val="0"/>
            </c:dLbl>
            <c:dLbl>
              <c:idx val="4"/>
              <c:layout/>
              <c:tx>
                <c:strRef>
                  <c:f>Data4!$H$77</c:f>
                  <c:strCache>
                    <c:ptCount val="1"/>
                    <c:pt idx="0">
                      <c:v>54</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l"/>
              <c:showLegendKey val="0"/>
              <c:showVal val="0"/>
              <c:showCatName val="0"/>
              <c:showSerName val="0"/>
              <c:showPercent val="0"/>
              <c:showBubbleSize val="0"/>
            </c:dLbl>
            <c:dLbl>
              <c:idx val="5"/>
              <c:layout/>
              <c:tx>
                <c:strRef>
                  <c:f>Data4!$K$77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l"/>
              <c:showLegendKey val="0"/>
              <c:showVal val="0"/>
              <c:showCatName val="0"/>
              <c:showSerName val="0"/>
              <c:showPercent val="0"/>
              <c:showBubbleSize val="0"/>
            </c:dLbl>
            <c:dLbl>
              <c:idx val="7"/>
              <c:layout/>
              <c:tx>
                <c:strRef>
                  <c:f>Data4!$K$77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b"/>
              <c:showLegendKey val="0"/>
              <c:showVal val="0"/>
              <c:showCatName val="0"/>
              <c:showSerName val="0"/>
              <c:showPercent val="0"/>
              <c:showBubbleSize val="0"/>
            </c:dLbl>
            <c:dLbl>
              <c:idx val="8"/>
              <c:layout/>
              <c:tx>
                <c:strRef>
                  <c:f>Data4!$L$77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b"/>
              <c:showLegendKey val="0"/>
              <c:showVal val="0"/>
              <c:showCatName val="0"/>
              <c:showSerName val="0"/>
              <c:showPercent val="0"/>
              <c:showBubbleSize val="0"/>
            </c:dLbl>
            <c:dLbl>
              <c:idx val="9"/>
              <c:layout/>
              <c:tx>
                <c:strRef>
                  <c:f>Data4!$M$77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b"/>
              <c:showLegendKey val="0"/>
              <c:showVal val="0"/>
              <c:showCatName val="0"/>
              <c:showSerName val="0"/>
              <c:showPercent val="0"/>
              <c:showBubbleSize val="0"/>
            </c:dLbl>
            <c:dLbl>
              <c:idx val="10"/>
              <c:layout/>
              <c:tx>
                <c:strRef>
                  <c:f>Data4!$N$77</c:f>
                  <c:strCache>
                    <c:ptCount val="1"/>
                    <c:pt idx="0">
                      <c:v>&gt;10</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b"/>
              <c:showLegendKey val="0"/>
              <c:showVal val="0"/>
              <c:showCatName val="0"/>
              <c:showSerName val="0"/>
              <c:showPercent val="0"/>
              <c:showBubbleSize val="0"/>
            </c:dLbl>
            <c:dLbl>
              <c:idx val="11"/>
              <c:layout/>
              <c:tx>
                <c:strRef>
                  <c:f>Data4!$O$77</c:f>
                  <c:strCache>
                    <c:ptCount val="1"/>
                    <c:pt idx="0">
                      <c:v>9</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b"/>
              <c:showLegendKey val="0"/>
              <c:showVal val="0"/>
              <c:showCatName val="0"/>
              <c:showSerName val="0"/>
              <c:showPercent val="0"/>
              <c:showBubbleSize val="0"/>
            </c:dLbl>
            <c:dLbl>
              <c:idx val="12"/>
              <c:layout/>
              <c:tx>
                <c:strRef>
                  <c:f>Data4!$P$77</c:f>
                  <c:strCache>
                    <c:ptCount val="1"/>
                    <c:pt idx="0">
                      <c:v>6</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dLbl>
            <c:dLbl>
              <c:idx val="13"/>
              <c:layout/>
              <c:tx>
                <c:strRef>
                  <c:f>Data4!$Q$77</c:f>
                  <c:strCache>
                    <c:ptCount val="1"/>
                    <c:pt idx="0">
                      <c:v>3</c:v>
                    </c:pt>
                  </c:strCache>
                </c:strRef>
              </c:tx>
              <c:spPr/>
              <c:txPr>
                <a:bodyPr/>
                <a:lstStyle/>
                <a:p>
                  <a:pPr>
                    <a:defRPr sz="1000"/>
                  </a:pPr>
                  <a:endParaRPr lang="de-DE"/>
                </a:p>
              </c:txPr>
              <c:dLblPos val="b"/>
              <c:showLegendKey val="0"/>
              <c:showVal val="1"/>
              <c:showCatName val="0"/>
              <c:showSerName val="0"/>
              <c:showPercent val="0"/>
              <c:showBubbleSize val="0"/>
            </c:dLbl>
            <c:showLegendKey val="0"/>
            <c:showVal val="0"/>
            <c:showCatName val="0"/>
            <c:showSerName val="0"/>
            <c:showPercent val="0"/>
            <c:showBubbleSize val="0"/>
          </c:dLbls>
          <c:xVal>
            <c:numRef>
              <c:f>Data4!$D$74:$R$74</c:f>
              <c:numCache>
                <c:formatCode>General</c:formatCode>
                <c:ptCount val="15"/>
                <c:pt idx="0">
                  <c:v>0</c:v>
                </c:pt>
                <c:pt idx="1">
                  <c:v>0</c:v>
                </c:pt>
                <c:pt idx="2">
                  <c:v>0</c:v>
                </c:pt>
                <c:pt idx="3">
                  <c:v>0</c:v>
                </c:pt>
                <c:pt idx="4">
                  <c:v>0</c:v>
                </c:pt>
                <c:pt idx="5">
                  <c:v>0</c:v>
                </c:pt>
                <c:pt idx="6">
                  <c:v>100</c:v>
                </c:pt>
                <c:pt idx="7">
                  <c:v>100</c:v>
                </c:pt>
                <c:pt idx="8">
                  <c:v>100</c:v>
                </c:pt>
                <c:pt idx="9">
                  <c:v>83.333333333333343</c:v>
                </c:pt>
                <c:pt idx="10">
                  <c:v>66.666666666666671</c:v>
                </c:pt>
                <c:pt idx="11">
                  <c:v>50</c:v>
                </c:pt>
                <c:pt idx="12">
                  <c:v>33.333333333333336</c:v>
                </c:pt>
                <c:pt idx="13">
                  <c:v>16.666666666666668</c:v>
                </c:pt>
                <c:pt idx="14">
                  <c:v>-0.1</c:v>
                </c:pt>
              </c:numCache>
            </c:numRef>
          </c:xVal>
          <c:yVal>
            <c:numRef>
              <c:f>Data4!$D$75:$R$75</c:f>
              <c:numCache>
                <c:formatCode>General</c:formatCode>
                <c:ptCount val="15"/>
                <c:pt idx="0">
                  <c:v>0</c:v>
                </c:pt>
                <c:pt idx="1">
                  <c:v>20</c:v>
                </c:pt>
                <c:pt idx="2">
                  <c:v>40</c:v>
                </c:pt>
                <c:pt idx="3">
                  <c:v>60</c:v>
                </c:pt>
                <c:pt idx="4">
                  <c:v>80</c:v>
                </c:pt>
                <c:pt idx="5">
                  <c:v>100</c:v>
                </c:pt>
                <c:pt idx="6">
                  <c:v>100</c:v>
                </c:pt>
                <c:pt idx="7">
                  <c:v>0</c:v>
                </c:pt>
                <c:pt idx="8">
                  <c:v>0</c:v>
                </c:pt>
                <c:pt idx="9">
                  <c:v>0</c:v>
                </c:pt>
                <c:pt idx="10">
                  <c:v>0</c:v>
                </c:pt>
                <c:pt idx="11">
                  <c:v>0</c:v>
                </c:pt>
                <c:pt idx="12">
                  <c:v>0</c:v>
                </c:pt>
                <c:pt idx="13">
                  <c:v>0</c:v>
                </c:pt>
                <c:pt idx="14">
                  <c:v>0</c:v>
                </c:pt>
              </c:numCache>
            </c:numRef>
          </c:yVal>
          <c:smooth val="0"/>
        </c:ser>
        <c:ser>
          <c:idx val="5"/>
          <c:order val="5"/>
          <c:tx>
            <c:strRef>
              <c:f>Data4!$B$79</c:f>
              <c:strCache>
                <c:ptCount val="1"/>
                <c:pt idx="0">
                  <c:v>Skala-Text</c:v>
                </c:pt>
              </c:strCache>
            </c:strRef>
          </c:tx>
          <c:spPr>
            <a:ln w="28575">
              <a:noFill/>
            </a:ln>
          </c:spPr>
          <c:marker>
            <c:symbol val="none"/>
          </c:marker>
          <c:dLbls>
            <c:dLbl>
              <c:idx val="0"/>
              <c:layout/>
              <c:tx>
                <c:strRef>
                  <c:f>Data4!$C$10</c:f>
                  <c:strCache>
                    <c:ptCount val="1"/>
                    <c:pt idx="0">
                      <c:v>Answers</c:v>
                    </c:pt>
                  </c:strCache>
                </c:strRef>
              </c:tx>
              <c:spPr>
                <a:noFill/>
                <a:ln w="25400">
                  <a:noFill/>
                </a:ln>
              </c:spPr>
              <c:txPr>
                <a:bodyPr/>
                <a:lstStyle/>
                <a:p>
                  <a:pPr>
                    <a:defRPr sz="1000" b="1" i="0" u="none" strike="noStrike" baseline="0">
                      <a:solidFill>
                        <a:srgbClr val="000000"/>
                      </a:solidFill>
                      <a:latin typeface="Arial"/>
                      <a:ea typeface="Arial"/>
                      <a:cs typeface="Arial"/>
                    </a:defRPr>
                  </a:pPr>
                  <a:endParaRPr lang="de-DE"/>
                </a:p>
              </c:txPr>
              <c:showLegendKey val="0"/>
              <c:showVal val="0"/>
              <c:showCatName val="0"/>
              <c:showSerName val="0"/>
              <c:showPercent val="0"/>
              <c:showBubbleSize val="0"/>
            </c:dLbl>
            <c:dLbl>
              <c:idx val="1"/>
              <c:layout/>
              <c:tx>
                <c:strRef>
                  <c:f>Data4!$C$11</c:f>
                  <c:strCache>
                    <c:ptCount val="1"/>
                  </c:strCache>
                </c:strRef>
              </c:tx>
              <c:showLegendKey val="0"/>
              <c:showVal val="0"/>
              <c:showCatName val="0"/>
              <c:showSerName val="0"/>
              <c:showPercent val="0"/>
              <c:showBubbleSize val="0"/>
            </c:dLbl>
            <c:dLbl>
              <c:idx val="2"/>
              <c:layout/>
              <c:tx>
                <c:strRef>
                  <c:f>Data4!$F$81</c:f>
                  <c:strCache>
                    <c:ptCount val="1"/>
                    <c:pt idx="0">
                      <c:v>Circle Area 
corresponds 
to Answers</c:v>
                    </c:pt>
                  </c:strCache>
                </c:strRef>
              </c:tx>
              <c:showLegendKey val="0"/>
              <c:showVal val="0"/>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xVal>
            <c:numRef>
              <c:f>Data4!$D$79:$D$81</c:f>
              <c:numCache>
                <c:formatCode>General</c:formatCode>
                <c:ptCount val="3"/>
                <c:pt idx="0">
                  <c:v>113</c:v>
                </c:pt>
                <c:pt idx="1">
                  <c:v>113</c:v>
                </c:pt>
                <c:pt idx="2">
                  <c:v>108</c:v>
                </c:pt>
              </c:numCache>
            </c:numRef>
          </c:xVal>
          <c:yVal>
            <c:numRef>
              <c:f>Data4!$E$79:$E$81</c:f>
              <c:numCache>
                <c:formatCode>General</c:formatCode>
                <c:ptCount val="3"/>
                <c:pt idx="0">
                  <c:v>87</c:v>
                </c:pt>
                <c:pt idx="1">
                  <c:v>83</c:v>
                </c:pt>
                <c:pt idx="2">
                  <c:v>70</c:v>
                </c:pt>
              </c:numCache>
            </c:numRef>
          </c:yVal>
          <c:smooth val="0"/>
        </c:ser>
        <c:dLbls>
          <c:showLegendKey val="0"/>
          <c:showVal val="0"/>
          <c:showCatName val="0"/>
          <c:showSerName val="0"/>
          <c:showPercent val="0"/>
          <c:showBubbleSize val="0"/>
        </c:dLbls>
        <c:axId val="459399168"/>
        <c:axId val="459400704"/>
      </c:scatterChart>
      <c:valAx>
        <c:axId val="459399168"/>
        <c:scaling>
          <c:orientation val="minMax"/>
          <c:max val="130"/>
          <c:min val="-10"/>
        </c:scaling>
        <c:delete val="1"/>
        <c:axPos val="b"/>
        <c:numFmt formatCode="General" sourceLinked="1"/>
        <c:majorTickMark val="out"/>
        <c:minorTickMark val="none"/>
        <c:tickLblPos val="nextTo"/>
        <c:crossAx val="459400704"/>
        <c:crosses val="autoZero"/>
        <c:crossBetween val="midCat"/>
        <c:majorUnit val="10"/>
      </c:valAx>
      <c:valAx>
        <c:axId val="459400704"/>
        <c:scaling>
          <c:orientation val="minMax"/>
          <c:max val="110"/>
          <c:min val="-10"/>
        </c:scaling>
        <c:delete val="1"/>
        <c:axPos val="l"/>
        <c:numFmt formatCode="0.0" sourceLinked="1"/>
        <c:majorTickMark val="out"/>
        <c:minorTickMark val="none"/>
        <c:tickLblPos val="nextTo"/>
        <c:crossAx val="459399168"/>
        <c:crosses val="autoZero"/>
        <c:crossBetween val="midCat"/>
        <c:majorUnit val="1"/>
      </c:valAx>
      <c:spPr>
        <a:noFill/>
        <a:ln w="25400">
          <a:noFill/>
        </a:ln>
      </c:spPr>
    </c:plotArea>
    <c:plotVisOnly val="0"/>
    <c:dispBlanksAs val="gap"/>
    <c:showDLblsOverMax val="0"/>
  </c:chart>
  <c:spPr>
    <a:noFill/>
    <a:ln w="9525">
      <a:noFill/>
    </a:ln>
  </c:spPr>
  <c:txPr>
    <a:bodyPr/>
    <a:lstStyle/>
    <a:p>
      <a:pPr>
        <a:defRPr sz="8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jpeg"/><Relationship Id="rId5" Type="http://schemas.openxmlformats.org/officeDocument/2006/relationships/image" Target="../media/image2.emf"/><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45</xdr:row>
      <xdr:rowOff>9525</xdr:rowOff>
    </xdr:from>
    <xdr:to>
      <xdr:col>40</xdr:col>
      <xdr:colOff>66675</xdr:colOff>
      <xdr:row>49</xdr:row>
      <xdr:rowOff>9524</xdr:rowOff>
    </xdr:to>
    <mc:AlternateContent xmlns:mc="http://schemas.openxmlformats.org/markup-compatibility/2006" xmlns:a14="http://schemas.microsoft.com/office/drawing/2010/main">
      <mc:Choice Requires="a14">
        <xdr:graphicFrame macro="">
          <xdr:nvGraphicFramePr>
            <xdr:cNvPr id="6" name="Exp"/>
            <xdr:cNvGraphicFramePr/>
          </xdr:nvGraphicFramePr>
          <xdr:xfrm>
            <a:off x="0" y="0"/>
            <a:ext cx="0" cy="0"/>
          </xdr:xfrm>
          <a:graphic>
            <a:graphicData uri="http://schemas.microsoft.com/office/drawing/2010/slicer">
              <sle:slicer xmlns:sle="http://schemas.microsoft.com/office/drawing/2010/slicer" name="Exp"/>
            </a:graphicData>
          </a:graphic>
        </xdr:graphicFrame>
      </mc:Choice>
      <mc:Fallback xmlns="">
        <xdr:sp macro="" textlink="">
          <xdr:nvSpPr>
            <xdr:cNvPr id="0" name=""/>
            <xdr:cNvSpPr>
              <a:spLocks noTextEdit="1"/>
            </xdr:cNvSpPr>
          </xdr:nvSpPr>
          <xdr:spPr>
            <a:xfrm>
              <a:off x="285750" y="4362450"/>
              <a:ext cx="3714750" cy="380999"/>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2</xdr:col>
      <xdr:colOff>0</xdr:colOff>
      <xdr:row>48</xdr:row>
      <xdr:rowOff>95249</xdr:rowOff>
    </xdr:from>
    <xdr:to>
      <xdr:col>42</xdr:col>
      <xdr:colOff>0</xdr:colOff>
      <xdr:row>73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xdr:colOff>
      <xdr:row>49</xdr:row>
      <xdr:rowOff>0</xdr:rowOff>
    </xdr:from>
    <xdr:to>
      <xdr:col>42</xdr:col>
      <xdr:colOff>0</xdr:colOff>
      <xdr:row>73</xdr:row>
      <xdr:rowOff>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47</xdr:col>
          <xdr:colOff>28576</xdr:colOff>
          <xdr:row>9</xdr:row>
          <xdr:rowOff>19051</xdr:rowOff>
        </xdr:from>
        <xdr:to>
          <xdr:col>91</xdr:col>
          <xdr:colOff>85726</xdr:colOff>
          <xdr:row>46</xdr:row>
          <xdr:rowOff>58035</xdr:rowOff>
        </xdr:to>
        <xdr:pic>
          <xdr:nvPicPr>
            <xdr:cNvPr id="10" name="Grafik 9"/>
            <xdr:cNvPicPr>
              <a:picLocks noChangeAspect="1" noChangeArrowheads="1"/>
              <a:extLst>
                <a:ext uri="{84589F7E-364E-4C9E-8A38-B11213B215E9}">
                  <a14:cameraTool cellRange="Data4!$M$14:$AD$36" spid="_x0000_s4124"/>
                </a:ext>
              </a:extLst>
            </xdr:cNvPicPr>
          </xdr:nvPicPr>
          <xdr:blipFill>
            <a:blip xmlns:r="http://schemas.openxmlformats.org/officeDocument/2006/relationships" r:embed="rId3"/>
            <a:srcRect/>
            <a:stretch>
              <a:fillRect/>
            </a:stretch>
          </xdr:blipFill>
          <xdr:spPr bwMode="auto">
            <a:xfrm>
              <a:off x="4629151" y="942976"/>
              <a:ext cx="4248150" cy="3563234"/>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1</xdr:col>
      <xdr:colOff>0</xdr:colOff>
      <xdr:row>9</xdr:row>
      <xdr:rowOff>0</xdr:rowOff>
    </xdr:from>
    <xdr:to>
      <xdr:col>42</xdr:col>
      <xdr:colOff>0</xdr:colOff>
      <xdr:row>41</xdr:row>
      <xdr:rowOff>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66</xdr:col>
          <xdr:colOff>19050</xdr:colOff>
          <xdr:row>49</xdr:row>
          <xdr:rowOff>28576</xdr:rowOff>
        </xdr:from>
        <xdr:to>
          <xdr:col>97</xdr:col>
          <xdr:colOff>0</xdr:colOff>
          <xdr:row>72</xdr:row>
          <xdr:rowOff>57151</xdr:rowOff>
        </xdr:to>
        <xdr:pic>
          <xdr:nvPicPr>
            <xdr:cNvPr id="14" name="Grafik 13"/>
            <xdr:cNvPicPr>
              <a:picLocks noChangeAspect="1" noChangeArrowheads="1"/>
              <a:extLst>
                <a:ext uri="{84589F7E-364E-4C9E-8A38-B11213B215E9}">
                  <a14:cameraTool cellRange="Data3!$AF$14:$AH$29" spid="_x0000_s4125"/>
                </a:ext>
              </a:extLst>
            </xdr:cNvPicPr>
          </xdr:nvPicPr>
          <xdr:blipFill>
            <a:blip xmlns:r="http://schemas.openxmlformats.org/officeDocument/2006/relationships" r:embed="rId5"/>
            <a:srcRect/>
            <a:stretch>
              <a:fillRect/>
            </a:stretch>
          </xdr:blipFill>
          <xdr:spPr bwMode="auto">
            <a:xfrm rot="5400000">
              <a:off x="6786562" y="4405314"/>
              <a:ext cx="2219325" cy="2933700"/>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46</xdr:col>
      <xdr:colOff>19050</xdr:colOff>
      <xdr:row>49</xdr:row>
      <xdr:rowOff>28574</xdr:rowOff>
    </xdr:from>
    <xdr:to>
      <xdr:col>62</xdr:col>
      <xdr:colOff>7050</xdr:colOff>
      <xdr:row>73</xdr:row>
      <xdr:rowOff>13799</xdr:rowOff>
    </xdr:to>
    <mc:AlternateContent xmlns:mc="http://schemas.openxmlformats.org/markup-compatibility/2006">
      <mc:Choice xmlns:a14="http://schemas.microsoft.com/office/drawing/2010/main" Requires="a14">
        <xdr:graphicFrame macro="">
          <xdr:nvGraphicFramePr>
            <xdr:cNvPr id="15" name="Job Type"/>
            <xdr:cNvGraphicFramePr/>
          </xdr:nvGraphicFramePr>
          <xdr:xfrm>
            <a:off x="0" y="0"/>
            <a:ext cx="0" cy="0"/>
          </xdr:xfrm>
          <a:graphic>
            <a:graphicData uri="http://schemas.microsoft.com/office/drawing/2010/slicer">
              <sle:slicer xmlns:sle="http://schemas.microsoft.com/office/drawing/2010/slicer" name="Job Type"/>
            </a:graphicData>
          </a:graphic>
        </xdr:graphicFrame>
      </mc:Choice>
      <mc:Fallback>
        <xdr:sp macro="" textlink="">
          <xdr:nvSpPr>
            <xdr:cNvPr id="0" name=""/>
            <xdr:cNvSpPr>
              <a:spLocks noTextEdit="1"/>
            </xdr:cNvSpPr>
          </xdr:nvSpPr>
          <xdr:spPr>
            <a:xfrm>
              <a:off x="4524375" y="4762499"/>
              <a:ext cx="1512000" cy="22712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98</xdr:col>
      <xdr:colOff>485775</xdr:colOff>
      <xdr:row>4</xdr:row>
      <xdr:rowOff>85725</xdr:rowOff>
    </xdr:from>
    <xdr:to>
      <xdr:col>103</xdr:col>
      <xdr:colOff>19050</xdr:colOff>
      <xdr:row>21</xdr:row>
      <xdr:rowOff>0</xdr:rowOff>
    </xdr:to>
    <xdr:sp macro="" textlink="">
      <xdr:nvSpPr>
        <xdr:cNvPr id="16" name="Textfeld 15"/>
        <xdr:cNvSpPr txBox="1"/>
      </xdr:nvSpPr>
      <xdr:spPr>
        <a:xfrm>
          <a:off x="10125075" y="533400"/>
          <a:ext cx="3343275" cy="1533525"/>
        </a:xfrm>
        <a:prstGeom prst="rect">
          <a:avLst/>
        </a:prstGeom>
        <a:solidFill>
          <a:schemeClr val="bg1"/>
        </a:solidFill>
        <a:ln w="2857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itchFamily="34" charset="0"/>
              <a:cs typeface="Arial" pitchFamily="34" charset="0"/>
            </a:rPr>
            <a:t>Exact</a:t>
          </a:r>
          <a:r>
            <a:rPr lang="de-DE" sz="1100" baseline="0">
              <a:latin typeface="Arial" pitchFamily="34" charset="0"/>
              <a:cs typeface="Arial" pitchFamily="34" charset="0"/>
            </a:rPr>
            <a:t> PowerPoint Format</a:t>
          </a:r>
        </a:p>
        <a:p>
          <a:r>
            <a:rPr lang="de-DE" sz="1100" baseline="0">
              <a:latin typeface="Arial" pitchFamily="34" charset="0"/>
              <a:cs typeface="Arial" pitchFamily="34" charset="0"/>
            </a:rPr>
            <a:t>No VBA!</a:t>
          </a:r>
        </a:p>
        <a:p>
          <a:r>
            <a:rPr lang="de-DE" sz="1100" baseline="0">
              <a:latin typeface="Arial" pitchFamily="34" charset="0"/>
              <a:cs typeface="Arial" pitchFamily="34" charset="0"/>
            </a:rPr>
            <a:t>Standard Excel Chart Elements</a:t>
          </a:r>
        </a:p>
        <a:p>
          <a:r>
            <a:rPr lang="de-DE" sz="1100" baseline="0">
              <a:latin typeface="Arial" pitchFamily="34" charset="0"/>
              <a:cs typeface="Arial" pitchFamily="34" charset="0"/>
            </a:rPr>
            <a:t>Standard Excel 2010 Pivot Elements</a:t>
          </a:r>
        </a:p>
        <a:p>
          <a:r>
            <a:rPr lang="de-DE" sz="1100" baseline="0">
              <a:latin typeface="Arial" pitchFamily="34" charset="0"/>
              <a:cs typeface="Arial" pitchFamily="34" charset="0"/>
            </a:rPr>
            <a:t>Similar Scaling within the Bar-Charts to make them compareable</a:t>
          </a:r>
        </a:p>
        <a:p>
          <a:endParaRPr lang="de-DE" sz="1100" baseline="0">
            <a:latin typeface="Arial" pitchFamily="34" charset="0"/>
            <a:cs typeface="Arial" pitchFamily="34" charset="0"/>
          </a:endParaRPr>
        </a:p>
        <a:p>
          <a:r>
            <a:rPr lang="de-DE" sz="1100" baseline="0">
              <a:latin typeface="Arial" pitchFamily="34" charset="0"/>
              <a:cs typeface="Arial" pitchFamily="34" charset="0"/>
            </a:rPr>
            <a:t>... ready to be a standard controlling report ;-)</a:t>
          </a:r>
        </a:p>
        <a:p>
          <a:endParaRPr lang="de-DE" sz="1100" baseline="0">
            <a:latin typeface="Arial" pitchFamily="34" charset="0"/>
            <a:cs typeface="Arial" pitchFamily="34" charset="0"/>
          </a:endParaRPr>
        </a:p>
        <a:p>
          <a:endParaRPr lang="de-DE" sz="1100"/>
        </a:p>
      </xdr:txBody>
    </xdr:sp>
    <xdr:clientData/>
  </xdr:twoCellAnchor>
  <xdr:twoCellAnchor editAs="oneCell">
    <xdr:from>
      <xdr:col>83</xdr:col>
      <xdr:colOff>28575</xdr:colOff>
      <xdr:row>1</xdr:row>
      <xdr:rowOff>19050</xdr:rowOff>
    </xdr:from>
    <xdr:to>
      <xdr:col>96</xdr:col>
      <xdr:colOff>85725</xdr:colOff>
      <xdr:row>5</xdr:row>
      <xdr:rowOff>72009</xdr:rowOff>
    </xdr:to>
    <xdr:pic>
      <xdr:nvPicPr>
        <xdr:cNvPr id="17" name="Grafik 16" descr="http://www.pro-chart.de/images/pro-chart-logo_m_spiegel.jp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058150" y="180975"/>
          <a:ext cx="1295400" cy="4339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17</xdr:row>
      <xdr:rowOff>0</xdr:rowOff>
    </xdr:from>
    <xdr:to>
      <xdr:col>31</xdr:col>
      <xdr:colOff>0</xdr:colOff>
      <xdr:row>31</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1266825</xdr:colOff>
      <xdr:row>16</xdr:row>
      <xdr:rowOff>47625</xdr:rowOff>
    </xdr:from>
    <xdr:to>
      <xdr:col>3</xdr:col>
      <xdr:colOff>1485899</xdr:colOff>
      <xdr:row>28</xdr:row>
      <xdr:rowOff>104775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30</xdr:col>
      <xdr:colOff>723901</xdr:colOff>
      <xdr:row>13</xdr:row>
      <xdr:rowOff>0</xdr:rowOff>
    </xdr:from>
    <xdr:to>
      <xdr:col>34</xdr:col>
      <xdr:colOff>0</xdr:colOff>
      <xdr:row>29</xdr:row>
      <xdr:rowOff>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48</xdr:col>
      <xdr:colOff>0</xdr:colOff>
      <xdr:row>90</xdr:row>
      <xdr:rowOff>0</xdr:rowOff>
    </xdr:from>
    <xdr:to>
      <xdr:col>75</xdr:col>
      <xdr:colOff>0</xdr:colOff>
      <xdr:row>111</xdr:row>
      <xdr:rowOff>0</xdr:rowOff>
    </xdr:to>
    <xdr:graphicFrame macro="">
      <xdr:nvGraphicFramePr>
        <xdr:cNvPr id="2" name="Diagramm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0</xdr:colOff>
      <xdr:row>88</xdr:row>
      <xdr:rowOff>0</xdr:rowOff>
    </xdr:from>
    <xdr:to>
      <xdr:col>75</xdr:col>
      <xdr:colOff>0</xdr:colOff>
      <xdr:row>113</xdr:row>
      <xdr:rowOff>0</xdr:rowOff>
    </xdr:to>
    <xdr:graphicFrame macro="">
      <xdr:nvGraphicFramePr>
        <xdr:cNvPr id="3" name="Diagramm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114300</xdr:colOff>
      <xdr:row>83</xdr:row>
      <xdr:rowOff>123825</xdr:rowOff>
    </xdr:from>
    <xdr:to>
      <xdr:col>46</xdr:col>
      <xdr:colOff>247650</xdr:colOff>
      <xdr:row>84</xdr:row>
      <xdr:rowOff>38100</xdr:rowOff>
    </xdr:to>
    <xdr:grpSp>
      <xdr:nvGrpSpPr>
        <xdr:cNvPr id="4" name="Group 93"/>
        <xdr:cNvGrpSpPr>
          <a:grpSpLocks/>
        </xdr:cNvGrpSpPr>
      </xdr:nvGrpSpPr>
      <xdr:grpSpPr bwMode="auto">
        <a:xfrm>
          <a:off x="19297650" y="15640050"/>
          <a:ext cx="133350" cy="76200"/>
          <a:chOff x="1742" y="1792"/>
          <a:chExt cx="14" cy="8"/>
        </a:xfrm>
      </xdr:grpSpPr>
      <xdr:sp macro="" textlink="">
        <xdr:nvSpPr>
          <xdr:cNvPr id="5" name="Line 87"/>
          <xdr:cNvSpPr>
            <a:spLocks noChangeShapeType="1"/>
          </xdr:cNvSpPr>
        </xdr:nvSpPr>
        <xdr:spPr bwMode="auto">
          <a:xfrm>
            <a:off x="1742" y="1796"/>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Rectangle 92"/>
          <xdr:cNvSpPr>
            <a:spLocks noChangeArrowheads="1"/>
          </xdr:cNvSpPr>
        </xdr:nvSpPr>
        <xdr:spPr bwMode="auto">
          <a:xfrm>
            <a:off x="1749" y="1792"/>
            <a:ext cx="7" cy="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49</xdr:col>
      <xdr:colOff>3176</xdr:colOff>
      <xdr:row>83</xdr:row>
      <xdr:rowOff>133350</xdr:rowOff>
    </xdr:from>
    <xdr:to>
      <xdr:col>49</xdr:col>
      <xdr:colOff>79376</xdr:colOff>
      <xdr:row>84</xdr:row>
      <xdr:rowOff>104775</xdr:rowOff>
    </xdr:to>
    <xdr:grpSp>
      <xdr:nvGrpSpPr>
        <xdr:cNvPr id="7" name="Group 94"/>
        <xdr:cNvGrpSpPr>
          <a:grpSpLocks/>
        </xdr:cNvGrpSpPr>
      </xdr:nvGrpSpPr>
      <xdr:grpSpPr bwMode="auto">
        <a:xfrm rot="16200000">
          <a:off x="19748501" y="15678150"/>
          <a:ext cx="133350" cy="76200"/>
          <a:chOff x="1742" y="1792"/>
          <a:chExt cx="14" cy="8"/>
        </a:xfrm>
      </xdr:grpSpPr>
      <xdr:sp macro="" textlink="">
        <xdr:nvSpPr>
          <xdr:cNvPr id="8" name="Line 95"/>
          <xdr:cNvSpPr>
            <a:spLocks noChangeShapeType="1"/>
          </xdr:cNvSpPr>
        </xdr:nvSpPr>
        <xdr:spPr bwMode="auto">
          <a:xfrm>
            <a:off x="1742" y="1796"/>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Rectangle 96"/>
          <xdr:cNvSpPr>
            <a:spLocks noChangeArrowheads="1"/>
          </xdr:cNvSpPr>
        </xdr:nvSpPr>
        <xdr:spPr bwMode="auto">
          <a:xfrm>
            <a:off x="1749" y="1792"/>
            <a:ext cx="7" cy="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50</xdr:col>
      <xdr:colOff>9525</xdr:colOff>
      <xdr:row>83</xdr:row>
      <xdr:rowOff>57150</xdr:rowOff>
    </xdr:from>
    <xdr:to>
      <xdr:col>51</xdr:col>
      <xdr:colOff>47625</xdr:colOff>
      <xdr:row>84</xdr:row>
      <xdr:rowOff>28575</xdr:rowOff>
    </xdr:to>
    <xdr:grpSp>
      <xdr:nvGrpSpPr>
        <xdr:cNvPr id="10" name="Group 99"/>
        <xdr:cNvGrpSpPr>
          <a:grpSpLocks/>
        </xdr:cNvGrpSpPr>
      </xdr:nvGrpSpPr>
      <xdr:grpSpPr bwMode="auto">
        <a:xfrm rot="10800000">
          <a:off x="19973925" y="15573375"/>
          <a:ext cx="228600" cy="133350"/>
          <a:chOff x="1952" y="2103"/>
          <a:chExt cx="24" cy="14"/>
        </a:xfrm>
      </xdr:grpSpPr>
      <xdr:sp macro="" textlink="">
        <xdr:nvSpPr>
          <xdr:cNvPr id="11" name="AutoShape 97"/>
          <xdr:cNvSpPr>
            <a:spLocks noChangeArrowheads="1"/>
          </xdr:cNvSpPr>
        </xdr:nvSpPr>
        <xdr:spPr bwMode="auto">
          <a:xfrm rot="16200000">
            <a:off x="1951" y="2104"/>
            <a:ext cx="14" cy="12"/>
          </a:xfrm>
          <a:prstGeom prst="triangle">
            <a:avLst>
              <a:gd name="adj" fmla="val 50000"/>
            </a:avLst>
          </a:prstGeom>
          <a:solidFill>
            <a:srgbClr xmlns:mc="http://schemas.openxmlformats.org/markup-compatibility/2006" xmlns:a14="http://schemas.microsoft.com/office/drawing/2010/main" val="9999FF" mc:Ignorable="a14" a14:legacySpreadsheetColorIndex="24"/>
          </a:solidFill>
          <a:ln w="9525">
            <a:solidFill>
              <a:srgbClr xmlns:mc="http://schemas.openxmlformats.org/markup-compatibility/2006" xmlns:a14="http://schemas.microsoft.com/office/drawing/2010/main" val="9999FF" mc:Ignorable="a14" a14:legacySpreadsheetColorIndex="24"/>
            </a:solidFill>
            <a:miter lim="800000"/>
            <a:headEnd/>
            <a:tailEnd/>
          </a:ln>
        </xdr:spPr>
      </xdr:sp>
      <xdr:sp macro="" textlink="">
        <xdr:nvSpPr>
          <xdr:cNvPr id="12" name="AutoShape 98"/>
          <xdr:cNvSpPr>
            <a:spLocks noChangeArrowheads="1"/>
          </xdr:cNvSpPr>
        </xdr:nvSpPr>
        <xdr:spPr bwMode="auto">
          <a:xfrm rot="5400000">
            <a:off x="1963" y="2104"/>
            <a:ext cx="14" cy="12"/>
          </a:xfrm>
          <a:prstGeom prst="triangle">
            <a:avLst>
              <a:gd name="adj" fmla="val 50000"/>
            </a:avLst>
          </a:prstGeom>
          <a:noFill/>
          <a:ln>
            <a:noFill/>
          </a:ln>
          <a:extLst>
            <a:ext uri="{909E8E84-426E-40DD-AFC4-6F175D3DCCD1}">
              <a14:hiddenFill xmlns:a14="http://schemas.microsoft.com/office/drawing/2010/main">
                <a:solidFill>
                  <a:srgbClr xmlns:mc="http://schemas.openxmlformats.org/markup-compatibility/2006" val="9999FF" mc:Ignorable="a14" a14:legacySpreadsheetColorIndex="24"/>
                </a:solidFill>
              </a14:hiddenFill>
            </a:ext>
            <a:ext uri="{91240B29-F687-4F45-9708-019B960494DF}">
              <a14:hiddenLine xmlns:a14="http://schemas.microsoft.com/office/drawing/2010/main" w="9525">
                <a:solidFill>
                  <a:srgbClr xmlns:mc="http://schemas.openxmlformats.org/markup-compatibility/2006" val="9999FF" mc:Ignorable="a14" a14:legacySpreadsheetColorIndex="2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14</xdr:col>
          <xdr:colOff>3175</xdr:colOff>
          <xdr:row>12</xdr:row>
          <xdr:rowOff>209550</xdr:rowOff>
        </xdr:from>
        <xdr:to>
          <xdr:col>30</xdr:col>
          <xdr:colOff>117475</xdr:colOff>
          <xdr:row>34</xdr:row>
          <xdr:rowOff>69850</xdr:rowOff>
        </xdr:to>
        <xdr:pic>
          <xdr:nvPicPr>
            <xdr:cNvPr id="13" name="Picture 100"/>
            <xdr:cNvPicPr>
              <a:picLocks noChangeAspect="1" noChangeArrowheads="1"/>
              <a:extLst>
                <a:ext uri="{84589F7E-364E-4C9E-8A38-B11213B215E9}">
                  <a14:cameraTool cellRange="$AU$88:$BW$113" spid="_x0000_s7183"/>
                </a:ext>
              </a:extLst>
            </xdr:cNvPicPr>
          </xdr:nvPicPr>
          <xdr:blipFill>
            <a:blip xmlns:r="http://schemas.openxmlformats.org/officeDocument/2006/relationships" r:embed="rId3"/>
            <a:srcRect/>
            <a:stretch>
              <a:fillRect/>
            </a:stretch>
          </xdr:blipFill>
          <xdr:spPr bwMode="auto">
            <a:xfrm>
              <a:off x="7394575" y="1771650"/>
              <a:ext cx="5600700" cy="48768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erg Decker" refreshedDate="41096.517221412039" createdVersion="4" refreshedVersion="4" minRefreshableVersion="3" recordCount="1883">
  <cacheSource type="worksheet">
    <worksheetSource name="tblSalaries"/>
  </cacheSource>
  <cacheFields count="25">
    <cacheField name="Unique ID" numFmtId="0">
      <sharedItems count="1883">
        <s v="ID0001"/>
        <s v="ID0002"/>
        <s v="ID0003"/>
        <s v="ID0004"/>
        <s v="ID0005"/>
        <s v="ID0006"/>
        <s v="ID0007"/>
        <s v="ID0008"/>
        <s v="ID0009"/>
        <s v="ID0010"/>
        <s v="ID0011"/>
        <s v="ID0012"/>
        <s v="ID0013"/>
        <s v="ID0014"/>
        <s v="ID0015"/>
        <s v="ID0016"/>
        <s v="ID0017"/>
        <s v="ID0018"/>
        <s v="ID0019"/>
        <s v="ID0020"/>
        <s v="ID0021"/>
        <s v="ID0022"/>
        <s v="ID0023"/>
        <s v="ID0024"/>
        <s v="ID0025"/>
        <s v="ID0026"/>
        <s v="ID0028"/>
        <s v="ID0029"/>
        <s v="ID0030"/>
        <s v="ID0031"/>
        <s v="ID0032"/>
        <s v="ID0033"/>
        <s v="ID0035"/>
        <s v="ID0036"/>
        <s v="ID0037"/>
        <s v="ID0038"/>
        <s v="ID0039"/>
        <s v="ID0040"/>
        <s v="ID0041"/>
        <s v="ID0042"/>
        <s v="ID0043"/>
        <s v="ID0044"/>
        <s v="ID0045"/>
        <s v="ID0046"/>
        <s v="ID0047"/>
        <s v="ID0048"/>
        <s v="ID0049"/>
        <s v="ID0050"/>
        <s v="ID0051"/>
        <s v="ID0052"/>
        <s v="ID0053"/>
        <s v="ID0054"/>
        <s v="ID0055"/>
        <s v="ID0056"/>
        <s v="ID0057"/>
        <s v="ID0058"/>
        <s v="ID0059"/>
        <s v="ID0060"/>
        <s v="ID0061"/>
        <s v="ID0062"/>
        <s v="ID0063"/>
        <s v="ID0064"/>
        <s v="ID0065"/>
        <s v="ID0066"/>
        <s v="ID0067"/>
        <s v="ID0068"/>
        <s v="ID0069"/>
        <s v="ID0070"/>
        <s v="ID0071"/>
        <s v="ID0072"/>
        <s v="ID0073"/>
        <s v="ID0074"/>
        <s v="ID0075"/>
        <s v="ID0076"/>
        <s v="ID0077"/>
        <s v="ID0078"/>
        <s v="ID0079"/>
        <s v="ID0080"/>
        <s v="ID0081"/>
        <s v="ID0082"/>
        <s v="ID0083"/>
        <s v="ID0084"/>
        <s v="ID0085"/>
        <s v="ID0086"/>
        <s v="ID0087"/>
        <s v="ID0088"/>
        <s v="ID0089"/>
        <s v="ID0090"/>
        <s v="ID0091"/>
        <s v="ID0092"/>
        <s v="ID0093"/>
        <s v="ID0094"/>
        <s v="ID0095"/>
        <s v="ID0096"/>
        <s v="ID0097"/>
        <s v="ID0098"/>
        <s v="ID0099"/>
        <s v="ID0100"/>
        <s v="ID0101"/>
        <s v="ID0102"/>
        <s v="ID0103"/>
        <s v="ID0104"/>
        <s v="ID0105"/>
        <s v="ID0106"/>
        <s v="ID0107"/>
        <s v="ID0108"/>
        <s v="ID0109"/>
        <s v="ID0111"/>
        <s v="ID0112"/>
        <s v="ID0113"/>
        <s v="ID0114"/>
        <s v="ID0115"/>
        <s v="ID0116"/>
        <s v="ID0117"/>
        <s v="ID0118"/>
        <s v="ID0119"/>
        <s v="ID0120"/>
        <s v="ID0121"/>
        <s v="ID0122"/>
        <s v="ID0123"/>
        <s v="ID0124"/>
        <s v="ID0125"/>
        <s v="ID0126"/>
        <s v="ID0127"/>
        <s v="ID0128"/>
        <s v="ID0129"/>
        <s v="ID0130"/>
        <s v="ID0131"/>
        <s v="ID0132"/>
        <s v="ID0133"/>
        <s v="ID0134"/>
        <s v="ID0135"/>
        <s v="ID0136"/>
        <s v="ID0137"/>
        <s v="ID0138"/>
        <s v="ID0139"/>
        <s v="ID0140"/>
        <s v="ID0141"/>
        <s v="ID0142"/>
        <s v="ID0143"/>
        <s v="ID0144"/>
        <s v="ID0145"/>
        <s v="ID0146"/>
        <s v="ID0147"/>
        <s v="ID0148"/>
        <s v="ID0149"/>
        <s v="ID0150"/>
        <s v="ID0151"/>
        <s v="ID0152"/>
        <s v="ID0153"/>
        <s v="ID0154"/>
        <s v="ID0155"/>
        <s v="ID0156"/>
        <s v="ID0157"/>
        <s v="ID0158"/>
        <s v="ID0159"/>
        <s v="ID0160"/>
        <s v="ID0161"/>
        <s v="ID0162"/>
        <s v="ID0163"/>
        <s v="ID0164"/>
        <s v="ID0165"/>
        <s v="ID0166"/>
        <s v="ID0167"/>
        <s v="ID0168"/>
        <s v="ID0169"/>
        <s v="ID0170"/>
        <s v="ID0171"/>
        <s v="ID0172"/>
        <s v="ID0173"/>
        <s v="ID0174"/>
        <s v="ID0175"/>
        <s v="ID0176"/>
        <s v="ID0177"/>
        <s v="ID0178"/>
        <s v="ID0179"/>
        <s v="ID0180"/>
        <s v="ID0181"/>
        <s v="ID0182"/>
        <s v="ID0183"/>
        <s v="ID0184"/>
        <s v="ID0185"/>
        <s v="ID0186"/>
        <s v="ID0187"/>
        <s v="ID0188"/>
        <s v="ID0189"/>
        <s v="ID0190"/>
        <s v="ID0192"/>
        <s v="ID0193"/>
        <s v="ID0194"/>
        <s v="ID0195"/>
        <s v="ID0196"/>
        <s v="ID0197"/>
        <s v="ID0198"/>
        <s v="ID0200"/>
        <s v="ID0201"/>
        <s v="ID0202"/>
        <s v="ID0203"/>
        <s v="ID0204"/>
        <s v="ID0205"/>
        <s v="ID0207"/>
        <s v="ID0208"/>
        <s v="ID0209"/>
        <s v="ID0210"/>
        <s v="ID0211"/>
        <s v="ID0212"/>
        <s v="ID0213"/>
        <s v="ID0214"/>
        <s v="ID0215"/>
        <s v="ID0216"/>
        <s v="ID0217"/>
        <s v="ID0218"/>
        <s v="ID0219"/>
        <s v="ID0220"/>
        <s v="ID0221"/>
        <s v="ID0222"/>
        <s v="ID0223"/>
        <s v="ID0224"/>
        <s v="ID0225"/>
        <s v="ID0226"/>
        <s v="ID0227"/>
        <s v="ID0228"/>
        <s v="ID0229"/>
        <s v="ID0230"/>
        <s v="ID0231"/>
        <s v="ID0232"/>
        <s v="ID0233"/>
        <s v="ID0234"/>
        <s v="ID0235"/>
        <s v="ID0236"/>
        <s v="ID0237"/>
        <s v="ID0238"/>
        <s v="ID0239"/>
        <s v="ID0240"/>
        <s v="ID0241"/>
        <s v="ID0242"/>
        <s v="ID0243"/>
        <s v="ID0244"/>
        <s v="ID0245"/>
        <s v="ID0246"/>
        <s v="ID0247"/>
        <s v="ID0248"/>
        <s v="ID0249"/>
        <s v="ID0250"/>
        <s v="ID0251"/>
        <s v="ID0252"/>
        <s v="ID0253"/>
        <s v="ID0254"/>
        <s v="ID0255"/>
        <s v="ID0256"/>
        <s v="ID0257"/>
        <s v="ID0258"/>
        <s v="ID0259"/>
        <s v="ID0260"/>
        <s v="ID0261"/>
        <s v="ID0262"/>
        <s v="ID0263"/>
        <s v="ID0264"/>
        <s v="ID0265"/>
        <s v="ID0266"/>
        <s v="ID0267"/>
        <s v="ID0268"/>
        <s v="ID0269"/>
        <s v="ID0270"/>
        <s v="ID0271"/>
        <s v="ID0272"/>
        <s v="ID0273"/>
        <s v="ID0274"/>
        <s v="ID0275"/>
        <s v="ID0276"/>
        <s v="ID0277"/>
        <s v="ID0278"/>
        <s v="ID0279"/>
        <s v="ID0280"/>
        <s v="ID0281"/>
        <s v="ID0282"/>
        <s v="ID0283"/>
        <s v="ID0284"/>
        <s v="ID0285"/>
        <s v="ID0286"/>
        <s v="ID0287"/>
        <s v="ID0288"/>
        <s v="ID0289"/>
        <s v="ID0290"/>
        <s v="ID0291"/>
        <s v="ID0292"/>
        <s v="ID0293"/>
        <s v="ID0294"/>
        <s v="ID0295"/>
        <s v="ID0296"/>
        <s v="ID0297"/>
        <s v="ID0298"/>
        <s v="ID0299"/>
        <s v="ID0300"/>
        <s v="ID0301"/>
        <s v="ID0302"/>
        <s v="ID0303"/>
        <s v="ID0304"/>
        <s v="ID0305"/>
        <s v="ID0306"/>
        <s v="ID0307"/>
        <s v="ID0308"/>
        <s v="ID0309"/>
        <s v="ID0310"/>
        <s v="ID0311"/>
        <s v="ID0312"/>
        <s v="ID0313"/>
        <s v="ID0314"/>
        <s v="ID0315"/>
        <s v="ID0316"/>
        <s v="ID0317"/>
        <s v="ID0318"/>
        <s v="ID0319"/>
        <s v="ID0320"/>
        <s v="ID0321"/>
        <s v="ID0322"/>
        <s v="ID0323"/>
        <s v="ID0324"/>
        <s v="ID0325"/>
        <s v="ID0326"/>
        <s v="ID0327"/>
        <s v="ID0328"/>
        <s v="ID0329"/>
        <s v="ID0330"/>
        <s v="ID0331"/>
        <s v="ID0332"/>
        <s v="ID0333"/>
        <s v="ID0334"/>
        <s v="ID0335"/>
        <s v="ID0336"/>
        <s v="ID0337"/>
        <s v="ID0338"/>
        <s v="ID0339"/>
        <s v="ID0340"/>
        <s v="ID0341"/>
        <s v="ID0342"/>
        <s v="ID0343"/>
        <s v="ID0344"/>
        <s v="ID0346"/>
        <s v="ID0347"/>
        <s v="ID0348"/>
        <s v="ID0349"/>
        <s v="ID0350"/>
        <s v="ID0351"/>
        <s v="ID0352"/>
        <s v="ID0353"/>
        <s v="ID0354"/>
        <s v="ID0355"/>
        <s v="ID0356"/>
        <s v="ID0357"/>
        <s v="ID0358"/>
        <s v="ID0359"/>
        <s v="ID0360"/>
        <s v="ID0361"/>
        <s v="ID0362"/>
        <s v="ID0363"/>
        <s v="ID0365"/>
        <s v="ID0366"/>
        <s v="ID0367"/>
        <s v="ID0368"/>
        <s v="ID0369"/>
        <s v="ID0370"/>
        <s v="ID0371"/>
        <s v="ID0372"/>
        <s v="ID0373"/>
        <s v="ID0374"/>
        <s v="ID0375"/>
        <s v="ID0376"/>
        <s v="ID0377"/>
        <s v="ID0378"/>
        <s v="ID0379"/>
        <s v="ID0380"/>
        <s v="ID0381"/>
        <s v="ID0382"/>
        <s v="ID0383"/>
        <s v="ID0384"/>
        <s v="ID0385"/>
        <s v="ID0386"/>
        <s v="ID0387"/>
        <s v="ID0388"/>
        <s v="ID0389"/>
        <s v="ID0390"/>
        <s v="ID0391"/>
        <s v="ID0392"/>
        <s v="ID0393"/>
        <s v="ID0394"/>
        <s v="ID0395"/>
        <s v="ID0396"/>
        <s v="ID0397"/>
        <s v="ID0398"/>
        <s v="ID0399"/>
        <s v="ID0400"/>
        <s v="ID0401"/>
        <s v="ID0402"/>
        <s v="ID0403"/>
        <s v="ID0404"/>
        <s v="ID0405"/>
        <s v="ID0406"/>
        <s v="ID0407"/>
        <s v="ID0408"/>
        <s v="ID0409"/>
        <s v="ID0410"/>
        <s v="ID0411"/>
        <s v="ID0412"/>
        <s v="ID0413"/>
        <s v="ID0414"/>
        <s v="ID0415"/>
        <s v="ID0416"/>
        <s v="ID0417"/>
        <s v="ID0418"/>
        <s v="ID0419"/>
        <s v="ID0420"/>
        <s v="ID0421"/>
        <s v="ID0422"/>
        <s v="ID0423"/>
        <s v="ID0424"/>
        <s v="ID0425"/>
        <s v="ID0426"/>
        <s v="ID0427"/>
        <s v="ID0428"/>
        <s v="ID0429"/>
        <s v="ID0430"/>
        <s v="ID0431"/>
        <s v="ID0432"/>
        <s v="ID0433"/>
        <s v="ID0434"/>
        <s v="ID0435"/>
        <s v="ID0436"/>
        <s v="ID0437"/>
        <s v="ID0438"/>
        <s v="ID0439"/>
        <s v="ID0440"/>
        <s v="ID0441"/>
        <s v="ID0442"/>
        <s v="ID0443"/>
        <s v="ID0444"/>
        <s v="ID0445"/>
        <s v="ID0446"/>
        <s v="ID0447"/>
        <s v="ID0448"/>
        <s v="ID0449"/>
        <s v="ID0450"/>
        <s v="ID0451"/>
        <s v="ID0452"/>
        <s v="ID0453"/>
        <s v="ID0454"/>
        <s v="ID0455"/>
        <s v="ID0456"/>
        <s v="ID0457"/>
        <s v="ID0458"/>
        <s v="ID0459"/>
        <s v="ID0460"/>
        <s v="ID0461"/>
        <s v="ID0462"/>
        <s v="ID0463"/>
        <s v="ID0464"/>
        <s v="ID0465"/>
        <s v="ID0466"/>
        <s v="ID0467"/>
        <s v="ID0468"/>
        <s v="ID0469"/>
        <s v="ID0470"/>
        <s v="ID0471"/>
        <s v="ID0472"/>
        <s v="ID0473"/>
        <s v="ID0474"/>
        <s v="ID0476"/>
        <s v="ID0477"/>
        <s v="ID0478"/>
        <s v="ID0479"/>
        <s v="ID0480"/>
        <s v="ID0481"/>
        <s v="ID0482"/>
        <s v="ID0484"/>
        <s v="ID0485"/>
        <s v="ID0486"/>
        <s v="ID0487"/>
        <s v="ID0488"/>
        <s v="ID0489"/>
        <s v="ID0490"/>
        <s v="ID0491"/>
        <s v="ID0492"/>
        <s v="ID0493"/>
        <s v="ID0494"/>
        <s v="ID0495"/>
        <s v="ID0496"/>
        <s v="ID0497"/>
        <s v="ID0498"/>
        <s v="ID0499"/>
        <s v="ID0500"/>
        <s v="ID0501"/>
        <s v="ID0502"/>
        <s v="ID0503"/>
        <s v="ID0504"/>
        <s v="ID0505"/>
        <s v="ID0506"/>
        <s v="ID0507"/>
        <s v="ID0508"/>
        <s v="ID0509"/>
        <s v="ID0510"/>
        <s v="ID0511"/>
        <s v="ID0512"/>
        <s v="ID0513"/>
        <s v="ID0514"/>
        <s v="ID0515"/>
        <s v="ID0516"/>
        <s v="ID0517"/>
        <s v="ID0518"/>
        <s v="ID0519"/>
        <s v="ID0520"/>
        <s v="ID0521"/>
        <s v="ID0522"/>
        <s v="ID0523"/>
        <s v="ID0524"/>
        <s v="ID0525"/>
        <s v="ID0526"/>
        <s v="ID0527"/>
        <s v="ID0528"/>
        <s v="ID0529"/>
        <s v="ID0530"/>
        <s v="ID0531"/>
        <s v="ID0532"/>
        <s v="ID0533"/>
        <s v="ID0534"/>
        <s v="ID0535"/>
        <s v="ID0536"/>
        <s v="ID0537"/>
        <s v="ID0538"/>
        <s v="ID0539"/>
        <s v="ID0540"/>
        <s v="ID0541"/>
        <s v="ID0543"/>
        <s v="ID0544"/>
        <s v="ID0545"/>
        <s v="ID0546"/>
        <s v="ID0547"/>
        <s v="ID0548"/>
        <s v="ID0549"/>
        <s v="ID0550"/>
        <s v="ID0551"/>
        <s v="ID0552"/>
        <s v="ID0553"/>
        <s v="ID0554"/>
        <s v="ID0555"/>
        <s v="ID0556"/>
        <s v="ID0557"/>
        <s v="ID0558"/>
        <s v="ID0559"/>
        <s v="ID0560"/>
        <s v="ID0561"/>
        <s v="ID0562"/>
        <s v="ID0563"/>
        <s v="ID0564"/>
        <s v="ID0565"/>
        <s v="ID0566"/>
        <s v="ID0567"/>
        <s v="ID0568"/>
        <s v="ID0569"/>
        <s v="ID0570"/>
        <s v="ID0572"/>
        <s v="ID0573"/>
        <s v="ID0574"/>
        <s v="ID0575"/>
        <s v="ID0576"/>
        <s v="ID0577"/>
        <s v="ID0578"/>
        <s v="ID0579"/>
        <s v="ID0580"/>
        <s v="ID0581"/>
        <s v="ID0582"/>
        <s v="ID0583"/>
        <s v="ID0584"/>
        <s v="ID0585"/>
        <s v="ID0586"/>
        <s v="ID0587"/>
        <s v="ID0588"/>
        <s v="ID0589"/>
        <s v="ID0590"/>
        <s v="ID0591"/>
        <s v="ID0592"/>
        <s v="ID0593"/>
        <s v="ID0594"/>
        <s v="ID0595"/>
        <s v="ID0596"/>
        <s v="ID0597"/>
        <s v="ID0598"/>
        <s v="ID0599"/>
        <s v="ID0600"/>
        <s v="ID0601"/>
        <s v="ID0602"/>
        <s v="ID0603"/>
        <s v="ID0604"/>
        <s v="ID0605"/>
        <s v="ID0606"/>
        <s v="ID0608"/>
        <s v="ID0609"/>
        <s v="ID0611"/>
        <s v="ID0612"/>
        <s v="ID0613"/>
        <s v="ID0614"/>
        <s v="ID0615"/>
        <s v="ID0616"/>
        <s v="ID0617"/>
        <s v="ID0618"/>
        <s v="ID0619"/>
        <s v="ID0620"/>
        <s v="ID0621"/>
        <s v="ID0622"/>
        <s v="ID0623"/>
        <s v="ID0624"/>
        <s v="ID0625"/>
        <s v="ID0626"/>
        <s v="ID0627"/>
        <s v="ID0628"/>
        <s v="ID0629"/>
        <s v="ID0630"/>
        <s v="ID0631"/>
        <s v="ID0632"/>
        <s v="ID0633"/>
        <s v="ID0634"/>
        <s v="ID0635"/>
        <s v="ID0636"/>
        <s v="ID0637"/>
        <s v="ID0638"/>
        <s v="ID0639"/>
        <s v="ID0640"/>
        <s v="ID0641"/>
        <s v="ID0642"/>
        <s v="ID0643"/>
        <s v="ID0644"/>
        <s v="ID0645"/>
        <s v="ID0646"/>
        <s v="ID0647"/>
        <s v="ID0648"/>
        <s v="ID0649"/>
        <s v="ID0650"/>
        <s v="ID0651"/>
        <s v="ID0652"/>
        <s v="ID0653"/>
        <s v="ID0654"/>
        <s v="ID0655"/>
        <s v="ID0657"/>
        <s v="ID0658"/>
        <s v="ID0659"/>
        <s v="ID0660"/>
        <s v="ID0661"/>
        <s v="ID0662"/>
        <s v="ID0663"/>
        <s v="ID0664"/>
        <s v="ID0665"/>
        <s v="ID0666"/>
        <s v="ID0667"/>
        <s v="ID0668"/>
        <s v="ID0669"/>
        <s v="ID0670"/>
        <s v="ID0671"/>
        <s v="ID0672"/>
        <s v="ID0673"/>
        <s v="ID0674"/>
        <s v="ID0675"/>
        <s v="ID0676"/>
        <s v="ID0677"/>
        <s v="ID0678"/>
        <s v="ID0679"/>
        <s v="ID0680"/>
        <s v="ID0681"/>
        <s v="ID0682"/>
        <s v="ID0683"/>
        <s v="ID0684"/>
        <s v="ID0685"/>
        <s v="ID0686"/>
        <s v="ID0687"/>
        <s v="ID0688"/>
        <s v="ID0689"/>
        <s v="ID0690"/>
        <s v="ID0691"/>
        <s v="ID0692"/>
        <s v="ID0693"/>
        <s v="ID0694"/>
        <s v="ID0695"/>
        <s v="ID0696"/>
        <s v="ID0697"/>
        <s v="ID0698"/>
        <s v="ID0699"/>
        <s v="ID0700"/>
        <s v="ID0701"/>
        <s v="ID0702"/>
        <s v="ID0703"/>
        <s v="ID0704"/>
        <s v="ID0705"/>
        <s v="ID0706"/>
        <s v="ID0707"/>
        <s v="ID0708"/>
        <s v="ID0709"/>
        <s v="ID0710"/>
        <s v="ID0711"/>
        <s v="ID0712"/>
        <s v="ID0713"/>
        <s v="ID0714"/>
        <s v="ID0715"/>
        <s v="ID0716"/>
        <s v="ID0717"/>
        <s v="ID0718"/>
        <s v="ID0719"/>
        <s v="ID0720"/>
        <s v="ID0721"/>
        <s v="ID0722"/>
        <s v="ID0723"/>
        <s v="ID0724"/>
        <s v="ID0725"/>
        <s v="ID0726"/>
        <s v="ID0727"/>
        <s v="ID0728"/>
        <s v="ID0729"/>
        <s v="ID0730"/>
        <s v="ID0731"/>
        <s v="ID0732"/>
        <s v="ID0733"/>
        <s v="ID0734"/>
        <s v="ID0735"/>
        <s v="ID0736"/>
        <s v="ID0737"/>
        <s v="ID0738"/>
        <s v="ID0739"/>
        <s v="ID0740"/>
        <s v="ID0741"/>
        <s v="ID0742"/>
        <s v="ID0743"/>
        <s v="ID0744"/>
        <s v="ID0745"/>
        <s v="ID0746"/>
        <s v="ID0747"/>
        <s v="ID0748"/>
        <s v="ID0749"/>
        <s v="ID0750"/>
        <s v="ID0751"/>
        <s v="ID0752"/>
        <s v="ID0753"/>
        <s v="ID0754"/>
        <s v="ID0755"/>
        <s v="ID0756"/>
        <s v="ID0757"/>
        <s v="ID0758"/>
        <s v="ID0759"/>
        <s v="ID0760"/>
        <s v="ID0761"/>
        <s v="ID0762"/>
        <s v="ID0763"/>
        <s v="ID0764"/>
        <s v="ID0765"/>
        <s v="ID0766"/>
        <s v="ID0767"/>
        <s v="ID0768"/>
        <s v="ID0769"/>
        <s v="ID0770"/>
        <s v="ID0771"/>
        <s v="ID0772"/>
        <s v="ID0773"/>
        <s v="ID0774"/>
        <s v="ID0775"/>
        <s v="ID0776"/>
        <s v="ID0777"/>
        <s v="ID0778"/>
        <s v="ID0779"/>
        <s v="ID0780"/>
        <s v="ID0781"/>
        <s v="ID0782"/>
        <s v="ID0783"/>
        <s v="ID0784"/>
        <s v="ID0785"/>
        <s v="ID0786"/>
        <s v="ID0787"/>
        <s v="ID0788"/>
        <s v="ID0789"/>
        <s v="ID0790"/>
        <s v="ID0791"/>
        <s v="ID0792"/>
        <s v="ID0793"/>
        <s v="ID0794"/>
        <s v="ID0795"/>
        <s v="ID0796"/>
        <s v="ID0797"/>
        <s v="ID0798"/>
        <s v="ID0799"/>
        <s v="ID0800"/>
        <s v="ID0801"/>
        <s v="ID0802"/>
        <s v="ID0803"/>
        <s v="ID0804"/>
        <s v="ID0805"/>
        <s v="ID0806"/>
        <s v="ID0807"/>
        <s v="ID0808"/>
        <s v="ID0809"/>
        <s v="ID0810"/>
        <s v="ID0811"/>
        <s v="ID0812"/>
        <s v="ID0813"/>
        <s v="ID0814"/>
        <s v="ID0815"/>
        <s v="ID0816"/>
        <s v="ID0817"/>
        <s v="ID0818"/>
        <s v="ID0820"/>
        <s v="ID0821"/>
        <s v="ID0822"/>
        <s v="ID0823"/>
        <s v="ID0824"/>
        <s v="ID0825"/>
        <s v="ID0826"/>
        <s v="ID0827"/>
        <s v="ID0828"/>
        <s v="ID0829"/>
        <s v="ID0830"/>
        <s v="ID0831"/>
        <s v="ID0832"/>
        <s v="ID0833"/>
        <s v="ID0834"/>
        <s v="ID0835"/>
        <s v="ID0836"/>
        <s v="ID0837"/>
        <s v="ID0838"/>
        <s v="ID0839"/>
        <s v="ID0840"/>
        <s v="ID0841"/>
        <s v="ID0842"/>
        <s v="ID0844"/>
        <s v="ID0845"/>
        <s v="ID0846"/>
        <s v="ID0847"/>
        <s v="ID0848"/>
        <s v="ID0849"/>
        <s v="ID0850"/>
        <s v="ID0851"/>
        <s v="ID0852"/>
        <s v="ID0854"/>
        <s v="ID0855"/>
        <s v="ID0856"/>
        <s v="ID0857"/>
        <s v="ID0858"/>
        <s v="ID0859"/>
        <s v="ID0860"/>
        <s v="ID0861"/>
        <s v="ID0862"/>
        <s v="ID0863"/>
        <s v="ID0864"/>
        <s v="ID0865"/>
        <s v="ID0866"/>
        <s v="ID0867"/>
        <s v="ID0868"/>
        <s v="ID0869"/>
        <s v="ID0870"/>
        <s v="ID0871"/>
        <s v="ID0872"/>
        <s v="ID0873"/>
        <s v="ID0874"/>
        <s v="ID0875"/>
        <s v="ID0876"/>
        <s v="ID0877"/>
        <s v="ID0878"/>
        <s v="ID0879"/>
        <s v="ID0880"/>
        <s v="ID0881"/>
        <s v="ID0882"/>
        <s v="ID0883"/>
        <s v="ID0884"/>
        <s v="ID0885"/>
        <s v="ID0886"/>
        <s v="ID0887"/>
        <s v="ID0888"/>
        <s v="ID0889"/>
        <s v="ID0890"/>
        <s v="ID0891"/>
        <s v="ID0892"/>
        <s v="ID0893"/>
        <s v="ID0894"/>
        <s v="ID0895"/>
        <s v="ID0896"/>
        <s v="ID0897"/>
        <s v="ID0898"/>
        <s v="ID0899"/>
        <s v="ID0900"/>
        <s v="ID0901"/>
        <s v="ID0903"/>
        <s v="ID0904"/>
        <s v="ID0905"/>
        <s v="ID0906"/>
        <s v="ID0907"/>
        <s v="ID0908"/>
        <s v="ID0909"/>
        <s v="ID0910"/>
        <s v="ID0911"/>
        <s v="ID0912"/>
        <s v="ID0913"/>
        <s v="ID0914"/>
        <s v="ID0915"/>
        <s v="ID0916"/>
        <s v="ID0917"/>
        <s v="ID0918"/>
        <s v="ID0919"/>
        <s v="ID0920"/>
        <s v="ID0921"/>
        <s v="ID0922"/>
        <s v="ID0923"/>
        <s v="ID0924"/>
        <s v="ID0925"/>
        <s v="ID0927"/>
        <s v="ID0928"/>
        <s v="ID0929"/>
        <s v="ID0930"/>
        <s v="ID0931"/>
        <s v="ID0932"/>
        <s v="ID0933"/>
        <s v="ID0934"/>
        <s v="ID0935"/>
        <s v="ID0936"/>
        <s v="ID0937"/>
        <s v="ID0938"/>
        <s v="ID0939"/>
        <s v="ID0940"/>
        <s v="ID0941"/>
        <s v="ID0943"/>
        <s v="ID0944"/>
        <s v="ID0945"/>
        <s v="ID0946"/>
        <s v="ID0948"/>
        <s v="ID0949"/>
        <s v="ID0950"/>
        <s v="ID0951"/>
        <s v="ID0952"/>
        <s v="ID0953"/>
        <s v="ID0954"/>
        <s v="ID0955"/>
        <s v="ID0957"/>
        <s v="ID0958"/>
        <s v="ID0959"/>
        <s v="ID0960"/>
        <s v="ID0961"/>
        <s v="ID0962"/>
        <s v="ID0963"/>
        <s v="ID0964"/>
        <s v="ID0965"/>
        <s v="ID0966"/>
        <s v="ID0967"/>
        <s v="ID0968"/>
        <s v="ID0969"/>
        <s v="ID0970"/>
        <s v="ID0971"/>
        <s v="ID0972"/>
        <s v="ID0973"/>
        <s v="ID0974"/>
        <s v="ID0975"/>
        <s v="ID0976"/>
        <s v="ID0977"/>
        <s v="ID0978"/>
        <s v="ID0979"/>
        <s v="ID0980"/>
        <s v="ID0981"/>
        <s v="ID0983"/>
        <s v="ID0984"/>
        <s v="ID0985"/>
        <s v="ID0986"/>
        <s v="ID0987"/>
        <s v="ID0988"/>
        <s v="ID0989"/>
        <s v="ID0990"/>
        <s v="ID0991"/>
        <s v="ID0992"/>
        <s v="ID0993"/>
        <s v="ID0994"/>
        <s v="ID0995"/>
        <s v="ID0996"/>
        <s v="ID0997"/>
        <s v="ID0998"/>
        <s v="ID0999"/>
        <s v="ID1000"/>
        <s v="ID1001"/>
        <s v="ID1002"/>
        <s v="ID1003"/>
        <s v="ID1004"/>
        <s v="ID1005"/>
        <s v="ID1006"/>
        <s v="ID1007"/>
        <s v="ID1008"/>
        <s v="ID1009"/>
        <s v="ID1010"/>
        <s v="ID1011"/>
        <s v="ID1012"/>
        <s v="ID1013"/>
        <s v="ID1014"/>
        <s v="ID1015"/>
        <s v="ID1016"/>
        <s v="ID1017"/>
        <s v="ID1018"/>
        <s v="ID1019"/>
        <s v="ID1020"/>
        <s v="ID1021"/>
        <s v="ID1023"/>
        <s v="ID1024"/>
        <s v="ID1025"/>
        <s v="ID1026"/>
        <s v="ID1027"/>
        <s v="ID1028"/>
        <s v="ID1029"/>
        <s v="ID1030"/>
        <s v="ID1031"/>
        <s v="ID1032"/>
        <s v="ID1033"/>
        <s v="ID1034"/>
        <s v="ID1035"/>
        <s v="ID1036"/>
        <s v="ID1037"/>
        <s v="ID1038"/>
        <s v="ID1039"/>
        <s v="ID1040"/>
        <s v="ID1041"/>
        <s v="ID1042"/>
        <s v="ID1043"/>
        <s v="ID1044"/>
        <s v="ID1045"/>
        <s v="ID1046"/>
        <s v="ID1047"/>
        <s v="ID1048"/>
        <s v="ID1049"/>
        <s v="ID1050"/>
        <s v="ID1051"/>
        <s v="ID1052"/>
        <s v="ID1053"/>
        <s v="ID1054"/>
        <s v="ID1055"/>
        <s v="ID1056"/>
        <s v="ID1057"/>
        <s v="ID1058"/>
        <s v="ID1059"/>
        <s v="ID1060"/>
        <s v="ID1061"/>
        <s v="ID1062"/>
        <s v="ID1063"/>
        <s v="ID1064"/>
        <s v="ID1065"/>
        <s v="ID1066"/>
        <s v="ID1067"/>
        <s v="ID1068"/>
        <s v="ID1069"/>
        <s v="ID1070"/>
        <s v="ID1071"/>
        <s v="ID1072"/>
        <s v="ID1074"/>
        <s v="ID1075"/>
        <s v="ID1076"/>
        <s v="ID1077"/>
        <s v="ID1078"/>
        <s v="ID1079"/>
        <s v="ID1080"/>
        <s v="ID1081"/>
        <s v="ID1082"/>
        <s v="ID1083"/>
        <s v="ID1084"/>
        <s v="ID1085"/>
        <s v="ID1086"/>
        <s v="ID1087"/>
        <s v="ID1088"/>
        <s v="ID1089"/>
        <s v="ID1090"/>
        <s v="ID1091"/>
        <s v="ID1092"/>
        <s v="ID1093"/>
        <s v="ID1094"/>
        <s v="ID1095"/>
        <s v="ID1096"/>
        <s v="ID1097"/>
        <s v="ID1098"/>
        <s v="ID1099"/>
        <s v="ID1100"/>
        <s v="ID1101"/>
        <s v="ID1102"/>
        <s v="ID1103"/>
        <s v="ID1104"/>
        <s v="ID1105"/>
        <s v="ID1107"/>
        <s v="ID1108"/>
        <s v="ID1109"/>
        <s v="ID1110"/>
        <s v="ID1111"/>
        <s v="ID1112"/>
        <s v="ID1113"/>
        <s v="ID1114"/>
        <s v="ID1115"/>
        <s v="ID1116"/>
        <s v="ID1117"/>
        <s v="ID1118"/>
        <s v="ID1119"/>
        <s v="ID1120"/>
        <s v="ID1121"/>
        <s v="ID1122"/>
        <s v="ID1123"/>
        <s v="ID1124"/>
        <s v="ID1125"/>
        <s v="ID1126"/>
        <s v="ID1127"/>
        <s v="ID1128"/>
        <s v="ID1129"/>
        <s v="ID1130"/>
        <s v="ID1131"/>
        <s v="ID1132"/>
        <s v="ID1133"/>
        <s v="ID1134"/>
        <s v="ID1135"/>
        <s v="ID1136"/>
        <s v="ID1137"/>
        <s v="ID1138"/>
        <s v="ID1139"/>
        <s v="ID1140"/>
        <s v="ID1141"/>
        <s v="ID1142"/>
        <s v="ID1143"/>
        <s v="ID1144"/>
        <s v="ID1145"/>
        <s v="ID1146"/>
        <s v="ID1147"/>
        <s v="ID1148"/>
        <s v="ID1149"/>
        <s v="ID1150"/>
        <s v="ID1151"/>
        <s v="ID1152"/>
        <s v="ID1153"/>
        <s v="ID1154"/>
        <s v="ID1155"/>
        <s v="ID1156"/>
        <s v="ID1157"/>
        <s v="ID1158"/>
        <s v="ID1159"/>
        <s v="ID1160"/>
        <s v="ID1161"/>
        <s v="ID1162"/>
        <s v="ID1163"/>
        <s v="ID1164"/>
        <s v="ID1165"/>
        <s v="ID1166"/>
        <s v="ID1167"/>
        <s v="ID1168"/>
        <s v="ID1169"/>
        <s v="ID1170"/>
        <s v="ID1171"/>
        <s v="ID1172"/>
        <s v="ID1173"/>
        <s v="ID1175"/>
        <s v="ID1176"/>
        <s v="ID1177"/>
        <s v="ID1178"/>
        <s v="ID1179"/>
        <s v="ID1180"/>
        <s v="ID1181"/>
        <s v="ID1182"/>
        <s v="ID1183"/>
        <s v="ID1184"/>
        <s v="ID1185"/>
        <s v="ID1186"/>
        <s v="ID1187"/>
        <s v="ID1188"/>
        <s v="ID1189"/>
        <s v="ID1190"/>
        <s v="ID1191"/>
        <s v="ID1192"/>
        <s v="ID1193"/>
        <s v="ID1194"/>
        <s v="ID1195"/>
        <s v="ID1196"/>
        <s v="ID1197"/>
        <s v="ID1198"/>
        <s v="ID1199"/>
        <s v="ID1200"/>
        <s v="ID1201"/>
        <s v="ID1202"/>
        <s v="ID1203"/>
        <s v="ID1204"/>
        <s v="ID1205"/>
        <s v="ID1206"/>
        <s v="ID1207"/>
        <s v="ID1208"/>
        <s v="ID1209"/>
        <s v="ID1210"/>
        <s v="ID1211"/>
        <s v="ID1212"/>
        <s v="ID1213"/>
        <s v="ID1214"/>
        <s v="ID1215"/>
        <s v="ID1216"/>
        <s v="ID1217"/>
        <s v="ID1218"/>
        <s v="ID1219"/>
        <s v="ID1220"/>
        <s v="ID1221"/>
        <s v="ID1222"/>
        <s v="ID1223"/>
        <s v="ID1224"/>
        <s v="ID1225"/>
        <s v="ID1226"/>
        <s v="ID1227"/>
        <s v="ID1228"/>
        <s v="ID1229"/>
        <s v="ID1230"/>
        <s v="ID1231"/>
        <s v="ID1232"/>
        <s v="ID1233"/>
        <s v="ID1234"/>
        <s v="ID1235"/>
        <s v="ID1236"/>
        <s v="ID1237"/>
        <s v="ID1238"/>
        <s v="ID1239"/>
        <s v="ID1240"/>
        <s v="ID1241"/>
        <s v="ID1242"/>
        <s v="ID1243"/>
        <s v="ID1244"/>
        <s v="ID1245"/>
        <s v="ID1246"/>
        <s v="ID1247"/>
        <s v="ID1248"/>
        <s v="ID1249"/>
        <s v="ID1250"/>
        <s v="ID1251"/>
        <s v="ID1252"/>
        <s v="ID1253"/>
        <s v="ID1254"/>
        <s v="ID1255"/>
        <s v="ID1256"/>
        <s v="ID1257"/>
        <s v="ID1258"/>
        <s v="ID1259"/>
        <s v="ID1260"/>
        <s v="ID1261"/>
        <s v="ID1262"/>
        <s v="ID1263"/>
        <s v="ID1264"/>
        <s v="ID1265"/>
        <s v="ID1266"/>
        <s v="ID1267"/>
        <s v="ID1268"/>
        <s v="ID1270"/>
        <s v="ID1271"/>
        <s v="ID1273"/>
        <s v="ID1274"/>
        <s v="ID1275"/>
        <s v="ID1276"/>
        <s v="ID1277"/>
        <s v="ID1278"/>
        <s v="ID1279"/>
        <s v="ID1280"/>
        <s v="ID1281"/>
        <s v="ID1282"/>
        <s v="ID1283"/>
        <s v="ID1284"/>
        <s v="ID1285"/>
        <s v="ID1286"/>
        <s v="ID1287"/>
        <s v="ID1288"/>
        <s v="ID1289"/>
        <s v="ID1290"/>
        <s v="ID1291"/>
        <s v="ID1292"/>
        <s v="ID1294"/>
        <s v="ID1295"/>
        <s v="ID1296"/>
        <s v="ID1297"/>
        <s v="ID1298"/>
        <s v="ID1299"/>
        <s v="ID1301"/>
        <s v="ID1302"/>
        <s v="ID1303"/>
        <s v="ID1304"/>
        <s v="ID1305"/>
        <s v="ID1306"/>
        <s v="ID1307"/>
        <s v="ID1308"/>
        <s v="ID1309"/>
        <s v="ID1310"/>
        <s v="ID1311"/>
        <s v="ID1312"/>
        <s v="ID1313"/>
        <s v="ID1314"/>
        <s v="ID1315"/>
        <s v="ID1316"/>
        <s v="ID1317"/>
        <s v="ID1318"/>
        <s v="ID1319"/>
        <s v="ID1320"/>
        <s v="ID1322"/>
        <s v="ID1323"/>
        <s v="ID1324"/>
        <s v="ID1325"/>
        <s v="ID1326"/>
        <s v="ID1327"/>
        <s v="ID1328"/>
        <s v="ID1329"/>
        <s v="ID1330"/>
        <s v="ID1331"/>
        <s v="ID1332"/>
        <s v="ID1333"/>
        <s v="ID1334"/>
        <s v="ID1335"/>
        <s v="ID1336"/>
        <s v="ID1337"/>
        <s v="ID1338"/>
        <s v="ID1339"/>
        <s v="ID1340"/>
        <s v="ID1341"/>
        <s v="ID1342"/>
        <s v="ID1343"/>
        <s v="ID1344"/>
        <s v="ID1345"/>
        <s v="ID1346"/>
        <s v="ID1347"/>
        <s v="ID1348"/>
        <s v="ID1349"/>
        <s v="ID1350"/>
        <s v="ID1351"/>
        <s v="ID1352"/>
        <s v="ID1353"/>
        <s v="ID1354"/>
        <s v="ID1355"/>
        <s v="ID1356"/>
        <s v="ID1357"/>
        <s v="ID1358"/>
        <s v="ID1359"/>
        <s v="ID1360"/>
        <s v="ID1361"/>
        <s v="ID1362"/>
        <s v="ID1363"/>
        <s v="ID1364"/>
        <s v="ID1365"/>
        <s v="ID1366"/>
        <s v="ID1367"/>
        <s v="ID1368"/>
        <s v="ID1369"/>
        <s v="ID1370"/>
        <s v="ID1371"/>
        <s v="ID1372"/>
        <s v="ID1373"/>
        <s v="ID1374"/>
        <s v="ID1375"/>
        <s v="ID1376"/>
        <s v="ID1377"/>
        <s v="ID1378"/>
        <s v="ID1379"/>
        <s v="ID1380"/>
        <s v="ID1381"/>
        <s v="ID1382"/>
        <s v="ID1383"/>
        <s v="ID1384"/>
        <s v="ID1385"/>
        <s v="ID1386"/>
        <s v="ID1387"/>
        <s v="ID1388"/>
        <s v="ID1389"/>
        <s v="ID1390"/>
        <s v="ID1391"/>
        <s v="ID1392"/>
        <s v="ID1393"/>
        <s v="ID1394"/>
        <s v="ID1395"/>
        <s v="ID1396"/>
        <s v="ID1397"/>
        <s v="ID1398"/>
        <s v="ID1399"/>
        <s v="ID1400"/>
        <s v="ID1401"/>
        <s v="ID1402"/>
        <s v="ID1403"/>
        <s v="ID1404"/>
        <s v="ID1405"/>
        <s v="ID1406"/>
        <s v="ID1407"/>
        <s v="ID1408"/>
        <s v="ID1409"/>
        <s v="ID1410"/>
        <s v="ID1411"/>
        <s v="ID1412"/>
        <s v="ID1413"/>
        <s v="ID1414"/>
        <s v="ID1415"/>
        <s v="ID1416"/>
        <s v="ID1417"/>
        <s v="ID1418"/>
        <s v="ID1419"/>
        <s v="ID1420"/>
        <s v="ID1421"/>
        <s v="ID1422"/>
        <s v="ID1423"/>
        <s v="ID1424"/>
        <s v="ID1425"/>
        <s v="ID1426"/>
        <s v="ID1427"/>
        <s v="ID1428"/>
        <s v="ID1429"/>
        <s v="ID1430"/>
        <s v="ID1431"/>
        <s v="ID1432"/>
        <s v="ID1433"/>
        <s v="ID1434"/>
        <s v="ID1435"/>
        <s v="ID1436"/>
        <s v="ID1437"/>
        <s v="ID1438"/>
        <s v="ID1439"/>
        <s v="ID1440"/>
        <s v="ID1442"/>
        <s v="ID1443"/>
        <s v="ID1444"/>
        <s v="ID1445"/>
        <s v="ID1446"/>
        <s v="ID1447"/>
        <s v="ID1448"/>
        <s v="ID1449"/>
        <s v="ID1450"/>
        <s v="ID1451"/>
        <s v="ID1452"/>
        <s v="ID1453"/>
        <s v="ID1454"/>
        <s v="ID1455"/>
        <s v="ID1456"/>
        <s v="ID1457"/>
        <s v="ID1458"/>
        <s v="ID1459"/>
        <s v="ID1460"/>
        <s v="ID1461"/>
        <s v="ID1462"/>
        <s v="ID1463"/>
        <s v="ID1464"/>
        <s v="ID1465"/>
        <s v="ID1466"/>
        <s v="ID1467"/>
        <s v="ID1468"/>
        <s v="ID1469"/>
        <s v="ID1470"/>
        <s v="ID1471"/>
        <s v="ID1472"/>
        <s v="ID1473"/>
        <s v="ID1474"/>
        <s v="ID1475"/>
        <s v="ID1476"/>
        <s v="ID1477"/>
        <s v="ID1478"/>
        <s v="ID1479"/>
        <s v="ID1480"/>
        <s v="ID1481"/>
        <s v="ID1482"/>
        <s v="ID1483"/>
        <s v="ID1484"/>
        <s v="ID1485"/>
        <s v="ID1486"/>
        <s v="ID1487"/>
        <s v="ID1488"/>
        <s v="ID1489"/>
        <s v="ID1490"/>
        <s v="ID1491"/>
        <s v="ID1492"/>
        <s v="ID1493"/>
        <s v="ID1494"/>
        <s v="ID1495"/>
        <s v="ID1496"/>
        <s v="ID1497"/>
        <s v="ID1498"/>
        <s v="ID1499"/>
        <s v="ID1500"/>
        <s v="ID1501"/>
        <s v="ID1502"/>
        <s v="ID1503"/>
        <s v="ID1504"/>
        <s v="ID1505"/>
        <s v="ID1506"/>
        <s v="ID1507"/>
        <s v="ID1508"/>
        <s v="ID1509"/>
        <s v="ID1510"/>
        <s v="ID1511"/>
        <s v="ID1512"/>
        <s v="ID1513"/>
        <s v="ID1514"/>
        <s v="ID1515"/>
        <s v="ID1516"/>
        <s v="ID1519"/>
        <s v="ID1520"/>
        <s v="ID1521"/>
        <s v="ID1522"/>
        <s v="ID1523"/>
        <s v="ID1524"/>
        <s v="ID1525"/>
        <s v="ID1526"/>
        <s v="ID1527"/>
        <s v="ID1528"/>
        <s v="ID1529"/>
        <s v="ID1530"/>
        <s v="ID1531"/>
        <s v="ID1532"/>
        <s v="ID1533"/>
        <s v="ID1534"/>
        <s v="ID1535"/>
        <s v="ID1536"/>
        <s v="ID1537"/>
        <s v="ID1539"/>
        <s v="ID1540"/>
        <s v="ID1541"/>
        <s v="ID1542"/>
        <s v="ID1543"/>
        <s v="ID1544"/>
        <s v="ID1545"/>
        <s v="ID1546"/>
        <s v="ID1547"/>
        <s v="ID1548"/>
        <s v="ID1549"/>
        <s v="ID1550"/>
        <s v="ID1551"/>
        <s v="ID1552"/>
        <s v="ID1553"/>
        <s v="ID1554"/>
        <s v="ID1555"/>
        <s v="ID1556"/>
        <s v="ID1557"/>
        <s v="ID1558"/>
        <s v="ID1559"/>
        <s v="ID1560"/>
        <s v="ID1561"/>
        <s v="ID1562"/>
        <s v="ID1563"/>
        <s v="ID1564"/>
        <s v="ID1565"/>
        <s v="ID1566"/>
        <s v="ID1567"/>
        <s v="ID1569"/>
        <s v="ID1570"/>
        <s v="ID1571"/>
        <s v="ID1572"/>
        <s v="ID1573"/>
        <s v="ID1574"/>
        <s v="ID1575"/>
        <s v="ID1576"/>
        <s v="ID1577"/>
        <s v="ID1578"/>
        <s v="ID1579"/>
        <s v="ID1580"/>
        <s v="ID1581"/>
        <s v="ID1582"/>
        <s v="ID1583"/>
        <s v="ID1584"/>
        <s v="ID1585"/>
        <s v="ID1586"/>
        <s v="ID1587"/>
        <s v="ID1588"/>
        <s v="ID1589"/>
        <s v="ID1590"/>
        <s v="ID1591"/>
        <s v="ID1592"/>
        <s v="ID1593"/>
        <s v="ID1594"/>
        <s v="ID1595"/>
        <s v="ID1596"/>
        <s v="ID1597"/>
        <s v="ID1598"/>
        <s v="ID1600"/>
        <s v="ID1601"/>
        <s v="ID1602"/>
        <s v="ID1603"/>
        <s v="ID1604"/>
        <s v="ID1605"/>
        <s v="ID1606"/>
        <s v="ID1607"/>
        <s v="ID1608"/>
        <s v="ID1609"/>
        <s v="ID1610"/>
        <s v="ID1611"/>
        <s v="ID1612"/>
        <s v="ID1613"/>
        <s v="ID1614"/>
        <s v="ID1615"/>
        <s v="ID1616"/>
        <s v="ID1617"/>
        <s v="ID1618"/>
        <s v="ID1619"/>
        <s v="ID1620"/>
        <s v="ID1621"/>
        <s v="ID1623"/>
        <s v="ID1624"/>
        <s v="ID1625"/>
        <s v="ID1626"/>
        <s v="ID1627"/>
        <s v="ID1628"/>
        <s v="ID1629"/>
        <s v="ID1630"/>
        <s v="ID1631"/>
        <s v="ID1632"/>
        <s v="ID1633"/>
        <s v="ID1634"/>
        <s v="ID1635"/>
        <s v="ID1636"/>
        <s v="ID1637"/>
        <s v="ID1638"/>
        <s v="ID1639"/>
        <s v="ID1640"/>
        <s v="ID1641"/>
        <s v="ID1642"/>
        <s v="ID1643"/>
        <s v="ID1644"/>
        <s v="ID1645"/>
        <s v="ID1646"/>
        <s v="ID1647"/>
        <s v="ID1648"/>
        <s v="ID1649"/>
        <s v="ID1650"/>
        <s v="ID1651"/>
        <s v="ID1652"/>
        <s v="ID1653"/>
        <s v="ID1654"/>
        <s v="ID1655"/>
        <s v="ID1656"/>
        <s v="ID1657"/>
        <s v="ID1658"/>
        <s v="ID1659"/>
        <s v="ID1660"/>
        <s v="ID1661"/>
        <s v="ID1662"/>
        <s v="ID1663"/>
        <s v="ID1664"/>
        <s v="ID1665"/>
        <s v="ID1666"/>
        <s v="ID1667"/>
        <s v="ID1668"/>
        <s v="ID1669"/>
        <s v="ID1670"/>
        <s v="ID1671"/>
        <s v="ID1672"/>
        <s v="ID1673"/>
        <s v="ID1674"/>
        <s v="ID1675"/>
        <s v="ID1677"/>
        <s v="ID1678"/>
        <s v="ID1679"/>
        <s v="ID1680"/>
        <s v="ID1681"/>
        <s v="ID1682"/>
        <s v="ID1683"/>
        <s v="ID1684"/>
        <s v="ID1685"/>
        <s v="ID1686"/>
        <s v="ID1687"/>
        <s v="ID1688"/>
        <s v="ID1689"/>
        <s v="ID1690"/>
        <s v="ID1691"/>
        <s v="ID1692"/>
        <s v="ID1693"/>
        <s v="ID1694"/>
        <s v="ID1695"/>
        <s v="ID1696"/>
        <s v="ID1697"/>
        <s v="ID1698"/>
        <s v="ID1699"/>
        <s v="ID1700"/>
        <s v="ID1701"/>
        <s v="ID1702"/>
        <s v="ID1703"/>
        <s v="ID1704"/>
        <s v="ID1705"/>
        <s v="ID1706"/>
        <s v="ID1707"/>
        <s v="ID1708"/>
        <s v="ID1710"/>
        <s v="ID1711"/>
        <s v="ID1712"/>
        <s v="ID1713"/>
        <s v="ID1714"/>
        <s v="ID1716"/>
        <s v="ID1717"/>
        <s v="ID1718"/>
        <s v="ID1719"/>
        <s v="ID1720"/>
        <s v="ID1721"/>
        <s v="ID1722"/>
        <s v="ID1723"/>
        <s v="ID1724"/>
        <s v="ID1725"/>
        <s v="ID1726"/>
        <s v="ID1727"/>
        <s v="ID1729"/>
        <s v="ID1730"/>
        <s v="ID1731"/>
        <s v="ID1732"/>
        <s v="ID1733"/>
        <s v="ID1734"/>
        <s v="ID1735"/>
        <s v="ID1736"/>
        <s v="ID1737"/>
        <s v="ID1738"/>
        <s v="ID1739"/>
        <s v="ID1740"/>
        <s v="ID1741"/>
        <s v="ID1742"/>
        <s v="ID1743"/>
        <s v="ID1744"/>
        <s v="ID1745"/>
        <s v="ID1746"/>
        <s v="ID1747"/>
        <s v="ID1748"/>
        <s v="ID1749"/>
        <s v="ID1750"/>
        <s v="ID1751"/>
        <s v="ID1752"/>
        <s v="ID1753"/>
        <s v="ID1754"/>
        <s v="ID1755"/>
        <s v="ID1756"/>
        <s v="ID1757"/>
        <s v="ID1758"/>
        <s v="ID1759"/>
        <s v="ID1760"/>
        <s v="ID1761"/>
        <s v="ID1762"/>
        <s v="ID1763"/>
        <s v="ID1764"/>
        <s v="ID1765"/>
        <s v="ID1766"/>
        <s v="ID1767"/>
        <s v="ID1768"/>
        <s v="ID1769"/>
        <s v="ID1770"/>
        <s v="ID1771"/>
        <s v="ID1772"/>
        <s v="ID1773"/>
        <s v="ID1774"/>
        <s v="ID1775"/>
        <s v="ID1776"/>
        <s v="ID1777"/>
        <s v="ID1778"/>
        <s v="ID1779"/>
        <s v="ID1780"/>
        <s v="ID1781"/>
        <s v="ID1782"/>
        <s v="ID1783"/>
        <s v="ID1784"/>
        <s v="ID1785"/>
        <s v="ID1786"/>
        <s v="ID1787"/>
        <s v="ID1788"/>
        <s v="ID1789"/>
        <s v="ID1790"/>
        <s v="ID1791"/>
        <s v="ID1792"/>
        <s v="ID1793"/>
        <s v="ID1794"/>
        <s v="ID1795"/>
        <s v="ID1796"/>
        <s v="ID1797"/>
        <s v="ID1798"/>
        <s v="ID1799"/>
        <s v="ID1800"/>
        <s v="ID1801"/>
        <s v="ID1802"/>
        <s v="ID1803"/>
        <s v="ID1804"/>
        <s v="ID1805"/>
        <s v="ID1806"/>
        <s v="ID1807"/>
        <s v="ID1808"/>
        <s v="ID1809"/>
        <s v="ID1810"/>
        <s v="ID1811"/>
        <s v="ID1812"/>
        <s v="ID1813"/>
        <s v="ID1814"/>
        <s v="ID1815"/>
        <s v="ID1816"/>
        <s v="ID1818"/>
        <s v="ID1819"/>
        <s v="ID1820"/>
        <s v="ID1821"/>
        <s v="ID1822"/>
        <s v="ID1823"/>
        <s v="ID1824"/>
        <s v="ID1825"/>
        <s v="ID1826"/>
        <s v="ID1827"/>
        <s v="ID1828"/>
        <s v="ID1829"/>
        <s v="ID1830"/>
        <s v="ID1831"/>
        <s v="ID1832"/>
        <s v="ID1833"/>
        <s v="ID1834"/>
        <s v="ID1835"/>
        <s v="ID1836"/>
        <s v="ID1837"/>
        <s v="ID1838"/>
        <s v="ID1839"/>
        <s v="ID1840"/>
        <s v="ID1841"/>
        <s v="ID1842"/>
        <s v="ID1843"/>
        <s v="ID1844"/>
        <s v="ID1845"/>
        <s v="ID1846"/>
        <s v="ID1847"/>
        <s v="ID1848"/>
        <s v="ID1849"/>
        <s v="ID1850"/>
        <s v="ID1851"/>
        <s v="ID1852"/>
        <s v="ID1853"/>
        <s v="ID1854"/>
        <s v="ID1855"/>
        <s v="ID1857"/>
        <s v="ID1858"/>
        <s v="ID1859"/>
        <s v="ID1860"/>
        <s v="ID1861"/>
        <s v="ID1862"/>
        <s v="ID1863"/>
        <s v="ID1864"/>
        <s v="ID1865"/>
        <s v="ID1866"/>
        <s v="ID1867"/>
        <s v="ID1868"/>
        <s v="ID1869"/>
        <s v="ID1870"/>
        <s v="ID1871"/>
        <s v="ID1872"/>
        <s v="ID1873"/>
        <s v="ID1874"/>
        <s v="ID1875"/>
        <s v="ID1876"/>
        <s v="ID1877"/>
        <s v="ID1878"/>
        <s v="ID1879"/>
        <s v="ID1880"/>
        <s v="ID1881"/>
        <s v="ID1882"/>
        <s v="ID1883"/>
        <s v="ID1884"/>
        <s v="ID1885"/>
        <s v="ID1886"/>
        <s v="ID1887"/>
        <s v="ID1888"/>
        <s v="ID1889"/>
        <s v="ID1890"/>
        <s v="ID1891"/>
        <s v="ID1892"/>
        <s v="ID1893"/>
        <s v="ID1894"/>
        <s v="ID1895"/>
        <s v="ID1896"/>
        <s v="ID1897"/>
        <s v="ID1898"/>
        <s v="ID1899"/>
        <s v="ID1900"/>
        <s v="ID1901"/>
        <s v="ID1902"/>
        <s v="ID1903"/>
        <s v="ID1904"/>
        <s v="ID1905"/>
        <s v="ID1906"/>
        <s v="ID1907"/>
        <s v="ID1908"/>
        <s v="ID1909"/>
        <s v="ID1910"/>
        <s v="ID1911"/>
        <s v="ID1912"/>
        <s v="ID1914"/>
        <s v="ID1915"/>
        <s v="ID1916"/>
        <s v="ID1917"/>
        <s v="ID1918"/>
        <s v="ID1919"/>
        <s v="ID1920"/>
        <s v="ID1921"/>
        <s v="ID1922"/>
        <s v="ID1924"/>
        <s v="ID1925"/>
        <s v="ID1927"/>
        <s v="ID1928"/>
        <s v="ID1929"/>
        <s v="ID1930"/>
        <s v="ID1931"/>
        <s v="ID1932"/>
      </sharedItems>
    </cacheField>
    <cacheField name="Timestamp" numFmtId="164">
      <sharedItems containsSemiMixedTypes="0" containsNonDate="0" containsDate="1" containsString="0" minDate="2012-05-25T03:11:32" maxDate="2012-06-21T04:46:24"/>
    </cacheField>
    <cacheField name="Your Salary" numFmtId="0">
      <sharedItems containsMixedTypes="1" containsNumber="1" minValue="1.8" maxValue="10500000"/>
    </cacheField>
    <cacheField name="clean Salary (in local currency)" numFmtId="0">
      <sharedItems containsSemiMixedTypes="0" containsString="0" containsNumber="1" containsInteger="1" minValue="2400" maxValue="48000000"/>
    </cacheField>
    <cacheField name="Currency" numFmtId="0">
      <sharedItems/>
    </cacheField>
    <cacheField name="Salary in USD" numFmtId="0">
      <sharedItems containsSemiMixedTypes="0" containsString="0" containsNumber="1" minValue="1783.166904422254" maxValue="1229201.9037879086"/>
    </cacheField>
    <cacheField name="Your Job Title" numFmtId="0">
      <sharedItems/>
    </cacheField>
    <cacheField name="Job Type" numFmtId="0">
      <sharedItems count="10">
        <s v="Analyst"/>
        <s v="Controller"/>
        <s v="Engineer"/>
        <s v="Manager"/>
        <s v="CXO or Top Mgmt."/>
        <s v="Accountant"/>
        <s v="Specialist"/>
        <s v="Reporting"/>
        <s v="Consultant"/>
        <s v="Misc."/>
      </sharedItems>
    </cacheField>
    <cacheField name="Where do you work" numFmtId="0">
      <sharedItems/>
    </cacheField>
    <cacheField name="clean Country" numFmtId="0">
      <sharedItems count="107">
        <s v="India"/>
        <s v="Croatia"/>
        <s v="USA"/>
        <s v="Pakistan"/>
        <s v="Iceland"/>
        <s v="Germany"/>
        <s v="Ukraine"/>
        <s v="Portugal"/>
        <s v="Ireland"/>
        <s v="Hungary"/>
        <s v="Switzerland"/>
        <s v="South Africa"/>
        <s v="Belgium"/>
        <s v="Russia"/>
        <s v="UK"/>
        <s v="Poland"/>
        <s v="Australia"/>
        <s v="Canada"/>
        <s v="Netherlands"/>
        <s v="France"/>
        <s v="Brasil"/>
        <s v="UAE"/>
        <s v="Saudi Arabia"/>
        <s v="Panama"/>
        <s v="Brazil"/>
        <s v="arabian Gulf"/>
        <s v="Mexico"/>
        <s v="Greece"/>
        <s v="Colombia"/>
        <s v="Turkey"/>
        <s v="Singapore"/>
        <s v="Bermuda"/>
        <s v="Thailand"/>
        <s v="Philippines"/>
        <s v="Dubai"/>
        <s v="Israel"/>
        <s v="Sweden"/>
        <s v="Bangladesh"/>
        <s v="Romania"/>
        <s v="Costa Rica"/>
        <s v="iran"/>
        <s v="Finland"/>
        <s v="Dominican Republic"/>
        <s v="Somalia"/>
        <s v="Republic of Georgia"/>
        <s v="Estonia"/>
        <s v="mozambique"/>
        <s v="Norway"/>
        <s v="Spain"/>
        <s v="New Zealand"/>
        <s v="Central America"/>
        <s v="self-employed"/>
        <s v="Japan"/>
        <s v="Guyana"/>
        <s v="china"/>
        <s v="Sri Lanka"/>
        <s v="Indonesia"/>
        <s v="Cambodia"/>
        <s v="Lithuania"/>
        <s v="Egypt"/>
        <s v="Bhutan"/>
        <s v="Nigeria"/>
        <s v="Denmark"/>
        <s v="italy"/>
        <s v="Uruguay"/>
        <s v="Aruba"/>
        <s v="Qatar"/>
        <s v="Viet Nam"/>
        <s v="Kuwait "/>
        <s v="Czech Republic"/>
        <s v="Zimbabwe"/>
        <s v="Slovenia"/>
        <s v="Albania"/>
        <s v="Zambia"/>
        <s v="malaysia"/>
        <s v="Asia"/>
        <s v="Paraguay"/>
        <s v="Kuwait"/>
        <s v="CEE"/>
        <s v="Montenegro"/>
        <s v="Republica Dominicana"/>
        <s v="Argentina"/>
        <s v="Kenya"/>
        <s v="Latin America"/>
        <s v="Mongolia"/>
        <s v="Myanmar"/>
        <s v="Uganda"/>
        <s v="Ghana"/>
        <s v="Austria"/>
        <s v="Europe"/>
        <s v="Bolivia"/>
        <s v="Vietnam"/>
        <s v="MYS"/>
        <s v="Libya"/>
        <s v="Bulgaria"/>
        <s v="Peru"/>
        <s v="Morocco"/>
        <s v="Lesotho"/>
        <s v="Mauritius"/>
        <s v="Azerbaijan"/>
        <s v="Slovakia"/>
        <s v="Tunisia"/>
        <s v="Armenia"/>
        <s v="Hong Kong"/>
        <s v="Baltic"/>
        <s v="Ethiopia"/>
        <s v="Oman"/>
      </sharedItems>
    </cacheField>
    <cacheField name="How many hours of a day you work on Excel" numFmtId="0">
      <sharedItems/>
    </cacheField>
    <cacheField name="Years of Experience" numFmtId="0">
      <sharedItems containsString="0" containsBlank="1" containsNumber="1" minValue="0" maxValue="40"/>
    </cacheField>
    <cacheField name="Hours a day" numFmtId="0">
      <sharedItems containsBlank="1"/>
    </cacheField>
    <cacheField name="1 hour" numFmtId="0">
      <sharedItems containsMixedTypes="1" containsNumber="1" containsInteger="1" minValue="1" maxValue="1"/>
    </cacheField>
    <cacheField name="2 hours" numFmtId="0">
      <sharedItems containsMixedTypes="1" containsNumber="1" containsInteger="1" minValue="2" maxValue="2"/>
    </cacheField>
    <cacheField name="3 hours" numFmtId="0">
      <sharedItems containsMixedTypes="1" containsNumber="1" containsInteger="1" minValue="3" maxValue="3"/>
    </cacheField>
    <cacheField name="4 hours" numFmtId="0">
      <sharedItems containsMixedTypes="1" containsNumber="1" containsInteger="1" minValue="4" maxValue="4"/>
    </cacheField>
    <cacheField name="5 hours" numFmtId="0">
      <sharedItems/>
    </cacheField>
    <cacheField name="6 hours" numFmtId="0">
      <sharedItems containsMixedTypes="1" containsNumber="1" containsInteger="1" minValue="6" maxValue="6"/>
    </cacheField>
    <cacheField name="7 hours" numFmtId="0">
      <sharedItems/>
    </cacheField>
    <cacheField name="8 hours" numFmtId="0">
      <sharedItems containsMixedTypes="1" containsNumber="1" containsInteger="1" minValue="8" maxValue="8"/>
    </cacheField>
    <cacheField name="max h" numFmtId="0">
      <sharedItems containsMixedTypes="1" containsNumber="1" containsInteger="1" minValue="2" maxValue="8"/>
    </cacheField>
    <cacheField name="sal / h" numFmtId="0">
      <sharedItems containsSemiMixedTypes="0" containsString="0" containsNumber="1" minValue="0.91852690818454019" maxValue="787.94993832558248"/>
    </cacheField>
    <cacheField name="Exp. N/A" numFmtId="0">
      <sharedItems containsMixedTypes="1" containsNumber="1" containsInteger="1" minValue="0" maxValue="0"/>
    </cacheField>
    <cacheField name="Exp" numFmtId="0">
      <sharedItems containsMixedTypes="1" containsNumber="1" containsInteger="1" minValue="0" maxValue="0" count="6">
        <n v="0"/>
        <s v="3..5"/>
        <s v="10.."/>
        <s v="5..10"/>
        <s v="0..1"/>
        <s v="1..3"/>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3">
  <r>
    <x v="0"/>
    <d v="2012-05-25T03:11:32"/>
    <n v="5846"/>
    <n v="5846"/>
    <s v="USD"/>
    <n v="5846"/>
    <s v="MIS Analyst"/>
    <x v="0"/>
    <s v="India"/>
    <x v="0"/>
    <s v="4 to 6 hours a day"/>
    <m/>
    <s v="..6"/>
    <s v=""/>
    <s v=""/>
    <s v=""/>
    <n v="4"/>
    <s v=""/>
    <n v="6"/>
    <s v=""/>
    <s v=""/>
    <n v="6"/>
    <n v="3.7474358974358974"/>
    <n v="0"/>
    <x v="0"/>
  </r>
  <r>
    <x v="1"/>
    <d v="2012-05-25T03:13:13"/>
    <s v="15000 usd"/>
    <n v="15000"/>
    <s v="USD"/>
    <n v="15000"/>
    <s v="cost control"/>
    <x v="1"/>
    <s v="europe/Croatia"/>
    <x v="1"/>
    <s v="All the 8 hours baby, all the 8!"/>
    <m/>
    <s v="..8"/>
    <s v=""/>
    <s v=""/>
    <s v=""/>
    <s v=""/>
    <s v=""/>
    <s v=""/>
    <s v=""/>
    <n v="8"/>
    <n v="8"/>
    <n v="7.2115384615384617"/>
    <n v="0"/>
    <x v="0"/>
  </r>
  <r>
    <x v="2"/>
    <d v="2012-05-25T03:16:26"/>
    <n v="58000"/>
    <n v="58000"/>
    <s v="USD"/>
    <n v="58000"/>
    <s v="Financial Analyst"/>
    <x v="0"/>
    <s v="USA"/>
    <x v="2"/>
    <s v="All the 8 hours baby, all the 8!"/>
    <m/>
    <s v="..8"/>
    <s v=""/>
    <s v=""/>
    <s v=""/>
    <s v=""/>
    <s v=""/>
    <s v=""/>
    <s v=""/>
    <n v="8"/>
    <n v="8"/>
    <n v="27.884615384615383"/>
    <n v="0"/>
    <x v="0"/>
  </r>
  <r>
    <x v="3"/>
    <d v="2012-05-25T03:23:42"/>
    <n v="48000"/>
    <n v="48000"/>
    <s v="USD"/>
    <n v="48000"/>
    <s v="Quality Control"/>
    <x v="1"/>
    <s v="Pakistan"/>
    <x v="3"/>
    <s v="2 to 3 hours per day"/>
    <m/>
    <s v="..4"/>
    <s v=""/>
    <n v="2"/>
    <n v="3"/>
    <s v=""/>
    <s v=""/>
    <s v=""/>
    <s v=""/>
    <s v=""/>
    <n v="3"/>
    <n v="61.53846153846154"/>
    <n v="0"/>
    <x v="0"/>
  </r>
  <r>
    <x v="4"/>
    <d v="2012-05-25T03:27:04"/>
    <n v="54000"/>
    <n v="54000"/>
    <s v="USD"/>
    <n v="54000"/>
    <s v="Quality Engineer"/>
    <x v="2"/>
    <s v="USA"/>
    <x v="2"/>
    <s v="All the 8 hours baby, all the 8!"/>
    <m/>
    <m/>
    <s v=""/>
    <s v=""/>
    <s v=""/>
    <s v=""/>
    <s v=""/>
    <s v=""/>
    <s v=""/>
    <n v="8"/>
    <n v="8"/>
    <n v="25.96153846153846"/>
    <n v="0"/>
    <x v="0"/>
  </r>
  <r>
    <x v="5"/>
    <d v="2012-05-25T03:28:28"/>
    <n v="41731"/>
    <n v="41731"/>
    <s v="USD"/>
    <n v="41731"/>
    <s v="Analyst"/>
    <x v="0"/>
    <s v="Iceland"/>
    <x v="4"/>
    <s v="All the 8 hours baby, all the 8!"/>
    <m/>
    <m/>
    <s v=""/>
    <s v=""/>
    <s v=""/>
    <s v=""/>
    <s v=""/>
    <s v=""/>
    <s v=""/>
    <n v="8"/>
    <n v="8"/>
    <n v="20.062980769230769"/>
    <n v="0"/>
    <x v="0"/>
  </r>
  <r>
    <x v="6"/>
    <d v="2012-05-25T03:33:51"/>
    <n v="145000"/>
    <n v="145000"/>
    <s v="EUR"/>
    <n v="184207.91865378313"/>
    <s v="senior project manager"/>
    <x v="3"/>
    <s v="Germany"/>
    <x v="5"/>
    <s v="1 or 2 hours a day"/>
    <m/>
    <m/>
    <n v="1"/>
    <n v="2"/>
    <s v=""/>
    <s v=""/>
    <s v=""/>
    <s v=""/>
    <s v=""/>
    <s v=""/>
    <n v="2"/>
    <n v="354.24599741112138"/>
    <n v="0"/>
    <x v="0"/>
  </r>
  <r>
    <x v="7"/>
    <d v="2012-05-25T03:36:37"/>
    <n v="12000"/>
    <n v="12000"/>
    <s v="USD"/>
    <n v="12000"/>
    <s v="Assistant SP&amp;A"/>
    <x v="0"/>
    <s v="Ukraine"/>
    <x v="6"/>
    <s v="All the 8 hours baby, all the 8!"/>
    <m/>
    <m/>
    <s v=""/>
    <s v=""/>
    <s v=""/>
    <s v=""/>
    <s v=""/>
    <s v=""/>
    <s v=""/>
    <n v="8"/>
    <n v="8"/>
    <n v="5.7692307692307692"/>
    <n v="0"/>
    <x v="0"/>
  </r>
  <r>
    <x v="8"/>
    <d v="2012-05-25T03:37:17"/>
    <s v="44000 $"/>
    <n v="44000"/>
    <s v="USD"/>
    <n v="44000"/>
    <s v="CFO"/>
    <x v="4"/>
    <s v="Portugal"/>
    <x v="7"/>
    <s v="1 or 2 hours a day"/>
    <m/>
    <m/>
    <n v="1"/>
    <n v="2"/>
    <s v=""/>
    <s v=""/>
    <s v=""/>
    <s v=""/>
    <s v=""/>
    <s v=""/>
    <n v="2"/>
    <n v="84.615384615384613"/>
    <n v="0"/>
    <x v="0"/>
  </r>
  <r>
    <x v="9"/>
    <d v="2012-05-25T03:38:57"/>
    <s v="PKR 8,000"/>
    <n v="1152000"/>
    <s v="PKR"/>
    <n v="12227.430201752599"/>
    <s v="Audit Trainee "/>
    <x v="5"/>
    <s v="Pakistan"/>
    <x v="3"/>
    <s v="All the 8 hours baby, all the 8!"/>
    <m/>
    <m/>
    <s v=""/>
    <s v=""/>
    <s v=""/>
    <s v=""/>
    <s v=""/>
    <s v=""/>
    <s v=""/>
    <n v="8"/>
    <n v="8"/>
    <n v="5.8785722123810569"/>
    <n v="0"/>
    <x v="0"/>
  </r>
  <r>
    <x v="10"/>
    <d v="2012-05-25T03:43:45"/>
    <s v="â‚¬ 51650"/>
    <n v="51650"/>
    <s v="EUR"/>
    <n v="65616.131023916547"/>
    <s v="Training Specialist"/>
    <x v="6"/>
    <s v="Ireland"/>
    <x v="8"/>
    <s v="2 to 3 hours per day"/>
    <m/>
    <m/>
    <s v=""/>
    <n v="2"/>
    <n v="3"/>
    <s v=""/>
    <s v=""/>
    <s v=""/>
    <s v=""/>
    <s v=""/>
    <n v="3"/>
    <n v="84.123244902457103"/>
    <n v="0"/>
    <x v="0"/>
  </r>
  <r>
    <x v="11"/>
    <d v="2012-05-25T03:43:56"/>
    <n v="14000"/>
    <n v="14000"/>
    <s v="USD"/>
    <n v="14000"/>
    <s v="Quality Engineer"/>
    <x v="2"/>
    <s v="Hungary"/>
    <x v="9"/>
    <s v="4 to 6 hours a day"/>
    <m/>
    <m/>
    <s v=""/>
    <s v=""/>
    <s v=""/>
    <n v="4"/>
    <s v=""/>
    <n v="6"/>
    <s v=""/>
    <s v=""/>
    <n v="6"/>
    <n v="8.9743589743589745"/>
    <n v="0"/>
    <x v="0"/>
  </r>
  <r>
    <x v="12"/>
    <d v="2012-05-25T03:48:53"/>
    <s v="749000 INR"/>
    <n v="749000"/>
    <s v="INR"/>
    <n v="13338.129598894484"/>
    <s v="Senion Analyst"/>
    <x v="0"/>
    <s v="India"/>
    <x v="0"/>
    <s v="All the 8 hours baby, all the 8!"/>
    <m/>
    <m/>
    <s v=""/>
    <s v=""/>
    <s v=""/>
    <s v=""/>
    <s v=""/>
    <s v=""/>
    <s v=""/>
    <n v="8"/>
    <n v="8"/>
    <n v="6.41256230716081"/>
    <n v="0"/>
    <x v="0"/>
  </r>
  <r>
    <x v="13"/>
    <d v="2012-05-25T03:50:58"/>
    <n v="49000"/>
    <n v="49000"/>
    <s v="USD"/>
    <n v="49000"/>
    <s v="business analyst"/>
    <x v="0"/>
    <s v="USA"/>
    <x v="2"/>
    <s v="All the 8 hours baby, all the 8!"/>
    <m/>
    <m/>
    <s v=""/>
    <s v=""/>
    <s v=""/>
    <s v=""/>
    <s v=""/>
    <s v=""/>
    <s v=""/>
    <n v="8"/>
    <n v="8"/>
    <n v="23.557692307692307"/>
    <n v="0"/>
    <x v="0"/>
  </r>
  <r>
    <x v="14"/>
    <d v="2012-05-25T03:53:22"/>
    <n v="85000"/>
    <n v="85000"/>
    <s v="USD"/>
    <n v="85000"/>
    <s v="Project Engineer"/>
    <x v="2"/>
    <s v="USA"/>
    <x v="2"/>
    <s v="1 or 2 hours a day"/>
    <m/>
    <m/>
    <n v="1"/>
    <n v="2"/>
    <s v=""/>
    <s v=""/>
    <s v=""/>
    <s v=""/>
    <s v=""/>
    <s v=""/>
    <n v="2"/>
    <n v="163.46153846153845"/>
    <n v="0"/>
    <x v="0"/>
  </r>
  <r>
    <x v="15"/>
    <d v="2012-05-25T03:56:40"/>
    <n v="75000"/>
    <n v="75000"/>
    <s v="USD"/>
    <n v="75000"/>
    <s v="Sr Project Engineer"/>
    <x v="2"/>
    <s v="USA"/>
    <x v="2"/>
    <s v="All the 8 hours baby, all the 8!"/>
    <m/>
    <m/>
    <s v=""/>
    <s v=""/>
    <s v=""/>
    <s v=""/>
    <s v=""/>
    <s v=""/>
    <s v=""/>
    <n v="8"/>
    <n v="8"/>
    <n v="36.057692307692307"/>
    <n v="0"/>
    <x v="0"/>
  </r>
  <r>
    <x v="16"/>
    <d v="2012-05-25T04:10:11"/>
    <n v="107000"/>
    <n v="107000"/>
    <s v="USD"/>
    <n v="107000"/>
    <s v="Business Development"/>
    <x v="3"/>
    <s v="Switzerland"/>
    <x v="10"/>
    <s v="4 to 6 hours a day"/>
    <m/>
    <m/>
    <s v=""/>
    <s v=""/>
    <s v=""/>
    <n v="4"/>
    <s v=""/>
    <n v="6"/>
    <s v=""/>
    <s v=""/>
    <n v="6"/>
    <n v="68.589743589743591"/>
    <n v="0"/>
    <x v="0"/>
  </r>
  <r>
    <x v="17"/>
    <d v="2012-05-25T04:10:44"/>
    <n v="45000"/>
    <n v="45000"/>
    <s v="USD"/>
    <n v="45000"/>
    <s v="Excel Report Writer"/>
    <x v="7"/>
    <s v="South Africa"/>
    <x v="11"/>
    <s v="All the 8 hours baby, all the 8!"/>
    <m/>
    <m/>
    <s v=""/>
    <s v=""/>
    <s v=""/>
    <s v=""/>
    <s v=""/>
    <s v=""/>
    <s v=""/>
    <n v="8"/>
    <n v="8"/>
    <n v="21.634615384615383"/>
    <n v="0"/>
    <x v="0"/>
  </r>
  <r>
    <x v="18"/>
    <d v="2012-05-25T04:16:32"/>
    <n v="550000"/>
    <n v="550000"/>
    <s v="INR"/>
    <n v="9794.354178093412"/>
    <s v="AGM"/>
    <x v="3"/>
    <s v="India"/>
    <x v="0"/>
    <s v="2 to 3 hours per day"/>
    <m/>
    <m/>
    <s v=""/>
    <n v="2"/>
    <n v="3"/>
    <s v=""/>
    <s v=""/>
    <s v=""/>
    <s v=""/>
    <s v=""/>
    <n v="3"/>
    <n v="12.55686433088899"/>
    <n v="0"/>
    <x v="0"/>
  </r>
  <r>
    <x v="19"/>
    <d v="2012-05-25T04:19:22"/>
    <n v="50000"/>
    <n v="50000"/>
    <s v="USD"/>
    <n v="50000"/>
    <s v="GM"/>
    <x v="3"/>
    <s v="India"/>
    <x v="0"/>
    <s v="1 or 2 hours a day"/>
    <m/>
    <m/>
    <n v="1"/>
    <n v="2"/>
    <s v=""/>
    <s v=""/>
    <s v=""/>
    <s v=""/>
    <s v=""/>
    <s v=""/>
    <n v="2"/>
    <n v="96.15384615384616"/>
    <n v="0"/>
    <x v="0"/>
  </r>
  <r>
    <x v="20"/>
    <d v="2012-05-25T04:24:01"/>
    <n v="13500"/>
    <n v="13500"/>
    <s v="USD"/>
    <n v="13500"/>
    <s v="DSE Co-ordinator"/>
    <x v="3"/>
    <s v="India"/>
    <x v="0"/>
    <s v="4 to 6 hours a day"/>
    <m/>
    <m/>
    <s v=""/>
    <s v=""/>
    <s v=""/>
    <n v="4"/>
    <s v=""/>
    <n v="6"/>
    <s v=""/>
    <s v=""/>
    <n v="6"/>
    <n v="8.6538461538461533"/>
    <n v="0"/>
    <x v="0"/>
  </r>
  <r>
    <x v="21"/>
    <d v="2012-05-25T04:24:12"/>
    <n v="96000"/>
    <n v="96000"/>
    <s v="USD"/>
    <n v="96000"/>
    <s v="Analyst"/>
    <x v="0"/>
    <s v="USA"/>
    <x v="2"/>
    <s v="2 to 3 hours per day"/>
    <m/>
    <m/>
    <s v=""/>
    <n v="2"/>
    <n v="3"/>
    <s v=""/>
    <s v=""/>
    <s v=""/>
    <s v=""/>
    <s v=""/>
    <n v="3"/>
    <n v="123.07692307692308"/>
    <n v="0"/>
    <x v="0"/>
  </r>
  <r>
    <x v="22"/>
    <d v="2012-05-25T04:31:41"/>
    <n v="1000000"/>
    <n v="1000000"/>
    <s v="INR"/>
    <n v="17807.916687442568"/>
    <s v="Manager"/>
    <x v="3"/>
    <s v="India"/>
    <x v="0"/>
    <s v="4 to 6 hours a day"/>
    <m/>
    <m/>
    <s v=""/>
    <s v=""/>
    <s v=""/>
    <n v="4"/>
    <s v=""/>
    <n v="6"/>
    <s v=""/>
    <s v=""/>
    <n v="6"/>
    <n v="11.415331209899081"/>
    <n v="0"/>
    <x v="0"/>
  </r>
  <r>
    <x v="23"/>
    <d v="2012-05-25T04:32:49"/>
    <n v="75000"/>
    <n v="75000"/>
    <s v="USD"/>
    <n v="75000"/>
    <s v="Marketing Director"/>
    <x v="4"/>
    <s v="USA"/>
    <x v="2"/>
    <s v="4 to 6 hours a day"/>
    <m/>
    <m/>
    <s v=""/>
    <s v=""/>
    <s v=""/>
    <n v="4"/>
    <s v=""/>
    <n v="6"/>
    <s v=""/>
    <s v=""/>
    <n v="6"/>
    <n v="48.07692307692308"/>
    <n v="0"/>
    <x v="0"/>
  </r>
  <r>
    <x v="24"/>
    <d v="2012-05-25T04:43:51"/>
    <s v="40000 us"/>
    <n v="40000"/>
    <s v="USD"/>
    <n v="40000"/>
    <s v="sales and marketing"/>
    <x v="3"/>
    <s v="USA"/>
    <x v="2"/>
    <s v="2 to 3 hours per day"/>
    <m/>
    <m/>
    <s v=""/>
    <n v="2"/>
    <n v="3"/>
    <s v=""/>
    <s v=""/>
    <s v=""/>
    <s v=""/>
    <s v=""/>
    <n v="3"/>
    <n v="51.282051282051285"/>
    <n v="0"/>
    <x v="0"/>
  </r>
  <r>
    <x v="25"/>
    <d v="2012-05-25T04:45:01"/>
    <n v="60000"/>
    <n v="60000"/>
    <s v="USD"/>
    <n v="60000"/>
    <s v="Analyst II"/>
    <x v="0"/>
    <s v="USA"/>
    <x v="2"/>
    <s v="All the 8 hours baby, all the 8!"/>
    <m/>
    <m/>
    <s v=""/>
    <s v=""/>
    <s v=""/>
    <s v=""/>
    <s v=""/>
    <s v=""/>
    <s v=""/>
    <n v="8"/>
    <n v="8"/>
    <n v="28.846153846153847"/>
    <n v="0"/>
    <x v="0"/>
  </r>
  <r>
    <x v="26"/>
    <d v="2012-05-25T04:48:33"/>
    <n v="2700"/>
    <n v="32400"/>
    <s v="EUR"/>
    <n v="41160.941823328096"/>
    <s v="Project Leader"/>
    <x v="3"/>
    <s v="Belgium"/>
    <x v="12"/>
    <s v="4 to 6 hours a day"/>
    <m/>
    <m/>
    <s v=""/>
    <s v=""/>
    <s v=""/>
    <n v="4"/>
    <s v=""/>
    <n v="6"/>
    <s v=""/>
    <s v=""/>
    <n v="6"/>
    <n v="26.385219117518009"/>
    <n v="0"/>
    <x v="0"/>
  </r>
  <r>
    <x v="27"/>
    <d v="2012-05-25T04:52:23"/>
    <s v="900000 INR"/>
    <n v="900000"/>
    <s v="INR"/>
    <n v="16027.125018698311"/>
    <s v="Applications Engineer"/>
    <x v="2"/>
    <s v="India"/>
    <x v="0"/>
    <s v="1 or 2 hours a day"/>
    <m/>
    <m/>
    <n v="1"/>
    <n v="2"/>
    <s v=""/>
    <s v=""/>
    <s v=""/>
    <s v=""/>
    <s v=""/>
    <s v=""/>
    <n v="2"/>
    <n v="30.82139426672752"/>
    <n v="0"/>
    <x v="0"/>
  </r>
  <r>
    <x v="28"/>
    <d v="2012-05-25T04:55:35"/>
    <s v="Rs 600000"/>
    <n v="600000"/>
    <s v="INR"/>
    <n v="10684.750012465542"/>
    <s v="strategy manager"/>
    <x v="3"/>
    <s v="India"/>
    <x v="0"/>
    <s v="4 to 6 hours a day"/>
    <m/>
    <m/>
    <s v=""/>
    <s v=""/>
    <s v=""/>
    <n v="4"/>
    <s v=""/>
    <n v="6"/>
    <s v=""/>
    <s v=""/>
    <n v="6"/>
    <n v="6.8491987259394493"/>
    <n v="0"/>
    <x v="0"/>
  </r>
  <r>
    <x v="29"/>
    <d v="2012-05-25T04:55:48"/>
    <n v="41000"/>
    <n v="41000"/>
    <s v="USD"/>
    <n v="41000"/>
    <s v="Chief of the department of public budget analisis and forecasting"/>
    <x v="3"/>
    <s v="Russia"/>
    <x v="13"/>
    <s v="All the 8 hours baby, all the 8!"/>
    <m/>
    <m/>
    <s v=""/>
    <s v=""/>
    <s v=""/>
    <s v=""/>
    <s v=""/>
    <s v=""/>
    <s v=""/>
    <n v="8"/>
    <n v="8"/>
    <n v="19.71153846153846"/>
    <n v="0"/>
    <x v="0"/>
  </r>
  <r>
    <x v="30"/>
    <d v="2012-05-25T04:57:06"/>
    <s v="360000 INR"/>
    <n v="360000"/>
    <s v="INR"/>
    <n v="6410.8500074793246"/>
    <s v="Specialist"/>
    <x v="6"/>
    <s v="India"/>
    <x v="0"/>
    <s v="4 to 6 hours a day"/>
    <m/>
    <m/>
    <s v=""/>
    <s v=""/>
    <s v=""/>
    <n v="4"/>
    <s v=""/>
    <n v="6"/>
    <s v=""/>
    <s v=""/>
    <n v="6"/>
    <n v="4.1095192355636696"/>
    <n v="0"/>
    <x v="0"/>
  </r>
  <r>
    <x v="31"/>
    <d v="2012-05-25T04:58:45"/>
    <s v="Â£35000"/>
    <n v="35000"/>
    <s v="GBP"/>
    <n v="55166.239522354947"/>
    <s v="Management Information Analyst"/>
    <x v="0"/>
    <s v="UK"/>
    <x v="14"/>
    <s v="All the 8 hours baby, all the 8!"/>
    <m/>
    <m/>
    <s v=""/>
    <s v=""/>
    <s v=""/>
    <s v=""/>
    <s v=""/>
    <s v=""/>
    <s v=""/>
    <n v="8"/>
    <n v="8"/>
    <n v="26.522230539593725"/>
    <n v="0"/>
    <x v="0"/>
  </r>
  <r>
    <x v="32"/>
    <d v="2012-05-25T05:01:09"/>
    <s v="1600 $"/>
    <n v="19200"/>
    <s v="USD"/>
    <n v="19200"/>
    <s v="Analyst"/>
    <x v="0"/>
    <s v="Poland"/>
    <x v="15"/>
    <s v="2 to 3 hours per day"/>
    <m/>
    <m/>
    <s v=""/>
    <n v="2"/>
    <n v="3"/>
    <s v=""/>
    <s v=""/>
    <s v=""/>
    <s v=""/>
    <s v=""/>
    <n v="3"/>
    <n v="24.615384615384617"/>
    <n v="0"/>
    <x v="0"/>
  </r>
  <r>
    <x v="33"/>
    <d v="2012-05-25T05:04:12"/>
    <n v="500000"/>
    <n v="500000"/>
    <s v="INR"/>
    <n v="8903.9583437212841"/>
    <s v="Senior Consultant"/>
    <x v="8"/>
    <s v="India"/>
    <x v="0"/>
    <s v="All the 8 hours baby, all the 8!"/>
    <m/>
    <m/>
    <s v=""/>
    <s v=""/>
    <s v=""/>
    <s v=""/>
    <s v=""/>
    <s v=""/>
    <s v=""/>
    <n v="8"/>
    <n v="8"/>
    <n v="4.2807492037121557"/>
    <n v="0"/>
    <x v="0"/>
  </r>
  <r>
    <x v="34"/>
    <d v="2012-05-25T05:07:31"/>
    <n v="150000"/>
    <n v="150000"/>
    <s v="USD"/>
    <n v="150000"/>
    <s v="Portfolio Manager"/>
    <x v="3"/>
    <s v="USA"/>
    <x v="2"/>
    <s v="2 to 3 hours per day"/>
    <m/>
    <m/>
    <s v=""/>
    <n v="2"/>
    <n v="3"/>
    <s v=""/>
    <s v=""/>
    <s v=""/>
    <s v=""/>
    <s v=""/>
    <n v="3"/>
    <n v="192.30769230769232"/>
    <n v="0"/>
    <x v="0"/>
  </r>
  <r>
    <x v="35"/>
    <d v="2012-05-25T05:10:29"/>
    <n v="69000"/>
    <n v="69000"/>
    <s v="USD"/>
    <n v="69000"/>
    <s v="Design Engineer"/>
    <x v="2"/>
    <s v="USA"/>
    <x v="2"/>
    <s v="4 to 6 hours a day"/>
    <m/>
    <m/>
    <s v=""/>
    <s v=""/>
    <s v=""/>
    <n v="4"/>
    <s v=""/>
    <n v="6"/>
    <s v=""/>
    <s v=""/>
    <n v="6"/>
    <n v="44.230769230769234"/>
    <n v="0"/>
    <x v="0"/>
  </r>
  <r>
    <x v="36"/>
    <d v="2012-05-25T05:11:37"/>
    <n v="30000"/>
    <n v="30000"/>
    <s v="USD"/>
    <n v="30000"/>
    <s v="Academic Advisor"/>
    <x v="8"/>
    <s v="USA"/>
    <x v="2"/>
    <s v="2 to 3 hours per day"/>
    <m/>
    <m/>
    <s v=""/>
    <n v="2"/>
    <n v="3"/>
    <s v=""/>
    <s v=""/>
    <s v=""/>
    <s v=""/>
    <s v=""/>
    <n v="3"/>
    <n v="38.46153846153846"/>
    <n v="0"/>
    <x v="0"/>
  </r>
  <r>
    <x v="37"/>
    <d v="2012-05-25T05:13:50"/>
    <s v="Rs. 400000"/>
    <n v="400000"/>
    <s v="INR"/>
    <n v="7123.1666749770275"/>
    <s v="Coordination"/>
    <x v="3"/>
    <s v="India"/>
    <x v="0"/>
    <s v="4 to 6 hours a day"/>
    <m/>
    <m/>
    <s v=""/>
    <s v=""/>
    <s v=""/>
    <n v="4"/>
    <s v=""/>
    <n v="6"/>
    <s v=""/>
    <s v=""/>
    <n v="6"/>
    <n v="4.5661324839596329"/>
    <n v="0"/>
    <x v="0"/>
  </r>
  <r>
    <x v="38"/>
    <d v="2012-05-25T05:18:48"/>
    <n v="70000"/>
    <n v="70000"/>
    <s v="AUD"/>
    <n v="71393.675948184507"/>
    <s v="consultant"/>
    <x v="8"/>
    <s v="Australia"/>
    <x v="16"/>
    <s v="2 to 3 hours per day"/>
    <m/>
    <m/>
    <s v=""/>
    <n v="2"/>
    <n v="3"/>
    <s v=""/>
    <s v=""/>
    <s v=""/>
    <s v=""/>
    <s v=""/>
    <n v="3"/>
    <n v="91.530353779723725"/>
    <n v="0"/>
    <x v="0"/>
  </r>
  <r>
    <x v="39"/>
    <d v="2012-05-25T05:20:10"/>
    <n v="14500"/>
    <n v="14500"/>
    <s v="USD"/>
    <n v="14500"/>
    <s v="Business Analsyt"/>
    <x v="0"/>
    <s v="India"/>
    <x v="0"/>
    <s v="4 to 6 hours a day"/>
    <m/>
    <m/>
    <s v=""/>
    <s v=""/>
    <s v=""/>
    <n v="4"/>
    <s v=""/>
    <n v="6"/>
    <s v=""/>
    <s v=""/>
    <n v="6"/>
    <n v="9.2948717948717938"/>
    <n v="0"/>
    <x v="0"/>
  </r>
  <r>
    <x v="40"/>
    <d v="2012-05-25T05:30:39"/>
    <n v="70000"/>
    <n v="70000"/>
    <s v="CAD"/>
    <n v="68835.306612122877"/>
    <s v="Product Engineer"/>
    <x v="2"/>
    <s v="Canada"/>
    <x v="17"/>
    <s v="2 to 3 hours per day"/>
    <m/>
    <m/>
    <s v=""/>
    <n v="2"/>
    <n v="3"/>
    <s v=""/>
    <s v=""/>
    <s v=""/>
    <s v=""/>
    <s v=""/>
    <n v="3"/>
    <n v="88.250393092465231"/>
    <n v="0"/>
    <x v="0"/>
  </r>
  <r>
    <x v="41"/>
    <d v="2012-05-25T05:35:28"/>
    <n v="58000"/>
    <n v="58000"/>
    <s v="USD"/>
    <n v="58000"/>
    <s v="Senior Accountant"/>
    <x v="5"/>
    <s v="USA"/>
    <x v="2"/>
    <s v="4 to 6 hours a day"/>
    <m/>
    <m/>
    <s v=""/>
    <s v=""/>
    <s v=""/>
    <n v="4"/>
    <s v=""/>
    <n v="6"/>
    <s v=""/>
    <s v=""/>
    <n v="6"/>
    <n v="37.179487179487175"/>
    <n v="0"/>
    <x v="0"/>
  </r>
  <r>
    <x v="42"/>
    <d v="2012-05-25T05:45:01"/>
    <n v="90000"/>
    <n v="90000"/>
    <s v="USD"/>
    <n v="90000"/>
    <s v="Scientist"/>
    <x v="9"/>
    <s v="USA"/>
    <x v="2"/>
    <s v="1 or 2 hours a day"/>
    <m/>
    <m/>
    <n v="1"/>
    <n v="2"/>
    <s v=""/>
    <s v=""/>
    <s v=""/>
    <s v=""/>
    <s v=""/>
    <s v=""/>
    <n v="2"/>
    <n v="173.07692307692307"/>
    <n v="0"/>
    <x v="0"/>
  </r>
  <r>
    <x v="43"/>
    <d v="2012-05-25T05:46:47"/>
    <n v="800000"/>
    <n v="800000"/>
    <s v="INR"/>
    <n v="14246.333349954055"/>
    <s v="Team Lead"/>
    <x v="3"/>
    <s v="India"/>
    <x v="0"/>
    <s v="2 to 3 hours per day"/>
    <m/>
    <m/>
    <s v=""/>
    <n v="2"/>
    <n v="3"/>
    <s v=""/>
    <s v=""/>
    <s v=""/>
    <s v=""/>
    <s v=""/>
    <n v="3"/>
    <n v="18.264529935838532"/>
    <n v="0"/>
    <x v="0"/>
  </r>
  <r>
    <x v="44"/>
    <d v="2012-05-25T05:47:10"/>
    <n v="32000"/>
    <n v="32000"/>
    <s v="GBP"/>
    <n v="50437.70470615309"/>
    <s v="Senior intelligence analyst"/>
    <x v="0"/>
    <s v="UK"/>
    <x v="14"/>
    <s v="4 to 6 hours a day"/>
    <m/>
    <m/>
    <s v=""/>
    <s v=""/>
    <s v=""/>
    <n v="4"/>
    <s v=""/>
    <n v="6"/>
    <s v=""/>
    <s v=""/>
    <n v="6"/>
    <n v="32.331861991123773"/>
    <n v="0"/>
    <x v="0"/>
  </r>
  <r>
    <x v="45"/>
    <d v="2012-05-25T05:47:52"/>
    <n v="1000"/>
    <n v="12000"/>
    <s v="USD"/>
    <n v="12000"/>
    <s v="Freelance consultant"/>
    <x v="8"/>
    <s v="USA"/>
    <x v="2"/>
    <s v="1 or 2 hours a day"/>
    <m/>
    <m/>
    <n v="1"/>
    <n v="2"/>
    <s v=""/>
    <s v=""/>
    <s v=""/>
    <s v=""/>
    <s v=""/>
    <s v=""/>
    <n v="2"/>
    <n v="23.076923076923077"/>
    <n v="0"/>
    <x v="0"/>
  </r>
  <r>
    <x v="46"/>
    <d v="2012-05-25T06:04:42"/>
    <s v="â‚¬ 45"/>
    <n v="45000"/>
    <s v="EUR"/>
    <n v="57167.974754622352"/>
    <s v="Online Traffic Manager / Web Analist"/>
    <x v="3"/>
    <s v="The Netherlands"/>
    <x v="18"/>
    <s v="4 to 6 hours a day"/>
    <m/>
    <m/>
    <s v=""/>
    <s v=""/>
    <s v=""/>
    <n v="4"/>
    <s v=""/>
    <n v="6"/>
    <s v=""/>
    <s v=""/>
    <n v="6"/>
    <n v="36.646137663219456"/>
    <n v="0"/>
    <x v="0"/>
  </r>
  <r>
    <x v="47"/>
    <d v="2012-05-25T06:04:57"/>
    <s v="100000 USD"/>
    <n v="100000"/>
    <s v="USD"/>
    <n v="100000"/>
    <s v="Seinor Financial Analyst"/>
    <x v="0"/>
    <s v="Germany"/>
    <x v="5"/>
    <s v="All the 8 hours baby, all the 8!"/>
    <m/>
    <m/>
    <s v=""/>
    <s v=""/>
    <s v=""/>
    <s v=""/>
    <s v=""/>
    <s v=""/>
    <s v=""/>
    <n v="8"/>
    <n v="8"/>
    <n v="48.07692307692308"/>
    <n v="0"/>
    <x v="0"/>
  </r>
  <r>
    <x v="48"/>
    <d v="2012-05-25T06:05:17"/>
    <n v="57000"/>
    <n v="57000"/>
    <s v="USD"/>
    <n v="57000"/>
    <s v="Senior Accounting Supervisor"/>
    <x v="5"/>
    <s v="USA"/>
    <x v="2"/>
    <s v="2 to 3 hours per day"/>
    <m/>
    <m/>
    <s v=""/>
    <n v="2"/>
    <n v="3"/>
    <s v=""/>
    <s v=""/>
    <s v=""/>
    <s v=""/>
    <s v=""/>
    <n v="3"/>
    <n v="73.07692307692308"/>
    <n v="0"/>
    <x v="0"/>
  </r>
  <r>
    <x v="49"/>
    <d v="2012-05-25T06:07:15"/>
    <n v="40000"/>
    <n v="40000"/>
    <s v="GBP"/>
    <n v="63047.130882691366"/>
    <s v="Senior Accountant"/>
    <x v="5"/>
    <s v="UK"/>
    <x v="14"/>
    <s v="4 to 6 hours a day"/>
    <m/>
    <m/>
    <s v=""/>
    <s v=""/>
    <s v=""/>
    <n v="4"/>
    <s v=""/>
    <n v="6"/>
    <s v=""/>
    <s v=""/>
    <n v="6"/>
    <n v="40.41482748890472"/>
    <n v="0"/>
    <x v="0"/>
  </r>
  <r>
    <x v="50"/>
    <d v="2012-05-25T06:09:44"/>
    <s v="2000 Euros"/>
    <n v="24000"/>
    <s v="EUR"/>
    <n v="30489.586535798586"/>
    <s v="PPC Manager"/>
    <x v="3"/>
    <s v="Germany"/>
    <x v="5"/>
    <s v="All the 8 hours baby, all the 8!"/>
    <m/>
    <m/>
    <s v=""/>
    <s v=""/>
    <s v=""/>
    <s v=""/>
    <s v=""/>
    <s v=""/>
    <s v=""/>
    <n v="8"/>
    <n v="8"/>
    <n v="14.658455065287782"/>
    <n v="0"/>
    <x v="0"/>
  </r>
  <r>
    <x v="51"/>
    <d v="2012-05-25T06:10:18"/>
    <n v="4320"/>
    <n v="4320"/>
    <s v="USD"/>
    <n v="4320"/>
    <s v="Financial Planner"/>
    <x v="5"/>
    <s v="India"/>
    <x v="0"/>
    <s v="2 to 3 hours per day"/>
    <m/>
    <m/>
    <s v=""/>
    <n v="2"/>
    <n v="3"/>
    <s v=""/>
    <s v=""/>
    <s v=""/>
    <s v=""/>
    <s v=""/>
    <n v="3"/>
    <n v="5.5384615384615383"/>
    <n v="0"/>
    <x v="0"/>
  </r>
  <r>
    <x v="52"/>
    <d v="2012-05-25T06:15:42"/>
    <n v="62000"/>
    <n v="62000"/>
    <s v="USD"/>
    <n v="62000"/>
    <s v="Analyst"/>
    <x v="0"/>
    <s v="USA"/>
    <x v="2"/>
    <s v="4 to 6 hours a day"/>
    <m/>
    <m/>
    <s v=""/>
    <s v=""/>
    <s v=""/>
    <n v="4"/>
    <s v=""/>
    <n v="6"/>
    <s v=""/>
    <s v=""/>
    <n v="6"/>
    <n v="39.743589743589745"/>
    <n v="0"/>
    <x v="0"/>
  </r>
  <r>
    <x v="53"/>
    <d v="2012-05-25T06:26:44"/>
    <n v="7500"/>
    <n v="7500"/>
    <s v="USD"/>
    <n v="7500"/>
    <s v="Analyst"/>
    <x v="0"/>
    <s v="India"/>
    <x v="0"/>
    <s v="4 to 6 hours a day"/>
    <m/>
    <m/>
    <s v=""/>
    <s v=""/>
    <s v=""/>
    <n v="4"/>
    <s v=""/>
    <n v="6"/>
    <s v=""/>
    <s v=""/>
    <n v="6"/>
    <n v="4.8076923076923075"/>
    <n v="0"/>
    <x v="0"/>
  </r>
  <r>
    <x v="54"/>
    <d v="2012-05-25T06:27:29"/>
    <s v="Â£18000"/>
    <n v="18000"/>
    <s v="GBP"/>
    <n v="28371.208897211112"/>
    <s v="Building Design and Performance Researcher"/>
    <x v="3"/>
    <s v="UK"/>
    <x v="14"/>
    <s v="1 or 2 hours a day"/>
    <m/>
    <m/>
    <n v="1"/>
    <n v="2"/>
    <s v=""/>
    <s v=""/>
    <s v=""/>
    <s v=""/>
    <s v=""/>
    <s v=""/>
    <n v="2"/>
    <n v="54.56001711002137"/>
    <n v="0"/>
    <x v="0"/>
  </r>
  <r>
    <x v="55"/>
    <d v="2012-05-25T06:49:25"/>
    <n v="49000"/>
    <n v="49000"/>
    <s v="EUR"/>
    <n v="62249.572510588783"/>
    <s v="Project leader"/>
    <x v="3"/>
    <s v="France"/>
    <x v="19"/>
    <s v="2 to 3 hours per day"/>
    <m/>
    <m/>
    <s v=""/>
    <n v="2"/>
    <n v="3"/>
    <s v=""/>
    <s v=""/>
    <s v=""/>
    <s v=""/>
    <s v=""/>
    <n v="3"/>
    <n v="79.807144244344599"/>
    <n v="0"/>
    <x v="0"/>
  </r>
  <r>
    <x v="56"/>
    <d v="2012-05-25T06:57:52"/>
    <n v="38000"/>
    <n v="38000"/>
    <s v="USD"/>
    <n v="38000"/>
    <s v="Senior Analyst"/>
    <x v="0"/>
    <s v="USA"/>
    <x v="2"/>
    <s v="4 to 6 hours a day"/>
    <m/>
    <m/>
    <s v=""/>
    <s v=""/>
    <s v=""/>
    <n v="4"/>
    <s v=""/>
    <n v="6"/>
    <s v=""/>
    <s v=""/>
    <n v="6"/>
    <n v="24.358974358974358"/>
    <n v="0"/>
    <x v="0"/>
  </r>
  <r>
    <x v="57"/>
    <d v="2012-05-25T07:00:52"/>
    <n v="41000"/>
    <n v="41000"/>
    <s v="USD"/>
    <n v="41000"/>
    <s v="Specialist"/>
    <x v="6"/>
    <s v="USA"/>
    <x v="2"/>
    <s v="4 to 6 hours a day"/>
    <m/>
    <m/>
    <s v=""/>
    <s v=""/>
    <s v=""/>
    <n v="4"/>
    <s v=""/>
    <n v="6"/>
    <s v=""/>
    <s v=""/>
    <n v="6"/>
    <n v="26.282051282051281"/>
    <n v="0"/>
    <x v="0"/>
  </r>
  <r>
    <x v="58"/>
    <d v="2012-05-25T07:11:09"/>
    <n v="68000"/>
    <n v="68000"/>
    <s v="USD"/>
    <n v="68000"/>
    <s v="Engineering Data Analyst"/>
    <x v="0"/>
    <s v="USA"/>
    <x v="2"/>
    <s v="All the 8 hours baby, all the 8!"/>
    <m/>
    <m/>
    <s v=""/>
    <s v=""/>
    <s v=""/>
    <s v=""/>
    <s v=""/>
    <s v=""/>
    <s v=""/>
    <n v="8"/>
    <n v="8"/>
    <n v="32.692307692307693"/>
    <n v="0"/>
    <x v="0"/>
  </r>
  <r>
    <x v="59"/>
    <d v="2012-05-25T07:13:31"/>
    <n v="56000"/>
    <n v="56000"/>
    <s v="CAD"/>
    <n v="55068.245289698301"/>
    <s v="Sales Analyst"/>
    <x v="0"/>
    <s v="Canada"/>
    <x v="17"/>
    <s v="All the 8 hours baby, all the 8!"/>
    <m/>
    <m/>
    <s v=""/>
    <s v=""/>
    <s v=""/>
    <s v=""/>
    <s v=""/>
    <s v=""/>
    <s v=""/>
    <n v="8"/>
    <n v="8"/>
    <n v="26.475117927739568"/>
    <n v="0"/>
    <x v="0"/>
  </r>
  <r>
    <x v="60"/>
    <d v="2012-05-25T07:15:12"/>
    <n v="61000"/>
    <n v="61000"/>
    <s v="USD"/>
    <n v="61000"/>
    <s v="Coordinator Of Costa and Buget"/>
    <x v="3"/>
    <s v="Brasil"/>
    <x v="20"/>
    <s v="All the 8 hours baby, all the 8!"/>
    <m/>
    <m/>
    <s v=""/>
    <s v=""/>
    <s v=""/>
    <s v=""/>
    <s v=""/>
    <s v=""/>
    <s v=""/>
    <n v="8"/>
    <n v="8"/>
    <n v="29.326923076923077"/>
    <n v="0"/>
    <x v="0"/>
  </r>
  <r>
    <x v="61"/>
    <d v="2012-05-25T07:18:53"/>
    <n v="43000"/>
    <n v="43000"/>
    <s v="EUR"/>
    <n v="54627.175876639136"/>
    <s v="SAP consultant"/>
    <x v="8"/>
    <s v="FR"/>
    <x v="19"/>
    <s v="4 to 6 hours a day"/>
    <m/>
    <m/>
    <s v=""/>
    <s v=""/>
    <s v=""/>
    <n v="4"/>
    <s v=""/>
    <n v="6"/>
    <s v=""/>
    <s v=""/>
    <n v="6"/>
    <n v="35.017420433743034"/>
    <n v="0"/>
    <x v="0"/>
  </r>
  <r>
    <x v="62"/>
    <d v="2012-05-25T07:20:08"/>
    <n v="85000"/>
    <n v="85000"/>
    <s v="USD"/>
    <n v="85000"/>
    <s v="Manager"/>
    <x v="3"/>
    <s v="USA"/>
    <x v="2"/>
    <s v="4 to 6 hours a day"/>
    <m/>
    <m/>
    <s v=""/>
    <s v=""/>
    <s v=""/>
    <n v="4"/>
    <s v=""/>
    <n v="6"/>
    <s v=""/>
    <s v=""/>
    <n v="6"/>
    <n v="54.487179487179482"/>
    <n v="0"/>
    <x v="0"/>
  </r>
  <r>
    <x v="63"/>
    <d v="2012-05-25T07:21:18"/>
    <s v="â‚¬ 38000"/>
    <n v="38000"/>
    <s v="EUR"/>
    <n v="48275.178681681093"/>
    <s v="busines analist"/>
    <x v="0"/>
    <s v="The Netherlands"/>
    <x v="18"/>
    <s v="1 or 2 hours a day"/>
    <m/>
    <m/>
    <n v="1"/>
    <n v="2"/>
    <s v=""/>
    <s v=""/>
    <s v=""/>
    <s v=""/>
    <s v=""/>
    <s v=""/>
    <n v="2"/>
    <n v="92.836882080155945"/>
    <n v="0"/>
    <x v="0"/>
  </r>
  <r>
    <x v="64"/>
    <d v="2012-05-25T07:25:12"/>
    <n v="85000"/>
    <n v="85000"/>
    <s v="AUD"/>
    <n v="86692.320794224041"/>
    <s v="head of data"/>
    <x v="4"/>
    <s v="Australia"/>
    <x v="16"/>
    <s v="4 to 6 hours a day"/>
    <m/>
    <m/>
    <s v=""/>
    <s v=""/>
    <s v=""/>
    <n v="4"/>
    <s v=""/>
    <n v="6"/>
    <s v=""/>
    <s v=""/>
    <n v="6"/>
    <n v="55.572000509117977"/>
    <n v="0"/>
    <x v="0"/>
  </r>
  <r>
    <x v="65"/>
    <d v="2012-05-25T07:29:12"/>
    <n v="85087"/>
    <n v="85087"/>
    <s v="USD"/>
    <n v="85087"/>
    <s v="Business Systems Analyst"/>
    <x v="0"/>
    <s v="USA"/>
    <x v="2"/>
    <s v="2 to 3 hours per day"/>
    <m/>
    <m/>
    <s v=""/>
    <n v="2"/>
    <n v="3"/>
    <s v=""/>
    <s v=""/>
    <s v=""/>
    <s v=""/>
    <s v=""/>
    <n v="3"/>
    <n v="109.08589743589744"/>
    <n v="0"/>
    <x v="0"/>
  </r>
  <r>
    <x v="66"/>
    <d v="2012-05-25T07:38:22"/>
    <n v="50000"/>
    <n v="50000"/>
    <s v="USD"/>
    <n v="50000"/>
    <s v="Financial Analyst II"/>
    <x v="0"/>
    <s v="USA"/>
    <x v="2"/>
    <s v="All the 8 hours baby, all the 8!"/>
    <m/>
    <m/>
    <s v=""/>
    <s v=""/>
    <s v=""/>
    <s v=""/>
    <s v=""/>
    <s v=""/>
    <s v=""/>
    <n v="8"/>
    <n v="8"/>
    <n v="24.03846153846154"/>
    <n v="0"/>
    <x v="0"/>
  </r>
  <r>
    <x v="67"/>
    <d v="2012-05-25T07:47:00"/>
    <n v="100000"/>
    <n v="100000"/>
    <s v="USD"/>
    <n v="100000"/>
    <s v="Mngr MI"/>
    <x v="3"/>
    <s v="RSA"/>
    <x v="11"/>
    <s v="4 to 6 hours a day"/>
    <m/>
    <m/>
    <s v=""/>
    <s v=""/>
    <s v=""/>
    <n v="4"/>
    <s v=""/>
    <n v="6"/>
    <s v=""/>
    <s v=""/>
    <n v="6"/>
    <n v="64.102564102564102"/>
    <n v="0"/>
    <x v="0"/>
  </r>
  <r>
    <x v="68"/>
    <d v="2012-05-25T22:49:00"/>
    <n v="57000"/>
    <n v="57000"/>
    <s v="USD"/>
    <n v="57000"/>
    <s v="sales analyst"/>
    <x v="0"/>
    <s v="USA"/>
    <x v="2"/>
    <s v="4 to 6 hours a day"/>
    <m/>
    <m/>
    <s v=""/>
    <s v=""/>
    <s v=""/>
    <n v="4"/>
    <s v=""/>
    <n v="6"/>
    <s v=""/>
    <s v=""/>
    <n v="6"/>
    <n v="36.53846153846154"/>
    <n v="0"/>
    <x v="0"/>
  </r>
  <r>
    <x v="69"/>
    <d v="2012-05-25T22:52:28"/>
    <n v="75000"/>
    <n v="75000"/>
    <s v="USD"/>
    <n v="75000"/>
    <s v="Consumer Research Program Manager"/>
    <x v="3"/>
    <s v="USA"/>
    <x v="2"/>
    <s v="All the 8 hours baby, all the 8!"/>
    <m/>
    <m/>
    <s v=""/>
    <s v=""/>
    <s v=""/>
    <s v=""/>
    <s v=""/>
    <s v=""/>
    <s v=""/>
    <n v="8"/>
    <n v="8"/>
    <n v="36.057692307692307"/>
    <n v="0"/>
    <x v="0"/>
  </r>
  <r>
    <x v="70"/>
    <d v="2012-05-25T22:59:05"/>
    <s v="$AUD100000"/>
    <n v="100000"/>
    <s v="AUD"/>
    <n v="101990.96564026357"/>
    <s v="technical trainer"/>
    <x v="3"/>
    <s v="Australia"/>
    <x v="16"/>
    <s v="4 to 6 hours a day"/>
    <m/>
    <m/>
    <s v=""/>
    <s v=""/>
    <s v=""/>
    <n v="4"/>
    <s v=""/>
    <n v="6"/>
    <s v=""/>
    <s v=""/>
    <n v="6"/>
    <n v="65.378824128374092"/>
    <n v="0"/>
    <x v="0"/>
  </r>
  <r>
    <x v="71"/>
    <d v="2012-05-25T23:01:20"/>
    <n v="2785"/>
    <n v="33420"/>
    <s v="USD"/>
    <n v="33420"/>
    <s v="Process Flow Coordinator"/>
    <x v="3"/>
    <s v="United Arab Emirates"/>
    <x v="21"/>
    <s v="All the 8 hours baby, all the 8!"/>
    <m/>
    <m/>
    <s v=""/>
    <s v=""/>
    <s v=""/>
    <s v=""/>
    <s v=""/>
    <s v=""/>
    <s v=""/>
    <n v="8"/>
    <n v="8"/>
    <n v="16.067307692307693"/>
    <n v="0"/>
    <x v="0"/>
  </r>
  <r>
    <x v="72"/>
    <d v="2012-05-25T23:03:00"/>
    <n v="59450"/>
    <n v="59450"/>
    <s v="CAD"/>
    <n v="58460.842544152933"/>
    <s v="Process Improvement Specialist"/>
    <x v="6"/>
    <s v="Canada"/>
    <x v="17"/>
    <s v="All the 8 hours baby, all the 8!"/>
    <m/>
    <m/>
    <s v=""/>
    <s v=""/>
    <s v=""/>
    <s v=""/>
    <s v=""/>
    <s v=""/>
    <s v=""/>
    <n v="8"/>
    <n v="8"/>
    <n v="28.106174300073526"/>
    <n v="0"/>
    <x v="0"/>
  </r>
  <r>
    <x v="73"/>
    <d v="2012-05-25T23:12:29"/>
    <n v="15000"/>
    <n v="15000"/>
    <s v="USD"/>
    <n v="15000"/>
    <s v="Excel Programmer Consultant"/>
    <x v="8"/>
    <s v="USA"/>
    <x v="2"/>
    <s v="All the 8 hours baby, all the 8!"/>
    <m/>
    <m/>
    <s v=""/>
    <s v=""/>
    <s v=""/>
    <s v=""/>
    <s v=""/>
    <s v=""/>
    <s v=""/>
    <n v="8"/>
    <n v="8"/>
    <n v="7.2115384615384617"/>
    <n v="0"/>
    <x v="0"/>
  </r>
  <r>
    <x v="74"/>
    <d v="2012-05-25T23:15:34"/>
    <s v="US $60,000"/>
    <n v="60000"/>
    <s v="USD"/>
    <n v="60000"/>
    <s v="Statistical Analyst"/>
    <x v="0"/>
    <s v="Canada"/>
    <x v="17"/>
    <s v="1 or 2 hours a day"/>
    <m/>
    <m/>
    <n v="1"/>
    <n v="2"/>
    <s v=""/>
    <s v=""/>
    <s v=""/>
    <s v=""/>
    <s v=""/>
    <s v=""/>
    <n v="2"/>
    <n v="115.38461538461539"/>
    <n v="0"/>
    <x v="0"/>
  </r>
  <r>
    <x v="75"/>
    <d v="2012-05-25T23:18:45"/>
    <n v="100000"/>
    <n v="100000"/>
    <s v="GBP"/>
    <n v="157617.8272067284"/>
    <s v="Analyst"/>
    <x v="0"/>
    <s v="UK"/>
    <x v="14"/>
    <s v="2 to 3 hours per day"/>
    <m/>
    <m/>
    <s v=""/>
    <n v="2"/>
    <n v="3"/>
    <s v=""/>
    <s v=""/>
    <s v=""/>
    <s v=""/>
    <s v=""/>
    <n v="3"/>
    <n v="202.07413744452359"/>
    <n v="0"/>
    <x v="0"/>
  </r>
  <r>
    <x v="76"/>
    <d v="2012-05-25T23:20:46"/>
    <s v="Us$ 18000"/>
    <n v="18000"/>
    <s v="USD"/>
    <n v="18000"/>
    <s v="Operational Analyst"/>
    <x v="0"/>
    <s v="Saudi Arabia"/>
    <x v="22"/>
    <s v="All the 8 hours baby, all the 8!"/>
    <m/>
    <m/>
    <s v=""/>
    <s v=""/>
    <s v=""/>
    <s v=""/>
    <s v=""/>
    <s v=""/>
    <s v=""/>
    <n v="8"/>
    <n v="8"/>
    <n v="8.6538461538461533"/>
    <n v="0"/>
    <x v="0"/>
  </r>
  <r>
    <x v="77"/>
    <d v="2012-05-25T23:31:16"/>
    <n v="50000"/>
    <n v="50000"/>
    <s v="USD"/>
    <n v="50000"/>
    <s v="Exceler"/>
    <x v="3"/>
    <s v="USA"/>
    <x v="2"/>
    <s v="2 to 3 hours per day"/>
    <m/>
    <m/>
    <s v=""/>
    <n v="2"/>
    <n v="3"/>
    <s v=""/>
    <s v=""/>
    <s v=""/>
    <s v=""/>
    <s v=""/>
    <n v="3"/>
    <n v="64.102564102564102"/>
    <n v="0"/>
    <x v="0"/>
  </r>
  <r>
    <x v="78"/>
    <d v="2012-05-25T23:33:15"/>
    <n v="26000"/>
    <n v="26000"/>
    <s v="USD"/>
    <n v="26000"/>
    <s v="Marketing Analyst"/>
    <x v="0"/>
    <s v="Panama"/>
    <x v="23"/>
    <s v="All the 8 hours baby, all the 8!"/>
    <m/>
    <m/>
    <s v=""/>
    <s v=""/>
    <s v=""/>
    <s v=""/>
    <s v=""/>
    <s v=""/>
    <s v=""/>
    <n v="8"/>
    <n v="8"/>
    <n v="12.5"/>
    <n v="0"/>
    <x v="0"/>
  </r>
  <r>
    <x v="79"/>
    <d v="2012-05-25T23:49:27"/>
    <s v="Â£30000"/>
    <n v="30000"/>
    <s v="GBP"/>
    <n v="47285.348162018527"/>
    <s v="Database Manager"/>
    <x v="3"/>
    <s v="UK"/>
    <x v="14"/>
    <s v="4 to 6 hours a day"/>
    <m/>
    <m/>
    <s v=""/>
    <s v=""/>
    <s v=""/>
    <n v="4"/>
    <s v=""/>
    <n v="6"/>
    <s v=""/>
    <s v=""/>
    <n v="6"/>
    <n v="30.31112061667854"/>
    <n v="0"/>
    <x v="0"/>
  </r>
  <r>
    <x v="80"/>
    <d v="2012-05-26T00:00:52"/>
    <n v="150000"/>
    <n v="150000"/>
    <s v="USD"/>
    <n v="150000"/>
    <s v="Director"/>
    <x v="4"/>
    <s v="USA"/>
    <x v="2"/>
    <s v="All the 8 hours baby, all the 8!"/>
    <m/>
    <m/>
    <s v=""/>
    <s v=""/>
    <s v=""/>
    <s v=""/>
    <s v=""/>
    <s v=""/>
    <s v=""/>
    <n v="8"/>
    <n v="8"/>
    <n v="72.115384615384613"/>
    <n v="0"/>
    <x v="0"/>
  </r>
  <r>
    <x v="81"/>
    <d v="2012-05-26T00:05:45"/>
    <n v="120000"/>
    <n v="120000"/>
    <s v="USD"/>
    <n v="120000"/>
    <s v="Manager, Forecasts &amp; Budgets"/>
    <x v="3"/>
    <s v="USA"/>
    <x v="2"/>
    <s v="4 to 6 hours a day"/>
    <m/>
    <m/>
    <s v=""/>
    <s v=""/>
    <s v=""/>
    <n v="4"/>
    <s v=""/>
    <n v="6"/>
    <s v=""/>
    <s v=""/>
    <n v="6"/>
    <n v="76.92307692307692"/>
    <n v="0"/>
    <x v="0"/>
  </r>
  <r>
    <x v="82"/>
    <d v="2012-05-26T00:10:17"/>
    <n v="500000"/>
    <n v="500000"/>
    <s v="INR"/>
    <n v="8903.9583437212841"/>
    <s v="Senior Consultant"/>
    <x v="8"/>
    <s v="India"/>
    <x v="0"/>
    <s v="All the 8 hours baby, all the 8!"/>
    <m/>
    <m/>
    <s v=""/>
    <s v=""/>
    <s v=""/>
    <s v=""/>
    <s v=""/>
    <s v=""/>
    <s v=""/>
    <n v="8"/>
    <n v="8"/>
    <n v="4.2807492037121557"/>
    <n v="0"/>
    <x v="0"/>
  </r>
  <r>
    <x v="83"/>
    <d v="2012-05-26T00:11:21"/>
    <s v="US $ 31330.00"/>
    <n v="31330"/>
    <s v="USD"/>
    <n v="31330"/>
    <s v="VBA Analyst"/>
    <x v="0"/>
    <s v="Brazil"/>
    <x v="24"/>
    <s v="All the 8 hours baby, all the 8!"/>
    <m/>
    <m/>
    <s v=""/>
    <s v=""/>
    <s v=""/>
    <s v=""/>
    <s v=""/>
    <s v=""/>
    <s v=""/>
    <n v="8"/>
    <n v="8"/>
    <n v="15.0625"/>
    <n v="0"/>
    <x v="0"/>
  </r>
  <r>
    <x v="84"/>
    <d v="2012-05-26T00:15:17"/>
    <n v="110000"/>
    <n v="110000"/>
    <s v="USD"/>
    <n v="110000"/>
    <s v="Senior Scheduling Engineer"/>
    <x v="2"/>
    <s v="USA"/>
    <x v="2"/>
    <s v="2 to 3 hours per day"/>
    <m/>
    <m/>
    <s v=""/>
    <n v="2"/>
    <n v="3"/>
    <s v=""/>
    <s v=""/>
    <s v=""/>
    <s v=""/>
    <s v=""/>
    <n v="3"/>
    <n v="141.02564102564102"/>
    <n v="0"/>
    <x v="0"/>
  </r>
  <r>
    <x v="85"/>
    <d v="2012-05-26T00:22:49"/>
    <s v="81,000USD"/>
    <n v="81000"/>
    <s v="USD"/>
    <n v="81000"/>
    <s v="Strategy Consultant"/>
    <x v="8"/>
    <s v="UK"/>
    <x v="14"/>
    <s v="4 to 6 hours a day"/>
    <m/>
    <m/>
    <s v=""/>
    <s v=""/>
    <s v=""/>
    <n v="4"/>
    <s v=""/>
    <n v="6"/>
    <s v=""/>
    <s v=""/>
    <n v="6"/>
    <n v="51.92307692307692"/>
    <n v="0"/>
    <x v="0"/>
  </r>
  <r>
    <x v="86"/>
    <d v="2012-05-26T00:39:04"/>
    <n v="40000"/>
    <n v="40000"/>
    <s v="USD"/>
    <n v="40000"/>
    <s v="Admin"/>
    <x v="0"/>
    <s v="USA"/>
    <x v="2"/>
    <s v="4 to 6 hours a day"/>
    <m/>
    <m/>
    <s v=""/>
    <s v=""/>
    <s v=""/>
    <n v="4"/>
    <s v=""/>
    <n v="6"/>
    <s v=""/>
    <s v=""/>
    <n v="6"/>
    <n v="25.641025641025642"/>
    <n v="0"/>
    <x v="0"/>
  </r>
  <r>
    <x v="87"/>
    <d v="2012-05-26T00:39:28"/>
    <n v="42000"/>
    <n v="42000"/>
    <s v="CAD"/>
    <n v="41301.183967273726"/>
    <s v="IT Asset Administrator"/>
    <x v="0"/>
    <s v="Canada"/>
    <x v="17"/>
    <s v="4 to 6 hours a day"/>
    <m/>
    <m/>
    <s v=""/>
    <s v=""/>
    <s v=""/>
    <n v="4"/>
    <s v=""/>
    <n v="6"/>
    <s v=""/>
    <s v=""/>
    <n v="6"/>
    <n v="26.475117927739568"/>
    <n v="0"/>
    <x v="0"/>
  </r>
  <r>
    <x v="88"/>
    <d v="2012-05-26T00:39:36"/>
    <n v="125000"/>
    <n v="125000"/>
    <s v="USD"/>
    <n v="125000"/>
    <s v="Director of Marketing"/>
    <x v="4"/>
    <s v="USA"/>
    <x v="2"/>
    <s v="4 to 6 hours a day"/>
    <m/>
    <m/>
    <s v=""/>
    <s v=""/>
    <s v=""/>
    <n v="4"/>
    <s v=""/>
    <n v="6"/>
    <s v=""/>
    <s v=""/>
    <n v="6"/>
    <n v="80.128205128205124"/>
    <n v="0"/>
    <x v="0"/>
  </r>
  <r>
    <x v="89"/>
    <d v="2012-05-26T00:39:38"/>
    <n v="36000"/>
    <n v="36000"/>
    <s v="USD"/>
    <n v="36000"/>
    <s v="Graphic Design Manager"/>
    <x v="3"/>
    <s v="USA"/>
    <x v="2"/>
    <s v="2 to 3 hours per day"/>
    <m/>
    <m/>
    <s v=""/>
    <n v="2"/>
    <n v="3"/>
    <s v=""/>
    <s v=""/>
    <s v=""/>
    <s v=""/>
    <s v=""/>
    <n v="3"/>
    <n v="46.153846153846153"/>
    <n v="0"/>
    <x v="0"/>
  </r>
  <r>
    <x v="90"/>
    <d v="2012-05-26T00:39:54"/>
    <s v="Rs. 12,000/-"/>
    <n v="144000"/>
    <s v="INR"/>
    <n v="2564.3400029917298"/>
    <s v="Financial Consultant"/>
    <x v="8"/>
    <s v="India"/>
    <x v="0"/>
    <s v="1 or 2 hours a day"/>
    <m/>
    <m/>
    <n v="1"/>
    <n v="2"/>
    <s v=""/>
    <s v=""/>
    <s v=""/>
    <s v=""/>
    <s v=""/>
    <s v=""/>
    <n v="2"/>
    <n v="4.9314230826764032"/>
    <n v="0"/>
    <x v="0"/>
  </r>
  <r>
    <x v="91"/>
    <d v="2012-05-26T00:40:00"/>
    <n v="75000"/>
    <n v="75000"/>
    <s v="USD"/>
    <n v="75000"/>
    <s v="Data Analyst"/>
    <x v="0"/>
    <s v="USA"/>
    <x v="2"/>
    <s v="1 or 2 hours a day"/>
    <m/>
    <m/>
    <n v="1"/>
    <n v="2"/>
    <s v=""/>
    <s v=""/>
    <s v=""/>
    <s v=""/>
    <s v=""/>
    <s v=""/>
    <n v="2"/>
    <n v="144.23076923076923"/>
    <n v="0"/>
    <x v="0"/>
  </r>
  <r>
    <x v="92"/>
    <d v="2012-05-26T00:40:20"/>
    <n v="95000"/>
    <n v="95000"/>
    <s v="USD"/>
    <n v="95000"/>
    <s v="CFO"/>
    <x v="4"/>
    <s v="USA"/>
    <x v="2"/>
    <s v="4 to 6 hours a day"/>
    <m/>
    <m/>
    <s v=""/>
    <s v=""/>
    <s v=""/>
    <n v="4"/>
    <s v=""/>
    <n v="6"/>
    <s v=""/>
    <s v=""/>
    <n v="6"/>
    <n v="60.897435897435898"/>
    <n v="0"/>
    <x v="0"/>
  </r>
  <r>
    <x v="93"/>
    <d v="2012-05-26T00:40:27"/>
    <n v="24000"/>
    <n v="24000"/>
    <s v="USD"/>
    <n v="24000"/>
    <s v="Paraeducator"/>
    <x v="3"/>
    <s v="USA"/>
    <x v="2"/>
    <s v="2 to 3 hours per day"/>
    <m/>
    <m/>
    <s v=""/>
    <n v="2"/>
    <n v="3"/>
    <s v=""/>
    <s v=""/>
    <s v=""/>
    <s v=""/>
    <s v=""/>
    <n v="3"/>
    <n v="30.76923076923077"/>
    <n v="0"/>
    <x v="0"/>
  </r>
  <r>
    <x v="94"/>
    <d v="2012-05-26T00:40:31"/>
    <s v="91,000 USD"/>
    <n v="91000"/>
    <s v="USD"/>
    <n v="91000"/>
    <s v="Channel Marketing Manager"/>
    <x v="3"/>
    <s v="USA"/>
    <x v="2"/>
    <s v="1 or 2 hours a day"/>
    <m/>
    <m/>
    <n v="1"/>
    <n v="2"/>
    <s v=""/>
    <s v=""/>
    <s v=""/>
    <s v=""/>
    <s v=""/>
    <s v=""/>
    <n v="2"/>
    <n v="175"/>
    <n v="0"/>
    <x v="0"/>
  </r>
  <r>
    <x v="95"/>
    <d v="2012-05-26T00:40:39"/>
    <n v="40000"/>
    <n v="40000"/>
    <s v="USD"/>
    <n v="40000"/>
    <s v="Sales and Marketing Analyst "/>
    <x v="0"/>
    <s v="USA"/>
    <x v="2"/>
    <s v="4 to 6 hours a day"/>
    <m/>
    <m/>
    <s v=""/>
    <s v=""/>
    <s v=""/>
    <n v="4"/>
    <s v=""/>
    <n v="6"/>
    <s v=""/>
    <s v=""/>
    <n v="6"/>
    <n v="25.641025641025642"/>
    <n v="0"/>
    <x v="0"/>
  </r>
  <r>
    <x v="96"/>
    <d v="2012-05-26T00:40:40"/>
    <n v="57000"/>
    <n v="57000"/>
    <s v="USD"/>
    <n v="57000"/>
    <s v="Production Scheduler"/>
    <x v="3"/>
    <s v="USA"/>
    <x v="2"/>
    <s v="4 to 6 hours a day"/>
    <m/>
    <m/>
    <s v=""/>
    <s v=""/>
    <s v=""/>
    <n v="4"/>
    <s v=""/>
    <n v="6"/>
    <s v=""/>
    <s v=""/>
    <n v="6"/>
    <n v="36.53846153846154"/>
    <n v="0"/>
    <x v="0"/>
  </r>
  <r>
    <x v="97"/>
    <d v="2012-05-26T00:40:41"/>
    <n v="74000"/>
    <n v="74000"/>
    <s v="USD"/>
    <n v="74000"/>
    <s v="Senior Consultant"/>
    <x v="8"/>
    <s v="USA"/>
    <x v="2"/>
    <s v="4 to 6 hours a day"/>
    <m/>
    <m/>
    <s v=""/>
    <s v=""/>
    <s v=""/>
    <n v="4"/>
    <s v=""/>
    <n v="6"/>
    <s v=""/>
    <s v=""/>
    <n v="6"/>
    <n v="47.435897435897438"/>
    <n v="0"/>
    <x v="0"/>
  </r>
  <r>
    <x v="98"/>
    <d v="2012-05-26T00:40:42"/>
    <s v="80k"/>
    <n v="80000"/>
    <s v="USD"/>
    <n v="80000"/>
    <s v="financial analyst"/>
    <x v="0"/>
    <s v="USA"/>
    <x v="2"/>
    <s v="4 to 6 hours a day"/>
    <m/>
    <m/>
    <s v=""/>
    <s v=""/>
    <s v=""/>
    <n v="4"/>
    <s v=""/>
    <n v="6"/>
    <s v=""/>
    <s v=""/>
    <n v="6"/>
    <n v="51.282051282051285"/>
    <n v="0"/>
    <x v="0"/>
  </r>
  <r>
    <x v="99"/>
    <d v="2012-05-26T00:40:46"/>
    <n v="90000"/>
    <n v="90000"/>
    <s v="USD"/>
    <n v="90000"/>
    <s v="Product Specialist"/>
    <x v="6"/>
    <s v="USA"/>
    <x v="2"/>
    <s v="4 to 6 hours a day"/>
    <m/>
    <m/>
    <s v=""/>
    <s v=""/>
    <s v=""/>
    <n v="4"/>
    <s v=""/>
    <n v="6"/>
    <s v=""/>
    <s v=""/>
    <n v="6"/>
    <n v="57.692307692307693"/>
    <n v="0"/>
    <x v="0"/>
  </r>
  <r>
    <x v="100"/>
    <d v="2012-05-26T00:40:48"/>
    <n v="21000"/>
    <n v="21000"/>
    <s v="USD"/>
    <n v="21000"/>
    <s v="IT support"/>
    <x v="0"/>
    <s v="arabian Gulf"/>
    <x v="25"/>
    <s v="1 or 2 hours a day"/>
    <m/>
    <m/>
    <n v="1"/>
    <n v="2"/>
    <s v=""/>
    <s v=""/>
    <s v=""/>
    <s v=""/>
    <s v=""/>
    <s v=""/>
    <n v="2"/>
    <n v="40.384615384615387"/>
    <n v="0"/>
    <x v="0"/>
  </r>
  <r>
    <x v="101"/>
    <d v="2012-05-26T00:40:50"/>
    <n v="52000"/>
    <n v="52000"/>
    <s v="USD"/>
    <n v="52000"/>
    <s v="sr. project coordinator"/>
    <x v="3"/>
    <s v="USA"/>
    <x v="2"/>
    <s v="4 to 6 hours a day"/>
    <m/>
    <m/>
    <s v=""/>
    <s v=""/>
    <s v=""/>
    <n v="4"/>
    <s v=""/>
    <n v="6"/>
    <s v=""/>
    <s v=""/>
    <n v="6"/>
    <n v="33.333333333333329"/>
    <n v="0"/>
    <x v="0"/>
  </r>
  <r>
    <x v="102"/>
    <d v="2012-05-26T00:40:52"/>
    <n v="19200"/>
    <n v="19200"/>
    <s v="USD"/>
    <n v="19200"/>
    <s v="Sr Administrative Assistant"/>
    <x v="0"/>
    <s v="Mexico"/>
    <x v="26"/>
    <s v="4 to 6 hours a day"/>
    <m/>
    <m/>
    <s v=""/>
    <s v=""/>
    <s v=""/>
    <n v="4"/>
    <s v=""/>
    <n v="6"/>
    <s v=""/>
    <s v=""/>
    <n v="6"/>
    <n v="12.307692307692308"/>
    <n v="0"/>
    <x v="0"/>
  </r>
  <r>
    <x v="103"/>
    <d v="2012-05-26T00:40:57"/>
    <n v="36000"/>
    <n v="36000"/>
    <s v="USD"/>
    <n v="36000"/>
    <s v="Analyst"/>
    <x v="0"/>
    <s v="USA"/>
    <x v="2"/>
    <s v="4 to 6 hours a day"/>
    <m/>
    <m/>
    <s v=""/>
    <s v=""/>
    <s v=""/>
    <n v="4"/>
    <s v=""/>
    <n v="6"/>
    <s v=""/>
    <s v=""/>
    <n v="6"/>
    <n v="23.076923076923077"/>
    <n v="0"/>
    <x v="0"/>
  </r>
  <r>
    <x v="104"/>
    <d v="2012-05-26T00:41:02"/>
    <n v="57400"/>
    <n v="57400"/>
    <s v="USD"/>
    <n v="57400"/>
    <s v="IT Analyst"/>
    <x v="0"/>
    <s v="USA"/>
    <x v="2"/>
    <s v="4 to 6 hours a day"/>
    <m/>
    <m/>
    <s v=""/>
    <s v=""/>
    <s v=""/>
    <n v="4"/>
    <s v=""/>
    <n v="6"/>
    <s v=""/>
    <s v=""/>
    <n v="6"/>
    <n v="36.794871794871796"/>
    <n v="0"/>
    <x v="0"/>
  </r>
  <r>
    <x v="105"/>
    <d v="2012-05-26T00:41:03"/>
    <n v="66000"/>
    <n v="66000"/>
    <s v="USD"/>
    <n v="66000"/>
    <s v="Analyst"/>
    <x v="0"/>
    <s v="USA"/>
    <x v="2"/>
    <s v="2 to 3 hours per day"/>
    <m/>
    <m/>
    <s v=""/>
    <n v="2"/>
    <n v="3"/>
    <s v=""/>
    <s v=""/>
    <s v=""/>
    <s v=""/>
    <s v=""/>
    <n v="3"/>
    <n v="84.615384615384613"/>
    <n v="0"/>
    <x v="0"/>
  </r>
  <r>
    <x v="106"/>
    <d v="2012-05-26T00:41:06"/>
    <n v="35000"/>
    <n v="35000"/>
    <s v="EUR"/>
    <n v="44463.980364706273"/>
    <s v="Project manager"/>
    <x v="3"/>
    <s v="Greece"/>
    <x v="27"/>
    <s v="4 to 6 hours a day"/>
    <m/>
    <m/>
    <s v=""/>
    <s v=""/>
    <s v=""/>
    <n v="4"/>
    <s v=""/>
    <n v="6"/>
    <s v=""/>
    <s v=""/>
    <n v="6"/>
    <n v="28.502551515837354"/>
    <n v="0"/>
    <x v="0"/>
  </r>
  <r>
    <x v="107"/>
    <d v="2012-05-26T00:41:16"/>
    <s v="$85,000+"/>
    <n v="85000"/>
    <s v="USD"/>
    <n v="85000"/>
    <s v="Strategic Analyst"/>
    <x v="0"/>
    <s v="USA"/>
    <x v="2"/>
    <s v="4 to 6 hours a day"/>
    <m/>
    <m/>
    <s v=""/>
    <s v=""/>
    <s v=""/>
    <n v="4"/>
    <s v=""/>
    <n v="6"/>
    <s v=""/>
    <s v=""/>
    <n v="6"/>
    <n v="54.487179487179482"/>
    <n v="0"/>
    <x v="0"/>
  </r>
  <r>
    <x v="108"/>
    <d v="2012-05-26T00:41:22"/>
    <n v="50000"/>
    <n v="50000"/>
    <s v="USD"/>
    <n v="50000"/>
    <s v="Transportation Specialist"/>
    <x v="6"/>
    <s v="USA"/>
    <x v="2"/>
    <s v="4 to 6 hours a day"/>
    <m/>
    <m/>
    <s v=""/>
    <s v=""/>
    <s v=""/>
    <n v="4"/>
    <s v=""/>
    <n v="6"/>
    <s v=""/>
    <s v=""/>
    <n v="6"/>
    <n v="32.051282051282051"/>
    <n v="0"/>
    <x v="0"/>
  </r>
  <r>
    <x v="109"/>
    <d v="2012-05-26T00:41:27"/>
    <s v="$58,000 USD"/>
    <n v="58000"/>
    <s v="USD"/>
    <n v="58000"/>
    <s v="Operations Programs Support"/>
    <x v="3"/>
    <s v="USA"/>
    <x v="2"/>
    <s v="4 to 6 hours a day"/>
    <m/>
    <m/>
    <s v=""/>
    <s v=""/>
    <s v=""/>
    <n v="4"/>
    <s v=""/>
    <n v="6"/>
    <s v=""/>
    <s v=""/>
    <n v="6"/>
    <n v="37.179487179487175"/>
    <n v="0"/>
    <x v="0"/>
  </r>
  <r>
    <x v="110"/>
    <d v="2012-05-26T00:41:28"/>
    <n v="37900"/>
    <n v="37900"/>
    <s v="USD"/>
    <n v="37900"/>
    <s v="Accounting Coordinator"/>
    <x v="5"/>
    <s v="USA"/>
    <x v="2"/>
    <s v="All the 8 hours baby, all the 8!"/>
    <m/>
    <m/>
    <s v=""/>
    <s v=""/>
    <s v=""/>
    <s v=""/>
    <s v=""/>
    <s v=""/>
    <s v=""/>
    <n v="8"/>
    <n v="8"/>
    <n v="18.221153846153847"/>
    <n v="0"/>
    <x v="0"/>
  </r>
  <r>
    <x v="111"/>
    <d v="2012-05-26T00:41:30"/>
    <n v="4000"/>
    <n v="48000"/>
    <s v="USD"/>
    <n v="48000"/>
    <s v="Asst.Manager Finance"/>
    <x v="3"/>
    <s v="UAE"/>
    <x v="21"/>
    <s v="2 to 3 hours per day"/>
    <m/>
    <m/>
    <s v=""/>
    <n v="2"/>
    <n v="3"/>
    <s v=""/>
    <s v=""/>
    <s v=""/>
    <s v=""/>
    <s v=""/>
    <n v="3"/>
    <n v="61.53846153846154"/>
    <n v="0"/>
    <x v="0"/>
  </r>
  <r>
    <x v="112"/>
    <d v="2012-05-26T00:41:32"/>
    <n v="67000"/>
    <n v="67000"/>
    <s v="USD"/>
    <n v="67000"/>
    <s v="Operations Cost Analyst"/>
    <x v="0"/>
    <s v="USA"/>
    <x v="2"/>
    <s v="4 to 6 hours a day"/>
    <m/>
    <m/>
    <s v=""/>
    <s v=""/>
    <s v=""/>
    <n v="4"/>
    <s v=""/>
    <n v="6"/>
    <s v=""/>
    <s v=""/>
    <n v="6"/>
    <n v="42.948717948717949"/>
    <n v="0"/>
    <x v="0"/>
  </r>
  <r>
    <x v="113"/>
    <d v="2012-05-26T00:41:35"/>
    <n v="85000"/>
    <n v="85000"/>
    <s v="USD"/>
    <n v="85000"/>
    <s v="Financial Controller"/>
    <x v="1"/>
    <s v="UAE"/>
    <x v="21"/>
    <s v="4 to 6 hours a day"/>
    <m/>
    <m/>
    <s v=""/>
    <s v=""/>
    <s v=""/>
    <n v="4"/>
    <s v=""/>
    <n v="6"/>
    <s v=""/>
    <s v=""/>
    <n v="6"/>
    <n v="54.487179487179482"/>
    <n v="0"/>
    <x v="0"/>
  </r>
  <r>
    <x v="114"/>
    <d v="2012-05-26T00:41:35"/>
    <n v="56160"/>
    <n v="56160"/>
    <s v="USD"/>
    <n v="56160"/>
    <s v="Utilization Analyst"/>
    <x v="0"/>
    <s v="USA"/>
    <x v="2"/>
    <s v="4 to 6 hours a day"/>
    <m/>
    <m/>
    <s v=""/>
    <s v=""/>
    <s v=""/>
    <n v="4"/>
    <s v=""/>
    <n v="6"/>
    <s v=""/>
    <s v=""/>
    <n v="6"/>
    <n v="36"/>
    <n v="0"/>
    <x v="0"/>
  </r>
  <r>
    <x v="115"/>
    <d v="2012-05-26T00:41:38"/>
    <n v="2000"/>
    <n v="24000"/>
    <s v="USD"/>
    <n v="24000"/>
    <s v="Researcher"/>
    <x v="3"/>
    <s v="Colombia"/>
    <x v="28"/>
    <s v="All the 8 hours baby, all the 8!"/>
    <m/>
    <m/>
    <s v=""/>
    <s v=""/>
    <s v=""/>
    <s v=""/>
    <s v=""/>
    <s v=""/>
    <s v=""/>
    <n v="8"/>
    <n v="8"/>
    <n v="11.538461538461538"/>
    <n v="0"/>
    <x v="0"/>
  </r>
  <r>
    <x v="116"/>
    <d v="2012-05-26T00:41:38"/>
    <n v="52000"/>
    <n v="52000"/>
    <s v="USD"/>
    <n v="52000"/>
    <s v="Market Analyst"/>
    <x v="0"/>
    <s v="USA"/>
    <x v="2"/>
    <s v="Excel ?!? What Excel?"/>
    <m/>
    <m/>
    <s v=""/>
    <s v=""/>
    <s v=""/>
    <s v=""/>
    <s v=""/>
    <s v=""/>
    <s v=""/>
    <s v=""/>
    <e v="#N/A"/>
    <n v="1"/>
    <n v="0"/>
    <x v="0"/>
  </r>
  <r>
    <x v="117"/>
    <d v="2012-05-26T00:41:41"/>
    <n v="60000"/>
    <n v="60000"/>
    <s v="CAD"/>
    <n v="59001.691381819612"/>
    <s v="Web Developer"/>
    <x v="0"/>
    <s v="Canada"/>
    <x v="17"/>
    <s v="Excel ?!? What Excel?"/>
    <m/>
    <m/>
    <s v=""/>
    <s v=""/>
    <s v=""/>
    <s v=""/>
    <s v=""/>
    <s v=""/>
    <s v=""/>
    <s v=""/>
    <e v="#N/A"/>
    <n v="1"/>
    <n v="0"/>
    <x v="0"/>
  </r>
  <r>
    <x v="118"/>
    <d v="2012-05-26T00:41:43"/>
    <n v="70000"/>
    <n v="70000"/>
    <s v="USD"/>
    <n v="70000"/>
    <s v="Sr. Acct"/>
    <x v="5"/>
    <s v="USA"/>
    <x v="2"/>
    <s v="All the 8 hours baby, all the 8!"/>
    <m/>
    <m/>
    <s v=""/>
    <s v=""/>
    <s v=""/>
    <s v=""/>
    <s v=""/>
    <s v=""/>
    <s v=""/>
    <n v="8"/>
    <n v="8"/>
    <n v="33.653846153846153"/>
    <n v="0"/>
    <x v="0"/>
  </r>
  <r>
    <x v="119"/>
    <d v="2012-05-26T00:41:56"/>
    <n v="50000"/>
    <n v="50000"/>
    <s v="USD"/>
    <n v="50000"/>
    <s v="Information Systems Specialist"/>
    <x v="6"/>
    <s v="USA"/>
    <x v="2"/>
    <s v="4 to 6 hours a day"/>
    <m/>
    <m/>
    <s v=""/>
    <s v=""/>
    <s v=""/>
    <n v="4"/>
    <s v=""/>
    <n v="6"/>
    <s v=""/>
    <s v=""/>
    <n v="6"/>
    <n v="32.051282051282051"/>
    <n v="0"/>
    <x v="0"/>
  </r>
  <r>
    <x v="120"/>
    <d v="2012-05-26T00:41:58"/>
    <n v="2300000"/>
    <n v="2300000"/>
    <s v="INR"/>
    <n v="40958.208381117904"/>
    <s v="Analytics lead"/>
    <x v="0"/>
    <s v="India"/>
    <x v="0"/>
    <s v="1 or 2 hours a day"/>
    <m/>
    <m/>
    <n v="1"/>
    <n v="2"/>
    <s v=""/>
    <s v=""/>
    <s v=""/>
    <s v=""/>
    <s v=""/>
    <s v=""/>
    <n v="2"/>
    <n v="78.765785348303666"/>
    <n v="0"/>
    <x v="0"/>
  </r>
  <r>
    <x v="121"/>
    <d v="2012-05-26T00:42:00"/>
    <n v="80000"/>
    <n v="80000"/>
    <s v="USD"/>
    <n v="80000"/>
    <s v="Financial Analyst"/>
    <x v="0"/>
    <s v="USA"/>
    <x v="2"/>
    <s v="4 to 6 hours a day"/>
    <m/>
    <m/>
    <s v=""/>
    <s v=""/>
    <s v=""/>
    <n v="4"/>
    <s v=""/>
    <n v="6"/>
    <s v=""/>
    <s v=""/>
    <n v="6"/>
    <n v="51.282051282051285"/>
    <n v="0"/>
    <x v="0"/>
  </r>
  <r>
    <x v="122"/>
    <d v="2012-05-26T00:42:08"/>
    <n v="128000"/>
    <n v="128000"/>
    <s v="USD"/>
    <n v="128000"/>
    <s v="Actuary"/>
    <x v="3"/>
    <s v="USA"/>
    <x v="2"/>
    <s v="All the 8 hours baby, all the 8!"/>
    <m/>
    <m/>
    <s v=""/>
    <s v=""/>
    <s v=""/>
    <s v=""/>
    <s v=""/>
    <s v=""/>
    <s v=""/>
    <n v="8"/>
    <n v="8"/>
    <n v="61.53846153846154"/>
    <n v="0"/>
    <x v="0"/>
  </r>
  <r>
    <x v="123"/>
    <d v="2012-05-26T00:42:10"/>
    <s v="US $44,000"/>
    <n v="44000"/>
    <s v="USD"/>
    <n v="44000"/>
    <s v="School Tech Coordinator"/>
    <x v="3"/>
    <s v="USA"/>
    <x v="2"/>
    <s v="1 or 2 hours a day"/>
    <m/>
    <m/>
    <n v="1"/>
    <n v="2"/>
    <s v=""/>
    <s v=""/>
    <s v=""/>
    <s v=""/>
    <s v=""/>
    <s v=""/>
    <n v="2"/>
    <n v="84.615384615384613"/>
    <n v="0"/>
    <x v="0"/>
  </r>
  <r>
    <x v="124"/>
    <d v="2012-05-26T00:42:11"/>
    <n v="65000"/>
    <n v="65000"/>
    <s v="USD"/>
    <n v="65000"/>
    <s v="sr accountant"/>
    <x v="5"/>
    <s v="USA"/>
    <x v="2"/>
    <s v="All the 8 hours baby, all the 8!"/>
    <m/>
    <m/>
    <s v=""/>
    <s v=""/>
    <s v=""/>
    <s v=""/>
    <s v=""/>
    <s v=""/>
    <s v=""/>
    <n v="8"/>
    <n v="8"/>
    <n v="31.25"/>
    <n v="0"/>
    <x v="0"/>
  </r>
  <r>
    <x v="125"/>
    <d v="2012-05-26T00:42:32"/>
    <s v="36000 usd"/>
    <n v="36000"/>
    <s v="USD"/>
    <n v="36000"/>
    <s v="senior accountant"/>
    <x v="5"/>
    <s v="Turkey"/>
    <x v="29"/>
    <s v="4 to 6 hours a day"/>
    <m/>
    <m/>
    <s v=""/>
    <s v=""/>
    <s v=""/>
    <n v="4"/>
    <s v=""/>
    <n v="6"/>
    <s v=""/>
    <s v=""/>
    <n v="6"/>
    <n v="23.076923076923077"/>
    <n v="0"/>
    <x v="0"/>
  </r>
  <r>
    <x v="126"/>
    <d v="2012-05-26T00:42:34"/>
    <n v="1000"/>
    <n v="12000"/>
    <s v="USD"/>
    <n v="12000"/>
    <s v="Freelance"/>
    <x v="8"/>
    <s v="Pakistan"/>
    <x v="3"/>
    <s v="1 or 2 hours a day"/>
    <m/>
    <m/>
    <n v="1"/>
    <n v="2"/>
    <s v=""/>
    <s v=""/>
    <s v=""/>
    <s v=""/>
    <s v=""/>
    <s v=""/>
    <n v="2"/>
    <n v="23.076923076923077"/>
    <n v="0"/>
    <x v="0"/>
  </r>
  <r>
    <x v="127"/>
    <d v="2012-05-26T00:42:41"/>
    <n v="28159.200000000001"/>
    <n v="28159"/>
    <s v="GBP"/>
    <n v="44383.603963142654"/>
    <s v="Data Analyst"/>
    <x v="0"/>
    <s v="UK"/>
    <x v="14"/>
    <s v="All the 8 hours baby, all the 8!"/>
    <m/>
    <m/>
    <s v=""/>
    <s v=""/>
    <s v=""/>
    <s v=""/>
    <s v=""/>
    <s v=""/>
    <s v=""/>
    <n v="8"/>
    <n v="8"/>
    <n v="21.338271136126277"/>
    <n v="0"/>
    <x v="0"/>
  </r>
  <r>
    <x v="128"/>
    <d v="2012-05-26T00:42:46"/>
    <n v="45000"/>
    <n v="45000"/>
    <s v="USD"/>
    <n v="45000"/>
    <s v="DBA"/>
    <x v="0"/>
    <s v="USA"/>
    <x v="2"/>
    <s v="4 to 6 hours a day"/>
    <m/>
    <m/>
    <s v=""/>
    <s v=""/>
    <s v=""/>
    <n v="4"/>
    <s v=""/>
    <n v="6"/>
    <s v=""/>
    <s v=""/>
    <n v="6"/>
    <n v="28.846153846153847"/>
    <n v="0"/>
    <x v="0"/>
  </r>
  <r>
    <x v="129"/>
    <d v="2012-05-26T00:42:58"/>
    <n v="54000"/>
    <n v="54000"/>
    <s v="USD"/>
    <n v="54000"/>
    <s v="Research Analyst"/>
    <x v="0"/>
    <s v="USA"/>
    <x v="2"/>
    <s v="2 to 3 hours per day"/>
    <m/>
    <m/>
    <s v=""/>
    <n v="2"/>
    <n v="3"/>
    <s v=""/>
    <s v=""/>
    <s v=""/>
    <s v=""/>
    <s v=""/>
    <n v="3"/>
    <n v="69.230769230769226"/>
    <n v="0"/>
    <x v="0"/>
  </r>
  <r>
    <x v="130"/>
    <d v="2012-05-26T00:43:03"/>
    <n v="70000"/>
    <n v="70000"/>
    <s v="GBP"/>
    <n v="110332.47904470989"/>
    <s v="Project Manager"/>
    <x v="3"/>
    <s v="UK"/>
    <x v="14"/>
    <s v="2 to 3 hours per day"/>
    <m/>
    <m/>
    <s v=""/>
    <n v="2"/>
    <n v="3"/>
    <s v=""/>
    <s v=""/>
    <s v=""/>
    <s v=""/>
    <s v=""/>
    <n v="3"/>
    <n v="141.45189621116651"/>
    <n v="0"/>
    <x v="0"/>
  </r>
  <r>
    <x v="131"/>
    <d v="2012-05-26T00:43:07"/>
    <n v="71000"/>
    <n v="71000"/>
    <s v="USD"/>
    <n v="71000"/>
    <s v="Market Research Analyst"/>
    <x v="0"/>
    <s v="USA"/>
    <x v="2"/>
    <s v="4 to 6 hours a day"/>
    <m/>
    <m/>
    <s v=""/>
    <s v=""/>
    <s v=""/>
    <n v="4"/>
    <s v=""/>
    <n v="6"/>
    <s v=""/>
    <s v=""/>
    <n v="6"/>
    <n v="45.512820512820518"/>
    <n v="0"/>
    <x v="0"/>
  </r>
  <r>
    <x v="132"/>
    <d v="2012-05-26T00:43:08"/>
    <n v="800000"/>
    <n v="800000"/>
    <s v="INR"/>
    <n v="14246.333349954055"/>
    <s v="Manager : Accounts"/>
    <x v="3"/>
    <s v="India"/>
    <x v="0"/>
    <s v="2 to 3 hours per day"/>
    <m/>
    <m/>
    <s v=""/>
    <n v="2"/>
    <n v="3"/>
    <s v=""/>
    <s v=""/>
    <s v=""/>
    <s v=""/>
    <s v=""/>
    <n v="3"/>
    <n v="18.264529935838532"/>
    <n v="0"/>
    <x v="0"/>
  </r>
  <r>
    <x v="133"/>
    <d v="2012-05-26T00:43:17"/>
    <n v="70000"/>
    <n v="70000"/>
    <s v="CAD"/>
    <n v="68835.306612122877"/>
    <s v="project manager"/>
    <x v="3"/>
    <s v="canada"/>
    <x v="17"/>
    <s v="4 to 6 hours a day"/>
    <m/>
    <m/>
    <s v=""/>
    <s v=""/>
    <s v=""/>
    <n v="4"/>
    <s v=""/>
    <n v="6"/>
    <s v=""/>
    <s v=""/>
    <n v="6"/>
    <n v="44.125196546232615"/>
    <n v="0"/>
    <x v="0"/>
  </r>
  <r>
    <x v="134"/>
    <d v="2012-05-26T00:43:25"/>
    <n v="50000"/>
    <n v="50000"/>
    <s v="CAD"/>
    <n v="49168.076151516347"/>
    <s v="Inventory manger"/>
    <x v="3"/>
    <s v="Canada"/>
    <x v="17"/>
    <s v="4 to 6 hours a day"/>
    <m/>
    <m/>
    <s v=""/>
    <s v=""/>
    <s v=""/>
    <n v="4"/>
    <s v=""/>
    <n v="6"/>
    <s v=""/>
    <s v=""/>
    <n v="6"/>
    <n v="31.517997533023298"/>
    <n v="0"/>
    <x v="0"/>
  </r>
  <r>
    <x v="135"/>
    <d v="2012-05-26T00:43:27"/>
    <n v="40000"/>
    <n v="40000"/>
    <s v="USD"/>
    <n v="40000"/>
    <s v="Business Analyst"/>
    <x v="0"/>
    <s v="USA"/>
    <x v="2"/>
    <s v="4 to 6 hours a day"/>
    <m/>
    <m/>
    <s v=""/>
    <s v=""/>
    <s v=""/>
    <n v="4"/>
    <s v=""/>
    <n v="6"/>
    <s v=""/>
    <s v=""/>
    <n v="6"/>
    <n v="25.641025641025642"/>
    <n v="0"/>
    <x v="0"/>
  </r>
  <r>
    <x v="136"/>
    <d v="2012-05-26T00:43:34"/>
    <s v="$62,000 CND"/>
    <n v="62000"/>
    <s v="CAD"/>
    <n v="60968.414427880263"/>
    <s v="Process Technician"/>
    <x v="0"/>
    <s v="Canada"/>
    <x v="17"/>
    <s v="2 to 3 hours per day"/>
    <m/>
    <m/>
    <s v=""/>
    <n v="2"/>
    <n v="3"/>
    <s v=""/>
    <s v=""/>
    <s v=""/>
    <s v=""/>
    <s v=""/>
    <n v="3"/>
    <n v="78.164633881897771"/>
    <n v="0"/>
    <x v="0"/>
  </r>
  <r>
    <x v="137"/>
    <d v="2012-05-26T00:43:36"/>
    <s v="28000rs"/>
    <n v="336000"/>
    <s v="INR"/>
    <n v="5983.4600069807029"/>
    <s v="MIS Team Leader"/>
    <x v="7"/>
    <s v="India"/>
    <x v="0"/>
    <s v="4 to 6 hours a day"/>
    <m/>
    <m/>
    <s v=""/>
    <s v=""/>
    <s v=""/>
    <n v="4"/>
    <s v=""/>
    <n v="6"/>
    <s v=""/>
    <s v=""/>
    <n v="6"/>
    <n v="3.8355512865260919"/>
    <n v="0"/>
    <x v="0"/>
  </r>
  <r>
    <x v="138"/>
    <d v="2012-05-26T00:43:36"/>
    <n v="53000"/>
    <n v="53000"/>
    <s v="USD"/>
    <n v="53000"/>
    <s v="Data Analyst"/>
    <x v="0"/>
    <s v="USA"/>
    <x v="2"/>
    <s v="4 to 6 hours a day"/>
    <m/>
    <m/>
    <s v=""/>
    <s v=""/>
    <s v=""/>
    <n v="4"/>
    <s v=""/>
    <n v="6"/>
    <s v=""/>
    <s v=""/>
    <n v="6"/>
    <n v="33.974358974358978"/>
    <n v="0"/>
    <x v="0"/>
  </r>
  <r>
    <x v="139"/>
    <d v="2012-05-26T00:43:49"/>
    <n v="104000"/>
    <n v="104000"/>
    <s v="USD"/>
    <n v="104000"/>
    <s v="Finance Director"/>
    <x v="4"/>
    <s v="USA"/>
    <x v="2"/>
    <s v="2 to 3 hours per day"/>
    <m/>
    <m/>
    <s v=""/>
    <n v="2"/>
    <n v="3"/>
    <s v=""/>
    <s v=""/>
    <s v=""/>
    <s v=""/>
    <s v=""/>
    <n v="3"/>
    <n v="133.33333333333331"/>
    <n v="0"/>
    <x v="0"/>
  </r>
  <r>
    <x v="140"/>
    <d v="2012-05-26T00:44:02"/>
    <n v="57000"/>
    <n v="57000"/>
    <s v="USD"/>
    <n v="57000"/>
    <s v="Industrial Engineer"/>
    <x v="2"/>
    <s v="USA"/>
    <x v="2"/>
    <s v="4 to 6 hours a day"/>
    <m/>
    <m/>
    <s v=""/>
    <s v=""/>
    <s v=""/>
    <n v="4"/>
    <s v=""/>
    <n v="6"/>
    <s v=""/>
    <s v=""/>
    <n v="6"/>
    <n v="36.53846153846154"/>
    <n v="0"/>
    <x v="0"/>
  </r>
  <r>
    <x v="141"/>
    <d v="2012-05-26T00:44:09"/>
    <n v="45000"/>
    <n v="45000"/>
    <s v="USD"/>
    <n v="45000"/>
    <s v="data analyst"/>
    <x v="0"/>
    <s v="USA"/>
    <x v="2"/>
    <s v="2 to 3 hours per day"/>
    <m/>
    <m/>
    <s v=""/>
    <n v="2"/>
    <n v="3"/>
    <s v=""/>
    <s v=""/>
    <s v=""/>
    <s v=""/>
    <s v=""/>
    <n v="3"/>
    <n v="57.692307692307693"/>
    <n v="0"/>
    <x v="0"/>
  </r>
  <r>
    <x v="142"/>
    <d v="2012-05-26T00:44:15"/>
    <n v="92000"/>
    <n v="92000"/>
    <s v="USD"/>
    <n v="92000"/>
    <s v="Senior Financial &amp; Systems Analyst"/>
    <x v="0"/>
    <s v="USA"/>
    <x v="2"/>
    <s v="4 to 6 hours a day"/>
    <m/>
    <m/>
    <s v=""/>
    <s v=""/>
    <s v=""/>
    <n v="4"/>
    <s v=""/>
    <n v="6"/>
    <s v=""/>
    <s v=""/>
    <n v="6"/>
    <n v="58.974358974358978"/>
    <n v="0"/>
    <x v="0"/>
  </r>
  <r>
    <x v="143"/>
    <d v="2012-05-26T00:44:18"/>
    <n v="88000"/>
    <n v="88000"/>
    <s v="USD"/>
    <n v="88000"/>
    <s v="project manager - metrics"/>
    <x v="3"/>
    <s v="USA"/>
    <x v="2"/>
    <s v="4 to 6 hours a day"/>
    <m/>
    <m/>
    <s v=""/>
    <s v=""/>
    <s v=""/>
    <n v="4"/>
    <s v=""/>
    <n v="6"/>
    <s v=""/>
    <s v=""/>
    <n v="6"/>
    <n v="56.410256410256409"/>
    <n v="0"/>
    <x v="0"/>
  </r>
  <r>
    <x v="144"/>
    <d v="2012-05-26T00:44:20"/>
    <n v="80000"/>
    <n v="80000"/>
    <s v="USD"/>
    <n v="80000"/>
    <s v="Informatics Research Analyst"/>
    <x v="0"/>
    <s v="USA"/>
    <x v="2"/>
    <s v="2 to 3 hours per day"/>
    <m/>
    <m/>
    <s v=""/>
    <n v="2"/>
    <n v="3"/>
    <s v=""/>
    <s v=""/>
    <s v=""/>
    <s v=""/>
    <s v=""/>
    <n v="3"/>
    <n v="102.56410256410257"/>
    <n v="0"/>
    <x v="0"/>
  </r>
  <r>
    <x v="145"/>
    <d v="2012-05-26T00:44:22"/>
    <n v="69000"/>
    <n v="69000"/>
    <s v="USD"/>
    <n v="69000"/>
    <s v="Business Technical Consultant"/>
    <x v="8"/>
    <s v="USA"/>
    <x v="2"/>
    <s v="4 to 6 hours a day"/>
    <m/>
    <m/>
    <s v=""/>
    <s v=""/>
    <s v=""/>
    <n v="4"/>
    <s v=""/>
    <n v="6"/>
    <s v=""/>
    <s v=""/>
    <n v="6"/>
    <n v="44.230769230769234"/>
    <n v="0"/>
    <x v="0"/>
  </r>
  <r>
    <x v="146"/>
    <d v="2012-05-26T00:44:23"/>
    <n v="50000"/>
    <n v="50000"/>
    <s v="USD"/>
    <n v="50000"/>
    <s v="Business Operations Reporting Analyst"/>
    <x v="0"/>
    <s v="Mexico"/>
    <x v="26"/>
    <s v="All the 8 hours baby, all the 8!"/>
    <m/>
    <m/>
    <s v=""/>
    <s v=""/>
    <s v=""/>
    <s v=""/>
    <s v=""/>
    <s v=""/>
    <s v=""/>
    <n v="8"/>
    <n v="8"/>
    <n v="24.03846153846154"/>
    <n v="0"/>
    <x v="0"/>
  </r>
  <r>
    <x v="147"/>
    <d v="2012-05-26T00:44:40"/>
    <n v="35000"/>
    <n v="35000"/>
    <s v="USD"/>
    <n v="35000"/>
    <s v="Program Services Coordinator"/>
    <x v="3"/>
    <s v="USA"/>
    <x v="2"/>
    <s v="2 to 3 hours per day"/>
    <m/>
    <m/>
    <s v=""/>
    <n v="2"/>
    <n v="3"/>
    <s v=""/>
    <s v=""/>
    <s v=""/>
    <s v=""/>
    <s v=""/>
    <n v="3"/>
    <n v="44.871794871794869"/>
    <n v="0"/>
    <x v="0"/>
  </r>
  <r>
    <x v="148"/>
    <d v="2012-05-26T00:44:59"/>
    <n v="96000"/>
    <n v="96000"/>
    <s v="USD"/>
    <n v="96000"/>
    <s v="Specialist - Finance Planning and Analysis"/>
    <x v="0"/>
    <s v="USA"/>
    <x v="2"/>
    <s v="4 to 6 hours a day"/>
    <m/>
    <m/>
    <s v=""/>
    <s v=""/>
    <s v=""/>
    <n v="4"/>
    <s v=""/>
    <n v="6"/>
    <s v=""/>
    <s v=""/>
    <n v="6"/>
    <n v="61.53846153846154"/>
    <n v="0"/>
    <x v="0"/>
  </r>
  <r>
    <x v="149"/>
    <d v="2012-05-26T00:45:00"/>
    <n v="65000"/>
    <n v="65000"/>
    <s v="USD"/>
    <n v="65000"/>
    <s v="Sr Accountant"/>
    <x v="5"/>
    <s v="USA"/>
    <x v="2"/>
    <s v="All the 8 hours baby, all the 8!"/>
    <m/>
    <m/>
    <s v=""/>
    <s v=""/>
    <s v=""/>
    <s v=""/>
    <s v=""/>
    <s v=""/>
    <s v=""/>
    <n v="8"/>
    <n v="8"/>
    <n v="31.25"/>
    <n v="0"/>
    <x v="0"/>
  </r>
  <r>
    <x v="150"/>
    <d v="2012-05-26T00:45:06"/>
    <n v="37440"/>
    <n v="37440"/>
    <s v="USD"/>
    <n v="37440"/>
    <s v="sales analyst"/>
    <x v="0"/>
    <s v="USA"/>
    <x v="2"/>
    <s v="All the 8 hours baby, all the 8!"/>
    <m/>
    <m/>
    <s v=""/>
    <s v=""/>
    <s v=""/>
    <s v=""/>
    <s v=""/>
    <s v=""/>
    <s v=""/>
    <n v="8"/>
    <n v="8"/>
    <n v="18"/>
    <n v="0"/>
    <x v="0"/>
  </r>
  <r>
    <x v="151"/>
    <d v="2012-05-26T00:45:11"/>
    <n v="15500"/>
    <n v="15500"/>
    <s v="USD"/>
    <n v="15500"/>
    <s v="Proces auditor"/>
    <x v="5"/>
    <s v="Mexico"/>
    <x v="26"/>
    <s v="All the 8 hours baby, all the 8!"/>
    <m/>
    <m/>
    <s v=""/>
    <s v=""/>
    <s v=""/>
    <s v=""/>
    <s v=""/>
    <s v=""/>
    <s v=""/>
    <n v="8"/>
    <n v="8"/>
    <n v="7.4519230769230766"/>
    <n v="0"/>
    <x v="0"/>
  </r>
  <r>
    <x v="152"/>
    <d v="2012-05-26T00:45:17"/>
    <s v="90000 USD"/>
    <n v="90000"/>
    <s v="USD"/>
    <n v="90000"/>
    <s v="Senior Data Quality Analyst"/>
    <x v="0"/>
    <s v="USA"/>
    <x v="2"/>
    <s v="2 to 3 hours per day"/>
    <m/>
    <m/>
    <s v=""/>
    <n v="2"/>
    <n v="3"/>
    <s v=""/>
    <s v=""/>
    <s v=""/>
    <s v=""/>
    <s v=""/>
    <n v="3"/>
    <n v="115.38461538461539"/>
    <n v="0"/>
    <x v="0"/>
  </r>
  <r>
    <x v="153"/>
    <d v="2012-05-26T00:45:46"/>
    <n v="66500"/>
    <n v="66500"/>
    <s v="USD"/>
    <n v="66500"/>
    <s v="Sr Business Analyst"/>
    <x v="0"/>
    <s v="USA"/>
    <x v="2"/>
    <s v="All the 8 hours baby, all the 8!"/>
    <m/>
    <m/>
    <s v=""/>
    <s v=""/>
    <s v=""/>
    <s v=""/>
    <s v=""/>
    <s v=""/>
    <s v=""/>
    <n v="8"/>
    <n v="8"/>
    <n v="31.971153846153847"/>
    <n v="0"/>
    <x v="0"/>
  </r>
  <r>
    <x v="154"/>
    <d v="2012-05-26T00:45:49"/>
    <n v="100000"/>
    <n v="100000"/>
    <s v="USD"/>
    <n v="100000"/>
    <s v="COST ACCOUNTANT"/>
    <x v="5"/>
    <s v="USA"/>
    <x v="2"/>
    <s v="All the 8 hours baby, all the 8!"/>
    <m/>
    <m/>
    <s v=""/>
    <s v=""/>
    <s v=""/>
    <s v=""/>
    <s v=""/>
    <s v=""/>
    <s v=""/>
    <n v="8"/>
    <n v="8"/>
    <n v="48.07692307692308"/>
    <n v="0"/>
    <x v="0"/>
  </r>
  <r>
    <x v="155"/>
    <d v="2012-05-26T00:45:51"/>
    <s v="Â£32250"/>
    <n v="32250"/>
    <s v="GBP"/>
    <n v="50831.74927416991"/>
    <s v="project Support"/>
    <x v="3"/>
    <s v="UK"/>
    <x v="14"/>
    <s v="4 to 6 hours a day"/>
    <m/>
    <m/>
    <s v=""/>
    <s v=""/>
    <s v=""/>
    <n v="4"/>
    <s v=""/>
    <n v="6"/>
    <s v=""/>
    <s v=""/>
    <n v="6"/>
    <n v="32.584454662929424"/>
    <n v="0"/>
    <x v="0"/>
  </r>
  <r>
    <x v="156"/>
    <d v="2012-05-26T00:45:53"/>
    <n v="420000"/>
    <n v="420000"/>
    <s v="INR"/>
    <n v="7479.3250087258784"/>
    <s v="managerial"/>
    <x v="3"/>
    <s v="India"/>
    <x v="0"/>
    <s v="1 or 2 hours a day"/>
    <m/>
    <m/>
    <n v="1"/>
    <n v="2"/>
    <s v=""/>
    <s v=""/>
    <s v=""/>
    <s v=""/>
    <s v=""/>
    <s v=""/>
    <n v="2"/>
    <n v="14.383317324472843"/>
    <n v="0"/>
    <x v="0"/>
  </r>
  <r>
    <x v="157"/>
    <d v="2012-05-26T00:46:00"/>
    <n v="75000"/>
    <n v="75000"/>
    <s v="USD"/>
    <n v="75000"/>
    <s v="Program Analyst"/>
    <x v="0"/>
    <s v="USA"/>
    <x v="2"/>
    <s v="1 or 2 hours a day"/>
    <m/>
    <m/>
    <n v="1"/>
    <n v="2"/>
    <s v=""/>
    <s v=""/>
    <s v=""/>
    <s v=""/>
    <s v=""/>
    <s v=""/>
    <n v="2"/>
    <n v="144.23076923076923"/>
    <n v="0"/>
    <x v="0"/>
  </r>
  <r>
    <x v="158"/>
    <d v="2012-05-26T00:46:25"/>
    <n v="58"/>
    <n v="58000"/>
    <s v="USD"/>
    <n v="58000"/>
    <s v="Team Lead - Computer Discounts"/>
    <x v="3"/>
    <s v="Canada"/>
    <x v="17"/>
    <s v="1 or 2 hours a day"/>
    <m/>
    <m/>
    <n v="1"/>
    <n v="2"/>
    <s v=""/>
    <s v=""/>
    <s v=""/>
    <s v=""/>
    <s v=""/>
    <s v=""/>
    <n v="2"/>
    <n v="111.53846153846153"/>
    <n v="0"/>
    <x v="0"/>
  </r>
  <r>
    <x v="159"/>
    <d v="2012-05-26T00:46:29"/>
    <n v="55000"/>
    <n v="55000"/>
    <s v="USD"/>
    <n v="55000"/>
    <s v="Change Architect"/>
    <x v="3"/>
    <s v="USA"/>
    <x v="2"/>
    <s v="2 to 3 hours per day"/>
    <m/>
    <m/>
    <s v=""/>
    <n v="2"/>
    <n v="3"/>
    <s v=""/>
    <s v=""/>
    <s v=""/>
    <s v=""/>
    <s v=""/>
    <n v="3"/>
    <n v="70.512820512820511"/>
    <n v="0"/>
    <x v="0"/>
  </r>
  <r>
    <x v="160"/>
    <d v="2012-05-26T00:47:42"/>
    <n v="60000"/>
    <n v="60000"/>
    <s v="USD"/>
    <n v="60000"/>
    <s v="Telecom Technician"/>
    <x v="0"/>
    <s v="USA"/>
    <x v="2"/>
    <s v="4 to 6 hours a day"/>
    <m/>
    <m/>
    <s v=""/>
    <s v=""/>
    <s v=""/>
    <n v="4"/>
    <s v=""/>
    <n v="6"/>
    <s v=""/>
    <s v=""/>
    <n v="6"/>
    <n v="38.46153846153846"/>
    <n v="0"/>
    <x v="0"/>
  </r>
  <r>
    <x v="161"/>
    <d v="2012-05-26T00:47:45"/>
    <s v="Rs. 1300000"/>
    <n v="1300000"/>
    <s v="INR"/>
    <n v="23150.291693675339"/>
    <s v="Manager"/>
    <x v="3"/>
    <s v="India"/>
    <x v="0"/>
    <s v="4 to 6 hours a day"/>
    <m/>
    <m/>
    <s v=""/>
    <s v=""/>
    <s v=""/>
    <n v="4"/>
    <s v=""/>
    <n v="6"/>
    <s v=""/>
    <s v=""/>
    <n v="6"/>
    <n v="14.839930572868807"/>
    <n v="0"/>
    <x v="0"/>
  </r>
  <r>
    <x v="162"/>
    <d v="2012-05-26T00:47:50"/>
    <n v="107000"/>
    <n v="107000"/>
    <s v="CAD"/>
    <n v="105219.68296424497"/>
    <s v="Manager, Asset Optimization"/>
    <x v="3"/>
    <s v="Canada"/>
    <x v="17"/>
    <s v="2 to 3 hours per day"/>
    <m/>
    <m/>
    <s v=""/>
    <n v="2"/>
    <n v="3"/>
    <s v=""/>
    <s v=""/>
    <s v=""/>
    <s v=""/>
    <s v=""/>
    <n v="3"/>
    <n v="134.89702944133973"/>
    <n v="0"/>
    <x v="0"/>
  </r>
  <r>
    <x v="163"/>
    <d v="2012-05-26T00:47:57"/>
    <n v="145000"/>
    <n v="145000"/>
    <s v="USD"/>
    <n v="145000"/>
    <s v="Financialcontroller"/>
    <x v="1"/>
    <s v="Switzerland"/>
    <x v="10"/>
    <s v="All the 8 hours baby, all the 8!"/>
    <m/>
    <m/>
    <s v=""/>
    <s v=""/>
    <s v=""/>
    <s v=""/>
    <s v=""/>
    <s v=""/>
    <s v=""/>
    <n v="8"/>
    <n v="8"/>
    <n v="69.711538461538467"/>
    <n v="0"/>
    <x v="0"/>
  </r>
  <r>
    <x v="164"/>
    <d v="2012-05-26T00:48:04"/>
    <n v="22880"/>
    <n v="22880"/>
    <s v="USD"/>
    <n v="22880"/>
    <s v="Accounting "/>
    <x v="5"/>
    <s v="USA"/>
    <x v="2"/>
    <s v="4 to 6 hours a day"/>
    <m/>
    <m/>
    <s v=""/>
    <s v=""/>
    <s v=""/>
    <n v="4"/>
    <s v=""/>
    <n v="6"/>
    <s v=""/>
    <s v=""/>
    <n v="6"/>
    <n v="14.666666666666668"/>
    <n v="0"/>
    <x v="0"/>
  </r>
  <r>
    <x v="165"/>
    <d v="2012-05-26T00:48:07"/>
    <n v="80000"/>
    <n v="80000"/>
    <s v="USD"/>
    <n v="80000"/>
    <s v="Consultant, HR Services &amp; Governance"/>
    <x v="8"/>
    <s v="USA"/>
    <x v="2"/>
    <s v="4 to 6 hours a day"/>
    <m/>
    <m/>
    <s v=""/>
    <s v=""/>
    <s v=""/>
    <n v="4"/>
    <s v=""/>
    <n v="6"/>
    <s v=""/>
    <s v=""/>
    <n v="6"/>
    <n v="51.282051282051285"/>
    <n v="0"/>
    <x v="0"/>
  </r>
  <r>
    <x v="166"/>
    <d v="2012-05-26T00:48:11"/>
    <s v="Rs 5 lakh"/>
    <n v="500000"/>
    <s v="INR"/>
    <n v="8903.9583437212841"/>
    <s v="QA Executive"/>
    <x v="0"/>
    <s v="India"/>
    <x v="0"/>
    <s v="2 to 3 hours per day"/>
    <m/>
    <m/>
    <s v=""/>
    <n v="2"/>
    <n v="3"/>
    <s v=""/>
    <s v=""/>
    <s v=""/>
    <s v=""/>
    <s v=""/>
    <n v="3"/>
    <n v="11.415331209899081"/>
    <n v="0"/>
    <x v="0"/>
  </r>
  <r>
    <x v="167"/>
    <d v="2012-05-26T00:48:46"/>
    <n v="90000"/>
    <n v="90000"/>
    <s v="CAD"/>
    <n v="88502.537072729421"/>
    <s v="Senior Actuarial Analyst"/>
    <x v="0"/>
    <s v="Canada"/>
    <x v="17"/>
    <s v="4 to 6 hours a day"/>
    <m/>
    <m/>
    <s v=""/>
    <s v=""/>
    <s v=""/>
    <n v="4"/>
    <s v=""/>
    <n v="6"/>
    <s v=""/>
    <s v=""/>
    <n v="6"/>
    <n v="56.732395559441933"/>
    <n v="0"/>
    <x v="0"/>
  </r>
  <r>
    <x v="168"/>
    <d v="2012-05-26T00:48:48"/>
    <n v="180000"/>
    <n v="180000"/>
    <s v="INR"/>
    <n v="3205.4250037396623"/>
    <s v="Sr. Associate"/>
    <x v="0"/>
    <s v="India"/>
    <x v="0"/>
    <s v="4 to 6 hours a day"/>
    <m/>
    <m/>
    <s v=""/>
    <s v=""/>
    <s v=""/>
    <n v="4"/>
    <s v=""/>
    <n v="6"/>
    <s v=""/>
    <s v=""/>
    <n v="6"/>
    <n v="2.0547596177818348"/>
    <n v="0"/>
    <x v="0"/>
  </r>
  <r>
    <x v="169"/>
    <d v="2012-05-26T00:48:48"/>
    <n v="46584"/>
    <n v="46584"/>
    <s v="USD"/>
    <n v="46584"/>
    <s v="Budget Analyst"/>
    <x v="0"/>
    <s v="USA"/>
    <x v="2"/>
    <s v="4 to 6 hours a day"/>
    <m/>
    <m/>
    <s v=""/>
    <s v=""/>
    <s v=""/>
    <n v="4"/>
    <s v=""/>
    <n v="6"/>
    <s v=""/>
    <s v=""/>
    <n v="6"/>
    <n v="29.861538461538462"/>
    <n v="0"/>
    <x v="0"/>
  </r>
  <r>
    <x v="170"/>
    <d v="2012-05-26T00:48:48"/>
    <n v="67000"/>
    <n v="67000"/>
    <s v="USD"/>
    <n v="67000"/>
    <s v="B.I. Data Analyst II"/>
    <x v="0"/>
    <s v="USA"/>
    <x v="2"/>
    <s v="4 to 6 hours a day"/>
    <m/>
    <m/>
    <s v=""/>
    <s v=""/>
    <s v=""/>
    <n v="4"/>
    <s v=""/>
    <n v="6"/>
    <s v=""/>
    <s v=""/>
    <n v="6"/>
    <n v="42.948717948717949"/>
    <n v="0"/>
    <x v="0"/>
  </r>
  <r>
    <x v="171"/>
    <d v="2012-05-26T00:48:57"/>
    <s v="Rd. 11 lakhs"/>
    <n v="1100000"/>
    <s v="INR"/>
    <n v="19588.708356186824"/>
    <s v="Asst manager investor relations and business analytics"/>
    <x v="3"/>
    <s v="India"/>
    <x v="0"/>
    <s v="4 to 6 hours a day"/>
    <m/>
    <m/>
    <s v=""/>
    <s v=""/>
    <s v=""/>
    <n v="4"/>
    <s v=""/>
    <n v="6"/>
    <s v=""/>
    <s v=""/>
    <n v="6"/>
    <n v="12.55686433088899"/>
    <n v="0"/>
    <x v="0"/>
  </r>
  <r>
    <x v="172"/>
    <d v="2012-05-26T00:49:18"/>
    <n v="92000"/>
    <n v="92000"/>
    <s v="USD"/>
    <n v="92000"/>
    <s v="Industrial Engineer (Fed)"/>
    <x v="2"/>
    <s v="USA"/>
    <x v="2"/>
    <s v="4 to 6 hours a day"/>
    <m/>
    <m/>
    <s v=""/>
    <s v=""/>
    <s v=""/>
    <n v="4"/>
    <s v=""/>
    <n v="6"/>
    <s v=""/>
    <s v=""/>
    <n v="6"/>
    <n v="58.974358974358978"/>
    <n v="0"/>
    <x v="0"/>
  </r>
  <r>
    <x v="173"/>
    <d v="2012-05-26T00:49:21"/>
    <n v="75000"/>
    <n v="75000"/>
    <s v="USD"/>
    <n v="75000"/>
    <s v="Informatics specialist"/>
    <x v="6"/>
    <s v="USA"/>
    <x v="2"/>
    <s v="All the 8 hours baby, all the 8!"/>
    <m/>
    <m/>
    <s v=""/>
    <s v=""/>
    <s v=""/>
    <s v=""/>
    <s v=""/>
    <s v=""/>
    <s v=""/>
    <n v="8"/>
    <n v="8"/>
    <n v="36.057692307692307"/>
    <n v="0"/>
    <x v="0"/>
  </r>
  <r>
    <x v="174"/>
    <d v="2012-05-26T00:49:35"/>
    <n v="180000"/>
    <n v="180000"/>
    <s v="INR"/>
    <n v="3205.4250037396623"/>
    <s v="Sr. Associate"/>
    <x v="0"/>
    <s v="India"/>
    <x v="0"/>
    <s v="4 to 6 hours a day"/>
    <m/>
    <m/>
    <s v=""/>
    <s v=""/>
    <s v=""/>
    <n v="4"/>
    <s v=""/>
    <n v="6"/>
    <s v=""/>
    <s v=""/>
    <n v="6"/>
    <n v="2.0547596177818348"/>
    <n v="0"/>
    <x v="0"/>
  </r>
  <r>
    <x v="175"/>
    <d v="2012-05-26T00:49:48"/>
    <n v="18500"/>
    <n v="18500"/>
    <s v="GBP"/>
    <n v="29159.298033244755"/>
    <s v="Trainee Management Accountant"/>
    <x v="3"/>
    <s v="UK"/>
    <x v="14"/>
    <s v="All the 8 hours baby, all the 8!"/>
    <m/>
    <m/>
    <s v=""/>
    <s v=""/>
    <s v=""/>
    <s v=""/>
    <s v=""/>
    <s v=""/>
    <s v=""/>
    <n v="8"/>
    <n v="8"/>
    <n v="14.018893285213824"/>
    <n v="0"/>
    <x v="0"/>
  </r>
  <r>
    <x v="176"/>
    <d v="2012-05-26T00:49:50"/>
    <n v="40000"/>
    <n v="40000"/>
    <s v="USD"/>
    <n v="40000"/>
    <s v="Senior analyst"/>
    <x v="0"/>
    <s v="USA"/>
    <x v="2"/>
    <s v="All the 8 hours baby, all the 8!"/>
    <m/>
    <m/>
    <s v=""/>
    <s v=""/>
    <s v=""/>
    <s v=""/>
    <s v=""/>
    <s v=""/>
    <s v=""/>
    <n v="8"/>
    <n v="8"/>
    <n v="19.23076923076923"/>
    <n v="0"/>
    <x v="0"/>
  </r>
  <r>
    <x v="177"/>
    <d v="2012-05-26T00:49:59"/>
    <n v="111680"/>
    <n v="111680"/>
    <s v="USD"/>
    <n v="111680"/>
    <s v="Director of Analytics"/>
    <x v="0"/>
    <s v="USA"/>
    <x v="2"/>
    <s v="2 to 3 hours per day"/>
    <m/>
    <m/>
    <s v=""/>
    <n v="2"/>
    <n v="3"/>
    <s v=""/>
    <s v=""/>
    <s v=""/>
    <s v=""/>
    <s v=""/>
    <n v="3"/>
    <n v="143.17948717948718"/>
    <n v="0"/>
    <x v="0"/>
  </r>
  <r>
    <x v="178"/>
    <d v="2012-05-26T00:50:11"/>
    <n v="41.405999999999999"/>
    <n v="41406"/>
    <s v="USD"/>
    <n v="41406"/>
    <s v="Executive Assistant"/>
    <x v="0"/>
    <s v="Canada"/>
    <x v="17"/>
    <s v="1 or 2 hours a day"/>
    <m/>
    <m/>
    <n v="1"/>
    <n v="2"/>
    <s v=""/>
    <s v=""/>
    <s v=""/>
    <s v=""/>
    <s v=""/>
    <s v=""/>
    <n v="2"/>
    <n v="79.626923076923077"/>
    <n v="0"/>
    <x v="0"/>
  </r>
  <r>
    <x v="179"/>
    <d v="2012-05-26T00:50:15"/>
    <n v="70000"/>
    <n v="70000"/>
    <s v="USD"/>
    <n v="70000"/>
    <s v="Project Speciast"/>
    <x v="3"/>
    <s v="USA"/>
    <x v="2"/>
    <s v="4 to 6 hours a day"/>
    <m/>
    <m/>
    <s v=""/>
    <s v=""/>
    <s v=""/>
    <n v="4"/>
    <s v=""/>
    <n v="6"/>
    <s v=""/>
    <s v=""/>
    <n v="6"/>
    <n v="44.871794871794869"/>
    <n v="0"/>
    <x v="0"/>
  </r>
  <r>
    <x v="180"/>
    <d v="2012-05-26T00:50:31"/>
    <n v="40700"/>
    <n v="40700"/>
    <s v="USD"/>
    <n v="40700"/>
    <s v="Sales Coordinator &amp; Analytical Support"/>
    <x v="0"/>
    <s v="USA"/>
    <x v="2"/>
    <s v="1 or 2 hours a day"/>
    <m/>
    <m/>
    <n v="1"/>
    <n v="2"/>
    <s v=""/>
    <s v=""/>
    <s v=""/>
    <s v=""/>
    <s v=""/>
    <s v=""/>
    <n v="2"/>
    <n v="78.269230769230774"/>
    <n v="0"/>
    <x v="0"/>
  </r>
  <r>
    <x v="181"/>
    <d v="2012-05-26T00:50:32"/>
    <n v="40000"/>
    <n v="40000"/>
    <s v="USD"/>
    <n v="40000"/>
    <s v="analyst"/>
    <x v="0"/>
    <s v="USA"/>
    <x v="2"/>
    <s v="4 to 6 hours a day"/>
    <m/>
    <m/>
    <s v=""/>
    <s v=""/>
    <s v=""/>
    <n v="4"/>
    <s v=""/>
    <n v="6"/>
    <s v=""/>
    <s v=""/>
    <n v="6"/>
    <n v="25.641025641025642"/>
    <n v="0"/>
    <x v="0"/>
  </r>
  <r>
    <x v="182"/>
    <d v="2012-05-26T00:50:38"/>
    <n v="60000"/>
    <n v="60000"/>
    <s v="USD"/>
    <n v="60000"/>
    <s v="Senior Staff Accountant"/>
    <x v="5"/>
    <s v="USA"/>
    <x v="2"/>
    <s v="4 to 6 hours a day"/>
    <m/>
    <m/>
    <s v=""/>
    <s v=""/>
    <s v=""/>
    <n v="4"/>
    <s v=""/>
    <n v="6"/>
    <s v=""/>
    <s v=""/>
    <n v="6"/>
    <n v="38.46153846153846"/>
    <n v="0"/>
    <x v="0"/>
  </r>
  <r>
    <x v="183"/>
    <d v="2012-05-26T00:50:41"/>
    <n v="92000"/>
    <n v="92000"/>
    <s v="CAD"/>
    <n v="90469.260118790073"/>
    <s v="Consultant - Retail Mkts"/>
    <x v="8"/>
    <s v="Canada"/>
    <x v="17"/>
    <s v="All the 8 hours baby, all the 8!"/>
    <m/>
    <m/>
    <s v=""/>
    <s v=""/>
    <s v=""/>
    <s v=""/>
    <s v=""/>
    <s v=""/>
    <s v=""/>
    <n v="8"/>
    <n v="8"/>
    <n v="43.494836595572153"/>
    <n v="0"/>
    <x v="0"/>
  </r>
  <r>
    <x v="184"/>
    <d v="2012-05-26T00:50:43"/>
    <n v="13636.36"/>
    <n v="13636"/>
    <s v="USD"/>
    <n v="13636"/>
    <s v="Process Manager"/>
    <x v="3"/>
    <s v="India"/>
    <x v="0"/>
    <s v="All the 8 hours baby, all the 8!"/>
    <m/>
    <m/>
    <s v=""/>
    <s v=""/>
    <s v=""/>
    <s v=""/>
    <s v=""/>
    <s v=""/>
    <s v=""/>
    <n v="8"/>
    <n v="8"/>
    <n v="6.555769230769231"/>
    <n v="0"/>
    <x v="0"/>
  </r>
  <r>
    <x v="185"/>
    <d v="2012-05-26T00:50:43"/>
    <n v="80000"/>
    <n v="80000"/>
    <s v="USD"/>
    <n v="80000"/>
    <s v="Project Manager (Process Owner)"/>
    <x v="3"/>
    <s v="USA"/>
    <x v="2"/>
    <s v="2 to 3 hours per day"/>
    <m/>
    <m/>
    <s v=""/>
    <n v="2"/>
    <n v="3"/>
    <s v=""/>
    <s v=""/>
    <s v=""/>
    <s v=""/>
    <s v=""/>
    <n v="3"/>
    <n v="102.56410256410257"/>
    <n v="0"/>
    <x v="0"/>
  </r>
  <r>
    <x v="186"/>
    <d v="2012-05-26T00:51:00"/>
    <s v="60000 CAD$"/>
    <n v="60000"/>
    <s v="CAD"/>
    <n v="59001.691381819612"/>
    <s v="Demographer"/>
    <x v="0"/>
    <s v="Canada"/>
    <x v="17"/>
    <s v="2 to 3 hours per day"/>
    <m/>
    <m/>
    <s v=""/>
    <n v="2"/>
    <n v="3"/>
    <s v=""/>
    <s v=""/>
    <s v=""/>
    <s v=""/>
    <s v=""/>
    <n v="3"/>
    <n v="75.643194079255906"/>
    <n v="0"/>
    <x v="0"/>
  </r>
  <r>
    <x v="187"/>
    <d v="2012-05-26T00:51:43"/>
    <n v="28000"/>
    <n v="28000"/>
    <s v="USD"/>
    <n v="28000"/>
    <s v="Administrative Assistant"/>
    <x v="0"/>
    <s v="USA"/>
    <x v="2"/>
    <s v="4 to 6 hours a day"/>
    <m/>
    <m/>
    <s v=""/>
    <s v=""/>
    <s v=""/>
    <n v="4"/>
    <s v=""/>
    <n v="6"/>
    <s v=""/>
    <s v=""/>
    <n v="6"/>
    <n v="17.948717948717949"/>
    <n v="0"/>
    <x v="0"/>
  </r>
  <r>
    <x v="188"/>
    <d v="2012-05-26T00:51:55"/>
    <n v="60000"/>
    <n v="60000"/>
    <s v="USD"/>
    <n v="60000"/>
    <s v="Accounting/Financial Analyst"/>
    <x v="0"/>
    <s v="USA"/>
    <x v="2"/>
    <s v="4 to 6 hours a day"/>
    <m/>
    <m/>
    <s v=""/>
    <s v=""/>
    <s v=""/>
    <n v="4"/>
    <s v=""/>
    <n v="6"/>
    <s v=""/>
    <s v=""/>
    <n v="6"/>
    <n v="38.46153846153846"/>
    <n v="0"/>
    <x v="0"/>
  </r>
  <r>
    <x v="189"/>
    <d v="2012-05-26T00:51:59"/>
    <n v="96000"/>
    <n v="96000"/>
    <s v="USD"/>
    <n v="96000"/>
    <s v="Business Process Specialist"/>
    <x v="6"/>
    <s v="USA"/>
    <x v="2"/>
    <s v="2 to 3 hours per day"/>
    <m/>
    <m/>
    <s v=""/>
    <n v="2"/>
    <n v="3"/>
    <s v=""/>
    <s v=""/>
    <s v=""/>
    <s v=""/>
    <s v=""/>
    <n v="3"/>
    <n v="123.07692307692308"/>
    <n v="0"/>
    <x v="0"/>
  </r>
  <r>
    <x v="190"/>
    <d v="2012-05-26T00:52:21"/>
    <n v="67000"/>
    <n v="67000"/>
    <s v="USD"/>
    <n v="67000"/>
    <s v="Financial Analyst"/>
    <x v="0"/>
    <s v="USA"/>
    <x v="2"/>
    <s v="4 to 6 hours a day"/>
    <m/>
    <m/>
    <s v=""/>
    <s v=""/>
    <s v=""/>
    <n v="4"/>
    <s v=""/>
    <n v="6"/>
    <s v=""/>
    <s v=""/>
    <n v="6"/>
    <n v="42.948717948717949"/>
    <n v="0"/>
    <x v="0"/>
  </r>
  <r>
    <x v="191"/>
    <d v="2012-05-26T00:52:25"/>
    <n v="70000"/>
    <n v="70000"/>
    <s v="USD"/>
    <n v="70000"/>
    <s v="Sr Financial Analyst"/>
    <x v="0"/>
    <s v="USA"/>
    <x v="2"/>
    <s v="4 to 6 hours a day"/>
    <m/>
    <m/>
    <s v=""/>
    <s v=""/>
    <s v=""/>
    <n v="4"/>
    <s v=""/>
    <n v="6"/>
    <s v=""/>
    <s v=""/>
    <n v="6"/>
    <n v="44.871794871794869"/>
    <n v="0"/>
    <x v="0"/>
  </r>
  <r>
    <x v="192"/>
    <d v="2012-05-26T00:52:30"/>
    <n v="233000"/>
    <n v="233000"/>
    <s v="INR"/>
    <n v="4149.2445881741187"/>
    <s v="Asst. Manager (MIS)"/>
    <x v="3"/>
    <s v="India"/>
    <x v="0"/>
    <s v="All the 8 hours baby, all the 8!"/>
    <m/>
    <m/>
    <s v=""/>
    <s v=""/>
    <s v=""/>
    <s v=""/>
    <s v=""/>
    <s v=""/>
    <s v=""/>
    <n v="8"/>
    <n v="8"/>
    <n v="1.9948291289298647"/>
    <n v="0"/>
    <x v="0"/>
  </r>
  <r>
    <x v="193"/>
    <d v="2012-05-26T00:52:37"/>
    <s v="US$ 99000"/>
    <n v="99000"/>
    <s v="USD"/>
    <n v="99000"/>
    <s v="Business Controller"/>
    <x v="1"/>
    <s v="USA"/>
    <x v="2"/>
    <s v="4 to 6 hours a day"/>
    <m/>
    <m/>
    <s v=""/>
    <s v=""/>
    <s v=""/>
    <n v="4"/>
    <s v=""/>
    <n v="6"/>
    <s v=""/>
    <s v=""/>
    <n v="6"/>
    <n v="63.46153846153846"/>
    <n v="0"/>
    <x v="0"/>
  </r>
  <r>
    <x v="194"/>
    <d v="2012-05-26T00:53:00"/>
    <n v="90000"/>
    <n v="90000"/>
    <s v="USD"/>
    <n v="90000"/>
    <s v="Project Manager"/>
    <x v="3"/>
    <s v="USA"/>
    <x v="2"/>
    <s v="2 to 3 hours per day"/>
    <m/>
    <m/>
    <s v=""/>
    <n v="2"/>
    <n v="3"/>
    <s v=""/>
    <s v=""/>
    <s v=""/>
    <s v=""/>
    <s v=""/>
    <n v="3"/>
    <n v="115.38461538461539"/>
    <n v="0"/>
    <x v="0"/>
  </r>
  <r>
    <x v="195"/>
    <d v="2012-05-26T00:53:02"/>
    <s v="Rs. 275000"/>
    <n v="275000"/>
    <s v="INR"/>
    <n v="4897.177089046706"/>
    <s v="low level monitoring"/>
    <x v="0"/>
    <s v="India"/>
    <x v="0"/>
    <s v="2 to 3 hours per day"/>
    <m/>
    <m/>
    <s v=""/>
    <n v="2"/>
    <n v="3"/>
    <s v=""/>
    <s v=""/>
    <s v=""/>
    <s v=""/>
    <s v=""/>
    <n v="3"/>
    <n v="6.278432165444495"/>
    <n v="0"/>
    <x v="0"/>
  </r>
  <r>
    <x v="196"/>
    <d v="2012-05-26T00:53:18"/>
    <s v="INR 16000"/>
    <n v="192000"/>
    <s v="INR"/>
    <n v="3419.1200039889732"/>
    <s v="Administrative"/>
    <x v="0"/>
    <s v="India"/>
    <x v="0"/>
    <s v="All the 8 hours baby, all the 8!"/>
    <m/>
    <m/>
    <s v=""/>
    <s v=""/>
    <s v=""/>
    <s v=""/>
    <s v=""/>
    <s v=""/>
    <s v=""/>
    <n v="8"/>
    <n v="8"/>
    <n v="1.6438076942254678"/>
    <n v="0"/>
    <x v="0"/>
  </r>
  <r>
    <x v="197"/>
    <d v="2012-05-26T00:53:37"/>
    <n v="51000"/>
    <n v="51000"/>
    <s v="USD"/>
    <n v="51000"/>
    <s v="Service Line Coordinator"/>
    <x v="3"/>
    <s v="USA"/>
    <x v="2"/>
    <s v="4 to 6 hours a day"/>
    <m/>
    <m/>
    <s v=""/>
    <s v=""/>
    <s v=""/>
    <n v="4"/>
    <s v=""/>
    <n v="6"/>
    <s v=""/>
    <s v=""/>
    <n v="6"/>
    <n v="32.692307692307693"/>
    <n v="0"/>
    <x v="0"/>
  </r>
  <r>
    <x v="198"/>
    <d v="2012-05-26T00:53:42"/>
    <n v="100000"/>
    <n v="100000"/>
    <s v="USD"/>
    <n v="100000"/>
    <s v="Strategic Sourcing Manager"/>
    <x v="3"/>
    <s v="USA"/>
    <x v="2"/>
    <s v="All the 8 hours baby, all the 8!"/>
    <m/>
    <m/>
    <s v=""/>
    <s v=""/>
    <s v=""/>
    <s v=""/>
    <s v=""/>
    <s v=""/>
    <s v=""/>
    <n v="8"/>
    <n v="8"/>
    <n v="48.07692307692308"/>
    <n v="0"/>
    <x v="0"/>
  </r>
  <r>
    <x v="199"/>
    <d v="2012-05-26T00:53:46"/>
    <s v="INR18Lacs or US$36000"/>
    <n v="1800000"/>
    <s v="INR"/>
    <n v="32054.250037396621"/>
    <s v="Chief Manager"/>
    <x v="3"/>
    <s v="India"/>
    <x v="0"/>
    <s v="1 or 2 hours a day"/>
    <m/>
    <m/>
    <n v="1"/>
    <n v="2"/>
    <s v=""/>
    <s v=""/>
    <s v=""/>
    <s v=""/>
    <s v=""/>
    <s v=""/>
    <n v="2"/>
    <n v="61.64278853345504"/>
    <n v="0"/>
    <x v="0"/>
  </r>
  <r>
    <x v="200"/>
    <d v="2012-05-26T00:54:12"/>
    <s v="Â£30000"/>
    <n v="30000"/>
    <s v="GBP"/>
    <n v="47285.348162018527"/>
    <s v="Business Intelligence Analyst"/>
    <x v="0"/>
    <s v="UK"/>
    <x v="14"/>
    <s v="2 to 3 hours per day"/>
    <m/>
    <m/>
    <s v=""/>
    <n v="2"/>
    <n v="3"/>
    <s v=""/>
    <s v=""/>
    <s v=""/>
    <s v=""/>
    <s v=""/>
    <n v="3"/>
    <n v="60.62224123335708"/>
    <n v="0"/>
    <x v="0"/>
  </r>
  <r>
    <x v="201"/>
    <d v="2012-05-26T00:54:14"/>
    <s v="â‚¬ 50000"/>
    <n v="50000"/>
    <s v="EUR"/>
    <n v="63519.971949580387"/>
    <s v="Data Analyst"/>
    <x v="0"/>
    <s v="Ireland"/>
    <x v="8"/>
    <s v="4 to 6 hours a day"/>
    <m/>
    <m/>
    <s v=""/>
    <s v=""/>
    <s v=""/>
    <n v="4"/>
    <s v=""/>
    <n v="6"/>
    <s v=""/>
    <s v=""/>
    <n v="6"/>
    <n v="40.717930736910503"/>
    <n v="0"/>
    <x v="0"/>
  </r>
  <r>
    <x v="202"/>
    <d v="2012-05-26T00:54:16"/>
    <n v="108160"/>
    <n v="108160"/>
    <s v="USD"/>
    <n v="108160"/>
    <s v="Sr. Financial Analyst"/>
    <x v="0"/>
    <s v="USA"/>
    <x v="2"/>
    <s v="4 to 6 hours a day"/>
    <m/>
    <m/>
    <s v=""/>
    <s v=""/>
    <s v=""/>
    <n v="4"/>
    <s v=""/>
    <n v="6"/>
    <s v=""/>
    <s v=""/>
    <n v="6"/>
    <n v="69.333333333333343"/>
    <n v="0"/>
    <x v="0"/>
  </r>
  <r>
    <x v="203"/>
    <d v="2012-05-26T00:54:27"/>
    <n v="50000"/>
    <n v="50000"/>
    <s v="USD"/>
    <n v="50000"/>
    <s v="Buyer"/>
    <x v="3"/>
    <s v="USA"/>
    <x v="2"/>
    <s v="4 to 6 hours a day"/>
    <m/>
    <m/>
    <s v=""/>
    <s v=""/>
    <s v=""/>
    <n v="4"/>
    <s v=""/>
    <n v="6"/>
    <s v=""/>
    <s v=""/>
    <n v="6"/>
    <n v="32.051282051282051"/>
    <n v="0"/>
    <x v="0"/>
  </r>
  <r>
    <x v="204"/>
    <d v="2012-05-26T00:54:28"/>
    <n v="400000"/>
    <n v="400000"/>
    <s v="USD"/>
    <n v="400000"/>
    <s v="program manager"/>
    <x v="3"/>
    <s v="USA"/>
    <x v="2"/>
    <s v="1 or 2 hours a day"/>
    <m/>
    <m/>
    <n v="1"/>
    <n v="2"/>
    <s v=""/>
    <s v=""/>
    <s v=""/>
    <s v=""/>
    <s v=""/>
    <s v=""/>
    <n v="2"/>
    <n v="769.23076923076928"/>
    <n v="0"/>
    <x v="0"/>
  </r>
  <r>
    <x v="205"/>
    <d v="2012-05-26T00:54:41"/>
    <n v="43000"/>
    <n v="43000"/>
    <s v="USD"/>
    <n v="43000"/>
    <s v="Reporting Analyst Team Lead"/>
    <x v="0"/>
    <s v="USA"/>
    <x v="2"/>
    <s v="All the 8 hours baby, all the 8!"/>
    <m/>
    <m/>
    <s v=""/>
    <s v=""/>
    <s v=""/>
    <s v=""/>
    <s v=""/>
    <s v=""/>
    <s v=""/>
    <n v="8"/>
    <n v="8"/>
    <n v="20.673076923076923"/>
    <n v="0"/>
    <x v="0"/>
  </r>
  <r>
    <x v="206"/>
    <d v="2012-05-26T00:54:46"/>
    <n v="27000"/>
    <n v="27000"/>
    <s v="USD"/>
    <n v="27000"/>
    <s v="Innovation Analyst"/>
    <x v="0"/>
    <s v="Singapore"/>
    <x v="30"/>
    <s v="All the 8 hours baby, all the 8!"/>
    <m/>
    <m/>
    <s v=""/>
    <s v=""/>
    <s v=""/>
    <s v=""/>
    <s v=""/>
    <s v=""/>
    <s v=""/>
    <n v="8"/>
    <n v="8"/>
    <n v="12.98076923076923"/>
    <n v="0"/>
    <x v="0"/>
  </r>
  <r>
    <x v="207"/>
    <d v="2012-05-26T00:54:56"/>
    <n v="41000"/>
    <n v="41000"/>
    <s v="USD"/>
    <n v="41000"/>
    <s v="Operations Expert"/>
    <x v="3"/>
    <s v="USA"/>
    <x v="2"/>
    <s v="All the 8 hours baby, all the 8!"/>
    <m/>
    <m/>
    <s v=""/>
    <s v=""/>
    <s v=""/>
    <s v=""/>
    <s v=""/>
    <s v=""/>
    <s v=""/>
    <n v="8"/>
    <n v="8"/>
    <n v="19.71153846153846"/>
    <n v="0"/>
    <x v="0"/>
  </r>
  <r>
    <x v="208"/>
    <d v="2012-05-26T00:55:06"/>
    <n v="100000"/>
    <n v="100000"/>
    <s v="USD"/>
    <n v="100000"/>
    <s v="Director of Finance"/>
    <x v="4"/>
    <s v="USA"/>
    <x v="2"/>
    <s v="4 to 6 hours a day"/>
    <m/>
    <m/>
    <s v=""/>
    <s v=""/>
    <s v=""/>
    <n v="4"/>
    <s v=""/>
    <n v="6"/>
    <s v=""/>
    <s v=""/>
    <n v="6"/>
    <n v="64.102564102564102"/>
    <n v="0"/>
    <x v="0"/>
  </r>
  <r>
    <x v="209"/>
    <d v="2012-05-26T00:55:50"/>
    <n v="42140"/>
    <n v="42140"/>
    <s v="USD"/>
    <n v="42140"/>
    <s v="Information Analyst II"/>
    <x v="0"/>
    <s v="USA"/>
    <x v="2"/>
    <s v="4 to 6 hours a day"/>
    <m/>
    <m/>
    <s v=""/>
    <s v=""/>
    <s v=""/>
    <n v="4"/>
    <s v=""/>
    <n v="6"/>
    <s v=""/>
    <s v=""/>
    <n v="6"/>
    <n v="27.012820512820511"/>
    <n v="0"/>
    <x v="0"/>
  </r>
  <r>
    <x v="210"/>
    <d v="2012-05-26T00:56:06"/>
    <n v="80000"/>
    <n v="80000"/>
    <s v="USD"/>
    <n v="80000"/>
    <s v="Marketing Analyst"/>
    <x v="0"/>
    <s v="USA"/>
    <x v="2"/>
    <s v="4 to 6 hours a day"/>
    <m/>
    <m/>
    <s v=""/>
    <s v=""/>
    <s v=""/>
    <n v="4"/>
    <s v=""/>
    <n v="6"/>
    <s v=""/>
    <s v=""/>
    <n v="6"/>
    <n v="51.282051282051285"/>
    <n v="0"/>
    <x v="0"/>
  </r>
  <r>
    <x v="211"/>
    <d v="2012-05-26T00:56:37"/>
    <n v="41600"/>
    <n v="41600"/>
    <s v="USD"/>
    <n v="41600"/>
    <s v="Project Manager"/>
    <x v="3"/>
    <s v="USA"/>
    <x v="2"/>
    <s v="4 to 6 hours a day"/>
    <m/>
    <m/>
    <s v=""/>
    <s v=""/>
    <s v=""/>
    <n v="4"/>
    <s v=""/>
    <n v="6"/>
    <s v=""/>
    <s v=""/>
    <n v="6"/>
    <n v="26.666666666666664"/>
    <n v="0"/>
    <x v="0"/>
  </r>
  <r>
    <x v="212"/>
    <d v="2012-05-26T00:56:37"/>
    <s v="45k"/>
    <n v="45000"/>
    <s v="USD"/>
    <n v="45000"/>
    <s v="Accounting Assistant"/>
    <x v="5"/>
    <s v="USA"/>
    <x v="2"/>
    <s v="2 to 3 hours per day"/>
    <m/>
    <m/>
    <s v=""/>
    <n v="2"/>
    <n v="3"/>
    <s v=""/>
    <s v=""/>
    <s v=""/>
    <s v=""/>
    <s v=""/>
    <n v="3"/>
    <n v="57.692307692307693"/>
    <n v="0"/>
    <x v="0"/>
  </r>
  <r>
    <x v="213"/>
    <d v="2012-05-26T00:56:54"/>
    <n v="78000"/>
    <n v="78000"/>
    <s v="USD"/>
    <n v="78000"/>
    <s v="Tax Professional"/>
    <x v="5"/>
    <s v="Bermuda"/>
    <x v="31"/>
    <s v="4 to 6 hours a day"/>
    <m/>
    <m/>
    <s v=""/>
    <s v=""/>
    <s v=""/>
    <n v="4"/>
    <s v=""/>
    <n v="6"/>
    <s v=""/>
    <s v=""/>
    <n v="6"/>
    <n v="50"/>
    <n v="0"/>
    <x v="0"/>
  </r>
  <r>
    <x v="214"/>
    <d v="2012-05-26T00:57:21"/>
    <s v="INR 500000"/>
    <n v="500000"/>
    <s v="INR"/>
    <n v="8903.9583437212841"/>
    <s v="Project Manager"/>
    <x v="3"/>
    <s v="India"/>
    <x v="0"/>
    <s v="4 to 6 hours a day"/>
    <m/>
    <m/>
    <s v=""/>
    <s v=""/>
    <s v=""/>
    <n v="4"/>
    <s v=""/>
    <n v="6"/>
    <s v=""/>
    <s v=""/>
    <n v="6"/>
    <n v="5.7076656049495407"/>
    <n v="0"/>
    <x v="0"/>
  </r>
  <r>
    <x v="215"/>
    <d v="2012-05-26T00:57:35"/>
    <s v="INR 350k"/>
    <n v="350000"/>
    <s v="INR"/>
    <n v="6232.7708406048987"/>
    <s v="Jr. Executive Finance"/>
    <x v="5"/>
    <s v="India"/>
    <x v="0"/>
    <s v="4 to 6 hours a day"/>
    <m/>
    <m/>
    <s v=""/>
    <s v=""/>
    <s v=""/>
    <n v="4"/>
    <s v=""/>
    <n v="6"/>
    <s v=""/>
    <s v=""/>
    <n v="6"/>
    <n v="3.995365923464679"/>
    <n v="0"/>
    <x v="0"/>
  </r>
  <r>
    <x v="216"/>
    <d v="2012-05-26T00:57:44"/>
    <n v="72500"/>
    <n v="72500"/>
    <s v="USD"/>
    <n v="72500"/>
    <s v="Assistant Controller"/>
    <x v="1"/>
    <s v="USA"/>
    <x v="2"/>
    <s v="4 to 6 hours a day"/>
    <m/>
    <m/>
    <s v=""/>
    <s v=""/>
    <s v=""/>
    <n v="4"/>
    <s v=""/>
    <n v="6"/>
    <s v=""/>
    <s v=""/>
    <n v="6"/>
    <n v="46.474358974358978"/>
    <n v="0"/>
    <x v="0"/>
  </r>
  <r>
    <x v="217"/>
    <d v="2012-05-26T00:57:52"/>
    <s v="US$ 138K"/>
    <n v="138000"/>
    <s v="USD"/>
    <n v="138000"/>
    <s v="Project engineer"/>
    <x v="2"/>
    <s v="Thailand"/>
    <x v="32"/>
    <s v="4 to 6 hours a day"/>
    <m/>
    <m/>
    <s v=""/>
    <s v=""/>
    <s v=""/>
    <n v="4"/>
    <s v=""/>
    <n v="6"/>
    <s v=""/>
    <s v=""/>
    <n v="6"/>
    <n v="88.461538461538467"/>
    <n v="0"/>
    <x v="0"/>
  </r>
  <r>
    <x v="218"/>
    <d v="2012-05-26T00:58:03"/>
    <n v="480000"/>
    <n v="480000"/>
    <s v="INR"/>
    <n v="8547.8000099724322"/>
    <s v="Cash Officer"/>
    <x v="3"/>
    <s v="India"/>
    <x v="0"/>
    <s v="4 to 6 hours a day"/>
    <m/>
    <m/>
    <s v=""/>
    <s v=""/>
    <s v=""/>
    <n v="4"/>
    <s v=""/>
    <n v="6"/>
    <s v=""/>
    <s v=""/>
    <n v="6"/>
    <n v="5.4793589807515595"/>
    <n v="0"/>
    <x v="0"/>
  </r>
  <r>
    <x v="219"/>
    <d v="2012-05-26T00:58:05"/>
    <n v="80000"/>
    <n v="80000"/>
    <s v="USD"/>
    <n v="80000"/>
    <s v="Senior Analyst"/>
    <x v="0"/>
    <s v="USA"/>
    <x v="2"/>
    <s v="4 to 6 hours a day"/>
    <m/>
    <m/>
    <s v=""/>
    <s v=""/>
    <s v=""/>
    <n v="4"/>
    <s v=""/>
    <n v="6"/>
    <s v=""/>
    <s v=""/>
    <n v="6"/>
    <n v="51.282051282051285"/>
    <n v="0"/>
    <x v="0"/>
  </r>
  <r>
    <x v="220"/>
    <d v="2012-05-26T00:58:06"/>
    <n v="50000"/>
    <n v="50000"/>
    <s v="USD"/>
    <n v="50000"/>
    <s v="Project Manager"/>
    <x v="3"/>
    <s v="USA"/>
    <x v="2"/>
    <s v="4 to 6 hours a day"/>
    <m/>
    <m/>
    <s v=""/>
    <s v=""/>
    <s v=""/>
    <n v="4"/>
    <s v=""/>
    <n v="6"/>
    <s v=""/>
    <s v=""/>
    <n v="6"/>
    <n v="32.051282051282051"/>
    <n v="0"/>
    <x v="0"/>
  </r>
  <r>
    <x v="221"/>
    <d v="2012-05-26T00:58:10"/>
    <n v="45000"/>
    <n v="45000"/>
    <s v="CAD"/>
    <n v="44251.268536364711"/>
    <s v="Technical support specialist"/>
    <x v="6"/>
    <s v="Canada"/>
    <x v="17"/>
    <s v="1 or 2 hours a day"/>
    <m/>
    <m/>
    <n v="1"/>
    <n v="2"/>
    <s v=""/>
    <s v=""/>
    <s v=""/>
    <s v=""/>
    <s v=""/>
    <s v=""/>
    <n v="2"/>
    <n v="85.098593339162903"/>
    <n v="0"/>
    <x v="0"/>
  </r>
  <r>
    <x v="222"/>
    <d v="2012-05-26T00:58:22"/>
    <n v="43000"/>
    <n v="43000"/>
    <s v="GBP"/>
    <n v="67775.665698893223"/>
    <s v="ServiceDesk Supervisor"/>
    <x v="3"/>
    <s v="UK"/>
    <x v="14"/>
    <s v="2 to 3 hours per day"/>
    <m/>
    <m/>
    <s v=""/>
    <n v="2"/>
    <n v="3"/>
    <s v=""/>
    <s v=""/>
    <s v=""/>
    <s v=""/>
    <s v=""/>
    <n v="3"/>
    <n v="86.89187910114515"/>
    <n v="0"/>
    <x v="0"/>
  </r>
  <r>
    <x v="223"/>
    <d v="2012-05-26T00:58:56"/>
    <n v="200000"/>
    <n v="200000"/>
    <s v="INR"/>
    <n v="3561.5833374885137"/>
    <s v="medical biller"/>
    <x v="0"/>
    <s v="India"/>
    <x v="0"/>
    <s v="1 or 2 hours a day"/>
    <m/>
    <m/>
    <n v="1"/>
    <n v="2"/>
    <s v=""/>
    <s v=""/>
    <s v=""/>
    <s v=""/>
    <s v=""/>
    <s v=""/>
    <n v="2"/>
    <n v="6.8491987259394493"/>
    <n v="0"/>
    <x v="0"/>
  </r>
  <r>
    <x v="224"/>
    <d v="2012-05-26T00:59:03"/>
    <n v="65000"/>
    <n v="65000"/>
    <s v="USD"/>
    <n v="65000"/>
    <s v="Sr. Strategic Development Specialist"/>
    <x v="6"/>
    <s v="USA"/>
    <x v="2"/>
    <s v="2 to 3 hours per day"/>
    <m/>
    <m/>
    <s v=""/>
    <n v="2"/>
    <n v="3"/>
    <s v=""/>
    <s v=""/>
    <s v=""/>
    <s v=""/>
    <s v=""/>
    <n v="3"/>
    <n v="83.333333333333343"/>
    <n v="0"/>
    <x v="0"/>
  </r>
  <r>
    <x v="225"/>
    <d v="2012-05-26T00:59:09"/>
    <n v="114000"/>
    <n v="114000"/>
    <s v="USD"/>
    <n v="114000"/>
    <s v="Director"/>
    <x v="4"/>
    <s v="USA"/>
    <x v="2"/>
    <s v="2 to 3 hours per day"/>
    <m/>
    <m/>
    <s v=""/>
    <n v="2"/>
    <n v="3"/>
    <s v=""/>
    <s v=""/>
    <s v=""/>
    <s v=""/>
    <s v=""/>
    <n v="3"/>
    <n v="146.15384615384616"/>
    <n v="0"/>
    <x v="0"/>
  </r>
  <r>
    <x v="226"/>
    <d v="2012-05-26T00:59:27"/>
    <n v="95000"/>
    <n v="95000"/>
    <s v="USD"/>
    <n v="95000"/>
    <s v="VP - Procurment"/>
    <x v="4"/>
    <s v="USA"/>
    <x v="2"/>
    <s v="4 to 6 hours a day"/>
    <m/>
    <m/>
    <s v=""/>
    <s v=""/>
    <s v=""/>
    <n v="4"/>
    <s v=""/>
    <n v="6"/>
    <s v=""/>
    <s v=""/>
    <n v="6"/>
    <n v="60.897435897435898"/>
    <n v="0"/>
    <x v="0"/>
  </r>
  <r>
    <x v="227"/>
    <d v="2012-05-26T01:00:51"/>
    <s v="52500.00 USD"/>
    <n v="52500"/>
    <s v="USD"/>
    <n v="52500"/>
    <s v="HRIS Analyst"/>
    <x v="0"/>
    <s v="USA"/>
    <x v="2"/>
    <s v="4 to 6 hours a day"/>
    <m/>
    <m/>
    <s v=""/>
    <s v=""/>
    <s v=""/>
    <n v="4"/>
    <s v=""/>
    <n v="6"/>
    <s v=""/>
    <s v=""/>
    <n v="6"/>
    <n v="33.653846153846153"/>
    <n v="0"/>
    <x v="0"/>
  </r>
  <r>
    <x v="228"/>
    <d v="2012-05-26T01:01:03"/>
    <n v="45000"/>
    <n v="45000"/>
    <s v="GBP"/>
    <n v="70928.022243027779"/>
    <s v="Procurement manager"/>
    <x v="3"/>
    <s v="UK"/>
    <x v="14"/>
    <s v="2 to 3 hours per day"/>
    <m/>
    <m/>
    <s v=""/>
    <n v="2"/>
    <n v="3"/>
    <s v=""/>
    <s v=""/>
    <s v=""/>
    <s v=""/>
    <s v=""/>
    <n v="3"/>
    <n v="90.93336185003561"/>
    <n v="0"/>
    <x v="0"/>
  </r>
  <r>
    <x v="229"/>
    <d v="2012-05-26T01:01:32"/>
    <n v="60000"/>
    <n v="60000"/>
    <s v="USD"/>
    <n v="60000"/>
    <s v="Energy Analyst"/>
    <x v="0"/>
    <s v="USA"/>
    <x v="2"/>
    <s v="4 to 6 hours a day"/>
    <m/>
    <m/>
    <s v=""/>
    <s v=""/>
    <s v=""/>
    <n v="4"/>
    <s v=""/>
    <n v="6"/>
    <s v=""/>
    <s v=""/>
    <n v="6"/>
    <n v="38.46153846153846"/>
    <n v="0"/>
    <x v="0"/>
  </r>
  <r>
    <x v="230"/>
    <d v="2012-05-26T01:02:04"/>
    <n v="65250"/>
    <n v="65250"/>
    <s v="USD"/>
    <n v="65250"/>
    <s v="Accountant"/>
    <x v="5"/>
    <s v="USA"/>
    <x v="2"/>
    <s v="4 to 6 hours a day"/>
    <m/>
    <m/>
    <s v=""/>
    <s v=""/>
    <s v=""/>
    <n v="4"/>
    <s v=""/>
    <n v="6"/>
    <s v=""/>
    <s v=""/>
    <n v="6"/>
    <n v="41.82692307692308"/>
    <n v="0"/>
    <x v="0"/>
  </r>
  <r>
    <x v="231"/>
    <d v="2012-05-26T01:02:07"/>
    <n v="1200000"/>
    <n v="1200000"/>
    <s v="INR"/>
    <n v="21369.500024931083"/>
    <s v="Branch head -sales"/>
    <x v="3"/>
    <s v="India"/>
    <x v="0"/>
    <s v="2 to 3 hours per day"/>
    <m/>
    <m/>
    <s v=""/>
    <n v="2"/>
    <n v="3"/>
    <s v=""/>
    <s v=""/>
    <s v=""/>
    <s v=""/>
    <s v=""/>
    <n v="3"/>
    <n v="27.396794903757797"/>
    <n v="0"/>
    <x v="0"/>
  </r>
  <r>
    <x v="232"/>
    <d v="2012-05-26T01:02:10"/>
    <n v="100000"/>
    <n v="100000"/>
    <s v="CAD"/>
    <n v="98336.152303032693"/>
    <s v="retail buyer"/>
    <x v="3"/>
    <s v="Canada"/>
    <x v="17"/>
    <s v="2 to 3 hours per day"/>
    <m/>
    <m/>
    <s v=""/>
    <n v="2"/>
    <n v="3"/>
    <s v=""/>
    <s v=""/>
    <s v=""/>
    <s v=""/>
    <s v=""/>
    <n v="3"/>
    <n v="126.07199013209319"/>
    <n v="0"/>
    <x v="0"/>
  </r>
  <r>
    <x v="233"/>
    <d v="2012-05-26T01:02:16"/>
    <s v="1000 â‚¬"/>
    <n v="12000"/>
    <s v="EUR"/>
    <n v="15244.793267899293"/>
    <s v="HR Specialist"/>
    <x v="6"/>
    <s v="Portugal"/>
    <x v="7"/>
    <s v="All the 8 hours baby, all the 8!"/>
    <m/>
    <m/>
    <s v=""/>
    <s v=""/>
    <s v=""/>
    <s v=""/>
    <s v=""/>
    <s v=""/>
    <s v=""/>
    <n v="8"/>
    <n v="8"/>
    <n v="7.3292275326438912"/>
    <n v="0"/>
    <x v="0"/>
  </r>
  <r>
    <x v="234"/>
    <d v="2012-05-26T01:02:21"/>
    <n v="73000"/>
    <n v="73000"/>
    <s v="USD"/>
    <n v="73000"/>
    <s v="Financial Analyst"/>
    <x v="0"/>
    <s v="USA"/>
    <x v="2"/>
    <s v="4 to 6 hours a day"/>
    <m/>
    <m/>
    <s v=""/>
    <s v=""/>
    <s v=""/>
    <n v="4"/>
    <s v=""/>
    <n v="6"/>
    <s v=""/>
    <s v=""/>
    <n v="6"/>
    <n v="46.794871794871796"/>
    <n v="0"/>
    <x v="0"/>
  </r>
  <r>
    <x v="235"/>
    <d v="2012-05-26T01:02:47"/>
    <n v="50000"/>
    <n v="50000"/>
    <s v="USD"/>
    <n v="50000"/>
    <s v="data analyst"/>
    <x v="0"/>
    <s v="USA"/>
    <x v="2"/>
    <s v="All the 8 hours baby, all the 8!"/>
    <m/>
    <m/>
    <s v=""/>
    <s v=""/>
    <s v=""/>
    <s v=""/>
    <s v=""/>
    <s v=""/>
    <s v=""/>
    <n v="8"/>
    <n v="8"/>
    <n v="24.03846153846154"/>
    <n v="0"/>
    <x v="0"/>
  </r>
  <r>
    <x v="236"/>
    <d v="2012-05-26T01:02:51"/>
    <n v="79000"/>
    <n v="79000"/>
    <s v="USD"/>
    <n v="79000"/>
    <s v="Director of Finance and Accounting"/>
    <x v="5"/>
    <s v="USA"/>
    <x v="2"/>
    <s v="2 to 3 hours per day"/>
    <m/>
    <m/>
    <s v=""/>
    <n v="2"/>
    <n v="3"/>
    <s v=""/>
    <s v=""/>
    <s v=""/>
    <s v=""/>
    <s v=""/>
    <n v="3"/>
    <n v="101.28205128205127"/>
    <n v="0"/>
    <x v="0"/>
  </r>
  <r>
    <x v="237"/>
    <d v="2012-05-26T01:03:07"/>
    <n v="90000"/>
    <n v="90000"/>
    <s v="USD"/>
    <n v="90000"/>
    <s v="Manager Business Control"/>
    <x v="3"/>
    <s v="USA"/>
    <x v="2"/>
    <s v="4 to 6 hours a day"/>
    <m/>
    <m/>
    <s v=""/>
    <s v=""/>
    <s v=""/>
    <n v="4"/>
    <s v=""/>
    <n v="6"/>
    <s v=""/>
    <s v=""/>
    <n v="6"/>
    <n v="57.692307692307693"/>
    <n v="0"/>
    <x v="0"/>
  </r>
  <r>
    <x v="238"/>
    <d v="2012-05-26T01:03:28"/>
    <n v="70000"/>
    <n v="70000"/>
    <s v="USD"/>
    <n v="70000"/>
    <s v="Manager Pricing"/>
    <x v="3"/>
    <s v="USA"/>
    <x v="2"/>
    <s v="2 to 3 hours per day"/>
    <m/>
    <m/>
    <s v=""/>
    <n v="2"/>
    <n v="3"/>
    <s v=""/>
    <s v=""/>
    <s v=""/>
    <s v=""/>
    <s v=""/>
    <n v="3"/>
    <n v="89.743589743589737"/>
    <n v="0"/>
    <x v="0"/>
  </r>
  <r>
    <x v="239"/>
    <d v="2012-05-26T01:03:34"/>
    <n v="65000"/>
    <n v="65000"/>
    <s v="CAD"/>
    <n v="63918.498996971248"/>
    <s v="Insurance Manager"/>
    <x v="3"/>
    <s v="Canada"/>
    <x v="17"/>
    <s v="4 to 6 hours a day"/>
    <m/>
    <m/>
    <s v=""/>
    <s v=""/>
    <s v=""/>
    <n v="4"/>
    <s v=""/>
    <n v="6"/>
    <s v=""/>
    <s v=""/>
    <n v="6"/>
    <n v="40.973396792930288"/>
    <n v="0"/>
    <x v="0"/>
  </r>
  <r>
    <x v="240"/>
    <d v="2012-05-26T01:03:52"/>
    <n v="80000"/>
    <n v="80000"/>
    <s v="USD"/>
    <n v="80000"/>
    <s v="Analyst"/>
    <x v="0"/>
    <s v="USA"/>
    <x v="2"/>
    <s v="4 to 6 hours a day"/>
    <m/>
    <m/>
    <s v=""/>
    <s v=""/>
    <s v=""/>
    <n v="4"/>
    <s v=""/>
    <n v="6"/>
    <s v=""/>
    <s v=""/>
    <n v="6"/>
    <n v="51.282051282051285"/>
    <n v="0"/>
    <x v="0"/>
  </r>
  <r>
    <x v="241"/>
    <d v="2012-05-26T01:03:54"/>
    <n v="140000"/>
    <n v="140000"/>
    <s v="USD"/>
    <n v="140000"/>
    <s v="Manager"/>
    <x v="3"/>
    <s v="USA"/>
    <x v="2"/>
    <s v="4 to 6 hours a day"/>
    <m/>
    <m/>
    <s v=""/>
    <s v=""/>
    <s v=""/>
    <n v="4"/>
    <s v=""/>
    <n v="6"/>
    <s v=""/>
    <s v=""/>
    <n v="6"/>
    <n v="89.743589743589737"/>
    <n v="0"/>
    <x v="0"/>
  </r>
  <r>
    <x v="242"/>
    <d v="2012-05-26T01:04:13"/>
    <s v="US$ 96k"/>
    <n v="96000"/>
    <s v="USD"/>
    <n v="96000"/>
    <s v="Freellance"/>
    <x v="8"/>
    <s v="Poland"/>
    <x v="15"/>
    <s v="2 to 3 hours per day"/>
    <m/>
    <m/>
    <s v=""/>
    <n v="2"/>
    <n v="3"/>
    <s v=""/>
    <s v=""/>
    <s v=""/>
    <s v=""/>
    <s v=""/>
    <n v="3"/>
    <n v="123.07692307692308"/>
    <n v="0"/>
    <x v="0"/>
  </r>
  <r>
    <x v="243"/>
    <d v="2012-05-26T01:04:17"/>
    <n v="20000"/>
    <n v="20000"/>
    <s v="USD"/>
    <n v="20000"/>
    <s v="category manager"/>
    <x v="3"/>
    <s v="India"/>
    <x v="0"/>
    <s v="4 to 6 hours a day"/>
    <m/>
    <m/>
    <s v=""/>
    <s v=""/>
    <s v=""/>
    <n v="4"/>
    <s v=""/>
    <n v="6"/>
    <s v=""/>
    <s v=""/>
    <n v="6"/>
    <n v="12.820512820512821"/>
    <n v="0"/>
    <x v="0"/>
  </r>
  <r>
    <x v="244"/>
    <d v="2012-05-26T01:04:50"/>
    <n v="47700"/>
    <n v="47700"/>
    <s v="USD"/>
    <n v="47700"/>
    <s v="Customer Operations Analyst"/>
    <x v="0"/>
    <s v="USA"/>
    <x v="2"/>
    <s v="4 to 6 hours a day"/>
    <m/>
    <m/>
    <s v=""/>
    <s v=""/>
    <s v=""/>
    <n v="4"/>
    <s v=""/>
    <n v="6"/>
    <s v=""/>
    <s v=""/>
    <n v="6"/>
    <n v="30.576923076923077"/>
    <n v="0"/>
    <x v="0"/>
  </r>
  <r>
    <x v="245"/>
    <d v="2012-05-26T01:05:14"/>
    <n v="25000"/>
    <n v="25000"/>
    <s v="USD"/>
    <n v="25000"/>
    <s v="Team Lead"/>
    <x v="3"/>
    <s v="India"/>
    <x v="0"/>
    <s v="1 or 2 hours a day"/>
    <m/>
    <m/>
    <n v="1"/>
    <n v="2"/>
    <s v=""/>
    <s v=""/>
    <s v=""/>
    <s v=""/>
    <s v=""/>
    <s v=""/>
    <n v="2"/>
    <n v="48.07692307692308"/>
    <n v="0"/>
    <x v="0"/>
  </r>
  <r>
    <x v="246"/>
    <d v="2012-05-26T01:05:18"/>
    <n v="52500"/>
    <n v="52500"/>
    <s v="USD"/>
    <n v="52500"/>
    <s v="Analyst"/>
    <x v="0"/>
    <s v="USA"/>
    <x v="2"/>
    <s v="4 to 6 hours a day"/>
    <m/>
    <m/>
    <s v=""/>
    <s v=""/>
    <s v=""/>
    <n v="4"/>
    <s v=""/>
    <n v="6"/>
    <s v=""/>
    <s v=""/>
    <n v="6"/>
    <n v="33.653846153846153"/>
    <n v="0"/>
    <x v="0"/>
  </r>
  <r>
    <x v="247"/>
    <d v="2012-05-26T01:05:27"/>
    <n v="40000"/>
    <n v="40000"/>
    <s v="USD"/>
    <n v="40000"/>
    <s v="Business Analyst"/>
    <x v="0"/>
    <s v="USA"/>
    <x v="2"/>
    <s v="All the 8 hours baby, all the 8!"/>
    <m/>
    <m/>
    <s v=""/>
    <s v=""/>
    <s v=""/>
    <s v=""/>
    <s v=""/>
    <s v=""/>
    <s v=""/>
    <n v="8"/>
    <n v="8"/>
    <n v="19.23076923076923"/>
    <n v="0"/>
    <x v="0"/>
  </r>
  <r>
    <x v="248"/>
    <d v="2012-05-26T01:06:02"/>
    <s v="$31,000 USD"/>
    <n v="31000"/>
    <s v="USD"/>
    <n v="31000"/>
    <s v="Site Technician"/>
    <x v="0"/>
    <s v="USA"/>
    <x v="2"/>
    <s v="4 to 6 hours a day"/>
    <m/>
    <m/>
    <s v=""/>
    <s v=""/>
    <s v=""/>
    <n v="4"/>
    <s v=""/>
    <n v="6"/>
    <s v=""/>
    <s v=""/>
    <n v="6"/>
    <n v="19.871794871794872"/>
    <n v="0"/>
    <x v="0"/>
  </r>
  <r>
    <x v="249"/>
    <d v="2012-05-26T01:06:12"/>
    <n v="4390"/>
    <n v="52680"/>
    <s v="GBP"/>
    <n v="83033.071372504521"/>
    <s v="Excel Consultant"/>
    <x v="8"/>
    <s v="UK"/>
    <x v="14"/>
    <s v="All the 8 hours baby, all the 8!"/>
    <m/>
    <m/>
    <s v=""/>
    <s v=""/>
    <s v=""/>
    <s v=""/>
    <s v=""/>
    <s v=""/>
    <s v=""/>
    <n v="8"/>
    <n v="8"/>
    <n v="39.919745852165633"/>
    <n v="0"/>
    <x v="0"/>
  </r>
  <r>
    <x v="250"/>
    <d v="2012-05-26T01:06:31"/>
    <n v="130000"/>
    <n v="130000"/>
    <s v="USD"/>
    <n v="130000"/>
    <s v="Senior Project Manager"/>
    <x v="3"/>
    <s v="USA"/>
    <x v="2"/>
    <s v="4 to 6 hours a day"/>
    <m/>
    <m/>
    <s v=""/>
    <s v=""/>
    <s v=""/>
    <n v="4"/>
    <s v=""/>
    <n v="6"/>
    <s v=""/>
    <s v=""/>
    <n v="6"/>
    <n v="83.333333333333343"/>
    <n v="0"/>
    <x v="0"/>
  </r>
  <r>
    <x v="251"/>
    <d v="2012-05-26T01:06:38"/>
    <s v="Rs 470000"/>
    <n v="470000"/>
    <s v="INR"/>
    <n v="8369.7208430980063"/>
    <s v="Web Statistics Analyst"/>
    <x v="0"/>
    <s v="India"/>
    <x v="0"/>
    <s v="All the 8 hours baby, all the 8!"/>
    <m/>
    <m/>
    <s v=""/>
    <s v=""/>
    <s v=""/>
    <s v=""/>
    <s v=""/>
    <s v=""/>
    <s v=""/>
    <n v="8"/>
    <n v="8"/>
    <n v="4.0239042514894265"/>
    <n v="0"/>
    <x v="0"/>
  </r>
  <r>
    <x v="252"/>
    <d v="2012-05-26T01:07:02"/>
    <n v="51000"/>
    <n v="51000"/>
    <s v="USD"/>
    <n v="51000"/>
    <s v="Business Data Analyst I"/>
    <x v="0"/>
    <s v="USA"/>
    <x v="2"/>
    <s v="2 to 3 hours per day"/>
    <m/>
    <m/>
    <s v=""/>
    <n v="2"/>
    <n v="3"/>
    <s v=""/>
    <s v=""/>
    <s v=""/>
    <s v=""/>
    <s v=""/>
    <n v="3"/>
    <n v="65.384615384615387"/>
    <n v="0"/>
    <x v="0"/>
  </r>
  <r>
    <x v="253"/>
    <d v="2012-05-26T01:07:18"/>
    <s v="Â£60000"/>
    <n v="60000"/>
    <s v="GBP"/>
    <n v="94570.696324037053"/>
    <s v="Decision Analyst &amp; Modeller"/>
    <x v="0"/>
    <s v="UK"/>
    <x v="14"/>
    <s v="All the 8 hours baby, all the 8!"/>
    <m/>
    <m/>
    <s v=""/>
    <s v=""/>
    <s v=""/>
    <s v=""/>
    <s v=""/>
    <s v=""/>
    <s v=""/>
    <n v="8"/>
    <n v="8"/>
    <n v="45.466680925017812"/>
    <n v="0"/>
    <x v="0"/>
  </r>
  <r>
    <x v="254"/>
    <d v="2012-05-26T01:07:42"/>
    <n v="1920000"/>
    <n v="1920000"/>
    <s v="INR"/>
    <n v="34191.200039889729"/>
    <s v="Project Manager"/>
    <x v="3"/>
    <s v="India"/>
    <x v="0"/>
    <s v="2 to 3 hours per day"/>
    <m/>
    <m/>
    <s v=""/>
    <n v="2"/>
    <n v="3"/>
    <s v=""/>
    <s v=""/>
    <s v=""/>
    <s v=""/>
    <s v=""/>
    <n v="3"/>
    <n v="43.834871846012476"/>
    <n v="0"/>
    <x v="0"/>
  </r>
  <r>
    <x v="255"/>
    <d v="2012-05-26T01:08:00"/>
    <n v="28000"/>
    <n v="28000"/>
    <s v="GBP"/>
    <n v="44132.991617883956"/>
    <s v="Ops Adminstrator"/>
    <x v="0"/>
    <s v="UK"/>
    <x v="14"/>
    <s v="All the 8 hours baby, all the 8!"/>
    <m/>
    <m/>
    <s v=""/>
    <s v=""/>
    <s v=""/>
    <s v=""/>
    <s v=""/>
    <s v=""/>
    <s v=""/>
    <n v="8"/>
    <n v="8"/>
    <n v="21.217784431674978"/>
    <n v="0"/>
    <x v="0"/>
  </r>
  <r>
    <x v="256"/>
    <d v="2012-05-26T01:08:04"/>
    <n v="73000"/>
    <n v="73000"/>
    <s v="USD"/>
    <n v="73000"/>
    <s v="Sr. Global marketing Specialist"/>
    <x v="6"/>
    <s v="USA"/>
    <x v="2"/>
    <s v="4 to 6 hours a day"/>
    <m/>
    <m/>
    <s v=""/>
    <s v=""/>
    <s v=""/>
    <n v="4"/>
    <s v=""/>
    <n v="6"/>
    <s v=""/>
    <s v=""/>
    <n v="6"/>
    <n v="46.794871794871796"/>
    <n v="0"/>
    <x v="0"/>
  </r>
  <r>
    <x v="257"/>
    <d v="2012-05-26T01:08:19"/>
    <n v="62400"/>
    <n v="62400"/>
    <s v="USD"/>
    <n v="62400"/>
    <s v="financial accountant"/>
    <x v="5"/>
    <s v="USA"/>
    <x v="2"/>
    <s v="All the 8 hours baby, all the 8!"/>
    <m/>
    <m/>
    <s v=""/>
    <s v=""/>
    <s v=""/>
    <s v=""/>
    <s v=""/>
    <s v=""/>
    <s v=""/>
    <n v="8"/>
    <n v="8"/>
    <n v="30"/>
    <n v="0"/>
    <x v="0"/>
  </r>
  <r>
    <x v="258"/>
    <d v="2012-05-26T01:08:21"/>
    <n v="2300"/>
    <n v="27600"/>
    <s v="USD"/>
    <n v="27600"/>
    <s v="Software Consultant"/>
    <x v="8"/>
    <s v="Singapore"/>
    <x v="30"/>
    <s v="All the 8 hours baby, all the 8!"/>
    <m/>
    <m/>
    <s v=""/>
    <s v=""/>
    <s v=""/>
    <s v=""/>
    <s v=""/>
    <s v=""/>
    <s v=""/>
    <n v="8"/>
    <n v="8"/>
    <n v="13.26923076923077"/>
    <n v="0"/>
    <x v="0"/>
  </r>
  <r>
    <x v="259"/>
    <d v="2012-05-26T01:08:35"/>
    <n v="54000"/>
    <n v="54000"/>
    <s v="USD"/>
    <n v="54000"/>
    <s v="Anaylst"/>
    <x v="3"/>
    <s v="USA"/>
    <x v="2"/>
    <s v="All the 8 hours baby, all the 8!"/>
    <m/>
    <m/>
    <s v=""/>
    <s v=""/>
    <s v=""/>
    <s v=""/>
    <s v=""/>
    <s v=""/>
    <s v=""/>
    <n v="8"/>
    <n v="8"/>
    <n v="25.96153846153846"/>
    <n v="0"/>
    <x v="0"/>
  </r>
  <r>
    <x v="260"/>
    <d v="2012-05-26T01:08:39"/>
    <s v="rs 2.76 lakhs per year"/>
    <n v="276000"/>
    <s v="INR"/>
    <n v="4914.9850057341491"/>
    <s v="analyst"/>
    <x v="0"/>
    <s v="India"/>
    <x v="0"/>
    <s v="All the 8 hours baby, all the 8!"/>
    <m/>
    <m/>
    <s v=""/>
    <s v=""/>
    <s v=""/>
    <s v=""/>
    <s v=""/>
    <s v=""/>
    <s v=""/>
    <n v="8"/>
    <n v="8"/>
    <n v="2.36297356044911"/>
    <n v="0"/>
    <x v="0"/>
  </r>
  <r>
    <x v="261"/>
    <d v="2012-05-26T01:08:42"/>
    <s v="$77,000 USD"/>
    <n v="77000"/>
    <s v="USD"/>
    <n v="77000"/>
    <s v="senior accounting coordinator"/>
    <x v="5"/>
    <s v="USA"/>
    <x v="2"/>
    <s v="4 to 6 hours a day"/>
    <m/>
    <m/>
    <s v=""/>
    <s v=""/>
    <s v=""/>
    <n v="4"/>
    <s v=""/>
    <n v="6"/>
    <s v=""/>
    <s v=""/>
    <n v="6"/>
    <n v="49.358974358974365"/>
    <n v="0"/>
    <x v="0"/>
  </r>
  <r>
    <x v="262"/>
    <d v="2012-05-26T01:09:01"/>
    <n v="76000"/>
    <n v="76000"/>
    <s v="USD"/>
    <n v="76000"/>
    <s v="Demand Planning Mgr"/>
    <x v="3"/>
    <s v="USA"/>
    <x v="2"/>
    <s v="All the 8 hours baby, all the 8!"/>
    <m/>
    <m/>
    <s v=""/>
    <s v=""/>
    <s v=""/>
    <s v=""/>
    <s v=""/>
    <s v=""/>
    <s v=""/>
    <n v="8"/>
    <n v="8"/>
    <n v="36.53846153846154"/>
    <n v="0"/>
    <x v="0"/>
  </r>
  <r>
    <x v="263"/>
    <d v="2012-05-26T01:09:32"/>
    <n v="103000"/>
    <n v="103000"/>
    <s v="USD"/>
    <n v="103000"/>
    <s v="VP / Credit Administrator"/>
    <x v="4"/>
    <s v="USA"/>
    <x v="2"/>
    <s v="2 to 3 hours per day"/>
    <m/>
    <m/>
    <s v=""/>
    <n v="2"/>
    <n v="3"/>
    <s v=""/>
    <s v=""/>
    <s v=""/>
    <s v=""/>
    <s v=""/>
    <n v="3"/>
    <n v="132.05128205128207"/>
    <n v="0"/>
    <x v="0"/>
  </r>
  <r>
    <x v="264"/>
    <d v="2012-05-26T01:09:34"/>
    <n v="7600"/>
    <n v="7600"/>
    <s v="USD"/>
    <n v="7600"/>
    <s v="DP specialist"/>
    <x v="6"/>
    <s v="Ukraine"/>
    <x v="6"/>
    <s v="1 or 2 hours a day"/>
    <m/>
    <m/>
    <n v="1"/>
    <n v="2"/>
    <s v=""/>
    <s v=""/>
    <s v=""/>
    <s v=""/>
    <s v=""/>
    <s v=""/>
    <n v="2"/>
    <n v="14.615384615384615"/>
    <n v="0"/>
    <x v="0"/>
  </r>
  <r>
    <x v="265"/>
    <d v="2012-05-26T01:09:56"/>
    <n v="40000"/>
    <n v="40000"/>
    <s v="USD"/>
    <n v="40000"/>
    <s v="Analyst 2"/>
    <x v="0"/>
    <s v="USA"/>
    <x v="2"/>
    <s v="4 to 6 hours a day"/>
    <m/>
    <m/>
    <s v=""/>
    <s v=""/>
    <s v=""/>
    <n v="4"/>
    <s v=""/>
    <n v="6"/>
    <s v=""/>
    <s v=""/>
    <n v="6"/>
    <n v="25.641025641025642"/>
    <n v="0"/>
    <x v="0"/>
  </r>
  <r>
    <x v="266"/>
    <d v="2012-05-26T01:10:20"/>
    <n v="80000"/>
    <n v="80000"/>
    <s v="USD"/>
    <n v="80000"/>
    <s v="VP"/>
    <x v="4"/>
    <s v="USA"/>
    <x v="2"/>
    <s v="2 to 3 hours per day"/>
    <m/>
    <m/>
    <s v=""/>
    <n v="2"/>
    <n v="3"/>
    <s v=""/>
    <s v=""/>
    <s v=""/>
    <s v=""/>
    <s v=""/>
    <n v="3"/>
    <n v="102.56410256410257"/>
    <n v="0"/>
    <x v="0"/>
  </r>
  <r>
    <x v="267"/>
    <d v="2012-05-26T01:10:24"/>
    <n v="55000"/>
    <n v="55000"/>
    <s v="USD"/>
    <n v="55000"/>
    <s v="data analyst"/>
    <x v="0"/>
    <s v="USA"/>
    <x v="2"/>
    <s v="All the 8 hours baby, all the 8!"/>
    <m/>
    <m/>
    <s v=""/>
    <s v=""/>
    <s v=""/>
    <s v=""/>
    <s v=""/>
    <s v=""/>
    <s v=""/>
    <n v="8"/>
    <n v="8"/>
    <n v="26.442307692307693"/>
    <n v="0"/>
    <x v="0"/>
  </r>
  <r>
    <x v="268"/>
    <d v="2012-05-26T01:10:55"/>
    <n v="99000"/>
    <n v="99000"/>
    <s v="USD"/>
    <n v="99000"/>
    <s v="Business Analyst"/>
    <x v="0"/>
    <s v="USA"/>
    <x v="2"/>
    <s v="2 to 3 hours per day"/>
    <m/>
    <m/>
    <s v=""/>
    <n v="2"/>
    <n v="3"/>
    <s v=""/>
    <s v=""/>
    <s v=""/>
    <s v=""/>
    <s v=""/>
    <n v="3"/>
    <n v="126.92307692307692"/>
    <n v="0"/>
    <x v="0"/>
  </r>
  <r>
    <x v="269"/>
    <d v="2012-05-26T01:10:56"/>
    <s v="35,000 Philippine Peso"/>
    <n v="420000"/>
    <s v="PHP"/>
    <n v="9956.1219482708348"/>
    <s v="Global Problem Management - IT"/>
    <x v="3"/>
    <s v="Philippines"/>
    <x v="33"/>
    <s v="4 to 6 hours a day"/>
    <m/>
    <m/>
    <s v=""/>
    <s v=""/>
    <s v=""/>
    <n v="4"/>
    <s v=""/>
    <n v="6"/>
    <s v=""/>
    <s v=""/>
    <n v="6"/>
    <n v="6.3821294540197657"/>
    <n v="0"/>
    <x v="0"/>
  </r>
  <r>
    <x v="270"/>
    <d v="2012-05-26T01:11:12"/>
    <n v="75000"/>
    <n v="75000"/>
    <s v="USD"/>
    <n v="75000"/>
    <s v="financial analyst"/>
    <x v="0"/>
    <s v="USA"/>
    <x v="2"/>
    <s v="4 to 6 hours a day"/>
    <m/>
    <m/>
    <s v=""/>
    <s v=""/>
    <s v=""/>
    <n v="4"/>
    <s v=""/>
    <n v="6"/>
    <s v=""/>
    <s v=""/>
    <n v="6"/>
    <n v="48.07692307692308"/>
    <n v="0"/>
    <x v="0"/>
  </r>
  <r>
    <x v="271"/>
    <d v="2012-05-26T01:11:54"/>
    <n v="80000"/>
    <n v="80000"/>
    <s v="USD"/>
    <n v="80000"/>
    <s v="Enterprise Performance Metrics Manager"/>
    <x v="3"/>
    <s v="USA"/>
    <x v="2"/>
    <s v="2 to 3 hours per day"/>
    <m/>
    <m/>
    <s v=""/>
    <n v="2"/>
    <n v="3"/>
    <s v=""/>
    <s v=""/>
    <s v=""/>
    <s v=""/>
    <s v=""/>
    <n v="3"/>
    <n v="102.56410256410257"/>
    <n v="0"/>
    <x v="0"/>
  </r>
  <r>
    <x v="272"/>
    <d v="2012-05-26T01:12:41"/>
    <n v="20000"/>
    <n v="20000"/>
    <s v="USD"/>
    <n v="20000"/>
    <s v="Analyst"/>
    <x v="0"/>
    <s v="India"/>
    <x v="0"/>
    <s v="All the 8 hours baby, all the 8!"/>
    <m/>
    <m/>
    <s v=""/>
    <s v=""/>
    <s v=""/>
    <s v=""/>
    <s v=""/>
    <s v=""/>
    <s v=""/>
    <n v="8"/>
    <n v="8"/>
    <n v="9.615384615384615"/>
    <n v="0"/>
    <x v="0"/>
  </r>
  <r>
    <x v="273"/>
    <d v="2012-05-26T01:13:50"/>
    <n v="40000"/>
    <n v="40000"/>
    <s v="USD"/>
    <n v="40000"/>
    <s v="Business Analyst"/>
    <x v="0"/>
    <s v="USA"/>
    <x v="2"/>
    <s v="All the 8 hours baby, all the 8!"/>
    <m/>
    <m/>
    <s v=""/>
    <s v=""/>
    <s v=""/>
    <s v=""/>
    <s v=""/>
    <s v=""/>
    <s v=""/>
    <n v="8"/>
    <n v="8"/>
    <n v="19.23076923076923"/>
    <n v="0"/>
    <x v="0"/>
  </r>
  <r>
    <x v="274"/>
    <d v="2012-05-26T01:14:27"/>
    <n v="46000"/>
    <n v="46000"/>
    <s v="USD"/>
    <n v="46000"/>
    <s v="University Relations Intern"/>
    <x v="0"/>
    <s v="USA"/>
    <x v="2"/>
    <s v="All the 8 hours baby, all the 8!"/>
    <m/>
    <m/>
    <s v=""/>
    <s v=""/>
    <s v=""/>
    <s v=""/>
    <s v=""/>
    <s v=""/>
    <s v=""/>
    <n v="8"/>
    <n v="8"/>
    <n v="22.115384615384617"/>
    <n v="0"/>
    <x v="0"/>
  </r>
  <r>
    <x v="275"/>
    <d v="2012-05-26T01:14:55"/>
    <n v="14000"/>
    <n v="14000"/>
    <s v="USD"/>
    <n v="14000"/>
    <s v="Auxiliar Administrativo"/>
    <x v="0"/>
    <s v="Brazil"/>
    <x v="24"/>
    <s v="1 or 2 hours a day"/>
    <m/>
    <m/>
    <n v="1"/>
    <n v="2"/>
    <s v=""/>
    <s v=""/>
    <s v=""/>
    <s v=""/>
    <s v=""/>
    <s v=""/>
    <n v="2"/>
    <n v="26.923076923076923"/>
    <n v="0"/>
    <x v="0"/>
  </r>
  <r>
    <x v="276"/>
    <d v="2012-05-26T01:15:05"/>
    <n v="70000"/>
    <n v="70000"/>
    <s v="USD"/>
    <n v="70000"/>
    <s v="Engineering Tech Sr."/>
    <x v="2"/>
    <s v="USA"/>
    <x v="2"/>
    <s v="All the 8 hours baby, all the 8!"/>
    <m/>
    <m/>
    <s v=""/>
    <s v=""/>
    <s v=""/>
    <s v=""/>
    <s v=""/>
    <s v=""/>
    <s v=""/>
    <n v="8"/>
    <n v="8"/>
    <n v="33.653846153846153"/>
    <n v="0"/>
    <x v="0"/>
  </r>
  <r>
    <x v="277"/>
    <d v="2012-05-26T01:15:12"/>
    <s v="36000 $"/>
    <n v="36000"/>
    <s v="USD"/>
    <n v="36000"/>
    <s v="Senior Specialist"/>
    <x v="6"/>
    <s v="Russia"/>
    <x v="13"/>
    <s v="4 to 6 hours a day"/>
    <m/>
    <m/>
    <s v=""/>
    <s v=""/>
    <s v=""/>
    <n v="4"/>
    <s v=""/>
    <n v="6"/>
    <s v=""/>
    <s v=""/>
    <n v="6"/>
    <n v="23.076923076923077"/>
    <n v="0"/>
    <x v="0"/>
  </r>
  <r>
    <x v="278"/>
    <d v="2012-05-26T01:15:25"/>
    <n v="15000"/>
    <n v="15000"/>
    <s v="USD"/>
    <n v="15000"/>
    <s v="moneymaker"/>
    <x v="3"/>
    <s v="USA"/>
    <x v="2"/>
    <s v="2 to 3 hours per day"/>
    <m/>
    <m/>
    <s v=""/>
    <n v="2"/>
    <n v="3"/>
    <s v=""/>
    <s v=""/>
    <s v=""/>
    <s v=""/>
    <s v=""/>
    <n v="3"/>
    <n v="19.23076923076923"/>
    <n v="0"/>
    <x v="0"/>
  </r>
  <r>
    <x v="279"/>
    <d v="2012-05-26T01:16:18"/>
    <s v="INR 15,00,000"/>
    <n v="1500000"/>
    <s v="INR"/>
    <n v="26711.875031163851"/>
    <s v="Consultant"/>
    <x v="8"/>
    <s v="India"/>
    <x v="0"/>
    <s v="All the 8 hours baby, all the 8!"/>
    <m/>
    <m/>
    <s v=""/>
    <s v=""/>
    <s v=""/>
    <s v=""/>
    <s v=""/>
    <s v=""/>
    <s v=""/>
    <n v="8"/>
    <n v="8"/>
    <n v="12.842247611136466"/>
    <n v="0"/>
    <x v="0"/>
  </r>
  <r>
    <x v="280"/>
    <d v="2012-05-26T01:17:11"/>
    <s v="AED100000"/>
    <n v="100000"/>
    <s v="AED"/>
    <n v="27221.92126875931"/>
    <s v="Accountant"/>
    <x v="5"/>
    <s v="Dubai"/>
    <x v="34"/>
    <s v="4 to 6 hours a day"/>
    <m/>
    <m/>
    <s v=""/>
    <s v=""/>
    <s v=""/>
    <n v="4"/>
    <s v=""/>
    <n v="6"/>
    <s v=""/>
    <s v=""/>
    <n v="6"/>
    <n v="17.449949531255967"/>
    <n v="0"/>
    <x v="0"/>
  </r>
  <r>
    <x v="281"/>
    <d v="2012-05-26T01:17:50"/>
    <n v="22000"/>
    <n v="22000"/>
    <s v="USD"/>
    <n v="22000"/>
    <s v="MIS"/>
    <x v="7"/>
    <s v="India"/>
    <x v="0"/>
    <s v="All the 8 hours baby, all the 8!"/>
    <m/>
    <m/>
    <s v=""/>
    <s v=""/>
    <s v=""/>
    <s v=""/>
    <s v=""/>
    <s v=""/>
    <s v=""/>
    <n v="8"/>
    <n v="8"/>
    <n v="10.576923076923077"/>
    <n v="0"/>
    <x v="0"/>
  </r>
  <r>
    <x v="282"/>
    <d v="2012-05-26T01:17:56"/>
    <n v="68000"/>
    <n v="68000"/>
    <s v="USD"/>
    <n v="68000"/>
    <s v="management accountant"/>
    <x v="3"/>
    <s v="USA"/>
    <x v="2"/>
    <s v="All the 8 hours baby, all the 8!"/>
    <m/>
    <m/>
    <s v=""/>
    <s v=""/>
    <s v=""/>
    <s v=""/>
    <s v=""/>
    <s v=""/>
    <s v=""/>
    <n v="8"/>
    <n v="8"/>
    <n v="32.692307692307693"/>
    <n v="0"/>
    <x v="0"/>
  </r>
  <r>
    <x v="283"/>
    <d v="2012-05-26T01:17:57"/>
    <n v="97000"/>
    <n v="97000"/>
    <s v="USD"/>
    <n v="97000"/>
    <s v="business analyst"/>
    <x v="0"/>
    <s v="USA"/>
    <x v="2"/>
    <s v="All the 8 hours baby, all the 8!"/>
    <m/>
    <m/>
    <s v=""/>
    <s v=""/>
    <s v=""/>
    <s v=""/>
    <s v=""/>
    <s v=""/>
    <s v=""/>
    <n v="8"/>
    <n v="8"/>
    <n v="46.634615384615387"/>
    <n v="0"/>
    <x v="0"/>
  </r>
  <r>
    <x v="284"/>
    <d v="2012-05-26T01:18:35"/>
    <s v="Â£31000"/>
    <n v="31000"/>
    <s v="GBP"/>
    <n v="48861.526434085805"/>
    <s v="Telecoms Engineer"/>
    <x v="2"/>
    <s v="UK"/>
    <x v="14"/>
    <s v="2 to 3 hours per day"/>
    <m/>
    <m/>
    <s v=""/>
    <n v="2"/>
    <n v="3"/>
    <s v=""/>
    <s v=""/>
    <s v=""/>
    <s v=""/>
    <s v=""/>
    <n v="3"/>
    <n v="62.64298260780231"/>
    <n v="0"/>
    <x v="0"/>
  </r>
  <r>
    <x v="285"/>
    <d v="2012-05-26T01:18:49"/>
    <n v="65000"/>
    <n v="65000"/>
    <s v="USD"/>
    <n v="65000"/>
    <s v="Software Support"/>
    <x v="0"/>
    <s v="USA"/>
    <x v="2"/>
    <s v="4 to 6 hours a day"/>
    <m/>
    <m/>
    <s v=""/>
    <s v=""/>
    <s v=""/>
    <n v="4"/>
    <s v=""/>
    <n v="6"/>
    <s v=""/>
    <s v=""/>
    <n v="6"/>
    <n v="41.666666666666671"/>
    <n v="0"/>
    <x v="0"/>
  </r>
  <r>
    <x v="286"/>
    <d v="2012-05-26T01:18:58"/>
    <n v="3600"/>
    <n v="43200"/>
    <s v="USD"/>
    <n v="43200"/>
    <s v="Projects Planner"/>
    <x v="3"/>
    <s v="Saudi Arabia"/>
    <x v="22"/>
    <s v="4 to 6 hours a day"/>
    <m/>
    <m/>
    <s v=""/>
    <s v=""/>
    <s v=""/>
    <n v="4"/>
    <s v=""/>
    <n v="6"/>
    <s v=""/>
    <s v=""/>
    <n v="6"/>
    <n v="27.692307692307693"/>
    <n v="0"/>
    <x v="0"/>
  </r>
  <r>
    <x v="287"/>
    <d v="2012-05-26T01:19:09"/>
    <s v="4.5 lakh INR"/>
    <n v="450000"/>
    <s v="INR"/>
    <n v="8013.5625093491553"/>
    <s v="Business Analyst"/>
    <x v="0"/>
    <s v="India"/>
    <x v="0"/>
    <s v="4 to 6 hours a day"/>
    <m/>
    <m/>
    <s v=""/>
    <s v=""/>
    <s v=""/>
    <n v="4"/>
    <s v=""/>
    <n v="6"/>
    <s v=""/>
    <s v=""/>
    <n v="6"/>
    <n v="5.1368990444545863"/>
    <n v="0"/>
    <x v="0"/>
  </r>
  <r>
    <x v="288"/>
    <d v="2012-05-26T01:19:09"/>
    <n v="50000"/>
    <n v="50000"/>
    <s v="USD"/>
    <n v="50000"/>
    <s v="Mathematical Data Analyist"/>
    <x v="0"/>
    <s v="USA"/>
    <x v="2"/>
    <s v="All the 8 hours baby, all the 8!"/>
    <m/>
    <m/>
    <s v=""/>
    <s v=""/>
    <s v=""/>
    <s v=""/>
    <s v=""/>
    <s v=""/>
    <s v=""/>
    <n v="8"/>
    <n v="8"/>
    <n v="24.03846153846154"/>
    <n v="0"/>
    <x v="0"/>
  </r>
  <r>
    <x v="289"/>
    <d v="2012-05-26T01:19:22"/>
    <n v="45000"/>
    <n v="45000"/>
    <s v="USD"/>
    <n v="45000"/>
    <s v="sales support"/>
    <x v="0"/>
    <s v="USA"/>
    <x v="2"/>
    <s v="4 to 6 hours a day"/>
    <m/>
    <m/>
    <s v=""/>
    <s v=""/>
    <s v=""/>
    <n v="4"/>
    <s v=""/>
    <n v="6"/>
    <s v=""/>
    <s v=""/>
    <n v="6"/>
    <n v="28.846153846153847"/>
    <n v="0"/>
    <x v="0"/>
  </r>
  <r>
    <x v="290"/>
    <d v="2012-05-26T01:19:37"/>
    <s v="Rs.1.8 lakhs "/>
    <n v="180000"/>
    <s v="INR"/>
    <n v="3205.4250037396623"/>
    <s v="Administrative Officer"/>
    <x v="3"/>
    <s v="India"/>
    <x v="0"/>
    <s v="4 to 6 hours a day"/>
    <m/>
    <m/>
    <s v=""/>
    <s v=""/>
    <s v=""/>
    <n v="4"/>
    <s v=""/>
    <n v="6"/>
    <s v=""/>
    <s v=""/>
    <n v="6"/>
    <n v="2.0547596177818348"/>
    <n v="0"/>
    <x v="0"/>
  </r>
  <r>
    <x v="291"/>
    <d v="2012-05-26T01:20:01"/>
    <n v="60000"/>
    <n v="60000"/>
    <s v="USD"/>
    <n v="60000"/>
    <s v="IS Manager"/>
    <x v="3"/>
    <s v="USA"/>
    <x v="2"/>
    <s v="All the 8 hours baby, all the 8!"/>
    <m/>
    <m/>
    <s v=""/>
    <s v=""/>
    <s v=""/>
    <s v=""/>
    <s v=""/>
    <s v=""/>
    <s v=""/>
    <n v="8"/>
    <n v="8"/>
    <n v="28.846153846153847"/>
    <n v="0"/>
    <x v="0"/>
  </r>
  <r>
    <x v="292"/>
    <d v="2012-05-26T01:20:46"/>
    <n v="31000"/>
    <n v="31000"/>
    <s v="USD"/>
    <n v="31000"/>
    <s v="Support Specialist "/>
    <x v="6"/>
    <s v="USA"/>
    <x v="2"/>
    <s v="2 to 3 hours per day"/>
    <m/>
    <m/>
    <s v=""/>
    <n v="2"/>
    <n v="3"/>
    <s v=""/>
    <s v=""/>
    <s v=""/>
    <s v=""/>
    <s v=""/>
    <n v="3"/>
    <n v="39.743589743589745"/>
    <n v="0"/>
    <x v="0"/>
  </r>
  <r>
    <x v="293"/>
    <d v="2012-05-26T01:21:06"/>
    <n v="75000"/>
    <n v="75000"/>
    <s v="USD"/>
    <n v="75000"/>
    <s v="FA"/>
    <x v="0"/>
    <s v="USA"/>
    <x v="2"/>
    <s v="4 to 6 hours a day"/>
    <m/>
    <m/>
    <s v=""/>
    <s v=""/>
    <s v=""/>
    <n v="4"/>
    <s v=""/>
    <n v="6"/>
    <s v=""/>
    <s v=""/>
    <n v="6"/>
    <n v="48.07692307692308"/>
    <n v="0"/>
    <x v="0"/>
  </r>
  <r>
    <x v="294"/>
    <d v="2012-05-26T01:22:09"/>
    <n v="16000"/>
    <n v="16000"/>
    <s v="USD"/>
    <n v="16000"/>
    <s v="VP of Finance"/>
    <x v="4"/>
    <s v="USA"/>
    <x v="2"/>
    <s v="1 or 2 hours a day"/>
    <m/>
    <m/>
    <n v="1"/>
    <n v="2"/>
    <s v=""/>
    <s v=""/>
    <s v=""/>
    <s v=""/>
    <s v=""/>
    <s v=""/>
    <n v="2"/>
    <n v="30.76923076923077"/>
    <n v="0"/>
    <x v="0"/>
  </r>
  <r>
    <x v="295"/>
    <d v="2012-05-26T01:22:22"/>
    <s v="36,000 USD"/>
    <n v="36000"/>
    <s v="USD"/>
    <n v="36000"/>
    <s v="PRODUCTION ASSISTANT"/>
    <x v="0"/>
    <s v="USA"/>
    <x v="2"/>
    <s v="All the 8 hours baby, all the 8!"/>
    <m/>
    <m/>
    <s v=""/>
    <s v=""/>
    <s v=""/>
    <s v=""/>
    <s v=""/>
    <s v=""/>
    <s v=""/>
    <n v="8"/>
    <n v="8"/>
    <n v="17.307692307692307"/>
    <n v="0"/>
    <x v="0"/>
  </r>
  <r>
    <x v="296"/>
    <d v="2012-05-26T01:22:40"/>
    <n v="42000"/>
    <n v="42000"/>
    <s v="CAD"/>
    <n v="41301.183967273726"/>
    <s v="Financial Analyst"/>
    <x v="0"/>
    <s v="Canada"/>
    <x v="17"/>
    <s v="All the 8 hours baby, all the 8!"/>
    <m/>
    <m/>
    <s v=""/>
    <s v=""/>
    <s v=""/>
    <s v=""/>
    <s v=""/>
    <s v=""/>
    <s v=""/>
    <n v="8"/>
    <n v="8"/>
    <n v="19.856338445804678"/>
    <n v="0"/>
    <x v="0"/>
  </r>
  <r>
    <x v="297"/>
    <d v="2012-05-26T01:22:45"/>
    <n v="53000"/>
    <n v="53000"/>
    <s v="USD"/>
    <n v="53000"/>
    <s v="Data Analyst"/>
    <x v="0"/>
    <s v="USA"/>
    <x v="2"/>
    <s v="4 to 6 hours a day"/>
    <m/>
    <m/>
    <s v=""/>
    <s v=""/>
    <s v=""/>
    <n v="4"/>
    <s v=""/>
    <n v="6"/>
    <s v=""/>
    <s v=""/>
    <n v="6"/>
    <n v="33.974358974358978"/>
    <n v="0"/>
    <x v="0"/>
  </r>
  <r>
    <x v="298"/>
    <d v="2012-05-26T01:22:48"/>
    <s v="65000 euro"/>
    <n v="65000"/>
    <s v="EUR"/>
    <n v="82575.963534454509"/>
    <s v="controller"/>
    <x v="1"/>
    <s v="germany"/>
    <x v="5"/>
    <s v="All the 8 hours baby, all the 8!"/>
    <m/>
    <m/>
    <s v=""/>
    <s v=""/>
    <s v=""/>
    <s v=""/>
    <s v=""/>
    <s v=""/>
    <s v=""/>
    <n v="8"/>
    <n v="8"/>
    <n v="39.699982468487747"/>
    <n v="0"/>
    <x v="0"/>
  </r>
  <r>
    <x v="299"/>
    <d v="2012-05-26T01:22:56"/>
    <n v="67000"/>
    <n v="67000"/>
    <s v="USD"/>
    <n v="67000"/>
    <s v="HR Analyst"/>
    <x v="0"/>
    <s v="USA"/>
    <x v="2"/>
    <s v="4 to 6 hours a day"/>
    <m/>
    <m/>
    <s v=""/>
    <s v=""/>
    <s v=""/>
    <n v="4"/>
    <s v=""/>
    <n v="6"/>
    <s v=""/>
    <s v=""/>
    <n v="6"/>
    <n v="42.948717948717949"/>
    <n v="0"/>
    <x v="0"/>
  </r>
  <r>
    <x v="300"/>
    <d v="2012-05-26T01:23:21"/>
    <n v="12000"/>
    <n v="12000"/>
    <s v="USD"/>
    <n v="12000"/>
    <s v="Analyst"/>
    <x v="0"/>
    <s v="India"/>
    <x v="0"/>
    <s v="All the 8 hours baby, all the 8!"/>
    <m/>
    <m/>
    <s v=""/>
    <s v=""/>
    <s v=""/>
    <s v=""/>
    <s v=""/>
    <s v=""/>
    <s v=""/>
    <n v="8"/>
    <n v="8"/>
    <n v="5.7692307692307692"/>
    <n v="0"/>
    <x v="0"/>
  </r>
  <r>
    <x v="301"/>
    <d v="2012-05-26T01:23:43"/>
    <n v="85000"/>
    <n v="85000"/>
    <s v="USD"/>
    <n v="85000"/>
    <s v="Plant Controller"/>
    <x v="1"/>
    <s v="USA"/>
    <x v="2"/>
    <s v="All the 8 hours baby, all the 8!"/>
    <m/>
    <m/>
    <s v=""/>
    <s v=""/>
    <s v=""/>
    <s v=""/>
    <s v=""/>
    <s v=""/>
    <s v=""/>
    <n v="8"/>
    <n v="8"/>
    <n v="40.865384615384613"/>
    <n v="0"/>
    <x v="0"/>
  </r>
  <r>
    <x v="302"/>
    <d v="2012-05-26T01:23:50"/>
    <n v="200000"/>
    <n v="200000"/>
    <s v="EUR"/>
    <n v="254079.88779832155"/>
    <s v="consultant bi"/>
    <x v="7"/>
    <s v="The netherlands"/>
    <x v="18"/>
    <s v="All the 8 hours baby, all the 8!"/>
    <m/>
    <m/>
    <s v=""/>
    <s v=""/>
    <s v=""/>
    <s v=""/>
    <s v=""/>
    <s v=""/>
    <s v=""/>
    <n v="8"/>
    <n v="8"/>
    <n v="122.15379221073151"/>
    <n v="0"/>
    <x v="0"/>
  </r>
  <r>
    <x v="303"/>
    <d v="2012-05-26T01:23:57"/>
    <n v="40000"/>
    <n v="40000"/>
    <s v="USD"/>
    <n v="40000"/>
    <s v="Royalties Coordinator"/>
    <x v="3"/>
    <s v="USA"/>
    <x v="2"/>
    <s v="4 to 6 hours a day"/>
    <m/>
    <m/>
    <s v=""/>
    <s v=""/>
    <s v=""/>
    <n v="4"/>
    <s v=""/>
    <n v="6"/>
    <s v=""/>
    <s v=""/>
    <n v="6"/>
    <n v="25.641025641025642"/>
    <n v="0"/>
    <x v="0"/>
  </r>
  <r>
    <x v="304"/>
    <d v="2012-05-26T01:24:03"/>
    <s v="Â£20000/year but i work part time 30h/week"/>
    <n v="20000"/>
    <s v="GBP"/>
    <n v="31523.565441345683"/>
    <s v="Graduate Structural Engineer"/>
    <x v="2"/>
    <s v="UK"/>
    <x v="14"/>
    <s v="1 or 2 hours a day"/>
    <m/>
    <m/>
    <n v="1"/>
    <n v="2"/>
    <s v=""/>
    <s v=""/>
    <s v=""/>
    <s v=""/>
    <s v=""/>
    <s v=""/>
    <n v="2"/>
    <n v="60.62224123335708"/>
    <n v="0"/>
    <x v="0"/>
  </r>
  <r>
    <x v="305"/>
    <d v="2012-05-26T01:25:05"/>
    <n v="41000"/>
    <n v="41000"/>
    <s v="USD"/>
    <n v="41000"/>
    <s v="Operations Analyst"/>
    <x v="0"/>
    <s v="USA"/>
    <x v="2"/>
    <s v="4 to 6 hours a day"/>
    <m/>
    <m/>
    <s v=""/>
    <s v=""/>
    <s v=""/>
    <n v="4"/>
    <s v=""/>
    <n v="6"/>
    <s v=""/>
    <s v=""/>
    <n v="6"/>
    <n v="26.282051282051281"/>
    <n v="0"/>
    <x v="0"/>
  </r>
  <r>
    <x v="306"/>
    <d v="2012-05-26T01:25:06"/>
    <n v="1400000"/>
    <n v="1400000"/>
    <s v="INR"/>
    <n v="24931.083362419595"/>
    <s v="Marketing"/>
    <x v="3"/>
    <s v="India"/>
    <x v="0"/>
    <s v="1 or 2 hours a day"/>
    <m/>
    <m/>
    <n v="1"/>
    <n v="2"/>
    <s v=""/>
    <s v=""/>
    <s v=""/>
    <s v=""/>
    <s v=""/>
    <s v=""/>
    <n v="2"/>
    <n v="47.944391081576143"/>
    <n v="0"/>
    <x v="0"/>
  </r>
  <r>
    <x v="307"/>
    <d v="2012-05-26T01:25:30"/>
    <n v="125000"/>
    <n v="125000"/>
    <s v="USD"/>
    <n v="125000"/>
    <s v="Finance, Manager "/>
    <x v="3"/>
    <s v="USA"/>
    <x v="2"/>
    <s v="4 to 6 hours a day"/>
    <m/>
    <m/>
    <s v=""/>
    <s v=""/>
    <s v=""/>
    <n v="4"/>
    <s v=""/>
    <n v="6"/>
    <s v=""/>
    <s v=""/>
    <n v="6"/>
    <n v="80.128205128205124"/>
    <n v="0"/>
    <x v="0"/>
  </r>
  <r>
    <x v="308"/>
    <d v="2012-05-26T01:26:26"/>
    <n v="60000"/>
    <n v="60000"/>
    <s v="CAD"/>
    <n v="59001.691381819612"/>
    <s v="Sr. Business Analyst"/>
    <x v="0"/>
    <s v="Canada"/>
    <x v="17"/>
    <s v="All the 8 hours baby, all the 8!"/>
    <m/>
    <m/>
    <s v=""/>
    <s v=""/>
    <s v=""/>
    <s v=""/>
    <s v=""/>
    <s v=""/>
    <s v=""/>
    <n v="8"/>
    <n v="8"/>
    <n v="28.366197779720967"/>
    <n v="0"/>
    <x v="0"/>
  </r>
  <r>
    <x v="309"/>
    <d v="2012-05-26T01:26:37"/>
    <s v="150000 MXN"/>
    <n v="150000"/>
    <s v="MXN"/>
    <n v="10956.982885192734"/>
    <s v="Information Analyst"/>
    <x v="0"/>
    <s v="Mexico"/>
    <x v="26"/>
    <s v="All the 8 hours baby, all the 8!"/>
    <m/>
    <m/>
    <s v=""/>
    <s v=""/>
    <s v=""/>
    <s v=""/>
    <s v=""/>
    <s v=""/>
    <s v=""/>
    <n v="8"/>
    <n v="8"/>
    <n v="5.2677802332657375"/>
    <n v="0"/>
    <x v="0"/>
  </r>
  <r>
    <x v="310"/>
    <d v="2012-05-26T01:26:52"/>
    <n v="70000"/>
    <n v="70000"/>
    <s v="USD"/>
    <n v="70000"/>
    <s v="Analyst"/>
    <x v="0"/>
    <s v="USA"/>
    <x v="2"/>
    <s v="2 to 3 hours per day"/>
    <m/>
    <m/>
    <s v=""/>
    <n v="2"/>
    <n v="3"/>
    <s v=""/>
    <s v=""/>
    <s v=""/>
    <s v=""/>
    <s v=""/>
    <n v="3"/>
    <n v="89.743589743589737"/>
    <n v="0"/>
    <x v="0"/>
  </r>
  <r>
    <x v="311"/>
    <d v="2012-05-26T01:27:03"/>
    <n v="400000"/>
    <n v="400000"/>
    <s v="USD"/>
    <n v="400000"/>
    <s v="Financial Specialist"/>
    <x v="6"/>
    <s v="USA"/>
    <x v="2"/>
    <s v="All the 8 hours baby, all the 8!"/>
    <m/>
    <m/>
    <s v=""/>
    <s v=""/>
    <s v=""/>
    <s v=""/>
    <s v=""/>
    <s v=""/>
    <s v=""/>
    <n v="8"/>
    <n v="8"/>
    <n v="192.30769230769232"/>
    <n v="0"/>
    <x v="0"/>
  </r>
  <r>
    <x v="312"/>
    <d v="2012-05-26T01:27:26"/>
    <n v="55"/>
    <n v="55000"/>
    <s v="USD"/>
    <n v="55000"/>
    <s v="Business Analyst"/>
    <x v="0"/>
    <s v="USA"/>
    <x v="2"/>
    <s v="4 to 6 hours a day"/>
    <m/>
    <m/>
    <s v=""/>
    <s v=""/>
    <s v=""/>
    <n v="4"/>
    <s v=""/>
    <n v="6"/>
    <s v=""/>
    <s v=""/>
    <n v="6"/>
    <n v="35.256410256410255"/>
    <n v="0"/>
    <x v="0"/>
  </r>
  <r>
    <x v="313"/>
    <d v="2012-05-26T01:27:29"/>
    <n v="60000"/>
    <n v="60000"/>
    <s v="USD"/>
    <n v="60000"/>
    <s v="Management Analyst"/>
    <x v="0"/>
    <s v="USA"/>
    <x v="2"/>
    <s v="4 to 6 hours a day"/>
    <m/>
    <m/>
    <s v=""/>
    <s v=""/>
    <s v=""/>
    <n v="4"/>
    <s v=""/>
    <n v="6"/>
    <s v=""/>
    <s v=""/>
    <n v="6"/>
    <n v="38.46153846153846"/>
    <n v="0"/>
    <x v="0"/>
  </r>
  <r>
    <x v="314"/>
    <d v="2012-05-26T01:27:44"/>
    <s v="INR 1000000"/>
    <n v="1000000"/>
    <s v="INR"/>
    <n v="17807.916687442568"/>
    <s v="Manager"/>
    <x v="3"/>
    <s v="India"/>
    <x v="0"/>
    <s v="4 to 6 hours a day"/>
    <m/>
    <m/>
    <s v=""/>
    <s v=""/>
    <s v=""/>
    <n v="4"/>
    <s v=""/>
    <n v="6"/>
    <s v=""/>
    <s v=""/>
    <n v="6"/>
    <n v="11.415331209899081"/>
    <n v="0"/>
    <x v="0"/>
  </r>
  <r>
    <x v="315"/>
    <d v="2012-05-26T01:27:52"/>
    <n v="40000"/>
    <n v="40000"/>
    <s v="USD"/>
    <n v="40000"/>
    <s v="Dp manager"/>
    <x v="3"/>
    <s v="Hungary"/>
    <x v="9"/>
    <s v="4 to 6 hours a day"/>
    <m/>
    <m/>
    <s v=""/>
    <s v=""/>
    <s v=""/>
    <n v="4"/>
    <s v=""/>
    <n v="6"/>
    <s v=""/>
    <s v=""/>
    <n v="6"/>
    <n v="25.641025641025642"/>
    <n v="0"/>
    <x v="0"/>
  </r>
  <r>
    <x v="316"/>
    <d v="2012-05-26T01:28:37"/>
    <n v="137500"/>
    <n v="137500"/>
    <s v="USD"/>
    <n v="137500"/>
    <s v="director of analytics"/>
    <x v="0"/>
    <s v="USA"/>
    <x v="2"/>
    <s v="4 to 6 hours a day"/>
    <m/>
    <m/>
    <s v=""/>
    <s v=""/>
    <s v=""/>
    <n v="4"/>
    <s v=""/>
    <n v="6"/>
    <s v=""/>
    <s v=""/>
    <n v="6"/>
    <n v="88.141025641025649"/>
    <n v="0"/>
    <x v="0"/>
  </r>
  <r>
    <x v="317"/>
    <d v="2012-05-26T01:29:32"/>
    <s v="US$ 4.545"/>
    <n v="4545"/>
    <s v="USD"/>
    <n v="4545"/>
    <s v="Supply Processes Analyst"/>
    <x v="0"/>
    <s v="Brasil"/>
    <x v="20"/>
    <s v="All the 8 hours baby, all the 8!"/>
    <m/>
    <m/>
    <s v=""/>
    <s v=""/>
    <s v=""/>
    <s v=""/>
    <s v=""/>
    <s v=""/>
    <s v=""/>
    <n v="8"/>
    <n v="8"/>
    <n v="2.1850961538461537"/>
    <n v="0"/>
    <x v="0"/>
  </r>
  <r>
    <x v="318"/>
    <d v="2012-05-26T01:29:37"/>
    <s v="Â£29000"/>
    <n v="29000"/>
    <s v="GBP"/>
    <n v="45709.169889951241"/>
    <s v="ICT Technical Analyst"/>
    <x v="0"/>
    <s v="UK"/>
    <x v="14"/>
    <s v="4 to 6 hours a day"/>
    <m/>
    <m/>
    <s v=""/>
    <s v=""/>
    <s v=""/>
    <n v="4"/>
    <s v=""/>
    <n v="6"/>
    <s v=""/>
    <s v=""/>
    <n v="6"/>
    <n v="29.300749929455925"/>
    <n v="0"/>
    <x v="0"/>
  </r>
  <r>
    <x v="319"/>
    <d v="2012-05-26T01:30:12"/>
    <n v="47000"/>
    <n v="47000"/>
    <s v="USD"/>
    <n v="47000"/>
    <s v="Sourcing Specialist"/>
    <x v="6"/>
    <s v="USA"/>
    <x v="2"/>
    <s v="4 to 6 hours a day"/>
    <m/>
    <m/>
    <s v=""/>
    <s v=""/>
    <s v=""/>
    <n v="4"/>
    <s v=""/>
    <n v="6"/>
    <s v=""/>
    <s v=""/>
    <n v="6"/>
    <n v="30.128205128205128"/>
    <n v="0"/>
    <x v="0"/>
  </r>
  <r>
    <x v="320"/>
    <d v="2012-05-26T01:30:39"/>
    <n v="65000"/>
    <n v="65000"/>
    <s v="USD"/>
    <n v="65000"/>
    <s v="business analyst"/>
    <x v="0"/>
    <s v="USA"/>
    <x v="2"/>
    <s v="All the 8 hours baby, all the 8!"/>
    <m/>
    <m/>
    <s v=""/>
    <s v=""/>
    <s v=""/>
    <s v=""/>
    <s v=""/>
    <s v=""/>
    <s v=""/>
    <n v="8"/>
    <n v="8"/>
    <n v="31.25"/>
    <n v="0"/>
    <x v="0"/>
  </r>
  <r>
    <x v="321"/>
    <d v="2012-05-26T01:30:56"/>
    <s v="PhP 456,000"/>
    <n v="456000"/>
    <s v="PHP"/>
    <n v="10809.503829551191"/>
    <s v="Reporting Shared Services Oferring Lead"/>
    <x v="7"/>
    <s v="Philippines"/>
    <x v="33"/>
    <s v="4 to 6 hours a day"/>
    <m/>
    <m/>
    <s v=""/>
    <s v=""/>
    <s v=""/>
    <n v="4"/>
    <s v=""/>
    <n v="6"/>
    <s v=""/>
    <s v=""/>
    <n v="6"/>
    <n v="6.929169121507174"/>
    <n v="0"/>
    <x v="0"/>
  </r>
  <r>
    <x v="322"/>
    <d v="2012-05-26T01:31:26"/>
    <n v="92000"/>
    <n v="92000"/>
    <s v="USD"/>
    <n v="92000"/>
    <s v="Sales Analytics Manager"/>
    <x v="3"/>
    <s v="USA"/>
    <x v="2"/>
    <s v="4 to 6 hours a day"/>
    <m/>
    <m/>
    <s v=""/>
    <s v=""/>
    <s v=""/>
    <n v="4"/>
    <s v=""/>
    <n v="6"/>
    <s v=""/>
    <s v=""/>
    <n v="6"/>
    <n v="58.974358974358978"/>
    <n v="0"/>
    <x v="0"/>
  </r>
  <r>
    <x v="323"/>
    <d v="2012-05-26T01:31:42"/>
    <s v="22000 usd"/>
    <n v="22000"/>
    <s v="USD"/>
    <n v="22000"/>
    <s v="Product Manager Sr"/>
    <x v="3"/>
    <s v="Mexico"/>
    <x v="26"/>
    <s v="4 to 6 hours a day"/>
    <m/>
    <m/>
    <s v=""/>
    <s v=""/>
    <s v=""/>
    <n v="4"/>
    <s v=""/>
    <n v="6"/>
    <s v=""/>
    <s v=""/>
    <n v="6"/>
    <n v="14.102564102564102"/>
    <n v="0"/>
    <x v="0"/>
  </r>
  <r>
    <x v="324"/>
    <d v="2012-05-26T01:31:58"/>
    <n v="108000"/>
    <n v="108000"/>
    <s v="USD"/>
    <n v="108000"/>
    <s v="Database Architect"/>
    <x v="3"/>
    <s v="USA"/>
    <x v="2"/>
    <s v="2 to 3 hours per day"/>
    <m/>
    <m/>
    <s v=""/>
    <n v="2"/>
    <n v="3"/>
    <s v=""/>
    <s v=""/>
    <s v=""/>
    <s v=""/>
    <s v=""/>
    <n v="3"/>
    <n v="138.46153846153845"/>
    <n v="0"/>
    <x v="0"/>
  </r>
  <r>
    <x v="325"/>
    <d v="2012-05-26T01:32:08"/>
    <n v="61000"/>
    <n v="61000"/>
    <s v="USD"/>
    <n v="61000"/>
    <s v="Data Analyst"/>
    <x v="0"/>
    <s v="USA"/>
    <x v="2"/>
    <s v="1 or 2 hours a day"/>
    <m/>
    <m/>
    <n v="1"/>
    <n v="2"/>
    <s v=""/>
    <s v=""/>
    <s v=""/>
    <s v=""/>
    <s v=""/>
    <s v=""/>
    <n v="2"/>
    <n v="117.30769230769231"/>
    <n v="0"/>
    <x v="0"/>
  </r>
  <r>
    <x v="326"/>
    <d v="2012-05-26T01:32:14"/>
    <s v="CAD 65000"/>
    <n v="65000"/>
    <s v="CAD"/>
    <n v="63918.498996971248"/>
    <s v="Product developer"/>
    <x v="3"/>
    <s v="CANADA"/>
    <x v="17"/>
    <s v="2 to 3 hours per day"/>
    <m/>
    <m/>
    <s v=""/>
    <n v="2"/>
    <n v="3"/>
    <s v=""/>
    <s v=""/>
    <s v=""/>
    <s v=""/>
    <s v=""/>
    <n v="3"/>
    <n v="81.946793585860576"/>
    <n v="0"/>
    <x v="0"/>
  </r>
  <r>
    <x v="327"/>
    <d v="2012-05-26T01:32:26"/>
    <n v="50000"/>
    <n v="50000"/>
    <s v="USD"/>
    <n v="50000"/>
    <s v="Supply Chain Analyst"/>
    <x v="0"/>
    <s v="USA"/>
    <x v="2"/>
    <s v="All the 8 hours baby, all the 8!"/>
    <m/>
    <m/>
    <s v=""/>
    <s v=""/>
    <s v=""/>
    <s v=""/>
    <s v=""/>
    <s v=""/>
    <s v=""/>
    <n v="8"/>
    <n v="8"/>
    <n v="24.03846153846154"/>
    <n v="0"/>
    <x v="0"/>
  </r>
  <r>
    <x v="328"/>
    <d v="2012-05-26T01:33:03"/>
    <n v="150000"/>
    <n v="150000"/>
    <s v="USD"/>
    <n v="150000"/>
    <s v="financial planning"/>
    <x v="5"/>
    <s v="USA"/>
    <x v="2"/>
    <s v="All the 8 hours baby, all the 8!"/>
    <m/>
    <m/>
    <s v=""/>
    <s v=""/>
    <s v=""/>
    <s v=""/>
    <s v=""/>
    <s v=""/>
    <s v=""/>
    <n v="8"/>
    <n v="8"/>
    <n v="72.115384615384613"/>
    <n v="0"/>
    <x v="0"/>
  </r>
  <r>
    <x v="329"/>
    <d v="2012-05-26T01:33:37"/>
    <s v="400000 INR"/>
    <n v="400000"/>
    <s v="INR"/>
    <n v="7123.1666749770275"/>
    <s v="Test Analyst"/>
    <x v="0"/>
    <s v="India"/>
    <x v="0"/>
    <s v="4 to 6 hours a day"/>
    <m/>
    <m/>
    <s v=""/>
    <s v=""/>
    <s v=""/>
    <n v="4"/>
    <s v=""/>
    <n v="6"/>
    <s v=""/>
    <s v=""/>
    <n v="6"/>
    <n v="4.5661324839596329"/>
    <n v="0"/>
    <x v="0"/>
  </r>
  <r>
    <x v="330"/>
    <d v="2012-05-26T01:33:45"/>
    <n v="150000"/>
    <n v="150000"/>
    <s v="USD"/>
    <n v="150000"/>
    <s v="project manager, project finance consultant"/>
    <x v="3"/>
    <s v="Israel"/>
    <x v="35"/>
    <s v="4 to 6 hours a day"/>
    <m/>
    <m/>
    <s v=""/>
    <s v=""/>
    <s v=""/>
    <n v="4"/>
    <s v=""/>
    <n v="6"/>
    <s v=""/>
    <s v=""/>
    <n v="6"/>
    <n v="96.15384615384616"/>
    <n v="0"/>
    <x v="0"/>
  </r>
  <r>
    <x v="331"/>
    <d v="2012-05-26T01:34:56"/>
    <n v="45000"/>
    <n v="45000"/>
    <s v="USD"/>
    <n v="45000"/>
    <s v="QC Fabrication Inspector"/>
    <x v="6"/>
    <s v="USA"/>
    <x v="2"/>
    <s v="4 to 6 hours a day"/>
    <m/>
    <m/>
    <s v=""/>
    <s v=""/>
    <s v=""/>
    <n v="4"/>
    <s v=""/>
    <n v="6"/>
    <s v=""/>
    <s v=""/>
    <n v="6"/>
    <n v="28.846153846153847"/>
    <n v="0"/>
    <x v="0"/>
  </r>
  <r>
    <x v="332"/>
    <d v="2012-05-26T01:35:02"/>
    <n v="135000"/>
    <n v="135000"/>
    <s v="USD"/>
    <n v="135000"/>
    <s v="Manager of Trade Investment &amp; Analysis"/>
    <x v="3"/>
    <s v="USA"/>
    <x v="2"/>
    <s v="All the 8 hours baby, all the 8!"/>
    <m/>
    <m/>
    <s v=""/>
    <s v=""/>
    <s v=""/>
    <s v=""/>
    <s v=""/>
    <s v=""/>
    <s v=""/>
    <n v="8"/>
    <n v="8"/>
    <n v="64.90384615384616"/>
    <n v="0"/>
    <x v="0"/>
  </r>
  <r>
    <x v="333"/>
    <d v="2012-05-26T01:35:18"/>
    <s v="30000 Rs"/>
    <n v="360000"/>
    <s v="INR"/>
    <n v="6410.8500074793246"/>
    <s v="Business Analysit"/>
    <x v="0"/>
    <s v="India"/>
    <x v="0"/>
    <s v="2 to 3 hours per day"/>
    <m/>
    <m/>
    <s v=""/>
    <n v="2"/>
    <n v="3"/>
    <s v=""/>
    <s v=""/>
    <s v=""/>
    <s v=""/>
    <s v=""/>
    <n v="3"/>
    <n v="8.2190384711273392"/>
    <n v="0"/>
    <x v="0"/>
  </r>
  <r>
    <x v="334"/>
    <d v="2012-05-26T01:35:35"/>
    <n v="29000"/>
    <n v="29000"/>
    <s v="USD"/>
    <n v="29000"/>
    <s v="Assistant Outside Plant Project Manager"/>
    <x v="3"/>
    <s v="USA"/>
    <x v="2"/>
    <s v="4 to 6 hours a day"/>
    <m/>
    <m/>
    <s v=""/>
    <s v=""/>
    <s v=""/>
    <n v="4"/>
    <s v=""/>
    <n v="6"/>
    <s v=""/>
    <s v=""/>
    <n v="6"/>
    <n v="18.589743589743588"/>
    <n v="0"/>
    <x v="0"/>
  </r>
  <r>
    <x v="335"/>
    <d v="2012-05-26T01:37:33"/>
    <n v="13000"/>
    <n v="13000"/>
    <s v="USD"/>
    <n v="13000"/>
    <s v="operation-manager"/>
    <x v="3"/>
    <s v="India"/>
    <x v="0"/>
    <s v="All the 8 hours baby, all the 8!"/>
    <m/>
    <m/>
    <s v=""/>
    <s v=""/>
    <s v=""/>
    <s v=""/>
    <s v=""/>
    <s v=""/>
    <s v=""/>
    <n v="8"/>
    <n v="8"/>
    <n v="6.25"/>
    <n v="0"/>
    <x v="0"/>
  </r>
  <r>
    <x v="336"/>
    <d v="2012-05-26T01:38:06"/>
    <s v="63000 USD"/>
    <n v="63000"/>
    <s v="USD"/>
    <n v="63000"/>
    <s v="Sales Analyst"/>
    <x v="0"/>
    <s v="USA"/>
    <x v="2"/>
    <s v="All the 8 hours baby, all the 8!"/>
    <m/>
    <m/>
    <s v=""/>
    <s v=""/>
    <s v=""/>
    <s v=""/>
    <s v=""/>
    <s v=""/>
    <s v=""/>
    <n v="8"/>
    <n v="8"/>
    <n v="30.28846153846154"/>
    <n v="0"/>
    <x v="0"/>
  </r>
  <r>
    <x v="337"/>
    <d v="2012-05-26T01:38:06"/>
    <n v="95000"/>
    <n v="95000"/>
    <s v="USD"/>
    <n v="95000"/>
    <s v="Senior Financial Analyst"/>
    <x v="0"/>
    <s v="USA"/>
    <x v="2"/>
    <s v="4 to 6 hours a day"/>
    <m/>
    <m/>
    <s v=""/>
    <s v=""/>
    <s v=""/>
    <n v="4"/>
    <s v=""/>
    <n v="6"/>
    <s v=""/>
    <s v=""/>
    <n v="6"/>
    <n v="60.897435897435898"/>
    <n v="0"/>
    <x v="0"/>
  </r>
  <r>
    <x v="338"/>
    <d v="2012-05-26T01:38:51"/>
    <s v="100,000 US$ equiv"/>
    <n v="100000"/>
    <s v="USD"/>
    <n v="100000"/>
    <s v="Senior Data Analyst"/>
    <x v="0"/>
    <s v="UK"/>
    <x v="14"/>
    <s v="4 to 6 hours a day"/>
    <m/>
    <m/>
    <s v=""/>
    <s v=""/>
    <s v=""/>
    <n v="4"/>
    <s v=""/>
    <n v="6"/>
    <s v=""/>
    <s v=""/>
    <n v="6"/>
    <n v="64.102564102564102"/>
    <n v="0"/>
    <x v="0"/>
  </r>
  <r>
    <x v="339"/>
    <d v="2012-05-26T01:39:37"/>
    <s v="3.8 k"/>
    <n v="3800"/>
    <s v="USD"/>
    <n v="3800"/>
    <s v="MIS EXCUTIVE"/>
    <x v="7"/>
    <s v="India"/>
    <x v="0"/>
    <s v="4 to 6 hours a day"/>
    <m/>
    <m/>
    <s v=""/>
    <s v=""/>
    <s v=""/>
    <n v="4"/>
    <s v=""/>
    <n v="6"/>
    <s v=""/>
    <s v=""/>
    <n v="6"/>
    <n v="2.4358974358974361"/>
    <n v="0"/>
    <x v="0"/>
  </r>
  <r>
    <x v="340"/>
    <d v="2012-05-26T01:40:05"/>
    <n v="950"/>
    <n v="11400"/>
    <s v="USD"/>
    <n v="11400"/>
    <s v="Advisor"/>
    <x v="8"/>
    <s v="Brazil"/>
    <x v="24"/>
    <s v="4 to 6 hours a day"/>
    <m/>
    <m/>
    <s v=""/>
    <s v=""/>
    <s v=""/>
    <n v="4"/>
    <s v=""/>
    <n v="6"/>
    <s v=""/>
    <s v=""/>
    <n v="6"/>
    <n v="7.3076923076923075"/>
    <n v="0"/>
    <x v="0"/>
  </r>
  <r>
    <x v="341"/>
    <d v="2012-05-26T01:40:18"/>
    <n v="56000"/>
    <n v="56000"/>
    <s v="CAD"/>
    <n v="55068.245289698301"/>
    <s v="Online Analyst"/>
    <x v="0"/>
    <s v="Canada"/>
    <x v="17"/>
    <s v="4 to 6 hours a day"/>
    <m/>
    <m/>
    <s v=""/>
    <s v=""/>
    <s v=""/>
    <n v="4"/>
    <s v=""/>
    <n v="6"/>
    <s v=""/>
    <s v=""/>
    <n v="6"/>
    <n v="35.300157236986088"/>
    <n v="0"/>
    <x v="0"/>
  </r>
  <r>
    <x v="342"/>
    <d v="2012-05-26T01:40:28"/>
    <n v="53000"/>
    <n v="53000"/>
    <s v="USD"/>
    <n v="53000"/>
    <s v="General Manager"/>
    <x v="3"/>
    <s v="USA"/>
    <x v="2"/>
    <s v="2 to 3 hours per day"/>
    <m/>
    <m/>
    <s v=""/>
    <n v="2"/>
    <n v="3"/>
    <s v=""/>
    <s v=""/>
    <s v=""/>
    <s v=""/>
    <s v=""/>
    <n v="3"/>
    <n v="67.948717948717956"/>
    <n v="0"/>
    <x v="0"/>
  </r>
  <r>
    <x v="343"/>
    <d v="2012-05-26T01:40:51"/>
    <n v="130000"/>
    <n v="130000"/>
    <s v="USD"/>
    <n v="130000"/>
    <s v="Sr Staff Engineer"/>
    <x v="2"/>
    <s v="USA"/>
    <x v="2"/>
    <s v="4 to 6 hours a day"/>
    <m/>
    <m/>
    <s v=""/>
    <s v=""/>
    <s v=""/>
    <n v="4"/>
    <s v=""/>
    <n v="6"/>
    <s v=""/>
    <s v=""/>
    <n v="6"/>
    <n v="83.333333333333343"/>
    <n v="0"/>
    <x v="0"/>
  </r>
  <r>
    <x v="344"/>
    <d v="2012-05-26T01:41:32"/>
    <s v="3,70,000"/>
    <n v="370000"/>
    <s v="INR"/>
    <n v="6588.9291743537506"/>
    <s v="Senior Design Associate"/>
    <x v="0"/>
    <s v="India"/>
    <x v="0"/>
    <s v="All the 8 hours baby, all the 8!"/>
    <m/>
    <m/>
    <s v=""/>
    <s v=""/>
    <s v=""/>
    <s v=""/>
    <s v=""/>
    <s v=""/>
    <s v=""/>
    <n v="8"/>
    <n v="8"/>
    <n v="3.1677544107469955"/>
    <n v="0"/>
    <x v="0"/>
  </r>
  <r>
    <x v="345"/>
    <d v="2012-05-26T01:41:53"/>
    <n v="160000"/>
    <n v="160000"/>
    <s v="CAD"/>
    <n v="157337.8436848523"/>
    <s v="Consultant"/>
    <x v="8"/>
    <s v="Canada"/>
    <x v="17"/>
    <s v="2 to 3 hours per day"/>
    <m/>
    <m/>
    <s v=""/>
    <n v="2"/>
    <n v="3"/>
    <s v=""/>
    <s v=""/>
    <s v=""/>
    <s v=""/>
    <s v=""/>
    <n v="3"/>
    <n v="201.71518421134911"/>
    <n v="0"/>
    <x v="0"/>
  </r>
  <r>
    <x v="346"/>
    <d v="2012-05-26T01:41:54"/>
    <n v="44200"/>
    <n v="44200"/>
    <s v="USD"/>
    <n v="44200"/>
    <s v="Planning and Analysis Supervisor"/>
    <x v="0"/>
    <s v="USA"/>
    <x v="2"/>
    <s v="All the 8 hours baby, all the 8!"/>
    <m/>
    <m/>
    <s v=""/>
    <s v=""/>
    <s v=""/>
    <s v=""/>
    <s v=""/>
    <s v=""/>
    <s v=""/>
    <n v="8"/>
    <n v="8"/>
    <n v="21.25"/>
    <n v="0"/>
    <x v="0"/>
  </r>
  <r>
    <x v="347"/>
    <d v="2012-05-26T01:42:07"/>
    <n v="56000"/>
    <n v="56000"/>
    <s v="USD"/>
    <n v="56000"/>
    <s v="asset manager"/>
    <x v="3"/>
    <s v="USA"/>
    <x v="2"/>
    <s v="2 to 3 hours per day"/>
    <m/>
    <m/>
    <s v=""/>
    <n v="2"/>
    <n v="3"/>
    <s v=""/>
    <s v=""/>
    <s v=""/>
    <s v=""/>
    <s v=""/>
    <n v="3"/>
    <n v="71.794871794871796"/>
    <n v="0"/>
    <x v="0"/>
  </r>
  <r>
    <x v="348"/>
    <d v="2012-05-26T01:42:27"/>
    <n v="72500"/>
    <n v="72500"/>
    <s v="USD"/>
    <n v="72500"/>
    <s v="Transportation Engineer"/>
    <x v="2"/>
    <s v="USA"/>
    <x v="2"/>
    <s v="2 to 3 hours per day"/>
    <m/>
    <m/>
    <s v=""/>
    <n v="2"/>
    <n v="3"/>
    <s v=""/>
    <s v=""/>
    <s v=""/>
    <s v=""/>
    <s v=""/>
    <n v="3"/>
    <n v="92.948717948717956"/>
    <n v="0"/>
    <x v="0"/>
  </r>
  <r>
    <x v="349"/>
    <d v="2012-05-26T01:42:31"/>
    <n v="75000"/>
    <n v="75000"/>
    <s v="CAD"/>
    <n v="73752.11422727452"/>
    <s v="web marketing analyst"/>
    <x v="0"/>
    <s v="canada"/>
    <x v="17"/>
    <s v="4 to 6 hours a day"/>
    <m/>
    <m/>
    <s v=""/>
    <s v=""/>
    <s v=""/>
    <n v="4"/>
    <s v=""/>
    <n v="6"/>
    <s v=""/>
    <s v=""/>
    <n v="6"/>
    <n v="47.27699629953495"/>
    <n v="0"/>
    <x v="0"/>
  </r>
  <r>
    <x v="350"/>
    <d v="2012-05-26T01:42:53"/>
    <s v="170000 usd"/>
    <n v="170000"/>
    <s v="USD"/>
    <n v="170000"/>
    <s v="RS"/>
    <x v="0"/>
    <s v="UK"/>
    <x v="14"/>
    <s v="Excel ?!? What Excel?"/>
    <m/>
    <m/>
    <s v=""/>
    <s v=""/>
    <s v=""/>
    <s v=""/>
    <s v=""/>
    <s v=""/>
    <s v=""/>
    <s v=""/>
    <e v="#N/A"/>
    <n v="1"/>
    <n v="0"/>
    <x v="0"/>
  </r>
  <r>
    <x v="351"/>
    <d v="2012-05-26T01:43:48"/>
    <n v="68000"/>
    <n v="68000"/>
    <s v="USD"/>
    <n v="68000"/>
    <s v="Project Manager"/>
    <x v="3"/>
    <s v="USA"/>
    <x v="2"/>
    <s v="2 to 3 hours per day"/>
    <m/>
    <m/>
    <s v=""/>
    <n v="2"/>
    <n v="3"/>
    <s v=""/>
    <s v=""/>
    <s v=""/>
    <s v=""/>
    <s v=""/>
    <n v="3"/>
    <n v="87.179487179487182"/>
    <n v="0"/>
    <x v="0"/>
  </r>
  <r>
    <x v="352"/>
    <d v="2012-05-26T01:44:59"/>
    <n v="75000"/>
    <n v="75000"/>
    <s v="USD"/>
    <n v="75000"/>
    <s v="Sr. Financial Analyst"/>
    <x v="0"/>
    <s v="USA"/>
    <x v="2"/>
    <s v="All the 8 hours baby, all the 8!"/>
    <m/>
    <m/>
    <s v=""/>
    <s v=""/>
    <s v=""/>
    <s v=""/>
    <s v=""/>
    <s v=""/>
    <s v=""/>
    <n v="8"/>
    <n v="8"/>
    <n v="36.057692307692307"/>
    <n v="0"/>
    <x v="0"/>
  </r>
  <r>
    <x v="353"/>
    <d v="2012-05-26T01:45:50"/>
    <s v="62500.00 USD"/>
    <n v="62500"/>
    <s v="USD"/>
    <n v="62500"/>
    <s v="Director of Payroll"/>
    <x v="4"/>
    <s v="USA"/>
    <x v="2"/>
    <s v="All the 8 hours baby, all the 8!"/>
    <m/>
    <m/>
    <s v=""/>
    <s v=""/>
    <s v=""/>
    <s v=""/>
    <s v=""/>
    <s v=""/>
    <s v=""/>
    <n v="8"/>
    <n v="8"/>
    <n v="30.048076923076923"/>
    <n v="0"/>
    <x v="0"/>
  </r>
  <r>
    <x v="354"/>
    <d v="2012-05-26T01:45:58"/>
    <n v="25000"/>
    <n v="25000"/>
    <s v="USD"/>
    <n v="25000"/>
    <s v="Manager"/>
    <x v="3"/>
    <s v="India"/>
    <x v="0"/>
    <s v="4 to 6 hours a day"/>
    <m/>
    <m/>
    <s v=""/>
    <s v=""/>
    <s v=""/>
    <n v="4"/>
    <s v=""/>
    <n v="6"/>
    <s v=""/>
    <s v=""/>
    <n v="6"/>
    <n v="16.025641025641026"/>
    <n v="0"/>
    <x v="0"/>
  </r>
  <r>
    <x v="355"/>
    <d v="2012-05-26T01:46:24"/>
    <s v="480 000 SEK / 70000 US$"/>
    <n v="480000"/>
    <s v="SEK"/>
    <n v="68954.520184280962"/>
    <s v="IT consultant"/>
    <x v="8"/>
    <s v="Sweden"/>
    <x v="36"/>
    <s v="1 or 2 hours a day"/>
    <m/>
    <m/>
    <n v="1"/>
    <n v="2"/>
    <s v=""/>
    <s v=""/>
    <s v=""/>
    <s v=""/>
    <s v=""/>
    <s v=""/>
    <n v="2"/>
    <n v="132.60484650823261"/>
    <n v="0"/>
    <x v="0"/>
  </r>
  <r>
    <x v="356"/>
    <d v="2012-05-26T01:49:19"/>
    <n v="85000"/>
    <n v="85000"/>
    <s v="USD"/>
    <n v="85000"/>
    <s v="Sr. Financial Analyst"/>
    <x v="0"/>
    <s v="USA"/>
    <x v="2"/>
    <s v="4 to 6 hours a day"/>
    <m/>
    <m/>
    <s v=""/>
    <s v=""/>
    <s v=""/>
    <n v="4"/>
    <s v=""/>
    <n v="6"/>
    <s v=""/>
    <s v=""/>
    <n v="6"/>
    <n v="54.487179487179482"/>
    <n v="0"/>
    <x v="0"/>
  </r>
  <r>
    <x v="357"/>
    <d v="2012-05-26T01:49:55"/>
    <n v="43000"/>
    <n v="43000"/>
    <s v="GBP"/>
    <n v="67775.665698893223"/>
    <s v="Commercial Manager"/>
    <x v="3"/>
    <s v="UK"/>
    <x v="14"/>
    <s v="4 to 6 hours a day"/>
    <m/>
    <m/>
    <s v=""/>
    <s v=""/>
    <s v=""/>
    <n v="4"/>
    <s v=""/>
    <n v="6"/>
    <s v=""/>
    <s v=""/>
    <n v="6"/>
    <n v="43.445939550572575"/>
    <n v="0"/>
    <x v="0"/>
  </r>
  <r>
    <x v="358"/>
    <d v="2012-05-26T01:49:56"/>
    <n v="89000"/>
    <n v="89000"/>
    <s v="USD"/>
    <n v="89000"/>
    <s v="Quality Assurance Officer"/>
    <x v="3"/>
    <s v="USA"/>
    <x v="2"/>
    <s v="4 to 6 hours a day"/>
    <m/>
    <m/>
    <s v=""/>
    <s v=""/>
    <s v=""/>
    <n v="4"/>
    <s v=""/>
    <n v="6"/>
    <s v=""/>
    <s v=""/>
    <n v="6"/>
    <n v="57.051282051282051"/>
    <n v="0"/>
    <x v="0"/>
  </r>
  <r>
    <x v="359"/>
    <d v="2012-05-26T01:50:00"/>
    <n v="35000"/>
    <n v="35000"/>
    <s v="USD"/>
    <n v="35000"/>
    <s v="Senior Treasury Analyst"/>
    <x v="0"/>
    <s v="Brasil"/>
    <x v="20"/>
    <s v="All the 8 hours baby, all the 8!"/>
    <m/>
    <m/>
    <s v=""/>
    <s v=""/>
    <s v=""/>
    <s v=""/>
    <s v=""/>
    <s v=""/>
    <s v=""/>
    <n v="8"/>
    <n v="8"/>
    <n v="16.826923076923077"/>
    <n v="0"/>
    <x v="0"/>
  </r>
  <r>
    <x v="360"/>
    <d v="2012-05-26T01:50:28"/>
    <n v="47500"/>
    <n v="47500"/>
    <s v="USD"/>
    <n v="47500"/>
    <s v="Supervisor, Contracts, Rebates, Chargebacks and Returns"/>
    <x v="3"/>
    <s v="USA"/>
    <x v="2"/>
    <s v="All the 8 hours baby, all the 8!"/>
    <m/>
    <m/>
    <s v=""/>
    <s v=""/>
    <s v=""/>
    <s v=""/>
    <s v=""/>
    <s v=""/>
    <s v=""/>
    <n v="8"/>
    <n v="8"/>
    <n v="22.83653846153846"/>
    <n v="0"/>
    <x v="0"/>
  </r>
  <r>
    <x v="361"/>
    <d v="2012-05-26T01:50:30"/>
    <n v="130000"/>
    <n v="130000"/>
    <s v="USD"/>
    <n v="130000"/>
    <s v="Project Manager"/>
    <x v="3"/>
    <s v="USA"/>
    <x v="2"/>
    <s v="2 to 3 hours per day"/>
    <m/>
    <m/>
    <s v=""/>
    <n v="2"/>
    <n v="3"/>
    <s v=""/>
    <s v=""/>
    <s v=""/>
    <s v=""/>
    <s v=""/>
    <n v="3"/>
    <n v="166.66666666666669"/>
    <n v="0"/>
    <x v="0"/>
  </r>
  <r>
    <x v="362"/>
    <d v="2012-05-26T01:50:56"/>
    <n v="18000"/>
    <n v="18000"/>
    <s v="USD"/>
    <n v="18000"/>
    <s v="ceo"/>
    <x v="4"/>
    <s v="India"/>
    <x v="0"/>
    <s v="2 to 3 hours per day"/>
    <m/>
    <m/>
    <s v=""/>
    <n v="2"/>
    <n v="3"/>
    <s v=""/>
    <s v=""/>
    <s v=""/>
    <s v=""/>
    <s v=""/>
    <n v="3"/>
    <n v="23.076923076923077"/>
    <n v="0"/>
    <x v="0"/>
  </r>
  <r>
    <x v="363"/>
    <d v="2012-05-26T01:50:59"/>
    <s v="480000 Rs."/>
    <n v="480000"/>
    <s v="INR"/>
    <n v="8547.8000099724322"/>
    <s v="System Manager"/>
    <x v="3"/>
    <s v="India"/>
    <x v="0"/>
    <s v="1 or 2 hours a day"/>
    <m/>
    <m/>
    <n v="1"/>
    <n v="2"/>
    <s v=""/>
    <s v=""/>
    <s v=""/>
    <s v=""/>
    <s v=""/>
    <s v=""/>
    <n v="2"/>
    <n v="16.438076942254678"/>
    <n v="0"/>
    <x v="0"/>
  </r>
  <r>
    <x v="364"/>
    <d v="2012-05-26T01:51:24"/>
    <n v="41932"/>
    <n v="41932"/>
    <s v="USD"/>
    <n v="41932"/>
    <s v="Buyer"/>
    <x v="3"/>
    <s v="USA"/>
    <x v="2"/>
    <s v="2 to 3 hours per day"/>
    <m/>
    <m/>
    <s v=""/>
    <n v="2"/>
    <n v="3"/>
    <s v=""/>
    <s v=""/>
    <s v=""/>
    <s v=""/>
    <s v=""/>
    <n v="3"/>
    <n v="53.758974358974363"/>
    <n v="0"/>
    <x v="0"/>
  </r>
  <r>
    <x v="365"/>
    <d v="2012-05-26T01:52:01"/>
    <s v="2207,00"/>
    <n v="220700"/>
    <s v="USD"/>
    <n v="220700"/>
    <s v="Consultant"/>
    <x v="8"/>
    <s v="Brazil"/>
    <x v="24"/>
    <s v="All the 8 hours baby, all the 8!"/>
    <m/>
    <m/>
    <s v=""/>
    <s v=""/>
    <s v=""/>
    <s v=""/>
    <s v=""/>
    <s v=""/>
    <s v=""/>
    <n v="8"/>
    <n v="8"/>
    <n v="106.10576923076923"/>
    <n v="0"/>
    <x v="0"/>
  </r>
  <r>
    <x v="366"/>
    <d v="2012-05-26T01:52:04"/>
    <n v="194000"/>
    <n v="194000"/>
    <s v="USD"/>
    <n v="194000"/>
    <s v="director"/>
    <x v="4"/>
    <s v="USA"/>
    <x v="2"/>
    <s v="2 to 3 hours per day"/>
    <m/>
    <m/>
    <s v=""/>
    <n v="2"/>
    <n v="3"/>
    <s v=""/>
    <s v=""/>
    <s v=""/>
    <s v=""/>
    <s v=""/>
    <n v="3"/>
    <n v="248.7179487179487"/>
    <n v="0"/>
    <x v="0"/>
  </r>
  <r>
    <x v="367"/>
    <d v="2012-05-26T01:54:28"/>
    <n v="9000000"/>
    <n v="9000000"/>
    <s v="INR"/>
    <n v="160271.25018698312"/>
    <s v="Financial Analyst"/>
    <x v="0"/>
    <s v="India"/>
    <x v="0"/>
    <s v="4 to 6 hours a day"/>
    <m/>
    <m/>
    <s v=""/>
    <s v=""/>
    <s v=""/>
    <n v="4"/>
    <s v=""/>
    <n v="6"/>
    <s v=""/>
    <s v=""/>
    <n v="6"/>
    <n v="102.73798088909174"/>
    <n v="0"/>
    <x v="0"/>
  </r>
  <r>
    <x v="368"/>
    <d v="2012-05-26T01:54:47"/>
    <s v="Rs. 500000"/>
    <n v="500000"/>
    <s v="INR"/>
    <n v="8903.9583437212841"/>
    <s v="Owner"/>
    <x v="3"/>
    <s v="India"/>
    <x v="0"/>
    <s v="2 to 3 hours per day"/>
    <m/>
    <m/>
    <s v=""/>
    <n v="2"/>
    <n v="3"/>
    <s v=""/>
    <s v=""/>
    <s v=""/>
    <s v=""/>
    <s v=""/>
    <n v="3"/>
    <n v="11.415331209899081"/>
    <n v="0"/>
    <x v="0"/>
  </r>
  <r>
    <x v="369"/>
    <d v="2012-05-26T01:57:23"/>
    <n v="80000"/>
    <n v="80000"/>
    <s v="CAD"/>
    <n v="78668.921842426149"/>
    <s v="Senior Business Analyst"/>
    <x v="0"/>
    <s v="Canada"/>
    <x v="17"/>
    <s v="4 to 6 hours a day"/>
    <m/>
    <m/>
    <s v=""/>
    <s v=""/>
    <s v=""/>
    <n v="4"/>
    <s v=""/>
    <n v="6"/>
    <s v=""/>
    <s v=""/>
    <n v="6"/>
    <n v="50.428796052837278"/>
    <n v="0"/>
    <x v="0"/>
  </r>
  <r>
    <x v="370"/>
    <d v="2012-05-26T01:57:40"/>
    <n v="1500"/>
    <n v="18000"/>
    <s v="EUR"/>
    <n v="22867.189901848938"/>
    <s v="marketing and sales "/>
    <x v="3"/>
    <s v="Portugal"/>
    <x v="7"/>
    <s v="2 to 3 hours per day"/>
    <m/>
    <m/>
    <s v=""/>
    <n v="2"/>
    <n v="3"/>
    <s v=""/>
    <s v=""/>
    <s v=""/>
    <s v=""/>
    <s v=""/>
    <n v="3"/>
    <n v="29.316910130575565"/>
    <n v="0"/>
    <x v="0"/>
  </r>
  <r>
    <x v="371"/>
    <d v="2012-05-26T01:58:19"/>
    <s v="Â£60000"/>
    <n v="60000"/>
    <s v="GBP"/>
    <n v="94570.696324037053"/>
    <s v="Managing Director"/>
    <x v="4"/>
    <s v="UK"/>
    <x v="14"/>
    <s v="2 to 3 hours per day"/>
    <m/>
    <m/>
    <s v=""/>
    <n v="2"/>
    <n v="3"/>
    <s v=""/>
    <s v=""/>
    <s v=""/>
    <s v=""/>
    <s v=""/>
    <n v="3"/>
    <n v="121.24448246671416"/>
    <n v="0"/>
    <x v="0"/>
  </r>
  <r>
    <x v="372"/>
    <d v="2012-05-26T01:58:42"/>
    <n v="95000"/>
    <n v="95000"/>
    <s v="USD"/>
    <n v="95000"/>
    <s v="Senior Financial Analyst"/>
    <x v="0"/>
    <s v="USA"/>
    <x v="2"/>
    <s v="All the 8 hours baby, all the 8!"/>
    <m/>
    <m/>
    <s v=""/>
    <s v=""/>
    <s v=""/>
    <s v=""/>
    <s v=""/>
    <s v=""/>
    <s v=""/>
    <n v="8"/>
    <n v="8"/>
    <n v="45.67307692307692"/>
    <n v="0"/>
    <x v="0"/>
  </r>
  <r>
    <x v="373"/>
    <d v="2012-05-26T01:59:21"/>
    <s v="INR 5,40,000"/>
    <n v="540000"/>
    <s v="INR"/>
    <n v="9616.275011218986"/>
    <s v="Senior Billing Engineer"/>
    <x v="2"/>
    <s v="India"/>
    <x v="0"/>
    <s v="4 to 6 hours a day"/>
    <m/>
    <m/>
    <s v=""/>
    <s v=""/>
    <s v=""/>
    <n v="4"/>
    <s v=""/>
    <n v="6"/>
    <s v=""/>
    <s v=""/>
    <n v="6"/>
    <n v="6.164278853345504"/>
    <n v="0"/>
    <x v="0"/>
  </r>
  <r>
    <x v="374"/>
    <d v="2012-05-26T01:59:40"/>
    <n v="48000"/>
    <n v="48000"/>
    <s v="USD"/>
    <n v="48000"/>
    <s v="Quality Analyst"/>
    <x v="0"/>
    <s v="USA"/>
    <x v="2"/>
    <s v="1 or 2 hours a day"/>
    <m/>
    <m/>
    <n v="1"/>
    <n v="2"/>
    <s v=""/>
    <s v=""/>
    <s v=""/>
    <s v=""/>
    <s v=""/>
    <s v=""/>
    <n v="2"/>
    <n v="92.307692307692307"/>
    <n v="0"/>
    <x v="0"/>
  </r>
  <r>
    <x v="375"/>
    <d v="2012-05-26T01:59:45"/>
    <s v="46000 usd"/>
    <n v="46000"/>
    <s v="USD"/>
    <n v="46000"/>
    <s v="Financial analyst"/>
    <x v="0"/>
    <s v="USA"/>
    <x v="2"/>
    <s v="4 to 6 hours a day"/>
    <m/>
    <m/>
    <s v=""/>
    <s v=""/>
    <s v=""/>
    <n v="4"/>
    <s v=""/>
    <n v="6"/>
    <s v=""/>
    <s v=""/>
    <n v="6"/>
    <n v="29.487179487179489"/>
    <n v="0"/>
    <x v="0"/>
  </r>
  <r>
    <x v="376"/>
    <d v="2012-05-26T01:59:48"/>
    <n v="15000"/>
    <n v="15000"/>
    <s v="USD"/>
    <n v="15000"/>
    <s v="Economist"/>
    <x v="7"/>
    <s v="Ukraine"/>
    <x v="6"/>
    <s v="2 to 3 hours per day"/>
    <m/>
    <m/>
    <s v=""/>
    <n v="2"/>
    <n v="3"/>
    <s v=""/>
    <s v=""/>
    <s v=""/>
    <s v=""/>
    <s v=""/>
    <n v="3"/>
    <n v="19.23076923076923"/>
    <n v="0"/>
    <x v="0"/>
  </r>
  <r>
    <x v="377"/>
    <d v="2012-05-26T02:00:04"/>
    <s v="Rs 6.2 lakhs"/>
    <n v="620000"/>
    <s v="INR"/>
    <n v="11040.908346214392"/>
    <s v="assistant manager (finance)"/>
    <x v="3"/>
    <s v="India"/>
    <x v="0"/>
    <s v="1 or 2 hours a day"/>
    <m/>
    <m/>
    <n v="1"/>
    <n v="2"/>
    <s v=""/>
    <s v=""/>
    <s v=""/>
    <s v=""/>
    <s v=""/>
    <s v=""/>
    <n v="2"/>
    <n v="21.232516050412293"/>
    <n v="0"/>
    <x v="0"/>
  </r>
  <r>
    <x v="378"/>
    <d v="2012-05-26T02:00:10"/>
    <s v="Â£28000"/>
    <n v="28000"/>
    <s v="GBP"/>
    <n v="44132.991617883956"/>
    <s v="Central Services Manager"/>
    <x v="3"/>
    <s v="UK"/>
    <x v="14"/>
    <s v="2 to 3 hours per day"/>
    <m/>
    <m/>
    <s v=""/>
    <n v="2"/>
    <n v="3"/>
    <s v=""/>
    <s v=""/>
    <s v=""/>
    <s v=""/>
    <s v=""/>
    <n v="3"/>
    <n v="56.580758484466614"/>
    <n v="0"/>
    <x v="0"/>
  </r>
  <r>
    <x v="379"/>
    <d v="2012-05-26T02:00:14"/>
    <n v="47000"/>
    <n v="47000"/>
    <s v="USD"/>
    <n v="47000"/>
    <s v="Trainer "/>
    <x v="3"/>
    <s v="USA"/>
    <x v="2"/>
    <s v="2 to 3 hours per day"/>
    <m/>
    <m/>
    <s v=""/>
    <n v="2"/>
    <n v="3"/>
    <s v=""/>
    <s v=""/>
    <s v=""/>
    <s v=""/>
    <s v=""/>
    <n v="3"/>
    <n v="60.256410256410255"/>
    <n v="0"/>
    <x v="0"/>
  </r>
  <r>
    <x v="380"/>
    <d v="2012-05-26T02:00:42"/>
    <n v="44000"/>
    <n v="44000"/>
    <s v="USD"/>
    <n v="44000"/>
    <s v="continuous improvement team member"/>
    <x v="0"/>
    <s v="USA"/>
    <x v="2"/>
    <s v="2 to 3 hours per day"/>
    <m/>
    <m/>
    <s v=""/>
    <n v="2"/>
    <n v="3"/>
    <s v=""/>
    <s v=""/>
    <s v=""/>
    <s v=""/>
    <s v=""/>
    <n v="3"/>
    <n v="56.410256410256409"/>
    <n v="0"/>
    <x v="0"/>
  </r>
  <r>
    <x v="381"/>
    <d v="2012-05-26T02:00:46"/>
    <n v="55000"/>
    <n v="55000"/>
    <s v="USD"/>
    <n v="55000"/>
    <s v="Accountant"/>
    <x v="5"/>
    <s v="USA"/>
    <x v="2"/>
    <s v="4 to 6 hours a day"/>
    <m/>
    <m/>
    <s v=""/>
    <s v=""/>
    <s v=""/>
    <n v="4"/>
    <s v=""/>
    <n v="6"/>
    <s v=""/>
    <s v=""/>
    <n v="6"/>
    <n v="35.256410256410255"/>
    <n v="0"/>
    <x v="0"/>
  </r>
  <r>
    <x v="382"/>
    <d v="2012-05-26T02:00:54"/>
    <n v="12000"/>
    <n v="12000"/>
    <s v="USD"/>
    <n v="12000"/>
    <s v="MIS Officer"/>
    <x v="7"/>
    <s v="South Africa"/>
    <x v="11"/>
    <s v="4 to 6 hours a day"/>
    <m/>
    <m/>
    <s v=""/>
    <s v=""/>
    <s v=""/>
    <n v="4"/>
    <s v=""/>
    <n v="6"/>
    <s v=""/>
    <s v=""/>
    <n v="6"/>
    <n v="7.6923076923076925"/>
    <n v="0"/>
    <x v="0"/>
  </r>
  <r>
    <x v="383"/>
    <d v="2012-05-26T02:01:07"/>
    <n v="50000"/>
    <n v="50000"/>
    <s v="USD"/>
    <n v="50000"/>
    <s v="IR Manager"/>
    <x v="3"/>
    <s v="USA"/>
    <x v="2"/>
    <s v="2 to 3 hours per day"/>
    <m/>
    <m/>
    <s v=""/>
    <n v="2"/>
    <n v="3"/>
    <s v=""/>
    <s v=""/>
    <s v=""/>
    <s v=""/>
    <s v=""/>
    <n v="3"/>
    <n v="64.102564102564102"/>
    <n v="0"/>
    <x v="0"/>
  </r>
  <r>
    <x v="384"/>
    <d v="2012-05-26T02:01:31"/>
    <s v="7,50,000 INR"/>
    <n v="750000"/>
    <s v="INR"/>
    <n v="13355.937515581925"/>
    <s v="Business Analyst"/>
    <x v="0"/>
    <s v="India"/>
    <x v="0"/>
    <s v="1 or 2 hours a day"/>
    <m/>
    <m/>
    <n v="1"/>
    <n v="2"/>
    <s v=""/>
    <s v=""/>
    <s v=""/>
    <s v=""/>
    <s v=""/>
    <s v=""/>
    <n v="2"/>
    <n v="25.684495222272933"/>
    <n v="0"/>
    <x v="0"/>
  </r>
  <r>
    <x v="385"/>
    <d v="2012-05-26T02:02:02"/>
    <s v="99147 $"/>
    <n v="99147"/>
    <s v="USD"/>
    <n v="99147"/>
    <s v="Chief Specialist of Economics &amp; Planning"/>
    <x v="6"/>
    <s v="Russia"/>
    <x v="13"/>
    <s v="4 to 6 hours a day"/>
    <m/>
    <m/>
    <s v=""/>
    <s v=""/>
    <s v=""/>
    <n v="4"/>
    <s v=""/>
    <n v="6"/>
    <s v=""/>
    <s v=""/>
    <n v="6"/>
    <n v="63.555769230769229"/>
    <n v="0"/>
    <x v="0"/>
  </r>
  <r>
    <x v="386"/>
    <d v="2012-05-26T02:03:35"/>
    <n v="45880"/>
    <n v="45880"/>
    <s v="USD"/>
    <n v="45880"/>
    <s v="Campus Budget Officer"/>
    <x v="3"/>
    <s v="USA"/>
    <x v="2"/>
    <s v="All the 8 hours baby, all the 8!"/>
    <m/>
    <m/>
    <s v=""/>
    <s v=""/>
    <s v=""/>
    <s v=""/>
    <s v=""/>
    <s v=""/>
    <s v=""/>
    <n v="8"/>
    <n v="8"/>
    <n v="22.057692307692307"/>
    <n v="0"/>
    <x v="0"/>
  </r>
  <r>
    <x v="387"/>
    <d v="2012-05-26T02:03:45"/>
    <n v="70000"/>
    <n v="70000"/>
    <s v="USD"/>
    <n v="70000"/>
    <s v="Management Ananlyst"/>
    <x v="3"/>
    <s v="USA"/>
    <x v="2"/>
    <s v="4 to 6 hours a day"/>
    <m/>
    <m/>
    <s v=""/>
    <s v=""/>
    <s v=""/>
    <n v="4"/>
    <s v=""/>
    <n v="6"/>
    <s v=""/>
    <s v=""/>
    <n v="6"/>
    <n v="44.871794871794869"/>
    <n v="0"/>
    <x v="0"/>
  </r>
  <r>
    <x v="388"/>
    <d v="2012-05-26T02:04:01"/>
    <n v="100000"/>
    <n v="100000"/>
    <s v="USD"/>
    <n v="100000"/>
    <s v="Sales Operations Analyst"/>
    <x v="0"/>
    <s v="USA"/>
    <x v="2"/>
    <s v="All the 8 hours baby, all the 8!"/>
    <m/>
    <m/>
    <s v=""/>
    <s v=""/>
    <s v=""/>
    <s v=""/>
    <s v=""/>
    <s v=""/>
    <s v=""/>
    <n v="8"/>
    <n v="8"/>
    <n v="48.07692307692308"/>
    <n v="0"/>
    <x v="0"/>
  </r>
  <r>
    <x v="389"/>
    <d v="2012-05-26T02:04:05"/>
    <s v="120000 BDT"/>
    <n v="1440000"/>
    <s v="BDT"/>
    <n v="17598.017290051986"/>
    <s v="Computer Operator"/>
    <x v="0"/>
    <s v="Bangladesh"/>
    <x v="37"/>
    <s v="2 to 3 hours per day"/>
    <m/>
    <m/>
    <s v=""/>
    <n v="2"/>
    <n v="3"/>
    <s v=""/>
    <s v=""/>
    <s v=""/>
    <s v=""/>
    <s v=""/>
    <n v="3"/>
    <n v="22.561560628271778"/>
    <n v="0"/>
    <x v="0"/>
  </r>
  <r>
    <x v="390"/>
    <d v="2012-05-26T02:05:06"/>
    <n v="85000"/>
    <n v="85000"/>
    <s v="USD"/>
    <n v="85000"/>
    <s v="ENGINEER"/>
    <x v="2"/>
    <s v="USA"/>
    <x v="2"/>
    <s v="2 to 3 hours per day"/>
    <m/>
    <m/>
    <s v=""/>
    <n v="2"/>
    <n v="3"/>
    <s v=""/>
    <s v=""/>
    <s v=""/>
    <s v=""/>
    <s v=""/>
    <n v="3"/>
    <n v="108.97435897435896"/>
    <n v="0"/>
    <x v="0"/>
  </r>
  <r>
    <x v="391"/>
    <d v="2012-05-26T02:05:49"/>
    <n v="47000"/>
    <n v="47000"/>
    <s v="USD"/>
    <n v="47000"/>
    <s v="Sr Management Analytst 2"/>
    <x v="3"/>
    <s v="USA"/>
    <x v="2"/>
    <s v="4 to 6 hours a day"/>
    <m/>
    <m/>
    <s v=""/>
    <s v=""/>
    <s v=""/>
    <n v="4"/>
    <s v=""/>
    <n v="6"/>
    <s v=""/>
    <s v=""/>
    <n v="6"/>
    <n v="30.128205128205128"/>
    <n v="0"/>
    <x v="0"/>
  </r>
  <r>
    <x v="392"/>
    <d v="2012-05-26T02:05:58"/>
    <n v="40000"/>
    <n v="40000"/>
    <s v="USD"/>
    <n v="40000"/>
    <s v="Accounting Manager"/>
    <x v="3"/>
    <s v="USA"/>
    <x v="2"/>
    <s v="2 to 3 hours per day"/>
    <m/>
    <m/>
    <s v=""/>
    <n v="2"/>
    <n v="3"/>
    <s v=""/>
    <s v=""/>
    <s v=""/>
    <s v=""/>
    <s v=""/>
    <n v="3"/>
    <n v="51.282051282051285"/>
    <n v="0"/>
    <x v="0"/>
  </r>
  <r>
    <x v="393"/>
    <d v="2012-05-26T02:06:38"/>
    <n v="30000"/>
    <n v="30000"/>
    <s v="USD"/>
    <n v="30000"/>
    <s v="ceo"/>
    <x v="4"/>
    <s v="India"/>
    <x v="0"/>
    <s v="2 to 3 hours per day"/>
    <m/>
    <m/>
    <s v=""/>
    <n v="2"/>
    <n v="3"/>
    <s v=""/>
    <s v=""/>
    <s v=""/>
    <s v=""/>
    <s v=""/>
    <n v="3"/>
    <n v="38.46153846153846"/>
    <n v="0"/>
    <x v="0"/>
  </r>
  <r>
    <x v="394"/>
    <d v="2012-05-26T02:06:56"/>
    <n v="72000"/>
    <n v="72000"/>
    <s v="CAD"/>
    <n v="70802.029658183528"/>
    <s v="Controller"/>
    <x v="1"/>
    <s v="Canada"/>
    <x v="17"/>
    <s v="4 to 6 hours a day"/>
    <m/>
    <m/>
    <s v=""/>
    <s v=""/>
    <s v=""/>
    <n v="4"/>
    <s v=""/>
    <n v="6"/>
    <s v=""/>
    <s v=""/>
    <n v="6"/>
    <n v="45.385916447553548"/>
    <n v="0"/>
    <x v="0"/>
  </r>
  <r>
    <x v="395"/>
    <d v="2012-05-26T02:07:28"/>
    <n v="34000"/>
    <n v="34000"/>
    <s v="USD"/>
    <n v="34000"/>
    <s v="Information Research Technician II"/>
    <x v="0"/>
    <s v="USA"/>
    <x v="2"/>
    <s v="4 to 6 hours a day"/>
    <m/>
    <m/>
    <s v=""/>
    <s v=""/>
    <s v=""/>
    <n v="4"/>
    <s v=""/>
    <n v="6"/>
    <s v=""/>
    <s v=""/>
    <n v="6"/>
    <n v="21.794871794871796"/>
    <n v="0"/>
    <x v="0"/>
  </r>
  <r>
    <x v="396"/>
    <d v="2012-05-26T02:07:49"/>
    <n v="52000"/>
    <n v="52000"/>
    <s v="USD"/>
    <n v="52000"/>
    <s v="Data Analyst"/>
    <x v="0"/>
    <s v="USA"/>
    <x v="2"/>
    <s v="4 to 6 hours a day"/>
    <m/>
    <m/>
    <s v=""/>
    <s v=""/>
    <s v=""/>
    <n v="4"/>
    <s v=""/>
    <n v="6"/>
    <s v=""/>
    <s v=""/>
    <n v="6"/>
    <n v="33.333333333333329"/>
    <n v="0"/>
    <x v="0"/>
  </r>
  <r>
    <x v="397"/>
    <d v="2012-05-26T02:08:10"/>
    <n v="300000"/>
    <n v="300000"/>
    <s v="INR"/>
    <n v="5342.3750062327708"/>
    <s v="Sr. Systems Engineer"/>
    <x v="2"/>
    <s v="India"/>
    <x v="0"/>
    <s v="1 or 2 hours a day"/>
    <m/>
    <m/>
    <n v="1"/>
    <n v="2"/>
    <s v=""/>
    <s v=""/>
    <s v=""/>
    <s v=""/>
    <s v=""/>
    <s v=""/>
    <n v="2"/>
    <n v="10.273798088909174"/>
    <n v="0"/>
    <x v="0"/>
  </r>
  <r>
    <x v="398"/>
    <d v="2012-05-26T02:09:57"/>
    <n v="400000"/>
    <n v="400000"/>
    <s v="INR"/>
    <n v="7123.1666749770275"/>
    <s v="Analyst"/>
    <x v="0"/>
    <s v="India"/>
    <x v="0"/>
    <s v="4 to 6 hours a day"/>
    <m/>
    <m/>
    <s v=""/>
    <s v=""/>
    <s v=""/>
    <n v="4"/>
    <s v=""/>
    <n v="6"/>
    <s v=""/>
    <s v=""/>
    <n v="6"/>
    <n v="4.5661324839596329"/>
    <n v="0"/>
    <x v="0"/>
  </r>
  <r>
    <x v="399"/>
    <d v="2012-05-26T02:10:35"/>
    <n v="63586.95"/>
    <n v="63586"/>
    <s v="USD"/>
    <n v="63586"/>
    <s v="Senior Purchasing Officer"/>
    <x v="3"/>
    <s v="United Arab Emriate"/>
    <x v="21"/>
    <s v="2 to 3 hours per day"/>
    <m/>
    <m/>
    <s v=""/>
    <n v="2"/>
    <n v="3"/>
    <s v=""/>
    <s v=""/>
    <s v=""/>
    <s v=""/>
    <s v=""/>
    <n v="3"/>
    <n v="81.52051282051282"/>
    <n v="0"/>
    <x v="0"/>
  </r>
  <r>
    <x v="400"/>
    <d v="2012-05-26T02:11:40"/>
    <s v="Â£35000"/>
    <n v="35000"/>
    <s v="GBP"/>
    <n v="55166.239522354947"/>
    <s v="Mgmt Accountant"/>
    <x v="5"/>
    <s v="UK"/>
    <x v="14"/>
    <s v="4 to 6 hours a day"/>
    <m/>
    <m/>
    <s v=""/>
    <s v=""/>
    <s v=""/>
    <n v="4"/>
    <s v=""/>
    <n v="6"/>
    <s v=""/>
    <s v=""/>
    <n v="6"/>
    <n v="35.362974052791628"/>
    <n v="0"/>
    <x v="0"/>
  </r>
  <r>
    <x v="401"/>
    <d v="2012-05-26T02:12:58"/>
    <n v="60000"/>
    <n v="60000"/>
    <s v="USD"/>
    <n v="60000"/>
    <s v="Sr financial analyst "/>
    <x v="0"/>
    <s v="USA"/>
    <x v="2"/>
    <s v="4 to 6 hours a day"/>
    <m/>
    <m/>
    <s v=""/>
    <s v=""/>
    <s v=""/>
    <n v="4"/>
    <s v=""/>
    <n v="6"/>
    <s v=""/>
    <s v=""/>
    <n v="6"/>
    <n v="38.46153846153846"/>
    <n v="0"/>
    <x v="0"/>
  </r>
  <r>
    <x v="402"/>
    <d v="2012-05-26T02:13:57"/>
    <n v="19200"/>
    <n v="19200"/>
    <s v="USD"/>
    <n v="19200"/>
    <s v="Department Manager"/>
    <x v="3"/>
    <s v="Romania"/>
    <x v="38"/>
    <s v="All the 8 hours baby, all the 8!"/>
    <m/>
    <m/>
    <s v=""/>
    <s v=""/>
    <s v=""/>
    <s v=""/>
    <s v=""/>
    <s v=""/>
    <s v=""/>
    <n v="8"/>
    <n v="8"/>
    <n v="9.2307692307692299"/>
    <n v="0"/>
    <x v="0"/>
  </r>
  <r>
    <x v="403"/>
    <d v="2012-05-26T02:14:05"/>
    <s v="Â¢ 14.000.000,00"/>
    <n v="14000000"/>
    <s v="COSTARICAN"/>
    <n v="28109.627547434993"/>
    <s v="Businees Adminstratot"/>
    <x v="0"/>
    <s v="Costa Rica"/>
    <x v="39"/>
    <s v="All the 8 hours baby, all the 8!"/>
    <m/>
    <m/>
    <s v=""/>
    <s v=""/>
    <s v=""/>
    <s v=""/>
    <s v=""/>
    <s v=""/>
    <s v=""/>
    <n v="8"/>
    <n v="8"/>
    <n v="13.5142440131899"/>
    <n v="0"/>
    <x v="0"/>
  </r>
  <r>
    <x v="404"/>
    <d v="2012-05-26T02:14:29"/>
    <n v="56000"/>
    <n v="56000"/>
    <s v="USD"/>
    <n v="56000"/>
    <s v="Staff assistant "/>
    <x v="0"/>
    <s v="USA"/>
    <x v="2"/>
    <s v="4 to 6 hours a day"/>
    <m/>
    <m/>
    <s v=""/>
    <s v=""/>
    <s v=""/>
    <n v="4"/>
    <s v=""/>
    <n v="6"/>
    <s v=""/>
    <s v=""/>
    <n v="6"/>
    <n v="35.897435897435898"/>
    <n v="0"/>
    <x v="0"/>
  </r>
  <r>
    <x v="405"/>
    <d v="2012-05-26T02:14:48"/>
    <n v="52000"/>
    <n v="52000"/>
    <s v="USD"/>
    <n v="52000"/>
    <s v="Sr. Accountant"/>
    <x v="5"/>
    <s v="USA"/>
    <x v="2"/>
    <s v="4 to 6 hours a day"/>
    <m/>
    <m/>
    <s v=""/>
    <s v=""/>
    <s v=""/>
    <n v="4"/>
    <s v=""/>
    <n v="6"/>
    <s v=""/>
    <s v=""/>
    <n v="6"/>
    <n v="33.333333333333329"/>
    <n v="0"/>
    <x v="0"/>
  </r>
  <r>
    <x v="406"/>
    <d v="2012-05-26T02:15:19"/>
    <n v="51613"/>
    <n v="51613"/>
    <s v="USD"/>
    <n v="51613"/>
    <s v="Air Planning Analyst"/>
    <x v="0"/>
    <s v="USA"/>
    <x v="2"/>
    <s v="All the 8 hours baby, all the 8!"/>
    <m/>
    <m/>
    <s v=""/>
    <s v=""/>
    <s v=""/>
    <s v=""/>
    <s v=""/>
    <s v=""/>
    <s v=""/>
    <n v="8"/>
    <n v="8"/>
    <n v="24.813942307692308"/>
    <n v="0"/>
    <x v="0"/>
  </r>
  <r>
    <x v="407"/>
    <d v="2012-05-26T02:17:01"/>
    <n v="35000"/>
    <n v="35000"/>
    <s v="USD"/>
    <n v="35000"/>
    <s v="Credit Analyst"/>
    <x v="0"/>
    <s v="Russia"/>
    <x v="13"/>
    <s v="4 to 6 hours a day"/>
    <m/>
    <m/>
    <s v=""/>
    <s v=""/>
    <s v=""/>
    <n v="4"/>
    <s v=""/>
    <n v="6"/>
    <s v=""/>
    <s v=""/>
    <n v="6"/>
    <n v="22.435897435897434"/>
    <n v="0"/>
    <x v="0"/>
  </r>
  <r>
    <x v="408"/>
    <d v="2012-05-26T02:17:18"/>
    <n v="56000"/>
    <n v="56000"/>
    <s v="USD"/>
    <n v="56000"/>
    <s v="financial management consultant"/>
    <x v="3"/>
    <s v="USA"/>
    <x v="2"/>
    <s v="All the 8 hours baby, all the 8!"/>
    <m/>
    <m/>
    <s v=""/>
    <s v=""/>
    <s v=""/>
    <s v=""/>
    <s v=""/>
    <s v=""/>
    <s v=""/>
    <n v="8"/>
    <n v="8"/>
    <n v="26.923076923076923"/>
    <n v="0"/>
    <x v="0"/>
  </r>
  <r>
    <x v="409"/>
    <d v="2012-05-26T02:17:38"/>
    <s v="US$115000"/>
    <n v="115000"/>
    <s v="USD"/>
    <n v="115000"/>
    <s v="Consultant"/>
    <x v="8"/>
    <s v="USA"/>
    <x v="2"/>
    <s v="2 to 3 hours per day"/>
    <m/>
    <m/>
    <s v=""/>
    <n v="2"/>
    <n v="3"/>
    <s v=""/>
    <s v=""/>
    <s v=""/>
    <s v=""/>
    <s v=""/>
    <n v="3"/>
    <n v="147.43589743589746"/>
    <n v="0"/>
    <x v="0"/>
  </r>
  <r>
    <x v="410"/>
    <d v="2012-05-26T02:18:03"/>
    <s v="Â£66000"/>
    <n v="66000"/>
    <s v="GBP"/>
    <n v="104027.76595644075"/>
    <s v="IT Project Manager, EMEA"/>
    <x v="3"/>
    <s v="UK"/>
    <x v="14"/>
    <s v="1 or 2 hours a day"/>
    <m/>
    <m/>
    <n v="1"/>
    <n v="2"/>
    <s v=""/>
    <s v=""/>
    <s v=""/>
    <s v=""/>
    <s v=""/>
    <s v=""/>
    <n v="2"/>
    <n v="200.05339607007838"/>
    <n v="0"/>
    <x v="0"/>
  </r>
  <r>
    <x v="411"/>
    <d v="2012-05-26T02:19:12"/>
    <s v="INR 200000"/>
    <n v="200000"/>
    <s v="INR"/>
    <n v="3561.5833374885137"/>
    <s v="Consultant"/>
    <x v="8"/>
    <s v="India"/>
    <x v="0"/>
    <s v="1 or 2 hours a day"/>
    <m/>
    <m/>
    <n v="1"/>
    <n v="2"/>
    <s v=""/>
    <s v=""/>
    <s v=""/>
    <s v=""/>
    <s v=""/>
    <s v=""/>
    <n v="2"/>
    <n v="6.8491987259394493"/>
    <n v="0"/>
    <x v="0"/>
  </r>
  <r>
    <x v="412"/>
    <d v="2012-05-26T02:19:48"/>
    <n v="72000"/>
    <n v="72000"/>
    <s v="USD"/>
    <n v="72000"/>
    <s v="IS Director"/>
    <x v="4"/>
    <s v="USA"/>
    <x v="2"/>
    <s v="4 to 6 hours a day"/>
    <m/>
    <m/>
    <s v=""/>
    <s v=""/>
    <s v=""/>
    <n v="4"/>
    <s v=""/>
    <n v="6"/>
    <s v=""/>
    <s v=""/>
    <n v="6"/>
    <n v="46.153846153846153"/>
    <n v="0"/>
    <x v="0"/>
  </r>
  <r>
    <x v="413"/>
    <d v="2012-05-26T02:19:52"/>
    <n v="90000"/>
    <n v="90000"/>
    <s v="USD"/>
    <n v="90000"/>
    <s v="Financial Analyst"/>
    <x v="0"/>
    <s v="USA"/>
    <x v="2"/>
    <s v="All the 8 hours baby, all the 8!"/>
    <m/>
    <m/>
    <s v=""/>
    <s v=""/>
    <s v=""/>
    <s v=""/>
    <s v=""/>
    <s v=""/>
    <s v=""/>
    <n v="8"/>
    <n v="8"/>
    <n v="43.269230769230766"/>
    <n v="0"/>
    <x v="0"/>
  </r>
  <r>
    <x v="414"/>
    <d v="2012-05-26T02:20:15"/>
    <s v="8500 USD"/>
    <n v="8500"/>
    <s v="USD"/>
    <n v="8500"/>
    <s v="Accounting Coordinator"/>
    <x v="5"/>
    <s v="Romania"/>
    <x v="38"/>
    <s v="2 to 3 hours per day"/>
    <m/>
    <m/>
    <s v=""/>
    <n v="2"/>
    <n v="3"/>
    <s v=""/>
    <s v=""/>
    <s v=""/>
    <s v=""/>
    <s v=""/>
    <n v="3"/>
    <n v="10.897435897435898"/>
    <n v="0"/>
    <x v="0"/>
  </r>
  <r>
    <x v="415"/>
    <d v="2012-05-26T02:20:22"/>
    <n v="12000"/>
    <n v="12000"/>
    <s v="USD"/>
    <n v="12000"/>
    <s v="teacher"/>
    <x v="0"/>
    <s v="iran"/>
    <x v="40"/>
    <s v="2 to 3 hours per day"/>
    <m/>
    <m/>
    <s v=""/>
    <n v="2"/>
    <n v="3"/>
    <s v=""/>
    <s v=""/>
    <s v=""/>
    <s v=""/>
    <s v=""/>
    <n v="3"/>
    <n v="15.384615384615385"/>
    <n v="0"/>
    <x v="0"/>
  </r>
  <r>
    <x v="416"/>
    <d v="2012-05-26T02:22:17"/>
    <s v="250000 to 270000"/>
    <n v="250000"/>
    <s v="USD"/>
    <n v="250000"/>
    <s v="consultant"/>
    <x v="8"/>
    <s v="USA"/>
    <x v="2"/>
    <s v="All the 8 hours baby, all the 8!"/>
    <m/>
    <m/>
    <s v=""/>
    <s v=""/>
    <s v=""/>
    <s v=""/>
    <s v=""/>
    <s v=""/>
    <s v=""/>
    <n v="8"/>
    <n v="8"/>
    <n v="120.19230769230769"/>
    <n v="0"/>
    <x v="0"/>
  </r>
  <r>
    <x v="417"/>
    <d v="2012-05-26T02:24:24"/>
    <n v="5900"/>
    <n v="70800"/>
    <s v="EUR"/>
    <n v="89944.280280605832"/>
    <s v="Excel trainer"/>
    <x v="0"/>
    <s v="Finland"/>
    <x v="41"/>
    <s v="All the 8 hours baby, all the 8!"/>
    <m/>
    <m/>
    <s v=""/>
    <s v=""/>
    <s v=""/>
    <s v=""/>
    <s v=""/>
    <s v=""/>
    <s v=""/>
    <n v="8"/>
    <n v="8"/>
    <n v="43.242442442598957"/>
    <n v="0"/>
    <x v="0"/>
  </r>
  <r>
    <x v="418"/>
    <d v="2012-05-26T02:25:10"/>
    <s v="20000 RS"/>
    <n v="240000"/>
    <s v="INR"/>
    <n v="4273.9000049862161"/>
    <s v="WFM Team Lead"/>
    <x v="3"/>
    <s v="India"/>
    <x v="0"/>
    <s v="All the 8 hours baby, all the 8!"/>
    <m/>
    <m/>
    <s v=""/>
    <s v=""/>
    <s v=""/>
    <s v=""/>
    <s v=""/>
    <s v=""/>
    <s v=""/>
    <n v="8"/>
    <n v="8"/>
    <n v="2.0547596177818348"/>
    <n v="0"/>
    <x v="0"/>
  </r>
  <r>
    <x v="419"/>
    <d v="2012-05-26T02:27:50"/>
    <s v="US $30,000.00 "/>
    <n v="30000"/>
    <s v="USD"/>
    <n v="30000"/>
    <s v="Supervisor"/>
    <x v="3"/>
    <s v="USA"/>
    <x v="2"/>
    <s v="2 to 3 hours per day"/>
    <m/>
    <m/>
    <s v=""/>
    <n v="2"/>
    <n v="3"/>
    <s v=""/>
    <s v=""/>
    <s v=""/>
    <s v=""/>
    <s v=""/>
    <n v="3"/>
    <n v="38.46153846153846"/>
    <n v="0"/>
    <x v="0"/>
  </r>
  <r>
    <x v="420"/>
    <d v="2012-05-26T02:29:37"/>
    <s v="30000 $"/>
    <n v="30000"/>
    <s v="USD"/>
    <n v="30000"/>
    <s v="BI Developer"/>
    <x v="7"/>
    <s v="Romania"/>
    <x v="38"/>
    <s v="1 or 2 hours a day"/>
    <m/>
    <m/>
    <n v="1"/>
    <n v="2"/>
    <s v=""/>
    <s v=""/>
    <s v=""/>
    <s v=""/>
    <s v=""/>
    <s v=""/>
    <n v="2"/>
    <n v="57.692307692307693"/>
    <n v="0"/>
    <x v="0"/>
  </r>
  <r>
    <x v="421"/>
    <d v="2012-05-26T02:31:24"/>
    <n v="24"/>
    <n v="24000"/>
    <s v="USD"/>
    <n v="24000"/>
    <s v="engineer"/>
    <x v="2"/>
    <s v="USA"/>
    <x v="2"/>
    <s v="1 or 2 hours a day"/>
    <m/>
    <m/>
    <n v="1"/>
    <n v="2"/>
    <s v=""/>
    <s v=""/>
    <s v=""/>
    <s v=""/>
    <s v=""/>
    <s v=""/>
    <n v="2"/>
    <n v="46.153846153846153"/>
    <n v="0"/>
    <x v="0"/>
  </r>
  <r>
    <x v="422"/>
    <d v="2012-05-26T02:33:00"/>
    <n v="60000"/>
    <n v="60000"/>
    <s v="USD"/>
    <n v="60000"/>
    <s v="Planner"/>
    <x v="3"/>
    <s v="USA"/>
    <x v="2"/>
    <s v="4 to 6 hours a day"/>
    <m/>
    <m/>
    <s v=""/>
    <s v=""/>
    <s v=""/>
    <n v="4"/>
    <s v=""/>
    <n v="6"/>
    <s v=""/>
    <s v=""/>
    <n v="6"/>
    <n v="38.46153846153846"/>
    <n v="0"/>
    <x v="0"/>
  </r>
  <r>
    <x v="423"/>
    <d v="2012-05-26T02:33:06"/>
    <n v="76600"/>
    <n v="76600"/>
    <s v="USD"/>
    <n v="76600"/>
    <s v="Analyst"/>
    <x v="0"/>
    <s v="USA"/>
    <x v="2"/>
    <s v="2 to 3 hours per day"/>
    <m/>
    <m/>
    <s v=""/>
    <n v="2"/>
    <n v="3"/>
    <s v=""/>
    <s v=""/>
    <s v=""/>
    <s v=""/>
    <s v=""/>
    <n v="3"/>
    <n v="98.205128205128204"/>
    <n v="0"/>
    <x v="0"/>
  </r>
  <r>
    <x v="424"/>
    <d v="2012-05-26T02:33:10"/>
    <s v="Â£65000"/>
    <n v="65000"/>
    <s v="GBP"/>
    <n v="102451.58768437347"/>
    <s v="Financial Controller"/>
    <x v="1"/>
    <s v="UK"/>
    <x v="14"/>
    <s v="2 to 3 hours per day"/>
    <m/>
    <m/>
    <s v=""/>
    <n v="2"/>
    <n v="3"/>
    <s v=""/>
    <s v=""/>
    <s v=""/>
    <s v=""/>
    <s v=""/>
    <n v="3"/>
    <n v="131.34818933894036"/>
    <n v="0"/>
    <x v="0"/>
  </r>
  <r>
    <x v="425"/>
    <d v="2012-05-26T02:34:00"/>
    <s v="US $6,629.00"/>
    <n v="6629"/>
    <s v="USD"/>
    <n v="6629"/>
    <s v="Engineer"/>
    <x v="2"/>
    <s v="Dominican Republic"/>
    <x v="42"/>
    <s v="All the 8 hours baby, all the 8!"/>
    <m/>
    <m/>
    <s v=""/>
    <s v=""/>
    <s v=""/>
    <s v=""/>
    <s v=""/>
    <s v=""/>
    <s v=""/>
    <n v="8"/>
    <n v="8"/>
    <n v="3.1870192307692307"/>
    <n v="0"/>
    <x v="0"/>
  </r>
  <r>
    <x v="426"/>
    <d v="2012-05-26T02:34:37"/>
    <n v="90000"/>
    <n v="90000"/>
    <s v="USD"/>
    <n v="90000"/>
    <s v="senior analyst"/>
    <x v="0"/>
    <s v="USA"/>
    <x v="2"/>
    <s v="1 or 2 hours a day"/>
    <m/>
    <m/>
    <n v="1"/>
    <n v="2"/>
    <s v=""/>
    <s v=""/>
    <s v=""/>
    <s v=""/>
    <s v=""/>
    <s v=""/>
    <n v="2"/>
    <n v="173.07692307692307"/>
    <n v="0"/>
    <x v="0"/>
  </r>
  <r>
    <x v="427"/>
    <d v="2012-05-26T02:35:10"/>
    <n v="8500"/>
    <n v="8500"/>
    <s v="USD"/>
    <n v="8500"/>
    <s v="Assesor"/>
    <x v="0"/>
    <s v="Colombia"/>
    <x v="28"/>
    <s v="1 or 2 hours a day"/>
    <m/>
    <m/>
    <n v="1"/>
    <n v="2"/>
    <s v=""/>
    <s v=""/>
    <s v=""/>
    <s v=""/>
    <s v=""/>
    <s v=""/>
    <n v="2"/>
    <n v="16.346153846153847"/>
    <n v="0"/>
    <x v="0"/>
  </r>
  <r>
    <x v="428"/>
    <d v="2012-05-26T02:35:11"/>
    <n v="75000"/>
    <n v="75000"/>
    <s v="USD"/>
    <n v="75000"/>
    <s v="Financial Analys"/>
    <x v="0"/>
    <s v="USA"/>
    <x v="2"/>
    <s v="4 to 6 hours a day"/>
    <m/>
    <m/>
    <s v=""/>
    <s v=""/>
    <s v=""/>
    <n v="4"/>
    <s v=""/>
    <n v="6"/>
    <s v=""/>
    <s v=""/>
    <n v="6"/>
    <n v="48.07692307692308"/>
    <n v="0"/>
    <x v="0"/>
  </r>
  <r>
    <x v="429"/>
    <d v="2012-05-26T02:37:50"/>
    <n v="72000"/>
    <n v="72000"/>
    <s v="USD"/>
    <n v="72000"/>
    <s v="Sr. Information Systems Analyst"/>
    <x v="0"/>
    <s v="USA"/>
    <x v="2"/>
    <s v="2 to 3 hours per day"/>
    <m/>
    <m/>
    <s v=""/>
    <n v="2"/>
    <n v="3"/>
    <s v=""/>
    <s v=""/>
    <s v=""/>
    <s v=""/>
    <s v=""/>
    <n v="3"/>
    <n v="92.307692307692307"/>
    <n v="0"/>
    <x v="0"/>
  </r>
  <r>
    <x v="430"/>
    <d v="2012-05-26T02:38:34"/>
    <n v="65000"/>
    <n v="65000"/>
    <s v="USD"/>
    <n v="65000"/>
    <s v="Senior Claims Analyst"/>
    <x v="0"/>
    <s v="USA"/>
    <x v="2"/>
    <s v="4 to 6 hours a day"/>
    <m/>
    <m/>
    <s v=""/>
    <s v=""/>
    <s v=""/>
    <n v="4"/>
    <s v=""/>
    <n v="6"/>
    <s v=""/>
    <s v=""/>
    <n v="6"/>
    <n v="41.666666666666671"/>
    <n v="0"/>
    <x v="0"/>
  </r>
  <r>
    <x v="431"/>
    <d v="2012-05-26T02:39:56"/>
    <n v="120000"/>
    <n v="120000"/>
    <s v="USD"/>
    <n v="120000"/>
    <s v="Director"/>
    <x v="4"/>
    <s v="USA"/>
    <x v="2"/>
    <s v="1 or 2 hours a day"/>
    <m/>
    <m/>
    <n v="1"/>
    <n v="2"/>
    <s v=""/>
    <s v=""/>
    <s v=""/>
    <s v=""/>
    <s v=""/>
    <s v=""/>
    <n v="2"/>
    <n v="230.76923076923077"/>
    <n v="0"/>
    <x v="0"/>
  </r>
  <r>
    <x v="432"/>
    <d v="2012-05-26T02:40:39"/>
    <s v="INR 40L"/>
    <n v="4000000"/>
    <s v="INR"/>
    <n v="71231.666749770273"/>
    <s v="Sr Mgr Finance"/>
    <x v="5"/>
    <s v="India"/>
    <x v="0"/>
    <s v="All the 8 hours baby, all the 8!"/>
    <m/>
    <m/>
    <s v=""/>
    <s v=""/>
    <s v=""/>
    <s v=""/>
    <s v=""/>
    <s v=""/>
    <s v=""/>
    <n v="8"/>
    <n v="8"/>
    <n v="34.245993629697246"/>
    <n v="0"/>
    <x v="0"/>
  </r>
  <r>
    <x v="433"/>
    <d v="2012-05-26T02:42:20"/>
    <s v="Rs. 300000"/>
    <n v="300000"/>
    <s v="INR"/>
    <n v="5342.3750062327708"/>
    <s v="Web Portal Manager"/>
    <x v="3"/>
    <s v="India"/>
    <x v="0"/>
    <s v="4 to 6 hours a day"/>
    <m/>
    <m/>
    <s v=""/>
    <s v=""/>
    <s v=""/>
    <n v="4"/>
    <s v=""/>
    <n v="6"/>
    <s v=""/>
    <s v=""/>
    <n v="6"/>
    <n v="3.4245993629697247"/>
    <n v="0"/>
    <x v="0"/>
  </r>
  <r>
    <x v="434"/>
    <d v="2012-05-26T02:43:21"/>
    <n v="1100000"/>
    <n v="1100000"/>
    <s v="INR"/>
    <n v="19588.708356186824"/>
    <s v="manager - MIS &amp; operations planning"/>
    <x v="3"/>
    <s v="India"/>
    <x v="0"/>
    <s v="4 to 6 hours a day"/>
    <m/>
    <m/>
    <s v=""/>
    <s v=""/>
    <s v=""/>
    <n v="4"/>
    <s v=""/>
    <n v="6"/>
    <s v=""/>
    <s v=""/>
    <n v="6"/>
    <n v="12.55686433088899"/>
    <n v="0"/>
    <x v="0"/>
  </r>
  <r>
    <x v="435"/>
    <d v="2012-05-26T02:46:18"/>
    <n v="80000"/>
    <n v="80000"/>
    <s v="USD"/>
    <n v="80000"/>
    <s v="web analyst"/>
    <x v="0"/>
    <s v="USA"/>
    <x v="2"/>
    <s v="4 to 6 hours a day"/>
    <m/>
    <m/>
    <s v=""/>
    <s v=""/>
    <s v=""/>
    <n v="4"/>
    <s v=""/>
    <n v="6"/>
    <s v=""/>
    <s v=""/>
    <n v="6"/>
    <n v="51.282051282051285"/>
    <n v="0"/>
    <x v="0"/>
  </r>
  <r>
    <x v="436"/>
    <d v="2012-05-26T02:46:56"/>
    <s v="INR 30,00,000"/>
    <n v="3000000"/>
    <s v="INR"/>
    <n v="53423.750062327701"/>
    <s v="Management Consultant"/>
    <x v="3"/>
    <s v="India"/>
    <x v="0"/>
    <s v="4 to 6 hours a day"/>
    <m/>
    <m/>
    <s v=""/>
    <s v=""/>
    <s v=""/>
    <n v="4"/>
    <s v=""/>
    <n v="6"/>
    <s v=""/>
    <s v=""/>
    <n v="6"/>
    <n v="34.245993629697246"/>
    <n v="0"/>
    <x v="0"/>
  </r>
  <r>
    <x v="437"/>
    <d v="2012-05-26T02:48:32"/>
    <n v="110000"/>
    <n v="110000"/>
    <s v="CAD"/>
    <n v="108169.76753333595"/>
    <s v="Continuos improvment"/>
    <x v="1"/>
    <s v="Canad"/>
    <x v="17"/>
    <s v="2 to 3 hours per day"/>
    <m/>
    <m/>
    <s v=""/>
    <n v="2"/>
    <n v="3"/>
    <s v=""/>
    <s v=""/>
    <s v=""/>
    <s v=""/>
    <s v=""/>
    <n v="3"/>
    <n v="138.6791891453025"/>
    <n v="0"/>
    <x v="0"/>
  </r>
  <r>
    <x v="438"/>
    <d v="2012-05-26T02:49:24"/>
    <n v="51000"/>
    <n v="51000"/>
    <s v="USD"/>
    <n v="51000"/>
    <s v="Direct marketing manager"/>
    <x v="3"/>
    <s v="USA"/>
    <x v="2"/>
    <s v="2 to 3 hours per day"/>
    <m/>
    <m/>
    <s v=""/>
    <n v="2"/>
    <n v="3"/>
    <s v=""/>
    <s v=""/>
    <s v=""/>
    <s v=""/>
    <s v=""/>
    <n v="3"/>
    <n v="65.384615384615387"/>
    <n v="0"/>
    <x v="0"/>
  </r>
  <r>
    <x v="439"/>
    <d v="2012-05-26T02:50:16"/>
    <s v="5000 $"/>
    <n v="5000"/>
    <s v="USD"/>
    <n v="5000"/>
    <s v="mis"/>
    <x v="7"/>
    <s v="India"/>
    <x v="0"/>
    <s v="4 to 6 hours a day"/>
    <m/>
    <m/>
    <s v=""/>
    <s v=""/>
    <s v=""/>
    <n v="4"/>
    <s v=""/>
    <n v="6"/>
    <s v=""/>
    <s v=""/>
    <n v="6"/>
    <n v="3.2051282051282053"/>
    <n v="0"/>
    <x v="0"/>
  </r>
  <r>
    <x v="440"/>
    <d v="2012-05-26T02:53:29"/>
    <n v="74000"/>
    <n v="74000"/>
    <s v="USD"/>
    <n v="74000"/>
    <s v="Engineer"/>
    <x v="2"/>
    <s v="USA"/>
    <x v="2"/>
    <s v="4 to 6 hours a day"/>
    <m/>
    <m/>
    <s v=""/>
    <s v=""/>
    <s v=""/>
    <n v="4"/>
    <s v=""/>
    <n v="6"/>
    <s v=""/>
    <s v=""/>
    <n v="6"/>
    <n v="47.435897435897438"/>
    <n v="0"/>
    <x v="0"/>
  </r>
  <r>
    <x v="441"/>
    <d v="2012-05-26T02:53:48"/>
    <s v="Â£60000"/>
    <n v="60000"/>
    <s v="GBP"/>
    <n v="94570.696324037053"/>
    <s v="Excel Consultant"/>
    <x v="8"/>
    <s v="UK"/>
    <x v="14"/>
    <s v="4 to 6 hours a day"/>
    <m/>
    <m/>
    <s v=""/>
    <s v=""/>
    <s v=""/>
    <n v="4"/>
    <s v=""/>
    <n v="6"/>
    <s v=""/>
    <s v=""/>
    <n v="6"/>
    <n v="60.62224123335708"/>
    <n v="0"/>
    <x v="0"/>
  </r>
  <r>
    <x v="442"/>
    <d v="2012-05-26T02:55:27"/>
    <n v="50000"/>
    <n v="50000"/>
    <s v="USD"/>
    <n v="50000"/>
    <s v="Wine Analyst"/>
    <x v="0"/>
    <s v="USA"/>
    <x v="2"/>
    <s v="4 to 6 hours a day"/>
    <m/>
    <m/>
    <s v=""/>
    <s v=""/>
    <s v=""/>
    <n v="4"/>
    <s v=""/>
    <n v="6"/>
    <s v=""/>
    <s v=""/>
    <n v="6"/>
    <n v="32.051282051282051"/>
    <n v="0"/>
    <x v="0"/>
  </r>
  <r>
    <x v="443"/>
    <d v="2012-05-26T02:55:29"/>
    <s v="500000 rupees"/>
    <n v="500000"/>
    <s v="INR"/>
    <n v="8903.9583437212841"/>
    <s v="Business Analyst"/>
    <x v="0"/>
    <s v="India"/>
    <x v="0"/>
    <s v="4 to 6 hours a day"/>
    <m/>
    <m/>
    <s v=""/>
    <s v=""/>
    <s v=""/>
    <n v="4"/>
    <s v=""/>
    <n v="6"/>
    <s v=""/>
    <s v=""/>
    <n v="6"/>
    <n v="5.7076656049495407"/>
    <n v="0"/>
    <x v="0"/>
  </r>
  <r>
    <x v="444"/>
    <d v="2012-05-26T02:57:32"/>
    <n v="78000"/>
    <n v="78000"/>
    <s v="USD"/>
    <n v="78000"/>
    <s v="FinanceManager"/>
    <x v="3"/>
    <s v="Somalia"/>
    <x v="43"/>
    <s v="4 to 6 hours a day"/>
    <m/>
    <m/>
    <s v=""/>
    <s v=""/>
    <s v=""/>
    <n v="4"/>
    <s v=""/>
    <n v="6"/>
    <s v=""/>
    <s v=""/>
    <n v="6"/>
    <n v="50"/>
    <n v="0"/>
    <x v="0"/>
  </r>
  <r>
    <x v="445"/>
    <d v="2012-05-26T02:57:47"/>
    <n v="900000"/>
    <n v="900000"/>
    <s v="INR"/>
    <n v="16027.125018698311"/>
    <s v="Regional Manager"/>
    <x v="3"/>
    <s v="India"/>
    <x v="0"/>
    <s v="1 or 2 hours a day"/>
    <m/>
    <m/>
    <n v="1"/>
    <n v="2"/>
    <s v=""/>
    <s v=""/>
    <s v=""/>
    <s v=""/>
    <s v=""/>
    <s v=""/>
    <n v="2"/>
    <n v="30.82139426672752"/>
    <n v="0"/>
    <x v="0"/>
  </r>
  <r>
    <x v="446"/>
    <d v="2012-05-26T03:01:31"/>
    <s v="7500 USD"/>
    <n v="7500"/>
    <s v="USD"/>
    <n v="7500"/>
    <s v="HR reporting analyst"/>
    <x v="0"/>
    <s v="Romania"/>
    <x v="38"/>
    <s v="All the 8 hours baby, all the 8!"/>
    <m/>
    <m/>
    <s v=""/>
    <s v=""/>
    <s v=""/>
    <s v=""/>
    <s v=""/>
    <s v=""/>
    <s v=""/>
    <n v="8"/>
    <n v="8"/>
    <n v="3.6057692307692308"/>
    <n v="0"/>
    <x v="0"/>
  </r>
  <r>
    <x v="447"/>
    <d v="2012-05-26T03:01:42"/>
    <n v="60000"/>
    <n v="60000"/>
    <s v="USD"/>
    <n v="60000"/>
    <s v="Finalcial Reporting Analyst"/>
    <x v="0"/>
    <s v="USA"/>
    <x v="2"/>
    <s v="All the 8 hours baby, all the 8!"/>
    <m/>
    <m/>
    <s v=""/>
    <s v=""/>
    <s v=""/>
    <s v=""/>
    <s v=""/>
    <s v=""/>
    <s v=""/>
    <n v="8"/>
    <n v="8"/>
    <n v="28.846153846153847"/>
    <n v="0"/>
    <x v="0"/>
  </r>
  <r>
    <x v="448"/>
    <d v="2012-05-26T03:02:42"/>
    <s v="800000 rupees"/>
    <n v="800000"/>
    <s v="INR"/>
    <n v="14246.333349954055"/>
    <s v="Partner"/>
    <x v="4"/>
    <s v="India"/>
    <x v="0"/>
    <s v="All the 8 hours baby, all the 8!"/>
    <m/>
    <m/>
    <s v=""/>
    <s v=""/>
    <s v=""/>
    <s v=""/>
    <s v=""/>
    <s v=""/>
    <s v=""/>
    <n v="8"/>
    <n v="8"/>
    <n v="6.8491987259394493"/>
    <n v="0"/>
    <x v="0"/>
  </r>
  <r>
    <x v="449"/>
    <d v="2012-05-26T03:03:09"/>
    <n v="80000"/>
    <n v="80000"/>
    <s v="USD"/>
    <n v="80000"/>
    <s v="operations tech"/>
    <x v="3"/>
    <s v="USA"/>
    <x v="2"/>
    <s v="1 or 2 hours a day"/>
    <m/>
    <m/>
    <n v="1"/>
    <n v="2"/>
    <s v=""/>
    <s v=""/>
    <s v=""/>
    <s v=""/>
    <s v=""/>
    <s v=""/>
    <n v="2"/>
    <n v="153.84615384615384"/>
    <n v="0"/>
    <x v="0"/>
  </r>
  <r>
    <x v="450"/>
    <d v="2012-05-26T03:03:29"/>
    <s v="Â£38000"/>
    <n v="38000"/>
    <s v="GBP"/>
    <n v="59894.774338556796"/>
    <s v="Commercial Accountant"/>
    <x v="5"/>
    <s v="UK"/>
    <x v="14"/>
    <s v="4 to 6 hours a day"/>
    <m/>
    <m/>
    <s v=""/>
    <s v=""/>
    <s v=""/>
    <n v="4"/>
    <s v=""/>
    <n v="6"/>
    <s v=""/>
    <s v=""/>
    <n v="6"/>
    <n v="38.394086114459483"/>
    <n v="0"/>
    <x v="0"/>
  </r>
  <r>
    <x v="451"/>
    <d v="2012-05-26T03:04:06"/>
    <s v="52,000 Cdn"/>
    <n v="52000"/>
    <s v="CAD"/>
    <n v="51134.799197576998"/>
    <s v="Office Manager"/>
    <x v="3"/>
    <s v="Canada"/>
    <x v="17"/>
    <s v="4 to 6 hours a day"/>
    <m/>
    <m/>
    <s v=""/>
    <s v=""/>
    <s v=""/>
    <n v="4"/>
    <s v=""/>
    <n v="6"/>
    <s v=""/>
    <s v=""/>
    <n v="6"/>
    <n v="32.77871743434423"/>
    <n v="0"/>
    <x v="0"/>
  </r>
  <r>
    <x v="452"/>
    <d v="2012-05-26T03:06:16"/>
    <n v="125000"/>
    <n v="125000"/>
    <s v="USD"/>
    <n v="125000"/>
    <s v="Prod Mgr"/>
    <x v="3"/>
    <s v="USA"/>
    <x v="2"/>
    <s v="2 to 3 hours per day"/>
    <m/>
    <m/>
    <s v=""/>
    <n v="2"/>
    <n v="3"/>
    <s v=""/>
    <s v=""/>
    <s v=""/>
    <s v=""/>
    <s v=""/>
    <n v="3"/>
    <n v="160.25641025641025"/>
    <n v="0"/>
    <x v="0"/>
  </r>
  <r>
    <x v="453"/>
    <d v="2012-05-26T03:06:37"/>
    <n v="52000"/>
    <n v="52000"/>
    <s v="USD"/>
    <n v="52000"/>
    <s v="Graphics/Web Document Designer"/>
    <x v="0"/>
    <s v="USA"/>
    <x v="2"/>
    <s v="2 to 3 hours per day"/>
    <m/>
    <m/>
    <s v=""/>
    <n v="2"/>
    <n v="3"/>
    <s v=""/>
    <s v=""/>
    <s v=""/>
    <s v=""/>
    <s v=""/>
    <n v="3"/>
    <n v="66.666666666666657"/>
    <n v="0"/>
    <x v="0"/>
  </r>
  <r>
    <x v="454"/>
    <d v="2012-05-26T03:07:46"/>
    <n v="45000"/>
    <n v="45000"/>
    <s v="USD"/>
    <n v="45000"/>
    <s v="Analyst"/>
    <x v="0"/>
    <s v="USA"/>
    <x v="2"/>
    <s v="4 to 6 hours a day"/>
    <m/>
    <m/>
    <s v=""/>
    <s v=""/>
    <s v=""/>
    <n v="4"/>
    <s v=""/>
    <n v="6"/>
    <s v=""/>
    <s v=""/>
    <n v="6"/>
    <n v="28.846153846153847"/>
    <n v="0"/>
    <x v="0"/>
  </r>
  <r>
    <x v="455"/>
    <d v="2012-05-26T03:08:28"/>
    <n v="25000"/>
    <n v="25000"/>
    <s v="GBP"/>
    <n v="39404.456801682099"/>
    <s v="Analyst"/>
    <x v="0"/>
    <s v="UK"/>
    <x v="14"/>
    <s v="4 to 6 hours a day"/>
    <m/>
    <m/>
    <s v=""/>
    <s v=""/>
    <s v=""/>
    <n v="4"/>
    <s v=""/>
    <n v="6"/>
    <s v=""/>
    <s v=""/>
    <n v="6"/>
    <n v="25.259267180565448"/>
    <n v="0"/>
    <x v="0"/>
  </r>
  <r>
    <x v="456"/>
    <d v="2012-05-26T03:09:43"/>
    <n v="60000"/>
    <n v="60000"/>
    <s v="USD"/>
    <n v="60000"/>
    <s v="Business intelligence manager"/>
    <x v="3"/>
    <s v="USA"/>
    <x v="2"/>
    <s v="All the 8 hours baby, all the 8!"/>
    <m/>
    <m/>
    <s v=""/>
    <s v=""/>
    <s v=""/>
    <s v=""/>
    <s v=""/>
    <s v=""/>
    <s v=""/>
    <n v="8"/>
    <n v="8"/>
    <n v="28.846153846153847"/>
    <n v="0"/>
    <x v="0"/>
  </r>
  <r>
    <x v="457"/>
    <d v="2012-05-26T03:09:49"/>
    <s v="CDN $70,000"/>
    <n v="70000"/>
    <s v="CAD"/>
    <n v="68835.306612122877"/>
    <s v="Program Manager"/>
    <x v="3"/>
    <s v="Canada"/>
    <x v="17"/>
    <s v="1 or 2 hours a day"/>
    <m/>
    <m/>
    <n v="1"/>
    <n v="2"/>
    <s v=""/>
    <s v=""/>
    <s v=""/>
    <s v=""/>
    <s v=""/>
    <s v=""/>
    <n v="2"/>
    <n v="132.37558963869785"/>
    <n v="0"/>
    <x v="0"/>
  </r>
  <r>
    <x v="458"/>
    <d v="2012-05-26T03:11:21"/>
    <s v="5250 $"/>
    <n v="5250"/>
    <s v="USD"/>
    <n v="5250"/>
    <s v="Treasure Specialist"/>
    <x v="6"/>
    <s v="Republic of Georgia"/>
    <x v="44"/>
    <s v="4 to 6 hours a day"/>
    <m/>
    <m/>
    <s v=""/>
    <s v=""/>
    <s v=""/>
    <n v="4"/>
    <s v=""/>
    <n v="6"/>
    <s v=""/>
    <s v=""/>
    <n v="6"/>
    <n v="3.3653846153846154"/>
    <n v="0"/>
    <x v="0"/>
  </r>
  <r>
    <x v="459"/>
    <d v="2012-05-26T03:11:44"/>
    <n v="87000"/>
    <n v="87000"/>
    <s v="CAD"/>
    <n v="85552.452503638444"/>
    <s v="Business Manager"/>
    <x v="3"/>
    <s v="Canada"/>
    <x v="17"/>
    <s v="4 to 6 hours a day"/>
    <m/>
    <m/>
    <s v=""/>
    <s v=""/>
    <s v=""/>
    <n v="4"/>
    <s v=""/>
    <n v="6"/>
    <s v=""/>
    <s v=""/>
    <n v="6"/>
    <n v="54.841315707460538"/>
    <n v="0"/>
    <x v="0"/>
  </r>
  <r>
    <x v="460"/>
    <d v="2012-05-26T03:13:13"/>
    <n v="125000"/>
    <n v="125000"/>
    <s v="INR"/>
    <n v="2225.989585930321"/>
    <s v="clerk"/>
    <x v="0"/>
    <s v="India"/>
    <x v="0"/>
    <s v="4 to 6 hours a day"/>
    <m/>
    <m/>
    <s v=""/>
    <s v=""/>
    <s v=""/>
    <n v="4"/>
    <s v=""/>
    <n v="6"/>
    <s v=""/>
    <s v=""/>
    <n v="6"/>
    <n v="1.4269164012373852"/>
    <n v="0"/>
    <x v="0"/>
  </r>
  <r>
    <x v="461"/>
    <d v="2012-05-26T03:14:44"/>
    <n v="150000"/>
    <n v="150000"/>
    <s v="USD"/>
    <n v="150000"/>
    <s v="CFO"/>
    <x v="4"/>
    <s v="USA"/>
    <x v="2"/>
    <s v="2 to 3 hours per day"/>
    <m/>
    <m/>
    <s v=""/>
    <n v="2"/>
    <n v="3"/>
    <s v=""/>
    <s v=""/>
    <s v=""/>
    <s v=""/>
    <s v=""/>
    <n v="3"/>
    <n v="192.30769230769232"/>
    <n v="0"/>
    <x v="0"/>
  </r>
  <r>
    <x v="462"/>
    <d v="2012-05-26T03:15:01"/>
    <n v="50000"/>
    <n v="50000"/>
    <s v="USD"/>
    <n v="50000"/>
    <s v="Researcher &amp; Data Analyst"/>
    <x v="0"/>
    <s v="USA"/>
    <x v="2"/>
    <s v="4 to 6 hours a day"/>
    <m/>
    <m/>
    <s v=""/>
    <s v=""/>
    <s v=""/>
    <n v="4"/>
    <s v=""/>
    <n v="6"/>
    <s v=""/>
    <s v=""/>
    <n v="6"/>
    <n v="32.051282051282051"/>
    <n v="0"/>
    <x v="0"/>
  </r>
  <r>
    <x v="463"/>
    <d v="2012-05-26T03:15:04"/>
    <n v="70000"/>
    <n v="70000"/>
    <s v="USD"/>
    <n v="70000"/>
    <s v="Analyst"/>
    <x v="0"/>
    <s v="USA"/>
    <x v="2"/>
    <s v="4 to 6 hours a day"/>
    <m/>
    <m/>
    <s v=""/>
    <s v=""/>
    <s v=""/>
    <n v="4"/>
    <s v=""/>
    <n v="6"/>
    <s v=""/>
    <s v=""/>
    <n v="6"/>
    <n v="44.871794871794869"/>
    <n v="0"/>
    <x v="0"/>
  </r>
  <r>
    <x v="464"/>
    <d v="2012-05-26T03:15:30"/>
    <s v="Â£28500"/>
    <n v="28500"/>
    <s v="GBP"/>
    <n v="44921.080753917595"/>
    <s v="Data Quality &amp; Analysis Manager"/>
    <x v="3"/>
    <s v="UK"/>
    <x v="14"/>
    <s v="2 to 3 hours per day"/>
    <m/>
    <m/>
    <s v=""/>
    <n v="2"/>
    <n v="3"/>
    <s v=""/>
    <s v=""/>
    <s v=""/>
    <s v=""/>
    <s v=""/>
    <n v="3"/>
    <n v="57.591129171689225"/>
    <n v="0"/>
    <x v="0"/>
  </r>
  <r>
    <x v="465"/>
    <d v="2012-05-26T03:15:50"/>
    <n v="20000"/>
    <n v="20000"/>
    <s v="USD"/>
    <n v="20000"/>
    <s v="Specialist"/>
    <x v="6"/>
    <s v="India"/>
    <x v="0"/>
    <s v="4 to 6 hours a day"/>
    <m/>
    <m/>
    <s v=""/>
    <s v=""/>
    <s v=""/>
    <n v="4"/>
    <s v=""/>
    <n v="6"/>
    <s v=""/>
    <s v=""/>
    <n v="6"/>
    <n v="12.820512820512821"/>
    <n v="0"/>
    <x v="0"/>
  </r>
  <r>
    <x v="466"/>
    <d v="2012-05-26T03:16:58"/>
    <n v="12000"/>
    <n v="12000"/>
    <s v="USD"/>
    <n v="12000"/>
    <s v="Resource managment Analyst"/>
    <x v="0"/>
    <s v="Estonia"/>
    <x v="45"/>
    <s v="All the 8 hours baby, all the 8!"/>
    <m/>
    <m/>
    <s v=""/>
    <s v=""/>
    <s v=""/>
    <s v=""/>
    <s v=""/>
    <s v=""/>
    <s v=""/>
    <n v="8"/>
    <n v="8"/>
    <n v="5.7692307692307692"/>
    <n v="0"/>
    <x v="0"/>
  </r>
  <r>
    <x v="467"/>
    <d v="2012-05-26T03:17:19"/>
    <n v="1250000"/>
    <n v="1250000"/>
    <s v="CAD"/>
    <n v="1229201.9037879086"/>
    <s v="Account Executive"/>
    <x v="5"/>
    <s v="Canada"/>
    <x v="17"/>
    <s v="4 to 6 hours a day"/>
    <m/>
    <m/>
    <s v=""/>
    <s v=""/>
    <s v=""/>
    <n v="4"/>
    <s v=""/>
    <n v="6"/>
    <s v=""/>
    <s v=""/>
    <n v="6"/>
    <n v="787.94993832558248"/>
    <n v="0"/>
    <x v="0"/>
  </r>
  <r>
    <x v="468"/>
    <d v="2012-05-26T03:19:00"/>
    <n v="30000"/>
    <n v="30000"/>
    <s v="USD"/>
    <n v="30000"/>
    <s v="video production"/>
    <x v="0"/>
    <s v="USA"/>
    <x v="2"/>
    <s v="Excel ?!? What Excel?"/>
    <m/>
    <m/>
    <s v=""/>
    <s v=""/>
    <s v=""/>
    <s v=""/>
    <s v=""/>
    <s v=""/>
    <s v=""/>
    <s v=""/>
    <e v="#N/A"/>
    <n v="1"/>
    <n v="0"/>
    <x v="0"/>
  </r>
  <r>
    <x v="469"/>
    <d v="2012-05-26T03:21:26"/>
    <n v="2000"/>
    <n v="24000"/>
    <s v="USD"/>
    <n v="24000"/>
    <s v="engineer"/>
    <x v="2"/>
    <s v="mozambique"/>
    <x v="46"/>
    <s v="2 to 3 hours per day"/>
    <m/>
    <m/>
    <s v=""/>
    <n v="2"/>
    <n v="3"/>
    <s v=""/>
    <s v=""/>
    <s v=""/>
    <s v=""/>
    <s v=""/>
    <n v="3"/>
    <n v="30.76923076923077"/>
    <n v="0"/>
    <x v="0"/>
  </r>
  <r>
    <x v="470"/>
    <d v="2012-05-26T03:21:55"/>
    <n v="92000"/>
    <n v="92000"/>
    <s v="USD"/>
    <n v="92000"/>
    <s v="principal engineer"/>
    <x v="2"/>
    <s v="USA"/>
    <x v="2"/>
    <s v="1 or 2 hours a day"/>
    <m/>
    <m/>
    <n v="1"/>
    <n v="2"/>
    <s v=""/>
    <s v=""/>
    <s v=""/>
    <s v=""/>
    <s v=""/>
    <s v=""/>
    <n v="2"/>
    <n v="176.92307692307693"/>
    <n v="0"/>
    <x v="0"/>
  </r>
  <r>
    <x v="471"/>
    <d v="2012-05-26T03:22:33"/>
    <n v="52000"/>
    <n v="52000"/>
    <s v="USD"/>
    <n v="52000"/>
    <s v="budget analyst"/>
    <x v="0"/>
    <s v="USA"/>
    <x v="2"/>
    <s v="4 to 6 hours a day"/>
    <m/>
    <m/>
    <s v=""/>
    <s v=""/>
    <s v=""/>
    <n v="4"/>
    <s v=""/>
    <n v="6"/>
    <s v=""/>
    <s v=""/>
    <n v="6"/>
    <n v="33.333333333333329"/>
    <n v="0"/>
    <x v="0"/>
  </r>
  <r>
    <x v="472"/>
    <d v="2012-05-26T03:23:51"/>
    <s v="US$169,000"/>
    <n v="169000"/>
    <s v="USD"/>
    <n v="169000"/>
    <s v="Category Director (Marketing)"/>
    <x v="4"/>
    <s v="USA"/>
    <x v="2"/>
    <s v="2 to 3 hours per day"/>
    <m/>
    <m/>
    <s v=""/>
    <n v="2"/>
    <n v="3"/>
    <s v=""/>
    <s v=""/>
    <s v=""/>
    <s v=""/>
    <s v=""/>
    <n v="3"/>
    <n v="216.66666666666669"/>
    <n v="0"/>
    <x v="0"/>
  </r>
  <r>
    <x v="473"/>
    <d v="2012-05-26T03:25:57"/>
    <n v="110000"/>
    <n v="110000"/>
    <s v="USD"/>
    <n v="110000"/>
    <s v="Senior consultant accounting"/>
    <x v="5"/>
    <s v="Norway"/>
    <x v="47"/>
    <s v="2 to 3 hours per day"/>
    <m/>
    <m/>
    <s v=""/>
    <n v="2"/>
    <n v="3"/>
    <s v=""/>
    <s v=""/>
    <s v=""/>
    <s v=""/>
    <s v=""/>
    <n v="3"/>
    <n v="141.02564102564102"/>
    <n v="0"/>
    <x v="0"/>
  </r>
  <r>
    <x v="474"/>
    <d v="2012-05-26T03:27:56"/>
    <s v="Zar 1080000"/>
    <n v="1080000"/>
    <s v="ZAR"/>
    <n v="131675.52225194403"/>
    <s v="Finance manager"/>
    <x v="3"/>
    <s v="South africa"/>
    <x v="11"/>
    <s v="2 to 3 hours per day"/>
    <m/>
    <m/>
    <s v=""/>
    <n v="2"/>
    <n v="3"/>
    <s v=""/>
    <s v=""/>
    <s v=""/>
    <s v=""/>
    <s v=""/>
    <n v="3"/>
    <n v="168.81477211787694"/>
    <n v="0"/>
    <x v="0"/>
  </r>
  <r>
    <x v="475"/>
    <d v="2012-05-26T03:30:42"/>
    <s v="GB Sterling 59k"/>
    <n v="59000"/>
    <s v="GBP"/>
    <n v="92994.518051969761"/>
    <s v="Health and safety advisor"/>
    <x v="8"/>
    <s v="UK"/>
    <x v="14"/>
    <s v="2 to 3 hours per day"/>
    <m/>
    <m/>
    <s v=""/>
    <n v="2"/>
    <n v="3"/>
    <s v=""/>
    <s v=""/>
    <s v=""/>
    <s v=""/>
    <s v=""/>
    <n v="3"/>
    <n v="119.22374109226892"/>
    <n v="0"/>
    <x v="0"/>
  </r>
  <r>
    <x v="476"/>
    <d v="2012-05-26T03:31:34"/>
    <n v="50000"/>
    <n v="50000"/>
    <s v="USD"/>
    <n v="50000"/>
    <s v="Workforce Analyst"/>
    <x v="0"/>
    <s v="USA"/>
    <x v="2"/>
    <s v="4 to 6 hours a day"/>
    <m/>
    <m/>
    <s v=""/>
    <s v=""/>
    <s v=""/>
    <n v="4"/>
    <s v=""/>
    <n v="6"/>
    <s v=""/>
    <s v=""/>
    <n v="6"/>
    <n v="32.051282051282051"/>
    <n v="0"/>
    <x v="0"/>
  </r>
  <r>
    <x v="477"/>
    <d v="2012-05-26T03:32:13"/>
    <n v="65000"/>
    <n v="65000"/>
    <s v="USD"/>
    <n v="65000"/>
    <s v="Business Systems Analyst"/>
    <x v="0"/>
    <s v="USA"/>
    <x v="2"/>
    <s v="2 to 3 hours per day"/>
    <m/>
    <m/>
    <s v=""/>
    <n v="2"/>
    <n v="3"/>
    <s v=""/>
    <s v=""/>
    <s v=""/>
    <s v=""/>
    <s v=""/>
    <n v="3"/>
    <n v="83.333333333333343"/>
    <n v="0"/>
    <x v="0"/>
  </r>
  <r>
    <x v="478"/>
    <d v="2012-05-26T03:32:53"/>
    <n v="46000"/>
    <n v="46000"/>
    <s v="CAD"/>
    <n v="45234.630059395036"/>
    <s v="Sr. Marketing Solutions Analyst"/>
    <x v="0"/>
    <s v="Canada"/>
    <x v="17"/>
    <s v="All the 8 hours baby, all the 8!"/>
    <m/>
    <m/>
    <s v=""/>
    <s v=""/>
    <s v=""/>
    <s v=""/>
    <s v=""/>
    <s v=""/>
    <s v=""/>
    <n v="8"/>
    <n v="8"/>
    <n v="21.747418297786076"/>
    <n v="0"/>
    <x v="0"/>
  </r>
  <r>
    <x v="479"/>
    <d v="2012-05-26T03:33:32"/>
    <n v="55000"/>
    <n v="55000"/>
    <s v="USD"/>
    <n v="55000"/>
    <s v="Analyst"/>
    <x v="0"/>
    <s v="USA"/>
    <x v="2"/>
    <s v="2 to 3 hours per day"/>
    <m/>
    <m/>
    <s v=""/>
    <n v="2"/>
    <n v="3"/>
    <s v=""/>
    <s v=""/>
    <s v=""/>
    <s v=""/>
    <s v=""/>
    <n v="3"/>
    <n v="70.512820512820511"/>
    <n v="0"/>
    <x v="0"/>
  </r>
  <r>
    <x v="480"/>
    <d v="2012-05-26T03:34:04"/>
    <s v="20000 US$"/>
    <n v="20000"/>
    <s v="USD"/>
    <n v="20000"/>
    <s v="Consultant"/>
    <x v="8"/>
    <s v="India"/>
    <x v="0"/>
    <s v="2 to 3 hours per day"/>
    <m/>
    <m/>
    <s v=""/>
    <n v="2"/>
    <n v="3"/>
    <s v=""/>
    <s v=""/>
    <s v=""/>
    <s v=""/>
    <s v=""/>
    <n v="3"/>
    <n v="25.641025641025642"/>
    <n v="0"/>
    <x v="0"/>
  </r>
  <r>
    <x v="481"/>
    <d v="2012-05-26T03:34:15"/>
    <n v="6000"/>
    <n v="6000"/>
    <s v="USD"/>
    <n v="6000"/>
    <s v="MIS"/>
    <x v="7"/>
    <s v="India"/>
    <x v="0"/>
    <s v="All the 8 hours baby, all the 8!"/>
    <m/>
    <m/>
    <s v=""/>
    <s v=""/>
    <s v=""/>
    <s v=""/>
    <s v=""/>
    <s v=""/>
    <s v=""/>
    <n v="8"/>
    <n v="8"/>
    <n v="2.8846153846153846"/>
    <n v="0"/>
    <x v="0"/>
  </r>
  <r>
    <x v="482"/>
    <d v="2012-05-26T03:37:33"/>
    <n v="190000"/>
    <n v="190000"/>
    <s v="GBP"/>
    <n v="299473.87169278396"/>
    <s v="Managing Partner"/>
    <x v="4"/>
    <s v="UK"/>
    <x v="14"/>
    <s v="4 to 6 hours a day"/>
    <m/>
    <m/>
    <s v=""/>
    <s v=""/>
    <s v=""/>
    <n v="4"/>
    <s v=""/>
    <n v="6"/>
    <s v=""/>
    <s v=""/>
    <n v="6"/>
    <n v="191.9704305722974"/>
    <n v="0"/>
    <x v="0"/>
  </r>
  <r>
    <x v="483"/>
    <d v="2012-05-26T03:37:46"/>
    <n v="28164"/>
    <n v="28164"/>
    <s v="GBP"/>
    <n v="44391.484854502989"/>
    <s v="Administration Officer"/>
    <x v="3"/>
    <s v="UK"/>
    <x v="14"/>
    <s v="4 to 6 hours a day"/>
    <m/>
    <m/>
    <s v=""/>
    <s v=""/>
    <s v=""/>
    <n v="4"/>
    <s v=""/>
    <n v="6"/>
    <s v=""/>
    <s v=""/>
    <n v="6"/>
    <n v="28.456080034937816"/>
    <n v="0"/>
    <x v="0"/>
  </r>
  <r>
    <x v="484"/>
    <d v="2012-05-26T03:40:26"/>
    <n v="40000"/>
    <n v="40000"/>
    <s v="USD"/>
    <n v="40000"/>
    <s v="BAS"/>
    <x v="0"/>
    <s v="USA"/>
    <x v="2"/>
    <s v="2 to 3 hours per day"/>
    <m/>
    <m/>
    <s v=""/>
    <n v="2"/>
    <n v="3"/>
    <s v=""/>
    <s v=""/>
    <s v=""/>
    <s v=""/>
    <s v=""/>
    <n v="3"/>
    <n v="51.282051282051285"/>
    <n v="0"/>
    <x v="0"/>
  </r>
  <r>
    <x v="485"/>
    <d v="2012-05-26T03:48:42"/>
    <s v="USD 108,000"/>
    <n v="108000"/>
    <s v="USD"/>
    <n v="108000"/>
    <s v="Manager"/>
    <x v="3"/>
    <s v="Norway"/>
    <x v="47"/>
    <s v="4 to 6 hours a day"/>
    <m/>
    <m/>
    <s v=""/>
    <s v=""/>
    <s v=""/>
    <n v="4"/>
    <s v=""/>
    <n v="6"/>
    <s v=""/>
    <s v=""/>
    <n v="6"/>
    <n v="69.230769230769226"/>
    <n v="0"/>
    <x v="0"/>
  </r>
  <r>
    <x v="486"/>
    <d v="2012-05-26T03:49:21"/>
    <s v="200000 Rupees"/>
    <n v="200000"/>
    <s v="INR"/>
    <n v="3561.5833374885137"/>
    <s v="chemist"/>
    <x v="0"/>
    <s v="India"/>
    <x v="0"/>
    <s v="2 to 3 hours per day"/>
    <m/>
    <m/>
    <s v=""/>
    <n v="2"/>
    <n v="3"/>
    <s v=""/>
    <s v=""/>
    <s v=""/>
    <s v=""/>
    <s v=""/>
    <n v="3"/>
    <n v="4.5661324839596329"/>
    <n v="0"/>
    <x v="0"/>
  </r>
  <r>
    <x v="487"/>
    <d v="2012-05-26T03:50:24"/>
    <n v="84000"/>
    <n v="84000"/>
    <s v="USD"/>
    <n v="84000"/>
    <s v="Senior Analyst"/>
    <x v="0"/>
    <s v="USA"/>
    <x v="2"/>
    <s v="All the 8 hours baby, all the 8!"/>
    <m/>
    <m/>
    <s v=""/>
    <s v=""/>
    <s v=""/>
    <s v=""/>
    <s v=""/>
    <s v=""/>
    <s v=""/>
    <n v="8"/>
    <n v="8"/>
    <n v="40.384615384615387"/>
    <n v="0"/>
    <x v="0"/>
  </r>
  <r>
    <x v="488"/>
    <d v="2012-05-26T03:52:24"/>
    <n v="33000"/>
    <n v="33000"/>
    <s v="GBP"/>
    <n v="52013.882978220376"/>
    <s v="LOGISTIC MANAGER"/>
    <x v="3"/>
    <s v="UK"/>
    <x v="14"/>
    <s v="4 to 6 hours a day"/>
    <m/>
    <m/>
    <s v=""/>
    <s v=""/>
    <s v=""/>
    <n v="4"/>
    <s v=""/>
    <n v="6"/>
    <s v=""/>
    <s v=""/>
    <n v="6"/>
    <n v="33.342232678346392"/>
    <n v="0"/>
    <x v="0"/>
  </r>
  <r>
    <x v="489"/>
    <d v="2012-05-26T03:53:29"/>
    <s v="Rs. 7,20,000/-"/>
    <n v="720000"/>
    <s v="INR"/>
    <n v="12821.700014958649"/>
    <s v="Manager Finance"/>
    <x v="3"/>
    <s v="India"/>
    <x v="0"/>
    <s v="2 to 3 hours per day"/>
    <m/>
    <m/>
    <s v=""/>
    <n v="2"/>
    <n v="3"/>
    <s v=""/>
    <s v=""/>
    <s v=""/>
    <s v=""/>
    <s v=""/>
    <n v="3"/>
    <n v="16.438076942254678"/>
    <n v="0"/>
    <x v="0"/>
  </r>
  <r>
    <x v="490"/>
    <d v="2012-05-26T04:00:21"/>
    <n v="68500"/>
    <n v="68500"/>
    <s v="CAD"/>
    <n v="67360.264327577388"/>
    <s v="Financial Analyst"/>
    <x v="0"/>
    <s v="Canada"/>
    <x v="17"/>
    <s v="4 to 6 hours a day"/>
    <m/>
    <m/>
    <s v=""/>
    <s v=""/>
    <s v=""/>
    <n v="4"/>
    <s v=""/>
    <n v="6"/>
    <s v=""/>
    <s v=""/>
    <n v="6"/>
    <n v="43.179656620241914"/>
    <n v="0"/>
    <x v="0"/>
  </r>
  <r>
    <x v="491"/>
    <d v="2012-05-26T04:01:45"/>
    <s v="23000 USD"/>
    <n v="23000"/>
    <s v="USD"/>
    <n v="23000"/>
    <s v="IT solutions coordinator"/>
    <x v="3"/>
    <s v="Hungary"/>
    <x v="9"/>
    <s v="4 to 6 hours a day"/>
    <m/>
    <m/>
    <s v=""/>
    <s v=""/>
    <s v=""/>
    <n v="4"/>
    <s v=""/>
    <n v="6"/>
    <s v=""/>
    <s v=""/>
    <n v="6"/>
    <n v="14.743589743589745"/>
    <n v="0"/>
    <x v="0"/>
  </r>
  <r>
    <x v="492"/>
    <d v="2012-05-26T04:01:59"/>
    <n v="58000"/>
    <n v="58000"/>
    <s v="GBP"/>
    <n v="91418.339779902482"/>
    <s v="Business Modeller"/>
    <x v="3"/>
    <s v="UK"/>
    <x v="14"/>
    <s v="All the 8 hours baby, all the 8!"/>
    <m/>
    <m/>
    <s v=""/>
    <s v=""/>
    <s v=""/>
    <s v=""/>
    <s v=""/>
    <s v=""/>
    <s v=""/>
    <n v="8"/>
    <n v="8"/>
    <n v="43.951124894183884"/>
    <n v="0"/>
    <x v="0"/>
  </r>
  <r>
    <x v="493"/>
    <d v="2012-05-26T04:03:33"/>
    <n v="77000"/>
    <n v="77000"/>
    <s v="USD"/>
    <n v="77000"/>
    <s v="Senior Financial Analyst"/>
    <x v="0"/>
    <s v="USA"/>
    <x v="2"/>
    <s v="All the 8 hours baby, all the 8!"/>
    <m/>
    <m/>
    <s v=""/>
    <s v=""/>
    <s v=""/>
    <s v=""/>
    <s v=""/>
    <s v=""/>
    <s v=""/>
    <n v="8"/>
    <n v="8"/>
    <n v="37.019230769230766"/>
    <n v="0"/>
    <x v="0"/>
  </r>
  <r>
    <x v="494"/>
    <d v="2012-05-26T04:05:08"/>
    <n v="100000"/>
    <n v="100000"/>
    <s v="USD"/>
    <n v="100000"/>
    <s v="Analyst"/>
    <x v="0"/>
    <s v="USA"/>
    <x v="2"/>
    <s v="4 to 6 hours a day"/>
    <m/>
    <m/>
    <s v=""/>
    <s v=""/>
    <s v=""/>
    <n v="4"/>
    <s v=""/>
    <n v="6"/>
    <s v=""/>
    <s v=""/>
    <n v="6"/>
    <n v="64.102564102564102"/>
    <n v="0"/>
    <x v="0"/>
  </r>
  <r>
    <x v="495"/>
    <d v="2012-05-26T04:10:53"/>
    <n v="55500"/>
    <n v="55500"/>
    <s v="USD"/>
    <n v="55500"/>
    <s v="Sr QS"/>
    <x v="1"/>
    <s v="UAE"/>
    <x v="21"/>
    <s v="4 to 6 hours a day"/>
    <m/>
    <m/>
    <s v=""/>
    <s v=""/>
    <s v=""/>
    <n v="4"/>
    <s v=""/>
    <n v="6"/>
    <s v=""/>
    <s v=""/>
    <n v="6"/>
    <n v="35.57692307692308"/>
    <n v="0"/>
    <x v="0"/>
  </r>
  <r>
    <x v="496"/>
    <d v="2012-05-26T04:12:16"/>
    <s v="15000 â‚¬"/>
    <n v="15000"/>
    <s v="EUR"/>
    <n v="19055.991584874118"/>
    <s v="Report Analyst"/>
    <x v="0"/>
    <s v="Spain"/>
    <x v="48"/>
    <s v="All the 8 hours baby, all the 8!"/>
    <m/>
    <m/>
    <s v=""/>
    <s v=""/>
    <s v=""/>
    <s v=""/>
    <s v=""/>
    <s v=""/>
    <s v=""/>
    <n v="8"/>
    <n v="8"/>
    <n v="9.1615344158048639"/>
    <n v="0"/>
    <x v="0"/>
  </r>
  <r>
    <x v="497"/>
    <d v="2012-05-26T04:13:54"/>
    <s v="Rs 6L"/>
    <n v="600000"/>
    <s v="INR"/>
    <n v="10684.750012465542"/>
    <s v="Business Co ordinator"/>
    <x v="3"/>
    <s v="India"/>
    <x v="0"/>
    <s v="4 to 6 hours a day"/>
    <m/>
    <m/>
    <s v=""/>
    <s v=""/>
    <s v=""/>
    <n v="4"/>
    <s v=""/>
    <n v="6"/>
    <s v=""/>
    <s v=""/>
    <n v="6"/>
    <n v="6.8491987259394493"/>
    <n v="0"/>
    <x v="0"/>
  </r>
  <r>
    <x v="498"/>
    <d v="2012-05-26T04:14:27"/>
    <n v="8400"/>
    <n v="8400"/>
    <s v="USD"/>
    <n v="8400"/>
    <s v="Manager"/>
    <x v="3"/>
    <s v="India"/>
    <x v="0"/>
    <s v="4 to 6 hours a day"/>
    <m/>
    <m/>
    <s v=""/>
    <s v=""/>
    <s v=""/>
    <n v="4"/>
    <s v=""/>
    <n v="6"/>
    <s v=""/>
    <s v=""/>
    <n v="6"/>
    <n v="5.384615384615385"/>
    <n v="0"/>
    <x v="0"/>
  </r>
  <r>
    <x v="499"/>
    <d v="2012-05-26T04:16:16"/>
    <s v="Rs 500000"/>
    <n v="500000"/>
    <s v="INR"/>
    <n v="8903.9583437212841"/>
    <s v="duty manager"/>
    <x v="3"/>
    <s v="India"/>
    <x v="0"/>
    <s v="2 to 3 hours per day"/>
    <m/>
    <m/>
    <s v=""/>
    <n v="2"/>
    <n v="3"/>
    <s v=""/>
    <s v=""/>
    <s v=""/>
    <s v=""/>
    <s v=""/>
    <n v="3"/>
    <n v="11.415331209899081"/>
    <n v="0"/>
    <x v="0"/>
  </r>
  <r>
    <x v="500"/>
    <d v="2012-05-26T04:17:20"/>
    <n v="12000"/>
    <n v="12000"/>
    <s v="USD"/>
    <n v="12000"/>
    <s v="Report Analyst"/>
    <x v="0"/>
    <s v="Brazil"/>
    <x v="24"/>
    <s v="All the 8 hours baby, all the 8!"/>
    <m/>
    <m/>
    <s v=""/>
    <s v=""/>
    <s v=""/>
    <s v=""/>
    <s v=""/>
    <s v=""/>
    <s v=""/>
    <n v="8"/>
    <n v="8"/>
    <n v="5.7692307692307692"/>
    <n v="0"/>
    <x v="0"/>
  </r>
  <r>
    <x v="501"/>
    <d v="2012-05-26T04:18:15"/>
    <n v="65000"/>
    <n v="65000"/>
    <s v="USD"/>
    <n v="65000"/>
    <s v="Retail Store Manager"/>
    <x v="3"/>
    <s v="USA"/>
    <x v="2"/>
    <s v="All the 8 hours baby, all the 8!"/>
    <m/>
    <m/>
    <s v=""/>
    <s v=""/>
    <s v=""/>
    <s v=""/>
    <s v=""/>
    <s v=""/>
    <s v=""/>
    <n v="8"/>
    <n v="8"/>
    <n v="31.25"/>
    <n v="0"/>
    <x v="0"/>
  </r>
  <r>
    <x v="502"/>
    <d v="2012-05-26T04:19:05"/>
    <s v="Â£16400"/>
    <n v="16400"/>
    <s v="GBP"/>
    <n v="25849.323661903458"/>
    <s v="Job Build analyst"/>
    <x v="0"/>
    <s v="UK"/>
    <x v="14"/>
    <s v="4 to 6 hours a day"/>
    <m/>
    <m/>
    <s v=""/>
    <s v=""/>
    <s v=""/>
    <n v="4"/>
    <s v=""/>
    <n v="6"/>
    <s v=""/>
    <s v=""/>
    <n v="6"/>
    <n v="16.570079270450936"/>
    <n v="0"/>
    <x v="0"/>
  </r>
  <r>
    <x v="503"/>
    <d v="2012-05-26T04:20:17"/>
    <n v="78000"/>
    <n v="78000"/>
    <s v="GBP"/>
    <n v="122941.90522124816"/>
    <s v="Associate"/>
    <x v="0"/>
    <s v="UK"/>
    <x v="14"/>
    <s v="1 or 2 hours a day"/>
    <m/>
    <m/>
    <n v="1"/>
    <n v="2"/>
    <s v=""/>
    <s v=""/>
    <s v=""/>
    <s v=""/>
    <s v=""/>
    <s v=""/>
    <n v="2"/>
    <n v="236.42674081009261"/>
    <n v="0"/>
    <x v="0"/>
  </r>
  <r>
    <x v="504"/>
    <d v="2012-05-26T04:25:24"/>
    <n v="76000"/>
    <n v="76000"/>
    <s v="USD"/>
    <n v="76000"/>
    <s v="Accounting Manager"/>
    <x v="3"/>
    <s v="USA"/>
    <x v="2"/>
    <s v="2 to 3 hours per day"/>
    <m/>
    <m/>
    <s v=""/>
    <n v="2"/>
    <n v="3"/>
    <s v=""/>
    <s v=""/>
    <s v=""/>
    <s v=""/>
    <s v=""/>
    <n v="3"/>
    <n v="97.435897435897431"/>
    <n v="0"/>
    <x v="0"/>
  </r>
  <r>
    <x v="505"/>
    <d v="2012-05-26T04:26:10"/>
    <s v="$150000pa"/>
    <n v="150000"/>
    <s v="USD"/>
    <n v="150000"/>
    <s v="Consultant"/>
    <x v="8"/>
    <s v="USA"/>
    <x v="2"/>
    <s v="All the 8 hours baby, all the 8!"/>
    <m/>
    <m/>
    <s v=""/>
    <s v=""/>
    <s v=""/>
    <s v=""/>
    <s v=""/>
    <s v=""/>
    <s v=""/>
    <n v="8"/>
    <n v="8"/>
    <n v="72.115384615384613"/>
    <n v="0"/>
    <x v="0"/>
  </r>
  <r>
    <x v="506"/>
    <d v="2012-05-26T04:27:12"/>
    <n v="54000"/>
    <n v="54000"/>
    <s v="USD"/>
    <n v="54000"/>
    <s v="Business Analyst"/>
    <x v="0"/>
    <s v="USA"/>
    <x v="2"/>
    <s v="4 to 6 hours a day"/>
    <m/>
    <m/>
    <s v=""/>
    <s v=""/>
    <s v=""/>
    <n v="4"/>
    <s v=""/>
    <n v="6"/>
    <s v=""/>
    <s v=""/>
    <n v="6"/>
    <n v="34.615384615384613"/>
    <n v="0"/>
    <x v="0"/>
  </r>
  <r>
    <x v="507"/>
    <d v="2012-05-26T04:33:03"/>
    <s v="57000 USD"/>
    <n v="57000"/>
    <s v="USD"/>
    <n v="57000"/>
    <s v="project finance manager"/>
    <x v="3"/>
    <s v="israel"/>
    <x v="35"/>
    <s v="4 to 6 hours a day"/>
    <m/>
    <m/>
    <s v=""/>
    <s v=""/>
    <s v=""/>
    <n v="4"/>
    <s v=""/>
    <n v="6"/>
    <s v=""/>
    <s v=""/>
    <n v="6"/>
    <n v="36.53846153846154"/>
    <n v="0"/>
    <x v="0"/>
  </r>
  <r>
    <x v="508"/>
    <d v="2012-05-26T04:33:27"/>
    <n v="61000"/>
    <n v="61000"/>
    <s v="USD"/>
    <n v="61000"/>
    <s v="Senior Accountant"/>
    <x v="5"/>
    <s v="USA"/>
    <x v="2"/>
    <s v="4 to 6 hours a day"/>
    <m/>
    <m/>
    <s v=""/>
    <s v=""/>
    <s v=""/>
    <n v="4"/>
    <s v=""/>
    <n v="6"/>
    <s v=""/>
    <s v=""/>
    <n v="6"/>
    <n v="39.102564102564102"/>
    <n v="0"/>
    <x v="0"/>
  </r>
  <r>
    <x v="509"/>
    <d v="2012-05-26T04:34:41"/>
    <n v="70000"/>
    <n v="70000"/>
    <s v="USD"/>
    <n v="70000"/>
    <s v="Metrics Analyst"/>
    <x v="0"/>
    <s v="USA"/>
    <x v="2"/>
    <s v="All the 8 hours baby, all the 8!"/>
    <m/>
    <m/>
    <s v=""/>
    <s v=""/>
    <s v=""/>
    <s v=""/>
    <s v=""/>
    <s v=""/>
    <s v=""/>
    <n v="8"/>
    <n v="8"/>
    <n v="33.653846153846153"/>
    <n v="0"/>
    <x v="0"/>
  </r>
  <r>
    <x v="510"/>
    <d v="2012-05-26T04:36:43"/>
    <n v="15000"/>
    <n v="15000"/>
    <s v="USD"/>
    <n v="15000"/>
    <s v="Asst.Manager"/>
    <x v="3"/>
    <s v="India"/>
    <x v="0"/>
    <s v="4 to 6 hours a day"/>
    <m/>
    <m/>
    <s v=""/>
    <s v=""/>
    <s v=""/>
    <n v="4"/>
    <s v=""/>
    <n v="6"/>
    <s v=""/>
    <s v=""/>
    <n v="6"/>
    <n v="9.615384615384615"/>
    <n v="0"/>
    <x v="0"/>
  </r>
  <r>
    <x v="511"/>
    <d v="2012-05-26T04:39:11"/>
    <n v="87550"/>
    <n v="87550"/>
    <s v="CAD"/>
    <n v="86093.301341305123"/>
    <s v="Manager"/>
    <x v="3"/>
    <s v="Canada"/>
    <x v="17"/>
    <s v="4 to 6 hours a day"/>
    <m/>
    <m/>
    <s v=""/>
    <s v=""/>
    <s v=""/>
    <n v="4"/>
    <s v=""/>
    <n v="6"/>
    <s v=""/>
    <s v=""/>
    <n v="6"/>
    <n v="55.188013680323799"/>
    <n v="0"/>
    <x v="0"/>
  </r>
  <r>
    <x v="512"/>
    <d v="2012-05-26T04:40:36"/>
    <n v="72600"/>
    <n v="72600"/>
    <s v="USD"/>
    <n v="72600"/>
    <s v="Accounting Operations Manager"/>
    <x v="3"/>
    <s v="USA"/>
    <x v="2"/>
    <s v="2 to 3 hours per day"/>
    <m/>
    <m/>
    <s v=""/>
    <n v="2"/>
    <n v="3"/>
    <s v=""/>
    <s v=""/>
    <s v=""/>
    <s v=""/>
    <s v=""/>
    <n v="3"/>
    <n v="93.07692307692308"/>
    <n v="0"/>
    <x v="0"/>
  </r>
  <r>
    <x v="513"/>
    <d v="2012-05-26T04:41:20"/>
    <n v="100000"/>
    <n v="100000"/>
    <s v="USD"/>
    <n v="100000"/>
    <s v="Director"/>
    <x v="4"/>
    <s v="USA"/>
    <x v="2"/>
    <s v="2 to 3 hours per day"/>
    <m/>
    <m/>
    <s v=""/>
    <n v="2"/>
    <n v="3"/>
    <s v=""/>
    <s v=""/>
    <s v=""/>
    <s v=""/>
    <s v=""/>
    <n v="3"/>
    <n v="128.2051282051282"/>
    <n v="0"/>
    <x v="0"/>
  </r>
  <r>
    <x v="514"/>
    <d v="2012-05-26T04:44:26"/>
    <n v="104000"/>
    <n v="104000"/>
    <s v="USD"/>
    <n v="104000"/>
    <s v="Vice President, Analyst"/>
    <x v="0"/>
    <s v="USA"/>
    <x v="2"/>
    <s v="4 to 6 hours a day"/>
    <m/>
    <m/>
    <s v=""/>
    <s v=""/>
    <s v=""/>
    <n v="4"/>
    <s v=""/>
    <n v="6"/>
    <s v=""/>
    <s v=""/>
    <n v="6"/>
    <n v="66.666666666666657"/>
    <n v="0"/>
    <x v="0"/>
  </r>
  <r>
    <x v="515"/>
    <d v="2012-05-26T04:48:35"/>
    <n v="600000"/>
    <n v="600000"/>
    <s v="INR"/>
    <n v="10684.750012465542"/>
    <s v="Project Manager"/>
    <x v="3"/>
    <s v="India"/>
    <x v="0"/>
    <s v="4 to 6 hours a day"/>
    <m/>
    <m/>
    <s v=""/>
    <s v=""/>
    <s v=""/>
    <n v="4"/>
    <s v=""/>
    <n v="6"/>
    <s v=""/>
    <s v=""/>
    <n v="6"/>
    <n v="6.8491987259394493"/>
    <n v="0"/>
    <x v="0"/>
  </r>
  <r>
    <x v="516"/>
    <d v="2012-05-26T04:48:54"/>
    <n v="200000"/>
    <n v="200000"/>
    <s v="USD"/>
    <n v="200000"/>
    <s v="COO"/>
    <x v="4"/>
    <s v="USA"/>
    <x v="2"/>
    <s v="2 to 3 hours per day"/>
    <m/>
    <m/>
    <s v=""/>
    <n v="2"/>
    <n v="3"/>
    <s v=""/>
    <s v=""/>
    <s v=""/>
    <s v=""/>
    <s v=""/>
    <n v="3"/>
    <n v="256.41025641025641"/>
    <n v="0"/>
    <x v="0"/>
  </r>
  <r>
    <x v="517"/>
    <d v="2012-05-26T04:50:21"/>
    <s v="EUR 49248"/>
    <n v="49248"/>
    <s v="EUR"/>
    <n v="62564.631571458704"/>
    <s v="Financial Advisor"/>
    <x v="5"/>
    <s v="Netherlands"/>
    <x v="18"/>
    <s v="All the 8 hours baby, all the 8!"/>
    <m/>
    <m/>
    <s v=""/>
    <s v=""/>
    <s v=""/>
    <s v=""/>
    <s v=""/>
    <s v=""/>
    <s v=""/>
    <n v="8"/>
    <n v="8"/>
    <n v="30.079149793970529"/>
    <n v="0"/>
    <x v="0"/>
  </r>
  <r>
    <x v="518"/>
    <d v="2012-05-26T04:50:47"/>
    <n v="36500"/>
    <n v="36500"/>
    <s v="GBP"/>
    <n v="57530.506930455871"/>
    <s v="Production Manager"/>
    <x v="3"/>
    <s v="UK"/>
    <x v="14"/>
    <s v="2 to 3 hours per day"/>
    <m/>
    <m/>
    <s v=""/>
    <n v="2"/>
    <n v="3"/>
    <s v=""/>
    <s v=""/>
    <s v=""/>
    <s v=""/>
    <s v=""/>
    <n v="3"/>
    <n v="73.757060167251112"/>
    <n v="0"/>
    <x v="0"/>
  </r>
  <r>
    <x v="519"/>
    <d v="2012-05-26T05:00:21"/>
    <n v="82300"/>
    <n v="82300"/>
    <s v="USD"/>
    <n v="82300"/>
    <s v="Manager - Finance"/>
    <x v="3"/>
    <s v="USA"/>
    <x v="2"/>
    <s v="2 to 3 hours per day"/>
    <m/>
    <m/>
    <s v=""/>
    <n v="2"/>
    <n v="3"/>
    <s v=""/>
    <s v=""/>
    <s v=""/>
    <s v=""/>
    <s v=""/>
    <n v="3"/>
    <n v="105.51282051282051"/>
    <n v="0"/>
    <x v="0"/>
  </r>
  <r>
    <x v="520"/>
    <d v="2012-05-26T05:04:49"/>
    <n v="95000"/>
    <n v="95000"/>
    <s v="USD"/>
    <n v="95000"/>
    <s v="Process Design Consultant"/>
    <x v="8"/>
    <s v="USA"/>
    <x v="2"/>
    <s v="4 to 6 hours a day"/>
    <m/>
    <m/>
    <s v=""/>
    <s v=""/>
    <s v=""/>
    <n v="4"/>
    <s v=""/>
    <n v="6"/>
    <s v=""/>
    <s v=""/>
    <n v="6"/>
    <n v="60.897435897435898"/>
    <n v="0"/>
    <x v="0"/>
  </r>
  <r>
    <x v="521"/>
    <d v="2012-05-26T05:07:30"/>
    <n v="140000"/>
    <n v="140000"/>
    <s v="GBP"/>
    <n v="220664.95808941979"/>
    <s v="vba specialist"/>
    <x v="6"/>
    <s v="UK"/>
    <x v="14"/>
    <s v="All the 8 hours baby, all the 8!"/>
    <m/>
    <m/>
    <s v=""/>
    <s v=""/>
    <s v=""/>
    <s v=""/>
    <s v=""/>
    <s v=""/>
    <s v=""/>
    <n v="8"/>
    <n v="8"/>
    <n v="106.0889221583749"/>
    <n v="0"/>
    <x v="0"/>
  </r>
  <r>
    <x v="522"/>
    <d v="2012-05-26T05:13:03"/>
    <n v="72000"/>
    <n v="72000"/>
    <s v="USD"/>
    <n v="72000"/>
    <s v="Analytical Department Director "/>
    <x v="0"/>
    <s v="Russia"/>
    <x v="13"/>
    <s v="2 to 3 hours per day"/>
    <m/>
    <m/>
    <s v=""/>
    <n v="2"/>
    <n v="3"/>
    <s v=""/>
    <s v=""/>
    <s v=""/>
    <s v=""/>
    <s v=""/>
    <n v="3"/>
    <n v="92.307692307692307"/>
    <n v="0"/>
    <x v="0"/>
  </r>
  <r>
    <x v="523"/>
    <d v="2012-05-26T05:15:54"/>
    <n v="60000"/>
    <n v="60000"/>
    <s v="AUD"/>
    <n v="61194.579384158147"/>
    <s v="Analyst"/>
    <x v="0"/>
    <s v="Australia"/>
    <x v="16"/>
    <s v="2 to 3 hours per day"/>
    <m/>
    <m/>
    <s v=""/>
    <n v="2"/>
    <n v="3"/>
    <s v=""/>
    <s v=""/>
    <s v=""/>
    <s v=""/>
    <s v=""/>
    <n v="3"/>
    <n v="78.454588954048916"/>
    <n v="0"/>
    <x v="0"/>
  </r>
  <r>
    <x v="524"/>
    <d v="2012-05-26T05:18:12"/>
    <s v="120k"/>
    <n v="120000"/>
    <s v="USD"/>
    <n v="120000"/>
    <s v="manager"/>
    <x v="3"/>
    <s v="nz"/>
    <x v="49"/>
    <s v="2 to 3 hours per day"/>
    <m/>
    <m/>
    <s v=""/>
    <n v="2"/>
    <n v="3"/>
    <s v=""/>
    <s v=""/>
    <s v=""/>
    <s v=""/>
    <s v=""/>
    <n v="3"/>
    <n v="153.84615384615384"/>
    <n v="0"/>
    <x v="0"/>
  </r>
  <r>
    <x v="525"/>
    <d v="2012-05-26T05:18:27"/>
    <s v="US$95K"/>
    <n v="95000"/>
    <s v="USD"/>
    <n v="95000"/>
    <s v="Director of Supply Chain"/>
    <x v="4"/>
    <s v="Central America"/>
    <x v="50"/>
    <s v="2 to 3 hours per day"/>
    <m/>
    <m/>
    <s v=""/>
    <n v="2"/>
    <n v="3"/>
    <s v=""/>
    <s v=""/>
    <s v=""/>
    <s v=""/>
    <s v=""/>
    <n v="3"/>
    <n v="121.7948717948718"/>
    <n v="0"/>
    <x v="0"/>
  </r>
  <r>
    <x v="526"/>
    <d v="2012-05-26T05:20:43"/>
    <n v="50000"/>
    <n v="50000"/>
    <s v="USD"/>
    <n v="50000"/>
    <s v="Research Assistant"/>
    <x v="0"/>
    <s v="USA"/>
    <x v="2"/>
    <s v="2 to 3 hours per day"/>
    <m/>
    <m/>
    <s v=""/>
    <n v="2"/>
    <n v="3"/>
    <s v=""/>
    <s v=""/>
    <s v=""/>
    <s v=""/>
    <s v=""/>
    <n v="3"/>
    <n v="64.102564102564102"/>
    <n v="0"/>
    <x v="0"/>
  </r>
  <r>
    <x v="527"/>
    <d v="2012-05-26T05:23:20"/>
    <s v="73,000 GBP"/>
    <n v="73000"/>
    <s v="GBP"/>
    <n v="115061.01386091174"/>
    <s v="Finance Manager"/>
    <x v="3"/>
    <s v="UK"/>
    <x v="14"/>
    <s v="4 to 6 hours a day"/>
    <m/>
    <m/>
    <s v=""/>
    <s v=""/>
    <s v=""/>
    <n v="4"/>
    <s v=""/>
    <n v="6"/>
    <s v=""/>
    <s v=""/>
    <n v="6"/>
    <n v="73.757060167251112"/>
    <n v="0"/>
    <x v="0"/>
  </r>
  <r>
    <x v="528"/>
    <d v="2012-05-26T05:24:16"/>
    <n v="50000"/>
    <n v="50000"/>
    <s v="USD"/>
    <n v="50000"/>
    <s v="Excel professional"/>
    <x v="0"/>
    <s v="self-employed"/>
    <x v="51"/>
    <s v="4 to 6 hours a day"/>
    <m/>
    <m/>
    <s v=""/>
    <s v=""/>
    <s v=""/>
    <n v="4"/>
    <s v=""/>
    <n v="6"/>
    <s v=""/>
    <s v=""/>
    <n v="6"/>
    <n v="32.051282051282051"/>
    <n v="0"/>
    <x v="0"/>
  </r>
  <r>
    <x v="529"/>
    <d v="2012-05-26T05:27:14"/>
    <n v="46000"/>
    <n v="46000"/>
    <s v="USD"/>
    <n v="46000"/>
    <s v="Research Analyst"/>
    <x v="0"/>
    <s v="USA"/>
    <x v="2"/>
    <s v="2 to 3 hours per day"/>
    <m/>
    <m/>
    <s v=""/>
    <n v="2"/>
    <n v="3"/>
    <s v=""/>
    <s v=""/>
    <s v=""/>
    <s v=""/>
    <s v=""/>
    <n v="3"/>
    <n v="58.974358974358978"/>
    <n v="0"/>
    <x v="0"/>
  </r>
  <r>
    <x v="530"/>
    <d v="2012-05-26T05:27:37"/>
    <s v="PKR 50,000"/>
    <n v="600000"/>
    <s v="PKR"/>
    <n v="6368.453230079479"/>
    <s v="Trainer"/>
    <x v="8"/>
    <s v="Pakistan"/>
    <x v="3"/>
    <s v="4 to 6 hours a day"/>
    <m/>
    <m/>
    <s v=""/>
    <s v=""/>
    <s v=""/>
    <n v="4"/>
    <s v=""/>
    <n v="6"/>
    <s v=""/>
    <s v=""/>
    <n v="6"/>
    <n v="4.0823418141535122"/>
    <n v="0"/>
    <x v="0"/>
  </r>
  <r>
    <x v="531"/>
    <d v="2012-05-26T05:28:46"/>
    <n v="85000"/>
    <n v="85000"/>
    <s v="AUD"/>
    <n v="86692.320794224041"/>
    <s v="Business analyst"/>
    <x v="0"/>
    <s v="Australia"/>
    <x v="16"/>
    <s v="4 to 6 hours a day"/>
    <m/>
    <m/>
    <s v=""/>
    <s v=""/>
    <s v=""/>
    <n v="4"/>
    <s v=""/>
    <n v="6"/>
    <s v=""/>
    <s v=""/>
    <n v="6"/>
    <n v="55.572000509117977"/>
    <n v="0"/>
    <x v="0"/>
  </r>
  <r>
    <x v="532"/>
    <d v="2012-05-26T05:29:55"/>
    <n v="450000"/>
    <n v="450000"/>
    <s v="INR"/>
    <n v="8013.5625093491553"/>
    <s v="deputy manager"/>
    <x v="3"/>
    <s v="India"/>
    <x v="0"/>
    <s v="All the 8 hours baby, all the 8!"/>
    <m/>
    <m/>
    <s v=""/>
    <s v=""/>
    <s v=""/>
    <s v=""/>
    <s v=""/>
    <s v=""/>
    <s v=""/>
    <n v="8"/>
    <n v="8"/>
    <n v="3.85267428334094"/>
    <n v="0"/>
    <x v="0"/>
  </r>
  <r>
    <x v="533"/>
    <d v="2012-05-26T05:29:58"/>
    <n v="43000"/>
    <n v="43000"/>
    <s v="USD"/>
    <n v="43000"/>
    <s v="Accountant"/>
    <x v="5"/>
    <s v="USA"/>
    <x v="2"/>
    <s v="All the 8 hours baby, all the 8!"/>
    <m/>
    <m/>
    <s v=""/>
    <s v=""/>
    <s v=""/>
    <s v=""/>
    <s v=""/>
    <s v=""/>
    <s v=""/>
    <n v="8"/>
    <n v="8"/>
    <n v="20.673076923076923"/>
    <n v="0"/>
    <x v="0"/>
  </r>
  <r>
    <x v="534"/>
    <d v="2012-05-26T05:30:12"/>
    <n v="1500"/>
    <n v="18000"/>
    <s v="USD"/>
    <n v="18000"/>
    <s v="Engineer"/>
    <x v="2"/>
    <s v="Brazil"/>
    <x v="24"/>
    <s v="4 to 6 hours a day"/>
    <m/>
    <m/>
    <s v=""/>
    <s v=""/>
    <s v=""/>
    <n v="4"/>
    <s v=""/>
    <n v="6"/>
    <s v=""/>
    <s v=""/>
    <n v="6"/>
    <n v="11.538461538461538"/>
    <n v="0"/>
    <x v="0"/>
  </r>
  <r>
    <x v="535"/>
    <d v="2012-05-26T05:31:06"/>
    <n v="55000"/>
    <n v="55000"/>
    <s v="USD"/>
    <n v="55000"/>
    <s v="Marketing"/>
    <x v="0"/>
    <s v="USA"/>
    <x v="2"/>
    <s v="2 to 3 hours per day"/>
    <m/>
    <m/>
    <s v=""/>
    <n v="2"/>
    <n v="3"/>
    <s v=""/>
    <s v=""/>
    <s v=""/>
    <s v=""/>
    <s v=""/>
    <n v="3"/>
    <n v="70.512820512820511"/>
    <n v="0"/>
    <x v="0"/>
  </r>
  <r>
    <x v="536"/>
    <d v="2012-05-26T05:31:25"/>
    <s v="Rs. 500000"/>
    <n v="500000"/>
    <s v="INR"/>
    <n v="8903.9583437212841"/>
    <s v="Research Associate"/>
    <x v="0"/>
    <s v="India"/>
    <x v="0"/>
    <s v="All the 8 hours baby, all the 8!"/>
    <m/>
    <m/>
    <s v=""/>
    <s v=""/>
    <s v=""/>
    <s v=""/>
    <s v=""/>
    <s v=""/>
    <s v=""/>
    <n v="8"/>
    <n v="8"/>
    <n v="4.2807492037121557"/>
    <n v="0"/>
    <x v="0"/>
  </r>
  <r>
    <x v="537"/>
    <d v="2012-05-26T05:33:43"/>
    <n v="45000"/>
    <n v="45000"/>
    <s v="USD"/>
    <n v="45000"/>
    <s v="Reports Coordinator"/>
    <x v="7"/>
    <s v="USA"/>
    <x v="2"/>
    <s v="All the 8 hours baby, all the 8!"/>
    <m/>
    <m/>
    <s v=""/>
    <s v=""/>
    <s v=""/>
    <s v=""/>
    <s v=""/>
    <s v=""/>
    <s v=""/>
    <n v="8"/>
    <n v="8"/>
    <n v="21.634615384615383"/>
    <n v="0"/>
    <x v="0"/>
  </r>
  <r>
    <x v="538"/>
    <d v="2012-05-26T05:35:00"/>
    <n v="50000"/>
    <n v="50000"/>
    <s v="USD"/>
    <n v="50000"/>
    <s v="Quality Compliance Manager"/>
    <x v="3"/>
    <s v="USA"/>
    <x v="2"/>
    <s v="4 to 6 hours a day"/>
    <m/>
    <m/>
    <s v=""/>
    <s v=""/>
    <s v=""/>
    <n v="4"/>
    <s v=""/>
    <n v="6"/>
    <s v=""/>
    <s v=""/>
    <n v="6"/>
    <n v="32.051282051282051"/>
    <n v="0"/>
    <x v="0"/>
  </r>
  <r>
    <x v="539"/>
    <d v="2012-05-26T05:44:42"/>
    <s v="80,000 USD"/>
    <n v="80000"/>
    <s v="USD"/>
    <n v="80000"/>
    <s v="Cost Analyst"/>
    <x v="0"/>
    <s v="USA"/>
    <x v="2"/>
    <s v="All the 8 hours baby, all the 8!"/>
    <m/>
    <m/>
    <s v=""/>
    <s v=""/>
    <s v=""/>
    <s v=""/>
    <s v=""/>
    <s v=""/>
    <s v=""/>
    <n v="8"/>
    <n v="8"/>
    <n v="38.46153846153846"/>
    <n v="0"/>
    <x v="0"/>
  </r>
  <r>
    <x v="540"/>
    <d v="2012-05-26T05:46:02"/>
    <n v="67000"/>
    <n v="67000"/>
    <s v="USD"/>
    <n v="67000"/>
    <s v="Management Analyst"/>
    <x v="0"/>
    <s v="USA"/>
    <x v="2"/>
    <s v="4 to 6 hours a day"/>
    <m/>
    <m/>
    <s v=""/>
    <s v=""/>
    <s v=""/>
    <n v="4"/>
    <s v=""/>
    <n v="6"/>
    <s v=""/>
    <s v=""/>
    <n v="6"/>
    <n v="42.948717948717949"/>
    <n v="0"/>
    <x v="0"/>
  </r>
  <r>
    <x v="541"/>
    <d v="2012-05-26T05:46:42"/>
    <n v="111000"/>
    <n v="111000"/>
    <s v="USD"/>
    <n v="111000"/>
    <s v="Senior Financial Analyst"/>
    <x v="0"/>
    <s v="Japan"/>
    <x v="52"/>
    <s v="All the 8 hours baby, all the 8!"/>
    <m/>
    <m/>
    <s v=""/>
    <s v=""/>
    <s v=""/>
    <s v=""/>
    <s v=""/>
    <s v=""/>
    <s v=""/>
    <n v="8"/>
    <n v="8"/>
    <n v="53.365384615384613"/>
    <n v="0"/>
    <x v="0"/>
  </r>
  <r>
    <x v="542"/>
    <d v="2012-05-26T05:48:10"/>
    <n v="120000"/>
    <n v="120000"/>
    <s v="USD"/>
    <n v="120000"/>
    <s v="Director"/>
    <x v="4"/>
    <s v="USA"/>
    <x v="2"/>
    <s v="4 to 6 hours a day"/>
    <m/>
    <m/>
    <s v=""/>
    <s v=""/>
    <s v=""/>
    <n v="4"/>
    <s v=""/>
    <n v="6"/>
    <s v=""/>
    <s v=""/>
    <n v="6"/>
    <n v="76.92307692307692"/>
    <n v="0"/>
    <x v="0"/>
  </r>
  <r>
    <x v="543"/>
    <d v="2012-05-26T05:48:12"/>
    <s v="Â£20000"/>
    <n v="20000"/>
    <s v="GBP"/>
    <n v="31523.565441345683"/>
    <s v="IT Consultant"/>
    <x v="8"/>
    <s v="UK"/>
    <x v="14"/>
    <s v="4 to 6 hours a day"/>
    <m/>
    <m/>
    <s v=""/>
    <s v=""/>
    <s v=""/>
    <n v="4"/>
    <s v=""/>
    <n v="6"/>
    <s v=""/>
    <s v=""/>
    <n v="6"/>
    <n v="20.20741374445236"/>
    <n v="0"/>
    <x v="0"/>
  </r>
  <r>
    <x v="544"/>
    <d v="2012-05-26T05:50:21"/>
    <n v="77000"/>
    <n v="77000"/>
    <s v="AUD"/>
    <n v="78533.043543002947"/>
    <s v="Intelligence Analyst"/>
    <x v="0"/>
    <s v="Australia"/>
    <x v="16"/>
    <s v="2 to 3 hours per day"/>
    <m/>
    <m/>
    <s v=""/>
    <n v="2"/>
    <n v="3"/>
    <s v=""/>
    <s v=""/>
    <s v=""/>
    <s v=""/>
    <s v=""/>
    <n v="3"/>
    <n v="100.68338915769608"/>
    <n v="0"/>
    <x v="0"/>
  </r>
  <r>
    <x v="545"/>
    <d v="2012-05-26T05:50:23"/>
    <n v="60000"/>
    <n v="60000"/>
    <s v="USD"/>
    <n v="60000"/>
    <s v="Marketing Specialist"/>
    <x v="6"/>
    <s v="USA"/>
    <x v="2"/>
    <s v="1 or 2 hours a day"/>
    <m/>
    <m/>
    <n v="1"/>
    <n v="2"/>
    <s v=""/>
    <s v=""/>
    <s v=""/>
    <s v=""/>
    <s v=""/>
    <s v=""/>
    <n v="2"/>
    <n v="115.38461538461539"/>
    <n v="0"/>
    <x v="0"/>
  </r>
  <r>
    <x v="546"/>
    <d v="2012-05-26T05:50:26"/>
    <n v="35000"/>
    <n v="35000"/>
    <s v="USD"/>
    <n v="35000"/>
    <s v="Analyst"/>
    <x v="0"/>
    <s v="USA"/>
    <x v="2"/>
    <s v="2 to 3 hours per day"/>
    <m/>
    <m/>
    <s v=""/>
    <n v="2"/>
    <n v="3"/>
    <s v=""/>
    <s v=""/>
    <s v=""/>
    <s v=""/>
    <s v=""/>
    <n v="3"/>
    <n v="44.871794871794869"/>
    <n v="0"/>
    <x v="0"/>
  </r>
  <r>
    <x v="547"/>
    <d v="2012-05-26T05:52:47"/>
    <n v="50000"/>
    <n v="50000"/>
    <s v="EUR"/>
    <n v="63519.971949580387"/>
    <s v="Proyect Manager"/>
    <x v="3"/>
    <s v="Panama"/>
    <x v="23"/>
    <s v="2 to 3 hours per day"/>
    <m/>
    <m/>
    <s v=""/>
    <n v="2"/>
    <n v="3"/>
    <s v=""/>
    <s v=""/>
    <s v=""/>
    <s v=""/>
    <s v=""/>
    <n v="3"/>
    <n v="81.435861473821006"/>
    <n v="0"/>
    <x v="0"/>
  </r>
  <r>
    <x v="548"/>
    <d v="2012-05-26T05:55:22"/>
    <n v="54000"/>
    <n v="54000"/>
    <s v="USD"/>
    <n v="54000"/>
    <s v="IT Specialist"/>
    <x v="6"/>
    <s v="USA"/>
    <x v="2"/>
    <s v="All the 8 hours baby, all the 8!"/>
    <n v="5"/>
    <m/>
    <s v=""/>
    <s v=""/>
    <s v=""/>
    <s v=""/>
    <s v=""/>
    <s v=""/>
    <s v=""/>
    <n v="8"/>
    <n v="8"/>
    <n v="25.96153846153846"/>
    <s v="0"/>
    <x v="1"/>
  </r>
  <r>
    <x v="549"/>
    <d v="2012-05-26T06:01:57"/>
    <n v="1300"/>
    <n v="15600"/>
    <s v="USD"/>
    <n v="15600"/>
    <s v="CONTROLLER"/>
    <x v="1"/>
    <s v="BRA"/>
    <x v="24"/>
    <s v="4 to 6 hours a day"/>
    <n v="20"/>
    <m/>
    <s v=""/>
    <s v=""/>
    <s v=""/>
    <n v="4"/>
    <s v=""/>
    <n v="6"/>
    <s v=""/>
    <s v=""/>
    <n v="6"/>
    <n v="10"/>
    <s v="0"/>
    <x v="2"/>
  </r>
  <r>
    <x v="550"/>
    <d v="2012-05-26T06:08:23"/>
    <n v="35000"/>
    <n v="35000"/>
    <s v="USD"/>
    <n v="35000"/>
    <s v="Technical Support Technician"/>
    <x v="0"/>
    <s v="USA"/>
    <x v="2"/>
    <s v="1 or 2 hours a day"/>
    <n v="7"/>
    <m/>
    <n v="1"/>
    <n v="2"/>
    <s v=""/>
    <s v=""/>
    <s v=""/>
    <s v=""/>
    <s v=""/>
    <s v=""/>
    <n v="2"/>
    <n v="67.307692307692307"/>
    <s v="0"/>
    <x v="3"/>
  </r>
  <r>
    <x v="551"/>
    <d v="2012-05-26T06:10:08"/>
    <n v="188000"/>
    <n v="188000"/>
    <s v="USD"/>
    <n v="188000"/>
    <s v="Director, Supply Chain Operations"/>
    <x v="4"/>
    <s v="USA"/>
    <x v="2"/>
    <s v="1 or 2 hours a day"/>
    <n v="20"/>
    <m/>
    <n v="1"/>
    <n v="2"/>
    <s v=""/>
    <s v=""/>
    <s v=""/>
    <s v=""/>
    <s v=""/>
    <s v=""/>
    <n v="2"/>
    <n v="361.53846153846155"/>
    <s v="0"/>
    <x v="2"/>
  </r>
  <r>
    <x v="552"/>
    <d v="2012-05-26T06:14:13"/>
    <n v="27500"/>
    <n v="27500"/>
    <s v="USD"/>
    <n v="27500"/>
    <s v="Associate"/>
    <x v="0"/>
    <s v="USA"/>
    <x v="2"/>
    <s v="All the 8 hours baby, all the 8!"/>
    <n v="1"/>
    <m/>
    <s v=""/>
    <s v=""/>
    <s v=""/>
    <s v=""/>
    <s v=""/>
    <s v=""/>
    <s v=""/>
    <n v="8"/>
    <n v="8"/>
    <n v="13.221153846153847"/>
    <s v="0"/>
    <x v="4"/>
  </r>
  <r>
    <x v="553"/>
    <d v="2012-05-26T06:20:38"/>
    <n v="140000"/>
    <n v="140000"/>
    <s v="USD"/>
    <n v="140000"/>
    <s v="controller"/>
    <x v="1"/>
    <s v="USA"/>
    <x v="2"/>
    <s v="2 to 3 hours per day"/>
    <n v="10"/>
    <m/>
    <s v=""/>
    <n v="2"/>
    <n v="3"/>
    <s v=""/>
    <s v=""/>
    <s v=""/>
    <s v=""/>
    <s v=""/>
    <n v="3"/>
    <n v="179.48717948717947"/>
    <s v="0"/>
    <x v="3"/>
  </r>
  <r>
    <x v="554"/>
    <d v="2012-05-26T06:24:03"/>
    <n v="55000"/>
    <n v="55000"/>
    <s v="EUR"/>
    <n v="69871.969144538423"/>
    <s v="Business analyst"/>
    <x v="0"/>
    <s v="Netherlands"/>
    <x v="18"/>
    <s v="All the 8 hours baby, all the 8!"/>
    <n v="6"/>
    <m/>
    <s v=""/>
    <s v=""/>
    <s v=""/>
    <s v=""/>
    <s v=""/>
    <s v=""/>
    <s v=""/>
    <n v="8"/>
    <n v="8"/>
    <n v="33.592292857951165"/>
    <s v="0"/>
    <x v="3"/>
  </r>
  <r>
    <x v="555"/>
    <d v="2012-05-26T06:40:59"/>
    <n v="45000"/>
    <n v="45000"/>
    <s v="USD"/>
    <n v="45000"/>
    <s v="Workflow Analyst"/>
    <x v="0"/>
    <s v="USA"/>
    <x v="2"/>
    <s v="4 to 6 hours a day"/>
    <n v="2"/>
    <m/>
    <s v=""/>
    <s v=""/>
    <s v=""/>
    <n v="4"/>
    <s v=""/>
    <n v="6"/>
    <s v=""/>
    <s v=""/>
    <n v="6"/>
    <n v="28.846153846153847"/>
    <s v="0"/>
    <x v="5"/>
  </r>
  <r>
    <x v="556"/>
    <d v="2012-05-26T06:46:03"/>
    <s v="95000 USD"/>
    <n v="95000"/>
    <s v="USD"/>
    <n v="95000"/>
    <s v="Business Analyst"/>
    <x v="0"/>
    <s v="Australia"/>
    <x v="16"/>
    <s v="2 to 3 hours per day"/>
    <n v="11"/>
    <m/>
    <s v=""/>
    <n v="2"/>
    <n v="3"/>
    <s v=""/>
    <s v=""/>
    <s v=""/>
    <s v=""/>
    <s v=""/>
    <n v="3"/>
    <n v="121.7948717948718"/>
    <s v="0"/>
    <x v="2"/>
  </r>
  <r>
    <x v="557"/>
    <d v="2012-05-26T06:47:00"/>
    <s v="AUD $155,000"/>
    <n v="155000"/>
    <s v="AUD"/>
    <n v="158085.99674240855"/>
    <s v="Finance Manager Business Services"/>
    <x v="3"/>
    <s v="Australia"/>
    <x v="16"/>
    <s v="4 to 6 hours a day"/>
    <n v="20"/>
    <m/>
    <s v=""/>
    <s v=""/>
    <s v=""/>
    <n v="4"/>
    <s v=""/>
    <n v="6"/>
    <s v=""/>
    <s v=""/>
    <n v="6"/>
    <n v="101.33717739897983"/>
    <s v="0"/>
    <x v="2"/>
  </r>
  <r>
    <x v="558"/>
    <d v="2012-05-26T06:47:59"/>
    <s v="NZ $80,000"/>
    <n v="80000"/>
    <s v="NZD"/>
    <n v="63807.047488395103"/>
    <s v="Accountant/Analyst"/>
    <x v="0"/>
    <s v="New Zealand"/>
    <x v="49"/>
    <s v="4 to 6 hours a day"/>
    <n v="23"/>
    <m/>
    <s v=""/>
    <s v=""/>
    <s v=""/>
    <n v="4"/>
    <s v=""/>
    <n v="6"/>
    <s v=""/>
    <s v=""/>
    <n v="6"/>
    <n v="40.901953518201992"/>
    <s v="0"/>
    <x v="2"/>
  </r>
  <r>
    <x v="559"/>
    <d v="2012-05-26T06:50:23"/>
    <n v="38000"/>
    <n v="38000"/>
    <s v="USD"/>
    <n v="38000"/>
    <s v="Costing Analysis"/>
    <x v="0"/>
    <s v="USA"/>
    <x v="2"/>
    <s v="All the 8 hours baby, all the 8!"/>
    <n v="11"/>
    <m/>
    <s v=""/>
    <s v=""/>
    <s v=""/>
    <s v=""/>
    <s v=""/>
    <s v=""/>
    <s v=""/>
    <n v="8"/>
    <n v="8"/>
    <n v="18.26923076923077"/>
    <s v="0"/>
    <x v="2"/>
  </r>
  <r>
    <x v="560"/>
    <d v="2012-05-26T06:54:40"/>
    <n v="90000"/>
    <n v="90000"/>
    <s v="USD"/>
    <n v="90000"/>
    <s v="Sales Operations Supervisor"/>
    <x v="3"/>
    <s v="USA"/>
    <x v="2"/>
    <s v="4 to 6 hours a day"/>
    <n v="6"/>
    <m/>
    <s v=""/>
    <s v=""/>
    <s v=""/>
    <n v="4"/>
    <s v=""/>
    <n v="6"/>
    <s v=""/>
    <s v=""/>
    <n v="6"/>
    <n v="57.692307692307693"/>
    <s v="0"/>
    <x v="3"/>
  </r>
  <r>
    <x v="561"/>
    <d v="2012-05-26T06:57:09"/>
    <s v="Â£28800"/>
    <n v="28800"/>
    <s v="GBP"/>
    <n v="45393.934235537781"/>
    <s v="Finance Manager"/>
    <x v="3"/>
    <s v="UK"/>
    <x v="14"/>
    <s v="4 to 6 hours a day"/>
    <n v="27"/>
    <m/>
    <s v=""/>
    <s v=""/>
    <s v=""/>
    <n v="4"/>
    <s v=""/>
    <n v="6"/>
    <s v=""/>
    <s v=""/>
    <n v="6"/>
    <n v="29.098675792011399"/>
    <s v="0"/>
    <x v="2"/>
  </r>
  <r>
    <x v="562"/>
    <d v="2012-05-26T07:01:10"/>
    <s v="Â£21000"/>
    <n v="21000"/>
    <s v="GBP"/>
    <n v="33099.743713412965"/>
    <s v="Sales Analyst"/>
    <x v="0"/>
    <s v="UK"/>
    <x v="14"/>
    <s v="All the 8 hours baby, all the 8!"/>
    <n v="10"/>
    <m/>
    <s v=""/>
    <s v=""/>
    <s v=""/>
    <s v=""/>
    <s v=""/>
    <s v=""/>
    <s v=""/>
    <n v="8"/>
    <n v="8"/>
    <n v="15.913338323756234"/>
    <s v="0"/>
    <x v="3"/>
  </r>
  <r>
    <x v="563"/>
    <d v="2012-05-26T07:06:50"/>
    <s v="USD 4285.00"/>
    <n v="4285"/>
    <s v="USD"/>
    <n v="4285"/>
    <s v="Assistant"/>
    <x v="0"/>
    <s v="India"/>
    <x v="0"/>
    <s v="All the 8 hours baby, all the 8!"/>
    <n v="6"/>
    <m/>
    <s v=""/>
    <s v=""/>
    <s v=""/>
    <s v=""/>
    <s v=""/>
    <s v=""/>
    <s v=""/>
    <n v="8"/>
    <n v="8"/>
    <n v="2.0600961538461537"/>
    <s v="0"/>
    <x v="3"/>
  </r>
  <r>
    <x v="564"/>
    <d v="2012-05-26T07:14:02"/>
    <n v="6000"/>
    <n v="6000"/>
    <s v="USD"/>
    <n v="6000"/>
    <s v="In Charge"/>
    <x v="3"/>
    <s v="Guyana"/>
    <x v="53"/>
    <s v="1 or 2 hours a day"/>
    <n v="20"/>
    <m/>
    <n v="1"/>
    <n v="2"/>
    <s v=""/>
    <s v=""/>
    <s v=""/>
    <s v=""/>
    <s v=""/>
    <s v=""/>
    <n v="2"/>
    <n v="11.538461538461538"/>
    <s v="0"/>
    <x v="2"/>
  </r>
  <r>
    <x v="565"/>
    <d v="2012-05-26T07:15:48"/>
    <s v="$22,000 AUD"/>
    <n v="22000"/>
    <s v="AUD"/>
    <n v="22438.012440857987"/>
    <s v="Sales Analyst"/>
    <x v="0"/>
    <s v="Australia"/>
    <x v="16"/>
    <s v="4 to 6 hours a day"/>
    <n v="8"/>
    <m/>
    <s v=""/>
    <s v=""/>
    <s v=""/>
    <n v="4"/>
    <s v=""/>
    <n v="6"/>
    <s v=""/>
    <s v=""/>
    <n v="6"/>
    <n v="14.383341308242299"/>
    <s v="0"/>
    <x v="3"/>
  </r>
  <r>
    <x v="566"/>
    <d v="2012-05-26T07:18:57"/>
    <n v="90000"/>
    <n v="90000"/>
    <s v="USD"/>
    <n v="90000"/>
    <s v="Manager"/>
    <x v="3"/>
    <s v="USA"/>
    <x v="2"/>
    <s v="2 to 3 hours per day"/>
    <n v="15"/>
    <m/>
    <s v=""/>
    <n v="2"/>
    <n v="3"/>
    <s v=""/>
    <s v=""/>
    <s v=""/>
    <s v=""/>
    <s v=""/>
    <n v="3"/>
    <n v="115.38461538461539"/>
    <s v="0"/>
    <x v="2"/>
  </r>
  <r>
    <x v="567"/>
    <d v="2012-05-26T07:23:11"/>
    <n v="150000"/>
    <n v="150000"/>
    <s v="USD"/>
    <n v="150000"/>
    <s v="CFO"/>
    <x v="4"/>
    <s v="USA"/>
    <x v="2"/>
    <s v="4 to 6 hours a day"/>
    <n v="22"/>
    <m/>
    <s v=""/>
    <s v=""/>
    <s v=""/>
    <n v="4"/>
    <s v=""/>
    <n v="6"/>
    <s v=""/>
    <s v=""/>
    <n v="6"/>
    <n v="96.15384615384616"/>
    <s v="0"/>
    <x v="2"/>
  </r>
  <r>
    <x v="568"/>
    <d v="2012-05-26T07:32:19"/>
    <n v="130000"/>
    <n v="130000"/>
    <s v="AUD"/>
    <n v="132588.25533234264"/>
    <s v="Accountant"/>
    <x v="5"/>
    <s v="Australia"/>
    <x v="16"/>
    <s v="2 to 3 hours per day"/>
    <n v="27"/>
    <m/>
    <s v=""/>
    <n v="2"/>
    <n v="3"/>
    <s v=""/>
    <s v=""/>
    <s v=""/>
    <s v=""/>
    <s v=""/>
    <n v="3"/>
    <n v="169.98494273377261"/>
    <s v="0"/>
    <x v="2"/>
  </r>
  <r>
    <x v="569"/>
    <d v="2012-05-26T07:36:23"/>
    <n v="45000"/>
    <n v="45000"/>
    <s v="USD"/>
    <n v="45000"/>
    <s v="business analyst"/>
    <x v="0"/>
    <s v="USA"/>
    <x v="2"/>
    <s v="4 to 6 hours a day"/>
    <n v="3"/>
    <m/>
    <s v=""/>
    <s v=""/>
    <s v=""/>
    <n v="4"/>
    <s v=""/>
    <n v="6"/>
    <s v=""/>
    <s v=""/>
    <n v="6"/>
    <n v="28.846153846153847"/>
    <s v="0"/>
    <x v="5"/>
  </r>
  <r>
    <x v="570"/>
    <d v="2012-05-26T07:37:53"/>
    <n v="50000"/>
    <n v="50000"/>
    <s v="USD"/>
    <n v="50000"/>
    <s v="IT Specialist"/>
    <x v="6"/>
    <s v="USA"/>
    <x v="2"/>
    <s v="2 to 3 hours per day"/>
    <n v="10"/>
    <m/>
    <s v=""/>
    <n v="2"/>
    <n v="3"/>
    <s v=""/>
    <s v=""/>
    <s v=""/>
    <s v=""/>
    <s v=""/>
    <n v="3"/>
    <n v="64.102564102564102"/>
    <s v="0"/>
    <x v="3"/>
  </r>
  <r>
    <x v="571"/>
    <d v="2012-05-26T07:44:04"/>
    <n v="300000"/>
    <n v="300000"/>
    <s v="USD"/>
    <n v="300000"/>
    <s v="CEO"/>
    <x v="4"/>
    <s v="USA"/>
    <x v="2"/>
    <s v="2 to 3 hours per day"/>
    <n v="30"/>
    <m/>
    <s v=""/>
    <n v="2"/>
    <n v="3"/>
    <s v=""/>
    <s v=""/>
    <s v=""/>
    <s v=""/>
    <s v=""/>
    <n v="3"/>
    <n v="384.61538461538464"/>
    <s v="0"/>
    <x v="2"/>
  </r>
  <r>
    <x v="572"/>
    <d v="2012-05-26T07:48:29"/>
    <n v="102000"/>
    <n v="102000"/>
    <s v="AUD"/>
    <n v="104030.78495306884"/>
    <s v="coordinator lismore regional airport"/>
    <x v="3"/>
    <s v="Australia"/>
    <x v="16"/>
    <s v="1 or 2 hours a day"/>
    <n v="10"/>
    <m/>
    <n v="1"/>
    <n v="2"/>
    <s v=""/>
    <s v=""/>
    <s v=""/>
    <s v=""/>
    <s v=""/>
    <s v=""/>
    <n v="2"/>
    <n v="200.0592018328247"/>
    <s v="0"/>
    <x v="3"/>
  </r>
  <r>
    <x v="573"/>
    <d v="2012-05-26T07:50:50"/>
    <n v="115000"/>
    <n v="115000"/>
    <s v="USD"/>
    <n v="115000"/>
    <s v="Mgr Op Excellence"/>
    <x v="3"/>
    <s v="USA"/>
    <x v="2"/>
    <s v="4 to 6 hours a day"/>
    <n v="15"/>
    <m/>
    <s v=""/>
    <s v=""/>
    <s v=""/>
    <n v="4"/>
    <s v=""/>
    <n v="6"/>
    <s v=""/>
    <s v=""/>
    <n v="6"/>
    <n v="73.71794871794873"/>
    <s v="0"/>
    <x v="2"/>
  </r>
  <r>
    <x v="574"/>
    <d v="2012-05-26T07:53:13"/>
    <n v="70000"/>
    <n v="70000"/>
    <s v="USD"/>
    <n v="70000"/>
    <s v="Financial Analyst"/>
    <x v="0"/>
    <s v="USA"/>
    <x v="2"/>
    <s v="4 to 6 hours a day"/>
    <n v="3"/>
    <m/>
    <s v=""/>
    <s v=""/>
    <s v=""/>
    <n v="4"/>
    <s v=""/>
    <n v="6"/>
    <s v=""/>
    <s v=""/>
    <n v="6"/>
    <n v="44.871794871794869"/>
    <s v="0"/>
    <x v="5"/>
  </r>
  <r>
    <x v="575"/>
    <d v="2012-05-26T07:57:04"/>
    <n v="106000"/>
    <n v="106000"/>
    <s v="AUD"/>
    <n v="108110.42357867939"/>
    <s v="Pricing and Strategy Specialist"/>
    <x v="6"/>
    <s v="Australia"/>
    <x v="16"/>
    <s v="4 to 6 hours a day"/>
    <n v="16"/>
    <m/>
    <s v=""/>
    <s v=""/>
    <s v=""/>
    <n v="4"/>
    <s v=""/>
    <n v="6"/>
    <s v=""/>
    <s v=""/>
    <n v="6"/>
    <n v="69.301553576076529"/>
    <s v="0"/>
    <x v="2"/>
  </r>
  <r>
    <x v="576"/>
    <d v="2012-05-26T08:01:44"/>
    <n v="75000"/>
    <n v="75000"/>
    <s v="USD"/>
    <n v="75000"/>
    <s v="Sr. Human Resources Analyst"/>
    <x v="0"/>
    <s v="USA"/>
    <x v="2"/>
    <s v="2 to 3 hours per day"/>
    <n v="25"/>
    <m/>
    <s v=""/>
    <n v="2"/>
    <n v="3"/>
    <s v=""/>
    <s v=""/>
    <s v=""/>
    <s v=""/>
    <s v=""/>
    <n v="3"/>
    <n v="96.15384615384616"/>
    <s v="0"/>
    <x v="2"/>
  </r>
  <r>
    <x v="577"/>
    <d v="2012-05-26T08:05:23"/>
    <n v="40414"/>
    <n v="40414"/>
    <s v="USD"/>
    <n v="40414"/>
    <s v="Performance Improvement Analyst"/>
    <x v="0"/>
    <s v="USA"/>
    <x v="2"/>
    <s v="4 to 6 hours a day"/>
    <n v="8"/>
    <m/>
    <s v=""/>
    <s v=""/>
    <s v=""/>
    <n v="4"/>
    <s v=""/>
    <n v="6"/>
    <s v=""/>
    <s v=""/>
    <n v="6"/>
    <n v="25.906410256410258"/>
    <s v="0"/>
    <x v="3"/>
  </r>
  <r>
    <x v="578"/>
    <d v="2012-05-26T08:05:39"/>
    <n v="65000"/>
    <n v="65000"/>
    <s v="USD"/>
    <n v="65000"/>
    <s v="Data Analyst"/>
    <x v="0"/>
    <s v="USA"/>
    <x v="2"/>
    <s v="4 to 6 hours a day"/>
    <n v="3"/>
    <m/>
    <s v=""/>
    <s v=""/>
    <s v=""/>
    <n v="4"/>
    <s v=""/>
    <n v="6"/>
    <s v=""/>
    <s v=""/>
    <n v="6"/>
    <n v="41.666666666666671"/>
    <s v="0"/>
    <x v="5"/>
  </r>
  <r>
    <x v="579"/>
    <d v="2012-05-26T08:08:43"/>
    <n v="120000"/>
    <n v="120000"/>
    <s v="USD"/>
    <n v="120000"/>
    <s v="Sr. Analyst"/>
    <x v="0"/>
    <s v="USA"/>
    <x v="2"/>
    <s v="All the 8 hours baby, all the 8!"/>
    <n v="7"/>
    <m/>
    <s v=""/>
    <s v=""/>
    <s v=""/>
    <s v=""/>
    <s v=""/>
    <s v=""/>
    <s v=""/>
    <n v="8"/>
    <n v="8"/>
    <n v="57.692307692307693"/>
    <s v="0"/>
    <x v="3"/>
  </r>
  <r>
    <x v="580"/>
    <d v="2012-05-26T08:10:43"/>
    <n v="8000"/>
    <n v="96000"/>
    <s v="CNY"/>
    <n v="15092.18020692008"/>
    <s v="finance"/>
    <x v="5"/>
    <s v="china"/>
    <x v="54"/>
    <s v="4 to 6 hours a day"/>
    <n v="10"/>
    <m/>
    <s v=""/>
    <s v=""/>
    <s v=""/>
    <n v="4"/>
    <s v=""/>
    <n v="6"/>
    <s v=""/>
    <s v=""/>
    <n v="6"/>
    <n v="9.6744744916154364"/>
    <s v="0"/>
    <x v="3"/>
  </r>
  <r>
    <x v="581"/>
    <d v="2012-05-26T08:17:53"/>
    <s v="$36 000"/>
    <n v="36000"/>
    <s v="USD"/>
    <n v="36000"/>
    <s v="Consulting"/>
    <x v="8"/>
    <s v="Russia"/>
    <x v="13"/>
    <s v="All the 8 hours baby, all the 8!"/>
    <n v="10"/>
    <m/>
    <s v=""/>
    <s v=""/>
    <s v=""/>
    <s v=""/>
    <s v=""/>
    <s v=""/>
    <s v=""/>
    <n v="8"/>
    <n v="8"/>
    <n v="17.307692307692307"/>
    <s v="0"/>
    <x v="3"/>
  </r>
  <r>
    <x v="582"/>
    <d v="2012-05-26T08:30:00"/>
    <s v="â‚¬ 50000"/>
    <n v="50000"/>
    <s v="EUR"/>
    <n v="63519.971949580387"/>
    <s v="Analyst"/>
    <x v="0"/>
    <s v="Germany"/>
    <x v="5"/>
    <s v="2 to 3 hours per day"/>
    <n v="4"/>
    <m/>
    <s v=""/>
    <n v="2"/>
    <n v="3"/>
    <s v=""/>
    <s v=""/>
    <s v=""/>
    <s v=""/>
    <s v=""/>
    <n v="3"/>
    <n v="81.435861473821006"/>
    <s v="0"/>
    <x v="1"/>
  </r>
  <r>
    <x v="583"/>
    <d v="2012-05-26T08:43:07"/>
    <n v="108000"/>
    <n v="108000"/>
    <s v="USD"/>
    <n v="108000"/>
    <s v="Technology consultant "/>
    <x v="8"/>
    <s v="USA"/>
    <x v="2"/>
    <s v="2 to 3 hours per day"/>
    <n v="7"/>
    <m/>
    <s v=""/>
    <n v="2"/>
    <n v="3"/>
    <s v=""/>
    <s v=""/>
    <s v=""/>
    <s v=""/>
    <s v=""/>
    <n v="3"/>
    <n v="138.46153846153845"/>
    <s v="0"/>
    <x v="3"/>
  </r>
  <r>
    <x v="584"/>
    <d v="2012-05-26T08:45:34"/>
    <n v="75000"/>
    <n v="75000"/>
    <s v="USD"/>
    <n v="75000"/>
    <s v="Financial Analyst"/>
    <x v="0"/>
    <s v="USA"/>
    <x v="2"/>
    <s v="4 to 6 hours a day"/>
    <n v="5"/>
    <m/>
    <s v=""/>
    <s v=""/>
    <s v=""/>
    <n v="4"/>
    <s v=""/>
    <n v="6"/>
    <s v=""/>
    <s v=""/>
    <n v="6"/>
    <n v="48.07692307692308"/>
    <s v="0"/>
    <x v="1"/>
  </r>
  <r>
    <x v="585"/>
    <d v="2012-05-26T08:51:04"/>
    <s v="4,00,000"/>
    <n v="400000"/>
    <s v="INR"/>
    <n v="7123.1666749770275"/>
    <s v="BPO"/>
    <x v="3"/>
    <s v="India"/>
    <x v="0"/>
    <s v="1 or 2 hours a day"/>
    <n v="3"/>
    <m/>
    <n v="1"/>
    <n v="2"/>
    <s v=""/>
    <s v=""/>
    <s v=""/>
    <s v=""/>
    <s v=""/>
    <s v=""/>
    <n v="2"/>
    <n v="13.698397451878899"/>
    <s v="0"/>
    <x v="5"/>
  </r>
  <r>
    <x v="586"/>
    <d v="2012-05-26T08:52:00"/>
    <n v="50000"/>
    <n v="50000"/>
    <s v="USD"/>
    <n v="50000"/>
    <s v="General manager"/>
    <x v="3"/>
    <s v="India"/>
    <x v="0"/>
    <s v="1 or 2 hours a day"/>
    <n v="25"/>
    <m/>
    <n v="1"/>
    <n v="2"/>
    <s v=""/>
    <s v=""/>
    <s v=""/>
    <s v=""/>
    <s v=""/>
    <s v=""/>
    <n v="2"/>
    <n v="96.15384615384616"/>
    <s v="0"/>
    <x v="2"/>
  </r>
  <r>
    <x v="587"/>
    <d v="2012-05-26T08:55:12"/>
    <n v="45000"/>
    <n v="45000"/>
    <s v="USD"/>
    <n v="45000"/>
    <s v="Technical Analyst"/>
    <x v="0"/>
    <s v="USA"/>
    <x v="2"/>
    <s v="4 to 6 hours a day"/>
    <n v="15"/>
    <m/>
    <s v=""/>
    <s v=""/>
    <s v=""/>
    <n v="4"/>
    <s v=""/>
    <n v="6"/>
    <s v=""/>
    <s v=""/>
    <n v="6"/>
    <n v="28.846153846153847"/>
    <s v="0"/>
    <x v="2"/>
  </r>
  <r>
    <x v="588"/>
    <d v="2012-05-26T08:55:17"/>
    <n v="45000"/>
    <n v="45000"/>
    <s v="USD"/>
    <n v="45000"/>
    <s v="Head Accounts"/>
    <x v="5"/>
    <s v="USA"/>
    <x v="2"/>
    <s v="4 to 6 hours a day"/>
    <n v="7"/>
    <m/>
    <s v=""/>
    <s v=""/>
    <s v=""/>
    <n v="4"/>
    <s v=""/>
    <n v="6"/>
    <s v=""/>
    <s v=""/>
    <n v="6"/>
    <n v="28.846153846153847"/>
    <s v="0"/>
    <x v="3"/>
  </r>
  <r>
    <x v="589"/>
    <d v="2012-05-26T08:56:13"/>
    <s v="90 k"/>
    <n v="90000"/>
    <s v="USD"/>
    <n v="90000"/>
    <s v="Operations"/>
    <x v="3"/>
    <s v="USA"/>
    <x v="2"/>
    <s v="2 to 3 hours per day"/>
    <n v="20"/>
    <m/>
    <s v=""/>
    <n v="2"/>
    <n v="3"/>
    <s v=""/>
    <s v=""/>
    <s v=""/>
    <s v=""/>
    <s v=""/>
    <n v="3"/>
    <n v="115.38461538461539"/>
    <s v="0"/>
    <x v="2"/>
  </r>
  <r>
    <x v="590"/>
    <d v="2012-05-26T08:58:55"/>
    <s v="Rs. 20000"/>
    <n v="240000"/>
    <s v="INR"/>
    <n v="4273.9000049862161"/>
    <s v="Talati"/>
    <x v="0"/>
    <s v="India"/>
    <x v="0"/>
    <s v="2 to 3 hours per day"/>
    <n v="5"/>
    <m/>
    <s v=""/>
    <n v="2"/>
    <n v="3"/>
    <s v=""/>
    <s v=""/>
    <s v=""/>
    <s v=""/>
    <s v=""/>
    <n v="3"/>
    <n v="5.4793589807515595"/>
    <s v="0"/>
    <x v="1"/>
  </r>
  <r>
    <x v="591"/>
    <d v="2012-05-26T09:28:32"/>
    <n v="50000"/>
    <n v="50000"/>
    <s v="USD"/>
    <n v="50000"/>
    <s v="Product manager"/>
    <x v="3"/>
    <s v="India"/>
    <x v="0"/>
    <s v="1 or 2 hours a day"/>
    <n v="10"/>
    <m/>
    <n v="1"/>
    <n v="2"/>
    <s v=""/>
    <s v=""/>
    <s v=""/>
    <s v=""/>
    <s v=""/>
    <s v=""/>
    <n v="2"/>
    <n v="96.15384615384616"/>
    <s v="0"/>
    <x v="3"/>
  </r>
  <r>
    <x v="592"/>
    <d v="2012-05-26T09:28:50"/>
    <n v="65000"/>
    <n v="65000"/>
    <s v="USD"/>
    <n v="65000"/>
    <s v="Helicopter Mechanic"/>
    <x v="0"/>
    <s v="USA"/>
    <x v="2"/>
    <s v="2 to 3 hours per day"/>
    <n v="17"/>
    <m/>
    <s v=""/>
    <n v="2"/>
    <n v="3"/>
    <s v=""/>
    <s v=""/>
    <s v=""/>
    <s v=""/>
    <s v=""/>
    <n v="3"/>
    <n v="83.333333333333343"/>
    <s v="0"/>
    <x v="2"/>
  </r>
  <r>
    <x v="593"/>
    <d v="2012-05-26T09:36:28"/>
    <n v="70000"/>
    <n v="70000"/>
    <s v="USD"/>
    <n v="70000"/>
    <s v="Program/Mgt Analyst"/>
    <x v="0"/>
    <s v="USA"/>
    <x v="2"/>
    <s v="2 to 3 hours per day"/>
    <n v="18"/>
    <m/>
    <s v=""/>
    <n v="2"/>
    <n v="3"/>
    <s v=""/>
    <s v=""/>
    <s v=""/>
    <s v=""/>
    <s v=""/>
    <n v="3"/>
    <n v="89.743589743589737"/>
    <s v="0"/>
    <x v="2"/>
  </r>
  <r>
    <x v="594"/>
    <d v="2012-05-26T09:51:47"/>
    <n v="160000"/>
    <n v="160000"/>
    <s v="USD"/>
    <n v="160000"/>
    <s v="Director, Analytics"/>
    <x v="0"/>
    <s v="USA"/>
    <x v="2"/>
    <s v="4 to 6 hours a day"/>
    <n v="5"/>
    <m/>
    <s v=""/>
    <s v=""/>
    <s v=""/>
    <n v="4"/>
    <s v=""/>
    <n v="6"/>
    <s v=""/>
    <s v=""/>
    <n v="6"/>
    <n v="102.56410256410257"/>
    <s v="0"/>
    <x v="1"/>
  </r>
  <r>
    <x v="595"/>
    <d v="2012-05-26T09:52:22"/>
    <n v="100000"/>
    <n v="100000"/>
    <s v="AUD"/>
    <n v="101990.96564026357"/>
    <s v="Purchasing Manager"/>
    <x v="3"/>
    <s v="Australia"/>
    <x v="16"/>
    <s v="2 to 3 hours per day"/>
    <n v="20"/>
    <m/>
    <s v=""/>
    <n v="2"/>
    <n v="3"/>
    <s v=""/>
    <s v=""/>
    <s v=""/>
    <s v=""/>
    <s v=""/>
    <n v="3"/>
    <n v="130.75764825674818"/>
    <s v="0"/>
    <x v="2"/>
  </r>
  <r>
    <x v="596"/>
    <d v="2012-05-26T10:01:28"/>
    <n v="380000"/>
    <n v="380000"/>
    <s v="INR"/>
    <n v="6767.0083412281756"/>
    <s v="Incharge"/>
    <x v="3"/>
    <s v="India"/>
    <x v="0"/>
    <s v="4 to 6 hours a day"/>
    <n v="10"/>
    <m/>
    <s v=""/>
    <s v=""/>
    <s v=""/>
    <n v="4"/>
    <s v=""/>
    <n v="6"/>
    <s v=""/>
    <s v=""/>
    <n v="6"/>
    <n v="4.3378258597616508"/>
    <s v="0"/>
    <x v="3"/>
  </r>
  <r>
    <x v="597"/>
    <d v="2012-05-26T10:20:35"/>
    <n v="30000"/>
    <n v="30000"/>
    <s v="USD"/>
    <n v="30000"/>
    <s v="Sales Assistant"/>
    <x v="0"/>
    <s v="USA"/>
    <x v="2"/>
    <s v="2 to 3 hours per day"/>
    <n v="8"/>
    <m/>
    <s v=""/>
    <n v="2"/>
    <n v="3"/>
    <s v=""/>
    <s v=""/>
    <s v=""/>
    <s v=""/>
    <s v=""/>
    <n v="3"/>
    <n v="38.46153846153846"/>
    <s v="0"/>
    <x v="3"/>
  </r>
  <r>
    <x v="598"/>
    <d v="2012-05-26T10:22:45"/>
    <s v="INR 420000"/>
    <n v="420000"/>
    <s v="INR"/>
    <n v="7479.3250087258784"/>
    <s v="Assistant EDP"/>
    <x v="0"/>
    <s v="India"/>
    <x v="0"/>
    <s v="4 to 6 hours a day"/>
    <n v="3"/>
    <m/>
    <s v=""/>
    <s v=""/>
    <s v=""/>
    <n v="4"/>
    <s v=""/>
    <n v="6"/>
    <s v=""/>
    <s v=""/>
    <n v="6"/>
    <n v="4.7944391081576141"/>
    <s v="0"/>
    <x v="5"/>
  </r>
  <r>
    <x v="599"/>
    <d v="2012-05-26T10:31:42"/>
    <n v="61000"/>
    <n v="61000"/>
    <s v="USD"/>
    <n v="61000"/>
    <s v="Sales ops"/>
    <x v="3"/>
    <s v="USA"/>
    <x v="2"/>
    <s v="4 to 6 hours a day"/>
    <n v="5"/>
    <m/>
    <s v=""/>
    <s v=""/>
    <s v=""/>
    <n v="4"/>
    <s v=""/>
    <n v="6"/>
    <s v=""/>
    <s v=""/>
    <n v="6"/>
    <n v="39.102564102564102"/>
    <s v="0"/>
    <x v="1"/>
  </r>
  <r>
    <x v="600"/>
    <d v="2012-05-26T10:32:07"/>
    <s v="1150 $"/>
    <n v="13800"/>
    <s v="USD"/>
    <n v="13800"/>
    <s v="QS"/>
    <x v="1"/>
    <s v="Sri Lanka"/>
    <x v="55"/>
    <s v="4 to 6 hours a day"/>
    <n v="20"/>
    <m/>
    <s v=""/>
    <s v=""/>
    <s v=""/>
    <n v="4"/>
    <s v=""/>
    <n v="6"/>
    <s v=""/>
    <s v=""/>
    <n v="6"/>
    <n v="8.8461538461538467"/>
    <s v="0"/>
    <x v="2"/>
  </r>
  <r>
    <x v="601"/>
    <d v="2012-05-26T10:41:11"/>
    <s v="INR 850,000"/>
    <n v="850000"/>
    <s v="INR"/>
    <n v="15136.729184326183"/>
    <s v="Sales Analyst"/>
    <x v="0"/>
    <s v="India"/>
    <x v="0"/>
    <s v="4 to 6 hours a day"/>
    <n v="6"/>
    <m/>
    <s v=""/>
    <s v=""/>
    <s v=""/>
    <n v="4"/>
    <s v=""/>
    <n v="6"/>
    <s v=""/>
    <s v=""/>
    <n v="6"/>
    <n v="9.7030315284142183"/>
    <s v="0"/>
    <x v="3"/>
  </r>
  <r>
    <x v="602"/>
    <d v="2012-05-26T10:43:53"/>
    <n v="1800000"/>
    <n v="1800000"/>
    <s v="INR"/>
    <n v="32054.250037396621"/>
    <s v="AGM Finance"/>
    <x v="3"/>
    <s v="India"/>
    <x v="0"/>
    <s v="2 to 3 hours per day"/>
    <n v="10"/>
    <m/>
    <s v=""/>
    <n v="2"/>
    <n v="3"/>
    <s v=""/>
    <s v=""/>
    <s v=""/>
    <s v=""/>
    <s v=""/>
    <n v="3"/>
    <n v="41.095192355636691"/>
    <s v="0"/>
    <x v="3"/>
  </r>
  <r>
    <x v="603"/>
    <d v="2012-05-26T10:51:05"/>
    <n v="80000"/>
    <n v="80000"/>
    <s v="USD"/>
    <n v="80000"/>
    <s v="Sales Controller"/>
    <x v="1"/>
    <s v="USA"/>
    <x v="2"/>
    <s v="4 to 6 hours a day"/>
    <n v="15"/>
    <m/>
    <s v=""/>
    <s v=""/>
    <s v=""/>
    <n v="4"/>
    <s v=""/>
    <n v="6"/>
    <s v=""/>
    <s v=""/>
    <n v="6"/>
    <n v="51.282051282051285"/>
    <s v="0"/>
    <x v="2"/>
  </r>
  <r>
    <x v="604"/>
    <d v="2012-05-26T10:54:22"/>
    <n v="21000"/>
    <n v="21000"/>
    <s v="USD"/>
    <n v="21000"/>
    <s v="Manager"/>
    <x v="3"/>
    <s v="India"/>
    <x v="0"/>
    <s v="All the 8 hours baby, all the 8!"/>
    <n v="23"/>
    <m/>
    <s v=""/>
    <s v=""/>
    <s v=""/>
    <s v=""/>
    <s v=""/>
    <s v=""/>
    <s v=""/>
    <n v="8"/>
    <n v="8"/>
    <n v="10.096153846153847"/>
    <s v="0"/>
    <x v="2"/>
  </r>
  <r>
    <x v="605"/>
    <d v="2012-05-26T10:59:10"/>
    <n v="250000"/>
    <n v="250000"/>
    <s v="CAD"/>
    <n v="245840.3807575817"/>
    <s v="Business Analyst"/>
    <x v="0"/>
    <s v="Canada"/>
    <x v="17"/>
    <s v="4 to 6 hours a day"/>
    <n v="32"/>
    <m/>
    <s v=""/>
    <s v=""/>
    <s v=""/>
    <n v="4"/>
    <s v=""/>
    <n v="6"/>
    <s v=""/>
    <s v=""/>
    <n v="6"/>
    <n v="157.58998766511647"/>
    <s v="0"/>
    <x v="2"/>
  </r>
  <r>
    <x v="606"/>
    <d v="2012-05-26T10:59:39"/>
    <s v="1 lakh 60 thousand INR/Year"/>
    <n v="160000"/>
    <s v="INR"/>
    <n v="2849.2666699908109"/>
    <s v="MIS Executive"/>
    <x v="7"/>
    <s v="India"/>
    <x v="0"/>
    <s v="All the 8 hours baby, all the 8!"/>
    <n v="3"/>
    <m/>
    <s v=""/>
    <s v=""/>
    <s v=""/>
    <s v=""/>
    <s v=""/>
    <s v=""/>
    <s v=""/>
    <n v="8"/>
    <n v="8"/>
    <n v="1.3698397451878899"/>
    <s v="0"/>
    <x v="5"/>
  </r>
  <r>
    <x v="607"/>
    <d v="2012-05-26T11:01:56"/>
    <n v="700"/>
    <n v="8400"/>
    <s v="USD"/>
    <n v="8400"/>
    <s v="SYSTEM MANAGER"/>
    <x v="3"/>
    <s v="India"/>
    <x v="0"/>
    <s v="All the 8 hours baby, all the 8!"/>
    <n v="26"/>
    <m/>
    <s v=""/>
    <s v=""/>
    <s v=""/>
    <s v=""/>
    <s v=""/>
    <s v=""/>
    <s v=""/>
    <n v="8"/>
    <n v="8"/>
    <n v="4.0384615384615383"/>
    <s v="0"/>
    <x v="2"/>
  </r>
  <r>
    <x v="608"/>
    <d v="2012-05-26T11:03:02"/>
    <s v="A$85000"/>
    <n v="85000"/>
    <s v="AUD"/>
    <n v="86692.320794224041"/>
    <s v="Trainer"/>
    <x v="8"/>
    <s v="Australia"/>
    <x v="16"/>
    <s v="1 or 2 hours a day"/>
    <n v="20"/>
    <m/>
    <n v="1"/>
    <n v="2"/>
    <s v=""/>
    <s v=""/>
    <s v=""/>
    <s v=""/>
    <s v=""/>
    <s v=""/>
    <n v="2"/>
    <n v="166.71600152735391"/>
    <s v="0"/>
    <x v="2"/>
  </r>
  <r>
    <x v="609"/>
    <d v="2012-05-26T11:03:06"/>
    <n v="50000"/>
    <n v="50000"/>
    <s v="USD"/>
    <n v="50000"/>
    <s v="Project coordinator"/>
    <x v="3"/>
    <s v="USA"/>
    <x v="2"/>
    <s v="4 to 6 hours a day"/>
    <n v="20"/>
    <m/>
    <s v=""/>
    <s v=""/>
    <s v=""/>
    <n v="4"/>
    <s v=""/>
    <n v="6"/>
    <s v=""/>
    <s v=""/>
    <n v="6"/>
    <n v="32.051282051282051"/>
    <s v="0"/>
    <x v="2"/>
  </r>
  <r>
    <x v="610"/>
    <d v="2012-05-26T11:03:48"/>
    <n v="4000"/>
    <n v="4000"/>
    <s v="USD"/>
    <n v="4000"/>
    <s v="MIS Executive"/>
    <x v="7"/>
    <s v="India"/>
    <x v="0"/>
    <s v="All the 8 hours baby, all the 8!"/>
    <n v="6"/>
    <m/>
    <s v=""/>
    <s v=""/>
    <s v=""/>
    <s v=""/>
    <s v=""/>
    <s v=""/>
    <s v=""/>
    <n v="8"/>
    <n v="8"/>
    <n v="1.9230769230769231"/>
    <s v="0"/>
    <x v="3"/>
  </r>
  <r>
    <x v="611"/>
    <d v="2012-05-26T11:05:45"/>
    <n v="100000"/>
    <n v="100000"/>
    <s v="AUD"/>
    <n v="101990.96564026357"/>
    <s v="Business Analyst"/>
    <x v="0"/>
    <s v="Australia"/>
    <x v="16"/>
    <s v="All the 8 hours baby, all the 8!"/>
    <n v="1"/>
    <m/>
    <s v=""/>
    <s v=""/>
    <s v=""/>
    <s v=""/>
    <s v=""/>
    <s v=""/>
    <s v=""/>
    <n v="8"/>
    <n v="8"/>
    <n v="49.034118096280565"/>
    <s v="0"/>
    <x v="4"/>
  </r>
  <r>
    <x v="612"/>
    <d v="2012-05-26T11:05:58"/>
    <n v="95000"/>
    <n v="95000"/>
    <s v="USD"/>
    <n v="95000"/>
    <s v="Program Manager"/>
    <x v="3"/>
    <s v="USA"/>
    <x v="2"/>
    <s v="1 or 2 hours a day"/>
    <n v="10"/>
    <m/>
    <n v="1"/>
    <n v="2"/>
    <s v=""/>
    <s v=""/>
    <s v=""/>
    <s v=""/>
    <s v=""/>
    <s v=""/>
    <n v="2"/>
    <n v="182.69230769230768"/>
    <s v="0"/>
    <x v="3"/>
  </r>
  <r>
    <x v="613"/>
    <d v="2012-05-26T11:07:01"/>
    <n v="10000"/>
    <n v="10000"/>
    <s v="USD"/>
    <n v="10000"/>
    <s v="executive"/>
    <x v="3"/>
    <s v="Indonesia"/>
    <x v="56"/>
    <s v="2 to 3 hours per day"/>
    <n v="5"/>
    <m/>
    <s v=""/>
    <n v="2"/>
    <n v="3"/>
    <s v=""/>
    <s v=""/>
    <s v=""/>
    <s v=""/>
    <s v=""/>
    <n v="3"/>
    <n v="12.820512820512821"/>
    <s v="0"/>
    <x v="1"/>
  </r>
  <r>
    <x v="614"/>
    <d v="2012-05-26T11:09:27"/>
    <n v="4200"/>
    <n v="4200"/>
    <s v="USD"/>
    <n v="4200"/>
    <s v="MIS Executive"/>
    <x v="7"/>
    <s v="India"/>
    <x v="0"/>
    <s v="All the 8 hours baby, all the 8!"/>
    <n v="4"/>
    <m/>
    <s v=""/>
    <s v=""/>
    <s v=""/>
    <s v=""/>
    <s v=""/>
    <s v=""/>
    <s v=""/>
    <n v="8"/>
    <n v="8"/>
    <n v="2.0192307692307692"/>
    <s v="0"/>
    <x v="1"/>
  </r>
  <r>
    <x v="615"/>
    <d v="2012-05-26T11:10:23"/>
    <s v="Rs60000"/>
    <n v="720000"/>
    <s v="INR"/>
    <n v="12821.700014958649"/>
    <s v="Quantity Surveyor"/>
    <x v="3"/>
    <s v="India"/>
    <x v="0"/>
    <s v="4 to 6 hours a day"/>
    <n v="12"/>
    <m/>
    <s v=""/>
    <s v=""/>
    <s v=""/>
    <n v="4"/>
    <s v=""/>
    <n v="6"/>
    <s v=""/>
    <s v=""/>
    <n v="6"/>
    <n v="8.2190384711273392"/>
    <s v="0"/>
    <x v="2"/>
  </r>
  <r>
    <x v="616"/>
    <d v="2012-05-26T11:17:56"/>
    <n v="39000"/>
    <n v="39000"/>
    <s v="USD"/>
    <n v="39000"/>
    <s v="Content Analyst "/>
    <x v="0"/>
    <s v="USA"/>
    <x v="2"/>
    <s v="All the 8 hours baby, all the 8!"/>
    <n v="3"/>
    <m/>
    <s v=""/>
    <s v=""/>
    <s v=""/>
    <s v=""/>
    <s v=""/>
    <s v=""/>
    <s v=""/>
    <n v="8"/>
    <n v="8"/>
    <n v="18.75"/>
    <s v="0"/>
    <x v="5"/>
  </r>
  <r>
    <x v="617"/>
    <d v="2012-05-26T11:26:46"/>
    <n v="60000"/>
    <n v="60000"/>
    <s v="USD"/>
    <n v="60000"/>
    <s v="business analyst"/>
    <x v="0"/>
    <s v="USA"/>
    <x v="2"/>
    <s v="4 to 6 hours a day"/>
    <n v="12"/>
    <m/>
    <s v=""/>
    <s v=""/>
    <s v=""/>
    <n v="4"/>
    <s v=""/>
    <n v="6"/>
    <s v=""/>
    <s v=""/>
    <n v="6"/>
    <n v="38.46153846153846"/>
    <s v="0"/>
    <x v="2"/>
  </r>
  <r>
    <x v="618"/>
    <d v="2012-05-26T11:30:39"/>
    <s v="A$170000"/>
    <n v="170000"/>
    <s v="AUD"/>
    <n v="173384.64158844808"/>
    <s v="senior business analyst"/>
    <x v="0"/>
    <s v="Australia"/>
    <x v="16"/>
    <s v="All the 8 hours baby, all the 8!"/>
    <n v="10"/>
    <m/>
    <s v=""/>
    <s v=""/>
    <s v=""/>
    <s v=""/>
    <s v=""/>
    <s v=""/>
    <s v=""/>
    <n v="8"/>
    <n v="8"/>
    <n v="83.358000763676955"/>
    <s v="0"/>
    <x v="3"/>
  </r>
  <r>
    <x v="619"/>
    <d v="2012-05-26T11:31:08"/>
    <n v="125000"/>
    <n v="125000"/>
    <s v="USD"/>
    <n v="125000"/>
    <s v="Analyst"/>
    <x v="0"/>
    <s v="USA"/>
    <x v="2"/>
    <s v="2 to 3 hours per day"/>
    <n v="20"/>
    <m/>
    <s v=""/>
    <n v="2"/>
    <n v="3"/>
    <s v=""/>
    <s v=""/>
    <s v=""/>
    <s v=""/>
    <s v=""/>
    <n v="3"/>
    <n v="160.25641025641025"/>
    <s v="0"/>
    <x v="2"/>
  </r>
  <r>
    <x v="620"/>
    <d v="2012-05-26T11:31:52"/>
    <n v="78000"/>
    <n v="78000"/>
    <s v="AUD"/>
    <n v="79552.953199405587"/>
    <s v="Corporate Accountant"/>
    <x v="5"/>
    <s v="Australia"/>
    <x v="16"/>
    <s v="All the 8 hours baby, all the 8!"/>
    <n v="4"/>
    <m/>
    <s v=""/>
    <s v=""/>
    <s v=""/>
    <s v=""/>
    <s v=""/>
    <s v=""/>
    <s v=""/>
    <n v="8"/>
    <n v="8"/>
    <n v="38.246612115098841"/>
    <s v="0"/>
    <x v="1"/>
  </r>
  <r>
    <x v="621"/>
    <d v="2012-05-26T11:36:04"/>
    <s v="Rs. 200000"/>
    <n v="200000"/>
    <s v="INR"/>
    <n v="3561.5833374885137"/>
    <s v="Auditor"/>
    <x v="5"/>
    <s v="India"/>
    <x v="0"/>
    <s v="4 to 6 hours a day"/>
    <n v="3"/>
    <m/>
    <s v=""/>
    <s v=""/>
    <s v=""/>
    <n v="4"/>
    <s v=""/>
    <n v="6"/>
    <s v=""/>
    <s v=""/>
    <n v="6"/>
    <n v="2.2830662419798164"/>
    <s v="0"/>
    <x v="5"/>
  </r>
  <r>
    <x v="622"/>
    <d v="2012-05-26T11:37:26"/>
    <n v="80000"/>
    <n v="80000"/>
    <s v="USD"/>
    <n v="80000"/>
    <s v="program coordinator - automotive"/>
    <x v="3"/>
    <s v="USA"/>
    <x v="2"/>
    <s v="4 to 6 hours a day"/>
    <n v="8"/>
    <m/>
    <s v=""/>
    <s v=""/>
    <s v=""/>
    <n v="4"/>
    <s v=""/>
    <n v="6"/>
    <s v=""/>
    <s v=""/>
    <n v="6"/>
    <n v="51.282051282051285"/>
    <s v="0"/>
    <x v="3"/>
  </r>
  <r>
    <x v="623"/>
    <d v="2012-05-26T11:37:53"/>
    <n v="600000"/>
    <n v="600000"/>
    <s v="INR"/>
    <n v="10684.750012465542"/>
    <s v="Financial Analyst"/>
    <x v="0"/>
    <s v="India"/>
    <x v="0"/>
    <s v="2 to 3 hours per day"/>
    <n v="3"/>
    <m/>
    <s v=""/>
    <n v="2"/>
    <n v="3"/>
    <s v=""/>
    <s v=""/>
    <s v=""/>
    <s v=""/>
    <s v=""/>
    <n v="3"/>
    <n v="13.698397451878899"/>
    <s v="0"/>
    <x v="5"/>
  </r>
  <r>
    <x v="624"/>
    <d v="2012-05-26T11:39:48"/>
    <s v="Rs 300000"/>
    <n v="300000"/>
    <s v="INR"/>
    <n v="5342.3750062327708"/>
    <s v="Planning Engineer"/>
    <x v="2"/>
    <s v="India"/>
    <x v="0"/>
    <s v="All the 8 hours baby, all the 8!"/>
    <n v="2"/>
    <m/>
    <s v=""/>
    <s v=""/>
    <s v=""/>
    <s v=""/>
    <s v=""/>
    <s v=""/>
    <s v=""/>
    <n v="8"/>
    <n v="8"/>
    <n v="2.5684495222272936"/>
    <s v="0"/>
    <x v="5"/>
  </r>
  <r>
    <x v="625"/>
    <d v="2012-05-26T11:40:34"/>
    <s v="4000000 INR"/>
    <n v="4000000"/>
    <s v="INR"/>
    <n v="71231.666749770273"/>
    <s v="Senior Executive"/>
    <x v="3"/>
    <s v="India"/>
    <x v="0"/>
    <s v="4 to 6 hours a day"/>
    <n v="1.5"/>
    <m/>
    <s v=""/>
    <s v=""/>
    <s v=""/>
    <n v="4"/>
    <s v=""/>
    <n v="6"/>
    <s v=""/>
    <s v=""/>
    <n v="6"/>
    <n v="45.661324839596325"/>
    <s v="0"/>
    <x v="5"/>
  </r>
  <r>
    <x v="626"/>
    <d v="2012-05-26T11:45:37"/>
    <s v="4500000 inr/pa"/>
    <n v="4500000"/>
    <s v="INR"/>
    <n v="80135.625093491559"/>
    <s v="cmo"/>
    <x v="4"/>
    <s v="India"/>
    <x v="0"/>
    <s v="1 or 2 hours a day"/>
    <n v="6"/>
    <m/>
    <n v="1"/>
    <n v="2"/>
    <s v=""/>
    <s v=""/>
    <s v=""/>
    <s v=""/>
    <s v=""/>
    <s v=""/>
    <n v="2"/>
    <n v="154.1069713336376"/>
    <s v="0"/>
    <x v="3"/>
  </r>
  <r>
    <x v="627"/>
    <d v="2012-05-26T11:46:20"/>
    <n v="55000"/>
    <n v="55000"/>
    <s v="CAD"/>
    <n v="54084.883766667976"/>
    <s v="Project coordinator"/>
    <x v="3"/>
    <s v="Canada"/>
    <x v="17"/>
    <s v="4 to 6 hours a day"/>
    <n v="5"/>
    <m/>
    <s v=""/>
    <s v=""/>
    <s v=""/>
    <n v="4"/>
    <s v=""/>
    <n v="6"/>
    <s v=""/>
    <s v=""/>
    <n v="6"/>
    <n v="34.669797286325625"/>
    <s v="0"/>
    <x v="1"/>
  </r>
  <r>
    <x v="628"/>
    <d v="2012-05-26T11:47:18"/>
    <n v="53000"/>
    <n v="53000"/>
    <s v="USD"/>
    <n v="53000"/>
    <s v="Financial Analyst"/>
    <x v="0"/>
    <s v="USA"/>
    <x v="2"/>
    <s v="4 to 6 hours a day"/>
    <n v="30"/>
    <m/>
    <s v=""/>
    <s v=""/>
    <s v=""/>
    <n v="4"/>
    <s v=""/>
    <n v="6"/>
    <s v=""/>
    <s v=""/>
    <n v="6"/>
    <n v="33.974358974358978"/>
    <s v="0"/>
    <x v="2"/>
  </r>
  <r>
    <x v="629"/>
    <d v="2012-05-26T11:47:38"/>
    <s v="25000 INR"/>
    <n v="300000"/>
    <s v="INR"/>
    <n v="5342.3750062327708"/>
    <s v="MIS"/>
    <x v="7"/>
    <s v="India"/>
    <x v="0"/>
    <s v="4 to 6 hours a day"/>
    <n v="1"/>
    <m/>
    <s v=""/>
    <s v=""/>
    <s v=""/>
    <n v="4"/>
    <s v=""/>
    <n v="6"/>
    <s v=""/>
    <s v=""/>
    <n v="6"/>
    <n v="3.4245993629697247"/>
    <s v="0"/>
    <x v="4"/>
  </r>
  <r>
    <x v="630"/>
    <d v="2012-05-26T11:50:03"/>
    <s v="Rs 4,00,000"/>
    <n v="400000"/>
    <s v="INR"/>
    <n v="7123.1666749770275"/>
    <s v="Sr Processor"/>
    <x v="3"/>
    <s v="India"/>
    <x v="0"/>
    <s v="1 or 2 hours a day"/>
    <n v="5"/>
    <m/>
    <n v="1"/>
    <n v="2"/>
    <s v=""/>
    <s v=""/>
    <s v=""/>
    <s v=""/>
    <s v=""/>
    <s v=""/>
    <n v="2"/>
    <n v="13.698397451878899"/>
    <s v="0"/>
    <x v="1"/>
  </r>
  <r>
    <x v="631"/>
    <d v="2012-05-26T11:50:34"/>
    <s v="6,00,000"/>
    <n v="600000"/>
    <s v="INR"/>
    <n v="10684.750012465542"/>
    <s v="Organiser"/>
    <x v="3"/>
    <s v="India"/>
    <x v="0"/>
    <s v="4 to 6 hours a day"/>
    <n v="11"/>
    <m/>
    <s v=""/>
    <s v=""/>
    <s v=""/>
    <n v="4"/>
    <s v=""/>
    <n v="6"/>
    <s v=""/>
    <s v=""/>
    <n v="6"/>
    <n v="6.8491987259394493"/>
    <s v="0"/>
    <x v="2"/>
  </r>
  <r>
    <x v="632"/>
    <d v="2012-05-26T11:55:17"/>
    <n v="4000"/>
    <n v="4000"/>
    <s v="USD"/>
    <n v="4000"/>
    <s v="MIS Executive"/>
    <x v="7"/>
    <s v="India"/>
    <x v="0"/>
    <s v="All the 8 hours baby, all the 8!"/>
    <n v="4"/>
    <m/>
    <s v=""/>
    <s v=""/>
    <s v=""/>
    <s v=""/>
    <s v=""/>
    <s v=""/>
    <s v=""/>
    <n v="8"/>
    <n v="8"/>
    <n v="1.9230769230769231"/>
    <s v="0"/>
    <x v="1"/>
  </r>
  <r>
    <x v="633"/>
    <d v="2012-05-26T11:58:23"/>
    <n v="8000"/>
    <n v="8000"/>
    <s v="USD"/>
    <n v="8000"/>
    <s v="Quality officer"/>
    <x v="3"/>
    <s v="bangkok"/>
    <x v="32"/>
    <s v="All the 8 hours baby, all the 8!"/>
    <n v="1"/>
    <m/>
    <s v=""/>
    <s v=""/>
    <s v=""/>
    <s v=""/>
    <s v=""/>
    <s v=""/>
    <s v=""/>
    <n v="8"/>
    <n v="8"/>
    <n v="3.8461538461538463"/>
    <s v="0"/>
    <x v="4"/>
  </r>
  <r>
    <x v="634"/>
    <d v="2012-05-26T12:05:35"/>
    <n v="150000"/>
    <n v="150000"/>
    <s v="INR"/>
    <n v="2671.1875031163854"/>
    <s v="Executive"/>
    <x v="3"/>
    <s v="India"/>
    <x v="0"/>
    <s v="2 to 3 hours per day"/>
    <n v="5"/>
    <m/>
    <s v=""/>
    <n v="2"/>
    <n v="3"/>
    <s v=""/>
    <s v=""/>
    <s v=""/>
    <s v=""/>
    <s v=""/>
    <n v="3"/>
    <n v="3.4245993629697247"/>
    <s v="0"/>
    <x v="1"/>
  </r>
  <r>
    <x v="635"/>
    <d v="2012-05-26T12:14:07"/>
    <s v="Rs 800000"/>
    <n v="800000"/>
    <s v="INR"/>
    <n v="14246.333349954055"/>
    <s v="Engineer"/>
    <x v="2"/>
    <s v="India"/>
    <x v="0"/>
    <s v="2 to 3 hours per day"/>
    <n v="3"/>
    <m/>
    <s v=""/>
    <n v="2"/>
    <n v="3"/>
    <s v=""/>
    <s v=""/>
    <s v=""/>
    <s v=""/>
    <s v=""/>
    <n v="3"/>
    <n v="18.264529935838532"/>
    <s v="0"/>
    <x v="5"/>
  </r>
  <r>
    <x v="636"/>
    <d v="2012-05-26T12:17:01"/>
    <n v="480000"/>
    <n v="480000"/>
    <s v="INR"/>
    <n v="8547.8000099724322"/>
    <s v="BI Consultant"/>
    <x v="7"/>
    <s v="India"/>
    <x v="0"/>
    <s v="1 or 2 hours a day"/>
    <n v="3"/>
    <m/>
    <n v="1"/>
    <n v="2"/>
    <s v=""/>
    <s v=""/>
    <s v=""/>
    <s v=""/>
    <s v=""/>
    <s v=""/>
    <n v="2"/>
    <n v="16.438076942254678"/>
    <s v="0"/>
    <x v="5"/>
  </r>
  <r>
    <x v="637"/>
    <d v="2012-05-26T12:19:47"/>
    <s v="Rs. 4.32 Lakhs"/>
    <n v="432000"/>
    <s v="INR"/>
    <n v="7693.0200089751897"/>
    <s v="Assistant Manager - IT"/>
    <x v="3"/>
    <s v="India"/>
    <x v="0"/>
    <s v="2 to 3 hours per day"/>
    <n v="5"/>
    <m/>
    <s v=""/>
    <n v="2"/>
    <n v="3"/>
    <s v=""/>
    <s v=""/>
    <s v=""/>
    <s v=""/>
    <s v=""/>
    <n v="3"/>
    <n v="9.8628461653528063"/>
    <s v="0"/>
    <x v="1"/>
  </r>
  <r>
    <x v="638"/>
    <d v="2012-05-26T12:19:53"/>
    <n v="4000"/>
    <n v="4000"/>
    <s v="USD"/>
    <n v="4000"/>
    <s v="Coordinator"/>
    <x v="3"/>
    <s v="India"/>
    <x v="0"/>
    <s v="All the 8 hours baby, all the 8!"/>
    <n v="8"/>
    <m/>
    <s v=""/>
    <s v=""/>
    <s v=""/>
    <s v=""/>
    <s v=""/>
    <s v=""/>
    <s v=""/>
    <n v="8"/>
    <n v="8"/>
    <n v="1.9230769230769231"/>
    <s v="0"/>
    <x v="3"/>
  </r>
  <r>
    <x v="639"/>
    <d v="2012-05-26T12:20:07"/>
    <n v="450"/>
    <n v="5400"/>
    <s v="USD"/>
    <n v="5400"/>
    <s v="manager"/>
    <x v="3"/>
    <s v="India"/>
    <x v="0"/>
    <s v="All the 8 hours baby, all the 8!"/>
    <n v="3"/>
    <m/>
    <s v=""/>
    <s v=""/>
    <s v=""/>
    <s v=""/>
    <s v=""/>
    <s v=""/>
    <s v=""/>
    <n v="8"/>
    <n v="8"/>
    <n v="2.5961538461538463"/>
    <s v="0"/>
    <x v="5"/>
  </r>
  <r>
    <x v="640"/>
    <d v="2012-05-26T12:23:14"/>
    <n v="10500000"/>
    <n v="10500000"/>
    <s v="INR"/>
    <n v="186983.12521814698"/>
    <s v="MANAGER"/>
    <x v="3"/>
    <s v="India"/>
    <x v="0"/>
    <s v="2 to 3 hours per day"/>
    <n v="10"/>
    <m/>
    <s v=""/>
    <n v="2"/>
    <n v="3"/>
    <s v=""/>
    <s v=""/>
    <s v=""/>
    <s v=""/>
    <s v=""/>
    <n v="3"/>
    <n v="239.72195540788076"/>
    <s v="0"/>
    <x v="3"/>
  </r>
  <r>
    <x v="641"/>
    <d v="2012-05-26T12:25:09"/>
    <n v="21500"/>
    <n v="21500"/>
    <s v="USD"/>
    <n v="21500"/>
    <s v="Asst Mgr"/>
    <x v="0"/>
    <s v="India"/>
    <x v="0"/>
    <s v="4 to 6 hours a day"/>
    <n v="9"/>
    <m/>
    <s v=""/>
    <s v=""/>
    <s v=""/>
    <n v="4"/>
    <s v=""/>
    <n v="6"/>
    <s v=""/>
    <s v=""/>
    <n v="6"/>
    <n v="13.782051282051283"/>
    <s v="0"/>
    <x v="3"/>
  </r>
  <r>
    <x v="642"/>
    <d v="2012-05-26T12:26:33"/>
    <n v="15000"/>
    <n v="15000"/>
    <s v="USD"/>
    <n v="15000"/>
    <s v="MIS Executive"/>
    <x v="7"/>
    <s v="India"/>
    <x v="0"/>
    <s v="All the 8 hours baby, all the 8!"/>
    <n v="2"/>
    <m/>
    <s v=""/>
    <s v=""/>
    <s v=""/>
    <s v=""/>
    <s v=""/>
    <s v=""/>
    <s v=""/>
    <n v="8"/>
    <n v="8"/>
    <n v="7.2115384615384617"/>
    <s v="0"/>
    <x v="5"/>
  </r>
  <r>
    <x v="643"/>
    <d v="2012-05-26T12:27:20"/>
    <n v="200000"/>
    <n v="200000"/>
    <s v="PKR"/>
    <n v="2122.8177433598262"/>
    <s v="Accounts Officer"/>
    <x v="5"/>
    <s v="Pakistan"/>
    <x v="3"/>
    <s v="2 to 3 hours per day"/>
    <n v="2"/>
    <m/>
    <s v=""/>
    <n v="2"/>
    <n v="3"/>
    <s v=""/>
    <s v=""/>
    <s v=""/>
    <s v=""/>
    <s v=""/>
    <n v="3"/>
    <n v="2.7215612094356749"/>
    <s v="0"/>
    <x v="5"/>
  </r>
  <r>
    <x v="644"/>
    <d v="2012-05-26T12:28:05"/>
    <s v="INR 9,50,000"/>
    <n v="950000"/>
    <s v="INR"/>
    <n v="16917.52085307044"/>
    <s v="Investment Banker"/>
    <x v="3"/>
    <s v="India"/>
    <x v="0"/>
    <s v="4 to 6 hours a day"/>
    <n v="3"/>
    <m/>
    <s v=""/>
    <s v=""/>
    <s v=""/>
    <n v="4"/>
    <s v=""/>
    <n v="6"/>
    <s v=""/>
    <s v=""/>
    <n v="6"/>
    <n v="10.844564649404129"/>
    <s v="0"/>
    <x v="5"/>
  </r>
  <r>
    <x v="645"/>
    <d v="2012-05-26T12:28:11"/>
    <s v="INR 165000"/>
    <n v="165000"/>
    <s v="INR"/>
    <n v="2938.3062534280239"/>
    <s v="Co-operative bank"/>
    <x v="3"/>
    <s v="India"/>
    <x v="0"/>
    <s v="All the 8 hours baby, all the 8!"/>
    <n v="11"/>
    <m/>
    <s v=""/>
    <s v=""/>
    <s v=""/>
    <s v=""/>
    <s v=""/>
    <s v=""/>
    <s v=""/>
    <n v="8"/>
    <n v="8"/>
    <n v="1.4126472372250114"/>
    <s v="0"/>
    <x v="2"/>
  </r>
  <r>
    <x v="646"/>
    <d v="2012-05-26T12:30:22"/>
    <n v="1400"/>
    <n v="16800"/>
    <s v="USD"/>
    <n v="16800"/>
    <s v="Assistant"/>
    <x v="0"/>
    <s v="Pakistan"/>
    <x v="3"/>
    <s v="4 to 6 hours a day"/>
    <n v="12"/>
    <m/>
    <s v=""/>
    <s v=""/>
    <s v=""/>
    <n v="4"/>
    <s v=""/>
    <n v="6"/>
    <s v=""/>
    <s v=""/>
    <n v="6"/>
    <n v="10.76923076923077"/>
    <s v="0"/>
    <x v="2"/>
  </r>
  <r>
    <x v="647"/>
    <d v="2012-05-26T12:31:29"/>
    <n v="37000"/>
    <n v="37000"/>
    <s v="USD"/>
    <n v="37000"/>
    <s v="Cad Engineer"/>
    <x v="2"/>
    <s v="India"/>
    <x v="0"/>
    <s v="4 to 6 hours a day"/>
    <n v="10"/>
    <m/>
    <s v=""/>
    <s v=""/>
    <s v=""/>
    <n v="4"/>
    <s v=""/>
    <n v="6"/>
    <s v=""/>
    <s v=""/>
    <n v="6"/>
    <n v="23.717948717948719"/>
    <s v="0"/>
    <x v="3"/>
  </r>
  <r>
    <x v="648"/>
    <d v="2012-05-26T12:33:48"/>
    <s v="Rs 300000"/>
    <n v="300000"/>
    <s v="INR"/>
    <n v="5342.3750062327708"/>
    <s v="Mis Analyst"/>
    <x v="0"/>
    <s v="India"/>
    <x v="0"/>
    <s v="4 to 6 hours a day"/>
    <n v="4.5"/>
    <m/>
    <s v=""/>
    <s v=""/>
    <s v=""/>
    <n v="4"/>
    <s v=""/>
    <n v="6"/>
    <s v=""/>
    <s v=""/>
    <n v="6"/>
    <n v="3.4245993629697247"/>
    <s v="0"/>
    <x v="1"/>
  </r>
  <r>
    <x v="649"/>
    <d v="2012-05-26T12:35:42"/>
    <s v="INR 2 l;acks"/>
    <n v="200000"/>
    <s v="INR"/>
    <n v="3561.5833374885137"/>
    <s v="MIS EXECUTIVE"/>
    <x v="7"/>
    <s v="India"/>
    <x v="0"/>
    <s v="All the 8 hours baby, all the 8!"/>
    <n v="3"/>
    <m/>
    <s v=""/>
    <s v=""/>
    <s v=""/>
    <s v=""/>
    <s v=""/>
    <s v=""/>
    <s v=""/>
    <n v="8"/>
    <n v="8"/>
    <n v="1.7122996814848623"/>
    <s v="0"/>
    <x v="5"/>
  </r>
  <r>
    <x v="650"/>
    <d v="2012-05-26T12:36:53"/>
    <s v="Rs 480000"/>
    <n v="480000"/>
    <s v="INR"/>
    <n v="8547.8000099724322"/>
    <s v="PMO"/>
    <x v="3"/>
    <s v="India"/>
    <x v="0"/>
    <s v="2 to 3 hours per day"/>
    <n v="8"/>
    <m/>
    <s v=""/>
    <n v="2"/>
    <n v="3"/>
    <s v=""/>
    <s v=""/>
    <s v=""/>
    <s v=""/>
    <s v=""/>
    <n v="3"/>
    <n v="10.958717961503119"/>
    <s v="0"/>
    <x v="3"/>
  </r>
  <r>
    <x v="651"/>
    <d v="2012-05-26T12:46:26"/>
    <n v="5800"/>
    <n v="5800"/>
    <s v="USD"/>
    <n v="5800"/>
    <s v="Asst. Manager(Commercial)"/>
    <x v="3"/>
    <s v="India"/>
    <x v="0"/>
    <s v="All the 8 hours baby, all the 8!"/>
    <n v="8"/>
    <m/>
    <s v=""/>
    <s v=""/>
    <s v=""/>
    <s v=""/>
    <s v=""/>
    <s v=""/>
    <s v=""/>
    <n v="8"/>
    <n v="8"/>
    <n v="2.7884615384615383"/>
    <s v="0"/>
    <x v="3"/>
  </r>
  <r>
    <x v="652"/>
    <d v="2012-05-26T12:48:19"/>
    <s v="230000 INR"/>
    <n v="230000"/>
    <s v="INR"/>
    <n v="4095.8208381117906"/>
    <s v="MIS Executive"/>
    <x v="7"/>
    <s v="India"/>
    <x v="0"/>
    <s v="All the 8 hours baby, all the 8!"/>
    <n v="3"/>
    <m/>
    <s v=""/>
    <s v=""/>
    <s v=""/>
    <s v=""/>
    <s v=""/>
    <s v=""/>
    <s v=""/>
    <n v="8"/>
    <n v="8"/>
    <n v="1.9691446337075917"/>
    <s v="0"/>
    <x v="5"/>
  </r>
  <r>
    <x v="653"/>
    <d v="2012-05-26T12:50:08"/>
    <s v="23000 Rupees"/>
    <n v="276000"/>
    <s v="INR"/>
    <n v="4914.9850057341491"/>
    <s v="Education Officer"/>
    <x v="3"/>
    <s v="Pakistan"/>
    <x v="3"/>
    <s v="1 or 2 hours a day"/>
    <n v="3"/>
    <m/>
    <n v="1"/>
    <n v="2"/>
    <s v=""/>
    <s v=""/>
    <s v=""/>
    <s v=""/>
    <s v=""/>
    <s v=""/>
    <n v="2"/>
    <n v="9.45189424179644"/>
    <s v="0"/>
    <x v="5"/>
  </r>
  <r>
    <x v="654"/>
    <d v="2012-05-26T12:52:37"/>
    <n v="24000"/>
    <n v="24000"/>
    <s v="USD"/>
    <n v="24000"/>
    <s v="Management Accountant"/>
    <x v="3"/>
    <s v="Saudi Arabai"/>
    <x v="22"/>
    <s v="4 to 6 hours a day"/>
    <n v="12"/>
    <m/>
    <s v=""/>
    <s v=""/>
    <s v=""/>
    <n v="4"/>
    <s v=""/>
    <n v="6"/>
    <s v=""/>
    <s v=""/>
    <n v="6"/>
    <n v="15.384615384615385"/>
    <s v="0"/>
    <x v="2"/>
  </r>
  <r>
    <x v="655"/>
    <d v="2012-05-26T12:53:43"/>
    <s v="Us$24000"/>
    <n v="24000"/>
    <s v="USD"/>
    <n v="24000"/>
    <s v="Accountant"/>
    <x v="5"/>
    <s v="UAE"/>
    <x v="21"/>
    <s v="2 to 3 hours per day"/>
    <n v="15"/>
    <m/>
    <s v=""/>
    <n v="2"/>
    <n v="3"/>
    <s v=""/>
    <s v=""/>
    <s v=""/>
    <s v=""/>
    <s v=""/>
    <n v="3"/>
    <n v="30.76923076923077"/>
    <s v="0"/>
    <x v="2"/>
  </r>
  <r>
    <x v="656"/>
    <d v="2012-05-26T12:54:15"/>
    <n v="8738"/>
    <n v="8738"/>
    <s v="USD"/>
    <n v="8738"/>
    <s v="Sales Coordinator"/>
    <x v="3"/>
    <s v="India"/>
    <x v="0"/>
    <s v="All the 8 hours baby, all the 8!"/>
    <n v="7.3"/>
    <m/>
    <s v=""/>
    <s v=""/>
    <s v=""/>
    <s v=""/>
    <s v=""/>
    <s v=""/>
    <s v=""/>
    <n v="8"/>
    <n v="8"/>
    <n v="4.2009615384615389"/>
    <s v="0"/>
    <x v="3"/>
  </r>
  <r>
    <x v="657"/>
    <d v="2012-05-26T12:54:36"/>
    <n v="15000"/>
    <n v="15000"/>
    <s v="USD"/>
    <n v="15000"/>
    <s v="TA"/>
    <x v="0"/>
    <s v="Indonesia"/>
    <x v="56"/>
    <s v="4 to 6 hours a day"/>
    <n v="1"/>
    <m/>
    <s v=""/>
    <s v=""/>
    <s v=""/>
    <n v="4"/>
    <s v=""/>
    <n v="6"/>
    <s v=""/>
    <s v=""/>
    <n v="6"/>
    <n v="9.615384615384615"/>
    <s v="0"/>
    <x v="4"/>
  </r>
  <r>
    <x v="658"/>
    <d v="2012-05-26T12:55:09"/>
    <n v="4700"/>
    <n v="56400"/>
    <s v="USD"/>
    <n v="56400"/>
    <s v="Finance Manager"/>
    <x v="3"/>
    <s v="UAE"/>
    <x v="21"/>
    <s v="2 to 3 hours per day"/>
    <n v="6"/>
    <m/>
    <s v=""/>
    <n v="2"/>
    <n v="3"/>
    <s v=""/>
    <s v=""/>
    <s v=""/>
    <s v=""/>
    <s v=""/>
    <n v="3"/>
    <n v="72.307692307692307"/>
    <s v="0"/>
    <x v="3"/>
  </r>
  <r>
    <x v="659"/>
    <d v="2012-05-26T12:59:13"/>
    <n v="10200"/>
    <n v="10200"/>
    <s v="USD"/>
    <n v="10200"/>
    <s v="business analyst"/>
    <x v="0"/>
    <s v="India"/>
    <x v="0"/>
    <s v="4 to 6 hours a day"/>
    <n v="4.5"/>
    <m/>
    <s v=""/>
    <s v=""/>
    <s v=""/>
    <n v="4"/>
    <s v=""/>
    <n v="6"/>
    <s v=""/>
    <s v=""/>
    <n v="6"/>
    <n v="6.5384615384615383"/>
    <s v="0"/>
    <x v="1"/>
  </r>
  <r>
    <x v="660"/>
    <d v="2012-05-26T12:59:41"/>
    <n v="325000"/>
    <n v="325000"/>
    <s v="INR"/>
    <n v="5787.5729234188348"/>
    <s v="MIS Executive"/>
    <x v="7"/>
    <s v="India"/>
    <x v="0"/>
    <s v="All the 8 hours baby, all the 8!"/>
    <n v="4.5"/>
    <m/>
    <s v=""/>
    <s v=""/>
    <s v=""/>
    <s v=""/>
    <s v=""/>
    <s v=""/>
    <s v=""/>
    <n v="8"/>
    <n v="8"/>
    <n v="2.7824869824129013"/>
    <s v="0"/>
    <x v="1"/>
  </r>
  <r>
    <x v="661"/>
    <d v="2012-05-26T13:01:44"/>
    <n v="105000"/>
    <n v="105000"/>
    <s v="USD"/>
    <n v="105000"/>
    <s v="Senior Consultant"/>
    <x v="8"/>
    <s v="USA"/>
    <x v="2"/>
    <s v="2 to 3 hours per day"/>
    <n v="15"/>
    <m/>
    <s v=""/>
    <n v="2"/>
    <n v="3"/>
    <s v=""/>
    <s v=""/>
    <s v=""/>
    <s v=""/>
    <s v=""/>
    <n v="3"/>
    <n v="134.61538461538461"/>
    <s v="0"/>
    <x v="2"/>
  </r>
  <r>
    <x v="662"/>
    <d v="2012-05-26T13:01:53"/>
    <s v="2.5lakh"/>
    <n v="250000"/>
    <s v="INR"/>
    <n v="4451.9791718606421"/>
    <s v="ASM"/>
    <x v="3"/>
    <s v="India"/>
    <x v="0"/>
    <s v="2 to 3 hours per day"/>
    <n v="5"/>
    <m/>
    <s v=""/>
    <n v="2"/>
    <n v="3"/>
    <s v=""/>
    <s v=""/>
    <s v=""/>
    <s v=""/>
    <s v=""/>
    <n v="3"/>
    <n v="5.7076656049495407"/>
    <s v="0"/>
    <x v="1"/>
  </r>
  <r>
    <x v="663"/>
    <d v="2012-05-26T13:02:50"/>
    <n v="470000"/>
    <n v="470000"/>
    <s v="INR"/>
    <n v="8369.7208430980063"/>
    <s v="Consultant"/>
    <x v="8"/>
    <s v="India"/>
    <x v="0"/>
    <s v="All the 8 hours baby, all the 8!"/>
    <n v="4"/>
    <m/>
    <s v=""/>
    <s v=""/>
    <s v=""/>
    <s v=""/>
    <s v=""/>
    <s v=""/>
    <s v=""/>
    <n v="8"/>
    <n v="8"/>
    <n v="4.0239042514894265"/>
    <s v="0"/>
    <x v="1"/>
  </r>
  <r>
    <x v="664"/>
    <d v="2012-05-26T13:03:32"/>
    <n v="720000"/>
    <n v="720000"/>
    <s v="PHP"/>
    <n v="17067.637625607145"/>
    <s v="System Manager"/>
    <x v="3"/>
    <s v="Philippines"/>
    <x v="33"/>
    <s v="4 to 6 hours a day"/>
    <n v="9"/>
    <m/>
    <s v=""/>
    <s v=""/>
    <s v=""/>
    <n v="4"/>
    <s v=""/>
    <n v="6"/>
    <s v=""/>
    <s v=""/>
    <n v="6"/>
    <n v="10.940793349748169"/>
    <s v="0"/>
    <x v="3"/>
  </r>
  <r>
    <x v="665"/>
    <d v="2012-05-26T13:03:58"/>
    <n v="100000"/>
    <n v="100000"/>
    <s v="AUD"/>
    <n v="101990.96564026357"/>
    <s v="principal developer"/>
    <x v="3"/>
    <s v="Australia"/>
    <x v="16"/>
    <s v="1 or 2 hours a day"/>
    <n v="20"/>
    <m/>
    <n v="1"/>
    <n v="2"/>
    <s v=""/>
    <s v=""/>
    <s v=""/>
    <s v=""/>
    <s v=""/>
    <s v=""/>
    <n v="2"/>
    <n v="196.13647238512226"/>
    <s v="0"/>
    <x v="2"/>
  </r>
  <r>
    <x v="666"/>
    <d v="2012-05-26T13:05:03"/>
    <s v="220000 in INR"/>
    <n v="220000"/>
    <s v="INR"/>
    <n v="3917.7416712373652"/>
    <s v="Accounts Payable Analyst"/>
    <x v="0"/>
    <s v="India"/>
    <x v="0"/>
    <s v="2 to 3 hours per day"/>
    <n v="3"/>
    <m/>
    <s v=""/>
    <n v="2"/>
    <n v="3"/>
    <s v=""/>
    <s v=""/>
    <s v=""/>
    <s v=""/>
    <s v=""/>
    <n v="3"/>
    <n v="5.0227457323555962"/>
    <s v="0"/>
    <x v="5"/>
  </r>
  <r>
    <x v="667"/>
    <d v="2012-05-26T13:08:39"/>
    <n v="52000"/>
    <n v="52000"/>
    <s v="USD"/>
    <n v="52000"/>
    <s v="Maint Sys Support Specialist"/>
    <x v="6"/>
    <s v="USA"/>
    <x v="2"/>
    <s v="4 to 6 hours a day"/>
    <n v="18"/>
    <m/>
    <s v=""/>
    <s v=""/>
    <s v=""/>
    <n v="4"/>
    <s v=""/>
    <n v="6"/>
    <s v=""/>
    <s v=""/>
    <n v="6"/>
    <n v="33.333333333333329"/>
    <s v="0"/>
    <x v="2"/>
  </r>
  <r>
    <x v="668"/>
    <d v="2012-05-26T13:11:01"/>
    <s v="Rs. 260000"/>
    <n v="260000"/>
    <s v="INR"/>
    <n v="4630.058338735068"/>
    <s v="Analyst"/>
    <x v="0"/>
    <s v="India"/>
    <x v="0"/>
    <s v="4 to 6 hours a day"/>
    <n v="2"/>
    <m/>
    <s v=""/>
    <s v=""/>
    <s v=""/>
    <n v="4"/>
    <s v=""/>
    <n v="6"/>
    <s v=""/>
    <s v=""/>
    <n v="6"/>
    <n v="2.9679861145737614"/>
    <s v="0"/>
    <x v="5"/>
  </r>
  <r>
    <x v="669"/>
    <d v="2012-05-26T13:12:48"/>
    <s v="1,20,000 INR"/>
    <n v="120000"/>
    <s v="INR"/>
    <n v="2136.9500024931081"/>
    <s v="Data Analyst"/>
    <x v="0"/>
    <s v="India"/>
    <x v="0"/>
    <s v="2 to 3 hours per day"/>
    <n v="3"/>
    <m/>
    <s v=""/>
    <n v="2"/>
    <n v="3"/>
    <s v=""/>
    <s v=""/>
    <s v=""/>
    <s v=""/>
    <s v=""/>
    <n v="3"/>
    <n v="2.7396794903757797"/>
    <s v="0"/>
    <x v="5"/>
  </r>
  <r>
    <x v="670"/>
    <d v="2012-05-26T13:16:21"/>
    <n v="13000"/>
    <n v="13000"/>
    <s v="USD"/>
    <n v="13000"/>
    <s v="Analyst"/>
    <x v="0"/>
    <s v="India"/>
    <x v="0"/>
    <s v="1 or 2 hours a day"/>
    <n v="4"/>
    <m/>
    <n v="1"/>
    <n v="2"/>
    <s v=""/>
    <s v=""/>
    <s v=""/>
    <s v=""/>
    <s v=""/>
    <s v=""/>
    <n v="2"/>
    <n v="25"/>
    <s v="0"/>
    <x v="1"/>
  </r>
  <r>
    <x v="671"/>
    <d v="2012-05-26T13:17:36"/>
    <s v="Rs. 144000"/>
    <n v="144000"/>
    <s v="INR"/>
    <n v="2564.3400029917298"/>
    <s v="Team Leader"/>
    <x v="3"/>
    <s v="India"/>
    <x v="0"/>
    <s v="2 to 3 hours per day"/>
    <n v="7"/>
    <m/>
    <s v=""/>
    <n v="2"/>
    <n v="3"/>
    <s v=""/>
    <s v=""/>
    <s v=""/>
    <s v=""/>
    <s v=""/>
    <n v="3"/>
    <n v="3.2876153884509356"/>
    <s v="0"/>
    <x v="3"/>
  </r>
  <r>
    <x v="672"/>
    <d v="2012-05-26T13:18:03"/>
    <s v="inr 11.5"/>
    <n v="1150000"/>
    <s v="INR"/>
    <n v="20479.104190558952"/>
    <s v="manager portfolio monitoring"/>
    <x v="3"/>
    <s v="India"/>
    <x v="0"/>
    <s v="2 to 3 hours per day"/>
    <n v="7"/>
    <m/>
    <s v=""/>
    <n v="2"/>
    <n v="3"/>
    <s v=""/>
    <s v=""/>
    <s v=""/>
    <s v=""/>
    <s v=""/>
    <n v="3"/>
    <n v="26.255261782767889"/>
    <s v="0"/>
    <x v="3"/>
  </r>
  <r>
    <x v="673"/>
    <d v="2012-05-26T13:18:32"/>
    <s v="33,500 US $"/>
    <n v="33500"/>
    <s v="USD"/>
    <n v="33500"/>
    <s v="Sr. Executive Finance &amp; Accounts"/>
    <x v="5"/>
    <s v="Dubai"/>
    <x v="34"/>
    <s v="1 or 2 hours a day"/>
    <n v="10"/>
    <m/>
    <n v="1"/>
    <n v="2"/>
    <s v=""/>
    <s v=""/>
    <s v=""/>
    <s v=""/>
    <s v=""/>
    <s v=""/>
    <n v="2"/>
    <n v="64.42307692307692"/>
    <s v="0"/>
    <x v="3"/>
  </r>
  <r>
    <x v="674"/>
    <d v="2012-05-26T13:19:42"/>
    <n v="50000"/>
    <n v="50000"/>
    <s v="USD"/>
    <n v="50000"/>
    <s v="AREA SALES MANAGER"/>
    <x v="3"/>
    <s v="India"/>
    <x v="0"/>
    <s v="2 to 3 hours per day"/>
    <n v="20"/>
    <m/>
    <s v=""/>
    <n v="2"/>
    <n v="3"/>
    <s v=""/>
    <s v=""/>
    <s v=""/>
    <s v=""/>
    <s v=""/>
    <n v="3"/>
    <n v="64.102564102564102"/>
    <s v="0"/>
    <x v="2"/>
  </r>
  <r>
    <x v="675"/>
    <d v="2012-05-26T13:22:43"/>
    <n v="300000"/>
    <n v="300000"/>
    <s v="INR"/>
    <n v="5342.3750062327708"/>
    <s v="govt"/>
    <x v="3"/>
    <s v="India"/>
    <x v="0"/>
    <s v="2 to 3 hours per day"/>
    <n v="3"/>
    <m/>
    <s v=""/>
    <n v="2"/>
    <n v="3"/>
    <s v=""/>
    <s v=""/>
    <s v=""/>
    <s v=""/>
    <s v=""/>
    <n v="3"/>
    <n v="6.8491987259394493"/>
    <s v="0"/>
    <x v="5"/>
  </r>
  <r>
    <x v="676"/>
    <d v="2012-05-26T13:24:05"/>
    <s v="4500 rs. per month"/>
    <n v="648000"/>
    <s v="INR"/>
    <n v="11539.530013462785"/>
    <s v="COMPUTER OPERATOR"/>
    <x v="0"/>
    <s v="India"/>
    <x v="0"/>
    <s v="All the 8 hours baby, all the 8!"/>
    <n v="2"/>
    <m/>
    <s v=""/>
    <s v=""/>
    <s v=""/>
    <s v=""/>
    <s v=""/>
    <s v=""/>
    <s v=""/>
    <n v="8"/>
    <n v="8"/>
    <n v="5.5478509680109545"/>
    <s v="0"/>
    <x v="5"/>
  </r>
  <r>
    <x v="677"/>
    <d v="2012-05-26T13:24:14"/>
    <n v="7000"/>
    <n v="7000"/>
    <s v="USD"/>
    <n v="7000"/>
    <s v="Business Executive"/>
    <x v="3"/>
    <s v="India"/>
    <x v="0"/>
    <s v="4 to 6 hours a day"/>
    <n v="23"/>
    <m/>
    <s v=""/>
    <s v=""/>
    <s v=""/>
    <n v="4"/>
    <s v=""/>
    <n v="6"/>
    <s v=""/>
    <s v=""/>
    <n v="6"/>
    <n v="4.4871794871794872"/>
    <s v="0"/>
    <x v="2"/>
  </r>
  <r>
    <x v="678"/>
    <d v="2012-05-26T13:24:36"/>
    <n v="380000"/>
    <n v="380000"/>
    <s v="INR"/>
    <n v="6767.0083412281756"/>
    <s v="Team Lead Mis"/>
    <x v="7"/>
    <s v="India"/>
    <x v="0"/>
    <s v="2 to 3 hours per day"/>
    <n v="6"/>
    <m/>
    <s v=""/>
    <n v="2"/>
    <n v="3"/>
    <s v=""/>
    <s v=""/>
    <s v=""/>
    <s v=""/>
    <s v=""/>
    <n v="3"/>
    <n v="8.6756517195233016"/>
    <s v="0"/>
    <x v="3"/>
  </r>
  <r>
    <x v="679"/>
    <d v="2012-05-26T13:29:12"/>
    <s v="3000 $"/>
    <n v="3000"/>
    <s v="USD"/>
    <n v="3000"/>
    <s v="Call Centre Consultant"/>
    <x v="8"/>
    <s v="Cambodia"/>
    <x v="57"/>
    <s v="2 to 3 hours per day"/>
    <n v="2"/>
    <m/>
    <s v=""/>
    <n v="2"/>
    <n v="3"/>
    <s v=""/>
    <s v=""/>
    <s v=""/>
    <s v=""/>
    <s v=""/>
    <n v="3"/>
    <n v="3.8461538461538463"/>
    <s v="0"/>
    <x v="5"/>
  </r>
  <r>
    <x v="680"/>
    <d v="2012-05-26T13:29:35"/>
    <s v="250000 rupees"/>
    <n v="250000"/>
    <s v="INR"/>
    <n v="4451.9791718606421"/>
    <s v="MIS executive"/>
    <x v="7"/>
    <s v="India"/>
    <x v="0"/>
    <s v="All the 8 hours baby, all the 8!"/>
    <n v="4"/>
    <m/>
    <s v=""/>
    <s v=""/>
    <s v=""/>
    <s v=""/>
    <s v=""/>
    <s v=""/>
    <s v=""/>
    <n v="8"/>
    <n v="8"/>
    <n v="2.1403746018560779"/>
    <s v="0"/>
    <x v="1"/>
  </r>
  <r>
    <x v="681"/>
    <d v="2012-05-26T13:31:20"/>
    <s v="Rs. 150000"/>
    <n v="150000"/>
    <s v="INR"/>
    <n v="2671.1875031163854"/>
    <s v="Oprations head"/>
    <x v="4"/>
    <s v="India"/>
    <x v="0"/>
    <s v="4 to 6 hours a day"/>
    <n v="4.5"/>
    <m/>
    <s v=""/>
    <s v=""/>
    <s v=""/>
    <n v="4"/>
    <s v=""/>
    <n v="6"/>
    <s v=""/>
    <s v=""/>
    <n v="6"/>
    <n v="1.7122996814848623"/>
    <s v="0"/>
    <x v="1"/>
  </r>
  <r>
    <x v="682"/>
    <d v="2012-05-26T13:37:50"/>
    <n v="278400"/>
    <n v="278400"/>
    <s v="INR"/>
    <n v="4957.7240057840108"/>
    <s v="Asst. Manager"/>
    <x v="3"/>
    <s v="India"/>
    <x v="0"/>
    <s v="4 to 6 hours a day"/>
    <n v="5"/>
    <m/>
    <s v=""/>
    <s v=""/>
    <s v=""/>
    <n v="4"/>
    <s v=""/>
    <n v="6"/>
    <s v=""/>
    <s v=""/>
    <n v="6"/>
    <n v="3.1780282088359044"/>
    <s v="0"/>
    <x v="1"/>
  </r>
  <r>
    <x v="683"/>
    <d v="2012-05-26T13:42:21"/>
    <n v="180000"/>
    <n v="180000"/>
    <s v="INR"/>
    <n v="3205.4250037396623"/>
    <s v="accounts"/>
    <x v="5"/>
    <s v="India"/>
    <x v="0"/>
    <s v="2 to 3 hours per day"/>
    <n v="14"/>
    <m/>
    <s v=""/>
    <n v="2"/>
    <n v="3"/>
    <s v=""/>
    <s v=""/>
    <s v=""/>
    <s v=""/>
    <s v=""/>
    <n v="3"/>
    <n v="4.1095192355636696"/>
    <s v="0"/>
    <x v="2"/>
  </r>
  <r>
    <x v="684"/>
    <d v="2012-05-26T13:42:58"/>
    <n v="800000"/>
    <n v="800000"/>
    <s v="INR"/>
    <n v="14246.333349954055"/>
    <s v="Manager"/>
    <x v="3"/>
    <s v="India"/>
    <x v="0"/>
    <s v="4 to 6 hours a day"/>
    <n v="7"/>
    <m/>
    <s v=""/>
    <s v=""/>
    <s v=""/>
    <n v="4"/>
    <s v=""/>
    <n v="6"/>
    <s v=""/>
    <s v=""/>
    <n v="6"/>
    <n v="9.1322649679192658"/>
    <s v="0"/>
    <x v="3"/>
  </r>
  <r>
    <x v="685"/>
    <d v="2012-05-26T13:44:53"/>
    <s v="25000 rupess"/>
    <n v="300000"/>
    <s v="INR"/>
    <n v="5342.3750062327708"/>
    <s v="Analyst"/>
    <x v="0"/>
    <s v="India"/>
    <x v="0"/>
    <s v="All the 8 hours baby, all the 8!"/>
    <n v="7"/>
    <m/>
    <s v=""/>
    <s v=""/>
    <s v=""/>
    <s v=""/>
    <s v=""/>
    <s v=""/>
    <s v=""/>
    <n v="8"/>
    <n v="8"/>
    <n v="2.5684495222272936"/>
    <s v="0"/>
    <x v="3"/>
  </r>
  <r>
    <x v="686"/>
    <d v="2012-05-26T13:46:52"/>
    <s v="370000 inr"/>
    <n v="370000"/>
    <s v="INR"/>
    <n v="6588.9291743537506"/>
    <s v="Operations Analyst"/>
    <x v="0"/>
    <s v="India"/>
    <x v="0"/>
    <s v="All the 8 hours baby, all the 8!"/>
    <n v="2"/>
    <m/>
    <s v=""/>
    <s v=""/>
    <s v=""/>
    <s v=""/>
    <s v=""/>
    <s v=""/>
    <s v=""/>
    <n v="8"/>
    <n v="8"/>
    <n v="3.1677544107469955"/>
    <s v="0"/>
    <x v="5"/>
  </r>
  <r>
    <x v="687"/>
    <d v="2012-05-26T13:47:06"/>
    <s v="370000 inr"/>
    <n v="370000"/>
    <s v="INR"/>
    <n v="6588.9291743537506"/>
    <s v="Operations Analyst"/>
    <x v="0"/>
    <s v="India"/>
    <x v="0"/>
    <s v="All the 8 hours baby, all the 8!"/>
    <n v="2"/>
    <m/>
    <s v=""/>
    <s v=""/>
    <s v=""/>
    <s v=""/>
    <s v=""/>
    <s v=""/>
    <s v=""/>
    <n v="8"/>
    <n v="8"/>
    <n v="3.1677544107469955"/>
    <s v="0"/>
    <x v="5"/>
  </r>
  <r>
    <x v="688"/>
    <d v="2012-05-26T13:49:54"/>
    <n v="35000"/>
    <n v="35000"/>
    <s v="USD"/>
    <n v="35000"/>
    <s v="IT Specialist"/>
    <x v="6"/>
    <s v="USA"/>
    <x v="2"/>
    <s v="4 to 6 hours a day"/>
    <n v="10"/>
    <m/>
    <s v=""/>
    <s v=""/>
    <s v=""/>
    <n v="4"/>
    <s v=""/>
    <n v="6"/>
    <s v=""/>
    <s v=""/>
    <n v="6"/>
    <n v="22.435897435897434"/>
    <s v="0"/>
    <x v="3"/>
  </r>
  <r>
    <x v="689"/>
    <d v="2012-05-26T13:57:11"/>
    <n v="720000"/>
    <n v="720000"/>
    <s v="INR"/>
    <n v="12821.700014958649"/>
    <s v="Cost Accountant"/>
    <x v="5"/>
    <s v="India"/>
    <x v="0"/>
    <s v="4 to 6 hours a day"/>
    <n v="4"/>
    <m/>
    <s v=""/>
    <s v=""/>
    <s v=""/>
    <n v="4"/>
    <s v=""/>
    <n v="6"/>
    <s v=""/>
    <s v=""/>
    <n v="6"/>
    <n v="8.2190384711273392"/>
    <s v="0"/>
    <x v="1"/>
  </r>
  <r>
    <x v="690"/>
    <d v="2012-05-26T14:01:00"/>
    <n v="600000"/>
    <n v="600000"/>
    <s v="INR"/>
    <n v="10684.750012465542"/>
    <s v="senior executive"/>
    <x v="3"/>
    <s v="India"/>
    <x v="0"/>
    <s v="1 or 2 hours a day"/>
    <n v="2"/>
    <m/>
    <n v="1"/>
    <n v="2"/>
    <s v=""/>
    <s v=""/>
    <s v=""/>
    <s v=""/>
    <s v=""/>
    <s v=""/>
    <n v="2"/>
    <n v="20.547596177818349"/>
    <s v="0"/>
    <x v="5"/>
  </r>
  <r>
    <x v="691"/>
    <d v="2012-05-26T14:01:09"/>
    <n v="10000"/>
    <n v="10000"/>
    <s v="USD"/>
    <n v="10000"/>
    <s v="Executive"/>
    <x v="3"/>
    <s v="India"/>
    <x v="0"/>
    <s v="4 to 6 hours a day"/>
    <n v="2"/>
    <m/>
    <s v=""/>
    <s v=""/>
    <s v=""/>
    <n v="4"/>
    <s v=""/>
    <n v="6"/>
    <s v=""/>
    <s v=""/>
    <n v="6"/>
    <n v="6.4102564102564106"/>
    <s v="0"/>
    <x v="5"/>
  </r>
  <r>
    <x v="692"/>
    <d v="2012-05-26T14:04:35"/>
    <s v="Rs 10000"/>
    <n v="120000"/>
    <s v="INR"/>
    <n v="2136.9500024931081"/>
    <s v="Intern"/>
    <x v="0"/>
    <s v="India"/>
    <x v="0"/>
    <s v="1 or 2 hours a day"/>
    <n v="0"/>
    <m/>
    <n v="1"/>
    <n v="2"/>
    <s v=""/>
    <s v=""/>
    <s v=""/>
    <s v=""/>
    <s v=""/>
    <s v=""/>
    <n v="2"/>
    <n v="4.1095192355636696"/>
    <s v="0"/>
    <x v="0"/>
  </r>
  <r>
    <x v="693"/>
    <d v="2012-05-26T14:10:51"/>
    <s v="4,80,000 Ruppes"/>
    <n v="480000"/>
    <s v="INR"/>
    <n v="8547.8000099724322"/>
    <s v="Business Analyst"/>
    <x v="0"/>
    <s v="India"/>
    <x v="0"/>
    <s v="4 to 6 hours a day"/>
    <n v="4"/>
    <m/>
    <s v=""/>
    <s v=""/>
    <s v=""/>
    <n v="4"/>
    <s v=""/>
    <n v="6"/>
    <s v=""/>
    <s v=""/>
    <n v="6"/>
    <n v="5.4793589807515595"/>
    <s v="0"/>
    <x v="1"/>
  </r>
  <r>
    <x v="694"/>
    <d v="2012-05-26T14:11:52"/>
    <s v="Re. 4.5 Lacs Per Annum"/>
    <n v="450000"/>
    <s v="INR"/>
    <n v="8013.5625093491553"/>
    <s v="Data Analyst"/>
    <x v="0"/>
    <s v="India"/>
    <x v="0"/>
    <s v="All the 8 hours baby, all the 8!"/>
    <n v="8"/>
    <m/>
    <s v=""/>
    <s v=""/>
    <s v=""/>
    <s v=""/>
    <s v=""/>
    <s v=""/>
    <s v=""/>
    <n v="8"/>
    <n v="8"/>
    <n v="3.85267428334094"/>
    <s v="0"/>
    <x v="3"/>
  </r>
  <r>
    <x v="695"/>
    <d v="2012-05-26T14:14:35"/>
    <n v="400000"/>
    <n v="400000"/>
    <s v="INR"/>
    <n v="7123.1666749770275"/>
    <s v="Consultant"/>
    <x v="8"/>
    <s v="India"/>
    <x v="0"/>
    <s v="4 to 6 hours a day"/>
    <n v="0"/>
    <m/>
    <s v=""/>
    <s v=""/>
    <s v=""/>
    <n v="4"/>
    <s v=""/>
    <n v="6"/>
    <s v=""/>
    <s v=""/>
    <n v="6"/>
    <n v="4.5661324839596329"/>
    <s v="0"/>
    <x v="0"/>
  </r>
  <r>
    <x v="696"/>
    <d v="2012-05-26T14:16:14"/>
    <s v="inr 2300000"/>
    <n v="2300000"/>
    <s v="INR"/>
    <n v="40958.208381117904"/>
    <s v="analyst"/>
    <x v="0"/>
    <s v="India"/>
    <x v="0"/>
    <s v="All the 8 hours baby, all the 8!"/>
    <n v="5"/>
    <m/>
    <s v=""/>
    <s v=""/>
    <s v=""/>
    <s v=""/>
    <s v=""/>
    <s v=""/>
    <s v=""/>
    <n v="8"/>
    <n v="8"/>
    <n v="19.691446337075917"/>
    <s v="0"/>
    <x v="1"/>
  </r>
  <r>
    <x v="697"/>
    <d v="2012-05-26T14:18:11"/>
    <n v="636000"/>
    <n v="636000"/>
    <s v="INR"/>
    <n v="11325.835013213473"/>
    <s v="Audit Manager"/>
    <x v="3"/>
    <s v="India"/>
    <x v="0"/>
    <s v="4 to 6 hours a day"/>
    <n v="2"/>
    <m/>
    <s v=""/>
    <s v=""/>
    <s v=""/>
    <n v="4"/>
    <s v=""/>
    <n v="6"/>
    <s v=""/>
    <s v=""/>
    <n v="6"/>
    <n v="7.2601506494958157"/>
    <s v="0"/>
    <x v="5"/>
  </r>
  <r>
    <x v="698"/>
    <d v="2012-05-26T14:20:23"/>
    <s v="15000 USD"/>
    <n v="15000"/>
    <s v="USD"/>
    <n v="15000"/>
    <s v="Audit - senior assistant"/>
    <x v="5"/>
    <s v="Lithuania"/>
    <x v="58"/>
    <s v="4 to 6 hours a day"/>
    <n v="2"/>
    <m/>
    <s v=""/>
    <s v=""/>
    <s v=""/>
    <n v="4"/>
    <s v=""/>
    <n v="6"/>
    <s v=""/>
    <s v=""/>
    <n v="6"/>
    <n v="9.615384615384615"/>
    <s v="0"/>
    <x v="5"/>
  </r>
  <r>
    <x v="699"/>
    <d v="2012-05-26T14:22:05"/>
    <n v="1000"/>
    <n v="12000"/>
    <s v="USD"/>
    <n v="12000"/>
    <s v="tech operator (oil)"/>
    <x v="0"/>
    <s v="uae"/>
    <x v="21"/>
    <s v="4 to 6 hours a day"/>
    <n v="12"/>
    <m/>
    <s v=""/>
    <s v=""/>
    <s v=""/>
    <n v="4"/>
    <s v=""/>
    <n v="6"/>
    <s v=""/>
    <s v=""/>
    <n v="6"/>
    <n v="7.6923076923076925"/>
    <s v="0"/>
    <x v="2"/>
  </r>
  <r>
    <x v="700"/>
    <d v="2012-05-26T14:23:48"/>
    <n v="500000"/>
    <n v="500000"/>
    <s v="INR"/>
    <n v="8903.9583437212841"/>
    <s v="mis "/>
    <x v="7"/>
    <s v="India"/>
    <x v="0"/>
    <s v="2 to 3 hours per day"/>
    <n v="1"/>
    <m/>
    <s v=""/>
    <n v="2"/>
    <n v="3"/>
    <s v=""/>
    <s v=""/>
    <s v=""/>
    <s v=""/>
    <s v=""/>
    <n v="3"/>
    <n v="11.415331209899081"/>
    <s v="0"/>
    <x v="4"/>
  </r>
  <r>
    <x v="701"/>
    <d v="2012-05-26T14:33:11"/>
    <n v="500000"/>
    <n v="500000"/>
    <s v="INR"/>
    <n v="8903.9583437212841"/>
    <s v="Engineer"/>
    <x v="2"/>
    <s v="India"/>
    <x v="0"/>
    <s v="All the 8 hours baby, all the 8!"/>
    <n v="2"/>
    <m/>
    <s v=""/>
    <s v=""/>
    <s v=""/>
    <s v=""/>
    <s v=""/>
    <s v=""/>
    <s v=""/>
    <n v="8"/>
    <n v="8"/>
    <n v="4.2807492037121557"/>
    <s v="0"/>
    <x v="5"/>
  </r>
  <r>
    <x v="702"/>
    <d v="2012-05-26T14:35:48"/>
    <s v="Inr 60000"/>
    <n v="720000"/>
    <s v="INR"/>
    <n v="12821.700014958649"/>
    <s v="Asstt manager"/>
    <x v="3"/>
    <s v="India"/>
    <x v="0"/>
    <s v="All the 8 hours baby, all the 8!"/>
    <n v="10"/>
    <m/>
    <s v=""/>
    <s v=""/>
    <s v=""/>
    <s v=""/>
    <s v=""/>
    <s v=""/>
    <s v=""/>
    <n v="8"/>
    <n v="8"/>
    <n v="6.1642788533455048"/>
    <s v="0"/>
    <x v="3"/>
  </r>
  <r>
    <x v="703"/>
    <d v="2012-05-26T14:41:00"/>
    <s v="Rs 15000"/>
    <n v="180000"/>
    <s v="INR"/>
    <n v="3205.4250037396623"/>
    <s v="Import &amp; Export Documentation Executive"/>
    <x v="3"/>
    <s v="India"/>
    <x v="0"/>
    <s v="All the 8 hours baby, all the 8!"/>
    <n v="7"/>
    <m/>
    <s v=""/>
    <s v=""/>
    <s v=""/>
    <s v=""/>
    <s v=""/>
    <s v=""/>
    <s v=""/>
    <n v="8"/>
    <n v="8"/>
    <n v="1.5410697133363762"/>
    <s v="0"/>
    <x v="3"/>
  </r>
  <r>
    <x v="704"/>
    <d v="2012-05-26T14:46:55"/>
    <n v="375000"/>
    <n v="375000"/>
    <s v="INR"/>
    <n v="6677.9687577909626"/>
    <s v="Team Lead"/>
    <x v="3"/>
    <s v="India"/>
    <x v="0"/>
    <s v="2 to 3 hours per day"/>
    <n v="6"/>
    <m/>
    <s v=""/>
    <n v="2"/>
    <n v="3"/>
    <s v=""/>
    <s v=""/>
    <s v=""/>
    <s v=""/>
    <s v=""/>
    <n v="3"/>
    <n v="8.5614984074243115"/>
    <s v="0"/>
    <x v="3"/>
  </r>
  <r>
    <x v="705"/>
    <d v="2012-05-26T14:51:02"/>
    <n v="85000"/>
    <n v="85000"/>
    <s v="NZD"/>
    <n v="67794.987956419791"/>
    <s v="Systems Manager"/>
    <x v="3"/>
    <s v="New Zealand"/>
    <x v="49"/>
    <s v="4 to 6 hours a day"/>
    <n v="15"/>
    <m/>
    <s v=""/>
    <s v=""/>
    <s v=""/>
    <n v="4"/>
    <s v=""/>
    <n v="6"/>
    <s v=""/>
    <s v=""/>
    <n v="6"/>
    <n v="43.458325613089613"/>
    <s v="0"/>
    <x v="2"/>
  </r>
  <r>
    <x v="706"/>
    <d v="2012-05-26T14:57:39"/>
    <n v="31250"/>
    <n v="31250"/>
    <s v="USD"/>
    <n v="31250"/>
    <s v="Program management"/>
    <x v="3"/>
    <s v="India"/>
    <x v="0"/>
    <s v="2 to 3 hours per day"/>
    <n v="6"/>
    <m/>
    <s v=""/>
    <n v="2"/>
    <n v="3"/>
    <s v=""/>
    <s v=""/>
    <s v=""/>
    <s v=""/>
    <s v=""/>
    <n v="3"/>
    <n v="40.064102564102562"/>
    <s v="0"/>
    <x v="3"/>
  </r>
  <r>
    <x v="707"/>
    <d v="2012-05-26T14:57:45"/>
    <s v="PKR 17000"/>
    <n v="204000"/>
    <s v="PKR"/>
    <n v="2165.2740982270229"/>
    <s v="Accounts Manager"/>
    <x v="3"/>
    <s v="Pakistan"/>
    <x v="3"/>
    <s v="All the 8 hours baby, all the 8!"/>
    <n v="2"/>
    <m/>
    <s v=""/>
    <s v=""/>
    <s v=""/>
    <s v=""/>
    <s v=""/>
    <s v=""/>
    <s v=""/>
    <n v="8"/>
    <n v="8"/>
    <n v="1.0409971626091457"/>
    <s v="0"/>
    <x v="5"/>
  </r>
  <r>
    <x v="708"/>
    <d v="2012-05-26T14:58:24"/>
    <s v="Rs.4lk "/>
    <n v="400000"/>
    <s v="INR"/>
    <n v="7123.1666749770275"/>
    <s v="sr. mis executive"/>
    <x v="7"/>
    <s v="India"/>
    <x v="0"/>
    <s v="All the 8 hours baby, all the 8!"/>
    <n v="4"/>
    <m/>
    <s v=""/>
    <s v=""/>
    <s v=""/>
    <s v=""/>
    <s v=""/>
    <s v=""/>
    <s v=""/>
    <n v="8"/>
    <n v="8"/>
    <n v="3.4245993629697247"/>
    <s v="0"/>
    <x v="1"/>
  </r>
  <r>
    <x v="709"/>
    <d v="2012-05-26T15:01:00"/>
    <s v="USD130000"/>
    <n v="130000"/>
    <s v="USD"/>
    <n v="130000"/>
    <s v="Modeller"/>
    <x v="3"/>
    <s v="Australia"/>
    <x v="16"/>
    <s v="4 to 6 hours a day"/>
    <n v="3"/>
    <m/>
    <s v=""/>
    <s v=""/>
    <s v=""/>
    <n v="4"/>
    <s v=""/>
    <n v="6"/>
    <s v=""/>
    <s v=""/>
    <n v="6"/>
    <n v="83.333333333333343"/>
    <s v="0"/>
    <x v="5"/>
  </r>
  <r>
    <x v="710"/>
    <d v="2012-05-26T15:01:41"/>
    <s v="Rs. 250000"/>
    <n v="250000"/>
    <s v="INR"/>
    <n v="4451.9791718606421"/>
    <s v="Asst. Manager"/>
    <x v="3"/>
    <s v="India"/>
    <x v="0"/>
    <s v="4 to 6 hours a day"/>
    <n v="6"/>
    <m/>
    <s v=""/>
    <s v=""/>
    <s v=""/>
    <n v="4"/>
    <s v=""/>
    <n v="6"/>
    <s v=""/>
    <s v=""/>
    <n v="6"/>
    <n v="2.8538328024747703"/>
    <s v="0"/>
    <x v="3"/>
  </r>
  <r>
    <x v="711"/>
    <d v="2012-05-26T15:02:34"/>
    <n v="800"/>
    <n v="9600"/>
    <s v="USD"/>
    <n v="9600"/>
    <s v="Admin"/>
    <x v="0"/>
    <s v="South Africa"/>
    <x v="11"/>
    <s v="4 to 6 hours a day"/>
    <n v="2"/>
    <m/>
    <s v=""/>
    <s v=""/>
    <s v=""/>
    <n v="4"/>
    <s v=""/>
    <n v="6"/>
    <s v=""/>
    <s v=""/>
    <n v="6"/>
    <n v="6.1538461538461542"/>
    <s v="0"/>
    <x v="5"/>
  </r>
  <r>
    <x v="712"/>
    <d v="2012-05-26T15:04:33"/>
    <s v="INR 390000 PA"/>
    <n v="390000"/>
    <s v="INR"/>
    <n v="6945.0875081026015"/>
    <s v="Business Analyst"/>
    <x v="0"/>
    <s v="India"/>
    <x v="0"/>
    <s v="4 to 6 hours a day"/>
    <n v="1"/>
    <m/>
    <s v=""/>
    <s v=""/>
    <s v=""/>
    <n v="4"/>
    <s v=""/>
    <n v="6"/>
    <s v=""/>
    <s v=""/>
    <n v="6"/>
    <n v="4.4519791718606427"/>
    <s v="0"/>
    <x v="4"/>
  </r>
  <r>
    <x v="713"/>
    <d v="2012-05-26T15:05:42"/>
    <n v="600000"/>
    <n v="600000"/>
    <s v="INR"/>
    <n v="10684.750012465542"/>
    <s v="Sr Financial Execative"/>
    <x v="5"/>
    <s v="India"/>
    <x v="0"/>
    <s v="All the 8 hours baby, all the 8!"/>
    <n v="7"/>
    <m/>
    <s v=""/>
    <s v=""/>
    <s v=""/>
    <s v=""/>
    <s v=""/>
    <s v=""/>
    <s v=""/>
    <n v="8"/>
    <n v="8"/>
    <n v="5.1368990444545872"/>
    <s v="0"/>
    <x v="3"/>
  </r>
  <r>
    <x v="714"/>
    <d v="2012-05-26T15:06:00"/>
    <n v="4.8"/>
    <n v="480000"/>
    <s v="INR"/>
    <n v="8547.8000099724322"/>
    <s v="Asst Mngr"/>
    <x v="0"/>
    <s v="India"/>
    <x v="0"/>
    <s v="2 to 3 hours per day"/>
    <n v="3.5"/>
    <m/>
    <s v=""/>
    <n v="2"/>
    <n v="3"/>
    <s v=""/>
    <s v=""/>
    <s v=""/>
    <s v=""/>
    <s v=""/>
    <n v="3"/>
    <n v="10.958717961503119"/>
    <s v="0"/>
    <x v="1"/>
  </r>
  <r>
    <x v="715"/>
    <d v="2012-05-26T15:07:39"/>
    <n v="35000"/>
    <n v="35000"/>
    <s v="USD"/>
    <n v="35000"/>
    <s v="Associate"/>
    <x v="0"/>
    <s v="India"/>
    <x v="0"/>
    <s v="4 to 6 hours a day"/>
    <n v="10"/>
    <m/>
    <s v=""/>
    <s v=""/>
    <s v=""/>
    <n v="4"/>
    <s v=""/>
    <n v="6"/>
    <s v=""/>
    <s v=""/>
    <n v="6"/>
    <n v="22.435897435897434"/>
    <s v="0"/>
    <x v="3"/>
  </r>
  <r>
    <x v="716"/>
    <d v="2012-05-26T15:09:27"/>
    <s v="Ind Rs.10,00,000.00"/>
    <n v="1000000"/>
    <s v="INR"/>
    <n v="17807.916687442568"/>
    <s v="Sr Associate"/>
    <x v="0"/>
    <s v="India"/>
    <x v="0"/>
    <s v="2 to 3 hours per day"/>
    <n v="12"/>
    <m/>
    <s v=""/>
    <n v="2"/>
    <n v="3"/>
    <s v=""/>
    <s v=""/>
    <s v=""/>
    <s v=""/>
    <s v=""/>
    <n v="3"/>
    <n v="22.830662419798163"/>
    <s v="0"/>
    <x v="2"/>
  </r>
  <r>
    <x v="717"/>
    <d v="2012-05-26T15:21:41"/>
    <n v="180000"/>
    <n v="180000"/>
    <s v="INR"/>
    <n v="3205.4250037396623"/>
    <s v="Accountant"/>
    <x v="5"/>
    <s v="India"/>
    <x v="0"/>
    <s v="All the 8 hours baby, all the 8!"/>
    <n v="4"/>
    <m/>
    <s v=""/>
    <s v=""/>
    <s v=""/>
    <s v=""/>
    <s v=""/>
    <s v=""/>
    <s v=""/>
    <n v="8"/>
    <n v="8"/>
    <n v="1.5410697133363762"/>
    <s v="0"/>
    <x v="1"/>
  </r>
  <r>
    <x v="718"/>
    <d v="2012-05-26T15:24:32"/>
    <n v="5000"/>
    <n v="60000"/>
    <s v="USD"/>
    <n v="60000"/>
    <s v="Manager"/>
    <x v="3"/>
    <s v="Russia"/>
    <x v="13"/>
    <s v="4 to 6 hours a day"/>
    <n v="10"/>
    <m/>
    <s v=""/>
    <s v=""/>
    <s v=""/>
    <n v="4"/>
    <s v=""/>
    <n v="6"/>
    <s v=""/>
    <s v=""/>
    <n v="6"/>
    <n v="38.46153846153846"/>
    <s v="0"/>
    <x v="3"/>
  </r>
  <r>
    <x v="719"/>
    <d v="2012-05-26T15:27:48"/>
    <s v="8 Lakhs"/>
    <n v="800000"/>
    <s v="INR"/>
    <n v="14246.333349954055"/>
    <s v="Manager"/>
    <x v="3"/>
    <s v="India"/>
    <x v="0"/>
    <s v="2 to 3 hours per day"/>
    <n v="13"/>
    <m/>
    <s v=""/>
    <n v="2"/>
    <n v="3"/>
    <s v=""/>
    <s v=""/>
    <s v=""/>
    <s v=""/>
    <s v=""/>
    <n v="3"/>
    <n v="18.264529935838532"/>
    <s v="0"/>
    <x v="2"/>
  </r>
  <r>
    <x v="720"/>
    <d v="2012-05-26T15:30:23"/>
    <s v="6 Lac Rs"/>
    <n v="600000"/>
    <s v="INR"/>
    <n v="10684.750012465542"/>
    <s v="ERP Co-Ordinator"/>
    <x v="3"/>
    <s v="India"/>
    <x v="0"/>
    <s v="2 to 3 hours per day"/>
    <n v="8"/>
    <m/>
    <s v=""/>
    <n v="2"/>
    <n v="3"/>
    <s v=""/>
    <s v=""/>
    <s v=""/>
    <s v=""/>
    <s v=""/>
    <n v="3"/>
    <n v="13.698397451878899"/>
    <s v="0"/>
    <x v="3"/>
  </r>
  <r>
    <x v="721"/>
    <d v="2012-05-26T15:35:43"/>
    <n v="40000"/>
    <n v="40000"/>
    <s v="USD"/>
    <n v="40000"/>
    <s v="Revenue Manager"/>
    <x v="3"/>
    <s v="India"/>
    <x v="0"/>
    <s v="All the 8 hours baby, all the 8!"/>
    <n v="15"/>
    <m/>
    <s v=""/>
    <s v=""/>
    <s v=""/>
    <s v=""/>
    <s v=""/>
    <s v=""/>
    <s v=""/>
    <n v="8"/>
    <n v="8"/>
    <n v="19.23076923076923"/>
    <s v="0"/>
    <x v="2"/>
  </r>
  <r>
    <x v="722"/>
    <d v="2012-05-26T15:44:32"/>
    <n v="5022"/>
    <n v="5022"/>
    <s v="USD"/>
    <n v="5022"/>
    <s v="Accounts analyst"/>
    <x v="0"/>
    <s v="Pakistan"/>
    <x v="3"/>
    <s v="4 to 6 hours a day"/>
    <n v="15"/>
    <m/>
    <s v=""/>
    <s v=""/>
    <s v=""/>
    <n v="4"/>
    <s v=""/>
    <n v="6"/>
    <s v=""/>
    <s v=""/>
    <n v="6"/>
    <n v="3.2192307692307693"/>
    <s v="0"/>
    <x v="2"/>
  </r>
  <r>
    <x v="723"/>
    <d v="2012-05-26T15:51:11"/>
    <n v="410000"/>
    <n v="410000"/>
    <s v="INR"/>
    <n v="7301.2458418514525"/>
    <s v="MIS Analyst"/>
    <x v="0"/>
    <s v="India"/>
    <x v="0"/>
    <s v="All the 8 hours baby, all the 8!"/>
    <n v="5"/>
    <m/>
    <s v=""/>
    <s v=""/>
    <s v=""/>
    <s v=""/>
    <s v=""/>
    <s v=""/>
    <s v=""/>
    <n v="8"/>
    <n v="8"/>
    <n v="3.5102143470439677"/>
    <s v="0"/>
    <x v="1"/>
  </r>
  <r>
    <x v="724"/>
    <d v="2012-05-26T15:53:10"/>
    <n v="10000"/>
    <n v="120000"/>
    <s v="EGYPT"/>
    <n v="19831.432821021317"/>
    <s v="Estimator"/>
    <x v="0"/>
    <s v="Egypt"/>
    <x v="59"/>
    <s v="All the 8 hours baby, all the 8!"/>
    <n v="5"/>
    <m/>
    <s v=""/>
    <s v=""/>
    <s v=""/>
    <s v=""/>
    <s v=""/>
    <s v=""/>
    <s v=""/>
    <n v="8"/>
    <n v="8"/>
    <n v="9.5343427024140954"/>
    <s v="0"/>
    <x v="1"/>
  </r>
  <r>
    <x v="725"/>
    <d v="2012-05-26T15:54:00"/>
    <s v="50 k per month"/>
    <n v="600000"/>
    <s v="INR"/>
    <n v="10684.750012465542"/>
    <s v="Finance Manager"/>
    <x v="3"/>
    <s v="India"/>
    <x v="0"/>
    <s v="4 to 6 hours a day"/>
    <n v="5"/>
    <m/>
    <s v=""/>
    <s v=""/>
    <s v=""/>
    <n v="4"/>
    <s v=""/>
    <n v="6"/>
    <s v=""/>
    <s v=""/>
    <n v="6"/>
    <n v="6.8491987259394493"/>
    <s v="0"/>
    <x v="1"/>
  </r>
  <r>
    <x v="726"/>
    <d v="2012-05-26T15:56:57"/>
    <s v="4800 $"/>
    <n v="4800"/>
    <s v="USD"/>
    <n v="4800"/>
    <s v="Data Analysis"/>
    <x v="0"/>
    <s v="Bhutan"/>
    <x v="60"/>
    <s v="4 to 6 hours a day"/>
    <n v="2"/>
    <m/>
    <s v=""/>
    <s v=""/>
    <s v=""/>
    <n v="4"/>
    <s v=""/>
    <n v="6"/>
    <s v=""/>
    <s v=""/>
    <n v="6"/>
    <n v="3.0769230769230771"/>
    <s v="0"/>
    <x v="5"/>
  </r>
  <r>
    <x v="727"/>
    <d v="2012-05-26T15:59:44"/>
    <s v="66000 â‚¬"/>
    <n v="66000"/>
    <s v="EUR"/>
    <n v="83846.362973446114"/>
    <s v="Logistics Analyst"/>
    <x v="0"/>
    <s v="germany"/>
    <x v="5"/>
    <s v="4 to 6 hours a day"/>
    <n v="7"/>
    <m/>
    <s v=""/>
    <s v=""/>
    <s v=""/>
    <n v="4"/>
    <s v=""/>
    <n v="6"/>
    <s v=""/>
    <s v=""/>
    <n v="6"/>
    <n v="53.747668572721864"/>
    <s v="0"/>
    <x v="3"/>
  </r>
  <r>
    <x v="728"/>
    <d v="2012-05-26T16:01:54"/>
    <n v="15000"/>
    <n v="15000"/>
    <s v="USD"/>
    <n v="15000"/>
    <s v="PROCSS ASOCIATE"/>
    <x v="1"/>
    <s v="India"/>
    <x v="0"/>
    <s v="2 to 3 hours per day"/>
    <n v="2"/>
    <m/>
    <s v=""/>
    <n v="2"/>
    <n v="3"/>
    <s v=""/>
    <s v=""/>
    <s v=""/>
    <s v=""/>
    <s v=""/>
    <n v="3"/>
    <n v="19.23076923076923"/>
    <s v="0"/>
    <x v="5"/>
  </r>
  <r>
    <x v="729"/>
    <d v="2012-05-26T16:05:02"/>
    <n v="10000"/>
    <n v="10000"/>
    <s v="USD"/>
    <n v="10000"/>
    <s v="Reporting Analyst"/>
    <x v="0"/>
    <s v="India"/>
    <x v="0"/>
    <s v="4 to 6 hours a day"/>
    <n v="12"/>
    <m/>
    <s v=""/>
    <s v=""/>
    <s v=""/>
    <n v="4"/>
    <s v=""/>
    <n v="6"/>
    <s v=""/>
    <s v=""/>
    <n v="6"/>
    <n v="6.4102564102564106"/>
    <s v="0"/>
    <x v="2"/>
  </r>
  <r>
    <x v="730"/>
    <d v="2012-05-26T16:10:08"/>
    <n v="74000"/>
    <n v="74000"/>
    <s v="GBP"/>
    <n v="116637.19213297902"/>
    <s v="Corporate Finance Manager"/>
    <x v="3"/>
    <s v="UK"/>
    <x v="14"/>
    <s v="4 to 6 hours a day"/>
    <n v="5"/>
    <m/>
    <s v=""/>
    <s v=""/>
    <s v=""/>
    <n v="4"/>
    <s v=""/>
    <n v="6"/>
    <s v=""/>
    <s v=""/>
    <n v="6"/>
    <n v="74.76743085447373"/>
    <s v="0"/>
    <x v="1"/>
  </r>
  <r>
    <x v="731"/>
    <d v="2012-05-26T16:12:09"/>
    <s v="GBP21798"/>
    <n v="21798"/>
    <s v="GBP"/>
    <n v="34357.533974522659"/>
    <s v="Data Analyst"/>
    <x v="0"/>
    <s v="UK"/>
    <x v="14"/>
    <s v="All the 8 hours baby, all the 8!"/>
    <n v="1.5"/>
    <m/>
    <s v=""/>
    <s v=""/>
    <s v=""/>
    <s v=""/>
    <s v=""/>
    <s v=""/>
    <s v=""/>
    <n v="8"/>
    <n v="8"/>
    <n v="16.518045180058969"/>
    <s v="0"/>
    <x v="5"/>
  </r>
  <r>
    <x v="732"/>
    <d v="2012-05-26T16:16:39"/>
    <n v="65000"/>
    <n v="65000"/>
    <s v="GBP"/>
    <n v="102451.58768437347"/>
    <s v="compliance manager"/>
    <x v="3"/>
    <s v="UK"/>
    <x v="14"/>
    <s v="4 to 6 hours a day"/>
    <n v="15"/>
    <m/>
    <s v=""/>
    <s v=""/>
    <s v=""/>
    <n v="4"/>
    <s v=""/>
    <n v="6"/>
    <s v=""/>
    <s v=""/>
    <n v="6"/>
    <n v="65.674094669470179"/>
    <s v="0"/>
    <x v="2"/>
  </r>
  <r>
    <x v="733"/>
    <d v="2012-05-26T16:23:30"/>
    <n v="16000"/>
    <n v="16000"/>
    <s v="USD"/>
    <n v="16000"/>
    <s v="Engineer"/>
    <x v="2"/>
    <s v="India"/>
    <x v="0"/>
    <s v="2 to 3 hours per day"/>
    <n v="5"/>
    <m/>
    <s v=""/>
    <n v="2"/>
    <n v="3"/>
    <s v=""/>
    <s v=""/>
    <s v=""/>
    <s v=""/>
    <s v=""/>
    <n v="3"/>
    <n v="20.512820512820511"/>
    <s v="0"/>
    <x v="1"/>
  </r>
  <r>
    <x v="734"/>
    <d v="2012-05-26T16:25:53"/>
    <n v="6000"/>
    <n v="6000"/>
    <s v="USD"/>
    <n v="6000"/>
    <s v="Merchandiser"/>
    <x v="3"/>
    <s v="India"/>
    <x v="0"/>
    <s v="2 to 3 hours per day"/>
    <n v="6"/>
    <m/>
    <s v=""/>
    <n v="2"/>
    <n v="3"/>
    <s v=""/>
    <s v=""/>
    <s v=""/>
    <s v=""/>
    <s v=""/>
    <n v="3"/>
    <n v="7.6923076923076925"/>
    <s v="0"/>
    <x v="3"/>
  </r>
  <r>
    <x v="735"/>
    <d v="2012-05-26T16:26:35"/>
    <s v="INR 30000"/>
    <n v="360000"/>
    <s v="INR"/>
    <n v="6410.8500074793246"/>
    <s v="Project Lead"/>
    <x v="3"/>
    <s v="India"/>
    <x v="0"/>
    <s v="All the 8 hours baby, all the 8!"/>
    <n v="6"/>
    <m/>
    <s v=""/>
    <s v=""/>
    <s v=""/>
    <s v=""/>
    <s v=""/>
    <s v=""/>
    <s v=""/>
    <n v="8"/>
    <n v="8"/>
    <n v="3.0821394266727524"/>
    <s v="0"/>
    <x v="3"/>
  </r>
  <r>
    <x v="736"/>
    <d v="2012-05-26T16:29:36"/>
    <n v="36000"/>
    <n v="36000"/>
    <s v="USD"/>
    <n v="36000"/>
    <s v="ENGINEER"/>
    <x v="2"/>
    <s v="uae"/>
    <x v="21"/>
    <s v="1 or 2 hours a day"/>
    <n v="7"/>
    <m/>
    <n v="1"/>
    <n v="2"/>
    <s v=""/>
    <s v=""/>
    <s v=""/>
    <s v=""/>
    <s v=""/>
    <s v=""/>
    <n v="2"/>
    <n v="69.230769230769226"/>
    <s v="0"/>
    <x v="3"/>
  </r>
  <r>
    <x v="737"/>
    <d v="2012-05-26T16:33:58"/>
    <n v="20000"/>
    <n v="20000"/>
    <s v="USD"/>
    <n v="20000"/>
    <s v="engineer"/>
    <x v="2"/>
    <s v="India"/>
    <x v="0"/>
    <s v="1 or 2 hours a day"/>
    <n v="7"/>
    <m/>
    <n v="1"/>
    <n v="2"/>
    <s v=""/>
    <s v=""/>
    <s v=""/>
    <s v=""/>
    <s v=""/>
    <s v=""/>
    <n v="2"/>
    <n v="38.46153846153846"/>
    <s v="0"/>
    <x v="3"/>
  </r>
  <r>
    <x v="738"/>
    <d v="2012-05-26T16:34:18"/>
    <s v="INR240000"/>
    <n v="240000"/>
    <s v="INR"/>
    <n v="4273.9000049862161"/>
    <s v="SR. ACCOUNTS EXECUTIVE"/>
    <x v="5"/>
    <s v="India"/>
    <x v="0"/>
    <s v="4 to 6 hours a day"/>
    <n v="8"/>
    <m/>
    <s v=""/>
    <s v=""/>
    <s v=""/>
    <n v="4"/>
    <s v=""/>
    <n v="6"/>
    <s v=""/>
    <s v=""/>
    <n v="6"/>
    <n v="2.7396794903757797"/>
    <s v="0"/>
    <x v="3"/>
  </r>
  <r>
    <x v="739"/>
    <d v="2012-05-26T16:34:57"/>
    <s v="Â£ 24000"/>
    <n v="24000"/>
    <s v="GBP"/>
    <n v="37828.278529614821"/>
    <s v="Business Support Specialist"/>
    <x v="6"/>
    <s v="UK"/>
    <x v="14"/>
    <s v="All the 8 hours baby, all the 8!"/>
    <n v="8"/>
    <m/>
    <s v=""/>
    <s v=""/>
    <s v=""/>
    <s v=""/>
    <s v=""/>
    <s v=""/>
    <s v=""/>
    <n v="8"/>
    <n v="8"/>
    <n v="18.186672370007127"/>
    <s v="0"/>
    <x v="3"/>
  </r>
  <r>
    <x v="740"/>
    <d v="2012-05-26T16:50:08"/>
    <s v="US $ 11,000"/>
    <n v="11000"/>
    <s v="USD"/>
    <n v="11000"/>
    <s v="Assistant Manager - Group MIS"/>
    <x v="3"/>
    <s v="Sri Lanka"/>
    <x v="55"/>
    <s v="All the 8 hours baby, all the 8!"/>
    <n v="4.5"/>
    <m/>
    <s v=""/>
    <s v=""/>
    <s v=""/>
    <s v=""/>
    <s v=""/>
    <s v=""/>
    <s v=""/>
    <n v="8"/>
    <n v="8"/>
    <n v="5.2884615384615383"/>
    <s v="0"/>
    <x v="1"/>
  </r>
  <r>
    <x v="741"/>
    <d v="2012-05-26T16:50:46"/>
    <n v="8000"/>
    <n v="8000"/>
    <s v="USD"/>
    <n v="8000"/>
    <s v="Business Analyst"/>
    <x v="0"/>
    <s v="India"/>
    <x v="0"/>
    <s v="2 to 3 hours per day"/>
    <n v="6"/>
    <m/>
    <s v=""/>
    <n v="2"/>
    <n v="3"/>
    <s v=""/>
    <s v=""/>
    <s v=""/>
    <s v=""/>
    <s v=""/>
    <n v="3"/>
    <n v="10.256410256410255"/>
    <s v="0"/>
    <x v="3"/>
  </r>
  <r>
    <x v="742"/>
    <d v="2012-05-26T17:02:46"/>
    <s v="Rs. 225000"/>
    <n v="225000"/>
    <s v="INR"/>
    <n v="4006.7812546745777"/>
    <s v="MIS Executive"/>
    <x v="7"/>
    <s v="India"/>
    <x v="0"/>
    <s v="All the 8 hours baby, all the 8!"/>
    <n v="5.5"/>
    <m/>
    <s v=""/>
    <s v=""/>
    <s v=""/>
    <s v=""/>
    <s v=""/>
    <s v=""/>
    <s v=""/>
    <n v="8"/>
    <n v="8"/>
    <n v="1.92633714167047"/>
    <s v="0"/>
    <x v="3"/>
  </r>
  <r>
    <x v="743"/>
    <d v="2012-05-26T17:03:02"/>
    <n v="1488000"/>
    <n v="1488000"/>
    <s v="NAIRA"/>
    <n v="9171.0323574730355"/>
    <s v="Company Systems Integration Manager"/>
    <x v="3"/>
    <s v="Nigeria"/>
    <x v="61"/>
    <s v="2 to 3 hours per day"/>
    <n v="5"/>
    <m/>
    <s v=""/>
    <n v="2"/>
    <n v="3"/>
    <s v=""/>
    <s v=""/>
    <s v=""/>
    <s v=""/>
    <s v=""/>
    <n v="3"/>
    <n v="11.757733791632097"/>
    <s v="0"/>
    <x v="1"/>
  </r>
  <r>
    <x v="744"/>
    <d v="2012-05-26T17:03:26"/>
    <s v="INR 20000"/>
    <n v="240000"/>
    <s v="INR"/>
    <n v="4273.9000049862161"/>
    <s v="EXECUTIVE"/>
    <x v="0"/>
    <s v="India"/>
    <x v="0"/>
    <s v="2 to 3 hours per day"/>
    <n v="20"/>
    <m/>
    <s v=""/>
    <n v="2"/>
    <n v="3"/>
    <s v=""/>
    <s v=""/>
    <s v=""/>
    <s v=""/>
    <s v=""/>
    <n v="3"/>
    <n v="5.4793589807515595"/>
    <s v="0"/>
    <x v="2"/>
  </r>
  <r>
    <x v="745"/>
    <d v="2012-05-26T17:04:23"/>
    <s v="INR 700000"/>
    <n v="700000"/>
    <s v="INR"/>
    <n v="12465.541681209797"/>
    <s v="Sales Management Analyst"/>
    <x v="0"/>
    <s v="India"/>
    <x v="0"/>
    <s v="All the 8 hours baby, all the 8!"/>
    <n v="5"/>
    <m/>
    <s v=""/>
    <s v=""/>
    <s v=""/>
    <s v=""/>
    <s v=""/>
    <s v=""/>
    <s v=""/>
    <n v="8"/>
    <n v="8"/>
    <n v="5.9930488851970178"/>
    <s v="0"/>
    <x v="1"/>
  </r>
  <r>
    <x v="746"/>
    <d v="2012-05-26T17:06:48"/>
    <n v="2000"/>
    <n v="24000"/>
    <s v="USD"/>
    <n v="24000"/>
    <s v="Asst Production Planner"/>
    <x v="0"/>
    <s v="India"/>
    <x v="0"/>
    <s v="2 to 3 hours per day"/>
    <n v="1"/>
    <m/>
    <s v=""/>
    <n v="2"/>
    <n v="3"/>
    <s v=""/>
    <s v=""/>
    <s v=""/>
    <s v=""/>
    <s v=""/>
    <n v="3"/>
    <n v="30.76923076923077"/>
    <s v="0"/>
    <x v="4"/>
  </r>
  <r>
    <x v="747"/>
    <d v="2012-05-26T17:07:30"/>
    <n v="20000"/>
    <n v="20000"/>
    <s v="USD"/>
    <n v="20000"/>
    <s v="Consultat"/>
    <x v="8"/>
    <s v="Denmark"/>
    <x v="62"/>
    <s v="2 to 3 hours per day"/>
    <n v="15"/>
    <m/>
    <s v=""/>
    <n v="2"/>
    <n v="3"/>
    <s v=""/>
    <s v=""/>
    <s v=""/>
    <s v=""/>
    <s v=""/>
    <n v="3"/>
    <n v="25.641025641025642"/>
    <s v="0"/>
    <x v="2"/>
  </r>
  <r>
    <x v="748"/>
    <d v="2012-05-26T17:08:09"/>
    <n v="62000"/>
    <n v="62000"/>
    <s v="USD"/>
    <n v="62000"/>
    <s v="System Analyst "/>
    <x v="0"/>
    <s v="USA"/>
    <x v="2"/>
    <s v="2 to 3 hours per day"/>
    <n v="20"/>
    <m/>
    <s v=""/>
    <n v="2"/>
    <n v="3"/>
    <s v=""/>
    <s v=""/>
    <s v=""/>
    <s v=""/>
    <s v=""/>
    <n v="3"/>
    <n v="79.487179487179489"/>
    <s v="0"/>
    <x v="2"/>
  </r>
  <r>
    <x v="749"/>
    <d v="2012-05-26T17:09:24"/>
    <s v="14960 $"/>
    <n v="14960"/>
    <s v="USD"/>
    <n v="14960"/>
    <s v="Stock Controller"/>
    <x v="1"/>
    <s v="Saudi Arabia"/>
    <x v="22"/>
    <s v="All the 8 hours baby, all the 8!"/>
    <n v="2"/>
    <m/>
    <s v=""/>
    <s v=""/>
    <s v=""/>
    <s v=""/>
    <s v=""/>
    <s v=""/>
    <s v=""/>
    <n v="8"/>
    <n v="8"/>
    <n v="7.1923076923076925"/>
    <s v="0"/>
    <x v="5"/>
  </r>
  <r>
    <x v="750"/>
    <d v="2012-05-26T17:10:20"/>
    <n v="120000"/>
    <n v="120000"/>
    <s v="INR"/>
    <n v="2136.9500024931081"/>
    <s v="ACCOUNTANT"/>
    <x v="5"/>
    <s v="India"/>
    <x v="0"/>
    <s v="2 to 3 hours per day"/>
    <n v="2"/>
    <m/>
    <s v=""/>
    <n v="2"/>
    <n v="3"/>
    <s v=""/>
    <s v=""/>
    <s v=""/>
    <s v=""/>
    <s v=""/>
    <n v="3"/>
    <n v="2.7396794903757797"/>
    <s v="0"/>
    <x v="5"/>
  </r>
  <r>
    <x v="751"/>
    <d v="2012-05-26T17:24:41"/>
    <n v="30232"/>
    <n v="30232"/>
    <s v="USD"/>
    <n v="30232"/>
    <s v="Accounts Supervisor"/>
    <x v="5"/>
    <s v="KSA"/>
    <x v="2"/>
    <s v="2 to 3 hours per day"/>
    <n v="5"/>
    <m/>
    <s v=""/>
    <n v="2"/>
    <n v="3"/>
    <s v=""/>
    <s v=""/>
    <s v=""/>
    <s v=""/>
    <s v=""/>
    <n v="3"/>
    <n v="38.758974358974363"/>
    <s v="0"/>
    <x v="1"/>
  </r>
  <r>
    <x v="752"/>
    <d v="2012-05-26T17:24:41"/>
    <n v="41000"/>
    <n v="41000"/>
    <s v="USD"/>
    <n v="41000"/>
    <s v="Business Analyst"/>
    <x v="0"/>
    <s v="USA"/>
    <x v="2"/>
    <s v="All the 8 hours baby, all the 8!"/>
    <n v="4"/>
    <m/>
    <s v=""/>
    <s v=""/>
    <s v=""/>
    <s v=""/>
    <s v=""/>
    <s v=""/>
    <s v=""/>
    <n v="8"/>
    <n v="8"/>
    <n v="19.71153846153846"/>
    <s v="0"/>
    <x v="1"/>
  </r>
  <r>
    <x v="753"/>
    <d v="2012-05-26T17:31:56"/>
    <s v="95000 AUD"/>
    <n v="95000"/>
    <s v="AUD"/>
    <n v="96891.417358250401"/>
    <s v="Data Analyst - Report Writer"/>
    <x v="0"/>
    <s v="Australia"/>
    <x v="16"/>
    <s v="2 to 3 hours per day"/>
    <n v="11"/>
    <m/>
    <s v=""/>
    <n v="2"/>
    <n v="3"/>
    <s v=""/>
    <s v=""/>
    <s v=""/>
    <s v=""/>
    <s v=""/>
    <n v="3"/>
    <n v="124.21976584391076"/>
    <s v="0"/>
    <x v="2"/>
  </r>
  <r>
    <x v="754"/>
    <d v="2012-05-26T17:44:34"/>
    <s v="Rs 1200000"/>
    <n v="1200000"/>
    <s v="INR"/>
    <n v="21369.500024931083"/>
    <s v="Regional Formwork Head "/>
    <x v="3"/>
    <s v="India"/>
    <x v="0"/>
    <s v="All the 8 hours baby, all the 8!"/>
    <n v="14"/>
    <m/>
    <s v=""/>
    <s v=""/>
    <s v=""/>
    <s v=""/>
    <s v=""/>
    <s v=""/>
    <s v=""/>
    <n v="8"/>
    <n v="8"/>
    <n v="10.273798088909174"/>
    <s v="0"/>
    <x v="2"/>
  </r>
  <r>
    <x v="755"/>
    <d v="2012-05-26T17:47:00"/>
    <n v="205000"/>
    <n v="205000"/>
    <s v="INR"/>
    <n v="3650.6229209257262"/>
    <s v="BRANCH ACCOUNTANT"/>
    <x v="5"/>
    <s v="India"/>
    <x v="0"/>
    <s v="All the 8 hours baby, all the 8!"/>
    <n v="10"/>
    <m/>
    <s v=""/>
    <s v=""/>
    <s v=""/>
    <s v=""/>
    <s v=""/>
    <s v=""/>
    <s v=""/>
    <n v="8"/>
    <n v="8"/>
    <n v="1.7551071735219839"/>
    <s v="0"/>
    <x v="3"/>
  </r>
  <r>
    <x v="756"/>
    <d v="2012-05-26T17:47:10"/>
    <s v="$1,589.00/per month"/>
    <n v="19068"/>
    <s v="USD"/>
    <n v="19068"/>
    <s v="Accounting Head"/>
    <x v="5"/>
    <s v="Philippines"/>
    <x v="33"/>
    <s v="All the 8 hours baby, all the 8!"/>
    <n v="20"/>
    <m/>
    <s v=""/>
    <s v=""/>
    <s v=""/>
    <s v=""/>
    <s v=""/>
    <s v=""/>
    <s v=""/>
    <n v="8"/>
    <n v="8"/>
    <n v="9.167307692307693"/>
    <s v="0"/>
    <x v="2"/>
  </r>
  <r>
    <x v="757"/>
    <d v="2012-05-26T17:49:17"/>
    <s v="Rs. 300000"/>
    <n v="300000"/>
    <s v="INR"/>
    <n v="5342.3750062327708"/>
    <s v="OPEX CONTROL"/>
    <x v="1"/>
    <s v="India"/>
    <x v="0"/>
    <s v="All the 8 hours baby, all the 8!"/>
    <n v="4"/>
    <m/>
    <s v=""/>
    <s v=""/>
    <s v=""/>
    <s v=""/>
    <s v=""/>
    <s v=""/>
    <s v=""/>
    <n v="8"/>
    <n v="8"/>
    <n v="2.5684495222272936"/>
    <s v="0"/>
    <x v="1"/>
  </r>
  <r>
    <x v="758"/>
    <d v="2012-05-26T17:51:27"/>
    <n v="48000"/>
    <n v="48000"/>
    <s v="USD"/>
    <n v="48000"/>
    <s v="Consultant"/>
    <x v="8"/>
    <s v="Singapore"/>
    <x v="30"/>
    <s v="All the 8 hours baby, all the 8!"/>
    <n v="3"/>
    <m/>
    <s v=""/>
    <s v=""/>
    <s v=""/>
    <s v=""/>
    <s v=""/>
    <s v=""/>
    <s v=""/>
    <n v="8"/>
    <n v="8"/>
    <n v="23.076923076923077"/>
    <s v="0"/>
    <x v="5"/>
  </r>
  <r>
    <x v="759"/>
    <d v="2012-05-26T18:19:49"/>
    <s v="2.2 lakhs per annum"/>
    <n v="220000"/>
    <s v="INR"/>
    <n v="3917.7416712373652"/>
    <s v="Associate Software Engineer"/>
    <x v="2"/>
    <s v="India"/>
    <x v="0"/>
    <s v="4 to 6 hours a day"/>
    <n v="2"/>
    <m/>
    <s v=""/>
    <s v=""/>
    <s v=""/>
    <n v="4"/>
    <s v=""/>
    <n v="6"/>
    <s v=""/>
    <s v=""/>
    <n v="6"/>
    <n v="2.5113728661777981"/>
    <s v="0"/>
    <x v="5"/>
  </r>
  <r>
    <x v="760"/>
    <d v="2012-05-26T18:29:06"/>
    <n v="13500"/>
    <n v="13500"/>
    <s v="USD"/>
    <n v="13500"/>
    <s v="MIS"/>
    <x v="7"/>
    <s v="India"/>
    <x v="0"/>
    <s v="All the 8 hours baby, all the 8!"/>
    <n v="2.5"/>
    <m/>
    <s v=""/>
    <s v=""/>
    <s v=""/>
    <s v=""/>
    <s v=""/>
    <s v=""/>
    <s v=""/>
    <n v="8"/>
    <n v="8"/>
    <n v="6.490384615384615"/>
    <s v="0"/>
    <x v="5"/>
  </r>
  <r>
    <x v="761"/>
    <d v="2012-05-26T18:35:20"/>
    <s v="45000 $"/>
    <n v="45000"/>
    <s v="USD"/>
    <n v="45000"/>
    <s v="AGM"/>
    <x v="3"/>
    <s v="India"/>
    <x v="0"/>
    <s v="1 or 2 hours a day"/>
    <n v="15"/>
    <m/>
    <n v="1"/>
    <n v="2"/>
    <s v=""/>
    <s v=""/>
    <s v=""/>
    <s v=""/>
    <s v=""/>
    <s v=""/>
    <n v="2"/>
    <n v="86.538461538461533"/>
    <s v="0"/>
    <x v="2"/>
  </r>
  <r>
    <x v="762"/>
    <d v="2012-05-26T18:38:41"/>
    <n v="55000"/>
    <n v="55000"/>
    <s v="EUR"/>
    <n v="69871.969144538423"/>
    <s v="CFO"/>
    <x v="4"/>
    <s v="italy"/>
    <x v="63"/>
    <s v="2 to 3 hours per day"/>
    <n v="18"/>
    <m/>
    <s v=""/>
    <n v="2"/>
    <n v="3"/>
    <s v=""/>
    <s v=""/>
    <s v=""/>
    <s v=""/>
    <s v=""/>
    <n v="3"/>
    <n v="89.579447621203101"/>
    <s v="0"/>
    <x v="2"/>
  </r>
  <r>
    <x v="763"/>
    <d v="2012-05-26T18:41:31"/>
    <s v="Rs 40000"/>
    <n v="480000"/>
    <s v="INR"/>
    <n v="8547.8000099724322"/>
    <s v="Banker"/>
    <x v="3"/>
    <s v="India"/>
    <x v="0"/>
    <s v="4 to 6 hours a day"/>
    <n v="11"/>
    <m/>
    <s v=""/>
    <s v=""/>
    <s v=""/>
    <n v="4"/>
    <s v=""/>
    <n v="6"/>
    <s v=""/>
    <s v=""/>
    <n v="6"/>
    <n v="5.4793589807515595"/>
    <s v="0"/>
    <x v="2"/>
  </r>
  <r>
    <x v="764"/>
    <d v="2012-05-26T18:44:00"/>
    <s v="Dhs 2800 + Accomodation"/>
    <n v="33600"/>
    <s v="AED"/>
    <n v="9146.5655463031271"/>
    <s v="Accountant"/>
    <x v="5"/>
    <s v="Dubai"/>
    <x v="34"/>
    <s v="1 or 2 hours a day"/>
    <n v="7"/>
    <m/>
    <n v="1"/>
    <n v="2"/>
    <s v=""/>
    <s v=""/>
    <s v=""/>
    <s v=""/>
    <s v=""/>
    <s v=""/>
    <n v="2"/>
    <n v="17.589549127506015"/>
    <s v="0"/>
    <x v="3"/>
  </r>
  <r>
    <x v="765"/>
    <d v="2012-05-26T18:56:52"/>
    <n v="570000"/>
    <n v="570000"/>
    <s v="INR"/>
    <n v="10150.512511842264"/>
    <s v="Analyst"/>
    <x v="0"/>
    <s v="India"/>
    <x v="0"/>
    <s v="All the 8 hours baby, all the 8!"/>
    <n v="2.4"/>
    <m/>
    <s v=""/>
    <s v=""/>
    <s v=""/>
    <s v=""/>
    <s v=""/>
    <s v=""/>
    <s v=""/>
    <n v="8"/>
    <n v="8"/>
    <n v="4.880054092231858"/>
    <s v="0"/>
    <x v="5"/>
  </r>
  <r>
    <x v="766"/>
    <d v="2012-05-26T19:07:55"/>
    <n v="636000"/>
    <n v="636000"/>
    <s v="INR"/>
    <n v="11325.835013213473"/>
    <s v="Program Manager"/>
    <x v="3"/>
    <s v="India"/>
    <x v="0"/>
    <s v="4 to 6 hours a day"/>
    <n v="7"/>
    <m/>
    <s v=""/>
    <s v=""/>
    <s v=""/>
    <n v="4"/>
    <s v=""/>
    <n v="6"/>
    <s v=""/>
    <s v=""/>
    <n v="6"/>
    <n v="7.2601506494958157"/>
    <s v="0"/>
    <x v="3"/>
  </r>
  <r>
    <x v="767"/>
    <d v="2012-05-26T19:13:39"/>
    <s v="180000 PKR"/>
    <n v="180000"/>
    <s v="PKR"/>
    <n v="1910.5359690238436"/>
    <s v="S&amp;D Reporting &amp; Analysis Team Leader"/>
    <x v="7"/>
    <s v="Pakistan"/>
    <x v="3"/>
    <s v="All the 8 hours baby, all the 8!"/>
    <n v="7"/>
    <m/>
    <s v=""/>
    <s v=""/>
    <s v=""/>
    <s v=""/>
    <s v=""/>
    <s v=""/>
    <s v=""/>
    <n v="8"/>
    <n v="8"/>
    <n v="0.91852690818454019"/>
    <s v="0"/>
    <x v="3"/>
  </r>
  <r>
    <x v="768"/>
    <d v="2012-05-26T19:22:53"/>
    <s v="AUS$36000"/>
    <n v="36000"/>
    <s v="USD"/>
    <n v="36000"/>
    <s v="Key Expert User"/>
    <x v="3"/>
    <s v="Australia"/>
    <x v="16"/>
    <s v="2 to 3 hours per day"/>
    <n v="12"/>
    <m/>
    <s v=""/>
    <n v="2"/>
    <n v="3"/>
    <s v=""/>
    <s v=""/>
    <s v=""/>
    <s v=""/>
    <s v=""/>
    <n v="3"/>
    <n v="46.153846153846153"/>
    <s v="0"/>
    <x v="2"/>
  </r>
  <r>
    <x v="769"/>
    <d v="2012-05-26T19:29:23"/>
    <s v="2.25 lakhs per year(prof income)"/>
    <n v="2250000"/>
    <s v="INR"/>
    <n v="40067.812546745779"/>
    <s v="company secretary"/>
    <x v="5"/>
    <s v="India"/>
    <x v="0"/>
    <s v="1 or 2 hours a day"/>
    <n v="5"/>
    <m/>
    <n v="1"/>
    <n v="2"/>
    <s v=""/>
    <s v=""/>
    <s v=""/>
    <s v=""/>
    <s v=""/>
    <s v=""/>
    <n v="2"/>
    <n v="77.053485666818801"/>
    <s v="0"/>
    <x v="1"/>
  </r>
  <r>
    <x v="770"/>
    <d v="2012-05-26T19:29:34"/>
    <n v="16000"/>
    <n v="16000"/>
    <s v="USD"/>
    <n v="16000"/>
    <s v="Mis executiv"/>
    <x v="7"/>
    <s v="India"/>
    <x v="0"/>
    <s v="All the 8 hours baby, all the 8!"/>
    <n v="1"/>
    <m/>
    <s v=""/>
    <s v=""/>
    <s v=""/>
    <s v=""/>
    <s v=""/>
    <s v=""/>
    <s v=""/>
    <n v="8"/>
    <n v="8"/>
    <n v="7.6923076923076925"/>
    <s v="0"/>
    <x v="4"/>
  </r>
  <r>
    <x v="771"/>
    <d v="2012-05-26T19:34:12"/>
    <n v="240000"/>
    <n v="240000"/>
    <s v="INR"/>
    <n v="4273.9000049862161"/>
    <s v="Analyst"/>
    <x v="0"/>
    <s v="India"/>
    <x v="0"/>
    <s v="All the 8 hours baby, all the 8!"/>
    <n v="4"/>
    <m/>
    <s v=""/>
    <s v=""/>
    <s v=""/>
    <s v=""/>
    <s v=""/>
    <s v=""/>
    <s v=""/>
    <n v="8"/>
    <n v="8"/>
    <n v="2.0547596177818348"/>
    <s v="0"/>
    <x v="1"/>
  </r>
  <r>
    <x v="772"/>
    <d v="2012-05-26T19:43:36"/>
    <s v="INR 400000"/>
    <n v="400000"/>
    <s v="INR"/>
    <n v="7123.1666749770275"/>
    <s v="Asst.Manager"/>
    <x v="3"/>
    <s v="India"/>
    <x v="0"/>
    <s v="4 to 6 hours a day"/>
    <n v="7"/>
    <m/>
    <s v=""/>
    <s v=""/>
    <s v=""/>
    <n v="4"/>
    <s v=""/>
    <n v="6"/>
    <s v=""/>
    <s v=""/>
    <n v="6"/>
    <n v="4.5661324839596329"/>
    <s v="0"/>
    <x v="3"/>
  </r>
  <r>
    <x v="773"/>
    <d v="2012-05-26T20:08:21"/>
    <n v="10000"/>
    <n v="10000"/>
    <s v="USD"/>
    <n v="10000"/>
    <s v="BDM"/>
    <x v="3"/>
    <s v="India"/>
    <x v="0"/>
    <s v="1 or 2 hours a day"/>
    <n v="12"/>
    <m/>
    <n v="1"/>
    <n v="2"/>
    <s v=""/>
    <s v=""/>
    <s v=""/>
    <s v=""/>
    <s v=""/>
    <s v=""/>
    <n v="2"/>
    <n v="19.23076923076923"/>
    <s v="0"/>
    <x v="2"/>
  </r>
  <r>
    <x v="774"/>
    <d v="2012-05-26T20:16:28"/>
    <s v="CA$66000"/>
    <n v="66000"/>
    <s v="CAD"/>
    <n v="64901.860520001574"/>
    <s v="Programmer-analyst"/>
    <x v="0"/>
    <s v="Canada"/>
    <x v="17"/>
    <s v="2 to 3 hours per day"/>
    <n v="20"/>
    <m/>
    <s v=""/>
    <n v="2"/>
    <n v="3"/>
    <s v=""/>
    <s v=""/>
    <s v=""/>
    <s v=""/>
    <s v=""/>
    <n v="3"/>
    <n v="83.207513487181515"/>
    <s v="0"/>
    <x v="2"/>
  </r>
  <r>
    <x v="775"/>
    <d v="2012-05-26T20:19:36"/>
    <n v="65000"/>
    <n v="65000"/>
    <s v="USD"/>
    <n v="65000"/>
    <s v="security analyst"/>
    <x v="0"/>
    <s v="USA"/>
    <x v="2"/>
    <s v="2 to 3 hours per day"/>
    <n v="10"/>
    <m/>
    <s v=""/>
    <n v="2"/>
    <n v="3"/>
    <s v=""/>
    <s v=""/>
    <s v=""/>
    <s v=""/>
    <s v=""/>
    <n v="3"/>
    <n v="83.333333333333343"/>
    <s v="0"/>
    <x v="3"/>
  </r>
  <r>
    <x v="776"/>
    <d v="2012-05-26T20:20:34"/>
    <s v="Rs 450000"/>
    <n v="450000"/>
    <s v="INR"/>
    <n v="8013.5625093491553"/>
    <s v="Material Planner"/>
    <x v="3"/>
    <s v="India"/>
    <x v="0"/>
    <s v="All the 8 hours baby, all the 8!"/>
    <n v="1.5"/>
    <m/>
    <s v=""/>
    <s v=""/>
    <s v=""/>
    <s v=""/>
    <s v=""/>
    <s v=""/>
    <s v=""/>
    <n v="8"/>
    <n v="8"/>
    <n v="3.85267428334094"/>
    <s v="0"/>
    <x v="5"/>
  </r>
  <r>
    <x v="777"/>
    <d v="2012-05-26T20:27:19"/>
    <n v="100000"/>
    <n v="100000"/>
    <s v="CAD"/>
    <n v="98336.152303032693"/>
    <s v="VP Infrastructure"/>
    <x v="4"/>
    <s v="Canada"/>
    <x v="17"/>
    <s v="4 to 6 hours a day"/>
    <n v="5"/>
    <m/>
    <s v=""/>
    <s v=""/>
    <s v=""/>
    <n v="4"/>
    <s v=""/>
    <n v="6"/>
    <s v=""/>
    <s v=""/>
    <n v="6"/>
    <n v="63.035995066046596"/>
    <s v="0"/>
    <x v="1"/>
  </r>
  <r>
    <x v="778"/>
    <d v="2012-05-26T20:31:30"/>
    <s v="ONE LACK FIFTY THOUSAND(INR)"/>
    <n v="150000"/>
    <s v="INR"/>
    <n v="2671.1875031163854"/>
    <s v="WORKING WITH PRODUCT TEAM OF MAKEMYTRIP.COM"/>
    <x v="0"/>
    <s v="India"/>
    <x v="0"/>
    <s v="4 to 6 hours a day"/>
    <n v="2"/>
    <m/>
    <s v=""/>
    <s v=""/>
    <s v=""/>
    <n v="4"/>
    <s v=""/>
    <n v="6"/>
    <s v=""/>
    <s v=""/>
    <n v="6"/>
    <n v="1.7122996814848623"/>
    <s v="0"/>
    <x v="5"/>
  </r>
  <r>
    <x v="779"/>
    <d v="2012-05-26T20:50:07"/>
    <n v="96000"/>
    <n v="96000"/>
    <s v="USD"/>
    <n v="96000"/>
    <s v="MIS Executive"/>
    <x v="7"/>
    <s v="India"/>
    <x v="0"/>
    <s v="All the 8 hours baby, all the 8!"/>
    <n v="8"/>
    <m/>
    <s v=""/>
    <s v=""/>
    <s v=""/>
    <s v=""/>
    <s v=""/>
    <s v=""/>
    <s v=""/>
    <n v="8"/>
    <n v="8"/>
    <n v="46.153846153846153"/>
    <s v="0"/>
    <x v="3"/>
  </r>
  <r>
    <x v="780"/>
    <d v="2012-05-26T20:57:13"/>
    <s v="Rs. 8000"/>
    <n v="1152000"/>
    <s v="INR"/>
    <n v="20514.720023933838"/>
    <s v="Cashier"/>
    <x v="5"/>
    <s v="India"/>
    <x v="0"/>
    <s v="4 to 6 hours a day"/>
    <n v="6"/>
    <m/>
    <s v=""/>
    <s v=""/>
    <s v=""/>
    <n v="4"/>
    <s v=""/>
    <n v="6"/>
    <s v=""/>
    <s v=""/>
    <n v="6"/>
    <n v="13.150461553803742"/>
    <s v="0"/>
    <x v="3"/>
  </r>
  <r>
    <x v="781"/>
    <d v="2012-05-26T20:57:17"/>
    <n v="15000"/>
    <n v="15000"/>
    <s v="EUR"/>
    <n v="19055.991584874118"/>
    <s v="Technician"/>
    <x v="0"/>
    <s v="Spain"/>
    <x v="48"/>
    <s v="2 to 3 hours per day"/>
    <n v="10"/>
    <m/>
    <s v=""/>
    <n v="2"/>
    <n v="3"/>
    <s v=""/>
    <s v=""/>
    <s v=""/>
    <s v=""/>
    <s v=""/>
    <n v="3"/>
    <n v="24.430758442146306"/>
    <s v="0"/>
    <x v="3"/>
  </r>
  <r>
    <x v="782"/>
    <d v="2012-05-26T21:00:40"/>
    <s v="Aud 65000"/>
    <n v="65000"/>
    <s v="AUD"/>
    <n v="66294.12766617132"/>
    <s v="Market analyst"/>
    <x v="0"/>
    <s v="Australia"/>
    <x v="16"/>
    <s v="All the 8 hours baby, all the 8!"/>
    <n v="10"/>
    <m/>
    <s v=""/>
    <s v=""/>
    <s v=""/>
    <s v=""/>
    <s v=""/>
    <s v=""/>
    <s v=""/>
    <n v="8"/>
    <n v="8"/>
    <n v="31.872176762582367"/>
    <s v="0"/>
    <x v="3"/>
  </r>
  <r>
    <x v="783"/>
    <d v="2012-05-26T21:05:35"/>
    <s v="Rs. 377000"/>
    <n v="377000"/>
    <s v="INR"/>
    <n v="6713.584591165848"/>
    <s v="Team Developer"/>
    <x v="0"/>
    <s v="India"/>
    <x v="0"/>
    <s v="1 or 2 hours a day"/>
    <n v="7"/>
    <m/>
    <n v="1"/>
    <n v="2"/>
    <s v=""/>
    <s v=""/>
    <s v=""/>
    <s v=""/>
    <s v=""/>
    <s v=""/>
    <n v="2"/>
    <n v="12.910739598395862"/>
    <s v="0"/>
    <x v="3"/>
  </r>
  <r>
    <x v="784"/>
    <d v="2012-05-26T21:07:14"/>
    <s v="Â£29000"/>
    <n v="29000"/>
    <s v="GBP"/>
    <n v="45709.169889951241"/>
    <s v="Reporting Assistant"/>
    <x v="7"/>
    <s v="UK"/>
    <x v="14"/>
    <s v="2 to 3 hours per day"/>
    <n v="15"/>
    <m/>
    <s v=""/>
    <n v="2"/>
    <n v="3"/>
    <s v=""/>
    <s v=""/>
    <s v=""/>
    <s v=""/>
    <s v=""/>
    <n v="3"/>
    <n v="58.601499858911851"/>
    <s v="0"/>
    <x v="2"/>
  </r>
  <r>
    <x v="785"/>
    <d v="2012-05-26T21:10:20"/>
    <n v="48500"/>
    <n v="48500"/>
    <s v="USD"/>
    <n v="48500"/>
    <s v="Loss Prevention Finance Coordinator"/>
    <x v="3"/>
    <s v="USA"/>
    <x v="2"/>
    <s v="2 to 3 hours per day"/>
    <n v="10"/>
    <m/>
    <s v=""/>
    <n v="2"/>
    <n v="3"/>
    <s v=""/>
    <s v=""/>
    <s v=""/>
    <s v=""/>
    <s v=""/>
    <n v="3"/>
    <n v="62.179487179487175"/>
    <s v="0"/>
    <x v="3"/>
  </r>
  <r>
    <x v="786"/>
    <d v="2012-05-26T21:13:02"/>
    <n v="600000"/>
    <n v="600000"/>
    <s v="INR"/>
    <n v="10684.750012465542"/>
    <s v="MIS Analyst"/>
    <x v="0"/>
    <s v="India"/>
    <x v="0"/>
    <s v="All the 8 hours baby, all the 8!"/>
    <n v="4"/>
    <m/>
    <s v=""/>
    <s v=""/>
    <s v=""/>
    <s v=""/>
    <s v=""/>
    <s v=""/>
    <s v=""/>
    <n v="8"/>
    <n v="8"/>
    <n v="5.1368990444545872"/>
    <s v="0"/>
    <x v="1"/>
  </r>
  <r>
    <x v="787"/>
    <d v="2012-05-26T21:13:51"/>
    <n v="33900"/>
    <n v="33900"/>
    <s v="USD"/>
    <n v="33900"/>
    <s v="Administrative Assistant"/>
    <x v="0"/>
    <s v="USA"/>
    <x v="2"/>
    <s v="2 to 3 hours per day"/>
    <n v="10"/>
    <m/>
    <s v=""/>
    <n v="2"/>
    <n v="3"/>
    <s v=""/>
    <s v=""/>
    <s v=""/>
    <s v=""/>
    <s v=""/>
    <n v="3"/>
    <n v="43.46153846153846"/>
    <s v="0"/>
    <x v="3"/>
  </r>
  <r>
    <x v="788"/>
    <d v="2012-05-26T21:24:39"/>
    <s v="ZAR900,000"/>
    <n v="900000"/>
    <s v="ZAR"/>
    <n v="109729.60187662003"/>
    <s v="Business Analyst"/>
    <x v="0"/>
    <s v="South Africa"/>
    <x v="11"/>
    <s v="All the 8 hours baby, all the 8!"/>
    <n v="40"/>
    <m/>
    <s v=""/>
    <s v=""/>
    <s v=""/>
    <s v=""/>
    <s v=""/>
    <s v=""/>
    <s v=""/>
    <n v="8"/>
    <n v="8"/>
    <n v="52.754616286836551"/>
    <s v="0"/>
    <x v="2"/>
  </r>
  <r>
    <x v="789"/>
    <d v="2012-05-26T21:27:01"/>
    <n v="850000"/>
    <n v="850000"/>
    <s v="INR"/>
    <n v="15136.729184326183"/>
    <s v="Senior Research Analyst"/>
    <x v="0"/>
    <s v="India"/>
    <x v="0"/>
    <s v="4 to 6 hours a day"/>
    <n v="2"/>
    <m/>
    <s v=""/>
    <s v=""/>
    <s v=""/>
    <n v="4"/>
    <s v=""/>
    <n v="6"/>
    <s v=""/>
    <s v=""/>
    <n v="6"/>
    <n v="9.7030315284142183"/>
    <s v="0"/>
    <x v="5"/>
  </r>
  <r>
    <x v="790"/>
    <d v="2012-05-26T21:27:17"/>
    <n v="85000"/>
    <n v="85000"/>
    <s v="USD"/>
    <n v="85000"/>
    <s v="Director, IT/Operations"/>
    <x v="4"/>
    <s v="USA"/>
    <x v="2"/>
    <s v="4 to 6 hours a day"/>
    <n v="15"/>
    <m/>
    <s v=""/>
    <s v=""/>
    <s v=""/>
    <n v="4"/>
    <s v=""/>
    <n v="6"/>
    <s v=""/>
    <s v=""/>
    <n v="6"/>
    <n v="54.487179487179482"/>
    <s v="0"/>
    <x v="2"/>
  </r>
  <r>
    <x v="791"/>
    <d v="2012-05-26T21:40:49"/>
    <s v="Rs. 450000"/>
    <n v="450000"/>
    <s v="INR"/>
    <n v="8013.5625093491553"/>
    <s v="Sr. Executive"/>
    <x v="3"/>
    <s v="India"/>
    <x v="0"/>
    <s v="4 to 6 hours a day"/>
    <n v="6"/>
    <m/>
    <s v=""/>
    <s v=""/>
    <s v=""/>
    <n v="4"/>
    <s v=""/>
    <n v="6"/>
    <s v=""/>
    <s v=""/>
    <n v="6"/>
    <n v="5.1368990444545863"/>
    <s v="0"/>
    <x v="3"/>
  </r>
  <r>
    <x v="792"/>
    <d v="2012-05-26T21:43:54"/>
    <n v="48000"/>
    <n v="48000"/>
    <s v="USD"/>
    <n v="48000"/>
    <s v="Operations Support Coordinator"/>
    <x v="3"/>
    <s v="USA"/>
    <x v="2"/>
    <s v="2 to 3 hours per day"/>
    <n v="16"/>
    <m/>
    <s v=""/>
    <n v="2"/>
    <n v="3"/>
    <s v=""/>
    <s v=""/>
    <s v=""/>
    <s v=""/>
    <s v=""/>
    <n v="3"/>
    <n v="61.53846153846154"/>
    <s v="0"/>
    <x v="2"/>
  </r>
  <r>
    <x v="793"/>
    <d v="2012-05-26T21:56:36"/>
    <n v="170000"/>
    <n v="170000"/>
    <s v="INR"/>
    <n v="3027.3458368652364"/>
    <s v="Sr. Executive MIS"/>
    <x v="7"/>
    <s v="India"/>
    <x v="0"/>
    <s v="4 to 6 hours a day"/>
    <n v="2"/>
    <m/>
    <s v=""/>
    <s v=""/>
    <s v=""/>
    <n v="4"/>
    <s v=""/>
    <n v="6"/>
    <s v=""/>
    <s v=""/>
    <n v="6"/>
    <n v="1.9406063056828438"/>
    <s v="0"/>
    <x v="5"/>
  </r>
  <r>
    <x v="794"/>
    <d v="2012-05-26T21:56:49"/>
    <n v="13100"/>
    <n v="13100"/>
    <s v="USD"/>
    <n v="13100"/>
    <s v="accountant"/>
    <x v="5"/>
    <s v="India"/>
    <x v="0"/>
    <s v="2 to 3 hours per day"/>
    <n v="5"/>
    <m/>
    <s v=""/>
    <n v="2"/>
    <n v="3"/>
    <s v=""/>
    <s v=""/>
    <s v=""/>
    <s v=""/>
    <s v=""/>
    <n v="3"/>
    <n v="16.794871794871796"/>
    <s v="0"/>
    <x v="1"/>
  </r>
  <r>
    <x v="795"/>
    <d v="2012-05-26T22:02:53"/>
    <n v="5000"/>
    <n v="60000"/>
    <s v="USD"/>
    <n v="60000"/>
    <s v="Audit Manager"/>
    <x v="3"/>
    <s v="UAE"/>
    <x v="21"/>
    <s v="2 to 3 hours per day"/>
    <n v="15"/>
    <m/>
    <s v=""/>
    <n v="2"/>
    <n v="3"/>
    <s v=""/>
    <s v=""/>
    <s v=""/>
    <s v=""/>
    <s v=""/>
    <n v="3"/>
    <n v="76.92307692307692"/>
    <s v="0"/>
    <x v="2"/>
  </r>
  <r>
    <x v="796"/>
    <d v="2012-05-26T22:07:39"/>
    <s v="24000 $"/>
    <n v="24000"/>
    <s v="USD"/>
    <n v="24000"/>
    <s v="Logistic KA Manager"/>
    <x v="3"/>
    <s v="Croatia"/>
    <x v="1"/>
    <s v="2 to 3 hours per day"/>
    <n v="5"/>
    <m/>
    <s v=""/>
    <n v="2"/>
    <n v="3"/>
    <s v=""/>
    <s v=""/>
    <s v=""/>
    <s v=""/>
    <s v=""/>
    <n v="3"/>
    <n v="30.76923076923077"/>
    <s v="0"/>
    <x v="1"/>
  </r>
  <r>
    <x v="797"/>
    <d v="2012-05-26T22:08:56"/>
    <s v="Rs 20000"/>
    <n v="240000"/>
    <s v="INR"/>
    <n v="4273.9000049862161"/>
    <s v="MANAGER"/>
    <x v="3"/>
    <s v="India"/>
    <x v="0"/>
    <s v="2 to 3 hours per day"/>
    <n v="3"/>
    <m/>
    <s v=""/>
    <n v="2"/>
    <n v="3"/>
    <s v=""/>
    <s v=""/>
    <s v=""/>
    <s v=""/>
    <s v=""/>
    <n v="3"/>
    <n v="5.4793589807515595"/>
    <s v="0"/>
    <x v="5"/>
  </r>
  <r>
    <x v="798"/>
    <d v="2012-05-26T22:16:10"/>
    <s v="INR 650000"/>
    <n v="650000"/>
    <s v="INR"/>
    <n v="11575.14584683767"/>
    <s v="Deputy Manager"/>
    <x v="3"/>
    <s v="India"/>
    <x v="0"/>
    <s v="2 to 3 hours per day"/>
    <n v="5"/>
    <m/>
    <s v=""/>
    <n v="2"/>
    <n v="3"/>
    <s v=""/>
    <s v=""/>
    <s v=""/>
    <s v=""/>
    <s v=""/>
    <n v="3"/>
    <n v="14.839930572868807"/>
    <s v="0"/>
    <x v="1"/>
  </r>
  <r>
    <x v="799"/>
    <d v="2012-05-26T22:22:58"/>
    <n v="95000"/>
    <n v="95000"/>
    <s v="USD"/>
    <n v="95000"/>
    <s v="Business Analyst"/>
    <x v="0"/>
    <s v="USA"/>
    <x v="2"/>
    <s v="2 to 3 hours per day"/>
    <n v="13"/>
    <m/>
    <s v=""/>
    <n v="2"/>
    <n v="3"/>
    <s v=""/>
    <s v=""/>
    <s v=""/>
    <s v=""/>
    <s v=""/>
    <n v="3"/>
    <n v="121.7948717948718"/>
    <s v="0"/>
    <x v="2"/>
  </r>
  <r>
    <x v="800"/>
    <d v="2012-05-26T22:23:38"/>
    <n v="516000"/>
    <n v="516000"/>
    <s v="INR"/>
    <n v="9188.8850107203652"/>
    <s v="Management Trainee"/>
    <x v="3"/>
    <s v="India"/>
    <x v="0"/>
    <s v="4 to 6 hours a day"/>
    <n v="0"/>
    <m/>
    <s v=""/>
    <s v=""/>
    <s v=""/>
    <n v="4"/>
    <s v=""/>
    <n v="6"/>
    <s v=""/>
    <s v=""/>
    <n v="6"/>
    <n v="5.8903109043079267"/>
    <s v="0"/>
    <x v="0"/>
  </r>
  <r>
    <x v="801"/>
    <d v="2012-05-26T22:29:16"/>
    <s v="3500 Rs"/>
    <n v="504000"/>
    <s v="INR"/>
    <n v="8975.1900104710548"/>
    <s v="MNR"/>
    <x v="3"/>
    <s v="India"/>
    <x v="0"/>
    <s v="All the 8 hours baby, all the 8!"/>
    <n v="3"/>
    <m/>
    <s v=""/>
    <s v=""/>
    <s v=""/>
    <s v=""/>
    <s v=""/>
    <s v=""/>
    <s v=""/>
    <n v="8"/>
    <n v="8"/>
    <n v="4.3149951973418537"/>
    <s v="0"/>
    <x v="5"/>
  </r>
  <r>
    <x v="802"/>
    <d v="2012-05-26T22:29:21"/>
    <n v="144000"/>
    <n v="144000"/>
    <s v="INR"/>
    <n v="2564.3400029917298"/>
    <s v="BPO information process enabler"/>
    <x v="0"/>
    <s v="India"/>
    <x v="0"/>
    <s v="All the 8 hours baby, all the 8!"/>
    <n v="1"/>
    <m/>
    <s v=""/>
    <s v=""/>
    <s v=""/>
    <s v=""/>
    <s v=""/>
    <s v=""/>
    <s v=""/>
    <n v="8"/>
    <n v="8"/>
    <n v="1.2328557706691008"/>
    <s v="0"/>
    <x v="4"/>
  </r>
  <r>
    <x v="803"/>
    <d v="2012-05-26T22:43:11"/>
    <s v="Â£55000"/>
    <n v="55000"/>
    <s v="GBP"/>
    <n v="86689.804963700633"/>
    <s v="Financial controller"/>
    <x v="1"/>
    <s v="UK"/>
    <x v="14"/>
    <s v="4 to 6 hours a day"/>
    <n v="12"/>
    <m/>
    <s v=""/>
    <s v=""/>
    <s v=""/>
    <n v="4"/>
    <s v=""/>
    <n v="6"/>
    <s v=""/>
    <s v=""/>
    <n v="6"/>
    <n v="55.570387797243995"/>
    <s v="0"/>
    <x v="2"/>
  </r>
  <r>
    <x v="804"/>
    <d v="2012-05-26T22:43:12"/>
    <n v="15500"/>
    <n v="15500"/>
    <s v="USD"/>
    <n v="15500"/>
    <s v="Engineer"/>
    <x v="2"/>
    <s v="India"/>
    <x v="0"/>
    <s v="1 or 2 hours a day"/>
    <n v="3"/>
    <m/>
    <n v="1"/>
    <n v="2"/>
    <s v=""/>
    <s v=""/>
    <s v=""/>
    <s v=""/>
    <s v=""/>
    <s v=""/>
    <n v="2"/>
    <n v="29.807692307692307"/>
    <s v="0"/>
    <x v="5"/>
  </r>
  <r>
    <x v="805"/>
    <d v="2012-05-26T22:45:14"/>
    <s v="R$3.000,00"/>
    <n v="300000"/>
    <s v="BRL"/>
    <n v="148284.35006969364"/>
    <s v="Market Intelligence Analyst"/>
    <x v="0"/>
    <s v="Brazil"/>
    <x v="24"/>
    <s v="All the 8 hours baby, all the 8!"/>
    <n v="3"/>
    <m/>
    <s v=""/>
    <s v=""/>
    <s v=""/>
    <s v=""/>
    <s v=""/>
    <s v=""/>
    <s v=""/>
    <n v="8"/>
    <n v="8"/>
    <n v="71.290552918121946"/>
    <s v="0"/>
    <x v="5"/>
  </r>
  <r>
    <x v="806"/>
    <d v="2012-05-26T22:48:11"/>
    <n v="600000"/>
    <n v="600000"/>
    <s v="INR"/>
    <n v="10684.750012465542"/>
    <s v="Reporting Analyst"/>
    <x v="0"/>
    <s v="India"/>
    <x v="0"/>
    <s v="All the 8 hours baby, all the 8!"/>
    <n v="5"/>
    <m/>
    <s v=""/>
    <s v=""/>
    <s v=""/>
    <s v=""/>
    <s v=""/>
    <s v=""/>
    <s v=""/>
    <n v="8"/>
    <n v="8"/>
    <n v="5.1368990444545872"/>
    <s v="0"/>
    <x v="1"/>
  </r>
  <r>
    <x v="807"/>
    <d v="2012-05-26T22:49:34"/>
    <n v="75000"/>
    <n v="75000"/>
    <s v="USD"/>
    <n v="75000"/>
    <s v="sr financial analyst"/>
    <x v="0"/>
    <s v="USA"/>
    <x v="2"/>
    <s v="2 to 3 hours per day"/>
    <n v="27"/>
    <m/>
    <s v=""/>
    <n v="2"/>
    <n v="3"/>
    <s v=""/>
    <s v=""/>
    <s v=""/>
    <s v=""/>
    <s v=""/>
    <n v="3"/>
    <n v="96.15384615384616"/>
    <s v="0"/>
    <x v="2"/>
  </r>
  <r>
    <x v="808"/>
    <d v="2012-05-26T22:53:35"/>
    <s v="12000 $"/>
    <n v="12000"/>
    <s v="USD"/>
    <n v="12000"/>
    <s v="Investment manager"/>
    <x v="3"/>
    <s v="Ukraine"/>
    <x v="6"/>
    <s v="4 to 6 hours a day"/>
    <n v="5"/>
    <m/>
    <s v=""/>
    <s v=""/>
    <s v=""/>
    <n v="4"/>
    <s v=""/>
    <n v="6"/>
    <s v=""/>
    <s v=""/>
    <n v="6"/>
    <n v="7.6923076923076925"/>
    <s v="0"/>
    <x v="1"/>
  </r>
  <r>
    <x v="809"/>
    <d v="2012-05-26T23:02:00"/>
    <s v="INR 1700000"/>
    <n v="1700000"/>
    <s v="INR"/>
    <n v="30273.458368652366"/>
    <s v="Operations Lead"/>
    <x v="3"/>
    <s v="India"/>
    <x v="0"/>
    <s v="All the 8 hours baby, all the 8!"/>
    <n v="1.1000000000000001"/>
    <m/>
    <s v=""/>
    <s v=""/>
    <s v=""/>
    <s v=""/>
    <s v=""/>
    <s v=""/>
    <s v=""/>
    <n v="8"/>
    <n v="8"/>
    <n v="14.554547292621329"/>
    <s v="0"/>
    <x v="5"/>
  </r>
  <r>
    <x v="810"/>
    <d v="2012-05-26T23:03:21"/>
    <s v="US$30,000"/>
    <n v="30000"/>
    <s v="USD"/>
    <n v="30000"/>
    <s v="Financial Control Section Headm"/>
    <x v="1"/>
    <s v="Inonesia"/>
    <x v="56"/>
    <s v="4 to 6 hours a day"/>
    <n v="7"/>
    <m/>
    <s v=""/>
    <s v=""/>
    <s v=""/>
    <n v="4"/>
    <s v=""/>
    <n v="6"/>
    <s v=""/>
    <s v=""/>
    <n v="6"/>
    <n v="19.23076923076923"/>
    <s v="0"/>
    <x v="3"/>
  </r>
  <r>
    <x v="811"/>
    <d v="2012-05-26T23:03:59"/>
    <s v="30000 Rs"/>
    <n v="360000"/>
    <s v="INR"/>
    <n v="6410.8500074793246"/>
    <s v="Application Developer"/>
    <x v="0"/>
    <s v="India"/>
    <x v="0"/>
    <s v="All the 8 hours baby, all the 8!"/>
    <n v="4"/>
    <m/>
    <s v=""/>
    <s v=""/>
    <s v=""/>
    <s v=""/>
    <s v=""/>
    <s v=""/>
    <s v=""/>
    <n v="8"/>
    <n v="8"/>
    <n v="3.0821394266727524"/>
    <s v="0"/>
    <x v="1"/>
  </r>
  <r>
    <x v="812"/>
    <d v="2012-05-26T23:04:02"/>
    <n v="100000"/>
    <n v="100000"/>
    <s v="USD"/>
    <n v="100000"/>
    <s v="director"/>
    <x v="4"/>
    <s v="USA"/>
    <x v="2"/>
    <s v="4 to 6 hours a day"/>
    <n v="10"/>
    <m/>
    <s v=""/>
    <s v=""/>
    <s v=""/>
    <n v="4"/>
    <s v=""/>
    <n v="6"/>
    <s v=""/>
    <s v=""/>
    <n v="6"/>
    <n v="64.102564102564102"/>
    <s v="0"/>
    <x v="3"/>
  </r>
  <r>
    <x v="813"/>
    <d v="2012-05-26T23:04:53"/>
    <n v="42000"/>
    <n v="42000"/>
    <s v="EUR"/>
    <n v="53356.776437647524"/>
    <s v="Project Engineer"/>
    <x v="2"/>
    <s v="The Netherlands"/>
    <x v="18"/>
    <s v="4 to 6 hours a day"/>
    <n v="2"/>
    <m/>
    <s v=""/>
    <s v=""/>
    <s v=""/>
    <n v="4"/>
    <s v=""/>
    <n v="6"/>
    <s v=""/>
    <s v=""/>
    <n v="6"/>
    <n v="34.203061819004823"/>
    <s v="0"/>
    <x v="5"/>
  </r>
  <r>
    <x v="814"/>
    <d v="2012-05-26T23:05:15"/>
    <n v="40000"/>
    <n v="40000"/>
    <s v="USD"/>
    <n v="40000"/>
    <s v="High School Teacher"/>
    <x v="3"/>
    <s v="USA"/>
    <x v="2"/>
    <s v="2 to 3 hours per day"/>
    <n v="20"/>
    <m/>
    <s v=""/>
    <n v="2"/>
    <n v="3"/>
    <s v=""/>
    <s v=""/>
    <s v=""/>
    <s v=""/>
    <s v=""/>
    <n v="3"/>
    <n v="51.282051282051285"/>
    <s v="0"/>
    <x v="2"/>
  </r>
  <r>
    <x v="815"/>
    <d v="2012-05-26T23:14:58"/>
    <s v="5.5 lakhs"/>
    <n v="550000"/>
    <s v="INR"/>
    <n v="9794.354178093412"/>
    <s v="web analyst"/>
    <x v="0"/>
    <s v="India"/>
    <x v="0"/>
    <s v="4 to 6 hours a day"/>
    <n v="1"/>
    <m/>
    <s v=""/>
    <s v=""/>
    <s v=""/>
    <n v="4"/>
    <s v=""/>
    <n v="6"/>
    <s v=""/>
    <s v=""/>
    <n v="6"/>
    <n v="6.278432165444495"/>
    <s v="0"/>
    <x v="4"/>
  </r>
  <r>
    <x v="816"/>
    <d v="2012-05-26T23:15:18"/>
    <s v="65000 ron"/>
    <n v="65000"/>
    <s v="RON"/>
    <n v="18499.860539512854"/>
    <s v="HR Planning Specialist"/>
    <x v="6"/>
    <s v="Romania"/>
    <x v="38"/>
    <s v="4 to 6 hours a day"/>
    <n v="6"/>
    <m/>
    <s v=""/>
    <s v=""/>
    <s v=""/>
    <n v="4"/>
    <s v=""/>
    <n v="6"/>
    <s v=""/>
    <s v=""/>
    <n v="6"/>
    <n v="11.858884961226188"/>
    <s v="0"/>
    <x v="3"/>
  </r>
  <r>
    <x v="817"/>
    <d v="2012-05-26T23:17:09"/>
    <s v="15600 â‚¬"/>
    <n v="15600"/>
    <s v="EUR"/>
    <n v="19818.231248269083"/>
    <s v="Managment controller"/>
    <x v="1"/>
    <s v="Portugal"/>
    <x v="7"/>
    <s v="4 to 6 hours a day"/>
    <n v="5"/>
    <m/>
    <s v=""/>
    <s v=""/>
    <s v=""/>
    <n v="4"/>
    <s v=""/>
    <n v="6"/>
    <s v=""/>
    <s v=""/>
    <n v="6"/>
    <n v="12.70399438991608"/>
    <s v="0"/>
    <x v="1"/>
  </r>
  <r>
    <x v="818"/>
    <d v="2012-05-26T23:21:57"/>
    <s v="Rs.6,00,000/-"/>
    <n v="600000"/>
    <s v="INR"/>
    <n v="10684.750012465542"/>
    <s v="AO"/>
    <x v="3"/>
    <s v="India"/>
    <x v="0"/>
    <s v="All the 8 hours baby, all the 8!"/>
    <n v="20"/>
    <m/>
    <s v=""/>
    <s v=""/>
    <s v=""/>
    <s v=""/>
    <s v=""/>
    <s v=""/>
    <s v=""/>
    <n v="8"/>
    <n v="8"/>
    <n v="5.1368990444545872"/>
    <s v="0"/>
    <x v="2"/>
  </r>
  <r>
    <x v="819"/>
    <d v="2012-05-26T23:36:14"/>
    <s v="Rs. 6,00,000"/>
    <n v="600000"/>
    <s v="INR"/>
    <n v="10684.750012465542"/>
    <s v="Project Manager"/>
    <x v="3"/>
    <s v="India"/>
    <x v="0"/>
    <s v="2 to 3 hours per day"/>
    <n v="18"/>
    <m/>
    <s v=""/>
    <n v="2"/>
    <n v="3"/>
    <s v=""/>
    <s v=""/>
    <s v=""/>
    <s v=""/>
    <s v=""/>
    <n v="3"/>
    <n v="13.698397451878899"/>
    <s v="0"/>
    <x v="2"/>
  </r>
  <r>
    <x v="820"/>
    <d v="2012-05-26T23:38:24"/>
    <n v="1000000"/>
    <n v="1000000"/>
    <s v="INR"/>
    <n v="17807.916687442568"/>
    <s v="business analyist"/>
    <x v="0"/>
    <s v="India"/>
    <x v="0"/>
    <s v="4 to 6 hours a day"/>
    <n v="10"/>
    <m/>
    <s v=""/>
    <s v=""/>
    <s v=""/>
    <n v="4"/>
    <s v=""/>
    <n v="6"/>
    <s v=""/>
    <s v=""/>
    <n v="6"/>
    <n v="11.415331209899081"/>
    <s v="0"/>
    <x v="3"/>
  </r>
  <r>
    <x v="821"/>
    <d v="2012-05-26T23:47:34"/>
    <s v="13000 USD"/>
    <n v="13000"/>
    <s v="USD"/>
    <n v="13000"/>
    <s v="Business Analyst"/>
    <x v="0"/>
    <s v="India"/>
    <x v="0"/>
    <s v="All the 8 hours baby, all the 8!"/>
    <n v="6"/>
    <m/>
    <s v=""/>
    <s v=""/>
    <s v=""/>
    <s v=""/>
    <s v=""/>
    <s v=""/>
    <s v=""/>
    <n v="8"/>
    <n v="8"/>
    <n v="6.25"/>
    <s v="0"/>
    <x v="3"/>
  </r>
  <r>
    <x v="822"/>
    <d v="2012-05-26T23:58:53"/>
    <s v="900000 Rs"/>
    <n v="900000"/>
    <s v="INR"/>
    <n v="16027.125018698311"/>
    <s v="Deputy Manager"/>
    <x v="3"/>
    <s v="India"/>
    <x v="0"/>
    <s v="1 or 2 hours a day"/>
    <n v="9"/>
    <m/>
    <n v="1"/>
    <n v="2"/>
    <s v=""/>
    <s v=""/>
    <s v=""/>
    <s v=""/>
    <s v=""/>
    <s v=""/>
    <n v="2"/>
    <n v="30.82139426672752"/>
    <s v="0"/>
    <x v="3"/>
  </r>
  <r>
    <x v="823"/>
    <d v="2012-05-27T00:02:45"/>
    <n v="85000"/>
    <n v="85000"/>
    <s v="USD"/>
    <n v="85000"/>
    <s v="actuary"/>
    <x v="5"/>
    <s v="USA"/>
    <x v="2"/>
    <s v="All the 8 hours baby, all the 8!"/>
    <n v="1"/>
    <m/>
    <s v=""/>
    <s v=""/>
    <s v=""/>
    <s v=""/>
    <s v=""/>
    <s v=""/>
    <s v=""/>
    <n v="8"/>
    <n v="8"/>
    <n v="40.865384615384613"/>
    <s v="0"/>
    <x v="4"/>
  </r>
  <r>
    <x v="824"/>
    <d v="2012-05-27T00:07:52"/>
    <n v="6000"/>
    <n v="6000"/>
    <s v="USD"/>
    <n v="6000"/>
    <s v="Analysis Quality"/>
    <x v="0"/>
    <s v="Colombia - South America"/>
    <x v="28"/>
    <s v="1 or 2 hours a day"/>
    <n v="10"/>
    <m/>
    <n v="1"/>
    <n v="2"/>
    <s v=""/>
    <s v=""/>
    <s v=""/>
    <s v=""/>
    <s v=""/>
    <s v=""/>
    <n v="2"/>
    <n v="11.538461538461538"/>
    <s v="0"/>
    <x v="3"/>
  </r>
  <r>
    <x v="825"/>
    <d v="2012-05-27T00:12:53"/>
    <n v="30000"/>
    <n v="30000"/>
    <s v="USD"/>
    <n v="30000"/>
    <s v="MIS Executive"/>
    <x v="7"/>
    <s v="India"/>
    <x v="0"/>
    <s v="4 to 6 hours a day"/>
    <n v="2"/>
    <m/>
    <s v=""/>
    <s v=""/>
    <s v=""/>
    <n v="4"/>
    <s v=""/>
    <n v="6"/>
    <s v=""/>
    <s v=""/>
    <n v="6"/>
    <n v="19.23076923076923"/>
    <s v="0"/>
    <x v="5"/>
  </r>
  <r>
    <x v="826"/>
    <d v="2012-05-27T00:19:04"/>
    <n v="100000"/>
    <n v="100000"/>
    <s v="GBP"/>
    <n v="157617.8272067284"/>
    <s v="Financial Controller"/>
    <x v="1"/>
    <s v="UK"/>
    <x v="14"/>
    <s v="2 to 3 hours per day"/>
    <n v="20"/>
    <m/>
    <s v=""/>
    <n v="2"/>
    <n v="3"/>
    <s v=""/>
    <s v=""/>
    <s v=""/>
    <s v=""/>
    <s v=""/>
    <n v="3"/>
    <n v="202.07413744452359"/>
    <s v="0"/>
    <x v="2"/>
  </r>
  <r>
    <x v="827"/>
    <d v="2012-05-27T00:33:06"/>
    <s v="1200000 Rs"/>
    <n v="1200000"/>
    <s v="INR"/>
    <n v="21369.500024931083"/>
    <s v="project manager"/>
    <x v="3"/>
    <s v="India"/>
    <x v="0"/>
    <s v="1 or 2 hours a day"/>
    <n v="18"/>
    <m/>
    <n v="1"/>
    <n v="2"/>
    <s v=""/>
    <s v=""/>
    <s v=""/>
    <s v=""/>
    <s v=""/>
    <s v=""/>
    <n v="2"/>
    <n v="41.095192355636698"/>
    <s v="0"/>
    <x v="2"/>
  </r>
  <r>
    <x v="828"/>
    <d v="2012-05-27T00:53:20"/>
    <s v="2 lac"/>
    <n v="200000"/>
    <s v="INR"/>
    <n v="3561.5833374885137"/>
    <s v="Bio-Statiscian"/>
    <x v="7"/>
    <s v="India"/>
    <x v="0"/>
    <s v="4 to 6 hours a day"/>
    <n v="1"/>
    <m/>
    <s v=""/>
    <s v=""/>
    <s v=""/>
    <n v="4"/>
    <s v=""/>
    <n v="6"/>
    <s v=""/>
    <s v=""/>
    <n v="6"/>
    <n v="2.2830662419798164"/>
    <s v="0"/>
    <x v="4"/>
  </r>
  <r>
    <x v="829"/>
    <d v="2012-05-27T01:04:46"/>
    <n v="5000"/>
    <n v="5000"/>
    <s v="USD"/>
    <n v="5000"/>
    <s v="Management Intern"/>
    <x v="3"/>
    <s v="India"/>
    <x v="0"/>
    <s v="4 to 6 hours a day"/>
    <n v="1"/>
    <m/>
    <s v=""/>
    <s v=""/>
    <s v=""/>
    <n v="4"/>
    <s v=""/>
    <n v="6"/>
    <s v=""/>
    <s v=""/>
    <n v="6"/>
    <n v="3.2051282051282053"/>
    <s v="0"/>
    <x v="4"/>
  </r>
  <r>
    <x v="830"/>
    <d v="2012-05-27T01:22:06"/>
    <s v="INR 2,00,000"/>
    <n v="200000"/>
    <s v="INR"/>
    <n v="3561.5833374885137"/>
    <s v="Sales Analyst"/>
    <x v="0"/>
    <s v="India"/>
    <x v="0"/>
    <s v="4 to 6 hours a day"/>
    <n v="2"/>
    <m/>
    <s v=""/>
    <s v=""/>
    <s v=""/>
    <n v="4"/>
    <s v=""/>
    <n v="6"/>
    <s v=""/>
    <s v=""/>
    <n v="6"/>
    <n v="2.2830662419798164"/>
    <s v="0"/>
    <x v="5"/>
  </r>
  <r>
    <x v="831"/>
    <d v="2012-05-27T01:30:55"/>
    <s v="30000 eur"/>
    <n v="30000"/>
    <s v="EUR"/>
    <n v="38111.983169748237"/>
    <s v="financialcotroller"/>
    <x v="5"/>
    <s v="portugal"/>
    <x v="7"/>
    <s v="All the 8 hours baby, all the 8!"/>
    <n v="8"/>
    <m/>
    <s v=""/>
    <s v=""/>
    <s v=""/>
    <s v=""/>
    <s v=""/>
    <s v=""/>
    <s v=""/>
    <n v="8"/>
    <n v="8"/>
    <n v="18.323068831609728"/>
    <s v="0"/>
    <x v="3"/>
  </r>
  <r>
    <x v="832"/>
    <d v="2012-05-27T01:41:11"/>
    <s v="Rs. 10,00,000"/>
    <n v="1000000"/>
    <s v="INR"/>
    <n v="17807.916687442568"/>
    <s v="HR Analyst"/>
    <x v="0"/>
    <s v="India"/>
    <x v="0"/>
    <s v="4 to 6 hours a day"/>
    <n v="6.5"/>
    <m/>
    <s v=""/>
    <s v=""/>
    <s v=""/>
    <n v="4"/>
    <s v=""/>
    <n v="6"/>
    <s v=""/>
    <s v=""/>
    <n v="6"/>
    <n v="11.415331209899081"/>
    <s v="0"/>
    <x v="3"/>
  </r>
  <r>
    <x v="833"/>
    <d v="2012-05-27T01:46:00"/>
    <n v="650000"/>
    <n v="650000"/>
    <s v="INR"/>
    <n v="11575.14584683767"/>
    <s v="Financial Analyist"/>
    <x v="0"/>
    <s v="India"/>
    <x v="0"/>
    <s v="All the 8 hours baby, all the 8!"/>
    <n v="3.5"/>
    <m/>
    <s v=""/>
    <s v=""/>
    <s v=""/>
    <s v=""/>
    <s v=""/>
    <s v=""/>
    <s v=""/>
    <n v="8"/>
    <n v="8"/>
    <n v="5.5649739648258025"/>
    <s v="0"/>
    <x v="1"/>
  </r>
  <r>
    <x v="834"/>
    <d v="2012-05-27T02:33:22"/>
    <n v="100000"/>
    <n v="100000"/>
    <s v="CAD"/>
    <n v="98336.152303032693"/>
    <s v="Marketing Manager"/>
    <x v="3"/>
    <s v="Canada"/>
    <x v="17"/>
    <s v="2 to 3 hours per day"/>
    <n v="10"/>
    <m/>
    <s v=""/>
    <n v="2"/>
    <n v="3"/>
    <s v=""/>
    <s v=""/>
    <s v=""/>
    <s v=""/>
    <s v=""/>
    <n v="3"/>
    <n v="126.07199013209319"/>
    <s v="0"/>
    <x v="3"/>
  </r>
  <r>
    <x v="835"/>
    <d v="2012-05-27T03:06:02"/>
    <n v="92500"/>
    <n v="92500"/>
    <s v="USD"/>
    <n v="92500"/>
    <s v="Dir of Analytics"/>
    <x v="0"/>
    <s v="USA"/>
    <x v="2"/>
    <s v="2 to 3 hours per day"/>
    <n v="15"/>
    <m/>
    <s v=""/>
    <n v="2"/>
    <n v="3"/>
    <s v=""/>
    <s v=""/>
    <s v=""/>
    <s v=""/>
    <s v=""/>
    <n v="3"/>
    <n v="118.58974358974359"/>
    <s v="0"/>
    <x v="2"/>
  </r>
  <r>
    <x v="836"/>
    <d v="2012-05-27T03:16:05"/>
    <s v="Rs. 550000"/>
    <n v="550000"/>
    <s v="INR"/>
    <n v="9794.354178093412"/>
    <s v="Analyst"/>
    <x v="0"/>
    <s v="India"/>
    <x v="0"/>
    <s v="4 to 6 hours a day"/>
    <n v="1"/>
    <m/>
    <s v=""/>
    <s v=""/>
    <s v=""/>
    <n v="4"/>
    <s v=""/>
    <n v="6"/>
    <s v=""/>
    <s v=""/>
    <n v="6"/>
    <n v="6.278432165444495"/>
    <s v="0"/>
    <x v="4"/>
  </r>
  <r>
    <x v="837"/>
    <d v="2012-05-27T03:19:29"/>
    <n v="32000"/>
    <n v="32000"/>
    <s v="USD"/>
    <n v="32000"/>
    <s v="Reporting Manager"/>
    <x v="3"/>
    <s v="USA"/>
    <x v="2"/>
    <s v="4 to 6 hours a day"/>
    <n v="1"/>
    <m/>
    <s v=""/>
    <s v=""/>
    <s v=""/>
    <n v="4"/>
    <s v=""/>
    <n v="6"/>
    <s v=""/>
    <s v=""/>
    <n v="6"/>
    <n v="20.512820512820511"/>
    <s v="0"/>
    <x v="4"/>
  </r>
  <r>
    <x v="838"/>
    <d v="2012-05-27T03:25:05"/>
    <n v="55000"/>
    <n v="55000"/>
    <s v="USD"/>
    <n v="55000"/>
    <s v="Analyst"/>
    <x v="0"/>
    <s v="USA"/>
    <x v="2"/>
    <s v="4 to 6 hours a day"/>
    <n v="10"/>
    <m/>
    <s v=""/>
    <s v=""/>
    <s v=""/>
    <n v="4"/>
    <s v=""/>
    <n v="6"/>
    <s v=""/>
    <s v=""/>
    <n v="6"/>
    <n v="35.256410256410255"/>
    <s v="0"/>
    <x v="3"/>
  </r>
  <r>
    <x v="839"/>
    <d v="2012-05-27T03:25:53"/>
    <n v="40000"/>
    <n v="40000"/>
    <s v="USD"/>
    <n v="40000"/>
    <s v="Data Research Assistant"/>
    <x v="0"/>
    <s v="USA"/>
    <x v="2"/>
    <s v="All the 8 hours baby, all the 8!"/>
    <n v="4"/>
    <m/>
    <s v=""/>
    <s v=""/>
    <s v=""/>
    <s v=""/>
    <s v=""/>
    <s v=""/>
    <s v=""/>
    <n v="8"/>
    <n v="8"/>
    <n v="19.23076923076923"/>
    <s v="0"/>
    <x v="1"/>
  </r>
  <r>
    <x v="840"/>
    <d v="2012-05-27T03:37:32"/>
    <s v="3000 $"/>
    <n v="3000"/>
    <s v="USD"/>
    <n v="3000"/>
    <s v="Statistical Analyst"/>
    <x v="0"/>
    <s v="Pakistan"/>
    <x v="3"/>
    <s v="2 to 3 hours per day"/>
    <n v="2"/>
    <m/>
    <s v=""/>
    <n v="2"/>
    <n v="3"/>
    <s v=""/>
    <s v=""/>
    <s v=""/>
    <s v=""/>
    <s v=""/>
    <n v="3"/>
    <n v="3.8461538461538463"/>
    <s v="0"/>
    <x v="5"/>
  </r>
  <r>
    <x v="841"/>
    <d v="2012-05-27T03:37:36"/>
    <n v="43600"/>
    <n v="43600"/>
    <s v="USD"/>
    <n v="43600"/>
    <s v="Data Analyst"/>
    <x v="0"/>
    <s v="USA"/>
    <x v="2"/>
    <s v="4 to 6 hours a day"/>
    <n v="5"/>
    <m/>
    <s v=""/>
    <s v=""/>
    <s v=""/>
    <n v="4"/>
    <s v=""/>
    <n v="6"/>
    <s v=""/>
    <s v=""/>
    <n v="6"/>
    <n v="27.948717948717949"/>
    <s v="0"/>
    <x v="1"/>
  </r>
  <r>
    <x v="842"/>
    <d v="2012-05-27T04:00:14"/>
    <s v="Rs. 45000"/>
    <n v="540000"/>
    <s v="INR"/>
    <n v="9616.275011218986"/>
    <s v="Senior analyst"/>
    <x v="0"/>
    <s v="India"/>
    <x v="0"/>
    <s v="All the 8 hours baby, all the 8!"/>
    <n v="8"/>
    <m/>
    <s v=""/>
    <s v=""/>
    <s v=""/>
    <s v=""/>
    <s v=""/>
    <s v=""/>
    <s v=""/>
    <n v="8"/>
    <n v="8"/>
    <n v="4.623209140009128"/>
    <s v="0"/>
    <x v="3"/>
  </r>
  <r>
    <x v="843"/>
    <d v="2012-05-27T04:05:28"/>
    <n v="35000"/>
    <n v="35000"/>
    <s v="USD"/>
    <n v="35000"/>
    <s v="Purchasing Manager"/>
    <x v="3"/>
    <s v="Uruguay"/>
    <x v="64"/>
    <s v="All the 8 hours baby, all the 8!"/>
    <n v="10"/>
    <m/>
    <s v=""/>
    <s v=""/>
    <s v=""/>
    <s v=""/>
    <s v=""/>
    <s v=""/>
    <s v=""/>
    <n v="8"/>
    <n v="8"/>
    <n v="16.826923076923077"/>
    <s v="0"/>
    <x v="3"/>
  </r>
  <r>
    <x v="844"/>
    <d v="2012-05-27T04:07:07"/>
    <n v="12000"/>
    <n v="12000"/>
    <s v="USD"/>
    <n v="12000"/>
    <s v="Guide for About.com"/>
    <x v="8"/>
    <s v="Spain"/>
    <x v="48"/>
    <s v="2 to 3 hours per day"/>
    <n v="15"/>
    <m/>
    <s v=""/>
    <n v="2"/>
    <n v="3"/>
    <s v=""/>
    <s v=""/>
    <s v=""/>
    <s v=""/>
    <s v=""/>
    <n v="3"/>
    <n v="15.384615384615385"/>
    <s v="0"/>
    <x v="2"/>
  </r>
  <r>
    <x v="845"/>
    <d v="2012-05-27T04:12:04"/>
    <n v="5000"/>
    <n v="5000"/>
    <s v="USD"/>
    <n v="5000"/>
    <s v="Policy advisor"/>
    <x v="8"/>
    <s v="Aruba"/>
    <x v="65"/>
    <s v="1 or 2 hours a day"/>
    <n v="13"/>
    <m/>
    <n v="1"/>
    <n v="2"/>
    <s v=""/>
    <s v=""/>
    <s v=""/>
    <s v=""/>
    <s v=""/>
    <s v=""/>
    <n v="2"/>
    <n v="9.615384615384615"/>
    <s v="0"/>
    <x v="2"/>
  </r>
  <r>
    <x v="846"/>
    <d v="2012-05-27T04:31:08"/>
    <s v="R134000"/>
    <n v="134000"/>
    <s v="ZAR"/>
    <n v="16337.518501630093"/>
    <s v="Data Analyst"/>
    <x v="0"/>
    <s v="South Africa"/>
    <x v="11"/>
    <s v="4 to 6 hours a day"/>
    <n v="2"/>
    <m/>
    <s v=""/>
    <s v=""/>
    <s v=""/>
    <n v="4"/>
    <s v=""/>
    <n v="6"/>
    <s v=""/>
    <s v=""/>
    <n v="6"/>
    <n v="10.472768270275701"/>
    <s v="0"/>
    <x v="5"/>
  </r>
  <r>
    <x v="847"/>
    <d v="2012-05-27T04:40:33"/>
    <n v="65000"/>
    <n v="65000"/>
    <s v="USD"/>
    <n v="65000"/>
    <s v="Security Access Governance Analyst"/>
    <x v="0"/>
    <s v="USA"/>
    <x v="2"/>
    <s v="1 or 2 hours a day"/>
    <n v="8"/>
    <m/>
    <n v="1"/>
    <n v="2"/>
    <s v=""/>
    <s v=""/>
    <s v=""/>
    <s v=""/>
    <s v=""/>
    <s v=""/>
    <n v="2"/>
    <n v="125"/>
    <s v="0"/>
    <x v="3"/>
  </r>
  <r>
    <x v="848"/>
    <d v="2012-05-27T06:17:41"/>
    <n v="40000"/>
    <n v="40000"/>
    <s v="USD"/>
    <n v="40000"/>
    <s v="IT Capacity Planner"/>
    <x v="0"/>
    <s v="USA"/>
    <x v="2"/>
    <s v="All the 8 hours baby, all the 8!"/>
    <n v="2"/>
    <m/>
    <s v=""/>
    <s v=""/>
    <s v=""/>
    <s v=""/>
    <s v=""/>
    <s v=""/>
    <s v=""/>
    <n v="8"/>
    <n v="8"/>
    <n v="19.23076923076923"/>
    <s v="0"/>
    <x v="5"/>
  </r>
  <r>
    <x v="849"/>
    <d v="2012-05-27T06:37:13"/>
    <n v="98000"/>
    <n v="98000"/>
    <s v="USD"/>
    <n v="98000"/>
    <s v="supply chain manager"/>
    <x v="3"/>
    <s v="indonesia"/>
    <x v="56"/>
    <s v="2 to 3 hours per day"/>
    <n v="14"/>
    <m/>
    <s v=""/>
    <n v="2"/>
    <n v="3"/>
    <s v=""/>
    <s v=""/>
    <s v=""/>
    <s v=""/>
    <s v=""/>
    <n v="3"/>
    <n v="125.64102564102565"/>
    <s v="0"/>
    <x v="2"/>
  </r>
  <r>
    <x v="850"/>
    <d v="2012-05-27T06:37:15"/>
    <n v="50000"/>
    <n v="50000"/>
    <s v="USD"/>
    <n v="50000"/>
    <s v="Boss"/>
    <x v="4"/>
    <s v="USA"/>
    <x v="2"/>
    <s v="All the 8 hours baby, all the 8!"/>
    <n v="15"/>
    <m/>
    <s v=""/>
    <s v=""/>
    <s v=""/>
    <s v=""/>
    <s v=""/>
    <s v=""/>
    <s v=""/>
    <n v="8"/>
    <n v="8"/>
    <n v="24.03846153846154"/>
    <s v="0"/>
    <x v="2"/>
  </r>
  <r>
    <x v="851"/>
    <d v="2012-05-27T07:19:14"/>
    <n v="135000"/>
    <n v="135000"/>
    <s v="USD"/>
    <n v="135000"/>
    <s v="Director, P&amp;A"/>
    <x v="4"/>
    <s v="USA"/>
    <x v="2"/>
    <s v="4 to 6 hours a day"/>
    <n v="25"/>
    <m/>
    <s v=""/>
    <s v=""/>
    <s v=""/>
    <n v="4"/>
    <s v=""/>
    <n v="6"/>
    <s v=""/>
    <s v=""/>
    <n v="6"/>
    <n v="86.538461538461533"/>
    <s v="0"/>
    <x v="2"/>
  </r>
  <r>
    <x v="852"/>
    <d v="2012-05-27T08:07:40"/>
    <s v="125 $"/>
    <n v="125000"/>
    <s v="USD"/>
    <n v="125000"/>
    <s v="Project controls manager"/>
    <x v="3"/>
    <s v="Norway"/>
    <x v="47"/>
    <s v="4 to 6 hours a day"/>
    <n v="6"/>
    <m/>
    <s v=""/>
    <s v=""/>
    <s v=""/>
    <n v="4"/>
    <s v=""/>
    <n v="6"/>
    <s v=""/>
    <s v=""/>
    <n v="6"/>
    <n v="80.128205128205124"/>
    <s v="0"/>
    <x v="3"/>
  </r>
  <r>
    <x v="853"/>
    <d v="2012-05-27T08:54:28"/>
    <n v="4500"/>
    <n v="4500"/>
    <s v="USD"/>
    <n v="4500"/>
    <s v="senior associate"/>
    <x v="0"/>
    <s v="indonesia"/>
    <x v="56"/>
    <s v="2 to 3 hours per day"/>
    <n v="4"/>
    <m/>
    <s v=""/>
    <n v="2"/>
    <n v="3"/>
    <s v=""/>
    <s v=""/>
    <s v=""/>
    <s v=""/>
    <s v=""/>
    <n v="3"/>
    <n v="5.7692307692307692"/>
    <s v="0"/>
    <x v="1"/>
  </r>
  <r>
    <x v="854"/>
    <d v="2012-05-27T08:55:36"/>
    <n v="115000"/>
    <n v="115000"/>
    <s v="USD"/>
    <n v="115000"/>
    <s v="Principal Financial Analyst"/>
    <x v="0"/>
    <s v="USA"/>
    <x v="2"/>
    <s v="4 to 6 hours a day"/>
    <n v="10"/>
    <m/>
    <s v=""/>
    <s v=""/>
    <s v=""/>
    <n v="4"/>
    <s v=""/>
    <n v="6"/>
    <s v=""/>
    <s v=""/>
    <n v="6"/>
    <n v="73.71794871794873"/>
    <s v="0"/>
    <x v="3"/>
  </r>
  <r>
    <x v="855"/>
    <d v="2012-05-27T09:17:47"/>
    <n v="70000"/>
    <n v="70000"/>
    <s v="USD"/>
    <n v="70000"/>
    <s v="Financial Analyst"/>
    <x v="0"/>
    <s v="USA"/>
    <x v="2"/>
    <s v="All the 8 hours baby, all the 8!"/>
    <n v="15"/>
    <m/>
    <s v=""/>
    <s v=""/>
    <s v=""/>
    <s v=""/>
    <s v=""/>
    <s v=""/>
    <s v=""/>
    <n v="8"/>
    <n v="8"/>
    <n v="33.653846153846153"/>
    <s v="0"/>
    <x v="2"/>
  </r>
  <r>
    <x v="856"/>
    <d v="2012-05-27T09:49:30"/>
    <n v="5000"/>
    <n v="60000"/>
    <s v="USD"/>
    <n v="60000"/>
    <s v="Store keeper"/>
    <x v="0"/>
    <s v="USA"/>
    <x v="2"/>
    <s v="2 to 3 hours per day"/>
    <n v="8"/>
    <m/>
    <s v=""/>
    <n v="2"/>
    <n v="3"/>
    <s v=""/>
    <s v=""/>
    <s v=""/>
    <s v=""/>
    <s v=""/>
    <n v="3"/>
    <n v="76.92307692307692"/>
    <s v="0"/>
    <x v="3"/>
  </r>
  <r>
    <x v="857"/>
    <d v="2012-05-27T10:13:27"/>
    <n v="87456"/>
    <n v="87456"/>
    <s v="USD"/>
    <n v="87456"/>
    <s v="qa team supervisor "/>
    <x v="3"/>
    <s v="USA"/>
    <x v="2"/>
    <s v="2 to 3 hours per day"/>
    <n v="12"/>
    <m/>
    <s v=""/>
    <n v="2"/>
    <n v="3"/>
    <s v=""/>
    <s v=""/>
    <s v=""/>
    <s v=""/>
    <s v=""/>
    <n v="3"/>
    <n v="112.12307692307692"/>
    <s v="0"/>
    <x v="2"/>
  </r>
  <r>
    <x v="858"/>
    <d v="2012-05-27T11:32:17"/>
    <n v="26400"/>
    <n v="26400"/>
    <s v="USD"/>
    <n v="26400"/>
    <s v="Supply Chain Administrator"/>
    <x v="0"/>
    <s v="UAE"/>
    <x v="21"/>
    <s v="All the 8 hours baby, all the 8!"/>
    <n v="6"/>
    <m/>
    <s v=""/>
    <s v=""/>
    <s v=""/>
    <s v=""/>
    <s v=""/>
    <s v=""/>
    <s v=""/>
    <n v="8"/>
    <n v="8"/>
    <n v="12.692307692307692"/>
    <s v="0"/>
    <x v="3"/>
  </r>
  <r>
    <x v="859"/>
    <d v="2012-05-27T11:50:16"/>
    <n v="1000"/>
    <n v="12000"/>
    <s v="USD"/>
    <n v="12000"/>
    <s v="sup"/>
    <x v="3"/>
    <s v="UAE"/>
    <x v="21"/>
    <s v="All the 8 hours baby, all the 8!"/>
    <n v="18"/>
    <m/>
    <s v=""/>
    <s v=""/>
    <s v=""/>
    <s v=""/>
    <s v=""/>
    <s v=""/>
    <s v=""/>
    <n v="8"/>
    <n v="8"/>
    <n v="5.7692307692307692"/>
    <s v="0"/>
    <x v="2"/>
  </r>
  <r>
    <x v="860"/>
    <d v="2012-05-27T12:03:51"/>
    <n v="144000"/>
    <n v="144000"/>
    <s v="INR"/>
    <n v="2564.3400029917298"/>
    <s v="Cost Trainee"/>
    <x v="0"/>
    <s v="India"/>
    <x v="0"/>
    <s v="4 to 6 hours a day"/>
    <n v="1"/>
    <m/>
    <s v=""/>
    <s v=""/>
    <s v=""/>
    <n v="4"/>
    <s v=""/>
    <n v="6"/>
    <s v=""/>
    <s v=""/>
    <n v="6"/>
    <n v="1.6438076942254678"/>
    <s v="0"/>
    <x v="4"/>
  </r>
  <r>
    <x v="861"/>
    <d v="2012-05-27T12:32:45"/>
    <s v="62000 USD"/>
    <n v="62000"/>
    <s v="USD"/>
    <n v="62000"/>
    <s v="Deputy Manager Finance"/>
    <x v="3"/>
    <s v="Qatar"/>
    <x v="66"/>
    <s v="All the 8 hours baby, all the 8!"/>
    <n v="11"/>
    <m/>
    <s v=""/>
    <s v=""/>
    <s v=""/>
    <s v=""/>
    <s v=""/>
    <s v=""/>
    <s v=""/>
    <n v="8"/>
    <n v="8"/>
    <n v="29.807692307692307"/>
    <s v="0"/>
    <x v="2"/>
  </r>
  <r>
    <x v="862"/>
    <d v="2012-05-27T12:35:15"/>
    <s v="3 lacs P.A"/>
    <n v="300000"/>
    <s v="INR"/>
    <n v="5342.3750062327708"/>
    <s v="Sales"/>
    <x v="0"/>
    <s v="India"/>
    <x v="0"/>
    <s v="1 or 2 hours a day"/>
    <n v="10"/>
    <m/>
    <n v="1"/>
    <n v="2"/>
    <s v=""/>
    <s v=""/>
    <s v=""/>
    <s v=""/>
    <s v=""/>
    <s v=""/>
    <n v="2"/>
    <n v="10.273798088909174"/>
    <s v="0"/>
    <x v="3"/>
  </r>
  <r>
    <x v="863"/>
    <d v="2012-05-27T12:37:02"/>
    <n v="40000"/>
    <n v="40000"/>
    <s v="EUR"/>
    <n v="50815.977559664309"/>
    <s v="Medical information analist"/>
    <x v="0"/>
    <s v="Netherlands"/>
    <x v="18"/>
    <s v="4 to 6 hours a day"/>
    <n v="4"/>
    <m/>
    <s v=""/>
    <s v=""/>
    <s v=""/>
    <n v="4"/>
    <s v=""/>
    <n v="6"/>
    <s v=""/>
    <s v=""/>
    <n v="6"/>
    <n v="32.574344589528408"/>
    <s v="0"/>
    <x v="1"/>
  </r>
  <r>
    <x v="864"/>
    <d v="2012-05-27T12:41:29"/>
    <s v="US 2130"/>
    <n v="25560"/>
    <s v="USD"/>
    <n v="25560"/>
    <s v="Training Coordinator"/>
    <x v="3"/>
    <s v="saudi arabia"/>
    <x v="22"/>
    <s v="4 to 6 hours a day"/>
    <n v="3"/>
    <m/>
    <s v=""/>
    <s v=""/>
    <s v=""/>
    <n v="4"/>
    <s v=""/>
    <n v="6"/>
    <s v=""/>
    <s v=""/>
    <n v="6"/>
    <n v="16.384615384615383"/>
    <s v="0"/>
    <x v="5"/>
  </r>
  <r>
    <x v="865"/>
    <d v="2012-05-27T12:57:51"/>
    <s v="Rs.60000/-"/>
    <n v="720000"/>
    <s v="INR"/>
    <n v="12821.700014958649"/>
    <s v="Article (Internship) - CA"/>
    <x v="5"/>
    <s v="India"/>
    <x v="0"/>
    <s v="4 to 6 hours a day"/>
    <n v="3"/>
    <m/>
    <s v=""/>
    <s v=""/>
    <s v=""/>
    <n v="4"/>
    <s v=""/>
    <n v="6"/>
    <s v=""/>
    <s v=""/>
    <n v="6"/>
    <n v="8.2190384711273392"/>
    <s v="0"/>
    <x v="5"/>
  </r>
  <r>
    <x v="866"/>
    <d v="2012-05-27T13:06:50"/>
    <n v="600000"/>
    <n v="600000"/>
    <s v="INR"/>
    <n v="10684.750012465542"/>
    <s v="Asst Manager"/>
    <x v="3"/>
    <s v="India"/>
    <x v="0"/>
    <s v="All the 8 hours baby, all the 8!"/>
    <n v="5"/>
    <m/>
    <s v=""/>
    <s v=""/>
    <s v=""/>
    <s v=""/>
    <s v=""/>
    <s v=""/>
    <s v=""/>
    <n v="8"/>
    <n v="8"/>
    <n v="5.1368990444545872"/>
    <s v="0"/>
    <x v="1"/>
  </r>
  <r>
    <x v="867"/>
    <d v="2012-05-27T13:27:19"/>
    <s v="Rs. 35000"/>
    <n v="420000"/>
    <s v="PKR"/>
    <n v="4457.9172610556352"/>
    <s v="Assistant Manager"/>
    <x v="3"/>
    <s v="Pakistan"/>
    <x v="3"/>
    <s v="All the 8 hours baby, all the 8!"/>
    <n v="4"/>
    <m/>
    <s v=""/>
    <s v=""/>
    <s v=""/>
    <s v=""/>
    <s v=""/>
    <s v=""/>
    <s v=""/>
    <n v="8"/>
    <n v="8"/>
    <n v="2.1432294524305937"/>
    <s v="0"/>
    <x v="1"/>
  </r>
  <r>
    <x v="868"/>
    <d v="2012-05-27T13:29:52"/>
    <s v="$125000 / a excl bonus"/>
    <n v="125000"/>
    <s v="USD"/>
    <n v="125000"/>
    <s v="Commercial Director"/>
    <x v="4"/>
    <s v="South Africa"/>
    <x v="11"/>
    <s v="4 to 6 hours a day"/>
    <n v="20"/>
    <m/>
    <s v=""/>
    <s v=""/>
    <s v=""/>
    <n v="4"/>
    <s v=""/>
    <n v="6"/>
    <s v=""/>
    <s v=""/>
    <n v="6"/>
    <n v="80.128205128205124"/>
    <s v="0"/>
    <x v="2"/>
  </r>
  <r>
    <x v="869"/>
    <d v="2012-05-27T13:34:12"/>
    <n v="43000"/>
    <n v="43000"/>
    <s v="USD"/>
    <n v="43000"/>
    <s v="Financial Analyst"/>
    <x v="0"/>
    <s v="USA"/>
    <x v="2"/>
    <s v="4 to 6 hours a day"/>
    <n v="1"/>
    <m/>
    <s v=""/>
    <s v=""/>
    <s v=""/>
    <n v="4"/>
    <s v=""/>
    <n v="6"/>
    <s v=""/>
    <s v=""/>
    <n v="6"/>
    <n v="27.564102564102566"/>
    <s v="0"/>
    <x v="4"/>
  </r>
  <r>
    <x v="870"/>
    <d v="2012-05-27T13:41:04"/>
    <s v="400000 Rs"/>
    <n v="400000"/>
    <s v="INR"/>
    <n v="7123.1666749770275"/>
    <s v="engineer"/>
    <x v="2"/>
    <s v="India"/>
    <x v="0"/>
    <s v="2 to 3 hours per day"/>
    <n v="6"/>
    <m/>
    <s v=""/>
    <n v="2"/>
    <n v="3"/>
    <s v=""/>
    <s v=""/>
    <s v=""/>
    <s v=""/>
    <s v=""/>
    <n v="3"/>
    <n v="9.1322649679192658"/>
    <s v="0"/>
    <x v="3"/>
  </r>
  <r>
    <x v="871"/>
    <d v="2012-05-27T13:41:05"/>
    <n v="10000"/>
    <n v="10000"/>
    <s v="USD"/>
    <n v="10000"/>
    <s v="Finance Staff"/>
    <x v="5"/>
    <s v="Viet Nam"/>
    <x v="67"/>
    <s v="4 to 6 hours a day"/>
    <n v="4"/>
    <m/>
    <s v=""/>
    <s v=""/>
    <s v=""/>
    <n v="4"/>
    <s v=""/>
    <n v="6"/>
    <s v=""/>
    <s v=""/>
    <n v="6"/>
    <n v="6.4102564102564106"/>
    <s v="0"/>
    <x v="1"/>
  </r>
  <r>
    <x v="872"/>
    <d v="2012-05-27T13:42:15"/>
    <s v="inr 500000"/>
    <n v="500000"/>
    <s v="INR"/>
    <n v="8903.9583437212841"/>
    <s v="team coach"/>
    <x v="3"/>
    <s v="India"/>
    <x v="0"/>
    <s v="1 or 2 hours a day"/>
    <n v="5"/>
    <m/>
    <n v="1"/>
    <n v="2"/>
    <s v=""/>
    <s v=""/>
    <s v=""/>
    <s v=""/>
    <s v=""/>
    <s v=""/>
    <n v="2"/>
    <n v="17.122996814848623"/>
    <s v="0"/>
    <x v="1"/>
  </r>
  <r>
    <x v="873"/>
    <d v="2012-05-27T13:45:47"/>
    <n v="36500"/>
    <n v="36500"/>
    <s v="USD"/>
    <n v="36500"/>
    <s v="Accountant"/>
    <x v="5"/>
    <s v="Saudi Arabia"/>
    <x v="22"/>
    <s v="4 to 6 hours a day"/>
    <n v="15"/>
    <m/>
    <s v=""/>
    <s v=""/>
    <s v=""/>
    <n v="4"/>
    <s v=""/>
    <n v="6"/>
    <s v=""/>
    <s v=""/>
    <n v="6"/>
    <n v="23.397435897435898"/>
    <s v="0"/>
    <x v="2"/>
  </r>
  <r>
    <x v="874"/>
    <d v="2012-05-27T13:52:53"/>
    <s v="100,000 usd"/>
    <n v="100000"/>
    <s v="USD"/>
    <n v="100000"/>
    <s v="Director"/>
    <x v="4"/>
    <s v="MÃ©xico"/>
    <x v="26"/>
    <s v="All the 8 hours baby, all the 8!"/>
    <n v="10"/>
    <m/>
    <s v=""/>
    <s v=""/>
    <s v=""/>
    <s v=""/>
    <s v=""/>
    <s v=""/>
    <s v=""/>
    <n v="8"/>
    <n v="8"/>
    <n v="48.07692307692308"/>
    <s v="0"/>
    <x v="3"/>
  </r>
  <r>
    <x v="875"/>
    <d v="2012-05-27T14:04:31"/>
    <s v="Rs. 400000"/>
    <n v="400000"/>
    <s v="INR"/>
    <n v="7123.1666749770275"/>
    <s v="Accountancy"/>
    <x v="5"/>
    <s v="India"/>
    <x v="0"/>
    <s v="2 to 3 hours per day"/>
    <n v="8"/>
    <m/>
    <s v=""/>
    <n v="2"/>
    <n v="3"/>
    <s v=""/>
    <s v=""/>
    <s v=""/>
    <s v=""/>
    <s v=""/>
    <n v="3"/>
    <n v="9.1322649679192658"/>
    <s v="0"/>
    <x v="3"/>
  </r>
  <r>
    <x v="876"/>
    <d v="2012-05-27T14:22:11"/>
    <s v="INR 23 L"/>
    <n v="2300000"/>
    <s v="INR"/>
    <n v="40958.208381117904"/>
    <s v="Manager - Business Planning &amp; Reporting"/>
    <x v="3"/>
    <s v="India"/>
    <x v="0"/>
    <s v="2 to 3 hours per day"/>
    <n v="8"/>
    <m/>
    <s v=""/>
    <n v="2"/>
    <n v="3"/>
    <s v=""/>
    <s v=""/>
    <s v=""/>
    <s v=""/>
    <s v=""/>
    <n v="3"/>
    <n v="52.510523565535777"/>
    <s v="0"/>
    <x v="3"/>
  </r>
  <r>
    <x v="877"/>
    <d v="2012-05-27T14:27:33"/>
    <s v="rs 100000"/>
    <n v="1200000"/>
    <s v="INR"/>
    <n v="21369.500024931083"/>
    <s v="ASST VICE PREDISDENT"/>
    <x v="4"/>
    <s v="India"/>
    <x v="0"/>
    <s v="4 to 6 hours a day"/>
    <n v="17"/>
    <m/>
    <s v=""/>
    <s v=""/>
    <s v=""/>
    <n v="4"/>
    <s v=""/>
    <n v="6"/>
    <s v=""/>
    <s v=""/>
    <n v="6"/>
    <n v="13.698397451878899"/>
    <s v="0"/>
    <x v="2"/>
  </r>
  <r>
    <x v="878"/>
    <d v="2012-05-27T14:47:21"/>
    <n v="120000"/>
    <n v="120000"/>
    <s v="INR"/>
    <n v="2136.9500024931081"/>
    <s v="co ordinator"/>
    <x v="3"/>
    <s v="India"/>
    <x v="0"/>
    <s v="4 to 6 hours a day"/>
    <n v="5"/>
    <m/>
    <s v=""/>
    <s v=""/>
    <s v=""/>
    <n v="4"/>
    <s v=""/>
    <n v="6"/>
    <s v=""/>
    <s v=""/>
    <n v="6"/>
    <n v="1.3698397451878899"/>
    <s v="0"/>
    <x v="1"/>
  </r>
  <r>
    <x v="879"/>
    <d v="2012-05-27T14:49:12"/>
    <s v="5,00,000 INR"/>
    <n v="500000"/>
    <s v="INR"/>
    <n v="8903.9583437212841"/>
    <s v="Planning Engineer"/>
    <x v="2"/>
    <s v="India"/>
    <x v="0"/>
    <s v="2 to 3 hours per day"/>
    <n v="3"/>
    <m/>
    <s v=""/>
    <n v="2"/>
    <n v="3"/>
    <s v=""/>
    <s v=""/>
    <s v=""/>
    <s v=""/>
    <s v=""/>
    <n v="3"/>
    <n v="11.415331209899081"/>
    <s v="0"/>
    <x v="5"/>
  </r>
  <r>
    <x v="880"/>
    <d v="2012-05-27T14:50:56"/>
    <n v="1000000"/>
    <n v="1000000"/>
    <s v="INR"/>
    <n v="17807.916687442568"/>
    <s v="Engagement Lead"/>
    <x v="3"/>
    <s v="India"/>
    <x v="0"/>
    <s v="4 to 6 hours a day"/>
    <n v="5"/>
    <m/>
    <s v=""/>
    <s v=""/>
    <s v=""/>
    <n v="4"/>
    <s v=""/>
    <n v="6"/>
    <s v=""/>
    <s v=""/>
    <n v="6"/>
    <n v="11.415331209899081"/>
    <s v="0"/>
    <x v="1"/>
  </r>
  <r>
    <x v="881"/>
    <d v="2012-05-27T14:55:30"/>
    <s v="INR 850,000"/>
    <n v="850000"/>
    <s v="INR"/>
    <n v="15136.729184326183"/>
    <s v="Assistant Manager"/>
    <x v="3"/>
    <s v="India"/>
    <x v="0"/>
    <s v="2 to 3 hours per day"/>
    <n v="3"/>
    <m/>
    <s v=""/>
    <n v="2"/>
    <n v="3"/>
    <s v=""/>
    <s v=""/>
    <s v=""/>
    <s v=""/>
    <s v=""/>
    <n v="3"/>
    <n v="19.406063056828437"/>
    <s v="0"/>
    <x v="5"/>
  </r>
  <r>
    <x v="882"/>
    <d v="2012-05-27T15:01:02"/>
    <s v="PhP168000"/>
    <n v="168000"/>
    <s v="PHP"/>
    <n v="3982.448779308334"/>
    <s v="Clerk"/>
    <x v="0"/>
    <s v="Philippines"/>
    <x v="33"/>
    <s v="4 to 6 hours a day"/>
    <n v="10"/>
    <m/>
    <s v=""/>
    <s v=""/>
    <s v=""/>
    <n v="4"/>
    <s v=""/>
    <n v="6"/>
    <s v=""/>
    <s v=""/>
    <n v="6"/>
    <n v="2.5528517816079064"/>
    <s v="0"/>
    <x v="3"/>
  </r>
  <r>
    <x v="883"/>
    <d v="2012-05-27T15:25:40"/>
    <n v="1300"/>
    <n v="15600"/>
    <s v="USD"/>
    <n v="15600"/>
    <s v="Document controller "/>
    <x v="1"/>
    <s v="Kuwait "/>
    <x v="68"/>
    <s v="4 to 6 hours a day"/>
    <n v="13"/>
    <m/>
    <s v=""/>
    <s v=""/>
    <s v=""/>
    <n v="4"/>
    <s v=""/>
    <n v="6"/>
    <s v=""/>
    <s v=""/>
    <n v="6"/>
    <n v="10"/>
    <s v="0"/>
    <x v="2"/>
  </r>
  <r>
    <x v="884"/>
    <d v="2012-05-27T15:26:34"/>
    <s v="180000 INR"/>
    <n v="180000"/>
    <s v="INR"/>
    <n v="3205.4250037396623"/>
    <s v="Executive"/>
    <x v="0"/>
    <s v="India"/>
    <x v="0"/>
    <s v="2 to 3 hours per day"/>
    <n v="3.5"/>
    <m/>
    <s v=""/>
    <n v="2"/>
    <n v="3"/>
    <s v=""/>
    <s v=""/>
    <s v=""/>
    <s v=""/>
    <s v=""/>
    <n v="3"/>
    <n v="4.1095192355636696"/>
    <s v="0"/>
    <x v="1"/>
  </r>
  <r>
    <x v="885"/>
    <d v="2012-05-27T15:32:10"/>
    <n v="10000"/>
    <n v="10000"/>
    <s v="USD"/>
    <n v="10000"/>
    <s v="Planner"/>
    <x v="3"/>
    <s v="India"/>
    <x v="0"/>
    <s v="4 to 6 hours a day"/>
    <n v="6"/>
    <m/>
    <s v=""/>
    <s v=""/>
    <s v=""/>
    <n v="4"/>
    <s v=""/>
    <n v="6"/>
    <s v=""/>
    <s v=""/>
    <n v="6"/>
    <n v="6.4102564102564106"/>
    <s v="0"/>
    <x v="3"/>
  </r>
  <r>
    <x v="886"/>
    <d v="2012-05-27T15:44:07"/>
    <n v="75010"/>
    <n v="75010"/>
    <s v="USD"/>
    <n v="75010"/>
    <s v="Senior Business Analyst"/>
    <x v="0"/>
    <s v="USA"/>
    <x v="2"/>
    <s v="2 to 3 hours per day"/>
    <n v="6"/>
    <m/>
    <s v=""/>
    <n v="2"/>
    <n v="3"/>
    <s v=""/>
    <s v=""/>
    <s v=""/>
    <s v=""/>
    <s v=""/>
    <n v="3"/>
    <n v="96.166666666666657"/>
    <s v="0"/>
    <x v="3"/>
  </r>
  <r>
    <x v="887"/>
    <d v="2012-05-27T15:44:52"/>
    <s v="Rs 600000/-"/>
    <n v="600000"/>
    <s v="INR"/>
    <n v="10684.750012465542"/>
    <s v="Manager"/>
    <x v="3"/>
    <s v="India"/>
    <x v="0"/>
    <s v="All the 8 hours baby, all the 8!"/>
    <n v="9"/>
    <m/>
    <s v=""/>
    <s v=""/>
    <s v=""/>
    <s v=""/>
    <s v=""/>
    <s v=""/>
    <s v=""/>
    <n v="8"/>
    <n v="8"/>
    <n v="5.1368990444545872"/>
    <s v="0"/>
    <x v="3"/>
  </r>
  <r>
    <x v="888"/>
    <d v="2012-05-27T15:48:03"/>
    <n v="16350"/>
    <n v="16350"/>
    <s v="USD"/>
    <n v="16350"/>
    <s v="Estimator"/>
    <x v="3"/>
    <s v="India"/>
    <x v="0"/>
    <s v="4 to 6 hours a day"/>
    <n v="5"/>
    <m/>
    <s v=""/>
    <s v=""/>
    <s v=""/>
    <n v="4"/>
    <s v=""/>
    <n v="6"/>
    <s v=""/>
    <s v=""/>
    <n v="6"/>
    <n v="10.48076923076923"/>
    <s v="0"/>
    <x v="1"/>
  </r>
  <r>
    <x v="889"/>
    <d v="2012-05-27T16:10:04"/>
    <n v="80000"/>
    <n v="80000"/>
    <s v="GBP"/>
    <n v="126094.26176538273"/>
    <s v="Financial Modeller"/>
    <x v="5"/>
    <s v="UK"/>
    <x v="14"/>
    <s v="4 to 6 hours a day"/>
    <n v="10"/>
    <m/>
    <s v=""/>
    <s v=""/>
    <s v=""/>
    <n v="4"/>
    <s v=""/>
    <n v="6"/>
    <s v=""/>
    <s v=""/>
    <n v="6"/>
    <n v="80.82965497780944"/>
    <s v="0"/>
    <x v="3"/>
  </r>
  <r>
    <x v="890"/>
    <d v="2012-05-27T16:10:27"/>
    <n v="60000"/>
    <n v="60000"/>
    <s v="USD"/>
    <n v="60000"/>
    <s v="Cost accountant"/>
    <x v="5"/>
    <s v="Singapore"/>
    <x v="30"/>
    <s v="All the 8 hours baby, all the 8!"/>
    <n v="10"/>
    <m/>
    <s v=""/>
    <s v=""/>
    <s v=""/>
    <s v=""/>
    <s v=""/>
    <s v=""/>
    <s v=""/>
    <n v="8"/>
    <n v="8"/>
    <n v="28.846153846153847"/>
    <s v="0"/>
    <x v="3"/>
  </r>
  <r>
    <x v="891"/>
    <d v="2012-05-27T16:24:50"/>
    <n v="1300000"/>
    <n v="1300000"/>
    <s v="INR"/>
    <n v="23150.291693675339"/>
    <s v="banker"/>
    <x v="3"/>
    <s v="India"/>
    <x v="0"/>
    <s v="1 or 2 hours a day"/>
    <n v="3"/>
    <m/>
    <n v="1"/>
    <n v="2"/>
    <s v=""/>
    <s v=""/>
    <s v=""/>
    <s v=""/>
    <s v=""/>
    <s v=""/>
    <n v="2"/>
    <n v="44.51979171860642"/>
    <s v="0"/>
    <x v="5"/>
  </r>
  <r>
    <x v="892"/>
    <d v="2012-05-27T16:30:54"/>
    <n v="775000"/>
    <n v="775000"/>
    <s v="INR"/>
    <n v="13801.135432767991"/>
    <s v="Analyst"/>
    <x v="0"/>
    <s v="India"/>
    <x v="0"/>
    <s v="4 to 6 hours a day"/>
    <n v="2"/>
    <m/>
    <s v=""/>
    <s v=""/>
    <s v=""/>
    <n v="4"/>
    <s v=""/>
    <n v="6"/>
    <s v=""/>
    <s v=""/>
    <n v="6"/>
    <n v="8.8468816876717877"/>
    <s v="0"/>
    <x v="5"/>
  </r>
  <r>
    <x v="893"/>
    <d v="2012-05-27T16:50:50"/>
    <s v="1050000 INR"/>
    <n v="1050000"/>
    <s v="INR"/>
    <n v="18698.312521814696"/>
    <s v="Manager Market Reesrach"/>
    <x v="3"/>
    <s v="India"/>
    <x v="0"/>
    <s v="All the 8 hours baby, all the 8!"/>
    <n v="5"/>
    <m/>
    <s v=""/>
    <s v=""/>
    <s v=""/>
    <s v=""/>
    <s v=""/>
    <s v=""/>
    <s v=""/>
    <n v="8"/>
    <n v="8"/>
    <n v="8.9895733277955276"/>
    <s v="0"/>
    <x v="1"/>
  </r>
  <r>
    <x v="894"/>
    <d v="2012-05-27T17:10:36"/>
    <n v="36000"/>
    <n v="36000"/>
    <s v="USD"/>
    <n v="36000"/>
    <s v="QA Supervisor"/>
    <x v="1"/>
    <s v="Czech Republic"/>
    <x v="69"/>
    <s v="2 to 3 hours per day"/>
    <n v="9"/>
    <m/>
    <s v=""/>
    <n v="2"/>
    <n v="3"/>
    <s v=""/>
    <s v=""/>
    <s v=""/>
    <s v=""/>
    <s v=""/>
    <n v="3"/>
    <n v="46.153846153846153"/>
    <s v="0"/>
    <x v="3"/>
  </r>
  <r>
    <x v="895"/>
    <d v="2012-05-27T17:16:55"/>
    <s v="486000 INR"/>
    <n v="486000"/>
    <s v="INR"/>
    <n v="8654.6475100970874"/>
    <s v="Assistant manager"/>
    <x v="3"/>
    <s v="India"/>
    <x v="0"/>
    <s v="All the 8 hours baby, all the 8!"/>
    <n v="6"/>
    <m/>
    <s v=""/>
    <s v=""/>
    <s v=""/>
    <s v=""/>
    <s v=""/>
    <s v=""/>
    <s v=""/>
    <n v="8"/>
    <n v="8"/>
    <n v="4.1608882260082147"/>
    <s v="0"/>
    <x v="3"/>
  </r>
  <r>
    <x v="896"/>
    <d v="2012-05-27T17:17:24"/>
    <s v="Â£65000"/>
    <n v="65000"/>
    <s v="GBP"/>
    <n v="102451.58768437347"/>
    <s v="Manager"/>
    <x v="3"/>
    <s v="UK"/>
    <x v="14"/>
    <s v="1 or 2 hours a day"/>
    <n v="15"/>
    <m/>
    <n v="1"/>
    <n v="2"/>
    <s v=""/>
    <s v=""/>
    <s v=""/>
    <s v=""/>
    <s v=""/>
    <s v=""/>
    <n v="2"/>
    <n v="197.02228400841054"/>
    <s v="0"/>
    <x v="2"/>
  </r>
  <r>
    <x v="897"/>
    <d v="2012-05-27T17:24:09"/>
    <n v="36400"/>
    <n v="36400"/>
    <s v="USD"/>
    <n v="36400"/>
    <s v="Analyst"/>
    <x v="0"/>
    <s v="Zimbabwe"/>
    <x v="70"/>
    <s v="4 to 6 hours a day"/>
    <n v="20"/>
    <m/>
    <s v=""/>
    <s v=""/>
    <s v=""/>
    <n v="4"/>
    <s v=""/>
    <n v="6"/>
    <s v=""/>
    <s v=""/>
    <n v="6"/>
    <n v="23.333333333333336"/>
    <s v="0"/>
    <x v="2"/>
  </r>
  <r>
    <x v="898"/>
    <d v="2012-05-27T18:19:31"/>
    <n v="64210.1"/>
    <n v="64210"/>
    <s v="GBP"/>
    <n v="101206.40684944032"/>
    <s v="HR Advisor - Systems &amp; MI"/>
    <x v="8"/>
    <s v="UK"/>
    <x v="14"/>
    <s v="4 to 6 hours a day"/>
    <n v="16"/>
    <m/>
    <s v=""/>
    <s v=""/>
    <s v=""/>
    <n v="4"/>
    <s v=""/>
    <n v="6"/>
    <s v=""/>
    <s v=""/>
    <n v="6"/>
    <n v="64.875901826564302"/>
    <s v="0"/>
    <x v="2"/>
  </r>
  <r>
    <x v="899"/>
    <d v="2012-05-27T18:33:51"/>
    <s v="300000RS"/>
    <n v="300000"/>
    <s v="INR"/>
    <n v="5342.3750062327708"/>
    <s v="ANALYST"/>
    <x v="0"/>
    <s v="India"/>
    <x v="0"/>
    <s v="4 to 6 hours a day"/>
    <n v="0.5"/>
    <m/>
    <s v=""/>
    <s v=""/>
    <s v=""/>
    <n v="4"/>
    <s v=""/>
    <n v="6"/>
    <s v=""/>
    <s v=""/>
    <n v="6"/>
    <n v="3.4245993629697247"/>
    <s v="0"/>
    <x v="4"/>
  </r>
  <r>
    <x v="900"/>
    <d v="2012-05-27T19:39:26"/>
    <n v="104000"/>
    <n v="104000"/>
    <s v="AED"/>
    <n v="28310.79811950968"/>
    <s v="Financial Analyst"/>
    <x v="0"/>
    <s v="UAE"/>
    <x v="21"/>
    <s v="4 to 6 hours a day"/>
    <n v="11"/>
    <m/>
    <s v=""/>
    <s v=""/>
    <s v=""/>
    <n v="4"/>
    <s v=""/>
    <n v="6"/>
    <s v=""/>
    <s v=""/>
    <n v="6"/>
    <n v="18.147947512506207"/>
    <s v="0"/>
    <x v="2"/>
  </r>
  <r>
    <x v="901"/>
    <d v="2012-05-27T19:41:55"/>
    <n v="20500"/>
    <n v="20500"/>
    <s v="EUR"/>
    <n v="26043.18849932796"/>
    <s v="C&amp;B Manager"/>
    <x v="3"/>
    <s v="Poland"/>
    <x v="15"/>
    <s v="4 to 6 hours a day"/>
    <n v="8"/>
    <m/>
    <s v=""/>
    <s v=""/>
    <s v=""/>
    <n v="4"/>
    <s v=""/>
    <n v="6"/>
    <s v=""/>
    <s v=""/>
    <n v="6"/>
    <n v="16.694351602133306"/>
    <s v="0"/>
    <x v="3"/>
  </r>
  <r>
    <x v="902"/>
    <d v="2012-05-27T20:18:50"/>
    <s v="95000 AUD"/>
    <n v="95000"/>
    <s v="AUD"/>
    <n v="96891.417358250401"/>
    <s v="Senior Marketing Analyst"/>
    <x v="0"/>
    <s v="Australia"/>
    <x v="16"/>
    <s v="1 or 2 hours a day"/>
    <n v="7"/>
    <m/>
    <n v="1"/>
    <n v="2"/>
    <s v=""/>
    <s v=""/>
    <s v=""/>
    <s v=""/>
    <s v=""/>
    <s v=""/>
    <n v="2"/>
    <n v="186.32964876586615"/>
    <s v="0"/>
    <x v="3"/>
  </r>
  <r>
    <x v="903"/>
    <d v="2012-05-27T20:43:13"/>
    <s v="Rs. 144000"/>
    <n v="144000"/>
    <s v="INR"/>
    <n v="2564.3400029917298"/>
    <s v="operation supervisor"/>
    <x v="1"/>
    <s v="India"/>
    <x v="0"/>
    <s v="4 to 6 hours a day"/>
    <n v="4"/>
    <m/>
    <s v=""/>
    <s v=""/>
    <s v=""/>
    <n v="4"/>
    <s v=""/>
    <n v="6"/>
    <s v=""/>
    <s v=""/>
    <n v="6"/>
    <n v="1.6438076942254678"/>
    <s v="0"/>
    <x v="1"/>
  </r>
  <r>
    <x v="904"/>
    <d v="2012-05-27T20:51:55"/>
    <n v="180000"/>
    <n v="180000"/>
    <s v="INR"/>
    <n v="3205.4250037396623"/>
    <s v="MIS TEAM MEMBER"/>
    <x v="7"/>
    <s v="India"/>
    <x v="0"/>
    <s v="All the 8 hours baby, all the 8!"/>
    <n v="8"/>
    <m/>
    <s v=""/>
    <s v=""/>
    <s v=""/>
    <s v=""/>
    <s v=""/>
    <s v=""/>
    <s v=""/>
    <n v="8"/>
    <n v="8"/>
    <n v="1.5410697133363762"/>
    <s v="0"/>
    <x v="3"/>
  </r>
  <r>
    <x v="905"/>
    <d v="2012-05-27T21:04:07"/>
    <n v="600000"/>
    <n v="600000"/>
    <s v="INR"/>
    <n v="10684.750012465542"/>
    <s v="Sales Analyst"/>
    <x v="0"/>
    <s v="India"/>
    <x v="0"/>
    <s v="All the 8 hours baby, all the 8!"/>
    <n v="8"/>
    <m/>
    <s v=""/>
    <s v=""/>
    <s v=""/>
    <s v=""/>
    <s v=""/>
    <s v=""/>
    <s v=""/>
    <n v="8"/>
    <n v="8"/>
    <n v="5.1368990444545872"/>
    <s v="0"/>
    <x v="3"/>
  </r>
  <r>
    <x v="906"/>
    <d v="2012-05-27T21:21:41"/>
    <n v="150000"/>
    <n v="150000"/>
    <s v="USD"/>
    <n v="150000"/>
    <s v="Controller"/>
    <x v="1"/>
    <s v="USA"/>
    <x v="2"/>
    <s v="4 to 6 hours a day"/>
    <n v="25"/>
    <m/>
    <s v=""/>
    <s v=""/>
    <s v=""/>
    <n v="4"/>
    <s v=""/>
    <n v="6"/>
    <s v=""/>
    <s v=""/>
    <n v="6"/>
    <n v="96.15384615384616"/>
    <s v="0"/>
    <x v="2"/>
  </r>
  <r>
    <x v="907"/>
    <d v="2012-05-27T21:24:42"/>
    <s v="7 Lakhs"/>
    <n v="700000"/>
    <s v="INR"/>
    <n v="12465.541681209797"/>
    <s v="Business Support Executive"/>
    <x v="3"/>
    <s v="India"/>
    <x v="0"/>
    <s v="4 to 6 hours a day"/>
    <n v="3"/>
    <m/>
    <s v=""/>
    <s v=""/>
    <s v=""/>
    <n v="4"/>
    <s v=""/>
    <n v="6"/>
    <s v=""/>
    <s v=""/>
    <n v="6"/>
    <n v="7.990731846929358"/>
    <s v="0"/>
    <x v="5"/>
  </r>
  <r>
    <x v="908"/>
    <d v="2012-05-27T21:44:39"/>
    <s v="15000 â‚¬"/>
    <n v="15000"/>
    <s v="EUR"/>
    <n v="19055.991584874118"/>
    <s v="analytic"/>
    <x v="0"/>
    <s v="Slovenia"/>
    <x v="71"/>
    <s v="4 to 6 hours a day"/>
    <n v="4"/>
    <m/>
    <s v=""/>
    <s v=""/>
    <s v=""/>
    <n v="4"/>
    <s v=""/>
    <n v="6"/>
    <s v=""/>
    <s v=""/>
    <n v="6"/>
    <n v="12.215379221073153"/>
    <s v="0"/>
    <x v="1"/>
  </r>
  <r>
    <x v="909"/>
    <d v="2012-05-27T21:49:55"/>
    <n v="105000"/>
    <n v="105000"/>
    <s v="USD"/>
    <n v="105000"/>
    <s v="business analyst"/>
    <x v="0"/>
    <s v="USA"/>
    <x v="2"/>
    <s v="4 to 6 hours a day"/>
    <n v="20"/>
    <m/>
    <s v=""/>
    <s v=""/>
    <s v=""/>
    <n v="4"/>
    <s v=""/>
    <n v="6"/>
    <s v=""/>
    <s v=""/>
    <n v="6"/>
    <n v="67.307692307692307"/>
    <s v="0"/>
    <x v="2"/>
  </r>
  <r>
    <x v="910"/>
    <d v="2012-05-27T22:05:15"/>
    <n v="24000"/>
    <n v="24000"/>
    <s v="USD"/>
    <n v="24000"/>
    <s v="business analyst"/>
    <x v="0"/>
    <s v="India"/>
    <x v="0"/>
    <s v="4 to 6 hours a day"/>
    <n v="3"/>
    <m/>
    <s v=""/>
    <s v=""/>
    <s v=""/>
    <n v="4"/>
    <s v=""/>
    <n v="6"/>
    <s v=""/>
    <s v=""/>
    <n v="6"/>
    <n v="15.384615384615385"/>
    <s v="0"/>
    <x v="5"/>
  </r>
  <r>
    <x v="911"/>
    <d v="2012-05-27T22:22:01"/>
    <s v="50000 GBP"/>
    <n v="50000"/>
    <s v="GBP"/>
    <n v="78808.913603364199"/>
    <s v="Finance Analyst"/>
    <x v="0"/>
    <s v="UK"/>
    <x v="14"/>
    <s v="All the 8 hours baby, all the 8!"/>
    <n v="10"/>
    <m/>
    <s v=""/>
    <s v=""/>
    <s v=""/>
    <s v=""/>
    <s v=""/>
    <s v=""/>
    <s v=""/>
    <n v="8"/>
    <n v="8"/>
    <n v="37.888900770848174"/>
    <s v="0"/>
    <x v="3"/>
  </r>
  <r>
    <x v="912"/>
    <d v="2012-05-27T22:35:22"/>
    <n v="42000"/>
    <n v="42000"/>
    <s v="USD"/>
    <n v="42000"/>
    <s v="Credit Controller"/>
    <x v="1"/>
    <s v="Saudi Arabia"/>
    <x v="22"/>
    <s v="All the 8 hours baby, all the 8!"/>
    <n v="15"/>
    <m/>
    <s v=""/>
    <s v=""/>
    <s v=""/>
    <s v=""/>
    <s v=""/>
    <s v=""/>
    <s v=""/>
    <n v="8"/>
    <n v="8"/>
    <n v="20.192307692307693"/>
    <s v="0"/>
    <x v="2"/>
  </r>
  <r>
    <x v="913"/>
    <d v="2012-05-27T22:40:38"/>
    <s v="R$ 19.200,00"/>
    <n v="19200"/>
    <s v="BRL"/>
    <n v="9490.1984044603923"/>
    <s v="Programmer"/>
    <x v="0"/>
    <s v="Brazil"/>
    <x v="24"/>
    <s v="All the 8 hours baby, all the 8!"/>
    <n v="8"/>
    <m/>
    <s v=""/>
    <s v=""/>
    <s v=""/>
    <s v=""/>
    <s v=""/>
    <s v=""/>
    <s v=""/>
    <n v="8"/>
    <n v="8"/>
    <n v="4.5625953867598037"/>
    <s v="0"/>
    <x v="3"/>
  </r>
  <r>
    <x v="914"/>
    <d v="2012-05-27T22:58:39"/>
    <n v="60000"/>
    <n v="60000"/>
    <s v="USD"/>
    <n v="60000"/>
    <s v="Consultant"/>
    <x v="8"/>
    <s v="Singapore"/>
    <x v="30"/>
    <s v="4 to 6 hours a day"/>
    <n v="5"/>
    <m/>
    <s v=""/>
    <s v=""/>
    <s v=""/>
    <n v="4"/>
    <s v=""/>
    <n v="6"/>
    <s v=""/>
    <s v=""/>
    <n v="6"/>
    <n v="38.46153846153846"/>
    <s v="0"/>
    <x v="1"/>
  </r>
  <r>
    <x v="915"/>
    <d v="2012-05-27T23:03:21"/>
    <n v="1000000"/>
    <n v="1000000"/>
    <s v="INR"/>
    <n v="17807.916687442568"/>
    <s v="business"/>
    <x v="3"/>
    <s v="India"/>
    <x v="0"/>
    <s v="All the 8 hours baby, all the 8!"/>
    <n v="8"/>
    <m/>
    <s v=""/>
    <s v=""/>
    <s v=""/>
    <s v=""/>
    <s v=""/>
    <s v=""/>
    <s v=""/>
    <n v="8"/>
    <n v="8"/>
    <n v="8.5614984074243115"/>
    <s v="0"/>
    <x v="3"/>
  </r>
  <r>
    <x v="916"/>
    <d v="2012-05-27T23:10:01"/>
    <s v="Rs.7,00,000"/>
    <n v="700000"/>
    <s v="INR"/>
    <n v="12465.541681209797"/>
    <s v="Business Analyst"/>
    <x v="0"/>
    <s v="India"/>
    <x v="0"/>
    <s v="All the 8 hours baby, all the 8!"/>
    <n v="1"/>
    <m/>
    <s v=""/>
    <s v=""/>
    <s v=""/>
    <s v=""/>
    <s v=""/>
    <s v=""/>
    <s v=""/>
    <n v="8"/>
    <n v="8"/>
    <n v="5.9930488851970178"/>
    <s v="0"/>
    <x v="4"/>
  </r>
  <r>
    <x v="917"/>
    <d v="2012-05-27T23:32:30"/>
    <n v="20571"/>
    <n v="20571"/>
    <s v="USD"/>
    <n v="20571"/>
    <s v="CFO"/>
    <x v="4"/>
    <s v="Albania"/>
    <x v="72"/>
    <s v="4 to 6 hours a day"/>
    <n v="8"/>
    <m/>
    <s v=""/>
    <s v=""/>
    <s v=""/>
    <n v="4"/>
    <s v=""/>
    <n v="6"/>
    <s v=""/>
    <s v=""/>
    <n v="6"/>
    <n v="13.186538461538461"/>
    <s v="0"/>
    <x v="3"/>
  </r>
  <r>
    <x v="918"/>
    <d v="2012-05-27T23:43:21"/>
    <n v="290"/>
    <n v="3480"/>
    <s v="USD"/>
    <n v="3480"/>
    <s v="Reconciliation Manager in Textile Mill"/>
    <x v="3"/>
    <s v="Pakistan"/>
    <x v="3"/>
    <s v="All the 8 hours baby, all the 8!"/>
    <n v="6"/>
    <m/>
    <s v=""/>
    <s v=""/>
    <s v=""/>
    <s v=""/>
    <s v=""/>
    <s v=""/>
    <s v=""/>
    <n v="8"/>
    <n v="8"/>
    <n v="1.6730769230769231"/>
    <s v="0"/>
    <x v="3"/>
  </r>
  <r>
    <x v="919"/>
    <d v="2012-05-27T23:46:03"/>
    <n v="18060"/>
    <n v="18060"/>
    <s v="USD"/>
    <n v="18060"/>
    <s v="Reporting Supervisor"/>
    <x v="7"/>
    <s v="Philippines"/>
    <x v="33"/>
    <s v="4 to 6 hours a day"/>
    <n v="12"/>
    <m/>
    <s v=""/>
    <s v=""/>
    <s v=""/>
    <n v="4"/>
    <s v=""/>
    <n v="6"/>
    <s v=""/>
    <s v=""/>
    <n v="6"/>
    <n v="11.576923076923077"/>
    <s v="0"/>
    <x v="2"/>
  </r>
  <r>
    <x v="920"/>
    <d v="2012-05-27T23:47:25"/>
    <s v="30000 $"/>
    <n v="30000"/>
    <s v="USD"/>
    <n v="30000"/>
    <s v="Financial Expert"/>
    <x v="5"/>
    <s v="Iran"/>
    <x v="40"/>
    <s v="2 to 3 hours per day"/>
    <n v="30"/>
    <m/>
    <s v=""/>
    <n v="2"/>
    <n v="3"/>
    <s v=""/>
    <s v=""/>
    <s v=""/>
    <s v=""/>
    <s v=""/>
    <n v="3"/>
    <n v="38.46153846153846"/>
    <s v="0"/>
    <x v="2"/>
  </r>
  <r>
    <x v="921"/>
    <d v="2012-05-27T23:52:48"/>
    <s v="usd 2000 per month"/>
    <n v="24000"/>
    <s v="USD"/>
    <n v="24000"/>
    <s v="sr manager"/>
    <x v="3"/>
    <s v="India"/>
    <x v="0"/>
    <s v="4 to 6 hours a day"/>
    <n v="10"/>
    <m/>
    <s v=""/>
    <s v=""/>
    <s v=""/>
    <n v="4"/>
    <s v=""/>
    <n v="6"/>
    <s v=""/>
    <s v=""/>
    <n v="6"/>
    <n v="15.384615384615385"/>
    <s v="0"/>
    <x v="3"/>
  </r>
  <r>
    <x v="922"/>
    <d v="2012-05-28T00:10:43"/>
    <n v="63200"/>
    <n v="63200"/>
    <s v="EUR"/>
    <n v="80289.244544269619"/>
    <s v="Consultant"/>
    <x v="8"/>
    <s v="France"/>
    <x v="19"/>
    <s v="4 to 6 hours a day"/>
    <n v="3"/>
    <m/>
    <s v=""/>
    <s v=""/>
    <s v=""/>
    <n v="4"/>
    <s v=""/>
    <n v="6"/>
    <s v=""/>
    <s v=""/>
    <n v="6"/>
    <n v="51.467464451454887"/>
    <s v="0"/>
    <x v="5"/>
  </r>
  <r>
    <x v="923"/>
    <d v="2012-05-28T00:17:26"/>
    <n v="70000"/>
    <n v="70000"/>
    <s v="USD"/>
    <n v="70000"/>
    <s v="Client Manager"/>
    <x v="3"/>
    <s v="USA"/>
    <x v="2"/>
    <s v="4 to 6 hours a day"/>
    <n v="4"/>
    <m/>
    <s v=""/>
    <s v=""/>
    <s v=""/>
    <n v="4"/>
    <s v=""/>
    <n v="6"/>
    <s v=""/>
    <s v=""/>
    <n v="6"/>
    <n v="44.871794871794869"/>
    <s v="0"/>
    <x v="1"/>
  </r>
  <r>
    <x v="924"/>
    <d v="2012-05-28T00:28:56"/>
    <s v="Rs 40000"/>
    <n v="480000"/>
    <s v="INR"/>
    <n v="8547.8000099724322"/>
    <s v="Manager"/>
    <x v="3"/>
    <s v="India"/>
    <x v="0"/>
    <s v="2 to 3 hours per day"/>
    <n v="2"/>
    <m/>
    <s v=""/>
    <n v="2"/>
    <n v="3"/>
    <s v=""/>
    <s v=""/>
    <s v=""/>
    <s v=""/>
    <s v=""/>
    <n v="3"/>
    <n v="10.958717961503119"/>
    <s v="0"/>
    <x v="5"/>
  </r>
  <r>
    <x v="925"/>
    <d v="2012-05-28T00:36:20"/>
    <s v="INR 600K"/>
    <n v="600000"/>
    <s v="INR"/>
    <n v="10684.750012465542"/>
    <s v="Asst. Mgr. Finance"/>
    <x v="0"/>
    <s v="India"/>
    <x v="0"/>
    <s v="4 to 6 hours a day"/>
    <n v="11"/>
    <m/>
    <s v=""/>
    <s v=""/>
    <s v=""/>
    <n v="4"/>
    <s v=""/>
    <n v="6"/>
    <s v=""/>
    <s v=""/>
    <n v="6"/>
    <n v="6.8491987259394493"/>
    <s v="0"/>
    <x v="2"/>
  </r>
  <r>
    <x v="926"/>
    <d v="2012-05-28T00:43:40"/>
    <s v="600000 INR"/>
    <n v="600000"/>
    <s v="INR"/>
    <n v="10684.750012465542"/>
    <s v="Executive"/>
    <x v="0"/>
    <s v="India"/>
    <x v="0"/>
    <s v="2 to 3 hours per day"/>
    <n v="4"/>
    <m/>
    <s v=""/>
    <n v="2"/>
    <n v="3"/>
    <s v=""/>
    <s v=""/>
    <s v=""/>
    <s v=""/>
    <s v=""/>
    <n v="3"/>
    <n v="13.698397451878899"/>
    <s v="0"/>
    <x v="1"/>
  </r>
  <r>
    <x v="927"/>
    <d v="2012-05-28T00:48:23"/>
    <n v="20000"/>
    <n v="20000"/>
    <s v="USD"/>
    <n v="20000"/>
    <s v="Financial Modeller"/>
    <x v="5"/>
    <s v="Zambia"/>
    <x v="73"/>
    <s v="All the 8 hours baby, all the 8!"/>
    <n v="2"/>
    <m/>
    <s v=""/>
    <s v=""/>
    <s v=""/>
    <s v=""/>
    <s v=""/>
    <s v=""/>
    <s v=""/>
    <n v="8"/>
    <n v="8"/>
    <n v="9.615384615384615"/>
    <s v="0"/>
    <x v="5"/>
  </r>
  <r>
    <x v="928"/>
    <d v="2012-05-28T01:17:17"/>
    <s v="42000 â‚¬"/>
    <n v="42000"/>
    <s v="EUR"/>
    <n v="53356.776437647524"/>
    <s v="Consultant"/>
    <x v="8"/>
    <s v="Germany"/>
    <x v="5"/>
    <s v="2 to 3 hours per day"/>
    <n v="3"/>
    <m/>
    <s v=""/>
    <n v="2"/>
    <n v="3"/>
    <s v=""/>
    <s v=""/>
    <s v=""/>
    <s v=""/>
    <s v=""/>
    <n v="3"/>
    <n v="68.406123638009646"/>
    <s v="0"/>
    <x v="5"/>
  </r>
  <r>
    <x v="929"/>
    <d v="2012-05-28T01:29:19"/>
    <n v="3000"/>
    <n v="36000"/>
    <s v="USD"/>
    <n v="36000"/>
    <s v="Accountant"/>
    <x v="5"/>
    <s v="United Arab Emirates"/>
    <x v="21"/>
    <s v="4 to 6 hours a day"/>
    <n v="4.5"/>
    <m/>
    <s v=""/>
    <s v=""/>
    <s v=""/>
    <n v="4"/>
    <s v=""/>
    <n v="6"/>
    <s v=""/>
    <s v=""/>
    <n v="6"/>
    <n v="23.076923076923077"/>
    <s v="0"/>
    <x v="1"/>
  </r>
  <r>
    <x v="930"/>
    <d v="2012-05-28T01:30:29"/>
    <n v="57000"/>
    <n v="57000"/>
    <s v="USD"/>
    <n v="57000"/>
    <s v="Construction Engineer"/>
    <x v="2"/>
    <s v="USA"/>
    <x v="2"/>
    <s v="2 to 3 hours per day"/>
    <n v="4"/>
    <m/>
    <s v=""/>
    <n v="2"/>
    <n v="3"/>
    <s v=""/>
    <s v=""/>
    <s v=""/>
    <s v=""/>
    <s v=""/>
    <n v="3"/>
    <n v="73.07692307692308"/>
    <s v="0"/>
    <x v="1"/>
  </r>
  <r>
    <x v="931"/>
    <d v="2012-05-28T01:47:29"/>
    <n v="135000"/>
    <n v="135000"/>
    <s v="USD"/>
    <n v="135000"/>
    <s v="Marketing Insights Manager"/>
    <x v="3"/>
    <s v="USA"/>
    <x v="2"/>
    <s v="All the 8 hours baby, all the 8!"/>
    <n v="15"/>
    <m/>
    <s v=""/>
    <s v=""/>
    <s v=""/>
    <s v=""/>
    <s v=""/>
    <s v=""/>
    <s v=""/>
    <n v="8"/>
    <n v="8"/>
    <n v="64.90384615384616"/>
    <s v="0"/>
    <x v="2"/>
  </r>
  <r>
    <x v="932"/>
    <d v="2012-05-28T02:25:13"/>
    <n v="75000"/>
    <n v="75000"/>
    <s v="EUR"/>
    <n v="95279.957924370581"/>
    <s v="Risk analyst"/>
    <x v="0"/>
    <s v="Netherlands"/>
    <x v="18"/>
    <s v="4 to 6 hours a day"/>
    <n v="4"/>
    <m/>
    <s v=""/>
    <s v=""/>
    <s v=""/>
    <n v="4"/>
    <s v=""/>
    <n v="6"/>
    <s v=""/>
    <s v=""/>
    <n v="6"/>
    <n v="61.076896105365755"/>
    <s v="0"/>
    <x v="1"/>
  </r>
  <r>
    <x v="933"/>
    <d v="2012-05-28T03:34:14"/>
    <n v="45000"/>
    <n v="45000"/>
    <s v="EUR"/>
    <n v="57167.974754622352"/>
    <s v="data analist"/>
    <x v="0"/>
    <s v="netherlands"/>
    <x v="18"/>
    <s v="2 to 3 hours per day"/>
    <n v="10"/>
    <m/>
    <s v=""/>
    <n v="2"/>
    <n v="3"/>
    <s v=""/>
    <s v=""/>
    <s v=""/>
    <s v=""/>
    <s v=""/>
    <n v="3"/>
    <n v="73.292275326438912"/>
    <s v="0"/>
    <x v="3"/>
  </r>
  <r>
    <x v="934"/>
    <d v="2012-05-28T03:44:00"/>
    <s v="2,000,000 Naira"/>
    <n v="2000000"/>
    <s v="NAIRA"/>
    <n v="12326.656394453004"/>
    <s v="Head Business Advisory"/>
    <x v="3"/>
    <s v="Nigeria"/>
    <x v="61"/>
    <s v="4 to 6 hours a day"/>
    <n v="5"/>
    <m/>
    <s v=""/>
    <s v=""/>
    <s v=""/>
    <n v="4"/>
    <s v=""/>
    <n v="6"/>
    <s v=""/>
    <s v=""/>
    <n v="6"/>
    <n v="7.9017028169570551"/>
    <s v="0"/>
    <x v="1"/>
  </r>
  <r>
    <x v="935"/>
    <d v="2012-05-28T04:05:14"/>
    <n v="8000"/>
    <n v="8000"/>
    <s v="USD"/>
    <n v="8000"/>
    <s v="IT Analyst"/>
    <x v="0"/>
    <s v="India"/>
    <x v="0"/>
    <s v="1 or 2 hours a day"/>
    <n v="5"/>
    <m/>
    <n v="1"/>
    <n v="2"/>
    <s v=""/>
    <s v=""/>
    <s v=""/>
    <s v=""/>
    <s v=""/>
    <s v=""/>
    <n v="2"/>
    <n v="15.384615384615385"/>
    <s v="0"/>
    <x v="1"/>
  </r>
  <r>
    <x v="936"/>
    <d v="2012-05-28T04:40:41"/>
    <s v="48000 $"/>
    <n v="48000"/>
    <s v="USD"/>
    <n v="48000"/>
    <s v="Merchandise planner"/>
    <x v="3"/>
    <s v="France"/>
    <x v="19"/>
    <s v="4 to 6 hours a day"/>
    <n v="5"/>
    <m/>
    <s v=""/>
    <s v=""/>
    <s v=""/>
    <n v="4"/>
    <s v=""/>
    <n v="6"/>
    <s v=""/>
    <s v=""/>
    <n v="6"/>
    <n v="30.76923076923077"/>
    <s v="0"/>
    <x v="1"/>
  </r>
  <r>
    <x v="937"/>
    <d v="2012-05-28T05:07:44"/>
    <n v="40000"/>
    <n v="40000"/>
    <s v="USD"/>
    <n v="40000"/>
    <s v="analyst"/>
    <x v="0"/>
    <s v="NZ"/>
    <x v="49"/>
    <s v="4 to 6 hours a day"/>
    <n v="5"/>
    <m/>
    <s v=""/>
    <s v=""/>
    <s v=""/>
    <n v="4"/>
    <s v=""/>
    <n v="6"/>
    <s v=""/>
    <s v=""/>
    <n v="6"/>
    <n v="25.641025641025642"/>
    <s v="0"/>
    <x v="1"/>
  </r>
  <r>
    <x v="938"/>
    <d v="2012-05-28T05:09:12"/>
    <s v="NZ$ 75000"/>
    <n v="75000"/>
    <s v="NZD"/>
    <n v="59819.107020370408"/>
    <s v="Information Analyst"/>
    <x v="0"/>
    <s v="New  Zealand"/>
    <x v="49"/>
    <s v="4 to 6 hours a day"/>
    <n v="10"/>
    <m/>
    <s v=""/>
    <s v=""/>
    <s v=""/>
    <n v="4"/>
    <s v=""/>
    <n v="6"/>
    <s v=""/>
    <s v=""/>
    <n v="6"/>
    <n v="38.345581423314364"/>
    <s v="0"/>
    <x v="3"/>
  </r>
  <r>
    <x v="939"/>
    <d v="2012-05-28T05:12:38"/>
    <n v="150000"/>
    <n v="150000"/>
    <s v="USD"/>
    <n v="150000"/>
    <s v="Software Tester"/>
    <x v="0"/>
    <s v="Switzerland"/>
    <x v="10"/>
    <s v="1 or 2 hours a day"/>
    <n v="20"/>
    <m/>
    <n v="1"/>
    <n v="2"/>
    <s v=""/>
    <s v=""/>
    <s v=""/>
    <s v=""/>
    <s v=""/>
    <s v=""/>
    <n v="2"/>
    <n v="288.46153846153845"/>
    <s v="0"/>
    <x v="2"/>
  </r>
  <r>
    <x v="940"/>
    <d v="2012-05-28T05:20:41"/>
    <n v="80000"/>
    <n v="80000"/>
    <s v="AUD"/>
    <n v="81592.772512210868"/>
    <s v="Billing manager"/>
    <x v="3"/>
    <s v="Australia"/>
    <x v="16"/>
    <s v="4 to 6 hours a day"/>
    <n v="25"/>
    <m/>
    <s v=""/>
    <s v=""/>
    <s v=""/>
    <n v="4"/>
    <s v=""/>
    <n v="6"/>
    <s v=""/>
    <s v=""/>
    <n v="6"/>
    <n v="52.303059302699275"/>
    <s v="0"/>
    <x v="2"/>
  </r>
  <r>
    <x v="941"/>
    <d v="2012-05-28T05:48:56"/>
    <n v="95000"/>
    <n v="95000"/>
    <s v="AUD"/>
    <n v="96891.417358250401"/>
    <s v="financial analyst"/>
    <x v="0"/>
    <s v="Australia"/>
    <x v="16"/>
    <s v="2 to 3 hours per day"/>
    <n v="20"/>
    <m/>
    <s v=""/>
    <n v="2"/>
    <n v="3"/>
    <s v=""/>
    <s v=""/>
    <s v=""/>
    <s v=""/>
    <s v=""/>
    <n v="3"/>
    <n v="124.21976584391076"/>
    <s v="0"/>
    <x v="2"/>
  </r>
  <r>
    <x v="942"/>
    <d v="2012-05-28T05:51:10"/>
    <s v="AUD90000"/>
    <n v="90000"/>
    <s v="AUD"/>
    <n v="91791.869076237213"/>
    <s v="Senior Research Analyst"/>
    <x v="0"/>
    <s v="Australia"/>
    <x v="16"/>
    <s v="4 to 6 hours a day"/>
    <n v="13"/>
    <m/>
    <s v=""/>
    <s v=""/>
    <s v=""/>
    <n v="4"/>
    <s v=""/>
    <n v="6"/>
    <s v=""/>
    <s v=""/>
    <n v="6"/>
    <n v="58.840941715536673"/>
    <s v="0"/>
    <x v="2"/>
  </r>
  <r>
    <x v="943"/>
    <d v="2012-05-28T05:51:20"/>
    <n v="15000"/>
    <n v="15000"/>
    <s v="USD"/>
    <n v="15000"/>
    <s v="Quality Executive"/>
    <x v="0"/>
    <s v="India"/>
    <x v="0"/>
    <s v="2 to 3 hours per day"/>
    <n v="2"/>
    <m/>
    <s v=""/>
    <n v="2"/>
    <n v="3"/>
    <s v=""/>
    <s v=""/>
    <s v=""/>
    <s v=""/>
    <s v=""/>
    <n v="3"/>
    <n v="19.23076923076923"/>
    <s v="0"/>
    <x v="5"/>
  </r>
  <r>
    <x v="944"/>
    <d v="2012-05-28T06:25:36"/>
    <s v="AU$65"/>
    <n v="65000"/>
    <s v="AUD"/>
    <n v="66294.12766617132"/>
    <s v="Business Support "/>
    <x v="3"/>
    <s v="Australia"/>
    <x v="16"/>
    <s v="2 to 3 hours per day"/>
    <n v="5"/>
    <m/>
    <s v=""/>
    <n v="2"/>
    <n v="3"/>
    <s v=""/>
    <s v=""/>
    <s v=""/>
    <s v=""/>
    <s v=""/>
    <n v="3"/>
    <n v="84.992471366886306"/>
    <s v="0"/>
    <x v="1"/>
  </r>
  <r>
    <x v="945"/>
    <d v="2012-05-28T06:35:50"/>
    <n v="100000"/>
    <n v="100000"/>
    <s v="AUD"/>
    <n v="101990.96564026357"/>
    <s v="Senior Consultant"/>
    <x v="8"/>
    <s v="Australia"/>
    <x v="16"/>
    <s v="All the 8 hours baby, all the 8!"/>
    <n v="6"/>
    <m/>
    <s v=""/>
    <s v=""/>
    <s v=""/>
    <s v=""/>
    <s v=""/>
    <s v=""/>
    <s v=""/>
    <n v="8"/>
    <n v="8"/>
    <n v="49.034118096280565"/>
    <s v="0"/>
    <x v="3"/>
  </r>
  <r>
    <x v="946"/>
    <d v="2012-05-28T06:51:54"/>
    <n v="60000"/>
    <n v="60000"/>
    <s v="USD"/>
    <n v="60000"/>
    <s v="Sales Manager"/>
    <x v="3"/>
    <s v="USA"/>
    <x v="2"/>
    <s v="2 to 3 hours per day"/>
    <n v="3"/>
    <m/>
    <s v=""/>
    <n v="2"/>
    <n v="3"/>
    <s v=""/>
    <s v=""/>
    <s v=""/>
    <s v=""/>
    <s v=""/>
    <n v="3"/>
    <n v="76.92307692307692"/>
    <s v="0"/>
    <x v="5"/>
  </r>
  <r>
    <x v="947"/>
    <d v="2012-05-28T06:52:05"/>
    <n v="43000"/>
    <n v="43000"/>
    <s v="AUD"/>
    <n v="43856.11522531334"/>
    <s v="Finance Officer"/>
    <x v="3"/>
    <s v="Australia"/>
    <x v="16"/>
    <s v="All the 8 hours baby, all the 8!"/>
    <n v="1"/>
    <m/>
    <s v=""/>
    <s v=""/>
    <s v=""/>
    <s v=""/>
    <s v=""/>
    <s v=""/>
    <s v=""/>
    <n v="8"/>
    <n v="8"/>
    <n v="21.084670781400643"/>
    <s v="0"/>
    <x v="4"/>
  </r>
  <r>
    <x v="948"/>
    <d v="2012-05-28T06:52:05"/>
    <n v="45616"/>
    <n v="45616"/>
    <s v="USD"/>
    <n v="45616"/>
    <s v="Assistant Fleet Analyst"/>
    <x v="0"/>
    <s v="Australia"/>
    <x v="16"/>
    <s v="4 to 6 hours a day"/>
    <n v="1.5"/>
    <m/>
    <s v=""/>
    <s v=""/>
    <s v=""/>
    <n v="4"/>
    <s v=""/>
    <n v="6"/>
    <s v=""/>
    <s v=""/>
    <n v="6"/>
    <n v="29.241025641025644"/>
    <s v="0"/>
    <x v="5"/>
  </r>
  <r>
    <x v="949"/>
    <d v="2012-05-28T07:00:25"/>
    <n v="95000"/>
    <n v="95000"/>
    <s v="NZD"/>
    <n v="75770.868892469181"/>
    <s v="Cost Accountant"/>
    <x v="5"/>
    <s v="New Zealand"/>
    <x v="49"/>
    <s v="4 to 6 hours a day"/>
    <n v="20"/>
    <m/>
    <s v=""/>
    <s v=""/>
    <s v=""/>
    <n v="4"/>
    <s v=""/>
    <n v="6"/>
    <s v=""/>
    <s v=""/>
    <n v="6"/>
    <n v="48.571069802864862"/>
    <s v="0"/>
    <x v="2"/>
  </r>
  <r>
    <x v="950"/>
    <d v="2012-05-28T07:21:12"/>
    <n v="56600"/>
    <n v="56600"/>
    <s v="AUD"/>
    <n v="57726.886552389187"/>
    <s v="Operations Coordinator"/>
    <x v="3"/>
    <s v="Australia"/>
    <x v="16"/>
    <s v="2 to 3 hours per day"/>
    <n v="2"/>
    <m/>
    <s v=""/>
    <n v="2"/>
    <n v="3"/>
    <s v=""/>
    <s v=""/>
    <s v=""/>
    <s v=""/>
    <s v=""/>
    <n v="3"/>
    <n v="74.008828913319476"/>
    <s v="0"/>
    <x v="5"/>
  </r>
  <r>
    <x v="951"/>
    <d v="2012-05-28T07:23:07"/>
    <n v="20000"/>
    <n v="20000"/>
    <s v="USD"/>
    <n v="20000"/>
    <s v="data analyst"/>
    <x v="0"/>
    <s v="Australia"/>
    <x v="16"/>
    <s v="2 to 3 hours per day"/>
    <n v="2"/>
    <m/>
    <s v=""/>
    <n v="2"/>
    <n v="3"/>
    <s v=""/>
    <s v=""/>
    <s v=""/>
    <s v=""/>
    <s v=""/>
    <n v="3"/>
    <n v="25.641025641025642"/>
    <s v="0"/>
    <x v="5"/>
  </r>
  <r>
    <x v="952"/>
    <d v="2012-05-28T07:28:07"/>
    <s v="AUD$200,000"/>
    <n v="200000"/>
    <s v="AUD"/>
    <n v="203981.93128052715"/>
    <s v="Corporate Finance Manager"/>
    <x v="3"/>
    <s v="Australia"/>
    <x v="16"/>
    <s v="4 to 6 hours a day"/>
    <n v="15"/>
    <m/>
    <s v=""/>
    <s v=""/>
    <s v=""/>
    <n v="4"/>
    <s v=""/>
    <n v="6"/>
    <s v=""/>
    <s v=""/>
    <n v="6"/>
    <n v="130.75764825674818"/>
    <s v="0"/>
    <x v="2"/>
  </r>
  <r>
    <x v="953"/>
    <d v="2012-05-28T07:28:34"/>
    <n v="50000"/>
    <n v="50000"/>
    <s v="AUD"/>
    <n v="50995.482820131787"/>
    <s v="Operations"/>
    <x v="1"/>
    <s v="Australia"/>
    <x v="16"/>
    <s v="1 or 2 hours a day"/>
    <n v="5"/>
    <m/>
    <n v="1"/>
    <n v="2"/>
    <s v=""/>
    <s v=""/>
    <s v=""/>
    <s v=""/>
    <s v=""/>
    <s v=""/>
    <n v="2"/>
    <n v="98.06823619256113"/>
    <s v="0"/>
    <x v="1"/>
  </r>
  <r>
    <x v="954"/>
    <d v="2012-05-28T07:29:43"/>
    <n v="125000"/>
    <n v="125000"/>
    <s v="AUD"/>
    <n v="127488.70705032947"/>
    <s v="Director, Informatics"/>
    <x v="4"/>
    <s v="Australia"/>
    <x v="16"/>
    <s v="4 to 6 hours a day"/>
    <n v="15"/>
    <m/>
    <s v=""/>
    <s v=""/>
    <s v=""/>
    <n v="4"/>
    <s v=""/>
    <n v="6"/>
    <s v=""/>
    <s v=""/>
    <n v="6"/>
    <n v="81.723530160467604"/>
    <s v="0"/>
    <x v="2"/>
  </r>
  <r>
    <x v="955"/>
    <d v="2012-05-28T07:33:29"/>
    <n v="65000"/>
    <n v="65000"/>
    <s v="AUD"/>
    <n v="66294.12766617132"/>
    <s v="Data Analyst"/>
    <x v="0"/>
    <s v="Australia"/>
    <x v="16"/>
    <s v="4 to 6 hours a day"/>
    <n v="4"/>
    <m/>
    <s v=""/>
    <s v=""/>
    <s v=""/>
    <n v="4"/>
    <s v=""/>
    <n v="6"/>
    <s v=""/>
    <s v=""/>
    <n v="6"/>
    <n v="42.496235683443153"/>
    <s v="0"/>
    <x v="1"/>
  </r>
  <r>
    <x v="956"/>
    <d v="2012-05-28T07:39:22"/>
    <n v="62000"/>
    <n v="62000"/>
    <s v="AUD"/>
    <n v="63234.398696963413"/>
    <s v="Business Analyst"/>
    <x v="0"/>
    <s v="Australia"/>
    <x v="16"/>
    <s v="4 to 6 hours a day"/>
    <n v="3"/>
    <m/>
    <s v=""/>
    <s v=""/>
    <s v=""/>
    <n v="4"/>
    <s v=""/>
    <n v="6"/>
    <s v=""/>
    <s v=""/>
    <n v="6"/>
    <n v="40.534870959591935"/>
    <s v="0"/>
    <x v="5"/>
  </r>
  <r>
    <x v="957"/>
    <d v="2012-05-28T07:46:28"/>
    <n v="260000"/>
    <n v="260000"/>
    <s v="USD"/>
    <n v="260000"/>
    <s v="CFO"/>
    <x v="4"/>
    <s v="USA"/>
    <x v="2"/>
    <s v="2 to 3 hours per day"/>
    <n v="10"/>
    <m/>
    <s v=""/>
    <n v="2"/>
    <n v="3"/>
    <s v=""/>
    <s v=""/>
    <s v=""/>
    <s v=""/>
    <s v=""/>
    <n v="3"/>
    <n v="333.33333333333337"/>
    <s v="0"/>
    <x v="3"/>
  </r>
  <r>
    <x v="958"/>
    <d v="2012-05-28T07:59:49"/>
    <n v="110000"/>
    <n v="110000"/>
    <s v="AUD"/>
    <n v="112190.06220428993"/>
    <s v="Sustainability Strategy Advisor"/>
    <x v="3"/>
    <s v="Australia"/>
    <x v="16"/>
    <s v="2 to 3 hours per day"/>
    <n v="8"/>
    <m/>
    <s v=""/>
    <n v="2"/>
    <n v="3"/>
    <s v=""/>
    <s v=""/>
    <s v=""/>
    <s v=""/>
    <s v=""/>
    <n v="3"/>
    <n v="143.83341308242299"/>
    <s v="0"/>
    <x v="3"/>
  </r>
  <r>
    <x v="959"/>
    <d v="2012-05-28T08:03:10"/>
    <s v="AUD$70,000"/>
    <n v="70000"/>
    <s v="AUD"/>
    <n v="71393.675948184507"/>
    <s v="Business Development"/>
    <x v="3"/>
    <s v="Australia"/>
    <x v="16"/>
    <s v="4 to 6 hours a day"/>
    <n v="7"/>
    <m/>
    <s v=""/>
    <s v=""/>
    <s v=""/>
    <n v="4"/>
    <s v=""/>
    <n v="6"/>
    <s v=""/>
    <s v=""/>
    <n v="6"/>
    <n v="45.765176889861863"/>
    <s v="0"/>
    <x v="3"/>
  </r>
  <r>
    <x v="960"/>
    <d v="2012-05-28T08:22:44"/>
    <s v="USD 85000.00"/>
    <n v="85000"/>
    <s v="USD"/>
    <n v="85000"/>
    <s v="Reporting and DB Analyist"/>
    <x v="7"/>
    <s v="Australia"/>
    <x v="16"/>
    <s v="4 to 6 hours a day"/>
    <n v="8"/>
    <m/>
    <s v=""/>
    <s v=""/>
    <s v=""/>
    <n v="4"/>
    <s v=""/>
    <n v="6"/>
    <s v=""/>
    <s v=""/>
    <n v="6"/>
    <n v="54.487179487179482"/>
    <s v="0"/>
    <x v="3"/>
  </r>
  <r>
    <x v="961"/>
    <d v="2012-05-28T08:26:43"/>
    <n v="94000"/>
    <n v="94000"/>
    <s v="AUD"/>
    <n v="95871.50770184776"/>
    <s v="Business Analyst"/>
    <x v="0"/>
    <s v="Australia"/>
    <x v="16"/>
    <s v="2 to 3 hours per day"/>
    <n v="2.5"/>
    <m/>
    <s v=""/>
    <n v="2"/>
    <n v="3"/>
    <s v=""/>
    <s v=""/>
    <s v=""/>
    <s v=""/>
    <s v=""/>
    <n v="3"/>
    <n v="122.91218936134328"/>
    <s v="0"/>
    <x v="5"/>
  </r>
  <r>
    <x v="962"/>
    <d v="2012-05-28T08:35:32"/>
    <s v="A$107000"/>
    <n v="107000"/>
    <s v="AUD"/>
    <n v="109130.33323508203"/>
    <s v="Management Accountant"/>
    <x v="3"/>
    <s v="Australia"/>
    <x v="16"/>
    <s v="4 to 6 hours a day"/>
    <n v="35"/>
    <m/>
    <s v=""/>
    <s v=""/>
    <s v=""/>
    <n v="4"/>
    <s v=""/>
    <n v="6"/>
    <s v=""/>
    <s v=""/>
    <n v="6"/>
    <n v="69.955341817360278"/>
    <s v="0"/>
    <x v="2"/>
  </r>
  <r>
    <x v="963"/>
    <d v="2012-05-28T08:39:53"/>
    <n v="3000"/>
    <n v="36000"/>
    <s v="USD"/>
    <n v="36000"/>
    <s v="Project manager"/>
    <x v="3"/>
    <s v="malaysia"/>
    <x v="74"/>
    <s v="1 or 2 hours a day"/>
    <n v="3"/>
    <m/>
    <n v="1"/>
    <n v="2"/>
    <s v=""/>
    <s v=""/>
    <s v=""/>
    <s v=""/>
    <s v=""/>
    <s v=""/>
    <n v="2"/>
    <n v="69.230769230769226"/>
    <s v="0"/>
    <x v="5"/>
  </r>
  <r>
    <x v="964"/>
    <d v="2012-05-28T08:41:13"/>
    <n v="120000"/>
    <n v="120000"/>
    <s v="AUD"/>
    <n v="122389.15876831629"/>
    <s v="analyst"/>
    <x v="0"/>
    <s v="Australia"/>
    <x v="16"/>
    <s v="4 to 6 hours a day"/>
    <n v="2"/>
    <m/>
    <s v=""/>
    <s v=""/>
    <s v=""/>
    <n v="4"/>
    <s v=""/>
    <n v="6"/>
    <s v=""/>
    <s v=""/>
    <n v="6"/>
    <n v="78.454588954048916"/>
    <s v="0"/>
    <x v="5"/>
  </r>
  <r>
    <x v="965"/>
    <d v="2012-05-28T08:47:39"/>
    <s v="AU$52.000"/>
    <n v="52000"/>
    <s v="AUD"/>
    <n v="53035.30213293706"/>
    <s v="Shipping Administrator"/>
    <x v="0"/>
    <s v="Australia"/>
    <x v="16"/>
    <s v="4 to 6 hours a day"/>
    <n v="4"/>
    <m/>
    <s v=""/>
    <s v=""/>
    <s v=""/>
    <n v="4"/>
    <s v=""/>
    <n v="6"/>
    <s v=""/>
    <s v=""/>
    <n v="6"/>
    <n v="33.99698854675453"/>
    <s v="0"/>
    <x v="1"/>
  </r>
  <r>
    <x v="966"/>
    <d v="2012-05-28T08:48:56"/>
    <n v="125000"/>
    <n v="125000"/>
    <s v="USD"/>
    <n v="125000"/>
    <s v="VP, Operational Analytics"/>
    <x v="4"/>
    <s v="USA"/>
    <x v="2"/>
    <s v="4 to 6 hours a day"/>
    <n v="10"/>
    <m/>
    <s v=""/>
    <s v=""/>
    <s v=""/>
    <n v="4"/>
    <s v=""/>
    <n v="6"/>
    <s v=""/>
    <s v=""/>
    <n v="6"/>
    <n v="80.128205128205124"/>
    <s v="0"/>
    <x v="3"/>
  </r>
  <r>
    <x v="967"/>
    <d v="2012-05-28T09:03:56"/>
    <n v="19000"/>
    <n v="19000"/>
    <s v="USD"/>
    <n v="19000"/>
    <s v="Finance analyst"/>
    <x v="0"/>
    <s v="China"/>
    <x v="54"/>
    <s v="4 to 6 hours a day"/>
    <n v="6"/>
    <m/>
    <s v=""/>
    <s v=""/>
    <s v=""/>
    <n v="4"/>
    <s v=""/>
    <n v="6"/>
    <s v=""/>
    <s v=""/>
    <n v="6"/>
    <n v="12.179487179487179"/>
    <s v="0"/>
    <x v="3"/>
  </r>
  <r>
    <x v="968"/>
    <d v="2012-05-28T09:12:27"/>
    <n v="92000"/>
    <n v="92000"/>
    <s v="AUD"/>
    <n v="93831.688389042494"/>
    <s v="Finance analyst"/>
    <x v="0"/>
    <s v="Australia"/>
    <x v="16"/>
    <s v="All the 8 hours baby, all the 8!"/>
    <n v="6"/>
    <m/>
    <s v=""/>
    <s v=""/>
    <s v=""/>
    <s v=""/>
    <s v=""/>
    <s v=""/>
    <s v=""/>
    <n v="8"/>
    <n v="8"/>
    <n v="45.111388648578121"/>
    <s v="0"/>
    <x v="3"/>
  </r>
  <r>
    <x v="969"/>
    <d v="2012-05-28T09:21:56"/>
    <n v="100000"/>
    <n v="100000"/>
    <s v="AUD"/>
    <n v="101990.96564026357"/>
    <s v="Reporting Analyst"/>
    <x v="0"/>
    <s v="Australia"/>
    <x v="16"/>
    <s v="4 to 6 hours a day"/>
    <n v="20"/>
    <m/>
    <s v=""/>
    <s v=""/>
    <s v=""/>
    <n v="4"/>
    <s v=""/>
    <n v="6"/>
    <s v=""/>
    <s v=""/>
    <n v="6"/>
    <n v="65.378824128374092"/>
    <s v="0"/>
    <x v="2"/>
  </r>
  <r>
    <x v="970"/>
    <d v="2012-05-28T09:26:10"/>
    <n v="120000"/>
    <n v="120000"/>
    <s v="AUD"/>
    <n v="122389.15876831629"/>
    <s v="HSLP Data Analyst"/>
    <x v="0"/>
    <s v="Australia"/>
    <x v="16"/>
    <s v="4 to 6 hours a day"/>
    <n v="5"/>
    <m/>
    <s v=""/>
    <s v=""/>
    <s v=""/>
    <n v="4"/>
    <s v=""/>
    <n v="6"/>
    <s v=""/>
    <s v=""/>
    <n v="6"/>
    <n v="78.454588954048916"/>
    <s v="0"/>
    <x v="1"/>
  </r>
  <r>
    <x v="971"/>
    <d v="2012-05-28T09:38:29"/>
    <n v="35000"/>
    <n v="35000"/>
    <s v="CAD"/>
    <n v="34417.653306061438"/>
    <s v="Reporting Analyst"/>
    <x v="0"/>
    <s v="Canada"/>
    <x v="17"/>
    <s v="All the 8 hours baby, all the 8!"/>
    <n v="4"/>
    <m/>
    <s v=""/>
    <s v=""/>
    <s v=""/>
    <s v=""/>
    <s v=""/>
    <s v=""/>
    <s v=""/>
    <n v="8"/>
    <n v="8"/>
    <n v="16.546948704837231"/>
    <s v="0"/>
    <x v="1"/>
  </r>
  <r>
    <x v="972"/>
    <d v="2012-05-28T09:40:10"/>
    <s v="US$12,000/year"/>
    <n v="12000"/>
    <s v="USD"/>
    <n v="12000"/>
    <s v="Manager"/>
    <x v="3"/>
    <s v="Asia"/>
    <x v="75"/>
    <s v="All the 8 hours baby, all the 8!"/>
    <n v="3"/>
    <m/>
    <s v=""/>
    <s v=""/>
    <s v=""/>
    <s v=""/>
    <s v=""/>
    <s v=""/>
    <s v=""/>
    <n v="8"/>
    <n v="8"/>
    <n v="5.7692307692307692"/>
    <s v="0"/>
    <x v="5"/>
  </r>
  <r>
    <x v="973"/>
    <d v="2012-05-28T09:41:04"/>
    <n v="204000"/>
    <n v="204000"/>
    <s v="INR"/>
    <n v="3632.815004238284"/>
    <s v="Retired Government Officer, having knowledge in excel."/>
    <x v="3"/>
    <s v="India"/>
    <x v="0"/>
    <s v="4 to 6 hours a day"/>
    <n v="0"/>
    <m/>
    <s v=""/>
    <s v=""/>
    <s v=""/>
    <n v="4"/>
    <s v=""/>
    <n v="6"/>
    <s v=""/>
    <s v=""/>
    <n v="6"/>
    <n v="2.3287275668194125"/>
    <s v="0"/>
    <x v="0"/>
  </r>
  <r>
    <x v="974"/>
    <d v="2012-05-28T09:43:33"/>
    <s v="1200000 INR"/>
    <n v="1200000"/>
    <s v="INR"/>
    <n v="21369.500024931083"/>
    <s v="Senior Consultant"/>
    <x v="8"/>
    <s v="India"/>
    <x v="0"/>
    <s v="All the 8 hours baby, all the 8!"/>
    <n v="6"/>
    <m/>
    <s v=""/>
    <s v=""/>
    <s v=""/>
    <s v=""/>
    <s v=""/>
    <s v=""/>
    <s v=""/>
    <n v="8"/>
    <n v="8"/>
    <n v="10.273798088909174"/>
    <s v="0"/>
    <x v="3"/>
  </r>
  <r>
    <x v="975"/>
    <d v="2012-05-28T09:51:24"/>
    <s v="Rs. 500000"/>
    <n v="500000"/>
    <s v="INR"/>
    <n v="8903.9583437212841"/>
    <s v="Business Analyst"/>
    <x v="0"/>
    <s v="India"/>
    <x v="0"/>
    <s v="4 to 6 hours a day"/>
    <n v="7"/>
    <m/>
    <s v=""/>
    <s v=""/>
    <s v=""/>
    <n v="4"/>
    <s v=""/>
    <n v="6"/>
    <s v=""/>
    <s v=""/>
    <n v="6"/>
    <n v="5.7076656049495407"/>
    <s v="0"/>
    <x v="3"/>
  </r>
  <r>
    <x v="976"/>
    <d v="2012-05-28T10:15:27"/>
    <s v="RM48,000"/>
    <n v="48000"/>
    <s v="MYR"/>
    <n v="15206.427249917633"/>
    <s v="Credit Risk Manager"/>
    <x v="3"/>
    <s v="Malaysia"/>
    <x v="74"/>
    <s v="4 to 6 hours a day"/>
    <n v="2"/>
    <m/>
    <s v=""/>
    <s v=""/>
    <s v=""/>
    <n v="4"/>
    <s v=""/>
    <n v="6"/>
    <s v=""/>
    <s v=""/>
    <n v="6"/>
    <n v="9.7477097755882269"/>
    <s v="0"/>
    <x v="5"/>
  </r>
  <r>
    <x v="977"/>
    <d v="2012-05-28T10:21:58"/>
    <s v="NZD 180000"/>
    <n v="180000"/>
    <s v="NZD"/>
    <n v="143565.85684888897"/>
    <s v="Commercial Manager"/>
    <x v="3"/>
    <s v="New Zealand"/>
    <x v="49"/>
    <s v="4 to 6 hours a day"/>
    <n v="25"/>
    <m/>
    <s v=""/>
    <s v=""/>
    <s v=""/>
    <n v="4"/>
    <s v=""/>
    <n v="6"/>
    <s v=""/>
    <s v=""/>
    <n v="6"/>
    <n v="92.029395415954468"/>
    <s v="0"/>
    <x v="2"/>
  </r>
  <r>
    <x v="978"/>
    <d v="2012-05-28T10:25:51"/>
    <s v="Rs.5,45,000"/>
    <n v="545000"/>
    <s v="INR"/>
    <n v="9705.3145946561999"/>
    <s v="Assistant Manager"/>
    <x v="3"/>
    <s v="India"/>
    <x v="0"/>
    <s v="2 to 3 hours per day"/>
    <n v="6"/>
    <m/>
    <s v=""/>
    <n v="2"/>
    <n v="3"/>
    <s v=""/>
    <s v=""/>
    <s v=""/>
    <s v=""/>
    <s v=""/>
    <n v="3"/>
    <n v="12.44271101879"/>
    <s v="0"/>
    <x v="3"/>
  </r>
  <r>
    <x v="979"/>
    <d v="2012-05-28T10:27:45"/>
    <s v="Rs.10,00,000"/>
    <n v="1000000"/>
    <s v="INR"/>
    <n v="17807.916687442568"/>
    <s v="Credit Manager - Loans"/>
    <x v="3"/>
    <s v="India"/>
    <x v="0"/>
    <s v="All the 8 hours baby, all the 8!"/>
    <n v="8"/>
    <m/>
    <s v=""/>
    <s v=""/>
    <s v=""/>
    <s v=""/>
    <s v=""/>
    <s v=""/>
    <s v=""/>
    <n v="8"/>
    <n v="8"/>
    <n v="8.5614984074243115"/>
    <s v="0"/>
    <x v="3"/>
  </r>
  <r>
    <x v="980"/>
    <d v="2012-05-28T10:27:48"/>
    <n v="180000"/>
    <n v="180000"/>
    <s v="INR"/>
    <n v="3205.4250037396623"/>
    <s v="Audit executive"/>
    <x v="0"/>
    <s v="INDIA"/>
    <x v="0"/>
    <s v="4 to 6 hours a day"/>
    <n v="10"/>
    <m/>
    <s v=""/>
    <s v=""/>
    <s v=""/>
    <n v="4"/>
    <s v=""/>
    <n v="6"/>
    <s v=""/>
    <s v=""/>
    <n v="6"/>
    <n v="2.0547596177818348"/>
    <s v="0"/>
    <x v="3"/>
  </r>
  <r>
    <x v="981"/>
    <d v="2012-05-28T10:29:41"/>
    <s v="$45,000  USD"/>
    <n v="45000"/>
    <s v="USD"/>
    <n v="45000"/>
    <s v="Staff accountant -- Auditing"/>
    <x v="5"/>
    <s v="USA"/>
    <x v="2"/>
    <s v="All the 8 hours baby, all the 8!"/>
    <n v="3"/>
    <m/>
    <s v=""/>
    <s v=""/>
    <s v=""/>
    <s v=""/>
    <s v=""/>
    <s v=""/>
    <s v=""/>
    <n v="8"/>
    <n v="8"/>
    <n v="21.634615384615383"/>
    <s v="0"/>
    <x v="5"/>
  </r>
  <r>
    <x v="982"/>
    <d v="2012-05-28T10:38:53"/>
    <n v="700000"/>
    <n v="700000"/>
    <s v="INR"/>
    <n v="12465.541681209797"/>
    <s v="Asst Manager - Quality"/>
    <x v="3"/>
    <s v="India"/>
    <x v="0"/>
    <s v="2 to 3 hours per day"/>
    <n v="7"/>
    <m/>
    <s v=""/>
    <n v="2"/>
    <n v="3"/>
    <s v=""/>
    <s v=""/>
    <s v=""/>
    <s v=""/>
    <s v=""/>
    <n v="3"/>
    <n v="15.981463693858716"/>
    <s v="0"/>
    <x v="3"/>
  </r>
  <r>
    <x v="983"/>
    <d v="2012-05-28T10:41:38"/>
    <n v="94000"/>
    <n v="94000"/>
    <s v="AUD"/>
    <n v="95871.50770184776"/>
    <s v="Principal Analyst"/>
    <x v="0"/>
    <s v="Australia"/>
    <x v="16"/>
    <s v="2 to 3 hours per day"/>
    <n v="14"/>
    <m/>
    <s v=""/>
    <n v="2"/>
    <n v="3"/>
    <s v=""/>
    <s v=""/>
    <s v=""/>
    <s v=""/>
    <s v=""/>
    <n v="3"/>
    <n v="122.91218936134328"/>
    <s v="0"/>
    <x v="2"/>
  </r>
  <r>
    <x v="984"/>
    <d v="2012-05-28T10:42:08"/>
    <n v="170000"/>
    <n v="170000"/>
    <s v="AUD"/>
    <n v="173384.64158844808"/>
    <s v="Business Consultant"/>
    <x v="8"/>
    <s v="Australia"/>
    <x v="16"/>
    <s v="2 to 3 hours per day"/>
    <n v="8"/>
    <m/>
    <s v=""/>
    <n v="2"/>
    <n v="3"/>
    <s v=""/>
    <s v=""/>
    <s v=""/>
    <s v=""/>
    <s v=""/>
    <n v="3"/>
    <n v="222.28800203647191"/>
    <s v="0"/>
    <x v="3"/>
  </r>
  <r>
    <x v="985"/>
    <d v="2012-05-28T11:11:53"/>
    <n v="650000"/>
    <n v="650000"/>
    <s v="INR"/>
    <n v="11575.14584683767"/>
    <s v="Ass Research  Manager"/>
    <x v="3"/>
    <s v="India"/>
    <x v="0"/>
    <s v="2 to 3 hours per day"/>
    <n v="1"/>
    <m/>
    <s v=""/>
    <n v="2"/>
    <n v="3"/>
    <s v=""/>
    <s v=""/>
    <s v=""/>
    <s v=""/>
    <s v=""/>
    <n v="3"/>
    <n v="14.839930572868807"/>
    <s v="0"/>
    <x v="4"/>
  </r>
  <r>
    <x v="986"/>
    <d v="2012-05-28T11:31:20"/>
    <n v="18000"/>
    <n v="18000"/>
    <s v="USD"/>
    <n v="18000"/>
    <s v="Data Specialist"/>
    <x v="6"/>
    <s v="India"/>
    <x v="0"/>
    <s v="All the 8 hours baby, all the 8!"/>
    <n v="8"/>
    <m/>
    <s v=""/>
    <s v=""/>
    <s v=""/>
    <s v=""/>
    <s v=""/>
    <s v=""/>
    <s v=""/>
    <n v="8"/>
    <n v="8"/>
    <n v="8.6538461538461533"/>
    <s v="0"/>
    <x v="3"/>
  </r>
  <r>
    <x v="987"/>
    <d v="2012-05-28T11:33:05"/>
    <s v="AUD$70,000"/>
    <n v="70000"/>
    <s v="AUD"/>
    <n v="71393.675948184507"/>
    <s v="Director"/>
    <x v="4"/>
    <s v="Australia"/>
    <x v="16"/>
    <s v="All the 8 hours baby, all the 8!"/>
    <n v="2"/>
    <m/>
    <s v=""/>
    <s v=""/>
    <s v=""/>
    <s v=""/>
    <s v=""/>
    <s v=""/>
    <s v=""/>
    <n v="8"/>
    <n v="8"/>
    <n v="34.323882667396397"/>
    <s v="0"/>
    <x v="5"/>
  </r>
  <r>
    <x v="988"/>
    <d v="2012-05-28T11:33:07"/>
    <s v="350000 Rs"/>
    <n v="350000"/>
    <s v="INR"/>
    <n v="6232.7708406048987"/>
    <s v="Data Analyst"/>
    <x v="0"/>
    <s v="India"/>
    <x v="0"/>
    <s v="4 to 6 hours a day"/>
    <n v="2.5"/>
    <m/>
    <s v=""/>
    <s v=""/>
    <s v=""/>
    <n v="4"/>
    <s v=""/>
    <n v="6"/>
    <s v=""/>
    <s v=""/>
    <n v="6"/>
    <n v="3.995365923464679"/>
    <s v="0"/>
    <x v="5"/>
  </r>
  <r>
    <x v="989"/>
    <d v="2012-05-28T11:37:17"/>
    <s v="LKR 240000"/>
    <n v="240000"/>
    <s v="LKR"/>
    <n v="1805.7739622442759"/>
    <s v="Management Trainee"/>
    <x v="3"/>
    <s v="Sri Lanka"/>
    <x v="55"/>
    <s v="4 to 6 hours a day"/>
    <n v="3"/>
    <m/>
    <s v=""/>
    <s v=""/>
    <s v=""/>
    <n v="4"/>
    <s v=""/>
    <n v="6"/>
    <s v=""/>
    <s v=""/>
    <n v="6"/>
    <n v="1.1575474116950486"/>
    <s v="0"/>
    <x v="5"/>
  </r>
  <r>
    <x v="990"/>
    <d v="2012-05-28T11:39:01"/>
    <s v="Rs.6.4 lakhs"/>
    <n v="640000"/>
    <s v="INR"/>
    <n v="11397.066679963244"/>
    <s v="Sr.Analyst - Process Excellence"/>
    <x v="0"/>
    <s v="India"/>
    <x v="0"/>
    <s v="All the 8 hours baby, all the 8!"/>
    <n v="6"/>
    <m/>
    <s v=""/>
    <s v=""/>
    <s v=""/>
    <s v=""/>
    <s v=""/>
    <s v=""/>
    <s v=""/>
    <n v="8"/>
    <n v="8"/>
    <n v="5.4793589807515595"/>
    <s v="0"/>
    <x v="3"/>
  </r>
  <r>
    <x v="991"/>
    <d v="2012-05-28T11:41:11"/>
    <n v="15000"/>
    <n v="15000"/>
    <s v="USD"/>
    <n v="15000"/>
    <s v="Operations Management"/>
    <x v="3"/>
    <s v="India"/>
    <x v="0"/>
    <s v="4 to 6 hours a day"/>
    <n v="4"/>
    <m/>
    <s v=""/>
    <s v=""/>
    <s v=""/>
    <n v="4"/>
    <s v=""/>
    <n v="6"/>
    <s v=""/>
    <s v=""/>
    <n v="6"/>
    <n v="9.615384615384615"/>
    <s v="0"/>
    <x v="1"/>
  </r>
  <r>
    <x v="992"/>
    <d v="2012-05-28T11:58:39"/>
    <s v="R308 500"/>
    <n v="308500"/>
    <s v="ZAR"/>
    <n v="37612.869087708088"/>
    <s v="Management Information Consultant"/>
    <x v="3"/>
    <s v="South Africa"/>
    <x v="11"/>
    <s v="All the 8 hours baby, all the 8!"/>
    <n v="3"/>
    <m/>
    <s v=""/>
    <s v=""/>
    <s v=""/>
    <s v=""/>
    <s v=""/>
    <s v=""/>
    <s v=""/>
    <n v="8"/>
    <n v="8"/>
    <n v="18.083110138321196"/>
    <s v="0"/>
    <x v="5"/>
  </r>
  <r>
    <x v="993"/>
    <d v="2012-05-28T12:00:14"/>
    <n v="3.65"/>
    <n v="365000"/>
    <s v="INR"/>
    <n v="6499.8895909165376"/>
    <s v="associate analyst"/>
    <x v="0"/>
    <s v="India"/>
    <x v="0"/>
    <s v="4 to 6 hours a day"/>
    <n v="3"/>
    <m/>
    <s v=""/>
    <s v=""/>
    <s v=""/>
    <n v="4"/>
    <s v=""/>
    <n v="6"/>
    <s v=""/>
    <s v=""/>
    <n v="6"/>
    <n v="4.1665958916131656"/>
    <s v="0"/>
    <x v="5"/>
  </r>
  <r>
    <x v="994"/>
    <d v="2012-05-28T12:09:37"/>
    <s v="usd 20.000"/>
    <n v="20000"/>
    <s v="USD"/>
    <n v="20000"/>
    <s v="Head of Financial Reporting"/>
    <x v="7"/>
    <s v="Paraguay"/>
    <x v="76"/>
    <s v="All the 8 hours baby, all the 8!"/>
    <n v="6"/>
    <m/>
    <s v=""/>
    <s v=""/>
    <s v=""/>
    <s v=""/>
    <s v=""/>
    <s v=""/>
    <s v=""/>
    <n v="8"/>
    <n v="8"/>
    <n v="9.615384615384615"/>
    <s v="0"/>
    <x v="3"/>
  </r>
  <r>
    <x v="995"/>
    <d v="2012-05-28T12:10:09"/>
    <n v="7265"/>
    <n v="7265"/>
    <s v="USD"/>
    <n v="7265"/>
    <s v="Softwar Engineer"/>
    <x v="2"/>
    <s v="India"/>
    <x v="0"/>
    <s v="4 to 6 hours a day"/>
    <n v="6"/>
    <m/>
    <s v=""/>
    <s v=""/>
    <s v=""/>
    <n v="4"/>
    <s v=""/>
    <n v="6"/>
    <s v=""/>
    <s v=""/>
    <n v="6"/>
    <n v="4.6570512820512819"/>
    <s v="0"/>
    <x v="3"/>
  </r>
  <r>
    <x v="996"/>
    <d v="2012-05-28T12:15:53"/>
    <s v="SGD92,000"/>
    <n v="92000"/>
    <s v="SGD"/>
    <n v="72571.80269935554"/>
    <s v="Finance Manager"/>
    <x v="3"/>
    <s v="Singapore"/>
    <x v="30"/>
    <s v="All the 8 hours baby, all the 8!"/>
    <n v="15"/>
    <m/>
    <s v=""/>
    <s v=""/>
    <s v=""/>
    <s v=""/>
    <s v=""/>
    <s v=""/>
    <s v=""/>
    <n v="8"/>
    <n v="8"/>
    <n v="34.890289759305546"/>
    <s v="0"/>
    <x v="2"/>
  </r>
  <r>
    <x v="997"/>
    <d v="2012-05-28T12:20:48"/>
    <s v="INR 4.5 Lac"/>
    <n v="450000"/>
    <s v="INR"/>
    <n v="8013.5625093491553"/>
    <s v="Asst. Manager"/>
    <x v="3"/>
    <s v="India"/>
    <x v="0"/>
    <s v="All the 8 hours baby, all the 8!"/>
    <n v="15"/>
    <m/>
    <s v=""/>
    <s v=""/>
    <s v=""/>
    <s v=""/>
    <s v=""/>
    <s v=""/>
    <s v=""/>
    <n v="8"/>
    <n v="8"/>
    <n v="3.85267428334094"/>
    <s v="0"/>
    <x v="2"/>
  </r>
  <r>
    <x v="998"/>
    <d v="2012-05-28T12:26:01"/>
    <s v="Rs.5.7 lacs"/>
    <n v="570000"/>
    <s v="INR"/>
    <n v="10150.512511842264"/>
    <s v="MIS &amp; Analysis"/>
    <x v="0"/>
    <s v="India"/>
    <x v="0"/>
    <s v="4 to 6 hours a day"/>
    <n v="5"/>
    <m/>
    <s v=""/>
    <s v=""/>
    <s v=""/>
    <n v="4"/>
    <s v=""/>
    <n v="6"/>
    <s v=""/>
    <s v=""/>
    <n v="6"/>
    <n v="6.5067387896424762"/>
    <s v="0"/>
    <x v="1"/>
  </r>
  <r>
    <x v="999"/>
    <d v="2012-05-28T12:26:42"/>
    <n v="65000"/>
    <n v="65000"/>
    <s v="USD"/>
    <n v="65000"/>
    <s v="Controller"/>
    <x v="1"/>
    <s v="USA"/>
    <x v="2"/>
    <s v="4 to 6 hours a day"/>
    <n v="9"/>
    <m/>
    <s v=""/>
    <s v=""/>
    <s v=""/>
    <n v="4"/>
    <s v=""/>
    <n v="6"/>
    <s v=""/>
    <s v=""/>
    <n v="6"/>
    <n v="41.666666666666671"/>
    <s v="0"/>
    <x v="3"/>
  </r>
  <r>
    <x v="1000"/>
    <d v="2012-05-28T12:32:12"/>
    <n v="300000"/>
    <n v="300000"/>
    <s v="PKR"/>
    <n v="3184.2266150397395"/>
    <s v="Banker"/>
    <x v="3"/>
    <s v="Pakistan"/>
    <x v="3"/>
    <s v="4 to 6 hours a day"/>
    <n v="4"/>
    <m/>
    <s v=""/>
    <s v=""/>
    <s v=""/>
    <n v="4"/>
    <s v=""/>
    <n v="6"/>
    <s v=""/>
    <s v=""/>
    <n v="6"/>
    <n v="2.0411709070767561"/>
    <s v="0"/>
    <x v="1"/>
  </r>
  <r>
    <x v="1001"/>
    <d v="2012-05-28T12:35:38"/>
    <s v="Net- 56000Rs, Gross - 61000Rs"/>
    <n v="612000"/>
    <s v="INR"/>
    <n v="10898.445012714852"/>
    <s v="Asst. Manager "/>
    <x v="3"/>
    <s v="India"/>
    <x v="0"/>
    <s v="2 to 3 hours per day"/>
    <n v="13"/>
    <m/>
    <s v=""/>
    <n v="2"/>
    <n v="3"/>
    <s v=""/>
    <s v=""/>
    <s v=""/>
    <s v=""/>
    <s v=""/>
    <n v="3"/>
    <n v="13.972365400916477"/>
    <s v="0"/>
    <x v="2"/>
  </r>
  <r>
    <x v="1002"/>
    <d v="2012-05-28T12:40:26"/>
    <n v="900"/>
    <n v="10800"/>
    <s v="USD"/>
    <n v="10800"/>
    <s v="Project Managment Office"/>
    <x v="3"/>
    <s v="Pakistan"/>
    <x v="3"/>
    <s v="All the 8 hours baby, all the 8!"/>
    <n v="5"/>
    <m/>
    <s v=""/>
    <s v=""/>
    <s v=""/>
    <s v=""/>
    <s v=""/>
    <s v=""/>
    <s v=""/>
    <n v="8"/>
    <n v="8"/>
    <n v="5.1923076923076925"/>
    <s v="0"/>
    <x v="1"/>
  </r>
  <r>
    <x v="1003"/>
    <d v="2012-05-28T12:47:20"/>
    <n v="120000"/>
    <n v="120000"/>
    <s v="INR"/>
    <n v="2136.9500024931081"/>
    <s v="Audit Assistant"/>
    <x v="0"/>
    <s v="India"/>
    <x v="0"/>
    <s v="2 to 3 hours per day"/>
    <n v="3.5"/>
    <m/>
    <s v=""/>
    <n v="2"/>
    <n v="3"/>
    <s v=""/>
    <s v=""/>
    <s v=""/>
    <s v=""/>
    <s v=""/>
    <n v="3"/>
    <n v="2.7396794903757797"/>
    <s v="0"/>
    <x v="1"/>
  </r>
  <r>
    <x v="1004"/>
    <d v="2012-05-28T12:51:53"/>
    <n v="45000"/>
    <n v="45000"/>
    <s v="USD"/>
    <n v="45000"/>
    <s v="Engineer"/>
    <x v="2"/>
    <s v="singapore"/>
    <x v="30"/>
    <s v="2 to 3 hours per day"/>
    <n v="4"/>
    <m/>
    <s v=""/>
    <n v="2"/>
    <n v="3"/>
    <s v=""/>
    <s v=""/>
    <s v=""/>
    <s v=""/>
    <s v=""/>
    <n v="3"/>
    <n v="57.692307692307693"/>
    <s v="0"/>
    <x v="1"/>
  </r>
  <r>
    <x v="1005"/>
    <d v="2012-05-28T12:57:13"/>
    <s v="Rs. 4,00,000/-"/>
    <n v="400000"/>
    <s v="INR"/>
    <n v="7123.1666749770275"/>
    <s v="Sr. Executive"/>
    <x v="3"/>
    <s v="India"/>
    <x v="0"/>
    <s v="2 to 3 hours per day"/>
    <n v="5"/>
    <m/>
    <s v=""/>
    <n v="2"/>
    <n v="3"/>
    <s v=""/>
    <s v=""/>
    <s v=""/>
    <s v=""/>
    <s v=""/>
    <n v="3"/>
    <n v="9.1322649679192658"/>
    <s v="0"/>
    <x v="1"/>
  </r>
  <r>
    <x v="1006"/>
    <d v="2012-05-28T12:58:44"/>
    <s v="3 Lakh "/>
    <n v="300000"/>
    <s v="INR"/>
    <n v="5342.3750062327708"/>
    <s v="ACCOUNTS"/>
    <x v="5"/>
    <s v="India"/>
    <x v="0"/>
    <s v="2 to 3 hours per day"/>
    <n v="5"/>
    <m/>
    <s v=""/>
    <n v="2"/>
    <n v="3"/>
    <s v=""/>
    <s v=""/>
    <s v=""/>
    <s v=""/>
    <s v=""/>
    <n v="3"/>
    <n v="6.8491987259394493"/>
    <s v="0"/>
    <x v="1"/>
  </r>
  <r>
    <x v="1007"/>
    <d v="2012-05-28T12:59:59"/>
    <n v="18000"/>
    <n v="18000"/>
    <s v="USD"/>
    <n v="18000"/>
    <s v="Area Sales Manager"/>
    <x v="3"/>
    <s v="India"/>
    <x v="0"/>
    <s v="2 to 3 hours per day"/>
    <n v="4.5999999999999996"/>
    <m/>
    <s v=""/>
    <n v="2"/>
    <n v="3"/>
    <s v=""/>
    <s v=""/>
    <s v=""/>
    <s v=""/>
    <s v=""/>
    <n v="3"/>
    <n v="23.076923076923077"/>
    <s v="0"/>
    <x v="1"/>
  </r>
  <r>
    <x v="1008"/>
    <d v="2012-05-28T13:01:42"/>
    <s v="PK RS 456000"/>
    <n v="456000"/>
    <s v="PKR"/>
    <n v="4840.0244548604041"/>
    <s v="Strategic Planning Executive"/>
    <x v="3"/>
    <s v="Pakistan"/>
    <x v="3"/>
    <s v="4 to 6 hours a day"/>
    <n v="2"/>
    <m/>
    <s v=""/>
    <s v=""/>
    <s v=""/>
    <n v="4"/>
    <s v=""/>
    <n v="6"/>
    <s v=""/>
    <s v=""/>
    <n v="6"/>
    <n v="3.1025797787566693"/>
    <s v="0"/>
    <x v="5"/>
  </r>
  <r>
    <x v="1009"/>
    <d v="2012-05-28T13:02:56"/>
    <s v="Rs 4,20,000 "/>
    <n v="420000"/>
    <s v="INR"/>
    <n v="7479.3250087258784"/>
    <s v="Analyst"/>
    <x v="0"/>
    <s v="India"/>
    <x v="0"/>
    <s v="2 to 3 hours per day"/>
    <n v="10"/>
    <m/>
    <s v=""/>
    <n v="2"/>
    <n v="3"/>
    <s v=""/>
    <s v=""/>
    <s v=""/>
    <s v=""/>
    <s v=""/>
    <n v="3"/>
    <n v="9.5888782163152282"/>
    <s v="0"/>
    <x v="3"/>
  </r>
  <r>
    <x v="1010"/>
    <d v="2012-05-28T13:05:39"/>
    <n v="210000"/>
    <n v="210000"/>
    <s v="INR"/>
    <n v="3739.6625043629392"/>
    <s v="MIS executive"/>
    <x v="7"/>
    <s v="India"/>
    <x v="0"/>
    <s v="All the 8 hours baby, all the 8!"/>
    <n v="3.5"/>
    <m/>
    <s v=""/>
    <s v=""/>
    <s v=""/>
    <s v=""/>
    <s v=""/>
    <s v=""/>
    <s v=""/>
    <n v="8"/>
    <n v="8"/>
    <n v="1.7979146655591054"/>
    <s v="0"/>
    <x v="1"/>
  </r>
  <r>
    <x v="1011"/>
    <d v="2012-05-28T13:06:37"/>
    <n v="3500"/>
    <n v="42000"/>
    <s v="USD"/>
    <n v="42000"/>
    <s v="Category Operations Supv."/>
    <x v="3"/>
    <s v="Kuwait"/>
    <x v="77"/>
    <s v="All the 8 hours baby, all the 8!"/>
    <n v="5"/>
    <m/>
    <s v=""/>
    <s v=""/>
    <s v=""/>
    <s v=""/>
    <s v=""/>
    <s v=""/>
    <s v=""/>
    <n v="8"/>
    <n v="8"/>
    <n v="20.192307692307693"/>
    <s v="0"/>
    <x v="1"/>
  </r>
  <r>
    <x v="1012"/>
    <d v="2012-05-28T13:10:02"/>
    <n v="28000"/>
    <n v="28000"/>
    <s v="USD"/>
    <n v="28000"/>
    <s v="BI"/>
    <x v="7"/>
    <s v="India"/>
    <x v="0"/>
    <s v="2 to 3 hours per day"/>
    <n v="3"/>
    <m/>
    <s v=""/>
    <n v="2"/>
    <n v="3"/>
    <s v=""/>
    <s v=""/>
    <s v=""/>
    <s v=""/>
    <s v=""/>
    <n v="3"/>
    <n v="35.897435897435898"/>
    <s v="0"/>
    <x v="5"/>
  </r>
  <r>
    <x v="1013"/>
    <d v="2012-05-28T13:11:42"/>
    <n v="6000"/>
    <n v="6000"/>
    <s v="USD"/>
    <n v="6000"/>
    <s v="Manager"/>
    <x v="3"/>
    <s v="India"/>
    <x v="0"/>
    <s v="4 to 6 hours a day"/>
    <n v="5"/>
    <m/>
    <s v=""/>
    <s v=""/>
    <s v=""/>
    <n v="4"/>
    <s v=""/>
    <n v="6"/>
    <s v=""/>
    <s v=""/>
    <n v="6"/>
    <n v="3.8461538461538463"/>
    <s v="0"/>
    <x v="1"/>
  </r>
  <r>
    <x v="1014"/>
    <d v="2012-05-28T13:26:22"/>
    <n v="55"/>
    <n v="55000"/>
    <s v="NZD"/>
    <n v="43867.345148271634"/>
    <s v="Financial Analyst"/>
    <x v="0"/>
    <s v="New Zealand"/>
    <x v="49"/>
    <s v="All the 8 hours baby, all the 8!"/>
    <n v="10"/>
    <m/>
    <s v=""/>
    <s v=""/>
    <s v=""/>
    <s v=""/>
    <s v=""/>
    <s v=""/>
    <s v=""/>
    <n v="8"/>
    <n v="8"/>
    <n v="21.090069782822901"/>
    <s v="0"/>
    <x v="3"/>
  </r>
  <r>
    <x v="1015"/>
    <d v="2012-05-28T13:27:46"/>
    <s v="10 Lakh"/>
    <n v="1000000"/>
    <s v="INR"/>
    <n v="17807.916687442568"/>
    <s v="Teaching"/>
    <x v="0"/>
    <s v="India"/>
    <x v="0"/>
    <s v="1 or 2 hours a day"/>
    <n v="25"/>
    <m/>
    <n v="1"/>
    <n v="2"/>
    <s v=""/>
    <s v=""/>
    <s v=""/>
    <s v=""/>
    <s v=""/>
    <s v=""/>
    <n v="2"/>
    <n v="34.245993629697246"/>
    <s v="0"/>
    <x v="2"/>
  </r>
  <r>
    <x v="1016"/>
    <d v="2012-05-28T13:37:10"/>
    <n v="600000"/>
    <n v="600000"/>
    <s v="INR"/>
    <n v="10684.750012465542"/>
    <s v="Business Analyst"/>
    <x v="0"/>
    <s v="India"/>
    <x v="0"/>
    <s v="All the 8 hours baby, all the 8!"/>
    <n v="12"/>
    <m/>
    <s v=""/>
    <s v=""/>
    <s v=""/>
    <s v=""/>
    <s v=""/>
    <s v=""/>
    <s v=""/>
    <n v="8"/>
    <n v="8"/>
    <n v="5.1368990444545872"/>
    <s v="0"/>
    <x v="2"/>
  </r>
  <r>
    <x v="1017"/>
    <d v="2012-05-28T13:40:58"/>
    <s v="USD 60000"/>
    <n v="60000"/>
    <s v="USD"/>
    <n v="60000"/>
    <s v="Excel Developer"/>
    <x v="8"/>
    <s v="Finland"/>
    <x v="41"/>
    <s v="All the 8 hours baby, all the 8!"/>
    <n v="5"/>
    <m/>
    <s v=""/>
    <s v=""/>
    <s v=""/>
    <s v=""/>
    <s v=""/>
    <s v=""/>
    <s v=""/>
    <n v="8"/>
    <n v="8"/>
    <n v="28.846153846153847"/>
    <s v="0"/>
    <x v="1"/>
  </r>
  <r>
    <x v="1018"/>
    <d v="2012-05-28T13:41:33"/>
    <n v="476000"/>
    <n v="476000"/>
    <s v="INR"/>
    <n v="8476.5683432226633"/>
    <s v="Report Specialist"/>
    <x v="7"/>
    <s v="India"/>
    <x v="0"/>
    <s v="4 to 6 hours a day"/>
    <n v="8"/>
    <m/>
    <s v=""/>
    <s v=""/>
    <s v=""/>
    <n v="4"/>
    <s v=""/>
    <n v="6"/>
    <s v=""/>
    <s v=""/>
    <n v="6"/>
    <n v="5.4336976559119643"/>
    <s v="0"/>
    <x v="3"/>
  </r>
  <r>
    <x v="1019"/>
    <d v="2012-05-28T13:42:12"/>
    <n v="725"/>
    <n v="8700"/>
    <s v="USD"/>
    <n v="8700"/>
    <s v="Project Controlling (MIS Reports)"/>
    <x v="1"/>
    <s v="India"/>
    <x v="0"/>
    <s v="2 to 3 hours per day"/>
    <n v="7"/>
    <m/>
    <s v=""/>
    <n v="2"/>
    <n v="3"/>
    <s v=""/>
    <s v=""/>
    <s v=""/>
    <s v=""/>
    <s v=""/>
    <n v="3"/>
    <n v="11.153846153846153"/>
    <s v="0"/>
    <x v="3"/>
  </r>
  <r>
    <x v="1020"/>
    <d v="2012-05-28T13:42:35"/>
    <s v="2,00,000 INR"/>
    <n v="200000"/>
    <s v="INR"/>
    <n v="3561.5833374885137"/>
    <s v="Monitoring &amp; evaluation officer"/>
    <x v="3"/>
    <s v="India"/>
    <x v="0"/>
    <s v="All the 8 hours baby, all the 8!"/>
    <n v="8"/>
    <m/>
    <s v=""/>
    <s v=""/>
    <s v=""/>
    <s v=""/>
    <s v=""/>
    <s v=""/>
    <s v=""/>
    <n v="8"/>
    <n v="8"/>
    <n v="1.7122996814848623"/>
    <s v="0"/>
    <x v="3"/>
  </r>
  <r>
    <x v="1021"/>
    <d v="2012-05-28T13:43:01"/>
    <n v="1.8"/>
    <n v="180000"/>
    <s v="INR"/>
    <n v="3205.4250037396623"/>
    <s v="MIS EXCUTIVE"/>
    <x v="7"/>
    <s v="India"/>
    <x v="0"/>
    <s v="All the 8 hours baby, all the 8!"/>
    <n v="4"/>
    <m/>
    <s v=""/>
    <s v=""/>
    <s v=""/>
    <s v=""/>
    <s v=""/>
    <s v=""/>
    <s v=""/>
    <n v="8"/>
    <n v="8"/>
    <n v="1.5410697133363762"/>
    <s v="0"/>
    <x v="1"/>
  </r>
  <r>
    <x v="1022"/>
    <d v="2012-05-28T13:46:17"/>
    <n v="252000"/>
    <n v="252000"/>
    <s v="INR"/>
    <n v="4487.5950052355274"/>
    <s v="Accounts Exec"/>
    <x v="5"/>
    <s v="India"/>
    <x v="0"/>
    <s v="1 or 2 hours a day"/>
    <n v="5"/>
    <m/>
    <n v="1"/>
    <n v="2"/>
    <s v=""/>
    <s v=""/>
    <s v=""/>
    <s v=""/>
    <s v=""/>
    <s v=""/>
    <n v="2"/>
    <n v="8.6299903946837073"/>
    <s v="0"/>
    <x v="1"/>
  </r>
  <r>
    <x v="1023"/>
    <d v="2012-05-28T13:54:57"/>
    <s v="Rs. 700000"/>
    <n v="700000"/>
    <s v="INR"/>
    <n v="12465.541681209797"/>
    <s v="Credit Analyst"/>
    <x v="0"/>
    <s v="India"/>
    <x v="0"/>
    <s v="4 to 6 hours a day"/>
    <n v="5"/>
    <m/>
    <s v=""/>
    <s v=""/>
    <s v=""/>
    <n v="4"/>
    <s v=""/>
    <n v="6"/>
    <s v=""/>
    <s v=""/>
    <n v="6"/>
    <n v="7.990731846929358"/>
    <s v="0"/>
    <x v="1"/>
  </r>
  <r>
    <x v="1024"/>
    <d v="2012-05-28T14:00:56"/>
    <n v="194"/>
    <n v="2400"/>
    <s v="USD"/>
    <n v="2400"/>
    <s v="Accounts Officer"/>
    <x v="5"/>
    <s v="Pakistan"/>
    <x v="3"/>
    <s v="2 to 3 hours per day"/>
    <n v="15"/>
    <m/>
    <s v=""/>
    <n v="2"/>
    <n v="3"/>
    <s v=""/>
    <s v=""/>
    <s v=""/>
    <s v=""/>
    <s v=""/>
    <n v="3"/>
    <n v="3.0769230769230771"/>
    <s v="0"/>
    <x v="2"/>
  </r>
  <r>
    <x v="1025"/>
    <d v="2012-05-28T14:11:34"/>
    <s v="55000 usd"/>
    <n v="55000"/>
    <s v="USD"/>
    <n v="55000"/>
    <s v="Economist"/>
    <x v="7"/>
    <s v="Israel"/>
    <x v="35"/>
    <s v="4 to 6 hours a day"/>
    <n v="6"/>
    <m/>
    <s v=""/>
    <s v=""/>
    <s v=""/>
    <n v="4"/>
    <s v=""/>
    <n v="6"/>
    <s v=""/>
    <s v=""/>
    <n v="6"/>
    <n v="35.256410256410255"/>
    <s v="0"/>
    <x v="3"/>
  </r>
  <r>
    <x v="1026"/>
    <d v="2012-05-28T14:12:35"/>
    <s v="12000 $"/>
    <n v="12000"/>
    <s v="USD"/>
    <n v="12000"/>
    <s v="planning &amp; Sales Control emploee"/>
    <x v="1"/>
    <s v="Iran"/>
    <x v="40"/>
    <s v="4 to 6 hours a day"/>
    <n v="3"/>
    <m/>
    <s v=""/>
    <s v=""/>
    <s v=""/>
    <n v="4"/>
    <s v=""/>
    <n v="6"/>
    <s v=""/>
    <s v=""/>
    <n v="6"/>
    <n v="7.6923076923076925"/>
    <s v="0"/>
    <x v="5"/>
  </r>
  <r>
    <x v="1027"/>
    <d v="2012-05-28T14:12:50"/>
    <n v="43500"/>
    <n v="43500"/>
    <s v="EUR"/>
    <n v="55262.375596134938"/>
    <s v="RRHH"/>
    <x v="3"/>
    <s v="SPAIN"/>
    <x v="48"/>
    <s v="2 to 3 hours per day"/>
    <n v="10"/>
    <m/>
    <s v=""/>
    <n v="2"/>
    <n v="3"/>
    <s v=""/>
    <s v=""/>
    <s v=""/>
    <s v=""/>
    <s v=""/>
    <n v="3"/>
    <n v="70.849199482224279"/>
    <s v="0"/>
    <x v="3"/>
  </r>
  <r>
    <x v="1028"/>
    <d v="2012-05-28T14:12:52"/>
    <s v="Rs. 1200000"/>
    <n v="1200000"/>
    <s v="INR"/>
    <n v="21369.500024931083"/>
    <s v="Management Trainee"/>
    <x v="3"/>
    <s v="India"/>
    <x v="0"/>
    <s v="2 to 3 hours per day"/>
    <n v="2"/>
    <m/>
    <s v=""/>
    <n v="2"/>
    <n v="3"/>
    <s v=""/>
    <s v=""/>
    <s v=""/>
    <s v=""/>
    <s v=""/>
    <n v="3"/>
    <n v="27.396794903757797"/>
    <s v="0"/>
    <x v="5"/>
  </r>
  <r>
    <x v="1029"/>
    <d v="2012-05-28T14:18:40"/>
    <n v="26000"/>
    <n v="26000"/>
    <s v="GBP"/>
    <n v="40980.635073749385"/>
    <s v="Consultant"/>
    <x v="8"/>
    <s v="UK"/>
    <x v="14"/>
    <s v="All the 8 hours baby, all the 8!"/>
    <n v="8"/>
    <m/>
    <s v=""/>
    <s v=""/>
    <s v=""/>
    <s v=""/>
    <s v=""/>
    <s v=""/>
    <s v=""/>
    <n v="8"/>
    <n v="8"/>
    <n v="19.702228400841051"/>
    <s v="0"/>
    <x v="3"/>
  </r>
  <r>
    <x v="1030"/>
    <d v="2012-05-28T14:21:27"/>
    <n v="50000"/>
    <n v="50000"/>
    <s v="AUD"/>
    <n v="50995.482820131787"/>
    <s v="BA"/>
    <x v="0"/>
    <s v="Australia"/>
    <x v="16"/>
    <s v="4 to 6 hours a day"/>
    <n v="4"/>
    <m/>
    <s v=""/>
    <s v=""/>
    <s v=""/>
    <n v="4"/>
    <s v=""/>
    <n v="6"/>
    <s v=""/>
    <s v=""/>
    <n v="6"/>
    <n v="32.689412064187046"/>
    <s v="0"/>
    <x v="1"/>
  </r>
  <r>
    <x v="1031"/>
    <d v="2012-05-28T14:22:02"/>
    <s v="16000 euro"/>
    <n v="16000"/>
    <s v="EUR"/>
    <n v="20326.391023865726"/>
    <s v="Management Information Systems"/>
    <x v="3"/>
    <s v="Greece"/>
    <x v="27"/>
    <s v="All the 8 hours baby, all the 8!"/>
    <n v="16"/>
    <m/>
    <s v=""/>
    <s v=""/>
    <s v=""/>
    <s v=""/>
    <s v=""/>
    <s v=""/>
    <s v=""/>
    <n v="8"/>
    <n v="8"/>
    <n v="9.7723033768585221"/>
    <s v="0"/>
    <x v="2"/>
  </r>
  <r>
    <x v="1032"/>
    <d v="2012-05-28T14:23:57"/>
    <n v="1000"/>
    <n v="12000"/>
    <s v="USD"/>
    <n v="12000"/>
    <s v="consultant"/>
    <x v="8"/>
    <s v="India"/>
    <x v="0"/>
    <s v="2 to 3 hours per day"/>
    <n v="8"/>
    <m/>
    <s v=""/>
    <n v="2"/>
    <n v="3"/>
    <s v=""/>
    <s v=""/>
    <s v=""/>
    <s v=""/>
    <s v=""/>
    <n v="3"/>
    <n v="15.384615384615385"/>
    <s v="0"/>
    <x v="3"/>
  </r>
  <r>
    <x v="1033"/>
    <d v="2012-05-28T14:30:05"/>
    <s v="ZAR240000"/>
    <n v="240000"/>
    <s v="ZAR"/>
    <n v="29261.227167098674"/>
    <s v="Bookkeeper"/>
    <x v="5"/>
    <s v="South Africa"/>
    <x v="11"/>
    <s v="2 to 3 hours per day"/>
    <n v="20"/>
    <m/>
    <s v=""/>
    <n v="2"/>
    <n v="3"/>
    <s v=""/>
    <s v=""/>
    <s v=""/>
    <s v=""/>
    <s v=""/>
    <n v="3"/>
    <n v="37.514393803972659"/>
    <s v="0"/>
    <x v="2"/>
  </r>
  <r>
    <x v="1034"/>
    <d v="2012-05-28T14:32:11"/>
    <n v="120000"/>
    <n v="120000"/>
    <s v="ZAR"/>
    <n v="14630.613583549337"/>
    <s v="VP"/>
    <x v="4"/>
    <s v="South Africa"/>
    <x v="11"/>
    <s v="4 to 6 hours a day"/>
    <n v="10"/>
    <m/>
    <s v=""/>
    <s v=""/>
    <s v=""/>
    <n v="4"/>
    <s v=""/>
    <n v="6"/>
    <s v=""/>
    <s v=""/>
    <n v="6"/>
    <n v="9.3785984509931648"/>
    <s v="0"/>
    <x v="3"/>
  </r>
  <r>
    <x v="1035"/>
    <d v="2012-05-28T14:34:34"/>
    <n v="408000"/>
    <n v="408000"/>
    <s v="INR"/>
    <n v="7265.630008476568"/>
    <s v="Sr Exec - Finance"/>
    <x v="5"/>
    <s v="India"/>
    <x v="0"/>
    <s v="All the 8 hours baby, all the 8!"/>
    <n v="5"/>
    <m/>
    <s v=""/>
    <s v=""/>
    <s v=""/>
    <s v=""/>
    <s v=""/>
    <s v=""/>
    <s v=""/>
    <n v="8"/>
    <n v="8"/>
    <n v="3.4930913502291192"/>
    <s v="0"/>
    <x v="1"/>
  </r>
  <r>
    <x v="1036"/>
    <d v="2012-05-28T14:34:37"/>
    <s v="Â£28000"/>
    <n v="28000"/>
    <s v="GBP"/>
    <n v="44132.991617883956"/>
    <s v="Modeller"/>
    <x v="0"/>
    <s v="UK"/>
    <x v="14"/>
    <s v="2 to 3 hours per day"/>
    <n v="16"/>
    <m/>
    <s v=""/>
    <n v="2"/>
    <n v="3"/>
    <s v=""/>
    <s v=""/>
    <s v=""/>
    <s v=""/>
    <s v=""/>
    <n v="3"/>
    <n v="56.580758484466614"/>
    <s v="0"/>
    <x v="2"/>
  </r>
  <r>
    <x v="1037"/>
    <d v="2012-05-28T14:40:54"/>
    <s v="INR 530000 "/>
    <n v="530000"/>
    <s v="INR"/>
    <n v="9438.1958443445619"/>
    <s v="Project Administrator"/>
    <x v="0"/>
    <s v="India"/>
    <x v="0"/>
    <s v="2 to 3 hours per day"/>
    <n v="7"/>
    <m/>
    <s v=""/>
    <n v="2"/>
    <n v="3"/>
    <s v=""/>
    <s v=""/>
    <s v=""/>
    <s v=""/>
    <s v=""/>
    <n v="3"/>
    <n v="12.100251082493028"/>
    <s v="0"/>
    <x v="3"/>
  </r>
  <r>
    <x v="1038"/>
    <d v="2012-05-28T14:43:40"/>
    <s v="1500 $"/>
    <n v="18000"/>
    <s v="USD"/>
    <n v="18000"/>
    <s v="Analyst"/>
    <x v="0"/>
    <s v="Poland"/>
    <x v="15"/>
    <s v="4 to 6 hours a day"/>
    <n v="7"/>
    <m/>
    <s v=""/>
    <s v=""/>
    <s v=""/>
    <n v="4"/>
    <s v=""/>
    <n v="6"/>
    <s v=""/>
    <s v=""/>
    <n v="6"/>
    <n v="11.538461538461538"/>
    <s v="0"/>
    <x v="3"/>
  </r>
  <r>
    <x v="1039"/>
    <d v="2012-05-28T14:44:26"/>
    <s v="Rs 200000"/>
    <n v="200000"/>
    <s v="INR"/>
    <n v="3561.5833374885137"/>
    <s v="Business Development Executive"/>
    <x v="3"/>
    <s v="India"/>
    <x v="0"/>
    <s v="2 to 3 hours per day"/>
    <n v="5"/>
    <m/>
    <s v=""/>
    <n v="2"/>
    <n v="3"/>
    <s v=""/>
    <s v=""/>
    <s v=""/>
    <s v=""/>
    <s v=""/>
    <n v="3"/>
    <n v="4.5661324839596329"/>
    <s v="0"/>
    <x v="1"/>
  </r>
  <r>
    <x v="1040"/>
    <d v="2012-05-28T14:45:04"/>
    <s v="2LAKHS"/>
    <n v="200000"/>
    <s v="INR"/>
    <n v="3561.5833374885137"/>
    <s v="MIS Executive"/>
    <x v="7"/>
    <s v="India"/>
    <x v="0"/>
    <s v="4 to 6 hours a day"/>
    <n v="3"/>
    <m/>
    <s v=""/>
    <s v=""/>
    <s v=""/>
    <n v="4"/>
    <s v=""/>
    <n v="6"/>
    <s v=""/>
    <s v=""/>
    <n v="6"/>
    <n v="2.2830662419798164"/>
    <s v="0"/>
    <x v="5"/>
  </r>
  <r>
    <x v="1041"/>
    <d v="2012-05-28T14:46:42"/>
    <n v="5100"/>
    <n v="5100"/>
    <s v="USD"/>
    <n v="5100"/>
    <s v="MIS Executive"/>
    <x v="7"/>
    <s v="India"/>
    <x v="0"/>
    <s v="All the 8 hours baby, all the 8!"/>
    <n v="8"/>
    <m/>
    <s v=""/>
    <s v=""/>
    <s v=""/>
    <s v=""/>
    <s v=""/>
    <s v=""/>
    <s v=""/>
    <n v="8"/>
    <n v="8"/>
    <n v="2.4519230769230771"/>
    <s v="0"/>
    <x v="3"/>
  </r>
  <r>
    <x v="1042"/>
    <d v="2012-05-28T14:50:03"/>
    <n v="100000"/>
    <n v="1200000"/>
    <s v="INR"/>
    <n v="21369.500024931083"/>
    <s v="executive"/>
    <x v="0"/>
    <s v="India"/>
    <x v="0"/>
    <s v="4 to 6 hours a day"/>
    <n v="7"/>
    <m/>
    <s v=""/>
    <s v=""/>
    <s v=""/>
    <n v="4"/>
    <s v=""/>
    <n v="6"/>
    <s v=""/>
    <s v=""/>
    <n v="6"/>
    <n v="13.698397451878899"/>
    <s v="0"/>
    <x v="3"/>
  </r>
  <r>
    <x v="1043"/>
    <d v="2012-05-28T14:52:45"/>
    <s v="Rs. 25000"/>
    <n v="300000"/>
    <s v="INR"/>
    <n v="5342.3750062327708"/>
    <s v="Professional consultant-Finance"/>
    <x v="8"/>
    <s v="India"/>
    <x v="0"/>
    <s v="2 to 3 hours per day"/>
    <n v="1"/>
    <m/>
    <s v=""/>
    <n v="2"/>
    <n v="3"/>
    <s v=""/>
    <s v=""/>
    <s v=""/>
    <s v=""/>
    <s v=""/>
    <n v="3"/>
    <n v="6.8491987259394493"/>
    <s v="0"/>
    <x v="4"/>
  </r>
  <r>
    <x v="1044"/>
    <d v="2012-05-28T14:53:02"/>
    <n v="50000"/>
    <n v="50000"/>
    <s v="USD"/>
    <n v="50000"/>
    <s v="Managing Partner"/>
    <x v="4"/>
    <s v="India"/>
    <x v="0"/>
    <s v="1 or 2 hours a day"/>
    <n v="26"/>
    <m/>
    <n v="1"/>
    <n v="2"/>
    <s v=""/>
    <s v=""/>
    <s v=""/>
    <s v=""/>
    <s v=""/>
    <s v=""/>
    <n v="2"/>
    <n v="96.15384615384616"/>
    <s v="0"/>
    <x v="2"/>
  </r>
  <r>
    <x v="1045"/>
    <d v="2012-05-28T14:53:44"/>
    <s v="1600000Rs"/>
    <n v="1600000"/>
    <s v="INR"/>
    <n v="28492.66669990811"/>
    <s v="Manager Fin"/>
    <x v="3"/>
    <s v="India"/>
    <x v="0"/>
    <s v="All the 8 hours baby, all the 8!"/>
    <n v="9"/>
    <m/>
    <s v=""/>
    <s v=""/>
    <s v=""/>
    <s v=""/>
    <s v=""/>
    <s v=""/>
    <s v=""/>
    <n v="8"/>
    <n v="8"/>
    <n v="13.698397451878899"/>
    <s v="0"/>
    <x v="3"/>
  </r>
  <r>
    <x v="1046"/>
    <d v="2012-05-28T14:56:27"/>
    <n v="15600"/>
    <n v="15600"/>
    <s v="GBP"/>
    <n v="24588.381044249632"/>
    <s v="business data analyst"/>
    <x v="0"/>
    <s v="UK"/>
    <x v="14"/>
    <s v="All the 8 hours baby, all the 8!"/>
    <n v="0"/>
    <m/>
    <s v=""/>
    <s v=""/>
    <s v=""/>
    <s v=""/>
    <s v=""/>
    <s v=""/>
    <s v=""/>
    <n v="8"/>
    <n v="8"/>
    <n v="11.821337040504631"/>
    <s v="0"/>
    <x v="0"/>
  </r>
  <r>
    <x v="1047"/>
    <d v="2012-05-28T15:12:38"/>
    <n v="7000"/>
    <n v="7000"/>
    <s v="USD"/>
    <n v="7000"/>
    <s v="MIS Executive"/>
    <x v="7"/>
    <s v="India"/>
    <x v="0"/>
    <s v="All the 8 hours baby, all the 8!"/>
    <n v="5"/>
    <m/>
    <s v=""/>
    <s v=""/>
    <s v=""/>
    <s v=""/>
    <s v=""/>
    <s v=""/>
    <s v=""/>
    <n v="8"/>
    <n v="8"/>
    <n v="3.3653846153846154"/>
    <s v="0"/>
    <x v="1"/>
  </r>
  <r>
    <x v="1048"/>
    <d v="2012-05-28T15:16:20"/>
    <s v="Rs. 438000"/>
    <n v="438000"/>
    <s v="INR"/>
    <n v="7799.8675090998449"/>
    <s v="Assistant Professor"/>
    <x v="0"/>
    <s v="India"/>
    <x v="0"/>
    <s v="1 or 2 hours a day"/>
    <n v="10"/>
    <m/>
    <n v="1"/>
    <n v="2"/>
    <s v=""/>
    <s v=""/>
    <s v=""/>
    <s v=""/>
    <s v=""/>
    <s v=""/>
    <n v="2"/>
    <n v="14.999745209807394"/>
    <s v="0"/>
    <x v="3"/>
  </r>
  <r>
    <x v="1049"/>
    <d v="2012-05-28T15:21:51"/>
    <s v="Â£50"/>
    <n v="50000"/>
    <s v="GBP"/>
    <n v="78808.913603364199"/>
    <s v="Production manager"/>
    <x v="3"/>
    <s v="UK"/>
    <x v="14"/>
    <s v="2 to 3 hours per day"/>
    <n v="12"/>
    <m/>
    <s v=""/>
    <n v="2"/>
    <n v="3"/>
    <s v=""/>
    <s v=""/>
    <s v=""/>
    <s v=""/>
    <s v=""/>
    <n v="3"/>
    <n v="101.03706872226179"/>
    <s v="0"/>
    <x v="2"/>
  </r>
  <r>
    <x v="1050"/>
    <d v="2012-05-28T15:27:59"/>
    <n v="560"/>
    <n v="6720"/>
    <s v="USD"/>
    <n v="6720"/>
    <s v="MIS Executive"/>
    <x v="7"/>
    <s v="India"/>
    <x v="0"/>
    <s v="4 to 6 hours a day"/>
    <n v="6"/>
    <m/>
    <s v=""/>
    <s v=""/>
    <s v=""/>
    <n v="4"/>
    <s v=""/>
    <n v="6"/>
    <s v=""/>
    <s v=""/>
    <n v="6"/>
    <n v="4.3076923076923075"/>
    <s v="0"/>
    <x v="3"/>
  </r>
  <r>
    <x v="1051"/>
    <d v="2012-05-28T15:29:24"/>
    <s v="INR 2.5 Lakh"/>
    <n v="250000"/>
    <s v="INR"/>
    <n v="4451.9791718606421"/>
    <s v="SR. MIS "/>
    <x v="7"/>
    <s v="India"/>
    <x v="0"/>
    <s v="All the 8 hours baby, all the 8!"/>
    <n v="3.5"/>
    <m/>
    <s v=""/>
    <s v=""/>
    <s v=""/>
    <s v=""/>
    <s v=""/>
    <s v=""/>
    <s v=""/>
    <n v="8"/>
    <n v="8"/>
    <n v="2.1403746018560779"/>
    <s v="0"/>
    <x v="1"/>
  </r>
  <r>
    <x v="1052"/>
    <d v="2012-05-28T15:29:53"/>
    <s v="Â£30000"/>
    <n v="30000"/>
    <s v="GBP"/>
    <n v="47285.348162018527"/>
    <s v="Data Analyst"/>
    <x v="0"/>
    <s v="UK"/>
    <x v="14"/>
    <s v="All the 8 hours baby, all the 8!"/>
    <n v="15"/>
    <m/>
    <s v=""/>
    <s v=""/>
    <s v=""/>
    <s v=""/>
    <s v=""/>
    <s v=""/>
    <s v=""/>
    <n v="8"/>
    <n v="8"/>
    <n v="22.733340462508906"/>
    <s v="0"/>
    <x v="2"/>
  </r>
  <r>
    <x v="1053"/>
    <d v="2012-05-28T15:33:23"/>
    <n v="600"/>
    <n v="7200"/>
    <s v="USD"/>
    <n v="7200"/>
    <s v="Data Entry Operator"/>
    <x v="0"/>
    <s v="India"/>
    <x v="0"/>
    <s v="All the 8 hours baby, all the 8!"/>
    <n v="10"/>
    <m/>
    <s v=""/>
    <s v=""/>
    <s v=""/>
    <s v=""/>
    <s v=""/>
    <s v=""/>
    <s v=""/>
    <n v="8"/>
    <n v="8"/>
    <n v="3.4615384615384617"/>
    <s v="0"/>
    <x v="3"/>
  </r>
  <r>
    <x v="1054"/>
    <d v="2012-05-28T15:33:37"/>
    <s v="INR 2500000"/>
    <n v="2500000"/>
    <s v="INR"/>
    <n v="44519.791718606422"/>
    <s v="Vice President"/>
    <x v="4"/>
    <s v="India"/>
    <x v="0"/>
    <s v="4 to 6 hours a day"/>
    <n v="9"/>
    <m/>
    <s v=""/>
    <s v=""/>
    <s v=""/>
    <n v="4"/>
    <s v=""/>
    <n v="6"/>
    <s v=""/>
    <s v=""/>
    <n v="6"/>
    <n v="28.538328024747706"/>
    <s v="0"/>
    <x v="3"/>
  </r>
  <r>
    <x v="1055"/>
    <d v="2012-05-28T15:34:12"/>
    <n v="140000"/>
    <n v="140000"/>
    <s v="INR"/>
    <n v="2493.1083362419595"/>
    <s v="Accountant"/>
    <x v="5"/>
    <s v="India"/>
    <x v="0"/>
    <s v="4 to 6 hours a day"/>
    <n v="4"/>
    <m/>
    <s v=""/>
    <s v=""/>
    <s v=""/>
    <n v="4"/>
    <s v=""/>
    <n v="6"/>
    <s v=""/>
    <s v=""/>
    <n v="6"/>
    <n v="1.5981463693858715"/>
    <s v="0"/>
    <x v="1"/>
  </r>
  <r>
    <x v="1056"/>
    <d v="2012-05-28T15:35:32"/>
    <n v="20000"/>
    <n v="20000"/>
    <s v="GBP"/>
    <n v="31523.565441345683"/>
    <s v="finance assistant"/>
    <x v="0"/>
    <s v="UK"/>
    <x v="14"/>
    <s v="4 to 6 hours a day"/>
    <n v="1"/>
    <m/>
    <s v=""/>
    <s v=""/>
    <s v=""/>
    <n v="4"/>
    <s v=""/>
    <n v="6"/>
    <s v=""/>
    <s v=""/>
    <n v="6"/>
    <n v="20.20741374445236"/>
    <s v="0"/>
    <x v="4"/>
  </r>
  <r>
    <x v="1057"/>
    <d v="2012-05-28T15:37:23"/>
    <n v="1200000"/>
    <n v="1200000"/>
    <s v="INR"/>
    <n v="21369.500024931083"/>
    <s v="finance controller"/>
    <x v="1"/>
    <s v="India"/>
    <x v="0"/>
    <s v="4 to 6 hours a day"/>
    <n v="8"/>
    <m/>
    <s v=""/>
    <s v=""/>
    <s v=""/>
    <n v="4"/>
    <s v=""/>
    <n v="6"/>
    <s v=""/>
    <s v=""/>
    <n v="6"/>
    <n v="13.698397451878899"/>
    <s v="0"/>
    <x v="3"/>
  </r>
  <r>
    <x v="1058"/>
    <d v="2012-05-28T15:42:04"/>
    <n v="80000"/>
    <n v="80000"/>
    <s v="GBP"/>
    <n v="126094.26176538273"/>
    <s v="Manufacturing consultant"/>
    <x v="8"/>
    <s v="UK"/>
    <x v="14"/>
    <s v="4 to 6 hours a day"/>
    <n v="10"/>
    <m/>
    <s v=""/>
    <s v=""/>
    <s v=""/>
    <n v="4"/>
    <s v=""/>
    <n v="6"/>
    <s v=""/>
    <s v=""/>
    <n v="6"/>
    <n v="80.82965497780944"/>
    <s v="0"/>
    <x v="3"/>
  </r>
  <r>
    <x v="1059"/>
    <d v="2012-05-28T15:44:12"/>
    <s v="Â£63000"/>
    <n v="63000"/>
    <s v="GBP"/>
    <n v="99299.231140238902"/>
    <s v="Business Improvement Specialist"/>
    <x v="6"/>
    <s v="UK"/>
    <x v="14"/>
    <s v="2 to 3 hours per day"/>
    <n v="1"/>
    <m/>
    <s v=""/>
    <n v="2"/>
    <n v="3"/>
    <s v=""/>
    <s v=""/>
    <s v=""/>
    <s v=""/>
    <s v=""/>
    <n v="3"/>
    <n v="127.30670659004987"/>
    <s v="0"/>
    <x v="4"/>
  </r>
  <r>
    <x v="1060"/>
    <d v="2012-05-28T15:47:46"/>
    <s v="Â£55000"/>
    <n v="55000"/>
    <s v="GBP"/>
    <n v="86689.804963700633"/>
    <s v="Finance Director"/>
    <x v="4"/>
    <s v="UK"/>
    <x v="14"/>
    <s v="2 to 3 hours per day"/>
    <n v="22"/>
    <m/>
    <s v=""/>
    <n v="2"/>
    <n v="3"/>
    <s v=""/>
    <s v=""/>
    <s v=""/>
    <s v=""/>
    <s v=""/>
    <n v="3"/>
    <n v="111.14077559448799"/>
    <s v="0"/>
    <x v="2"/>
  </r>
  <r>
    <x v="1061"/>
    <d v="2012-05-28T15:48:23"/>
    <s v="50000 US $ per year"/>
    <n v="50000"/>
    <s v="USD"/>
    <n v="50000"/>
    <s v="Sr. Manager MIS"/>
    <x v="3"/>
    <s v="India"/>
    <x v="0"/>
    <s v="2 to 3 hours per day"/>
    <n v="30"/>
    <m/>
    <s v=""/>
    <n v="2"/>
    <n v="3"/>
    <s v=""/>
    <s v=""/>
    <s v=""/>
    <s v=""/>
    <s v=""/>
    <n v="3"/>
    <n v="64.102564102564102"/>
    <s v="0"/>
    <x v="2"/>
  </r>
  <r>
    <x v="1062"/>
    <d v="2012-05-28T15:49:22"/>
    <n v="240000"/>
    <n v="240000"/>
    <s v="INR"/>
    <n v="4273.9000049862161"/>
    <s v="Executive"/>
    <x v="0"/>
    <s v="India"/>
    <x v="0"/>
    <s v="2 to 3 hours per day"/>
    <n v="3"/>
    <m/>
    <s v=""/>
    <n v="2"/>
    <n v="3"/>
    <s v=""/>
    <s v=""/>
    <s v=""/>
    <s v=""/>
    <s v=""/>
    <n v="3"/>
    <n v="5.4793589807515595"/>
    <s v="0"/>
    <x v="5"/>
  </r>
  <r>
    <x v="1063"/>
    <d v="2012-05-28T15:49:54"/>
    <s v="Rs. 250000"/>
    <n v="250000"/>
    <s v="INR"/>
    <n v="4451.9791718606421"/>
    <s v="MIS Executive"/>
    <x v="7"/>
    <s v="India"/>
    <x v="0"/>
    <s v="2 to 3 hours per day"/>
    <n v="3"/>
    <m/>
    <s v=""/>
    <n v="2"/>
    <n v="3"/>
    <s v=""/>
    <s v=""/>
    <s v=""/>
    <s v=""/>
    <s v=""/>
    <n v="3"/>
    <n v="5.7076656049495407"/>
    <s v="0"/>
    <x v="5"/>
  </r>
  <r>
    <x v="1064"/>
    <d v="2012-05-28T15:51:32"/>
    <s v="50000 INR"/>
    <n v="600000"/>
    <s v="INR"/>
    <n v="10684.750012465542"/>
    <s v="Sr.Supervisor"/>
    <x v="0"/>
    <s v="India"/>
    <x v="0"/>
    <s v="4 to 6 hours a day"/>
    <n v="10"/>
    <m/>
    <s v=""/>
    <s v=""/>
    <s v=""/>
    <n v="4"/>
    <s v=""/>
    <n v="6"/>
    <s v=""/>
    <s v=""/>
    <n v="6"/>
    <n v="6.8491987259394493"/>
    <s v="0"/>
    <x v="3"/>
  </r>
  <r>
    <x v="1065"/>
    <d v="2012-05-28T15:59:46"/>
    <n v="40500"/>
    <n v="40500"/>
    <s v="GBP"/>
    <n v="63835.220018725006"/>
    <s v="Policy, Performance and Research Officer"/>
    <x v="3"/>
    <s v="UK"/>
    <x v="14"/>
    <s v="2 to 3 hours per day"/>
    <n v="25"/>
    <m/>
    <s v=""/>
    <n v="2"/>
    <n v="3"/>
    <s v=""/>
    <s v=""/>
    <s v=""/>
    <s v=""/>
    <s v=""/>
    <n v="3"/>
    <n v="81.840025665032059"/>
    <s v="0"/>
    <x v="2"/>
  </r>
  <r>
    <x v="1066"/>
    <d v="2012-05-28T16:01:05"/>
    <s v="Â£23000"/>
    <n v="23000"/>
    <s v="GBP"/>
    <n v="36252.100257547536"/>
    <s v="Data Analyst"/>
    <x v="0"/>
    <s v="UK"/>
    <x v="14"/>
    <s v="All the 8 hours baby, all the 8!"/>
    <n v="5"/>
    <m/>
    <s v=""/>
    <s v=""/>
    <s v=""/>
    <s v=""/>
    <s v=""/>
    <s v=""/>
    <s v=""/>
    <n v="8"/>
    <n v="8"/>
    <n v="17.428894354590163"/>
    <s v="0"/>
    <x v="1"/>
  </r>
  <r>
    <x v="1067"/>
    <d v="2012-05-28T16:03:18"/>
    <n v="7960"/>
    <n v="7960"/>
    <s v="USD"/>
    <n v="7960"/>
    <s v="Team Leader"/>
    <x v="3"/>
    <s v="India"/>
    <x v="0"/>
    <s v="4 to 6 hours a day"/>
    <n v="7"/>
    <m/>
    <s v=""/>
    <s v=""/>
    <s v=""/>
    <n v="4"/>
    <s v=""/>
    <n v="6"/>
    <s v=""/>
    <s v=""/>
    <n v="6"/>
    <n v="5.1025641025641031"/>
    <s v="0"/>
    <x v="3"/>
  </r>
  <r>
    <x v="1068"/>
    <d v="2012-05-28T16:03:45"/>
    <s v="Rs500000"/>
    <n v="500000"/>
    <s v="INR"/>
    <n v="8903.9583437212841"/>
    <s v="Executive"/>
    <x v="0"/>
    <s v="India"/>
    <x v="0"/>
    <s v="2 to 3 hours per day"/>
    <n v="23"/>
    <m/>
    <s v=""/>
    <n v="2"/>
    <n v="3"/>
    <s v=""/>
    <s v=""/>
    <s v=""/>
    <s v=""/>
    <s v=""/>
    <n v="3"/>
    <n v="11.415331209899081"/>
    <s v="0"/>
    <x v="2"/>
  </r>
  <r>
    <x v="1069"/>
    <d v="2012-05-28T16:05:43"/>
    <s v="40000 euro"/>
    <n v="40000"/>
    <s v="EUR"/>
    <n v="50815.977559664309"/>
    <s v="Accounting analyst"/>
    <x v="0"/>
    <s v="Netherlands"/>
    <x v="18"/>
    <s v="4 to 6 hours a day"/>
    <n v="3"/>
    <m/>
    <s v=""/>
    <s v=""/>
    <s v=""/>
    <n v="4"/>
    <s v=""/>
    <n v="6"/>
    <s v=""/>
    <s v=""/>
    <n v="6"/>
    <n v="32.574344589528408"/>
    <s v="0"/>
    <x v="5"/>
  </r>
  <r>
    <x v="1070"/>
    <d v="2012-05-28T16:07:51"/>
    <s v="Â£30000"/>
    <n v="30000"/>
    <s v="GBP"/>
    <n v="47285.348162018527"/>
    <s v="Information Analyst"/>
    <x v="0"/>
    <s v="UK"/>
    <x v="14"/>
    <s v="4 to 6 hours a day"/>
    <n v="4"/>
    <m/>
    <s v=""/>
    <s v=""/>
    <s v=""/>
    <n v="4"/>
    <s v=""/>
    <n v="6"/>
    <s v=""/>
    <s v=""/>
    <n v="6"/>
    <n v="30.31112061667854"/>
    <s v="0"/>
    <x v="1"/>
  </r>
  <r>
    <x v="1071"/>
    <d v="2012-05-28T16:07:51"/>
    <n v="48000"/>
    <n v="48000"/>
    <s v="GBP"/>
    <n v="75656.557059229643"/>
    <s v="Business Operations Co-ordinator"/>
    <x v="3"/>
    <s v="UK"/>
    <x v="14"/>
    <s v="2 to 3 hours per day"/>
    <n v="10"/>
    <m/>
    <s v=""/>
    <n v="2"/>
    <n v="3"/>
    <s v=""/>
    <s v=""/>
    <s v=""/>
    <s v=""/>
    <s v=""/>
    <n v="3"/>
    <n v="96.995585973371348"/>
    <s v="0"/>
    <x v="3"/>
  </r>
  <r>
    <x v="1072"/>
    <d v="2012-05-28T16:10:52"/>
    <s v="Rs. 20000"/>
    <n v="240000"/>
    <s v="INR"/>
    <n v="4273.9000049862161"/>
    <s v="Accountant"/>
    <x v="5"/>
    <s v="India"/>
    <x v="0"/>
    <s v="All the 8 hours baby, all the 8!"/>
    <n v="20"/>
    <m/>
    <s v=""/>
    <s v=""/>
    <s v=""/>
    <s v=""/>
    <s v=""/>
    <s v=""/>
    <s v=""/>
    <n v="8"/>
    <n v="8"/>
    <n v="2.0547596177818348"/>
    <s v="0"/>
    <x v="2"/>
  </r>
  <r>
    <x v="1073"/>
    <d v="2012-05-28T16:19:21"/>
    <n v="37000"/>
    <n v="37000"/>
    <s v="EUR"/>
    <n v="47004.779242689488"/>
    <s v="Project Control Analyst"/>
    <x v="0"/>
    <s v="Spain"/>
    <x v="48"/>
    <s v="4 to 6 hours a day"/>
    <n v="11"/>
    <m/>
    <s v=""/>
    <s v=""/>
    <s v=""/>
    <n v="4"/>
    <s v=""/>
    <n v="6"/>
    <s v=""/>
    <s v=""/>
    <n v="6"/>
    <n v="30.131268745313776"/>
    <s v="0"/>
    <x v="2"/>
  </r>
  <r>
    <x v="1074"/>
    <d v="2012-05-28T16:19:41"/>
    <s v="Â£30000"/>
    <n v="30000"/>
    <s v="GBP"/>
    <n v="47285.348162018527"/>
    <s v="MDM Executive (Business Analyst)"/>
    <x v="0"/>
    <s v="UK"/>
    <x v="14"/>
    <s v="All the 8 hours baby, all the 8!"/>
    <n v="10"/>
    <m/>
    <s v=""/>
    <s v=""/>
    <s v=""/>
    <s v=""/>
    <s v=""/>
    <s v=""/>
    <s v=""/>
    <n v="8"/>
    <n v="8"/>
    <n v="22.733340462508906"/>
    <s v="0"/>
    <x v="3"/>
  </r>
  <r>
    <x v="1075"/>
    <d v="2012-05-28T16:20:52"/>
    <n v="58000"/>
    <n v="58000"/>
    <s v="GBP"/>
    <n v="91418.339779902482"/>
    <s v="Data analyst"/>
    <x v="0"/>
    <s v="UK"/>
    <x v="14"/>
    <s v="All the 8 hours baby, all the 8!"/>
    <n v="8"/>
    <m/>
    <s v=""/>
    <s v=""/>
    <s v=""/>
    <s v=""/>
    <s v=""/>
    <s v=""/>
    <s v=""/>
    <n v="8"/>
    <n v="8"/>
    <n v="43.951124894183884"/>
    <s v="0"/>
    <x v="3"/>
  </r>
  <r>
    <x v="1076"/>
    <d v="2012-05-28T16:21:27"/>
    <n v="79000"/>
    <n v="79000"/>
    <s v="GBP"/>
    <n v="124518.08349331544"/>
    <s v="Market Analyst"/>
    <x v="0"/>
    <s v="UK"/>
    <x v="14"/>
    <s v="2 to 3 hours per day"/>
    <n v="14"/>
    <m/>
    <s v=""/>
    <n v="2"/>
    <n v="3"/>
    <s v=""/>
    <s v=""/>
    <s v=""/>
    <s v=""/>
    <s v=""/>
    <n v="3"/>
    <n v="159.63856858117364"/>
    <s v="0"/>
    <x v="2"/>
  </r>
  <r>
    <x v="1077"/>
    <d v="2012-05-28T16:26:14"/>
    <n v="43912.03"/>
    <n v="43912"/>
    <s v="GBP"/>
    <n v="69213.140283018583"/>
    <s v="Senior Data Analyst"/>
    <x v="0"/>
    <s v="UK"/>
    <x v="14"/>
    <s v="All the 8 hours baby, all the 8!"/>
    <n v="3"/>
    <m/>
    <s v=""/>
    <s v=""/>
    <s v=""/>
    <s v=""/>
    <s v=""/>
    <s v=""/>
    <s v=""/>
    <n v="8"/>
    <n v="8"/>
    <n v="33.275548212989705"/>
    <s v="0"/>
    <x v="5"/>
  </r>
  <r>
    <x v="1078"/>
    <d v="2012-05-28T16:28:25"/>
    <n v="3500"/>
    <n v="3500"/>
    <s v="USD"/>
    <n v="3500"/>
    <s v="OFFICER"/>
    <x v="3"/>
    <s v="PAKISTAN"/>
    <x v="3"/>
    <s v="4 to 6 hours a day"/>
    <n v="4"/>
    <m/>
    <s v=""/>
    <s v=""/>
    <s v=""/>
    <n v="4"/>
    <s v=""/>
    <n v="6"/>
    <s v=""/>
    <s v=""/>
    <n v="6"/>
    <n v="2.2435897435897436"/>
    <s v="0"/>
    <x v="1"/>
  </r>
  <r>
    <x v="1079"/>
    <d v="2012-05-28T16:34:48"/>
    <s v="Â£40000"/>
    <n v="40000"/>
    <s v="GBP"/>
    <n v="63047.130882691366"/>
    <s v="Buyer"/>
    <x v="3"/>
    <s v="UK"/>
    <x v="14"/>
    <s v="1 or 2 hours a day"/>
    <n v="20"/>
    <m/>
    <n v="1"/>
    <n v="2"/>
    <s v=""/>
    <s v=""/>
    <s v=""/>
    <s v=""/>
    <s v=""/>
    <s v=""/>
    <n v="2"/>
    <n v="121.24448246671416"/>
    <s v="0"/>
    <x v="2"/>
  </r>
  <r>
    <x v="1080"/>
    <d v="2012-05-28T16:35:19"/>
    <n v="57000"/>
    <n v="57000"/>
    <s v="EUR"/>
    <n v="72412.768022521646"/>
    <s v="Spare Part Coordinator"/>
    <x v="3"/>
    <s v="Norway"/>
    <x v="47"/>
    <s v="1 or 2 hours a day"/>
    <n v="15"/>
    <m/>
    <n v="1"/>
    <n v="2"/>
    <s v=""/>
    <s v=""/>
    <s v=""/>
    <s v=""/>
    <s v=""/>
    <s v=""/>
    <n v="2"/>
    <n v="139.25532312023392"/>
    <s v="0"/>
    <x v="2"/>
  </r>
  <r>
    <x v="1081"/>
    <d v="2012-05-28T16:41:27"/>
    <n v="40000"/>
    <n v="40000"/>
    <s v="EUR"/>
    <n v="50815.977559664309"/>
    <s v="Actuary"/>
    <x v="5"/>
    <s v="Portugal"/>
    <x v="7"/>
    <s v="2 to 3 hours per day"/>
    <n v="10"/>
    <m/>
    <s v=""/>
    <n v="2"/>
    <n v="3"/>
    <s v=""/>
    <s v=""/>
    <s v=""/>
    <s v=""/>
    <s v=""/>
    <n v="3"/>
    <n v="65.148689179056817"/>
    <s v="0"/>
    <x v="3"/>
  </r>
  <r>
    <x v="1082"/>
    <d v="2012-05-28T16:45:28"/>
    <n v="100000"/>
    <n v="1200000"/>
    <s v="INR"/>
    <n v="21369.500024931083"/>
    <s v="coordinator"/>
    <x v="3"/>
    <s v="India"/>
    <x v="0"/>
    <s v="2 to 3 hours per day"/>
    <n v="5"/>
    <m/>
    <s v=""/>
    <n v="2"/>
    <n v="3"/>
    <s v=""/>
    <s v=""/>
    <s v=""/>
    <s v=""/>
    <s v=""/>
    <n v="3"/>
    <n v="27.396794903757797"/>
    <s v="0"/>
    <x v="1"/>
  </r>
  <r>
    <x v="1083"/>
    <d v="2012-05-28T16:45:32"/>
    <s v="Â£35000"/>
    <n v="35000"/>
    <s v="GBP"/>
    <n v="55166.239522354947"/>
    <s v="Systems Analyst"/>
    <x v="0"/>
    <s v="UK"/>
    <x v="14"/>
    <s v="2 to 3 hours per day"/>
    <n v="6"/>
    <m/>
    <s v=""/>
    <n v="2"/>
    <n v="3"/>
    <s v=""/>
    <s v=""/>
    <s v=""/>
    <s v=""/>
    <s v=""/>
    <n v="3"/>
    <n v="70.725948105583257"/>
    <s v="0"/>
    <x v="3"/>
  </r>
  <r>
    <x v="1084"/>
    <d v="2012-05-28T16:53:13"/>
    <s v="Rs. 15000"/>
    <n v="180000"/>
    <s v="INR"/>
    <n v="3205.4250037396623"/>
    <s v="Logistics Operation Analyst"/>
    <x v="0"/>
    <s v="India"/>
    <x v="0"/>
    <s v="All the 8 hours baby, all the 8!"/>
    <n v="3"/>
    <m/>
    <s v=""/>
    <s v=""/>
    <s v=""/>
    <s v=""/>
    <s v=""/>
    <s v=""/>
    <s v=""/>
    <n v="8"/>
    <n v="8"/>
    <n v="1.5410697133363762"/>
    <s v="0"/>
    <x v="5"/>
  </r>
  <r>
    <x v="1085"/>
    <d v="2012-05-28T16:58:03"/>
    <s v="Rs. 600000"/>
    <n v="600000"/>
    <s v="INR"/>
    <n v="10684.750012465542"/>
    <s v="Company Secretary"/>
    <x v="5"/>
    <s v="India"/>
    <x v="0"/>
    <s v="2 to 3 hours per day"/>
    <n v="8"/>
    <m/>
    <s v=""/>
    <n v="2"/>
    <n v="3"/>
    <s v=""/>
    <s v=""/>
    <s v=""/>
    <s v=""/>
    <s v=""/>
    <n v="3"/>
    <n v="13.698397451878899"/>
    <s v="0"/>
    <x v="3"/>
  </r>
  <r>
    <x v="1086"/>
    <d v="2012-05-28T16:59:48"/>
    <s v="INR 300000"/>
    <n v="300000"/>
    <s v="INR"/>
    <n v="5342.3750062327708"/>
    <s v="Analyst"/>
    <x v="0"/>
    <s v="India"/>
    <x v="0"/>
    <s v="4 to 6 hours a day"/>
    <n v="5"/>
    <m/>
    <s v=""/>
    <s v=""/>
    <s v=""/>
    <n v="4"/>
    <s v=""/>
    <n v="6"/>
    <s v=""/>
    <s v=""/>
    <n v="6"/>
    <n v="3.4245993629697247"/>
    <s v="0"/>
    <x v="1"/>
  </r>
  <r>
    <x v="1087"/>
    <d v="2012-05-28T17:02:43"/>
    <n v="75000"/>
    <n v="75000"/>
    <s v="GBP"/>
    <n v="118213.37040504631"/>
    <s v="Management Consultant"/>
    <x v="3"/>
    <s v="UK"/>
    <x v="14"/>
    <s v="2 to 3 hours per day"/>
    <n v="10"/>
    <m/>
    <s v=""/>
    <n v="2"/>
    <n v="3"/>
    <s v=""/>
    <s v=""/>
    <s v=""/>
    <s v=""/>
    <s v=""/>
    <n v="3"/>
    <n v="151.55560308339273"/>
    <s v="0"/>
    <x v="3"/>
  </r>
  <r>
    <x v="1088"/>
    <d v="2012-05-28T17:04:04"/>
    <s v="R100,000"/>
    <n v="100000"/>
    <s v="ZAR"/>
    <n v="12192.177986291113"/>
    <s v="Q.A.Officer"/>
    <x v="3"/>
    <s v="South Africa"/>
    <x v="11"/>
    <s v="All the 8 hours baby, all the 8!"/>
    <n v="15"/>
    <m/>
    <s v=""/>
    <s v=""/>
    <s v=""/>
    <s v=""/>
    <s v=""/>
    <s v=""/>
    <s v=""/>
    <n v="8"/>
    <n v="8"/>
    <n v="5.8616240318707273"/>
    <s v="0"/>
    <x v="2"/>
  </r>
  <r>
    <x v="1089"/>
    <d v="2012-05-28T17:05:07"/>
    <s v="Â£45000"/>
    <n v="45000"/>
    <s v="GBP"/>
    <n v="70928.022243027779"/>
    <s v="Assistant Director - Performance Information"/>
    <x v="4"/>
    <s v="UK"/>
    <x v="14"/>
    <s v="4 to 6 hours a day"/>
    <n v="8"/>
    <m/>
    <s v=""/>
    <s v=""/>
    <s v=""/>
    <n v="4"/>
    <s v=""/>
    <n v="6"/>
    <s v=""/>
    <s v=""/>
    <n v="6"/>
    <n v="45.466680925017805"/>
    <s v="0"/>
    <x v="3"/>
  </r>
  <r>
    <x v="1090"/>
    <d v="2012-05-28T17:09:40"/>
    <s v="Â£25000"/>
    <n v="25000"/>
    <s v="GBP"/>
    <n v="39404.456801682099"/>
    <s v="Developer"/>
    <x v="0"/>
    <s v="UK"/>
    <x v="14"/>
    <s v="4 to 6 hours a day"/>
    <n v="3"/>
    <m/>
    <s v=""/>
    <s v=""/>
    <s v=""/>
    <n v="4"/>
    <s v=""/>
    <n v="6"/>
    <s v=""/>
    <s v=""/>
    <n v="6"/>
    <n v="25.259267180565448"/>
    <s v="0"/>
    <x v="5"/>
  </r>
  <r>
    <x v="1091"/>
    <d v="2012-05-28T17:12:47"/>
    <n v="18987"/>
    <n v="18987"/>
    <s v="USD"/>
    <n v="18987"/>
    <s v="Business Analyst"/>
    <x v="0"/>
    <s v="Nigeria"/>
    <x v="61"/>
    <s v="All the 8 hours baby, all the 8!"/>
    <n v="7"/>
    <m/>
    <s v=""/>
    <s v=""/>
    <s v=""/>
    <s v=""/>
    <s v=""/>
    <s v=""/>
    <s v=""/>
    <n v="8"/>
    <n v="8"/>
    <n v="9.1283653846153854"/>
    <s v="0"/>
    <x v="3"/>
  </r>
  <r>
    <x v="1092"/>
    <d v="2012-05-28T17:15:29"/>
    <s v="Â£28500"/>
    <n v="28500"/>
    <s v="GBP"/>
    <n v="44921.080753917595"/>
    <s v="Development (Project &amp; Planning) Manager"/>
    <x v="3"/>
    <s v="UK"/>
    <x v="14"/>
    <s v="1 or 2 hours a day"/>
    <n v="15"/>
    <m/>
    <n v="1"/>
    <n v="2"/>
    <s v=""/>
    <s v=""/>
    <s v=""/>
    <s v=""/>
    <s v=""/>
    <s v=""/>
    <n v="2"/>
    <n v="86.386693757533834"/>
    <s v="0"/>
    <x v="2"/>
  </r>
  <r>
    <x v="1093"/>
    <d v="2012-05-28T17:17:39"/>
    <n v="60000"/>
    <n v="60000"/>
    <s v="USD"/>
    <n v="60000"/>
    <s v="manager"/>
    <x v="3"/>
    <s v="India"/>
    <x v="0"/>
    <s v="All the 8 hours baby, all the 8!"/>
    <n v="14"/>
    <m/>
    <s v=""/>
    <s v=""/>
    <s v=""/>
    <s v=""/>
    <s v=""/>
    <s v=""/>
    <s v=""/>
    <n v="8"/>
    <n v="8"/>
    <n v="28.846153846153847"/>
    <s v="0"/>
    <x v="2"/>
  </r>
  <r>
    <x v="1094"/>
    <d v="2012-05-28T17:18:47"/>
    <s v="GBP Â£45200"/>
    <n v="45200"/>
    <s v="GBP"/>
    <n v="71243.257897441246"/>
    <s v="Clinical audit manager"/>
    <x v="3"/>
    <s v="UK"/>
    <x v="14"/>
    <s v="2 to 3 hours per day"/>
    <n v="5"/>
    <m/>
    <s v=""/>
    <n v="2"/>
    <n v="3"/>
    <s v=""/>
    <s v=""/>
    <s v=""/>
    <s v=""/>
    <s v=""/>
    <n v="3"/>
    <n v="91.337510124924677"/>
    <s v="0"/>
    <x v="1"/>
  </r>
  <r>
    <x v="1095"/>
    <d v="2012-05-28T17:22:19"/>
    <s v="252000 INR"/>
    <n v="252000"/>
    <s v="INR"/>
    <n v="4487.5950052355274"/>
    <s v="Inventory Manager"/>
    <x v="3"/>
    <s v="India"/>
    <x v="0"/>
    <s v="1 or 2 hours a day"/>
    <n v="16"/>
    <m/>
    <n v="1"/>
    <n v="2"/>
    <s v=""/>
    <s v=""/>
    <s v=""/>
    <s v=""/>
    <s v=""/>
    <s v=""/>
    <n v="2"/>
    <n v="8.6299903946837073"/>
    <s v="0"/>
    <x v="2"/>
  </r>
  <r>
    <x v="1096"/>
    <d v="2012-05-28T17:34:16"/>
    <n v="242304"/>
    <n v="242304"/>
    <s v="INR"/>
    <n v="4314.929445034084"/>
    <s v="accountant"/>
    <x v="5"/>
    <s v="India"/>
    <x v="0"/>
    <s v="4 to 6 hours a day"/>
    <n v="7"/>
    <m/>
    <s v=""/>
    <s v=""/>
    <s v=""/>
    <n v="4"/>
    <s v=""/>
    <n v="6"/>
    <s v=""/>
    <s v=""/>
    <n v="6"/>
    <n v="2.765980413483387"/>
    <s v="0"/>
    <x v="3"/>
  </r>
  <r>
    <x v="1097"/>
    <d v="2012-05-28T17:38:46"/>
    <n v="210000"/>
    <n v="210000"/>
    <s v="INR"/>
    <n v="3739.6625043629392"/>
    <s v="information Analyst"/>
    <x v="0"/>
    <s v="India"/>
    <x v="0"/>
    <s v="All the 8 hours baby, all the 8!"/>
    <n v="1"/>
    <m/>
    <s v=""/>
    <s v=""/>
    <s v=""/>
    <s v=""/>
    <s v=""/>
    <s v=""/>
    <s v=""/>
    <n v="8"/>
    <n v="8"/>
    <n v="1.7979146655591054"/>
    <s v="0"/>
    <x v="4"/>
  </r>
  <r>
    <x v="1098"/>
    <d v="2012-05-28T17:42:11"/>
    <n v="5000"/>
    <n v="60000"/>
    <s v="EUR"/>
    <n v="76223.966339496474"/>
    <s v="Development Manager"/>
    <x v="3"/>
    <s v="Finland"/>
    <x v="41"/>
    <s v="1 or 2 hours a day"/>
    <n v="4"/>
    <m/>
    <n v="1"/>
    <n v="2"/>
    <s v=""/>
    <s v=""/>
    <s v=""/>
    <s v=""/>
    <s v=""/>
    <s v=""/>
    <n v="2"/>
    <n v="146.58455065287782"/>
    <s v="0"/>
    <x v="1"/>
  </r>
  <r>
    <x v="1099"/>
    <d v="2012-05-28T17:42:22"/>
    <s v="AED 120000"/>
    <n v="120000"/>
    <s v="AED"/>
    <n v="32666.305522511171"/>
    <s v="Finance Manager"/>
    <x v="3"/>
    <s v="UAE"/>
    <x v="21"/>
    <s v="2 to 3 hours per day"/>
    <n v="12"/>
    <m/>
    <s v=""/>
    <n v="2"/>
    <n v="3"/>
    <s v=""/>
    <s v=""/>
    <s v=""/>
    <s v=""/>
    <s v=""/>
    <n v="3"/>
    <n v="41.879878875014327"/>
    <s v="0"/>
    <x v="2"/>
  </r>
  <r>
    <x v="1100"/>
    <d v="2012-05-28T17:42:51"/>
    <n v="19000"/>
    <n v="19000"/>
    <s v="USD"/>
    <n v="19000"/>
    <s v="MI Specialist"/>
    <x v="7"/>
    <s v="UK"/>
    <x v="14"/>
    <s v="All the 8 hours baby, all the 8!"/>
    <n v="8"/>
    <m/>
    <s v=""/>
    <s v=""/>
    <s v=""/>
    <s v=""/>
    <s v=""/>
    <s v=""/>
    <s v=""/>
    <n v="8"/>
    <n v="8"/>
    <n v="9.134615384615385"/>
    <s v="0"/>
    <x v="3"/>
  </r>
  <r>
    <x v="1101"/>
    <d v="2012-05-28T17:42:57"/>
    <n v="50000"/>
    <n v="50000"/>
    <s v="EUR"/>
    <n v="63519.971949580387"/>
    <s v="Network Enginer"/>
    <x v="2"/>
    <s v="Portugal"/>
    <x v="7"/>
    <s v="2 to 3 hours per day"/>
    <n v="14"/>
    <m/>
    <s v=""/>
    <n v="2"/>
    <n v="3"/>
    <s v=""/>
    <s v=""/>
    <s v=""/>
    <s v=""/>
    <s v=""/>
    <n v="3"/>
    <n v="81.435861473821006"/>
    <s v="0"/>
    <x v="2"/>
  </r>
  <r>
    <x v="1102"/>
    <d v="2012-05-28T17:53:43"/>
    <s v="Rs. 900000"/>
    <n v="900000"/>
    <s v="INR"/>
    <n v="16027.125018698311"/>
    <s v="officer"/>
    <x v="3"/>
    <s v="India"/>
    <x v="0"/>
    <s v="4 to 6 hours a day"/>
    <n v="22"/>
    <m/>
    <s v=""/>
    <s v=""/>
    <s v=""/>
    <n v="4"/>
    <s v=""/>
    <n v="6"/>
    <s v=""/>
    <s v=""/>
    <n v="6"/>
    <n v="10.273798088909173"/>
    <s v="0"/>
    <x v="2"/>
  </r>
  <r>
    <x v="1103"/>
    <d v="2012-05-28T18:02:44"/>
    <s v="4,00,000"/>
    <n v="400000"/>
    <s v="INR"/>
    <n v="7123.1666749770275"/>
    <s v="Sr. Team Lead - MIS"/>
    <x v="7"/>
    <s v="India"/>
    <x v="0"/>
    <s v="4 to 6 hours a day"/>
    <n v="9"/>
    <m/>
    <s v=""/>
    <s v=""/>
    <s v=""/>
    <n v="4"/>
    <s v=""/>
    <n v="6"/>
    <s v=""/>
    <s v=""/>
    <n v="6"/>
    <n v="4.5661324839596329"/>
    <s v="0"/>
    <x v="3"/>
  </r>
  <r>
    <x v="1104"/>
    <d v="2012-05-28T18:05:13"/>
    <n v="150252"/>
    <n v="150252"/>
    <s v="INR"/>
    <n v="2675.675098121621"/>
    <s v="KEY"/>
    <x v="3"/>
    <s v="India"/>
    <x v="0"/>
    <s v="2 to 3 hours per day"/>
    <n v="5"/>
    <m/>
    <s v=""/>
    <n v="2"/>
    <n v="3"/>
    <s v=""/>
    <s v=""/>
    <s v=""/>
    <s v=""/>
    <s v=""/>
    <n v="3"/>
    <n v="3.430352689899514"/>
    <s v="0"/>
    <x v="1"/>
  </r>
  <r>
    <x v="1105"/>
    <d v="2012-05-28T18:05:16"/>
    <s v="Â£15000"/>
    <n v="15000"/>
    <s v="GBP"/>
    <n v="23642.674081009263"/>
    <s v="MI Specialist"/>
    <x v="7"/>
    <s v="UK"/>
    <x v="14"/>
    <s v="All the 8 hours baby, all the 8!"/>
    <n v="2"/>
    <m/>
    <s v=""/>
    <s v=""/>
    <s v=""/>
    <s v=""/>
    <s v=""/>
    <s v=""/>
    <s v=""/>
    <n v="8"/>
    <n v="8"/>
    <n v="11.366670231254453"/>
    <s v="0"/>
    <x v="5"/>
  </r>
  <r>
    <x v="1106"/>
    <d v="2012-05-28T18:11:36"/>
    <s v="â‚¬ 45000"/>
    <n v="45000"/>
    <s v="EUR"/>
    <n v="57167.974754622352"/>
    <s v="Sales Planning"/>
    <x v="3"/>
    <s v="Spain"/>
    <x v="48"/>
    <s v="4 to 6 hours a day"/>
    <n v="14"/>
    <m/>
    <s v=""/>
    <s v=""/>
    <s v=""/>
    <n v="4"/>
    <s v=""/>
    <n v="6"/>
    <s v=""/>
    <s v=""/>
    <n v="6"/>
    <n v="36.646137663219456"/>
    <s v="0"/>
    <x v="2"/>
  </r>
  <r>
    <x v="1107"/>
    <d v="2012-05-28T18:30:51"/>
    <s v="Rs 2400000"/>
    <n v="2400000"/>
    <s v="INR"/>
    <n v="42739.000049862167"/>
    <s v="GM Finance"/>
    <x v="3"/>
    <s v="India"/>
    <x v="0"/>
    <s v="All the 8 hours baby, all the 8!"/>
    <n v="10"/>
    <m/>
    <s v=""/>
    <s v=""/>
    <s v=""/>
    <s v=""/>
    <s v=""/>
    <s v=""/>
    <s v=""/>
    <n v="8"/>
    <n v="8"/>
    <n v="20.547596177818349"/>
    <s v="0"/>
    <x v="3"/>
  </r>
  <r>
    <x v="1108"/>
    <d v="2012-05-28T18:34:12"/>
    <s v="PhP 216,000"/>
    <n v="216000"/>
    <s v="PHP"/>
    <n v="5120.2912876821438"/>
    <s v="Planner"/>
    <x v="3"/>
    <s v="Philippines"/>
    <x v="33"/>
    <s v="4 to 6 hours a day"/>
    <n v="2"/>
    <m/>
    <s v=""/>
    <s v=""/>
    <s v=""/>
    <n v="4"/>
    <s v=""/>
    <n v="6"/>
    <s v=""/>
    <s v=""/>
    <n v="6"/>
    <n v="3.2822380049244515"/>
    <s v="0"/>
    <x v="5"/>
  </r>
  <r>
    <x v="1109"/>
    <d v="2012-05-28T18:38:06"/>
    <n v="100000"/>
    <n v="100000"/>
    <s v="EUR"/>
    <n v="127039.94389916077"/>
    <s v="Finance Director"/>
    <x v="4"/>
    <s v="Spain"/>
    <x v="48"/>
    <s v="1 or 2 hours a day"/>
    <n v="20"/>
    <m/>
    <n v="1"/>
    <n v="2"/>
    <s v=""/>
    <s v=""/>
    <s v=""/>
    <s v=""/>
    <s v=""/>
    <s v=""/>
    <n v="2"/>
    <n v="244.30758442146302"/>
    <s v="0"/>
    <x v="2"/>
  </r>
  <r>
    <x v="1110"/>
    <d v="2012-05-28T18:39:19"/>
    <n v="90000"/>
    <n v="90000"/>
    <s v="USD"/>
    <n v="90000"/>
    <s v="Performance manager"/>
    <x v="3"/>
    <s v="USA"/>
    <x v="2"/>
    <s v="4 to 6 hours a day"/>
    <n v="5"/>
    <m/>
    <s v=""/>
    <s v=""/>
    <s v=""/>
    <n v="4"/>
    <s v=""/>
    <n v="6"/>
    <s v=""/>
    <s v=""/>
    <n v="6"/>
    <n v="57.692307692307693"/>
    <s v="0"/>
    <x v="1"/>
  </r>
  <r>
    <x v="1111"/>
    <d v="2012-05-28T18:40:08"/>
    <n v="400000"/>
    <n v="400000"/>
    <s v="INR"/>
    <n v="7123.1666749770275"/>
    <s v="software engineer"/>
    <x v="2"/>
    <s v="India"/>
    <x v="0"/>
    <s v="1 or 2 hours a day"/>
    <n v="2"/>
    <m/>
    <n v="1"/>
    <n v="2"/>
    <s v=""/>
    <s v=""/>
    <s v=""/>
    <s v=""/>
    <s v=""/>
    <s v=""/>
    <n v="2"/>
    <n v="13.698397451878899"/>
    <s v="0"/>
    <x v="5"/>
  </r>
  <r>
    <x v="1112"/>
    <d v="2012-05-28T18:45:00"/>
    <n v="10000"/>
    <n v="10000"/>
    <s v="USD"/>
    <n v="10000"/>
    <s v="Business analyst"/>
    <x v="0"/>
    <s v="India"/>
    <x v="0"/>
    <s v="2 to 3 hours per day"/>
    <n v="5"/>
    <m/>
    <s v=""/>
    <n v="2"/>
    <n v="3"/>
    <s v=""/>
    <s v=""/>
    <s v=""/>
    <s v=""/>
    <s v=""/>
    <n v="3"/>
    <n v="12.820512820512821"/>
    <s v="0"/>
    <x v="1"/>
  </r>
  <r>
    <x v="1113"/>
    <d v="2012-05-28T18:50:35"/>
    <n v="29000"/>
    <n v="29000"/>
    <s v="GBP"/>
    <n v="45709.169889951241"/>
    <s v="Financial Analyst"/>
    <x v="0"/>
    <s v="UK"/>
    <x v="14"/>
    <s v="4 to 6 hours a day"/>
    <n v="14"/>
    <m/>
    <s v=""/>
    <s v=""/>
    <s v=""/>
    <n v="4"/>
    <s v=""/>
    <n v="6"/>
    <s v=""/>
    <s v=""/>
    <n v="6"/>
    <n v="29.300749929455925"/>
    <s v="0"/>
    <x v="2"/>
  </r>
  <r>
    <x v="1114"/>
    <d v="2012-05-28T19:05:22"/>
    <s v="200000 rupees"/>
    <n v="200000"/>
    <s v="INR"/>
    <n v="3561.5833374885137"/>
    <s v="MIS Sr. Executive"/>
    <x v="7"/>
    <s v="India"/>
    <x v="0"/>
    <s v="All the 8 hours baby, all the 8!"/>
    <n v="5"/>
    <m/>
    <s v=""/>
    <s v=""/>
    <s v=""/>
    <s v=""/>
    <s v=""/>
    <s v=""/>
    <s v=""/>
    <n v="8"/>
    <n v="8"/>
    <n v="1.7122996814848623"/>
    <s v="0"/>
    <x v="1"/>
  </r>
  <r>
    <x v="1115"/>
    <d v="2012-05-28T19:09:37"/>
    <n v="30000"/>
    <n v="30000"/>
    <s v="EUR"/>
    <n v="38111.983169748237"/>
    <s v="Translator"/>
    <x v="0"/>
    <s v="Belgium"/>
    <x v="12"/>
    <s v="1 or 2 hours a day"/>
    <n v="15"/>
    <m/>
    <n v="1"/>
    <n v="2"/>
    <s v=""/>
    <s v=""/>
    <s v=""/>
    <s v=""/>
    <s v=""/>
    <s v=""/>
    <n v="2"/>
    <n v="73.292275326438912"/>
    <s v="0"/>
    <x v="2"/>
  </r>
  <r>
    <x v="1116"/>
    <d v="2012-05-28T19:19:51"/>
    <n v="5000"/>
    <n v="60000"/>
    <s v="USD"/>
    <n v="60000"/>
    <s v="Business Anaylyst"/>
    <x v="0"/>
    <s v="USA"/>
    <x v="2"/>
    <s v="2 to 3 hours per day"/>
    <n v="4"/>
    <m/>
    <s v=""/>
    <n v="2"/>
    <n v="3"/>
    <s v=""/>
    <s v=""/>
    <s v=""/>
    <s v=""/>
    <s v=""/>
    <n v="3"/>
    <n v="76.92307692307692"/>
    <s v="0"/>
    <x v="1"/>
  </r>
  <r>
    <x v="1117"/>
    <d v="2012-05-28T19:23:29"/>
    <n v="40000"/>
    <n v="40000"/>
    <s v="USD"/>
    <n v="40000"/>
    <s v="Engineer"/>
    <x v="2"/>
    <s v="India"/>
    <x v="0"/>
    <s v="2 to 3 hours per day"/>
    <n v="2"/>
    <m/>
    <s v=""/>
    <n v="2"/>
    <n v="3"/>
    <s v=""/>
    <s v=""/>
    <s v=""/>
    <s v=""/>
    <s v=""/>
    <n v="3"/>
    <n v="51.282051282051285"/>
    <s v="0"/>
    <x v="5"/>
  </r>
  <r>
    <x v="1118"/>
    <d v="2012-05-28T19:25:04"/>
    <s v="INR 853000"/>
    <n v="853000"/>
    <s v="INR"/>
    <n v="15190.15293438851"/>
    <s v="Lead Research Analyst"/>
    <x v="0"/>
    <s v="India"/>
    <x v="0"/>
    <s v="2 to 3 hours per day"/>
    <n v="6"/>
    <m/>
    <s v=""/>
    <n v="2"/>
    <n v="3"/>
    <s v=""/>
    <s v=""/>
    <s v=""/>
    <s v=""/>
    <s v=""/>
    <n v="3"/>
    <n v="19.474555044087836"/>
    <s v="0"/>
    <x v="3"/>
  </r>
  <r>
    <x v="1119"/>
    <d v="2012-05-28T19:25:35"/>
    <n v="90000"/>
    <n v="90000"/>
    <s v="EUR"/>
    <n v="114335.9495092447"/>
    <s v="Management Information Manager"/>
    <x v="3"/>
    <s v="Continental Europe"/>
    <x v="78"/>
    <s v="2 to 3 hours per day"/>
    <n v="20"/>
    <m/>
    <s v=""/>
    <n v="2"/>
    <n v="3"/>
    <s v=""/>
    <s v=""/>
    <s v=""/>
    <s v=""/>
    <s v=""/>
    <n v="3"/>
    <n v="146.58455065287782"/>
    <s v="0"/>
    <x v="2"/>
  </r>
  <r>
    <x v="1120"/>
    <d v="2012-05-28T19:32:15"/>
    <s v="Â£23000"/>
    <n v="23000"/>
    <s v="GBP"/>
    <n v="36252.100257547536"/>
    <s v="Data Management Officer"/>
    <x v="3"/>
    <s v="UK"/>
    <x v="14"/>
    <s v="4 to 6 hours a day"/>
    <n v="10"/>
    <m/>
    <s v=""/>
    <s v=""/>
    <s v=""/>
    <n v="4"/>
    <s v=""/>
    <n v="6"/>
    <s v=""/>
    <s v=""/>
    <n v="6"/>
    <n v="23.238525806120215"/>
    <s v="0"/>
    <x v="3"/>
  </r>
  <r>
    <x v="1121"/>
    <d v="2012-05-28T19:53:14"/>
    <s v="Â£30000"/>
    <n v="30000"/>
    <s v="GBP"/>
    <n v="47285.348162018527"/>
    <s v="Reporting Accountant"/>
    <x v="5"/>
    <s v="UK"/>
    <x v="14"/>
    <s v="2 to 3 hours per day"/>
    <n v="5"/>
    <m/>
    <s v=""/>
    <n v="2"/>
    <n v="3"/>
    <s v=""/>
    <s v=""/>
    <s v=""/>
    <s v=""/>
    <s v=""/>
    <n v="3"/>
    <n v="60.62224123335708"/>
    <s v="0"/>
    <x v="1"/>
  </r>
  <r>
    <x v="1122"/>
    <d v="2012-05-28T20:05:20"/>
    <s v="â‚¬70k"/>
    <n v="70000"/>
    <s v="EUR"/>
    <n v="88927.960729412545"/>
    <s v="Construction Planner"/>
    <x v="8"/>
    <s v="Ireland"/>
    <x v="8"/>
    <s v="2 to 3 hours per day"/>
    <n v="20"/>
    <m/>
    <s v=""/>
    <n v="2"/>
    <n v="3"/>
    <s v=""/>
    <s v=""/>
    <s v=""/>
    <s v=""/>
    <s v=""/>
    <n v="3"/>
    <n v="114.01020606334941"/>
    <s v="0"/>
    <x v="2"/>
  </r>
  <r>
    <x v="1123"/>
    <d v="2012-05-28T20:19:57"/>
    <n v="6000"/>
    <n v="6000"/>
    <s v="USD"/>
    <n v="6000"/>
    <s v="Assistant Accountant"/>
    <x v="5"/>
    <s v="Zambia"/>
    <x v="73"/>
    <s v="All the 8 hours baby, all the 8!"/>
    <n v="5"/>
    <m/>
    <s v=""/>
    <s v=""/>
    <s v=""/>
    <s v=""/>
    <s v=""/>
    <s v=""/>
    <s v=""/>
    <n v="8"/>
    <n v="8"/>
    <n v="2.8846153846153846"/>
    <s v="0"/>
    <x v="1"/>
  </r>
  <r>
    <x v="1124"/>
    <d v="2012-05-28T20:20:54"/>
    <n v="35000"/>
    <n v="35000"/>
    <s v="USD"/>
    <n v="35000"/>
    <s v="BI Analyst"/>
    <x v="0"/>
    <s v="USA"/>
    <x v="2"/>
    <s v="All the 8 hours baby, all the 8!"/>
    <n v="20"/>
    <m/>
    <s v=""/>
    <s v=""/>
    <s v=""/>
    <s v=""/>
    <s v=""/>
    <s v=""/>
    <s v=""/>
    <n v="8"/>
    <n v="8"/>
    <n v="16.826923076923077"/>
    <s v="0"/>
    <x v="2"/>
  </r>
  <r>
    <x v="1125"/>
    <d v="2012-05-28T20:35:30"/>
    <s v="Â£35000"/>
    <n v="35000"/>
    <s v="GBP"/>
    <n v="55166.239522354947"/>
    <s v="MI Analyst"/>
    <x v="0"/>
    <s v="UK"/>
    <x v="14"/>
    <s v="4 to 6 hours a day"/>
    <n v="10"/>
    <m/>
    <s v=""/>
    <s v=""/>
    <s v=""/>
    <n v="4"/>
    <s v=""/>
    <n v="6"/>
    <s v=""/>
    <s v=""/>
    <n v="6"/>
    <n v="35.362974052791628"/>
    <s v="0"/>
    <x v="3"/>
  </r>
  <r>
    <x v="1126"/>
    <d v="2012-05-28T20:43:31"/>
    <n v="168000"/>
    <n v="168000"/>
    <s v="PKR"/>
    <n v="1783.166904422254"/>
    <s v="Accounts Assistant"/>
    <x v="5"/>
    <s v="Pakistan"/>
    <x v="3"/>
    <s v="4 to 6 hours a day"/>
    <n v="10"/>
    <m/>
    <s v=""/>
    <s v=""/>
    <s v=""/>
    <n v="4"/>
    <s v=""/>
    <n v="6"/>
    <s v=""/>
    <s v=""/>
    <n v="6"/>
    <n v="1.1430557079629833"/>
    <s v="0"/>
    <x v="3"/>
  </r>
  <r>
    <x v="1127"/>
    <d v="2012-05-28T20:45:35"/>
    <n v="13.5"/>
    <n v="13500"/>
    <s v="USD"/>
    <n v="13500"/>
    <s v="Project manager"/>
    <x v="3"/>
    <s v="Montenegro"/>
    <x v="79"/>
    <s v="4 to 6 hours a day"/>
    <n v="13"/>
    <m/>
    <s v=""/>
    <s v=""/>
    <s v=""/>
    <n v="4"/>
    <s v=""/>
    <n v="6"/>
    <s v=""/>
    <s v=""/>
    <n v="6"/>
    <n v="8.6538461538461533"/>
    <s v="0"/>
    <x v="2"/>
  </r>
  <r>
    <x v="1128"/>
    <d v="2012-05-28T20:51:37"/>
    <s v="Â£37500"/>
    <n v="37500"/>
    <s v="GBP"/>
    <n v="59106.685202523156"/>
    <s v="Corporate Finance Executive"/>
    <x v="5"/>
    <s v="UK"/>
    <x v="14"/>
    <s v="2 to 3 hours per day"/>
    <n v="5"/>
    <m/>
    <s v=""/>
    <n v="2"/>
    <n v="3"/>
    <s v=""/>
    <s v=""/>
    <s v=""/>
    <s v=""/>
    <s v=""/>
    <n v="3"/>
    <n v="75.777801541696363"/>
    <s v="0"/>
    <x v="1"/>
  </r>
  <r>
    <x v="1129"/>
    <d v="2012-05-28T20:54:29"/>
    <s v="Rs. 59,000 (Per Month)"/>
    <n v="708000"/>
    <s v="INR"/>
    <n v="12608.005014709339"/>
    <s v="Manager-Operation"/>
    <x v="3"/>
    <s v="India"/>
    <x v="0"/>
    <s v="4 to 6 hours a day"/>
    <n v="5"/>
    <m/>
    <s v=""/>
    <s v=""/>
    <s v=""/>
    <n v="4"/>
    <s v=""/>
    <n v="6"/>
    <s v=""/>
    <s v=""/>
    <n v="6"/>
    <n v="8.082054496608551"/>
    <s v="0"/>
    <x v="1"/>
  </r>
  <r>
    <x v="1130"/>
    <d v="2012-05-28T21:14:25"/>
    <s v="R366252"/>
    <n v="366252"/>
    <s v="ZAR"/>
    <n v="44654.095718350931"/>
    <s v="Accountant"/>
    <x v="5"/>
    <s v="South Africa"/>
    <x v="11"/>
    <s v="All the 8 hours baby, all the 8!"/>
    <n v="15"/>
    <m/>
    <s v=""/>
    <s v=""/>
    <s v=""/>
    <s v=""/>
    <s v=""/>
    <s v=""/>
    <s v=""/>
    <n v="8"/>
    <n v="8"/>
    <n v="21.46831524920718"/>
    <s v="0"/>
    <x v="2"/>
  </r>
  <r>
    <x v="1131"/>
    <d v="2012-05-28T21:17:04"/>
    <n v="69000"/>
    <n v="69000"/>
    <s v="USD"/>
    <n v="69000"/>
    <s v="Financial Analysist"/>
    <x v="0"/>
    <s v="USA"/>
    <x v="2"/>
    <s v="2 to 3 hours per day"/>
    <n v="20"/>
    <m/>
    <s v=""/>
    <n v="2"/>
    <n v="3"/>
    <s v=""/>
    <s v=""/>
    <s v=""/>
    <s v=""/>
    <s v=""/>
    <n v="3"/>
    <n v="88.461538461538467"/>
    <s v="0"/>
    <x v="2"/>
  </r>
  <r>
    <x v="1132"/>
    <d v="2012-05-28T21:55:25"/>
    <n v="500"/>
    <n v="6000"/>
    <s v="USD"/>
    <n v="6000"/>
    <s v="AM Ops"/>
    <x v="3"/>
    <s v="India"/>
    <x v="0"/>
    <s v="4 to 6 hours a day"/>
    <n v="6"/>
    <m/>
    <s v=""/>
    <s v=""/>
    <s v=""/>
    <n v="4"/>
    <s v=""/>
    <n v="6"/>
    <s v=""/>
    <s v=""/>
    <n v="6"/>
    <n v="3.8461538461538463"/>
    <s v="0"/>
    <x v="3"/>
  </r>
  <r>
    <x v="1133"/>
    <d v="2012-05-28T22:08:12"/>
    <s v="Rs.5,00,000"/>
    <n v="500000"/>
    <s v="INR"/>
    <n v="8903.9583437212841"/>
    <s v="Deputy Manager"/>
    <x v="3"/>
    <s v="India"/>
    <x v="0"/>
    <s v="1 or 2 hours a day"/>
    <n v="25"/>
    <m/>
    <n v="1"/>
    <n v="2"/>
    <s v=""/>
    <s v=""/>
    <s v=""/>
    <s v=""/>
    <s v=""/>
    <s v=""/>
    <n v="2"/>
    <n v="17.122996814848623"/>
    <s v="0"/>
    <x v="2"/>
  </r>
  <r>
    <x v="1134"/>
    <d v="2012-05-28T22:10:12"/>
    <n v="30000"/>
    <n v="30000"/>
    <s v="USD"/>
    <n v="30000"/>
    <s v="pricing and cost manager"/>
    <x v="3"/>
    <s v="mexico"/>
    <x v="26"/>
    <s v="All the 8 hours baby, all the 8!"/>
    <n v="17"/>
    <m/>
    <s v=""/>
    <s v=""/>
    <s v=""/>
    <s v=""/>
    <s v=""/>
    <s v=""/>
    <s v=""/>
    <n v="8"/>
    <n v="8"/>
    <n v="14.423076923076923"/>
    <s v="0"/>
    <x v="2"/>
  </r>
  <r>
    <x v="1135"/>
    <d v="2012-05-28T22:13:24"/>
    <n v="8600"/>
    <n v="8600"/>
    <s v="USD"/>
    <n v="8600"/>
    <s v="Catlog associates"/>
    <x v="0"/>
    <s v="India"/>
    <x v="0"/>
    <s v="4 to 6 hours a day"/>
    <n v="2"/>
    <m/>
    <s v=""/>
    <s v=""/>
    <s v=""/>
    <n v="4"/>
    <s v=""/>
    <n v="6"/>
    <s v=""/>
    <s v=""/>
    <n v="6"/>
    <n v="5.5128205128205128"/>
    <s v="0"/>
    <x v="5"/>
  </r>
  <r>
    <x v="1136"/>
    <d v="2012-05-28T22:25:04"/>
    <s v="Â£51,000/$81,600"/>
    <n v="81600"/>
    <s v="USD"/>
    <n v="81600"/>
    <s v="Business Analyst - Central Finance"/>
    <x v="0"/>
    <s v="UK"/>
    <x v="14"/>
    <s v="4 to 6 hours a day"/>
    <n v="4"/>
    <m/>
    <s v=""/>
    <s v=""/>
    <s v=""/>
    <n v="4"/>
    <s v=""/>
    <n v="6"/>
    <s v=""/>
    <s v=""/>
    <n v="6"/>
    <n v="52.307692307692307"/>
    <s v="0"/>
    <x v="1"/>
  </r>
  <r>
    <x v="1137"/>
    <d v="2012-05-28T22:33:29"/>
    <n v="600000"/>
    <n v="600000"/>
    <s v="DOP"/>
    <n v="15404.364569961488"/>
    <s v="Analista de Produccion"/>
    <x v="0"/>
    <s v="Republica Dominicana"/>
    <x v="80"/>
    <s v="All the 8 hours baby, all the 8!"/>
    <n v="3"/>
    <m/>
    <s v=""/>
    <s v=""/>
    <s v=""/>
    <s v=""/>
    <s v=""/>
    <s v=""/>
    <s v=""/>
    <n v="8"/>
    <n v="8"/>
    <n v="7.4059445047891765"/>
    <s v="0"/>
    <x v="5"/>
  </r>
  <r>
    <x v="1138"/>
    <d v="2012-05-28T22:35:56"/>
    <s v="CAD$65000"/>
    <n v="65000"/>
    <s v="CAD"/>
    <n v="63918.498996971248"/>
    <s v="IT Analyst (Reporting)"/>
    <x v="0"/>
    <s v="Canada"/>
    <x v="17"/>
    <s v="4 to 6 hours a day"/>
    <n v="20"/>
    <m/>
    <s v=""/>
    <s v=""/>
    <s v=""/>
    <n v="4"/>
    <s v=""/>
    <n v="6"/>
    <s v=""/>
    <s v=""/>
    <n v="6"/>
    <n v="40.973396792930288"/>
    <s v="0"/>
    <x v="2"/>
  </r>
  <r>
    <x v="1139"/>
    <d v="2012-05-28T22:36:22"/>
    <n v="75000"/>
    <n v="75000"/>
    <s v="USD"/>
    <n v="75000"/>
    <s v="Controller"/>
    <x v="1"/>
    <s v="USA"/>
    <x v="2"/>
    <s v="2 to 3 hours per day"/>
    <n v="20"/>
    <m/>
    <s v=""/>
    <n v="2"/>
    <n v="3"/>
    <s v=""/>
    <s v=""/>
    <s v=""/>
    <s v=""/>
    <s v=""/>
    <n v="3"/>
    <n v="96.15384615384616"/>
    <s v="0"/>
    <x v="2"/>
  </r>
  <r>
    <x v="1140"/>
    <d v="2012-05-28T22:36:47"/>
    <n v="59000"/>
    <n v="59000"/>
    <s v="USD"/>
    <n v="59000"/>
    <s v="Management Analyst"/>
    <x v="0"/>
    <s v="USA"/>
    <x v="2"/>
    <s v="4 to 6 hours a day"/>
    <n v="14"/>
    <m/>
    <s v=""/>
    <s v=""/>
    <s v=""/>
    <n v="4"/>
    <s v=""/>
    <n v="6"/>
    <s v=""/>
    <s v=""/>
    <n v="6"/>
    <n v="37.820512820512825"/>
    <s v="0"/>
    <x v="2"/>
  </r>
  <r>
    <x v="1141"/>
    <d v="2012-05-28T22:38:37"/>
    <s v="$50,000 U.S."/>
    <n v="50000"/>
    <s v="USD"/>
    <n v="50000"/>
    <s v="Program Manager"/>
    <x v="3"/>
    <s v="Canada"/>
    <x v="17"/>
    <s v="1 or 2 hours a day"/>
    <n v="5"/>
    <m/>
    <n v="1"/>
    <n v="2"/>
    <s v=""/>
    <s v=""/>
    <s v=""/>
    <s v=""/>
    <s v=""/>
    <s v=""/>
    <n v="2"/>
    <n v="96.15384615384616"/>
    <s v="0"/>
    <x v="1"/>
  </r>
  <r>
    <x v="1142"/>
    <d v="2012-05-28T22:39:09"/>
    <s v="Â£80000"/>
    <n v="80000"/>
    <s v="GBP"/>
    <n v="126094.26176538273"/>
    <s v="Financial Controller"/>
    <x v="1"/>
    <s v="UK"/>
    <x v="14"/>
    <s v="4 to 6 hours a day"/>
    <n v="15"/>
    <m/>
    <s v=""/>
    <s v=""/>
    <s v=""/>
    <n v="4"/>
    <s v=""/>
    <n v="6"/>
    <s v=""/>
    <s v=""/>
    <n v="6"/>
    <n v="80.82965497780944"/>
    <s v="0"/>
    <x v="2"/>
  </r>
  <r>
    <x v="1143"/>
    <d v="2012-05-28T22:41:01"/>
    <s v="R$ 54000"/>
    <n v="54000"/>
    <s v="BRL"/>
    <n v="26691.183012544854"/>
    <s v="Logistics Coordinator"/>
    <x v="3"/>
    <s v="Brazil"/>
    <x v="24"/>
    <s v="1 or 2 hours a day"/>
    <n v="7"/>
    <m/>
    <n v="1"/>
    <n v="2"/>
    <s v=""/>
    <s v=""/>
    <s v=""/>
    <s v=""/>
    <s v=""/>
    <s v=""/>
    <n v="2"/>
    <n v="51.329198101047794"/>
    <s v="0"/>
    <x v="3"/>
  </r>
  <r>
    <x v="1144"/>
    <d v="2012-05-28T22:41:15"/>
    <n v="500000"/>
    <n v="500000"/>
    <s v="INR"/>
    <n v="8903.9583437212841"/>
    <s v="Business Analyst"/>
    <x v="0"/>
    <s v="India"/>
    <x v="0"/>
    <s v="4 to 6 hours a day"/>
    <n v="0.8"/>
    <m/>
    <s v=""/>
    <s v=""/>
    <s v=""/>
    <n v="4"/>
    <s v=""/>
    <n v="6"/>
    <s v=""/>
    <s v=""/>
    <n v="6"/>
    <n v="5.7076656049495407"/>
    <s v="0"/>
    <x v="4"/>
  </r>
  <r>
    <x v="1145"/>
    <d v="2012-05-28T22:41:26"/>
    <s v="8725 $"/>
    <n v="8725"/>
    <s v="USD"/>
    <n v="8725"/>
    <s v="Administration Officer"/>
    <x v="3"/>
    <s v="Pakistan"/>
    <x v="3"/>
    <s v="2 to 3 hours per day"/>
    <n v="18"/>
    <m/>
    <s v=""/>
    <n v="2"/>
    <n v="3"/>
    <s v=""/>
    <s v=""/>
    <s v=""/>
    <s v=""/>
    <s v=""/>
    <n v="3"/>
    <n v="11.185897435897436"/>
    <s v="0"/>
    <x v="2"/>
  </r>
  <r>
    <x v="1146"/>
    <d v="2012-05-28T22:44:48"/>
    <s v="Â£32000"/>
    <n v="32000"/>
    <s v="GBP"/>
    <n v="50437.70470615309"/>
    <s v="Service Analyst"/>
    <x v="0"/>
    <s v="UK"/>
    <x v="14"/>
    <s v="4 to 6 hours a day"/>
    <n v="4"/>
    <m/>
    <s v=""/>
    <s v=""/>
    <s v=""/>
    <n v="4"/>
    <s v=""/>
    <n v="6"/>
    <s v=""/>
    <s v=""/>
    <n v="6"/>
    <n v="32.331861991123773"/>
    <s v="0"/>
    <x v="1"/>
  </r>
  <r>
    <x v="1147"/>
    <d v="2012-05-28T22:45:49"/>
    <s v="Â£43000"/>
    <n v="43000"/>
    <s v="GBP"/>
    <n v="67775.665698893223"/>
    <s v="Head of Finance"/>
    <x v="5"/>
    <s v="UK"/>
    <x v="14"/>
    <s v="All the 8 hours baby, all the 8!"/>
    <n v="15"/>
    <m/>
    <s v=""/>
    <s v=""/>
    <s v=""/>
    <s v=""/>
    <s v=""/>
    <s v=""/>
    <s v=""/>
    <n v="8"/>
    <n v="8"/>
    <n v="32.584454662929431"/>
    <s v="0"/>
    <x v="2"/>
  </r>
  <r>
    <x v="1148"/>
    <d v="2012-05-28T22:46:37"/>
    <s v="CAD $53,000/-"/>
    <n v="53000"/>
    <s v="CAD"/>
    <n v="52118.160720607324"/>
    <s v="Data Analyst"/>
    <x v="0"/>
    <s v="Canada"/>
    <x v="17"/>
    <s v="4 to 6 hours a day"/>
    <n v="6"/>
    <m/>
    <s v=""/>
    <s v=""/>
    <s v=""/>
    <n v="4"/>
    <s v=""/>
    <n v="6"/>
    <s v=""/>
    <s v=""/>
    <n v="6"/>
    <n v="33.409077385004693"/>
    <s v="0"/>
    <x v="3"/>
  </r>
  <r>
    <x v="1149"/>
    <d v="2012-05-28T22:48:32"/>
    <s v="INR 20 Lakhs p.a."/>
    <n v="200000"/>
    <s v="INR"/>
    <n v="3561.5833374885137"/>
    <s v="Associate"/>
    <x v="0"/>
    <s v="India"/>
    <x v="0"/>
    <s v="1 or 2 hours a day"/>
    <n v="6"/>
    <m/>
    <n v="1"/>
    <n v="2"/>
    <s v=""/>
    <s v=""/>
    <s v=""/>
    <s v=""/>
    <s v=""/>
    <s v=""/>
    <n v="2"/>
    <n v="6.8491987259394493"/>
    <s v="0"/>
    <x v="3"/>
  </r>
  <r>
    <x v="1150"/>
    <d v="2012-05-28T22:49:15"/>
    <s v="4.5 laks"/>
    <n v="450000"/>
    <s v="INR"/>
    <n v="8013.5625093491553"/>
    <s v="Production Manager"/>
    <x v="3"/>
    <s v="India"/>
    <x v="0"/>
    <s v="4 to 6 hours a day"/>
    <n v="21"/>
    <m/>
    <s v=""/>
    <s v=""/>
    <s v=""/>
    <n v="4"/>
    <s v=""/>
    <n v="6"/>
    <s v=""/>
    <s v=""/>
    <n v="6"/>
    <n v="5.1368990444545863"/>
    <s v="0"/>
    <x v="2"/>
  </r>
  <r>
    <x v="1151"/>
    <d v="2012-05-28T22:50:51"/>
    <n v="28000"/>
    <n v="28000"/>
    <s v="USD"/>
    <n v="28000"/>
    <s v="Business Intelligence Manager"/>
    <x v="3"/>
    <s v="Poland"/>
    <x v="15"/>
    <s v="4 to 6 hours a day"/>
    <n v="5"/>
    <m/>
    <s v=""/>
    <s v=""/>
    <s v=""/>
    <n v="4"/>
    <s v=""/>
    <n v="6"/>
    <s v=""/>
    <s v=""/>
    <n v="6"/>
    <n v="17.948717948717949"/>
    <s v="0"/>
    <x v="1"/>
  </r>
  <r>
    <x v="1152"/>
    <d v="2012-05-28T22:51:27"/>
    <n v="31763"/>
    <n v="31763"/>
    <s v="GBP"/>
    <n v="50064.150455673145"/>
    <s v="Network Administrator"/>
    <x v="0"/>
    <s v="UK"/>
    <x v="14"/>
    <s v="2 to 3 hours per day"/>
    <n v="2"/>
    <m/>
    <s v=""/>
    <n v="2"/>
    <n v="3"/>
    <s v=""/>
    <s v=""/>
    <s v=""/>
    <s v=""/>
    <s v=""/>
    <n v="3"/>
    <n v="64.184808276504043"/>
    <s v="0"/>
    <x v="5"/>
  </r>
  <r>
    <x v="1153"/>
    <d v="2012-05-28T22:52:19"/>
    <s v="GBPÂ£32000"/>
    <n v="32000"/>
    <s v="GBP"/>
    <n v="50437.70470615309"/>
    <s v="Performance Analyst"/>
    <x v="0"/>
    <s v="Canada"/>
    <x v="17"/>
    <s v="4 to 6 hours a day"/>
    <n v="9"/>
    <m/>
    <s v=""/>
    <s v=""/>
    <s v=""/>
    <n v="4"/>
    <s v=""/>
    <n v="6"/>
    <s v=""/>
    <s v=""/>
    <n v="6"/>
    <n v="32.331861991123773"/>
    <s v="0"/>
    <x v="3"/>
  </r>
  <r>
    <x v="1154"/>
    <d v="2012-05-28T22:53:03"/>
    <n v="27840"/>
    <n v="27840"/>
    <s v="USD"/>
    <n v="27840"/>
    <s v="Data Entry Clerk III"/>
    <x v="0"/>
    <s v="USA"/>
    <x v="2"/>
    <s v="2 to 3 hours per day"/>
    <n v="1"/>
    <m/>
    <s v=""/>
    <n v="2"/>
    <n v="3"/>
    <s v=""/>
    <s v=""/>
    <s v=""/>
    <s v=""/>
    <s v=""/>
    <n v="3"/>
    <n v="35.692307692307693"/>
    <s v="0"/>
    <x v="4"/>
  </r>
  <r>
    <x v="1155"/>
    <d v="2012-05-28T22:54:24"/>
    <s v="Rs. 350000"/>
    <n v="350000"/>
    <s v="INR"/>
    <n v="6232.7708406048987"/>
    <s v="officer accounts"/>
    <x v="5"/>
    <s v="India"/>
    <x v="0"/>
    <s v="2 to 3 hours per day"/>
    <n v="1.5"/>
    <m/>
    <s v=""/>
    <n v="2"/>
    <n v="3"/>
    <s v=""/>
    <s v=""/>
    <s v=""/>
    <s v=""/>
    <s v=""/>
    <n v="3"/>
    <n v="7.990731846929358"/>
    <s v="0"/>
    <x v="5"/>
  </r>
  <r>
    <x v="1156"/>
    <d v="2012-05-28T22:55:40"/>
    <s v="S$50000"/>
    <n v="50000"/>
    <s v="USD"/>
    <n v="50000"/>
    <s v="Engineer"/>
    <x v="2"/>
    <s v="Singapore"/>
    <x v="30"/>
    <s v="2 to 3 hours per day"/>
    <n v="25"/>
    <m/>
    <s v=""/>
    <n v="2"/>
    <n v="3"/>
    <s v=""/>
    <s v=""/>
    <s v=""/>
    <s v=""/>
    <s v=""/>
    <n v="3"/>
    <n v="64.102564102564102"/>
    <s v="0"/>
    <x v="2"/>
  </r>
  <r>
    <x v="1157"/>
    <d v="2012-05-28T22:58:25"/>
    <n v="48000"/>
    <n v="48000"/>
    <s v="USD"/>
    <n v="48000"/>
    <s v="Cost Controlling Executive"/>
    <x v="1"/>
    <s v="Qatar"/>
    <x v="66"/>
    <s v="2 to 3 hours per day"/>
    <n v="10"/>
    <m/>
    <s v=""/>
    <n v="2"/>
    <n v="3"/>
    <s v=""/>
    <s v=""/>
    <s v=""/>
    <s v=""/>
    <s v=""/>
    <n v="3"/>
    <n v="61.53846153846154"/>
    <s v="0"/>
    <x v="3"/>
  </r>
  <r>
    <x v="1158"/>
    <d v="2012-05-28T22:59:16"/>
    <n v="2000"/>
    <n v="24000"/>
    <s v="USD"/>
    <n v="24000"/>
    <s v="Administration Manager"/>
    <x v="3"/>
    <s v="Argentina"/>
    <x v="81"/>
    <s v="4 to 6 hours a day"/>
    <n v="21"/>
    <m/>
    <s v=""/>
    <s v=""/>
    <s v=""/>
    <n v="4"/>
    <s v=""/>
    <n v="6"/>
    <s v=""/>
    <s v=""/>
    <n v="6"/>
    <n v="15.384615384615385"/>
    <s v="0"/>
    <x v="2"/>
  </r>
  <r>
    <x v="1159"/>
    <d v="2012-05-28T23:02:08"/>
    <n v="75000"/>
    <n v="75000"/>
    <s v="USD"/>
    <n v="75000"/>
    <s v="Financial Analyst"/>
    <x v="0"/>
    <s v="USA"/>
    <x v="2"/>
    <s v="4 to 6 hours a day"/>
    <n v="12"/>
    <m/>
    <s v=""/>
    <s v=""/>
    <s v=""/>
    <n v="4"/>
    <s v=""/>
    <n v="6"/>
    <s v=""/>
    <s v=""/>
    <n v="6"/>
    <n v="48.07692307692308"/>
    <s v="0"/>
    <x v="2"/>
  </r>
  <r>
    <x v="1160"/>
    <d v="2012-05-28T23:05:03"/>
    <s v="216000 AED"/>
    <n v="216000"/>
    <s v="AED"/>
    <n v="58799.349940520107"/>
    <s v="Financial analyst"/>
    <x v="0"/>
    <s v="Dubai"/>
    <x v="34"/>
    <s v="4 to 6 hours a day"/>
    <n v="2"/>
    <m/>
    <s v=""/>
    <s v=""/>
    <s v=""/>
    <n v="4"/>
    <s v=""/>
    <n v="6"/>
    <s v=""/>
    <s v=""/>
    <n v="6"/>
    <n v="37.691890987512885"/>
    <s v="0"/>
    <x v="5"/>
  </r>
  <r>
    <x v="1161"/>
    <d v="2012-05-28T23:06:22"/>
    <s v="Rupees : 2,000,000"/>
    <n v="2000000"/>
    <s v="PKR"/>
    <n v="21228.177433598263"/>
    <s v="Excel Corporate Trainer"/>
    <x v="8"/>
    <s v="Pakistan"/>
    <x v="3"/>
    <s v="All the 8 hours baby, all the 8!"/>
    <n v="8"/>
    <m/>
    <s v=""/>
    <s v=""/>
    <s v=""/>
    <s v=""/>
    <s v=""/>
    <s v=""/>
    <s v=""/>
    <n v="8"/>
    <n v="8"/>
    <n v="10.20585453538378"/>
    <s v="0"/>
    <x v="3"/>
  </r>
  <r>
    <x v="1162"/>
    <d v="2012-05-28T23:13:24"/>
    <n v="60000"/>
    <n v="60000"/>
    <s v="USD"/>
    <n v="60000"/>
    <s v="Quality Management"/>
    <x v="3"/>
    <s v="USA"/>
    <x v="2"/>
    <s v="2 to 3 hours per day"/>
    <n v="10"/>
    <m/>
    <s v=""/>
    <n v="2"/>
    <n v="3"/>
    <s v=""/>
    <s v=""/>
    <s v=""/>
    <s v=""/>
    <s v=""/>
    <n v="3"/>
    <n v="76.92307692307692"/>
    <s v="0"/>
    <x v="3"/>
  </r>
  <r>
    <x v="1163"/>
    <d v="2012-05-28T23:13:31"/>
    <s v="5000  PLN   net"/>
    <n v="60000"/>
    <s v="PLN"/>
    <n v="18018.883790212141"/>
    <s v="Sales Analyst"/>
    <x v="0"/>
    <s v="Poland"/>
    <x v="15"/>
    <s v="All the 8 hours baby, all the 8!"/>
    <n v="10"/>
    <m/>
    <s v=""/>
    <s v=""/>
    <s v=""/>
    <s v=""/>
    <s v=""/>
    <s v=""/>
    <s v=""/>
    <n v="8"/>
    <n v="8"/>
    <n v="8.662924899140453"/>
    <s v="0"/>
    <x v="3"/>
  </r>
  <r>
    <x v="1164"/>
    <d v="2012-05-28T23:17:12"/>
    <s v="US$ 7,200"/>
    <n v="7200"/>
    <s v="USD"/>
    <n v="7200"/>
    <s v="Supervisor MIS"/>
    <x v="7"/>
    <s v="India"/>
    <x v="0"/>
    <s v="4 to 6 hours a day"/>
    <n v="7"/>
    <m/>
    <s v=""/>
    <s v=""/>
    <s v=""/>
    <n v="4"/>
    <s v=""/>
    <n v="6"/>
    <s v=""/>
    <s v=""/>
    <n v="6"/>
    <n v="4.615384615384615"/>
    <s v="0"/>
    <x v="3"/>
  </r>
  <r>
    <x v="1165"/>
    <d v="2012-05-28T23:17:31"/>
    <n v="56000"/>
    <n v="56000"/>
    <s v="USD"/>
    <n v="56000"/>
    <s v="Analyst"/>
    <x v="0"/>
    <s v="USA"/>
    <x v="2"/>
    <s v="1 or 2 hours a day"/>
    <n v="2"/>
    <m/>
    <n v="1"/>
    <n v="2"/>
    <s v=""/>
    <s v=""/>
    <s v=""/>
    <s v=""/>
    <s v=""/>
    <s v=""/>
    <n v="2"/>
    <n v="107.69230769230769"/>
    <s v="0"/>
    <x v="5"/>
  </r>
  <r>
    <x v="1166"/>
    <d v="2012-05-28T23:19:36"/>
    <s v="Rs 5,40,000"/>
    <n v="540000"/>
    <s v="INR"/>
    <n v="9616.275011218986"/>
    <s v="Business Analyst - Solutions"/>
    <x v="0"/>
    <s v="India"/>
    <x v="0"/>
    <s v="4 to 6 hours a day"/>
    <n v="7.9"/>
    <m/>
    <s v=""/>
    <s v=""/>
    <s v=""/>
    <n v="4"/>
    <s v=""/>
    <n v="6"/>
    <s v=""/>
    <s v=""/>
    <n v="6"/>
    <n v="6.164278853345504"/>
    <s v="0"/>
    <x v="3"/>
  </r>
  <r>
    <x v="1167"/>
    <d v="2012-05-28T23:21:02"/>
    <s v="KES 4.3 million"/>
    <n v="4300000"/>
    <s v="KENYA"/>
    <n v="51497.005988023957"/>
    <s v="Finance Manager"/>
    <x v="3"/>
    <s v="Kenya"/>
    <x v="82"/>
    <s v="4 to 6 hours a day"/>
    <n v="9"/>
    <m/>
    <s v=""/>
    <s v=""/>
    <s v=""/>
    <n v="4"/>
    <s v=""/>
    <n v="6"/>
    <s v=""/>
    <s v=""/>
    <n v="6"/>
    <n v="33.010901274374334"/>
    <s v="0"/>
    <x v="3"/>
  </r>
  <r>
    <x v="1168"/>
    <d v="2012-05-28T23:25:32"/>
    <s v="82.000 Euro (pre-tax)"/>
    <n v="82000"/>
    <s v="EUR"/>
    <n v="104172.75399731184"/>
    <s v="Finance Project Manager"/>
    <x v="3"/>
    <s v="Netherlands"/>
    <x v="18"/>
    <s v="All the 8 hours baby, all the 8!"/>
    <n v="25"/>
    <m/>
    <s v=""/>
    <s v=""/>
    <s v=""/>
    <s v=""/>
    <s v=""/>
    <s v=""/>
    <s v=""/>
    <n v="8"/>
    <n v="8"/>
    <n v="50.083054806399922"/>
    <s v="0"/>
    <x v="2"/>
  </r>
  <r>
    <x v="1169"/>
    <d v="2012-05-28T23:33:59"/>
    <n v="88000"/>
    <n v="88000"/>
    <s v="USD"/>
    <n v="88000"/>
    <s v="Manager, Strategy &amp; Insights"/>
    <x v="3"/>
    <s v="USA"/>
    <x v="2"/>
    <s v="4 to 6 hours a day"/>
    <n v="2"/>
    <m/>
    <s v=""/>
    <s v=""/>
    <s v=""/>
    <n v="4"/>
    <s v=""/>
    <n v="6"/>
    <s v=""/>
    <s v=""/>
    <n v="6"/>
    <n v="56.410256410256409"/>
    <s v="0"/>
    <x v="5"/>
  </r>
  <r>
    <x v="1170"/>
    <d v="2012-05-28T23:38:52"/>
    <n v="80000"/>
    <n v="80000"/>
    <s v="USD"/>
    <n v="80000"/>
    <s v="Financial/Data Analyst"/>
    <x v="0"/>
    <s v="USA"/>
    <x v="2"/>
    <s v="4 to 6 hours a day"/>
    <n v="6"/>
    <m/>
    <s v=""/>
    <s v=""/>
    <s v=""/>
    <n v="4"/>
    <s v=""/>
    <n v="6"/>
    <s v=""/>
    <s v=""/>
    <n v="6"/>
    <n v="51.282051282051285"/>
    <s v="0"/>
    <x v="3"/>
  </r>
  <r>
    <x v="1171"/>
    <d v="2012-05-28T23:47:10"/>
    <n v="19000"/>
    <n v="19000"/>
    <s v="USD"/>
    <n v="19000"/>
    <s v="Accountant"/>
    <x v="5"/>
    <s v="UK"/>
    <x v="14"/>
    <s v="4 to 6 hours a day"/>
    <n v="20"/>
    <m/>
    <s v=""/>
    <s v=""/>
    <s v=""/>
    <n v="4"/>
    <s v=""/>
    <n v="6"/>
    <s v=""/>
    <s v=""/>
    <n v="6"/>
    <n v="12.179487179487179"/>
    <s v="0"/>
    <x v="2"/>
  </r>
  <r>
    <x v="1172"/>
    <d v="2012-05-28T23:51:37"/>
    <s v="Euro 15.000"/>
    <n v="15000"/>
    <s v="EUR"/>
    <n v="19055.991584874118"/>
    <s v="business consultant"/>
    <x v="8"/>
    <s v="Italy"/>
    <x v="63"/>
    <s v="4 to 6 hours a day"/>
    <n v="3"/>
    <m/>
    <s v=""/>
    <s v=""/>
    <s v=""/>
    <n v="4"/>
    <s v=""/>
    <n v="6"/>
    <s v=""/>
    <s v=""/>
    <n v="6"/>
    <n v="12.215379221073153"/>
    <s v="0"/>
    <x v="5"/>
  </r>
  <r>
    <x v="1173"/>
    <d v="2012-05-28T23:52:42"/>
    <n v="480000"/>
    <n v="480000"/>
    <s v="INR"/>
    <n v="8547.8000099724322"/>
    <s v="Documentation Consultant"/>
    <x v="8"/>
    <s v="India"/>
    <x v="0"/>
    <s v="All the 8 hours baby, all the 8!"/>
    <n v="15"/>
    <m/>
    <s v=""/>
    <s v=""/>
    <s v=""/>
    <s v=""/>
    <s v=""/>
    <s v=""/>
    <s v=""/>
    <n v="8"/>
    <n v="8"/>
    <n v="4.1095192355636696"/>
    <s v="0"/>
    <x v="2"/>
  </r>
  <r>
    <x v="1174"/>
    <d v="2012-05-28T23:53:02"/>
    <n v="1100000"/>
    <n v="1100000"/>
    <s v="INR"/>
    <n v="19588.708356186824"/>
    <s v="Sr. Consultant"/>
    <x v="8"/>
    <s v="India"/>
    <x v="0"/>
    <s v="All the 8 hours baby, all the 8!"/>
    <n v="13"/>
    <m/>
    <s v=""/>
    <s v=""/>
    <s v=""/>
    <s v=""/>
    <s v=""/>
    <s v=""/>
    <s v=""/>
    <n v="8"/>
    <n v="8"/>
    <n v="9.4176482481667421"/>
    <s v="0"/>
    <x v="2"/>
  </r>
  <r>
    <x v="1175"/>
    <d v="2012-05-29T00:00:21"/>
    <n v="61000"/>
    <n v="61000"/>
    <s v="USD"/>
    <n v="61000"/>
    <s v="Financial Analyst"/>
    <x v="0"/>
    <s v="USA"/>
    <x v="2"/>
    <s v="4 to 6 hours a day"/>
    <n v="1.5"/>
    <m/>
    <s v=""/>
    <s v=""/>
    <s v=""/>
    <n v="4"/>
    <s v=""/>
    <n v="6"/>
    <s v=""/>
    <s v=""/>
    <n v="6"/>
    <n v="39.102564102564102"/>
    <s v="0"/>
    <x v="5"/>
  </r>
  <r>
    <x v="1176"/>
    <d v="2012-05-29T00:03:43"/>
    <n v="34000"/>
    <n v="34000"/>
    <s v="GBP"/>
    <n v="53590.061250287661"/>
    <s v="investment accountant"/>
    <x v="5"/>
    <s v="UK"/>
    <x v="14"/>
    <s v="All the 8 hours baby, all the 8!"/>
    <n v="10"/>
    <m/>
    <s v=""/>
    <s v=""/>
    <s v=""/>
    <s v=""/>
    <s v=""/>
    <s v=""/>
    <s v=""/>
    <n v="8"/>
    <n v="8"/>
    <n v="25.764452524176761"/>
    <s v="0"/>
    <x v="3"/>
  </r>
  <r>
    <x v="1177"/>
    <d v="2012-05-29T00:03:48"/>
    <n v="34000"/>
    <n v="34000"/>
    <s v="GBP"/>
    <n v="53590.061250287661"/>
    <s v="investment accountant"/>
    <x v="5"/>
    <s v="UK"/>
    <x v="14"/>
    <s v="All the 8 hours baby, all the 8!"/>
    <n v="10"/>
    <m/>
    <s v=""/>
    <s v=""/>
    <s v=""/>
    <s v=""/>
    <s v=""/>
    <s v=""/>
    <s v=""/>
    <n v="8"/>
    <n v="8"/>
    <n v="25.764452524176761"/>
    <s v="0"/>
    <x v="3"/>
  </r>
  <r>
    <x v="1178"/>
    <d v="2012-05-29T00:07:00"/>
    <n v="250000"/>
    <n v="250000"/>
    <s v="INR"/>
    <n v="4451.9791718606421"/>
    <s v="Officer Production"/>
    <x v="3"/>
    <s v="India"/>
    <x v="0"/>
    <s v="4 to 6 hours a day"/>
    <n v="1"/>
    <m/>
    <s v=""/>
    <s v=""/>
    <s v=""/>
    <n v="4"/>
    <s v=""/>
    <n v="6"/>
    <s v=""/>
    <s v=""/>
    <n v="6"/>
    <n v="2.8538328024747703"/>
    <s v="0"/>
    <x v="4"/>
  </r>
  <r>
    <x v="1179"/>
    <d v="2012-05-29T00:07:36"/>
    <n v="20000"/>
    <n v="20000"/>
    <s v="EUR"/>
    <n v="25407.988779832154"/>
    <s v="warehouse management"/>
    <x v="3"/>
    <s v="GREECE"/>
    <x v="27"/>
    <s v="1 or 2 hours a day"/>
    <n v="12"/>
    <m/>
    <n v="1"/>
    <n v="2"/>
    <s v=""/>
    <s v=""/>
    <s v=""/>
    <s v=""/>
    <s v=""/>
    <s v=""/>
    <n v="2"/>
    <n v="48.861516884292605"/>
    <s v="0"/>
    <x v="2"/>
  </r>
  <r>
    <x v="1180"/>
    <d v="2012-05-29T00:12:23"/>
    <n v="23000"/>
    <n v="23000"/>
    <s v="USD"/>
    <n v="23000"/>
    <s v="Chief Accountant"/>
    <x v="5"/>
    <s v="Saudi Arabia"/>
    <x v="22"/>
    <s v="All the 8 hours baby, all the 8!"/>
    <n v="14"/>
    <m/>
    <s v=""/>
    <s v=""/>
    <s v=""/>
    <s v=""/>
    <s v=""/>
    <s v=""/>
    <s v=""/>
    <n v="8"/>
    <n v="8"/>
    <n v="11.057692307692308"/>
    <s v="0"/>
    <x v="2"/>
  </r>
  <r>
    <x v="1181"/>
    <d v="2012-05-29T00:16:55"/>
    <s v="Rs. 900000"/>
    <n v="900000"/>
    <s v="INR"/>
    <n v="16027.125018698311"/>
    <s v="Manager F &amp; A"/>
    <x v="3"/>
    <s v="India"/>
    <x v="0"/>
    <s v="1 or 2 hours a day"/>
    <n v="13"/>
    <m/>
    <n v="1"/>
    <n v="2"/>
    <s v=""/>
    <s v=""/>
    <s v=""/>
    <s v=""/>
    <s v=""/>
    <s v=""/>
    <n v="2"/>
    <n v="30.82139426672752"/>
    <s v="0"/>
    <x v="2"/>
  </r>
  <r>
    <x v="1182"/>
    <d v="2012-05-29T00:25:39"/>
    <n v="60000"/>
    <n v="60000"/>
    <s v="USD"/>
    <n v="60000"/>
    <s v="Quality Assurance Engineer"/>
    <x v="2"/>
    <s v="USA"/>
    <x v="2"/>
    <s v="1 or 2 hours a day"/>
    <n v="6"/>
    <m/>
    <n v="1"/>
    <n v="2"/>
    <s v=""/>
    <s v=""/>
    <s v=""/>
    <s v=""/>
    <s v=""/>
    <s v=""/>
    <n v="2"/>
    <n v="115.38461538461539"/>
    <s v="0"/>
    <x v="3"/>
  </r>
  <r>
    <x v="1183"/>
    <d v="2012-05-29T00:25:46"/>
    <n v="800"/>
    <n v="4800"/>
    <s v="USD"/>
    <n v="4800"/>
    <s v="Financial Analyst"/>
    <x v="0"/>
    <s v="India"/>
    <x v="0"/>
    <s v="4 to 6 hours a day"/>
    <n v="5"/>
    <m/>
    <s v=""/>
    <s v=""/>
    <s v=""/>
    <n v="4"/>
    <s v=""/>
    <n v="6"/>
    <s v=""/>
    <s v=""/>
    <n v="6"/>
    <n v="3.0769230769230771"/>
    <s v="0"/>
    <x v="1"/>
  </r>
  <r>
    <x v="1184"/>
    <d v="2012-05-29T00:26:21"/>
    <s v="DKK 625000"/>
    <n v="625000"/>
    <s v="DKK"/>
    <n v="106815.148267971"/>
    <s v="Manager Business Controlling"/>
    <x v="3"/>
    <s v="Denmark"/>
    <x v="62"/>
    <s v="4 to 6 hours a day"/>
    <n v="25"/>
    <m/>
    <s v=""/>
    <s v=""/>
    <s v=""/>
    <n v="4"/>
    <s v=""/>
    <n v="6"/>
    <s v=""/>
    <s v=""/>
    <n v="6"/>
    <n v="68.471248889725004"/>
    <s v="0"/>
    <x v="2"/>
  </r>
  <r>
    <x v="1185"/>
    <d v="2012-05-29T00:28:38"/>
    <n v="500000"/>
    <n v="500000"/>
    <s v="INR"/>
    <n v="8903.9583437212841"/>
    <s v="Consultant"/>
    <x v="8"/>
    <s v="India"/>
    <x v="0"/>
    <s v="2 to 3 hours per day"/>
    <n v="3"/>
    <m/>
    <s v=""/>
    <n v="2"/>
    <n v="3"/>
    <s v=""/>
    <s v=""/>
    <s v=""/>
    <s v=""/>
    <s v=""/>
    <n v="3"/>
    <n v="11.415331209899081"/>
    <s v="0"/>
    <x v="5"/>
  </r>
  <r>
    <x v="1186"/>
    <d v="2012-05-29T00:29:32"/>
    <n v="60000"/>
    <n v="60000"/>
    <s v="USD"/>
    <n v="60000"/>
    <s v="sample manager"/>
    <x v="3"/>
    <s v="USA"/>
    <x v="2"/>
    <s v="4 to 6 hours a day"/>
    <n v="12"/>
    <m/>
    <s v=""/>
    <s v=""/>
    <s v=""/>
    <n v="4"/>
    <s v=""/>
    <n v="6"/>
    <s v=""/>
    <s v=""/>
    <n v="6"/>
    <n v="38.46153846153846"/>
    <s v="0"/>
    <x v="2"/>
  </r>
  <r>
    <x v="1187"/>
    <d v="2012-05-29T00:30:42"/>
    <n v="2600000"/>
    <n v="2600000"/>
    <s v="INR"/>
    <n v="46300.583387350678"/>
    <s v="Practice Manager"/>
    <x v="3"/>
    <s v="India"/>
    <x v="0"/>
    <s v="4 to 6 hours a day"/>
    <n v="4"/>
    <m/>
    <s v=""/>
    <s v=""/>
    <s v=""/>
    <n v="4"/>
    <s v=""/>
    <n v="6"/>
    <s v=""/>
    <s v=""/>
    <n v="6"/>
    <n v="29.679861145737615"/>
    <s v="0"/>
    <x v="1"/>
  </r>
  <r>
    <x v="1188"/>
    <d v="2012-05-29T00:32:35"/>
    <s v="INR 750,000"/>
    <n v="750000"/>
    <s v="INR"/>
    <n v="13355.937515581925"/>
    <s v="Assistant Manager"/>
    <x v="3"/>
    <s v="India"/>
    <x v="0"/>
    <s v="2 to 3 hours per day"/>
    <n v="3"/>
    <m/>
    <s v=""/>
    <n v="2"/>
    <n v="3"/>
    <s v=""/>
    <s v=""/>
    <s v=""/>
    <s v=""/>
    <s v=""/>
    <n v="3"/>
    <n v="17.122996814848623"/>
    <s v="0"/>
    <x v="5"/>
  </r>
  <r>
    <x v="1189"/>
    <d v="2012-05-29T00:36:21"/>
    <n v="74000"/>
    <n v="74000"/>
    <s v="USD"/>
    <n v="74000"/>
    <s v="marketing specialist"/>
    <x v="6"/>
    <s v="USA"/>
    <x v="2"/>
    <s v="4 to 6 hours a day"/>
    <n v="10"/>
    <m/>
    <s v=""/>
    <s v=""/>
    <s v=""/>
    <n v="4"/>
    <s v=""/>
    <n v="6"/>
    <s v=""/>
    <s v=""/>
    <n v="6"/>
    <n v="47.435897435897438"/>
    <s v="0"/>
    <x v="3"/>
  </r>
  <r>
    <x v="1190"/>
    <d v="2012-05-29T00:47:17"/>
    <n v="95856"/>
    <n v="95856"/>
    <s v="USD"/>
    <n v="95856"/>
    <s v="Analyst"/>
    <x v="0"/>
    <s v="USA"/>
    <x v="2"/>
    <s v="2 to 3 hours per day"/>
    <n v="13"/>
    <m/>
    <s v=""/>
    <n v="2"/>
    <n v="3"/>
    <s v=""/>
    <s v=""/>
    <s v=""/>
    <s v=""/>
    <s v=""/>
    <n v="3"/>
    <n v="122.8923076923077"/>
    <s v="0"/>
    <x v="2"/>
  </r>
  <r>
    <x v="1191"/>
    <d v="2012-05-29T01:03:19"/>
    <s v="40,000 US"/>
    <n v="40000"/>
    <s v="USD"/>
    <n v="40000"/>
    <s v="Staff Accountant"/>
    <x v="5"/>
    <s v="USA"/>
    <x v="2"/>
    <s v="2 to 3 hours per day"/>
    <n v="15"/>
    <m/>
    <s v=""/>
    <n v="2"/>
    <n v="3"/>
    <s v=""/>
    <s v=""/>
    <s v=""/>
    <s v=""/>
    <s v=""/>
    <n v="3"/>
    <n v="51.282051282051285"/>
    <s v="0"/>
    <x v="2"/>
  </r>
  <r>
    <x v="1192"/>
    <d v="2012-05-29T01:06:44"/>
    <n v="4400"/>
    <n v="4400"/>
    <s v="USD"/>
    <n v="4400"/>
    <s v="Manager Corporate Finance"/>
    <x v="3"/>
    <s v="Latin America"/>
    <x v="83"/>
    <s v="2 to 3 hours per day"/>
    <n v="5"/>
    <m/>
    <s v=""/>
    <n v="2"/>
    <n v="3"/>
    <s v=""/>
    <s v=""/>
    <s v=""/>
    <s v=""/>
    <s v=""/>
    <n v="3"/>
    <n v="5.6410256410256414"/>
    <s v="0"/>
    <x v="1"/>
  </r>
  <r>
    <x v="1193"/>
    <d v="2012-05-29T01:12:28"/>
    <n v="90000"/>
    <n v="90000"/>
    <s v="USD"/>
    <n v="90000"/>
    <s v="Senior Analyst"/>
    <x v="0"/>
    <s v="USA"/>
    <x v="2"/>
    <s v="4 to 6 hours a day"/>
    <n v="30"/>
    <m/>
    <s v=""/>
    <s v=""/>
    <s v=""/>
    <n v="4"/>
    <s v=""/>
    <n v="6"/>
    <s v=""/>
    <s v=""/>
    <n v="6"/>
    <n v="57.692307692307693"/>
    <s v="0"/>
    <x v="2"/>
  </r>
  <r>
    <x v="1194"/>
    <d v="2012-05-29T01:19:26"/>
    <s v="INR 450000"/>
    <n v="450000"/>
    <s v="INR"/>
    <n v="8013.5625093491553"/>
    <s v="ASSISTANT MANAGER"/>
    <x v="3"/>
    <s v="India"/>
    <x v="0"/>
    <s v="All the 8 hours baby, all the 8!"/>
    <n v="2"/>
    <m/>
    <s v=""/>
    <s v=""/>
    <s v=""/>
    <s v=""/>
    <s v=""/>
    <s v=""/>
    <s v=""/>
    <n v="8"/>
    <n v="8"/>
    <n v="3.85267428334094"/>
    <s v="0"/>
    <x v="5"/>
  </r>
  <r>
    <x v="1195"/>
    <d v="2012-05-29T01:22:59"/>
    <s v="INR 1000000"/>
    <n v="1000000"/>
    <s v="INR"/>
    <n v="17807.916687442568"/>
    <s v="Asst Manager"/>
    <x v="3"/>
    <s v="India"/>
    <x v="0"/>
    <s v="4 to 6 hours a day"/>
    <n v="8.5"/>
    <m/>
    <s v=""/>
    <s v=""/>
    <s v=""/>
    <n v="4"/>
    <s v=""/>
    <n v="6"/>
    <s v=""/>
    <s v=""/>
    <n v="6"/>
    <n v="11.415331209899081"/>
    <s v="0"/>
    <x v="3"/>
  </r>
  <r>
    <x v="1196"/>
    <d v="2012-05-29T01:31:39"/>
    <s v="700000 INR"/>
    <n v="700000"/>
    <s v="INR"/>
    <n v="12465.541681209797"/>
    <s v="Lead Executive MIS"/>
    <x v="7"/>
    <s v="India"/>
    <x v="0"/>
    <s v="4 to 6 hours a day"/>
    <n v="6"/>
    <m/>
    <s v=""/>
    <s v=""/>
    <s v=""/>
    <n v="4"/>
    <s v=""/>
    <n v="6"/>
    <s v=""/>
    <s v=""/>
    <n v="6"/>
    <n v="7.990731846929358"/>
    <s v="0"/>
    <x v="3"/>
  </r>
  <r>
    <x v="1197"/>
    <d v="2012-05-29T01:41:00"/>
    <n v="80000"/>
    <n v="80000"/>
    <s v="USD"/>
    <n v="80000"/>
    <s v="Snr Business Analyst"/>
    <x v="0"/>
    <s v="Singapore"/>
    <x v="30"/>
    <s v="1 or 2 hours a day"/>
    <n v="6"/>
    <m/>
    <n v="1"/>
    <n v="2"/>
    <s v=""/>
    <s v=""/>
    <s v=""/>
    <s v=""/>
    <s v=""/>
    <s v=""/>
    <n v="2"/>
    <n v="153.84615384615384"/>
    <s v="0"/>
    <x v="3"/>
  </r>
  <r>
    <x v="1198"/>
    <d v="2012-05-29T01:44:03"/>
    <n v="100000"/>
    <n v="100000"/>
    <s v="USD"/>
    <n v="100000"/>
    <s v="Finance Manager"/>
    <x v="3"/>
    <s v="USA"/>
    <x v="2"/>
    <s v="4 to 6 hours a day"/>
    <n v="11"/>
    <m/>
    <s v=""/>
    <s v=""/>
    <s v=""/>
    <n v="4"/>
    <s v=""/>
    <n v="6"/>
    <s v=""/>
    <s v=""/>
    <n v="6"/>
    <n v="64.102564102564102"/>
    <s v="0"/>
    <x v="2"/>
  </r>
  <r>
    <x v="1199"/>
    <d v="2012-05-29T01:45:13"/>
    <n v="4100"/>
    <n v="49200"/>
    <s v="USD"/>
    <n v="49200"/>
    <s v="Chief Accountant"/>
    <x v="5"/>
    <s v="QATAR"/>
    <x v="66"/>
    <s v="2 to 3 hours per day"/>
    <n v="25"/>
    <m/>
    <s v=""/>
    <n v="2"/>
    <n v="3"/>
    <s v=""/>
    <s v=""/>
    <s v=""/>
    <s v=""/>
    <s v=""/>
    <n v="3"/>
    <n v="63.07692307692308"/>
    <s v="0"/>
    <x v="2"/>
  </r>
  <r>
    <x v="1200"/>
    <d v="2012-05-29T01:47:39"/>
    <n v="750"/>
    <n v="9000"/>
    <s v="USD"/>
    <n v="9000"/>
    <s v="assurance manager"/>
    <x v="3"/>
    <s v="India"/>
    <x v="0"/>
    <s v="4 to 6 hours a day"/>
    <n v="1"/>
    <m/>
    <s v=""/>
    <s v=""/>
    <s v=""/>
    <n v="4"/>
    <s v=""/>
    <n v="6"/>
    <s v=""/>
    <s v=""/>
    <n v="6"/>
    <n v="5.7692307692307692"/>
    <s v="0"/>
    <x v="4"/>
  </r>
  <r>
    <x v="1201"/>
    <d v="2012-05-29T01:50:01"/>
    <n v="300000"/>
    <n v="300000"/>
    <s v="INR"/>
    <n v="5342.3750062327708"/>
    <s v="Finance Analyst"/>
    <x v="0"/>
    <s v="India"/>
    <x v="0"/>
    <s v="4 to 6 hours a day"/>
    <n v="6"/>
    <m/>
    <s v=""/>
    <s v=""/>
    <s v=""/>
    <n v="4"/>
    <s v=""/>
    <n v="6"/>
    <s v=""/>
    <s v=""/>
    <n v="6"/>
    <n v="3.4245993629697247"/>
    <s v="0"/>
    <x v="3"/>
  </r>
  <r>
    <x v="1202"/>
    <d v="2012-05-29T02:02:39"/>
    <s v="$40K"/>
    <n v="40000"/>
    <s v="USD"/>
    <n v="40000"/>
    <s v="SOX,SAP, Insurance Coordinator"/>
    <x v="3"/>
    <s v="Pakistan, Angola"/>
    <x v="3"/>
    <s v="4 to 6 hours a day"/>
    <n v="15"/>
    <m/>
    <s v=""/>
    <s v=""/>
    <s v=""/>
    <n v="4"/>
    <s v=""/>
    <n v="6"/>
    <s v=""/>
    <s v=""/>
    <n v="6"/>
    <n v="25.641025641025642"/>
    <s v="0"/>
    <x v="2"/>
  </r>
  <r>
    <x v="1203"/>
    <d v="2012-05-29T02:12:32"/>
    <s v="Â£26000"/>
    <n v="26000"/>
    <s v="GBP"/>
    <n v="40980.635073749385"/>
    <s v="Business Analyst"/>
    <x v="0"/>
    <s v="UK"/>
    <x v="14"/>
    <s v="4 to 6 hours a day"/>
    <n v="2"/>
    <m/>
    <s v=""/>
    <s v=""/>
    <s v=""/>
    <n v="4"/>
    <s v=""/>
    <n v="6"/>
    <s v=""/>
    <s v=""/>
    <n v="6"/>
    <n v="26.269637867788067"/>
    <s v="0"/>
    <x v="5"/>
  </r>
  <r>
    <x v="1204"/>
    <d v="2012-05-29T02:19:27"/>
    <s v="Â£29000"/>
    <n v="29000"/>
    <s v="GBP"/>
    <n v="45709.169889951241"/>
    <s v="Financial Accountant"/>
    <x v="5"/>
    <s v="UK"/>
    <x v="14"/>
    <s v="2 to 3 hours per day"/>
    <n v="8"/>
    <m/>
    <s v=""/>
    <n v="2"/>
    <n v="3"/>
    <s v=""/>
    <s v=""/>
    <s v=""/>
    <s v=""/>
    <s v=""/>
    <n v="3"/>
    <n v="58.601499858911851"/>
    <s v="0"/>
    <x v="3"/>
  </r>
  <r>
    <x v="1205"/>
    <d v="2012-05-29T02:22:13"/>
    <n v="400000"/>
    <n v="400000"/>
    <s v="INR"/>
    <n v="7123.1666749770275"/>
    <s v="Pmo"/>
    <x v="3"/>
    <s v="India"/>
    <x v="0"/>
    <s v="4 to 6 hours a day"/>
    <n v="1"/>
    <m/>
    <s v=""/>
    <s v=""/>
    <s v=""/>
    <n v="4"/>
    <s v=""/>
    <n v="6"/>
    <s v=""/>
    <s v=""/>
    <n v="6"/>
    <n v="4.5661324839596329"/>
    <s v="0"/>
    <x v="4"/>
  </r>
  <r>
    <x v="1206"/>
    <d v="2012-05-29T02:26:28"/>
    <s v="100000 USD"/>
    <n v="100000"/>
    <s v="USD"/>
    <n v="100000"/>
    <s v="Controller"/>
    <x v="1"/>
    <s v="Norway"/>
    <x v="47"/>
    <s v="4 to 6 hours a day"/>
    <n v="12"/>
    <m/>
    <s v=""/>
    <s v=""/>
    <s v=""/>
    <n v="4"/>
    <s v=""/>
    <n v="6"/>
    <s v=""/>
    <s v=""/>
    <n v="6"/>
    <n v="64.102564102564102"/>
    <s v="0"/>
    <x v="2"/>
  </r>
  <r>
    <x v="1207"/>
    <d v="2012-05-29T02:43:44"/>
    <s v="62.000 euro"/>
    <n v="62000"/>
    <s v="EUR"/>
    <n v="78764.765217479682"/>
    <s v="Stafmember"/>
    <x v="0"/>
    <s v="Netherlands"/>
    <x v="18"/>
    <s v="4 to 6 hours a day"/>
    <n v="15"/>
    <m/>
    <s v=""/>
    <s v=""/>
    <s v=""/>
    <n v="4"/>
    <s v=""/>
    <n v="6"/>
    <s v=""/>
    <s v=""/>
    <n v="6"/>
    <n v="50.490234113769027"/>
    <s v="0"/>
    <x v="2"/>
  </r>
  <r>
    <x v="1208"/>
    <d v="2012-05-29T03:16:02"/>
    <n v="150000"/>
    <n v="150000"/>
    <s v="AUD"/>
    <n v="152986.44846039536"/>
    <s v="Analyst"/>
    <x v="0"/>
    <s v="Australia"/>
    <x v="16"/>
    <s v="2 to 3 hours per day"/>
    <n v="10"/>
    <m/>
    <s v=""/>
    <n v="2"/>
    <n v="3"/>
    <s v=""/>
    <s v=""/>
    <s v=""/>
    <s v=""/>
    <s v=""/>
    <n v="3"/>
    <n v="196.13647238512226"/>
    <s v="0"/>
    <x v="3"/>
  </r>
  <r>
    <x v="1209"/>
    <d v="2012-05-29T03:28:37"/>
    <s v="â‚¬35,000 / â‚¬44,000"/>
    <n v="35000"/>
    <s v="EUR"/>
    <n v="44463.980364706273"/>
    <s v="Business Analyst"/>
    <x v="0"/>
    <s v="Ireland"/>
    <x v="8"/>
    <s v="All the 8 hours baby, all the 8!"/>
    <n v="12"/>
    <m/>
    <s v=""/>
    <s v=""/>
    <s v=""/>
    <s v=""/>
    <s v=""/>
    <s v=""/>
    <s v=""/>
    <n v="8"/>
    <n v="8"/>
    <n v="21.376913636878015"/>
    <s v="0"/>
    <x v="2"/>
  </r>
  <r>
    <x v="1210"/>
    <d v="2012-05-29T03:51:09"/>
    <n v="30"/>
    <n v="30000"/>
    <s v="EUR"/>
    <n v="38111.983169748237"/>
    <s v="education advisor"/>
    <x v="8"/>
    <s v="the Netherlands"/>
    <x v="18"/>
    <s v="1 or 2 hours a day"/>
    <n v="8"/>
    <m/>
    <n v="1"/>
    <n v="2"/>
    <s v=""/>
    <s v=""/>
    <s v=""/>
    <s v=""/>
    <s v=""/>
    <s v=""/>
    <n v="2"/>
    <n v="73.292275326438912"/>
    <s v="0"/>
    <x v="3"/>
  </r>
  <r>
    <x v="1211"/>
    <d v="2012-05-29T03:51:28"/>
    <n v="75000"/>
    <n v="75000"/>
    <s v="GBP"/>
    <n v="118213.37040504631"/>
    <s v="Finance Manager"/>
    <x v="3"/>
    <s v="UK"/>
    <x v="14"/>
    <s v="4 to 6 hours a day"/>
    <n v="20"/>
    <m/>
    <s v=""/>
    <s v=""/>
    <s v=""/>
    <n v="4"/>
    <s v=""/>
    <n v="6"/>
    <s v=""/>
    <s v=""/>
    <n v="6"/>
    <n v="75.777801541696363"/>
    <s v="0"/>
    <x v="2"/>
  </r>
  <r>
    <x v="1212"/>
    <d v="2012-05-29T04:03:07"/>
    <n v="25000"/>
    <n v="25000"/>
    <s v="GBP"/>
    <n v="39404.456801682099"/>
    <s v="Senior Accounts Clerk"/>
    <x v="5"/>
    <s v="UK"/>
    <x v="14"/>
    <s v="2 to 3 hours per day"/>
    <n v="10"/>
    <m/>
    <s v=""/>
    <n v="2"/>
    <n v="3"/>
    <s v=""/>
    <s v=""/>
    <s v=""/>
    <s v=""/>
    <s v=""/>
    <n v="3"/>
    <n v="50.518534361130897"/>
    <s v="0"/>
    <x v="3"/>
  </r>
  <r>
    <x v="1213"/>
    <d v="2012-05-29T04:08:45"/>
    <n v="71000"/>
    <n v="71000"/>
    <s v="EUR"/>
    <n v="90198.36016840415"/>
    <s v="Consultant"/>
    <x v="8"/>
    <s v="Germany"/>
    <x v="5"/>
    <s v="1 or 2 hours a day"/>
    <n v="3"/>
    <m/>
    <n v="1"/>
    <n v="2"/>
    <s v=""/>
    <s v=""/>
    <s v=""/>
    <s v=""/>
    <s v=""/>
    <s v=""/>
    <n v="2"/>
    <n v="173.45838493923875"/>
    <s v="0"/>
    <x v="5"/>
  </r>
  <r>
    <x v="1214"/>
    <d v="2012-05-29T04:11:58"/>
    <s v="Â£30000"/>
    <n v="30000"/>
    <s v="GBP"/>
    <n v="47285.348162018527"/>
    <s v="Infection Prevention Surveillance Specialist"/>
    <x v="6"/>
    <s v="UK"/>
    <x v="14"/>
    <s v="4 to 6 hours a day"/>
    <n v="14"/>
    <m/>
    <s v=""/>
    <s v=""/>
    <s v=""/>
    <n v="4"/>
    <s v=""/>
    <n v="6"/>
    <s v=""/>
    <s v=""/>
    <n v="6"/>
    <n v="30.31112061667854"/>
    <s v="0"/>
    <x v="2"/>
  </r>
  <r>
    <x v="1215"/>
    <d v="2012-05-29T04:25:02"/>
    <n v="56000"/>
    <n v="56000"/>
    <s v="USD"/>
    <n v="56000"/>
    <s v="Accountant"/>
    <x v="5"/>
    <s v="USA"/>
    <x v="2"/>
    <s v="4 to 6 hours a day"/>
    <n v="1"/>
    <m/>
    <s v=""/>
    <s v=""/>
    <s v=""/>
    <n v="4"/>
    <s v=""/>
    <n v="6"/>
    <s v=""/>
    <s v=""/>
    <n v="6"/>
    <n v="35.897435897435898"/>
    <s v="0"/>
    <x v="4"/>
  </r>
  <r>
    <x v="1216"/>
    <d v="2012-05-29T04:30:10"/>
    <s v="IDR 4000000"/>
    <n v="48000000"/>
    <s v="IDR"/>
    <n v="5082.6943786459069"/>
    <s v="Office Instructor"/>
    <x v="0"/>
    <s v="Indonesia"/>
    <x v="56"/>
    <s v="1 or 2 hours a day"/>
    <n v="2"/>
    <m/>
    <n v="1"/>
    <n v="2"/>
    <s v=""/>
    <s v=""/>
    <s v=""/>
    <s v=""/>
    <s v=""/>
    <s v=""/>
    <n v="2"/>
    <n v="9.7744122666267437"/>
    <s v="0"/>
    <x v="5"/>
  </r>
  <r>
    <x v="1217"/>
    <d v="2012-05-29T04:33:37"/>
    <s v="GBP 34000"/>
    <n v="34000"/>
    <s v="GBP"/>
    <n v="53590.061250287661"/>
    <s v="Investment Accountant"/>
    <x v="5"/>
    <s v="UK"/>
    <x v="14"/>
    <s v="All the 8 hours baby, all the 8!"/>
    <n v="10"/>
    <m/>
    <s v=""/>
    <s v=""/>
    <s v=""/>
    <s v=""/>
    <s v=""/>
    <s v=""/>
    <s v=""/>
    <n v="8"/>
    <n v="8"/>
    <n v="25.764452524176761"/>
    <s v="0"/>
    <x v="3"/>
  </r>
  <r>
    <x v="1218"/>
    <d v="2012-05-29T05:03:26"/>
    <s v="dkk 450000"/>
    <n v="450000"/>
    <s v="DKK"/>
    <n v="76906.906752939132"/>
    <s v="owner"/>
    <x v="4"/>
    <s v="Denmark"/>
    <x v="62"/>
    <s v="All the 8 hours baby, all the 8!"/>
    <n v="17"/>
    <m/>
    <s v=""/>
    <s v=""/>
    <s v=""/>
    <s v=""/>
    <s v=""/>
    <s v=""/>
    <s v=""/>
    <n v="8"/>
    <n v="8"/>
    <n v="36.974474400451506"/>
    <s v="0"/>
    <x v="2"/>
  </r>
  <r>
    <x v="1219"/>
    <d v="2012-05-29T05:08:57"/>
    <s v="85000 USD"/>
    <n v="85000"/>
    <s v="USD"/>
    <n v="85000"/>
    <s v="Senior Executive Compensation Analyst "/>
    <x v="0"/>
    <s v="USA"/>
    <x v="2"/>
    <s v="4 to 6 hours a day"/>
    <n v="5"/>
    <m/>
    <s v=""/>
    <s v=""/>
    <s v=""/>
    <n v="4"/>
    <s v=""/>
    <n v="6"/>
    <s v=""/>
    <s v=""/>
    <n v="6"/>
    <n v="54.487179487179482"/>
    <s v="0"/>
    <x v="1"/>
  </r>
  <r>
    <x v="1220"/>
    <d v="2012-05-29T05:11:03"/>
    <s v="USD72000"/>
    <n v="72000"/>
    <s v="USD"/>
    <n v="72000"/>
    <s v="Markets Adviser"/>
    <x v="8"/>
    <s v="New Zealand"/>
    <x v="49"/>
    <s v="2 to 3 hours per day"/>
    <n v="10"/>
    <m/>
    <s v=""/>
    <n v="2"/>
    <n v="3"/>
    <s v=""/>
    <s v=""/>
    <s v=""/>
    <s v=""/>
    <s v=""/>
    <n v="3"/>
    <n v="92.307692307692307"/>
    <s v="0"/>
    <x v="3"/>
  </r>
  <r>
    <x v="1221"/>
    <d v="2012-05-29T05:21:39"/>
    <n v="55000"/>
    <n v="55000"/>
    <s v="USD"/>
    <n v="55000"/>
    <s v="Systems Analyst"/>
    <x v="0"/>
    <s v="USA"/>
    <x v="2"/>
    <s v="1 or 2 hours a day"/>
    <n v="7"/>
    <m/>
    <n v="1"/>
    <n v="2"/>
    <s v=""/>
    <s v=""/>
    <s v=""/>
    <s v=""/>
    <s v=""/>
    <s v=""/>
    <n v="2"/>
    <n v="105.76923076923077"/>
    <s v="0"/>
    <x v="3"/>
  </r>
  <r>
    <x v="1222"/>
    <d v="2012-05-29T05:47:34"/>
    <s v="GBP 43,000"/>
    <n v="43000"/>
    <s v="GBP"/>
    <n v="67775.665698893223"/>
    <s v="Financial Controller"/>
    <x v="1"/>
    <s v="UK"/>
    <x v="14"/>
    <s v="4 to 6 hours a day"/>
    <n v="25"/>
    <m/>
    <s v=""/>
    <s v=""/>
    <s v=""/>
    <n v="4"/>
    <s v=""/>
    <n v="6"/>
    <s v=""/>
    <s v=""/>
    <n v="6"/>
    <n v="43.445939550572575"/>
    <s v="0"/>
    <x v="2"/>
  </r>
  <r>
    <x v="1223"/>
    <d v="2012-05-29T05:53:42"/>
    <s v="Â£25750"/>
    <n v="25750"/>
    <s v="GBP"/>
    <n v="40586.590505732565"/>
    <s v="Energy Analyst"/>
    <x v="0"/>
    <s v="UK"/>
    <x v="14"/>
    <s v="4 to 6 hours a day"/>
    <n v="1"/>
    <m/>
    <s v=""/>
    <s v=""/>
    <s v=""/>
    <n v="4"/>
    <s v=""/>
    <n v="6"/>
    <s v=""/>
    <s v=""/>
    <n v="6"/>
    <n v="26.017045195982412"/>
    <s v="0"/>
    <x v="4"/>
  </r>
  <r>
    <x v="1224"/>
    <d v="2012-05-29T06:08:12"/>
    <n v="50846"/>
    <n v="50846"/>
    <s v="USD"/>
    <n v="50846"/>
    <s v="Program &amp; Policy Analyst-Advanced"/>
    <x v="0"/>
    <s v="USA"/>
    <x v="2"/>
    <s v="4 to 6 hours a day"/>
    <n v="25"/>
    <m/>
    <s v=""/>
    <s v=""/>
    <s v=""/>
    <n v="4"/>
    <s v=""/>
    <n v="6"/>
    <s v=""/>
    <s v=""/>
    <n v="6"/>
    <n v="32.593589743589746"/>
    <s v="0"/>
    <x v="2"/>
  </r>
  <r>
    <x v="1225"/>
    <d v="2012-05-29T06:24:36"/>
    <n v="63000"/>
    <n v="63000"/>
    <s v="USD"/>
    <n v="63000"/>
    <s v="Senior Staff Accountant"/>
    <x v="5"/>
    <s v="USA"/>
    <x v="2"/>
    <s v="All the 8 hours baby, all the 8!"/>
    <n v="16"/>
    <m/>
    <s v=""/>
    <s v=""/>
    <s v=""/>
    <s v=""/>
    <s v=""/>
    <s v=""/>
    <s v=""/>
    <n v="8"/>
    <n v="8"/>
    <n v="30.28846153846154"/>
    <s v="0"/>
    <x v="2"/>
  </r>
  <r>
    <x v="1226"/>
    <d v="2012-05-29T06:26:05"/>
    <n v="80000"/>
    <n v="80000"/>
    <s v="AUD"/>
    <n v="81592.772512210868"/>
    <s v="systems accountant"/>
    <x v="5"/>
    <s v="Australia"/>
    <x v="16"/>
    <s v="4 to 6 hours a day"/>
    <n v="5"/>
    <m/>
    <s v=""/>
    <s v=""/>
    <s v=""/>
    <n v="4"/>
    <s v=""/>
    <n v="6"/>
    <s v=""/>
    <s v=""/>
    <n v="6"/>
    <n v="52.303059302699275"/>
    <s v="0"/>
    <x v="1"/>
  </r>
  <r>
    <x v="1227"/>
    <d v="2012-05-29T07:21:41"/>
    <n v="50700"/>
    <n v="50700"/>
    <s v="USD"/>
    <n v="50700"/>
    <s v="Sr. Systems Analyst"/>
    <x v="0"/>
    <s v="Brazil"/>
    <x v="24"/>
    <s v="1 or 2 hours a day"/>
    <n v="15"/>
    <m/>
    <n v="1"/>
    <n v="2"/>
    <s v=""/>
    <s v=""/>
    <s v=""/>
    <s v=""/>
    <s v=""/>
    <s v=""/>
    <n v="2"/>
    <n v="97.5"/>
    <s v="0"/>
    <x v="2"/>
  </r>
  <r>
    <x v="1228"/>
    <d v="2012-05-29T07:28:41"/>
    <n v="20000"/>
    <n v="20000"/>
    <s v="GBP"/>
    <n v="31523.565441345683"/>
    <s v="Environmental Information Analyst"/>
    <x v="0"/>
    <s v="UK"/>
    <x v="14"/>
    <s v="4 to 6 hours a day"/>
    <n v="1"/>
    <m/>
    <s v=""/>
    <s v=""/>
    <s v=""/>
    <n v="4"/>
    <s v=""/>
    <n v="6"/>
    <s v=""/>
    <s v=""/>
    <n v="6"/>
    <n v="20.20741374445236"/>
    <s v="0"/>
    <x v="4"/>
  </r>
  <r>
    <x v="1229"/>
    <d v="2012-05-29T07:46:56"/>
    <n v="70000"/>
    <n v="70000"/>
    <s v="USD"/>
    <n v="70000"/>
    <s v="Develope"/>
    <x v="0"/>
    <s v="USA"/>
    <x v="2"/>
    <s v="1 or 2 hours a day"/>
    <n v="6"/>
    <m/>
    <n v="1"/>
    <n v="2"/>
    <s v=""/>
    <s v=""/>
    <s v=""/>
    <s v=""/>
    <s v=""/>
    <s v=""/>
    <n v="2"/>
    <n v="134.61538461538461"/>
    <s v="0"/>
    <x v="3"/>
  </r>
  <r>
    <x v="1230"/>
    <d v="2012-05-29T07:52:56"/>
    <n v="65000"/>
    <n v="65000"/>
    <s v="CAD"/>
    <n v="63918.498996971248"/>
    <s v="it manager"/>
    <x v="3"/>
    <s v="Canada"/>
    <x v="17"/>
    <s v="2 to 3 hours per day"/>
    <n v="15"/>
    <m/>
    <s v=""/>
    <n v="2"/>
    <n v="3"/>
    <s v=""/>
    <s v=""/>
    <s v=""/>
    <s v=""/>
    <s v=""/>
    <n v="3"/>
    <n v="81.946793585860576"/>
    <s v="0"/>
    <x v="2"/>
  </r>
  <r>
    <x v="1231"/>
    <d v="2012-05-29T07:57:04"/>
    <n v="800000"/>
    <n v="9600000"/>
    <s v="MONGOLIAN"/>
    <n v="7261.724659606657"/>
    <s v="Analyst"/>
    <x v="0"/>
    <s v="Mongolia"/>
    <x v="84"/>
    <s v="All the 8 hours baby, all the 8!"/>
    <n v="2"/>
    <m/>
    <s v=""/>
    <s v=""/>
    <s v=""/>
    <s v=""/>
    <s v=""/>
    <s v=""/>
    <s v=""/>
    <n v="8"/>
    <n v="8"/>
    <n v="3.4912137786570465"/>
    <s v="0"/>
    <x v="5"/>
  </r>
  <r>
    <x v="1232"/>
    <d v="2012-05-29T08:13:06"/>
    <s v="RM3000"/>
    <n v="36000"/>
    <s v="MYR"/>
    <n v="11404.820437438224"/>
    <s v="Process Engineering"/>
    <x v="2"/>
    <s v="Malaysia"/>
    <x v="74"/>
    <s v="4 to 6 hours a day"/>
    <n v="2"/>
    <m/>
    <s v=""/>
    <s v=""/>
    <s v=""/>
    <n v="4"/>
    <s v=""/>
    <n v="6"/>
    <s v=""/>
    <s v=""/>
    <n v="6"/>
    <n v="7.3107823316911693"/>
    <s v="0"/>
    <x v="5"/>
  </r>
  <r>
    <x v="1233"/>
    <d v="2012-05-29T08:25:51"/>
    <s v="120,000  US$"/>
    <n v="120000"/>
    <s v="USD"/>
    <n v="120000"/>
    <s v="Consultant - Process Improvement"/>
    <x v="8"/>
    <s v="Singapore"/>
    <x v="30"/>
    <s v="1 or 2 hours a day"/>
    <n v="5"/>
    <m/>
    <n v="1"/>
    <n v="2"/>
    <s v=""/>
    <s v=""/>
    <s v=""/>
    <s v=""/>
    <s v=""/>
    <s v=""/>
    <n v="2"/>
    <n v="230.76923076923077"/>
    <s v="0"/>
    <x v="1"/>
  </r>
  <r>
    <x v="1234"/>
    <d v="2012-05-29T08:41:02"/>
    <n v="90000"/>
    <n v="90000"/>
    <s v="AUD"/>
    <n v="91791.869076237213"/>
    <s v="Business Analyst"/>
    <x v="0"/>
    <s v="Australia"/>
    <x v="16"/>
    <s v="4 to 6 hours a day"/>
    <n v="5"/>
    <m/>
    <s v=""/>
    <s v=""/>
    <s v=""/>
    <n v="4"/>
    <s v=""/>
    <n v="6"/>
    <s v=""/>
    <s v=""/>
    <n v="6"/>
    <n v="58.840941715536673"/>
    <s v="0"/>
    <x v="1"/>
  </r>
  <r>
    <x v="1235"/>
    <d v="2012-05-29T08:41:14"/>
    <n v="110000"/>
    <n v="110000"/>
    <s v="AUD"/>
    <n v="112190.06220428993"/>
    <s v="Analyst"/>
    <x v="0"/>
    <s v="Australia"/>
    <x v="16"/>
    <s v="2 to 3 hours per day"/>
    <n v="7"/>
    <m/>
    <s v=""/>
    <n v="2"/>
    <n v="3"/>
    <s v=""/>
    <s v=""/>
    <s v=""/>
    <s v=""/>
    <s v=""/>
    <n v="3"/>
    <n v="143.83341308242299"/>
    <s v="0"/>
    <x v="3"/>
  </r>
  <r>
    <x v="1236"/>
    <d v="2012-05-29T08:47:48"/>
    <n v="40000"/>
    <n v="40000"/>
    <s v="USD"/>
    <n v="40000"/>
    <s v="Senior Materials Handler"/>
    <x v="3"/>
    <s v="USA"/>
    <x v="2"/>
    <s v="2 to 3 hours per day"/>
    <n v="18"/>
    <m/>
    <s v=""/>
    <n v="2"/>
    <n v="3"/>
    <s v=""/>
    <s v=""/>
    <s v=""/>
    <s v=""/>
    <s v=""/>
    <n v="3"/>
    <n v="51.282051282051285"/>
    <s v="0"/>
    <x v="2"/>
  </r>
  <r>
    <x v="1237"/>
    <d v="2012-05-29T08:59:41"/>
    <n v="107000"/>
    <n v="107000"/>
    <s v="USD"/>
    <n v="107000"/>
    <s v="Certified Public Accountant"/>
    <x v="5"/>
    <s v="USA"/>
    <x v="2"/>
    <s v="4 to 6 hours a day"/>
    <n v="12"/>
    <m/>
    <s v=""/>
    <s v=""/>
    <s v=""/>
    <n v="4"/>
    <s v=""/>
    <n v="6"/>
    <s v=""/>
    <s v=""/>
    <n v="6"/>
    <n v="68.589743589743591"/>
    <s v="0"/>
    <x v="2"/>
  </r>
  <r>
    <x v="1238"/>
    <d v="2012-05-29T09:15:09"/>
    <n v="82000"/>
    <n v="82000"/>
    <s v="USD"/>
    <n v="82000"/>
    <s v="Manager - Marketing Analytics"/>
    <x v="3"/>
    <s v="USA"/>
    <x v="2"/>
    <s v="4 to 6 hours a day"/>
    <n v="10"/>
    <m/>
    <s v=""/>
    <s v=""/>
    <s v=""/>
    <n v="4"/>
    <s v=""/>
    <n v="6"/>
    <s v=""/>
    <s v=""/>
    <n v="6"/>
    <n v="52.564102564102562"/>
    <s v="0"/>
    <x v="3"/>
  </r>
  <r>
    <x v="1239"/>
    <d v="2012-05-29T09:25:31"/>
    <n v="100000"/>
    <n v="100000"/>
    <s v="AUD"/>
    <n v="101990.96564026357"/>
    <s v="Contractor/Consultant"/>
    <x v="8"/>
    <s v="Australia"/>
    <x v="16"/>
    <s v="4 to 6 hours a day"/>
    <n v="15"/>
    <m/>
    <s v=""/>
    <s v=""/>
    <s v=""/>
    <n v="4"/>
    <s v=""/>
    <n v="6"/>
    <s v=""/>
    <s v=""/>
    <n v="6"/>
    <n v="65.378824128374092"/>
    <s v="0"/>
    <x v="2"/>
  </r>
  <r>
    <x v="1240"/>
    <d v="2012-05-29T09:37:40"/>
    <s v="AUD $43000"/>
    <n v="43000"/>
    <s v="USD"/>
    <n v="43000"/>
    <s v="Operations Support Officer"/>
    <x v="3"/>
    <s v="Australia"/>
    <x v="16"/>
    <s v="2 to 3 hours per day"/>
    <n v="4"/>
    <m/>
    <s v=""/>
    <n v="2"/>
    <n v="3"/>
    <s v=""/>
    <s v=""/>
    <s v=""/>
    <s v=""/>
    <s v=""/>
    <n v="3"/>
    <n v="55.128205128205131"/>
    <s v="0"/>
    <x v="1"/>
  </r>
  <r>
    <x v="1241"/>
    <d v="2012-05-29T09:38:14"/>
    <n v="69000"/>
    <n v="69000"/>
    <s v="USD"/>
    <n v="69000"/>
    <s v="master scheduler"/>
    <x v="1"/>
    <s v="USA"/>
    <x v="2"/>
    <s v="4 to 6 hours a day"/>
    <n v="20"/>
    <m/>
    <s v=""/>
    <s v=""/>
    <s v=""/>
    <n v="4"/>
    <s v=""/>
    <n v="6"/>
    <s v=""/>
    <s v=""/>
    <n v="6"/>
    <n v="44.230769230769234"/>
    <s v="0"/>
    <x v="2"/>
  </r>
  <r>
    <x v="1242"/>
    <d v="2012-05-29T09:47:47"/>
    <n v="30000"/>
    <n v="30000"/>
    <s v="USD"/>
    <n v="30000"/>
    <s v="Practice Manager - Business Operations"/>
    <x v="3"/>
    <s v="India"/>
    <x v="0"/>
    <s v="2 to 3 hours per day"/>
    <n v="3"/>
    <m/>
    <s v=""/>
    <n v="2"/>
    <n v="3"/>
    <s v=""/>
    <s v=""/>
    <s v=""/>
    <s v=""/>
    <s v=""/>
    <n v="3"/>
    <n v="38.46153846153846"/>
    <s v="0"/>
    <x v="5"/>
  </r>
  <r>
    <x v="1243"/>
    <d v="2012-05-29T09:52:02"/>
    <s v="48000 $AUD"/>
    <n v="48000"/>
    <s v="AUD"/>
    <n v="48955.663507326513"/>
    <s v="Research Assistant"/>
    <x v="0"/>
    <s v="Australia"/>
    <x v="16"/>
    <s v="1 or 2 hours a day"/>
    <n v="2"/>
    <m/>
    <n v="1"/>
    <n v="2"/>
    <s v=""/>
    <s v=""/>
    <s v=""/>
    <s v=""/>
    <s v=""/>
    <s v=""/>
    <n v="2"/>
    <n v="94.145506744858679"/>
    <s v="0"/>
    <x v="5"/>
  </r>
  <r>
    <x v="1244"/>
    <d v="2012-05-29T10:08:21"/>
    <n v="70000"/>
    <n v="70000"/>
    <s v="USD"/>
    <n v="70000"/>
    <s v="Project Manager"/>
    <x v="3"/>
    <s v="USA"/>
    <x v="2"/>
    <s v="4 to 6 hours a day"/>
    <n v="8"/>
    <m/>
    <s v=""/>
    <s v=""/>
    <s v=""/>
    <n v="4"/>
    <s v=""/>
    <n v="6"/>
    <s v=""/>
    <s v=""/>
    <n v="6"/>
    <n v="44.871794871794869"/>
    <s v="0"/>
    <x v="3"/>
  </r>
  <r>
    <x v="1245"/>
    <d v="2012-05-29T10:09:37"/>
    <n v="45000"/>
    <n v="45000"/>
    <s v="USD"/>
    <n v="45000"/>
    <s v="Staff Assistant"/>
    <x v="0"/>
    <s v="USA"/>
    <x v="2"/>
    <s v="4 to 6 hours a day"/>
    <n v="7"/>
    <m/>
    <s v=""/>
    <s v=""/>
    <s v=""/>
    <n v="4"/>
    <s v=""/>
    <n v="6"/>
    <s v=""/>
    <s v=""/>
    <n v="6"/>
    <n v="28.846153846153847"/>
    <s v="0"/>
    <x v="3"/>
  </r>
  <r>
    <x v="1246"/>
    <d v="2012-05-29T10:11:28"/>
    <n v="35000"/>
    <n v="35000"/>
    <s v="USD"/>
    <n v="35000"/>
    <s v="AVP Securitisation"/>
    <x v="4"/>
    <s v="Malaysia"/>
    <x v="74"/>
    <s v="All the 8 hours baby, all the 8!"/>
    <n v="12"/>
    <m/>
    <s v=""/>
    <s v=""/>
    <s v=""/>
    <s v=""/>
    <s v=""/>
    <s v=""/>
    <s v=""/>
    <n v="8"/>
    <n v="8"/>
    <n v="16.826923076923077"/>
    <s v="0"/>
    <x v="2"/>
  </r>
  <r>
    <x v="1247"/>
    <d v="2012-05-29T10:43:49"/>
    <n v="500000"/>
    <n v="500000"/>
    <s v="INR"/>
    <n v="8903.9583437212841"/>
    <s v="Asstt. Manager"/>
    <x v="3"/>
    <s v="India"/>
    <x v="0"/>
    <s v="2 to 3 hours per day"/>
    <n v="29"/>
    <m/>
    <s v=""/>
    <n v="2"/>
    <n v="3"/>
    <s v=""/>
    <s v=""/>
    <s v=""/>
    <s v=""/>
    <s v=""/>
    <n v="3"/>
    <n v="11.415331209899081"/>
    <s v="0"/>
    <x v="2"/>
  </r>
  <r>
    <x v="1248"/>
    <d v="2012-05-29T10:45:46"/>
    <s v="MYR89500"/>
    <n v="89500"/>
    <s v="MYR"/>
    <n v="28353.650809742252"/>
    <s v="Manager"/>
    <x v="3"/>
    <s v="Malaysia"/>
    <x v="74"/>
    <s v="2 to 3 hours per day"/>
    <n v="20"/>
    <m/>
    <s v=""/>
    <n v="2"/>
    <n v="3"/>
    <s v=""/>
    <s v=""/>
    <s v=""/>
    <s v=""/>
    <s v=""/>
    <n v="3"/>
    <n v="36.35083437146443"/>
    <s v="0"/>
    <x v="2"/>
  </r>
  <r>
    <x v="1249"/>
    <d v="2012-05-29T10:48:33"/>
    <s v="USD 11800 (INR 650000)"/>
    <n v="11800"/>
    <s v="USD"/>
    <n v="11800"/>
    <s v="Assistant Data Analyst"/>
    <x v="0"/>
    <s v="India"/>
    <x v="0"/>
    <s v="4 to 6 hours a day"/>
    <n v="10"/>
    <m/>
    <s v=""/>
    <s v=""/>
    <s v=""/>
    <n v="4"/>
    <s v=""/>
    <n v="6"/>
    <s v=""/>
    <s v=""/>
    <n v="6"/>
    <n v="7.5641025641025648"/>
    <s v="0"/>
    <x v="3"/>
  </r>
  <r>
    <x v="1250"/>
    <d v="2012-05-29T10:51:02"/>
    <s v="Rs.3.6 Lakhs pa"/>
    <n v="360000"/>
    <s v="INR"/>
    <n v="6410.8500074793246"/>
    <s v="Team Leader WFM"/>
    <x v="3"/>
    <s v="India"/>
    <x v="0"/>
    <s v="All the 8 hours baby, all the 8!"/>
    <n v="6"/>
    <m/>
    <s v=""/>
    <s v=""/>
    <s v=""/>
    <s v=""/>
    <s v=""/>
    <s v=""/>
    <s v=""/>
    <n v="8"/>
    <n v="8"/>
    <n v="3.0821394266727524"/>
    <s v="0"/>
    <x v="3"/>
  </r>
  <r>
    <x v="1251"/>
    <d v="2012-05-29T10:51:31"/>
    <n v="50000"/>
    <n v="50000"/>
    <s v="USD"/>
    <n v="50000"/>
    <s v="Data Analyst"/>
    <x v="0"/>
    <s v="USA"/>
    <x v="2"/>
    <s v="4 to 6 hours a day"/>
    <n v="3"/>
    <m/>
    <s v=""/>
    <s v=""/>
    <s v=""/>
    <n v="4"/>
    <s v=""/>
    <n v="6"/>
    <s v=""/>
    <s v=""/>
    <n v="6"/>
    <n v="32.051282051282051"/>
    <s v="0"/>
    <x v="5"/>
  </r>
  <r>
    <x v="1252"/>
    <d v="2012-05-29T11:00:32"/>
    <n v="85000"/>
    <n v="85000"/>
    <s v="USD"/>
    <n v="85000"/>
    <s v="manager operation"/>
    <x v="3"/>
    <s v="srilanka"/>
    <x v="55"/>
    <s v="All the 8 hours baby, all the 8!"/>
    <n v="10"/>
    <m/>
    <s v=""/>
    <s v=""/>
    <s v=""/>
    <s v=""/>
    <s v=""/>
    <s v=""/>
    <s v=""/>
    <n v="8"/>
    <n v="8"/>
    <n v="40.865384615384613"/>
    <s v="0"/>
    <x v="3"/>
  </r>
  <r>
    <x v="1253"/>
    <d v="2012-05-29T11:35:53"/>
    <s v="Indian Rs 10 Lakhs"/>
    <n v="1000000"/>
    <s v="INR"/>
    <n v="17807.916687442568"/>
    <s v="Manager"/>
    <x v="3"/>
    <s v="India"/>
    <x v="0"/>
    <s v="2 to 3 hours per day"/>
    <n v="10"/>
    <m/>
    <s v=""/>
    <n v="2"/>
    <n v="3"/>
    <s v=""/>
    <s v=""/>
    <s v=""/>
    <s v=""/>
    <s v=""/>
    <n v="3"/>
    <n v="22.830662419798163"/>
    <s v="0"/>
    <x v="3"/>
  </r>
  <r>
    <x v="1254"/>
    <d v="2012-05-29T11:46:47"/>
    <s v="INR 900000"/>
    <n v="900000"/>
    <s v="INR"/>
    <n v="16027.125018698311"/>
    <s v="RENTAL INVENTORY CONTROLLER"/>
    <x v="1"/>
    <s v="India"/>
    <x v="0"/>
    <s v="All the 8 hours baby, all the 8!"/>
    <n v="8"/>
    <m/>
    <s v=""/>
    <s v=""/>
    <s v=""/>
    <s v=""/>
    <s v=""/>
    <s v=""/>
    <s v=""/>
    <n v="8"/>
    <n v="8"/>
    <n v="7.70534856668188"/>
    <s v="0"/>
    <x v="3"/>
  </r>
  <r>
    <x v="1255"/>
    <d v="2012-05-29T11:51:35"/>
    <n v="192000"/>
    <n v="192000"/>
    <s v="USD"/>
    <n v="192000"/>
    <s v="Publisher"/>
    <x v="4"/>
    <s v="USA"/>
    <x v="2"/>
    <s v="All the 8 hours baby, all the 8!"/>
    <n v="27"/>
    <m/>
    <s v=""/>
    <s v=""/>
    <s v=""/>
    <s v=""/>
    <s v=""/>
    <s v=""/>
    <s v=""/>
    <n v="8"/>
    <n v="8"/>
    <n v="92.307692307692307"/>
    <s v="0"/>
    <x v="2"/>
  </r>
  <r>
    <x v="1256"/>
    <d v="2012-05-29T12:14:02"/>
    <n v="54000"/>
    <n v="54000"/>
    <s v="USD"/>
    <n v="54000"/>
    <s v="Resource Planning Analyst"/>
    <x v="0"/>
    <s v="USA"/>
    <x v="2"/>
    <s v="All the 8 hours baby, all the 8!"/>
    <n v="6"/>
    <m/>
    <s v=""/>
    <s v=""/>
    <s v=""/>
    <s v=""/>
    <s v=""/>
    <s v=""/>
    <s v=""/>
    <n v="8"/>
    <n v="8"/>
    <n v="25.96153846153846"/>
    <s v="0"/>
    <x v="3"/>
  </r>
  <r>
    <x v="1257"/>
    <d v="2012-05-29T12:17:07"/>
    <n v="18000"/>
    <n v="18000"/>
    <s v="USD"/>
    <n v="18000"/>
    <s v="Manager"/>
    <x v="3"/>
    <s v="India"/>
    <x v="0"/>
    <s v="4 to 6 hours a day"/>
    <n v="12"/>
    <m/>
    <s v=""/>
    <s v=""/>
    <s v=""/>
    <n v="4"/>
    <s v=""/>
    <n v="6"/>
    <s v=""/>
    <s v=""/>
    <n v="6"/>
    <n v="11.538461538461538"/>
    <s v="0"/>
    <x v="2"/>
  </r>
  <r>
    <x v="1258"/>
    <d v="2012-05-29T12:19:39"/>
    <s v="3,00,000.00"/>
    <n v="300000"/>
    <s v="INR"/>
    <n v="5342.3750062327708"/>
    <s v="MIS OFFICER"/>
    <x v="7"/>
    <s v="India"/>
    <x v="0"/>
    <s v="2 to 3 hours per day"/>
    <n v="5"/>
    <m/>
    <s v=""/>
    <n v="2"/>
    <n v="3"/>
    <s v=""/>
    <s v=""/>
    <s v=""/>
    <s v=""/>
    <s v=""/>
    <n v="3"/>
    <n v="6.8491987259394493"/>
    <s v="0"/>
    <x v="1"/>
  </r>
  <r>
    <x v="1259"/>
    <d v="2012-05-29T12:20:32"/>
    <s v="400000INR"/>
    <n v="400000"/>
    <s v="INR"/>
    <n v="7123.1666749770275"/>
    <s v="PMO"/>
    <x v="3"/>
    <s v="India"/>
    <x v="0"/>
    <s v="All the 8 hours baby, all the 8!"/>
    <n v="3"/>
    <m/>
    <s v=""/>
    <s v=""/>
    <s v=""/>
    <s v=""/>
    <s v=""/>
    <s v=""/>
    <s v=""/>
    <n v="8"/>
    <n v="8"/>
    <n v="3.4245993629697247"/>
    <s v="0"/>
    <x v="5"/>
  </r>
  <r>
    <x v="1260"/>
    <d v="2012-05-29T12:28:41"/>
    <n v="15000"/>
    <n v="15000"/>
    <s v="USD"/>
    <n v="15000"/>
    <s v="Monitoring &amp; Evaluation officer"/>
    <x v="3"/>
    <s v="Myanmar"/>
    <x v="85"/>
    <s v="4 to 6 hours a day"/>
    <n v="10"/>
    <m/>
    <s v=""/>
    <s v=""/>
    <s v=""/>
    <n v="4"/>
    <s v=""/>
    <n v="6"/>
    <s v=""/>
    <s v=""/>
    <n v="6"/>
    <n v="9.615384615384615"/>
    <s v="0"/>
    <x v="3"/>
  </r>
  <r>
    <x v="1261"/>
    <d v="2012-05-29T12:29:12"/>
    <s v="us $ 14000"/>
    <n v="14000"/>
    <s v="USD"/>
    <n v="14000"/>
    <s v="Pricing Analyst"/>
    <x v="0"/>
    <s v="India"/>
    <x v="0"/>
    <s v="4 to 6 hours a day"/>
    <n v="12"/>
    <m/>
    <s v=""/>
    <s v=""/>
    <s v=""/>
    <n v="4"/>
    <s v=""/>
    <n v="6"/>
    <s v=""/>
    <s v=""/>
    <n v="6"/>
    <n v="8.9743589743589745"/>
    <s v="0"/>
    <x v="2"/>
  </r>
  <r>
    <x v="1262"/>
    <d v="2012-05-29T13:06:30"/>
    <n v="8000"/>
    <n v="8000"/>
    <s v="USD"/>
    <n v="8000"/>
    <s v="Data Analyst"/>
    <x v="0"/>
    <s v="India"/>
    <x v="0"/>
    <s v="All the 8 hours baby, all the 8!"/>
    <n v="4"/>
    <m/>
    <s v=""/>
    <s v=""/>
    <s v=""/>
    <s v=""/>
    <s v=""/>
    <s v=""/>
    <s v=""/>
    <n v="8"/>
    <n v="8"/>
    <n v="3.8461538461538463"/>
    <s v="0"/>
    <x v="1"/>
  </r>
  <r>
    <x v="1263"/>
    <d v="2012-05-29T13:13:56"/>
    <n v="12500"/>
    <n v="12500"/>
    <s v="USD"/>
    <n v="12500"/>
    <s v="Specialist"/>
    <x v="6"/>
    <s v="Philippines"/>
    <x v="33"/>
    <s v="2 to 3 hours per day"/>
    <n v="7"/>
    <m/>
    <s v=""/>
    <n v="2"/>
    <n v="3"/>
    <s v=""/>
    <s v=""/>
    <s v=""/>
    <s v=""/>
    <s v=""/>
    <n v="3"/>
    <n v="16.025641025641026"/>
    <s v="0"/>
    <x v="3"/>
  </r>
  <r>
    <x v="1264"/>
    <d v="2012-05-29T13:15:17"/>
    <n v="140000"/>
    <n v="140000"/>
    <s v="USD"/>
    <n v="140000"/>
    <s v="Senior Accountant"/>
    <x v="5"/>
    <s v="USA"/>
    <x v="2"/>
    <s v="4 to 6 hours a day"/>
    <n v="12"/>
    <m/>
    <s v=""/>
    <s v=""/>
    <s v=""/>
    <n v="4"/>
    <s v=""/>
    <n v="6"/>
    <s v=""/>
    <s v=""/>
    <n v="6"/>
    <n v="89.743589743589737"/>
    <s v="0"/>
    <x v="2"/>
  </r>
  <r>
    <x v="1265"/>
    <d v="2012-05-29T13:16:45"/>
    <n v="1000"/>
    <n v="12000"/>
    <s v="USD"/>
    <n v="12000"/>
    <s v="excel prof"/>
    <x v="8"/>
    <s v="pakistan"/>
    <x v="3"/>
    <s v="4 to 6 hours a day"/>
    <n v="1"/>
    <m/>
    <s v=""/>
    <s v=""/>
    <s v=""/>
    <n v="4"/>
    <s v=""/>
    <n v="6"/>
    <s v=""/>
    <s v=""/>
    <n v="6"/>
    <n v="7.6923076923076925"/>
    <s v="0"/>
    <x v="4"/>
  </r>
  <r>
    <x v="1266"/>
    <d v="2012-05-29T13:16:59"/>
    <s v="30000 EUR"/>
    <n v="30000"/>
    <s v="EUR"/>
    <n v="38111.983169748237"/>
    <s v="Employee"/>
    <x v="0"/>
    <s v="Belgium"/>
    <x v="12"/>
    <s v="2 to 3 hours per day"/>
    <n v="15"/>
    <m/>
    <s v=""/>
    <n v="2"/>
    <n v="3"/>
    <s v=""/>
    <s v=""/>
    <s v=""/>
    <s v=""/>
    <s v=""/>
    <n v="3"/>
    <n v="48.861516884292612"/>
    <s v="0"/>
    <x v="2"/>
  </r>
  <r>
    <x v="1267"/>
    <d v="2012-05-29T13:23:45"/>
    <s v="6,00,000 INR"/>
    <n v="600000"/>
    <s v="INR"/>
    <n v="10684.750012465542"/>
    <s v="Senior Business Executive"/>
    <x v="3"/>
    <s v="India"/>
    <x v="0"/>
    <s v="2 to 3 hours per day"/>
    <n v="2"/>
    <m/>
    <s v=""/>
    <n v="2"/>
    <n v="3"/>
    <s v=""/>
    <s v=""/>
    <s v=""/>
    <s v=""/>
    <s v=""/>
    <n v="3"/>
    <n v="13.698397451878899"/>
    <s v="0"/>
    <x v="5"/>
  </r>
  <r>
    <x v="1268"/>
    <d v="2012-05-29T13:40:09"/>
    <s v="3.5 lakhs p.a"/>
    <n v="350000"/>
    <s v="INR"/>
    <n v="6232.7708406048987"/>
    <s v="I dont know"/>
    <x v="0"/>
    <s v="India"/>
    <x v="0"/>
    <s v="4 to 6 hours a day"/>
    <n v="1.5"/>
    <m/>
    <s v=""/>
    <s v=""/>
    <s v=""/>
    <n v="4"/>
    <s v=""/>
    <n v="6"/>
    <s v=""/>
    <s v=""/>
    <n v="6"/>
    <n v="3.995365923464679"/>
    <s v="0"/>
    <x v="5"/>
  </r>
  <r>
    <x v="1269"/>
    <d v="2012-05-29T13:52:13"/>
    <n v="45000"/>
    <n v="45000"/>
    <s v="USD"/>
    <n v="45000"/>
    <s v="Financial Analysis"/>
    <x v="0"/>
    <s v="Pakistan"/>
    <x v="3"/>
    <s v="All the 8 hours baby, all the 8!"/>
    <n v="8"/>
    <m/>
    <s v=""/>
    <s v=""/>
    <s v=""/>
    <s v=""/>
    <s v=""/>
    <s v=""/>
    <s v=""/>
    <n v="8"/>
    <n v="8"/>
    <n v="21.634615384615383"/>
    <s v="0"/>
    <x v="3"/>
  </r>
  <r>
    <x v="1270"/>
    <d v="2012-05-29T13:53:59"/>
    <n v="80000"/>
    <n v="80000"/>
    <s v="USD"/>
    <n v="80000"/>
    <s v="Manager"/>
    <x v="3"/>
    <s v="USA"/>
    <x v="2"/>
    <s v="1 or 2 hours a day"/>
    <n v="6"/>
    <m/>
    <n v="1"/>
    <n v="2"/>
    <s v=""/>
    <s v=""/>
    <s v=""/>
    <s v=""/>
    <s v=""/>
    <s v=""/>
    <n v="2"/>
    <n v="153.84615384615384"/>
    <s v="0"/>
    <x v="3"/>
  </r>
  <r>
    <x v="1271"/>
    <d v="2012-05-29T13:54:38"/>
    <s v="Rs 1500000"/>
    <n v="1500000"/>
    <s v="INR"/>
    <n v="26711.875031163851"/>
    <s v="Analyst"/>
    <x v="0"/>
    <s v="India"/>
    <x v="0"/>
    <s v="4 to 6 hours a day"/>
    <n v="7"/>
    <m/>
    <s v=""/>
    <s v=""/>
    <s v=""/>
    <n v="4"/>
    <s v=""/>
    <n v="6"/>
    <s v=""/>
    <s v=""/>
    <n v="6"/>
    <n v="17.122996814848623"/>
    <s v="0"/>
    <x v="3"/>
  </r>
  <r>
    <x v="1272"/>
    <d v="2012-05-29T13:58:30"/>
    <s v="US$ 100,000"/>
    <n v="100000"/>
    <s v="USD"/>
    <n v="100000"/>
    <s v="Business Analyst"/>
    <x v="0"/>
    <s v="Uganda"/>
    <x v="86"/>
    <s v="4 to 6 hours a day"/>
    <n v="17"/>
    <m/>
    <s v=""/>
    <s v=""/>
    <s v=""/>
    <n v="4"/>
    <s v=""/>
    <n v="6"/>
    <s v=""/>
    <s v=""/>
    <n v="6"/>
    <n v="64.102564102564102"/>
    <s v="0"/>
    <x v="2"/>
  </r>
  <r>
    <x v="1273"/>
    <d v="2012-05-29T13:59:14"/>
    <n v="68000"/>
    <n v="68000"/>
    <s v="AUD"/>
    <n v="69353.856635379227"/>
    <s v="Project Support Officer"/>
    <x v="3"/>
    <s v="Australia"/>
    <x v="16"/>
    <s v="4 to 6 hours a day"/>
    <n v="10"/>
    <m/>
    <s v=""/>
    <s v=""/>
    <s v=""/>
    <n v="4"/>
    <s v=""/>
    <n v="6"/>
    <s v=""/>
    <s v=""/>
    <n v="6"/>
    <n v="44.457600407294379"/>
    <s v="0"/>
    <x v="3"/>
  </r>
  <r>
    <x v="1274"/>
    <d v="2012-05-29T14:10:28"/>
    <s v="AUS 49,000"/>
    <n v="49000"/>
    <s v="AUD"/>
    <n v="49975.573163729154"/>
    <s v="Document Control"/>
    <x v="1"/>
    <s v="Australia"/>
    <x v="16"/>
    <s v="4 to 6 hours a day"/>
    <n v="30"/>
    <m/>
    <s v=""/>
    <s v=""/>
    <s v=""/>
    <n v="4"/>
    <s v=""/>
    <n v="6"/>
    <s v=""/>
    <s v=""/>
    <n v="6"/>
    <n v="32.035623822903304"/>
    <s v="0"/>
    <x v="2"/>
  </r>
  <r>
    <x v="1275"/>
    <d v="2012-05-29T14:16:06"/>
    <s v="5,75,000"/>
    <n v="575000"/>
    <s v="INR"/>
    <n v="10239.552095279476"/>
    <s v="Asst Manager HR"/>
    <x v="3"/>
    <s v="India"/>
    <x v="0"/>
    <s v="2 to 3 hours per day"/>
    <n v="5"/>
    <m/>
    <s v=""/>
    <n v="2"/>
    <n v="3"/>
    <s v=""/>
    <s v=""/>
    <s v=""/>
    <s v=""/>
    <s v=""/>
    <n v="3"/>
    <n v="13.127630891383944"/>
    <s v="0"/>
    <x v="1"/>
  </r>
  <r>
    <x v="1276"/>
    <d v="2012-05-29T14:34:42"/>
    <s v="500000 Rupees"/>
    <n v="500000"/>
    <s v="INR"/>
    <n v="8903.9583437212841"/>
    <s v="Senior software engineer"/>
    <x v="2"/>
    <s v="India"/>
    <x v="0"/>
    <s v="4 to 6 hours a day"/>
    <n v="2"/>
    <m/>
    <s v=""/>
    <s v=""/>
    <s v=""/>
    <n v="4"/>
    <s v=""/>
    <n v="6"/>
    <s v=""/>
    <s v=""/>
    <n v="6"/>
    <n v="5.7076656049495407"/>
    <s v="0"/>
    <x v="5"/>
  </r>
  <r>
    <x v="1277"/>
    <d v="2012-05-29T14:55:21"/>
    <s v="36K"/>
    <n v="36000"/>
    <s v="USD"/>
    <n v="36000"/>
    <s v="Administrative Assistant"/>
    <x v="0"/>
    <s v="Kuwait"/>
    <x v="77"/>
    <s v="2 to 3 hours per day"/>
    <n v="10"/>
    <m/>
    <s v=""/>
    <n v="2"/>
    <n v="3"/>
    <s v=""/>
    <s v=""/>
    <s v=""/>
    <s v=""/>
    <s v=""/>
    <n v="3"/>
    <n v="46.153846153846153"/>
    <s v="0"/>
    <x v="3"/>
  </r>
  <r>
    <x v="1278"/>
    <d v="2012-05-29T14:55:29"/>
    <s v="210000 per annum"/>
    <n v="210000"/>
    <s v="INR"/>
    <n v="3739.6625043629392"/>
    <s v="MIS cum Purchase Executive"/>
    <x v="7"/>
    <s v="India"/>
    <x v="0"/>
    <s v="1 or 2 hours a day"/>
    <n v="4.5"/>
    <m/>
    <n v="1"/>
    <n v="2"/>
    <s v=""/>
    <s v=""/>
    <s v=""/>
    <s v=""/>
    <s v=""/>
    <s v=""/>
    <n v="2"/>
    <n v="7.1916586622364216"/>
    <s v="0"/>
    <x v="1"/>
  </r>
  <r>
    <x v="1279"/>
    <d v="2012-05-29T14:59:11"/>
    <s v="â‚¬ 48500"/>
    <n v="48500"/>
    <s v="EUR"/>
    <n v="61614.372791092981"/>
    <s v="Information analyst"/>
    <x v="0"/>
    <s v="Netherlands"/>
    <x v="18"/>
    <s v="4 to 6 hours a day"/>
    <n v="8"/>
    <m/>
    <s v=""/>
    <s v=""/>
    <s v=""/>
    <n v="4"/>
    <s v=""/>
    <n v="6"/>
    <s v=""/>
    <s v=""/>
    <n v="6"/>
    <n v="39.496392814803194"/>
    <s v="0"/>
    <x v="3"/>
  </r>
  <r>
    <x v="1280"/>
    <d v="2012-05-29T15:02:56"/>
    <s v="2 LPA"/>
    <n v="200000"/>
    <s v="INR"/>
    <n v="3561.5833374885137"/>
    <s v="MIS"/>
    <x v="7"/>
    <s v="India"/>
    <x v="0"/>
    <s v="2 to 3 hours per day"/>
    <n v="3"/>
    <m/>
    <s v=""/>
    <n v="2"/>
    <n v="3"/>
    <s v=""/>
    <s v=""/>
    <s v=""/>
    <s v=""/>
    <s v=""/>
    <n v="3"/>
    <n v="4.5661324839596329"/>
    <s v="0"/>
    <x v="5"/>
  </r>
  <r>
    <x v="1281"/>
    <d v="2012-05-29T15:04:11"/>
    <s v="INR360000"/>
    <n v="360000"/>
    <s v="INR"/>
    <n v="6410.8500074793246"/>
    <s v="Sr. Executive -HR"/>
    <x v="0"/>
    <s v="India"/>
    <x v="0"/>
    <s v="All the 8 hours baby, all the 8!"/>
    <n v="6"/>
    <m/>
    <s v=""/>
    <s v=""/>
    <s v=""/>
    <s v=""/>
    <s v=""/>
    <s v=""/>
    <s v=""/>
    <n v="8"/>
    <n v="8"/>
    <n v="3.0821394266727524"/>
    <s v="0"/>
    <x v="3"/>
  </r>
  <r>
    <x v="1282"/>
    <d v="2012-05-29T15:08:12"/>
    <s v="â‚¬ 28500"/>
    <n v="28500"/>
    <s v="EUR"/>
    <n v="36206.384011260823"/>
    <s v="Salary Professsional"/>
    <x v="0"/>
    <s v="Netherlands"/>
    <x v="18"/>
    <s v="1 or 2 hours a day"/>
    <n v="5"/>
    <m/>
    <n v="1"/>
    <n v="2"/>
    <s v=""/>
    <s v=""/>
    <s v=""/>
    <s v=""/>
    <s v=""/>
    <s v=""/>
    <n v="2"/>
    <n v="69.627661560116962"/>
    <s v="0"/>
    <x v="1"/>
  </r>
  <r>
    <x v="1283"/>
    <d v="2012-05-29T15:10:24"/>
    <n v="13500"/>
    <n v="13500"/>
    <s v="USD"/>
    <n v="13500"/>
    <s v="Asst. Manager"/>
    <x v="3"/>
    <s v="India"/>
    <x v="0"/>
    <s v="2 to 3 hours per day"/>
    <n v="20"/>
    <m/>
    <s v=""/>
    <n v="2"/>
    <n v="3"/>
    <s v=""/>
    <s v=""/>
    <s v=""/>
    <s v=""/>
    <s v=""/>
    <n v="3"/>
    <n v="17.307692307692307"/>
    <s v="0"/>
    <x v="2"/>
  </r>
  <r>
    <x v="1284"/>
    <d v="2012-05-29T15:18:45"/>
    <n v="250"/>
    <n v="3000"/>
    <s v="USD"/>
    <n v="3000"/>
    <s v="FANANCE"/>
    <x v="5"/>
    <s v="SRI LANKA"/>
    <x v="55"/>
    <s v="4 to 6 hours a day"/>
    <n v="2"/>
    <m/>
    <s v=""/>
    <s v=""/>
    <s v=""/>
    <n v="4"/>
    <s v=""/>
    <n v="6"/>
    <s v=""/>
    <s v=""/>
    <n v="6"/>
    <n v="1.9230769230769231"/>
    <s v="0"/>
    <x v="5"/>
  </r>
  <r>
    <x v="1285"/>
    <d v="2012-05-29T15:24:45"/>
    <n v="1200000"/>
    <n v="1200000"/>
    <s v="INR"/>
    <n v="21369.500024931083"/>
    <s v="Manager - Corporate strategy and Planning"/>
    <x v="3"/>
    <s v="India"/>
    <x v="0"/>
    <s v="4 to 6 hours a day"/>
    <n v="9"/>
    <m/>
    <s v=""/>
    <s v=""/>
    <s v=""/>
    <n v="4"/>
    <s v=""/>
    <n v="6"/>
    <s v=""/>
    <s v=""/>
    <n v="6"/>
    <n v="13.698397451878899"/>
    <s v="0"/>
    <x v="3"/>
  </r>
  <r>
    <x v="1286"/>
    <d v="2012-05-29T15:36:25"/>
    <s v="6lakhs"/>
    <n v="600000"/>
    <s v="INR"/>
    <n v="10684.750012465542"/>
    <s v="General Manager"/>
    <x v="3"/>
    <s v="India"/>
    <x v="0"/>
    <s v="2 to 3 hours per day"/>
    <n v="28"/>
    <m/>
    <s v=""/>
    <n v="2"/>
    <n v="3"/>
    <s v=""/>
    <s v=""/>
    <s v=""/>
    <s v=""/>
    <s v=""/>
    <n v="3"/>
    <n v="13.698397451878899"/>
    <s v="0"/>
    <x v="2"/>
  </r>
  <r>
    <x v="1287"/>
    <d v="2012-05-29T15:36:42"/>
    <n v="139000"/>
    <n v="139000"/>
    <s v="EUR"/>
    <n v="176585.52201983347"/>
    <s v="NAF Support Manager"/>
    <x v="3"/>
    <s v="Germany"/>
    <x v="5"/>
    <s v="1 or 2 hours a day"/>
    <n v="25"/>
    <m/>
    <n v="1"/>
    <n v="2"/>
    <s v=""/>
    <s v=""/>
    <s v=""/>
    <s v=""/>
    <s v=""/>
    <s v=""/>
    <n v="2"/>
    <n v="339.58754234583358"/>
    <s v="0"/>
    <x v="2"/>
  </r>
  <r>
    <x v="1288"/>
    <d v="2012-05-29T15:38:40"/>
    <s v="43000 EUR"/>
    <n v="43000"/>
    <s v="EUR"/>
    <n v="54627.175876639136"/>
    <s v="Project manager of IT infrastructure"/>
    <x v="3"/>
    <s v="France"/>
    <x v="19"/>
    <s v="All the 8 hours baby, all the 8!"/>
    <n v="7"/>
    <m/>
    <s v=""/>
    <s v=""/>
    <s v=""/>
    <s v=""/>
    <s v=""/>
    <s v=""/>
    <s v=""/>
    <n v="8"/>
    <n v="8"/>
    <n v="26.263065325307277"/>
    <s v="0"/>
    <x v="3"/>
  </r>
  <r>
    <x v="1289"/>
    <d v="2012-05-29T15:46:17"/>
    <s v="about 24.000 â‚¬"/>
    <n v="24000"/>
    <s v="EUR"/>
    <n v="30489.586535798586"/>
    <s v="Controller"/>
    <x v="1"/>
    <s v="Italy"/>
    <x v="63"/>
    <s v="4 to 6 hours a day"/>
    <n v="10"/>
    <m/>
    <s v=""/>
    <s v=""/>
    <s v=""/>
    <n v="4"/>
    <s v=""/>
    <n v="6"/>
    <s v=""/>
    <s v=""/>
    <n v="6"/>
    <n v="19.544606753717041"/>
    <s v="0"/>
    <x v="3"/>
  </r>
  <r>
    <x v="1290"/>
    <d v="2012-05-29T15:49:41"/>
    <n v="314000"/>
    <n v="314000"/>
    <s v="INR"/>
    <n v="5591.6858398569666"/>
    <s v="relationship manager"/>
    <x v="3"/>
    <s v="India"/>
    <x v="0"/>
    <s v="1 or 2 hours a day"/>
    <n v="0.1"/>
    <m/>
    <n v="1"/>
    <n v="2"/>
    <s v=""/>
    <s v=""/>
    <s v=""/>
    <s v=""/>
    <s v=""/>
    <s v=""/>
    <n v="2"/>
    <n v="10.753241999724935"/>
    <s v="0"/>
    <x v="4"/>
  </r>
  <r>
    <x v="1291"/>
    <d v="2012-05-29T15:51:21"/>
    <s v="82000 USD"/>
    <n v="82000"/>
    <s v="USD"/>
    <n v="82000"/>
    <s v="Consultant"/>
    <x v="8"/>
    <s v="South Africa"/>
    <x v="11"/>
    <s v="4 to 6 hours a day"/>
    <n v="10"/>
    <m/>
    <s v=""/>
    <s v=""/>
    <s v=""/>
    <n v="4"/>
    <s v=""/>
    <n v="6"/>
    <s v=""/>
    <s v=""/>
    <n v="6"/>
    <n v="52.564102564102562"/>
    <s v="0"/>
    <x v="3"/>
  </r>
  <r>
    <x v="1292"/>
    <d v="2012-05-29T15:53:14"/>
    <n v="10000"/>
    <n v="10000"/>
    <s v="USD"/>
    <n v="10000"/>
    <s v="MIS"/>
    <x v="7"/>
    <s v="India"/>
    <x v="0"/>
    <s v="1 or 2 hours a day"/>
    <n v="0.5"/>
    <m/>
    <n v="1"/>
    <n v="2"/>
    <s v=""/>
    <s v=""/>
    <s v=""/>
    <s v=""/>
    <s v=""/>
    <s v=""/>
    <n v="2"/>
    <n v="19.23076923076923"/>
    <s v="0"/>
    <x v="4"/>
  </r>
  <r>
    <x v="1293"/>
    <d v="2012-05-29T16:07:59"/>
    <n v="9000"/>
    <n v="9000"/>
    <s v="USD"/>
    <n v="9000"/>
    <s v="Data Analyst"/>
    <x v="0"/>
    <s v="India"/>
    <x v="0"/>
    <s v="All the 8 hours baby, all the 8!"/>
    <n v="0.6"/>
    <m/>
    <s v=""/>
    <s v=""/>
    <s v=""/>
    <s v=""/>
    <s v=""/>
    <s v=""/>
    <s v=""/>
    <n v="8"/>
    <n v="8"/>
    <n v="4.3269230769230766"/>
    <s v="0"/>
    <x v="4"/>
  </r>
  <r>
    <x v="1294"/>
    <d v="2012-05-29T16:08:40"/>
    <n v="9000"/>
    <n v="9000"/>
    <s v="USD"/>
    <n v="9000"/>
    <s v="Data Analyst"/>
    <x v="0"/>
    <s v="India"/>
    <x v="0"/>
    <s v="4 to 6 hours a day"/>
    <n v="1"/>
    <m/>
    <s v=""/>
    <s v=""/>
    <s v=""/>
    <n v="4"/>
    <s v=""/>
    <n v="6"/>
    <s v=""/>
    <s v=""/>
    <n v="6"/>
    <n v="5.7692307692307692"/>
    <s v="0"/>
    <x v="4"/>
  </r>
  <r>
    <x v="1295"/>
    <d v="2012-05-29T16:18:59"/>
    <s v="6.6 Lacs"/>
    <n v="660000"/>
    <s v="INR"/>
    <n v="11753.225013712095"/>
    <s v="AM business Intelligence"/>
    <x v="3"/>
    <s v="India"/>
    <x v="0"/>
    <s v="All the 8 hours baby, all the 8!"/>
    <n v="7"/>
    <m/>
    <s v=""/>
    <s v=""/>
    <s v=""/>
    <s v=""/>
    <s v=""/>
    <s v=""/>
    <s v=""/>
    <n v="8"/>
    <n v="8"/>
    <n v="5.6505889489000456"/>
    <s v="0"/>
    <x v="3"/>
  </r>
  <r>
    <x v="1296"/>
    <d v="2012-05-29T16:26:15"/>
    <s v="17000 Rs"/>
    <n v="204000"/>
    <s v="INR"/>
    <n v="3632.815004238284"/>
    <s v="MIS Associate"/>
    <x v="7"/>
    <s v="India"/>
    <x v="0"/>
    <s v="All the 8 hours baby, all the 8!"/>
    <n v="2"/>
    <m/>
    <s v=""/>
    <s v=""/>
    <s v=""/>
    <s v=""/>
    <s v=""/>
    <s v=""/>
    <s v=""/>
    <n v="8"/>
    <n v="8"/>
    <n v="1.7465456751145596"/>
    <s v="0"/>
    <x v="5"/>
  </r>
  <r>
    <x v="1297"/>
    <d v="2012-05-29T16:31:06"/>
    <n v="75000"/>
    <n v="75000"/>
    <s v="EUR"/>
    <n v="95279.957924370581"/>
    <s v="Financial Analyst"/>
    <x v="0"/>
    <s v="Netherlands"/>
    <x v="18"/>
    <s v="All the 8 hours baby, all the 8!"/>
    <n v="16"/>
    <m/>
    <s v=""/>
    <s v=""/>
    <s v=""/>
    <s v=""/>
    <s v=""/>
    <s v=""/>
    <s v=""/>
    <n v="8"/>
    <n v="8"/>
    <n v="45.807672079024314"/>
    <s v="0"/>
    <x v="2"/>
  </r>
  <r>
    <x v="1298"/>
    <d v="2012-05-29T16:39:11"/>
    <s v="Â£45000"/>
    <n v="45000"/>
    <s v="GBP"/>
    <n v="70928.022243027779"/>
    <s v="Senior Consultant"/>
    <x v="8"/>
    <s v="UK"/>
    <x v="14"/>
    <s v="2 to 3 hours per day"/>
    <n v="4"/>
    <m/>
    <s v=""/>
    <n v="2"/>
    <n v="3"/>
    <s v=""/>
    <s v=""/>
    <s v=""/>
    <s v=""/>
    <s v=""/>
    <n v="3"/>
    <n v="90.93336185003561"/>
    <s v="0"/>
    <x v="1"/>
  </r>
  <r>
    <x v="1299"/>
    <d v="2012-05-29T16:41:19"/>
    <s v="41000 â‚¬"/>
    <n v="41000"/>
    <s v="EUR"/>
    <n v="52086.37699865592"/>
    <s v="engineer"/>
    <x v="2"/>
    <s v="Spain"/>
    <x v="48"/>
    <s v="4 to 6 hours a day"/>
    <n v="12"/>
    <m/>
    <s v=""/>
    <s v=""/>
    <s v=""/>
    <n v="4"/>
    <s v=""/>
    <n v="6"/>
    <s v=""/>
    <s v=""/>
    <n v="6"/>
    <n v="33.388703204266612"/>
    <s v="0"/>
    <x v="2"/>
  </r>
  <r>
    <x v="1300"/>
    <d v="2012-05-29T16:49:44"/>
    <n v="275000"/>
    <n v="275000"/>
    <s v="INR"/>
    <n v="4897.177089046706"/>
    <s v="TL WFM"/>
    <x v="3"/>
    <s v="India"/>
    <x v="0"/>
    <s v="All the 8 hours baby, all the 8!"/>
    <n v="4"/>
    <m/>
    <s v=""/>
    <s v=""/>
    <s v=""/>
    <s v=""/>
    <s v=""/>
    <s v=""/>
    <s v=""/>
    <n v="8"/>
    <n v="8"/>
    <n v="2.3544120620416855"/>
    <s v="0"/>
    <x v="1"/>
  </r>
  <r>
    <x v="1301"/>
    <d v="2012-05-29T16:55:43"/>
    <n v="80000"/>
    <n v="80000"/>
    <s v="NZD"/>
    <n v="63807.047488395103"/>
    <s v="accountant"/>
    <x v="5"/>
    <s v="new zealand"/>
    <x v="49"/>
    <s v="All the 8 hours baby, all the 8!"/>
    <n v="15"/>
    <m/>
    <s v=""/>
    <s v=""/>
    <s v=""/>
    <s v=""/>
    <s v=""/>
    <s v=""/>
    <s v=""/>
    <n v="8"/>
    <n v="8"/>
    <n v="30.676465138651491"/>
    <s v="0"/>
    <x v="2"/>
  </r>
  <r>
    <x v="1302"/>
    <d v="2012-05-29T17:05:31"/>
    <n v="24000"/>
    <n v="24000"/>
    <s v="USD"/>
    <n v="24000"/>
    <s v="Dir. Revenue Mgt"/>
    <x v="3"/>
    <s v="Kingdom of Saudi Arabia"/>
    <x v="22"/>
    <s v="4 to 6 hours a day"/>
    <n v="5"/>
    <m/>
    <s v=""/>
    <s v=""/>
    <s v=""/>
    <n v="4"/>
    <s v=""/>
    <n v="6"/>
    <s v=""/>
    <s v=""/>
    <n v="6"/>
    <n v="15.384615384615385"/>
    <s v="0"/>
    <x v="1"/>
  </r>
  <r>
    <x v="1303"/>
    <d v="2012-05-29T17:09:02"/>
    <s v="60000 USD p.a."/>
    <n v="60000"/>
    <s v="USD"/>
    <n v="60000"/>
    <s v="Controlling Manager"/>
    <x v="3"/>
    <s v="CEE"/>
    <x v="78"/>
    <s v="All the 8 hours baby, all the 8!"/>
    <n v="20"/>
    <m/>
    <s v=""/>
    <s v=""/>
    <s v=""/>
    <s v=""/>
    <s v=""/>
    <s v=""/>
    <s v=""/>
    <n v="8"/>
    <n v="8"/>
    <n v="28.846153846153847"/>
    <s v="0"/>
    <x v="2"/>
  </r>
  <r>
    <x v="1304"/>
    <d v="2012-05-29T17:09:52"/>
    <n v="300000"/>
    <n v="300000"/>
    <s v="INR"/>
    <n v="5342.3750062327708"/>
    <s v="Financial Modelling Analyst"/>
    <x v="0"/>
    <s v="India"/>
    <x v="0"/>
    <s v="All the 8 hours baby, all the 8!"/>
    <n v="3"/>
    <m/>
    <s v=""/>
    <s v=""/>
    <s v=""/>
    <s v=""/>
    <s v=""/>
    <s v=""/>
    <s v=""/>
    <n v="8"/>
    <n v="8"/>
    <n v="2.5684495222272936"/>
    <s v="0"/>
    <x v="5"/>
  </r>
  <r>
    <x v="1305"/>
    <d v="2012-05-29T17:16:20"/>
    <n v="500000"/>
    <n v="500000"/>
    <s v="INR"/>
    <n v="8903.9583437212841"/>
    <s v="support manager"/>
    <x v="3"/>
    <s v="India"/>
    <x v="0"/>
    <s v="2 to 3 hours per day"/>
    <n v="5"/>
    <m/>
    <s v=""/>
    <n v="2"/>
    <n v="3"/>
    <s v=""/>
    <s v=""/>
    <s v=""/>
    <s v=""/>
    <s v=""/>
    <n v="3"/>
    <n v="11.415331209899081"/>
    <s v="0"/>
    <x v="1"/>
  </r>
  <r>
    <x v="1306"/>
    <d v="2012-05-29T17:17:13"/>
    <s v="Â£26000"/>
    <n v="26000"/>
    <s v="GBP"/>
    <n v="40980.635073749385"/>
    <s v="Web Analyst"/>
    <x v="0"/>
    <s v="UK"/>
    <x v="14"/>
    <s v="4 to 6 hours a day"/>
    <n v="2"/>
    <m/>
    <s v=""/>
    <s v=""/>
    <s v=""/>
    <n v="4"/>
    <s v=""/>
    <n v="6"/>
    <s v=""/>
    <s v=""/>
    <n v="6"/>
    <n v="26.269637867788067"/>
    <s v="0"/>
    <x v="5"/>
  </r>
  <r>
    <x v="1307"/>
    <d v="2012-05-29T17:17:46"/>
    <s v="Rs.6,00,000"/>
    <n v="600000"/>
    <s v="INR"/>
    <n v="10684.750012465542"/>
    <s v="Assistant Manager"/>
    <x v="3"/>
    <s v="India"/>
    <x v="0"/>
    <s v="1 or 2 hours a day"/>
    <n v="7"/>
    <m/>
    <n v="1"/>
    <n v="2"/>
    <s v=""/>
    <s v=""/>
    <s v=""/>
    <s v=""/>
    <s v=""/>
    <s v=""/>
    <n v="2"/>
    <n v="20.547596177818349"/>
    <s v="0"/>
    <x v="3"/>
  </r>
  <r>
    <x v="1308"/>
    <d v="2012-05-29T17:30:43"/>
    <n v="1200000"/>
    <n v="1200000"/>
    <s v="INR"/>
    <n v="21369.500024931083"/>
    <s v="Consultant"/>
    <x v="8"/>
    <s v="India"/>
    <x v="0"/>
    <s v="2 to 3 hours per day"/>
    <n v="21"/>
    <m/>
    <s v=""/>
    <n v="2"/>
    <n v="3"/>
    <s v=""/>
    <s v=""/>
    <s v=""/>
    <s v=""/>
    <s v=""/>
    <n v="3"/>
    <n v="27.396794903757797"/>
    <s v="0"/>
    <x v="2"/>
  </r>
  <r>
    <x v="1309"/>
    <d v="2012-05-29T17:36:13"/>
    <n v="18000"/>
    <n v="18000"/>
    <s v="USD"/>
    <n v="18000"/>
    <s v="liquidity manager"/>
    <x v="3"/>
    <s v="Ghana"/>
    <x v="87"/>
    <s v="4 to 6 hours a day"/>
    <n v="12"/>
    <m/>
    <s v=""/>
    <s v=""/>
    <s v=""/>
    <n v="4"/>
    <s v=""/>
    <n v="6"/>
    <s v=""/>
    <s v=""/>
    <n v="6"/>
    <n v="11.538461538461538"/>
    <s v="0"/>
    <x v="2"/>
  </r>
  <r>
    <x v="1310"/>
    <d v="2012-05-29T17:39:55"/>
    <s v="41000 $"/>
    <n v="41000"/>
    <s v="USD"/>
    <n v="41000"/>
    <s v="PO/PMO/Planner/PM"/>
    <x v="3"/>
    <s v="Israel"/>
    <x v="35"/>
    <s v="2 to 3 hours per day"/>
    <n v="4"/>
    <m/>
    <s v=""/>
    <n v="2"/>
    <n v="3"/>
    <s v=""/>
    <s v=""/>
    <s v=""/>
    <s v=""/>
    <s v=""/>
    <n v="3"/>
    <n v="52.564102564102562"/>
    <s v="0"/>
    <x v="1"/>
  </r>
  <r>
    <x v="1311"/>
    <d v="2012-05-29T17:45:59"/>
    <s v="16,00,000"/>
    <n v="1600000"/>
    <s v="INR"/>
    <n v="28492.66669990811"/>
    <s v="Senior Associate "/>
    <x v="0"/>
    <s v="India"/>
    <x v="0"/>
    <s v="2 to 3 hours per day"/>
    <n v="4"/>
    <m/>
    <s v=""/>
    <n v="2"/>
    <n v="3"/>
    <s v=""/>
    <s v=""/>
    <s v=""/>
    <s v=""/>
    <s v=""/>
    <n v="3"/>
    <n v="36.529059871677063"/>
    <s v="0"/>
    <x v="1"/>
  </r>
  <r>
    <x v="1312"/>
    <d v="2012-05-29T17:48:04"/>
    <n v="49500"/>
    <n v="49500"/>
    <s v="USD"/>
    <n v="49500"/>
    <s v="Financial Analyst II"/>
    <x v="0"/>
    <s v="USA"/>
    <x v="2"/>
    <s v="4 to 6 hours a day"/>
    <n v="4.5"/>
    <m/>
    <s v=""/>
    <s v=""/>
    <s v=""/>
    <n v="4"/>
    <s v=""/>
    <n v="6"/>
    <s v=""/>
    <s v=""/>
    <n v="6"/>
    <n v="31.73076923076923"/>
    <s v="0"/>
    <x v="1"/>
  </r>
  <r>
    <x v="1313"/>
    <d v="2012-05-29T18:00:19"/>
    <n v="6600"/>
    <n v="6600"/>
    <s v="USD"/>
    <n v="6600"/>
    <s v="MIS HR,HRIS"/>
    <x v="7"/>
    <s v="India"/>
    <x v="0"/>
    <s v="2 to 3 hours per day"/>
    <n v="6.4"/>
    <m/>
    <s v=""/>
    <n v="2"/>
    <n v="3"/>
    <s v=""/>
    <s v=""/>
    <s v=""/>
    <s v=""/>
    <s v=""/>
    <n v="3"/>
    <n v="8.4615384615384617"/>
    <s v="0"/>
    <x v="3"/>
  </r>
  <r>
    <x v="1314"/>
    <d v="2012-05-29T18:05:50"/>
    <s v="Â£70000"/>
    <n v="70000"/>
    <s v="GBP"/>
    <n v="110332.47904470989"/>
    <s v="Consultant"/>
    <x v="8"/>
    <s v="UK"/>
    <x v="14"/>
    <s v="4 to 6 hours a day"/>
    <n v="15"/>
    <m/>
    <s v=""/>
    <s v=""/>
    <s v=""/>
    <n v="4"/>
    <s v=""/>
    <n v="6"/>
    <s v=""/>
    <s v=""/>
    <n v="6"/>
    <n v="70.725948105583257"/>
    <s v="0"/>
    <x v="2"/>
  </r>
  <r>
    <x v="1315"/>
    <d v="2012-05-29T18:14:48"/>
    <s v="Â£30000"/>
    <n v="30000"/>
    <s v="GBP"/>
    <n v="47285.348162018527"/>
    <s v="Market Analyst"/>
    <x v="0"/>
    <s v="UK"/>
    <x v="14"/>
    <s v="All the 8 hours baby, all the 8!"/>
    <n v="6"/>
    <m/>
    <s v=""/>
    <s v=""/>
    <s v=""/>
    <s v=""/>
    <s v=""/>
    <s v=""/>
    <s v=""/>
    <n v="8"/>
    <n v="8"/>
    <n v="22.733340462508906"/>
    <s v="0"/>
    <x v="3"/>
  </r>
  <r>
    <x v="1316"/>
    <d v="2012-05-29T18:14:53"/>
    <s v="USD 5300"/>
    <n v="5300"/>
    <s v="USD"/>
    <n v="5300"/>
    <s v="Asst. Production Manager"/>
    <x v="3"/>
    <s v="Pakistan"/>
    <x v="3"/>
    <s v="4 to 6 hours a day"/>
    <n v="5"/>
    <m/>
    <s v=""/>
    <s v=""/>
    <s v=""/>
    <n v="4"/>
    <s v=""/>
    <n v="6"/>
    <s v=""/>
    <s v=""/>
    <n v="6"/>
    <n v="3.3974358974358978"/>
    <s v="0"/>
    <x v="1"/>
  </r>
  <r>
    <x v="1317"/>
    <d v="2012-05-29T18:21:13"/>
    <n v="34500"/>
    <n v="34500"/>
    <s v="EUR"/>
    <n v="43828.780645210471"/>
    <s v="Analyst"/>
    <x v="0"/>
    <s v="Netherlands"/>
    <x v="18"/>
    <s v="4 to 6 hours a day"/>
    <n v="15"/>
    <m/>
    <s v=""/>
    <s v=""/>
    <s v=""/>
    <n v="4"/>
    <s v=""/>
    <n v="6"/>
    <s v=""/>
    <s v=""/>
    <n v="6"/>
    <n v="28.095372208468252"/>
    <s v="0"/>
    <x v="2"/>
  </r>
  <r>
    <x v="1318"/>
    <d v="2012-05-29T18:33:08"/>
    <n v="80000"/>
    <n v="80000"/>
    <s v="USD"/>
    <n v="80000"/>
    <s v="Developer"/>
    <x v="0"/>
    <s v="USA"/>
    <x v="2"/>
    <s v="1 or 2 hours a day"/>
    <n v="14"/>
    <m/>
    <n v="1"/>
    <n v="2"/>
    <s v=""/>
    <s v=""/>
    <s v=""/>
    <s v=""/>
    <s v=""/>
    <s v=""/>
    <n v="2"/>
    <n v="153.84615384615384"/>
    <s v="0"/>
    <x v="2"/>
  </r>
  <r>
    <x v="1319"/>
    <d v="2012-05-29T18:35:10"/>
    <s v="9 067"/>
    <n v="9067"/>
    <s v="EUR"/>
    <n v="11518.711713336908"/>
    <s v="assistant"/>
    <x v="0"/>
    <s v="Hungary"/>
    <x v="9"/>
    <s v="2 to 3 hours per day"/>
    <n v="3"/>
    <m/>
    <s v=""/>
    <n v="2"/>
    <n v="3"/>
    <s v=""/>
    <s v=""/>
    <s v=""/>
    <s v=""/>
    <s v=""/>
    <n v="3"/>
    <n v="14.767579119662702"/>
    <s v="0"/>
    <x v="5"/>
  </r>
  <r>
    <x v="1320"/>
    <d v="2012-05-29T18:35:31"/>
    <s v="A$150000"/>
    <n v="150000"/>
    <s v="AUD"/>
    <n v="152986.44846039536"/>
    <s v="Bus Analyst"/>
    <x v="0"/>
    <s v="Australia"/>
    <x v="16"/>
    <s v="1 or 2 hours a day"/>
    <n v="5.5"/>
    <m/>
    <n v="1"/>
    <n v="2"/>
    <s v=""/>
    <s v=""/>
    <s v=""/>
    <s v=""/>
    <s v=""/>
    <s v=""/>
    <n v="2"/>
    <n v="294.20470857768339"/>
    <s v="0"/>
    <x v="3"/>
  </r>
  <r>
    <x v="1321"/>
    <d v="2012-05-29T18:38:51"/>
    <n v="125000"/>
    <n v="125000"/>
    <s v="USD"/>
    <n v="125000"/>
    <s v="Vice President of Performance Management"/>
    <x v="3"/>
    <s v="USA"/>
    <x v="2"/>
    <s v="4 to 6 hours a day"/>
    <n v="2"/>
    <m/>
    <s v=""/>
    <s v=""/>
    <s v=""/>
    <n v="4"/>
    <s v=""/>
    <n v="6"/>
    <s v=""/>
    <s v=""/>
    <n v="6"/>
    <n v="80.128205128205124"/>
    <s v="0"/>
    <x v="5"/>
  </r>
  <r>
    <x v="1322"/>
    <d v="2012-05-29T18:55:18"/>
    <n v="100000"/>
    <n v="100000"/>
    <s v="AUD"/>
    <n v="101990.96564026357"/>
    <s v="Principal advisor"/>
    <x v="8"/>
    <s v="Australia"/>
    <x v="16"/>
    <s v="1 or 2 hours a day"/>
    <n v="30"/>
    <m/>
    <n v="1"/>
    <n v="2"/>
    <s v=""/>
    <s v=""/>
    <s v=""/>
    <s v=""/>
    <s v=""/>
    <s v=""/>
    <n v="2"/>
    <n v="196.13647238512226"/>
    <s v="0"/>
    <x v="2"/>
  </r>
  <r>
    <x v="1323"/>
    <d v="2012-05-29T18:55:20"/>
    <n v="105000"/>
    <n v="105000"/>
    <s v="USD"/>
    <n v="105000"/>
    <s v="Director of Technology"/>
    <x v="4"/>
    <s v="USA"/>
    <x v="2"/>
    <s v="1 or 2 hours a day"/>
    <n v="15"/>
    <m/>
    <n v="1"/>
    <n v="2"/>
    <s v=""/>
    <s v=""/>
    <s v=""/>
    <s v=""/>
    <s v=""/>
    <s v=""/>
    <n v="2"/>
    <n v="201.92307692307693"/>
    <s v="0"/>
    <x v="2"/>
  </r>
  <r>
    <x v="1324"/>
    <d v="2012-05-29T19:01:05"/>
    <n v="40000"/>
    <n v="40000"/>
    <s v="EUR"/>
    <n v="50815.977559664309"/>
    <s v="officer"/>
    <x v="3"/>
    <s v="Austria"/>
    <x v="88"/>
    <s v="4 to 6 hours a day"/>
    <n v="20"/>
    <m/>
    <s v=""/>
    <s v=""/>
    <s v=""/>
    <n v="4"/>
    <s v=""/>
    <n v="6"/>
    <s v=""/>
    <s v=""/>
    <n v="6"/>
    <n v="32.574344589528408"/>
    <s v="0"/>
    <x v="2"/>
  </r>
  <r>
    <x v="1325"/>
    <d v="2012-05-29T19:01:48"/>
    <n v="75000"/>
    <n v="75000"/>
    <s v="USD"/>
    <n v="75000"/>
    <s v="Financial Analyst"/>
    <x v="0"/>
    <s v="USA"/>
    <x v="2"/>
    <s v="4 to 6 hours a day"/>
    <n v="7"/>
    <m/>
    <s v=""/>
    <s v=""/>
    <s v=""/>
    <n v="4"/>
    <s v=""/>
    <n v="6"/>
    <s v=""/>
    <s v=""/>
    <n v="6"/>
    <n v="48.07692307692308"/>
    <s v="0"/>
    <x v="3"/>
  </r>
  <r>
    <x v="1326"/>
    <d v="2012-05-29T19:06:14"/>
    <s v="2.5 per lacks"/>
    <n v="250000"/>
    <s v="INR"/>
    <n v="4451.9791718606421"/>
    <s v="Credit Executive"/>
    <x v="0"/>
    <s v="India"/>
    <x v="0"/>
    <s v="All the 8 hours baby, all the 8!"/>
    <n v="8"/>
    <m/>
    <s v=""/>
    <s v=""/>
    <s v=""/>
    <s v=""/>
    <s v=""/>
    <s v=""/>
    <s v=""/>
    <n v="8"/>
    <n v="8"/>
    <n v="2.1403746018560779"/>
    <s v="0"/>
    <x v="3"/>
  </r>
  <r>
    <x v="1327"/>
    <d v="2012-05-29T19:08:37"/>
    <n v="110000"/>
    <n v="110000"/>
    <s v="USD"/>
    <n v="110000"/>
    <s v="Business Analytics Associate"/>
    <x v="0"/>
    <s v="USA"/>
    <x v="2"/>
    <s v="1 or 2 hours a day"/>
    <n v="10"/>
    <m/>
    <n v="1"/>
    <n v="2"/>
    <s v=""/>
    <s v=""/>
    <s v=""/>
    <s v=""/>
    <s v=""/>
    <s v=""/>
    <n v="2"/>
    <n v="211.53846153846155"/>
    <s v="0"/>
    <x v="3"/>
  </r>
  <r>
    <x v="1328"/>
    <d v="2012-05-29T19:10:05"/>
    <s v="27,000.GBP 42,353 USD "/>
    <n v="27000"/>
    <s v="GBP"/>
    <n v="42556.81334581667"/>
    <s v="Engineering Tech"/>
    <x v="2"/>
    <s v="UK"/>
    <x v="14"/>
    <s v="4 to 6 hours a day"/>
    <n v="1"/>
    <m/>
    <s v=""/>
    <s v=""/>
    <s v=""/>
    <n v="4"/>
    <s v=""/>
    <n v="6"/>
    <s v=""/>
    <s v=""/>
    <n v="6"/>
    <n v="27.280008555010685"/>
    <s v="0"/>
    <x v="4"/>
  </r>
  <r>
    <x v="1329"/>
    <d v="2012-05-29T19:11:31"/>
    <s v="Rs. 4.5 lakhs "/>
    <n v="450000"/>
    <s v="INR"/>
    <n v="8013.5625093491553"/>
    <s v="Mechanical Design engineer"/>
    <x v="2"/>
    <s v="India"/>
    <x v="0"/>
    <s v="1 or 2 hours a day"/>
    <n v="7"/>
    <m/>
    <n v="1"/>
    <n v="2"/>
    <s v=""/>
    <s v=""/>
    <s v=""/>
    <s v=""/>
    <s v=""/>
    <s v=""/>
    <n v="2"/>
    <n v="15.41069713336376"/>
    <s v="0"/>
    <x v="3"/>
  </r>
  <r>
    <x v="1330"/>
    <d v="2012-05-29T19:12:19"/>
    <n v="125000"/>
    <n v="125000"/>
    <s v="USD"/>
    <n v="125000"/>
    <s v="Finance Manager"/>
    <x v="3"/>
    <s v="USA"/>
    <x v="2"/>
    <s v="4 to 6 hours a day"/>
    <n v="25"/>
    <m/>
    <s v=""/>
    <s v=""/>
    <s v=""/>
    <n v="4"/>
    <s v=""/>
    <n v="6"/>
    <s v=""/>
    <s v=""/>
    <n v="6"/>
    <n v="80.128205128205124"/>
    <s v="0"/>
    <x v="2"/>
  </r>
  <r>
    <x v="1331"/>
    <d v="2012-05-29T19:23:32"/>
    <n v="60000"/>
    <n v="60000"/>
    <s v="USD"/>
    <n v="60000"/>
    <s v="Business Information Analyst"/>
    <x v="0"/>
    <s v="USA"/>
    <x v="2"/>
    <s v="All the 8 hours baby, all the 8!"/>
    <n v="12"/>
    <m/>
    <s v=""/>
    <s v=""/>
    <s v=""/>
    <s v=""/>
    <s v=""/>
    <s v=""/>
    <s v=""/>
    <n v="8"/>
    <n v="8"/>
    <n v="28.846153846153847"/>
    <s v="0"/>
    <x v="2"/>
  </r>
  <r>
    <x v="1332"/>
    <d v="2012-05-29T19:31:32"/>
    <s v="2.21Lac"/>
    <n v="2210000"/>
    <s v="INR"/>
    <n v="39355.495879248076"/>
    <s v="Marketing"/>
    <x v="0"/>
    <s v="India"/>
    <x v="0"/>
    <s v="1 or 2 hours a day"/>
    <n v="5.6"/>
    <m/>
    <n v="1"/>
    <n v="2"/>
    <s v=""/>
    <s v=""/>
    <s v=""/>
    <s v=""/>
    <s v=""/>
    <s v=""/>
    <n v="2"/>
    <n v="75.683645921630912"/>
    <s v="0"/>
    <x v="3"/>
  </r>
  <r>
    <x v="1333"/>
    <d v="2012-05-29T19:33:07"/>
    <n v="45000"/>
    <n v="45000"/>
    <s v="EUR"/>
    <n v="57167.974754622352"/>
    <s v="Junior Controller"/>
    <x v="1"/>
    <s v="Germany"/>
    <x v="5"/>
    <s v="4 to 6 hours a day"/>
    <n v="12"/>
    <m/>
    <s v=""/>
    <s v=""/>
    <s v=""/>
    <n v="4"/>
    <s v=""/>
    <n v="6"/>
    <s v=""/>
    <s v=""/>
    <n v="6"/>
    <n v="36.646137663219456"/>
    <s v="0"/>
    <x v="2"/>
  </r>
  <r>
    <x v="1334"/>
    <d v="2012-05-29T19:39:35"/>
    <s v="4000000 JPY"/>
    <n v="4000000"/>
    <s v="JPY"/>
    <n v="50694.322109187968"/>
    <s v="System Analyst (Configuration Mgmt)"/>
    <x v="0"/>
    <s v="Japan"/>
    <x v="52"/>
    <s v="4 to 6 hours a day"/>
    <n v="8"/>
    <m/>
    <s v=""/>
    <s v=""/>
    <s v=""/>
    <n v="4"/>
    <s v=""/>
    <n v="6"/>
    <s v=""/>
    <s v=""/>
    <n v="6"/>
    <n v="32.496360326402538"/>
    <s v="0"/>
    <x v="3"/>
  </r>
  <r>
    <x v="1335"/>
    <d v="2012-05-29T19:47:18"/>
    <n v="57500"/>
    <n v="57500"/>
    <s v="USD"/>
    <n v="57500"/>
    <s v="Planning Supervisor"/>
    <x v="3"/>
    <s v="USA"/>
    <x v="2"/>
    <s v="4 to 6 hours a day"/>
    <n v="30"/>
    <m/>
    <s v=""/>
    <s v=""/>
    <s v=""/>
    <n v="4"/>
    <s v=""/>
    <n v="6"/>
    <s v=""/>
    <s v=""/>
    <n v="6"/>
    <n v="36.858974358974365"/>
    <s v="0"/>
    <x v="2"/>
  </r>
  <r>
    <x v="1336"/>
    <d v="2012-05-29T19:50:25"/>
    <n v="62000"/>
    <n v="62000"/>
    <s v="EUR"/>
    <n v="78764.765217479682"/>
    <s v="Controller"/>
    <x v="1"/>
    <s v="Netherlands"/>
    <x v="18"/>
    <s v="4 to 6 hours a day"/>
    <n v="15"/>
    <m/>
    <s v=""/>
    <s v=""/>
    <s v=""/>
    <n v="4"/>
    <s v=""/>
    <n v="6"/>
    <s v=""/>
    <s v=""/>
    <n v="6"/>
    <n v="50.490234113769027"/>
    <s v="0"/>
    <x v="2"/>
  </r>
  <r>
    <x v="1337"/>
    <d v="2012-05-29T19:52:35"/>
    <s v="$80,000 USD"/>
    <n v="80000"/>
    <s v="USD"/>
    <n v="80000"/>
    <s v="Manager of Data Analytics"/>
    <x v="3"/>
    <s v="USA"/>
    <x v="2"/>
    <s v="4 to 6 hours a day"/>
    <n v="10"/>
    <m/>
    <s v=""/>
    <s v=""/>
    <s v=""/>
    <n v="4"/>
    <s v=""/>
    <n v="6"/>
    <s v=""/>
    <s v=""/>
    <n v="6"/>
    <n v="51.282051282051285"/>
    <s v="0"/>
    <x v="3"/>
  </r>
  <r>
    <x v="1338"/>
    <d v="2012-05-29T19:54:38"/>
    <s v="Â£45000"/>
    <n v="45000"/>
    <s v="GBP"/>
    <n v="70928.022243027779"/>
    <s v="Management Accountant"/>
    <x v="3"/>
    <s v="UK"/>
    <x v="14"/>
    <s v="2 to 3 hours per day"/>
    <n v="15"/>
    <m/>
    <s v=""/>
    <n v="2"/>
    <n v="3"/>
    <s v=""/>
    <s v=""/>
    <s v=""/>
    <s v=""/>
    <s v=""/>
    <n v="3"/>
    <n v="90.93336185003561"/>
    <s v="0"/>
    <x v="2"/>
  </r>
  <r>
    <x v="1339"/>
    <d v="2012-05-29T20:03:07"/>
    <n v="33000"/>
    <n v="33000"/>
    <s v="USD"/>
    <n v="33000"/>
    <s v="Quality Control Supervisor"/>
    <x v="1"/>
    <s v="USA"/>
    <x v="2"/>
    <s v="4 to 6 hours a day"/>
    <n v="3"/>
    <m/>
    <s v=""/>
    <s v=""/>
    <s v=""/>
    <n v="4"/>
    <s v=""/>
    <n v="6"/>
    <s v=""/>
    <s v=""/>
    <n v="6"/>
    <n v="21.153846153846153"/>
    <s v="0"/>
    <x v="5"/>
  </r>
  <r>
    <x v="1340"/>
    <d v="2012-05-29T20:20:21"/>
    <s v="$100,000 US"/>
    <n v="100000"/>
    <s v="USD"/>
    <n v="100000"/>
    <s v="Senior Financial Analyst"/>
    <x v="0"/>
    <s v="USA"/>
    <x v="2"/>
    <s v="4 to 6 hours a day"/>
    <n v="1"/>
    <m/>
    <s v=""/>
    <s v=""/>
    <s v=""/>
    <n v="4"/>
    <s v=""/>
    <n v="6"/>
    <s v=""/>
    <s v=""/>
    <n v="6"/>
    <n v="64.102564102564102"/>
    <s v="0"/>
    <x v="4"/>
  </r>
  <r>
    <x v="1341"/>
    <d v="2012-05-29T20:40:12"/>
    <s v="$60,000 USD"/>
    <n v="60000"/>
    <s v="USD"/>
    <n v="60000"/>
    <s v="project manager"/>
    <x v="3"/>
    <s v="USA"/>
    <x v="2"/>
    <s v="2 to 3 hours per day"/>
    <n v="20"/>
    <m/>
    <s v=""/>
    <n v="2"/>
    <n v="3"/>
    <s v=""/>
    <s v=""/>
    <s v=""/>
    <s v=""/>
    <s v=""/>
    <n v="3"/>
    <n v="76.92307692307692"/>
    <s v="0"/>
    <x v="2"/>
  </r>
  <r>
    <x v="1342"/>
    <d v="2012-05-29T20:53:43"/>
    <n v="95000"/>
    <n v="95000"/>
    <s v="USD"/>
    <n v="95000"/>
    <s v="Cost Analyst"/>
    <x v="0"/>
    <s v="USA"/>
    <x v="2"/>
    <s v="2 to 3 hours per day"/>
    <n v="7"/>
    <m/>
    <s v=""/>
    <n v="2"/>
    <n v="3"/>
    <s v=""/>
    <s v=""/>
    <s v=""/>
    <s v=""/>
    <s v=""/>
    <n v="3"/>
    <n v="121.7948717948718"/>
    <s v="0"/>
    <x v="3"/>
  </r>
  <r>
    <x v="1343"/>
    <d v="2012-05-29T21:07:27"/>
    <n v="24000"/>
    <n v="24000"/>
    <s v="USD"/>
    <n v="24000"/>
    <s v="clerk 24 hrs per week"/>
    <x v="0"/>
    <s v="USA"/>
    <x v="2"/>
    <s v="1 or 2 hours a day"/>
    <n v="33"/>
    <m/>
    <n v="1"/>
    <n v="2"/>
    <s v=""/>
    <s v=""/>
    <s v=""/>
    <s v=""/>
    <s v=""/>
    <s v=""/>
    <n v="2"/>
    <n v="46.153846153846153"/>
    <s v="0"/>
    <x v="2"/>
  </r>
  <r>
    <x v="1344"/>
    <d v="2012-05-29T21:17:26"/>
    <n v="50000"/>
    <n v="50000"/>
    <s v="USD"/>
    <n v="50000"/>
    <s v="Engineering Intern"/>
    <x v="2"/>
    <s v="USA"/>
    <x v="2"/>
    <s v="4 to 6 hours a day"/>
    <n v="0.5"/>
    <m/>
    <s v=""/>
    <s v=""/>
    <s v=""/>
    <n v="4"/>
    <s v=""/>
    <n v="6"/>
    <s v=""/>
    <s v=""/>
    <n v="6"/>
    <n v="32.051282051282051"/>
    <s v="0"/>
    <x v="4"/>
  </r>
  <r>
    <x v="1345"/>
    <d v="2012-05-29T21:25:03"/>
    <n v="103000"/>
    <n v="103000"/>
    <s v="USD"/>
    <n v="103000"/>
    <s v="Controller"/>
    <x v="1"/>
    <s v="USA"/>
    <x v="2"/>
    <s v="4 to 6 hours a day"/>
    <n v="22"/>
    <m/>
    <s v=""/>
    <s v=""/>
    <s v=""/>
    <n v="4"/>
    <s v=""/>
    <n v="6"/>
    <s v=""/>
    <s v=""/>
    <n v="6"/>
    <n v="66.025641025641036"/>
    <s v="0"/>
    <x v="2"/>
  </r>
  <r>
    <x v="1346"/>
    <d v="2012-05-29T21:27:23"/>
    <n v="36000"/>
    <n v="36000"/>
    <s v="USD"/>
    <n v="36000"/>
    <s v="Data Specialist"/>
    <x v="6"/>
    <s v="USA"/>
    <x v="2"/>
    <s v="All the 8 hours baby, all the 8!"/>
    <n v="8"/>
    <m/>
    <s v=""/>
    <s v=""/>
    <s v=""/>
    <s v=""/>
    <s v=""/>
    <s v=""/>
    <s v=""/>
    <n v="8"/>
    <n v="8"/>
    <n v="17.307692307692307"/>
    <s v="0"/>
    <x v="3"/>
  </r>
  <r>
    <x v="1347"/>
    <d v="2012-05-29T21:28:07"/>
    <n v="85000"/>
    <n v="85000"/>
    <s v="USD"/>
    <n v="85000"/>
    <s v="Senior Analyst"/>
    <x v="0"/>
    <s v="USA"/>
    <x v="2"/>
    <s v="4 to 6 hours a day"/>
    <n v="17"/>
    <m/>
    <s v=""/>
    <s v=""/>
    <s v=""/>
    <n v="4"/>
    <s v=""/>
    <n v="6"/>
    <s v=""/>
    <s v=""/>
    <n v="6"/>
    <n v="54.487179487179482"/>
    <s v="0"/>
    <x v="2"/>
  </r>
  <r>
    <x v="1348"/>
    <d v="2012-05-29T21:29:36"/>
    <n v="100000"/>
    <n v="100000"/>
    <s v="USD"/>
    <n v="100000"/>
    <s v="Vice Head of Dpt in Education"/>
    <x v="4"/>
    <s v="Sweden"/>
    <x v="36"/>
    <s v="2 to 3 hours per day"/>
    <n v="20"/>
    <m/>
    <s v=""/>
    <n v="2"/>
    <n v="3"/>
    <s v=""/>
    <s v=""/>
    <s v=""/>
    <s v=""/>
    <s v=""/>
    <n v="3"/>
    <n v="128.2051282051282"/>
    <s v="0"/>
    <x v="2"/>
  </r>
  <r>
    <x v="1349"/>
    <d v="2012-05-29T21:33:42"/>
    <s v="$83000 USD "/>
    <n v="83000"/>
    <s v="USD"/>
    <n v="83000"/>
    <s v="Senior Planning Analyst"/>
    <x v="0"/>
    <s v="Canada"/>
    <x v="17"/>
    <s v="4 to 6 hours a day"/>
    <n v="12"/>
    <m/>
    <s v=""/>
    <s v=""/>
    <s v=""/>
    <n v="4"/>
    <s v=""/>
    <n v="6"/>
    <s v=""/>
    <s v=""/>
    <n v="6"/>
    <n v="53.205128205128204"/>
    <s v="0"/>
    <x v="2"/>
  </r>
  <r>
    <x v="1350"/>
    <d v="2012-05-29T21:38:10"/>
    <n v="85000"/>
    <n v="85000"/>
    <s v="USD"/>
    <n v="85000"/>
    <s v="energy engineer"/>
    <x v="2"/>
    <s v="USA"/>
    <x v="2"/>
    <s v="2 to 3 hours per day"/>
    <n v="25"/>
    <m/>
    <s v=""/>
    <n v="2"/>
    <n v="3"/>
    <s v=""/>
    <s v=""/>
    <s v=""/>
    <s v=""/>
    <s v=""/>
    <n v="3"/>
    <n v="108.97435897435896"/>
    <s v="0"/>
    <x v="2"/>
  </r>
  <r>
    <x v="1351"/>
    <d v="2012-05-29T21:42:44"/>
    <n v="120000"/>
    <n v="120000"/>
    <s v="USD"/>
    <n v="120000"/>
    <s v="Finance Manager"/>
    <x v="3"/>
    <s v="USA"/>
    <x v="2"/>
    <s v="2 to 3 hours per day"/>
    <n v="5"/>
    <m/>
    <s v=""/>
    <n v="2"/>
    <n v="3"/>
    <s v=""/>
    <s v=""/>
    <s v=""/>
    <s v=""/>
    <s v=""/>
    <n v="3"/>
    <n v="153.84615384615384"/>
    <s v="0"/>
    <x v="1"/>
  </r>
  <r>
    <x v="1352"/>
    <d v="2012-05-29T21:44:00"/>
    <n v="69960"/>
    <n v="69960"/>
    <s v="USD"/>
    <n v="69960"/>
    <s v="Measurement &amp; Verification Engineer"/>
    <x v="2"/>
    <s v="USA"/>
    <x v="2"/>
    <s v="2 to 3 hours per day"/>
    <n v="22"/>
    <m/>
    <s v=""/>
    <n v="2"/>
    <n v="3"/>
    <s v=""/>
    <s v=""/>
    <s v=""/>
    <s v=""/>
    <s v=""/>
    <n v="3"/>
    <n v="89.692307692307693"/>
    <s v="0"/>
    <x v="2"/>
  </r>
  <r>
    <x v="1353"/>
    <d v="2012-05-29T21:46:28"/>
    <s v="97,000 USD"/>
    <n v="97000"/>
    <s v="USD"/>
    <n v="97000"/>
    <s v="Sr. Manager of Finance"/>
    <x v="3"/>
    <s v="USA"/>
    <x v="2"/>
    <s v="4 to 6 hours a day"/>
    <n v="14"/>
    <m/>
    <s v=""/>
    <s v=""/>
    <s v=""/>
    <n v="4"/>
    <s v=""/>
    <n v="6"/>
    <s v=""/>
    <s v=""/>
    <n v="6"/>
    <n v="62.179487179487175"/>
    <s v="0"/>
    <x v="2"/>
  </r>
  <r>
    <x v="1354"/>
    <d v="2012-05-29T21:48:13"/>
    <s v="60000 $"/>
    <n v="60000"/>
    <s v="GBP"/>
    <n v="94570.696324037053"/>
    <s v="Analyst"/>
    <x v="0"/>
    <s v="UK"/>
    <x v="14"/>
    <s v="4 to 6 hours a day"/>
    <n v="7"/>
    <m/>
    <s v=""/>
    <s v=""/>
    <s v=""/>
    <n v="4"/>
    <s v=""/>
    <n v="6"/>
    <s v=""/>
    <s v=""/>
    <n v="6"/>
    <n v="60.62224123335708"/>
    <s v="0"/>
    <x v="3"/>
  </r>
  <r>
    <x v="1355"/>
    <d v="2012-05-29T21:50:30"/>
    <n v="39000"/>
    <n v="39000"/>
    <s v="USD"/>
    <n v="39000"/>
    <s v="I.T Manager"/>
    <x v="3"/>
    <s v="South Africa"/>
    <x v="11"/>
    <s v="All the 8 hours baby, all the 8!"/>
    <n v="6"/>
    <m/>
    <s v=""/>
    <s v=""/>
    <s v=""/>
    <s v=""/>
    <s v=""/>
    <s v=""/>
    <s v=""/>
    <n v="8"/>
    <n v="8"/>
    <n v="18.75"/>
    <s v="0"/>
    <x v="3"/>
  </r>
  <r>
    <x v="1356"/>
    <d v="2012-05-29T21:50:45"/>
    <s v="Rs 250000"/>
    <n v="250000"/>
    <s v="INR"/>
    <n v="4451.9791718606421"/>
    <s v="Manager"/>
    <x v="3"/>
    <s v="India"/>
    <x v="0"/>
    <s v="1 or 2 hours a day"/>
    <n v="15"/>
    <m/>
    <n v="1"/>
    <n v="2"/>
    <s v=""/>
    <s v=""/>
    <s v=""/>
    <s v=""/>
    <s v=""/>
    <s v=""/>
    <n v="2"/>
    <n v="8.5614984074243115"/>
    <s v="0"/>
    <x v="2"/>
  </r>
  <r>
    <x v="1357"/>
    <d v="2012-05-29T21:54:33"/>
    <n v="62000"/>
    <n v="62000"/>
    <s v="USD"/>
    <n v="62000"/>
    <s v="Measurement Specialist"/>
    <x v="6"/>
    <s v="USA"/>
    <x v="2"/>
    <s v="All the 8 hours baby, all the 8!"/>
    <n v="25"/>
    <m/>
    <s v=""/>
    <s v=""/>
    <s v=""/>
    <s v=""/>
    <s v=""/>
    <s v=""/>
    <s v=""/>
    <n v="8"/>
    <n v="8"/>
    <n v="29.807692307692307"/>
    <s v="0"/>
    <x v="2"/>
  </r>
  <r>
    <x v="1358"/>
    <d v="2012-05-29T21:59:35"/>
    <n v="44000"/>
    <n v="44000"/>
    <s v="USD"/>
    <n v="44000"/>
    <s v="Test engineer"/>
    <x v="2"/>
    <s v="USA"/>
    <x v="2"/>
    <s v="4 to 6 hours a day"/>
    <n v="15"/>
    <m/>
    <s v=""/>
    <s v=""/>
    <s v=""/>
    <n v="4"/>
    <s v=""/>
    <n v="6"/>
    <s v=""/>
    <s v=""/>
    <n v="6"/>
    <n v="28.205128205128204"/>
    <s v="0"/>
    <x v="2"/>
  </r>
  <r>
    <x v="1359"/>
    <d v="2012-05-29T22:02:31"/>
    <n v="150000"/>
    <n v="150000"/>
    <s v="USD"/>
    <n v="150000"/>
    <s v="VP, Business Management"/>
    <x v="3"/>
    <s v="USA"/>
    <x v="2"/>
    <s v="2 to 3 hours per day"/>
    <n v="30"/>
    <m/>
    <s v=""/>
    <n v="2"/>
    <n v="3"/>
    <s v=""/>
    <s v=""/>
    <s v=""/>
    <s v=""/>
    <s v=""/>
    <n v="3"/>
    <n v="192.30769230769232"/>
    <s v="0"/>
    <x v="2"/>
  </r>
  <r>
    <x v="1360"/>
    <d v="2012-05-29T22:04:09"/>
    <n v="180000"/>
    <n v="180000"/>
    <s v="EUR"/>
    <n v="228671.89901848941"/>
    <s v="MIS Controller"/>
    <x v="1"/>
    <s v="Europe"/>
    <x v="89"/>
    <s v="4 to 6 hours a day"/>
    <n v="15"/>
    <m/>
    <s v=""/>
    <s v=""/>
    <s v=""/>
    <n v="4"/>
    <s v=""/>
    <n v="6"/>
    <s v=""/>
    <s v=""/>
    <n v="6"/>
    <n v="146.58455065287782"/>
    <s v="0"/>
    <x v="2"/>
  </r>
  <r>
    <x v="1361"/>
    <d v="2012-05-29T22:13:08"/>
    <n v="73500"/>
    <n v="73500"/>
    <s v="USD"/>
    <n v="73500"/>
    <s v="Senior Underwriting Analyst"/>
    <x v="0"/>
    <s v="USA"/>
    <x v="2"/>
    <s v="All the 8 hours baby, all the 8!"/>
    <n v="6"/>
    <m/>
    <s v=""/>
    <s v=""/>
    <s v=""/>
    <s v=""/>
    <s v=""/>
    <s v=""/>
    <s v=""/>
    <n v="8"/>
    <n v="8"/>
    <n v="35.33653846153846"/>
    <s v="0"/>
    <x v="3"/>
  </r>
  <r>
    <x v="1362"/>
    <d v="2012-05-29T22:14:19"/>
    <n v="77500"/>
    <n v="77500"/>
    <s v="USD"/>
    <n v="77500"/>
    <s v="Sr Financial Analyst"/>
    <x v="0"/>
    <s v="USA"/>
    <x v="2"/>
    <s v="4 to 6 hours a day"/>
    <n v="7"/>
    <m/>
    <s v=""/>
    <s v=""/>
    <s v=""/>
    <n v="4"/>
    <s v=""/>
    <n v="6"/>
    <s v=""/>
    <s v=""/>
    <n v="6"/>
    <n v="49.679487179487175"/>
    <s v="0"/>
    <x v="3"/>
  </r>
  <r>
    <x v="1363"/>
    <d v="2012-05-29T22:18:48"/>
    <n v="60800"/>
    <n v="60800"/>
    <s v="USD"/>
    <n v="60800"/>
    <s v="Data Integrity &amp; Reporting Tool Analyst"/>
    <x v="0"/>
    <s v="USA"/>
    <x v="2"/>
    <s v="All the 8 hours baby, all the 8!"/>
    <n v="10"/>
    <m/>
    <s v=""/>
    <s v=""/>
    <s v=""/>
    <s v=""/>
    <s v=""/>
    <s v=""/>
    <s v=""/>
    <n v="8"/>
    <n v="8"/>
    <n v="29.23076923076923"/>
    <s v="0"/>
    <x v="3"/>
  </r>
  <r>
    <x v="1364"/>
    <d v="2012-05-29T22:24:28"/>
    <n v="136000"/>
    <n v="136000"/>
    <s v="USD"/>
    <n v="136000"/>
    <s v="Manager FP and A"/>
    <x v="3"/>
    <s v="USA"/>
    <x v="2"/>
    <s v="4 to 6 hours a day"/>
    <n v="10"/>
    <m/>
    <s v=""/>
    <s v=""/>
    <s v=""/>
    <n v="4"/>
    <s v=""/>
    <n v="6"/>
    <s v=""/>
    <s v=""/>
    <n v="6"/>
    <n v="87.179487179487182"/>
    <s v="0"/>
    <x v="3"/>
  </r>
  <r>
    <x v="1365"/>
    <d v="2012-05-29T22:32:16"/>
    <n v="20000"/>
    <n v="20000"/>
    <s v="USD"/>
    <n v="20000"/>
    <s v="Business Operation Specialist"/>
    <x v="6"/>
    <s v="India"/>
    <x v="0"/>
    <s v="4 to 6 hours a day"/>
    <n v="6"/>
    <m/>
    <s v=""/>
    <s v=""/>
    <s v=""/>
    <n v="4"/>
    <s v=""/>
    <n v="6"/>
    <s v=""/>
    <s v=""/>
    <n v="6"/>
    <n v="12.820512820512821"/>
    <s v="0"/>
    <x v="3"/>
  </r>
  <r>
    <x v="1366"/>
    <d v="2012-05-29T22:35:17"/>
    <n v="95000"/>
    <n v="95000"/>
    <s v="USD"/>
    <n v="95000"/>
    <s v="Stress Engineer"/>
    <x v="2"/>
    <s v="USA"/>
    <x v="2"/>
    <s v="4 to 6 hours a day"/>
    <n v="14"/>
    <m/>
    <s v=""/>
    <s v=""/>
    <s v=""/>
    <n v="4"/>
    <s v=""/>
    <n v="6"/>
    <s v=""/>
    <s v=""/>
    <n v="6"/>
    <n v="60.897435897435898"/>
    <s v="0"/>
    <x v="2"/>
  </r>
  <r>
    <x v="1367"/>
    <d v="2012-05-29T22:47:10"/>
    <n v="130000"/>
    <n v="130000"/>
    <s v="USD"/>
    <n v="130000"/>
    <s v="Manager"/>
    <x v="3"/>
    <s v="USA"/>
    <x v="2"/>
    <s v="1 or 2 hours a day"/>
    <n v="25"/>
    <m/>
    <n v="1"/>
    <n v="2"/>
    <s v=""/>
    <s v=""/>
    <s v=""/>
    <s v=""/>
    <s v=""/>
    <s v=""/>
    <n v="2"/>
    <n v="250"/>
    <s v="0"/>
    <x v="2"/>
  </r>
  <r>
    <x v="1368"/>
    <d v="2012-05-29T22:50:16"/>
    <n v="65000"/>
    <n v="65000"/>
    <s v="USD"/>
    <n v="65000"/>
    <s v="eeo analyst"/>
    <x v="0"/>
    <s v="USA"/>
    <x v="2"/>
    <s v="2 to 3 hours per day"/>
    <n v="10"/>
    <m/>
    <s v=""/>
    <n v="2"/>
    <n v="3"/>
    <s v=""/>
    <s v=""/>
    <s v=""/>
    <s v=""/>
    <s v=""/>
    <n v="3"/>
    <n v="83.333333333333343"/>
    <s v="0"/>
    <x v="3"/>
  </r>
  <r>
    <x v="1369"/>
    <d v="2012-05-29T22:50:20"/>
    <n v="80000"/>
    <n v="80000"/>
    <s v="USD"/>
    <n v="80000"/>
    <s v="Sr Process Consultant"/>
    <x v="8"/>
    <s v="USA"/>
    <x v="2"/>
    <s v="2 to 3 hours per day"/>
    <n v="8"/>
    <m/>
    <s v=""/>
    <n v="2"/>
    <n v="3"/>
    <s v=""/>
    <s v=""/>
    <s v=""/>
    <s v=""/>
    <s v=""/>
    <n v="3"/>
    <n v="102.56410256410257"/>
    <s v="0"/>
    <x v="3"/>
  </r>
  <r>
    <x v="1370"/>
    <d v="2012-05-29T22:56:24"/>
    <s v="37K"/>
    <n v="37000"/>
    <s v="USD"/>
    <n v="37000"/>
    <s v="Credentialing Coordinator &amp; Productivity Reports &quot;Guru&quot;"/>
    <x v="7"/>
    <s v="USA"/>
    <x v="2"/>
    <s v="2 to 3 hours per day"/>
    <n v="30"/>
    <m/>
    <s v=""/>
    <n v="2"/>
    <n v="3"/>
    <s v=""/>
    <s v=""/>
    <s v=""/>
    <s v=""/>
    <s v=""/>
    <n v="3"/>
    <n v="47.435897435897438"/>
    <s v="0"/>
    <x v="2"/>
  </r>
  <r>
    <x v="1371"/>
    <d v="2012-05-29T23:06:00"/>
    <n v="40000"/>
    <n v="40000"/>
    <s v="USD"/>
    <n v="40000"/>
    <s v="Transportation Planner"/>
    <x v="3"/>
    <s v="USA"/>
    <x v="2"/>
    <s v="1 or 2 hours a day"/>
    <n v="8"/>
    <m/>
    <n v="1"/>
    <n v="2"/>
    <s v=""/>
    <s v=""/>
    <s v=""/>
    <s v=""/>
    <s v=""/>
    <s v=""/>
    <n v="2"/>
    <n v="76.92307692307692"/>
    <s v="0"/>
    <x v="3"/>
  </r>
  <r>
    <x v="1372"/>
    <d v="2012-05-29T23:08:45"/>
    <n v="49000"/>
    <n v="49000"/>
    <s v="USD"/>
    <n v="49000"/>
    <s v="Research Analyst"/>
    <x v="0"/>
    <s v="USA"/>
    <x v="2"/>
    <s v="4 to 6 hours a day"/>
    <n v="10"/>
    <m/>
    <s v=""/>
    <s v=""/>
    <s v=""/>
    <n v="4"/>
    <s v=""/>
    <n v="6"/>
    <s v=""/>
    <s v=""/>
    <n v="6"/>
    <n v="31.410256410256412"/>
    <s v="0"/>
    <x v="3"/>
  </r>
  <r>
    <x v="1373"/>
    <d v="2012-05-29T23:09:29"/>
    <n v="65000"/>
    <n v="65000"/>
    <s v="USD"/>
    <n v="65000"/>
    <s v="Data Analyst"/>
    <x v="0"/>
    <s v="USA"/>
    <x v="2"/>
    <s v="All the 8 hours baby, all the 8!"/>
    <n v="14"/>
    <m/>
    <s v=""/>
    <s v=""/>
    <s v=""/>
    <s v=""/>
    <s v=""/>
    <s v=""/>
    <s v=""/>
    <n v="8"/>
    <n v="8"/>
    <n v="31.25"/>
    <s v="0"/>
    <x v="2"/>
  </r>
  <r>
    <x v="1374"/>
    <d v="2012-05-29T23:13:32"/>
    <n v="55000"/>
    <n v="55000"/>
    <s v="USD"/>
    <n v="55000"/>
    <s v="Risk Analyst"/>
    <x v="0"/>
    <s v="USA"/>
    <x v="2"/>
    <s v="All the 8 hours baby, all the 8!"/>
    <n v="1"/>
    <m/>
    <s v=""/>
    <s v=""/>
    <s v=""/>
    <s v=""/>
    <s v=""/>
    <s v=""/>
    <s v=""/>
    <n v="8"/>
    <n v="8"/>
    <n v="26.442307692307693"/>
    <s v="0"/>
    <x v="4"/>
  </r>
  <r>
    <x v="1375"/>
    <d v="2012-05-29T23:20:41"/>
    <n v="40000"/>
    <n v="40000"/>
    <s v="USD"/>
    <n v="40000"/>
    <s v="Project Coordinator"/>
    <x v="3"/>
    <s v="USA"/>
    <x v="2"/>
    <s v="4 to 6 hours a day"/>
    <n v="1"/>
    <m/>
    <s v=""/>
    <s v=""/>
    <s v=""/>
    <n v="4"/>
    <s v=""/>
    <n v="6"/>
    <s v=""/>
    <s v=""/>
    <n v="6"/>
    <n v="25.641025641025642"/>
    <s v="0"/>
    <x v="4"/>
  </r>
  <r>
    <x v="1376"/>
    <d v="2012-05-29T23:21:25"/>
    <n v="60000"/>
    <n v="60000"/>
    <s v="USD"/>
    <n v="60000"/>
    <s v="business analyst"/>
    <x v="0"/>
    <s v="USA"/>
    <x v="2"/>
    <s v="4 to 6 hours a day"/>
    <n v="15"/>
    <m/>
    <s v=""/>
    <s v=""/>
    <s v=""/>
    <n v="4"/>
    <s v=""/>
    <n v="6"/>
    <s v=""/>
    <s v=""/>
    <n v="6"/>
    <n v="38.46153846153846"/>
    <s v="0"/>
    <x v="2"/>
  </r>
  <r>
    <x v="1377"/>
    <d v="2012-05-29T23:31:03"/>
    <s v="36000 euros"/>
    <n v="36000"/>
    <s v="EUR"/>
    <n v="45734.379803697877"/>
    <s v="Data Analytics Consultant"/>
    <x v="0"/>
    <s v="Ireland"/>
    <x v="8"/>
    <s v="2 to 3 hours per day"/>
    <n v="4"/>
    <m/>
    <s v=""/>
    <n v="2"/>
    <n v="3"/>
    <s v=""/>
    <s v=""/>
    <s v=""/>
    <s v=""/>
    <s v=""/>
    <n v="3"/>
    <n v="58.633820261151129"/>
    <s v="0"/>
    <x v="1"/>
  </r>
  <r>
    <x v="1378"/>
    <d v="2012-05-29T23:39:13"/>
    <n v="150000"/>
    <n v="150000"/>
    <s v="USD"/>
    <n v="150000"/>
    <s v="Senior Analyst"/>
    <x v="0"/>
    <s v="USA"/>
    <x v="2"/>
    <s v="2 to 3 hours per day"/>
    <n v="30"/>
    <m/>
    <s v=""/>
    <n v="2"/>
    <n v="3"/>
    <s v=""/>
    <s v=""/>
    <s v=""/>
    <s v=""/>
    <s v=""/>
    <n v="3"/>
    <n v="192.30769230769232"/>
    <s v="0"/>
    <x v="2"/>
  </r>
  <r>
    <x v="1379"/>
    <d v="2012-05-29T23:44:26"/>
    <n v="88000"/>
    <n v="88000"/>
    <s v="USD"/>
    <n v="88000"/>
    <s v="Manager, Financial Planning &amp; Analysis"/>
    <x v="3"/>
    <s v="USA"/>
    <x v="2"/>
    <s v="4 to 6 hours a day"/>
    <n v="21"/>
    <m/>
    <s v=""/>
    <s v=""/>
    <s v=""/>
    <n v="4"/>
    <s v=""/>
    <n v="6"/>
    <s v=""/>
    <s v=""/>
    <n v="6"/>
    <n v="56.410256410256409"/>
    <s v="0"/>
    <x v="2"/>
  </r>
  <r>
    <x v="1380"/>
    <d v="2012-05-30T00:02:08"/>
    <n v="64500"/>
    <n v="64500"/>
    <s v="USD"/>
    <n v="64500"/>
    <s v="Lead Budget/Financial Analyst"/>
    <x v="0"/>
    <s v="USA"/>
    <x v="2"/>
    <s v="4 to 6 hours a day"/>
    <n v="13"/>
    <m/>
    <s v=""/>
    <s v=""/>
    <s v=""/>
    <n v="4"/>
    <s v=""/>
    <n v="6"/>
    <s v=""/>
    <s v=""/>
    <n v="6"/>
    <n v="41.346153846153847"/>
    <s v="0"/>
    <x v="2"/>
  </r>
  <r>
    <x v="1381"/>
    <d v="2012-05-30T00:13:07"/>
    <s v="216000.00 Saudi Riyak"/>
    <n v="216000"/>
    <s v="SAR"/>
    <n v="57600"/>
    <s v="Senior Electrical Engineer"/>
    <x v="2"/>
    <s v="Saudi Arabia"/>
    <x v="22"/>
    <s v="4 to 6 hours a day"/>
    <n v="20"/>
    <m/>
    <s v=""/>
    <s v=""/>
    <s v=""/>
    <n v="4"/>
    <s v=""/>
    <n v="6"/>
    <s v=""/>
    <s v=""/>
    <n v="6"/>
    <n v="36.92307692307692"/>
    <s v="0"/>
    <x v="2"/>
  </r>
  <r>
    <x v="1382"/>
    <d v="2012-05-30T00:22:28"/>
    <n v="50000"/>
    <n v="50000"/>
    <s v="USD"/>
    <n v="50000"/>
    <s v="Accounting Supervisor"/>
    <x v="5"/>
    <s v="USA"/>
    <x v="2"/>
    <s v="4 to 6 hours a day"/>
    <n v="15"/>
    <m/>
    <s v=""/>
    <s v=""/>
    <s v=""/>
    <n v="4"/>
    <s v=""/>
    <n v="6"/>
    <s v=""/>
    <s v=""/>
    <n v="6"/>
    <n v="32.051282051282051"/>
    <s v="0"/>
    <x v="2"/>
  </r>
  <r>
    <x v="1383"/>
    <d v="2012-05-30T00:25:43"/>
    <n v="120000"/>
    <n v="120000"/>
    <s v="USD"/>
    <n v="120000"/>
    <s v="Finance Manager"/>
    <x v="3"/>
    <s v="USA"/>
    <x v="2"/>
    <s v="2 to 3 hours per day"/>
    <n v="10"/>
    <m/>
    <s v=""/>
    <n v="2"/>
    <n v="3"/>
    <s v=""/>
    <s v=""/>
    <s v=""/>
    <s v=""/>
    <s v=""/>
    <n v="3"/>
    <n v="153.84615384615384"/>
    <s v="0"/>
    <x v="3"/>
  </r>
  <r>
    <x v="1384"/>
    <d v="2012-05-30T00:34:53"/>
    <n v="107000"/>
    <n v="107000"/>
    <s v="USD"/>
    <n v="107000"/>
    <s v="Tax Manager"/>
    <x v="3"/>
    <s v="USA"/>
    <x v="2"/>
    <s v="All the 8 hours baby, all the 8!"/>
    <n v="29"/>
    <m/>
    <s v=""/>
    <s v=""/>
    <s v=""/>
    <s v=""/>
    <s v=""/>
    <s v=""/>
    <s v=""/>
    <n v="8"/>
    <n v="8"/>
    <n v="51.442307692307693"/>
    <s v="0"/>
    <x v="2"/>
  </r>
  <r>
    <x v="1385"/>
    <d v="2012-05-30T00:42:50"/>
    <n v="40000"/>
    <n v="40000"/>
    <s v="USD"/>
    <n v="40000"/>
    <s v="Metrics Analyst"/>
    <x v="0"/>
    <s v="USA"/>
    <x v="2"/>
    <s v="2 to 3 hours per day"/>
    <n v="6"/>
    <m/>
    <s v=""/>
    <n v="2"/>
    <n v="3"/>
    <s v=""/>
    <s v=""/>
    <s v=""/>
    <s v=""/>
    <s v=""/>
    <n v="3"/>
    <n v="51.282051282051285"/>
    <s v="0"/>
    <x v="3"/>
  </r>
  <r>
    <x v="1386"/>
    <d v="2012-05-30T00:50:03"/>
    <n v="81000"/>
    <n v="81000"/>
    <s v="USD"/>
    <n v="81000"/>
    <s v="Finance &amp; IT Manager"/>
    <x v="3"/>
    <s v="USA"/>
    <x v="2"/>
    <s v="1 or 2 hours a day"/>
    <n v="12"/>
    <m/>
    <n v="1"/>
    <n v="2"/>
    <s v=""/>
    <s v=""/>
    <s v=""/>
    <s v=""/>
    <s v=""/>
    <s v=""/>
    <n v="2"/>
    <n v="155.76923076923077"/>
    <s v="0"/>
    <x v="2"/>
  </r>
  <r>
    <x v="1387"/>
    <d v="2012-05-30T01:05:26"/>
    <n v="45000"/>
    <n v="45000"/>
    <s v="USD"/>
    <n v="45000"/>
    <s v="Technical Support Specialist"/>
    <x v="6"/>
    <s v="USA"/>
    <x v="2"/>
    <s v="4 to 6 hours a day"/>
    <n v="20"/>
    <m/>
    <s v=""/>
    <s v=""/>
    <s v=""/>
    <n v="4"/>
    <s v=""/>
    <n v="6"/>
    <s v=""/>
    <s v=""/>
    <n v="6"/>
    <n v="28.846153846153847"/>
    <s v="0"/>
    <x v="2"/>
  </r>
  <r>
    <x v="1388"/>
    <d v="2012-05-30T01:12:04"/>
    <n v="49000"/>
    <n v="49000"/>
    <s v="USD"/>
    <n v="49000"/>
    <s v="Clinical Data Specialist"/>
    <x v="6"/>
    <s v="USA"/>
    <x v="2"/>
    <s v="4 to 6 hours a day"/>
    <n v="5"/>
    <m/>
    <s v=""/>
    <s v=""/>
    <s v=""/>
    <n v="4"/>
    <s v=""/>
    <n v="6"/>
    <s v=""/>
    <s v=""/>
    <n v="6"/>
    <n v="31.410256410256412"/>
    <s v="0"/>
    <x v="1"/>
  </r>
  <r>
    <x v="1389"/>
    <d v="2012-05-30T01:12:35"/>
    <s v="INR 750000"/>
    <n v="750000"/>
    <s v="INR"/>
    <n v="13355.937515581925"/>
    <s v="Associate - Indirect Tax"/>
    <x v="4"/>
    <s v="India"/>
    <x v="0"/>
    <s v="1 or 2 hours a day"/>
    <n v="1"/>
    <m/>
    <n v="1"/>
    <n v="2"/>
    <s v=""/>
    <s v=""/>
    <s v=""/>
    <s v=""/>
    <s v=""/>
    <s v=""/>
    <n v="2"/>
    <n v="25.684495222272933"/>
    <s v="0"/>
    <x v="4"/>
  </r>
  <r>
    <x v="1390"/>
    <d v="2012-05-30T01:15:32"/>
    <n v="72000"/>
    <n v="72000"/>
    <s v="USD"/>
    <n v="72000"/>
    <s v="Manager"/>
    <x v="3"/>
    <s v="USA"/>
    <x v="2"/>
    <s v="1 or 2 hours a day"/>
    <n v="20"/>
    <m/>
    <n v="1"/>
    <n v="2"/>
    <s v=""/>
    <s v=""/>
    <s v=""/>
    <s v=""/>
    <s v=""/>
    <s v=""/>
    <n v="2"/>
    <n v="138.46153846153845"/>
    <s v="0"/>
    <x v="2"/>
  </r>
  <r>
    <x v="1391"/>
    <d v="2012-05-30T01:25:17"/>
    <n v="50000"/>
    <n v="50000"/>
    <s v="USD"/>
    <n v="50000"/>
    <s v="Digital Analyst"/>
    <x v="0"/>
    <s v="USA"/>
    <x v="2"/>
    <s v="4 to 6 hours a day"/>
    <n v="7"/>
    <m/>
    <s v=""/>
    <s v=""/>
    <s v=""/>
    <n v="4"/>
    <s v=""/>
    <n v="6"/>
    <s v=""/>
    <s v=""/>
    <n v="6"/>
    <n v="32.051282051282051"/>
    <s v="0"/>
    <x v="3"/>
  </r>
  <r>
    <x v="1392"/>
    <d v="2012-05-30T01:25:26"/>
    <n v="57678.400000000001"/>
    <n v="57678"/>
    <s v="USD"/>
    <n v="57678"/>
    <s v="Financial Analyst"/>
    <x v="0"/>
    <s v="USA"/>
    <x v="2"/>
    <s v="4 to 6 hours a day"/>
    <n v="2"/>
    <m/>
    <s v=""/>
    <s v=""/>
    <s v=""/>
    <n v="4"/>
    <s v=""/>
    <n v="6"/>
    <s v=""/>
    <s v=""/>
    <n v="6"/>
    <n v="36.973076923076924"/>
    <s v="0"/>
    <x v="5"/>
  </r>
  <r>
    <x v="1393"/>
    <d v="2012-05-30T01:29:51"/>
    <n v="80442"/>
    <n v="80442"/>
    <s v="USD"/>
    <n v="80442"/>
    <s v="Senior Budget Analyst"/>
    <x v="0"/>
    <s v="USA"/>
    <x v="2"/>
    <s v="4 to 6 hours a day"/>
    <n v="16"/>
    <m/>
    <s v=""/>
    <s v=""/>
    <s v=""/>
    <n v="4"/>
    <s v=""/>
    <n v="6"/>
    <s v=""/>
    <s v=""/>
    <n v="6"/>
    <n v="51.565384615384616"/>
    <s v="0"/>
    <x v="2"/>
  </r>
  <r>
    <x v="1394"/>
    <d v="2012-05-30T01:48:18"/>
    <n v="75000"/>
    <n v="75000"/>
    <s v="USD"/>
    <n v="75000"/>
    <s v="HR Cordinator"/>
    <x v="3"/>
    <s v="USA"/>
    <x v="2"/>
    <s v="1 or 2 hours a day"/>
    <n v="9"/>
    <m/>
    <n v="1"/>
    <n v="2"/>
    <s v=""/>
    <s v=""/>
    <s v=""/>
    <s v=""/>
    <s v=""/>
    <s v=""/>
    <n v="2"/>
    <n v="144.23076923076923"/>
    <s v="0"/>
    <x v="3"/>
  </r>
  <r>
    <x v="1395"/>
    <d v="2012-05-30T01:52:33"/>
    <n v="61000"/>
    <n v="61000"/>
    <s v="USD"/>
    <n v="61000"/>
    <s v="Treasury Analyst"/>
    <x v="0"/>
    <s v="USA"/>
    <x v="2"/>
    <s v="4 to 6 hours a day"/>
    <n v="12"/>
    <m/>
    <s v=""/>
    <s v=""/>
    <s v=""/>
    <n v="4"/>
    <s v=""/>
    <n v="6"/>
    <s v=""/>
    <s v=""/>
    <n v="6"/>
    <n v="39.102564102564102"/>
    <s v="0"/>
    <x v="2"/>
  </r>
  <r>
    <x v="1396"/>
    <d v="2012-05-30T01:57:58"/>
    <n v="77000"/>
    <n v="77000"/>
    <s v="USD"/>
    <n v="77000"/>
    <s v="Assistant Engineer"/>
    <x v="2"/>
    <s v="USA"/>
    <x v="2"/>
    <s v="4 to 6 hours a day"/>
    <n v="10"/>
    <m/>
    <s v=""/>
    <s v=""/>
    <s v=""/>
    <n v="4"/>
    <s v=""/>
    <n v="6"/>
    <s v=""/>
    <s v=""/>
    <n v="6"/>
    <n v="49.358974358974365"/>
    <s v="0"/>
    <x v="3"/>
  </r>
  <r>
    <x v="1397"/>
    <d v="2012-05-30T02:18:02"/>
    <s v="92000 USD"/>
    <n v="92000"/>
    <s v="USD"/>
    <n v="92000"/>
    <s v="Controller"/>
    <x v="1"/>
    <s v="USA"/>
    <x v="2"/>
    <s v="2 to 3 hours per day"/>
    <n v="9"/>
    <m/>
    <s v=""/>
    <n v="2"/>
    <n v="3"/>
    <s v=""/>
    <s v=""/>
    <s v=""/>
    <s v=""/>
    <s v=""/>
    <n v="3"/>
    <n v="117.94871794871796"/>
    <s v="0"/>
    <x v="3"/>
  </r>
  <r>
    <x v="1398"/>
    <d v="2012-05-30T02:18:30"/>
    <n v="72000"/>
    <n v="72000"/>
    <s v="USD"/>
    <n v="72000"/>
    <s v="sr. senior analyst"/>
    <x v="0"/>
    <s v="USA"/>
    <x v="2"/>
    <s v="All the 8 hours baby, all the 8!"/>
    <n v="10"/>
    <m/>
    <s v=""/>
    <s v=""/>
    <s v=""/>
    <s v=""/>
    <s v=""/>
    <s v=""/>
    <s v=""/>
    <n v="8"/>
    <n v="8"/>
    <n v="34.615384615384613"/>
    <s v="0"/>
    <x v="3"/>
  </r>
  <r>
    <x v="1399"/>
    <d v="2012-05-30T02:22:39"/>
    <n v="14000"/>
    <n v="14000"/>
    <s v="USD"/>
    <n v="14000"/>
    <s v="Consultant"/>
    <x v="8"/>
    <s v="India"/>
    <x v="0"/>
    <s v="4 to 6 hours a day"/>
    <n v="3"/>
    <m/>
    <s v=""/>
    <s v=""/>
    <s v=""/>
    <n v="4"/>
    <s v=""/>
    <n v="6"/>
    <s v=""/>
    <s v=""/>
    <n v="6"/>
    <n v="8.9743589743589745"/>
    <s v="0"/>
    <x v="5"/>
  </r>
  <r>
    <x v="1400"/>
    <d v="2012-05-30T02:22:59"/>
    <n v="111000"/>
    <n v="111000"/>
    <s v="USD"/>
    <n v="111000"/>
    <s v="Project Manager - Finance"/>
    <x v="3"/>
    <s v="USA"/>
    <x v="2"/>
    <s v="2 to 3 hours per day"/>
    <n v="10"/>
    <m/>
    <s v=""/>
    <n v="2"/>
    <n v="3"/>
    <s v=""/>
    <s v=""/>
    <s v=""/>
    <s v=""/>
    <s v=""/>
    <n v="3"/>
    <n v="142.30769230769232"/>
    <s v="0"/>
    <x v="3"/>
  </r>
  <r>
    <x v="1401"/>
    <d v="2012-05-30T02:32:17"/>
    <n v="80000"/>
    <n v="80000"/>
    <s v="USD"/>
    <n v="80000"/>
    <s v="Senior analyst, ops support"/>
    <x v="0"/>
    <s v="USA"/>
    <x v="2"/>
    <s v="4 to 6 hours a day"/>
    <n v="20"/>
    <m/>
    <s v=""/>
    <s v=""/>
    <s v=""/>
    <n v="4"/>
    <s v=""/>
    <n v="6"/>
    <s v=""/>
    <s v=""/>
    <n v="6"/>
    <n v="51.282051282051285"/>
    <s v="0"/>
    <x v="2"/>
  </r>
  <r>
    <x v="1402"/>
    <d v="2012-05-30T02:35:40"/>
    <s v="Rs 3.25 Lacs"/>
    <n v="3250000"/>
    <s v="INR"/>
    <n v="57875.729234188344"/>
    <s v="ISO TS Documentation"/>
    <x v="0"/>
    <s v="India"/>
    <x v="0"/>
    <s v="4 to 6 hours a day"/>
    <n v="5.5"/>
    <m/>
    <s v=""/>
    <s v=""/>
    <s v=""/>
    <n v="4"/>
    <s v=""/>
    <n v="6"/>
    <s v=""/>
    <s v=""/>
    <n v="6"/>
    <n v="37.099826432172016"/>
    <s v="0"/>
    <x v="3"/>
  </r>
  <r>
    <x v="1403"/>
    <d v="2012-05-30T02:39:50"/>
    <n v="25000"/>
    <n v="25000"/>
    <s v="USD"/>
    <n v="25000"/>
    <s v="Accountant"/>
    <x v="5"/>
    <s v="India"/>
    <x v="0"/>
    <s v="2 to 3 hours per day"/>
    <n v="8"/>
    <m/>
    <s v=""/>
    <n v="2"/>
    <n v="3"/>
    <s v=""/>
    <s v=""/>
    <s v=""/>
    <s v=""/>
    <s v=""/>
    <n v="3"/>
    <n v="32.051282051282051"/>
    <s v="0"/>
    <x v="3"/>
  </r>
  <r>
    <x v="1404"/>
    <d v="2012-05-30T03:20:17"/>
    <s v="24000 USD"/>
    <n v="24000"/>
    <s v="USD"/>
    <n v="24000"/>
    <s v="inventory controller"/>
    <x v="1"/>
    <s v="USA"/>
    <x v="2"/>
    <s v="1 or 2 hours a day"/>
    <n v="2"/>
    <m/>
    <n v="1"/>
    <n v="2"/>
    <s v=""/>
    <s v=""/>
    <s v=""/>
    <s v=""/>
    <s v=""/>
    <s v=""/>
    <n v="2"/>
    <n v="46.153846153846153"/>
    <s v="0"/>
    <x v="5"/>
  </r>
  <r>
    <x v="1405"/>
    <d v="2012-05-30T04:13:50"/>
    <n v="61000"/>
    <n v="61000"/>
    <s v="USD"/>
    <n v="61000"/>
    <s v="Accounting manager"/>
    <x v="3"/>
    <s v="USA"/>
    <x v="2"/>
    <s v="2 to 3 hours per day"/>
    <n v="25"/>
    <m/>
    <s v=""/>
    <n v="2"/>
    <n v="3"/>
    <s v=""/>
    <s v=""/>
    <s v=""/>
    <s v=""/>
    <s v=""/>
    <n v="3"/>
    <n v="78.205128205128204"/>
    <s v="0"/>
    <x v="2"/>
  </r>
  <r>
    <x v="1406"/>
    <d v="2012-05-30T08:05:16"/>
    <s v="AUD55,000"/>
    <n v="55000"/>
    <s v="AUD"/>
    <n v="56095.031102144967"/>
    <s v="PA"/>
    <x v="0"/>
    <s v="Australia"/>
    <x v="16"/>
    <s v="2 to 3 hours per day"/>
    <n v="11"/>
    <m/>
    <s v=""/>
    <n v="2"/>
    <n v="3"/>
    <s v=""/>
    <s v=""/>
    <s v=""/>
    <s v=""/>
    <s v=""/>
    <n v="3"/>
    <n v="71.916706541211497"/>
    <s v="0"/>
    <x v="2"/>
  </r>
  <r>
    <x v="1407"/>
    <d v="2012-05-30T09:42:01"/>
    <n v="70000"/>
    <n v="70000"/>
    <s v="AUD"/>
    <n v="71393.675948184507"/>
    <s v="Assistant Accountant"/>
    <x v="5"/>
    <s v="Australia"/>
    <x v="16"/>
    <s v="2 to 3 hours per day"/>
    <n v="5"/>
    <m/>
    <s v=""/>
    <n v="2"/>
    <n v="3"/>
    <s v=""/>
    <s v=""/>
    <s v=""/>
    <s v=""/>
    <s v=""/>
    <n v="3"/>
    <n v="91.530353779723725"/>
    <s v="0"/>
    <x v="1"/>
  </r>
  <r>
    <x v="1408"/>
    <d v="2012-05-30T10:11:19"/>
    <n v="96230"/>
    <n v="96230"/>
    <s v="USD"/>
    <n v="96230"/>
    <s v="Manager, Data Management"/>
    <x v="3"/>
    <s v="USA"/>
    <x v="2"/>
    <s v="4 to 6 hours a day"/>
    <n v="18"/>
    <m/>
    <s v=""/>
    <s v=""/>
    <s v=""/>
    <n v="4"/>
    <s v=""/>
    <n v="6"/>
    <s v=""/>
    <s v=""/>
    <n v="6"/>
    <n v="61.685897435897438"/>
    <s v="0"/>
    <x v="2"/>
  </r>
  <r>
    <x v="1409"/>
    <d v="2012-05-30T10:40:24"/>
    <n v="75000"/>
    <n v="75000"/>
    <s v="USD"/>
    <n v="75000"/>
    <s v="Business Analyst"/>
    <x v="0"/>
    <s v="USA"/>
    <x v="2"/>
    <s v="2 to 3 hours per day"/>
    <n v="1.5"/>
    <m/>
    <s v=""/>
    <n v="2"/>
    <n v="3"/>
    <s v=""/>
    <s v=""/>
    <s v=""/>
    <s v=""/>
    <s v=""/>
    <n v="3"/>
    <n v="96.15384615384616"/>
    <s v="0"/>
    <x v="5"/>
  </r>
  <r>
    <x v="1410"/>
    <d v="2012-05-30T10:57:38"/>
    <n v="8500"/>
    <n v="102000"/>
    <s v="USD"/>
    <n v="102000"/>
    <s v="Sales Analyst"/>
    <x v="0"/>
    <s v="USA"/>
    <x v="2"/>
    <s v="4 to 6 hours a day"/>
    <n v="5"/>
    <m/>
    <s v=""/>
    <s v=""/>
    <s v=""/>
    <n v="4"/>
    <s v=""/>
    <n v="6"/>
    <s v=""/>
    <s v=""/>
    <n v="6"/>
    <n v="65.384615384615387"/>
    <s v="0"/>
    <x v="1"/>
  </r>
  <r>
    <x v="1411"/>
    <d v="2012-05-30T11:20:33"/>
    <s v="MYR60000"/>
    <n v="60000"/>
    <s v="MYR"/>
    <n v="19008.034062397041"/>
    <s v="Liquidity Management Executive"/>
    <x v="3"/>
    <s v="Malaysia"/>
    <x v="74"/>
    <s v="4 to 6 hours a day"/>
    <n v="3"/>
    <m/>
    <s v=""/>
    <s v=""/>
    <s v=""/>
    <n v="4"/>
    <s v=""/>
    <n v="6"/>
    <s v=""/>
    <s v=""/>
    <n v="6"/>
    <n v="12.184637219485284"/>
    <s v="0"/>
    <x v="5"/>
  </r>
  <r>
    <x v="1412"/>
    <d v="2012-05-30T11:38:53"/>
    <n v="363"/>
    <n v="4356"/>
    <s v="USD"/>
    <n v="4356"/>
    <s v="Business Analyst"/>
    <x v="0"/>
    <s v="India"/>
    <x v="0"/>
    <s v="4 to 6 hours a day"/>
    <n v="5"/>
    <m/>
    <s v=""/>
    <s v=""/>
    <s v=""/>
    <n v="4"/>
    <s v=""/>
    <n v="6"/>
    <s v=""/>
    <s v=""/>
    <n v="6"/>
    <n v="2.7923076923076922"/>
    <s v="0"/>
    <x v="1"/>
  </r>
  <r>
    <x v="1413"/>
    <d v="2012-05-30T11:43:50"/>
    <n v="300000"/>
    <n v="300000"/>
    <s v="INR"/>
    <n v="5342.3750062327708"/>
    <s v="accountant"/>
    <x v="5"/>
    <s v="India"/>
    <x v="0"/>
    <s v="4 to 6 hours a day"/>
    <n v="4"/>
    <m/>
    <s v=""/>
    <s v=""/>
    <s v=""/>
    <n v="4"/>
    <s v=""/>
    <n v="6"/>
    <s v=""/>
    <s v=""/>
    <n v="6"/>
    <n v="3.4245993629697247"/>
    <s v="0"/>
    <x v="1"/>
  </r>
  <r>
    <x v="1414"/>
    <d v="2012-05-30T12:12:38"/>
    <n v="67000"/>
    <n v="67000"/>
    <s v="USD"/>
    <n v="67000"/>
    <s v="accounting systems manager "/>
    <x v="3"/>
    <s v="USA"/>
    <x v="2"/>
    <s v="2 to 3 hours per day"/>
    <n v="20"/>
    <m/>
    <s v=""/>
    <n v="2"/>
    <n v="3"/>
    <s v=""/>
    <s v=""/>
    <s v=""/>
    <s v=""/>
    <s v=""/>
    <n v="3"/>
    <n v="85.897435897435898"/>
    <s v="0"/>
    <x v="2"/>
  </r>
  <r>
    <x v="1415"/>
    <d v="2012-05-30T12:25:23"/>
    <n v="480000"/>
    <n v="480000"/>
    <s v="INR"/>
    <n v="8547.8000099724322"/>
    <s v="Performance Analyst"/>
    <x v="0"/>
    <s v="India"/>
    <x v="0"/>
    <s v="4 to 6 hours a day"/>
    <n v="7"/>
    <m/>
    <s v=""/>
    <s v=""/>
    <s v=""/>
    <n v="4"/>
    <s v=""/>
    <n v="6"/>
    <s v=""/>
    <s v=""/>
    <n v="6"/>
    <n v="5.4793589807515595"/>
    <s v="0"/>
    <x v="3"/>
  </r>
  <r>
    <x v="1416"/>
    <d v="2012-05-30T12:35:08"/>
    <s v="Rs. 900000 per annum"/>
    <n v="900000"/>
    <s v="INR"/>
    <n v="16027.125018698311"/>
    <s v="Data Analyst"/>
    <x v="0"/>
    <s v="India"/>
    <x v="0"/>
    <s v="4 to 6 hours a day"/>
    <n v="4"/>
    <m/>
    <s v=""/>
    <s v=""/>
    <s v=""/>
    <n v="4"/>
    <s v=""/>
    <n v="6"/>
    <s v=""/>
    <s v=""/>
    <n v="6"/>
    <n v="10.273798088909173"/>
    <s v="0"/>
    <x v="1"/>
  </r>
  <r>
    <x v="1417"/>
    <d v="2012-05-30T12:56:38"/>
    <s v="Rs  6 lakhs/annum"/>
    <n v="600000"/>
    <s v="INR"/>
    <n v="10684.750012465542"/>
    <s v="consultant"/>
    <x v="8"/>
    <s v="India"/>
    <x v="0"/>
    <s v="2 to 3 hours per day"/>
    <n v="36"/>
    <m/>
    <s v=""/>
    <n v="2"/>
    <n v="3"/>
    <s v=""/>
    <s v=""/>
    <s v=""/>
    <s v=""/>
    <s v=""/>
    <n v="3"/>
    <n v="13.698397451878899"/>
    <s v="0"/>
    <x v="2"/>
  </r>
  <r>
    <x v="1418"/>
    <d v="2012-05-30T13:06:12"/>
    <n v="30000"/>
    <n v="30000"/>
    <s v="USD"/>
    <n v="30000"/>
    <s v="Accounting Specialist"/>
    <x v="5"/>
    <s v="UAE"/>
    <x v="21"/>
    <s v="4 to 6 hours a day"/>
    <n v="8"/>
    <m/>
    <s v=""/>
    <s v=""/>
    <s v=""/>
    <n v="4"/>
    <s v=""/>
    <n v="6"/>
    <s v=""/>
    <s v=""/>
    <n v="6"/>
    <n v="19.23076923076923"/>
    <s v="0"/>
    <x v="3"/>
  </r>
  <r>
    <x v="1419"/>
    <d v="2012-05-30T13:21:06"/>
    <n v="500000"/>
    <n v="500000"/>
    <s v="INR"/>
    <n v="8903.9583437212841"/>
    <s v="Project Management"/>
    <x v="3"/>
    <s v="India"/>
    <x v="0"/>
    <s v="2 to 3 hours per day"/>
    <n v="0"/>
    <m/>
    <s v=""/>
    <n v="2"/>
    <n v="3"/>
    <s v=""/>
    <s v=""/>
    <s v=""/>
    <s v=""/>
    <s v=""/>
    <n v="3"/>
    <n v="11.415331209899081"/>
    <s v="0"/>
    <x v="0"/>
  </r>
  <r>
    <x v="1420"/>
    <d v="2012-05-30T13:25:12"/>
    <n v="20000"/>
    <n v="20000"/>
    <s v="USD"/>
    <n v="20000"/>
    <s v="manager"/>
    <x v="3"/>
    <s v="India"/>
    <x v="0"/>
    <s v="Excel ?!? What Excel?"/>
    <n v="10"/>
    <m/>
    <s v=""/>
    <s v=""/>
    <s v=""/>
    <s v=""/>
    <s v=""/>
    <s v=""/>
    <s v=""/>
    <s v=""/>
    <e v="#N/A"/>
    <n v="1"/>
    <s v="0"/>
    <x v="3"/>
  </r>
  <r>
    <x v="1421"/>
    <d v="2012-05-30T13:31:35"/>
    <n v="86000"/>
    <n v="86000"/>
    <s v="AUD"/>
    <n v="87712.230450626681"/>
    <s v="data analyst"/>
    <x v="0"/>
    <s v="Australia"/>
    <x v="16"/>
    <s v="4 to 6 hours a day"/>
    <n v="10"/>
    <m/>
    <s v=""/>
    <s v=""/>
    <s v=""/>
    <n v="4"/>
    <s v=""/>
    <n v="6"/>
    <s v=""/>
    <s v=""/>
    <n v="6"/>
    <n v="56.225788750401719"/>
    <s v="0"/>
    <x v="3"/>
  </r>
  <r>
    <x v="1422"/>
    <d v="2012-05-30T13:36:42"/>
    <n v="1000000"/>
    <n v="1000000"/>
    <s v="INR"/>
    <n v="17807.916687442568"/>
    <s v="project management"/>
    <x v="3"/>
    <s v="India"/>
    <x v="0"/>
    <s v="All the 8 hours baby, all the 8!"/>
    <n v="6"/>
    <m/>
    <s v=""/>
    <s v=""/>
    <s v=""/>
    <s v=""/>
    <s v=""/>
    <s v=""/>
    <s v=""/>
    <n v="8"/>
    <n v="8"/>
    <n v="8.5614984074243115"/>
    <s v="0"/>
    <x v="3"/>
  </r>
  <r>
    <x v="1423"/>
    <d v="2012-05-30T13:36:48"/>
    <n v="41000"/>
    <n v="41000"/>
    <s v="USD"/>
    <n v="41000"/>
    <s v="Marketing Analyst"/>
    <x v="0"/>
    <s v="Japan"/>
    <x v="52"/>
    <s v="2 to 3 hours per day"/>
    <n v="2"/>
    <m/>
    <s v=""/>
    <n v="2"/>
    <n v="3"/>
    <s v=""/>
    <s v=""/>
    <s v=""/>
    <s v=""/>
    <s v=""/>
    <n v="3"/>
    <n v="52.564102564102562"/>
    <s v="0"/>
    <x v="5"/>
  </r>
  <r>
    <x v="1424"/>
    <d v="2012-05-30T13:41:41"/>
    <n v="60000"/>
    <n v="60000"/>
    <s v="USD"/>
    <n v="60000"/>
    <s v="Business Intelligence Supervisor"/>
    <x v="3"/>
    <s v="USA"/>
    <x v="2"/>
    <s v="2 to 3 hours per day"/>
    <n v="4"/>
    <m/>
    <s v=""/>
    <n v="2"/>
    <n v="3"/>
    <s v=""/>
    <s v=""/>
    <s v=""/>
    <s v=""/>
    <s v=""/>
    <n v="3"/>
    <n v="76.92307692307692"/>
    <s v="0"/>
    <x v="1"/>
  </r>
  <r>
    <x v="1425"/>
    <d v="2012-05-30T13:47:51"/>
    <s v="zar22000"/>
    <n v="264000"/>
    <s v="ZAR"/>
    <n v="32187.34988380854"/>
    <s v="Analyst"/>
    <x v="0"/>
    <s v="SouthAfrica"/>
    <x v="11"/>
    <s v="All the 8 hours baby, all the 8!"/>
    <n v="2"/>
    <m/>
    <s v=""/>
    <s v=""/>
    <s v=""/>
    <s v=""/>
    <s v=""/>
    <s v=""/>
    <s v=""/>
    <n v="8"/>
    <n v="8"/>
    <n v="15.474687444138722"/>
    <s v="0"/>
    <x v="5"/>
  </r>
  <r>
    <x v="1426"/>
    <d v="2012-05-30T13:56:27"/>
    <n v="50000"/>
    <n v="50000"/>
    <s v="NZD"/>
    <n v="39879.404680246938"/>
    <s v="stress engineer"/>
    <x v="2"/>
    <s v="nld"/>
    <x v="49"/>
    <s v="4 to 6 hours a day"/>
    <n v="5"/>
    <m/>
    <s v=""/>
    <s v=""/>
    <s v=""/>
    <n v="4"/>
    <s v=""/>
    <n v="6"/>
    <s v=""/>
    <s v=""/>
    <n v="6"/>
    <n v="25.563720948876245"/>
    <s v="0"/>
    <x v="1"/>
  </r>
  <r>
    <x v="1427"/>
    <d v="2012-05-30T13:56:48"/>
    <s v="320000 INR"/>
    <n v="320000"/>
    <s v="INR"/>
    <n v="5698.5333399816218"/>
    <s v="Analyst"/>
    <x v="0"/>
    <s v="India"/>
    <x v="0"/>
    <s v="2 to 3 hours per day"/>
    <n v="2"/>
    <m/>
    <s v=""/>
    <n v="2"/>
    <n v="3"/>
    <s v=""/>
    <s v=""/>
    <s v=""/>
    <s v=""/>
    <s v=""/>
    <n v="3"/>
    <n v="7.3058119743354126"/>
    <s v="0"/>
    <x v="5"/>
  </r>
  <r>
    <x v="1428"/>
    <d v="2012-05-30T14:09:10"/>
    <s v="4 Lakhs INR p.a"/>
    <n v="400000"/>
    <s v="INR"/>
    <n v="7123.1666749770275"/>
    <s v="Reporting Manager"/>
    <x v="3"/>
    <s v="India"/>
    <x v="0"/>
    <s v="4 to 6 hours a day"/>
    <n v="6"/>
    <m/>
    <s v=""/>
    <s v=""/>
    <s v=""/>
    <n v="4"/>
    <s v=""/>
    <n v="6"/>
    <s v=""/>
    <s v=""/>
    <n v="6"/>
    <n v="4.5661324839596329"/>
    <s v="0"/>
    <x v="3"/>
  </r>
  <r>
    <x v="1429"/>
    <d v="2012-05-30T14:19:07"/>
    <s v="Rs.2,50,000.00"/>
    <n v="250000"/>
    <s v="INR"/>
    <n v="4451.9791718606421"/>
    <s v="Manager Commercial"/>
    <x v="3"/>
    <s v="India"/>
    <x v="0"/>
    <s v="2 to 3 hours per day"/>
    <n v="15"/>
    <m/>
    <s v=""/>
    <n v="2"/>
    <n v="3"/>
    <s v=""/>
    <s v=""/>
    <s v=""/>
    <s v=""/>
    <s v=""/>
    <n v="3"/>
    <n v="5.7076656049495407"/>
    <s v="0"/>
    <x v="2"/>
  </r>
  <r>
    <x v="1430"/>
    <d v="2012-05-30T14:21:57"/>
    <n v="360000"/>
    <n v="360000"/>
    <s v="INR"/>
    <n v="6410.8500074793246"/>
    <s v="analyst"/>
    <x v="0"/>
    <s v="India"/>
    <x v="0"/>
    <s v="2 to 3 hours per day"/>
    <n v="6"/>
    <m/>
    <s v=""/>
    <n v="2"/>
    <n v="3"/>
    <s v=""/>
    <s v=""/>
    <s v=""/>
    <s v=""/>
    <s v=""/>
    <n v="3"/>
    <n v="8.2190384711273392"/>
    <s v="0"/>
    <x v="3"/>
  </r>
  <r>
    <x v="1431"/>
    <d v="2012-05-30T14:28:57"/>
    <s v="Rs. 1150000/-"/>
    <n v="1150000"/>
    <s v="INR"/>
    <n v="20479.104190558952"/>
    <s v="Project Manager"/>
    <x v="3"/>
    <s v="India"/>
    <x v="0"/>
    <s v="All the 8 hours baby, all the 8!"/>
    <n v="12"/>
    <m/>
    <s v=""/>
    <s v=""/>
    <s v=""/>
    <s v=""/>
    <s v=""/>
    <s v=""/>
    <s v=""/>
    <n v="8"/>
    <n v="8"/>
    <n v="9.8457231685379583"/>
    <s v="0"/>
    <x v="2"/>
  </r>
  <r>
    <x v="1432"/>
    <d v="2012-05-30T14:31:33"/>
    <n v="620000"/>
    <n v="620000"/>
    <s v="INR"/>
    <n v="11040.908346214392"/>
    <s v="Catalog Auditor"/>
    <x v="0"/>
    <s v="India"/>
    <x v="0"/>
    <s v="1 or 2 hours a day"/>
    <n v="5"/>
    <m/>
    <n v="1"/>
    <n v="2"/>
    <s v=""/>
    <s v=""/>
    <s v=""/>
    <s v=""/>
    <s v=""/>
    <s v=""/>
    <n v="2"/>
    <n v="21.232516050412293"/>
    <s v="0"/>
    <x v="1"/>
  </r>
  <r>
    <x v="1433"/>
    <d v="2012-05-30T15:59:01"/>
    <s v="Rs 10,00,000"/>
    <n v="1000000"/>
    <s v="INR"/>
    <n v="17807.916687442568"/>
    <s v="Marketing Specialist"/>
    <x v="6"/>
    <s v="India"/>
    <x v="0"/>
    <s v="2 to 3 hours per day"/>
    <n v="7"/>
    <m/>
    <s v=""/>
    <n v="2"/>
    <n v="3"/>
    <s v=""/>
    <s v=""/>
    <s v=""/>
    <s v=""/>
    <s v=""/>
    <n v="3"/>
    <n v="22.830662419798163"/>
    <s v="0"/>
    <x v="3"/>
  </r>
  <r>
    <x v="1434"/>
    <d v="2012-05-30T16:12:34"/>
    <s v="Rs. 200000"/>
    <n v="200000"/>
    <s v="INR"/>
    <n v="3561.5833374885137"/>
    <s v="Executive"/>
    <x v="0"/>
    <s v="India"/>
    <x v="0"/>
    <s v="4 to 6 hours a day"/>
    <n v="11"/>
    <m/>
    <s v=""/>
    <s v=""/>
    <s v=""/>
    <n v="4"/>
    <s v=""/>
    <n v="6"/>
    <s v=""/>
    <s v=""/>
    <n v="6"/>
    <n v="2.2830662419798164"/>
    <s v="0"/>
    <x v="2"/>
  </r>
  <r>
    <x v="1435"/>
    <d v="2012-05-30T16:22:19"/>
    <s v="Â£17000"/>
    <n v="17000"/>
    <s v="GBP"/>
    <n v="26795.030625143831"/>
    <s v="Verification Agent"/>
    <x v="0"/>
    <s v="UK"/>
    <x v="14"/>
    <s v="2 to 3 hours per day"/>
    <n v="5"/>
    <m/>
    <s v=""/>
    <n v="2"/>
    <n v="3"/>
    <s v=""/>
    <s v=""/>
    <s v=""/>
    <s v=""/>
    <s v=""/>
    <n v="3"/>
    <n v="34.352603365569017"/>
    <s v="0"/>
    <x v="1"/>
  </r>
  <r>
    <x v="1436"/>
    <d v="2012-05-30T16:48:32"/>
    <n v="1700"/>
    <n v="20400"/>
    <s v="USD"/>
    <n v="20400"/>
    <s v="M &amp; E Officer"/>
    <x v="3"/>
    <s v="Myanmar [Burma]"/>
    <x v="85"/>
    <s v="1 or 2 hours a day"/>
    <n v="10"/>
    <m/>
    <n v="1"/>
    <n v="2"/>
    <s v=""/>
    <s v=""/>
    <s v=""/>
    <s v=""/>
    <s v=""/>
    <s v=""/>
    <n v="2"/>
    <n v="39.230769230769234"/>
    <s v="0"/>
    <x v="3"/>
  </r>
  <r>
    <x v="1437"/>
    <d v="2012-05-30T16:49:15"/>
    <s v="Â£25000"/>
    <n v="25000"/>
    <s v="GBP"/>
    <n v="39404.456801682099"/>
    <s v="Assistant Financial Accountant"/>
    <x v="5"/>
    <s v="UK"/>
    <x v="14"/>
    <s v="4 to 6 hours a day"/>
    <n v="35"/>
    <m/>
    <s v=""/>
    <s v=""/>
    <s v=""/>
    <n v="4"/>
    <s v=""/>
    <n v="6"/>
    <s v=""/>
    <s v=""/>
    <n v="6"/>
    <n v="25.259267180565448"/>
    <s v="0"/>
    <x v="2"/>
  </r>
  <r>
    <x v="1438"/>
    <d v="2012-05-30T16:55:51"/>
    <n v="118000"/>
    <n v="118000"/>
    <s v="EUR"/>
    <n v="149907.13380100971"/>
    <s v="Support"/>
    <x v="0"/>
    <s v="EU"/>
    <x v="89"/>
    <s v="4 to 6 hours a day"/>
    <n v="7"/>
    <m/>
    <s v=""/>
    <s v=""/>
    <s v=""/>
    <n v="4"/>
    <s v=""/>
    <n v="6"/>
    <s v=""/>
    <s v=""/>
    <n v="6"/>
    <n v="96.094316539108789"/>
    <s v="0"/>
    <x v="3"/>
  </r>
  <r>
    <x v="1439"/>
    <d v="2012-05-30T17:01:10"/>
    <n v="230000"/>
    <n v="230000"/>
    <s v="INR"/>
    <n v="4095.8208381117906"/>
    <s v="Process Assocaite"/>
    <x v="0"/>
    <s v="India"/>
    <x v="0"/>
    <s v="4 to 6 hours a day"/>
    <n v="1.6"/>
    <m/>
    <s v=""/>
    <s v=""/>
    <s v=""/>
    <n v="4"/>
    <s v=""/>
    <n v="6"/>
    <s v=""/>
    <s v=""/>
    <n v="6"/>
    <n v="2.6255261782767887"/>
    <s v="0"/>
    <x v="5"/>
  </r>
  <r>
    <x v="1440"/>
    <d v="2012-05-30T17:04:53"/>
    <s v="$AUD 125,000 +"/>
    <n v="125000"/>
    <s v="AUD"/>
    <n v="127488.70705032947"/>
    <s v="Financial Application Developer"/>
    <x v="5"/>
    <s v="Australia"/>
    <x v="16"/>
    <s v="4 to 6 hours a day"/>
    <n v="7"/>
    <m/>
    <s v=""/>
    <s v=""/>
    <s v=""/>
    <n v="4"/>
    <s v=""/>
    <n v="6"/>
    <s v=""/>
    <s v=""/>
    <n v="6"/>
    <n v="81.723530160467604"/>
    <s v="0"/>
    <x v="3"/>
  </r>
  <r>
    <x v="1441"/>
    <d v="2012-05-30T17:07:47"/>
    <s v="Â£37000"/>
    <n v="37000"/>
    <s v="GBP"/>
    <n v="58318.59606648951"/>
    <s v="Planning &amp; Scheduling Manager"/>
    <x v="3"/>
    <s v="UK"/>
    <x v="14"/>
    <s v="All the 8 hours baby, all the 8!"/>
    <n v="20"/>
    <m/>
    <s v=""/>
    <s v=""/>
    <s v=""/>
    <s v=""/>
    <s v=""/>
    <s v=""/>
    <s v=""/>
    <n v="8"/>
    <n v="8"/>
    <n v="28.037786570427649"/>
    <s v="0"/>
    <x v="2"/>
  </r>
  <r>
    <x v="1442"/>
    <d v="2012-05-30T17:14:27"/>
    <s v="ZAR6500"/>
    <n v="78000"/>
    <s v="ZAR"/>
    <n v="9509.8988293070688"/>
    <s v="Online Stats Controller"/>
    <x v="1"/>
    <s v="South Africa"/>
    <x v="11"/>
    <s v="4 to 6 hours a day"/>
    <n v="2"/>
    <m/>
    <s v=""/>
    <s v=""/>
    <s v=""/>
    <n v="4"/>
    <s v=""/>
    <n v="6"/>
    <s v=""/>
    <s v=""/>
    <n v="6"/>
    <n v="6.0960889931455569"/>
    <s v="0"/>
    <x v="5"/>
  </r>
  <r>
    <x v="1443"/>
    <d v="2012-05-30T17:18:38"/>
    <s v="INR 60000"/>
    <n v="720000"/>
    <s v="INR"/>
    <n v="12821.700014958649"/>
    <s v="DEO"/>
    <x v="0"/>
    <s v="India"/>
    <x v="0"/>
    <s v="4 to 6 hours a day"/>
    <n v="3"/>
    <m/>
    <s v=""/>
    <s v=""/>
    <s v=""/>
    <n v="4"/>
    <s v=""/>
    <n v="6"/>
    <s v=""/>
    <s v=""/>
    <n v="6"/>
    <n v="8.2190384711273392"/>
    <s v="0"/>
    <x v="5"/>
  </r>
  <r>
    <x v="1444"/>
    <d v="2012-05-30T18:15:28"/>
    <n v="4000"/>
    <n v="4000"/>
    <s v="USD"/>
    <n v="4000"/>
    <s v="M I S Executive"/>
    <x v="0"/>
    <s v="India"/>
    <x v="0"/>
    <s v="All the 8 hours baby, all the 8!"/>
    <n v="6"/>
    <m/>
    <s v=""/>
    <s v=""/>
    <s v=""/>
    <s v=""/>
    <s v=""/>
    <s v=""/>
    <s v=""/>
    <n v="8"/>
    <n v="8"/>
    <n v="1.9230769230769231"/>
    <s v="0"/>
    <x v="3"/>
  </r>
  <r>
    <x v="1445"/>
    <d v="2012-05-30T18:16:05"/>
    <n v="42000"/>
    <n v="42000"/>
    <s v="USD"/>
    <n v="42000"/>
    <s v="Service Solution Rep"/>
    <x v="0"/>
    <s v="USA"/>
    <x v="2"/>
    <s v="All the 8 hours baby, all the 8!"/>
    <n v="2"/>
    <m/>
    <s v=""/>
    <s v=""/>
    <s v=""/>
    <s v=""/>
    <s v=""/>
    <s v=""/>
    <s v=""/>
    <n v="8"/>
    <n v="8"/>
    <n v="20.192307692307693"/>
    <s v="0"/>
    <x v="5"/>
  </r>
  <r>
    <x v="1446"/>
    <d v="2012-05-30T18:47:17"/>
    <s v="US $ 3200"/>
    <n v="3200"/>
    <s v="USD"/>
    <n v="3200"/>
    <s v="Regional Business Manager "/>
    <x v="3"/>
    <s v="India"/>
    <x v="0"/>
    <s v="All the 8 hours baby, all the 8!"/>
    <n v="19"/>
    <m/>
    <s v=""/>
    <s v=""/>
    <s v=""/>
    <s v=""/>
    <s v=""/>
    <s v=""/>
    <s v=""/>
    <n v="8"/>
    <n v="8"/>
    <n v="1.5384615384615385"/>
    <s v="0"/>
    <x v="2"/>
  </r>
  <r>
    <x v="1447"/>
    <d v="2012-05-30T18:51:57"/>
    <n v="60000"/>
    <n v="60000"/>
    <s v="USD"/>
    <n v="60000"/>
    <s v="sales&amp;marketing"/>
    <x v="0"/>
    <s v="turkey"/>
    <x v="29"/>
    <s v="2 to 3 hours per day"/>
    <n v="10"/>
    <m/>
    <s v=""/>
    <n v="2"/>
    <n v="3"/>
    <s v=""/>
    <s v=""/>
    <s v=""/>
    <s v=""/>
    <s v=""/>
    <n v="3"/>
    <n v="76.92307692307692"/>
    <s v="0"/>
    <x v="3"/>
  </r>
  <r>
    <x v="1448"/>
    <d v="2012-05-30T19:01:20"/>
    <n v="85000"/>
    <n v="85000"/>
    <s v="USD"/>
    <n v="85000"/>
    <s v="sr analyst"/>
    <x v="0"/>
    <s v="USA"/>
    <x v="2"/>
    <s v="4 to 6 hours a day"/>
    <n v="9"/>
    <m/>
    <s v=""/>
    <s v=""/>
    <s v=""/>
    <n v="4"/>
    <s v=""/>
    <n v="6"/>
    <s v=""/>
    <s v=""/>
    <n v="6"/>
    <n v="54.487179487179482"/>
    <s v="0"/>
    <x v="3"/>
  </r>
  <r>
    <x v="1449"/>
    <d v="2012-05-30T19:04:44"/>
    <n v="109000"/>
    <n v="109000"/>
    <s v="USD"/>
    <n v="109000"/>
    <s v="Mgr Technology"/>
    <x v="3"/>
    <s v="USA"/>
    <x v="2"/>
    <s v="4 to 6 hours a day"/>
    <n v="15"/>
    <m/>
    <s v=""/>
    <s v=""/>
    <s v=""/>
    <n v="4"/>
    <s v=""/>
    <n v="6"/>
    <s v=""/>
    <s v=""/>
    <n v="6"/>
    <n v="69.871794871794876"/>
    <s v="0"/>
    <x v="2"/>
  </r>
  <r>
    <x v="1450"/>
    <d v="2012-05-30T19:27:35"/>
    <s v="60000 Euros"/>
    <n v="60000"/>
    <s v="EUR"/>
    <n v="76223.966339496474"/>
    <s v="Sales Analyst"/>
    <x v="0"/>
    <s v="Italy"/>
    <x v="63"/>
    <s v="All the 8 hours baby, all the 8!"/>
    <n v="14"/>
    <m/>
    <s v=""/>
    <s v=""/>
    <s v=""/>
    <s v=""/>
    <s v=""/>
    <s v=""/>
    <s v=""/>
    <n v="8"/>
    <n v="8"/>
    <n v="36.646137663219456"/>
    <s v="0"/>
    <x v="2"/>
  </r>
  <r>
    <x v="1451"/>
    <d v="2012-05-30T19:42:50"/>
    <n v="77000"/>
    <n v="77000"/>
    <s v="USD"/>
    <n v="77000"/>
    <s v="Chemical Engineer"/>
    <x v="2"/>
    <s v="USA"/>
    <x v="2"/>
    <s v="2 to 3 hours per day"/>
    <n v="13"/>
    <m/>
    <s v=""/>
    <n v="2"/>
    <n v="3"/>
    <s v=""/>
    <s v=""/>
    <s v=""/>
    <s v=""/>
    <s v=""/>
    <n v="3"/>
    <n v="98.71794871794873"/>
    <s v="0"/>
    <x v="2"/>
  </r>
  <r>
    <x v="1452"/>
    <d v="2012-05-30T19:43:43"/>
    <n v="25000"/>
    <n v="25000"/>
    <s v="USD"/>
    <n v="25000"/>
    <s v="data analyst"/>
    <x v="0"/>
    <s v="India"/>
    <x v="0"/>
    <s v="All the 8 hours baby, all the 8!"/>
    <n v="4"/>
    <m/>
    <s v=""/>
    <s v=""/>
    <s v=""/>
    <s v=""/>
    <s v=""/>
    <s v=""/>
    <s v=""/>
    <n v="8"/>
    <n v="8"/>
    <n v="12.01923076923077"/>
    <s v="0"/>
    <x v="1"/>
  </r>
  <r>
    <x v="1453"/>
    <d v="2012-05-30T20:19:51"/>
    <n v="64000"/>
    <n v="64000"/>
    <s v="USD"/>
    <n v="64000"/>
    <s v="Program Manager"/>
    <x v="3"/>
    <s v="USA"/>
    <x v="2"/>
    <s v="2 to 3 hours per day"/>
    <n v="12"/>
    <m/>
    <s v=""/>
    <n v="2"/>
    <n v="3"/>
    <s v=""/>
    <s v=""/>
    <s v=""/>
    <s v=""/>
    <s v=""/>
    <n v="3"/>
    <n v="82.051282051282044"/>
    <s v="0"/>
    <x v="2"/>
  </r>
  <r>
    <x v="1454"/>
    <d v="2012-05-30T20:26:10"/>
    <n v="146633"/>
    <n v="146633"/>
    <s v="GBP"/>
    <n v="231119.74856804207"/>
    <s v="Senior Planning Engineer"/>
    <x v="2"/>
    <s v="UK"/>
    <x v="14"/>
    <s v="2 to 3 hours per day"/>
    <n v="10"/>
    <m/>
    <s v=""/>
    <n v="2"/>
    <n v="3"/>
    <s v=""/>
    <s v=""/>
    <s v=""/>
    <s v=""/>
    <s v=""/>
    <n v="3"/>
    <n v="296.30736995902828"/>
    <s v="0"/>
    <x v="3"/>
  </r>
  <r>
    <x v="1455"/>
    <d v="2012-05-30T20:40:45"/>
    <n v="76000"/>
    <n v="76000"/>
    <s v="USD"/>
    <n v="76000"/>
    <s v="Sr. Analyst"/>
    <x v="0"/>
    <s v="USA"/>
    <x v="2"/>
    <s v="All the 8 hours baby, all the 8!"/>
    <n v="10"/>
    <m/>
    <s v=""/>
    <s v=""/>
    <s v=""/>
    <s v=""/>
    <s v=""/>
    <s v=""/>
    <s v=""/>
    <n v="8"/>
    <n v="8"/>
    <n v="36.53846153846154"/>
    <s v="0"/>
    <x v="3"/>
  </r>
  <r>
    <x v="1456"/>
    <d v="2012-05-30T20:42:27"/>
    <n v="10000"/>
    <n v="10000"/>
    <s v="GBP"/>
    <n v="15761.782720672842"/>
    <s v="Analyst"/>
    <x v="0"/>
    <s v="UK"/>
    <x v="14"/>
    <s v="2 to 3 hours per day"/>
    <n v="8"/>
    <m/>
    <s v=""/>
    <n v="2"/>
    <n v="3"/>
    <s v=""/>
    <s v=""/>
    <s v=""/>
    <s v=""/>
    <s v=""/>
    <n v="3"/>
    <n v="20.20741374445236"/>
    <s v="0"/>
    <x v="3"/>
  </r>
  <r>
    <x v="1457"/>
    <d v="2012-05-30T20:42:47"/>
    <s v="AUD 165000"/>
    <n v="165000"/>
    <s v="AUD"/>
    <n v="168285.09330643489"/>
    <s v="Engineer"/>
    <x v="2"/>
    <s v="Australia"/>
    <x v="16"/>
    <s v="2 to 3 hours per day"/>
    <n v="17"/>
    <m/>
    <s v=""/>
    <n v="2"/>
    <n v="3"/>
    <s v=""/>
    <s v=""/>
    <s v=""/>
    <s v=""/>
    <s v=""/>
    <n v="3"/>
    <n v="215.75011962363448"/>
    <s v="0"/>
    <x v="2"/>
  </r>
  <r>
    <x v="1458"/>
    <d v="2012-05-30T20:47:55"/>
    <s v="50000 US$"/>
    <n v="50000"/>
    <s v="USD"/>
    <n v="50000"/>
    <s v="Sr. Financial Analyst"/>
    <x v="0"/>
    <s v="Kuwait"/>
    <x v="77"/>
    <s v="4 to 6 hours a day"/>
    <n v="13"/>
    <m/>
    <s v=""/>
    <s v=""/>
    <s v=""/>
    <n v="4"/>
    <s v=""/>
    <n v="6"/>
    <s v=""/>
    <s v=""/>
    <n v="6"/>
    <n v="32.051282051282051"/>
    <s v="0"/>
    <x v="2"/>
  </r>
  <r>
    <x v="1459"/>
    <d v="2012-05-30T20:53:12"/>
    <s v="7200 USD per year aprox"/>
    <n v="7200"/>
    <s v="USD"/>
    <n v="7200"/>
    <s v="control process auxiliary"/>
    <x v="1"/>
    <s v="Colombia"/>
    <x v="28"/>
    <s v="4 to 6 hours a day"/>
    <n v="8"/>
    <m/>
    <s v=""/>
    <s v=""/>
    <s v=""/>
    <n v="4"/>
    <s v=""/>
    <n v="6"/>
    <s v=""/>
    <s v=""/>
    <n v="6"/>
    <n v="4.615384615384615"/>
    <s v="0"/>
    <x v="3"/>
  </r>
  <r>
    <x v="1460"/>
    <d v="2012-05-30T21:07:54"/>
    <n v="42000"/>
    <n v="42000"/>
    <s v="EUR"/>
    <n v="53356.776437647524"/>
    <s v="Business Intelligence Consultant"/>
    <x v="8"/>
    <s v="Germany"/>
    <x v="5"/>
    <s v="All the 8 hours baby, all the 8!"/>
    <n v="7"/>
    <m/>
    <s v=""/>
    <s v=""/>
    <s v=""/>
    <s v=""/>
    <s v=""/>
    <s v=""/>
    <s v=""/>
    <n v="8"/>
    <n v="8"/>
    <n v="25.652296364253619"/>
    <s v="0"/>
    <x v="3"/>
  </r>
  <r>
    <x v="1461"/>
    <d v="2012-05-30T21:19:31"/>
    <n v="45000"/>
    <n v="45000"/>
    <s v="USD"/>
    <n v="45000"/>
    <s v="Data Specialist"/>
    <x v="6"/>
    <s v="USA"/>
    <x v="2"/>
    <s v="2 to 3 hours per day"/>
    <n v="10"/>
    <m/>
    <s v=""/>
    <n v="2"/>
    <n v="3"/>
    <s v=""/>
    <s v=""/>
    <s v=""/>
    <s v=""/>
    <s v=""/>
    <n v="3"/>
    <n v="57.692307692307693"/>
    <s v="0"/>
    <x v="3"/>
  </r>
  <r>
    <x v="1462"/>
    <d v="2012-05-30T21:26:04"/>
    <n v="5000"/>
    <n v="5000"/>
    <s v="USD"/>
    <n v="5000"/>
    <s v="Officer MIS"/>
    <x v="3"/>
    <s v="India"/>
    <x v="0"/>
    <s v="All the 8 hours baby, all the 8!"/>
    <n v="4"/>
    <m/>
    <s v=""/>
    <s v=""/>
    <s v=""/>
    <s v=""/>
    <s v=""/>
    <s v=""/>
    <s v=""/>
    <n v="8"/>
    <n v="8"/>
    <n v="2.4038461538461537"/>
    <s v="0"/>
    <x v="1"/>
  </r>
  <r>
    <x v="1463"/>
    <d v="2012-05-30T21:45:06"/>
    <n v="74000"/>
    <n v="74000"/>
    <s v="AUD"/>
    <n v="75473.31457379504"/>
    <s v="operations Administrator"/>
    <x v="0"/>
    <s v="Australia"/>
    <x v="16"/>
    <s v="All the 8 hours baby, all the 8!"/>
    <n v="20"/>
    <m/>
    <s v=""/>
    <s v=""/>
    <s v=""/>
    <s v=""/>
    <s v=""/>
    <s v=""/>
    <s v=""/>
    <n v="8"/>
    <n v="8"/>
    <n v="36.285247391247616"/>
    <s v="0"/>
    <x v="2"/>
  </r>
  <r>
    <x v="1464"/>
    <d v="2012-05-30T22:11:21"/>
    <s v="15000 USD"/>
    <n v="15000"/>
    <s v="USD"/>
    <n v="15000"/>
    <s v="Manager"/>
    <x v="3"/>
    <s v="Romania"/>
    <x v="38"/>
    <s v="2 to 3 hours per day"/>
    <n v="5"/>
    <m/>
    <s v=""/>
    <n v="2"/>
    <n v="3"/>
    <s v=""/>
    <s v=""/>
    <s v=""/>
    <s v=""/>
    <s v=""/>
    <n v="3"/>
    <n v="19.23076923076923"/>
    <s v="0"/>
    <x v="1"/>
  </r>
  <r>
    <x v="1465"/>
    <d v="2012-05-30T22:31:33"/>
    <s v="33500 â‚¬"/>
    <n v="33500"/>
    <s v="EUR"/>
    <n v="42558.381206218859"/>
    <s v="Controller / VBA Developet"/>
    <x v="1"/>
    <s v="Germany"/>
    <x v="5"/>
    <s v="All the 8 hours baby, all the 8!"/>
    <n v="8"/>
    <m/>
    <s v=""/>
    <s v=""/>
    <s v=""/>
    <s v=""/>
    <s v=""/>
    <s v=""/>
    <s v=""/>
    <n v="8"/>
    <n v="8"/>
    <n v="20.460760195297528"/>
    <s v="0"/>
    <x v="3"/>
  </r>
  <r>
    <x v="1466"/>
    <d v="2012-05-30T22:31:35"/>
    <s v="61K"/>
    <n v="61000"/>
    <s v="USD"/>
    <n v="61000"/>
    <s v="Financial Analyst"/>
    <x v="0"/>
    <s v="USA"/>
    <x v="2"/>
    <s v="4 to 6 hours a day"/>
    <n v="5"/>
    <m/>
    <s v=""/>
    <s v=""/>
    <s v=""/>
    <n v="4"/>
    <s v=""/>
    <n v="6"/>
    <s v=""/>
    <s v=""/>
    <n v="6"/>
    <n v="39.102564102564102"/>
    <s v="0"/>
    <x v="1"/>
  </r>
  <r>
    <x v="1467"/>
    <d v="2012-05-30T22:32:21"/>
    <n v="66000"/>
    <n v="66000"/>
    <s v="USD"/>
    <n v="66000"/>
    <s v="Director of Business Analytics"/>
    <x v="0"/>
    <s v="USA"/>
    <x v="2"/>
    <s v="4 to 6 hours a day"/>
    <n v="2"/>
    <m/>
    <s v=""/>
    <s v=""/>
    <s v=""/>
    <n v="4"/>
    <s v=""/>
    <n v="6"/>
    <s v=""/>
    <s v=""/>
    <n v="6"/>
    <n v="42.307692307692307"/>
    <s v="0"/>
    <x v="5"/>
  </r>
  <r>
    <x v="1468"/>
    <d v="2012-05-30T22:59:44"/>
    <s v="278000 PA"/>
    <n v="278000"/>
    <s v="INR"/>
    <n v="4950.6008391090336"/>
    <s v="MIS Executive"/>
    <x v="7"/>
    <s v="India"/>
    <x v="0"/>
    <s v="All the 8 hours baby, all the 8!"/>
    <n v="8"/>
    <m/>
    <s v=""/>
    <s v=""/>
    <s v=""/>
    <s v=""/>
    <s v=""/>
    <s v=""/>
    <s v=""/>
    <n v="8"/>
    <n v="8"/>
    <n v="2.3800965572639585"/>
    <s v="0"/>
    <x v="3"/>
  </r>
  <r>
    <x v="1469"/>
    <d v="2012-05-30T23:01:48"/>
    <n v="55000"/>
    <n v="55000"/>
    <s v="USD"/>
    <n v="55000"/>
    <s v="Supplier Manager"/>
    <x v="3"/>
    <s v="USA"/>
    <x v="2"/>
    <s v="2 to 3 hours per day"/>
    <n v="14"/>
    <m/>
    <s v=""/>
    <n v="2"/>
    <n v="3"/>
    <s v=""/>
    <s v=""/>
    <s v=""/>
    <s v=""/>
    <s v=""/>
    <n v="3"/>
    <n v="70.512820512820511"/>
    <s v="0"/>
    <x v="2"/>
  </r>
  <r>
    <x v="1470"/>
    <d v="2012-05-30T23:26:00"/>
    <n v="32000"/>
    <n v="32000"/>
    <s v="USD"/>
    <n v="32000"/>
    <s v="Reports Writer"/>
    <x v="7"/>
    <s v="USA"/>
    <x v="2"/>
    <s v="4 to 6 hours a day"/>
    <n v="10"/>
    <m/>
    <s v=""/>
    <s v=""/>
    <s v=""/>
    <n v="4"/>
    <s v=""/>
    <n v="6"/>
    <s v=""/>
    <s v=""/>
    <n v="6"/>
    <n v="20.512820512820511"/>
    <s v="0"/>
    <x v="3"/>
  </r>
  <r>
    <x v="1471"/>
    <d v="2012-05-30T23:29:58"/>
    <n v="18000"/>
    <n v="18000"/>
    <s v="USD"/>
    <n v="18000"/>
    <s v="Process Associate"/>
    <x v="0"/>
    <s v="India"/>
    <x v="0"/>
    <s v="All the 8 hours baby, all the 8!"/>
    <n v="6"/>
    <m/>
    <s v=""/>
    <s v=""/>
    <s v=""/>
    <s v=""/>
    <s v=""/>
    <s v=""/>
    <s v=""/>
    <n v="8"/>
    <n v="8"/>
    <n v="8.6538461538461533"/>
    <s v="0"/>
    <x v="3"/>
  </r>
  <r>
    <x v="1472"/>
    <d v="2012-05-30T23:59:22"/>
    <s v="6.5 LAKHS"/>
    <n v="650000"/>
    <s v="INR"/>
    <n v="11575.14584683767"/>
    <s v="HR/ADMINISTRATION"/>
    <x v="0"/>
    <s v="India"/>
    <x v="0"/>
    <s v="4 to 6 hours a day"/>
    <n v="21"/>
    <m/>
    <s v=""/>
    <s v=""/>
    <s v=""/>
    <n v="4"/>
    <s v=""/>
    <n v="6"/>
    <s v=""/>
    <s v=""/>
    <n v="6"/>
    <n v="7.4199652864344037"/>
    <s v="0"/>
    <x v="2"/>
  </r>
  <r>
    <x v="1473"/>
    <d v="2012-05-31T00:36:30"/>
    <n v="50000"/>
    <n v="50000"/>
    <s v="EUR"/>
    <n v="63519.971949580387"/>
    <s v="accountant"/>
    <x v="5"/>
    <s v="italy"/>
    <x v="63"/>
    <s v="All the 8 hours baby, all the 8!"/>
    <n v="15"/>
    <m/>
    <s v=""/>
    <s v=""/>
    <s v=""/>
    <s v=""/>
    <s v=""/>
    <s v=""/>
    <s v=""/>
    <n v="8"/>
    <n v="8"/>
    <n v="30.538448052682877"/>
    <s v="0"/>
    <x v="2"/>
  </r>
  <r>
    <x v="1474"/>
    <d v="2012-05-31T00:46:55"/>
    <s v="4.00 lac"/>
    <n v="4000000"/>
    <s v="INR"/>
    <n v="71231.666749770273"/>
    <s v="Operational Specialist"/>
    <x v="6"/>
    <s v="India"/>
    <x v="0"/>
    <s v="All the 8 hours baby, all the 8!"/>
    <n v="5"/>
    <m/>
    <s v=""/>
    <s v=""/>
    <s v=""/>
    <s v=""/>
    <s v=""/>
    <s v=""/>
    <s v=""/>
    <n v="8"/>
    <n v="8"/>
    <n v="34.245993629697246"/>
    <s v="0"/>
    <x v="1"/>
  </r>
  <r>
    <x v="1475"/>
    <d v="2012-05-31T01:09:06"/>
    <s v="US$ 10000"/>
    <n v="10000"/>
    <s v="USD"/>
    <n v="10000"/>
    <s v="Trainee"/>
    <x v="0"/>
    <s v="Brazil"/>
    <x v="24"/>
    <s v="4 to 6 hours a day"/>
    <n v="1"/>
    <m/>
    <s v=""/>
    <s v=""/>
    <s v=""/>
    <n v="4"/>
    <s v=""/>
    <n v="6"/>
    <s v=""/>
    <s v=""/>
    <n v="6"/>
    <n v="6.4102564102564106"/>
    <s v="0"/>
    <x v="4"/>
  </r>
  <r>
    <x v="1476"/>
    <d v="2012-05-31T01:17:16"/>
    <n v="74300"/>
    <n v="74300"/>
    <s v="USD"/>
    <n v="74300"/>
    <s v="Senior Business Research Analyst"/>
    <x v="0"/>
    <s v="USA"/>
    <x v="2"/>
    <s v="4 to 6 hours a day"/>
    <n v="3"/>
    <m/>
    <s v=""/>
    <s v=""/>
    <s v=""/>
    <n v="4"/>
    <s v=""/>
    <n v="6"/>
    <s v=""/>
    <s v=""/>
    <n v="6"/>
    <n v="47.628205128205131"/>
    <s v="0"/>
    <x v="5"/>
  </r>
  <r>
    <x v="1477"/>
    <d v="2012-05-31T01:17:48"/>
    <n v="1500000"/>
    <n v="1500000"/>
    <s v="INR"/>
    <n v="26711.875031163851"/>
    <s v="Senior Consultant - PMO"/>
    <x v="8"/>
    <s v="India"/>
    <x v="0"/>
    <s v="4 to 6 hours a day"/>
    <n v="10"/>
    <m/>
    <s v=""/>
    <s v=""/>
    <s v=""/>
    <n v="4"/>
    <s v=""/>
    <n v="6"/>
    <s v=""/>
    <s v=""/>
    <n v="6"/>
    <n v="17.122996814848623"/>
    <s v="0"/>
    <x v="3"/>
  </r>
  <r>
    <x v="1478"/>
    <d v="2012-05-31T01:45:48"/>
    <s v="Rs 5,36,000"/>
    <n v="536000"/>
    <s v="INR"/>
    <n v="9545.0433444692171"/>
    <s v="Team Lead"/>
    <x v="3"/>
    <s v="India"/>
    <x v="0"/>
    <s v="4 to 6 hours a day"/>
    <n v="4"/>
    <m/>
    <s v=""/>
    <s v=""/>
    <s v=""/>
    <n v="4"/>
    <s v=""/>
    <n v="6"/>
    <s v=""/>
    <s v=""/>
    <n v="6"/>
    <n v="6.1186175285059079"/>
    <s v="0"/>
    <x v="1"/>
  </r>
  <r>
    <x v="1479"/>
    <d v="2012-05-31T01:50:26"/>
    <n v="95000"/>
    <n v="95000"/>
    <s v="USD"/>
    <n v="95000"/>
    <s v="Sr Financial Analyst"/>
    <x v="0"/>
    <s v="USA"/>
    <x v="2"/>
    <s v="4 to 6 hours a day"/>
    <n v="15"/>
    <m/>
    <s v=""/>
    <s v=""/>
    <s v=""/>
    <n v="4"/>
    <s v=""/>
    <n v="6"/>
    <s v=""/>
    <s v=""/>
    <n v="6"/>
    <n v="60.897435897435898"/>
    <s v="0"/>
    <x v="2"/>
  </r>
  <r>
    <x v="1480"/>
    <d v="2012-05-31T02:24:37"/>
    <n v="64300"/>
    <n v="64300"/>
    <s v="USD"/>
    <n v="64300"/>
    <s v="Financial Analst"/>
    <x v="5"/>
    <s v="USA"/>
    <x v="2"/>
    <s v="4 to 6 hours a day"/>
    <n v="15"/>
    <m/>
    <s v=""/>
    <s v=""/>
    <s v=""/>
    <n v="4"/>
    <s v=""/>
    <n v="6"/>
    <s v=""/>
    <s v=""/>
    <n v="6"/>
    <n v="41.217948717948715"/>
    <s v="0"/>
    <x v="2"/>
  </r>
  <r>
    <x v="1481"/>
    <d v="2012-05-31T02:37:09"/>
    <n v="250000"/>
    <n v="250000"/>
    <s v="USD"/>
    <n v="250000"/>
    <s v="consultant"/>
    <x v="8"/>
    <s v="USA"/>
    <x v="2"/>
    <s v="All the 8 hours baby, all the 8!"/>
    <n v="20"/>
    <m/>
    <s v=""/>
    <s v=""/>
    <s v=""/>
    <s v=""/>
    <s v=""/>
    <s v=""/>
    <s v=""/>
    <n v="8"/>
    <n v="8"/>
    <n v="120.19230769230769"/>
    <s v="0"/>
    <x v="2"/>
  </r>
  <r>
    <x v="1482"/>
    <d v="2012-05-31T03:07:09"/>
    <n v="89000"/>
    <n v="89000"/>
    <s v="USD"/>
    <n v="89000"/>
    <s v="Finance Manager"/>
    <x v="3"/>
    <s v="USA"/>
    <x v="2"/>
    <s v="2 to 3 hours per day"/>
    <n v="10"/>
    <m/>
    <s v=""/>
    <n v="2"/>
    <n v="3"/>
    <s v=""/>
    <s v=""/>
    <s v=""/>
    <s v=""/>
    <s v=""/>
    <n v="3"/>
    <n v="114.1025641025641"/>
    <s v="0"/>
    <x v="3"/>
  </r>
  <r>
    <x v="1483"/>
    <d v="2012-05-31T04:12:19"/>
    <n v="75000"/>
    <n v="75000"/>
    <s v="USD"/>
    <n v="75000"/>
    <s v="Financial Analyst"/>
    <x v="0"/>
    <s v="USA"/>
    <x v="2"/>
    <s v="All the 8 hours baby, all the 8!"/>
    <n v="1.5"/>
    <m/>
    <s v=""/>
    <s v=""/>
    <s v=""/>
    <s v=""/>
    <s v=""/>
    <s v=""/>
    <s v=""/>
    <n v="8"/>
    <n v="8"/>
    <n v="36.057692307692307"/>
    <s v="0"/>
    <x v="5"/>
  </r>
  <r>
    <x v="1484"/>
    <d v="2012-05-31T05:02:59"/>
    <n v="45000"/>
    <n v="45000"/>
    <s v="USD"/>
    <n v="45000"/>
    <s v="Excel Business Analyst"/>
    <x v="0"/>
    <s v="USA"/>
    <x v="2"/>
    <s v="All the 8 hours baby, all the 8!"/>
    <n v="5"/>
    <m/>
    <s v=""/>
    <s v=""/>
    <s v=""/>
    <s v=""/>
    <s v=""/>
    <s v=""/>
    <s v=""/>
    <n v="8"/>
    <n v="8"/>
    <n v="21.634615384615383"/>
    <s v="0"/>
    <x v="1"/>
  </r>
  <r>
    <x v="1485"/>
    <d v="2012-05-31T05:23:58"/>
    <n v="127500"/>
    <n v="127500"/>
    <s v="USD"/>
    <n v="127500"/>
    <s v="SVP"/>
    <x v="4"/>
    <s v="USA"/>
    <x v="2"/>
    <s v="All the 8 hours baby, all the 8!"/>
    <n v="22"/>
    <m/>
    <s v=""/>
    <s v=""/>
    <s v=""/>
    <s v=""/>
    <s v=""/>
    <s v=""/>
    <s v=""/>
    <n v="8"/>
    <n v="8"/>
    <n v="61.29807692307692"/>
    <s v="0"/>
    <x v="2"/>
  </r>
  <r>
    <x v="1486"/>
    <d v="2012-05-31T05:31:54"/>
    <n v="170000"/>
    <n v="170000"/>
    <s v="USD"/>
    <n v="170000"/>
    <s v="CFO"/>
    <x v="4"/>
    <s v="USA"/>
    <x v="2"/>
    <s v="2 to 3 hours per day"/>
    <n v="18"/>
    <m/>
    <s v=""/>
    <n v="2"/>
    <n v="3"/>
    <s v=""/>
    <s v=""/>
    <s v=""/>
    <s v=""/>
    <s v=""/>
    <n v="3"/>
    <n v="217.94871794871793"/>
    <s v="0"/>
    <x v="2"/>
  </r>
  <r>
    <x v="1487"/>
    <d v="2012-05-31T05:37:29"/>
    <n v="800"/>
    <n v="9600"/>
    <s v="USD"/>
    <n v="9600"/>
    <s v="Reporting Analyst"/>
    <x v="0"/>
    <s v="Bolivia"/>
    <x v="90"/>
    <s v="All the 8 hours baby, all the 8!"/>
    <n v="2"/>
    <m/>
    <s v=""/>
    <s v=""/>
    <s v=""/>
    <s v=""/>
    <s v=""/>
    <s v=""/>
    <s v=""/>
    <n v="8"/>
    <n v="8"/>
    <n v="4.615384615384615"/>
    <s v="0"/>
    <x v="5"/>
  </r>
  <r>
    <x v="1488"/>
    <d v="2012-05-31T06:13:42"/>
    <n v="62000"/>
    <n v="62000"/>
    <s v="USD"/>
    <n v="62000"/>
    <s v="info analyst"/>
    <x v="0"/>
    <s v="USA"/>
    <x v="2"/>
    <s v="All the 8 hours baby, all the 8!"/>
    <n v="27"/>
    <m/>
    <s v=""/>
    <s v=""/>
    <s v=""/>
    <s v=""/>
    <s v=""/>
    <s v=""/>
    <s v=""/>
    <n v="8"/>
    <n v="8"/>
    <n v="29.807692307692307"/>
    <s v="0"/>
    <x v="2"/>
  </r>
  <r>
    <x v="1489"/>
    <d v="2012-05-31T06:23:09"/>
    <n v="22000"/>
    <n v="22000"/>
    <s v="USD"/>
    <n v="22000"/>
    <s v="Data Manager"/>
    <x v="3"/>
    <s v="USA"/>
    <x v="2"/>
    <s v="4 to 6 hours a day"/>
    <n v="3"/>
    <m/>
    <s v=""/>
    <s v=""/>
    <s v=""/>
    <n v="4"/>
    <s v=""/>
    <n v="6"/>
    <s v=""/>
    <s v=""/>
    <n v="6"/>
    <n v="14.102564102564102"/>
    <s v="0"/>
    <x v="5"/>
  </r>
  <r>
    <x v="1490"/>
    <d v="2012-05-31T06:23:55"/>
    <n v="45000"/>
    <n v="45000"/>
    <s v="USD"/>
    <n v="45000"/>
    <s v="Business Analyst"/>
    <x v="0"/>
    <s v="USA"/>
    <x v="2"/>
    <s v="4 to 6 hours a day"/>
    <n v="8"/>
    <m/>
    <s v=""/>
    <s v=""/>
    <s v=""/>
    <n v="4"/>
    <s v=""/>
    <n v="6"/>
    <s v=""/>
    <s v=""/>
    <n v="6"/>
    <n v="28.846153846153847"/>
    <s v="0"/>
    <x v="3"/>
  </r>
  <r>
    <x v="1491"/>
    <d v="2012-05-31T07:17:36"/>
    <n v="145000"/>
    <n v="145000"/>
    <s v="USD"/>
    <n v="145000"/>
    <s v="Associate"/>
    <x v="0"/>
    <s v="USA"/>
    <x v="2"/>
    <s v="4 to 6 hours a day"/>
    <n v="6"/>
    <m/>
    <s v=""/>
    <s v=""/>
    <s v=""/>
    <n v="4"/>
    <s v=""/>
    <n v="6"/>
    <s v=""/>
    <s v=""/>
    <n v="6"/>
    <n v="92.948717948717956"/>
    <s v="0"/>
    <x v="3"/>
  </r>
  <r>
    <x v="1492"/>
    <d v="2012-05-31T08:20:03"/>
    <n v="89000"/>
    <n v="89000"/>
    <s v="USD"/>
    <n v="89000"/>
    <s v="BI Analyst"/>
    <x v="0"/>
    <s v="USA"/>
    <x v="2"/>
    <s v="All the 8 hours baby, all the 8!"/>
    <n v="14"/>
    <m/>
    <s v=""/>
    <s v=""/>
    <s v=""/>
    <s v=""/>
    <s v=""/>
    <s v=""/>
    <s v=""/>
    <n v="8"/>
    <n v="8"/>
    <n v="42.78846153846154"/>
    <s v="0"/>
    <x v="2"/>
  </r>
  <r>
    <x v="1493"/>
    <d v="2012-05-31T09:28:05"/>
    <n v="38000"/>
    <n v="38000"/>
    <s v="USD"/>
    <n v="38000"/>
    <s v="Accountant"/>
    <x v="5"/>
    <s v="USA"/>
    <x v="2"/>
    <s v="4 to 6 hours a day"/>
    <n v="11"/>
    <m/>
    <s v=""/>
    <s v=""/>
    <s v=""/>
    <n v="4"/>
    <s v=""/>
    <n v="6"/>
    <s v=""/>
    <s v=""/>
    <n v="6"/>
    <n v="24.358974358974358"/>
    <s v="0"/>
    <x v="2"/>
  </r>
  <r>
    <x v="1494"/>
    <d v="2012-05-31T09:45:09"/>
    <n v="50000"/>
    <n v="50000"/>
    <s v="CAD"/>
    <n v="49168.076151516347"/>
    <s v="Business Analyst"/>
    <x v="0"/>
    <s v="Canada"/>
    <x v="17"/>
    <s v="4 to 6 hours a day"/>
    <n v="3"/>
    <m/>
    <s v=""/>
    <s v=""/>
    <s v=""/>
    <n v="4"/>
    <s v=""/>
    <n v="6"/>
    <s v=""/>
    <s v=""/>
    <n v="6"/>
    <n v="31.517997533023298"/>
    <s v="0"/>
    <x v="5"/>
  </r>
  <r>
    <x v="1495"/>
    <d v="2012-05-31T10:29:42"/>
    <n v="500000"/>
    <n v="500000"/>
    <s v="INR"/>
    <n v="8903.9583437212841"/>
    <s v="Developer"/>
    <x v="0"/>
    <s v="India"/>
    <x v="0"/>
    <s v="4 to 6 hours a day"/>
    <n v="8"/>
    <m/>
    <s v=""/>
    <s v=""/>
    <s v=""/>
    <n v="4"/>
    <s v=""/>
    <n v="6"/>
    <s v=""/>
    <s v=""/>
    <n v="6"/>
    <n v="5.7076656049495407"/>
    <s v="0"/>
    <x v="3"/>
  </r>
  <r>
    <x v="1496"/>
    <d v="2012-05-31T10:33:07"/>
    <s v="10000 US$"/>
    <n v="10000"/>
    <s v="USD"/>
    <n v="10000"/>
    <s v="Project management"/>
    <x v="3"/>
    <s v="Vietnam"/>
    <x v="91"/>
    <s v="2 to 3 hours per day"/>
    <n v="8"/>
    <m/>
    <s v=""/>
    <n v="2"/>
    <n v="3"/>
    <s v=""/>
    <s v=""/>
    <s v=""/>
    <s v=""/>
    <s v=""/>
    <n v="3"/>
    <n v="12.820512820512821"/>
    <s v="0"/>
    <x v="3"/>
  </r>
  <r>
    <x v="1497"/>
    <d v="2012-05-31T10:37:38"/>
    <n v="105000"/>
    <n v="105000"/>
    <s v="USD"/>
    <n v="105000"/>
    <s v="Business Banker"/>
    <x v="3"/>
    <s v="USA"/>
    <x v="2"/>
    <s v="1 or 2 hours a day"/>
    <n v="30"/>
    <m/>
    <n v="1"/>
    <n v="2"/>
    <s v=""/>
    <s v=""/>
    <s v=""/>
    <s v=""/>
    <s v=""/>
    <s v=""/>
    <n v="2"/>
    <n v="201.92307692307693"/>
    <s v="0"/>
    <x v="2"/>
  </r>
  <r>
    <x v="1498"/>
    <d v="2012-05-31T10:54:48"/>
    <n v="1000"/>
    <n v="12000"/>
    <s v="USD"/>
    <n v="12000"/>
    <s v="Associate Analyst"/>
    <x v="0"/>
    <s v="MYS"/>
    <x v="92"/>
    <s v="2 to 3 hours per day"/>
    <n v="0"/>
    <m/>
    <s v=""/>
    <n v="2"/>
    <n v="3"/>
    <s v=""/>
    <s v=""/>
    <s v=""/>
    <s v=""/>
    <s v=""/>
    <n v="3"/>
    <n v="15.384615384615385"/>
    <s v="0"/>
    <x v="0"/>
  </r>
  <r>
    <x v="1499"/>
    <d v="2012-05-31T11:08:38"/>
    <s v="Rs. 200000/-"/>
    <n v="200000"/>
    <s v="INR"/>
    <n v="3561.5833374885137"/>
    <s v="Accounts Executive"/>
    <x v="5"/>
    <s v="India"/>
    <x v="0"/>
    <s v="All the 8 hours baby, all the 8!"/>
    <n v="3"/>
    <m/>
    <s v=""/>
    <s v=""/>
    <s v=""/>
    <s v=""/>
    <s v=""/>
    <s v=""/>
    <s v=""/>
    <n v="8"/>
    <n v="8"/>
    <n v="1.7122996814848623"/>
    <s v="0"/>
    <x v="5"/>
  </r>
  <r>
    <x v="1500"/>
    <d v="2012-05-31T13:25:49"/>
    <s v="85,000 AUD"/>
    <n v="85000"/>
    <s v="AUD"/>
    <n v="86692.320794224041"/>
    <s v="Demand Planner"/>
    <x v="0"/>
    <s v="Australia"/>
    <x v="16"/>
    <s v="1 or 2 hours a day"/>
    <n v="5"/>
    <m/>
    <n v="1"/>
    <n v="2"/>
    <s v=""/>
    <s v=""/>
    <s v=""/>
    <s v=""/>
    <s v=""/>
    <s v=""/>
    <n v="2"/>
    <n v="166.71600152735391"/>
    <s v="0"/>
    <x v="1"/>
  </r>
  <r>
    <x v="1501"/>
    <d v="2012-05-31T16:00:16"/>
    <n v="8000"/>
    <n v="8000"/>
    <s v="USD"/>
    <n v="8000"/>
    <s v="Owner"/>
    <x v="4"/>
    <s v="India"/>
    <x v="0"/>
    <s v="4 to 6 hours a day"/>
    <n v="18"/>
    <m/>
    <s v=""/>
    <s v=""/>
    <s v=""/>
    <n v="4"/>
    <s v=""/>
    <n v="6"/>
    <s v=""/>
    <s v=""/>
    <n v="6"/>
    <n v="5.1282051282051277"/>
    <s v="0"/>
    <x v="2"/>
  </r>
  <r>
    <x v="1502"/>
    <d v="2012-05-31T16:10:28"/>
    <s v="Rs. 380000"/>
    <n v="380000"/>
    <s v="INR"/>
    <n v="6767.0083412281756"/>
    <s v="reporting analyst"/>
    <x v="0"/>
    <s v="India"/>
    <x v="0"/>
    <s v="2 to 3 hours per day"/>
    <n v="6"/>
    <m/>
    <s v=""/>
    <n v="2"/>
    <n v="3"/>
    <s v=""/>
    <s v=""/>
    <s v=""/>
    <s v=""/>
    <s v=""/>
    <n v="3"/>
    <n v="8.6756517195233016"/>
    <s v="0"/>
    <x v="3"/>
  </r>
  <r>
    <x v="1503"/>
    <d v="2012-05-31T16:16:11"/>
    <s v="Â£30500"/>
    <n v="30500"/>
    <s v="GBP"/>
    <n v="48073.437298052166"/>
    <s v="Construction Estimator"/>
    <x v="8"/>
    <s v="UK"/>
    <x v="14"/>
    <s v="4 to 6 hours a day"/>
    <n v="14"/>
    <m/>
    <s v=""/>
    <s v=""/>
    <s v=""/>
    <n v="4"/>
    <s v=""/>
    <n v="6"/>
    <s v=""/>
    <s v=""/>
    <n v="6"/>
    <n v="30.816305960289849"/>
    <s v="0"/>
    <x v="2"/>
  </r>
  <r>
    <x v="1504"/>
    <d v="2012-05-31T16:25:23"/>
    <s v="60K â‚¬"/>
    <n v="60000"/>
    <s v="EUR"/>
    <n v="76223.966339496474"/>
    <s v="Trade Marketing"/>
    <x v="3"/>
    <s v="NL"/>
    <x v="18"/>
    <s v="2 to 3 hours per day"/>
    <n v="15"/>
    <m/>
    <s v=""/>
    <n v="2"/>
    <n v="3"/>
    <s v=""/>
    <s v=""/>
    <s v=""/>
    <s v=""/>
    <s v=""/>
    <n v="3"/>
    <n v="97.723033768585225"/>
    <s v="0"/>
    <x v="2"/>
  </r>
  <r>
    <x v="1505"/>
    <d v="2012-05-31T16:25:24"/>
    <n v="320000"/>
    <n v="320000"/>
    <s v="SAR"/>
    <n v="85333.333333333328"/>
    <s v="Merchandise Planning Manager"/>
    <x v="3"/>
    <s v="Saudi Arabia"/>
    <x v="22"/>
    <s v="2 to 3 hours per day"/>
    <n v="15"/>
    <m/>
    <s v=""/>
    <n v="2"/>
    <n v="3"/>
    <s v=""/>
    <s v=""/>
    <s v=""/>
    <s v=""/>
    <s v=""/>
    <n v="3"/>
    <n v="109.4017094017094"/>
    <s v="0"/>
    <x v="2"/>
  </r>
  <r>
    <x v="1506"/>
    <d v="2012-05-31T16:30:09"/>
    <n v="48360"/>
    <n v="48360"/>
    <s v="GBP"/>
    <n v="76223.981237173866"/>
    <s v="pricing manager"/>
    <x v="3"/>
    <s v="UK"/>
    <x v="14"/>
    <s v="All the 8 hours baby, all the 8!"/>
    <n v="8"/>
    <m/>
    <s v=""/>
    <s v=""/>
    <s v=""/>
    <s v=""/>
    <s v=""/>
    <s v=""/>
    <s v=""/>
    <n v="8"/>
    <n v="8"/>
    <n v="36.646144825564356"/>
    <s v="0"/>
    <x v="3"/>
  </r>
  <r>
    <x v="1507"/>
    <d v="2012-05-31T17:08:59"/>
    <n v="30000"/>
    <n v="30000"/>
    <s v="USD"/>
    <n v="30000"/>
    <s v="Marketing Services Manager"/>
    <x v="3"/>
    <s v="Pakistan"/>
    <x v="3"/>
    <s v="4 to 6 hours a day"/>
    <n v="5"/>
    <m/>
    <s v=""/>
    <s v=""/>
    <s v=""/>
    <n v="4"/>
    <s v=""/>
    <n v="6"/>
    <s v=""/>
    <s v=""/>
    <n v="6"/>
    <n v="19.23076923076923"/>
    <s v="0"/>
    <x v="1"/>
  </r>
  <r>
    <x v="1508"/>
    <d v="2012-05-31T17:21:45"/>
    <n v="34000"/>
    <n v="34000"/>
    <s v="USD"/>
    <n v="34000"/>
    <s v="Sr Analyst"/>
    <x v="0"/>
    <s v="India"/>
    <x v="0"/>
    <s v="All the 8 hours baby, all the 8!"/>
    <n v="4"/>
    <m/>
    <s v=""/>
    <s v=""/>
    <s v=""/>
    <s v=""/>
    <s v=""/>
    <s v=""/>
    <s v=""/>
    <n v="8"/>
    <n v="8"/>
    <n v="16.346153846153847"/>
    <s v="0"/>
    <x v="1"/>
  </r>
  <r>
    <x v="1509"/>
    <d v="2012-05-31T17:34:34"/>
    <s v="Rs. 180000"/>
    <n v="180000"/>
    <s v="INR"/>
    <n v="3205.4250037396623"/>
    <s v="Asst Store Manager"/>
    <x v="3"/>
    <s v="India"/>
    <x v="0"/>
    <s v="4 to 6 hours a day"/>
    <n v="5"/>
    <m/>
    <s v=""/>
    <s v=""/>
    <s v=""/>
    <n v="4"/>
    <s v=""/>
    <n v="6"/>
    <s v=""/>
    <s v=""/>
    <n v="6"/>
    <n v="2.0547596177818348"/>
    <s v="0"/>
    <x v="1"/>
  </r>
  <r>
    <x v="1510"/>
    <d v="2012-05-31T17:35:33"/>
    <s v="45.000 USD"/>
    <n v="45000"/>
    <s v="USD"/>
    <n v="45000"/>
    <s v="Junior Reporting Manager"/>
    <x v="3"/>
    <s v="Germany"/>
    <x v="5"/>
    <s v="2 to 3 hours per day"/>
    <n v="5"/>
    <m/>
    <s v=""/>
    <n v="2"/>
    <n v="3"/>
    <s v=""/>
    <s v=""/>
    <s v=""/>
    <s v=""/>
    <s v=""/>
    <n v="3"/>
    <n v="57.692307692307693"/>
    <s v="0"/>
    <x v="1"/>
  </r>
  <r>
    <x v="1511"/>
    <d v="2012-05-31T18:35:30"/>
    <n v="24864"/>
    <n v="24864"/>
    <s v="USD"/>
    <n v="24864"/>
    <s v="Brand manager"/>
    <x v="3"/>
    <s v="Libya"/>
    <x v="93"/>
    <s v="All the 8 hours baby, all the 8!"/>
    <n v="8"/>
    <m/>
    <s v=""/>
    <s v=""/>
    <s v=""/>
    <s v=""/>
    <s v=""/>
    <s v=""/>
    <s v=""/>
    <n v="8"/>
    <n v="8"/>
    <n v="11.953846153846154"/>
    <s v="0"/>
    <x v="3"/>
  </r>
  <r>
    <x v="1512"/>
    <d v="2012-05-31T19:51:29"/>
    <s v="Â£30000"/>
    <n v="30000"/>
    <s v="GBP"/>
    <n v="47285.348162018527"/>
    <s v="Cost Analyst"/>
    <x v="0"/>
    <s v="UK"/>
    <x v="14"/>
    <s v="4 to 6 hours a day"/>
    <n v="7"/>
    <m/>
    <s v=""/>
    <s v=""/>
    <s v=""/>
    <n v="4"/>
    <s v=""/>
    <n v="6"/>
    <s v=""/>
    <s v=""/>
    <n v="6"/>
    <n v="30.31112061667854"/>
    <s v="0"/>
    <x v="3"/>
  </r>
  <r>
    <x v="1513"/>
    <d v="2012-05-31T20:13:27"/>
    <n v="1000000"/>
    <n v="1000000"/>
    <s v="INR"/>
    <n v="17807.916687442568"/>
    <s v="Financial analyst"/>
    <x v="0"/>
    <s v="India"/>
    <x v="0"/>
    <s v="All the 8 hours baby, all the 8!"/>
    <n v="10"/>
    <m/>
    <s v=""/>
    <s v=""/>
    <s v=""/>
    <s v=""/>
    <s v=""/>
    <s v=""/>
    <s v=""/>
    <n v="8"/>
    <n v="8"/>
    <n v="8.5614984074243115"/>
    <s v="0"/>
    <x v="3"/>
  </r>
  <r>
    <x v="1514"/>
    <d v="2012-05-31T20:14:20"/>
    <s v="Â£35000"/>
    <n v="35000"/>
    <s v="GBP"/>
    <n v="55166.239522354947"/>
    <s v="Research Analyst"/>
    <x v="0"/>
    <s v="UK"/>
    <x v="14"/>
    <s v="4 to 6 hours a day"/>
    <n v="3"/>
    <m/>
    <s v=""/>
    <s v=""/>
    <s v=""/>
    <n v="4"/>
    <s v=""/>
    <n v="6"/>
    <s v=""/>
    <s v=""/>
    <n v="6"/>
    <n v="35.362974052791628"/>
    <s v="0"/>
    <x v="5"/>
  </r>
  <r>
    <x v="1515"/>
    <d v="2012-05-31T21:05:02"/>
    <s v="55000 EUR"/>
    <n v="55000"/>
    <s v="EUR"/>
    <n v="69871.969144538423"/>
    <s v="Risk Officer"/>
    <x v="3"/>
    <s v="The Netherlands"/>
    <x v="18"/>
    <s v="1 or 2 hours a day"/>
    <n v="5"/>
    <m/>
    <n v="1"/>
    <n v="2"/>
    <s v=""/>
    <s v=""/>
    <s v=""/>
    <s v=""/>
    <s v=""/>
    <s v=""/>
    <n v="2"/>
    <n v="134.36917143180466"/>
    <s v="0"/>
    <x v="1"/>
  </r>
  <r>
    <x v="1516"/>
    <d v="2012-05-31T21:06:45"/>
    <n v="70970"/>
    <n v="70970"/>
    <s v="USD"/>
    <n v="70970"/>
    <s v="Sr. Risk Analyst"/>
    <x v="0"/>
    <s v="USA"/>
    <x v="2"/>
    <s v="4 to 6 hours a day"/>
    <n v="17"/>
    <m/>
    <s v=""/>
    <s v=""/>
    <s v=""/>
    <n v="4"/>
    <s v=""/>
    <n v="6"/>
    <s v=""/>
    <s v=""/>
    <n v="6"/>
    <n v="45.493589743589745"/>
    <s v="0"/>
    <x v="2"/>
  </r>
  <r>
    <x v="1517"/>
    <d v="2012-05-31T21:45:03"/>
    <s v="60000 EUR"/>
    <n v="60000"/>
    <s v="EUR"/>
    <n v="76223.966339496474"/>
    <s v="Business Engineer"/>
    <x v="2"/>
    <s v="Netherlands"/>
    <x v="18"/>
    <s v="4 to 6 hours a day"/>
    <n v="7"/>
    <m/>
    <s v=""/>
    <s v=""/>
    <s v=""/>
    <n v="4"/>
    <s v=""/>
    <n v="6"/>
    <s v=""/>
    <s v=""/>
    <n v="6"/>
    <n v="48.861516884292612"/>
    <s v="0"/>
    <x v="3"/>
  </r>
  <r>
    <x v="1518"/>
    <d v="2012-05-31T21:47:37"/>
    <n v="110000"/>
    <n v="110000"/>
    <s v="USD"/>
    <n v="110000"/>
    <s v="Business Controller"/>
    <x v="1"/>
    <s v="Norway"/>
    <x v="47"/>
    <s v="All the 8 hours baby, all the 8!"/>
    <n v="5"/>
    <m/>
    <s v=""/>
    <s v=""/>
    <s v=""/>
    <s v=""/>
    <s v=""/>
    <s v=""/>
    <s v=""/>
    <n v="8"/>
    <n v="8"/>
    <n v="52.884615384615387"/>
    <s v="0"/>
    <x v="1"/>
  </r>
  <r>
    <x v="1519"/>
    <d v="2012-05-31T21:48:35"/>
    <n v="1200"/>
    <n v="14400"/>
    <s v="USD"/>
    <n v="14400"/>
    <s v="FA /financial Analyst"/>
    <x v="0"/>
    <s v="Bulgaria"/>
    <x v="94"/>
    <s v="All the 8 hours baby, all the 8!"/>
    <n v="15"/>
    <m/>
    <s v=""/>
    <s v=""/>
    <s v=""/>
    <s v=""/>
    <s v=""/>
    <s v=""/>
    <s v=""/>
    <n v="8"/>
    <n v="8"/>
    <n v="6.9230769230769234"/>
    <s v="0"/>
    <x v="2"/>
  </r>
  <r>
    <x v="1520"/>
    <d v="2012-05-31T22:05:03"/>
    <n v="125000"/>
    <n v="125000"/>
    <s v="USD"/>
    <n v="125000"/>
    <s v="Consultant"/>
    <x v="8"/>
    <s v="USA"/>
    <x v="2"/>
    <s v="All the 8 hours baby, all the 8!"/>
    <n v="8"/>
    <m/>
    <s v=""/>
    <s v=""/>
    <s v=""/>
    <s v=""/>
    <s v=""/>
    <s v=""/>
    <s v=""/>
    <n v="8"/>
    <n v="8"/>
    <n v="60.096153846153847"/>
    <s v="0"/>
    <x v="3"/>
  </r>
  <r>
    <x v="1521"/>
    <d v="2012-05-31T22:06:59"/>
    <n v="74000"/>
    <n v="74000"/>
    <s v="CAD"/>
    <n v="72768.752704244194"/>
    <s v="Operations Analyst"/>
    <x v="0"/>
    <s v="Canada"/>
    <x v="17"/>
    <s v="4 to 6 hours a day"/>
    <n v="10"/>
    <m/>
    <s v=""/>
    <s v=""/>
    <s v=""/>
    <n v="4"/>
    <s v=""/>
    <n v="6"/>
    <s v=""/>
    <s v=""/>
    <n v="6"/>
    <n v="46.646636348874488"/>
    <s v="0"/>
    <x v="3"/>
  </r>
  <r>
    <x v="1522"/>
    <d v="2012-05-31T22:56:21"/>
    <s v="$59,000 USD"/>
    <n v="59000"/>
    <s v="USD"/>
    <n v="59000"/>
    <s v="Operations Manager"/>
    <x v="3"/>
    <s v="USA"/>
    <x v="2"/>
    <s v="4 to 6 hours a day"/>
    <n v="15"/>
    <m/>
    <s v=""/>
    <s v=""/>
    <s v=""/>
    <n v="4"/>
    <s v=""/>
    <n v="6"/>
    <s v=""/>
    <s v=""/>
    <n v="6"/>
    <n v="37.820512820512825"/>
    <s v="0"/>
    <x v="2"/>
  </r>
  <r>
    <x v="1523"/>
    <d v="2012-05-31T23:08:12"/>
    <n v="71500"/>
    <n v="71500"/>
    <s v="USD"/>
    <n v="71500"/>
    <s v="Management Reporting Analyst"/>
    <x v="0"/>
    <s v="USA"/>
    <x v="2"/>
    <s v="4 to 6 hours a day"/>
    <n v="5"/>
    <m/>
    <s v=""/>
    <s v=""/>
    <s v=""/>
    <n v="4"/>
    <s v=""/>
    <n v="6"/>
    <s v=""/>
    <s v=""/>
    <n v="6"/>
    <n v="45.833333333333329"/>
    <s v="0"/>
    <x v="1"/>
  </r>
  <r>
    <x v="1524"/>
    <d v="2012-05-31T23:09:08"/>
    <s v="Â£25000"/>
    <n v="25000"/>
    <s v="GBP"/>
    <n v="39404.456801682099"/>
    <s v="Reporting Team Lead"/>
    <x v="7"/>
    <s v="UK"/>
    <x v="14"/>
    <s v="4 to 6 hours a day"/>
    <n v="2"/>
    <m/>
    <s v=""/>
    <s v=""/>
    <s v=""/>
    <n v="4"/>
    <s v=""/>
    <n v="6"/>
    <s v=""/>
    <s v=""/>
    <n v="6"/>
    <n v="25.259267180565448"/>
    <s v="0"/>
    <x v="5"/>
  </r>
  <r>
    <x v="1525"/>
    <d v="2012-05-31T23:10:44"/>
    <s v="70000 â‚¬"/>
    <n v="70000"/>
    <s v="EUR"/>
    <n v="88927.960729412545"/>
    <s v="Specialist Learning Technology"/>
    <x v="6"/>
    <s v="Germany"/>
    <x v="5"/>
    <s v="1 or 2 hours a day"/>
    <n v="5"/>
    <m/>
    <n v="1"/>
    <n v="2"/>
    <s v=""/>
    <s v=""/>
    <s v=""/>
    <s v=""/>
    <s v=""/>
    <s v=""/>
    <n v="2"/>
    <n v="171.01530909502412"/>
    <s v="0"/>
    <x v="1"/>
  </r>
  <r>
    <x v="1526"/>
    <d v="2012-05-31T23:48:36"/>
    <s v="USD90,000"/>
    <n v="90000"/>
    <s v="USD"/>
    <n v="90000"/>
    <s v="Operationsl Regional Manager"/>
    <x v="3"/>
    <s v="USA"/>
    <x v="2"/>
    <s v="4 to 6 hours a day"/>
    <n v="25"/>
    <m/>
    <s v=""/>
    <s v=""/>
    <s v=""/>
    <n v="4"/>
    <s v=""/>
    <n v="6"/>
    <s v=""/>
    <s v=""/>
    <n v="6"/>
    <n v="57.692307692307693"/>
    <s v="0"/>
    <x v="2"/>
  </r>
  <r>
    <x v="1527"/>
    <d v="2012-06-01T00:02:34"/>
    <s v="Rs. 700000"/>
    <n v="700000"/>
    <s v="INR"/>
    <n v="12465.541681209797"/>
    <s v="Manager - Business Development"/>
    <x v="3"/>
    <s v="India"/>
    <x v="0"/>
    <s v="All the 8 hours baby, all the 8!"/>
    <n v="30"/>
    <m/>
    <s v=""/>
    <s v=""/>
    <s v=""/>
    <s v=""/>
    <s v=""/>
    <s v=""/>
    <s v=""/>
    <n v="8"/>
    <n v="8"/>
    <n v="5.9930488851970178"/>
    <s v="0"/>
    <x v="2"/>
  </r>
  <r>
    <x v="1528"/>
    <d v="2012-06-01T00:18:35"/>
    <s v="$40,000 USD"/>
    <n v="40000"/>
    <s v="USD"/>
    <n v="40000"/>
    <s v="QA Data Analyst"/>
    <x v="0"/>
    <s v="USA"/>
    <x v="2"/>
    <s v="4 to 6 hours a day"/>
    <n v="8"/>
    <m/>
    <s v=""/>
    <s v=""/>
    <s v=""/>
    <n v="4"/>
    <s v=""/>
    <n v="6"/>
    <s v=""/>
    <s v=""/>
    <n v="6"/>
    <n v="25.641025641025642"/>
    <s v="0"/>
    <x v="3"/>
  </r>
  <r>
    <x v="1529"/>
    <d v="2012-06-01T00:23:54"/>
    <n v="30000"/>
    <n v="30000"/>
    <s v="USD"/>
    <n v="30000"/>
    <s v="SME"/>
    <x v="0"/>
    <s v="India"/>
    <x v="0"/>
    <s v="All the 8 hours baby, all the 8!"/>
    <n v="4"/>
    <m/>
    <s v=""/>
    <s v=""/>
    <s v=""/>
    <s v=""/>
    <s v=""/>
    <s v=""/>
    <s v=""/>
    <n v="8"/>
    <n v="8"/>
    <n v="14.423076923076923"/>
    <s v="0"/>
    <x v="1"/>
  </r>
  <r>
    <x v="1530"/>
    <d v="2012-06-01T01:29:02"/>
    <n v="46325"/>
    <n v="46325"/>
    <s v="USD"/>
    <n v="46325"/>
    <s v="Work Force Scheduler for Call Center"/>
    <x v="1"/>
    <s v="USA"/>
    <x v="2"/>
    <s v="4 to 6 hours a day"/>
    <n v="1"/>
    <m/>
    <s v=""/>
    <s v=""/>
    <s v=""/>
    <n v="4"/>
    <s v=""/>
    <n v="6"/>
    <s v=""/>
    <s v=""/>
    <n v="6"/>
    <n v="29.695512820512818"/>
    <s v="0"/>
    <x v="4"/>
  </r>
  <r>
    <x v="1531"/>
    <d v="2012-06-01T01:47:43"/>
    <n v="15000"/>
    <n v="15000"/>
    <s v="USD"/>
    <n v="15000"/>
    <s v="Application Developer"/>
    <x v="0"/>
    <s v="USA"/>
    <x v="2"/>
    <s v="All the 8 hours baby, all the 8!"/>
    <n v="8"/>
    <m/>
    <s v=""/>
    <s v=""/>
    <s v=""/>
    <s v=""/>
    <s v=""/>
    <s v=""/>
    <s v=""/>
    <n v="8"/>
    <n v="8"/>
    <n v="7.2115384615384617"/>
    <s v="0"/>
    <x v="3"/>
  </r>
  <r>
    <x v="1532"/>
    <d v="2012-06-01T02:33:02"/>
    <n v="31200"/>
    <n v="31200"/>
    <s v="USD"/>
    <n v="31200"/>
    <s v="Data Analyst"/>
    <x v="0"/>
    <s v="USA"/>
    <x v="2"/>
    <s v="4 to 6 hours a day"/>
    <n v="15"/>
    <m/>
    <s v=""/>
    <s v=""/>
    <s v=""/>
    <n v="4"/>
    <s v=""/>
    <n v="6"/>
    <s v=""/>
    <s v=""/>
    <n v="6"/>
    <n v="20"/>
    <s v="0"/>
    <x v="2"/>
  </r>
  <r>
    <x v="1533"/>
    <d v="2012-06-01T02:46:21"/>
    <s v="Rs. 500000"/>
    <n v="500000"/>
    <s v="INR"/>
    <n v="8903.9583437212841"/>
    <s v="Sr. Associate"/>
    <x v="0"/>
    <s v="India"/>
    <x v="0"/>
    <s v="4 to 6 hours a day"/>
    <n v="9"/>
    <m/>
    <s v=""/>
    <s v=""/>
    <s v=""/>
    <n v="4"/>
    <s v=""/>
    <n v="6"/>
    <s v=""/>
    <s v=""/>
    <n v="6"/>
    <n v="5.7076656049495407"/>
    <s v="0"/>
    <x v="3"/>
  </r>
  <r>
    <x v="1534"/>
    <d v="2012-06-01T03:01:04"/>
    <n v="1320"/>
    <n v="15840"/>
    <s v="USD"/>
    <n v="15840"/>
    <s v="Asistente"/>
    <x v="0"/>
    <s v="Peru"/>
    <x v="95"/>
    <s v="All the 8 hours baby, all the 8!"/>
    <n v="8"/>
    <m/>
    <s v=""/>
    <s v=""/>
    <s v=""/>
    <s v=""/>
    <s v=""/>
    <s v=""/>
    <s v=""/>
    <n v="8"/>
    <n v="8"/>
    <n v="7.615384615384615"/>
    <s v="0"/>
    <x v="3"/>
  </r>
  <r>
    <x v="1535"/>
    <d v="2012-06-01T03:07:31"/>
    <s v="INR 850000"/>
    <n v="850000"/>
    <s v="INR"/>
    <n v="15136.729184326183"/>
    <s v="Sr Business analyst"/>
    <x v="0"/>
    <s v="India"/>
    <x v="0"/>
    <s v="4 to 6 hours a day"/>
    <n v="5"/>
    <m/>
    <s v=""/>
    <s v=""/>
    <s v=""/>
    <n v="4"/>
    <s v=""/>
    <n v="6"/>
    <s v=""/>
    <s v=""/>
    <n v="6"/>
    <n v="9.7030315284142183"/>
    <s v="0"/>
    <x v="1"/>
  </r>
  <r>
    <x v="1536"/>
    <d v="2012-06-01T04:10:52"/>
    <n v="41000"/>
    <n v="41000"/>
    <s v="USD"/>
    <n v="41000"/>
    <s v="Excel Developer"/>
    <x v="8"/>
    <s v="USA"/>
    <x v="2"/>
    <s v="4 to 6 hours a day"/>
    <n v="10"/>
    <m/>
    <s v=""/>
    <s v=""/>
    <s v=""/>
    <n v="4"/>
    <s v=""/>
    <n v="6"/>
    <s v=""/>
    <s v=""/>
    <n v="6"/>
    <n v="26.282051282051281"/>
    <s v="0"/>
    <x v="3"/>
  </r>
  <r>
    <x v="1537"/>
    <d v="2012-06-01T04:44:29"/>
    <n v="11000"/>
    <n v="11000"/>
    <s v="USD"/>
    <n v="11000"/>
    <s v="Coordinator"/>
    <x v="3"/>
    <s v="MÃ©xico"/>
    <x v="26"/>
    <s v="4 to 6 hours a day"/>
    <n v="2"/>
    <m/>
    <s v=""/>
    <s v=""/>
    <s v=""/>
    <n v="4"/>
    <s v=""/>
    <n v="6"/>
    <s v=""/>
    <s v=""/>
    <n v="6"/>
    <n v="7.0512820512820511"/>
    <s v="0"/>
    <x v="5"/>
  </r>
  <r>
    <x v="1538"/>
    <d v="2012-06-01T05:32:31"/>
    <s v="35000 GBP"/>
    <n v="35000"/>
    <s v="GBP"/>
    <n v="55166.239522354947"/>
    <s v="finance director"/>
    <x v="4"/>
    <s v="UK"/>
    <x v="14"/>
    <s v="2 to 3 hours per day"/>
    <n v="30"/>
    <m/>
    <s v=""/>
    <n v="2"/>
    <n v="3"/>
    <s v=""/>
    <s v=""/>
    <s v=""/>
    <s v=""/>
    <s v=""/>
    <n v="3"/>
    <n v="70.725948105583257"/>
    <s v="0"/>
    <x v="2"/>
  </r>
  <r>
    <x v="1539"/>
    <d v="2012-06-01T05:37:32"/>
    <n v="240000"/>
    <n v="240000"/>
    <s v="PHP"/>
    <n v="5689.2125418690484"/>
    <s v="IT Coordinator"/>
    <x v="3"/>
    <s v="Philippines"/>
    <x v="33"/>
    <s v="4 to 6 hours a day"/>
    <n v="15"/>
    <m/>
    <s v=""/>
    <s v=""/>
    <s v=""/>
    <n v="4"/>
    <s v=""/>
    <n v="6"/>
    <s v=""/>
    <s v=""/>
    <n v="6"/>
    <n v="3.6469311165827234"/>
    <s v="0"/>
    <x v="2"/>
  </r>
  <r>
    <x v="1540"/>
    <d v="2012-06-01T05:52:11"/>
    <n v="17728.57"/>
    <n v="17728"/>
    <s v="USD"/>
    <n v="17728"/>
    <s v="Financial analyst"/>
    <x v="0"/>
    <s v="Mexico"/>
    <x v="26"/>
    <s v="4 to 6 hours a day"/>
    <n v="3"/>
    <m/>
    <s v=""/>
    <s v=""/>
    <s v=""/>
    <n v="4"/>
    <s v=""/>
    <n v="6"/>
    <s v=""/>
    <s v=""/>
    <n v="6"/>
    <n v="11.364102564102563"/>
    <s v="0"/>
    <x v="5"/>
  </r>
  <r>
    <x v="1541"/>
    <d v="2012-06-01T05:56:20"/>
    <s v="120000 MAD"/>
    <n v="120000"/>
    <s v="MAD"/>
    <n v="13745.704467353951"/>
    <s v="Supply chain Controller"/>
    <x v="1"/>
    <s v="Morocco"/>
    <x v="96"/>
    <s v="All the 8 hours baby, all the 8!"/>
    <n v="8"/>
    <m/>
    <s v=""/>
    <s v=""/>
    <s v=""/>
    <s v=""/>
    <s v=""/>
    <s v=""/>
    <s v=""/>
    <n v="8"/>
    <n v="8"/>
    <n v="6.608511763150938"/>
    <s v="0"/>
    <x v="3"/>
  </r>
  <r>
    <x v="1542"/>
    <d v="2012-06-01T06:17:19"/>
    <n v="50000"/>
    <n v="50000"/>
    <s v="USD"/>
    <n v="50000"/>
    <s v="Staff Accountant"/>
    <x v="5"/>
    <s v="USA"/>
    <x v="2"/>
    <s v="4 to 6 hours a day"/>
    <n v="15"/>
    <m/>
    <s v=""/>
    <s v=""/>
    <s v=""/>
    <n v="4"/>
    <s v=""/>
    <n v="6"/>
    <s v=""/>
    <s v=""/>
    <n v="6"/>
    <n v="32.051282051282051"/>
    <s v="0"/>
    <x v="2"/>
  </r>
  <r>
    <x v="1543"/>
    <d v="2012-06-01T06:31:49"/>
    <n v="80000"/>
    <n v="80000"/>
    <s v="CAD"/>
    <n v="78668.921842426149"/>
    <s v="Business Operations Analyst"/>
    <x v="0"/>
    <s v="Canada"/>
    <x v="17"/>
    <s v="4 to 6 hours a day"/>
    <n v="7"/>
    <m/>
    <s v=""/>
    <s v=""/>
    <s v=""/>
    <n v="4"/>
    <s v=""/>
    <n v="6"/>
    <s v=""/>
    <s v=""/>
    <n v="6"/>
    <n v="50.428796052837278"/>
    <s v="0"/>
    <x v="3"/>
  </r>
  <r>
    <x v="1544"/>
    <d v="2012-06-01T06:53:52"/>
    <n v="85000"/>
    <n v="85000"/>
    <s v="USD"/>
    <n v="85000"/>
    <s v="Sr Report Developer"/>
    <x v="7"/>
    <s v="USA"/>
    <x v="2"/>
    <s v="4 to 6 hours a day"/>
    <n v="10"/>
    <m/>
    <s v=""/>
    <s v=""/>
    <s v=""/>
    <n v="4"/>
    <s v=""/>
    <n v="6"/>
    <s v=""/>
    <s v=""/>
    <n v="6"/>
    <n v="54.487179487179482"/>
    <s v="0"/>
    <x v="3"/>
  </r>
  <r>
    <x v="1545"/>
    <d v="2012-06-01T07:22:36"/>
    <n v="100000"/>
    <n v="100000"/>
    <s v="AUD"/>
    <n v="101990.96564026357"/>
    <s v="Management Accountant"/>
    <x v="3"/>
    <s v="Australia"/>
    <x v="16"/>
    <s v="4 to 6 hours a day"/>
    <n v="20"/>
    <m/>
    <s v=""/>
    <s v=""/>
    <s v=""/>
    <n v="4"/>
    <s v=""/>
    <n v="6"/>
    <s v=""/>
    <s v=""/>
    <n v="6"/>
    <n v="65.378824128374092"/>
    <s v="0"/>
    <x v="2"/>
  </r>
  <r>
    <x v="1546"/>
    <d v="2012-06-01T08:06:34"/>
    <s v="5.65 lac per annum"/>
    <n v="5650000"/>
    <s v="INR"/>
    <n v="100614.72928405051"/>
    <s v="MIS"/>
    <x v="7"/>
    <s v="India"/>
    <x v="0"/>
    <s v="2 to 3 hours per day"/>
    <n v="6"/>
    <m/>
    <s v=""/>
    <n v="2"/>
    <n v="3"/>
    <s v=""/>
    <s v=""/>
    <s v=""/>
    <s v=""/>
    <s v=""/>
    <n v="3"/>
    <n v="128.99324267185963"/>
    <s v="0"/>
    <x v="3"/>
  </r>
  <r>
    <x v="1547"/>
    <d v="2012-06-01T08:52:31"/>
    <n v="85000"/>
    <n v="85000"/>
    <s v="AUD"/>
    <n v="86692.320794224041"/>
    <s v="Administrator"/>
    <x v="0"/>
    <s v="Australia"/>
    <x v="16"/>
    <s v="4 to 6 hours a day"/>
    <n v="30"/>
    <m/>
    <s v=""/>
    <s v=""/>
    <s v=""/>
    <n v="4"/>
    <s v=""/>
    <n v="6"/>
    <s v=""/>
    <s v=""/>
    <n v="6"/>
    <n v="55.572000509117977"/>
    <s v="0"/>
    <x v="2"/>
  </r>
  <r>
    <x v="1548"/>
    <d v="2012-06-01T10:55:27"/>
    <s v="AU $120000"/>
    <n v="120000"/>
    <s v="AUD"/>
    <n v="122389.15876831629"/>
    <s v="Reporting Analyst"/>
    <x v="0"/>
    <s v="Australia"/>
    <x v="16"/>
    <s v="2 to 3 hours per day"/>
    <n v="5"/>
    <m/>
    <s v=""/>
    <n v="2"/>
    <n v="3"/>
    <s v=""/>
    <s v=""/>
    <s v=""/>
    <s v=""/>
    <s v=""/>
    <n v="3"/>
    <n v="156.90917790809783"/>
    <s v="0"/>
    <x v="1"/>
  </r>
  <r>
    <x v="1549"/>
    <d v="2012-06-01T10:57:59"/>
    <s v="30000 Rs"/>
    <n v="360000"/>
    <s v="INR"/>
    <n v="6410.8500074793246"/>
    <s v="team leader "/>
    <x v="3"/>
    <s v="India"/>
    <x v="0"/>
    <s v="2 to 3 hours per day"/>
    <n v="8"/>
    <m/>
    <s v=""/>
    <n v="2"/>
    <n v="3"/>
    <s v=""/>
    <s v=""/>
    <s v=""/>
    <s v=""/>
    <s v=""/>
    <n v="3"/>
    <n v="8.2190384711273392"/>
    <s v="0"/>
    <x v="3"/>
  </r>
  <r>
    <x v="1550"/>
    <d v="2012-06-01T13:03:18"/>
    <n v="44000"/>
    <n v="44000"/>
    <s v="USD"/>
    <n v="44000"/>
    <s v="Quality Assurance Analyst"/>
    <x v="0"/>
    <s v="USA"/>
    <x v="2"/>
    <s v="4 to 6 hours a day"/>
    <n v="3.5"/>
    <m/>
    <s v=""/>
    <s v=""/>
    <s v=""/>
    <n v="4"/>
    <s v=""/>
    <n v="6"/>
    <s v=""/>
    <s v=""/>
    <n v="6"/>
    <n v="28.205128205128204"/>
    <s v="0"/>
    <x v="1"/>
  </r>
  <r>
    <x v="1551"/>
    <d v="2012-06-01T14:32:41"/>
    <n v="250000"/>
    <n v="250000"/>
    <s v="INR"/>
    <n v="4451.9791718606421"/>
    <s v="Analytics engineer"/>
    <x v="2"/>
    <s v="India"/>
    <x v="0"/>
    <s v="4 to 6 hours a day"/>
    <n v="2.5"/>
    <m/>
    <s v=""/>
    <s v=""/>
    <s v=""/>
    <n v="4"/>
    <s v=""/>
    <n v="6"/>
    <s v=""/>
    <s v=""/>
    <n v="6"/>
    <n v="2.8538328024747703"/>
    <s v="0"/>
    <x v="5"/>
  </r>
  <r>
    <x v="1552"/>
    <d v="2012-06-01T14:50:41"/>
    <n v="4500"/>
    <n v="4500"/>
    <s v="USD"/>
    <n v="4500"/>
    <s v="Assistant Manger Service Quality Assurance"/>
    <x v="0"/>
    <s v="Pakistan"/>
    <x v="3"/>
    <s v="4 to 6 hours a day"/>
    <n v="6"/>
    <m/>
    <s v=""/>
    <s v=""/>
    <s v=""/>
    <n v="4"/>
    <s v=""/>
    <n v="6"/>
    <s v=""/>
    <s v=""/>
    <n v="6"/>
    <n v="2.8846153846153846"/>
    <s v="0"/>
    <x v="3"/>
  </r>
  <r>
    <x v="1553"/>
    <d v="2012-06-01T15:09:27"/>
    <n v="1700000"/>
    <n v="1700000"/>
    <s v="INR"/>
    <n v="30273.458368652366"/>
    <s v="AVP"/>
    <x v="4"/>
    <s v="India"/>
    <x v="0"/>
    <s v="4 to 6 hours a day"/>
    <n v="6"/>
    <m/>
    <s v=""/>
    <s v=""/>
    <s v=""/>
    <n v="4"/>
    <s v=""/>
    <n v="6"/>
    <s v=""/>
    <s v=""/>
    <n v="6"/>
    <n v="19.406063056828437"/>
    <s v="0"/>
    <x v="3"/>
  </r>
  <r>
    <x v="1554"/>
    <d v="2012-06-01T15:39:20"/>
    <s v="U$52,000/annual"/>
    <n v="52000"/>
    <s v="USD"/>
    <n v="52000"/>
    <s v="Planner"/>
    <x v="0"/>
    <s v="USA"/>
    <x v="2"/>
    <s v="All the 8 hours baby, all the 8!"/>
    <n v="5"/>
    <m/>
    <s v=""/>
    <s v=""/>
    <s v=""/>
    <s v=""/>
    <s v=""/>
    <s v=""/>
    <s v=""/>
    <n v="8"/>
    <n v="8"/>
    <n v="25"/>
    <s v="0"/>
    <x v="1"/>
  </r>
  <r>
    <x v="1555"/>
    <d v="2012-06-01T18:08:07"/>
    <s v="75000 $"/>
    <n v="75000"/>
    <s v="USD"/>
    <n v="75000"/>
    <s v="Consultant"/>
    <x v="8"/>
    <s v="Germany"/>
    <x v="5"/>
    <s v="2 to 3 hours per day"/>
    <n v="9"/>
    <m/>
    <s v=""/>
    <n v="2"/>
    <n v="3"/>
    <s v=""/>
    <s v=""/>
    <s v=""/>
    <s v=""/>
    <s v=""/>
    <n v="3"/>
    <n v="96.15384615384616"/>
    <s v="0"/>
    <x v="3"/>
  </r>
  <r>
    <x v="1556"/>
    <d v="2012-06-01T18:18:31"/>
    <s v="Rs 1000000"/>
    <n v="1000000"/>
    <s v="INR"/>
    <n v="17807.916687442568"/>
    <s v="Senior Analyst"/>
    <x v="0"/>
    <s v="India"/>
    <x v="0"/>
    <s v="All the 8 hours baby, all the 8!"/>
    <n v="4"/>
    <m/>
    <s v=""/>
    <s v=""/>
    <s v=""/>
    <s v=""/>
    <s v=""/>
    <s v=""/>
    <s v=""/>
    <n v="8"/>
    <n v="8"/>
    <n v="8.5614984074243115"/>
    <s v="0"/>
    <x v="1"/>
  </r>
  <r>
    <x v="1557"/>
    <d v="2012-06-01T18:58:42"/>
    <n v="177600"/>
    <n v="177600"/>
    <s v="USD"/>
    <n v="177600"/>
    <s v="Accountant"/>
    <x v="5"/>
    <s v="Lesotho"/>
    <x v="97"/>
    <s v="4 to 6 hours a day"/>
    <n v="6"/>
    <m/>
    <s v=""/>
    <s v=""/>
    <s v=""/>
    <n v="4"/>
    <s v=""/>
    <n v="6"/>
    <s v=""/>
    <s v=""/>
    <n v="6"/>
    <n v="113.84615384615384"/>
    <s v="0"/>
    <x v="3"/>
  </r>
  <r>
    <x v="1558"/>
    <d v="2012-06-01T19:42:46"/>
    <n v="650000"/>
    <n v="650000"/>
    <s v="INR"/>
    <n v="11575.14584683767"/>
    <s v="Associate"/>
    <x v="0"/>
    <s v="India"/>
    <x v="0"/>
    <s v="4 to 6 hours a day"/>
    <n v="5"/>
    <m/>
    <s v=""/>
    <s v=""/>
    <s v=""/>
    <n v="4"/>
    <s v=""/>
    <n v="6"/>
    <s v=""/>
    <s v=""/>
    <n v="6"/>
    <n v="7.4199652864344037"/>
    <s v="0"/>
    <x v="1"/>
  </r>
  <r>
    <x v="1559"/>
    <d v="2012-06-01T19:46:33"/>
    <s v="21000EUR"/>
    <n v="21000"/>
    <s v="EUR"/>
    <n v="26678.388218823762"/>
    <s v="Coordenador PeÃ§as Grupo"/>
    <x v="3"/>
    <s v="Portugal"/>
    <x v="7"/>
    <s v="4 to 6 hours a day"/>
    <n v="10"/>
    <m/>
    <s v=""/>
    <s v=""/>
    <s v=""/>
    <n v="4"/>
    <s v=""/>
    <n v="6"/>
    <s v=""/>
    <s v=""/>
    <n v="6"/>
    <n v="17.101530909502412"/>
    <s v="0"/>
    <x v="3"/>
  </r>
  <r>
    <x v="1560"/>
    <d v="2012-06-01T19:57:45"/>
    <s v="Â£80000"/>
    <n v="80000"/>
    <s v="GBP"/>
    <n v="126094.26176538273"/>
    <s v="Owner of Business Improvement Consultancy"/>
    <x v="8"/>
    <s v="UK"/>
    <x v="14"/>
    <s v="4 to 6 hours a day"/>
    <n v="12"/>
    <m/>
    <s v=""/>
    <s v=""/>
    <s v=""/>
    <n v="4"/>
    <s v=""/>
    <n v="6"/>
    <s v=""/>
    <s v=""/>
    <n v="6"/>
    <n v="80.82965497780944"/>
    <s v="0"/>
    <x v="2"/>
  </r>
  <r>
    <x v="1561"/>
    <d v="2012-06-01T20:12:22"/>
    <s v="500 USD"/>
    <n v="6000"/>
    <s v="USD"/>
    <n v="6000"/>
    <s v="Business Analyst"/>
    <x v="0"/>
    <s v="India"/>
    <x v="0"/>
    <s v="4 to 6 hours a day"/>
    <n v="2"/>
    <m/>
    <s v=""/>
    <s v=""/>
    <s v=""/>
    <n v="4"/>
    <s v=""/>
    <n v="6"/>
    <s v=""/>
    <s v=""/>
    <n v="6"/>
    <n v="3.8461538461538463"/>
    <s v="0"/>
    <x v="5"/>
  </r>
  <r>
    <x v="1562"/>
    <d v="2012-06-01T20:27:23"/>
    <n v="10000"/>
    <n v="10000"/>
    <s v="USD"/>
    <n v="10000"/>
    <s v="MIS"/>
    <x v="7"/>
    <s v="India"/>
    <x v="0"/>
    <s v="All the 8 hours baby, all the 8!"/>
    <n v="6"/>
    <m/>
    <s v=""/>
    <s v=""/>
    <s v=""/>
    <s v=""/>
    <s v=""/>
    <s v=""/>
    <s v=""/>
    <n v="8"/>
    <n v="8"/>
    <n v="4.8076923076923075"/>
    <s v="0"/>
    <x v="3"/>
  </r>
  <r>
    <x v="1563"/>
    <d v="2012-06-01T20:37:53"/>
    <n v="50000"/>
    <n v="50000"/>
    <s v="USD"/>
    <n v="50000"/>
    <s v="Sales Operations Analyst"/>
    <x v="0"/>
    <s v="USA"/>
    <x v="2"/>
    <s v="All the 8 hours baby, all the 8!"/>
    <n v="2"/>
    <m/>
    <s v=""/>
    <s v=""/>
    <s v=""/>
    <s v=""/>
    <s v=""/>
    <s v=""/>
    <s v=""/>
    <n v="8"/>
    <n v="8"/>
    <n v="24.03846153846154"/>
    <s v="0"/>
    <x v="5"/>
  </r>
  <r>
    <x v="1564"/>
    <d v="2012-06-01T20:38:57"/>
    <n v="10000"/>
    <n v="10000"/>
    <s v="USD"/>
    <n v="10000"/>
    <s v="dgm"/>
    <x v="3"/>
    <s v="India"/>
    <x v="0"/>
    <s v="All the 8 hours baby, all the 8!"/>
    <n v="12"/>
    <m/>
    <s v=""/>
    <s v=""/>
    <s v=""/>
    <s v=""/>
    <s v=""/>
    <s v=""/>
    <s v=""/>
    <n v="8"/>
    <n v="8"/>
    <n v="4.8076923076923075"/>
    <s v="0"/>
    <x v="2"/>
  </r>
  <r>
    <x v="1565"/>
    <d v="2012-06-01T20:53:08"/>
    <n v="50000"/>
    <n v="50000"/>
    <s v="USD"/>
    <n v="50000"/>
    <s v="Catalog Circulation Analyst"/>
    <x v="0"/>
    <s v="USA"/>
    <x v="2"/>
    <s v="All the 8 hours baby, all the 8!"/>
    <n v="12"/>
    <m/>
    <s v=""/>
    <s v=""/>
    <s v=""/>
    <s v=""/>
    <s v=""/>
    <s v=""/>
    <s v=""/>
    <n v="8"/>
    <n v="8"/>
    <n v="24.03846153846154"/>
    <s v="0"/>
    <x v="2"/>
  </r>
  <r>
    <x v="1566"/>
    <d v="2012-06-01T22:20:26"/>
    <s v="20000 $"/>
    <n v="20000"/>
    <s v="USD"/>
    <n v="20000"/>
    <s v="Manager"/>
    <x v="3"/>
    <s v="India"/>
    <x v="0"/>
    <s v="4 to 6 hours a day"/>
    <n v="1"/>
    <m/>
    <s v=""/>
    <s v=""/>
    <s v=""/>
    <n v="4"/>
    <s v=""/>
    <n v="6"/>
    <s v=""/>
    <s v=""/>
    <n v="6"/>
    <n v="12.820512820512821"/>
    <s v="0"/>
    <x v="4"/>
  </r>
  <r>
    <x v="1567"/>
    <d v="2012-06-01T23:29:43"/>
    <s v="Â£20000"/>
    <n v="20000"/>
    <s v="GBP"/>
    <n v="31523.565441345683"/>
    <s v="Operations Analyst"/>
    <x v="0"/>
    <s v="UK"/>
    <x v="14"/>
    <s v="All the 8 hours baby, all the 8!"/>
    <n v="3"/>
    <m/>
    <s v=""/>
    <s v=""/>
    <s v=""/>
    <s v=""/>
    <s v=""/>
    <s v=""/>
    <s v=""/>
    <n v="8"/>
    <n v="8"/>
    <n v="15.15556030833927"/>
    <s v="0"/>
    <x v="5"/>
  </r>
  <r>
    <x v="1568"/>
    <d v="2012-06-02T01:29:04"/>
    <s v="â‚¬ 50k"/>
    <n v="50000"/>
    <s v="EUR"/>
    <n v="63519.971949580387"/>
    <s v="Controller"/>
    <x v="1"/>
    <s v="Netherlands"/>
    <x v="18"/>
    <s v="4 to 6 hours a day"/>
    <n v="10"/>
    <m/>
    <s v=""/>
    <s v=""/>
    <s v=""/>
    <n v="4"/>
    <s v=""/>
    <n v="6"/>
    <s v=""/>
    <s v=""/>
    <n v="6"/>
    <n v="40.717930736910503"/>
    <s v="0"/>
    <x v="3"/>
  </r>
  <r>
    <x v="1569"/>
    <d v="2012-06-02T01:43:24"/>
    <n v="2300"/>
    <n v="27600"/>
    <s v="EUR"/>
    <n v="35063.024516168378"/>
    <s v="controller"/>
    <x v="1"/>
    <s v="Hungary"/>
    <x v="9"/>
    <s v="All the 8 hours baby, all the 8!"/>
    <n v="15"/>
    <m/>
    <s v=""/>
    <s v=""/>
    <s v=""/>
    <s v=""/>
    <s v=""/>
    <s v=""/>
    <s v=""/>
    <n v="8"/>
    <n v="8"/>
    <n v="16.857223325080952"/>
    <s v="0"/>
    <x v="2"/>
  </r>
  <r>
    <x v="1570"/>
    <d v="2012-06-02T02:24:39"/>
    <n v="55000"/>
    <n v="55000"/>
    <s v="USD"/>
    <n v="55000"/>
    <s v="Business Analyst"/>
    <x v="0"/>
    <s v="USA"/>
    <x v="2"/>
    <s v="4 to 6 hours a day"/>
    <n v="2"/>
    <m/>
    <s v=""/>
    <s v=""/>
    <s v=""/>
    <n v="4"/>
    <s v=""/>
    <n v="6"/>
    <s v=""/>
    <s v=""/>
    <n v="6"/>
    <n v="35.256410256410255"/>
    <s v="0"/>
    <x v="5"/>
  </r>
  <r>
    <x v="1571"/>
    <d v="2012-06-02T02:28:30"/>
    <n v="38000"/>
    <n v="38000"/>
    <s v="USD"/>
    <n v="38000"/>
    <s v="Business Analyst"/>
    <x v="0"/>
    <s v="USA"/>
    <x v="2"/>
    <s v="All the 8 hours baby, all the 8!"/>
    <n v="1"/>
    <m/>
    <s v=""/>
    <s v=""/>
    <s v=""/>
    <s v=""/>
    <s v=""/>
    <s v=""/>
    <s v=""/>
    <n v="8"/>
    <n v="8"/>
    <n v="18.26923076923077"/>
    <s v="0"/>
    <x v="4"/>
  </r>
  <r>
    <x v="1572"/>
    <d v="2012-06-02T03:08:50"/>
    <n v="1800000"/>
    <n v="1800000"/>
    <s v="INR"/>
    <n v="32054.250037396621"/>
    <s v="analyst"/>
    <x v="0"/>
    <s v="India"/>
    <x v="0"/>
    <s v="All the 8 hours baby, all the 8!"/>
    <n v="1"/>
    <m/>
    <s v=""/>
    <s v=""/>
    <s v=""/>
    <s v=""/>
    <s v=""/>
    <s v=""/>
    <s v=""/>
    <n v="8"/>
    <n v="8"/>
    <n v="15.41069713336376"/>
    <s v="0"/>
    <x v="4"/>
  </r>
  <r>
    <x v="1573"/>
    <d v="2012-06-02T03:13:57"/>
    <n v="35500"/>
    <n v="35500"/>
    <s v="USD"/>
    <n v="35500"/>
    <s v="SAS Adminstrator"/>
    <x v="0"/>
    <s v="USA"/>
    <x v="2"/>
    <s v="4 to 6 hours a day"/>
    <n v="20"/>
    <m/>
    <s v=""/>
    <s v=""/>
    <s v=""/>
    <n v="4"/>
    <s v=""/>
    <n v="6"/>
    <s v=""/>
    <s v=""/>
    <n v="6"/>
    <n v="22.756410256410259"/>
    <s v="0"/>
    <x v="2"/>
  </r>
  <r>
    <x v="1574"/>
    <d v="2012-06-02T03:23:09"/>
    <n v="62000"/>
    <n v="62000"/>
    <s v="USD"/>
    <n v="62000"/>
    <s v="Financial Analyst"/>
    <x v="0"/>
    <s v="USA"/>
    <x v="2"/>
    <s v="2 to 3 hours per day"/>
    <n v="5"/>
    <m/>
    <s v=""/>
    <n v="2"/>
    <n v="3"/>
    <s v=""/>
    <s v=""/>
    <s v=""/>
    <s v=""/>
    <s v=""/>
    <n v="3"/>
    <n v="79.487179487179489"/>
    <s v="0"/>
    <x v="1"/>
  </r>
  <r>
    <x v="1575"/>
    <d v="2012-06-02T03:29:19"/>
    <s v="Â£21500Uk"/>
    <n v="21500"/>
    <s v="GBP"/>
    <n v="33887.832849446611"/>
    <s v="Data Analyst"/>
    <x v="0"/>
    <s v="UK"/>
    <x v="14"/>
    <s v="All the 8 hours baby, all the 8!"/>
    <n v="1"/>
    <m/>
    <s v=""/>
    <s v=""/>
    <s v=""/>
    <s v=""/>
    <s v=""/>
    <s v=""/>
    <s v=""/>
    <n v="8"/>
    <n v="8"/>
    <n v="16.292227331464716"/>
    <s v="0"/>
    <x v="4"/>
  </r>
  <r>
    <x v="1576"/>
    <d v="2012-06-02T04:49:42"/>
    <n v="60000"/>
    <n v="60000"/>
    <s v="USD"/>
    <n v="60000"/>
    <s v="Data Analyst"/>
    <x v="0"/>
    <s v="USA"/>
    <x v="2"/>
    <s v="2 to 3 hours per day"/>
    <n v="1"/>
    <m/>
    <s v=""/>
    <n v="2"/>
    <n v="3"/>
    <s v=""/>
    <s v=""/>
    <s v=""/>
    <s v=""/>
    <s v=""/>
    <n v="3"/>
    <n v="76.92307692307692"/>
    <s v="0"/>
    <x v="4"/>
  </r>
  <r>
    <x v="1577"/>
    <d v="2012-06-02T06:21:45"/>
    <n v="32884.800000000003"/>
    <n v="32884"/>
    <s v="USD"/>
    <n v="32884"/>
    <s v="Administrative Assistant"/>
    <x v="0"/>
    <s v="USA"/>
    <x v="2"/>
    <s v="All the 8 hours baby, all the 8!"/>
    <n v="10"/>
    <m/>
    <s v=""/>
    <s v=""/>
    <s v=""/>
    <s v=""/>
    <s v=""/>
    <s v=""/>
    <s v=""/>
    <n v="8"/>
    <n v="8"/>
    <n v="15.809615384615384"/>
    <s v="0"/>
    <x v="3"/>
  </r>
  <r>
    <x v="1578"/>
    <d v="2012-06-02T06:31:21"/>
    <s v="42000 US"/>
    <n v="42000"/>
    <s v="USD"/>
    <n v="42000"/>
    <s v="production clerk"/>
    <x v="0"/>
    <s v="USA"/>
    <x v="2"/>
    <s v="4 to 6 hours a day"/>
    <n v="2"/>
    <m/>
    <s v=""/>
    <s v=""/>
    <s v=""/>
    <n v="4"/>
    <s v=""/>
    <n v="6"/>
    <s v=""/>
    <s v=""/>
    <n v="6"/>
    <n v="26.923076923076923"/>
    <s v="0"/>
    <x v="5"/>
  </r>
  <r>
    <x v="1579"/>
    <d v="2012-06-02T06:43:25"/>
    <n v="68000"/>
    <n v="68000"/>
    <s v="USD"/>
    <n v="68000"/>
    <s v="Supply Chain Analyst"/>
    <x v="0"/>
    <s v="USA"/>
    <x v="2"/>
    <s v="4 to 6 hours a day"/>
    <n v="12"/>
    <m/>
    <s v=""/>
    <s v=""/>
    <s v=""/>
    <n v="4"/>
    <s v=""/>
    <n v="6"/>
    <s v=""/>
    <s v=""/>
    <n v="6"/>
    <n v="43.589743589743591"/>
    <s v="0"/>
    <x v="2"/>
  </r>
  <r>
    <x v="1580"/>
    <d v="2012-06-02T07:42:02"/>
    <n v="85000"/>
    <n v="85000"/>
    <s v="USD"/>
    <n v="85000"/>
    <s v="Senior Accountant"/>
    <x v="5"/>
    <s v="USA"/>
    <x v="2"/>
    <s v="2 to 3 hours per day"/>
    <n v="8"/>
    <m/>
    <s v=""/>
    <n v="2"/>
    <n v="3"/>
    <s v=""/>
    <s v=""/>
    <s v=""/>
    <s v=""/>
    <s v=""/>
    <n v="3"/>
    <n v="108.97435897435896"/>
    <s v="0"/>
    <x v="3"/>
  </r>
  <r>
    <x v="1581"/>
    <d v="2012-06-02T11:11:18"/>
    <s v="U$13,000"/>
    <n v="13000"/>
    <s v="USD"/>
    <n v="13000"/>
    <s v="Dss Analyst"/>
    <x v="0"/>
    <s v="Brazil"/>
    <x v="24"/>
    <s v="All the 8 hours baby, all the 8!"/>
    <n v="4"/>
    <m/>
    <s v=""/>
    <s v=""/>
    <s v=""/>
    <s v=""/>
    <s v=""/>
    <s v=""/>
    <s v=""/>
    <n v="8"/>
    <n v="8"/>
    <n v="6.25"/>
    <s v="0"/>
    <x v="1"/>
  </r>
  <r>
    <x v="1582"/>
    <d v="2012-06-02T13:58:46"/>
    <n v="15000"/>
    <n v="15000"/>
    <s v="USD"/>
    <n v="15000"/>
    <s v="Business Analysis &amp; MIS "/>
    <x v="0"/>
    <s v="India"/>
    <x v="0"/>
    <s v="4 to 6 hours a day"/>
    <n v="5"/>
    <m/>
    <s v=""/>
    <s v=""/>
    <s v=""/>
    <n v="4"/>
    <s v=""/>
    <n v="6"/>
    <s v=""/>
    <s v=""/>
    <n v="6"/>
    <n v="9.615384615384615"/>
    <s v="0"/>
    <x v="1"/>
  </r>
  <r>
    <x v="1583"/>
    <d v="2012-06-02T17:34:20"/>
    <s v="50000USD"/>
    <n v="50000"/>
    <s v="USD"/>
    <n v="50000"/>
    <s v="Associate Vice President"/>
    <x v="4"/>
    <s v="India"/>
    <x v="0"/>
    <s v="1 or 2 hours a day"/>
    <n v="8"/>
    <m/>
    <n v="1"/>
    <n v="2"/>
    <s v=""/>
    <s v=""/>
    <s v=""/>
    <s v=""/>
    <s v=""/>
    <s v=""/>
    <n v="2"/>
    <n v="96.15384615384616"/>
    <s v="0"/>
    <x v="3"/>
  </r>
  <r>
    <x v="1584"/>
    <d v="2012-06-02T18:47:32"/>
    <n v="7000"/>
    <n v="7000"/>
    <s v="USD"/>
    <n v="7000"/>
    <s v="M.I.S"/>
    <x v="7"/>
    <s v="India"/>
    <x v="0"/>
    <s v="4 to 6 hours a day"/>
    <n v="1"/>
    <m/>
    <s v=""/>
    <s v=""/>
    <s v=""/>
    <n v="4"/>
    <s v=""/>
    <n v="6"/>
    <s v=""/>
    <s v=""/>
    <n v="6"/>
    <n v="4.4871794871794872"/>
    <s v="0"/>
    <x v="4"/>
  </r>
  <r>
    <x v="1585"/>
    <d v="2012-06-02T19:14:35"/>
    <n v="140000"/>
    <n v="140000"/>
    <s v="USD"/>
    <n v="140000"/>
    <s v="sr manager"/>
    <x v="3"/>
    <s v="USA"/>
    <x v="2"/>
    <s v="4 to 6 hours a day"/>
    <n v="12"/>
    <m/>
    <s v=""/>
    <s v=""/>
    <s v=""/>
    <n v="4"/>
    <s v=""/>
    <n v="6"/>
    <s v=""/>
    <s v=""/>
    <n v="6"/>
    <n v="89.743589743589737"/>
    <s v="0"/>
    <x v="2"/>
  </r>
  <r>
    <x v="1586"/>
    <d v="2012-06-02T20:50:40"/>
    <n v="400000"/>
    <n v="400000"/>
    <s v="INR"/>
    <n v="7123.1666749770275"/>
    <s v="application dev"/>
    <x v="0"/>
    <s v="India"/>
    <x v="0"/>
    <s v="1 or 2 hours a day"/>
    <n v="2.5"/>
    <m/>
    <n v="1"/>
    <n v="2"/>
    <s v=""/>
    <s v=""/>
    <s v=""/>
    <s v=""/>
    <s v=""/>
    <s v=""/>
    <n v="2"/>
    <n v="13.698397451878899"/>
    <s v="0"/>
    <x v="5"/>
  </r>
  <r>
    <x v="1587"/>
    <d v="2012-06-02T20:52:59"/>
    <s v="37000GBP"/>
    <n v="37000"/>
    <s v="GBP"/>
    <n v="58318.59606648951"/>
    <s v="Technical Web Analyst"/>
    <x v="0"/>
    <s v="UK"/>
    <x v="14"/>
    <s v="4 to 6 hours a day"/>
    <n v="9"/>
    <m/>
    <s v=""/>
    <s v=""/>
    <s v=""/>
    <n v="4"/>
    <s v=""/>
    <n v="6"/>
    <s v=""/>
    <s v=""/>
    <n v="6"/>
    <n v="37.383715427236865"/>
    <s v="0"/>
    <x v="3"/>
  </r>
  <r>
    <x v="1588"/>
    <d v="2012-06-02T21:42:42"/>
    <s v="6.8 Lac INR"/>
    <n v="680000"/>
    <s v="INR"/>
    <n v="12109.383347460946"/>
    <s v="Deputy Manager"/>
    <x v="3"/>
    <s v="India"/>
    <x v="0"/>
    <s v="1 or 2 hours a day"/>
    <n v="2"/>
    <m/>
    <n v="1"/>
    <n v="2"/>
    <s v=""/>
    <s v=""/>
    <s v=""/>
    <s v=""/>
    <s v=""/>
    <s v=""/>
    <n v="2"/>
    <n v="23.287275668194127"/>
    <s v="0"/>
    <x v="5"/>
  </r>
  <r>
    <x v="1589"/>
    <d v="2012-06-02T22:33:32"/>
    <n v="55000"/>
    <n v="55000"/>
    <s v="USD"/>
    <n v="55000"/>
    <s v="Supply Chain Analyst"/>
    <x v="0"/>
    <s v="USA"/>
    <x v="2"/>
    <s v="4 to 6 hours a day"/>
    <n v="1"/>
    <m/>
    <s v=""/>
    <s v=""/>
    <s v=""/>
    <n v="4"/>
    <s v=""/>
    <n v="6"/>
    <s v=""/>
    <s v=""/>
    <n v="6"/>
    <n v="35.256410256410255"/>
    <s v="0"/>
    <x v="4"/>
  </r>
  <r>
    <x v="1590"/>
    <d v="2012-06-02T22:38:56"/>
    <n v="60000"/>
    <n v="60000"/>
    <s v="USD"/>
    <n v="60000"/>
    <s v="Head of Business"/>
    <x v="3"/>
    <s v="Indonesia"/>
    <x v="56"/>
    <s v="2 to 3 hours per day"/>
    <n v="16"/>
    <m/>
    <s v=""/>
    <n v="2"/>
    <n v="3"/>
    <s v=""/>
    <s v=""/>
    <s v=""/>
    <s v=""/>
    <s v=""/>
    <n v="3"/>
    <n v="76.92307692307692"/>
    <s v="0"/>
    <x v="2"/>
  </r>
  <r>
    <x v="1591"/>
    <d v="2012-06-03T01:33:57"/>
    <n v="320000"/>
    <n v="320000"/>
    <s v="INR"/>
    <n v="5698.5333399816218"/>
    <s v="senior executive"/>
    <x v="3"/>
    <s v="India"/>
    <x v="0"/>
    <s v="4 to 6 hours a day"/>
    <n v="5"/>
    <m/>
    <s v=""/>
    <s v=""/>
    <s v=""/>
    <n v="4"/>
    <s v=""/>
    <n v="6"/>
    <s v=""/>
    <s v=""/>
    <n v="6"/>
    <n v="3.6529059871677063"/>
    <s v="0"/>
    <x v="1"/>
  </r>
  <r>
    <x v="1592"/>
    <d v="2012-06-03T01:36:43"/>
    <s v="24 K mauritian Rupees"/>
    <n v="288000"/>
    <s v="MUR"/>
    <n v="9376.2513877177607"/>
    <s v="IT Support Engineer"/>
    <x v="2"/>
    <s v="Mauritius"/>
    <x v="98"/>
    <s v="4 to 6 hours a day"/>
    <n v="7"/>
    <m/>
    <s v=""/>
    <s v=""/>
    <s v=""/>
    <n v="4"/>
    <s v=""/>
    <n v="6"/>
    <s v=""/>
    <s v=""/>
    <n v="6"/>
    <n v="6.0104175562293332"/>
    <s v="0"/>
    <x v="3"/>
  </r>
  <r>
    <x v="1593"/>
    <d v="2012-06-03T02:06:44"/>
    <s v="Â£60000"/>
    <n v="60000"/>
    <s v="GBP"/>
    <n v="94570.696324037053"/>
    <s v="Data Analyst"/>
    <x v="0"/>
    <s v="UK"/>
    <x v="14"/>
    <s v="4 to 6 hours a day"/>
    <n v="5"/>
    <m/>
    <s v=""/>
    <s v=""/>
    <s v=""/>
    <n v="4"/>
    <s v=""/>
    <n v="6"/>
    <s v=""/>
    <s v=""/>
    <n v="6"/>
    <n v="60.62224123335708"/>
    <s v="0"/>
    <x v="1"/>
  </r>
  <r>
    <x v="1594"/>
    <d v="2012-06-03T02:54:32"/>
    <n v="36000"/>
    <n v="36000"/>
    <s v="USD"/>
    <n v="36000"/>
    <s v="Environmental Adviser"/>
    <x v="8"/>
    <s v="Azerbaijan"/>
    <x v="99"/>
    <s v="4 to 6 hours a day"/>
    <n v="5"/>
    <m/>
    <s v=""/>
    <s v=""/>
    <s v=""/>
    <n v="4"/>
    <s v=""/>
    <n v="6"/>
    <s v=""/>
    <s v=""/>
    <n v="6"/>
    <n v="23.076923076923077"/>
    <s v="0"/>
    <x v="1"/>
  </r>
  <r>
    <x v="1595"/>
    <d v="2012-06-03T04:14:45"/>
    <s v="Rs. 3.70 lacs"/>
    <n v="3700000"/>
    <s v="INR"/>
    <n v="65889.291743537498"/>
    <s v="Senior Officer"/>
    <x v="3"/>
    <s v="India"/>
    <x v="0"/>
    <s v="All the 8 hours baby, all the 8!"/>
    <n v="4"/>
    <m/>
    <s v=""/>
    <s v=""/>
    <s v=""/>
    <s v=""/>
    <s v=""/>
    <s v=""/>
    <s v=""/>
    <n v="8"/>
    <n v="8"/>
    <n v="31.677544107469952"/>
    <s v="0"/>
    <x v="1"/>
  </r>
  <r>
    <x v="1596"/>
    <d v="2012-06-03T04:42:54"/>
    <n v="106000"/>
    <n v="106000"/>
    <s v="USD"/>
    <n v="106000"/>
    <s v="IT Developer"/>
    <x v="0"/>
    <s v="Denmark"/>
    <x v="62"/>
    <s v="1 or 2 hours a day"/>
    <n v="7"/>
    <m/>
    <n v="1"/>
    <n v="2"/>
    <s v=""/>
    <s v=""/>
    <s v=""/>
    <s v=""/>
    <s v=""/>
    <s v=""/>
    <n v="2"/>
    <n v="203.84615384615384"/>
    <s v="0"/>
    <x v="3"/>
  </r>
  <r>
    <x v="1597"/>
    <d v="2012-06-03T07:16:47"/>
    <s v="485000 DKK"/>
    <n v="485000"/>
    <s v="DKK"/>
    <n v="82888.5550559455"/>
    <s v="Controller"/>
    <x v="1"/>
    <s v="Denmark"/>
    <x v="62"/>
    <s v="4 to 6 hours a day"/>
    <n v="18"/>
    <m/>
    <s v=""/>
    <s v=""/>
    <s v=""/>
    <n v="4"/>
    <s v=""/>
    <n v="6"/>
    <s v=""/>
    <s v=""/>
    <n v="6"/>
    <n v="53.133689138426604"/>
    <s v="0"/>
    <x v="2"/>
  </r>
  <r>
    <x v="1598"/>
    <d v="2012-06-03T09:42:40"/>
    <n v="75000"/>
    <n v="75000"/>
    <s v="NZD"/>
    <n v="59819.107020370408"/>
    <s v="business support analyst"/>
    <x v="0"/>
    <s v="New zealand"/>
    <x v="49"/>
    <s v="2 to 3 hours per day"/>
    <n v="10"/>
    <m/>
    <s v=""/>
    <n v="2"/>
    <n v="3"/>
    <s v=""/>
    <s v=""/>
    <s v=""/>
    <s v=""/>
    <s v=""/>
    <n v="3"/>
    <n v="76.691162846628728"/>
    <s v="0"/>
    <x v="3"/>
  </r>
  <r>
    <x v="1599"/>
    <d v="2012-06-03T10:10:43"/>
    <n v="6545"/>
    <n v="6545"/>
    <s v="USD"/>
    <n v="6545"/>
    <s v="Operations"/>
    <x v="3"/>
    <s v="India"/>
    <x v="0"/>
    <s v="All the 8 hours baby, all the 8!"/>
    <n v="9"/>
    <m/>
    <s v=""/>
    <s v=""/>
    <s v=""/>
    <s v=""/>
    <s v=""/>
    <s v=""/>
    <s v=""/>
    <n v="8"/>
    <n v="8"/>
    <n v="3.1466346153846154"/>
    <s v="0"/>
    <x v="3"/>
  </r>
  <r>
    <x v="1600"/>
    <d v="2012-06-03T12:09:27"/>
    <s v="10 lacs INR"/>
    <n v="1000000"/>
    <s v="INR"/>
    <n v="17807.916687442568"/>
    <s v="Category Manager"/>
    <x v="3"/>
    <s v="India"/>
    <x v="0"/>
    <s v="2 to 3 hours per day"/>
    <n v="13"/>
    <m/>
    <s v=""/>
    <n v="2"/>
    <n v="3"/>
    <s v=""/>
    <s v=""/>
    <s v=""/>
    <s v=""/>
    <s v=""/>
    <n v="3"/>
    <n v="22.830662419798163"/>
    <s v="0"/>
    <x v="2"/>
  </r>
  <r>
    <x v="1601"/>
    <d v="2012-06-03T12:16:15"/>
    <n v="54000"/>
    <n v="54000"/>
    <s v="USD"/>
    <n v="54000"/>
    <s v="assistant director of finance"/>
    <x v="4"/>
    <s v="USA"/>
    <x v="2"/>
    <s v="4 to 6 hours a day"/>
    <n v="10"/>
    <m/>
    <s v=""/>
    <s v=""/>
    <s v=""/>
    <n v="4"/>
    <s v=""/>
    <n v="6"/>
    <s v=""/>
    <s v=""/>
    <n v="6"/>
    <n v="34.615384615384613"/>
    <s v="0"/>
    <x v="3"/>
  </r>
  <r>
    <x v="1602"/>
    <d v="2012-06-03T12:27:07"/>
    <n v="100000"/>
    <n v="100000"/>
    <s v="USD"/>
    <n v="100000"/>
    <s v="Consultant"/>
    <x v="8"/>
    <s v="USA"/>
    <x v="2"/>
    <s v="2 to 3 hours per day"/>
    <n v="4"/>
    <m/>
    <s v=""/>
    <n v="2"/>
    <n v="3"/>
    <s v=""/>
    <s v=""/>
    <s v=""/>
    <s v=""/>
    <s v=""/>
    <n v="3"/>
    <n v="128.2051282051282"/>
    <s v="0"/>
    <x v="1"/>
  </r>
  <r>
    <x v="1603"/>
    <d v="2012-06-03T13:30:47"/>
    <n v="50000"/>
    <n v="50000"/>
    <s v="CAD"/>
    <n v="49168.076151516347"/>
    <s v="Application Developer"/>
    <x v="0"/>
    <s v="Canada"/>
    <x v="17"/>
    <s v="4 to 6 hours a day"/>
    <n v="5"/>
    <m/>
    <s v=""/>
    <s v=""/>
    <s v=""/>
    <n v="4"/>
    <s v=""/>
    <n v="6"/>
    <s v=""/>
    <s v=""/>
    <n v="6"/>
    <n v="31.517997533023298"/>
    <s v="0"/>
    <x v="1"/>
  </r>
  <r>
    <x v="1604"/>
    <d v="2012-06-03T14:27:29"/>
    <n v="4019"/>
    <n v="4019"/>
    <s v="USD"/>
    <n v="4019"/>
    <s v="Clinical Intake Specialist"/>
    <x v="6"/>
    <s v="Philippines"/>
    <x v="33"/>
    <s v="2 to 3 hours per day"/>
    <n v="3"/>
    <m/>
    <s v=""/>
    <n v="2"/>
    <n v="3"/>
    <s v=""/>
    <s v=""/>
    <s v=""/>
    <s v=""/>
    <s v=""/>
    <n v="3"/>
    <n v="5.1525641025641029"/>
    <s v="0"/>
    <x v="5"/>
  </r>
  <r>
    <x v="1605"/>
    <d v="2012-06-03T14:34:56"/>
    <n v="15000"/>
    <n v="15000"/>
    <s v="USD"/>
    <n v="15000"/>
    <s v="Marketing services"/>
    <x v="0"/>
    <s v="Pakistan"/>
    <x v="3"/>
    <s v="4 to 6 hours a day"/>
    <n v="5"/>
    <m/>
    <s v=""/>
    <s v=""/>
    <s v=""/>
    <n v="4"/>
    <s v=""/>
    <n v="6"/>
    <s v=""/>
    <s v=""/>
    <n v="6"/>
    <n v="9.615384615384615"/>
    <s v="0"/>
    <x v="1"/>
  </r>
  <r>
    <x v="1606"/>
    <d v="2012-06-03T14:52:21"/>
    <s v="INR 1000000"/>
    <n v="1000000"/>
    <s v="INR"/>
    <n v="17807.916687442568"/>
    <s v="Senior Associate, Finance"/>
    <x v="0"/>
    <s v="India"/>
    <x v="0"/>
    <s v="All the 8 hours baby, all the 8!"/>
    <n v="4"/>
    <m/>
    <s v=""/>
    <s v=""/>
    <s v=""/>
    <s v=""/>
    <s v=""/>
    <s v=""/>
    <s v=""/>
    <n v="8"/>
    <n v="8"/>
    <n v="8.5614984074243115"/>
    <s v="0"/>
    <x v="1"/>
  </r>
  <r>
    <x v="1607"/>
    <d v="2012-06-03T16:48:54"/>
    <n v="12000"/>
    <n v="12000"/>
    <s v="USD"/>
    <n v="12000"/>
    <s v="MIS "/>
    <x v="7"/>
    <s v="India"/>
    <x v="0"/>
    <s v="All the 8 hours baby, all the 8!"/>
    <n v="3"/>
    <m/>
    <s v=""/>
    <s v=""/>
    <s v=""/>
    <s v=""/>
    <s v=""/>
    <s v=""/>
    <s v=""/>
    <n v="8"/>
    <n v="8"/>
    <n v="5.7692307692307692"/>
    <s v="0"/>
    <x v="5"/>
  </r>
  <r>
    <x v="1608"/>
    <d v="2012-06-03T17:39:14"/>
    <s v="Rs. 125000"/>
    <n v="125000"/>
    <s v="INR"/>
    <n v="2225.989585930321"/>
    <s v="No"/>
    <x v="0"/>
    <s v="India"/>
    <x v="0"/>
    <s v="2 to 3 hours per day"/>
    <n v="4"/>
    <m/>
    <s v=""/>
    <n v="2"/>
    <n v="3"/>
    <s v=""/>
    <s v=""/>
    <s v=""/>
    <s v=""/>
    <s v=""/>
    <n v="3"/>
    <n v="2.8538328024747703"/>
    <s v="0"/>
    <x v="1"/>
  </r>
  <r>
    <x v="1609"/>
    <d v="2012-06-03T19:40:18"/>
    <n v="86000"/>
    <n v="86000"/>
    <s v="USD"/>
    <n v="86000"/>
    <s v="Analyst"/>
    <x v="0"/>
    <s v="Philippines"/>
    <x v="33"/>
    <s v="All the 8 hours baby, all the 8!"/>
    <n v="3"/>
    <m/>
    <s v=""/>
    <s v=""/>
    <s v=""/>
    <s v=""/>
    <s v=""/>
    <s v=""/>
    <s v=""/>
    <n v="8"/>
    <n v="8"/>
    <n v="41.346153846153847"/>
    <s v="0"/>
    <x v="5"/>
  </r>
  <r>
    <x v="1610"/>
    <d v="2012-06-04T01:45:03"/>
    <n v="340000"/>
    <n v="340000"/>
    <s v="INR"/>
    <n v="6054.6916737304728"/>
    <s v="Assistant Manager"/>
    <x v="3"/>
    <s v="India"/>
    <x v="0"/>
    <s v="4 to 6 hours a day"/>
    <n v="5"/>
    <m/>
    <s v=""/>
    <s v=""/>
    <s v=""/>
    <n v="4"/>
    <s v=""/>
    <n v="6"/>
    <s v=""/>
    <s v=""/>
    <n v="6"/>
    <n v="3.8812126113656875"/>
    <s v="0"/>
    <x v="1"/>
  </r>
  <r>
    <x v="1611"/>
    <d v="2012-06-04T02:03:53"/>
    <s v="280$/ month"/>
    <n v="3360"/>
    <s v="USD"/>
    <n v="3360"/>
    <s v="service executive"/>
    <x v="0"/>
    <s v="India"/>
    <x v="0"/>
    <s v="1 or 2 hours a day"/>
    <n v="3"/>
    <m/>
    <n v="1"/>
    <n v="2"/>
    <s v=""/>
    <s v=""/>
    <s v=""/>
    <s v=""/>
    <s v=""/>
    <s v=""/>
    <n v="2"/>
    <n v="6.4615384615384617"/>
    <s v="0"/>
    <x v="5"/>
  </r>
  <r>
    <x v="1612"/>
    <d v="2012-06-04T02:30:11"/>
    <n v="10000"/>
    <n v="10000"/>
    <s v="USD"/>
    <n v="10000"/>
    <s v="ceo"/>
    <x v="4"/>
    <s v="India"/>
    <x v="0"/>
    <s v="All the 8 hours baby, all the 8!"/>
    <n v="1"/>
    <m/>
    <s v=""/>
    <s v=""/>
    <s v=""/>
    <s v=""/>
    <s v=""/>
    <s v=""/>
    <s v=""/>
    <n v="8"/>
    <n v="8"/>
    <n v="4.8076923076923075"/>
    <s v="0"/>
    <x v="4"/>
  </r>
  <r>
    <x v="1613"/>
    <d v="2012-06-04T04:31:53"/>
    <n v="70000"/>
    <n v="70000"/>
    <s v="USD"/>
    <n v="70000"/>
    <s v="Sr financial analyst"/>
    <x v="0"/>
    <s v="USA"/>
    <x v="2"/>
    <s v="4 to 6 hours a day"/>
    <n v="9"/>
    <m/>
    <s v=""/>
    <s v=""/>
    <s v=""/>
    <n v="4"/>
    <s v=""/>
    <n v="6"/>
    <s v=""/>
    <s v=""/>
    <n v="6"/>
    <n v="44.871794871794869"/>
    <s v="0"/>
    <x v="3"/>
  </r>
  <r>
    <x v="1614"/>
    <d v="2012-06-04T09:49:44"/>
    <n v="155000"/>
    <n v="155000"/>
    <s v="USD"/>
    <n v="155000"/>
    <s v="Consulting Practice Manager"/>
    <x v="3"/>
    <s v="USA"/>
    <x v="2"/>
    <s v="1 or 2 hours a day"/>
    <n v="14"/>
    <m/>
    <n v="1"/>
    <n v="2"/>
    <s v=""/>
    <s v=""/>
    <s v=""/>
    <s v=""/>
    <s v=""/>
    <s v=""/>
    <n v="2"/>
    <n v="298.07692307692309"/>
    <s v="0"/>
    <x v="2"/>
  </r>
  <r>
    <x v="1615"/>
    <d v="2012-06-04T10:23:27"/>
    <n v="225000"/>
    <n v="225000"/>
    <s v="USD"/>
    <n v="225000"/>
    <s v="SVP of Acquisitions"/>
    <x v="4"/>
    <s v="USA"/>
    <x v="2"/>
    <s v="4 to 6 hours a day"/>
    <n v="15"/>
    <m/>
    <s v=""/>
    <s v=""/>
    <s v=""/>
    <n v="4"/>
    <s v=""/>
    <n v="6"/>
    <s v=""/>
    <s v=""/>
    <n v="6"/>
    <n v="144.23076923076923"/>
    <s v="0"/>
    <x v="2"/>
  </r>
  <r>
    <x v="1616"/>
    <d v="2012-06-04T12:22:05"/>
    <n v="10000"/>
    <n v="10000"/>
    <s v="USD"/>
    <n v="10000"/>
    <s v="MIS Executive"/>
    <x v="7"/>
    <s v="India"/>
    <x v="0"/>
    <s v="All the 8 hours baby, all the 8!"/>
    <n v="2"/>
    <m/>
    <s v=""/>
    <s v=""/>
    <s v=""/>
    <s v=""/>
    <s v=""/>
    <s v=""/>
    <s v=""/>
    <n v="8"/>
    <n v="8"/>
    <n v="4.8076923076923075"/>
    <s v="0"/>
    <x v="5"/>
  </r>
  <r>
    <x v="1617"/>
    <d v="2012-06-04T12:58:06"/>
    <n v="300000"/>
    <n v="300000"/>
    <s v="INR"/>
    <n v="5342.3750062327708"/>
    <s v="Store Inventory"/>
    <x v="0"/>
    <s v="India"/>
    <x v="0"/>
    <s v="4 to 6 hours a day"/>
    <n v="8"/>
    <m/>
    <s v=""/>
    <s v=""/>
    <s v=""/>
    <n v="4"/>
    <s v=""/>
    <n v="6"/>
    <s v=""/>
    <s v=""/>
    <n v="6"/>
    <n v="3.4245993629697247"/>
    <s v="0"/>
    <x v="3"/>
  </r>
  <r>
    <x v="1618"/>
    <d v="2012-06-04T13:30:51"/>
    <n v="84000"/>
    <n v="84000"/>
    <s v="AUD"/>
    <n v="85672.4111378214"/>
    <s v="consultant"/>
    <x v="8"/>
    <s v="Australia"/>
    <x v="16"/>
    <s v="4 to 6 hours a day"/>
    <n v="6"/>
    <m/>
    <s v=""/>
    <s v=""/>
    <s v=""/>
    <n v="4"/>
    <s v=""/>
    <n v="6"/>
    <s v=""/>
    <s v=""/>
    <n v="6"/>
    <n v="54.918212267834228"/>
    <s v="0"/>
    <x v="3"/>
  </r>
  <r>
    <x v="1619"/>
    <d v="2012-06-04T14:25:45"/>
    <s v="240000 INR"/>
    <n v="240000"/>
    <s v="INR"/>
    <n v="4273.9000049862161"/>
    <s v="Exicutive TQM"/>
    <x v="1"/>
    <s v="India"/>
    <x v="0"/>
    <s v="2 to 3 hours per day"/>
    <n v="15"/>
    <m/>
    <s v=""/>
    <n v="2"/>
    <n v="3"/>
    <s v=""/>
    <s v=""/>
    <s v=""/>
    <s v=""/>
    <s v=""/>
    <n v="3"/>
    <n v="5.4793589807515595"/>
    <s v="0"/>
    <x v="2"/>
  </r>
  <r>
    <x v="1620"/>
    <d v="2012-06-04T16:31:09"/>
    <s v="Rs. 5 lacs"/>
    <n v="500000"/>
    <s v="INR"/>
    <n v="8903.9583437212841"/>
    <s v="Team Leader"/>
    <x v="3"/>
    <s v="India"/>
    <x v="0"/>
    <s v="All the 8 hours baby, all the 8!"/>
    <n v="20"/>
    <m/>
    <s v=""/>
    <s v=""/>
    <s v=""/>
    <s v=""/>
    <s v=""/>
    <s v=""/>
    <s v=""/>
    <n v="8"/>
    <n v="8"/>
    <n v="4.2807492037121557"/>
    <s v="0"/>
    <x v="2"/>
  </r>
  <r>
    <x v="1621"/>
    <d v="2012-06-04T18:03:21"/>
    <n v="42000"/>
    <n v="42000"/>
    <s v="GBP"/>
    <n v="66199.48742682593"/>
    <s v="Management Accountant"/>
    <x v="3"/>
    <s v="UK"/>
    <x v="14"/>
    <s v="4 to 6 hours a day"/>
    <n v="23"/>
    <m/>
    <s v=""/>
    <s v=""/>
    <s v=""/>
    <n v="4"/>
    <s v=""/>
    <n v="6"/>
    <s v=""/>
    <s v=""/>
    <n v="6"/>
    <n v="42.435568863349957"/>
    <s v="0"/>
    <x v="2"/>
  </r>
  <r>
    <x v="1622"/>
    <d v="2012-06-04T18:55:54"/>
    <s v="INR 3.2 lpa"/>
    <n v="320000"/>
    <s v="INR"/>
    <n v="5698.5333399816218"/>
    <s v="Research Associate"/>
    <x v="0"/>
    <s v="India"/>
    <x v="0"/>
    <s v="4 to 6 hours a day"/>
    <n v="2.5"/>
    <m/>
    <s v=""/>
    <s v=""/>
    <s v=""/>
    <n v="4"/>
    <s v=""/>
    <n v="6"/>
    <s v=""/>
    <s v=""/>
    <n v="6"/>
    <n v="3.6529059871677063"/>
    <s v="0"/>
    <x v="5"/>
  </r>
  <r>
    <x v="1623"/>
    <d v="2012-06-04T19:11:18"/>
    <s v="Â£22k"/>
    <n v="22000"/>
    <s v="GBP"/>
    <n v="34675.92198548025"/>
    <s v="Supply/Demand Planner"/>
    <x v="3"/>
    <s v="UK"/>
    <x v="14"/>
    <s v="4 to 6 hours a day"/>
    <n v="17"/>
    <m/>
    <s v=""/>
    <s v=""/>
    <s v=""/>
    <n v="4"/>
    <s v=""/>
    <n v="6"/>
    <s v=""/>
    <s v=""/>
    <n v="6"/>
    <n v="22.228155118897597"/>
    <s v="0"/>
    <x v="2"/>
  </r>
  <r>
    <x v="1624"/>
    <d v="2012-06-04T19:46:09"/>
    <s v="2600 $"/>
    <n v="31200"/>
    <s v="USD"/>
    <n v="31200"/>
    <s v="Economist"/>
    <x v="7"/>
    <s v="ISRAEL"/>
    <x v="35"/>
    <s v="All the 8 hours baby, all the 8!"/>
    <n v="11"/>
    <m/>
    <s v=""/>
    <s v=""/>
    <s v=""/>
    <s v=""/>
    <s v=""/>
    <s v=""/>
    <s v=""/>
    <n v="8"/>
    <n v="8"/>
    <n v="15"/>
    <s v="0"/>
    <x v="2"/>
  </r>
  <r>
    <x v="1625"/>
    <d v="2012-06-04T21:43:15"/>
    <n v="56000"/>
    <n v="56000"/>
    <s v="CAD"/>
    <n v="55068.245289698301"/>
    <s v="consultant"/>
    <x v="8"/>
    <s v="Canada"/>
    <x v="17"/>
    <s v="All the 8 hours baby, all the 8!"/>
    <n v="1"/>
    <m/>
    <s v=""/>
    <s v=""/>
    <s v=""/>
    <s v=""/>
    <s v=""/>
    <s v=""/>
    <s v=""/>
    <n v="8"/>
    <n v="8"/>
    <n v="26.475117927739568"/>
    <s v="0"/>
    <x v="4"/>
  </r>
  <r>
    <x v="1626"/>
    <d v="2012-06-04T22:16:00"/>
    <n v="13000"/>
    <n v="13000"/>
    <s v="USD"/>
    <n v="13000"/>
    <s v="logistics analyst"/>
    <x v="0"/>
    <s v="Slovakia"/>
    <x v="100"/>
    <s v="All the 8 hours baby, all the 8!"/>
    <n v="6"/>
    <m/>
    <s v=""/>
    <s v=""/>
    <s v=""/>
    <s v=""/>
    <s v=""/>
    <s v=""/>
    <s v=""/>
    <n v="8"/>
    <n v="8"/>
    <n v="6.25"/>
    <s v="0"/>
    <x v="3"/>
  </r>
  <r>
    <x v="1627"/>
    <d v="2012-06-04T23:00:10"/>
    <n v="92000"/>
    <n v="92000"/>
    <s v="USD"/>
    <n v="92000"/>
    <s v="BI director"/>
    <x v="7"/>
    <s v="USA"/>
    <x v="2"/>
    <s v="2 to 3 hours per day"/>
    <n v="12"/>
    <m/>
    <s v=""/>
    <n v="2"/>
    <n v="3"/>
    <s v=""/>
    <s v=""/>
    <s v=""/>
    <s v=""/>
    <s v=""/>
    <n v="3"/>
    <n v="117.94871794871796"/>
    <s v="0"/>
    <x v="2"/>
  </r>
  <r>
    <x v="1628"/>
    <d v="2012-06-04T23:18:41"/>
    <n v="85000"/>
    <n v="85000"/>
    <s v="USD"/>
    <n v="85000"/>
    <s v="Sr Manager"/>
    <x v="3"/>
    <s v="USA"/>
    <x v="2"/>
    <s v="All the 8 hours baby, all the 8!"/>
    <n v="10"/>
    <m/>
    <s v=""/>
    <s v=""/>
    <s v=""/>
    <s v=""/>
    <s v=""/>
    <s v=""/>
    <s v=""/>
    <n v="8"/>
    <n v="8"/>
    <n v="40.865384615384613"/>
    <s v="0"/>
    <x v="3"/>
  </r>
  <r>
    <x v="1629"/>
    <d v="2012-06-04T23:38:42"/>
    <s v="11000 USD"/>
    <n v="11000"/>
    <s v="USD"/>
    <n v="11000"/>
    <s v="Dataminer"/>
    <x v="0"/>
    <s v="Tunisia"/>
    <x v="101"/>
    <s v="4 to 6 hours a day"/>
    <n v="8"/>
    <m/>
    <s v=""/>
    <s v=""/>
    <s v=""/>
    <n v="4"/>
    <s v=""/>
    <n v="6"/>
    <s v=""/>
    <s v=""/>
    <n v="6"/>
    <n v="7.0512820512820511"/>
    <s v="0"/>
    <x v="3"/>
  </r>
  <r>
    <x v="1630"/>
    <d v="2012-06-04T23:38:47"/>
    <s v="30000 â‚¬"/>
    <n v="30000"/>
    <s v="EUR"/>
    <n v="38111.983169748237"/>
    <s v="Safety technician"/>
    <x v="0"/>
    <s v="Spain"/>
    <x v="48"/>
    <s v="1 or 2 hours a day"/>
    <n v="12"/>
    <m/>
    <n v="1"/>
    <n v="2"/>
    <s v=""/>
    <s v=""/>
    <s v=""/>
    <s v=""/>
    <s v=""/>
    <s v=""/>
    <n v="2"/>
    <n v="73.292275326438912"/>
    <s v="0"/>
    <x v="2"/>
  </r>
  <r>
    <x v="1631"/>
    <d v="2012-06-04T23:41:47"/>
    <n v="49000"/>
    <n v="49000"/>
    <s v="USD"/>
    <n v="49000"/>
    <s v="Marketing Data Analyst"/>
    <x v="0"/>
    <s v="USA"/>
    <x v="2"/>
    <s v="2 to 3 hours per day"/>
    <n v="3"/>
    <m/>
    <s v=""/>
    <n v="2"/>
    <n v="3"/>
    <s v=""/>
    <s v=""/>
    <s v=""/>
    <s v=""/>
    <s v=""/>
    <n v="3"/>
    <n v="62.820512820512825"/>
    <s v="0"/>
    <x v="5"/>
  </r>
  <r>
    <x v="1632"/>
    <d v="2012-06-05T00:22:14"/>
    <n v="59000"/>
    <n v="59000"/>
    <s v="USD"/>
    <n v="59000"/>
    <s v="Category Leader"/>
    <x v="3"/>
    <s v="USA"/>
    <x v="2"/>
    <s v="1 or 2 hours a day"/>
    <n v="3"/>
    <m/>
    <n v="1"/>
    <n v="2"/>
    <s v=""/>
    <s v=""/>
    <s v=""/>
    <s v=""/>
    <s v=""/>
    <s v=""/>
    <n v="2"/>
    <n v="113.46153846153847"/>
    <s v="0"/>
    <x v="5"/>
  </r>
  <r>
    <x v="1633"/>
    <d v="2012-06-05T02:03:48"/>
    <n v="55000"/>
    <n v="55000"/>
    <s v="USD"/>
    <n v="55000"/>
    <s v="Customer Sales Analyst"/>
    <x v="0"/>
    <s v="USA"/>
    <x v="2"/>
    <s v="4 to 6 hours a day"/>
    <n v="15"/>
    <m/>
    <s v=""/>
    <s v=""/>
    <s v=""/>
    <n v="4"/>
    <s v=""/>
    <n v="6"/>
    <s v=""/>
    <s v=""/>
    <n v="6"/>
    <n v="35.256410256410255"/>
    <s v="0"/>
    <x v="2"/>
  </r>
  <r>
    <x v="1634"/>
    <d v="2012-06-05T02:21:01"/>
    <n v="75000"/>
    <n v="75000"/>
    <s v="USD"/>
    <n v="75000"/>
    <s v="Accountant"/>
    <x v="5"/>
    <s v="USA"/>
    <x v="2"/>
    <s v="4 to 6 hours a day"/>
    <n v="10"/>
    <m/>
    <s v=""/>
    <s v=""/>
    <s v=""/>
    <n v="4"/>
    <s v=""/>
    <n v="6"/>
    <s v=""/>
    <s v=""/>
    <n v="6"/>
    <n v="48.07692307692308"/>
    <s v="0"/>
    <x v="3"/>
  </r>
  <r>
    <x v="1635"/>
    <d v="2012-06-05T03:50:02"/>
    <n v="3300"/>
    <n v="39600"/>
    <s v="EUR"/>
    <n v="50307.817784067665"/>
    <s v="Maintenance Manager"/>
    <x v="3"/>
    <s v="Europe"/>
    <x v="89"/>
    <s v="1 or 2 hours a day"/>
    <n v="5"/>
    <m/>
    <n v="1"/>
    <n v="2"/>
    <s v=""/>
    <s v=""/>
    <s v=""/>
    <s v=""/>
    <s v=""/>
    <s v=""/>
    <n v="2"/>
    <n v="96.745803430899358"/>
    <s v="0"/>
    <x v="1"/>
  </r>
  <r>
    <x v="1636"/>
    <d v="2012-06-05T03:55:36"/>
    <s v="US$ 30500"/>
    <n v="30500"/>
    <s v="USD"/>
    <n v="30500"/>
    <s v="Financial Analyst"/>
    <x v="0"/>
    <s v="Brazil"/>
    <x v="24"/>
    <s v="All the 8 hours baby, all the 8!"/>
    <n v="8"/>
    <m/>
    <s v=""/>
    <s v=""/>
    <s v=""/>
    <s v=""/>
    <s v=""/>
    <s v=""/>
    <s v=""/>
    <n v="8"/>
    <n v="8"/>
    <n v="14.663461538461538"/>
    <s v="0"/>
    <x v="3"/>
  </r>
  <r>
    <x v="1637"/>
    <d v="2012-06-05T04:06:09"/>
    <n v="80000"/>
    <n v="80000"/>
    <s v="USD"/>
    <n v="80000"/>
    <s v="Data Resource Specialist"/>
    <x v="6"/>
    <s v="USA"/>
    <x v="2"/>
    <s v="2 to 3 hours per day"/>
    <n v="2"/>
    <m/>
    <s v=""/>
    <n v="2"/>
    <n v="3"/>
    <s v=""/>
    <s v=""/>
    <s v=""/>
    <s v=""/>
    <s v=""/>
    <n v="3"/>
    <n v="102.56410256410257"/>
    <s v="0"/>
    <x v="5"/>
  </r>
  <r>
    <x v="1638"/>
    <d v="2012-06-05T05:03:04"/>
    <n v="1000"/>
    <n v="12000"/>
    <s v="USD"/>
    <n v="12000"/>
    <s v="Waiter"/>
    <x v="0"/>
    <s v="USA"/>
    <x v="2"/>
    <s v="2 to 3 hours per day"/>
    <n v="1"/>
    <m/>
    <s v=""/>
    <n v="2"/>
    <n v="3"/>
    <s v=""/>
    <s v=""/>
    <s v=""/>
    <s v=""/>
    <s v=""/>
    <n v="3"/>
    <n v="15.384615384615385"/>
    <s v="0"/>
    <x v="4"/>
  </r>
  <r>
    <x v="1639"/>
    <d v="2012-06-05T05:03:20"/>
    <n v="48500"/>
    <n v="48500"/>
    <s v="USD"/>
    <n v="48500"/>
    <s v="Business Systems Analyst I"/>
    <x v="0"/>
    <s v="USA"/>
    <x v="2"/>
    <s v="4 to 6 hours a day"/>
    <n v="6"/>
    <m/>
    <s v=""/>
    <s v=""/>
    <s v=""/>
    <n v="4"/>
    <s v=""/>
    <n v="6"/>
    <s v=""/>
    <s v=""/>
    <n v="6"/>
    <n v="31.089743589743588"/>
    <s v="0"/>
    <x v="3"/>
  </r>
  <r>
    <x v="1640"/>
    <d v="2012-06-05T06:51:36"/>
    <s v="Â£40000"/>
    <n v="40000"/>
    <s v="GBP"/>
    <n v="63047.130882691366"/>
    <s v="Technical Specialist"/>
    <x v="6"/>
    <s v="UK"/>
    <x v="14"/>
    <s v="2 to 3 hours per day"/>
    <n v="25"/>
    <m/>
    <s v=""/>
    <n v="2"/>
    <n v="3"/>
    <s v=""/>
    <s v=""/>
    <s v=""/>
    <s v=""/>
    <s v=""/>
    <n v="3"/>
    <n v="80.82965497780944"/>
    <s v="0"/>
    <x v="2"/>
  </r>
  <r>
    <x v="1641"/>
    <d v="2012-06-05T07:05:12"/>
    <s v="Rs 16000"/>
    <n v="192000"/>
    <s v="INR"/>
    <n v="3419.1200039889732"/>
    <s v="Sr Associate"/>
    <x v="0"/>
    <s v="India"/>
    <x v="0"/>
    <s v="4 to 6 hours a day"/>
    <n v="5"/>
    <m/>
    <s v=""/>
    <s v=""/>
    <s v=""/>
    <n v="4"/>
    <s v=""/>
    <n v="6"/>
    <s v=""/>
    <s v=""/>
    <n v="6"/>
    <n v="2.1917435923006239"/>
    <s v="0"/>
    <x v="1"/>
  </r>
  <r>
    <x v="1642"/>
    <d v="2012-06-05T10:43:34"/>
    <n v="110000"/>
    <n v="110000"/>
    <s v="NZD"/>
    <n v="87734.690296543267"/>
    <s v="Enterprise Portfolio Manager"/>
    <x v="3"/>
    <s v="New Zealand"/>
    <x v="49"/>
    <s v="4 to 6 hours a day"/>
    <n v="6"/>
    <m/>
    <s v=""/>
    <s v=""/>
    <s v=""/>
    <n v="4"/>
    <s v=""/>
    <n v="6"/>
    <s v=""/>
    <s v=""/>
    <n v="6"/>
    <n v="56.240186087527732"/>
    <s v="0"/>
    <x v="3"/>
  </r>
  <r>
    <x v="1643"/>
    <d v="2012-06-05T12:42:38"/>
    <s v="NZD$71000"/>
    <n v="71000"/>
    <s v="NZD"/>
    <n v="56628.754645950656"/>
    <s v="Business Analyst"/>
    <x v="0"/>
    <s v="NZ"/>
    <x v="49"/>
    <s v="All the 8 hours baby, all the 8!"/>
    <n v="6"/>
    <m/>
    <s v=""/>
    <s v=""/>
    <s v=""/>
    <s v=""/>
    <s v=""/>
    <s v=""/>
    <s v=""/>
    <n v="8"/>
    <n v="8"/>
    <n v="27.2253628105532"/>
    <s v="0"/>
    <x v="3"/>
  </r>
  <r>
    <x v="1644"/>
    <d v="2012-06-05T17:59:39"/>
    <s v="INR 450000"/>
    <n v="450000"/>
    <s v="INR"/>
    <n v="8013.5625093491553"/>
    <s v="Sr Executive - MIS"/>
    <x v="7"/>
    <s v="India"/>
    <x v="0"/>
    <s v="All the 8 hours baby, all the 8!"/>
    <n v="4"/>
    <m/>
    <s v=""/>
    <s v=""/>
    <s v=""/>
    <s v=""/>
    <s v=""/>
    <s v=""/>
    <s v=""/>
    <n v="8"/>
    <n v="8"/>
    <n v="3.85267428334094"/>
    <s v="0"/>
    <x v="1"/>
  </r>
  <r>
    <x v="1645"/>
    <d v="2012-06-05T18:31:59"/>
    <s v="200000 INR"/>
    <n v="200000"/>
    <s v="INR"/>
    <n v="3561.5833374885137"/>
    <s v="Executive"/>
    <x v="0"/>
    <s v="India"/>
    <x v="0"/>
    <s v="1 or 2 hours a day"/>
    <n v="16"/>
    <m/>
    <n v="1"/>
    <n v="2"/>
    <s v=""/>
    <s v=""/>
    <s v=""/>
    <s v=""/>
    <s v=""/>
    <s v=""/>
    <n v="2"/>
    <n v="6.8491987259394493"/>
    <s v="0"/>
    <x v="2"/>
  </r>
  <r>
    <x v="1646"/>
    <d v="2012-06-05T19:14:04"/>
    <n v="62000"/>
    <n v="62000"/>
    <s v="USD"/>
    <n v="62000"/>
    <s v="Quality Engineer"/>
    <x v="2"/>
    <s v="USA"/>
    <x v="2"/>
    <s v="2 to 3 hours per day"/>
    <n v="12"/>
    <m/>
    <s v=""/>
    <n v="2"/>
    <n v="3"/>
    <s v=""/>
    <s v=""/>
    <s v=""/>
    <s v=""/>
    <s v=""/>
    <n v="3"/>
    <n v="79.487179487179489"/>
    <s v="0"/>
    <x v="2"/>
  </r>
  <r>
    <x v="1647"/>
    <d v="2012-06-05T19:16:03"/>
    <n v="21000"/>
    <n v="21000"/>
    <s v="EUR"/>
    <n v="26678.388218823762"/>
    <s v="Sales Planning"/>
    <x v="0"/>
    <s v="Portugal"/>
    <x v="7"/>
    <s v="4 to 6 hours a day"/>
    <n v="5"/>
    <m/>
    <s v=""/>
    <s v=""/>
    <s v=""/>
    <n v="4"/>
    <s v=""/>
    <n v="6"/>
    <s v=""/>
    <s v=""/>
    <n v="6"/>
    <n v="17.101530909502412"/>
    <s v="0"/>
    <x v="1"/>
  </r>
  <r>
    <x v="1648"/>
    <d v="2012-06-05T19:37:13"/>
    <s v="Â£45000"/>
    <n v="45000"/>
    <s v="GBP"/>
    <n v="70928.022243027779"/>
    <s v="Data Analyst"/>
    <x v="0"/>
    <s v="UK"/>
    <x v="14"/>
    <s v="All the 8 hours baby, all the 8!"/>
    <n v="5"/>
    <m/>
    <s v=""/>
    <s v=""/>
    <s v=""/>
    <s v=""/>
    <s v=""/>
    <s v=""/>
    <s v=""/>
    <n v="8"/>
    <n v="8"/>
    <n v="34.100010693763352"/>
    <s v="0"/>
    <x v="1"/>
  </r>
  <r>
    <x v="1649"/>
    <d v="2012-06-05T19:59:35"/>
    <n v="33000"/>
    <n v="33000"/>
    <s v="EUR"/>
    <n v="41923.181486723057"/>
    <s v="assistant"/>
    <x v="0"/>
    <s v="france"/>
    <x v="19"/>
    <s v="4 to 6 hours a day"/>
    <n v="6"/>
    <m/>
    <s v=""/>
    <s v=""/>
    <s v=""/>
    <n v="4"/>
    <s v=""/>
    <n v="6"/>
    <s v=""/>
    <s v=""/>
    <n v="6"/>
    <n v="26.873834286360932"/>
    <s v="0"/>
    <x v="3"/>
  </r>
  <r>
    <x v="1650"/>
    <d v="2012-06-05T20:43:21"/>
    <n v="90000"/>
    <n v="90000"/>
    <s v="USD"/>
    <n v="90000"/>
    <s v="Senior QA Tester"/>
    <x v="0"/>
    <s v="USA"/>
    <x v="2"/>
    <s v="2 to 3 hours per day"/>
    <n v="8"/>
    <m/>
    <s v=""/>
    <n v="2"/>
    <n v="3"/>
    <s v=""/>
    <s v=""/>
    <s v=""/>
    <s v=""/>
    <s v=""/>
    <n v="3"/>
    <n v="115.38461538461539"/>
    <s v="0"/>
    <x v="3"/>
  </r>
  <r>
    <x v="1651"/>
    <d v="2012-06-05T21:07:16"/>
    <s v="400 000 NOK"/>
    <n v="400000"/>
    <s v="NOK"/>
    <n v="67700.452577525488"/>
    <s v="Economic analyst"/>
    <x v="0"/>
    <s v="Norway"/>
    <x v="47"/>
    <s v="All the 8 hours baby, all the 8!"/>
    <n v="5"/>
    <m/>
    <s v=""/>
    <s v=""/>
    <s v=""/>
    <s v=""/>
    <s v=""/>
    <s v=""/>
    <s v=""/>
    <n v="8"/>
    <n v="8"/>
    <n v="32.548294508425712"/>
    <s v="0"/>
    <x v="1"/>
  </r>
  <r>
    <x v="1652"/>
    <d v="2012-06-05T21:33:47"/>
    <n v="85000"/>
    <n v="85000"/>
    <s v="USD"/>
    <n v="85000"/>
    <s v="Financial Analyst"/>
    <x v="0"/>
    <s v="USA"/>
    <x v="2"/>
    <s v="4 to 6 hours a day"/>
    <n v="12"/>
    <m/>
    <s v=""/>
    <s v=""/>
    <s v=""/>
    <n v="4"/>
    <s v=""/>
    <n v="6"/>
    <s v=""/>
    <s v=""/>
    <n v="6"/>
    <n v="54.487179487179482"/>
    <s v="0"/>
    <x v="2"/>
  </r>
  <r>
    <x v="1653"/>
    <d v="2012-06-05T21:49:10"/>
    <n v="50000"/>
    <n v="50000"/>
    <s v="GBP"/>
    <n v="78808.913603364199"/>
    <s v="Commercial Director"/>
    <x v="4"/>
    <s v="UK"/>
    <x v="14"/>
    <s v="4 to 6 hours a day"/>
    <n v="10"/>
    <m/>
    <s v=""/>
    <s v=""/>
    <s v=""/>
    <n v="4"/>
    <s v=""/>
    <n v="6"/>
    <s v=""/>
    <s v=""/>
    <n v="6"/>
    <n v="50.518534361130897"/>
    <s v="0"/>
    <x v="3"/>
  </r>
  <r>
    <x v="1654"/>
    <d v="2012-06-05T21:59:40"/>
    <n v="65000"/>
    <n v="65000"/>
    <s v="USD"/>
    <n v="65000"/>
    <s v="Business Analyst"/>
    <x v="0"/>
    <s v="USA"/>
    <x v="2"/>
    <s v="4 to 6 hours a day"/>
    <n v="8"/>
    <m/>
    <s v=""/>
    <s v=""/>
    <s v=""/>
    <n v="4"/>
    <s v=""/>
    <n v="6"/>
    <s v=""/>
    <s v=""/>
    <n v="6"/>
    <n v="41.666666666666671"/>
    <s v="0"/>
    <x v="3"/>
  </r>
  <r>
    <x v="1655"/>
    <d v="2012-06-05T22:05:10"/>
    <n v="75000"/>
    <n v="75000"/>
    <s v="USD"/>
    <n v="75000"/>
    <s v="Directer of Sales Support"/>
    <x v="4"/>
    <s v="USA"/>
    <x v="2"/>
    <s v="2 to 3 hours per day"/>
    <n v="3"/>
    <m/>
    <s v=""/>
    <n v="2"/>
    <n v="3"/>
    <s v=""/>
    <s v=""/>
    <s v=""/>
    <s v=""/>
    <s v=""/>
    <n v="3"/>
    <n v="96.15384615384616"/>
    <s v="0"/>
    <x v="5"/>
  </r>
  <r>
    <x v="1656"/>
    <d v="2012-06-05T22:44:27"/>
    <n v="92000"/>
    <n v="92000"/>
    <s v="USD"/>
    <n v="92000"/>
    <s v="Anallyst"/>
    <x v="0"/>
    <s v="USA"/>
    <x v="2"/>
    <s v="4 to 6 hours a day"/>
    <n v="9"/>
    <m/>
    <s v=""/>
    <s v=""/>
    <s v=""/>
    <n v="4"/>
    <s v=""/>
    <n v="6"/>
    <s v=""/>
    <s v=""/>
    <n v="6"/>
    <n v="58.974358974358978"/>
    <s v="0"/>
    <x v="3"/>
  </r>
  <r>
    <x v="1657"/>
    <d v="2012-06-05T22:50:20"/>
    <n v="40000"/>
    <n v="40000"/>
    <s v="EUR"/>
    <n v="50815.977559664309"/>
    <s v="Financial Analyst"/>
    <x v="0"/>
    <s v="Germany"/>
    <x v="5"/>
    <s v="2 to 3 hours per day"/>
    <n v="3"/>
    <m/>
    <s v=""/>
    <n v="2"/>
    <n v="3"/>
    <s v=""/>
    <s v=""/>
    <s v=""/>
    <s v=""/>
    <s v=""/>
    <n v="3"/>
    <n v="65.148689179056817"/>
    <s v="0"/>
    <x v="5"/>
  </r>
  <r>
    <x v="1658"/>
    <d v="2012-06-05T23:09:44"/>
    <s v="Â£35500"/>
    <n v="35500"/>
    <s v="GBP"/>
    <n v="55954.328658388586"/>
    <s v="Assistant Accountant"/>
    <x v="5"/>
    <s v="UK"/>
    <x v="14"/>
    <s v="4 to 6 hours a day"/>
    <n v="8"/>
    <m/>
    <s v=""/>
    <s v=""/>
    <s v=""/>
    <n v="4"/>
    <s v=""/>
    <n v="6"/>
    <s v=""/>
    <s v=""/>
    <n v="6"/>
    <n v="35.868159396402937"/>
    <s v="0"/>
    <x v="3"/>
  </r>
  <r>
    <x v="1659"/>
    <d v="2012-06-06T00:49:15"/>
    <n v="45000"/>
    <n v="45000"/>
    <s v="USD"/>
    <n v="45000"/>
    <s v="Bussiness Analyst"/>
    <x v="0"/>
    <s v="USA"/>
    <x v="2"/>
    <s v="2 to 3 hours per day"/>
    <n v="4"/>
    <m/>
    <s v=""/>
    <n v="2"/>
    <n v="3"/>
    <s v=""/>
    <s v=""/>
    <s v=""/>
    <s v=""/>
    <s v=""/>
    <n v="3"/>
    <n v="57.692307692307693"/>
    <s v="0"/>
    <x v="1"/>
  </r>
  <r>
    <x v="1660"/>
    <d v="2012-06-06T01:04:35"/>
    <s v="4 lacs INR"/>
    <n v="400000"/>
    <s v="INR"/>
    <n v="7123.1666749770275"/>
    <s v="Analyst"/>
    <x v="0"/>
    <s v="India"/>
    <x v="0"/>
    <s v="4 to 6 hours a day"/>
    <n v="4"/>
    <m/>
    <s v=""/>
    <s v=""/>
    <s v=""/>
    <n v="4"/>
    <s v=""/>
    <n v="6"/>
    <s v=""/>
    <s v=""/>
    <n v="6"/>
    <n v="4.5661324839596329"/>
    <s v="0"/>
    <x v="1"/>
  </r>
  <r>
    <x v="1661"/>
    <d v="2012-06-06T01:26:56"/>
    <s v="38920EUR"/>
    <n v="38920"/>
    <s v="EUR"/>
    <n v="49443.946165553374"/>
    <s v="functional analyst"/>
    <x v="0"/>
    <s v="Belgium"/>
    <x v="12"/>
    <s v="4 to 6 hours a day"/>
    <n v="1.5"/>
    <m/>
    <s v=""/>
    <s v=""/>
    <s v=""/>
    <n v="4"/>
    <s v=""/>
    <n v="6"/>
    <s v=""/>
    <s v=""/>
    <n v="6"/>
    <n v="31.69483728561114"/>
    <s v="0"/>
    <x v="5"/>
  </r>
  <r>
    <x v="1662"/>
    <d v="2012-06-06T01:41:40"/>
    <s v="US$45,000"/>
    <n v="45000"/>
    <s v="USD"/>
    <n v="45000"/>
    <s v="CFO"/>
    <x v="4"/>
    <s v="Mexico"/>
    <x v="26"/>
    <s v="4 to 6 hours a day"/>
    <n v="5"/>
    <m/>
    <s v=""/>
    <s v=""/>
    <s v=""/>
    <n v="4"/>
    <s v=""/>
    <n v="6"/>
    <s v=""/>
    <s v=""/>
    <n v="6"/>
    <n v="28.846153846153847"/>
    <s v="0"/>
    <x v="1"/>
  </r>
  <r>
    <x v="1663"/>
    <d v="2012-06-06T02:11:58"/>
    <s v="US$60000"/>
    <n v="60000"/>
    <s v="USD"/>
    <n v="60000"/>
    <s v="Analyst"/>
    <x v="0"/>
    <s v="USA"/>
    <x v="2"/>
    <s v="All the 8 hours baby, all the 8!"/>
    <n v="1"/>
    <m/>
    <s v=""/>
    <s v=""/>
    <s v=""/>
    <s v=""/>
    <s v=""/>
    <s v=""/>
    <s v=""/>
    <n v="8"/>
    <n v="8"/>
    <n v="28.846153846153847"/>
    <s v="0"/>
    <x v="4"/>
  </r>
  <r>
    <x v="1664"/>
    <d v="2012-06-06T02:17:14"/>
    <n v="65000"/>
    <n v="65000"/>
    <s v="USD"/>
    <n v="65000"/>
    <s v="Actuarial Analyst"/>
    <x v="0"/>
    <s v="USA"/>
    <x v="2"/>
    <s v="All the 8 hours baby, all the 8!"/>
    <n v="4"/>
    <m/>
    <s v=""/>
    <s v=""/>
    <s v=""/>
    <s v=""/>
    <s v=""/>
    <s v=""/>
    <s v=""/>
    <n v="8"/>
    <n v="8"/>
    <n v="31.25"/>
    <s v="0"/>
    <x v="1"/>
  </r>
  <r>
    <x v="1665"/>
    <d v="2012-06-06T03:14:56"/>
    <n v="73000"/>
    <n v="73000"/>
    <s v="USD"/>
    <n v="73000"/>
    <s v="process coordinator"/>
    <x v="3"/>
    <s v="USA"/>
    <x v="2"/>
    <s v="2 to 3 hours per day"/>
    <n v="6"/>
    <m/>
    <s v=""/>
    <n v="2"/>
    <n v="3"/>
    <s v=""/>
    <s v=""/>
    <s v=""/>
    <s v=""/>
    <s v=""/>
    <n v="3"/>
    <n v="93.589743589743591"/>
    <s v="0"/>
    <x v="3"/>
  </r>
  <r>
    <x v="1666"/>
    <d v="2012-06-06T04:00:52"/>
    <n v="54000"/>
    <n v="54000"/>
    <s v="USD"/>
    <n v="54000"/>
    <s v="Energy Analyst"/>
    <x v="0"/>
    <s v="USA"/>
    <x v="2"/>
    <s v="All the 8 hours baby, all the 8!"/>
    <n v="6"/>
    <m/>
    <s v=""/>
    <s v=""/>
    <s v=""/>
    <s v=""/>
    <s v=""/>
    <s v=""/>
    <s v=""/>
    <n v="8"/>
    <n v="8"/>
    <n v="25.96153846153846"/>
    <s v="0"/>
    <x v="3"/>
  </r>
  <r>
    <x v="1667"/>
    <d v="2012-06-06T05:52:59"/>
    <n v="81000"/>
    <n v="81000"/>
    <s v="USD"/>
    <n v="81000"/>
    <s v="Contact Operations Analyst"/>
    <x v="0"/>
    <s v="USA"/>
    <x v="2"/>
    <s v="4 to 6 hours a day"/>
    <n v="6"/>
    <m/>
    <s v=""/>
    <s v=""/>
    <s v=""/>
    <n v="4"/>
    <s v=""/>
    <n v="6"/>
    <s v=""/>
    <s v=""/>
    <n v="6"/>
    <n v="51.92307692307692"/>
    <s v="0"/>
    <x v="3"/>
  </r>
  <r>
    <x v="1668"/>
    <d v="2012-06-06T07:28:48"/>
    <n v="10000"/>
    <n v="10000"/>
    <s v="USD"/>
    <n v="10000"/>
    <s v="Student assistant"/>
    <x v="0"/>
    <s v="USA"/>
    <x v="2"/>
    <s v="4 to 6 hours a day"/>
    <n v="2"/>
    <m/>
    <s v=""/>
    <s v=""/>
    <s v=""/>
    <n v="4"/>
    <s v=""/>
    <n v="6"/>
    <s v=""/>
    <s v=""/>
    <n v="6"/>
    <n v="6.4102564102564106"/>
    <s v="0"/>
    <x v="5"/>
  </r>
  <r>
    <x v="1669"/>
    <d v="2012-06-06T08:25:56"/>
    <n v="42000"/>
    <n v="42000"/>
    <s v="USD"/>
    <n v="42000"/>
    <s v="Staff Accountant"/>
    <x v="5"/>
    <s v="USA"/>
    <x v="2"/>
    <s v="4 to 6 hours a day"/>
    <n v="1"/>
    <m/>
    <s v=""/>
    <s v=""/>
    <s v=""/>
    <n v="4"/>
    <s v=""/>
    <n v="6"/>
    <s v=""/>
    <s v=""/>
    <n v="6"/>
    <n v="26.923076923076923"/>
    <s v="0"/>
    <x v="4"/>
  </r>
  <r>
    <x v="1670"/>
    <d v="2012-06-06T09:31:47"/>
    <n v="80000"/>
    <n v="80000"/>
    <s v="AUD"/>
    <n v="81592.772512210868"/>
    <s v="PPC Search Specialist"/>
    <x v="6"/>
    <s v="Australia"/>
    <x v="16"/>
    <s v="4 to 6 hours a day"/>
    <n v="5"/>
    <m/>
    <s v=""/>
    <s v=""/>
    <s v=""/>
    <n v="4"/>
    <s v=""/>
    <n v="6"/>
    <s v=""/>
    <s v=""/>
    <n v="6"/>
    <n v="52.303059302699275"/>
    <s v="0"/>
    <x v="1"/>
  </r>
  <r>
    <x v="1671"/>
    <d v="2012-06-06T11:21:08"/>
    <n v="36000"/>
    <n v="36000"/>
    <s v="CAD"/>
    <n v="35401.014829091764"/>
    <s v="data organizer"/>
    <x v="0"/>
    <s v="Canada"/>
    <x v="17"/>
    <s v="All the 8 hours baby, all the 8!"/>
    <n v="2"/>
    <m/>
    <s v=""/>
    <s v=""/>
    <s v=""/>
    <s v=""/>
    <s v=""/>
    <s v=""/>
    <s v=""/>
    <n v="8"/>
    <n v="8"/>
    <n v="17.019718667832578"/>
    <s v="0"/>
    <x v="5"/>
  </r>
  <r>
    <x v="1672"/>
    <d v="2012-06-06T16:03:39"/>
    <n v="500000"/>
    <n v="500000"/>
    <s v="INR"/>
    <n v="8903.9583437212841"/>
    <s v="Sr. Associate"/>
    <x v="0"/>
    <s v="India"/>
    <x v="0"/>
    <s v="4 to 6 hours a day"/>
    <n v="4"/>
    <m/>
    <s v=""/>
    <s v=""/>
    <s v=""/>
    <n v="4"/>
    <s v=""/>
    <n v="6"/>
    <s v=""/>
    <s v=""/>
    <n v="6"/>
    <n v="5.7076656049495407"/>
    <s v="0"/>
    <x v="1"/>
  </r>
  <r>
    <x v="1673"/>
    <d v="2012-06-06T17:41:41"/>
    <n v="600000"/>
    <n v="600000"/>
    <s v="INR"/>
    <n v="10684.750012465542"/>
    <s v="admin"/>
    <x v="0"/>
    <s v="India"/>
    <x v="0"/>
    <s v="All the 8 hours baby, all the 8!"/>
    <n v="5"/>
    <m/>
    <s v=""/>
    <s v=""/>
    <s v=""/>
    <s v=""/>
    <s v=""/>
    <s v=""/>
    <s v=""/>
    <n v="8"/>
    <n v="8"/>
    <n v="5.1368990444545872"/>
    <s v="0"/>
    <x v="1"/>
  </r>
  <r>
    <x v="1674"/>
    <d v="2012-06-06T18:52:03"/>
    <n v="700"/>
    <n v="8400"/>
    <s v="USD"/>
    <n v="8400"/>
    <s v="gov employee"/>
    <x v="0"/>
    <s v="indonesia"/>
    <x v="56"/>
    <s v="4 to 6 hours a day"/>
    <n v="14"/>
    <m/>
    <s v=""/>
    <s v=""/>
    <s v=""/>
    <n v="4"/>
    <s v=""/>
    <n v="6"/>
    <s v=""/>
    <s v=""/>
    <n v="6"/>
    <n v="5.384615384615385"/>
    <s v="0"/>
    <x v="2"/>
  </r>
  <r>
    <x v="1675"/>
    <d v="2012-06-06T19:39:06"/>
    <n v="550000"/>
    <n v="550000"/>
    <s v="INR"/>
    <n v="9794.354178093412"/>
    <s v="Accounts manager"/>
    <x v="3"/>
    <s v="India"/>
    <x v="0"/>
    <s v="4 to 6 hours a day"/>
    <n v="13"/>
    <m/>
    <s v=""/>
    <s v=""/>
    <s v=""/>
    <n v="4"/>
    <s v=""/>
    <n v="6"/>
    <s v=""/>
    <s v=""/>
    <n v="6"/>
    <n v="6.278432165444495"/>
    <s v="0"/>
    <x v="2"/>
  </r>
  <r>
    <x v="1676"/>
    <d v="2012-06-06T19:54:49"/>
    <n v="1200"/>
    <n v="14400"/>
    <s v="USD"/>
    <n v="14400"/>
    <s v="Engineer"/>
    <x v="2"/>
    <s v="India"/>
    <x v="0"/>
    <s v="1 or 2 hours a day"/>
    <n v="8"/>
    <m/>
    <n v="1"/>
    <n v="2"/>
    <s v=""/>
    <s v=""/>
    <s v=""/>
    <s v=""/>
    <s v=""/>
    <s v=""/>
    <n v="2"/>
    <n v="27.692307692307693"/>
    <s v="0"/>
    <x v="3"/>
  </r>
  <r>
    <x v="1677"/>
    <d v="2012-06-06T20:07:43"/>
    <s v="1.5 LINR"/>
    <n v="150000"/>
    <s v="INR"/>
    <n v="2671.1875031163854"/>
    <s v="MIS Executive"/>
    <x v="7"/>
    <s v="India"/>
    <x v="0"/>
    <s v="All the 8 hours baby, all the 8!"/>
    <n v="3"/>
    <m/>
    <s v=""/>
    <s v=""/>
    <s v=""/>
    <s v=""/>
    <s v=""/>
    <s v=""/>
    <s v=""/>
    <n v="8"/>
    <n v="8"/>
    <n v="1.2842247611136468"/>
    <s v="0"/>
    <x v="5"/>
  </r>
  <r>
    <x v="1678"/>
    <d v="2012-06-06T20:41:35"/>
    <n v="22000"/>
    <n v="22000"/>
    <s v="USD"/>
    <n v="22000"/>
    <s v="Manager (MIS)"/>
    <x v="3"/>
    <s v="India"/>
    <x v="0"/>
    <s v="All the 8 hours baby, all the 8!"/>
    <n v="6"/>
    <m/>
    <s v=""/>
    <s v=""/>
    <s v=""/>
    <s v=""/>
    <s v=""/>
    <s v=""/>
    <s v=""/>
    <n v="8"/>
    <n v="8"/>
    <n v="10.576923076923077"/>
    <s v="0"/>
    <x v="3"/>
  </r>
  <r>
    <x v="1679"/>
    <d v="2012-06-06T21:18:51"/>
    <n v="100000"/>
    <n v="100000"/>
    <s v="USD"/>
    <n v="100000"/>
    <s v="financial analyst (real estate)"/>
    <x v="0"/>
    <s v="Russia"/>
    <x v="13"/>
    <s v="All the 8 hours baby, all the 8!"/>
    <n v="6"/>
    <m/>
    <s v=""/>
    <s v=""/>
    <s v=""/>
    <s v=""/>
    <s v=""/>
    <s v=""/>
    <s v=""/>
    <n v="8"/>
    <n v="8"/>
    <n v="48.07692307692308"/>
    <s v="0"/>
    <x v="3"/>
  </r>
  <r>
    <x v="1680"/>
    <d v="2012-06-06T21:20:38"/>
    <n v="40000"/>
    <n v="40000"/>
    <s v="GBP"/>
    <n v="63047.130882691366"/>
    <s v="project manager"/>
    <x v="3"/>
    <s v="UK"/>
    <x v="14"/>
    <s v="4 to 6 hours a day"/>
    <n v="15"/>
    <m/>
    <s v=""/>
    <s v=""/>
    <s v=""/>
    <n v="4"/>
    <s v=""/>
    <n v="6"/>
    <s v=""/>
    <s v=""/>
    <n v="6"/>
    <n v="40.41482748890472"/>
    <s v="0"/>
    <x v="2"/>
  </r>
  <r>
    <x v="1681"/>
    <d v="2012-06-06T22:14:27"/>
    <s v="36000stg"/>
    <n v="36000"/>
    <s v="GBP"/>
    <n v="56742.417794422225"/>
    <s v="contracts officer"/>
    <x v="3"/>
    <s v="UK"/>
    <x v="14"/>
    <s v="1 or 2 hours a day"/>
    <n v="25"/>
    <m/>
    <n v="1"/>
    <n v="2"/>
    <s v=""/>
    <s v=""/>
    <s v=""/>
    <s v=""/>
    <s v=""/>
    <s v=""/>
    <n v="2"/>
    <n v="109.12003422004274"/>
    <s v="0"/>
    <x v="2"/>
  </r>
  <r>
    <x v="1682"/>
    <d v="2012-06-06T22:42:16"/>
    <n v="25000"/>
    <n v="25000"/>
    <s v="USD"/>
    <n v="25000"/>
    <s v="exe"/>
    <x v="0"/>
    <s v="India"/>
    <x v="0"/>
    <s v="All the 8 hours baby, all the 8!"/>
    <n v="8"/>
    <m/>
    <s v=""/>
    <s v=""/>
    <s v=""/>
    <s v=""/>
    <s v=""/>
    <s v=""/>
    <s v=""/>
    <n v="8"/>
    <n v="8"/>
    <n v="12.01923076923077"/>
    <s v="0"/>
    <x v="3"/>
  </r>
  <r>
    <x v="1683"/>
    <d v="2012-06-07T00:32:24"/>
    <s v="500000vINR"/>
    <n v="500000"/>
    <s v="INR"/>
    <n v="8903.9583437212841"/>
    <s v="Business Analyst"/>
    <x v="0"/>
    <s v="India"/>
    <x v="0"/>
    <s v="4 to 6 hours a day"/>
    <n v="2"/>
    <m/>
    <s v=""/>
    <s v=""/>
    <s v=""/>
    <n v="4"/>
    <s v=""/>
    <n v="6"/>
    <s v=""/>
    <s v=""/>
    <n v="6"/>
    <n v="5.7076656049495407"/>
    <s v="0"/>
    <x v="5"/>
  </r>
  <r>
    <x v="1684"/>
    <d v="2012-06-07T06:22:17"/>
    <s v="Â£27000"/>
    <n v="27000"/>
    <s v="GBP"/>
    <n v="42556.81334581667"/>
    <s v="Network Designer"/>
    <x v="0"/>
    <s v="UK"/>
    <x v="14"/>
    <s v="4 to 6 hours a day"/>
    <n v="2"/>
    <m/>
    <s v=""/>
    <s v=""/>
    <s v=""/>
    <n v="4"/>
    <s v=""/>
    <n v="6"/>
    <s v=""/>
    <s v=""/>
    <n v="6"/>
    <n v="27.280008555010685"/>
    <s v="0"/>
    <x v="5"/>
  </r>
  <r>
    <x v="1685"/>
    <d v="2012-06-07T08:36:51"/>
    <n v="134000"/>
    <n v="134000"/>
    <s v="CAD"/>
    <n v="131770.4440860638"/>
    <s v="Senior Production Accountant"/>
    <x v="5"/>
    <s v="Canada"/>
    <x v="17"/>
    <s v="All the 8 hours baby, all the 8!"/>
    <n v="20"/>
    <m/>
    <s v=""/>
    <s v=""/>
    <s v=""/>
    <s v=""/>
    <s v=""/>
    <s v=""/>
    <s v=""/>
    <n v="8"/>
    <n v="8"/>
    <n v="63.351175041376827"/>
    <s v="0"/>
    <x v="2"/>
  </r>
  <r>
    <x v="1686"/>
    <d v="2012-06-07T09:25:45"/>
    <n v="70000"/>
    <n v="70000"/>
    <s v="CAD"/>
    <n v="68835.306612122877"/>
    <s v="Financial Analyst"/>
    <x v="0"/>
    <s v="Canada"/>
    <x v="17"/>
    <s v="All the 8 hours baby, all the 8!"/>
    <n v="2"/>
    <m/>
    <s v=""/>
    <s v=""/>
    <s v=""/>
    <s v=""/>
    <s v=""/>
    <s v=""/>
    <s v=""/>
    <n v="8"/>
    <n v="8"/>
    <n v="33.093897409674462"/>
    <s v="0"/>
    <x v="5"/>
  </r>
  <r>
    <x v="1687"/>
    <d v="2012-06-07T14:06:38"/>
    <s v="6000 US"/>
    <n v="6000"/>
    <s v="USD"/>
    <n v="6000"/>
    <s v="Reporting Coordinator"/>
    <x v="7"/>
    <s v="Armenia"/>
    <x v="102"/>
    <s v="All the 8 hours baby, all the 8!"/>
    <n v="5"/>
    <m/>
    <s v=""/>
    <s v=""/>
    <s v=""/>
    <s v=""/>
    <s v=""/>
    <s v=""/>
    <s v=""/>
    <n v="8"/>
    <n v="8"/>
    <n v="2.8846153846153846"/>
    <s v="0"/>
    <x v="1"/>
  </r>
  <r>
    <x v="1688"/>
    <d v="2012-06-07T15:19:53"/>
    <n v="50000"/>
    <n v="50000"/>
    <s v="GBP"/>
    <n v="78808.913603364199"/>
    <s v="Research Analyst"/>
    <x v="0"/>
    <s v="UK"/>
    <x v="14"/>
    <s v="2 to 3 hours per day"/>
    <n v="2"/>
    <m/>
    <s v=""/>
    <n v="2"/>
    <n v="3"/>
    <s v=""/>
    <s v=""/>
    <s v=""/>
    <s v=""/>
    <s v=""/>
    <n v="3"/>
    <n v="101.03706872226179"/>
    <s v="0"/>
    <x v="5"/>
  </r>
  <r>
    <x v="1689"/>
    <d v="2012-06-07T16:45:01"/>
    <n v="421000"/>
    <n v="421000"/>
    <s v="INR"/>
    <n v="7497.1329254133216"/>
    <s v="PMO Analyst"/>
    <x v="0"/>
    <s v="India"/>
    <x v="0"/>
    <s v="4 to 6 hours a day"/>
    <n v="4"/>
    <m/>
    <s v=""/>
    <s v=""/>
    <s v=""/>
    <n v="4"/>
    <s v=""/>
    <n v="6"/>
    <s v=""/>
    <s v=""/>
    <n v="6"/>
    <n v="4.805854439367514"/>
    <s v="0"/>
    <x v="1"/>
  </r>
  <r>
    <x v="1690"/>
    <d v="2012-06-07T16:53:54"/>
    <n v="10000"/>
    <n v="10000"/>
    <s v="USD"/>
    <n v="10000"/>
    <s v="AGM - Operations &amp; Customer Support"/>
    <x v="3"/>
    <s v="India"/>
    <x v="0"/>
    <s v="4 to 6 hours a day"/>
    <n v="11"/>
    <m/>
    <s v=""/>
    <s v=""/>
    <s v=""/>
    <n v="4"/>
    <s v=""/>
    <n v="6"/>
    <s v=""/>
    <s v=""/>
    <n v="6"/>
    <n v="6.4102564102564106"/>
    <s v="0"/>
    <x v="2"/>
  </r>
  <r>
    <x v="1691"/>
    <d v="2012-06-07T17:09:18"/>
    <n v="360000"/>
    <n v="360000"/>
    <s v="INR"/>
    <n v="6410.8500074793246"/>
    <s v="Baan ERP Functional Consultant"/>
    <x v="8"/>
    <s v="India"/>
    <x v="0"/>
    <s v="1 or 2 hours a day"/>
    <n v="2"/>
    <m/>
    <n v="1"/>
    <n v="2"/>
    <s v=""/>
    <s v=""/>
    <s v=""/>
    <s v=""/>
    <s v=""/>
    <s v=""/>
    <n v="2"/>
    <n v="12.32855770669101"/>
    <s v="0"/>
    <x v="5"/>
  </r>
  <r>
    <x v="1692"/>
    <d v="2012-06-07T17:13:42"/>
    <n v="40000"/>
    <n v="40000"/>
    <s v="GBP"/>
    <n v="63047.130882691366"/>
    <s v="Analyst"/>
    <x v="0"/>
    <s v="UK"/>
    <x v="14"/>
    <s v="4 to 6 hours a day"/>
    <n v="5"/>
    <m/>
    <s v=""/>
    <s v=""/>
    <s v=""/>
    <n v="4"/>
    <s v=""/>
    <n v="6"/>
    <s v=""/>
    <s v=""/>
    <n v="6"/>
    <n v="40.41482748890472"/>
    <s v="0"/>
    <x v="1"/>
  </r>
  <r>
    <x v="1693"/>
    <d v="2012-06-07T20:10:41"/>
    <n v="60000"/>
    <n v="60000"/>
    <s v="AUD"/>
    <n v="61194.579384158147"/>
    <s v="business analyst"/>
    <x v="0"/>
    <s v="Australia"/>
    <x v="16"/>
    <s v="2 to 3 hours per day"/>
    <n v="3"/>
    <m/>
    <s v=""/>
    <n v="2"/>
    <n v="3"/>
    <s v=""/>
    <s v=""/>
    <s v=""/>
    <s v=""/>
    <s v=""/>
    <n v="3"/>
    <n v="78.454588954048916"/>
    <s v="0"/>
    <x v="5"/>
  </r>
  <r>
    <x v="1694"/>
    <d v="2012-06-07T20:48:04"/>
    <s v="Â£73000"/>
    <n v="73000"/>
    <s v="GBP"/>
    <n v="115061.01386091174"/>
    <s v="Financial Controller"/>
    <x v="1"/>
    <s v="UK"/>
    <x v="14"/>
    <s v="4 to 6 hours a day"/>
    <n v="8"/>
    <m/>
    <s v=""/>
    <s v=""/>
    <s v=""/>
    <n v="4"/>
    <s v=""/>
    <n v="6"/>
    <s v=""/>
    <s v=""/>
    <n v="6"/>
    <n v="73.757060167251112"/>
    <s v="0"/>
    <x v="3"/>
  </r>
  <r>
    <x v="1695"/>
    <d v="2012-06-07T23:33:23"/>
    <n v="45000"/>
    <n v="45000"/>
    <s v="USD"/>
    <n v="45000"/>
    <s v="Sourcing Analyst"/>
    <x v="0"/>
    <s v="USA"/>
    <x v="2"/>
    <s v="All the 8 hours baby, all the 8!"/>
    <n v="2"/>
    <m/>
    <s v=""/>
    <s v=""/>
    <s v=""/>
    <s v=""/>
    <s v=""/>
    <s v=""/>
    <s v=""/>
    <n v="8"/>
    <n v="8"/>
    <n v="21.634615384615383"/>
    <s v="0"/>
    <x v="5"/>
  </r>
  <r>
    <x v="1696"/>
    <d v="2012-06-07T23:48:29"/>
    <n v="36000"/>
    <n v="36000"/>
    <s v="USD"/>
    <n v="36000"/>
    <s v="clerk"/>
    <x v="0"/>
    <s v="USA"/>
    <x v="2"/>
    <s v="4 to 6 hours a day"/>
    <n v="4"/>
    <m/>
    <s v=""/>
    <s v=""/>
    <s v=""/>
    <n v="4"/>
    <s v=""/>
    <n v="6"/>
    <s v=""/>
    <s v=""/>
    <n v="6"/>
    <n v="23.076923076923077"/>
    <s v="0"/>
    <x v="1"/>
  </r>
  <r>
    <x v="1697"/>
    <d v="2012-06-08T00:01:49"/>
    <n v="68000"/>
    <n v="68000"/>
    <s v="USD"/>
    <n v="68000"/>
    <s v="Tax Associate"/>
    <x v="0"/>
    <s v="USA"/>
    <x v="2"/>
    <s v="4 to 6 hours a day"/>
    <n v="2.5"/>
    <m/>
    <s v=""/>
    <s v=""/>
    <s v=""/>
    <n v="4"/>
    <s v=""/>
    <n v="6"/>
    <s v=""/>
    <s v=""/>
    <n v="6"/>
    <n v="43.589743589743591"/>
    <s v="0"/>
    <x v="5"/>
  </r>
  <r>
    <x v="1698"/>
    <d v="2012-06-08T00:21:23"/>
    <n v="75000"/>
    <n v="75000"/>
    <s v="USD"/>
    <n v="75000"/>
    <s v="Senior Financial Analyst"/>
    <x v="0"/>
    <s v="USA"/>
    <x v="2"/>
    <s v="All the 8 hours baby, all the 8!"/>
    <n v="5"/>
    <m/>
    <s v=""/>
    <s v=""/>
    <s v=""/>
    <s v=""/>
    <s v=""/>
    <s v=""/>
    <s v=""/>
    <n v="8"/>
    <n v="8"/>
    <n v="36.057692307692307"/>
    <s v="0"/>
    <x v="1"/>
  </r>
  <r>
    <x v="1699"/>
    <d v="2012-06-08T02:27:13"/>
    <n v="88000"/>
    <n v="88000"/>
    <s v="USD"/>
    <n v="88000"/>
    <s v="Senior Fiancial Analyst"/>
    <x v="0"/>
    <s v="USA"/>
    <x v="2"/>
    <s v="All the 8 hours baby, all the 8!"/>
    <n v="10"/>
    <m/>
    <s v=""/>
    <s v=""/>
    <s v=""/>
    <s v=""/>
    <s v=""/>
    <s v=""/>
    <s v=""/>
    <n v="8"/>
    <n v="8"/>
    <n v="42.307692307692307"/>
    <s v="0"/>
    <x v="3"/>
  </r>
  <r>
    <x v="1700"/>
    <d v="2012-06-08T02:28:45"/>
    <s v="Rs. 21500"/>
    <n v="258000"/>
    <s v="INR"/>
    <n v="4594.4425053601826"/>
    <s v="Senior Data Associate"/>
    <x v="0"/>
    <s v="India"/>
    <x v="0"/>
    <s v="4 to 6 hours a day"/>
    <n v="4"/>
    <m/>
    <s v=""/>
    <s v=""/>
    <s v=""/>
    <n v="4"/>
    <s v=""/>
    <n v="6"/>
    <s v=""/>
    <s v=""/>
    <n v="6"/>
    <n v="2.9451554521539633"/>
    <s v="0"/>
    <x v="1"/>
  </r>
  <r>
    <x v="1701"/>
    <d v="2012-06-08T03:23:20"/>
    <n v="69000"/>
    <n v="69000"/>
    <s v="USD"/>
    <n v="69000"/>
    <s v="Business Analyst II"/>
    <x v="0"/>
    <s v="USA"/>
    <x v="2"/>
    <s v="All the 8 hours baby, all the 8!"/>
    <n v="15"/>
    <m/>
    <s v=""/>
    <s v=""/>
    <s v=""/>
    <s v=""/>
    <s v=""/>
    <s v=""/>
    <s v=""/>
    <n v="8"/>
    <n v="8"/>
    <n v="33.17307692307692"/>
    <s v="0"/>
    <x v="2"/>
  </r>
  <r>
    <x v="1702"/>
    <d v="2012-06-08T03:34:51"/>
    <n v="30000"/>
    <n v="30000"/>
    <s v="USD"/>
    <n v="30000"/>
    <s v="Inventory Manager"/>
    <x v="3"/>
    <s v="USA"/>
    <x v="2"/>
    <s v="4 to 6 hours a day"/>
    <n v="1"/>
    <m/>
    <s v=""/>
    <s v=""/>
    <s v=""/>
    <n v="4"/>
    <s v=""/>
    <n v="6"/>
    <s v=""/>
    <s v=""/>
    <n v="6"/>
    <n v="19.23076923076923"/>
    <s v="0"/>
    <x v="4"/>
  </r>
  <r>
    <x v="1703"/>
    <d v="2012-06-08T04:51:45"/>
    <n v="80000"/>
    <n v="80000"/>
    <s v="USD"/>
    <n v="80000"/>
    <s v="Sales / Finance Manager"/>
    <x v="3"/>
    <s v="USA"/>
    <x v="2"/>
    <s v="4 to 6 hours a day"/>
    <n v="7"/>
    <m/>
    <s v=""/>
    <s v=""/>
    <s v=""/>
    <n v="4"/>
    <s v=""/>
    <n v="6"/>
    <s v=""/>
    <s v=""/>
    <n v="6"/>
    <n v="51.282051282051285"/>
    <s v="0"/>
    <x v="3"/>
  </r>
  <r>
    <x v="1704"/>
    <d v="2012-06-08T06:42:32"/>
    <n v="75000"/>
    <n v="75000"/>
    <s v="USD"/>
    <n v="75000"/>
    <s v="actuary"/>
    <x v="5"/>
    <s v="USA"/>
    <x v="2"/>
    <s v="All the 8 hours baby, all the 8!"/>
    <n v="1"/>
    <m/>
    <s v=""/>
    <s v=""/>
    <s v=""/>
    <s v=""/>
    <s v=""/>
    <s v=""/>
    <s v=""/>
    <n v="8"/>
    <n v="8"/>
    <n v="36.057692307692307"/>
    <s v="0"/>
    <x v="4"/>
  </r>
  <r>
    <x v="1705"/>
    <d v="2012-06-08T08:15:54"/>
    <n v="31200"/>
    <n v="31200"/>
    <s v="USD"/>
    <n v="31200"/>
    <s v="Risk analyst"/>
    <x v="0"/>
    <s v="Brazil"/>
    <x v="24"/>
    <s v="4 to 6 hours a day"/>
    <n v="4"/>
    <m/>
    <s v=""/>
    <s v=""/>
    <s v=""/>
    <n v="4"/>
    <s v=""/>
    <n v="6"/>
    <s v=""/>
    <s v=""/>
    <n v="6"/>
    <n v="20"/>
    <s v="0"/>
    <x v="1"/>
  </r>
  <r>
    <x v="1706"/>
    <d v="2012-06-08T09:46:59"/>
    <n v="85000"/>
    <n v="85000"/>
    <s v="USD"/>
    <n v="85000"/>
    <s v="Actuary"/>
    <x v="5"/>
    <s v="USA"/>
    <x v="2"/>
    <s v="4 to 6 hours a day"/>
    <n v="20"/>
    <m/>
    <s v=""/>
    <s v=""/>
    <s v=""/>
    <n v="4"/>
    <s v=""/>
    <n v="6"/>
    <s v=""/>
    <s v=""/>
    <n v="6"/>
    <n v="54.487179487179482"/>
    <s v="0"/>
    <x v="2"/>
  </r>
  <r>
    <x v="1707"/>
    <d v="2012-06-08T13:38:45"/>
    <s v="9,50,000"/>
    <n v="950000"/>
    <s v="INR"/>
    <n v="16917.52085307044"/>
    <s v="Associate Manager, Drug Safety Operations"/>
    <x v="3"/>
    <s v="India"/>
    <x v="0"/>
    <s v="2 to 3 hours per day"/>
    <n v="9"/>
    <m/>
    <s v=""/>
    <n v="2"/>
    <n v="3"/>
    <s v=""/>
    <s v=""/>
    <s v=""/>
    <s v=""/>
    <s v=""/>
    <n v="3"/>
    <n v="21.689129298808258"/>
    <s v="0"/>
    <x v="3"/>
  </r>
  <r>
    <x v="1708"/>
    <d v="2012-06-08T13:55:44"/>
    <s v="15000inr"/>
    <n v="180000"/>
    <s v="INR"/>
    <n v="3205.4250037396623"/>
    <s v="mis"/>
    <x v="7"/>
    <s v="India"/>
    <x v="0"/>
    <s v="4 to 6 hours a day"/>
    <n v="2"/>
    <m/>
    <s v=""/>
    <s v=""/>
    <s v=""/>
    <n v="4"/>
    <s v=""/>
    <n v="6"/>
    <s v=""/>
    <s v=""/>
    <n v="6"/>
    <n v="2.0547596177818348"/>
    <s v="0"/>
    <x v="5"/>
  </r>
  <r>
    <x v="1709"/>
    <d v="2012-06-08T14:43:05"/>
    <n v="60000"/>
    <n v="60000"/>
    <s v="USD"/>
    <n v="60000"/>
    <s v="Project Lead "/>
    <x v="3"/>
    <s v="USA"/>
    <x v="2"/>
    <s v="All the 8 hours baby, all the 8!"/>
    <n v="2"/>
    <m/>
    <s v=""/>
    <s v=""/>
    <s v=""/>
    <s v=""/>
    <s v=""/>
    <s v=""/>
    <s v=""/>
    <n v="8"/>
    <n v="8"/>
    <n v="28.846153846153847"/>
    <s v="0"/>
    <x v="5"/>
  </r>
  <r>
    <x v="1710"/>
    <d v="2012-06-08T14:43:40"/>
    <n v="60000"/>
    <n v="60000"/>
    <s v="USD"/>
    <n v="60000"/>
    <s v="Project Lead "/>
    <x v="3"/>
    <s v="USA"/>
    <x v="2"/>
    <s v="All the 8 hours baby, all the 8!"/>
    <n v="2"/>
    <m/>
    <s v=""/>
    <s v=""/>
    <s v=""/>
    <s v=""/>
    <s v=""/>
    <s v=""/>
    <s v=""/>
    <n v="8"/>
    <n v="8"/>
    <n v="28.846153846153847"/>
    <s v="0"/>
    <x v="5"/>
  </r>
  <r>
    <x v="1711"/>
    <d v="2012-06-08T15:43:16"/>
    <s v="INR800000"/>
    <n v="800000"/>
    <s v="INR"/>
    <n v="14246.333349954055"/>
    <s v="MANAGER"/>
    <x v="3"/>
    <s v="India"/>
    <x v="0"/>
    <s v="2 to 3 hours per day"/>
    <n v="0"/>
    <m/>
    <s v=""/>
    <n v="2"/>
    <n v="3"/>
    <s v=""/>
    <s v=""/>
    <s v=""/>
    <s v=""/>
    <s v=""/>
    <n v="3"/>
    <n v="18.264529935838532"/>
    <s v="0"/>
    <x v="0"/>
  </r>
  <r>
    <x v="1712"/>
    <d v="2012-06-08T15:45:14"/>
    <n v="800000"/>
    <n v="800000"/>
    <s v="INR"/>
    <n v="14246.333349954055"/>
    <s v="MANAGER"/>
    <x v="3"/>
    <s v="India"/>
    <x v="0"/>
    <s v="2 to 3 hours per day"/>
    <n v="0"/>
    <m/>
    <s v=""/>
    <n v="2"/>
    <n v="3"/>
    <s v=""/>
    <s v=""/>
    <s v=""/>
    <s v=""/>
    <s v=""/>
    <n v="3"/>
    <n v="18.264529935838532"/>
    <s v="0"/>
    <x v="0"/>
  </r>
  <r>
    <x v="1713"/>
    <d v="2012-06-08T18:48:12"/>
    <n v="28995"/>
    <n v="28995"/>
    <s v="USD"/>
    <n v="28995"/>
    <s v="Senior Executive"/>
    <x v="3"/>
    <s v="India"/>
    <x v="0"/>
    <s v="4 to 6 hours a day"/>
    <n v="6"/>
    <m/>
    <s v=""/>
    <s v=""/>
    <s v=""/>
    <n v="4"/>
    <s v=""/>
    <n v="6"/>
    <s v=""/>
    <s v=""/>
    <n v="6"/>
    <n v="18.58653846153846"/>
    <s v="0"/>
    <x v="3"/>
  </r>
  <r>
    <x v="1714"/>
    <d v="2012-06-08T18:52:06"/>
    <n v="1230000"/>
    <n v="1230000"/>
    <s v="INR"/>
    <n v="21903.737525554359"/>
    <s v="Financial Analyst "/>
    <x v="0"/>
    <s v="India"/>
    <x v="0"/>
    <s v="All the 8 hours baby, all the 8!"/>
    <n v="3"/>
    <m/>
    <s v=""/>
    <s v=""/>
    <s v=""/>
    <s v=""/>
    <s v=""/>
    <s v=""/>
    <s v=""/>
    <n v="8"/>
    <n v="8"/>
    <n v="10.530643041131903"/>
    <s v="0"/>
    <x v="5"/>
  </r>
  <r>
    <x v="1715"/>
    <d v="2012-06-08T18:52:44"/>
    <n v="1130000"/>
    <n v="1130000"/>
    <s v="INR"/>
    <n v="20122.945856810104"/>
    <s v="Financial Analyst "/>
    <x v="0"/>
    <s v="India"/>
    <x v="0"/>
    <s v="All the 8 hours baby, all the 8!"/>
    <n v="3"/>
    <m/>
    <s v=""/>
    <s v=""/>
    <s v=""/>
    <s v=""/>
    <s v=""/>
    <s v=""/>
    <s v=""/>
    <n v="8"/>
    <n v="8"/>
    <n v="9.6744932003894721"/>
    <s v="0"/>
    <x v="5"/>
  </r>
  <r>
    <x v="1716"/>
    <d v="2012-06-08T20:47:58"/>
    <n v="45000"/>
    <n v="45000"/>
    <s v="GBP"/>
    <n v="70928.022243027779"/>
    <s v="bUSINESS aNALYST"/>
    <x v="0"/>
    <s v="UK"/>
    <x v="14"/>
    <s v="All the 8 hours baby, all the 8!"/>
    <n v="20"/>
    <m/>
    <s v=""/>
    <s v=""/>
    <s v=""/>
    <s v=""/>
    <s v=""/>
    <s v=""/>
    <s v=""/>
    <n v="8"/>
    <n v="8"/>
    <n v="34.100010693763352"/>
    <s v="0"/>
    <x v="2"/>
  </r>
  <r>
    <x v="1717"/>
    <d v="2012-06-08T21:00:25"/>
    <n v="67000"/>
    <n v="67000"/>
    <s v="USD"/>
    <n v="67000"/>
    <s v="Manager"/>
    <x v="3"/>
    <s v="USA"/>
    <x v="2"/>
    <s v="4 to 6 hours a day"/>
    <n v="16"/>
    <m/>
    <s v=""/>
    <s v=""/>
    <s v=""/>
    <n v="4"/>
    <s v=""/>
    <n v="6"/>
    <s v=""/>
    <s v=""/>
    <n v="6"/>
    <n v="42.948717948717949"/>
    <s v="0"/>
    <x v="2"/>
  </r>
  <r>
    <x v="1718"/>
    <d v="2012-06-08T21:02:48"/>
    <n v="30000"/>
    <n v="30000"/>
    <s v="USD"/>
    <n v="30000"/>
    <s v="Customer Service"/>
    <x v="0"/>
    <s v="USA"/>
    <x v="2"/>
    <s v="2 to 3 hours per day"/>
    <n v="4"/>
    <m/>
    <s v=""/>
    <n v="2"/>
    <n v="3"/>
    <s v=""/>
    <s v=""/>
    <s v=""/>
    <s v=""/>
    <s v=""/>
    <n v="3"/>
    <n v="38.46153846153846"/>
    <s v="0"/>
    <x v="1"/>
  </r>
  <r>
    <x v="1719"/>
    <d v="2012-06-08T22:48:39"/>
    <s v="CHF140000"/>
    <n v="140000"/>
    <s v="CHF"/>
    <n v="148102.22862117883"/>
    <s v="Projektleiter"/>
    <x v="3"/>
    <s v="Switzerland"/>
    <x v="10"/>
    <s v="2 to 3 hours per day"/>
    <n v="6"/>
    <m/>
    <s v=""/>
    <n v="2"/>
    <n v="3"/>
    <s v=""/>
    <s v=""/>
    <s v=""/>
    <s v=""/>
    <s v=""/>
    <n v="3"/>
    <n v="189.87465207843439"/>
    <s v="0"/>
    <x v="3"/>
  </r>
  <r>
    <x v="1720"/>
    <d v="2012-06-08T23:20:36"/>
    <n v="71500"/>
    <n v="71500"/>
    <s v="USD"/>
    <n v="71500"/>
    <s v="Pricing Manager"/>
    <x v="3"/>
    <s v="USA"/>
    <x v="2"/>
    <s v="All the 8 hours baby, all the 8!"/>
    <n v="11"/>
    <m/>
    <s v=""/>
    <s v=""/>
    <s v=""/>
    <s v=""/>
    <s v=""/>
    <s v=""/>
    <s v=""/>
    <n v="8"/>
    <n v="8"/>
    <n v="34.375"/>
    <s v="0"/>
    <x v="2"/>
  </r>
  <r>
    <x v="1721"/>
    <d v="2012-06-08T23:46:11"/>
    <n v="67000"/>
    <n v="67000"/>
    <s v="USD"/>
    <n v="67000"/>
    <s v="Manager"/>
    <x v="3"/>
    <s v="USA"/>
    <x v="2"/>
    <s v="Excel ?!? What Excel?"/>
    <n v="6"/>
    <m/>
    <s v=""/>
    <s v=""/>
    <s v=""/>
    <s v=""/>
    <s v=""/>
    <s v=""/>
    <s v=""/>
    <s v=""/>
    <e v="#N/A"/>
    <n v="1"/>
    <s v="0"/>
    <x v="3"/>
  </r>
  <r>
    <x v="1722"/>
    <d v="2012-06-09T00:49:07"/>
    <n v="40000"/>
    <n v="40000"/>
    <s v="USD"/>
    <n v="40000"/>
    <s v="Market Research Analyst"/>
    <x v="0"/>
    <s v="USA"/>
    <x v="2"/>
    <s v="4 to 6 hours a day"/>
    <n v="5"/>
    <m/>
    <s v=""/>
    <s v=""/>
    <s v=""/>
    <n v="4"/>
    <s v=""/>
    <n v="6"/>
    <s v=""/>
    <s v=""/>
    <n v="6"/>
    <n v="25.641025641025642"/>
    <s v="0"/>
    <x v="1"/>
  </r>
  <r>
    <x v="1723"/>
    <d v="2012-06-09T01:15:44"/>
    <n v="65000"/>
    <n v="65000"/>
    <s v="USD"/>
    <n v="65000"/>
    <s v="Compliance Officer"/>
    <x v="3"/>
    <s v="USA"/>
    <x v="2"/>
    <s v="4 to 6 hours a day"/>
    <n v="2"/>
    <m/>
    <s v=""/>
    <s v=""/>
    <s v=""/>
    <n v="4"/>
    <s v=""/>
    <n v="6"/>
    <s v=""/>
    <s v=""/>
    <n v="6"/>
    <n v="41.666666666666671"/>
    <s v="0"/>
    <x v="5"/>
  </r>
  <r>
    <x v="1724"/>
    <d v="2012-06-09T01:47:30"/>
    <n v="72000"/>
    <n v="72000"/>
    <s v="USD"/>
    <n v="72000"/>
    <s v="Consultant"/>
    <x v="8"/>
    <s v="USA"/>
    <x v="2"/>
    <s v="2 to 3 hours per day"/>
    <n v="13"/>
    <m/>
    <s v=""/>
    <n v="2"/>
    <n v="3"/>
    <s v=""/>
    <s v=""/>
    <s v=""/>
    <s v=""/>
    <s v=""/>
    <n v="3"/>
    <n v="92.307692307692307"/>
    <s v="0"/>
    <x v="2"/>
  </r>
  <r>
    <x v="1725"/>
    <d v="2012-06-09T03:20:15"/>
    <n v="52500"/>
    <n v="52500"/>
    <s v="USD"/>
    <n v="52500"/>
    <s v="Data Management Solutions Supervisor"/>
    <x v="3"/>
    <s v="USA"/>
    <x v="2"/>
    <s v="All the 8 hours baby, all the 8!"/>
    <n v="3"/>
    <m/>
    <s v=""/>
    <s v=""/>
    <s v=""/>
    <s v=""/>
    <s v=""/>
    <s v=""/>
    <s v=""/>
    <n v="8"/>
    <n v="8"/>
    <n v="25.240384615384617"/>
    <s v="0"/>
    <x v="5"/>
  </r>
  <r>
    <x v="1726"/>
    <d v="2012-06-09T12:01:19"/>
    <n v="444"/>
    <n v="5320"/>
    <s v="USD"/>
    <n v="5320"/>
    <s v="Officer"/>
    <x v="3"/>
    <s v="India"/>
    <x v="0"/>
    <s v="2 to 3 hours per day"/>
    <n v="5"/>
    <m/>
    <s v=""/>
    <n v="2"/>
    <n v="3"/>
    <s v=""/>
    <s v=""/>
    <s v=""/>
    <s v=""/>
    <s v=""/>
    <n v="3"/>
    <n v="6.8205128205128203"/>
    <s v="0"/>
    <x v="1"/>
  </r>
  <r>
    <x v="1727"/>
    <d v="2012-06-09T20:38:03"/>
    <n v="1500"/>
    <n v="18000"/>
    <s v="USD"/>
    <n v="18000"/>
    <s v="accountant"/>
    <x v="5"/>
    <s v="uae"/>
    <x v="21"/>
    <s v="All the 8 hours baby, all the 8!"/>
    <n v="3"/>
    <m/>
    <s v=""/>
    <s v=""/>
    <s v=""/>
    <s v=""/>
    <s v=""/>
    <s v=""/>
    <s v=""/>
    <n v="8"/>
    <n v="8"/>
    <n v="8.6538461538461533"/>
    <s v="0"/>
    <x v="5"/>
  </r>
  <r>
    <x v="1728"/>
    <d v="2012-06-10T00:50:26"/>
    <s v="1.40 lac"/>
    <n v="140000"/>
    <s v="INR"/>
    <n v="2493.1083362419595"/>
    <s v="magic"/>
    <x v="9"/>
    <s v="India"/>
    <x v="0"/>
    <s v="4 to 6 hours a day"/>
    <n v="5"/>
    <m/>
    <s v=""/>
    <s v=""/>
    <s v=""/>
    <n v="4"/>
    <s v=""/>
    <n v="6"/>
    <s v=""/>
    <s v=""/>
    <n v="6"/>
    <n v="1.5981463693858715"/>
    <s v="0"/>
    <x v="1"/>
  </r>
  <r>
    <x v="1729"/>
    <d v="2012-06-10T01:48:44"/>
    <n v="1400"/>
    <n v="16800"/>
    <s v="EUR"/>
    <n v="21342.710575059013"/>
    <s v="account"/>
    <x v="5"/>
    <s v="portugal"/>
    <x v="7"/>
    <s v="4 to 6 hours a day"/>
    <n v="15"/>
    <m/>
    <s v=""/>
    <s v=""/>
    <s v=""/>
    <n v="4"/>
    <s v=""/>
    <n v="6"/>
    <s v=""/>
    <s v=""/>
    <n v="6"/>
    <n v="13.681224727601931"/>
    <s v="0"/>
    <x v="2"/>
  </r>
  <r>
    <x v="1730"/>
    <d v="2012-06-10T02:20:05"/>
    <n v="85000"/>
    <n v="85000"/>
    <s v="USD"/>
    <n v="85000"/>
    <s v="purchasing manager"/>
    <x v="3"/>
    <s v="USA"/>
    <x v="2"/>
    <s v="2 to 3 hours per day"/>
    <n v="15"/>
    <m/>
    <s v=""/>
    <n v="2"/>
    <n v="3"/>
    <s v=""/>
    <s v=""/>
    <s v=""/>
    <s v=""/>
    <s v=""/>
    <n v="3"/>
    <n v="108.97435897435896"/>
    <s v="0"/>
    <x v="2"/>
  </r>
  <r>
    <x v="1731"/>
    <d v="2012-06-10T02:29:57"/>
    <n v="80000"/>
    <n v="80000"/>
    <s v="USD"/>
    <n v="80000"/>
    <s v="Engineer"/>
    <x v="2"/>
    <s v="Brazil"/>
    <x v="24"/>
    <s v="1 or 2 hours a day"/>
    <n v="9"/>
    <m/>
    <n v="1"/>
    <n v="2"/>
    <s v=""/>
    <s v=""/>
    <s v=""/>
    <s v=""/>
    <s v=""/>
    <s v=""/>
    <n v="2"/>
    <n v="153.84615384615384"/>
    <s v="0"/>
    <x v="3"/>
  </r>
  <r>
    <x v="1732"/>
    <d v="2012-06-10T04:16:05"/>
    <n v="500000"/>
    <n v="500000"/>
    <s v="INR"/>
    <n v="8903.9583437212841"/>
    <s v="equity research trainee"/>
    <x v="0"/>
    <s v="India"/>
    <x v="0"/>
    <s v="All the 8 hours baby, all the 8!"/>
    <n v="0"/>
    <m/>
    <s v=""/>
    <s v=""/>
    <s v=""/>
    <s v=""/>
    <s v=""/>
    <s v=""/>
    <s v=""/>
    <n v="8"/>
    <n v="8"/>
    <n v="4.2807492037121557"/>
    <s v="0"/>
    <x v="0"/>
  </r>
  <r>
    <x v="1733"/>
    <d v="2012-06-10T12:31:48"/>
    <n v="125000"/>
    <n v="125000"/>
    <s v="USD"/>
    <n v="125000"/>
    <s v="project manager"/>
    <x v="3"/>
    <s v="USA"/>
    <x v="2"/>
    <s v="All the 8 hours baby, all the 8!"/>
    <n v="10"/>
    <m/>
    <s v=""/>
    <s v=""/>
    <s v=""/>
    <s v=""/>
    <s v=""/>
    <s v=""/>
    <s v=""/>
    <n v="8"/>
    <n v="8"/>
    <n v="60.096153846153847"/>
    <s v="0"/>
    <x v="3"/>
  </r>
  <r>
    <x v="1734"/>
    <d v="2012-06-10T14:58:39"/>
    <n v="1300000"/>
    <n v="1300000"/>
    <s v="INR"/>
    <n v="23150.291693675339"/>
    <s v="Manager"/>
    <x v="3"/>
    <s v="India"/>
    <x v="0"/>
    <s v="All the 8 hours baby, all the 8!"/>
    <n v="9"/>
    <m/>
    <s v=""/>
    <s v=""/>
    <s v=""/>
    <s v=""/>
    <s v=""/>
    <s v=""/>
    <s v=""/>
    <n v="8"/>
    <n v="8"/>
    <n v="11.129947929651605"/>
    <s v="0"/>
    <x v="3"/>
  </r>
  <r>
    <x v="1735"/>
    <d v="2012-06-10T15:20:01"/>
    <n v="1000"/>
    <n v="12000"/>
    <s v="USD"/>
    <n v="12000"/>
    <s v="project engineer "/>
    <x v="2"/>
    <s v="India"/>
    <x v="0"/>
    <s v="2 to 3 hours per day"/>
    <n v="7"/>
    <m/>
    <s v=""/>
    <n v="2"/>
    <n v="3"/>
    <s v=""/>
    <s v=""/>
    <s v=""/>
    <s v=""/>
    <s v=""/>
    <n v="3"/>
    <n v="15.384615384615385"/>
    <s v="0"/>
    <x v="3"/>
  </r>
  <r>
    <x v="1736"/>
    <d v="2012-06-10T15:59:17"/>
    <n v="30000"/>
    <n v="30000"/>
    <s v="USD"/>
    <n v="30000"/>
    <s v="Teacher"/>
    <x v="0"/>
    <s v="Malaysia"/>
    <x v="74"/>
    <s v="1 or 2 hours a day"/>
    <n v="12"/>
    <m/>
    <n v="1"/>
    <n v="2"/>
    <s v=""/>
    <s v=""/>
    <s v=""/>
    <s v=""/>
    <s v=""/>
    <s v=""/>
    <n v="2"/>
    <n v="57.692307692307693"/>
    <s v="0"/>
    <x v="2"/>
  </r>
  <r>
    <x v="1737"/>
    <d v="2012-06-10T17:21:08"/>
    <n v="72000"/>
    <n v="72000"/>
    <s v="EUR"/>
    <n v="91468.759607395754"/>
    <s v="regional sales manager"/>
    <x v="3"/>
    <s v="croatia"/>
    <x v="1"/>
    <s v="1 or 2 hours a day"/>
    <n v="3"/>
    <m/>
    <n v="1"/>
    <n v="2"/>
    <s v=""/>
    <s v=""/>
    <s v=""/>
    <s v=""/>
    <s v=""/>
    <s v=""/>
    <n v="2"/>
    <n v="175.90146078345336"/>
    <s v="0"/>
    <x v="5"/>
  </r>
  <r>
    <x v="1738"/>
    <d v="2012-06-10T20:30:23"/>
    <s v="Â£22300"/>
    <n v="22300"/>
    <s v="GBP"/>
    <n v="35148.775467100437"/>
    <s v="Analysis &amp; insight consultant"/>
    <x v="0"/>
    <s v="UK"/>
    <x v="14"/>
    <s v="All the 8 hours baby, all the 8!"/>
    <n v="4"/>
    <m/>
    <s v=""/>
    <s v=""/>
    <s v=""/>
    <s v=""/>
    <s v=""/>
    <s v=""/>
    <s v=""/>
    <n v="8"/>
    <n v="8"/>
    <n v="16.898449743798288"/>
    <s v="0"/>
    <x v="1"/>
  </r>
  <r>
    <x v="1739"/>
    <d v="2012-06-10T21:52:30"/>
    <s v="Â£31185"/>
    <n v="31185"/>
    <s v="GBP"/>
    <n v="49153.119414418252"/>
    <s v="Data Team Leader"/>
    <x v="3"/>
    <s v="UK"/>
    <x v="14"/>
    <s v="4 to 6 hours a day"/>
    <n v="7"/>
    <m/>
    <s v=""/>
    <s v=""/>
    <s v=""/>
    <n v="4"/>
    <s v=""/>
    <n v="6"/>
    <s v=""/>
    <s v=""/>
    <n v="6"/>
    <n v="31.508409881037341"/>
    <s v="0"/>
    <x v="3"/>
  </r>
  <r>
    <x v="1740"/>
    <d v="2012-06-11T03:11:39"/>
    <n v="150000"/>
    <n v="150000"/>
    <s v="INR"/>
    <n v="2671.1875031163854"/>
    <s v="ENGINEER"/>
    <x v="2"/>
    <s v="India"/>
    <x v="0"/>
    <s v="2 to 3 hours per day"/>
    <n v="1"/>
    <m/>
    <s v=""/>
    <n v="2"/>
    <n v="3"/>
    <s v=""/>
    <s v=""/>
    <s v=""/>
    <s v=""/>
    <s v=""/>
    <n v="3"/>
    <n v="3.4245993629697247"/>
    <s v="0"/>
    <x v="4"/>
  </r>
  <r>
    <x v="1741"/>
    <d v="2012-06-11T05:59:09"/>
    <n v="27000"/>
    <n v="27000"/>
    <s v="GBP"/>
    <n v="42556.81334581667"/>
    <s v="assistant account manager"/>
    <x v="3"/>
    <s v="UK"/>
    <x v="14"/>
    <s v="4 to 6 hours a day"/>
    <n v="3"/>
    <m/>
    <s v=""/>
    <s v=""/>
    <s v=""/>
    <n v="4"/>
    <s v=""/>
    <n v="6"/>
    <s v=""/>
    <s v=""/>
    <n v="6"/>
    <n v="27.280008555010685"/>
    <s v="0"/>
    <x v="5"/>
  </r>
  <r>
    <x v="1742"/>
    <d v="2012-06-11T05:59:55"/>
    <n v="27000"/>
    <n v="27000"/>
    <s v="GBP"/>
    <n v="42556.81334581667"/>
    <s v="assistant account manager"/>
    <x v="3"/>
    <s v="UK"/>
    <x v="14"/>
    <s v="4 to 6 hours a day"/>
    <n v="3"/>
    <m/>
    <s v=""/>
    <s v=""/>
    <s v=""/>
    <n v="4"/>
    <s v=""/>
    <n v="6"/>
    <s v=""/>
    <s v=""/>
    <n v="6"/>
    <n v="27.280008555010685"/>
    <s v="0"/>
    <x v="5"/>
  </r>
  <r>
    <x v="1743"/>
    <d v="2012-06-11T10:04:43"/>
    <n v="74461"/>
    <n v="74461"/>
    <s v="USD"/>
    <n v="74461"/>
    <s v="Scientist III"/>
    <x v="9"/>
    <s v="USA"/>
    <x v="2"/>
    <s v="1 or 2 hours a day"/>
    <n v="9"/>
    <m/>
    <n v="1"/>
    <n v="2"/>
    <s v=""/>
    <s v=""/>
    <s v=""/>
    <s v=""/>
    <s v=""/>
    <s v=""/>
    <n v="2"/>
    <n v="143.19423076923076"/>
    <s v="0"/>
    <x v="3"/>
  </r>
  <r>
    <x v="1744"/>
    <d v="2012-06-11T16:55:40"/>
    <s v="Â£26500"/>
    <n v="26500"/>
    <s v="GBP"/>
    <n v="41768.724209783031"/>
    <s v="Compliance Manager"/>
    <x v="3"/>
    <s v="UK"/>
    <x v="14"/>
    <s v="4 to 6 hours a day"/>
    <n v="16"/>
    <m/>
    <s v=""/>
    <s v=""/>
    <s v=""/>
    <n v="4"/>
    <s v=""/>
    <n v="6"/>
    <s v=""/>
    <s v=""/>
    <n v="6"/>
    <n v="26.774823211399379"/>
    <s v="0"/>
    <x v="2"/>
  </r>
  <r>
    <x v="1745"/>
    <d v="2012-06-11T17:01:58"/>
    <s v="Rs 480000"/>
    <n v="480000"/>
    <s v="INR"/>
    <n v="8547.8000099724322"/>
    <s v="Development Analyst"/>
    <x v="0"/>
    <s v="India"/>
    <x v="0"/>
    <s v="4 to 6 hours a day"/>
    <n v="1"/>
    <m/>
    <s v=""/>
    <s v=""/>
    <s v=""/>
    <n v="4"/>
    <s v=""/>
    <n v="6"/>
    <s v=""/>
    <s v=""/>
    <n v="6"/>
    <n v="5.4793589807515595"/>
    <s v="0"/>
    <x v="4"/>
  </r>
  <r>
    <x v="1746"/>
    <d v="2012-06-11T17:54:22"/>
    <n v="200"/>
    <n v="2400"/>
    <s v="USD"/>
    <n v="2400"/>
    <s v="computer operator"/>
    <x v="0"/>
    <s v="India"/>
    <x v="0"/>
    <s v="2 to 3 hours per day"/>
    <n v="3"/>
    <m/>
    <s v=""/>
    <n v="2"/>
    <n v="3"/>
    <s v=""/>
    <s v=""/>
    <s v=""/>
    <s v=""/>
    <s v=""/>
    <n v="3"/>
    <n v="3.0769230769230771"/>
    <s v="0"/>
    <x v="5"/>
  </r>
  <r>
    <x v="1747"/>
    <d v="2012-06-11T19:40:47"/>
    <s v="3000 $"/>
    <n v="3000"/>
    <s v="USD"/>
    <n v="3000"/>
    <s v="executive"/>
    <x v="0"/>
    <s v="Bangladesh"/>
    <x v="37"/>
    <s v="1 or 2 hours a day"/>
    <n v="12"/>
    <m/>
    <n v="1"/>
    <n v="2"/>
    <s v=""/>
    <s v=""/>
    <s v=""/>
    <s v=""/>
    <s v=""/>
    <s v=""/>
    <n v="2"/>
    <n v="5.7692307692307692"/>
    <s v="0"/>
    <x v="2"/>
  </r>
  <r>
    <x v="1748"/>
    <d v="2012-06-11T19:56:36"/>
    <n v="11000"/>
    <n v="11000"/>
    <s v="USD"/>
    <n v="11000"/>
    <s v="Web Analyst"/>
    <x v="0"/>
    <s v="India"/>
    <x v="0"/>
    <s v="4 to 6 hours a day"/>
    <n v="2"/>
    <m/>
    <s v=""/>
    <s v=""/>
    <s v=""/>
    <n v="4"/>
    <s v=""/>
    <n v="6"/>
    <s v=""/>
    <s v=""/>
    <n v="6"/>
    <n v="7.0512820512820511"/>
    <s v="0"/>
    <x v="5"/>
  </r>
  <r>
    <x v="1749"/>
    <d v="2012-06-11T21:03:36"/>
    <n v="40000"/>
    <n v="40000"/>
    <s v="USD"/>
    <n v="40000"/>
    <s v="Intern"/>
    <x v="0"/>
    <s v="USA"/>
    <x v="2"/>
    <s v="2 to 3 hours per day"/>
    <n v="2"/>
    <m/>
    <s v=""/>
    <n v="2"/>
    <n v="3"/>
    <s v=""/>
    <s v=""/>
    <s v=""/>
    <s v=""/>
    <s v=""/>
    <n v="3"/>
    <n v="51.282051282051285"/>
    <s v="0"/>
    <x v="5"/>
  </r>
  <r>
    <x v="1750"/>
    <d v="2012-06-11T21:29:29"/>
    <n v="300"/>
    <n v="3600"/>
    <s v="USD"/>
    <n v="3600"/>
    <s v="Analyst"/>
    <x v="0"/>
    <s v="India"/>
    <x v="0"/>
    <s v="4 to 6 hours a day"/>
    <n v="1"/>
    <m/>
    <s v=""/>
    <s v=""/>
    <s v=""/>
    <n v="4"/>
    <s v=""/>
    <n v="6"/>
    <s v=""/>
    <s v=""/>
    <n v="6"/>
    <n v="2.3076923076923075"/>
    <s v="0"/>
    <x v="4"/>
  </r>
  <r>
    <x v="1751"/>
    <d v="2012-06-11T21:52:14"/>
    <n v="56600"/>
    <n v="56600"/>
    <s v="USD"/>
    <n v="56600"/>
    <s v="ECommerce Manager"/>
    <x v="3"/>
    <s v="USA"/>
    <x v="2"/>
    <s v="4 to 6 hours a day"/>
    <n v="12"/>
    <m/>
    <s v=""/>
    <s v=""/>
    <s v=""/>
    <n v="4"/>
    <s v=""/>
    <n v="6"/>
    <s v=""/>
    <s v=""/>
    <n v="6"/>
    <n v="36.282051282051285"/>
    <s v="0"/>
    <x v="2"/>
  </r>
  <r>
    <x v="1752"/>
    <d v="2012-06-11T22:21:25"/>
    <n v="33600"/>
    <n v="33600"/>
    <s v="USD"/>
    <n v="33600"/>
    <s v="Executive"/>
    <x v="0"/>
    <s v="Singapore"/>
    <x v="30"/>
    <s v="All the 8 hours baby, all the 8!"/>
    <n v="2"/>
    <m/>
    <s v=""/>
    <s v=""/>
    <s v=""/>
    <s v=""/>
    <s v=""/>
    <s v=""/>
    <s v=""/>
    <n v="8"/>
    <n v="8"/>
    <n v="16.153846153846153"/>
    <s v="0"/>
    <x v="5"/>
  </r>
  <r>
    <x v="1753"/>
    <d v="2012-06-11T22:22:00"/>
    <n v="33600"/>
    <n v="33600"/>
    <s v="USD"/>
    <n v="33600"/>
    <s v="Executive"/>
    <x v="0"/>
    <s v="Singapore"/>
    <x v="30"/>
    <s v="All the 8 hours baby, all the 8!"/>
    <n v="2"/>
    <m/>
    <s v=""/>
    <s v=""/>
    <s v=""/>
    <s v=""/>
    <s v=""/>
    <s v=""/>
    <s v=""/>
    <n v="8"/>
    <n v="8"/>
    <n v="16.153846153846153"/>
    <s v="0"/>
    <x v="5"/>
  </r>
  <r>
    <x v="1754"/>
    <d v="2012-06-12T00:26:07"/>
    <n v="100000"/>
    <n v="100000"/>
    <s v="USD"/>
    <n v="100000"/>
    <s v="analyst"/>
    <x v="0"/>
    <s v="USA"/>
    <x v="2"/>
    <s v="All the 8 hours baby, all the 8!"/>
    <n v="12"/>
    <m/>
    <s v=""/>
    <s v=""/>
    <s v=""/>
    <s v=""/>
    <s v=""/>
    <s v=""/>
    <s v=""/>
    <n v="8"/>
    <n v="8"/>
    <n v="48.07692307692308"/>
    <s v="0"/>
    <x v="2"/>
  </r>
  <r>
    <x v="1755"/>
    <d v="2012-06-12T01:55:12"/>
    <n v="40000"/>
    <n v="40000"/>
    <s v="CAD"/>
    <n v="39334.460921213074"/>
    <s v="Machine Scheduler"/>
    <x v="0"/>
    <s v="Canada"/>
    <x v="17"/>
    <s v="1 or 2 hours a day"/>
    <n v="1"/>
    <m/>
    <n v="1"/>
    <n v="2"/>
    <s v=""/>
    <s v=""/>
    <s v=""/>
    <s v=""/>
    <s v=""/>
    <s v=""/>
    <n v="2"/>
    <n v="75.643194079255906"/>
    <s v="0"/>
    <x v="4"/>
  </r>
  <r>
    <x v="1756"/>
    <d v="2012-06-12T01:58:00"/>
    <n v="400000"/>
    <n v="400000"/>
    <s v="INR"/>
    <n v="7123.1666749770275"/>
    <s v="business analyst"/>
    <x v="0"/>
    <s v="India"/>
    <x v="0"/>
    <s v="2 to 3 hours per day"/>
    <n v="3"/>
    <m/>
    <s v=""/>
    <n v="2"/>
    <n v="3"/>
    <s v=""/>
    <s v=""/>
    <s v=""/>
    <s v=""/>
    <s v=""/>
    <n v="3"/>
    <n v="9.1322649679192658"/>
    <s v="0"/>
    <x v="5"/>
  </r>
  <r>
    <x v="1757"/>
    <d v="2012-06-12T02:43:17"/>
    <s v="$65,000 US"/>
    <n v="65000"/>
    <s v="USD"/>
    <n v="65000"/>
    <s v="Sr Financial Systems Analyst"/>
    <x v="0"/>
    <s v="USA"/>
    <x v="2"/>
    <s v="4 to 6 hours a day"/>
    <n v="14"/>
    <m/>
    <s v=""/>
    <s v=""/>
    <s v=""/>
    <n v="4"/>
    <s v=""/>
    <n v="6"/>
    <s v=""/>
    <s v=""/>
    <n v="6"/>
    <n v="41.666666666666671"/>
    <s v="0"/>
    <x v="2"/>
  </r>
  <r>
    <x v="1758"/>
    <d v="2012-06-12T02:59:16"/>
    <n v="65000"/>
    <n v="65000"/>
    <s v="USD"/>
    <n v="65000"/>
    <s v="Data Analyst"/>
    <x v="0"/>
    <s v="USA"/>
    <x v="2"/>
    <s v="2 to 3 hours per day"/>
    <n v="10"/>
    <m/>
    <s v=""/>
    <n v="2"/>
    <n v="3"/>
    <s v=""/>
    <s v=""/>
    <s v=""/>
    <s v=""/>
    <s v=""/>
    <n v="3"/>
    <n v="83.333333333333343"/>
    <s v="0"/>
    <x v="3"/>
  </r>
  <r>
    <x v="1759"/>
    <d v="2012-06-12T03:32:27"/>
    <n v="65000"/>
    <n v="65000"/>
    <s v="USD"/>
    <n v="65000"/>
    <s v="Assistant Controller"/>
    <x v="1"/>
    <s v="USA"/>
    <x v="2"/>
    <s v="2 to 3 hours per day"/>
    <n v="13"/>
    <m/>
    <s v=""/>
    <n v="2"/>
    <n v="3"/>
    <s v=""/>
    <s v=""/>
    <s v=""/>
    <s v=""/>
    <s v=""/>
    <n v="3"/>
    <n v="83.333333333333343"/>
    <s v="0"/>
    <x v="2"/>
  </r>
  <r>
    <x v="1760"/>
    <d v="2012-06-12T03:45:25"/>
    <n v="78000"/>
    <n v="78000"/>
    <s v="CAD"/>
    <n v="76702.198796365497"/>
    <s v="SFA"/>
    <x v="0"/>
    <s v="Canada"/>
    <x v="17"/>
    <s v="All the 8 hours baby, all the 8!"/>
    <n v="4"/>
    <m/>
    <s v=""/>
    <s v=""/>
    <s v=""/>
    <s v=""/>
    <s v=""/>
    <s v=""/>
    <s v=""/>
    <n v="8"/>
    <n v="8"/>
    <n v="36.876057113637259"/>
    <s v="0"/>
    <x v="1"/>
  </r>
  <r>
    <x v="1761"/>
    <d v="2012-06-12T06:36:12"/>
    <n v="63000"/>
    <n v="63000"/>
    <s v="USD"/>
    <n v="63000"/>
    <s v="Sales Analyst"/>
    <x v="0"/>
    <s v="USA"/>
    <x v="2"/>
    <s v="All the 8 hours baby, all the 8!"/>
    <n v="10"/>
    <m/>
    <s v=""/>
    <s v=""/>
    <s v=""/>
    <s v=""/>
    <s v=""/>
    <s v=""/>
    <s v=""/>
    <n v="8"/>
    <n v="8"/>
    <n v="30.28846153846154"/>
    <s v="0"/>
    <x v="3"/>
  </r>
  <r>
    <x v="1762"/>
    <d v="2012-06-12T08:36:15"/>
    <n v="87000"/>
    <n v="87000"/>
    <s v="USD"/>
    <n v="87000"/>
    <s v="Ð˜Ð¨ Ð¤Ñ‚Ñ„Ð´Ð½Ñ‹Ðµ"/>
    <x v="9"/>
    <s v="USA"/>
    <x v="2"/>
    <s v="4 to 6 hours a day"/>
    <n v="3"/>
    <m/>
    <s v=""/>
    <s v=""/>
    <s v=""/>
    <n v="4"/>
    <s v=""/>
    <n v="6"/>
    <s v=""/>
    <s v=""/>
    <n v="6"/>
    <n v="55.769230769230766"/>
    <s v="0"/>
    <x v="5"/>
  </r>
  <r>
    <x v="1763"/>
    <d v="2012-06-12T08:46:15"/>
    <n v="45000"/>
    <n v="45000"/>
    <s v="USD"/>
    <n v="45000"/>
    <s v="ba"/>
    <x v="0"/>
    <s v="USA"/>
    <x v="2"/>
    <s v="4 to 6 hours a day"/>
    <n v="4"/>
    <m/>
    <s v=""/>
    <s v=""/>
    <s v=""/>
    <n v="4"/>
    <s v=""/>
    <n v="6"/>
    <s v=""/>
    <s v=""/>
    <n v="6"/>
    <n v="28.846153846153847"/>
    <s v="0"/>
    <x v="1"/>
  </r>
  <r>
    <x v="1764"/>
    <d v="2012-06-12T12:15:46"/>
    <n v="85000"/>
    <n v="85000"/>
    <s v="USD"/>
    <n v="85000"/>
    <s v="Lead Financial Analyst"/>
    <x v="0"/>
    <s v="USA"/>
    <x v="2"/>
    <s v="All the 8 hours baby, all the 8!"/>
    <n v="3"/>
    <m/>
    <s v=""/>
    <s v=""/>
    <s v=""/>
    <s v=""/>
    <s v=""/>
    <s v=""/>
    <s v=""/>
    <n v="8"/>
    <n v="8"/>
    <n v="40.865384615384613"/>
    <s v="0"/>
    <x v="5"/>
  </r>
  <r>
    <x v="1765"/>
    <d v="2012-06-12T15:09:22"/>
    <n v="156000"/>
    <n v="156000"/>
    <s v="AUD"/>
    <n v="159105.90639881117"/>
    <s v="Senior Associate Engineer"/>
    <x v="2"/>
    <s v="Australia"/>
    <x v="16"/>
    <s v="2 to 3 hours per day"/>
    <n v="12"/>
    <m/>
    <s v=""/>
    <n v="2"/>
    <n v="3"/>
    <s v=""/>
    <s v=""/>
    <s v=""/>
    <s v=""/>
    <s v=""/>
    <n v="3"/>
    <n v="203.98193128052716"/>
    <s v="0"/>
    <x v="2"/>
  </r>
  <r>
    <x v="1766"/>
    <d v="2012-06-12T15:58:36"/>
    <n v="560000"/>
    <n v="560000"/>
    <s v="INR"/>
    <n v="9972.4333449678379"/>
    <s v="Associate Manager"/>
    <x v="3"/>
    <s v="India"/>
    <x v="0"/>
    <s v="2 to 3 hours per day"/>
    <n v="4"/>
    <m/>
    <s v=""/>
    <n v="2"/>
    <n v="3"/>
    <s v=""/>
    <s v=""/>
    <s v=""/>
    <s v=""/>
    <s v=""/>
    <n v="3"/>
    <n v="12.785170955086972"/>
    <s v="0"/>
    <x v="1"/>
  </r>
  <r>
    <x v="1767"/>
    <d v="2012-06-12T16:16:25"/>
    <n v="14000"/>
    <n v="14000"/>
    <s v="USD"/>
    <n v="14000"/>
    <s v="Manager"/>
    <x v="3"/>
    <s v="India"/>
    <x v="0"/>
    <s v="4 to 6 hours a day"/>
    <n v="5"/>
    <m/>
    <s v=""/>
    <s v=""/>
    <s v=""/>
    <n v="4"/>
    <s v=""/>
    <n v="6"/>
    <s v=""/>
    <s v=""/>
    <n v="6"/>
    <n v="8.9743589743589745"/>
    <s v="0"/>
    <x v="1"/>
  </r>
  <r>
    <x v="1768"/>
    <d v="2012-06-12T18:09:58"/>
    <s v="Â£32000"/>
    <n v="32000"/>
    <s v="GBP"/>
    <n v="50437.70470615309"/>
    <s v="Business Analyst"/>
    <x v="0"/>
    <s v="UK"/>
    <x v="14"/>
    <s v="4 to 6 hours a day"/>
    <n v="20"/>
    <m/>
    <s v=""/>
    <s v=""/>
    <s v=""/>
    <n v="4"/>
    <s v=""/>
    <n v="6"/>
    <s v=""/>
    <s v=""/>
    <n v="6"/>
    <n v="32.331861991123773"/>
    <s v="0"/>
    <x v="2"/>
  </r>
  <r>
    <x v="1769"/>
    <d v="2012-06-12T18:28:39"/>
    <n v="32000"/>
    <n v="32000"/>
    <s v="GBP"/>
    <n v="50437.70470615309"/>
    <s v="Financial Analyst"/>
    <x v="0"/>
    <s v="UK"/>
    <x v="14"/>
    <s v="All the 8 hours baby, all the 8!"/>
    <n v="1"/>
    <m/>
    <s v=""/>
    <s v=""/>
    <s v=""/>
    <s v=""/>
    <s v=""/>
    <s v=""/>
    <s v=""/>
    <n v="8"/>
    <n v="8"/>
    <n v="24.248896493342833"/>
    <s v="0"/>
    <x v="4"/>
  </r>
  <r>
    <x v="1770"/>
    <d v="2012-06-12T20:11:24"/>
    <n v="8900"/>
    <n v="1281600"/>
    <s v="PKR"/>
    <n v="13603.016099449767"/>
    <s v="Manager MIS &amp; Analytics"/>
    <x v="3"/>
    <s v="pakistan"/>
    <x v="3"/>
    <s v="All the 8 hours baby, all the 8!"/>
    <n v="8"/>
    <m/>
    <s v=""/>
    <s v=""/>
    <s v=""/>
    <s v=""/>
    <s v=""/>
    <s v=""/>
    <s v=""/>
    <n v="8"/>
    <n v="8"/>
    <n v="6.5399115862739263"/>
    <s v="0"/>
    <x v="3"/>
  </r>
  <r>
    <x v="1771"/>
    <d v="2012-06-12T20:47:33"/>
    <s v="aud145000"/>
    <n v="145000"/>
    <s v="AUD"/>
    <n v="147886.90017838217"/>
    <s v="Financial controller"/>
    <x v="1"/>
    <s v="Australia"/>
    <x v="16"/>
    <s v="2 to 3 hours per day"/>
    <n v="15"/>
    <m/>
    <s v=""/>
    <n v="2"/>
    <n v="3"/>
    <s v=""/>
    <s v=""/>
    <s v=""/>
    <s v=""/>
    <s v=""/>
    <n v="3"/>
    <n v="189.59858997228483"/>
    <s v="0"/>
    <x v="2"/>
  </r>
  <r>
    <x v="1772"/>
    <d v="2012-06-12T21:47:54"/>
    <n v="280000"/>
    <n v="280000"/>
    <s v="INR"/>
    <n v="4986.216672483919"/>
    <s v="Sales Cordinator"/>
    <x v="0"/>
    <s v="India"/>
    <x v="0"/>
    <s v="All the 8 hours baby, all the 8!"/>
    <n v="8"/>
    <m/>
    <s v=""/>
    <s v=""/>
    <s v=""/>
    <s v=""/>
    <s v=""/>
    <s v=""/>
    <s v=""/>
    <n v="8"/>
    <n v="8"/>
    <n v="2.397219554078807"/>
    <s v="0"/>
    <x v="3"/>
  </r>
  <r>
    <x v="1773"/>
    <d v="2012-06-12T21:58:21"/>
    <n v="4800"/>
    <n v="4800"/>
    <s v="USD"/>
    <n v="4800"/>
    <s v="Sr Executive"/>
    <x v="3"/>
    <s v="India"/>
    <x v="0"/>
    <s v="All the 8 hours baby, all the 8!"/>
    <n v="3"/>
    <m/>
    <s v=""/>
    <s v=""/>
    <s v=""/>
    <s v=""/>
    <s v=""/>
    <s v=""/>
    <s v=""/>
    <n v="8"/>
    <n v="8"/>
    <n v="2.3076923076923075"/>
    <s v="0"/>
    <x v="5"/>
  </r>
  <r>
    <x v="1774"/>
    <d v="2012-06-13T00:20:14"/>
    <s v="4.5 Laks"/>
    <n v="450000"/>
    <s v="INR"/>
    <n v="8013.5625093491553"/>
    <s v="MIS Executive"/>
    <x v="7"/>
    <s v="India"/>
    <x v="0"/>
    <s v="4 to 6 hours a day"/>
    <n v="4"/>
    <m/>
    <s v=""/>
    <s v=""/>
    <s v=""/>
    <n v="4"/>
    <s v=""/>
    <n v="6"/>
    <s v=""/>
    <s v=""/>
    <n v="6"/>
    <n v="5.1368990444545863"/>
    <s v="0"/>
    <x v="1"/>
  </r>
  <r>
    <x v="1775"/>
    <d v="2012-06-13T00:23:31"/>
    <n v="80000"/>
    <n v="80000"/>
    <s v="USD"/>
    <n v="80000"/>
    <s v="Manager, Operations"/>
    <x v="3"/>
    <s v="USA"/>
    <x v="2"/>
    <s v="4 to 6 hours a day"/>
    <n v="2"/>
    <m/>
    <s v=""/>
    <s v=""/>
    <s v=""/>
    <n v="4"/>
    <s v=""/>
    <n v="6"/>
    <s v=""/>
    <s v=""/>
    <n v="6"/>
    <n v="51.282051282051285"/>
    <s v="0"/>
    <x v="5"/>
  </r>
  <r>
    <x v="1776"/>
    <d v="2012-06-13T00:37:24"/>
    <s v="â‚¬ 45000"/>
    <n v="45000"/>
    <s v="EUR"/>
    <n v="57167.974754622352"/>
    <s v="IT Trainer"/>
    <x v="0"/>
    <s v="Netherlands"/>
    <x v="18"/>
    <s v="2 to 3 hours per day"/>
    <n v="14"/>
    <m/>
    <s v=""/>
    <n v="2"/>
    <n v="3"/>
    <s v=""/>
    <s v=""/>
    <s v=""/>
    <s v=""/>
    <s v=""/>
    <n v="3"/>
    <n v="73.292275326438912"/>
    <s v="0"/>
    <x v="2"/>
  </r>
  <r>
    <x v="1777"/>
    <d v="2012-06-13T00:50:20"/>
    <n v="20000"/>
    <n v="20000"/>
    <s v="USD"/>
    <n v="20000"/>
    <s v="administrator"/>
    <x v="0"/>
    <s v="Canada"/>
    <x v="17"/>
    <s v="2 to 3 hours per day"/>
    <n v="2"/>
    <m/>
    <s v=""/>
    <n v="2"/>
    <n v="3"/>
    <s v=""/>
    <s v=""/>
    <s v=""/>
    <s v=""/>
    <s v=""/>
    <n v="3"/>
    <n v="25.641025641025642"/>
    <s v="0"/>
    <x v="5"/>
  </r>
  <r>
    <x v="1778"/>
    <d v="2012-06-13T01:56:23"/>
    <n v="70000"/>
    <n v="70000"/>
    <s v="USD"/>
    <n v="70000"/>
    <s v="business analyst"/>
    <x v="0"/>
    <s v="USA"/>
    <x v="2"/>
    <s v="2 to 3 hours per day"/>
    <n v="5"/>
    <m/>
    <s v=""/>
    <n v="2"/>
    <n v="3"/>
    <s v=""/>
    <s v=""/>
    <s v=""/>
    <s v=""/>
    <s v=""/>
    <n v="3"/>
    <n v="89.743589743589737"/>
    <s v="0"/>
    <x v="1"/>
  </r>
  <r>
    <x v="1779"/>
    <d v="2012-06-13T03:23:05"/>
    <s v="$214,000  USD"/>
    <n v="214000"/>
    <s v="USD"/>
    <n v="214000"/>
    <s v="Assistant Corporate Controller"/>
    <x v="1"/>
    <s v="USA"/>
    <x v="2"/>
    <s v="All the 8 hours baby, all the 8!"/>
    <n v="20"/>
    <m/>
    <s v=""/>
    <s v=""/>
    <s v=""/>
    <s v=""/>
    <s v=""/>
    <s v=""/>
    <s v=""/>
    <n v="8"/>
    <n v="8"/>
    <n v="102.88461538461539"/>
    <s v="0"/>
    <x v="2"/>
  </r>
  <r>
    <x v="1780"/>
    <d v="2012-06-13T03:48:39"/>
    <n v="78000"/>
    <n v="78000"/>
    <s v="USD"/>
    <n v="78000"/>
    <s v="Data Integration Engenieer"/>
    <x v="2"/>
    <s v="USA"/>
    <x v="2"/>
    <s v="All the 8 hours baby, all the 8!"/>
    <n v="5"/>
    <m/>
    <s v=""/>
    <s v=""/>
    <s v=""/>
    <s v=""/>
    <s v=""/>
    <s v=""/>
    <s v=""/>
    <n v="8"/>
    <n v="8"/>
    <n v="37.5"/>
    <s v="0"/>
    <x v="1"/>
  </r>
  <r>
    <x v="1781"/>
    <d v="2012-06-13T04:39:37"/>
    <n v="42307.199999999997"/>
    <n v="42307"/>
    <s v="USD"/>
    <n v="42307"/>
    <s v="purchasing operations administrator"/>
    <x v="0"/>
    <s v="USA"/>
    <x v="2"/>
    <s v="2 to 3 hours per day"/>
    <n v="25"/>
    <m/>
    <s v=""/>
    <n v="2"/>
    <n v="3"/>
    <s v=""/>
    <s v=""/>
    <s v=""/>
    <s v=""/>
    <s v=""/>
    <n v="3"/>
    <n v="54.23974358974359"/>
    <s v="0"/>
    <x v="2"/>
  </r>
  <r>
    <x v="1782"/>
    <d v="2012-06-13T04:40:03"/>
    <n v="33250"/>
    <n v="33250"/>
    <s v="USD"/>
    <n v="33250"/>
    <s v="Planning and Logistics Coordinator"/>
    <x v="3"/>
    <s v="USA"/>
    <x v="2"/>
    <s v="All the 8 hours baby, all the 8!"/>
    <n v="20"/>
    <m/>
    <s v=""/>
    <s v=""/>
    <s v=""/>
    <s v=""/>
    <s v=""/>
    <s v=""/>
    <s v=""/>
    <n v="8"/>
    <n v="8"/>
    <n v="15.985576923076923"/>
    <s v="0"/>
    <x v="2"/>
  </r>
  <r>
    <x v="1783"/>
    <d v="2012-06-13T05:20:32"/>
    <s v="1600â‚¬ net monthly"/>
    <n v="19200"/>
    <s v="EUR"/>
    <n v="24391.669228638868"/>
    <s v="bank clerk"/>
    <x v="0"/>
    <s v="italy"/>
    <x v="63"/>
    <s v="4 to 6 hours a day"/>
    <n v="10"/>
    <m/>
    <s v=""/>
    <s v=""/>
    <s v=""/>
    <n v="4"/>
    <s v=""/>
    <n v="6"/>
    <s v=""/>
    <s v=""/>
    <n v="6"/>
    <n v="15.635685402973634"/>
    <s v="0"/>
    <x v="3"/>
  </r>
  <r>
    <x v="1784"/>
    <d v="2012-06-13T06:19:24"/>
    <n v="120000"/>
    <n v="120000"/>
    <s v="USD"/>
    <n v="120000"/>
    <s v="Financial Modeler"/>
    <x v="5"/>
    <s v="USA"/>
    <x v="2"/>
    <s v="4 to 6 hours a day"/>
    <n v="20"/>
    <m/>
    <s v=""/>
    <s v=""/>
    <s v=""/>
    <n v="4"/>
    <s v=""/>
    <n v="6"/>
    <s v=""/>
    <s v=""/>
    <n v="6"/>
    <n v="76.92307692307692"/>
    <s v="0"/>
    <x v="2"/>
  </r>
  <r>
    <x v="1785"/>
    <d v="2012-06-13T11:58:30"/>
    <n v="20000"/>
    <n v="20000"/>
    <s v="USD"/>
    <n v="20000"/>
    <s v="Personal Assistant"/>
    <x v="0"/>
    <s v="Hong Kong"/>
    <x v="103"/>
    <s v="1 or 2 hours a day"/>
    <n v="1"/>
    <m/>
    <n v="1"/>
    <n v="2"/>
    <s v=""/>
    <s v=""/>
    <s v=""/>
    <s v=""/>
    <s v=""/>
    <s v=""/>
    <n v="2"/>
    <n v="38.46153846153846"/>
    <s v="0"/>
    <x v="4"/>
  </r>
  <r>
    <x v="1786"/>
    <d v="2012-06-13T17:22:47"/>
    <n v="15000"/>
    <n v="15000"/>
    <s v="USD"/>
    <n v="15000"/>
    <s v="senior associate"/>
    <x v="0"/>
    <s v="India"/>
    <x v="0"/>
    <s v="2 to 3 hours per day"/>
    <n v="0.3"/>
    <m/>
    <s v=""/>
    <n v="2"/>
    <n v="3"/>
    <s v=""/>
    <s v=""/>
    <s v=""/>
    <s v=""/>
    <s v=""/>
    <n v="3"/>
    <n v="19.23076923076923"/>
    <s v="0"/>
    <x v="4"/>
  </r>
  <r>
    <x v="1787"/>
    <d v="2012-06-13T18:25:00"/>
    <s v="INR 10 lacs p.a."/>
    <n v="1000000"/>
    <s v="INR"/>
    <n v="17807.916687442568"/>
    <s v="Mnanager- Customer Project finance &amp; recovery"/>
    <x v="3"/>
    <s v="India"/>
    <x v="0"/>
    <s v="2 to 3 hours per day"/>
    <n v="10"/>
    <m/>
    <s v=""/>
    <n v="2"/>
    <n v="3"/>
    <s v=""/>
    <s v=""/>
    <s v=""/>
    <s v=""/>
    <s v=""/>
    <n v="3"/>
    <n v="22.830662419798163"/>
    <s v="0"/>
    <x v="3"/>
  </r>
  <r>
    <x v="1788"/>
    <d v="2012-06-13T19:20:25"/>
    <n v="900000"/>
    <n v="900000"/>
    <s v="INR"/>
    <n v="16027.125018698311"/>
    <s v="Lead "/>
    <x v="3"/>
    <s v="India"/>
    <x v="0"/>
    <s v="2 to 3 hours per day"/>
    <n v="6"/>
    <m/>
    <s v=""/>
    <n v="2"/>
    <n v="3"/>
    <s v=""/>
    <s v=""/>
    <s v=""/>
    <s v=""/>
    <s v=""/>
    <n v="3"/>
    <n v="20.547596177818345"/>
    <s v="0"/>
    <x v="3"/>
  </r>
  <r>
    <x v="1789"/>
    <d v="2012-06-13T19:33:58"/>
    <s v="36000 British pounds"/>
    <n v="36000"/>
    <s v="GBP"/>
    <n v="56742.417794422225"/>
    <s v="Senior officer data reporting"/>
    <x v="3"/>
    <s v="UK"/>
    <x v="14"/>
    <s v="All the 8 hours baby, all the 8!"/>
    <n v="7"/>
    <m/>
    <s v=""/>
    <s v=""/>
    <s v=""/>
    <s v=""/>
    <s v=""/>
    <s v=""/>
    <s v=""/>
    <n v="8"/>
    <n v="8"/>
    <n v="27.280008555010685"/>
    <s v="0"/>
    <x v="3"/>
  </r>
  <r>
    <x v="1790"/>
    <d v="2012-06-13T19:40:16"/>
    <n v="1200000"/>
    <n v="1200000"/>
    <s v="INR"/>
    <n v="21369.500024931083"/>
    <s v="AM"/>
    <x v="3"/>
    <s v="India"/>
    <x v="0"/>
    <s v="4 to 6 hours a day"/>
    <n v="7"/>
    <m/>
    <s v=""/>
    <s v=""/>
    <s v=""/>
    <n v="4"/>
    <s v=""/>
    <n v="6"/>
    <s v=""/>
    <s v=""/>
    <n v="6"/>
    <n v="13.698397451878899"/>
    <s v="0"/>
    <x v="3"/>
  </r>
  <r>
    <x v="1791"/>
    <d v="2012-06-13T20:39:18"/>
    <n v="425000"/>
    <n v="425000"/>
    <s v="INR"/>
    <n v="7568.3645921630914"/>
    <s v="accountant"/>
    <x v="5"/>
    <s v="India"/>
    <x v="0"/>
    <s v="2 to 3 hours per day"/>
    <n v="6"/>
    <m/>
    <s v=""/>
    <n v="2"/>
    <n v="3"/>
    <s v=""/>
    <s v=""/>
    <s v=""/>
    <s v=""/>
    <s v=""/>
    <n v="3"/>
    <n v="9.7030315284142183"/>
    <s v="0"/>
    <x v="3"/>
  </r>
  <r>
    <x v="1792"/>
    <d v="2012-06-13T23:32:36"/>
    <n v="50000"/>
    <n v="50000"/>
    <s v="GBP"/>
    <n v="78808.913603364199"/>
    <s v="Assistant Financial Accountant"/>
    <x v="5"/>
    <s v="UK"/>
    <x v="14"/>
    <s v="2 to 3 hours per day"/>
    <n v="10"/>
    <m/>
    <s v=""/>
    <n v="2"/>
    <n v="3"/>
    <s v=""/>
    <s v=""/>
    <s v=""/>
    <s v=""/>
    <s v=""/>
    <n v="3"/>
    <n v="101.03706872226179"/>
    <s v="0"/>
    <x v="3"/>
  </r>
  <r>
    <x v="1793"/>
    <d v="2012-06-14T01:55:13"/>
    <n v="60000"/>
    <n v="60000"/>
    <s v="USD"/>
    <n v="60000"/>
    <s v="Business Analyst"/>
    <x v="0"/>
    <s v="USA"/>
    <x v="2"/>
    <s v="4 to 6 hours a day"/>
    <n v="15"/>
    <m/>
    <s v=""/>
    <s v=""/>
    <s v=""/>
    <n v="4"/>
    <s v=""/>
    <n v="6"/>
    <s v=""/>
    <s v=""/>
    <n v="6"/>
    <n v="38.46153846153846"/>
    <s v="0"/>
    <x v="2"/>
  </r>
  <r>
    <x v="1794"/>
    <d v="2012-06-14T02:44:43"/>
    <n v="57000"/>
    <n v="57000"/>
    <s v="USD"/>
    <n v="57000"/>
    <s v="Staff Accountant"/>
    <x v="5"/>
    <s v="USA"/>
    <x v="2"/>
    <s v="4 to 6 hours a day"/>
    <n v="9"/>
    <m/>
    <s v=""/>
    <s v=""/>
    <s v=""/>
    <n v="4"/>
    <s v=""/>
    <n v="6"/>
    <s v=""/>
    <s v=""/>
    <n v="6"/>
    <n v="36.53846153846154"/>
    <s v="0"/>
    <x v="3"/>
  </r>
  <r>
    <x v="1795"/>
    <d v="2012-06-14T04:22:36"/>
    <n v="40000"/>
    <n v="40000"/>
    <s v="USD"/>
    <n v="40000"/>
    <s v="Rates Analyst"/>
    <x v="0"/>
    <s v="USA"/>
    <x v="2"/>
    <s v="2 to 3 hours per day"/>
    <n v="0"/>
    <m/>
    <s v=""/>
    <n v="2"/>
    <n v="3"/>
    <s v=""/>
    <s v=""/>
    <s v=""/>
    <s v=""/>
    <s v=""/>
    <n v="3"/>
    <n v="51.282051282051285"/>
    <s v="0"/>
    <x v="0"/>
  </r>
  <r>
    <x v="1796"/>
    <d v="2012-06-14T07:16:41"/>
    <n v="80000"/>
    <n v="80000"/>
    <s v="USD"/>
    <n v="80000"/>
    <s v="Project Controller"/>
    <x v="1"/>
    <s v="USA"/>
    <x v="2"/>
    <s v="4 to 6 hours a day"/>
    <n v="9"/>
    <m/>
    <s v=""/>
    <s v=""/>
    <s v=""/>
    <n v="4"/>
    <s v=""/>
    <n v="6"/>
    <s v=""/>
    <s v=""/>
    <n v="6"/>
    <n v="51.282051282051285"/>
    <s v="0"/>
    <x v="3"/>
  </r>
  <r>
    <x v="1797"/>
    <d v="2012-06-14T12:27:30"/>
    <n v="118000"/>
    <n v="118000"/>
    <s v="USD"/>
    <n v="118000"/>
    <s v="AVP"/>
    <x v="4"/>
    <s v="USA"/>
    <x v="2"/>
    <s v="4 to 6 hours a day"/>
    <n v="6"/>
    <m/>
    <s v=""/>
    <s v=""/>
    <s v=""/>
    <n v="4"/>
    <s v=""/>
    <n v="6"/>
    <s v=""/>
    <s v=""/>
    <n v="6"/>
    <n v="75.641025641025649"/>
    <s v="0"/>
    <x v="3"/>
  </r>
  <r>
    <x v="1798"/>
    <d v="2012-06-14T14:08:58"/>
    <n v="5000"/>
    <n v="60000"/>
    <s v="USD"/>
    <n v="60000"/>
    <s v="Analyst"/>
    <x v="0"/>
    <s v="UAE"/>
    <x v="21"/>
    <s v="4 to 6 hours a day"/>
    <n v="5"/>
    <m/>
    <s v=""/>
    <s v=""/>
    <s v=""/>
    <n v="4"/>
    <s v=""/>
    <n v="6"/>
    <s v=""/>
    <s v=""/>
    <n v="6"/>
    <n v="38.46153846153846"/>
    <s v="0"/>
    <x v="1"/>
  </r>
  <r>
    <x v="1799"/>
    <d v="2012-06-14T18:27:04"/>
    <n v="560"/>
    <n v="6720"/>
    <s v="USD"/>
    <n v="6720"/>
    <s v="accoutant"/>
    <x v="5"/>
    <s v="India"/>
    <x v="0"/>
    <s v="4 to 6 hours a day"/>
    <n v="5"/>
    <m/>
    <s v=""/>
    <s v=""/>
    <s v=""/>
    <n v="4"/>
    <s v=""/>
    <n v="6"/>
    <s v=""/>
    <s v=""/>
    <n v="6"/>
    <n v="4.3076923076923075"/>
    <s v="0"/>
    <x v="1"/>
  </r>
  <r>
    <x v="1800"/>
    <d v="2012-06-14T22:03:05"/>
    <n v="1720"/>
    <n v="20640"/>
    <s v="USD"/>
    <n v="20640"/>
    <s v="Programme Officer"/>
    <x v="3"/>
    <s v="Singapore"/>
    <x v="30"/>
    <s v="4 to 6 hours a day"/>
    <n v="3"/>
    <m/>
    <s v=""/>
    <s v=""/>
    <s v=""/>
    <n v="4"/>
    <s v=""/>
    <n v="6"/>
    <s v=""/>
    <s v=""/>
    <n v="6"/>
    <n v="13.23076923076923"/>
    <s v="0"/>
    <x v="5"/>
  </r>
  <r>
    <x v="1801"/>
    <d v="2012-06-15T00:35:45"/>
    <n v="50000"/>
    <n v="50000"/>
    <s v="USD"/>
    <n v="50000"/>
    <s v="Digital Media Analyst"/>
    <x v="0"/>
    <s v="USA"/>
    <x v="2"/>
    <s v="All the 8 hours baby, all the 8!"/>
    <n v="15"/>
    <m/>
    <s v=""/>
    <s v=""/>
    <s v=""/>
    <s v=""/>
    <s v=""/>
    <s v=""/>
    <s v=""/>
    <n v="8"/>
    <n v="8"/>
    <n v="24.03846153846154"/>
    <s v="0"/>
    <x v="2"/>
  </r>
  <r>
    <x v="1802"/>
    <d v="2012-06-15T00:52:38"/>
    <n v="2000"/>
    <n v="24000"/>
    <s v="USD"/>
    <n v="24000"/>
    <s v="Plant Controller"/>
    <x v="1"/>
    <s v="Russia"/>
    <x v="13"/>
    <s v="All the 8 hours baby, all the 8!"/>
    <n v="23"/>
    <m/>
    <s v=""/>
    <s v=""/>
    <s v=""/>
    <s v=""/>
    <s v=""/>
    <s v=""/>
    <s v=""/>
    <n v="8"/>
    <n v="8"/>
    <n v="11.538461538461538"/>
    <s v="0"/>
    <x v="2"/>
  </r>
  <r>
    <x v="1803"/>
    <d v="2012-06-15T01:02:48"/>
    <n v="60000"/>
    <n v="60000"/>
    <s v="USD"/>
    <n v="60000"/>
    <s v="Business Analyst"/>
    <x v="0"/>
    <s v="USA"/>
    <x v="2"/>
    <s v="2 to 3 hours per day"/>
    <n v="3"/>
    <m/>
    <s v=""/>
    <n v="2"/>
    <n v="3"/>
    <s v=""/>
    <s v=""/>
    <s v=""/>
    <s v=""/>
    <s v=""/>
    <n v="3"/>
    <n v="76.92307692307692"/>
    <s v="0"/>
    <x v="5"/>
  </r>
  <r>
    <x v="1804"/>
    <d v="2012-06-15T01:10:09"/>
    <n v="37500"/>
    <n v="37500"/>
    <s v="USD"/>
    <n v="37500"/>
    <s v="consultant"/>
    <x v="8"/>
    <s v="India"/>
    <x v="0"/>
    <s v="All the 8 hours baby, all the 8!"/>
    <n v="0"/>
    <m/>
    <s v=""/>
    <s v=""/>
    <s v=""/>
    <s v=""/>
    <s v=""/>
    <s v=""/>
    <s v=""/>
    <n v="8"/>
    <n v="8"/>
    <n v="18.028846153846153"/>
    <s v="0"/>
    <x v="0"/>
  </r>
  <r>
    <x v="1805"/>
    <d v="2012-06-15T02:24:44"/>
    <n v="40000"/>
    <n v="40000"/>
    <s v="USD"/>
    <n v="40000"/>
    <s v="Research Support Specialist"/>
    <x v="6"/>
    <s v="USA"/>
    <x v="2"/>
    <s v="4 to 6 hours a day"/>
    <n v="1"/>
    <m/>
    <s v=""/>
    <s v=""/>
    <s v=""/>
    <n v="4"/>
    <s v=""/>
    <n v="6"/>
    <s v=""/>
    <s v=""/>
    <n v="6"/>
    <n v="25.641025641025642"/>
    <s v="0"/>
    <x v="4"/>
  </r>
  <r>
    <x v="1806"/>
    <d v="2012-06-15T02:30:11"/>
    <s v="US$ 85000"/>
    <n v="85000"/>
    <s v="USD"/>
    <n v="85000"/>
    <s v="Chief Financial Officer"/>
    <x v="4"/>
    <s v="USA"/>
    <x v="2"/>
    <s v="2 to 3 hours per day"/>
    <n v="15"/>
    <m/>
    <s v=""/>
    <n v="2"/>
    <n v="3"/>
    <s v=""/>
    <s v=""/>
    <s v=""/>
    <s v=""/>
    <s v=""/>
    <n v="3"/>
    <n v="108.97435897435896"/>
    <s v="0"/>
    <x v="2"/>
  </r>
  <r>
    <x v="1807"/>
    <d v="2012-06-15T03:00:04"/>
    <n v="30000"/>
    <n v="30000"/>
    <s v="USD"/>
    <n v="30000"/>
    <s v="Trainee"/>
    <x v="0"/>
    <s v="Brazil"/>
    <x v="24"/>
    <s v="2 to 3 hours per day"/>
    <n v="1"/>
    <m/>
    <s v=""/>
    <n v="2"/>
    <n v="3"/>
    <s v=""/>
    <s v=""/>
    <s v=""/>
    <s v=""/>
    <s v=""/>
    <n v="3"/>
    <n v="38.46153846153846"/>
    <s v="0"/>
    <x v="4"/>
  </r>
  <r>
    <x v="1808"/>
    <d v="2012-06-15T03:51:50"/>
    <s v="Â£33500"/>
    <n v="33500"/>
    <s v="GBP"/>
    <n v="52801.972114254015"/>
    <s v="Senior Manufacturing Engineer"/>
    <x v="2"/>
    <s v="UK"/>
    <x v="14"/>
    <s v="2 to 3 hours per day"/>
    <n v="7"/>
    <m/>
    <s v=""/>
    <n v="2"/>
    <n v="3"/>
    <s v=""/>
    <s v=""/>
    <s v=""/>
    <s v=""/>
    <s v=""/>
    <n v="3"/>
    <n v="67.694836043915402"/>
    <s v="0"/>
    <x v="3"/>
  </r>
  <r>
    <x v="1809"/>
    <d v="2012-06-15T05:44:30"/>
    <n v="29000"/>
    <n v="29000"/>
    <s v="USD"/>
    <n v="29000"/>
    <s v="Customer Experence Engineer"/>
    <x v="2"/>
    <s v="USA"/>
    <x v="2"/>
    <s v="All the 8 hours baby, all the 8!"/>
    <n v="1"/>
    <m/>
    <s v=""/>
    <s v=""/>
    <s v=""/>
    <s v=""/>
    <s v=""/>
    <s v=""/>
    <s v=""/>
    <n v="8"/>
    <n v="8"/>
    <n v="13.942307692307692"/>
    <s v="0"/>
    <x v="4"/>
  </r>
  <r>
    <x v="1810"/>
    <d v="2012-06-15T09:00:08"/>
    <n v="48000"/>
    <n v="48000"/>
    <s v="USD"/>
    <n v="48000"/>
    <s v="Accountant"/>
    <x v="5"/>
    <s v="USA"/>
    <x v="2"/>
    <s v="4 to 6 hours a day"/>
    <n v="1"/>
    <m/>
    <s v=""/>
    <s v=""/>
    <s v=""/>
    <n v="4"/>
    <s v=""/>
    <n v="6"/>
    <s v=""/>
    <s v=""/>
    <n v="6"/>
    <n v="30.76923076923077"/>
    <s v="0"/>
    <x v="4"/>
  </r>
  <r>
    <x v="1811"/>
    <d v="2012-06-15T09:01:23"/>
    <n v="48000"/>
    <n v="48000"/>
    <s v="USD"/>
    <n v="48000"/>
    <s v="Accountant"/>
    <x v="5"/>
    <s v="USA"/>
    <x v="2"/>
    <s v="4 to 6 hours a day"/>
    <n v="1"/>
    <m/>
    <s v=""/>
    <s v=""/>
    <s v=""/>
    <n v="4"/>
    <s v=""/>
    <n v="6"/>
    <s v=""/>
    <s v=""/>
    <n v="6"/>
    <n v="30.76923076923077"/>
    <s v="0"/>
    <x v="4"/>
  </r>
  <r>
    <x v="1812"/>
    <d v="2012-06-15T15:07:11"/>
    <n v="700"/>
    <n v="8400"/>
    <s v="USD"/>
    <n v="8400"/>
    <s v="Analyst"/>
    <x v="0"/>
    <s v="Baltic"/>
    <x v="104"/>
    <s v="All the 8 hours baby, all the 8!"/>
    <n v="0.3"/>
    <m/>
    <s v=""/>
    <s v=""/>
    <s v=""/>
    <s v=""/>
    <s v=""/>
    <s v=""/>
    <s v=""/>
    <n v="8"/>
    <n v="8"/>
    <n v="4.0384615384615383"/>
    <s v="0"/>
    <x v="4"/>
  </r>
  <r>
    <x v="1813"/>
    <d v="2012-06-15T15:43:42"/>
    <n v="270000"/>
    <n v="270000"/>
    <s v="INR"/>
    <n v="4808.137505609493"/>
    <s v="Team Lead"/>
    <x v="3"/>
    <s v="India"/>
    <x v="0"/>
    <s v="2 to 3 hours per day"/>
    <n v="5"/>
    <m/>
    <s v=""/>
    <n v="2"/>
    <n v="3"/>
    <s v=""/>
    <s v=""/>
    <s v=""/>
    <s v=""/>
    <s v=""/>
    <n v="3"/>
    <n v="6.164278853345504"/>
    <s v="0"/>
    <x v="1"/>
  </r>
  <r>
    <x v="1814"/>
    <d v="2012-06-15T16:36:47"/>
    <n v="1400000"/>
    <n v="1400000"/>
    <s v="INR"/>
    <n v="24931.083362419595"/>
    <s v="Manager - Controlling"/>
    <x v="3"/>
    <s v="India"/>
    <x v="0"/>
    <s v="4 to 6 hours a day"/>
    <n v="10"/>
    <m/>
    <s v=""/>
    <s v=""/>
    <s v=""/>
    <n v="4"/>
    <s v=""/>
    <n v="6"/>
    <s v=""/>
    <s v=""/>
    <n v="6"/>
    <n v="15.981463693858716"/>
    <s v="0"/>
    <x v="3"/>
  </r>
  <r>
    <x v="1815"/>
    <d v="2012-06-15T17:16:19"/>
    <s v="INR 700000"/>
    <n v="700000"/>
    <s v="INR"/>
    <n v="12465.541681209797"/>
    <s v="Sr. System Analyst"/>
    <x v="0"/>
    <s v="India"/>
    <x v="0"/>
    <s v="2 to 3 hours per day"/>
    <n v="4"/>
    <m/>
    <s v=""/>
    <n v="2"/>
    <n v="3"/>
    <s v=""/>
    <s v=""/>
    <s v=""/>
    <s v=""/>
    <s v=""/>
    <n v="3"/>
    <n v="15.981463693858716"/>
    <s v="0"/>
    <x v="1"/>
  </r>
  <r>
    <x v="1816"/>
    <d v="2012-06-15T17:35:32"/>
    <n v="20000"/>
    <n v="20000"/>
    <s v="GBP"/>
    <n v="31523.565441345683"/>
    <s v="Accountant"/>
    <x v="5"/>
    <s v="UK"/>
    <x v="14"/>
    <s v="2 to 3 hours per day"/>
    <n v="10"/>
    <m/>
    <s v=""/>
    <n v="2"/>
    <n v="3"/>
    <s v=""/>
    <s v=""/>
    <s v=""/>
    <s v=""/>
    <s v=""/>
    <n v="3"/>
    <n v="40.41482748890472"/>
    <s v="0"/>
    <x v="3"/>
  </r>
  <r>
    <x v="1817"/>
    <d v="2012-06-15T17:36:10"/>
    <s v="INR 1000000"/>
    <n v="1000000"/>
    <s v="INR"/>
    <n v="17807.916687442568"/>
    <s v="Sr.Manager"/>
    <x v="3"/>
    <s v="India"/>
    <x v="0"/>
    <s v="All the 8 hours baby, all the 8!"/>
    <n v="10"/>
    <m/>
    <s v=""/>
    <s v=""/>
    <s v=""/>
    <s v=""/>
    <s v=""/>
    <s v=""/>
    <s v=""/>
    <n v="8"/>
    <n v="8"/>
    <n v="8.5614984074243115"/>
    <s v="0"/>
    <x v="3"/>
  </r>
  <r>
    <x v="1818"/>
    <d v="2012-06-15T18:13:12"/>
    <n v="112000"/>
    <n v="112000"/>
    <s v="USD"/>
    <n v="112000"/>
    <s v="manager"/>
    <x v="3"/>
    <s v="USA"/>
    <x v="2"/>
    <s v="2 to 3 hours per day"/>
    <n v="8"/>
    <m/>
    <s v=""/>
    <n v="2"/>
    <n v="3"/>
    <s v=""/>
    <s v=""/>
    <s v=""/>
    <s v=""/>
    <s v=""/>
    <n v="3"/>
    <n v="143.58974358974359"/>
    <s v="0"/>
    <x v="3"/>
  </r>
  <r>
    <x v="1819"/>
    <d v="2012-06-15T20:00:26"/>
    <n v="11000"/>
    <n v="11000"/>
    <s v="USD"/>
    <n v="11000"/>
    <s v="AM"/>
    <x v="3"/>
    <s v="India"/>
    <x v="0"/>
    <s v="All the 8 hours baby, all the 8!"/>
    <n v="8"/>
    <m/>
    <s v=""/>
    <s v=""/>
    <s v=""/>
    <s v=""/>
    <s v=""/>
    <s v=""/>
    <s v=""/>
    <n v="8"/>
    <n v="8"/>
    <n v="5.2884615384615383"/>
    <s v="0"/>
    <x v="3"/>
  </r>
  <r>
    <x v="1820"/>
    <d v="2012-06-15T20:50:49"/>
    <s v="EUR 90000"/>
    <n v="90000"/>
    <s v="EUR"/>
    <n v="114335.9495092447"/>
    <s v="Controller"/>
    <x v="1"/>
    <s v="mainland Europe (Euro zone)"/>
    <x v="89"/>
    <s v="2 to 3 hours per day"/>
    <n v="20"/>
    <m/>
    <s v=""/>
    <n v="2"/>
    <n v="3"/>
    <s v=""/>
    <s v=""/>
    <s v=""/>
    <s v=""/>
    <s v=""/>
    <n v="3"/>
    <n v="146.58455065287782"/>
    <s v="0"/>
    <x v="2"/>
  </r>
  <r>
    <x v="1821"/>
    <d v="2012-06-15T21:32:16"/>
    <s v="$US16.110,72"/>
    <n v="16110"/>
    <s v="USD"/>
    <n v="16110"/>
    <s v="INFORMATION ANALIST"/>
    <x v="0"/>
    <s v="COLOMBIA"/>
    <x v="28"/>
    <s v="All the 8 hours baby, all the 8!"/>
    <n v="10"/>
    <m/>
    <s v=""/>
    <s v=""/>
    <s v=""/>
    <s v=""/>
    <s v=""/>
    <s v=""/>
    <s v=""/>
    <n v="8"/>
    <n v="8"/>
    <n v="7.7451923076923075"/>
    <s v="0"/>
    <x v="3"/>
  </r>
  <r>
    <x v="1822"/>
    <d v="2012-06-15T22:36:45"/>
    <n v="72000"/>
    <n v="72000"/>
    <s v="USD"/>
    <n v="72000"/>
    <s v="HR Supervisor"/>
    <x v="3"/>
    <s v="USA"/>
    <x v="2"/>
    <s v="4 to 6 hours a day"/>
    <n v="10"/>
    <m/>
    <s v=""/>
    <s v=""/>
    <s v=""/>
    <n v="4"/>
    <s v=""/>
    <n v="6"/>
    <s v=""/>
    <s v=""/>
    <n v="6"/>
    <n v="46.153846153846153"/>
    <s v="0"/>
    <x v="3"/>
  </r>
  <r>
    <x v="1823"/>
    <d v="2012-06-15T23:21:00"/>
    <n v="60000"/>
    <n v="60000"/>
    <s v="USD"/>
    <n v="60000"/>
    <s v="Marketing Initatities Analyst"/>
    <x v="0"/>
    <s v="USA"/>
    <x v="2"/>
    <s v="All the 8 hours baby, all the 8!"/>
    <n v="10"/>
    <m/>
    <s v=""/>
    <s v=""/>
    <s v=""/>
    <s v=""/>
    <s v=""/>
    <s v=""/>
    <s v=""/>
    <n v="8"/>
    <n v="8"/>
    <n v="28.846153846153847"/>
    <s v="0"/>
    <x v="3"/>
  </r>
  <r>
    <x v="1824"/>
    <d v="2012-06-15T23:50:11"/>
    <n v="67000"/>
    <n v="67000"/>
    <s v="USD"/>
    <n v="67000"/>
    <s v="Sales Compensation Analyst"/>
    <x v="0"/>
    <s v="USA"/>
    <x v="2"/>
    <s v="4 to 6 hours a day"/>
    <n v="6"/>
    <m/>
    <s v=""/>
    <s v=""/>
    <s v=""/>
    <n v="4"/>
    <s v=""/>
    <n v="6"/>
    <s v=""/>
    <s v=""/>
    <n v="6"/>
    <n v="42.948717948717949"/>
    <s v="0"/>
    <x v="3"/>
  </r>
  <r>
    <x v="1825"/>
    <d v="2012-06-16T02:50:49"/>
    <n v="54000"/>
    <n v="54000"/>
    <s v="USD"/>
    <n v="54000"/>
    <s v="materials"/>
    <x v="0"/>
    <s v="USA"/>
    <x v="2"/>
    <s v="4 to 6 hours a day"/>
    <n v="18"/>
    <m/>
    <s v=""/>
    <s v=""/>
    <s v=""/>
    <n v="4"/>
    <s v=""/>
    <n v="6"/>
    <s v=""/>
    <s v=""/>
    <n v="6"/>
    <n v="34.615384615384613"/>
    <s v="0"/>
    <x v="2"/>
  </r>
  <r>
    <x v="1826"/>
    <d v="2012-06-16T05:23:03"/>
    <n v="38666"/>
    <n v="38666"/>
    <s v="USD"/>
    <n v="38666"/>
    <s v="Actuarial Specialist"/>
    <x v="6"/>
    <s v="South Africa"/>
    <x v="11"/>
    <s v="All the 8 hours baby, all the 8!"/>
    <n v="10"/>
    <m/>
    <s v=""/>
    <s v=""/>
    <s v=""/>
    <s v=""/>
    <s v=""/>
    <s v=""/>
    <s v=""/>
    <n v="8"/>
    <n v="8"/>
    <n v="18.589423076923076"/>
    <s v="0"/>
    <x v="3"/>
  </r>
  <r>
    <x v="1827"/>
    <d v="2012-06-16T06:17:53"/>
    <n v="63000"/>
    <n v="63000"/>
    <s v="USD"/>
    <n v="63000"/>
    <s v="Marketing Database Analyst"/>
    <x v="0"/>
    <s v="USA"/>
    <x v="2"/>
    <s v="4 to 6 hours a day"/>
    <n v="6"/>
    <m/>
    <s v=""/>
    <s v=""/>
    <s v=""/>
    <n v="4"/>
    <s v=""/>
    <n v="6"/>
    <s v=""/>
    <s v=""/>
    <n v="6"/>
    <n v="40.384615384615387"/>
    <s v="0"/>
    <x v="3"/>
  </r>
  <r>
    <x v="1828"/>
    <d v="2012-06-16T08:10:59"/>
    <s v="63000 USD"/>
    <n v="63000"/>
    <s v="USD"/>
    <n v="63000"/>
    <s v="Financial Analyst"/>
    <x v="0"/>
    <s v="USA"/>
    <x v="2"/>
    <s v="All the 8 hours baby, all the 8!"/>
    <n v="1"/>
    <m/>
    <s v=""/>
    <s v=""/>
    <s v=""/>
    <s v=""/>
    <s v=""/>
    <s v=""/>
    <s v=""/>
    <n v="8"/>
    <n v="8"/>
    <n v="30.28846153846154"/>
    <s v="0"/>
    <x v="4"/>
  </r>
  <r>
    <x v="1829"/>
    <d v="2012-06-16T14:10:51"/>
    <s v="INR 360000"/>
    <n v="360000"/>
    <s v="INR"/>
    <n v="6410.8500074793246"/>
    <s v="Analyst"/>
    <x v="0"/>
    <s v="India"/>
    <x v="0"/>
    <s v="All the 8 hours baby, all the 8!"/>
    <n v="2"/>
    <m/>
    <s v=""/>
    <s v=""/>
    <s v=""/>
    <s v=""/>
    <s v=""/>
    <s v=""/>
    <s v=""/>
    <n v="8"/>
    <n v="8"/>
    <n v="3.0821394266727524"/>
    <s v="0"/>
    <x v="5"/>
  </r>
  <r>
    <x v="1830"/>
    <d v="2012-06-16T17:07:45"/>
    <s v="INR 50000"/>
    <n v="600000"/>
    <s v="INR"/>
    <n v="10684.750012465542"/>
    <s v="Manager- Customer Support"/>
    <x v="3"/>
    <s v="India"/>
    <x v="0"/>
    <s v="4 to 6 hours a day"/>
    <n v="12"/>
    <m/>
    <s v=""/>
    <s v=""/>
    <s v=""/>
    <n v="4"/>
    <s v=""/>
    <n v="6"/>
    <s v=""/>
    <s v=""/>
    <n v="6"/>
    <n v="6.8491987259394493"/>
    <s v="0"/>
    <x v="2"/>
  </r>
  <r>
    <x v="1831"/>
    <d v="2012-06-16T17:14:03"/>
    <n v="40000"/>
    <n v="40000"/>
    <s v="USD"/>
    <n v="40000"/>
    <s v="Assistant Manager"/>
    <x v="3"/>
    <s v="India"/>
    <x v="0"/>
    <s v="4 to 6 hours a day"/>
    <n v="5"/>
    <m/>
    <s v=""/>
    <s v=""/>
    <s v=""/>
    <n v="4"/>
    <s v=""/>
    <n v="6"/>
    <s v=""/>
    <s v=""/>
    <n v="6"/>
    <n v="25.641025641025642"/>
    <s v="0"/>
    <x v="1"/>
  </r>
  <r>
    <x v="1832"/>
    <d v="2012-06-16T17:49:27"/>
    <s v="3.5 lac"/>
    <n v="350000"/>
    <s v="INR"/>
    <n v="6232.7708406048987"/>
    <s v="Analyst"/>
    <x v="0"/>
    <s v="India"/>
    <x v="0"/>
    <s v="4 to 6 hours a day"/>
    <n v="6"/>
    <m/>
    <s v=""/>
    <s v=""/>
    <s v=""/>
    <n v="4"/>
    <s v=""/>
    <n v="6"/>
    <s v=""/>
    <s v=""/>
    <n v="6"/>
    <n v="3.995365923464679"/>
    <s v="0"/>
    <x v="3"/>
  </r>
  <r>
    <x v="1833"/>
    <d v="2012-06-16T18:31:59"/>
    <n v="2342342"/>
    <n v="2342342"/>
    <s v="INR"/>
    <n v="41712.231189497601"/>
    <s v="3r23regedf"/>
    <x v="9"/>
    <s v="India"/>
    <x v="0"/>
    <s v="2 to 3 hours per day"/>
    <n v="12"/>
    <m/>
    <s v=""/>
    <n v="2"/>
    <n v="3"/>
    <s v=""/>
    <s v=""/>
    <s v=""/>
    <s v=""/>
    <s v=""/>
    <n v="3"/>
    <n v="53.477219473714875"/>
    <s v="0"/>
    <x v="2"/>
  </r>
  <r>
    <x v="1834"/>
    <d v="2012-06-16T18:33:25"/>
    <s v="Rs. 700000"/>
    <n v="700000"/>
    <s v="INR"/>
    <n v="12465.541681209797"/>
    <s v="Revenue Focus Manager"/>
    <x v="3"/>
    <s v="India"/>
    <x v="0"/>
    <s v="2 to 3 hours per day"/>
    <n v="9"/>
    <m/>
    <s v=""/>
    <n v="2"/>
    <n v="3"/>
    <s v=""/>
    <s v=""/>
    <s v=""/>
    <s v=""/>
    <s v=""/>
    <n v="3"/>
    <n v="15.981463693858716"/>
    <s v="0"/>
    <x v="3"/>
  </r>
  <r>
    <x v="1835"/>
    <d v="2012-06-16T22:24:30"/>
    <n v="20500"/>
    <n v="20500"/>
    <s v="GBP"/>
    <n v="32311.654577379326"/>
    <s v="analyst"/>
    <x v="0"/>
    <s v="UK"/>
    <x v="14"/>
    <s v="4 to 6 hours a day"/>
    <n v="20"/>
    <m/>
    <s v=""/>
    <s v=""/>
    <s v=""/>
    <n v="4"/>
    <s v=""/>
    <n v="6"/>
    <s v=""/>
    <s v=""/>
    <n v="6"/>
    <n v="20.712599088063673"/>
    <s v="0"/>
    <x v="2"/>
  </r>
  <r>
    <x v="1836"/>
    <d v="2012-06-17T01:34:46"/>
    <s v="4,00,000"/>
    <n v="400000"/>
    <s v="INR"/>
    <n v="7123.1666749770275"/>
    <s v="technical analyst"/>
    <x v="0"/>
    <s v="India"/>
    <x v="0"/>
    <s v="1 or 2 hours a day"/>
    <n v="2"/>
    <m/>
    <n v="1"/>
    <n v="2"/>
    <s v=""/>
    <s v=""/>
    <s v=""/>
    <s v=""/>
    <s v=""/>
    <s v=""/>
    <n v="2"/>
    <n v="13.698397451878899"/>
    <s v="0"/>
    <x v="5"/>
  </r>
  <r>
    <x v="1837"/>
    <d v="2012-06-17T04:02:00"/>
    <s v="US$100,000"/>
    <n v="100000"/>
    <s v="USD"/>
    <n v="100000"/>
    <s v="Senior Manager MIS"/>
    <x v="3"/>
    <s v="UAE"/>
    <x v="21"/>
    <s v="All the 8 hours baby, all the 8!"/>
    <n v="15"/>
    <m/>
    <s v=""/>
    <s v=""/>
    <s v=""/>
    <s v=""/>
    <s v=""/>
    <s v=""/>
    <s v=""/>
    <n v="8"/>
    <n v="8"/>
    <n v="48.07692307692308"/>
    <s v="0"/>
    <x v="2"/>
  </r>
  <r>
    <x v="1838"/>
    <d v="2012-06-17T11:38:53"/>
    <n v="75000"/>
    <n v="75000"/>
    <s v="NZD"/>
    <n v="59819.107020370408"/>
    <s v="Commercial Accountant"/>
    <x v="5"/>
    <s v="New Zealand"/>
    <x v="49"/>
    <s v="4 to 6 hours a day"/>
    <n v="4"/>
    <m/>
    <s v=""/>
    <s v=""/>
    <s v=""/>
    <n v="4"/>
    <s v=""/>
    <n v="6"/>
    <s v=""/>
    <s v=""/>
    <n v="6"/>
    <n v="38.345581423314364"/>
    <s v="0"/>
    <x v="1"/>
  </r>
  <r>
    <x v="1839"/>
    <d v="2012-06-17T12:00:57"/>
    <n v="25000"/>
    <n v="25000"/>
    <s v="USD"/>
    <n v="25000"/>
    <s v="Data Analyst"/>
    <x v="0"/>
    <s v="India"/>
    <x v="0"/>
    <s v="All the 8 hours baby, all the 8!"/>
    <n v="1.5"/>
    <m/>
    <s v=""/>
    <s v=""/>
    <s v=""/>
    <s v=""/>
    <s v=""/>
    <s v=""/>
    <s v=""/>
    <n v="8"/>
    <n v="8"/>
    <n v="12.01923076923077"/>
    <s v="0"/>
    <x v="5"/>
  </r>
  <r>
    <x v="1840"/>
    <d v="2012-06-17T12:48:52"/>
    <n v="5000"/>
    <n v="5000"/>
    <s v="USD"/>
    <n v="5000"/>
    <s v="admin"/>
    <x v="0"/>
    <s v="India"/>
    <x v="0"/>
    <s v="2 to 3 hours per day"/>
    <n v="10"/>
    <m/>
    <s v=""/>
    <n v="2"/>
    <n v="3"/>
    <s v=""/>
    <s v=""/>
    <s v=""/>
    <s v=""/>
    <s v=""/>
    <n v="3"/>
    <n v="6.4102564102564106"/>
    <s v="0"/>
    <x v="3"/>
  </r>
  <r>
    <x v="1841"/>
    <d v="2012-06-17T13:26:38"/>
    <s v="AUD63000"/>
    <n v="63000"/>
    <s v="AUD"/>
    <n v="64254.308353366054"/>
    <s v="Financial Modelling adviser"/>
    <x v="5"/>
    <s v="Australia"/>
    <x v="16"/>
    <s v="All the 8 hours baby, all the 8!"/>
    <n v="3"/>
    <m/>
    <s v=""/>
    <s v=""/>
    <s v=""/>
    <s v=""/>
    <s v=""/>
    <s v=""/>
    <s v=""/>
    <n v="8"/>
    <n v="8"/>
    <n v="30.891494400656757"/>
    <s v="0"/>
    <x v="5"/>
  </r>
  <r>
    <x v="1842"/>
    <d v="2012-06-17T16:01:50"/>
    <n v="60000"/>
    <n v="60000"/>
    <s v="EUR"/>
    <n v="76223.966339496474"/>
    <s v="pm"/>
    <x v="3"/>
    <s v="Germany"/>
    <x v="5"/>
    <s v="4 to 6 hours a day"/>
    <n v="6"/>
    <m/>
    <s v=""/>
    <s v=""/>
    <s v=""/>
    <n v="4"/>
    <s v=""/>
    <n v="6"/>
    <s v=""/>
    <s v=""/>
    <n v="6"/>
    <n v="48.861516884292612"/>
    <s v="0"/>
    <x v="3"/>
  </r>
  <r>
    <x v="1843"/>
    <d v="2012-06-18T05:42:18"/>
    <n v="600000"/>
    <n v="600000"/>
    <s v="DKK"/>
    <n v="102542.54233725216"/>
    <s v="Engineer"/>
    <x v="2"/>
    <s v="DK"/>
    <x v="62"/>
    <s v="2 to 3 hours per day"/>
    <n v="20"/>
    <m/>
    <s v=""/>
    <n v="2"/>
    <n v="3"/>
    <s v=""/>
    <s v=""/>
    <s v=""/>
    <s v=""/>
    <s v=""/>
    <n v="3"/>
    <n v="131.464797868272"/>
    <s v="0"/>
    <x v="2"/>
  </r>
  <r>
    <x v="1844"/>
    <d v="2012-06-18T06:14:35"/>
    <n v="46000"/>
    <n v="46000"/>
    <s v="USD"/>
    <n v="46000"/>
    <s v="AML Analyst"/>
    <x v="0"/>
    <s v="USA"/>
    <x v="2"/>
    <s v="All the 8 hours baby, all the 8!"/>
    <n v="1"/>
    <m/>
    <s v=""/>
    <s v=""/>
    <s v=""/>
    <s v=""/>
    <s v=""/>
    <s v=""/>
    <s v=""/>
    <n v="8"/>
    <n v="8"/>
    <n v="22.115384615384617"/>
    <s v="0"/>
    <x v="4"/>
  </r>
  <r>
    <x v="1845"/>
    <d v="2012-06-18T08:19:01"/>
    <n v="5000"/>
    <n v="5000"/>
    <s v="USD"/>
    <n v="5000"/>
    <s v="analyst "/>
    <x v="0"/>
    <s v="India"/>
    <x v="0"/>
    <s v="All the 8 hours baby, all the 8!"/>
    <n v="2"/>
    <m/>
    <s v=""/>
    <s v=""/>
    <s v=""/>
    <s v=""/>
    <s v=""/>
    <s v=""/>
    <s v=""/>
    <n v="8"/>
    <n v="8"/>
    <n v="2.4038461538461537"/>
    <s v="0"/>
    <x v="5"/>
  </r>
  <r>
    <x v="1846"/>
    <d v="2012-06-18T14:27:59"/>
    <s v="$AUD 76300"/>
    <n v="76300"/>
    <s v="AUD"/>
    <n v="77819.106783521114"/>
    <s v="Operations Analyst"/>
    <x v="0"/>
    <s v="Australia"/>
    <x v="16"/>
    <s v="All the 8 hours baby, all the 8!"/>
    <n v="3"/>
    <m/>
    <s v=""/>
    <s v=""/>
    <s v=""/>
    <s v=""/>
    <s v=""/>
    <s v=""/>
    <s v=""/>
    <n v="8"/>
    <n v="8"/>
    <n v="37.413032107462072"/>
    <s v="0"/>
    <x v="5"/>
  </r>
  <r>
    <x v="1847"/>
    <d v="2012-06-18T17:51:52"/>
    <s v="Rs. 350000"/>
    <n v="350000"/>
    <s v="INR"/>
    <n v="6232.7708406048987"/>
    <s v="manager purchase"/>
    <x v="3"/>
    <s v="India"/>
    <x v="0"/>
    <s v="2 to 3 hours per day"/>
    <n v="27"/>
    <m/>
    <s v=""/>
    <n v="2"/>
    <n v="3"/>
    <s v=""/>
    <s v=""/>
    <s v=""/>
    <s v=""/>
    <s v=""/>
    <n v="3"/>
    <n v="7.990731846929358"/>
    <s v="0"/>
    <x v="2"/>
  </r>
  <r>
    <x v="1848"/>
    <d v="2012-06-18T18:26:47"/>
    <s v="Â£35000"/>
    <n v="35000"/>
    <s v="GBP"/>
    <n v="55166.239522354947"/>
    <s v="Process Analyst"/>
    <x v="0"/>
    <s v="UK"/>
    <x v="14"/>
    <s v="All the 8 hours baby, all the 8!"/>
    <n v="34"/>
    <m/>
    <s v=""/>
    <s v=""/>
    <s v=""/>
    <s v=""/>
    <s v=""/>
    <s v=""/>
    <s v=""/>
    <n v="8"/>
    <n v="8"/>
    <n v="26.522230539593725"/>
    <s v="0"/>
    <x v="2"/>
  </r>
  <r>
    <x v="1849"/>
    <d v="2012-06-19T00:23:24"/>
    <n v="45000"/>
    <n v="45000"/>
    <s v="USD"/>
    <n v="45000"/>
    <s v="Senior Accountant"/>
    <x v="5"/>
    <s v="USA"/>
    <x v="2"/>
    <s v="2 to 3 hours per day"/>
    <n v="5"/>
    <m/>
    <s v=""/>
    <n v="2"/>
    <n v="3"/>
    <s v=""/>
    <s v=""/>
    <s v=""/>
    <s v=""/>
    <s v=""/>
    <n v="3"/>
    <n v="57.692307692307693"/>
    <s v="0"/>
    <x v="1"/>
  </r>
  <r>
    <x v="1850"/>
    <d v="2012-06-19T01:49:49"/>
    <s v="60k usd"/>
    <n v="60000"/>
    <s v="USD"/>
    <n v="60000"/>
    <s v="buyer"/>
    <x v="3"/>
    <s v="Canada"/>
    <x v="17"/>
    <s v="2 to 3 hours per day"/>
    <n v="10"/>
    <m/>
    <s v=""/>
    <n v="2"/>
    <n v="3"/>
    <s v=""/>
    <s v=""/>
    <s v=""/>
    <s v=""/>
    <s v=""/>
    <n v="3"/>
    <n v="76.92307692307692"/>
    <s v="0"/>
    <x v="3"/>
  </r>
  <r>
    <x v="1851"/>
    <d v="2012-06-19T03:25:34"/>
    <n v="43000"/>
    <n v="43000"/>
    <s v="USD"/>
    <n v="43000"/>
    <s v="Performance Improvement Analyst"/>
    <x v="0"/>
    <s v="USA"/>
    <x v="2"/>
    <s v="4 to 6 hours a day"/>
    <n v="5"/>
    <m/>
    <s v=""/>
    <s v=""/>
    <s v=""/>
    <n v="4"/>
    <s v=""/>
    <n v="6"/>
    <s v=""/>
    <s v=""/>
    <n v="6"/>
    <n v="27.564102564102566"/>
    <s v="0"/>
    <x v="1"/>
  </r>
  <r>
    <x v="1852"/>
    <d v="2012-06-19T04:55:06"/>
    <n v="28000"/>
    <n v="28000"/>
    <s v="EUR"/>
    <n v="35571.184291765021"/>
    <s v="controller"/>
    <x v="1"/>
    <s v="Spain"/>
    <x v="48"/>
    <s v="4 to 6 hours a day"/>
    <n v="8"/>
    <m/>
    <s v=""/>
    <s v=""/>
    <s v=""/>
    <n v="4"/>
    <s v=""/>
    <n v="6"/>
    <s v=""/>
    <s v=""/>
    <n v="6"/>
    <n v="22.802041212669888"/>
    <s v="0"/>
    <x v="3"/>
  </r>
  <r>
    <x v="1853"/>
    <d v="2012-06-19T06:50:47"/>
    <n v="48000"/>
    <n v="48000"/>
    <s v="USD"/>
    <n v="48000"/>
    <s v="Inventory Analyst"/>
    <x v="0"/>
    <s v="USA"/>
    <x v="2"/>
    <s v="4 to 6 hours a day"/>
    <n v="12"/>
    <m/>
    <s v=""/>
    <s v=""/>
    <s v=""/>
    <n v="4"/>
    <s v=""/>
    <n v="6"/>
    <s v=""/>
    <s v=""/>
    <n v="6"/>
    <n v="30.76923076923077"/>
    <s v="0"/>
    <x v="2"/>
  </r>
  <r>
    <x v="1854"/>
    <d v="2012-06-19T07:59:00"/>
    <n v="120000"/>
    <n v="120000"/>
    <s v="AUD"/>
    <n v="122389.15876831629"/>
    <s v="Manager"/>
    <x v="3"/>
    <s v="Australia"/>
    <x v="16"/>
    <s v="1 or 2 hours a day"/>
    <n v="8"/>
    <m/>
    <n v="1"/>
    <n v="2"/>
    <s v=""/>
    <s v=""/>
    <s v=""/>
    <s v=""/>
    <s v=""/>
    <s v=""/>
    <n v="2"/>
    <n v="235.36376686214672"/>
    <s v="0"/>
    <x v="3"/>
  </r>
  <r>
    <x v="1855"/>
    <d v="2012-06-19T12:39:16"/>
    <n v="4000"/>
    <n v="4000"/>
    <s v="USD"/>
    <n v="4000"/>
    <s v="operator"/>
    <x v="0"/>
    <s v="India"/>
    <x v="0"/>
    <s v="2 to 3 hours per day"/>
    <n v="4"/>
    <m/>
    <s v=""/>
    <n v="2"/>
    <n v="3"/>
    <s v=""/>
    <s v=""/>
    <s v=""/>
    <s v=""/>
    <s v=""/>
    <n v="3"/>
    <n v="5.1282051282051277"/>
    <s v="0"/>
    <x v="1"/>
  </r>
  <r>
    <x v="1856"/>
    <d v="2012-06-19T15:15:38"/>
    <n v="250000"/>
    <n v="250000"/>
    <s v="INR"/>
    <n v="4451.9791718606421"/>
    <s v="MIS EXECUTIVE"/>
    <x v="7"/>
    <s v="India"/>
    <x v="0"/>
    <s v="4 to 6 hours a day"/>
    <n v="3"/>
    <m/>
    <s v=""/>
    <s v=""/>
    <s v=""/>
    <n v="4"/>
    <s v=""/>
    <n v="6"/>
    <s v=""/>
    <s v=""/>
    <n v="6"/>
    <n v="2.8538328024747703"/>
    <s v="0"/>
    <x v="5"/>
  </r>
  <r>
    <x v="1857"/>
    <d v="2012-06-19T17:01:38"/>
    <s v="52,224.00ETB"/>
    <n v="52224"/>
    <s v="ETB"/>
    <n v="2953.8461538461538"/>
    <s v="Project Costing &amp;Dashboard reporting"/>
    <x v="7"/>
    <s v="Ethiopia"/>
    <x v="105"/>
    <s v="4 to 6 hours a day"/>
    <n v="3"/>
    <m/>
    <s v=""/>
    <s v=""/>
    <s v=""/>
    <n v="4"/>
    <s v=""/>
    <n v="6"/>
    <s v=""/>
    <s v=""/>
    <n v="6"/>
    <n v="1.8934911242603552"/>
    <s v="0"/>
    <x v="5"/>
  </r>
  <r>
    <x v="1858"/>
    <d v="2012-06-19T18:17:42"/>
    <n v="25000"/>
    <n v="25000"/>
    <s v="GBP"/>
    <n v="39404.456801682099"/>
    <s v="Data Analyst"/>
    <x v="0"/>
    <s v="UK"/>
    <x v="14"/>
    <s v="4 to 6 hours a day"/>
    <n v="3"/>
    <m/>
    <s v=""/>
    <s v=""/>
    <s v=""/>
    <n v="4"/>
    <s v=""/>
    <n v="6"/>
    <s v=""/>
    <s v=""/>
    <n v="6"/>
    <n v="25.259267180565448"/>
    <s v="0"/>
    <x v="5"/>
  </r>
  <r>
    <x v="1859"/>
    <d v="2012-06-19T19:33:25"/>
    <n v="74000"/>
    <n v="74000"/>
    <s v="AUD"/>
    <n v="75473.31457379504"/>
    <s v="Systems Analyst"/>
    <x v="0"/>
    <s v="Australia"/>
    <x v="16"/>
    <s v="4 to 6 hours a day"/>
    <n v="8"/>
    <m/>
    <s v=""/>
    <s v=""/>
    <s v=""/>
    <n v="4"/>
    <s v=""/>
    <n v="6"/>
    <s v=""/>
    <s v=""/>
    <n v="6"/>
    <n v="48.380329854996816"/>
    <s v="0"/>
    <x v="3"/>
  </r>
  <r>
    <x v="1860"/>
    <d v="2012-06-19T20:16:30"/>
    <n v="750000"/>
    <n v="750000"/>
    <s v="INR"/>
    <n v="13355.937515581925"/>
    <s v="Analyst"/>
    <x v="0"/>
    <s v="India"/>
    <x v="0"/>
    <s v="4 to 6 hours a day"/>
    <n v="5"/>
    <m/>
    <s v=""/>
    <s v=""/>
    <s v=""/>
    <n v="4"/>
    <s v=""/>
    <n v="6"/>
    <s v=""/>
    <s v=""/>
    <n v="6"/>
    <n v="8.5614984074243115"/>
    <s v="0"/>
    <x v="1"/>
  </r>
  <r>
    <x v="1861"/>
    <d v="2012-06-19T20:35:35"/>
    <n v="25000"/>
    <n v="25000"/>
    <s v="USD"/>
    <n v="25000"/>
    <s v="Team Lead"/>
    <x v="3"/>
    <s v="India"/>
    <x v="0"/>
    <s v="4 to 6 hours a day"/>
    <n v="10"/>
    <m/>
    <s v=""/>
    <s v=""/>
    <s v=""/>
    <n v="4"/>
    <s v=""/>
    <n v="6"/>
    <s v=""/>
    <s v=""/>
    <n v="6"/>
    <n v="16.025641025641026"/>
    <s v="0"/>
    <x v="3"/>
  </r>
  <r>
    <x v="1862"/>
    <d v="2012-06-19T21:01:21"/>
    <n v="420000"/>
    <n v="420000"/>
    <s v="INR"/>
    <n v="7479.3250087258784"/>
    <s v="Analyst"/>
    <x v="0"/>
    <s v="India"/>
    <x v="0"/>
    <s v="4 to 6 hours a day"/>
    <n v="2"/>
    <m/>
    <s v=""/>
    <s v=""/>
    <s v=""/>
    <n v="4"/>
    <s v=""/>
    <n v="6"/>
    <s v=""/>
    <s v=""/>
    <n v="6"/>
    <n v="4.7944391081576141"/>
    <s v="0"/>
    <x v="5"/>
  </r>
  <r>
    <x v="1863"/>
    <d v="2012-06-19T21:06:16"/>
    <n v="62000"/>
    <n v="62000"/>
    <s v="USD"/>
    <n v="62000"/>
    <s v="Analyst"/>
    <x v="0"/>
    <s v="USA"/>
    <x v="2"/>
    <s v="4 to 6 hours a day"/>
    <n v="4"/>
    <m/>
    <s v=""/>
    <s v=""/>
    <s v=""/>
    <n v="4"/>
    <s v=""/>
    <n v="6"/>
    <s v=""/>
    <s v=""/>
    <n v="6"/>
    <n v="39.743589743589745"/>
    <s v="0"/>
    <x v="1"/>
  </r>
  <r>
    <x v="1864"/>
    <d v="2012-06-19T21:32:36"/>
    <n v="48000"/>
    <n v="48000"/>
    <s v="USD"/>
    <n v="48000"/>
    <s v="Marketing Analyst Co-op"/>
    <x v="0"/>
    <s v="USA"/>
    <x v="2"/>
    <s v="4 to 6 hours a day"/>
    <n v="1"/>
    <m/>
    <s v=""/>
    <s v=""/>
    <s v=""/>
    <n v="4"/>
    <s v=""/>
    <n v="6"/>
    <s v=""/>
    <s v=""/>
    <n v="6"/>
    <n v="30.76923076923077"/>
    <s v="0"/>
    <x v="4"/>
  </r>
  <r>
    <x v="1865"/>
    <d v="2012-06-19T22:42:55"/>
    <n v="5000"/>
    <n v="5000"/>
    <s v="USD"/>
    <n v="5000"/>
    <s v="abc"/>
    <x v="9"/>
    <s v="India"/>
    <x v="0"/>
    <s v="4 to 6 hours a day"/>
    <n v="3"/>
    <m/>
    <s v=""/>
    <s v=""/>
    <s v=""/>
    <n v="4"/>
    <s v=""/>
    <n v="6"/>
    <s v=""/>
    <s v=""/>
    <n v="6"/>
    <n v="3.2051282051282053"/>
    <s v="0"/>
    <x v="5"/>
  </r>
  <r>
    <x v="1866"/>
    <d v="2012-06-20T00:27:54"/>
    <s v="Rs23000/month"/>
    <n v="276000"/>
    <s v="INR"/>
    <n v="4914.9850057341491"/>
    <s v="MIS specialist"/>
    <x v="7"/>
    <s v="India"/>
    <x v="0"/>
    <s v="All the 8 hours baby, all the 8!"/>
    <n v="6"/>
    <m/>
    <s v=""/>
    <s v=""/>
    <s v=""/>
    <s v=""/>
    <s v=""/>
    <s v=""/>
    <s v=""/>
    <n v="8"/>
    <n v="8"/>
    <n v="2.36297356044911"/>
    <s v="0"/>
    <x v="3"/>
  </r>
  <r>
    <x v="1867"/>
    <d v="2012-06-20T00:55:28"/>
    <n v="75000"/>
    <n v="75000"/>
    <s v="USD"/>
    <n v="75000"/>
    <s v="Data Analyst"/>
    <x v="0"/>
    <s v="USA"/>
    <x v="2"/>
    <s v="1 or 2 hours a day"/>
    <n v="3"/>
    <m/>
    <n v="1"/>
    <n v="2"/>
    <s v=""/>
    <s v=""/>
    <s v=""/>
    <s v=""/>
    <s v=""/>
    <s v=""/>
    <n v="2"/>
    <n v="144.23076923076923"/>
    <s v="0"/>
    <x v="5"/>
  </r>
  <r>
    <x v="1868"/>
    <d v="2012-06-20T01:20:49"/>
    <n v="250000"/>
    <n v="250000"/>
    <s v="INR"/>
    <n v="4451.9791718606421"/>
    <s v="research associate"/>
    <x v="0"/>
    <s v="India"/>
    <x v="0"/>
    <s v="Excel ?!? What Excel?"/>
    <n v="1.6"/>
    <m/>
    <s v=""/>
    <s v=""/>
    <s v=""/>
    <s v=""/>
    <s v=""/>
    <s v=""/>
    <s v=""/>
    <s v=""/>
    <e v="#N/A"/>
    <n v="1"/>
    <s v="0"/>
    <x v="5"/>
  </r>
  <r>
    <x v="1869"/>
    <d v="2012-06-20T01:43:12"/>
    <n v="700"/>
    <n v="8400"/>
    <s v="USD"/>
    <n v="8400"/>
    <s v="Sr. Executive MIS"/>
    <x v="7"/>
    <s v="India"/>
    <x v="0"/>
    <s v="All the 8 hours baby, all the 8!"/>
    <n v="6"/>
    <m/>
    <s v=""/>
    <s v=""/>
    <s v=""/>
    <s v=""/>
    <s v=""/>
    <s v=""/>
    <s v=""/>
    <n v="8"/>
    <n v="8"/>
    <n v="4.0384615384615383"/>
    <s v="0"/>
    <x v="3"/>
  </r>
  <r>
    <x v="1870"/>
    <d v="2012-06-20T01:54:10"/>
    <n v="20000"/>
    <n v="20000"/>
    <s v="USD"/>
    <n v="20000"/>
    <s v="Monitoring and Evaluation Officer"/>
    <x v="3"/>
    <s v="India"/>
    <x v="0"/>
    <s v="2 to 3 hours per day"/>
    <n v="5"/>
    <m/>
    <s v=""/>
    <n v="2"/>
    <n v="3"/>
    <s v=""/>
    <s v=""/>
    <s v=""/>
    <s v=""/>
    <s v=""/>
    <n v="3"/>
    <n v="25.641025641025642"/>
    <s v="0"/>
    <x v="1"/>
  </r>
  <r>
    <x v="1871"/>
    <d v="2012-06-20T02:31:52"/>
    <n v="110000"/>
    <n v="110000"/>
    <s v="USD"/>
    <n v="110000"/>
    <s v="Vice President - Finance"/>
    <x v="4"/>
    <s v="USA"/>
    <x v="2"/>
    <s v="4 to 6 hours a day"/>
    <n v="10"/>
    <m/>
    <s v=""/>
    <s v=""/>
    <s v=""/>
    <n v="4"/>
    <s v=""/>
    <n v="6"/>
    <s v=""/>
    <s v=""/>
    <n v="6"/>
    <n v="70.512820512820511"/>
    <s v="0"/>
    <x v="3"/>
  </r>
  <r>
    <x v="1872"/>
    <d v="2012-06-20T03:52:40"/>
    <n v="50000"/>
    <n v="50000"/>
    <s v="USD"/>
    <n v="50000"/>
    <s v="Operations Analyst "/>
    <x v="0"/>
    <s v="USA"/>
    <x v="2"/>
    <s v="All the 8 hours baby, all the 8!"/>
    <n v="3.5"/>
    <m/>
    <s v=""/>
    <s v=""/>
    <s v=""/>
    <s v=""/>
    <s v=""/>
    <s v=""/>
    <s v=""/>
    <n v="8"/>
    <n v="8"/>
    <n v="24.03846153846154"/>
    <s v="0"/>
    <x v="1"/>
  </r>
  <r>
    <x v="1873"/>
    <d v="2012-06-20T03:55:55"/>
    <n v="46000"/>
    <n v="46000"/>
    <s v="USD"/>
    <n v="46000"/>
    <s v="Poultry Analyst"/>
    <x v="0"/>
    <s v="USA"/>
    <x v="2"/>
    <s v="4 to 6 hours a day"/>
    <n v="8"/>
    <m/>
    <s v=""/>
    <s v=""/>
    <s v=""/>
    <n v="4"/>
    <s v=""/>
    <n v="6"/>
    <s v=""/>
    <s v=""/>
    <n v="6"/>
    <n v="29.487179487179489"/>
    <s v="0"/>
    <x v="3"/>
  </r>
  <r>
    <x v="1874"/>
    <d v="2012-06-20T05:03:44"/>
    <n v="115000"/>
    <n v="115000"/>
    <s v="USD"/>
    <n v="115000"/>
    <s v="Business Analyst"/>
    <x v="0"/>
    <s v="USA"/>
    <x v="2"/>
    <s v="All the 8 hours baby, all the 8!"/>
    <n v="15"/>
    <m/>
    <s v=""/>
    <s v=""/>
    <s v=""/>
    <s v=""/>
    <s v=""/>
    <s v=""/>
    <s v=""/>
    <n v="8"/>
    <n v="8"/>
    <n v="55.28846153846154"/>
    <s v="0"/>
    <x v="2"/>
  </r>
  <r>
    <x v="1875"/>
    <d v="2012-06-20T12:53:56"/>
    <n v="180000"/>
    <n v="180000"/>
    <s v="INR"/>
    <n v="3205.4250037396623"/>
    <s v="Customer Resolution"/>
    <x v="0"/>
    <s v="India"/>
    <x v="0"/>
    <s v="4 to 6 hours a day"/>
    <n v="3"/>
    <m/>
    <s v=""/>
    <s v=""/>
    <s v=""/>
    <n v="4"/>
    <s v=""/>
    <n v="6"/>
    <s v=""/>
    <s v=""/>
    <n v="6"/>
    <n v="2.0547596177818348"/>
    <s v="0"/>
    <x v="5"/>
  </r>
  <r>
    <x v="1876"/>
    <d v="2012-06-20T13:05:17"/>
    <s v="60000 EUR"/>
    <n v="60000"/>
    <s v="EUR"/>
    <n v="76223.966339496474"/>
    <s v="Project Manager"/>
    <x v="3"/>
    <s v="Europe"/>
    <x v="89"/>
    <s v="2 to 3 hours per day"/>
    <n v="20"/>
    <m/>
    <s v=""/>
    <n v="2"/>
    <n v="3"/>
    <s v=""/>
    <s v=""/>
    <s v=""/>
    <s v=""/>
    <s v=""/>
    <n v="3"/>
    <n v="97.723033768585225"/>
    <s v="0"/>
    <x v="2"/>
  </r>
  <r>
    <x v="1877"/>
    <d v="2012-06-20T14:08:51"/>
    <n v="52500"/>
    <n v="52500"/>
    <s v="USD"/>
    <n v="52500"/>
    <s v="Business Analist"/>
    <x v="0"/>
    <s v="south africa"/>
    <x v="11"/>
    <s v="4 to 6 hours a day"/>
    <n v="21"/>
    <m/>
    <s v=""/>
    <s v=""/>
    <s v=""/>
    <n v="4"/>
    <s v=""/>
    <n v="6"/>
    <s v=""/>
    <s v=""/>
    <n v="6"/>
    <n v="33.653846153846153"/>
    <s v="0"/>
    <x v="2"/>
  </r>
  <r>
    <x v="1878"/>
    <d v="2012-06-20T20:58:23"/>
    <n v="8400"/>
    <n v="100800"/>
    <s v="USD"/>
    <n v="100800"/>
    <s v="AVP"/>
    <x v="4"/>
    <s v="Oman"/>
    <x v="106"/>
    <s v="4 to 6 hours a day"/>
    <n v="4"/>
    <m/>
    <s v=""/>
    <s v=""/>
    <s v=""/>
    <n v="4"/>
    <s v=""/>
    <n v="6"/>
    <s v=""/>
    <s v=""/>
    <n v="6"/>
    <n v="64.615384615384613"/>
    <s v="0"/>
    <x v="1"/>
  </r>
  <r>
    <x v="1879"/>
    <d v="2012-06-21T03:46:23"/>
    <n v="21000"/>
    <n v="21000"/>
    <s v="USD"/>
    <n v="21000"/>
    <s v="eorl"/>
    <x v="9"/>
    <s v="India"/>
    <x v="0"/>
    <s v="All the 8 hours baby, all the 8!"/>
    <n v="5"/>
    <m/>
    <s v=""/>
    <s v=""/>
    <s v=""/>
    <s v=""/>
    <s v=""/>
    <s v=""/>
    <s v=""/>
    <n v="8"/>
    <n v="8"/>
    <n v="10.096153846153847"/>
    <s v="0"/>
    <x v="1"/>
  </r>
  <r>
    <x v="1880"/>
    <d v="2012-06-21T04:06:15"/>
    <n v="40000"/>
    <n v="40000"/>
    <s v="USD"/>
    <n v="40000"/>
    <s v="Corporate Trainer"/>
    <x v="0"/>
    <s v="USA"/>
    <x v="2"/>
    <s v="1 or 2 hours a day"/>
    <n v="3"/>
    <m/>
    <n v="1"/>
    <n v="2"/>
    <s v=""/>
    <s v=""/>
    <s v=""/>
    <s v=""/>
    <s v=""/>
    <s v=""/>
    <n v="2"/>
    <n v="76.92307692307692"/>
    <s v="0"/>
    <x v="5"/>
  </r>
  <r>
    <x v="1881"/>
    <d v="2012-06-21T04:44:20"/>
    <n v="46359"/>
    <n v="46359"/>
    <s v="USD"/>
    <n v="46359"/>
    <s v="Data Analyst"/>
    <x v="0"/>
    <s v="USA"/>
    <x v="2"/>
    <s v="All the 8 hours baby, all the 8!"/>
    <n v="5"/>
    <m/>
    <s v=""/>
    <s v=""/>
    <s v=""/>
    <s v=""/>
    <s v=""/>
    <s v=""/>
    <s v=""/>
    <n v="8"/>
    <n v="8"/>
    <n v="22.287980769230771"/>
    <s v="0"/>
    <x v="1"/>
  </r>
  <r>
    <x v="1882"/>
    <d v="2012-06-21T04:46:24"/>
    <n v="70000"/>
    <n v="70000"/>
    <s v="USD"/>
    <n v="70000"/>
    <s v="Administrative Coordinator"/>
    <x v="0"/>
    <s v="USA"/>
    <x v="2"/>
    <s v="4 to 6 hours a day"/>
    <n v="10"/>
    <m/>
    <s v=""/>
    <s v=""/>
    <s v=""/>
    <n v="4"/>
    <s v=""/>
    <n v="6"/>
    <s v=""/>
    <s v=""/>
    <n v="6"/>
    <n v="44.871794871794869"/>
    <s v="0"/>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B3:D111" firstHeaderRow="0" firstDataRow="1" firstDataCol="1"/>
  <pivotFields count="25">
    <pivotField dataField="1" showAll="0"/>
    <pivotField numFmtId="164" showAll="0"/>
    <pivotField showAll="0"/>
    <pivotField showAll="0"/>
    <pivotField showAll="0"/>
    <pivotField showAll="0"/>
    <pivotField showAll="0"/>
    <pivotField showAll="0"/>
    <pivotField showAll="0"/>
    <pivotField axis="axisRow" showAll="0" sortType="descending">
      <items count="108">
        <item x="72"/>
        <item x="25"/>
        <item x="81"/>
        <item x="102"/>
        <item x="65"/>
        <item x="75"/>
        <item x="16"/>
        <item x="88"/>
        <item x="99"/>
        <item x="104"/>
        <item x="37"/>
        <item x="12"/>
        <item x="31"/>
        <item x="60"/>
        <item x="90"/>
        <item x="20"/>
        <item x="24"/>
        <item x="94"/>
        <item x="57"/>
        <item x="17"/>
        <item x="78"/>
        <item x="50"/>
        <item x="54"/>
        <item x="28"/>
        <item x="39"/>
        <item x="1"/>
        <item x="69"/>
        <item x="62"/>
        <item x="42"/>
        <item x="34"/>
        <item x="59"/>
        <item x="45"/>
        <item x="105"/>
        <item x="89"/>
        <item x="41"/>
        <item x="19"/>
        <item x="5"/>
        <item x="87"/>
        <item x="27"/>
        <item x="53"/>
        <item x="103"/>
        <item x="9"/>
        <item x="4"/>
        <item x="0"/>
        <item x="56"/>
        <item x="40"/>
        <item x="8"/>
        <item x="35"/>
        <item x="63"/>
        <item x="52"/>
        <item x="82"/>
        <item x="77"/>
        <item x="68"/>
        <item x="83"/>
        <item x="97"/>
        <item x="93"/>
        <item x="58"/>
        <item x="74"/>
        <item x="98"/>
        <item x="26"/>
        <item x="84"/>
        <item x="79"/>
        <item x="96"/>
        <item x="46"/>
        <item x="85"/>
        <item x="92"/>
        <item x="18"/>
        <item x="49"/>
        <item x="61"/>
        <item x="47"/>
        <item x="106"/>
        <item x="3"/>
        <item x="23"/>
        <item x="76"/>
        <item x="95"/>
        <item x="33"/>
        <item x="15"/>
        <item x="7"/>
        <item x="66"/>
        <item x="44"/>
        <item x="80"/>
        <item x="38"/>
        <item x="13"/>
        <item x="22"/>
        <item x="51"/>
        <item x="30"/>
        <item x="100"/>
        <item x="71"/>
        <item x="43"/>
        <item x="11"/>
        <item x="48"/>
        <item x="55"/>
        <item x="36"/>
        <item x="10"/>
        <item x="32"/>
        <item x="101"/>
        <item x="29"/>
        <item x="21"/>
        <item x="86"/>
        <item x="14"/>
        <item x="6"/>
        <item x="64"/>
        <item x="2"/>
        <item x="67"/>
        <item x="91"/>
        <item x="73"/>
        <item x="70"/>
        <item t="default"/>
      </items>
      <autoSortScope>
        <pivotArea dataOnly="0" outline="0" fieldPosition="0">
          <references count="1">
            <reference field="4294967294" count="1" selected="0">
              <x v="0"/>
            </reference>
          </references>
        </pivotArea>
      </autoSortScope>
    </pivotField>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s>
  <rowFields count="1">
    <field x="9"/>
  </rowFields>
  <rowItems count="108">
    <i>
      <x v="93"/>
    </i>
    <i>
      <x v="92"/>
    </i>
    <i>
      <x v="21"/>
    </i>
    <i>
      <x v="33"/>
    </i>
    <i>
      <x v="54"/>
    </i>
    <i>
      <x v="36"/>
    </i>
    <i>
      <x v="6"/>
    </i>
    <i>
      <x v="20"/>
    </i>
    <i>
      <x v="27"/>
    </i>
    <i>
      <x v="69"/>
    </i>
    <i>
      <x v="19"/>
    </i>
    <i>
      <x v="34"/>
    </i>
    <i>
      <x v="25"/>
    </i>
    <i>
      <x v="70"/>
    </i>
    <i>
      <x v="98"/>
    </i>
    <i>
      <x v="46"/>
    </i>
    <i>
      <x v="102"/>
    </i>
    <i>
      <x v="66"/>
    </i>
    <i>
      <x v="99"/>
    </i>
    <i>
      <x v="90"/>
    </i>
    <i>
      <x v="85"/>
    </i>
    <i>
      <x v="67"/>
    </i>
    <i>
      <x v="78"/>
    </i>
    <i>
      <x v="12"/>
    </i>
    <i>
      <x v="88"/>
    </i>
    <i>
      <x v="96"/>
    </i>
    <i>
      <x v="47"/>
    </i>
    <i>
      <x v="72"/>
    </i>
    <i>
      <x v="26"/>
    </i>
    <i>
      <x v="94"/>
    </i>
    <i>
      <x v="49"/>
    </i>
    <i>
      <x v="11"/>
    </i>
    <i>
      <x v="35"/>
    </i>
    <i>
      <x v="1"/>
    </i>
    <i>
      <x v="40"/>
    </i>
    <i>
      <x v="16"/>
    </i>
    <i>
      <x v="97"/>
    </i>
    <i>
      <x v="82"/>
    </i>
    <i>
      <x v="77"/>
    </i>
    <i>
      <x v="29"/>
    </i>
    <i>
      <x v="89"/>
    </i>
    <i>
      <x v="48"/>
    </i>
    <i>
      <x v="76"/>
    </i>
    <i>
      <x v="44"/>
    </i>
    <i>
      <x v="50"/>
    </i>
    <i>
      <x v="51"/>
    </i>
    <i>
      <x v="7"/>
    </i>
    <i>
      <x v="84"/>
    </i>
    <i>
      <x v="63"/>
    </i>
    <i>
      <x v="57"/>
    </i>
    <i>
      <x v="38"/>
    </i>
    <i>
      <x v="83"/>
    </i>
    <i>
      <x v="64"/>
    </i>
    <i>
      <x v="106"/>
    </i>
    <i>
      <x v="8"/>
    </i>
    <i>
      <x v="45"/>
    </i>
    <i>
      <x v="42"/>
    </i>
    <i>
      <x v="81"/>
    </i>
    <i>
      <x v="59"/>
    </i>
    <i>
      <x v="101"/>
    </i>
    <i>
      <x v="41"/>
    </i>
    <i>
      <x v="15"/>
    </i>
    <i>
      <x v="65"/>
    </i>
    <i>
      <x v="2"/>
    </i>
    <i>
      <x v="10"/>
    </i>
    <i>
      <x v="24"/>
    </i>
    <i>
      <x/>
    </i>
    <i>
      <x v="104"/>
    </i>
    <i>
      <x v="43"/>
    </i>
    <i>
      <x v="87"/>
    </i>
    <i>
      <x v="55"/>
    </i>
    <i>
      <x v="100"/>
    </i>
    <i>
      <x v="91"/>
    </i>
    <i>
      <x v="39"/>
    </i>
    <i>
      <x v="37"/>
    </i>
    <i>
      <x v="22"/>
    </i>
    <i>
      <x v="75"/>
    </i>
    <i>
      <x v="23"/>
    </i>
    <i>
      <x v="52"/>
    </i>
    <i>
      <x v="73"/>
    </i>
    <i>
      <x v="4"/>
    </i>
    <i>
      <x v="56"/>
    </i>
    <i>
      <x v="68"/>
    </i>
    <i>
      <x v="30"/>
    </i>
    <i>
      <x v="71"/>
    </i>
    <i>
      <x v="61"/>
    </i>
    <i>
      <x v="74"/>
    </i>
    <i>
      <x v="80"/>
    </i>
    <i>
      <x v="95"/>
    </i>
    <i>
      <x v="17"/>
    </i>
    <i>
      <x v="62"/>
    </i>
    <i>
      <x v="103"/>
    </i>
    <i>
      <x v="105"/>
    </i>
    <i>
      <x v="86"/>
    </i>
    <i>
      <x v="58"/>
    </i>
    <i>
      <x v="31"/>
    </i>
    <i>
      <x v="5"/>
    </i>
    <i>
      <x v="53"/>
    </i>
    <i>
      <x v="14"/>
    </i>
    <i>
      <x v="9"/>
    </i>
    <i>
      <x v="18"/>
    </i>
    <i>
      <x v="60"/>
    </i>
    <i>
      <x v="79"/>
    </i>
    <i>
      <x v="28"/>
    </i>
    <i>
      <x v="13"/>
    </i>
    <i>
      <x v="3"/>
    </i>
    <i>
      <x v="32"/>
    </i>
    <i t="grand">
      <x/>
    </i>
  </rowItems>
  <colFields count="1">
    <field x="-2"/>
  </colFields>
  <colItems count="2">
    <i>
      <x/>
    </i>
    <i i="1">
      <x v="1"/>
    </i>
  </colItems>
  <dataFields count="2">
    <dataField name="Mittelwert von sal / h" fld="22" subtotal="average" baseField="9" baseItem="0"/>
    <dataField name="Anzahl von Unique ID" fld="0" subtotal="count" baseField="0" baseItem="0"/>
  </dataFields>
  <formats count="5">
    <format dxfId="40">
      <pivotArea outline="0" collapsedLevelsAreSubtotals="1" fieldPosition="0"/>
    </format>
    <format dxfId="39">
      <pivotArea collapsedLevelsAreSubtotals="1" fieldPosition="0">
        <references count="1">
          <reference field="9" count="10">
            <x v="6"/>
            <x v="20"/>
            <x v="21"/>
            <x v="27"/>
            <x v="33"/>
            <x v="36"/>
            <x v="54"/>
            <x v="69"/>
            <x v="92"/>
            <x v="93"/>
          </reference>
        </references>
      </pivotArea>
    </format>
    <format dxfId="38">
      <pivotArea dataOnly="0" labelOnly="1" fieldPosition="0">
        <references count="1">
          <reference field="9" count="10">
            <x v="6"/>
            <x v="20"/>
            <x v="21"/>
            <x v="27"/>
            <x v="33"/>
            <x v="36"/>
            <x v="54"/>
            <x v="69"/>
            <x v="92"/>
            <x v="93"/>
          </reference>
        </references>
      </pivotArea>
    </format>
    <format dxfId="37">
      <pivotArea type="all" dataOnly="0" outline="0" fieldPosition="0"/>
    </format>
    <format dxfId="3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6"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M3:O26" firstHeaderRow="0" firstDataRow="1" firstDataCol="1" rowPageCount="1" colPageCount="1"/>
  <pivotFields count="25">
    <pivotField axis="axisRow" dataField="1" showAll="0" sortType="ascending">
      <items count="18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t="default"/>
      </items>
      <autoSortScope>
        <pivotArea dataOnly="0" outline="0" fieldPosition="0">
          <references count="1">
            <reference field="4294967294" count="1" selected="0">
              <x v="0"/>
            </reference>
          </references>
        </pivotArea>
      </autoSortScope>
    </pivotField>
    <pivotField numFmtId="164" showAll="0"/>
    <pivotField showAll="0"/>
    <pivotField showAll="0"/>
    <pivotField showAll="0"/>
    <pivotField dataField="1" showAll="0"/>
    <pivotField showAll="0"/>
    <pivotField axis="axisPage" showAll="0">
      <items count="11">
        <item x="5"/>
        <item x="0"/>
        <item x="8"/>
        <item x="1"/>
        <item x="4"/>
        <item x="2"/>
        <item x="3"/>
        <item x="9"/>
        <item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h="1" x="0"/>
        <item h="1" x="4"/>
        <item h="1" x="5"/>
        <item h="1" x="2"/>
        <item x="1"/>
        <item h="1" x="3"/>
        <item t="default"/>
      </items>
    </pivotField>
  </pivotFields>
  <rowFields count="2">
    <field x="24"/>
    <field x="0"/>
  </rowFields>
  <rowItems count="23">
    <i>
      <x v="4"/>
    </i>
    <i r="1">
      <x v="1055"/>
    </i>
    <i r="1">
      <x v="717"/>
    </i>
    <i r="1">
      <x v="1022"/>
    </i>
    <i r="1">
      <x v="1006"/>
    </i>
    <i r="1">
      <x v="1413"/>
    </i>
    <i r="1">
      <x v="1123"/>
    </i>
    <i r="1">
      <x v="1799"/>
    </i>
    <i r="1">
      <x v="1035"/>
    </i>
    <i r="1">
      <x v="871"/>
    </i>
    <i r="1">
      <x v="689"/>
    </i>
    <i r="1">
      <x v="794"/>
    </i>
    <i r="1">
      <x v="751"/>
    </i>
    <i r="1">
      <x v="929"/>
    </i>
    <i r="1">
      <x v="769"/>
    </i>
    <i r="1">
      <x v="1849"/>
    </i>
    <i r="1">
      <x v="1121"/>
    </i>
    <i r="1">
      <x v="1128"/>
    </i>
    <i r="1">
      <x v="1838"/>
    </i>
    <i r="1">
      <x v="1407"/>
    </i>
    <i r="1">
      <x v="620"/>
    </i>
    <i r="1">
      <x v="1226"/>
    </i>
    <i t="grand">
      <x/>
    </i>
  </rowItems>
  <colFields count="1">
    <field x="-2"/>
  </colFields>
  <colItems count="2">
    <i>
      <x/>
    </i>
    <i i="1">
      <x v="1"/>
    </i>
  </colItems>
  <pageFields count="1">
    <pageField fld="7" item="0" hier="-1"/>
  </pageFields>
  <dataFields count="2">
    <dataField name="Maximum von Salary in USD" fld="5" subtotal="max" baseField="24" baseItem="0" numFmtId="3"/>
    <dataField name="Anzahl von Unique ID" fld="0" subtotal="count" baseField="0" baseItem="0"/>
  </dataFields>
  <formats count="1">
    <format dxfId="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5"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I3:K35" firstHeaderRow="0" firstDataRow="1" firstDataCol="1" rowPageCount="1" colPageCount="1"/>
  <pivotFields count="25">
    <pivotField axis="axisRow" dataField="1" showAll="0" sortType="ascending">
      <items count="18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t="default"/>
      </items>
      <autoSortScope>
        <pivotArea dataOnly="0" outline="0" fieldPosition="0">
          <references count="1">
            <reference field="4294967294" count="1" selected="0">
              <x v="0"/>
            </reference>
          </references>
        </pivotArea>
      </autoSortScope>
    </pivotField>
    <pivotField numFmtId="164" showAll="0"/>
    <pivotField showAll="0"/>
    <pivotField showAll="0"/>
    <pivotField showAll="0"/>
    <pivotField dataField="1" showAll="0"/>
    <pivotField showAll="0"/>
    <pivotField axis="axisPage" showAll="0">
      <items count="11">
        <item x="5"/>
        <item x="0"/>
        <item x="8"/>
        <item x="1"/>
        <item x="4"/>
        <item x="2"/>
        <item x="3"/>
        <item x="9"/>
        <item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h="1" x="0"/>
        <item h="1" x="4"/>
        <item h="1" x="5"/>
        <item x="2"/>
        <item h="1" x="1"/>
        <item h="1" x="3"/>
        <item t="default"/>
      </items>
    </pivotField>
  </pivotFields>
  <rowFields count="2">
    <field x="24"/>
    <field x="0"/>
  </rowFields>
  <rowItems count="32">
    <i>
      <x v="3"/>
    </i>
    <i r="1">
      <x v="1024"/>
    </i>
    <i r="1">
      <x v="683"/>
    </i>
    <i r="1">
      <x v="1072"/>
    </i>
    <i r="1">
      <x v="1171"/>
    </i>
    <i r="1">
      <x v="756"/>
    </i>
    <i r="1">
      <x v="1729"/>
    </i>
    <i r="1">
      <x v="1180"/>
    </i>
    <i r="1">
      <x v="655"/>
    </i>
    <i r="1">
      <x v="1033"/>
    </i>
    <i r="1">
      <x v="920"/>
    </i>
    <i r="1">
      <x v="873"/>
    </i>
    <i r="1">
      <x v="1493"/>
    </i>
    <i r="1">
      <x v="1437"/>
    </i>
    <i r="1">
      <x v="1191"/>
    </i>
    <i r="1">
      <x v="1130"/>
    </i>
    <i r="1">
      <x v="1199"/>
    </i>
    <i r="1">
      <x v="1542"/>
    </i>
    <i r="1">
      <x v="1382"/>
    </i>
    <i r="1">
      <x v="1225"/>
    </i>
    <i r="1">
      <x v="1473"/>
    </i>
    <i r="1">
      <x v="1301"/>
    </i>
    <i r="1">
      <x v="1480"/>
    </i>
    <i r="1">
      <x v="1147"/>
    </i>
    <i r="1">
      <x v="949"/>
    </i>
    <i r="1">
      <x v="1706"/>
    </i>
    <i r="1">
      <x v="1237"/>
    </i>
    <i r="1">
      <x v="1784"/>
    </i>
    <i r="1">
      <x v="1685"/>
    </i>
    <i r="1">
      <x v="568"/>
    </i>
    <i r="1">
      <x v="1264"/>
    </i>
    <i t="grand">
      <x/>
    </i>
  </rowItems>
  <colFields count="1">
    <field x="-2"/>
  </colFields>
  <colItems count="2">
    <i>
      <x/>
    </i>
    <i i="1">
      <x v="1"/>
    </i>
  </colItems>
  <pageFields count="1">
    <pageField fld="7" item="0" hier="-1"/>
  </pageFields>
  <dataFields count="2">
    <dataField name="Maximum von Salary in USD" fld="5" subtotal="max" baseField="24" baseItem="0" numFmtId="3"/>
    <dataField name="Anzahl von Unique ID" fld="0" subtotal="count" baseField="0" baseItem="0"/>
  </dataFields>
  <formats count="1">
    <format dxfId="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0" cacheId="0" applyNumberFormats="0" applyBorderFormats="0" applyFontFormats="0" applyPatternFormats="0" applyAlignmentFormats="0" applyWidthHeightFormats="1" dataCaption="Werte" updatedVersion="4" minRefreshableVersion="3" useAutoFormatting="1" rowGrandTotals="0" colGrandTotals="0" itemPrintTitles="1" createdVersion="4" indent="0" outline="1" outlineData="1" multipleFieldFilters="0">
  <location ref="K23:K24" firstHeaderRow="1" firstDataRow="1" firstDataCol="0"/>
  <pivotFields count="25">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defaultSubtotal="0"/>
  </pivotFields>
  <rowItems count="1">
    <i/>
  </rowItems>
  <colItems count="1">
    <i/>
  </colItems>
  <dataFields count="1">
    <dataField name="Summe von 8 hours" fld="20" baseField="0" baseItem="1"/>
  </dataFields>
  <formats count="3">
    <format dxfId="43">
      <pivotArea outline="0" collapsedLevelsAreSubtotals="1" fieldPosition="0"/>
    </format>
    <format dxfId="42">
      <pivotArea type="all" dataOnly="0" outline="0" fieldPosition="0"/>
    </format>
    <format dxfId="4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Werte" updatedVersion="4" minRefreshableVersion="3" useAutoFormatting="1" rowGrandTotals="0" colGrandTotals="0" itemPrintTitles="1" createdVersion="4" indent="0" outline="1" outlineData="1" multipleFieldFilters="0">
  <location ref="K17:R18" firstHeaderRow="0" firstDataRow="1" firstDataCol="0"/>
  <pivotFields count="25">
    <pivotField showAll="0"/>
    <pivotField numFmtId="164"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defaultSubtotal="0"/>
    <pivotField showAll="0" defaultSubtotal="0"/>
  </pivotFields>
  <rowItems count="1">
    <i/>
  </rowItems>
  <colFields count="1">
    <field x="-2"/>
  </colFields>
  <colItems count="8">
    <i>
      <x/>
    </i>
    <i i="1">
      <x v="1"/>
    </i>
    <i i="2">
      <x v="2"/>
    </i>
    <i i="3">
      <x v="3"/>
    </i>
    <i i="4">
      <x v="4"/>
    </i>
    <i i="5">
      <x v="5"/>
    </i>
    <i i="6">
      <x v="6"/>
    </i>
    <i i="7">
      <x v="7"/>
    </i>
  </colItems>
  <dataFields count="8">
    <dataField name="Summe von 1 hour" fld="13" baseField="0" baseItem="3731944"/>
    <dataField name="Summe von 2 hours" fld="14" baseField="0" baseItem="1"/>
    <dataField name="Summe von 3 hours" fld="15" baseField="17" baseItem="0"/>
    <dataField name="Summe von 4 hours" fld="16" baseField="17" baseItem="0"/>
    <dataField name="Summe von 5 hours" fld="17" baseField="18" baseItem="0"/>
    <dataField name="Summe von 6 hours" fld="18" baseField="19" baseItem="0"/>
    <dataField name="Summe von 7 hours" fld="19" baseField="20" baseItem="0"/>
    <dataField name="Summe von 8 hours" fld="20" baseField="0" baseItem="1"/>
  </dataFields>
  <formats count="3">
    <format dxfId="46">
      <pivotArea outline="0" collapsedLevelsAreSubtotals="1" fieldPosition="0"/>
    </format>
    <format dxfId="45">
      <pivotArea type="all" dataOnly="0" outline="0" fieldPosition="0"/>
    </format>
    <format dxfId="4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K3:M10" firstHeaderRow="0" firstDataRow="1" firstDataCol="1"/>
  <pivotFields count="25">
    <pivotField dataField="1" showAll="0"/>
    <pivotField numFmtId="164" showAll="0"/>
    <pivotField showAll="0"/>
    <pivotField showAll="0"/>
    <pivotField showAll="0"/>
    <pivotField showAll="0"/>
    <pivotField showAll="0"/>
    <pivotField showAll="0"/>
    <pivotField showAll="0"/>
    <pivotField showAll="0"/>
    <pivotField showAll="0"/>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defaultSubtotal="0"/>
    <pivotField axis="axisRow" showAll="0" defaultSubtotal="0">
      <items count="6">
        <item x="0"/>
        <item x="4"/>
        <item x="1"/>
        <item x="3"/>
        <item x="5"/>
        <item x="2"/>
      </items>
    </pivotField>
  </pivotFields>
  <rowFields count="1">
    <field x="24"/>
  </rowFields>
  <rowItems count="7">
    <i>
      <x/>
    </i>
    <i>
      <x v="1"/>
    </i>
    <i>
      <x v="2"/>
    </i>
    <i>
      <x v="3"/>
    </i>
    <i>
      <x v="4"/>
    </i>
    <i>
      <x v="5"/>
    </i>
    <i t="grand">
      <x/>
    </i>
  </rowItems>
  <colFields count="1">
    <field x="-2"/>
  </colFields>
  <colItems count="2">
    <i>
      <x/>
    </i>
    <i i="1">
      <x v="1"/>
    </i>
  </colItems>
  <dataFields count="2">
    <dataField name="Mittelwert von sal / h" fld="22" subtotal="average" baseField="11" baseItem="0" numFmtId="3"/>
    <dataField name="Anzahl von Unique ID" fld="0" subtotal="count" baseField="0" baseItem="0"/>
  </dataFields>
  <formats count="3">
    <format dxfId="49">
      <pivotArea outline="0" collapsedLevelsAreSubtotals="1" fieldPosition="0"/>
    </format>
    <format dxfId="48">
      <pivotArea type="all" dataOnly="0" outline="0" fieldPosition="0"/>
    </format>
    <format dxfId="4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2" cacheId="0" applyNumberFormats="0" applyBorderFormats="0" applyFontFormats="0" applyPatternFormats="0" applyAlignmentFormats="0" applyWidthHeightFormats="1" dataCaption="Werte" updatedVersion="4" minRefreshableVersion="3" useAutoFormatting="1" rowGrandTotals="0" colGrandTotals="0" itemPrintTitles="1" createdVersion="4" indent="0" outline="1" outlineData="1" multipleFieldFilters="0" chartFormat="1">
  <location ref="D3:E13" firstHeaderRow="1" firstDataRow="1" firstDataCol="1"/>
  <pivotFields count="25">
    <pivotField showAll="0"/>
    <pivotField numFmtId="164" showAll="0"/>
    <pivotField showAll="0"/>
    <pivotField showAll="0"/>
    <pivotField showAll="0"/>
    <pivotField showAll="0"/>
    <pivotField showAll="0"/>
    <pivotField axis="axisRow" showAll="0" sortType="de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multipleItemSelectionAllowed="1" showAll="0">
      <items count="7">
        <item x="0"/>
        <item h="1" x="4"/>
        <item h="1" x="5"/>
        <item h="1" x="1"/>
        <item h="1" x="3"/>
        <item h="1" x="2"/>
        <item t="default"/>
      </items>
    </pivotField>
  </pivotFields>
  <rowFields count="1">
    <field x="7"/>
  </rowFields>
  <rowItems count="10">
    <i>
      <x v="4"/>
    </i>
    <i>
      <x v="7"/>
    </i>
    <i>
      <x v="2"/>
    </i>
    <i>
      <x v="5"/>
    </i>
    <i>
      <x v="3"/>
    </i>
    <i>
      <x v="9"/>
    </i>
    <i>
      <x v="6"/>
    </i>
    <i>
      <x/>
    </i>
    <i>
      <x v="1"/>
    </i>
    <i>
      <x v="8"/>
    </i>
  </rowItems>
  <colItems count="1">
    <i/>
  </colItems>
  <dataFields count="1">
    <dataField name="Mittelwert von sal / h" fld="22" subtotal="average" baseField="7" baseItem="0" numFmtId="3"/>
  </dataFields>
  <formats count="3">
    <format dxfId="32">
      <pivotArea outline="0" collapsedLevelsAreSubtotals="1" fieldPosition="0"/>
    </format>
    <format dxfId="31">
      <pivotArea type="all" dataOnly="0" outline="0" fieldPosition="0"/>
    </format>
    <format dxfId="30">
      <pivotArea type="all" dataOnly="0"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1" cacheId="0" applyNumberFormats="0" applyBorderFormats="0" applyFontFormats="0" applyPatternFormats="0" applyAlignmentFormats="0" applyWidthHeightFormats="1" dataCaption="Werte" updatedVersion="4" minRefreshableVersion="3" useAutoFormatting="1" rowGrandTotals="0" colGrandTotals="0" itemPrintTitles="1" createdVersion="4" indent="0" outline="1" outlineData="1" multipleFieldFilters="0" chartFormat="3">
  <location ref="A3:B8" firstHeaderRow="1" firstDataRow="1" firstDataCol="1" rowPageCount="1" colPageCount="1"/>
  <pivotFields count="25">
    <pivotField showAll="0"/>
    <pivotField numFmtId="164" showAll="0"/>
    <pivotField showAll="0"/>
    <pivotField showAll="0"/>
    <pivotField showAll="0"/>
    <pivotField showAll="0"/>
    <pivotField showAll="0"/>
    <pivotField axis="axisRow" showAll="0" measureFilter="1" sortType="de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axis="axisPage" multipleItemSelectionAllowed="1" showAll="0">
      <items count="7">
        <item h="1" x="0"/>
        <item h="1" x="4"/>
        <item h="1" x="5"/>
        <item h="1" x="1"/>
        <item h="1" x="3"/>
        <item x="2"/>
        <item t="default"/>
      </items>
    </pivotField>
  </pivotFields>
  <rowFields count="1">
    <field x="7"/>
  </rowFields>
  <rowItems count="5">
    <i>
      <x v="4"/>
    </i>
    <i>
      <x v="5"/>
    </i>
    <i>
      <x v="2"/>
    </i>
    <i>
      <x v="3"/>
    </i>
    <i>
      <x v="6"/>
    </i>
  </rowItems>
  <colItems count="1">
    <i/>
  </colItems>
  <pageFields count="1">
    <pageField fld="24" hier="-1"/>
  </pageFields>
  <dataFields count="1">
    <dataField name="Mittelwert von sal / h" fld="22" subtotal="average" baseField="7" baseItem="0" numFmtId="3"/>
  </dataFields>
  <formats count="3">
    <format dxfId="35">
      <pivotArea outline="0" collapsedLevelsAreSubtotals="1" fieldPosition="0"/>
    </format>
    <format dxfId="34">
      <pivotArea type="all" dataOnly="0" outline="0" fieldPosition="0"/>
    </format>
    <format dxfId="33">
      <pivotArea type="all" dataOnly="0" outline="0" fieldPosition="0"/>
    </format>
  </format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7" type="count" evalOrder="-1" id="1"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4"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E3:G17" firstHeaderRow="0" firstDataRow="1" firstDataCol="1" rowPageCount="1" colPageCount="1"/>
  <pivotFields count="25">
    <pivotField axis="axisRow" dataField="1" showAll="0" sortType="ascending">
      <items count="18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t="default"/>
      </items>
      <autoSortScope>
        <pivotArea dataOnly="0" outline="0" fieldPosition="0">
          <references count="1">
            <reference field="4294967294" count="1" selected="0">
              <x v="0"/>
            </reference>
          </references>
        </pivotArea>
      </autoSortScope>
    </pivotField>
    <pivotField numFmtId="164" showAll="0"/>
    <pivotField showAll="0"/>
    <pivotField showAll="0"/>
    <pivotField showAll="0"/>
    <pivotField dataField="1" showAll="0"/>
    <pivotField showAll="0"/>
    <pivotField axis="axisPage" showAll="0">
      <items count="11">
        <item x="5"/>
        <item x="0"/>
        <item x="8"/>
        <item x="1"/>
        <item x="4"/>
        <item x="2"/>
        <item x="3"/>
        <item x="9"/>
        <item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h="1" x="0"/>
        <item h="1" x="4"/>
        <item x="5"/>
        <item h="1" x="2"/>
        <item h="1" x="1"/>
        <item h="1" x="3"/>
        <item t="default"/>
      </items>
    </pivotField>
  </pivotFields>
  <rowFields count="2">
    <field x="24"/>
    <field x="0"/>
  </rowFields>
  <rowItems count="14">
    <i>
      <x v="2"/>
    </i>
    <i r="1">
      <x v="643"/>
    </i>
    <i r="1">
      <x v="750"/>
    </i>
    <i r="1">
      <x v="1284"/>
    </i>
    <i r="1">
      <x v="621"/>
    </i>
    <i r="1">
      <x v="1499"/>
    </i>
    <i r="1">
      <x v="1155"/>
    </i>
    <i r="1">
      <x v="865"/>
    </i>
    <i r="1">
      <x v="698"/>
    </i>
    <i r="1">
      <x v="1727"/>
    </i>
    <i r="1">
      <x v="927"/>
    </i>
    <i r="1">
      <x v="981"/>
    </i>
    <i r="1">
      <x v="1841"/>
    </i>
    <i t="grand">
      <x/>
    </i>
  </rowItems>
  <colFields count="1">
    <field x="-2"/>
  </colFields>
  <colItems count="2">
    <i>
      <x/>
    </i>
    <i i="1">
      <x v="1"/>
    </i>
  </colItems>
  <pageFields count="1">
    <pageField fld="7" item="0" hier="-1"/>
  </pageFields>
  <dataFields count="2">
    <dataField name="Maximum von Salary in USD" fld="5" subtotal="max" baseField="24" baseItem="0" numFmtId="3"/>
    <dataField name="Anzahl von Unique ID" fld="0" subtotal="count" baseField="0" baseItem="0"/>
  </dataFields>
  <formats count="1">
    <format dxfId="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V13"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A3:C11" firstHeaderRow="0" firstDataRow="1" firstDataCol="1" rowPageCount="1" colPageCount="1"/>
  <pivotFields count="25">
    <pivotField axis="axisRow" dataField="1" showAll="0" sortType="ascending">
      <items count="18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t="default"/>
      </items>
      <autoSortScope>
        <pivotArea dataOnly="0" outline="0" fieldPosition="0">
          <references count="1">
            <reference field="4294967294" count="1" selected="0">
              <x v="0"/>
            </reference>
          </references>
        </pivotArea>
      </autoSortScope>
    </pivotField>
    <pivotField numFmtId="164" showAll="0"/>
    <pivotField showAll="0"/>
    <pivotField showAll="0"/>
    <pivotField showAll="0"/>
    <pivotField dataField="1" showAll="0"/>
    <pivotField showAll="0"/>
    <pivotField axis="axisPage" showAll="0">
      <items count="11">
        <item x="5"/>
        <item x="0"/>
        <item x="8"/>
        <item x="1"/>
        <item x="4"/>
        <item x="2"/>
        <item x="3"/>
        <item x="9"/>
        <item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h="1" x="0"/>
        <item x="4"/>
        <item h="1" x="5"/>
        <item h="1" x="2"/>
        <item h="1" x="1"/>
        <item h="1" x="3"/>
        <item t="default"/>
      </items>
    </pivotField>
  </pivotFields>
  <rowFields count="2">
    <field x="24"/>
    <field x="0"/>
  </rowFields>
  <rowItems count="8">
    <i>
      <x v="1"/>
    </i>
    <i r="1">
      <x v="1669"/>
    </i>
    <i r="1">
      <x v="1810"/>
    </i>
    <i r="1">
      <x v="1811"/>
    </i>
    <i r="1">
      <x v="1215"/>
    </i>
    <i r="1">
      <x v="1704"/>
    </i>
    <i r="1">
      <x v="823"/>
    </i>
    <i t="grand">
      <x/>
    </i>
  </rowItems>
  <colFields count="1">
    <field x="-2"/>
  </colFields>
  <colItems count="2">
    <i>
      <x/>
    </i>
    <i i="1">
      <x v="1"/>
    </i>
  </colItems>
  <pageFields count="1">
    <pageField fld="7" item="0" hier="-1"/>
  </pageFields>
  <dataFields count="2">
    <dataField name="Maximum von Salary in USD" fld="5" subtotal="max" baseField="24" baseItem="0" numFmtId="3"/>
    <dataField name="Anzahl von Unique ID" fld="0" subtotal="count" baseField="0" baseItem="0"/>
  </dataFields>
  <formats count="1">
    <format dxfId="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7"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Q3:S37" firstHeaderRow="0" firstDataRow="1" firstDataCol="1" rowPageCount="1" colPageCount="1"/>
  <pivotFields count="25">
    <pivotField axis="axisRow" dataField="1" showAll="0" sortType="ascending">
      <items count="18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t="default"/>
      </items>
      <autoSortScope>
        <pivotArea dataOnly="0" outline="0" fieldPosition="0">
          <references count="1">
            <reference field="4294967294" count="1" selected="0">
              <x v="0"/>
            </reference>
          </references>
        </pivotArea>
      </autoSortScope>
    </pivotField>
    <pivotField numFmtId="164" showAll="0"/>
    <pivotField showAll="0"/>
    <pivotField showAll="0"/>
    <pivotField showAll="0"/>
    <pivotField dataField="1" showAll="0"/>
    <pivotField showAll="0"/>
    <pivotField axis="axisPage" showAll="0">
      <items count="11">
        <item x="5"/>
        <item x="0"/>
        <item x="8"/>
        <item x="1"/>
        <item x="4"/>
        <item x="2"/>
        <item x="3"/>
        <item x="9"/>
        <item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h="1" x="0"/>
        <item h="1" x="4"/>
        <item h="1" x="5"/>
        <item h="1" x="2"/>
        <item h="1" x="1"/>
        <item x="3"/>
        <item t="default"/>
      </items>
    </pivotField>
  </pivotFields>
  <rowFields count="2">
    <field x="24"/>
    <field x="0"/>
  </rowFields>
  <rowItems count="34">
    <i>
      <x v="5"/>
    </i>
    <i r="1">
      <x v="1126"/>
    </i>
    <i r="1">
      <x v="755"/>
    </i>
    <i r="1">
      <x v="738"/>
    </i>
    <i r="1">
      <x v="1096"/>
    </i>
    <i r="1">
      <x v="875"/>
    </i>
    <i r="1">
      <x v="1791"/>
    </i>
    <i r="1">
      <x v="764"/>
    </i>
    <i r="1">
      <x v="1085"/>
    </i>
    <i r="1">
      <x v="713"/>
    </i>
    <i r="1">
      <x v="580"/>
    </i>
    <i r="1">
      <x v="780"/>
    </i>
    <i r="1">
      <x v="1403"/>
    </i>
    <i r="1">
      <x v="1418"/>
    </i>
    <i r="1">
      <x v="1816"/>
    </i>
    <i r="1">
      <x v="673"/>
    </i>
    <i r="1">
      <x v="831"/>
    </i>
    <i r="1">
      <x v="1212"/>
    </i>
    <i r="1">
      <x v="588"/>
    </i>
    <i r="1">
      <x v="1204"/>
    </i>
    <i r="1">
      <x v="1081"/>
    </i>
    <i r="1">
      <x v="1176"/>
    </i>
    <i r="1">
      <x v="1177"/>
    </i>
    <i r="1">
      <x v="1217"/>
    </i>
    <i r="1">
      <x v="1658"/>
    </i>
    <i r="1">
      <x v="1794"/>
    </i>
    <i r="1">
      <x v="890"/>
    </i>
    <i r="1">
      <x v="1634"/>
    </i>
    <i r="1">
      <x v="1792"/>
    </i>
    <i r="1">
      <x v="1580"/>
    </i>
    <i r="1">
      <x v="889"/>
    </i>
    <i r="1">
      <x v="1440"/>
    </i>
    <i r="1">
      <x v="1557"/>
    </i>
    <i t="grand">
      <x/>
    </i>
  </rowItems>
  <colFields count="1">
    <field x="-2"/>
  </colFields>
  <colItems count="2">
    <i>
      <x/>
    </i>
    <i i="1">
      <x v="1"/>
    </i>
  </colItems>
  <pageFields count="1">
    <pageField fld="7" item="0" hier="-1"/>
  </pageFields>
  <dataFields count="2">
    <dataField name="Maximum von Salary in USD" fld="5" subtotal="max" baseField="24" baseItem="0" numFmtId="3"/>
    <dataField name="Anzahl von Unique ID" fld="0" subtotal="count" baseField="0" baseItem="0"/>
  </dataFields>
  <formats count="1">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Exp" sourceName="Exp">
  <pivotTables>
    <pivotTable tabId="6" name="PivotTable11"/>
  </pivotTables>
  <data>
    <tabular pivotCacheId="1" customListSort="0" crossFilter="showItemsWithNoData">
      <items count="6">
        <i x="0"/>
        <i x="4"/>
        <i x="5"/>
        <i x="2" s="1"/>
        <i x="1"/>
        <i x="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Job_Type" sourceName="Job Type">
  <pivotTables>
    <pivotTable tabId="7" name="PivotTable14"/>
    <pivotTable tabId="7" name="PV13"/>
    <pivotTable tabId="7" name="PivotTable15"/>
    <pivotTable tabId="7" name="PivotTable16"/>
    <pivotTable tabId="7" name="PivotTable17"/>
  </pivotTables>
  <data>
    <tabular pivotCacheId="1">
      <items count="10">
        <i x="5" s="1"/>
        <i x="0"/>
        <i x="8"/>
        <i x="1"/>
        <i x="4"/>
        <i x="2"/>
        <i x="3"/>
        <i x="9"/>
        <i x="7"/>
        <i x="6"/>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xp" cache="Datenschnitt_Exp" caption="Exp" columnCount="6" showCaption="0" style="Datenschnittformat 2" rowHeight="241300"/>
  <slicer name="Job Type" cache="Datenschnitt_Job_Type" caption="Job Type" showCaption="0" style="Datenschnittformat 2" rowHeight="180000"/>
</slicers>
</file>

<file path=xl/tables/table1.xml><?xml version="1.0" encoding="utf-8"?>
<table xmlns="http://schemas.openxmlformats.org/spreadsheetml/2006/main" id="1" name="tblSalaries" displayName="tblSalaries" ref="B5:AB1888" totalsRowShown="0">
  <autoFilter ref="B5:AB1888"/>
  <sortState ref="B6:M1888">
    <sortCondition ref="B5:B1888"/>
  </sortState>
  <tableColumns count="27">
    <tableColumn id="1" name="Unique ID"/>
    <tableColumn id="2" name="Timestamp" dataDxfId="68"/>
    <tableColumn id="3" name="Your Salary" dataDxfId="67"/>
    <tableColumn id="4" name="clean Salary (in local currency)"/>
    <tableColumn id="5" name="Currency"/>
    <tableColumn id="13" name="Salary in USD" dataDxfId="66">
      <calculatedColumnFormula>tblSalaries[[#This Row],[clean Salary (in local currency)]]*VLOOKUP(tblSalaries[[#This Row],[Currency]],tblXrate[],2,FALSE)</calculatedColumnFormula>
    </tableColumn>
    <tableColumn id="7" name="Your Job Title"/>
    <tableColumn id="6" name="Job Type"/>
    <tableColumn id="8" name="Where do you work"/>
    <tableColumn id="10" name="clean Country" dataDxfId="65">
      <calculatedColumnFormula>VLOOKUP(tblSalaries[[#This Row],[Where do you work]],tblCountries[[Actual]:[Mapping]],2,FALSE)</calculatedColumnFormula>
    </tableColumn>
    <tableColumn id="9" name="How many hours of a day you work on Excel"/>
    <tableColumn id="12" name="Years of Experience" dataDxfId="64"/>
    <tableColumn id="11" name="Hours a day"/>
    <tableColumn id="14" name="1 hour" dataDxfId="63">
      <calculatedColumnFormula>IF(ISERROR(FIND("1",tblSalaries[[#This Row],[How many hours of a day you work on Excel]])),"",1)</calculatedColumnFormula>
    </tableColumn>
    <tableColumn id="15" name="2 hours" dataDxfId="62">
      <calculatedColumnFormula>IF(ISERROR(FIND("2",tblSalaries[[#This Row],[How many hours of a day you work on Excel]])),"",2)</calculatedColumnFormula>
    </tableColumn>
    <tableColumn id="16" name="3 hours" dataDxfId="61">
      <calculatedColumnFormula>IF(ISERROR(FIND("3",tblSalaries[[#This Row],[How many hours of a day you work on Excel]])),"",3)</calculatedColumnFormula>
    </tableColumn>
    <tableColumn id="17" name="4 hours" dataDxfId="60">
      <calculatedColumnFormula>IF(ISERROR(FIND("4",tblSalaries[[#This Row],[How many hours of a day you work on Excel]])),"",4)</calculatedColumnFormula>
    </tableColumn>
    <tableColumn id="18" name="5 hours" dataDxfId="59">
      <calculatedColumnFormula>IF(ISERROR(FIND("5",tblSalaries[[#This Row],[How many hours of a day you work on Excel]])),"",5)</calculatedColumnFormula>
    </tableColumn>
    <tableColumn id="19" name="6 hours" dataDxfId="58">
      <calculatedColumnFormula>IF(ISERROR(FIND("6",tblSalaries[[#This Row],[How many hours of a day you work on Excel]])),"",6)</calculatedColumnFormula>
    </tableColumn>
    <tableColumn id="20" name="7 hours" dataDxfId="57">
      <calculatedColumnFormula>IF(ISERROR(FIND("7",tblSalaries[[#This Row],[How many hours of a day you work on Excel]])),"",7)</calculatedColumnFormula>
    </tableColumn>
    <tableColumn id="21" name="8 hours" dataDxfId="56">
      <calculatedColumnFormula>IF(ISERROR(FIND("8",tblSalaries[[#This Row],[How many hours of a day you work on Excel]])),"",8)</calculatedColumnFormula>
    </tableColumn>
    <tableColumn id="22" name="max h" dataDxfId="55">
      <calculatedColumnFormula>IF(MAX(tblSalaries[[#This Row],[1 hour]:[8 hours]])=0,#N/A,MAX(tblSalaries[[#This Row],[1 hour]:[8 hours]]))</calculatedColumnFormula>
    </tableColumn>
    <tableColumn id="23" name="sal / h" dataDxfId="54">
      <calculatedColumnFormula>IF(ISERROR(tblSalaries[[#This Row],[max h]]),1,tblSalaries[[#This Row],[Salary in USD]]/tblSalaries[[#This Row],[max h]]/260)</calculatedColumnFormula>
    </tableColumn>
    <tableColumn id="24" name="Exp. N/A" dataDxfId="53">
      <calculatedColumnFormula>IF(tblSalaries[[#This Row],[Years of Experience]]="",0,"0")</calculatedColumnFormula>
    </tableColumn>
    <tableColumn id="25" name="Exp" dataDxfId="52">
      <calculatedColumnFormula>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calculatedColumnFormula>
    </tableColumn>
    <tableColumn id="26" name="Spalte1" dataDxfId="51">
      <calculatedColumnFormula>IF(tblSalaries[[#This Row],[Salary in USD]]&lt;1000,1,0)</calculatedColumnFormula>
    </tableColumn>
    <tableColumn id="27" name="Spalte2" dataDxfId="50">
      <calculatedColumnFormula>IF(AND(tblSalaries[[#This Row],[Salary in USD]]&gt;1000,tblSalaries[[#This Row],[Salary in USD]]&lt;2000),1,0)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blXrate" displayName="tblXrate" ref="B3:C42" totalsRowShown="0">
  <autoFilter ref="B3:C42"/>
  <tableColumns count="2">
    <tableColumn id="1" name="Currency"/>
    <tableColumn id="2" name="in USD"/>
  </tableColumns>
  <tableStyleInfo name="TableStyleMedium2" showFirstColumn="0" showLastColumn="0" showRowStripes="1" showColumnStripes="0"/>
</table>
</file>

<file path=xl/tables/table3.xml><?xml version="1.0" encoding="utf-8"?>
<table xmlns="http://schemas.openxmlformats.org/spreadsheetml/2006/main" id="4" name="tblCountries" displayName="tblCountries" ref="L3:M137" totalsRowShown="0">
  <autoFilter ref="L3:M137"/>
  <tableColumns count="2">
    <tableColumn id="1" name="Actual"/>
    <tableColumn id="2" name="Mapping"/>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o-chart.de/" TargetMode="External"/><Relationship Id="rId5" Type="http://schemas.microsoft.com/office/2007/relationships/slicer" Target="../slicers/slicer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drawing" Target="../drawings/drawing4.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xe.com/" TargetMode="External"/><Relationship Id="rId1" Type="http://schemas.openxmlformats.org/officeDocument/2006/relationships/hyperlink" Target="http://www.x-rates.com/cgi-bin/cgicalc.cgi?value=1&amp;base=USD"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74"/>
  <sheetViews>
    <sheetView showGridLines="0" tabSelected="1" zoomScaleNormal="100" workbookViewId="0">
      <selection activeCell="CX44" sqref="CX44"/>
    </sheetView>
  </sheetViews>
  <sheetFormatPr baseColWidth="10" defaultRowHeight="15"/>
  <cols>
    <col min="1" max="1" width="3.28515625" style="15" customWidth="1"/>
    <col min="2" max="97" width="1.42578125" customWidth="1"/>
    <col min="98" max="98" width="4.140625" customWidth="1"/>
  </cols>
  <sheetData>
    <row r="1" spans="1:98" s="14" customFormat="1" ht="12.75">
      <c r="A1" s="19" t="s">
        <v>4033</v>
      </c>
      <c r="B1" s="14">
        <v>10</v>
      </c>
      <c r="C1" s="14">
        <v>10</v>
      </c>
      <c r="D1" s="14">
        <v>10</v>
      </c>
      <c r="E1" s="14">
        <v>10</v>
      </c>
      <c r="F1" s="14">
        <v>10</v>
      </c>
      <c r="G1" s="14">
        <v>10</v>
      </c>
      <c r="H1" s="14">
        <v>10</v>
      </c>
      <c r="I1" s="14">
        <v>10</v>
      </c>
      <c r="J1" s="14">
        <v>10</v>
      </c>
      <c r="K1" s="14">
        <v>10</v>
      </c>
      <c r="L1" s="14">
        <v>10</v>
      </c>
      <c r="M1" s="14">
        <v>10</v>
      </c>
      <c r="N1" s="14">
        <v>10</v>
      </c>
      <c r="O1" s="14">
        <v>10</v>
      </c>
      <c r="P1" s="14">
        <v>10</v>
      </c>
      <c r="Q1" s="14">
        <v>10</v>
      </c>
      <c r="R1" s="14">
        <v>10</v>
      </c>
      <c r="S1" s="14">
        <v>10</v>
      </c>
      <c r="T1" s="14">
        <v>10</v>
      </c>
      <c r="U1" s="14">
        <v>10</v>
      </c>
      <c r="V1" s="14">
        <v>10</v>
      </c>
      <c r="W1" s="14">
        <v>10</v>
      </c>
      <c r="X1" s="14">
        <v>10</v>
      </c>
      <c r="Y1" s="14">
        <v>10</v>
      </c>
      <c r="Z1" s="14">
        <v>10</v>
      </c>
      <c r="AA1" s="14">
        <v>10</v>
      </c>
      <c r="AB1" s="14">
        <v>10</v>
      </c>
      <c r="AC1" s="14">
        <v>10</v>
      </c>
      <c r="AD1" s="14">
        <v>10</v>
      </c>
      <c r="AE1" s="14">
        <v>10</v>
      </c>
      <c r="AF1" s="14">
        <v>10</v>
      </c>
      <c r="AG1" s="14">
        <v>10</v>
      </c>
      <c r="AH1" s="14">
        <v>10</v>
      </c>
      <c r="AI1" s="14">
        <v>10</v>
      </c>
      <c r="AJ1" s="14">
        <v>10</v>
      </c>
      <c r="AK1" s="14">
        <v>10</v>
      </c>
      <c r="AL1" s="14">
        <v>10</v>
      </c>
      <c r="AM1" s="14">
        <v>10</v>
      </c>
      <c r="AN1" s="14">
        <v>10</v>
      </c>
      <c r="AO1" s="14">
        <v>10</v>
      </c>
      <c r="AP1" s="14">
        <v>10</v>
      </c>
      <c r="AQ1" s="14">
        <v>10</v>
      </c>
      <c r="AR1" s="14">
        <v>10</v>
      </c>
      <c r="AS1" s="14">
        <v>10</v>
      </c>
      <c r="AT1" s="14">
        <v>10</v>
      </c>
      <c r="AU1" s="14">
        <v>10</v>
      </c>
      <c r="AV1" s="14">
        <v>10</v>
      </c>
      <c r="AW1" s="14">
        <v>10</v>
      </c>
      <c r="AX1" s="14">
        <v>10</v>
      </c>
      <c r="AY1" s="14">
        <v>10</v>
      </c>
      <c r="AZ1" s="14">
        <v>10</v>
      </c>
      <c r="BA1" s="14">
        <v>10</v>
      </c>
      <c r="BB1" s="14">
        <v>10</v>
      </c>
      <c r="BC1" s="14">
        <v>10</v>
      </c>
      <c r="BD1" s="14">
        <v>10</v>
      </c>
      <c r="BE1" s="14">
        <v>10</v>
      </c>
      <c r="BF1" s="14">
        <v>10</v>
      </c>
      <c r="BG1" s="14">
        <v>10</v>
      </c>
      <c r="BH1" s="14">
        <v>10</v>
      </c>
      <c r="BI1" s="14">
        <v>10</v>
      </c>
      <c r="BJ1" s="14">
        <v>10</v>
      </c>
      <c r="BK1" s="14">
        <v>10</v>
      </c>
      <c r="BL1" s="14">
        <v>10</v>
      </c>
      <c r="BM1" s="14">
        <v>10</v>
      </c>
      <c r="BN1" s="14">
        <v>10</v>
      </c>
      <c r="BO1" s="14">
        <v>10</v>
      </c>
      <c r="BP1" s="14">
        <v>10</v>
      </c>
      <c r="BQ1" s="14">
        <v>10</v>
      </c>
      <c r="BR1" s="14">
        <v>10</v>
      </c>
      <c r="BS1" s="14">
        <v>10</v>
      </c>
      <c r="BT1" s="14">
        <v>10</v>
      </c>
      <c r="BU1" s="14">
        <v>10</v>
      </c>
      <c r="BV1" s="14">
        <v>10</v>
      </c>
      <c r="BW1" s="14">
        <v>10</v>
      </c>
      <c r="BX1" s="14">
        <v>10</v>
      </c>
      <c r="BY1" s="14">
        <v>10</v>
      </c>
      <c r="BZ1" s="14">
        <v>10</v>
      </c>
      <c r="CA1" s="14">
        <v>10</v>
      </c>
      <c r="CB1" s="14">
        <v>10</v>
      </c>
      <c r="CC1" s="14">
        <v>10</v>
      </c>
      <c r="CD1" s="14">
        <v>10</v>
      </c>
      <c r="CE1" s="14">
        <v>10</v>
      </c>
      <c r="CF1" s="14">
        <v>10</v>
      </c>
      <c r="CG1" s="14">
        <v>10</v>
      </c>
      <c r="CH1" s="14">
        <v>10</v>
      </c>
      <c r="CI1" s="14">
        <v>10</v>
      </c>
      <c r="CJ1" s="14">
        <v>10</v>
      </c>
      <c r="CK1" s="14">
        <v>10</v>
      </c>
      <c r="CL1" s="14">
        <v>10</v>
      </c>
      <c r="CM1" s="14">
        <v>10</v>
      </c>
      <c r="CN1" s="14">
        <v>10</v>
      </c>
      <c r="CO1" s="14">
        <v>10</v>
      </c>
      <c r="CP1" s="14">
        <v>10</v>
      </c>
      <c r="CQ1" s="14">
        <v>10</v>
      </c>
      <c r="CR1" s="14">
        <v>10</v>
      </c>
      <c r="CS1" s="14">
        <v>10</v>
      </c>
      <c r="CT1" s="17"/>
    </row>
    <row r="2" spans="1:98" ht="7.5" customHeight="1">
      <c r="A2" s="14">
        <v>10</v>
      </c>
      <c r="B2" s="206" t="s">
        <v>4034</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row>
    <row r="3" spans="1:98" ht="7.5" customHeight="1">
      <c r="A3" s="14">
        <v>10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row>
    <row r="4" spans="1:98" ht="7.5" customHeight="1">
      <c r="A4" s="14">
        <v>10</v>
      </c>
      <c r="B4" s="206" t="s">
        <v>4035</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row>
    <row r="5" spans="1:98" ht="7.5" customHeight="1">
      <c r="A5" s="14">
        <v>10</v>
      </c>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row>
    <row r="6" spans="1:98" ht="7.5" customHeight="1">
      <c r="A6" s="14">
        <v>10</v>
      </c>
      <c r="B6" s="207" t="s">
        <v>4093</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row>
    <row r="7" spans="1:98" ht="7.5" customHeight="1">
      <c r="A7" s="14">
        <v>10</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row>
    <row r="8" spans="1:98" ht="7.5" customHeight="1">
      <c r="A8" s="14">
        <v>10</v>
      </c>
      <c r="B8" s="224" t="s">
        <v>4096</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0"/>
      <c r="AG8" s="20"/>
      <c r="AH8" s="20"/>
      <c r="AI8" s="20"/>
      <c r="AJ8" s="20"/>
      <c r="AK8" s="20"/>
      <c r="AL8" s="20"/>
      <c r="AM8" s="20"/>
      <c r="AN8" s="20"/>
      <c r="AO8" s="202"/>
      <c r="AP8" s="202"/>
      <c r="AV8" s="210" t="s">
        <v>4081</v>
      </c>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row>
    <row r="9" spans="1:98" ht="7.5" customHeight="1">
      <c r="A9" s="14">
        <v>10</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193"/>
      <c r="AG9" s="193"/>
      <c r="AH9" s="193"/>
      <c r="AI9" s="193"/>
      <c r="AJ9" s="193"/>
      <c r="AK9" s="193"/>
      <c r="AL9" s="193"/>
      <c r="AM9" s="193"/>
      <c r="AN9" s="193"/>
      <c r="AO9" s="203"/>
      <c r="AP9" s="203"/>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row>
    <row r="10" spans="1:98" ht="7.5" customHeight="1">
      <c r="A10" s="14">
        <v>10</v>
      </c>
      <c r="CA10" s="21"/>
    </row>
    <row r="11" spans="1:98" ht="7.5" customHeight="1">
      <c r="A11" s="14">
        <v>10</v>
      </c>
    </row>
    <row r="12" spans="1:98" ht="7.5" customHeight="1">
      <c r="A12" s="14">
        <v>10</v>
      </c>
    </row>
    <row r="13" spans="1:98" ht="7.5" customHeight="1">
      <c r="A13" s="14">
        <v>10</v>
      </c>
    </row>
    <row r="14" spans="1:98" ht="7.5" customHeight="1">
      <c r="A14" s="14">
        <v>10</v>
      </c>
    </row>
    <row r="15" spans="1:98" ht="7.5" customHeight="1">
      <c r="A15" s="14">
        <v>10</v>
      </c>
    </row>
    <row r="16" spans="1:98" ht="7.5" customHeight="1">
      <c r="A16" s="14">
        <v>10</v>
      </c>
    </row>
    <row r="17" spans="1:1" ht="7.5" customHeight="1">
      <c r="A17" s="14">
        <v>10</v>
      </c>
    </row>
    <row r="18" spans="1:1" ht="7.5" customHeight="1">
      <c r="A18" s="14">
        <v>10</v>
      </c>
    </row>
    <row r="19" spans="1:1" ht="7.5" customHeight="1">
      <c r="A19" s="14">
        <v>10</v>
      </c>
    </row>
    <row r="20" spans="1:1" ht="7.5" customHeight="1">
      <c r="A20" s="14">
        <v>10</v>
      </c>
    </row>
    <row r="21" spans="1:1" ht="7.5" customHeight="1">
      <c r="A21" s="14">
        <v>10</v>
      </c>
    </row>
    <row r="22" spans="1:1" ht="7.5" customHeight="1">
      <c r="A22" s="14">
        <v>10</v>
      </c>
    </row>
    <row r="23" spans="1:1" ht="7.5" customHeight="1">
      <c r="A23" s="14">
        <v>10</v>
      </c>
    </row>
    <row r="24" spans="1:1" ht="7.5" customHeight="1">
      <c r="A24" s="14">
        <v>10</v>
      </c>
    </row>
    <row r="25" spans="1:1" ht="7.5" customHeight="1">
      <c r="A25" s="14">
        <v>10</v>
      </c>
    </row>
    <row r="26" spans="1:1" ht="7.5" customHeight="1">
      <c r="A26" s="14">
        <v>10</v>
      </c>
    </row>
    <row r="27" spans="1:1" ht="7.5" customHeight="1">
      <c r="A27" s="14">
        <v>10</v>
      </c>
    </row>
    <row r="28" spans="1:1" ht="7.5" customHeight="1">
      <c r="A28" s="14">
        <v>10</v>
      </c>
    </row>
    <row r="29" spans="1:1" ht="7.5" customHeight="1">
      <c r="A29" s="14">
        <v>10</v>
      </c>
    </row>
    <row r="30" spans="1:1" ht="7.5" customHeight="1">
      <c r="A30" s="14">
        <v>10</v>
      </c>
    </row>
    <row r="31" spans="1:1" ht="7.5" customHeight="1">
      <c r="A31" s="14">
        <v>10</v>
      </c>
    </row>
    <row r="32" spans="1:1" ht="7.5" customHeight="1">
      <c r="A32" s="14">
        <v>10</v>
      </c>
    </row>
    <row r="33" spans="1:97" ht="7.5" customHeight="1">
      <c r="A33" s="14">
        <v>10</v>
      </c>
    </row>
    <row r="34" spans="1:97" ht="7.5" customHeight="1">
      <c r="A34" s="14">
        <v>10</v>
      </c>
    </row>
    <row r="35" spans="1:97" ht="7.5" customHeight="1">
      <c r="A35" s="14">
        <v>10</v>
      </c>
    </row>
    <row r="36" spans="1:97" ht="7.5" customHeight="1">
      <c r="A36" s="14">
        <v>10</v>
      </c>
    </row>
    <row r="37" spans="1:97" ht="7.5" customHeight="1">
      <c r="A37" s="14">
        <v>10</v>
      </c>
    </row>
    <row r="38" spans="1:97" ht="7.5" customHeight="1">
      <c r="A38" s="14">
        <v>10</v>
      </c>
    </row>
    <row r="39" spans="1:97" ht="7.5" customHeight="1">
      <c r="A39" s="14">
        <v>10</v>
      </c>
    </row>
    <row r="40" spans="1:97" ht="7.5" customHeight="1">
      <c r="A40" s="14">
        <v>10</v>
      </c>
    </row>
    <row r="41" spans="1:97" ht="7.5" customHeight="1">
      <c r="A41" s="14">
        <v>10</v>
      </c>
    </row>
    <row r="42" spans="1:97" ht="7.5" customHeight="1">
      <c r="A42" s="14">
        <v>10</v>
      </c>
      <c r="AO42" s="21"/>
      <c r="AP42" s="21"/>
    </row>
    <row r="43" spans="1:97" ht="7.5" customHeight="1">
      <c r="A43" s="14">
        <v>10</v>
      </c>
      <c r="AO43" s="21"/>
      <c r="AP43" s="21"/>
    </row>
    <row r="44" spans="1:97" ht="7.5" customHeight="1">
      <c r="A44" s="14">
        <v>10</v>
      </c>
      <c r="C44" s="223" t="s">
        <v>4095</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192"/>
      <c r="AP44" s="192"/>
    </row>
    <row r="45" spans="1:97" ht="7.5" customHeight="1">
      <c r="A45" s="14">
        <v>10</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192"/>
      <c r="AP45" s="192"/>
    </row>
    <row r="46" spans="1:97" ht="7.5" customHeight="1">
      <c r="A46" s="14">
        <v>10</v>
      </c>
      <c r="AO46" s="21"/>
      <c r="AP46" s="21"/>
    </row>
    <row r="47" spans="1:97" ht="7.5" customHeight="1">
      <c r="A47" s="14">
        <v>10</v>
      </c>
      <c r="AO47" s="21"/>
      <c r="AP47" s="21"/>
    </row>
    <row r="48" spans="1:97" ht="7.5" customHeight="1">
      <c r="A48" s="14">
        <v>10</v>
      </c>
      <c r="AV48" s="223" t="s">
        <v>4094</v>
      </c>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row>
    <row r="49" spans="1:97" ht="7.5" customHeight="1">
      <c r="A49" s="14">
        <v>10</v>
      </c>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05"/>
      <c r="CL49" s="205"/>
      <c r="CM49" s="205"/>
      <c r="CN49" s="205"/>
      <c r="CO49" s="205"/>
      <c r="CP49" s="205"/>
      <c r="CQ49" s="205"/>
      <c r="CR49" s="205"/>
      <c r="CS49" s="205"/>
    </row>
    <row r="50" spans="1:97" ht="7.5" customHeight="1">
      <c r="A50" s="14">
        <v>10</v>
      </c>
    </row>
    <row r="51" spans="1:97" ht="7.5" customHeight="1">
      <c r="A51" s="14">
        <v>10</v>
      </c>
      <c r="BK51" s="221" t="s">
        <v>4028</v>
      </c>
      <c r="BL51" s="221"/>
      <c r="BM51" s="221"/>
      <c r="BN51" s="222"/>
    </row>
    <row r="52" spans="1:97" ht="7.5" customHeight="1">
      <c r="A52" s="14">
        <v>10</v>
      </c>
      <c r="BK52" s="221"/>
      <c r="BL52" s="221"/>
      <c r="BM52" s="221"/>
      <c r="BN52" s="222"/>
    </row>
    <row r="53" spans="1:97" ht="7.5" customHeight="1">
      <c r="A53" s="14">
        <v>10</v>
      </c>
      <c r="BK53" s="221"/>
      <c r="BL53" s="221"/>
      <c r="BM53" s="221"/>
      <c r="BN53" s="222"/>
    </row>
    <row r="54" spans="1:97" ht="7.5" customHeight="1">
      <c r="A54" s="14">
        <v>10</v>
      </c>
      <c r="BK54" s="219"/>
      <c r="BL54" s="219"/>
      <c r="BM54" s="219"/>
      <c r="BN54" s="220"/>
    </row>
    <row r="55" spans="1:97" ht="7.5" customHeight="1">
      <c r="A55" s="14">
        <v>10</v>
      </c>
      <c r="BK55" s="221" t="s">
        <v>4063</v>
      </c>
      <c r="BL55" s="221"/>
      <c r="BM55" s="221"/>
      <c r="BN55" s="222"/>
    </row>
    <row r="56" spans="1:97" ht="7.5" customHeight="1">
      <c r="A56" s="14">
        <v>10</v>
      </c>
      <c r="BK56" s="221"/>
      <c r="BL56" s="221"/>
      <c r="BM56" s="221"/>
      <c r="BN56" s="222"/>
    </row>
    <row r="57" spans="1:97" ht="7.5" customHeight="1">
      <c r="A57" s="14">
        <v>10</v>
      </c>
      <c r="BK57" s="221"/>
      <c r="BL57" s="221"/>
      <c r="BM57" s="221"/>
      <c r="BN57" s="222"/>
    </row>
    <row r="58" spans="1:97" ht="7.5" customHeight="1">
      <c r="A58" s="14">
        <v>10</v>
      </c>
      <c r="BK58" s="219"/>
      <c r="BL58" s="219"/>
      <c r="BM58" s="219"/>
      <c r="BN58" s="220"/>
    </row>
    <row r="59" spans="1:97" ht="7.5" customHeight="1">
      <c r="A59" s="14">
        <v>10</v>
      </c>
      <c r="BK59" s="219"/>
      <c r="BL59" s="219"/>
      <c r="BM59" s="219"/>
      <c r="BN59" s="220"/>
    </row>
    <row r="60" spans="1:97" ht="7.5" customHeight="1">
      <c r="A60" s="14">
        <v>10</v>
      </c>
      <c r="BK60" s="221" t="s">
        <v>4029</v>
      </c>
      <c r="BL60" s="221"/>
      <c r="BM60" s="221"/>
      <c r="BN60" s="222"/>
    </row>
    <row r="61" spans="1:97" ht="7.5" customHeight="1">
      <c r="A61" s="14">
        <v>10</v>
      </c>
      <c r="BK61" s="221"/>
      <c r="BL61" s="221"/>
      <c r="BM61" s="221"/>
      <c r="BN61" s="222"/>
    </row>
    <row r="62" spans="1:97" ht="7.5" customHeight="1">
      <c r="A62" s="14">
        <v>10</v>
      </c>
      <c r="BK62" s="221"/>
      <c r="BL62" s="221"/>
      <c r="BM62" s="221"/>
      <c r="BN62" s="222"/>
    </row>
    <row r="63" spans="1:97" ht="7.5" customHeight="1">
      <c r="A63" s="14">
        <v>10</v>
      </c>
      <c r="BK63" s="219"/>
      <c r="BL63" s="219"/>
      <c r="BM63" s="219"/>
      <c r="BN63" s="220"/>
    </row>
    <row r="64" spans="1:97" ht="7.5" customHeight="1">
      <c r="A64" s="14">
        <v>10</v>
      </c>
      <c r="BK64" s="221" t="s">
        <v>4030</v>
      </c>
      <c r="BL64" s="221"/>
      <c r="BM64" s="221"/>
      <c r="BN64" s="222"/>
    </row>
    <row r="65" spans="1:98" ht="7.5" customHeight="1">
      <c r="A65" s="14">
        <v>10</v>
      </c>
      <c r="BK65" s="221"/>
      <c r="BL65" s="221"/>
      <c r="BM65" s="221"/>
      <c r="BN65" s="222"/>
    </row>
    <row r="66" spans="1:98" ht="7.5" customHeight="1">
      <c r="A66" s="14">
        <v>10</v>
      </c>
      <c r="BK66" s="221"/>
      <c r="BL66" s="221"/>
      <c r="BM66" s="221"/>
      <c r="BN66" s="222"/>
    </row>
    <row r="67" spans="1:98" ht="7.5" customHeight="1">
      <c r="A67" s="14">
        <v>10</v>
      </c>
      <c r="BK67" s="219"/>
      <c r="BL67" s="219"/>
      <c r="BM67" s="219"/>
      <c r="BN67" s="220"/>
    </row>
    <row r="68" spans="1:98" ht="7.5" customHeight="1">
      <c r="A68" s="14">
        <v>10</v>
      </c>
      <c r="BK68" s="219"/>
      <c r="BL68" s="219"/>
      <c r="BM68" s="219"/>
      <c r="BN68" s="220"/>
    </row>
    <row r="69" spans="1:98" ht="7.5" customHeight="1">
      <c r="A69" s="14">
        <v>10</v>
      </c>
      <c r="BK69" s="221" t="s">
        <v>4027</v>
      </c>
      <c r="BL69" s="221"/>
      <c r="BM69" s="221"/>
      <c r="BN69" s="222"/>
    </row>
    <row r="70" spans="1:98" ht="7.5" customHeight="1">
      <c r="A70" s="14">
        <v>10</v>
      </c>
      <c r="BK70" s="221"/>
      <c r="BL70" s="221"/>
      <c r="BM70" s="221"/>
      <c r="BN70" s="222"/>
    </row>
    <row r="71" spans="1:98" ht="7.5" customHeight="1">
      <c r="A71" s="14">
        <v>10</v>
      </c>
      <c r="BK71" s="221"/>
      <c r="BL71" s="221"/>
      <c r="BM71" s="221"/>
      <c r="BN71" s="222"/>
    </row>
    <row r="72" spans="1:98" ht="7.5" customHeight="1">
      <c r="A72" s="14">
        <v>10</v>
      </c>
      <c r="BN72" s="201"/>
    </row>
    <row r="73" spans="1:98" ht="7.5" customHeight="1">
      <c r="A73" s="14">
        <v>10</v>
      </c>
    </row>
    <row r="74" spans="1:98">
      <c r="A74" s="18"/>
      <c r="CT74" s="16"/>
    </row>
  </sheetData>
  <mergeCells count="12">
    <mergeCell ref="BK69:BN71"/>
    <mergeCell ref="BK64:BN66"/>
    <mergeCell ref="BK60:BN62"/>
    <mergeCell ref="BK55:BN57"/>
    <mergeCell ref="BK51:BN53"/>
    <mergeCell ref="AV48:CS49"/>
    <mergeCell ref="B2:CS3"/>
    <mergeCell ref="B4:CS5"/>
    <mergeCell ref="B6:CS7"/>
    <mergeCell ref="B8:AE9"/>
    <mergeCell ref="C44:AN45"/>
    <mergeCell ref="AV8:CS9"/>
  </mergeCells>
  <hyperlinks>
    <hyperlink ref="B6" r:id="rId1"/>
  </hyperlinks>
  <pageMargins left="0.23622047244094491" right="0.23622047244094491" top="0" bottom="0" header="0.31496062992125984" footer="0.31496062992125984"/>
  <pageSetup paperSize="9" scale="92" orientation="landscape" r:id="rId2"/>
  <drawing r:id="rId3"/>
  <legacy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B1888"/>
  <sheetViews>
    <sheetView showGridLines="0" workbookViewId="0">
      <selection activeCell="L17" sqref="L17"/>
    </sheetView>
  </sheetViews>
  <sheetFormatPr baseColWidth="10" defaultColWidth="9.140625" defaultRowHeight="15"/>
  <cols>
    <col min="1" max="1" width="4.42578125" customWidth="1"/>
    <col min="3" max="3" width="21.42578125" bestFit="1" customWidth="1"/>
    <col min="4" max="4" width="13" customWidth="1"/>
    <col min="5" max="5" width="13.5703125" customWidth="1"/>
    <col min="6" max="6" width="7" customWidth="1"/>
    <col min="7" max="7" width="12.7109375" customWidth="1"/>
    <col min="8" max="8" width="24.42578125" customWidth="1"/>
    <col min="9" max="9" width="20" customWidth="1"/>
    <col min="10" max="11" width="15.140625" customWidth="1"/>
    <col min="12" max="12" width="28" customWidth="1"/>
    <col min="13" max="13" width="18" customWidth="1"/>
    <col min="14" max="14" width="13" customWidth="1"/>
    <col min="15" max="16" width="5" style="10" customWidth="1"/>
    <col min="17" max="20" width="6.5703125" style="10" customWidth="1"/>
  </cols>
  <sheetData>
    <row r="1" spans="2:28" ht="23.25">
      <c r="B1" s="213" t="s">
        <v>3994</v>
      </c>
      <c r="C1" s="213"/>
      <c r="D1" s="213"/>
      <c r="E1" s="213"/>
      <c r="G1">
        <v>12</v>
      </c>
      <c r="L1" t="e">
        <f>WORKDAY.INTL("1.1.2011",365,52)</f>
        <v>#NUM!</v>
      </c>
    </row>
    <row r="3" spans="2:28">
      <c r="B3" s="3" t="s">
        <v>3995</v>
      </c>
      <c r="C3" s="3"/>
      <c r="D3" s="3"/>
      <c r="E3" s="3"/>
      <c r="F3" s="3"/>
      <c r="G3" s="3"/>
      <c r="H3" s="3"/>
      <c r="I3" s="3"/>
      <c r="J3" s="3"/>
      <c r="K3" s="3"/>
      <c r="L3" s="3"/>
      <c r="M3" s="3"/>
    </row>
    <row r="5" spans="2:28">
      <c r="B5" t="s">
        <v>2008</v>
      </c>
      <c r="C5" t="s">
        <v>0</v>
      </c>
      <c r="D5" t="s">
        <v>1</v>
      </c>
      <c r="E5" t="s">
        <v>3978</v>
      </c>
      <c r="F5" t="s">
        <v>2</v>
      </c>
      <c r="G5" t="s">
        <v>3979</v>
      </c>
      <c r="H5" t="s">
        <v>3</v>
      </c>
      <c r="I5" t="s">
        <v>3998</v>
      </c>
      <c r="J5" t="s">
        <v>4</v>
      </c>
      <c r="K5" t="s">
        <v>4004</v>
      </c>
      <c r="L5" t="s">
        <v>5</v>
      </c>
      <c r="M5" t="s">
        <v>3996</v>
      </c>
      <c r="N5" t="s">
        <v>4010</v>
      </c>
      <c r="O5" s="10" t="s">
        <v>4014</v>
      </c>
      <c r="P5" s="10" t="s">
        <v>4015</v>
      </c>
      <c r="Q5" s="10" t="s">
        <v>4016</v>
      </c>
      <c r="R5" s="10" t="s">
        <v>4017</v>
      </c>
      <c r="S5" s="10" t="s">
        <v>4018</v>
      </c>
      <c r="T5" s="10" t="s">
        <v>4019</v>
      </c>
      <c r="U5" t="s">
        <v>4020</v>
      </c>
      <c r="V5" t="s">
        <v>4021</v>
      </c>
      <c r="W5" t="s">
        <v>4022</v>
      </c>
      <c r="X5" t="s">
        <v>4023</v>
      </c>
      <c r="Y5" t="s">
        <v>4025</v>
      </c>
      <c r="Z5" t="s">
        <v>4026</v>
      </c>
      <c r="AA5" t="s">
        <v>4082</v>
      </c>
      <c r="AB5" t="s">
        <v>4083</v>
      </c>
    </row>
    <row r="6" spans="2:28" ht="15" customHeight="1">
      <c r="B6" t="s">
        <v>2009</v>
      </c>
      <c r="C6" s="1">
        <v>41054.133009259262</v>
      </c>
      <c r="D6" s="4">
        <v>5846</v>
      </c>
      <c r="E6">
        <v>5846</v>
      </c>
      <c r="F6" t="s">
        <v>6</v>
      </c>
      <c r="G6">
        <f>tblSalaries[[#This Row],[clean Salary (in local currency)]]*VLOOKUP(tblSalaries[[#This Row],[Currency]],tblXrate[],2,FALSE)</f>
        <v>5846</v>
      </c>
      <c r="H6" t="s">
        <v>7</v>
      </c>
      <c r="I6" t="s">
        <v>20</v>
      </c>
      <c r="J6" t="s">
        <v>8</v>
      </c>
      <c r="K6" t="str">
        <f>VLOOKUP(tblSalaries[[#This Row],[Where do you work]],tblCountries[[Actual]:[Mapping]],2,FALSE)</f>
        <v>India</v>
      </c>
      <c r="L6" t="s">
        <v>9</v>
      </c>
      <c r="N6" t="s">
        <v>4011</v>
      </c>
      <c r="O6" s="10" t="str">
        <f>IF(ISERROR(FIND("1",tblSalaries[[#This Row],[How many hours of a day you work on Excel]])),"",1)</f>
        <v/>
      </c>
      <c r="P6" s="11" t="str">
        <f>IF(ISERROR(FIND("2",tblSalaries[[#This Row],[How many hours of a day you work on Excel]])),"",2)</f>
        <v/>
      </c>
      <c r="Q6" s="10" t="str">
        <f>IF(ISERROR(FIND("3",tblSalaries[[#This Row],[How many hours of a day you work on Excel]])),"",3)</f>
        <v/>
      </c>
      <c r="R6" s="10">
        <f>IF(ISERROR(FIND("4",tblSalaries[[#This Row],[How many hours of a day you work on Excel]])),"",4)</f>
        <v>4</v>
      </c>
      <c r="S6" s="10" t="str">
        <f>IF(ISERROR(FIND("5",tblSalaries[[#This Row],[How many hours of a day you work on Excel]])),"",5)</f>
        <v/>
      </c>
      <c r="T6" s="10">
        <f>IF(ISERROR(FIND("6",tblSalaries[[#This Row],[How many hours of a day you work on Excel]])),"",6)</f>
        <v>6</v>
      </c>
      <c r="U6" s="11" t="str">
        <f>IF(ISERROR(FIND("7",tblSalaries[[#This Row],[How many hours of a day you work on Excel]])),"",7)</f>
        <v/>
      </c>
      <c r="V6" s="11" t="str">
        <f>IF(ISERROR(FIND("8",tblSalaries[[#This Row],[How many hours of a day you work on Excel]])),"",8)</f>
        <v/>
      </c>
      <c r="W6" s="11">
        <f>IF(MAX(tblSalaries[[#This Row],[1 hour]:[8 hours]])=0,#N/A,MAX(tblSalaries[[#This Row],[1 hour]:[8 hours]]))</f>
        <v>6</v>
      </c>
      <c r="X6" s="11">
        <f>IF(ISERROR(tblSalaries[[#This Row],[max h]]),1,tblSalaries[[#This Row],[Salary in USD]]/tblSalaries[[#This Row],[max h]]/260)</f>
        <v>3.7474358974358974</v>
      </c>
      <c r="Y6" s="11">
        <f>IF(tblSalaries[[#This Row],[Years of Experience]]="",0,"0")</f>
        <v>0</v>
      </c>
      <c r="Z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 s="11">
        <f>IF(tblSalaries[[#This Row],[Salary in USD]]&lt;1000,1,0)</f>
        <v>0</v>
      </c>
      <c r="AB6" s="11">
        <f>IF(AND(tblSalaries[[#This Row],[Salary in USD]]&gt;1000,tblSalaries[[#This Row],[Salary in USD]]&lt;2000),1,0)</f>
        <v>0</v>
      </c>
    </row>
    <row r="7" spans="2:28" ht="15" customHeight="1">
      <c r="B7" t="s">
        <v>2010</v>
      </c>
      <c r="C7" s="1">
        <v>41054.13417824074</v>
      </c>
      <c r="D7" s="4" t="s">
        <v>10</v>
      </c>
      <c r="E7">
        <v>15000</v>
      </c>
      <c r="F7" t="s">
        <v>6</v>
      </c>
      <c r="G7">
        <f>tblSalaries[[#This Row],[clean Salary (in local currency)]]*VLOOKUP(tblSalaries[[#This Row],[Currency]],tblXrate[],2,FALSE)</f>
        <v>15000</v>
      </c>
      <c r="H7" t="s">
        <v>11</v>
      </c>
      <c r="I7" t="s">
        <v>488</v>
      </c>
      <c r="J7" t="s">
        <v>12</v>
      </c>
      <c r="K7" t="str">
        <f>VLOOKUP(tblSalaries[[#This Row],[Where do you work]],tblCountries[[Actual]:[Mapping]],2,FALSE)</f>
        <v>Croatia</v>
      </c>
      <c r="L7" t="s">
        <v>13</v>
      </c>
      <c r="N7" t="s">
        <v>4012</v>
      </c>
      <c r="O7" s="10" t="str">
        <f>IF(ISERROR(FIND("1",tblSalaries[[#This Row],[How many hours of a day you work on Excel]])),"",1)</f>
        <v/>
      </c>
      <c r="P7" s="11" t="str">
        <f>IF(ISERROR(FIND("2",tblSalaries[[#This Row],[How many hours of a day you work on Excel]])),"",2)</f>
        <v/>
      </c>
      <c r="Q7" s="10" t="str">
        <f>IF(ISERROR(FIND("3",tblSalaries[[#This Row],[How many hours of a day you work on Excel]])),"",3)</f>
        <v/>
      </c>
      <c r="R7" s="10" t="str">
        <f>IF(ISERROR(FIND("4",tblSalaries[[#This Row],[How many hours of a day you work on Excel]])),"",4)</f>
        <v/>
      </c>
      <c r="S7" s="10" t="str">
        <f>IF(ISERROR(FIND("5",tblSalaries[[#This Row],[How many hours of a day you work on Excel]])),"",5)</f>
        <v/>
      </c>
      <c r="T7" s="10" t="str">
        <f>IF(ISERROR(FIND("6",tblSalaries[[#This Row],[How many hours of a day you work on Excel]])),"",6)</f>
        <v/>
      </c>
      <c r="U7" s="11" t="str">
        <f>IF(ISERROR(FIND("7",tblSalaries[[#This Row],[How many hours of a day you work on Excel]])),"",7)</f>
        <v/>
      </c>
      <c r="V7" s="11">
        <f>IF(ISERROR(FIND("8",tblSalaries[[#This Row],[How many hours of a day you work on Excel]])),"",8)</f>
        <v>8</v>
      </c>
      <c r="W7" s="11">
        <f>IF(MAX(tblSalaries[[#This Row],[1 hour]:[8 hours]])=0,#N/A,MAX(tblSalaries[[#This Row],[1 hour]:[8 hours]]))</f>
        <v>8</v>
      </c>
      <c r="X7" s="11">
        <f>IF(ISERROR(tblSalaries[[#This Row],[max h]]),1,tblSalaries[[#This Row],[Salary in USD]]/tblSalaries[[#This Row],[max h]]/260)</f>
        <v>7.2115384615384617</v>
      </c>
      <c r="Y7" s="11">
        <f>IF(tblSalaries[[#This Row],[Years of Experience]]="",0,"0")</f>
        <v>0</v>
      </c>
      <c r="Z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 s="11">
        <f>IF(tblSalaries[[#This Row],[Salary in USD]]&lt;1000,1,0)</f>
        <v>0</v>
      </c>
      <c r="AB7" s="11">
        <f>IF(AND(tblSalaries[[#This Row],[Salary in USD]]&gt;1000,tblSalaries[[#This Row],[Salary in USD]]&lt;2000),1,0)</f>
        <v>0</v>
      </c>
    </row>
    <row r="8" spans="2:28" ht="15" customHeight="1">
      <c r="B8" t="s">
        <v>2011</v>
      </c>
      <c r="C8" s="1">
        <v>41054.136412037034</v>
      </c>
      <c r="D8" s="4">
        <v>58000</v>
      </c>
      <c r="E8">
        <v>58000</v>
      </c>
      <c r="F8" t="s">
        <v>6</v>
      </c>
      <c r="G8">
        <f>tblSalaries[[#This Row],[clean Salary (in local currency)]]*VLOOKUP(tblSalaries[[#This Row],[Currency]],tblXrate[],2,FALSE)</f>
        <v>58000</v>
      </c>
      <c r="H8" t="s">
        <v>14</v>
      </c>
      <c r="I8" t="s">
        <v>20</v>
      </c>
      <c r="J8" t="s">
        <v>15</v>
      </c>
      <c r="K8" t="str">
        <f>VLOOKUP(tblSalaries[[#This Row],[Where do you work]],tblCountries[[Actual]:[Mapping]],2,FALSE)</f>
        <v>USA</v>
      </c>
      <c r="L8" t="s">
        <v>13</v>
      </c>
      <c r="N8" t="s">
        <v>4012</v>
      </c>
      <c r="O8" s="10" t="str">
        <f>IF(ISERROR(FIND("1",tblSalaries[[#This Row],[How many hours of a day you work on Excel]])),"",1)</f>
        <v/>
      </c>
      <c r="P8" s="11" t="str">
        <f>IF(ISERROR(FIND("2",tblSalaries[[#This Row],[How many hours of a day you work on Excel]])),"",2)</f>
        <v/>
      </c>
      <c r="Q8" s="10" t="str">
        <f>IF(ISERROR(FIND("3",tblSalaries[[#This Row],[How many hours of a day you work on Excel]])),"",3)</f>
        <v/>
      </c>
      <c r="R8" s="10" t="str">
        <f>IF(ISERROR(FIND("4",tblSalaries[[#This Row],[How many hours of a day you work on Excel]])),"",4)</f>
        <v/>
      </c>
      <c r="S8" s="10" t="str">
        <f>IF(ISERROR(FIND("5",tblSalaries[[#This Row],[How many hours of a day you work on Excel]])),"",5)</f>
        <v/>
      </c>
      <c r="T8" s="10" t="str">
        <f>IF(ISERROR(FIND("6",tblSalaries[[#This Row],[How many hours of a day you work on Excel]])),"",6)</f>
        <v/>
      </c>
      <c r="U8" s="11" t="str">
        <f>IF(ISERROR(FIND("7",tblSalaries[[#This Row],[How many hours of a day you work on Excel]])),"",7)</f>
        <v/>
      </c>
      <c r="V8" s="11">
        <f>IF(ISERROR(FIND("8",tblSalaries[[#This Row],[How many hours of a day you work on Excel]])),"",8)</f>
        <v>8</v>
      </c>
      <c r="W8" s="11">
        <f>IF(MAX(tblSalaries[[#This Row],[1 hour]:[8 hours]])=0,#N/A,MAX(tblSalaries[[#This Row],[1 hour]:[8 hours]]))</f>
        <v>8</v>
      </c>
      <c r="X8" s="11">
        <f>IF(ISERROR(tblSalaries[[#This Row],[max h]]),1,tblSalaries[[#This Row],[Salary in USD]]/tblSalaries[[#This Row],[max h]]/260)</f>
        <v>27.884615384615383</v>
      </c>
      <c r="Y8" s="11">
        <f>IF(tblSalaries[[#This Row],[Years of Experience]]="",0,"0")</f>
        <v>0</v>
      </c>
      <c r="Z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 s="11">
        <f>IF(tblSalaries[[#This Row],[Salary in USD]]&lt;1000,1,0)</f>
        <v>0</v>
      </c>
      <c r="AB8" s="11">
        <f>IF(AND(tblSalaries[[#This Row],[Salary in USD]]&gt;1000,tblSalaries[[#This Row],[Salary in USD]]&lt;2000),1,0)</f>
        <v>0</v>
      </c>
    </row>
    <row r="9" spans="2:28" ht="15" customHeight="1">
      <c r="B9" t="s">
        <v>2012</v>
      </c>
      <c r="C9" s="1">
        <v>41054.141458333332</v>
      </c>
      <c r="D9" s="4">
        <v>48000</v>
      </c>
      <c r="E9">
        <v>48000</v>
      </c>
      <c r="F9" t="s">
        <v>6</v>
      </c>
      <c r="G9">
        <f>tblSalaries[[#This Row],[clean Salary (in local currency)]]*VLOOKUP(tblSalaries[[#This Row],[Currency]],tblXrate[],2,FALSE)</f>
        <v>48000</v>
      </c>
      <c r="H9" t="s">
        <v>16</v>
      </c>
      <c r="I9" t="s">
        <v>488</v>
      </c>
      <c r="J9" t="s">
        <v>17</v>
      </c>
      <c r="K9" t="str">
        <f>VLOOKUP(tblSalaries[[#This Row],[Where do you work]],tblCountries[[Actual]:[Mapping]],2,FALSE)</f>
        <v>Pakistan</v>
      </c>
      <c r="L9" t="s">
        <v>18</v>
      </c>
      <c r="N9" t="s">
        <v>4013</v>
      </c>
      <c r="O9" s="10" t="str">
        <f>IF(ISERROR(FIND("1",tblSalaries[[#This Row],[How many hours of a day you work on Excel]])),"",1)</f>
        <v/>
      </c>
      <c r="P9" s="11">
        <f>IF(ISERROR(FIND("2",tblSalaries[[#This Row],[How many hours of a day you work on Excel]])),"",2)</f>
        <v>2</v>
      </c>
      <c r="Q9" s="10">
        <f>IF(ISERROR(FIND("3",tblSalaries[[#This Row],[How many hours of a day you work on Excel]])),"",3)</f>
        <v>3</v>
      </c>
      <c r="R9" s="10" t="str">
        <f>IF(ISERROR(FIND("4",tblSalaries[[#This Row],[How many hours of a day you work on Excel]])),"",4)</f>
        <v/>
      </c>
      <c r="S9" s="10" t="str">
        <f>IF(ISERROR(FIND("5",tblSalaries[[#This Row],[How many hours of a day you work on Excel]])),"",5)</f>
        <v/>
      </c>
      <c r="T9" s="10" t="str">
        <f>IF(ISERROR(FIND("6",tblSalaries[[#This Row],[How many hours of a day you work on Excel]])),"",6)</f>
        <v/>
      </c>
      <c r="U9" s="11" t="str">
        <f>IF(ISERROR(FIND("7",tblSalaries[[#This Row],[How many hours of a day you work on Excel]])),"",7)</f>
        <v/>
      </c>
      <c r="V9" s="11" t="str">
        <f>IF(ISERROR(FIND("8",tblSalaries[[#This Row],[How many hours of a day you work on Excel]])),"",8)</f>
        <v/>
      </c>
      <c r="W9" s="11">
        <f>IF(MAX(tblSalaries[[#This Row],[1 hour]:[8 hours]])=0,#N/A,MAX(tblSalaries[[#This Row],[1 hour]:[8 hours]]))</f>
        <v>3</v>
      </c>
      <c r="X9" s="11">
        <f>IF(ISERROR(tblSalaries[[#This Row],[max h]]),1,tblSalaries[[#This Row],[Salary in USD]]/tblSalaries[[#This Row],[max h]]/260)</f>
        <v>61.53846153846154</v>
      </c>
      <c r="Y9" s="11">
        <f>IF(tblSalaries[[#This Row],[Years of Experience]]="",0,"0")</f>
        <v>0</v>
      </c>
      <c r="Z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 s="11">
        <f>IF(tblSalaries[[#This Row],[Salary in USD]]&lt;1000,1,0)</f>
        <v>0</v>
      </c>
      <c r="AB9" s="11">
        <f>IF(AND(tblSalaries[[#This Row],[Salary in USD]]&gt;1000,tblSalaries[[#This Row],[Salary in USD]]&lt;2000),1,0)</f>
        <v>0</v>
      </c>
    </row>
    <row r="10" spans="2:28" ht="15" customHeight="1">
      <c r="B10" t="s">
        <v>2013</v>
      </c>
      <c r="C10" s="1">
        <v>41054.143796296295</v>
      </c>
      <c r="D10" s="4">
        <v>54000</v>
      </c>
      <c r="E10">
        <v>54000</v>
      </c>
      <c r="F10" t="s">
        <v>6</v>
      </c>
      <c r="G10">
        <f>tblSalaries[[#This Row],[clean Salary (in local currency)]]*VLOOKUP(tblSalaries[[#This Row],[Currency]],tblXrate[],2,FALSE)</f>
        <v>54000</v>
      </c>
      <c r="H10" t="s">
        <v>19</v>
      </c>
      <c r="I10" t="s">
        <v>279</v>
      </c>
      <c r="J10" t="s">
        <v>15</v>
      </c>
      <c r="K10" t="str">
        <f>VLOOKUP(tblSalaries[[#This Row],[Where do you work]],tblCountries[[Actual]:[Mapping]],2,FALSE)</f>
        <v>USA</v>
      </c>
      <c r="L10" t="s">
        <v>13</v>
      </c>
      <c r="O10" s="10" t="str">
        <f>IF(ISERROR(FIND("1",tblSalaries[[#This Row],[How many hours of a day you work on Excel]])),"",1)</f>
        <v/>
      </c>
      <c r="P10" s="11" t="str">
        <f>IF(ISERROR(FIND("2",tblSalaries[[#This Row],[How many hours of a day you work on Excel]])),"",2)</f>
        <v/>
      </c>
      <c r="Q10" s="10" t="str">
        <f>IF(ISERROR(FIND("3",tblSalaries[[#This Row],[How many hours of a day you work on Excel]])),"",3)</f>
        <v/>
      </c>
      <c r="R10" s="10" t="str">
        <f>IF(ISERROR(FIND("4",tblSalaries[[#This Row],[How many hours of a day you work on Excel]])),"",4)</f>
        <v/>
      </c>
      <c r="S10" s="10" t="str">
        <f>IF(ISERROR(FIND("5",tblSalaries[[#This Row],[How many hours of a day you work on Excel]])),"",5)</f>
        <v/>
      </c>
      <c r="T10" s="10" t="str">
        <f>IF(ISERROR(FIND("6",tblSalaries[[#This Row],[How many hours of a day you work on Excel]])),"",6)</f>
        <v/>
      </c>
      <c r="U10" s="11" t="str">
        <f>IF(ISERROR(FIND("7",tblSalaries[[#This Row],[How many hours of a day you work on Excel]])),"",7)</f>
        <v/>
      </c>
      <c r="V10" s="11">
        <f>IF(ISERROR(FIND("8",tblSalaries[[#This Row],[How many hours of a day you work on Excel]])),"",8)</f>
        <v>8</v>
      </c>
      <c r="W10" s="11">
        <f>IF(MAX(tblSalaries[[#This Row],[1 hour]:[8 hours]])=0,#N/A,MAX(tblSalaries[[#This Row],[1 hour]:[8 hours]]))</f>
        <v>8</v>
      </c>
      <c r="X10" s="11">
        <f>IF(ISERROR(tblSalaries[[#This Row],[max h]]),1,tblSalaries[[#This Row],[Salary in USD]]/tblSalaries[[#This Row],[max h]]/260)</f>
        <v>25.96153846153846</v>
      </c>
      <c r="Y10" s="11">
        <f>IF(tblSalaries[[#This Row],[Years of Experience]]="",0,"0")</f>
        <v>0</v>
      </c>
      <c r="Z1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 s="11">
        <f>IF(tblSalaries[[#This Row],[Salary in USD]]&lt;1000,1,0)</f>
        <v>0</v>
      </c>
      <c r="AB10" s="11">
        <f>IF(AND(tblSalaries[[#This Row],[Salary in USD]]&gt;1000,tblSalaries[[#This Row],[Salary in USD]]&lt;2000),1,0)</f>
        <v>0</v>
      </c>
    </row>
    <row r="11" spans="2:28" ht="15" customHeight="1">
      <c r="B11" t="s">
        <v>2014</v>
      </c>
      <c r="C11" s="1">
        <v>41054.144768518519</v>
      </c>
      <c r="D11" s="4">
        <v>41731</v>
      </c>
      <c r="E11">
        <v>41731</v>
      </c>
      <c r="F11" t="s">
        <v>6</v>
      </c>
      <c r="G11">
        <f>tblSalaries[[#This Row],[clean Salary (in local currency)]]*VLOOKUP(tblSalaries[[#This Row],[Currency]],tblXrate[],2,FALSE)</f>
        <v>41731</v>
      </c>
      <c r="H11" t="s">
        <v>20</v>
      </c>
      <c r="I11" t="s">
        <v>20</v>
      </c>
      <c r="J11" t="s">
        <v>21</v>
      </c>
      <c r="K11" t="str">
        <f>VLOOKUP(tblSalaries[[#This Row],[Where do you work]],tblCountries[[Actual]:[Mapping]],2,FALSE)</f>
        <v>Iceland</v>
      </c>
      <c r="L11" t="s">
        <v>13</v>
      </c>
      <c r="O11" s="10" t="str">
        <f>IF(ISERROR(FIND("1",tblSalaries[[#This Row],[How many hours of a day you work on Excel]])),"",1)</f>
        <v/>
      </c>
      <c r="P11" s="11" t="str">
        <f>IF(ISERROR(FIND("2",tblSalaries[[#This Row],[How many hours of a day you work on Excel]])),"",2)</f>
        <v/>
      </c>
      <c r="Q11" s="10" t="str">
        <f>IF(ISERROR(FIND("3",tblSalaries[[#This Row],[How many hours of a day you work on Excel]])),"",3)</f>
        <v/>
      </c>
      <c r="R11" s="10" t="str">
        <f>IF(ISERROR(FIND("4",tblSalaries[[#This Row],[How many hours of a day you work on Excel]])),"",4)</f>
        <v/>
      </c>
      <c r="S11" s="10" t="str">
        <f>IF(ISERROR(FIND("5",tblSalaries[[#This Row],[How many hours of a day you work on Excel]])),"",5)</f>
        <v/>
      </c>
      <c r="T11" s="10" t="str">
        <f>IF(ISERROR(FIND("6",tblSalaries[[#This Row],[How many hours of a day you work on Excel]])),"",6)</f>
        <v/>
      </c>
      <c r="U11" s="11" t="str">
        <f>IF(ISERROR(FIND("7",tblSalaries[[#This Row],[How many hours of a day you work on Excel]])),"",7)</f>
        <v/>
      </c>
      <c r="V11" s="11">
        <f>IF(ISERROR(FIND("8",tblSalaries[[#This Row],[How many hours of a day you work on Excel]])),"",8)</f>
        <v>8</v>
      </c>
      <c r="W11" s="11">
        <f>IF(MAX(tblSalaries[[#This Row],[1 hour]:[8 hours]])=0,#N/A,MAX(tblSalaries[[#This Row],[1 hour]:[8 hours]]))</f>
        <v>8</v>
      </c>
      <c r="X11" s="11">
        <f>IF(ISERROR(tblSalaries[[#This Row],[max h]]),1,tblSalaries[[#This Row],[Salary in USD]]/tblSalaries[[#This Row],[max h]]/260)</f>
        <v>20.062980769230769</v>
      </c>
      <c r="Y11" s="11">
        <f>IF(tblSalaries[[#This Row],[Years of Experience]]="",0,"0")</f>
        <v>0</v>
      </c>
      <c r="Z1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 s="11">
        <f>IF(tblSalaries[[#This Row],[Salary in USD]]&lt;1000,1,0)</f>
        <v>0</v>
      </c>
      <c r="AB11" s="11">
        <f>IF(AND(tblSalaries[[#This Row],[Salary in USD]]&gt;1000,tblSalaries[[#This Row],[Salary in USD]]&lt;2000),1,0)</f>
        <v>0</v>
      </c>
    </row>
    <row r="12" spans="2:28" ht="15" customHeight="1">
      <c r="B12" t="s">
        <v>2015</v>
      </c>
      <c r="C12" s="1">
        <v>41054.148506944446</v>
      </c>
      <c r="D12" s="4">
        <v>145000</v>
      </c>
      <c r="E12">
        <v>145000</v>
      </c>
      <c r="F12" t="s">
        <v>22</v>
      </c>
      <c r="G12">
        <f>tblSalaries[[#This Row],[clean Salary (in local currency)]]*VLOOKUP(tblSalaries[[#This Row],[Currency]],tblXrate[],2,FALSE)</f>
        <v>184207.91865378313</v>
      </c>
      <c r="H12" t="s">
        <v>23</v>
      </c>
      <c r="I12" t="s">
        <v>52</v>
      </c>
      <c r="J12" t="s">
        <v>24</v>
      </c>
      <c r="K12" t="str">
        <f>VLOOKUP(tblSalaries[[#This Row],[Where do you work]],tblCountries[[Actual]:[Mapping]],2,FALSE)</f>
        <v>Germany</v>
      </c>
      <c r="L12" t="s">
        <v>25</v>
      </c>
      <c r="O12" s="10">
        <f>IF(ISERROR(FIND("1",tblSalaries[[#This Row],[How many hours of a day you work on Excel]])),"",1)</f>
        <v>1</v>
      </c>
      <c r="P12" s="11">
        <f>IF(ISERROR(FIND("2",tblSalaries[[#This Row],[How many hours of a day you work on Excel]])),"",2)</f>
        <v>2</v>
      </c>
      <c r="Q12" s="10" t="str">
        <f>IF(ISERROR(FIND("3",tblSalaries[[#This Row],[How many hours of a day you work on Excel]])),"",3)</f>
        <v/>
      </c>
      <c r="R12" s="10" t="str">
        <f>IF(ISERROR(FIND("4",tblSalaries[[#This Row],[How many hours of a day you work on Excel]])),"",4)</f>
        <v/>
      </c>
      <c r="S12" s="10" t="str">
        <f>IF(ISERROR(FIND("5",tblSalaries[[#This Row],[How many hours of a day you work on Excel]])),"",5)</f>
        <v/>
      </c>
      <c r="T12" s="10" t="str">
        <f>IF(ISERROR(FIND("6",tblSalaries[[#This Row],[How many hours of a day you work on Excel]])),"",6)</f>
        <v/>
      </c>
      <c r="U12" s="11" t="str">
        <f>IF(ISERROR(FIND("7",tblSalaries[[#This Row],[How many hours of a day you work on Excel]])),"",7)</f>
        <v/>
      </c>
      <c r="V12" s="11" t="str">
        <f>IF(ISERROR(FIND("8",tblSalaries[[#This Row],[How many hours of a day you work on Excel]])),"",8)</f>
        <v/>
      </c>
      <c r="W12" s="11">
        <f>IF(MAX(tblSalaries[[#This Row],[1 hour]:[8 hours]])=0,#N/A,MAX(tblSalaries[[#This Row],[1 hour]:[8 hours]]))</f>
        <v>2</v>
      </c>
      <c r="X12" s="11">
        <f>IF(ISERROR(tblSalaries[[#This Row],[max h]]),1,tblSalaries[[#This Row],[Salary in USD]]/tblSalaries[[#This Row],[max h]]/260)</f>
        <v>354.24599741112138</v>
      </c>
      <c r="Y12" s="11">
        <f>IF(tblSalaries[[#This Row],[Years of Experience]]="",0,"0")</f>
        <v>0</v>
      </c>
      <c r="Z1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 s="11">
        <f>IF(tblSalaries[[#This Row],[Salary in USD]]&lt;1000,1,0)</f>
        <v>0</v>
      </c>
      <c r="AB12" s="11">
        <f>IF(AND(tblSalaries[[#This Row],[Salary in USD]]&gt;1000,tblSalaries[[#This Row],[Salary in USD]]&lt;2000),1,0)</f>
        <v>0</v>
      </c>
    </row>
    <row r="13" spans="2:28" ht="15" customHeight="1">
      <c r="B13" t="s">
        <v>2016</v>
      </c>
      <c r="C13" s="1">
        <v>41054.15042824074</v>
      </c>
      <c r="D13" s="4">
        <v>12000</v>
      </c>
      <c r="E13">
        <v>12000</v>
      </c>
      <c r="F13" t="s">
        <v>6</v>
      </c>
      <c r="G13">
        <f>tblSalaries[[#This Row],[clean Salary (in local currency)]]*VLOOKUP(tblSalaries[[#This Row],[Currency]],tblXrate[],2,FALSE)</f>
        <v>12000</v>
      </c>
      <c r="H13" t="s">
        <v>26</v>
      </c>
      <c r="I13" t="s">
        <v>20</v>
      </c>
      <c r="J13" t="s">
        <v>27</v>
      </c>
      <c r="K13" t="str">
        <f>VLOOKUP(tblSalaries[[#This Row],[Where do you work]],tblCountries[[Actual]:[Mapping]],2,FALSE)</f>
        <v>Ukraine</v>
      </c>
      <c r="L13" t="s">
        <v>13</v>
      </c>
      <c r="O13" s="10" t="str">
        <f>IF(ISERROR(FIND("1",tblSalaries[[#This Row],[How many hours of a day you work on Excel]])),"",1)</f>
        <v/>
      </c>
      <c r="P13" s="11" t="str">
        <f>IF(ISERROR(FIND("2",tblSalaries[[#This Row],[How many hours of a day you work on Excel]])),"",2)</f>
        <v/>
      </c>
      <c r="Q13" s="10" t="str">
        <f>IF(ISERROR(FIND("3",tblSalaries[[#This Row],[How many hours of a day you work on Excel]])),"",3)</f>
        <v/>
      </c>
      <c r="R13" s="10" t="str">
        <f>IF(ISERROR(FIND("4",tblSalaries[[#This Row],[How many hours of a day you work on Excel]])),"",4)</f>
        <v/>
      </c>
      <c r="S13" s="10" t="str">
        <f>IF(ISERROR(FIND("5",tblSalaries[[#This Row],[How many hours of a day you work on Excel]])),"",5)</f>
        <v/>
      </c>
      <c r="T13" s="10" t="str">
        <f>IF(ISERROR(FIND("6",tblSalaries[[#This Row],[How many hours of a day you work on Excel]])),"",6)</f>
        <v/>
      </c>
      <c r="U13" s="11" t="str">
        <f>IF(ISERROR(FIND("7",tblSalaries[[#This Row],[How many hours of a day you work on Excel]])),"",7)</f>
        <v/>
      </c>
      <c r="V13" s="11">
        <f>IF(ISERROR(FIND("8",tblSalaries[[#This Row],[How many hours of a day you work on Excel]])),"",8)</f>
        <v>8</v>
      </c>
      <c r="W13" s="11">
        <f>IF(MAX(tblSalaries[[#This Row],[1 hour]:[8 hours]])=0,#N/A,MAX(tblSalaries[[#This Row],[1 hour]:[8 hours]]))</f>
        <v>8</v>
      </c>
      <c r="X13" s="11">
        <f>IF(ISERROR(tblSalaries[[#This Row],[max h]]),1,tblSalaries[[#This Row],[Salary in USD]]/tblSalaries[[#This Row],[max h]]/260)</f>
        <v>5.7692307692307692</v>
      </c>
      <c r="Y13" s="11">
        <f>IF(tblSalaries[[#This Row],[Years of Experience]]="",0,"0")</f>
        <v>0</v>
      </c>
      <c r="Z1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 s="11">
        <f>IF(tblSalaries[[#This Row],[Salary in USD]]&lt;1000,1,0)</f>
        <v>0</v>
      </c>
      <c r="AB13" s="11">
        <f>IF(AND(tblSalaries[[#This Row],[Salary in USD]]&gt;1000,tblSalaries[[#This Row],[Salary in USD]]&lt;2000),1,0)</f>
        <v>0</v>
      </c>
    </row>
    <row r="14" spans="2:28" ht="15" customHeight="1">
      <c r="B14" t="s">
        <v>2017</v>
      </c>
      <c r="C14" s="1">
        <v>41054.150891203702</v>
      </c>
      <c r="D14" s="4" t="s">
        <v>28</v>
      </c>
      <c r="E14">
        <v>44000</v>
      </c>
      <c r="F14" t="s">
        <v>6</v>
      </c>
      <c r="G14">
        <f>tblSalaries[[#This Row],[clean Salary (in local currency)]]*VLOOKUP(tblSalaries[[#This Row],[Currency]],tblXrate[],2,FALSE)</f>
        <v>44000</v>
      </c>
      <c r="H14" t="s">
        <v>29</v>
      </c>
      <c r="I14" t="s">
        <v>4001</v>
      </c>
      <c r="J14" t="s">
        <v>30</v>
      </c>
      <c r="K14" t="str">
        <f>VLOOKUP(tblSalaries[[#This Row],[Where do you work]],tblCountries[[Actual]:[Mapping]],2,FALSE)</f>
        <v>Portugal</v>
      </c>
      <c r="L14" t="s">
        <v>25</v>
      </c>
      <c r="O14" s="10">
        <f>IF(ISERROR(FIND("1",tblSalaries[[#This Row],[How many hours of a day you work on Excel]])),"",1)</f>
        <v>1</v>
      </c>
      <c r="P14" s="11">
        <f>IF(ISERROR(FIND("2",tblSalaries[[#This Row],[How many hours of a day you work on Excel]])),"",2)</f>
        <v>2</v>
      </c>
      <c r="Q14" s="10" t="str">
        <f>IF(ISERROR(FIND("3",tblSalaries[[#This Row],[How many hours of a day you work on Excel]])),"",3)</f>
        <v/>
      </c>
      <c r="R14" s="10" t="str">
        <f>IF(ISERROR(FIND("4",tblSalaries[[#This Row],[How many hours of a day you work on Excel]])),"",4)</f>
        <v/>
      </c>
      <c r="S14" s="10" t="str">
        <f>IF(ISERROR(FIND("5",tblSalaries[[#This Row],[How many hours of a day you work on Excel]])),"",5)</f>
        <v/>
      </c>
      <c r="T14" s="10" t="str">
        <f>IF(ISERROR(FIND("6",tblSalaries[[#This Row],[How many hours of a day you work on Excel]])),"",6)</f>
        <v/>
      </c>
      <c r="U14" s="11" t="str">
        <f>IF(ISERROR(FIND("7",tblSalaries[[#This Row],[How many hours of a day you work on Excel]])),"",7)</f>
        <v/>
      </c>
      <c r="V14" s="11" t="str">
        <f>IF(ISERROR(FIND("8",tblSalaries[[#This Row],[How many hours of a day you work on Excel]])),"",8)</f>
        <v/>
      </c>
      <c r="W14" s="11">
        <f>IF(MAX(tblSalaries[[#This Row],[1 hour]:[8 hours]])=0,#N/A,MAX(tblSalaries[[#This Row],[1 hour]:[8 hours]]))</f>
        <v>2</v>
      </c>
      <c r="X14" s="11">
        <f>IF(ISERROR(tblSalaries[[#This Row],[max h]]),1,tblSalaries[[#This Row],[Salary in USD]]/tblSalaries[[#This Row],[max h]]/260)</f>
        <v>84.615384615384613</v>
      </c>
      <c r="Y14" s="11">
        <f>IF(tblSalaries[[#This Row],[Years of Experience]]="",0,"0")</f>
        <v>0</v>
      </c>
      <c r="Z1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 s="11">
        <f>IF(tblSalaries[[#This Row],[Salary in USD]]&lt;1000,1,0)</f>
        <v>0</v>
      </c>
      <c r="AB14" s="11">
        <f>IF(AND(tblSalaries[[#This Row],[Salary in USD]]&gt;1000,tblSalaries[[#This Row],[Salary in USD]]&lt;2000),1,0)</f>
        <v>0</v>
      </c>
    </row>
    <row r="15" spans="2:28" ht="15" customHeight="1">
      <c r="B15" t="s">
        <v>2018</v>
      </c>
      <c r="C15" s="1">
        <v>41054.152048611111</v>
      </c>
      <c r="D15" s="4" t="s">
        <v>31</v>
      </c>
      <c r="E15">
        <v>1152000</v>
      </c>
      <c r="F15" t="s">
        <v>32</v>
      </c>
      <c r="G15">
        <f>tblSalaries[[#This Row],[clean Salary (in local currency)]]*VLOOKUP(tblSalaries[[#This Row],[Currency]],tblXrate[],2,FALSE)</f>
        <v>12227.430201752599</v>
      </c>
      <c r="H15" t="s">
        <v>33</v>
      </c>
      <c r="I15" t="s">
        <v>310</v>
      </c>
      <c r="J15" t="s">
        <v>17</v>
      </c>
      <c r="K15" t="str">
        <f>VLOOKUP(tblSalaries[[#This Row],[Where do you work]],tblCountries[[Actual]:[Mapping]],2,FALSE)</f>
        <v>Pakistan</v>
      </c>
      <c r="L15" t="s">
        <v>13</v>
      </c>
      <c r="O15" s="10" t="str">
        <f>IF(ISERROR(FIND("1",tblSalaries[[#This Row],[How many hours of a day you work on Excel]])),"",1)</f>
        <v/>
      </c>
      <c r="P15" s="11" t="str">
        <f>IF(ISERROR(FIND("2",tblSalaries[[#This Row],[How many hours of a day you work on Excel]])),"",2)</f>
        <v/>
      </c>
      <c r="Q15" s="10" t="str">
        <f>IF(ISERROR(FIND("3",tblSalaries[[#This Row],[How many hours of a day you work on Excel]])),"",3)</f>
        <v/>
      </c>
      <c r="R15" s="10" t="str">
        <f>IF(ISERROR(FIND("4",tblSalaries[[#This Row],[How many hours of a day you work on Excel]])),"",4)</f>
        <v/>
      </c>
      <c r="S15" s="10" t="str">
        <f>IF(ISERROR(FIND("5",tblSalaries[[#This Row],[How many hours of a day you work on Excel]])),"",5)</f>
        <v/>
      </c>
      <c r="T15" s="10" t="str">
        <f>IF(ISERROR(FIND("6",tblSalaries[[#This Row],[How many hours of a day you work on Excel]])),"",6)</f>
        <v/>
      </c>
      <c r="U15" s="11" t="str">
        <f>IF(ISERROR(FIND("7",tblSalaries[[#This Row],[How many hours of a day you work on Excel]])),"",7)</f>
        <v/>
      </c>
      <c r="V15" s="11">
        <f>IF(ISERROR(FIND("8",tblSalaries[[#This Row],[How many hours of a day you work on Excel]])),"",8)</f>
        <v>8</v>
      </c>
      <c r="W15" s="11">
        <f>IF(MAX(tblSalaries[[#This Row],[1 hour]:[8 hours]])=0,#N/A,MAX(tblSalaries[[#This Row],[1 hour]:[8 hours]]))</f>
        <v>8</v>
      </c>
      <c r="X15" s="11">
        <f>IF(ISERROR(tblSalaries[[#This Row],[max h]]),1,tblSalaries[[#This Row],[Salary in USD]]/tblSalaries[[#This Row],[max h]]/260)</f>
        <v>5.8785722123810569</v>
      </c>
      <c r="Y15" s="11">
        <f>IF(tblSalaries[[#This Row],[Years of Experience]]="",0,"0")</f>
        <v>0</v>
      </c>
      <c r="Z1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 s="11">
        <f>IF(tblSalaries[[#This Row],[Salary in USD]]&lt;1000,1,0)</f>
        <v>0</v>
      </c>
      <c r="AB15" s="11">
        <f>IF(AND(tblSalaries[[#This Row],[Salary in USD]]&gt;1000,tblSalaries[[#This Row],[Salary in USD]]&lt;2000),1,0)</f>
        <v>0</v>
      </c>
    </row>
    <row r="16" spans="2:28" ht="15" customHeight="1">
      <c r="B16" t="s">
        <v>2019</v>
      </c>
      <c r="C16" s="1">
        <v>41054.155381944445</v>
      </c>
      <c r="D16" s="4" t="s">
        <v>34</v>
      </c>
      <c r="E16">
        <v>51650</v>
      </c>
      <c r="F16" t="s">
        <v>22</v>
      </c>
      <c r="G16">
        <f>tblSalaries[[#This Row],[clean Salary (in local currency)]]*VLOOKUP(tblSalaries[[#This Row],[Currency]],tblXrate[],2,FALSE)</f>
        <v>65616.131023916547</v>
      </c>
      <c r="H16" t="s">
        <v>35</v>
      </c>
      <c r="I16" t="s">
        <v>67</v>
      </c>
      <c r="J16" t="s">
        <v>36</v>
      </c>
      <c r="K16" t="str">
        <f>VLOOKUP(tblSalaries[[#This Row],[Where do you work]],tblCountries[[Actual]:[Mapping]],2,FALSE)</f>
        <v>Ireland</v>
      </c>
      <c r="L16" t="s">
        <v>18</v>
      </c>
      <c r="O16" s="10" t="str">
        <f>IF(ISERROR(FIND("1",tblSalaries[[#This Row],[How many hours of a day you work on Excel]])),"",1)</f>
        <v/>
      </c>
      <c r="P16" s="11">
        <f>IF(ISERROR(FIND("2",tblSalaries[[#This Row],[How many hours of a day you work on Excel]])),"",2)</f>
        <v>2</v>
      </c>
      <c r="Q16" s="10">
        <f>IF(ISERROR(FIND("3",tblSalaries[[#This Row],[How many hours of a day you work on Excel]])),"",3)</f>
        <v>3</v>
      </c>
      <c r="R16" s="10" t="str">
        <f>IF(ISERROR(FIND("4",tblSalaries[[#This Row],[How many hours of a day you work on Excel]])),"",4)</f>
        <v/>
      </c>
      <c r="S16" s="10" t="str">
        <f>IF(ISERROR(FIND("5",tblSalaries[[#This Row],[How many hours of a day you work on Excel]])),"",5)</f>
        <v/>
      </c>
      <c r="T16" s="10" t="str">
        <f>IF(ISERROR(FIND("6",tblSalaries[[#This Row],[How many hours of a day you work on Excel]])),"",6)</f>
        <v/>
      </c>
      <c r="U16" s="11" t="str">
        <f>IF(ISERROR(FIND("7",tblSalaries[[#This Row],[How many hours of a day you work on Excel]])),"",7)</f>
        <v/>
      </c>
      <c r="V16" s="11" t="str">
        <f>IF(ISERROR(FIND("8",tblSalaries[[#This Row],[How many hours of a day you work on Excel]])),"",8)</f>
        <v/>
      </c>
      <c r="W16" s="11">
        <f>IF(MAX(tblSalaries[[#This Row],[1 hour]:[8 hours]])=0,#N/A,MAX(tblSalaries[[#This Row],[1 hour]:[8 hours]]))</f>
        <v>3</v>
      </c>
      <c r="X16" s="11">
        <f>IF(ISERROR(tblSalaries[[#This Row],[max h]]),1,tblSalaries[[#This Row],[Salary in USD]]/tblSalaries[[#This Row],[max h]]/260)</f>
        <v>84.123244902457103</v>
      </c>
      <c r="Y16" s="11">
        <f>IF(tblSalaries[[#This Row],[Years of Experience]]="",0,"0")</f>
        <v>0</v>
      </c>
      <c r="Z1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 s="11">
        <f>IF(tblSalaries[[#This Row],[Salary in USD]]&lt;1000,1,0)</f>
        <v>0</v>
      </c>
      <c r="AB16" s="11">
        <f>IF(AND(tblSalaries[[#This Row],[Salary in USD]]&gt;1000,tblSalaries[[#This Row],[Salary in USD]]&lt;2000),1,0)</f>
        <v>0</v>
      </c>
    </row>
    <row r="17" spans="2:28" ht="15" customHeight="1">
      <c r="B17" t="s">
        <v>2020</v>
      </c>
      <c r="C17" s="1">
        <v>41054.155509259261</v>
      </c>
      <c r="D17" s="4">
        <v>14000</v>
      </c>
      <c r="E17">
        <v>14000</v>
      </c>
      <c r="F17" t="s">
        <v>6</v>
      </c>
      <c r="G17">
        <f>tblSalaries[[#This Row],[clean Salary (in local currency)]]*VLOOKUP(tblSalaries[[#This Row],[Currency]],tblXrate[],2,FALSE)</f>
        <v>14000</v>
      </c>
      <c r="H17" t="s">
        <v>37</v>
      </c>
      <c r="I17" t="s">
        <v>279</v>
      </c>
      <c r="J17" t="s">
        <v>38</v>
      </c>
      <c r="K17" t="str">
        <f>VLOOKUP(tblSalaries[[#This Row],[Where do you work]],tblCountries[[Actual]:[Mapping]],2,FALSE)</f>
        <v>Hungary</v>
      </c>
      <c r="L17" t="s">
        <v>9</v>
      </c>
      <c r="O17" s="10" t="str">
        <f>IF(ISERROR(FIND("1",tblSalaries[[#This Row],[How many hours of a day you work on Excel]])),"",1)</f>
        <v/>
      </c>
      <c r="P17" s="11" t="str">
        <f>IF(ISERROR(FIND("2",tblSalaries[[#This Row],[How many hours of a day you work on Excel]])),"",2)</f>
        <v/>
      </c>
      <c r="Q17" s="10" t="str">
        <f>IF(ISERROR(FIND("3",tblSalaries[[#This Row],[How many hours of a day you work on Excel]])),"",3)</f>
        <v/>
      </c>
      <c r="R17" s="10">
        <f>IF(ISERROR(FIND("4",tblSalaries[[#This Row],[How many hours of a day you work on Excel]])),"",4)</f>
        <v>4</v>
      </c>
      <c r="S17" s="10" t="str">
        <f>IF(ISERROR(FIND("5",tblSalaries[[#This Row],[How many hours of a day you work on Excel]])),"",5)</f>
        <v/>
      </c>
      <c r="T17" s="10">
        <f>IF(ISERROR(FIND("6",tblSalaries[[#This Row],[How many hours of a day you work on Excel]])),"",6)</f>
        <v>6</v>
      </c>
      <c r="U17" s="11" t="str">
        <f>IF(ISERROR(FIND("7",tblSalaries[[#This Row],[How many hours of a day you work on Excel]])),"",7)</f>
        <v/>
      </c>
      <c r="V17" s="11" t="str">
        <f>IF(ISERROR(FIND("8",tblSalaries[[#This Row],[How many hours of a day you work on Excel]])),"",8)</f>
        <v/>
      </c>
      <c r="W17" s="11">
        <f>IF(MAX(tblSalaries[[#This Row],[1 hour]:[8 hours]])=0,#N/A,MAX(tblSalaries[[#This Row],[1 hour]:[8 hours]]))</f>
        <v>6</v>
      </c>
      <c r="X17" s="11">
        <f>IF(ISERROR(tblSalaries[[#This Row],[max h]]),1,tblSalaries[[#This Row],[Salary in USD]]/tblSalaries[[#This Row],[max h]]/260)</f>
        <v>8.9743589743589745</v>
      </c>
      <c r="Y17" s="11">
        <f>IF(tblSalaries[[#This Row],[Years of Experience]]="",0,"0")</f>
        <v>0</v>
      </c>
      <c r="Z1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 s="11">
        <f>IF(tblSalaries[[#This Row],[Salary in USD]]&lt;1000,1,0)</f>
        <v>0</v>
      </c>
      <c r="AB17" s="11">
        <f>IF(AND(tblSalaries[[#This Row],[Salary in USD]]&gt;1000,tblSalaries[[#This Row],[Salary in USD]]&lt;2000),1,0)</f>
        <v>0</v>
      </c>
    </row>
    <row r="18" spans="2:28" ht="15" customHeight="1">
      <c r="B18" t="s">
        <v>2021</v>
      </c>
      <c r="C18" s="1">
        <v>41054.158946759257</v>
      </c>
      <c r="D18" s="4" t="s">
        <v>39</v>
      </c>
      <c r="E18">
        <v>749000</v>
      </c>
      <c r="F18" t="s">
        <v>40</v>
      </c>
      <c r="G18">
        <f>tblSalaries[[#This Row],[clean Salary (in local currency)]]*VLOOKUP(tblSalaries[[#This Row],[Currency]],tblXrate[],2,FALSE)</f>
        <v>13338.129598894484</v>
      </c>
      <c r="H18" t="s">
        <v>41</v>
      </c>
      <c r="I18" t="s">
        <v>20</v>
      </c>
      <c r="J18" t="s">
        <v>8</v>
      </c>
      <c r="K18" t="str">
        <f>VLOOKUP(tblSalaries[[#This Row],[Where do you work]],tblCountries[[Actual]:[Mapping]],2,FALSE)</f>
        <v>India</v>
      </c>
      <c r="L18" t="s">
        <v>13</v>
      </c>
      <c r="O18" s="10" t="str">
        <f>IF(ISERROR(FIND("1",tblSalaries[[#This Row],[How many hours of a day you work on Excel]])),"",1)</f>
        <v/>
      </c>
      <c r="P18" s="11" t="str">
        <f>IF(ISERROR(FIND("2",tblSalaries[[#This Row],[How many hours of a day you work on Excel]])),"",2)</f>
        <v/>
      </c>
      <c r="Q18" s="10" t="str">
        <f>IF(ISERROR(FIND("3",tblSalaries[[#This Row],[How many hours of a day you work on Excel]])),"",3)</f>
        <v/>
      </c>
      <c r="R18" s="10" t="str">
        <f>IF(ISERROR(FIND("4",tblSalaries[[#This Row],[How many hours of a day you work on Excel]])),"",4)</f>
        <v/>
      </c>
      <c r="S18" s="10" t="str">
        <f>IF(ISERROR(FIND("5",tblSalaries[[#This Row],[How many hours of a day you work on Excel]])),"",5)</f>
        <v/>
      </c>
      <c r="T18" s="10" t="str">
        <f>IF(ISERROR(FIND("6",tblSalaries[[#This Row],[How many hours of a day you work on Excel]])),"",6)</f>
        <v/>
      </c>
      <c r="U18" s="11" t="str">
        <f>IF(ISERROR(FIND("7",tblSalaries[[#This Row],[How many hours of a day you work on Excel]])),"",7)</f>
        <v/>
      </c>
      <c r="V18" s="11">
        <f>IF(ISERROR(FIND("8",tblSalaries[[#This Row],[How many hours of a day you work on Excel]])),"",8)</f>
        <v>8</v>
      </c>
      <c r="W18" s="11">
        <f>IF(MAX(tblSalaries[[#This Row],[1 hour]:[8 hours]])=0,#N/A,MAX(tblSalaries[[#This Row],[1 hour]:[8 hours]]))</f>
        <v>8</v>
      </c>
      <c r="X18" s="11">
        <f>IF(ISERROR(tblSalaries[[#This Row],[max h]]),1,tblSalaries[[#This Row],[Salary in USD]]/tblSalaries[[#This Row],[max h]]/260)</f>
        <v>6.41256230716081</v>
      </c>
      <c r="Y18" s="11">
        <f>IF(tblSalaries[[#This Row],[Years of Experience]]="",0,"0")</f>
        <v>0</v>
      </c>
      <c r="Z1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 s="11">
        <f>IF(tblSalaries[[#This Row],[Salary in USD]]&lt;1000,1,0)</f>
        <v>0</v>
      </c>
      <c r="AB18" s="11">
        <f>IF(AND(tblSalaries[[#This Row],[Salary in USD]]&gt;1000,tblSalaries[[#This Row],[Salary in USD]]&lt;2000),1,0)</f>
        <v>0</v>
      </c>
    </row>
    <row r="19" spans="2:28" ht="15" customHeight="1">
      <c r="B19" t="s">
        <v>2022</v>
      </c>
      <c r="C19" s="1">
        <v>41054.160393518519</v>
      </c>
      <c r="D19" s="4">
        <v>49000</v>
      </c>
      <c r="E19">
        <v>49000</v>
      </c>
      <c r="F19" t="s">
        <v>6</v>
      </c>
      <c r="G19">
        <f>tblSalaries[[#This Row],[clean Salary (in local currency)]]*VLOOKUP(tblSalaries[[#This Row],[Currency]],tblXrate[],2,FALSE)</f>
        <v>49000</v>
      </c>
      <c r="H19" t="s">
        <v>42</v>
      </c>
      <c r="I19" t="s">
        <v>20</v>
      </c>
      <c r="J19" t="s">
        <v>15</v>
      </c>
      <c r="K19" t="str">
        <f>VLOOKUP(tblSalaries[[#This Row],[Where do you work]],tblCountries[[Actual]:[Mapping]],2,FALSE)</f>
        <v>USA</v>
      </c>
      <c r="L19" t="s">
        <v>13</v>
      </c>
      <c r="O19" s="10" t="str">
        <f>IF(ISERROR(FIND("1",tblSalaries[[#This Row],[How many hours of a day you work on Excel]])),"",1)</f>
        <v/>
      </c>
      <c r="P19" s="11" t="str">
        <f>IF(ISERROR(FIND("2",tblSalaries[[#This Row],[How many hours of a day you work on Excel]])),"",2)</f>
        <v/>
      </c>
      <c r="Q19" s="10" t="str">
        <f>IF(ISERROR(FIND("3",tblSalaries[[#This Row],[How many hours of a day you work on Excel]])),"",3)</f>
        <v/>
      </c>
      <c r="R19" s="10" t="str">
        <f>IF(ISERROR(FIND("4",tblSalaries[[#This Row],[How many hours of a day you work on Excel]])),"",4)</f>
        <v/>
      </c>
      <c r="S19" s="10" t="str">
        <f>IF(ISERROR(FIND("5",tblSalaries[[#This Row],[How many hours of a day you work on Excel]])),"",5)</f>
        <v/>
      </c>
      <c r="T19" s="10" t="str">
        <f>IF(ISERROR(FIND("6",tblSalaries[[#This Row],[How many hours of a day you work on Excel]])),"",6)</f>
        <v/>
      </c>
      <c r="U19" s="11" t="str">
        <f>IF(ISERROR(FIND("7",tblSalaries[[#This Row],[How many hours of a day you work on Excel]])),"",7)</f>
        <v/>
      </c>
      <c r="V19" s="11">
        <f>IF(ISERROR(FIND("8",tblSalaries[[#This Row],[How many hours of a day you work on Excel]])),"",8)</f>
        <v>8</v>
      </c>
      <c r="W19" s="11">
        <f>IF(MAX(tblSalaries[[#This Row],[1 hour]:[8 hours]])=0,#N/A,MAX(tblSalaries[[#This Row],[1 hour]:[8 hours]]))</f>
        <v>8</v>
      </c>
      <c r="X19" s="11">
        <f>IF(ISERROR(tblSalaries[[#This Row],[max h]]),1,tblSalaries[[#This Row],[Salary in USD]]/tblSalaries[[#This Row],[max h]]/260)</f>
        <v>23.557692307692307</v>
      </c>
      <c r="Y19" s="11">
        <f>IF(tblSalaries[[#This Row],[Years of Experience]]="",0,"0")</f>
        <v>0</v>
      </c>
      <c r="Z1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 s="11">
        <f>IF(tblSalaries[[#This Row],[Salary in USD]]&lt;1000,1,0)</f>
        <v>0</v>
      </c>
      <c r="AB19" s="11">
        <f>IF(AND(tblSalaries[[#This Row],[Salary in USD]]&gt;1000,tblSalaries[[#This Row],[Salary in USD]]&lt;2000),1,0)</f>
        <v>0</v>
      </c>
    </row>
    <row r="20" spans="2:28" ht="15" customHeight="1">
      <c r="B20" t="s">
        <v>2023</v>
      </c>
      <c r="C20" s="1">
        <v>41054.162060185183</v>
      </c>
      <c r="D20" s="4">
        <v>85000</v>
      </c>
      <c r="E20">
        <v>85000</v>
      </c>
      <c r="F20" t="s">
        <v>6</v>
      </c>
      <c r="G20">
        <f>tblSalaries[[#This Row],[clean Salary (in local currency)]]*VLOOKUP(tblSalaries[[#This Row],[Currency]],tblXrate[],2,FALSE)</f>
        <v>85000</v>
      </c>
      <c r="H20" t="s">
        <v>43</v>
      </c>
      <c r="I20" t="s">
        <v>279</v>
      </c>
      <c r="J20" t="s">
        <v>15</v>
      </c>
      <c r="K20" t="str">
        <f>VLOOKUP(tblSalaries[[#This Row],[Where do you work]],tblCountries[[Actual]:[Mapping]],2,FALSE)</f>
        <v>USA</v>
      </c>
      <c r="L20" t="s">
        <v>25</v>
      </c>
      <c r="O20" s="10">
        <f>IF(ISERROR(FIND("1",tblSalaries[[#This Row],[How many hours of a day you work on Excel]])),"",1)</f>
        <v>1</v>
      </c>
      <c r="P20" s="11">
        <f>IF(ISERROR(FIND("2",tblSalaries[[#This Row],[How many hours of a day you work on Excel]])),"",2)</f>
        <v>2</v>
      </c>
      <c r="Q20" s="10" t="str">
        <f>IF(ISERROR(FIND("3",tblSalaries[[#This Row],[How many hours of a day you work on Excel]])),"",3)</f>
        <v/>
      </c>
      <c r="R20" s="10" t="str">
        <f>IF(ISERROR(FIND("4",tblSalaries[[#This Row],[How many hours of a day you work on Excel]])),"",4)</f>
        <v/>
      </c>
      <c r="S20" s="10" t="str">
        <f>IF(ISERROR(FIND("5",tblSalaries[[#This Row],[How many hours of a day you work on Excel]])),"",5)</f>
        <v/>
      </c>
      <c r="T20" s="10" t="str">
        <f>IF(ISERROR(FIND("6",tblSalaries[[#This Row],[How many hours of a day you work on Excel]])),"",6)</f>
        <v/>
      </c>
      <c r="U20" s="11" t="str">
        <f>IF(ISERROR(FIND("7",tblSalaries[[#This Row],[How many hours of a day you work on Excel]])),"",7)</f>
        <v/>
      </c>
      <c r="V20" s="11" t="str">
        <f>IF(ISERROR(FIND("8",tblSalaries[[#This Row],[How many hours of a day you work on Excel]])),"",8)</f>
        <v/>
      </c>
      <c r="W20" s="11">
        <f>IF(MAX(tblSalaries[[#This Row],[1 hour]:[8 hours]])=0,#N/A,MAX(tblSalaries[[#This Row],[1 hour]:[8 hours]]))</f>
        <v>2</v>
      </c>
      <c r="X20" s="11">
        <f>IF(ISERROR(tblSalaries[[#This Row],[max h]]),1,tblSalaries[[#This Row],[Salary in USD]]/tblSalaries[[#This Row],[max h]]/260)</f>
        <v>163.46153846153845</v>
      </c>
      <c r="Y20" s="11">
        <f>IF(tblSalaries[[#This Row],[Years of Experience]]="",0,"0")</f>
        <v>0</v>
      </c>
      <c r="Z2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 s="11">
        <f>IF(tblSalaries[[#This Row],[Salary in USD]]&lt;1000,1,0)</f>
        <v>0</v>
      </c>
      <c r="AB20" s="11">
        <f>IF(AND(tblSalaries[[#This Row],[Salary in USD]]&gt;1000,tblSalaries[[#This Row],[Salary in USD]]&lt;2000),1,0)</f>
        <v>0</v>
      </c>
    </row>
    <row r="21" spans="2:28" ht="15" customHeight="1">
      <c r="B21" t="s">
        <v>2024</v>
      </c>
      <c r="C21" s="1">
        <v>41054.164351851854</v>
      </c>
      <c r="D21" s="4">
        <v>75000</v>
      </c>
      <c r="E21">
        <v>75000</v>
      </c>
      <c r="F21" t="s">
        <v>6</v>
      </c>
      <c r="G21">
        <f>tblSalaries[[#This Row],[clean Salary (in local currency)]]*VLOOKUP(tblSalaries[[#This Row],[Currency]],tblXrate[],2,FALSE)</f>
        <v>75000</v>
      </c>
      <c r="H21" t="s">
        <v>44</v>
      </c>
      <c r="I21" t="s">
        <v>279</v>
      </c>
      <c r="J21" t="s">
        <v>15</v>
      </c>
      <c r="K21" t="str">
        <f>VLOOKUP(tblSalaries[[#This Row],[Where do you work]],tblCountries[[Actual]:[Mapping]],2,FALSE)</f>
        <v>USA</v>
      </c>
      <c r="L21" t="s">
        <v>13</v>
      </c>
      <c r="O21" s="10" t="str">
        <f>IF(ISERROR(FIND("1",tblSalaries[[#This Row],[How many hours of a day you work on Excel]])),"",1)</f>
        <v/>
      </c>
      <c r="P21" s="11" t="str">
        <f>IF(ISERROR(FIND("2",tblSalaries[[#This Row],[How many hours of a day you work on Excel]])),"",2)</f>
        <v/>
      </c>
      <c r="Q21" s="10" t="str">
        <f>IF(ISERROR(FIND("3",tblSalaries[[#This Row],[How many hours of a day you work on Excel]])),"",3)</f>
        <v/>
      </c>
      <c r="R21" s="10" t="str">
        <f>IF(ISERROR(FIND("4",tblSalaries[[#This Row],[How many hours of a day you work on Excel]])),"",4)</f>
        <v/>
      </c>
      <c r="S21" s="10" t="str">
        <f>IF(ISERROR(FIND("5",tblSalaries[[#This Row],[How many hours of a day you work on Excel]])),"",5)</f>
        <v/>
      </c>
      <c r="T21" s="10" t="str">
        <f>IF(ISERROR(FIND("6",tblSalaries[[#This Row],[How many hours of a day you work on Excel]])),"",6)</f>
        <v/>
      </c>
      <c r="U21" s="11" t="str">
        <f>IF(ISERROR(FIND("7",tblSalaries[[#This Row],[How many hours of a day you work on Excel]])),"",7)</f>
        <v/>
      </c>
      <c r="V21" s="11">
        <f>IF(ISERROR(FIND("8",tblSalaries[[#This Row],[How many hours of a day you work on Excel]])),"",8)</f>
        <v>8</v>
      </c>
      <c r="W21" s="11">
        <f>IF(MAX(tblSalaries[[#This Row],[1 hour]:[8 hours]])=0,#N/A,MAX(tblSalaries[[#This Row],[1 hour]:[8 hours]]))</f>
        <v>8</v>
      </c>
      <c r="X21" s="11">
        <f>IF(ISERROR(tblSalaries[[#This Row],[max h]]),1,tblSalaries[[#This Row],[Salary in USD]]/tblSalaries[[#This Row],[max h]]/260)</f>
        <v>36.057692307692307</v>
      </c>
      <c r="Y21" s="11">
        <f>IF(tblSalaries[[#This Row],[Years of Experience]]="",0,"0")</f>
        <v>0</v>
      </c>
      <c r="Z2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 s="11">
        <f>IF(tblSalaries[[#This Row],[Salary in USD]]&lt;1000,1,0)</f>
        <v>0</v>
      </c>
      <c r="AB21" s="11">
        <f>IF(AND(tblSalaries[[#This Row],[Salary in USD]]&gt;1000,tblSalaries[[#This Row],[Salary in USD]]&lt;2000),1,0)</f>
        <v>0</v>
      </c>
    </row>
    <row r="22" spans="2:28" ht="15" customHeight="1">
      <c r="B22" t="s">
        <v>2025</v>
      </c>
      <c r="C22" s="1">
        <v>41054.173738425925</v>
      </c>
      <c r="D22" s="4">
        <v>107000</v>
      </c>
      <c r="E22">
        <v>107000</v>
      </c>
      <c r="F22" t="s">
        <v>6</v>
      </c>
      <c r="G22">
        <f>tblSalaries[[#This Row],[clean Salary (in local currency)]]*VLOOKUP(tblSalaries[[#This Row],[Currency]],tblXrate[],2,FALSE)</f>
        <v>107000</v>
      </c>
      <c r="H22" t="s">
        <v>45</v>
      </c>
      <c r="I22" t="s">
        <v>52</v>
      </c>
      <c r="J22" t="s">
        <v>46</v>
      </c>
      <c r="K22" t="str">
        <f>VLOOKUP(tblSalaries[[#This Row],[Where do you work]],tblCountries[[Actual]:[Mapping]],2,FALSE)</f>
        <v>Switzerland</v>
      </c>
      <c r="L22" t="s">
        <v>9</v>
      </c>
      <c r="O22" s="10" t="str">
        <f>IF(ISERROR(FIND("1",tblSalaries[[#This Row],[How many hours of a day you work on Excel]])),"",1)</f>
        <v/>
      </c>
      <c r="P22" s="11" t="str">
        <f>IF(ISERROR(FIND("2",tblSalaries[[#This Row],[How many hours of a day you work on Excel]])),"",2)</f>
        <v/>
      </c>
      <c r="Q22" s="10" t="str">
        <f>IF(ISERROR(FIND("3",tblSalaries[[#This Row],[How many hours of a day you work on Excel]])),"",3)</f>
        <v/>
      </c>
      <c r="R22" s="10">
        <f>IF(ISERROR(FIND("4",tblSalaries[[#This Row],[How many hours of a day you work on Excel]])),"",4)</f>
        <v>4</v>
      </c>
      <c r="S22" s="10" t="str">
        <f>IF(ISERROR(FIND("5",tblSalaries[[#This Row],[How many hours of a day you work on Excel]])),"",5)</f>
        <v/>
      </c>
      <c r="T22" s="10">
        <f>IF(ISERROR(FIND("6",tblSalaries[[#This Row],[How many hours of a day you work on Excel]])),"",6)</f>
        <v>6</v>
      </c>
      <c r="U22" s="11" t="str">
        <f>IF(ISERROR(FIND("7",tblSalaries[[#This Row],[How many hours of a day you work on Excel]])),"",7)</f>
        <v/>
      </c>
      <c r="V22" s="11" t="str">
        <f>IF(ISERROR(FIND("8",tblSalaries[[#This Row],[How many hours of a day you work on Excel]])),"",8)</f>
        <v/>
      </c>
      <c r="W22" s="11">
        <f>IF(MAX(tblSalaries[[#This Row],[1 hour]:[8 hours]])=0,#N/A,MAX(tblSalaries[[#This Row],[1 hour]:[8 hours]]))</f>
        <v>6</v>
      </c>
      <c r="X22" s="11">
        <f>IF(ISERROR(tblSalaries[[#This Row],[max h]]),1,tblSalaries[[#This Row],[Salary in USD]]/tblSalaries[[#This Row],[max h]]/260)</f>
        <v>68.589743589743591</v>
      </c>
      <c r="Y22" s="11">
        <f>IF(tblSalaries[[#This Row],[Years of Experience]]="",0,"0")</f>
        <v>0</v>
      </c>
      <c r="Z2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 s="11">
        <f>IF(tblSalaries[[#This Row],[Salary in USD]]&lt;1000,1,0)</f>
        <v>0</v>
      </c>
      <c r="AB22" s="11">
        <f>IF(AND(tblSalaries[[#This Row],[Salary in USD]]&gt;1000,tblSalaries[[#This Row],[Salary in USD]]&lt;2000),1,0)</f>
        <v>0</v>
      </c>
    </row>
    <row r="23" spans="2:28" ht="15" customHeight="1">
      <c r="B23" t="s">
        <v>2026</v>
      </c>
      <c r="C23" s="1">
        <v>41054.174120370371</v>
      </c>
      <c r="D23" s="4">
        <v>45000</v>
      </c>
      <c r="E23">
        <v>45000</v>
      </c>
      <c r="F23" t="s">
        <v>6</v>
      </c>
      <c r="G23">
        <f>tblSalaries[[#This Row],[clean Salary (in local currency)]]*VLOOKUP(tblSalaries[[#This Row],[Currency]],tblXrate[],2,FALSE)</f>
        <v>45000</v>
      </c>
      <c r="H23" t="s">
        <v>47</v>
      </c>
      <c r="I23" t="s">
        <v>3999</v>
      </c>
      <c r="J23" t="s">
        <v>48</v>
      </c>
      <c r="K23" t="str">
        <f>VLOOKUP(tblSalaries[[#This Row],[Where do you work]],tblCountries[[Actual]:[Mapping]],2,FALSE)</f>
        <v>South Africa</v>
      </c>
      <c r="L23" t="s">
        <v>13</v>
      </c>
      <c r="O23" s="10" t="str">
        <f>IF(ISERROR(FIND("1",tblSalaries[[#This Row],[How many hours of a day you work on Excel]])),"",1)</f>
        <v/>
      </c>
      <c r="P23" s="11" t="str">
        <f>IF(ISERROR(FIND("2",tblSalaries[[#This Row],[How many hours of a day you work on Excel]])),"",2)</f>
        <v/>
      </c>
      <c r="Q23" s="10" t="str">
        <f>IF(ISERROR(FIND("3",tblSalaries[[#This Row],[How many hours of a day you work on Excel]])),"",3)</f>
        <v/>
      </c>
      <c r="R23" s="10" t="str">
        <f>IF(ISERROR(FIND("4",tblSalaries[[#This Row],[How many hours of a day you work on Excel]])),"",4)</f>
        <v/>
      </c>
      <c r="S23" s="10" t="str">
        <f>IF(ISERROR(FIND("5",tblSalaries[[#This Row],[How many hours of a day you work on Excel]])),"",5)</f>
        <v/>
      </c>
      <c r="T23" s="10" t="str">
        <f>IF(ISERROR(FIND("6",tblSalaries[[#This Row],[How many hours of a day you work on Excel]])),"",6)</f>
        <v/>
      </c>
      <c r="U23" s="11" t="str">
        <f>IF(ISERROR(FIND("7",tblSalaries[[#This Row],[How many hours of a day you work on Excel]])),"",7)</f>
        <v/>
      </c>
      <c r="V23" s="11">
        <f>IF(ISERROR(FIND("8",tblSalaries[[#This Row],[How many hours of a day you work on Excel]])),"",8)</f>
        <v>8</v>
      </c>
      <c r="W23" s="11">
        <f>IF(MAX(tblSalaries[[#This Row],[1 hour]:[8 hours]])=0,#N/A,MAX(tblSalaries[[#This Row],[1 hour]:[8 hours]]))</f>
        <v>8</v>
      </c>
      <c r="X23" s="11">
        <f>IF(ISERROR(tblSalaries[[#This Row],[max h]]),1,tblSalaries[[#This Row],[Salary in USD]]/tblSalaries[[#This Row],[max h]]/260)</f>
        <v>21.634615384615383</v>
      </c>
      <c r="Y23" s="11">
        <f>IF(tblSalaries[[#This Row],[Years of Experience]]="",0,"0")</f>
        <v>0</v>
      </c>
      <c r="Z2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 s="11">
        <f>IF(tblSalaries[[#This Row],[Salary in USD]]&lt;1000,1,0)</f>
        <v>0</v>
      </c>
      <c r="AB23" s="11">
        <f>IF(AND(tblSalaries[[#This Row],[Salary in USD]]&gt;1000,tblSalaries[[#This Row],[Salary in USD]]&lt;2000),1,0)</f>
        <v>0</v>
      </c>
    </row>
    <row r="24" spans="2:28" ht="15" customHeight="1">
      <c r="B24" t="s">
        <v>2027</v>
      </c>
      <c r="C24" s="1">
        <v>41054.178148148145</v>
      </c>
      <c r="D24" s="4">
        <v>550000</v>
      </c>
      <c r="E24">
        <v>550000</v>
      </c>
      <c r="F24" t="s">
        <v>40</v>
      </c>
      <c r="G24">
        <f>tblSalaries[[#This Row],[clean Salary (in local currency)]]*VLOOKUP(tblSalaries[[#This Row],[Currency]],tblXrate[],2,FALSE)</f>
        <v>9794.354178093412</v>
      </c>
      <c r="H24" t="s">
        <v>49</v>
      </c>
      <c r="I24" t="s">
        <v>52</v>
      </c>
      <c r="J24" t="s">
        <v>8</v>
      </c>
      <c r="K24" t="str">
        <f>VLOOKUP(tblSalaries[[#This Row],[Where do you work]],tblCountries[[Actual]:[Mapping]],2,FALSE)</f>
        <v>India</v>
      </c>
      <c r="L24" t="s">
        <v>18</v>
      </c>
      <c r="O24" s="10" t="str">
        <f>IF(ISERROR(FIND("1",tblSalaries[[#This Row],[How many hours of a day you work on Excel]])),"",1)</f>
        <v/>
      </c>
      <c r="P24" s="11">
        <f>IF(ISERROR(FIND("2",tblSalaries[[#This Row],[How many hours of a day you work on Excel]])),"",2)</f>
        <v>2</v>
      </c>
      <c r="Q24" s="10">
        <f>IF(ISERROR(FIND("3",tblSalaries[[#This Row],[How many hours of a day you work on Excel]])),"",3)</f>
        <v>3</v>
      </c>
      <c r="R24" s="10" t="str">
        <f>IF(ISERROR(FIND("4",tblSalaries[[#This Row],[How many hours of a day you work on Excel]])),"",4)</f>
        <v/>
      </c>
      <c r="S24" s="10" t="str">
        <f>IF(ISERROR(FIND("5",tblSalaries[[#This Row],[How many hours of a day you work on Excel]])),"",5)</f>
        <v/>
      </c>
      <c r="T24" s="10" t="str">
        <f>IF(ISERROR(FIND("6",tblSalaries[[#This Row],[How many hours of a day you work on Excel]])),"",6)</f>
        <v/>
      </c>
      <c r="U24" s="11" t="str">
        <f>IF(ISERROR(FIND("7",tblSalaries[[#This Row],[How many hours of a day you work on Excel]])),"",7)</f>
        <v/>
      </c>
      <c r="V24" s="11" t="str">
        <f>IF(ISERROR(FIND("8",tblSalaries[[#This Row],[How many hours of a day you work on Excel]])),"",8)</f>
        <v/>
      </c>
      <c r="W24" s="11">
        <f>IF(MAX(tblSalaries[[#This Row],[1 hour]:[8 hours]])=0,#N/A,MAX(tblSalaries[[#This Row],[1 hour]:[8 hours]]))</f>
        <v>3</v>
      </c>
      <c r="X24" s="11">
        <f>IF(ISERROR(tblSalaries[[#This Row],[max h]]),1,tblSalaries[[#This Row],[Salary in USD]]/tblSalaries[[#This Row],[max h]]/260)</f>
        <v>12.55686433088899</v>
      </c>
      <c r="Y24" s="11">
        <f>IF(tblSalaries[[#This Row],[Years of Experience]]="",0,"0")</f>
        <v>0</v>
      </c>
      <c r="Z2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 s="11">
        <f>IF(tblSalaries[[#This Row],[Salary in USD]]&lt;1000,1,0)</f>
        <v>0</v>
      </c>
      <c r="AB24" s="11">
        <f>IF(AND(tblSalaries[[#This Row],[Salary in USD]]&gt;1000,tblSalaries[[#This Row],[Salary in USD]]&lt;2000),1,0)</f>
        <v>0</v>
      </c>
    </row>
    <row r="25" spans="2:28" ht="15" customHeight="1">
      <c r="B25" t="s">
        <v>2028</v>
      </c>
      <c r="C25" s="1">
        <v>41054.180115740739</v>
      </c>
      <c r="D25" s="4">
        <v>50000</v>
      </c>
      <c r="E25">
        <v>50000</v>
      </c>
      <c r="F25" t="s">
        <v>6</v>
      </c>
      <c r="G25">
        <f>tblSalaries[[#This Row],[clean Salary (in local currency)]]*VLOOKUP(tblSalaries[[#This Row],[Currency]],tblXrate[],2,FALSE)</f>
        <v>50000</v>
      </c>
      <c r="H25" t="s">
        <v>50</v>
      </c>
      <c r="I25" t="s">
        <v>52</v>
      </c>
      <c r="J25" t="s">
        <v>8</v>
      </c>
      <c r="K25" t="str">
        <f>VLOOKUP(tblSalaries[[#This Row],[Where do you work]],tblCountries[[Actual]:[Mapping]],2,FALSE)</f>
        <v>India</v>
      </c>
      <c r="L25" t="s">
        <v>25</v>
      </c>
      <c r="O25" s="10">
        <f>IF(ISERROR(FIND("1",tblSalaries[[#This Row],[How many hours of a day you work on Excel]])),"",1)</f>
        <v>1</v>
      </c>
      <c r="P25" s="11">
        <f>IF(ISERROR(FIND("2",tblSalaries[[#This Row],[How many hours of a day you work on Excel]])),"",2)</f>
        <v>2</v>
      </c>
      <c r="Q25" s="10" t="str">
        <f>IF(ISERROR(FIND("3",tblSalaries[[#This Row],[How many hours of a day you work on Excel]])),"",3)</f>
        <v/>
      </c>
      <c r="R25" s="10" t="str">
        <f>IF(ISERROR(FIND("4",tblSalaries[[#This Row],[How many hours of a day you work on Excel]])),"",4)</f>
        <v/>
      </c>
      <c r="S25" s="10" t="str">
        <f>IF(ISERROR(FIND("5",tblSalaries[[#This Row],[How many hours of a day you work on Excel]])),"",5)</f>
        <v/>
      </c>
      <c r="T25" s="10" t="str">
        <f>IF(ISERROR(FIND("6",tblSalaries[[#This Row],[How many hours of a day you work on Excel]])),"",6)</f>
        <v/>
      </c>
      <c r="U25" s="11" t="str">
        <f>IF(ISERROR(FIND("7",tblSalaries[[#This Row],[How many hours of a day you work on Excel]])),"",7)</f>
        <v/>
      </c>
      <c r="V25" s="11" t="str">
        <f>IF(ISERROR(FIND("8",tblSalaries[[#This Row],[How many hours of a day you work on Excel]])),"",8)</f>
        <v/>
      </c>
      <c r="W25" s="11">
        <f>IF(MAX(tblSalaries[[#This Row],[1 hour]:[8 hours]])=0,#N/A,MAX(tblSalaries[[#This Row],[1 hour]:[8 hours]]))</f>
        <v>2</v>
      </c>
      <c r="X25" s="11">
        <f>IF(ISERROR(tblSalaries[[#This Row],[max h]]),1,tblSalaries[[#This Row],[Salary in USD]]/tblSalaries[[#This Row],[max h]]/260)</f>
        <v>96.15384615384616</v>
      </c>
      <c r="Y25" s="11">
        <f>IF(tblSalaries[[#This Row],[Years of Experience]]="",0,"0")</f>
        <v>0</v>
      </c>
      <c r="Z2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 s="11">
        <f>IF(tblSalaries[[#This Row],[Salary in USD]]&lt;1000,1,0)</f>
        <v>0</v>
      </c>
      <c r="AB25" s="11">
        <f>IF(AND(tblSalaries[[#This Row],[Salary in USD]]&gt;1000,tblSalaries[[#This Row],[Salary in USD]]&lt;2000),1,0)</f>
        <v>0</v>
      </c>
    </row>
    <row r="26" spans="2:28" ht="15" customHeight="1">
      <c r="B26" t="s">
        <v>2029</v>
      </c>
      <c r="C26" s="1">
        <v>41054.183344907404</v>
      </c>
      <c r="D26" s="4">
        <v>13500</v>
      </c>
      <c r="E26">
        <v>13500</v>
      </c>
      <c r="F26" t="s">
        <v>6</v>
      </c>
      <c r="G26">
        <f>tblSalaries[[#This Row],[clean Salary (in local currency)]]*VLOOKUP(tblSalaries[[#This Row],[Currency]],tblXrate[],2,FALSE)</f>
        <v>13500</v>
      </c>
      <c r="H26" t="s">
        <v>51</v>
      </c>
      <c r="I26" t="s">
        <v>52</v>
      </c>
      <c r="J26" t="s">
        <v>8</v>
      </c>
      <c r="K26" t="str">
        <f>VLOOKUP(tblSalaries[[#This Row],[Where do you work]],tblCountries[[Actual]:[Mapping]],2,FALSE)</f>
        <v>India</v>
      </c>
      <c r="L26" t="s">
        <v>9</v>
      </c>
      <c r="O26" s="10" t="str">
        <f>IF(ISERROR(FIND("1",tblSalaries[[#This Row],[How many hours of a day you work on Excel]])),"",1)</f>
        <v/>
      </c>
      <c r="P26" s="11" t="str">
        <f>IF(ISERROR(FIND("2",tblSalaries[[#This Row],[How many hours of a day you work on Excel]])),"",2)</f>
        <v/>
      </c>
      <c r="Q26" s="10" t="str">
        <f>IF(ISERROR(FIND("3",tblSalaries[[#This Row],[How many hours of a day you work on Excel]])),"",3)</f>
        <v/>
      </c>
      <c r="R26" s="10">
        <f>IF(ISERROR(FIND("4",tblSalaries[[#This Row],[How many hours of a day you work on Excel]])),"",4)</f>
        <v>4</v>
      </c>
      <c r="S26" s="10" t="str">
        <f>IF(ISERROR(FIND("5",tblSalaries[[#This Row],[How many hours of a day you work on Excel]])),"",5)</f>
        <v/>
      </c>
      <c r="T26" s="10">
        <f>IF(ISERROR(FIND("6",tblSalaries[[#This Row],[How many hours of a day you work on Excel]])),"",6)</f>
        <v>6</v>
      </c>
      <c r="U26" s="11" t="str">
        <f>IF(ISERROR(FIND("7",tblSalaries[[#This Row],[How many hours of a day you work on Excel]])),"",7)</f>
        <v/>
      </c>
      <c r="V26" s="11" t="str">
        <f>IF(ISERROR(FIND("8",tblSalaries[[#This Row],[How many hours of a day you work on Excel]])),"",8)</f>
        <v/>
      </c>
      <c r="W26" s="11">
        <f>IF(MAX(tblSalaries[[#This Row],[1 hour]:[8 hours]])=0,#N/A,MAX(tblSalaries[[#This Row],[1 hour]:[8 hours]]))</f>
        <v>6</v>
      </c>
      <c r="X26" s="11">
        <f>IF(ISERROR(tblSalaries[[#This Row],[max h]]),1,tblSalaries[[#This Row],[Salary in USD]]/tblSalaries[[#This Row],[max h]]/260)</f>
        <v>8.6538461538461533</v>
      </c>
      <c r="Y26" s="11">
        <f>IF(tblSalaries[[#This Row],[Years of Experience]]="",0,"0")</f>
        <v>0</v>
      </c>
      <c r="Z2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 s="11">
        <f>IF(tblSalaries[[#This Row],[Salary in USD]]&lt;1000,1,0)</f>
        <v>0</v>
      </c>
      <c r="AB26" s="11">
        <f>IF(AND(tblSalaries[[#This Row],[Salary in USD]]&gt;1000,tblSalaries[[#This Row],[Salary in USD]]&lt;2000),1,0)</f>
        <v>0</v>
      </c>
    </row>
    <row r="27" spans="2:28" ht="15" customHeight="1">
      <c r="B27" t="s">
        <v>2030</v>
      </c>
      <c r="C27" s="1">
        <v>41054.183472222219</v>
      </c>
      <c r="D27" s="4">
        <v>96000</v>
      </c>
      <c r="E27">
        <v>96000</v>
      </c>
      <c r="F27" t="s">
        <v>6</v>
      </c>
      <c r="G27">
        <f>tblSalaries[[#This Row],[clean Salary (in local currency)]]*VLOOKUP(tblSalaries[[#This Row],[Currency]],tblXrate[],2,FALSE)</f>
        <v>96000</v>
      </c>
      <c r="H27" t="s">
        <v>20</v>
      </c>
      <c r="I27" t="s">
        <v>20</v>
      </c>
      <c r="J27" t="s">
        <v>15</v>
      </c>
      <c r="K27" t="str">
        <f>VLOOKUP(tblSalaries[[#This Row],[Where do you work]],tblCountries[[Actual]:[Mapping]],2,FALSE)</f>
        <v>USA</v>
      </c>
      <c r="L27" t="s">
        <v>18</v>
      </c>
      <c r="O27" s="10" t="str">
        <f>IF(ISERROR(FIND("1",tblSalaries[[#This Row],[How many hours of a day you work on Excel]])),"",1)</f>
        <v/>
      </c>
      <c r="P27" s="11">
        <f>IF(ISERROR(FIND("2",tblSalaries[[#This Row],[How many hours of a day you work on Excel]])),"",2)</f>
        <v>2</v>
      </c>
      <c r="Q27" s="10">
        <f>IF(ISERROR(FIND("3",tblSalaries[[#This Row],[How many hours of a day you work on Excel]])),"",3)</f>
        <v>3</v>
      </c>
      <c r="R27" s="10" t="str">
        <f>IF(ISERROR(FIND("4",tblSalaries[[#This Row],[How many hours of a day you work on Excel]])),"",4)</f>
        <v/>
      </c>
      <c r="S27" s="10" t="str">
        <f>IF(ISERROR(FIND("5",tblSalaries[[#This Row],[How many hours of a day you work on Excel]])),"",5)</f>
        <v/>
      </c>
      <c r="T27" s="10" t="str">
        <f>IF(ISERROR(FIND("6",tblSalaries[[#This Row],[How many hours of a day you work on Excel]])),"",6)</f>
        <v/>
      </c>
      <c r="U27" s="11" t="str">
        <f>IF(ISERROR(FIND("7",tblSalaries[[#This Row],[How many hours of a day you work on Excel]])),"",7)</f>
        <v/>
      </c>
      <c r="V27" s="11" t="str">
        <f>IF(ISERROR(FIND("8",tblSalaries[[#This Row],[How many hours of a day you work on Excel]])),"",8)</f>
        <v/>
      </c>
      <c r="W27" s="11">
        <f>IF(MAX(tblSalaries[[#This Row],[1 hour]:[8 hours]])=0,#N/A,MAX(tblSalaries[[#This Row],[1 hour]:[8 hours]]))</f>
        <v>3</v>
      </c>
      <c r="X27" s="11">
        <f>IF(ISERROR(tblSalaries[[#This Row],[max h]]),1,tblSalaries[[#This Row],[Salary in USD]]/tblSalaries[[#This Row],[max h]]/260)</f>
        <v>123.07692307692308</v>
      </c>
      <c r="Y27" s="11">
        <f>IF(tblSalaries[[#This Row],[Years of Experience]]="",0,"0")</f>
        <v>0</v>
      </c>
      <c r="Z2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 s="11">
        <f>IF(tblSalaries[[#This Row],[Salary in USD]]&lt;1000,1,0)</f>
        <v>0</v>
      </c>
      <c r="AB27" s="11">
        <f>IF(AND(tblSalaries[[#This Row],[Salary in USD]]&gt;1000,tblSalaries[[#This Row],[Salary in USD]]&lt;2000),1,0)</f>
        <v>0</v>
      </c>
    </row>
    <row r="28" spans="2:28" ht="15" customHeight="1">
      <c r="B28" t="s">
        <v>2031</v>
      </c>
      <c r="C28" s="1">
        <v>41054.188668981478</v>
      </c>
      <c r="D28" s="4">
        <v>1000000</v>
      </c>
      <c r="E28">
        <v>1000000</v>
      </c>
      <c r="F28" t="s">
        <v>40</v>
      </c>
      <c r="G28">
        <f>tblSalaries[[#This Row],[clean Salary (in local currency)]]*VLOOKUP(tblSalaries[[#This Row],[Currency]],tblXrate[],2,FALSE)</f>
        <v>17807.916687442568</v>
      </c>
      <c r="H28" t="s">
        <v>52</v>
      </c>
      <c r="I28" t="s">
        <v>52</v>
      </c>
      <c r="J28" t="s">
        <v>8</v>
      </c>
      <c r="K28" t="str">
        <f>VLOOKUP(tblSalaries[[#This Row],[Where do you work]],tblCountries[[Actual]:[Mapping]],2,FALSE)</f>
        <v>India</v>
      </c>
      <c r="L28" t="s">
        <v>9</v>
      </c>
      <c r="O28" s="10" t="str">
        <f>IF(ISERROR(FIND("1",tblSalaries[[#This Row],[How many hours of a day you work on Excel]])),"",1)</f>
        <v/>
      </c>
      <c r="P28" s="11" t="str">
        <f>IF(ISERROR(FIND("2",tblSalaries[[#This Row],[How many hours of a day you work on Excel]])),"",2)</f>
        <v/>
      </c>
      <c r="Q28" s="10" t="str">
        <f>IF(ISERROR(FIND("3",tblSalaries[[#This Row],[How many hours of a day you work on Excel]])),"",3)</f>
        <v/>
      </c>
      <c r="R28" s="10">
        <f>IF(ISERROR(FIND("4",tblSalaries[[#This Row],[How many hours of a day you work on Excel]])),"",4)</f>
        <v>4</v>
      </c>
      <c r="S28" s="10" t="str">
        <f>IF(ISERROR(FIND("5",tblSalaries[[#This Row],[How many hours of a day you work on Excel]])),"",5)</f>
        <v/>
      </c>
      <c r="T28" s="10">
        <f>IF(ISERROR(FIND("6",tblSalaries[[#This Row],[How many hours of a day you work on Excel]])),"",6)</f>
        <v>6</v>
      </c>
      <c r="U28" s="11" t="str">
        <f>IF(ISERROR(FIND("7",tblSalaries[[#This Row],[How many hours of a day you work on Excel]])),"",7)</f>
        <v/>
      </c>
      <c r="V28" s="11" t="str">
        <f>IF(ISERROR(FIND("8",tblSalaries[[#This Row],[How many hours of a day you work on Excel]])),"",8)</f>
        <v/>
      </c>
      <c r="W28" s="11">
        <f>IF(MAX(tblSalaries[[#This Row],[1 hour]:[8 hours]])=0,#N/A,MAX(tblSalaries[[#This Row],[1 hour]:[8 hours]]))</f>
        <v>6</v>
      </c>
      <c r="X28" s="11">
        <f>IF(ISERROR(tblSalaries[[#This Row],[max h]]),1,tblSalaries[[#This Row],[Salary in USD]]/tblSalaries[[#This Row],[max h]]/260)</f>
        <v>11.415331209899081</v>
      </c>
      <c r="Y28" s="11">
        <f>IF(tblSalaries[[#This Row],[Years of Experience]]="",0,"0")</f>
        <v>0</v>
      </c>
      <c r="Z2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 s="11">
        <f>IF(tblSalaries[[#This Row],[Salary in USD]]&lt;1000,1,0)</f>
        <v>0</v>
      </c>
      <c r="AB28" s="11">
        <f>IF(AND(tblSalaries[[#This Row],[Salary in USD]]&gt;1000,tblSalaries[[#This Row],[Salary in USD]]&lt;2000),1,0)</f>
        <v>0</v>
      </c>
    </row>
    <row r="29" spans="2:28" ht="15" customHeight="1">
      <c r="B29" t="s">
        <v>2032</v>
      </c>
      <c r="C29" s="1">
        <v>41054.189456018517</v>
      </c>
      <c r="D29" s="4">
        <v>75000</v>
      </c>
      <c r="E29">
        <v>75000</v>
      </c>
      <c r="F29" t="s">
        <v>6</v>
      </c>
      <c r="G29">
        <f>tblSalaries[[#This Row],[clean Salary (in local currency)]]*VLOOKUP(tblSalaries[[#This Row],[Currency]],tblXrate[],2,FALSE)</f>
        <v>75000</v>
      </c>
      <c r="H29" t="s">
        <v>53</v>
      </c>
      <c r="I29" t="s">
        <v>4001</v>
      </c>
      <c r="J29" t="s">
        <v>15</v>
      </c>
      <c r="K29" t="str">
        <f>VLOOKUP(tblSalaries[[#This Row],[Where do you work]],tblCountries[[Actual]:[Mapping]],2,FALSE)</f>
        <v>USA</v>
      </c>
      <c r="L29" t="s">
        <v>9</v>
      </c>
      <c r="O29" s="10" t="str">
        <f>IF(ISERROR(FIND("1",tblSalaries[[#This Row],[How many hours of a day you work on Excel]])),"",1)</f>
        <v/>
      </c>
      <c r="P29" s="11" t="str">
        <f>IF(ISERROR(FIND("2",tblSalaries[[#This Row],[How many hours of a day you work on Excel]])),"",2)</f>
        <v/>
      </c>
      <c r="Q29" s="10" t="str">
        <f>IF(ISERROR(FIND("3",tblSalaries[[#This Row],[How many hours of a day you work on Excel]])),"",3)</f>
        <v/>
      </c>
      <c r="R29" s="10">
        <f>IF(ISERROR(FIND("4",tblSalaries[[#This Row],[How many hours of a day you work on Excel]])),"",4)</f>
        <v>4</v>
      </c>
      <c r="S29" s="10" t="str">
        <f>IF(ISERROR(FIND("5",tblSalaries[[#This Row],[How many hours of a day you work on Excel]])),"",5)</f>
        <v/>
      </c>
      <c r="T29" s="10">
        <f>IF(ISERROR(FIND("6",tblSalaries[[#This Row],[How many hours of a day you work on Excel]])),"",6)</f>
        <v>6</v>
      </c>
      <c r="U29" s="11" t="str">
        <f>IF(ISERROR(FIND("7",tblSalaries[[#This Row],[How many hours of a day you work on Excel]])),"",7)</f>
        <v/>
      </c>
      <c r="V29" s="11" t="str">
        <f>IF(ISERROR(FIND("8",tblSalaries[[#This Row],[How many hours of a day you work on Excel]])),"",8)</f>
        <v/>
      </c>
      <c r="W29" s="11">
        <f>IF(MAX(tblSalaries[[#This Row],[1 hour]:[8 hours]])=0,#N/A,MAX(tblSalaries[[#This Row],[1 hour]:[8 hours]]))</f>
        <v>6</v>
      </c>
      <c r="X29" s="11">
        <f>IF(ISERROR(tblSalaries[[#This Row],[max h]]),1,tblSalaries[[#This Row],[Salary in USD]]/tblSalaries[[#This Row],[max h]]/260)</f>
        <v>48.07692307692308</v>
      </c>
      <c r="Y29" s="11">
        <f>IF(tblSalaries[[#This Row],[Years of Experience]]="",0,"0")</f>
        <v>0</v>
      </c>
      <c r="Z2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 s="11">
        <f>IF(tblSalaries[[#This Row],[Salary in USD]]&lt;1000,1,0)</f>
        <v>0</v>
      </c>
      <c r="AB29" s="11">
        <f>IF(AND(tblSalaries[[#This Row],[Salary in USD]]&gt;1000,tblSalaries[[#This Row],[Salary in USD]]&lt;2000),1,0)</f>
        <v>0</v>
      </c>
    </row>
    <row r="30" spans="2:28" ht="15" customHeight="1">
      <c r="B30" t="s">
        <v>2033</v>
      </c>
      <c r="C30" s="1">
        <v>41054.197118055556</v>
      </c>
      <c r="D30" s="4" t="s">
        <v>54</v>
      </c>
      <c r="E30">
        <v>40000</v>
      </c>
      <c r="F30" t="s">
        <v>6</v>
      </c>
      <c r="G30">
        <f>tblSalaries[[#This Row],[clean Salary (in local currency)]]*VLOOKUP(tblSalaries[[#This Row],[Currency]],tblXrate[],2,FALSE)</f>
        <v>40000</v>
      </c>
      <c r="H30" t="s">
        <v>55</v>
      </c>
      <c r="I30" t="s">
        <v>52</v>
      </c>
      <c r="J30" t="s">
        <v>15</v>
      </c>
      <c r="K30" t="str">
        <f>VLOOKUP(tblSalaries[[#This Row],[Where do you work]],tblCountries[[Actual]:[Mapping]],2,FALSE)</f>
        <v>USA</v>
      </c>
      <c r="L30" t="s">
        <v>18</v>
      </c>
      <c r="O30" s="10" t="str">
        <f>IF(ISERROR(FIND("1",tblSalaries[[#This Row],[How many hours of a day you work on Excel]])),"",1)</f>
        <v/>
      </c>
      <c r="P30" s="11">
        <f>IF(ISERROR(FIND("2",tblSalaries[[#This Row],[How many hours of a day you work on Excel]])),"",2)</f>
        <v>2</v>
      </c>
      <c r="Q30" s="10">
        <f>IF(ISERROR(FIND("3",tblSalaries[[#This Row],[How many hours of a day you work on Excel]])),"",3)</f>
        <v>3</v>
      </c>
      <c r="R30" s="10" t="str">
        <f>IF(ISERROR(FIND("4",tblSalaries[[#This Row],[How many hours of a day you work on Excel]])),"",4)</f>
        <v/>
      </c>
      <c r="S30" s="10" t="str">
        <f>IF(ISERROR(FIND("5",tblSalaries[[#This Row],[How many hours of a day you work on Excel]])),"",5)</f>
        <v/>
      </c>
      <c r="T30" s="10" t="str">
        <f>IF(ISERROR(FIND("6",tblSalaries[[#This Row],[How many hours of a day you work on Excel]])),"",6)</f>
        <v/>
      </c>
      <c r="U30" s="11" t="str">
        <f>IF(ISERROR(FIND("7",tblSalaries[[#This Row],[How many hours of a day you work on Excel]])),"",7)</f>
        <v/>
      </c>
      <c r="V30" s="11" t="str">
        <f>IF(ISERROR(FIND("8",tblSalaries[[#This Row],[How many hours of a day you work on Excel]])),"",8)</f>
        <v/>
      </c>
      <c r="W30" s="11">
        <f>IF(MAX(tblSalaries[[#This Row],[1 hour]:[8 hours]])=0,#N/A,MAX(tblSalaries[[#This Row],[1 hour]:[8 hours]]))</f>
        <v>3</v>
      </c>
      <c r="X30" s="11">
        <f>IF(ISERROR(tblSalaries[[#This Row],[max h]]),1,tblSalaries[[#This Row],[Salary in USD]]/tblSalaries[[#This Row],[max h]]/260)</f>
        <v>51.282051282051285</v>
      </c>
      <c r="Y30" s="11">
        <f>IF(tblSalaries[[#This Row],[Years of Experience]]="",0,"0")</f>
        <v>0</v>
      </c>
      <c r="Z3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 s="11">
        <f>IF(tblSalaries[[#This Row],[Salary in USD]]&lt;1000,1,0)</f>
        <v>0</v>
      </c>
      <c r="AB30" s="11">
        <f>IF(AND(tblSalaries[[#This Row],[Salary in USD]]&gt;1000,tblSalaries[[#This Row],[Salary in USD]]&lt;2000),1,0)</f>
        <v>0</v>
      </c>
    </row>
    <row r="31" spans="2:28" ht="15" customHeight="1">
      <c r="B31" t="s">
        <v>2034</v>
      </c>
      <c r="C31" s="1">
        <v>41054.197928240741</v>
      </c>
      <c r="D31" s="4">
        <v>60000</v>
      </c>
      <c r="E31">
        <v>60000</v>
      </c>
      <c r="F31" t="s">
        <v>6</v>
      </c>
      <c r="G31">
        <f>tblSalaries[[#This Row],[clean Salary (in local currency)]]*VLOOKUP(tblSalaries[[#This Row],[Currency]],tblXrate[],2,FALSE)</f>
        <v>60000</v>
      </c>
      <c r="H31" t="s">
        <v>57</v>
      </c>
      <c r="I31" t="s">
        <v>20</v>
      </c>
      <c r="J31" t="s">
        <v>15</v>
      </c>
      <c r="K31" t="str">
        <f>VLOOKUP(tblSalaries[[#This Row],[Where do you work]],tblCountries[[Actual]:[Mapping]],2,FALSE)</f>
        <v>USA</v>
      </c>
      <c r="L31" t="s">
        <v>13</v>
      </c>
      <c r="O31" s="10" t="str">
        <f>IF(ISERROR(FIND("1",tblSalaries[[#This Row],[How many hours of a day you work on Excel]])),"",1)</f>
        <v/>
      </c>
      <c r="P31" s="11" t="str">
        <f>IF(ISERROR(FIND("2",tblSalaries[[#This Row],[How many hours of a day you work on Excel]])),"",2)</f>
        <v/>
      </c>
      <c r="Q31" s="10" t="str">
        <f>IF(ISERROR(FIND("3",tblSalaries[[#This Row],[How many hours of a day you work on Excel]])),"",3)</f>
        <v/>
      </c>
      <c r="R31" s="10" t="str">
        <f>IF(ISERROR(FIND("4",tblSalaries[[#This Row],[How many hours of a day you work on Excel]])),"",4)</f>
        <v/>
      </c>
      <c r="S31" s="10" t="str">
        <f>IF(ISERROR(FIND("5",tblSalaries[[#This Row],[How many hours of a day you work on Excel]])),"",5)</f>
        <v/>
      </c>
      <c r="T31" s="10" t="str">
        <f>IF(ISERROR(FIND("6",tblSalaries[[#This Row],[How many hours of a day you work on Excel]])),"",6)</f>
        <v/>
      </c>
      <c r="U31" s="11" t="str">
        <f>IF(ISERROR(FIND("7",tblSalaries[[#This Row],[How many hours of a day you work on Excel]])),"",7)</f>
        <v/>
      </c>
      <c r="V31" s="11">
        <f>IF(ISERROR(FIND("8",tblSalaries[[#This Row],[How many hours of a day you work on Excel]])),"",8)</f>
        <v>8</v>
      </c>
      <c r="W31" s="11">
        <f>IF(MAX(tblSalaries[[#This Row],[1 hour]:[8 hours]])=0,#N/A,MAX(tblSalaries[[#This Row],[1 hour]:[8 hours]]))</f>
        <v>8</v>
      </c>
      <c r="X31" s="11">
        <f>IF(ISERROR(tblSalaries[[#This Row],[max h]]),1,tblSalaries[[#This Row],[Salary in USD]]/tblSalaries[[#This Row],[max h]]/260)</f>
        <v>28.846153846153847</v>
      </c>
      <c r="Y31" s="11">
        <f>IF(tblSalaries[[#This Row],[Years of Experience]]="",0,"0")</f>
        <v>0</v>
      </c>
      <c r="Z3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 s="11">
        <f>IF(tblSalaries[[#This Row],[Salary in USD]]&lt;1000,1,0)</f>
        <v>0</v>
      </c>
      <c r="AB31" s="11">
        <f>IF(AND(tblSalaries[[#This Row],[Salary in USD]]&gt;1000,tblSalaries[[#This Row],[Salary in USD]]&lt;2000),1,0)</f>
        <v>0</v>
      </c>
    </row>
    <row r="32" spans="2:28" ht="15" customHeight="1">
      <c r="B32" t="s">
        <v>2035</v>
      </c>
      <c r="C32" s="1">
        <v>41054.200381944444</v>
      </c>
      <c r="D32" s="4">
        <v>2700</v>
      </c>
      <c r="E32">
        <v>32400</v>
      </c>
      <c r="F32" t="s">
        <v>22</v>
      </c>
      <c r="G32">
        <f>tblSalaries[[#This Row],[clean Salary (in local currency)]]*VLOOKUP(tblSalaries[[#This Row],[Currency]],tblXrate[],2,FALSE)</f>
        <v>41160.941823328096</v>
      </c>
      <c r="H32" t="s">
        <v>58</v>
      </c>
      <c r="I32" t="s">
        <v>52</v>
      </c>
      <c r="J32" t="s">
        <v>59</v>
      </c>
      <c r="K32" t="str">
        <f>VLOOKUP(tblSalaries[[#This Row],[Where do you work]],tblCountries[[Actual]:[Mapping]],2,FALSE)</f>
        <v>Belgium</v>
      </c>
      <c r="L32" t="s">
        <v>9</v>
      </c>
      <c r="O32" s="10" t="str">
        <f>IF(ISERROR(FIND("1",tblSalaries[[#This Row],[How many hours of a day you work on Excel]])),"",1)</f>
        <v/>
      </c>
      <c r="P32" s="11" t="str">
        <f>IF(ISERROR(FIND("2",tblSalaries[[#This Row],[How many hours of a day you work on Excel]])),"",2)</f>
        <v/>
      </c>
      <c r="Q32" s="10" t="str">
        <f>IF(ISERROR(FIND("3",tblSalaries[[#This Row],[How many hours of a day you work on Excel]])),"",3)</f>
        <v/>
      </c>
      <c r="R32" s="10">
        <f>IF(ISERROR(FIND("4",tblSalaries[[#This Row],[How many hours of a day you work on Excel]])),"",4)</f>
        <v>4</v>
      </c>
      <c r="S32" s="10" t="str">
        <f>IF(ISERROR(FIND("5",tblSalaries[[#This Row],[How many hours of a day you work on Excel]])),"",5)</f>
        <v/>
      </c>
      <c r="T32" s="10">
        <f>IF(ISERROR(FIND("6",tblSalaries[[#This Row],[How many hours of a day you work on Excel]])),"",6)</f>
        <v>6</v>
      </c>
      <c r="U32" s="11" t="str">
        <f>IF(ISERROR(FIND("7",tblSalaries[[#This Row],[How many hours of a day you work on Excel]])),"",7)</f>
        <v/>
      </c>
      <c r="V32" s="11" t="str">
        <f>IF(ISERROR(FIND("8",tblSalaries[[#This Row],[How many hours of a day you work on Excel]])),"",8)</f>
        <v/>
      </c>
      <c r="W32" s="11">
        <f>IF(MAX(tblSalaries[[#This Row],[1 hour]:[8 hours]])=0,#N/A,MAX(tblSalaries[[#This Row],[1 hour]:[8 hours]]))</f>
        <v>6</v>
      </c>
      <c r="X32" s="11">
        <f>IF(ISERROR(tblSalaries[[#This Row],[max h]]),1,tblSalaries[[#This Row],[Salary in USD]]/tblSalaries[[#This Row],[max h]]/260)</f>
        <v>26.385219117518009</v>
      </c>
      <c r="Y32" s="11">
        <f>IF(tblSalaries[[#This Row],[Years of Experience]]="",0,"0")</f>
        <v>0</v>
      </c>
      <c r="Z3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 s="11">
        <f>IF(tblSalaries[[#This Row],[Salary in USD]]&lt;1000,1,0)</f>
        <v>0</v>
      </c>
      <c r="AB32" s="11">
        <f>IF(AND(tblSalaries[[#This Row],[Salary in USD]]&gt;1000,tblSalaries[[#This Row],[Salary in USD]]&lt;2000),1,0)</f>
        <v>0</v>
      </c>
    </row>
    <row r="33" spans="2:28" ht="15" customHeight="1">
      <c r="B33" t="s">
        <v>2036</v>
      </c>
      <c r="C33" s="1">
        <v>41054.203043981484</v>
      </c>
      <c r="D33" s="4" t="s">
        <v>60</v>
      </c>
      <c r="E33">
        <v>900000</v>
      </c>
      <c r="F33" t="s">
        <v>40</v>
      </c>
      <c r="G33">
        <f>tblSalaries[[#This Row],[clean Salary (in local currency)]]*VLOOKUP(tblSalaries[[#This Row],[Currency]],tblXrate[],2,FALSE)</f>
        <v>16027.125018698311</v>
      </c>
      <c r="H33" t="s">
        <v>61</v>
      </c>
      <c r="I33" t="s">
        <v>279</v>
      </c>
      <c r="J33" t="s">
        <v>8</v>
      </c>
      <c r="K33" t="str">
        <f>VLOOKUP(tblSalaries[[#This Row],[Where do you work]],tblCountries[[Actual]:[Mapping]],2,FALSE)</f>
        <v>India</v>
      </c>
      <c r="L33" t="s">
        <v>25</v>
      </c>
      <c r="O33" s="10">
        <f>IF(ISERROR(FIND("1",tblSalaries[[#This Row],[How many hours of a day you work on Excel]])),"",1)</f>
        <v>1</v>
      </c>
      <c r="P33" s="11">
        <f>IF(ISERROR(FIND("2",tblSalaries[[#This Row],[How many hours of a day you work on Excel]])),"",2)</f>
        <v>2</v>
      </c>
      <c r="Q33" s="10" t="str">
        <f>IF(ISERROR(FIND("3",tblSalaries[[#This Row],[How many hours of a day you work on Excel]])),"",3)</f>
        <v/>
      </c>
      <c r="R33" s="10" t="str">
        <f>IF(ISERROR(FIND("4",tblSalaries[[#This Row],[How many hours of a day you work on Excel]])),"",4)</f>
        <v/>
      </c>
      <c r="S33" s="10" t="str">
        <f>IF(ISERROR(FIND("5",tblSalaries[[#This Row],[How many hours of a day you work on Excel]])),"",5)</f>
        <v/>
      </c>
      <c r="T33" s="10" t="str">
        <f>IF(ISERROR(FIND("6",tblSalaries[[#This Row],[How many hours of a day you work on Excel]])),"",6)</f>
        <v/>
      </c>
      <c r="U33" s="11" t="str">
        <f>IF(ISERROR(FIND("7",tblSalaries[[#This Row],[How many hours of a day you work on Excel]])),"",7)</f>
        <v/>
      </c>
      <c r="V33" s="11" t="str">
        <f>IF(ISERROR(FIND("8",tblSalaries[[#This Row],[How many hours of a day you work on Excel]])),"",8)</f>
        <v/>
      </c>
      <c r="W33" s="11">
        <f>IF(MAX(tblSalaries[[#This Row],[1 hour]:[8 hours]])=0,#N/A,MAX(tblSalaries[[#This Row],[1 hour]:[8 hours]]))</f>
        <v>2</v>
      </c>
      <c r="X33" s="11">
        <f>IF(ISERROR(tblSalaries[[#This Row],[max h]]),1,tblSalaries[[#This Row],[Salary in USD]]/tblSalaries[[#This Row],[max h]]/260)</f>
        <v>30.82139426672752</v>
      </c>
      <c r="Y33" s="11">
        <f>IF(tblSalaries[[#This Row],[Years of Experience]]="",0,"0")</f>
        <v>0</v>
      </c>
      <c r="Z3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 s="11">
        <f>IF(tblSalaries[[#This Row],[Salary in USD]]&lt;1000,1,0)</f>
        <v>0</v>
      </c>
      <c r="AB33" s="11">
        <f>IF(AND(tblSalaries[[#This Row],[Salary in USD]]&gt;1000,tblSalaries[[#This Row],[Salary in USD]]&lt;2000),1,0)</f>
        <v>0</v>
      </c>
    </row>
    <row r="34" spans="2:28" ht="15" customHeight="1">
      <c r="B34" t="s">
        <v>2037</v>
      </c>
      <c r="C34" s="1">
        <v>41054.205266203702</v>
      </c>
      <c r="D34" s="4" t="s">
        <v>62</v>
      </c>
      <c r="E34">
        <v>600000</v>
      </c>
      <c r="F34" t="s">
        <v>40</v>
      </c>
      <c r="G34">
        <f>tblSalaries[[#This Row],[clean Salary (in local currency)]]*VLOOKUP(tblSalaries[[#This Row],[Currency]],tblXrate[],2,FALSE)</f>
        <v>10684.750012465542</v>
      </c>
      <c r="H34" t="s">
        <v>63</v>
      </c>
      <c r="I34" t="s">
        <v>52</v>
      </c>
      <c r="J34" t="s">
        <v>8</v>
      </c>
      <c r="K34" t="str">
        <f>VLOOKUP(tblSalaries[[#This Row],[Where do you work]],tblCountries[[Actual]:[Mapping]],2,FALSE)</f>
        <v>India</v>
      </c>
      <c r="L34" t="s">
        <v>9</v>
      </c>
      <c r="O34" s="10" t="str">
        <f>IF(ISERROR(FIND("1",tblSalaries[[#This Row],[How many hours of a day you work on Excel]])),"",1)</f>
        <v/>
      </c>
      <c r="P34" s="11" t="str">
        <f>IF(ISERROR(FIND("2",tblSalaries[[#This Row],[How many hours of a day you work on Excel]])),"",2)</f>
        <v/>
      </c>
      <c r="Q34" s="10" t="str">
        <f>IF(ISERROR(FIND("3",tblSalaries[[#This Row],[How many hours of a day you work on Excel]])),"",3)</f>
        <v/>
      </c>
      <c r="R34" s="10">
        <f>IF(ISERROR(FIND("4",tblSalaries[[#This Row],[How many hours of a day you work on Excel]])),"",4)</f>
        <v>4</v>
      </c>
      <c r="S34" s="10" t="str">
        <f>IF(ISERROR(FIND("5",tblSalaries[[#This Row],[How many hours of a day you work on Excel]])),"",5)</f>
        <v/>
      </c>
      <c r="T34" s="10">
        <f>IF(ISERROR(FIND("6",tblSalaries[[#This Row],[How many hours of a day you work on Excel]])),"",6)</f>
        <v>6</v>
      </c>
      <c r="U34" s="11" t="str">
        <f>IF(ISERROR(FIND("7",tblSalaries[[#This Row],[How many hours of a day you work on Excel]])),"",7)</f>
        <v/>
      </c>
      <c r="V34" s="11" t="str">
        <f>IF(ISERROR(FIND("8",tblSalaries[[#This Row],[How many hours of a day you work on Excel]])),"",8)</f>
        <v/>
      </c>
      <c r="W34" s="11">
        <f>IF(MAX(tblSalaries[[#This Row],[1 hour]:[8 hours]])=0,#N/A,MAX(tblSalaries[[#This Row],[1 hour]:[8 hours]]))</f>
        <v>6</v>
      </c>
      <c r="X34" s="11">
        <f>IF(ISERROR(tblSalaries[[#This Row],[max h]]),1,tblSalaries[[#This Row],[Salary in USD]]/tblSalaries[[#This Row],[max h]]/260)</f>
        <v>6.8491987259394493</v>
      </c>
      <c r="Y34" s="11">
        <f>IF(tblSalaries[[#This Row],[Years of Experience]]="",0,"0")</f>
        <v>0</v>
      </c>
      <c r="Z3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 s="11">
        <f>IF(tblSalaries[[#This Row],[Salary in USD]]&lt;1000,1,0)</f>
        <v>0</v>
      </c>
      <c r="AB34" s="11">
        <f>IF(AND(tblSalaries[[#This Row],[Salary in USD]]&gt;1000,tblSalaries[[#This Row],[Salary in USD]]&lt;2000),1,0)</f>
        <v>0</v>
      </c>
    </row>
    <row r="35" spans="2:28" ht="15" customHeight="1">
      <c r="B35" t="s">
        <v>2038</v>
      </c>
      <c r="C35" s="1">
        <v>41054.205416666664</v>
      </c>
      <c r="D35" s="4">
        <v>41000</v>
      </c>
      <c r="E35">
        <v>41000</v>
      </c>
      <c r="F35" t="s">
        <v>6</v>
      </c>
      <c r="G35">
        <f>tblSalaries[[#This Row],[clean Salary (in local currency)]]*VLOOKUP(tblSalaries[[#This Row],[Currency]],tblXrate[],2,FALSE)</f>
        <v>41000</v>
      </c>
      <c r="H35" t="s">
        <v>64</v>
      </c>
      <c r="I35" t="s">
        <v>52</v>
      </c>
      <c r="J35" t="s">
        <v>65</v>
      </c>
      <c r="K35" t="str">
        <f>VLOOKUP(tblSalaries[[#This Row],[Where do you work]],tblCountries[[Actual]:[Mapping]],2,FALSE)</f>
        <v>Russia</v>
      </c>
      <c r="L35" t="s">
        <v>13</v>
      </c>
      <c r="O35" s="10" t="str">
        <f>IF(ISERROR(FIND("1",tblSalaries[[#This Row],[How many hours of a day you work on Excel]])),"",1)</f>
        <v/>
      </c>
      <c r="P35" s="11" t="str">
        <f>IF(ISERROR(FIND("2",tblSalaries[[#This Row],[How many hours of a day you work on Excel]])),"",2)</f>
        <v/>
      </c>
      <c r="Q35" s="10" t="str">
        <f>IF(ISERROR(FIND("3",tblSalaries[[#This Row],[How many hours of a day you work on Excel]])),"",3)</f>
        <v/>
      </c>
      <c r="R35" s="10" t="str">
        <f>IF(ISERROR(FIND("4",tblSalaries[[#This Row],[How many hours of a day you work on Excel]])),"",4)</f>
        <v/>
      </c>
      <c r="S35" s="10" t="str">
        <f>IF(ISERROR(FIND("5",tblSalaries[[#This Row],[How many hours of a day you work on Excel]])),"",5)</f>
        <v/>
      </c>
      <c r="T35" s="10" t="str">
        <f>IF(ISERROR(FIND("6",tblSalaries[[#This Row],[How many hours of a day you work on Excel]])),"",6)</f>
        <v/>
      </c>
      <c r="U35" s="11" t="str">
        <f>IF(ISERROR(FIND("7",tblSalaries[[#This Row],[How many hours of a day you work on Excel]])),"",7)</f>
        <v/>
      </c>
      <c r="V35" s="11">
        <f>IF(ISERROR(FIND("8",tblSalaries[[#This Row],[How many hours of a day you work on Excel]])),"",8)</f>
        <v>8</v>
      </c>
      <c r="W35" s="11">
        <f>IF(MAX(tblSalaries[[#This Row],[1 hour]:[8 hours]])=0,#N/A,MAX(tblSalaries[[#This Row],[1 hour]:[8 hours]]))</f>
        <v>8</v>
      </c>
      <c r="X35" s="11">
        <f>IF(ISERROR(tblSalaries[[#This Row],[max h]]),1,tblSalaries[[#This Row],[Salary in USD]]/tblSalaries[[#This Row],[max h]]/260)</f>
        <v>19.71153846153846</v>
      </c>
      <c r="Y35" s="11">
        <f>IF(tblSalaries[[#This Row],[Years of Experience]]="",0,"0")</f>
        <v>0</v>
      </c>
      <c r="Z3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 s="11">
        <f>IF(tblSalaries[[#This Row],[Salary in USD]]&lt;1000,1,0)</f>
        <v>0</v>
      </c>
      <c r="AB35" s="11">
        <f>IF(AND(tblSalaries[[#This Row],[Salary in USD]]&gt;1000,tblSalaries[[#This Row],[Salary in USD]]&lt;2000),1,0)</f>
        <v>0</v>
      </c>
    </row>
    <row r="36" spans="2:28" ht="15" customHeight="1">
      <c r="B36" t="s">
        <v>2039</v>
      </c>
      <c r="C36" s="1">
        <v>41054.206319444442</v>
      </c>
      <c r="D36" s="4" t="s">
        <v>66</v>
      </c>
      <c r="E36">
        <v>360000</v>
      </c>
      <c r="F36" t="s">
        <v>40</v>
      </c>
      <c r="G36">
        <f>tblSalaries[[#This Row],[clean Salary (in local currency)]]*VLOOKUP(tblSalaries[[#This Row],[Currency]],tblXrate[],2,FALSE)</f>
        <v>6410.8500074793246</v>
      </c>
      <c r="H36" t="s">
        <v>67</v>
      </c>
      <c r="I36" t="s">
        <v>67</v>
      </c>
      <c r="J36" t="s">
        <v>8</v>
      </c>
      <c r="K36" t="str">
        <f>VLOOKUP(tblSalaries[[#This Row],[Where do you work]],tblCountries[[Actual]:[Mapping]],2,FALSE)</f>
        <v>India</v>
      </c>
      <c r="L36" t="s">
        <v>9</v>
      </c>
      <c r="O36" s="10" t="str">
        <f>IF(ISERROR(FIND("1",tblSalaries[[#This Row],[How many hours of a day you work on Excel]])),"",1)</f>
        <v/>
      </c>
      <c r="P36" s="11" t="str">
        <f>IF(ISERROR(FIND("2",tblSalaries[[#This Row],[How many hours of a day you work on Excel]])),"",2)</f>
        <v/>
      </c>
      <c r="Q36" s="10" t="str">
        <f>IF(ISERROR(FIND("3",tblSalaries[[#This Row],[How many hours of a day you work on Excel]])),"",3)</f>
        <v/>
      </c>
      <c r="R36" s="10">
        <f>IF(ISERROR(FIND("4",tblSalaries[[#This Row],[How many hours of a day you work on Excel]])),"",4)</f>
        <v>4</v>
      </c>
      <c r="S36" s="10" t="str">
        <f>IF(ISERROR(FIND("5",tblSalaries[[#This Row],[How many hours of a day you work on Excel]])),"",5)</f>
        <v/>
      </c>
      <c r="T36" s="10">
        <f>IF(ISERROR(FIND("6",tblSalaries[[#This Row],[How many hours of a day you work on Excel]])),"",6)</f>
        <v>6</v>
      </c>
      <c r="U36" s="11" t="str">
        <f>IF(ISERROR(FIND("7",tblSalaries[[#This Row],[How many hours of a day you work on Excel]])),"",7)</f>
        <v/>
      </c>
      <c r="V36" s="11" t="str">
        <f>IF(ISERROR(FIND("8",tblSalaries[[#This Row],[How many hours of a day you work on Excel]])),"",8)</f>
        <v/>
      </c>
      <c r="W36" s="11">
        <f>IF(MAX(tblSalaries[[#This Row],[1 hour]:[8 hours]])=0,#N/A,MAX(tblSalaries[[#This Row],[1 hour]:[8 hours]]))</f>
        <v>6</v>
      </c>
      <c r="X36" s="11">
        <f>IF(ISERROR(tblSalaries[[#This Row],[max h]]),1,tblSalaries[[#This Row],[Salary in USD]]/tblSalaries[[#This Row],[max h]]/260)</f>
        <v>4.1095192355636696</v>
      </c>
      <c r="Y36" s="11">
        <f>IF(tblSalaries[[#This Row],[Years of Experience]]="",0,"0")</f>
        <v>0</v>
      </c>
      <c r="Z3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 s="11">
        <f>IF(tblSalaries[[#This Row],[Salary in USD]]&lt;1000,1,0)</f>
        <v>0</v>
      </c>
      <c r="AB36" s="11">
        <f>IF(AND(tblSalaries[[#This Row],[Salary in USD]]&gt;1000,tblSalaries[[#This Row],[Salary in USD]]&lt;2000),1,0)</f>
        <v>0</v>
      </c>
    </row>
    <row r="37" spans="2:28" ht="15" customHeight="1">
      <c r="B37" t="s">
        <v>2040</v>
      </c>
      <c r="C37" s="1">
        <v>41054.207465277781</v>
      </c>
      <c r="D37" s="4" t="s">
        <v>68</v>
      </c>
      <c r="E37">
        <v>35000</v>
      </c>
      <c r="F37" t="s">
        <v>69</v>
      </c>
      <c r="G37">
        <f>tblSalaries[[#This Row],[clean Salary (in local currency)]]*VLOOKUP(tblSalaries[[#This Row],[Currency]],tblXrate[],2,FALSE)</f>
        <v>55166.239522354947</v>
      </c>
      <c r="H37" t="s">
        <v>70</v>
      </c>
      <c r="I37" t="s">
        <v>20</v>
      </c>
      <c r="J37" t="s">
        <v>71</v>
      </c>
      <c r="K37" t="str">
        <f>VLOOKUP(tblSalaries[[#This Row],[Where do you work]],tblCountries[[Actual]:[Mapping]],2,FALSE)</f>
        <v>UK</v>
      </c>
      <c r="L37" t="s">
        <v>13</v>
      </c>
      <c r="O37" s="10" t="str">
        <f>IF(ISERROR(FIND("1",tblSalaries[[#This Row],[How many hours of a day you work on Excel]])),"",1)</f>
        <v/>
      </c>
      <c r="P37" s="11" t="str">
        <f>IF(ISERROR(FIND("2",tblSalaries[[#This Row],[How many hours of a day you work on Excel]])),"",2)</f>
        <v/>
      </c>
      <c r="Q37" s="10" t="str">
        <f>IF(ISERROR(FIND("3",tblSalaries[[#This Row],[How many hours of a day you work on Excel]])),"",3)</f>
        <v/>
      </c>
      <c r="R37" s="10" t="str">
        <f>IF(ISERROR(FIND("4",tblSalaries[[#This Row],[How many hours of a day you work on Excel]])),"",4)</f>
        <v/>
      </c>
      <c r="S37" s="10" t="str">
        <f>IF(ISERROR(FIND("5",tblSalaries[[#This Row],[How many hours of a day you work on Excel]])),"",5)</f>
        <v/>
      </c>
      <c r="T37" s="10" t="str">
        <f>IF(ISERROR(FIND("6",tblSalaries[[#This Row],[How many hours of a day you work on Excel]])),"",6)</f>
        <v/>
      </c>
      <c r="U37" s="11" t="str">
        <f>IF(ISERROR(FIND("7",tblSalaries[[#This Row],[How many hours of a day you work on Excel]])),"",7)</f>
        <v/>
      </c>
      <c r="V37" s="11">
        <f>IF(ISERROR(FIND("8",tblSalaries[[#This Row],[How many hours of a day you work on Excel]])),"",8)</f>
        <v>8</v>
      </c>
      <c r="W37" s="11">
        <f>IF(MAX(tblSalaries[[#This Row],[1 hour]:[8 hours]])=0,#N/A,MAX(tblSalaries[[#This Row],[1 hour]:[8 hours]]))</f>
        <v>8</v>
      </c>
      <c r="X37" s="11">
        <f>IF(ISERROR(tblSalaries[[#This Row],[max h]]),1,tblSalaries[[#This Row],[Salary in USD]]/tblSalaries[[#This Row],[max h]]/260)</f>
        <v>26.522230539593725</v>
      </c>
      <c r="Y37" s="11">
        <f>IF(tblSalaries[[#This Row],[Years of Experience]]="",0,"0")</f>
        <v>0</v>
      </c>
      <c r="Z3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 s="11">
        <f>IF(tblSalaries[[#This Row],[Salary in USD]]&lt;1000,1,0)</f>
        <v>0</v>
      </c>
      <c r="AB37" s="11">
        <f>IF(AND(tblSalaries[[#This Row],[Salary in USD]]&gt;1000,tblSalaries[[#This Row],[Salary in USD]]&lt;2000),1,0)</f>
        <v>0</v>
      </c>
    </row>
    <row r="38" spans="2:28" ht="15" customHeight="1">
      <c r="B38" t="s">
        <v>2041</v>
      </c>
      <c r="C38" s="1">
        <v>41054.209131944444</v>
      </c>
      <c r="D38" s="4" t="s">
        <v>74</v>
      </c>
      <c r="E38">
        <v>19200</v>
      </c>
      <c r="F38" t="s">
        <v>6</v>
      </c>
      <c r="G38">
        <f>tblSalaries[[#This Row],[clean Salary (in local currency)]]*VLOOKUP(tblSalaries[[#This Row],[Currency]],tblXrate[],2,FALSE)</f>
        <v>19200</v>
      </c>
      <c r="H38" t="s">
        <v>20</v>
      </c>
      <c r="I38" t="s">
        <v>20</v>
      </c>
      <c r="J38" t="s">
        <v>75</v>
      </c>
      <c r="K38" t="str">
        <f>VLOOKUP(tblSalaries[[#This Row],[Where do you work]],tblCountries[[Actual]:[Mapping]],2,FALSE)</f>
        <v>Poland</v>
      </c>
      <c r="L38" t="s">
        <v>18</v>
      </c>
      <c r="O38" s="10" t="str">
        <f>IF(ISERROR(FIND("1",tblSalaries[[#This Row],[How many hours of a day you work on Excel]])),"",1)</f>
        <v/>
      </c>
      <c r="P38" s="11">
        <f>IF(ISERROR(FIND("2",tblSalaries[[#This Row],[How many hours of a day you work on Excel]])),"",2)</f>
        <v>2</v>
      </c>
      <c r="Q38" s="10">
        <f>IF(ISERROR(FIND("3",tblSalaries[[#This Row],[How many hours of a day you work on Excel]])),"",3)</f>
        <v>3</v>
      </c>
      <c r="R38" s="10" t="str">
        <f>IF(ISERROR(FIND("4",tblSalaries[[#This Row],[How many hours of a day you work on Excel]])),"",4)</f>
        <v/>
      </c>
      <c r="S38" s="10" t="str">
        <f>IF(ISERROR(FIND("5",tblSalaries[[#This Row],[How many hours of a day you work on Excel]])),"",5)</f>
        <v/>
      </c>
      <c r="T38" s="10" t="str">
        <f>IF(ISERROR(FIND("6",tblSalaries[[#This Row],[How many hours of a day you work on Excel]])),"",6)</f>
        <v/>
      </c>
      <c r="U38" s="11" t="str">
        <f>IF(ISERROR(FIND("7",tblSalaries[[#This Row],[How many hours of a day you work on Excel]])),"",7)</f>
        <v/>
      </c>
      <c r="V38" s="11" t="str">
        <f>IF(ISERROR(FIND("8",tblSalaries[[#This Row],[How many hours of a day you work on Excel]])),"",8)</f>
        <v/>
      </c>
      <c r="W38" s="11">
        <f>IF(MAX(tblSalaries[[#This Row],[1 hour]:[8 hours]])=0,#N/A,MAX(tblSalaries[[#This Row],[1 hour]:[8 hours]]))</f>
        <v>3</v>
      </c>
      <c r="X38" s="11">
        <f>IF(ISERROR(tblSalaries[[#This Row],[max h]]),1,tblSalaries[[#This Row],[Salary in USD]]/tblSalaries[[#This Row],[max h]]/260)</f>
        <v>24.615384615384617</v>
      </c>
      <c r="Y38" s="11">
        <f>IF(tblSalaries[[#This Row],[Years of Experience]]="",0,"0")</f>
        <v>0</v>
      </c>
      <c r="Z3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 s="11">
        <f>IF(tblSalaries[[#This Row],[Salary in USD]]&lt;1000,1,0)</f>
        <v>0</v>
      </c>
      <c r="AB38" s="11">
        <f>IF(AND(tblSalaries[[#This Row],[Salary in USD]]&gt;1000,tblSalaries[[#This Row],[Salary in USD]]&lt;2000),1,0)</f>
        <v>0</v>
      </c>
    </row>
    <row r="39" spans="2:28" ht="15" customHeight="1">
      <c r="B39" t="s">
        <v>2042</v>
      </c>
      <c r="C39" s="1">
        <v>41054.21125</v>
      </c>
      <c r="D39" s="4">
        <v>500000</v>
      </c>
      <c r="E39">
        <v>500000</v>
      </c>
      <c r="F39" t="s">
        <v>40</v>
      </c>
      <c r="G39">
        <f>tblSalaries[[#This Row],[clean Salary (in local currency)]]*VLOOKUP(tblSalaries[[#This Row],[Currency]],tblXrate[],2,FALSE)</f>
        <v>8903.9583437212841</v>
      </c>
      <c r="H39" t="s">
        <v>76</v>
      </c>
      <c r="I39" t="s">
        <v>356</v>
      </c>
      <c r="J39" t="s">
        <v>8</v>
      </c>
      <c r="K39" t="str">
        <f>VLOOKUP(tblSalaries[[#This Row],[Where do you work]],tblCountries[[Actual]:[Mapping]],2,FALSE)</f>
        <v>India</v>
      </c>
      <c r="L39" t="s">
        <v>13</v>
      </c>
      <c r="O39" s="10" t="str">
        <f>IF(ISERROR(FIND("1",tblSalaries[[#This Row],[How many hours of a day you work on Excel]])),"",1)</f>
        <v/>
      </c>
      <c r="P39" s="11" t="str">
        <f>IF(ISERROR(FIND("2",tblSalaries[[#This Row],[How many hours of a day you work on Excel]])),"",2)</f>
        <v/>
      </c>
      <c r="Q39" s="10" t="str">
        <f>IF(ISERROR(FIND("3",tblSalaries[[#This Row],[How many hours of a day you work on Excel]])),"",3)</f>
        <v/>
      </c>
      <c r="R39" s="10" t="str">
        <f>IF(ISERROR(FIND("4",tblSalaries[[#This Row],[How many hours of a day you work on Excel]])),"",4)</f>
        <v/>
      </c>
      <c r="S39" s="10" t="str">
        <f>IF(ISERROR(FIND("5",tblSalaries[[#This Row],[How many hours of a day you work on Excel]])),"",5)</f>
        <v/>
      </c>
      <c r="T39" s="10" t="str">
        <f>IF(ISERROR(FIND("6",tblSalaries[[#This Row],[How many hours of a day you work on Excel]])),"",6)</f>
        <v/>
      </c>
      <c r="U39" s="11" t="str">
        <f>IF(ISERROR(FIND("7",tblSalaries[[#This Row],[How many hours of a day you work on Excel]])),"",7)</f>
        <v/>
      </c>
      <c r="V39" s="11">
        <f>IF(ISERROR(FIND("8",tblSalaries[[#This Row],[How many hours of a day you work on Excel]])),"",8)</f>
        <v>8</v>
      </c>
      <c r="W39" s="11">
        <f>IF(MAX(tblSalaries[[#This Row],[1 hour]:[8 hours]])=0,#N/A,MAX(tblSalaries[[#This Row],[1 hour]:[8 hours]]))</f>
        <v>8</v>
      </c>
      <c r="X39" s="11">
        <f>IF(ISERROR(tblSalaries[[#This Row],[max h]]),1,tblSalaries[[#This Row],[Salary in USD]]/tblSalaries[[#This Row],[max h]]/260)</f>
        <v>4.2807492037121557</v>
      </c>
      <c r="Y39" s="11">
        <f>IF(tblSalaries[[#This Row],[Years of Experience]]="",0,"0")</f>
        <v>0</v>
      </c>
      <c r="Z3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 s="11">
        <f>IF(tblSalaries[[#This Row],[Salary in USD]]&lt;1000,1,0)</f>
        <v>0</v>
      </c>
      <c r="AB39" s="11">
        <f>IF(AND(tblSalaries[[#This Row],[Salary in USD]]&gt;1000,tblSalaries[[#This Row],[Salary in USD]]&lt;2000),1,0)</f>
        <v>0</v>
      </c>
    </row>
    <row r="40" spans="2:28" ht="15" customHeight="1">
      <c r="B40" t="s">
        <v>2043</v>
      </c>
      <c r="C40" s="1">
        <v>41054.213553240741</v>
      </c>
      <c r="D40" s="4">
        <v>150000</v>
      </c>
      <c r="E40">
        <v>150000</v>
      </c>
      <c r="F40" t="s">
        <v>6</v>
      </c>
      <c r="G40">
        <f>tblSalaries[[#This Row],[clean Salary (in local currency)]]*VLOOKUP(tblSalaries[[#This Row],[Currency]],tblXrate[],2,FALSE)</f>
        <v>150000</v>
      </c>
      <c r="H40" t="s">
        <v>77</v>
      </c>
      <c r="I40" t="s">
        <v>52</v>
      </c>
      <c r="J40" t="s">
        <v>15</v>
      </c>
      <c r="K40" t="str">
        <f>VLOOKUP(tblSalaries[[#This Row],[Where do you work]],tblCountries[[Actual]:[Mapping]],2,FALSE)</f>
        <v>USA</v>
      </c>
      <c r="L40" t="s">
        <v>18</v>
      </c>
      <c r="O40" s="10" t="str">
        <f>IF(ISERROR(FIND("1",tblSalaries[[#This Row],[How many hours of a day you work on Excel]])),"",1)</f>
        <v/>
      </c>
      <c r="P40" s="11">
        <f>IF(ISERROR(FIND("2",tblSalaries[[#This Row],[How many hours of a day you work on Excel]])),"",2)</f>
        <v>2</v>
      </c>
      <c r="Q40" s="10">
        <f>IF(ISERROR(FIND("3",tblSalaries[[#This Row],[How many hours of a day you work on Excel]])),"",3)</f>
        <v>3</v>
      </c>
      <c r="R40" s="10" t="str">
        <f>IF(ISERROR(FIND("4",tblSalaries[[#This Row],[How many hours of a day you work on Excel]])),"",4)</f>
        <v/>
      </c>
      <c r="S40" s="10" t="str">
        <f>IF(ISERROR(FIND("5",tblSalaries[[#This Row],[How many hours of a day you work on Excel]])),"",5)</f>
        <v/>
      </c>
      <c r="T40" s="10" t="str">
        <f>IF(ISERROR(FIND("6",tblSalaries[[#This Row],[How many hours of a day you work on Excel]])),"",6)</f>
        <v/>
      </c>
      <c r="U40" s="11" t="str">
        <f>IF(ISERROR(FIND("7",tblSalaries[[#This Row],[How many hours of a day you work on Excel]])),"",7)</f>
        <v/>
      </c>
      <c r="V40" s="11" t="str">
        <f>IF(ISERROR(FIND("8",tblSalaries[[#This Row],[How many hours of a day you work on Excel]])),"",8)</f>
        <v/>
      </c>
      <c r="W40" s="11">
        <f>IF(MAX(tblSalaries[[#This Row],[1 hour]:[8 hours]])=0,#N/A,MAX(tblSalaries[[#This Row],[1 hour]:[8 hours]]))</f>
        <v>3</v>
      </c>
      <c r="X40" s="11">
        <f>IF(ISERROR(tblSalaries[[#This Row],[max h]]),1,tblSalaries[[#This Row],[Salary in USD]]/tblSalaries[[#This Row],[max h]]/260)</f>
        <v>192.30769230769232</v>
      </c>
      <c r="Y40" s="11">
        <f>IF(tblSalaries[[#This Row],[Years of Experience]]="",0,"0")</f>
        <v>0</v>
      </c>
      <c r="Z4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 s="11">
        <f>IF(tblSalaries[[#This Row],[Salary in USD]]&lt;1000,1,0)</f>
        <v>0</v>
      </c>
      <c r="AB40" s="11">
        <f>IF(AND(tblSalaries[[#This Row],[Salary in USD]]&gt;1000,tblSalaries[[#This Row],[Salary in USD]]&lt;2000),1,0)</f>
        <v>0</v>
      </c>
    </row>
    <row r="41" spans="2:28" ht="15" customHeight="1">
      <c r="B41" t="s">
        <v>2044</v>
      </c>
      <c r="C41" s="1">
        <v>41054.215613425928</v>
      </c>
      <c r="D41" s="4">
        <v>69000</v>
      </c>
      <c r="E41">
        <v>69000</v>
      </c>
      <c r="F41" t="s">
        <v>6</v>
      </c>
      <c r="G41">
        <f>tblSalaries[[#This Row],[clean Salary (in local currency)]]*VLOOKUP(tblSalaries[[#This Row],[Currency]],tblXrate[],2,FALSE)</f>
        <v>69000</v>
      </c>
      <c r="H41" t="s">
        <v>78</v>
      </c>
      <c r="I41" t="s">
        <v>279</v>
      </c>
      <c r="J41" t="s">
        <v>15</v>
      </c>
      <c r="K41" t="str">
        <f>VLOOKUP(tblSalaries[[#This Row],[Where do you work]],tblCountries[[Actual]:[Mapping]],2,FALSE)</f>
        <v>USA</v>
      </c>
      <c r="L41" t="s">
        <v>9</v>
      </c>
      <c r="O41" s="10" t="str">
        <f>IF(ISERROR(FIND("1",tblSalaries[[#This Row],[How many hours of a day you work on Excel]])),"",1)</f>
        <v/>
      </c>
      <c r="P41" s="11" t="str">
        <f>IF(ISERROR(FIND("2",tblSalaries[[#This Row],[How many hours of a day you work on Excel]])),"",2)</f>
        <v/>
      </c>
      <c r="Q41" s="10" t="str">
        <f>IF(ISERROR(FIND("3",tblSalaries[[#This Row],[How many hours of a day you work on Excel]])),"",3)</f>
        <v/>
      </c>
      <c r="R41" s="10">
        <f>IF(ISERROR(FIND("4",tblSalaries[[#This Row],[How many hours of a day you work on Excel]])),"",4)</f>
        <v>4</v>
      </c>
      <c r="S41" s="10" t="str">
        <f>IF(ISERROR(FIND("5",tblSalaries[[#This Row],[How many hours of a day you work on Excel]])),"",5)</f>
        <v/>
      </c>
      <c r="T41" s="10">
        <f>IF(ISERROR(FIND("6",tblSalaries[[#This Row],[How many hours of a day you work on Excel]])),"",6)</f>
        <v>6</v>
      </c>
      <c r="U41" s="11" t="str">
        <f>IF(ISERROR(FIND("7",tblSalaries[[#This Row],[How many hours of a day you work on Excel]])),"",7)</f>
        <v/>
      </c>
      <c r="V41" s="11" t="str">
        <f>IF(ISERROR(FIND("8",tblSalaries[[#This Row],[How many hours of a day you work on Excel]])),"",8)</f>
        <v/>
      </c>
      <c r="W41" s="11">
        <f>IF(MAX(tblSalaries[[#This Row],[1 hour]:[8 hours]])=0,#N/A,MAX(tblSalaries[[#This Row],[1 hour]:[8 hours]]))</f>
        <v>6</v>
      </c>
      <c r="X41" s="11">
        <f>IF(ISERROR(tblSalaries[[#This Row],[max h]]),1,tblSalaries[[#This Row],[Salary in USD]]/tblSalaries[[#This Row],[max h]]/260)</f>
        <v>44.230769230769234</v>
      </c>
      <c r="Y41" s="11">
        <f>IF(tblSalaries[[#This Row],[Years of Experience]]="",0,"0")</f>
        <v>0</v>
      </c>
      <c r="Z4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 s="11">
        <f>IF(tblSalaries[[#This Row],[Salary in USD]]&lt;1000,1,0)</f>
        <v>0</v>
      </c>
      <c r="AB41" s="11">
        <f>IF(AND(tblSalaries[[#This Row],[Salary in USD]]&gt;1000,tblSalaries[[#This Row],[Salary in USD]]&lt;2000),1,0)</f>
        <v>0</v>
      </c>
    </row>
    <row r="42" spans="2:28" ht="15" customHeight="1">
      <c r="B42" t="s">
        <v>2045</v>
      </c>
      <c r="C42" s="1">
        <v>41054.216400462959</v>
      </c>
      <c r="D42" s="4">
        <v>30000</v>
      </c>
      <c r="E42">
        <v>30000</v>
      </c>
      <c r="F42" t="s">
        <v>6</v>
      </c>
      <c r="G42">
        <f>tblSalaries[[#This Row],[clean Salary (in local currency)]]*VLOOKUP(tblSalaries[[#This Row],[Currency]],tblXrate[],2,FALSE)</f>
        <v>30000</v>
      </c>
      <c r="H42" t="s">
        <v>79</v>
      </c>
      <c r="I42" t="s">
        <v>356</v>
      </c>
      <c r="J42" t="s">
        <v>15</v>
      </c>
      <c r="K42" t="str">
        <f>VLOOKUP(tblSalaries[[#This Row],[Where do you work]],tblCountries[[Actual]:[Mapping]],2,FALSE)</f>
        <v>USA</v>
      </c>
      <c r="L42" t="s">
        <v>18</v>
      </c>
      <c r="O42" s="10" t="str">
        <f>IF(ISERROR(FIND("1",tblSalaries[[#This Row],[How many hours of a day you work on Excel]])),"",1)</f>
        <v/>
      </c>
      <c r="P42" s="11">
        <f>IF(ISERROR(FIND("2",tblSalaries[[#This Row],[How many hours of a day you work on Excel]])),"",2)</f>
        <v>2</v>
      </c>
      <c r="Q42" s="10">
        <f>IF(ISERROR(FIND("3",tblSalaries[[#This Row],[How many hours of a day you work on Excel]])),"",3)</f>
        <v>3</v>
      </c>
      <c r="R42" s="10" t="str">
        <f>IF(ISERROR(FIND("4",tblSalaries[[#This Row],[How many hours of a day you work on Excel]])),"",4)</f>
        <v/>
      </c>
      <c r="S42" s="10" t="str">
        <f>IF(ISERROR(FIND("5",tblSalaries[[#This Row],[How many hours of a day you work on Excel]])),"",5)</f>
        <v/>
      </c>
      <c r="T42" s="10" t="str">
        <f>IF(ISERROR(FIND("6",tblSalaries[[#This Row],[How many hours of a day you work on Excel]])),"",6)</f>
        <v/>
      </c>
      <c r="U42" s="11" t="str">
        <f>IF(ISERROR(FIND("7",tblSalaries[[#This Row],[How many hours of a day you work on Excel]])),"",7)</f>
        <v/>
      </c>
      <c r="V42" s="11" t="str">
        <f>IF(ISERROR(FIND("8",tblSalaries[[#This Row],[How many hours of a day you work on Excel]])),"",8)</f>
        <v/>
      </c>
      <c r="W42" s="11">
        <f>IF(MAX(tblSalaries[[#This Row],[1 hour]:[8 hours]])=0,#N/A,MAX(tblSalaries[[#This Row],[1 hour]:[8 hours]]))</f>
        <v>3</v>
      </c>
      <c r="X42" s="11">
        <f>IF(ISERROR(tblSalaries[[#This Row],[max h]]),1,tblSalaries[[#This Row],[Salary in USD]]/tblSalaries[[#This Row],[max h]]/260)</f>
        <v>38.46153846153846</v>
      </c>
      <c r="Y42" s="11">
        <f>IF(tblSalaries[[#This Row],[Years of Experience]]="",0,"0")</f>
        <v>0</v>
      </c>
      <c r="Z4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 s="11">
        <f>IF(tblSalaries[[#This Row],[Salary in USD]]&lt;1000,1,0)</f>
        <v>0</v>
      </c>
      <c r="AB42" s="11">
        <f>IF(AND(tblSalaries[[#This Row],[Salary in USD]]&gt;1000,tblSalaries[[#This Row],[Salary in USD]]&lt;2000),1,0)</f>
        <v>0</v>
      </c>
    </row>
    <row r="43" spans="2:28" ht="15" customHeight="1">
      <c r="B43" t="s">
        <v>2046</v>
      </c>
      <c r="C43" s="1">
        <v>41054.217939814815</v>
      </c>
      <c r="D43" s="4" t="s">
        <v>80</v>
      </c>
      <c r="E43">
        <v>400000</v>
      </c>
      <c r="F43" t="s">
        <v>40</v>
      </c>
      <c r="G43">
        <f>tblSalaries[[#This Row],[clean Salary (in local currency)]]*VLOOKUP(tblSalaries[[#This Row],[Currency]],tblXrate[],2,FALSE)</f>
        <v>7123.1666749770275</v>
      </c>
      <c r="H43" t="s">
        <v>81</v>
      </c>
      <c r="I43" t="s">
        <v>52</v>
      </c>
      <c r="J43" t="s">
        <v>8</v>
      </c>
      <c r="K43" t="str">
        <f>VLOOKUP(tblSalaries[[#This Row],[Where do you work]],tblCountries[[Actual]:[Mapping]],2,FALSE)</f>
        <v>India</v>
      </c>
      <c r="L43" t="s">
        <v>9</v>
      </c>
      <c r="O43" s="10" t="str">
        <f>IF(ISERROR(FIND("1",tblSalaries[[#This Row],[How many hours of a day you work on Excel]])),"",1)</f>
        <v/>
      </c>
      <c r="P43" s="11" t="str">
        <f>IF(ISERROR(FIND("2",tblSalaries[[#This Row],[How many hours of a day you work on Excel]])),"",2)</f>
        <v/>
      </c>
      <c r="Q43" s="10" t="str">
        <f>IF(ISERROR(FIND("3",tblSalaries[[#This Row],[How many hours of a day you work on Excel]])),"",3)</f>
        <v/>
      </c>
      <c r="R43" s="10">
        <f>IF(ISERROR(FIND("4",tblSalaries[[#This Row],[How many hours of a day you work on Excel]])),"",4)</f>
        <v>4</v>
      </c>
      <c r="S43" s="10" t="str">
        <f>IF(ISERROR(FIND("5",tblSalaries[[#This Row],[How many hours of a day you work on Excel]])),"",5)</f>
        <v/>
      </c>
      <c r="T43" s="10">
        <f>IF(ISERROR(FIND("6",tblSalaries[[#This Row],[How many hours of a day you work on Excel]])),"",6)</f>
        <v>6</v>
      </c>
      <c r="U43" s="11" t="str">
        <f>IF(ISERROR(FIND("7",tblSalaries[[#This Row],[How many hours of a day you work on Excel]])),"",7)</f>
        <v/>
      </c>
      <c r="V43" s="11" t="str">
        <f>IF(ISERROR(FIND("8",tblSalaries[[#This Row],[How many hours of a day you work on Excel]])),"",8)</f>
        <v/>
      </c>
      <c r="W43" s="11">
        <f>IF(MAX(tblSalaries[[#This Row],[1 hour]:[8 hours]])=0,#N/A,MAX(tblSalaries[[#This Row],[1 hour]:[8 hours]]))</f>
        <v>6</v>
      </c>
      <c r="X43" s="11">
        <f>IF(ISERROR(tblSalaries[[#This Row],[max h]]),1,tblSalaries[[#This Row],[Salary in USD]]/tblSalaries[[#This Row],[max h]]/260)</f>
        <v>4.5661324839596329</v>
      </c>
      <c r="Y43" s="11">
        <f>IF(tblSalaries[[#This Row],[Years of Experience]]="",0,"0")</f>
        <v>0</v>
      </c>
      <c r="Z4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 s="11">
        <f>IF(tblSalaries[[#This Row],[Salary in USD]]&lt;1000,1,0)</f>
        <v>0</v>
      </c>
      <c r="AB43" s="11">
        <f>IF(AND(tblSalaries[[#This Row],[Salary in USD]]&gt;1000,tblSalaries[[#This Row],[Salary in USD]]&lt;2000),1,0)</f>
        <v>0</v>
      </c>
    </row>
    <row r="44" spans="2:28" ht="15" customHeight="1">
      <c r="B44" t="s">
        <v>2047</v>
      </c>
      <c r="C44" s="1">
        <v>41054.221388888887</v>
      </c>
      <c r="D44" s="4">
        <v>70000</v>
      </c>
      <c r="E44">
        <v>70000</v>
      </c>
      <c r="F44" t="s">
        <v>82</v>
      </c>
      <c r="G44">
        <f>tblSalaries[[#This Row],[clean Salary (in local currency)]]*VLOOKUP(tblSalaries[[#This Row],[Currency]],tblXrate[],2,FALSE)</f>
        <v>71393.675948184507</v>
      </c>
      <c r="H44" t="s">
        <v>83</v>
      </c>
      <c r="I44" t="s">
        <v>356</v>
      </c>
      <c r="J44" t="s">
        <v>84</v>
      </c>
      <c r="K44" t="str">
        <f>VLOOKUP(tblSalaries[[#This Row],[Where do you work]],tblCountries[[Actual]:[Mapping]],2,FALSE)</f>
        <v>Australia</v>
      </c>
      <c r="L44" t="s">
        <v>18</v>
      </c>
      <c r="O44" s="10" t="str">
        <f>IF(ISERROR(FIND("1",tblSalaries[[#This Row],[How many hours of a day you work on Excel]])),"",1)</f>
        <v/>
      </c>
      <c r="P44" s="11">
        <f>IF(ISERROR(FIND("2",tblSalaries[[#This Row],[How many hours of a day you work on Excel]])),"",2)</f>
        <v>2</v>
      </c>
      <c r="Q44" s="10">
        <f>IF(ISERROR(FIND("3",tblSalaries[[#This Row],[How many hours of a day you work on Excel]])),"",3)</f>
        <v>3</v>
      </c>
      <c r="R44" s="10" t="str">
        <f>IF(ISERROR(FIND("4",tblSalaries[[#This Row],[How many hours of a day you work on Excel]])),"",4)</f>
        <v/>
      </c>
      <c r="S44" s="10" t="str">
        <f>IF(ISERROR(FIND("5",tblSalaries[[#This Row],[How many hours of a day you work on Excel]])),"",5)</f>
        <v/>
      </c>
      <c r="T44" s="10" t="str">
        <f>IF(ISERROR(FIND("6",tblSalaries[[#This Row],[How many hours of a day you work on Excel]])),"",6)</f>
        <v/>
      </c>
      <c r="U44" s="11" t="str">
        <f>IF(ISERROR(FIND("7",tblSalaries[[#This Row],[How many hours of a day you work on Excel]])),"",7)</f>
        <v/>
      </c>
      <c r="V44" s="11" t="str">
        <f>IF(ISERROR(FIND("8",tblSalaries[[#This Row],[How many hours of a day you work on Excel]])),"",8)</f>
        <v/>
      </c>
      <c r="W44" s="11">
        <f>IF(MAX(tblSalaries[[#This Row],[1 hour]:[8 hours]])=0,#N/A,MAX(tblSalaries[[#This Row],[1 hour]:[8 hours]]))</f>
        <v>3</v>
      </c>
      <c r="X44" s="11">
        <f>IF(ISERROR(tblSalaries[[#This Row],[max h]]),1,tblSalaries[[#This Row],[Salary in USD]]/tblSalaries[[#This Row],[max h]]/260)</f>
        <v>91.530353779723725</v>
      </c>
      <c r="Y44" s="11">
        <f>IF(tblSalaries[[#This Row],[Years of Experience]]="",0,"0")</f>
        <v>0</v>
      </c>
      <c r="Z4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 s="11">
        <f>IF(tblSalaries[[#This Row],[Salary in USD]]&lt;1000,1,0)</f>
        <v>0</v>
      </c>
      <c r="AB44" s="11">
        <f>IF(AND(tblSalaries[[#This Row],[Salary in USD]]&gt;1000,tblSalaries[[#This Row],[Salary in USD]]&lt;2000),1,0)</f>
        <v>0</v>
      </c>
    </row>
    <row r="45" spans="2:28" ht="15" customHeight="1">
      <c r="B45" t="s">
        <v>2048</v>
      </c>
      <c r="C45" s="1">
        <v>41054.222337962965</v>
      </c>
      <c r="D45" s="4">
        <v>14500</v>
      </c>
      <c r="E45">
        <v>14500</v>
      </c>
      <c r="F45" t="s">
        <v>6</v>
      </c>
      <c r="G45">
        <f>tblSalaries[[#This Row],[clean Salary (in local currency)]]*VLOOKUP(tblSalaries[[#This Row],[Currency]],tblXrate[],2,FALSE)</f>
        <v>14500</v>
      </c>
      <c r="H45" t="s">
        <v>85</v>
      </c>
      <c r="I45" t="s">
        <v>20</v>
      </c>
      <c r="J45" t="s">
        <v>8</v>
      </c>
      <c r="K45" t="str">
        <f>VLOOKUP(tblSalaries[[#This Row],[Where do you work]],tblCountries[[Actual]:[Mapping]],2,FALSE)</f>
        <v>India</v>
      </c>
      <c r="L45" t="s">
        <v>9</v>
      </c>
      <c r="O45" s="10" t="str">
        <f>IF(ISERROR(FIND("1",tblSalaries[[#This Row],[How many hours of a day you work on Excel]])),"",1)</f>
        <v/>
      </c>
      <c r="P45" s="11" t="str">
        <f>IF(ISERROR(FIND("2",tblSalaries[[#This Row],[How many hours of a day you work on Excel]])),"",2)</f>
        <v/>
      </c>
      <c r="Q45" s="10" t="str">
        <f>IF(ISERROR(FIND("3",tblSalaries[[#This Row],[How many hours of a day you work on Excel]])),"",3)</f>
        <v/>
      </c>
      <c r="R45" s="10">
        <f>IF(ISERROR(FIND("4",tblSalaries[[#This Row],[How many hours of a day you work on Excel]])),"",4)</f>
        <v>4</v>
      </c>
      <c r="S45" s="10" t="str">
        <f>IF(ISERROR(FIND("5",tblSalaries[[#This Row],[How many hours of a day you work on Excel]])),"",5)</f>
        <v/>
      </c>
      <c r="T45" s="10">
        <f>IF(ISERROR(FIND("6",tblSalaries[[#This Row],[How many hours of a day you work on Excel]])),"",6)</f>
        <v>6</v>
      </c>
      <c r="U45" s="11" t="str">
        <f>IF(ISERROR(FIND("7",tblSalaries[[#This Row],[How many hours of a day you work on Excel]])),"",7)</f>
        <v/>
      </c>
      <c r="V45" s="11" t="str">
        <f>IF(ISERROR(FIND("8",tblSalaries[[#This Row],[How many hours of a day you work on Excel]])),"",8)</f>
        <v/>
      </c>
      <c r="W45" s="11">
        <f>IF(MAX(tblSalaries[[#This Row],[1 hour]:[8 hours]])=0,#N/A,MAX(tblSalaries[[#This Row],[1 hour]:[8 hours]]))</f>
        <v>6</v>
      </c>
      <c r="X45" s="11">
        <f>IF(ISERROR(tblSalaries[[#This Row],[max h]]),1,tblSalaries[[#This Row],[Salary in USD]]/tblSalaries[[#This Row],[max h]]/260)</f>
        <v>9.2948717948717938</v>
      </c>
      <c r="Y45" s="11">
        <f>IF(tblSalaries[[#This Row],[Years of Experience]]="",0,"0")</f>
        <v>0</v>
      </c>
      <c r="Z4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 s="11">
        <f>IF(tblSalaries[[#This Row],[Salary in USD]]&lt;1000,1,0)</f>
        <v>0</v>
      </c>
      <c r="AB45" s="11">
        <f>IF(AND(tblSalaries[[#This Row],[Salary in USD]]&gt;1000,tblSalaries[[#This Row],[Salary in USD]]&lt;2000),1,0)</f>
        <v>0</v>
      </c>
    </row>
    <row r="46" spans="2:28" ht="15" customHeight="1">
      <c r="B46" t="s">
        <v>2049</v>
      </c>
      <c r="C46" s="1">
        <v>41054.229618055557</v>
      </c>
      <c r="D46" s="4">
        <v>70000</v>
      </c>
      <c r="E46">
        <v>70000</v>
      </c>
      <c r="F46" t="s">
        <v>86</v>
      </c>
      <c r="G46">
        <f>tblSalaries[[#This Row],[clean Salary (in local currency)]]*VLOOKUP(tblSalaries[[#This Row],[Currency]],tblXrate[],2,FALSE)</f>
        <v>68835.306612122877</v>
      </c>
      <c r="H46" t="s">
        <v>87</v>
      </c>
      <c r="I46" t="s">
        <v>279</v>
      </c>
      <c r="J46" t="s">
        <v>88</v>
      </c>
      <c r="K46" t="str">
        <f>VLOOKUP(tblSalaries[[#This Row],[Where do you work]],tblCountries[[Actual]:[Mapping]],2,FALSE)</f>
        <v>Canada</v>
      </c>
      <c r="L46" t="s">
        <v>18</v>
      </c>
      <c r="O46" s="10" t="str">
        <f>IF(ISERROR(FIND("1",tblSalaries[[#This Row],[How many hours of a day you work on Excel]])),"",1)</f>
        <v/>
      </c>
      <c r="P46" s="11">
        <f>IF(ISERROR(FIND("2",tblSalaries[[#This Row],[How many hours of a day you work on Excel]])),"",2)</f>
        <v>2</v>
      </c>
      <c r="Q46" s="10">
        <f>IF(ISERROR(FIND("3",tblSalaries[[#This Row],[How many hours of a day you work on Excel]])),"",3)</f>
        <v>3</v>
      </c>
      <c r="R46" s="10" t="str">
        <f>IF(ISERROR(FIND("4",tblSalaries[[#This Row],[How many hours of a day you work on Excel]])),"",4)</f>
        <v/>
      </c>
      <c r="S46" s="10" t="str">
        <f>IF(ISERROR(FIND("5",tblSalaries[[#This Row],[How many hours of a day you work on Excel]])),"",5)</f>
        <v/>
      </c>
      <c r="T46" s="10" t="str">
        <f>IF(ISERROR(FIND("6",tblSalaries[[#This Row],[How many hours of a day you work on Excel]])),"",6)</f>
        <v/>
      </c>
      <c r="U46" s="11" t="str">
        <f>IF(ISERROR(FIND("7",tblSalaries[[#This Row],[How many hours of a day you work on Excel]])),"",7)</f>
        <v/>
      </c>
      <c r="V46" s="11" t="str">
        <f>IF(ISERROR(FIND("8",tblSalaries[[#This Row],[How many hours of a day you work on Excel]])),"",8)</f>
        <v/>
      </c>
      <c r="W46" s="11">
        <f>IF(MAX(tblSalaries[[#This Row],[1 hour]:[8 hours]])=0,#N/A,MAX(tblSalaries[[#This Row],[1 hour]:[8 hours]]))</f>
        <v>3</v>
      </c>
      <c r="X46" s="11">
        <f>IF(ISERROR(tblSalaries[[#This Row],[max h]]),1,tblSalaries[[#This Row],[Salary in USD]]/tblSalaries[[#This Row],[max h]]/260)</f>
        <v>88.250393092465231</v>
      </c>
      <c r="Y46" s="11">
        <f>IF(tblSalaries[[#This Row],[Years of Experience]]="",0,"0")</f>
        <v>0</v>
      </c>
      <c r="Z4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 s="11">
        <f>IF(tblSalaries[[#This Row],[Salary in USD]]&lt;1000,1,0)</f>
        <v>0</v>
      </c>
      <c r="AB46" s="11">
        <f>IF(AND(tblSalaries[[#This Row],[Salary in USD]]&gt;1000,tblSalaries[[#This Row],[Salary in USD]]&lt;2000),1,0)</f>
        <v>0</v>
      </c>
    </row>
    <row r="47" spans="2:28" ht="15" customHeight="1">
      <c r="B47" t="s">
        <v>2050</v>
      </c>
      <c r="C47" s="1">
        <v>41054.23296296296</v>
      </c>
      <c r="D47" s="4">
        <v>58000</v>
      </c>
      <c r="E47">
        <v>58000</v>
      </c>
      <c r="F47" t="s">
        <v>6</v>
      </c>
      <c r="G47">
        <f>tblSalaries[[#This Row],[clean Salary (in local currency)]]*VLOOKUP(tblSalaries[[#This Row],[Currency]],tblXrate[],2,FALSE)</f>
        <v>58000</v>
      </c>
      <c r="H47" t="s">
        <v>89</v>
      </c>
      <c r="I47" t="s">
        <v>310</v>
      </c>
      <c r="J47" t="s">
        <v>15</v>
      </c>
      <c r="K47" t="str">
        <f>VLOOKUP(tblSalaries[[#This Row],[Where do you work]],tblCountries[[Actual]:[Mapping]],2,FALSE)</f>
        <v>USA</v>
      </c>
      <c r="L47" t="s">
        <v>9</v>
      </c>
      <c r="O47" s="10" t="str">
        <f>IF(ISERROR(FIND("1",tblSalaries[[#This Row],[How many hours of a day you work on Excel]])),"",1)</f>
        <v/>
      </c>
      <c r="P47" s="11" t="str">
        <f>IF(ISERROR(FIND("2",tblSalaries[[#This Row],[How many hours of a day you work on Excel]])),"",2)</f>
        <v/>
      </c>
      <c r="Q47" s="10" t="str">
        <f>IF(ISERROR(FIND("3",tblSalaries[[#This Row],[How many hours of a day you work on Excel]])),"",3)</f>
        <v/>
      </c>
      <c r="R47" s="10">
        <f>IF(ISERROR(FIND("4",tblSalaries[[#This Row],[How many hours of a day you work on Excel]])),"",4)</f>
        <v>4</v>
      </c>
      <c r="S47" s="10" t="str">
        <f>IF(ISERROR(FIND("5",tblSalaries[[#This Row],[How many hours of a day you work on Excel]])),"",5)</f>
        <v/>
      </c>
      <c r="T47" s="10">
        <f>IF(ISERROR(FIND("6",tblSalaries[[#This Row],[How many hours of a day you work on Excel]])),"",6)</f>
        <v>6</v>
      </c>
      <c r="U47" s="11" t="str">
        <f>IF(ISERROR(FIND("7",tblSalaries[[#This Row],[How many hours of a day you work on Excel]])),"",7)</f>
        <v/>
      </c>
      <c r="V47" s="11" t="str">
        <f>IF(ISERROR(FIND("8",tblSalaries[[#This Row],[How many hours of a day you work on Excel]])),"",8)</f>
        <v/>
      </c>
      <c r="W47" s="11">
        <f>IF(MAX(tblSalaries[[#This Row],[1 hour]:[8 hours]])=0,#N/A,MAX(tblSalaries[[#This Row],[1 hour]:[8 hours]]))</f>
        <v>6</v>
      </c>
      <c r="X47" s="11">
        <f>IF(ISERROR(tblSalaries[[#This Row],[max h]]),1,tblSalaries[[#This Row],[Salary in USD]]/tblSalaries[[#This Row],[max h]]/260)</f>
        <v>37.179487179487175</v>
      </c>
      <c r="Y47" s="11">
        <f>IF(tblSalaries[[#This Row],[Years of Experience]]="",0,"0")</f>
        <v>0</v>
      </c>
      <c r="Z4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 s="11">
        <f>IF(tblSalaries[[#This Row],[Salary in USD]]&lt;1000,1,0)</f>
        <v>0</v>
      </c>
      <c r="AB47" s="11">
        <f>IF(AND(tblSalaries[[#This Row],[Salary in USD]]&gt;1000,tblSalaries[[#This Row],[Salary in USD]]&lt;2000),1,0)</f>
        <v>0</v>
      </c>
    </row>
    <row r="48" spans="2:28" ht="15" customHeight="1">
      <c r="B48" t="s">
        <v>2051</v>
      </c>
      <c r="C48" s="1">
        <v>41054.239594907405</v>
      </c>
      <c r="D48" s="4">
        <v>90000</v>
      </c>
      <c r="E48">
        <v>90000</v>
      </c>
      <c r="F48" t="s">
        <v>6</v>
      </c>
      <c r="G48">
        <f>tblSalaries[[#This Row],[clean Salary (in local currency)]]*VLOOKUP(tblSalaries[[#This Row],[Currency]],tblXrate[],2,FALSE)</f>
        <v>90000</v>
      </c>
      <c r="H48" t="s">
        <v>90</v>
      </c>
      <c r="I48" t="s">
        <v>4000</v>
      </c>
      <c r="J48" t="s">
        <v>15</v>
      </c>
      <c r="K48" t="str">
        <f>VLOOKUP(tblSalaries[[#This Row],[Where do you work]],tblCountries[[Actual]:[Mapping]],2,FALSE)</f>
        <v>USA</v>
      </c>
      <c r="L48" t="s">
        <v>25</v>
      </c>
      <c r="O48" s="10">
        <f>IF(ISERROR(FIND("1",tblSalaries[[#This Row],[How many hours of a day you work on Excel]])),"",1)</f>
        <v>1</v>
      </c>
      <c r="P48" s="11">
        <f>IF(ISERROR(FIND("2",tblSalaries[[#This Row],[How many hours of a day you work on Excel]])),"",2)</f>
        <v>2</v>
      </c>
      <c r="Q48" s="10" t="str">
        <f>IF(ISERROR(FIND("3",tblSalaries[[#This Row],[How many hours of a day you work on Excel]])),"",3)</f>
        <v/>
      </c>
      <c r="R48" s="10" t="str">
        <f>IF(ISERROR(FIND("4",tblSalaries[[#This Row],[How many hours of a day you work on Excel]])),"",4)</f>
        <v/>
      </c>
      <c r="S48" s="10" t="str">
        <f>IF(ISERROR(FIND("5",tblSalaries[[#This Row],[How many hours of a day you work on Excel]])),"",5)</f>
        <v/>
      </c>
      <c r="T48" s="10" t="str">
        <f>IF(ISERROR(FIND("6",tblSalaries[[#This Row],[How many hours of a day you work on Excel]])),"",6)</f>
        <v/>
      </c>
      <c r="U48" s="11" t="str">
        <f>IF(ISERROR(FIND("7",tblSalaries[[#This Row],[How many hours of a day you work on Excel]])),"",7)</f>
        <v/>
      </c>
      <c r="V48" s="11" t="str">
        <f>IF(ISERROR(FIND("8",tblSalaries[[#This Row],[How many hours of a day you work on Excel]])),"",8)</f>
        <v/>
      </c>
      <c r="W48" s="11">
        <f>IF(MAX(tblSalaries[[#This Row],[1 hour]:[8 hours]])=0,#N/A,MAX(tblSalaries[[#This Row],[1 hour]:[8 hours]]))</f>
        <v>2</v>
      </c>
      <c r="X48" s="11">
        <f>IF(ISERROR(tblSalaries[[#This Row],[max h]]),1,tblSalaries[[#This Row],[Salary in USD]]/tblSalaries[[#This Row],[max h]]/260)</f>
        <v>173.07692307692307</v>
      </c>
      <c r="Y48" s="11">
        <f>IF(tblSalaries[[#This Row],[Years of Experience]]="",0,"0")</f>
        <v>0</v>
      </c>
      <c r="Z4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 s="11">
        <f>IF(tblSalaries[[#This Row],[Salary in USD]]&lt;1000,1,0)</f>
        <v>0</v>
      </c>
      <c r="AB48" s="11">
        <f>IF(AND(tblSalaries[[#This Row],[Salary in USD]]&gt;1000,tblSalaries[[#This Row],[Salary in USD]]&lt;2000),1,0)</f>
        <v>0</v>
      </c>
    </row>
    <row r="49" spans="2:28" ht="15" customHeight="1">
      <c r="B49" t="s">
        <v>2052</v>
      </c>
      <c r="C49" s="1">
        <v>41054.24082175926</v>
      </c>
      <c r="D49" s="4">
        <v>800000</v>
      </c>
      <c r="E49">
        <v>800000</v>
      </c>
      <c r="F49" t="s">
        <v>40</v>
      </c>
      <c r="G49">
        <f>tblSalaries[[#This Row],[clean Salary (in local currency)]]*VLOOKUP(tblSalaries[[#This Row],[Currency]],tblXrate[],2,FALSE)</f>
        <v>14246.333349954055</v>
      </c>
      <c r="H49" t="s">
        <v>91</v>
      </c>
      <c r="I49" t="s">
        <v>52</v>
      </c>
      <c r="J49" t="s">
        <v>8</v>
      </c>
      <c r="K49" t="str">
        <f>VLOOKUP(tblSalaries[[#This Row],[Where do you work]],tblCountries[[Actual]:[Mapping]],2,FALSE)</f>
        <v>India</v>
      </c>
      <c r="L49" t="s">
        <v>18</v>
      </c>
      <c r="O49" s="10" t="str">
        <f>IF(ISERROR(FIND("1",tblSalaries[[#This Row],[How many hours of a day you work on Excel]])),"",1)</f>
        <v/>
      </c>
      <c r="P49" s="11">
        <f>IF(ISERROR(FIND("2",tblSalaries[[#This Row],[How many hours of a day you work on Excel]])),"",2)</f>
        <v>2</v>
      </c>
      <c r="Q49" s="10">
        <f>IF(ISERROR(FIND("3",tblSalaries[[#This Row],[How many hours of a day you work on Excel]])),"",3)</f>
        <v>3</v>
      </c>
      <c r="R49" s="10" t="str">
        <f>IF(ISERROR(FIND("4",tblSalaries[[#This Row],[How many hours of a day you work on Excel]])),"",4)</f>
        <v/>
      </c>
      <c r="S49" s="10" t="str">
        <f>IF(ISERROR(FIND("5",tblSalaries[[#This Row],[How many hours of a day you work on Excel]])),"",5)</f>
        <v/>
      </c>
      <c r="T49" s="10" t="str">
        <f>IF(ISERROR(FIND("6",tblSalaries[[#This Row],[How many hours of a day you work on Excel]])),"",6)</f>
        <v/>
      </c>
      <c r="U49" s="11" t="str">
        <f>IF(ISERROR(FIND("7",tblSalaries[[#This Row],[How many hours of a day you work on Excel]])),"",7)</f>
        <v/>
      </c>
      <c r="V49" s="11" t="str">
        <f>IF(ISERROR(FIND("8",tblSalaries[[#This Row],[How many hours of a day you work on Excel]])),"",8)</f>
        <v/>
      </c>
      <c r="W49" s="11">
        <f>IF(MAX(tblSalaries[[#This Row],[1 hour]:[8 hours]])=0,#N/A,MAX(tblSalaries[[#This Row],[1 hour]:[8 hours]]))</f>
        <v>3</v>
      </c>
      <c r="X49" s="11">
        <f>IF(ISERROR(tblSalaries[[#This Row],[max h]]),1,tblSalaries[[#This Row],[Salary in USD]]/tblSalaries[[#This Row],[max h]]/260)</f>
        <v>18.264529935838532</v>
      </c>
      <c r="Y49" s="11">
        <f>IF(tblSalaries[[#This Row],[Years of Experience]]="",0,"0")</f>
        <v>0</v>
      </c>
      <c r="Z4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 s="11">
        <f>IF(tblSalaries[[#This Row],[Salary in USD]]&lt;1000,1,0)</f>
        <v>0</v>
      </c>
      <c r="AB49" s="11">
        <f>IF(AND(tblSalaries[[#This Row],[Salary in USD]]&gt;1000,tblSalaries[[#This Row],[Salary in USD]]&lt;2000),1,0)</f>
        <v>0</v>
      </c>
    </row>
    <row r="50" spans="2:28" ht="15" customHeight="1">
      <c r="B50" t="s">
        <v>2053</v>
      </c>
      <c r="C50" s="1">
        <v>41054.241087962961</v>
      </c>
      <c r="D50" s="4">
        <v>32000</v>
      </c>
      <c r="E50">
        <v>32000</v>
      </c>
      <c r="F50" t="s">
        <v>69</v>
      </c>
      <c r="G50">
        <f>tblSalaries[[#This Row],[clean Salary (in local currency)]]*VLOOKUP(tblSalaries[[#This Row],[Currency]],tblXrate[],2,FALSE)</f>
        <v>50437.70470615309</v>
      </c>
      <c r="H50" t="s">
        <v>92</v>
      </c>
      <c r="I50" t="s">
        <v>20</v>
      </c>
      <c r="J50" t="s">
        <v>71</v>
      </c>
      <c r="K50" t="str">
        <f>VLOOKUP(tblSalaries[[#This Row],[Where do you work]],tblCountries[[Actual]:[Mapping]],2,FALSE)</f>
        <v>UK</v>
      </c>
      <c r="L50" t="s">
        <v>9</v>
      </c>
      <c r="O50" s="10" t="str">
        <f>IF(ISERROR(FIND("1",tblSalaries[[#This Row],[How many hours of a day you work on Excel]])),"",1)</f>
        <v/>
      </c>
      <c r="P50" s="11" t="str">
        <f>IF(ISERROR(FIND("2",tblSalaries[[#This Row],[How many hours of a day you work on Excel]])),"",2)</f>
        <v/>
      </c>
      <c r="Q50" s="10" t="str">
        <f>IF(ISERROR(FIND("3",tblSalaries[[#This Row],[How many hours of a day you work on Excel]])),"",3)</f>
        <v/>
      </c>
      <c r="R50" s="10">
        <f>IF(ISERROR(FIND("4",tblSalaries[[#This Row],[How many hours of a day you work on Excel]])),"",4)</f>
        <v>4</v>
      </c>
      <c r="S50" s="10" t="str">
        <f>IF(ISERROR(FIND("5",tblSalaries[[#This Row],[How many hours of a day you work on Excel]])),"",5)</f>
        <v/>
      </c>
      <c r="T50" s="10">
        <f>IF(ISERROR(FIND("6",tblSalaries[[#This Row],[How many hours of a day you work on Excel]])),"",6)</f>
        <v>6</v>
      </c>
      <c r="U50" s="11" t="str">
        <f>IF(ISERROR(FIND("7",tblSalaries[[#This Row],[How many hours of a day you work on Excel]])),"",7)</f>
        <v/>
      </c>
      <c r="V50" s="11" t="str">
        <f>IF(ISERROR(FIND("8",tblSalaries[[#This Row],[How many hours of a day you work on Excel]])),"",8)</f>
        <v/>
      </c>
      <c r="W50" s="11">
        <f>IF(MAX(tblSalaries[[#This Row],[1 hour]:[8 hours]])=0,#N/A,MAX(tblSalaries[[#This Row],[1 hour]:[8 hours]]))</f>
        <v>6</v>
      </c>
      <c r="X50" s="11">
        <f>IF(ISERROR(tblSalaries[[#This Row],[max h]]),1,tblSalaries[[#This Row],[Salary in USD]]/tblSalaries[[#This Row],[max h]]/260)</f>
        <v>32.331861991123773</v>
      </c>
      <c r="Y50" s="11">
        <f>IF(tblSalaries[[#This Row],[Years of Experience]]="",0,"0")</f>
        <v>0</v>
      </c>
      <c r="Z5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 s="11">
        <f>IF(tblSalaries[[#This Row],[Salary in USD]]&lt;1000,1,0)</f>
        <v>0</v>
      </c>
      <c r="AB50" s="11">
        <f>IF(AND(tblSalaries[[#This Row],[Salary in USD]]&gt;1000,tblSalaries[[#This Row],[Salary in USD]]&lt;2000),1,0)</f>
        <v>0</v>
      </c>
    </row>
    <row r="51" spans="2:28" ht="15" customHeight="1">
      <c r="B51" t="s">
        <v>2054</v>
      </c>
      <c r="C51" s="1">
        <v>41054.241574074076</v>
      </c>
      <c r="D51" s="4">
        <v>1000</v>
      </c>
      <c r="E51">
        <v>12000</v>
      </c>
      <c r="F51" t="s">
        <v>6</v>
      </c>
      <c r="G51">
        <f>tblSalaries[[#This Row],[clean Salary (in local currency)]]*VLOOKUP(tblSalaries[[#This Row],[Currency]],tblXrate[],2,FALSE)</f>
        <v>12000</v>
      </c>
      <c r="H51" t="s">
        <v>93</v>
      </c>
      <c r="I51" t="s">
        <v>356</v>
      </c>
      <c r="J51" t="s">
        <v>15</v>
      </c>
      <c r="K51" t="str">
        <f>VLOOKUP(tblSalaries[[#This Row],[Where do you work]],tblCountries[[Actual]:[Mapping]],2,FALSE)</f>
        <v>USA</v>
      </c>
      <c r="L51" t="s">
        <v>25</v>
      </c>
      <c r="O51" s="10">
        <f>IF(ISERROR(FIND("1",tblSalaries[[#This Row],[How many hours of a day you work on Excel]])),"",1)</f>
        <v>1</v>
      </c>
      <c r="P51" s="11">
        <f>IF(ISERROR(FIND("2",tblSalaries[[#This Row],[How many hours of a day you work on Excel]])),"",2)</f>
        <v>2</v>
      </c>
      <c r="Q51" s="10" t="str">
        <f>IF(ISERROR(FIND("3",tblSalaries[[#This Row],[How many hours of a day you work on Excel]])),"",3)</f>
        <v/>
      </c>
      <c r="R51" s="10" t="str">
        <f>IF(ISERROR(FIND("4",tblSalaries[[#This Row],[How many hours of a day you work on Excel]])),"",4)</f>
        <v/>
      </c>
      <c r="S51" s="10" t="str">
        <f>IF(ISERROR(FIND("5",tblSalaries[[#This Row],[How many hours of a day you work on Excel]])),"",5)</f>
        <v/>
      </c>
      <c r="T51" s="10" t="str">
        <f>IF(ISERROR(FIND("6",tblSalaries[[#This Row],[How many hours of a day you work on Excel]])),"",6)</f>
        <v/>
      </c>
      <c r="U51" s="11" t="str">
        <f>IF(ISERROR(FIND("7",tblSalaries[[#This Row],[How many hours of a day you work on Excel]])),"",7)</f>
        <v/>
      </c>
      <c r="V51" s="11" t="str">
        <f>IF(ISERROR(FIND("8",tblSalaries[[#This Row],[How many hours of a day you work on Excel]])),"",8)</f>
        <v/>
      </c>
      <c r="W51" s="11">
        <f>IF(MAX(tblSalaries[[#This Row],[1 hour]:[8 hours]])=0,#N/A,MAX(tblSalaries[[#This Row],[1 hour]:[8 hours]]))</f>
        <v>2</v>
      </c>
      <c r="X51" s="11">
        <f>IF(ISERROR(tblSalaries[[#This Row],[max h]]),1,tblSalaries[[#This Row],[Salary in USD]]/tblSalaries[[#This Row],[max h]]/260)</f>
        <v>23.076923076923077</v>
      </c>
      <c r="Y51" s="11">
        <f>IF(tblSalaries[[#This Row],[Years of Experience]]="",0,"0")</f>
        <v>0</v>
      </c>
      <c r="Z5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 s="11">
        <f>IF(tblSalaries[[#This Row],[Salary in USD]]&lt;1000,1,0)</f>
        <v>0</v>
      </c>
      <c r="AB51" s="11">
        <f>IF(AND(tblSalaries[[#This Row],[Salary in USD]]&gt;1000,tblSalaries[[#This Row],[Salary in USD]]&lt;2000),1,0)</f>
        <v>0</v>
      </c>
    </row>
    <row r="52" spans="2:28" ht="15" customHeight="1">
      <c r="B52" t="s">
        <v>2055</v>
      </c>
      <c r="C52" s="1">
        <v>41054.253263888888</v>
      </c>
      <c r="D52" s="4" t="s">
        <v>94</v>
      </c>
      <c r="E52">
        <v>45000</v>
      </c>
      <c r="F52" t="s">
        <v>22</v>
      </c>
      <c r="G52">
        <f>tblSalaries[[#This Row],[clean Salary (in local currency)]]*VLOOKUP(tblSalaries[[#This Row],[Currency]],tblXrate[],2,FALSE)</f>
        <v>57167.974754622352</v>
      </c>
      <c r="H52" t="s">
        <v>95</v>
      </c>
      <c r="I52" t="s">
        <v>52</v>
      </c>
      <c r="J52" t="s">
        <v>96</v>
      </c>
      <c r="K52" t="str">
        <f>VLOOKUP(tblSalaries[[#This Row],[Where do you work]],tblCountries[[Actual]:[Mapping]],2,FALSE)</f>
        <v>Netherlands</v>
      </c>
      <c r="L52" t="s">
        <v>9</v>
      </c>
      <c r="O52" s="10" t="str">
        <f>IF(ISERROR(FIND("1",tblSalaries[[#This Row],[How many hours of a day you work on Excel]])),"",1)</f>
        <v/>
      </c>
      <c r="P52" s="11" t="str">
        <f>IF(ISERROR(FIND("2",tblSalaries[[#This Row],[How many hours of a day you work on Excel]])),"",2)</f>
        <v/>
      </c>
      <c r="Q52" s="10" t="str">
        <f>IF(ISERROR(FIND("3",tblSalaries[[#This Row],[How many hours of a day you work on Excel]])),"",3)</f>
        <v/>
      </c>
      <c r="R52" s="10">
        <f>IF(ISERROR(FIND("4",tblSalaries[[#This Row],[How many hours of a day you work on Excel]])),"",4)</f>
        <v>4</v>
      </c>
      <c r="S52" s="10" t="str">
        <f>IF(ISERROR(FIND("5",tblSalaries[[#This Row],[How many hours of a day you work on Excel]])),"",5)</f>
        <v/>
      </c>
      <c r="T52" s="10">
        <f>IF(ISERROR(FIND("6",tblSalaries[[#This Row],[How many hours of a day you work on Excel]])),"",6)</f>
        <v>6</v>
      </c>
      <c r="U52" s="11" t="str">
        <f>IF(ISERROR(FIND("7",tblSalaries[[#This Row],[How many hours of a day you work on Excel]])),"",7)</f>
        <v/>
      </c>
      <c r="V52" s="11" t="str">
        <f>IF(ISERROR(FIND("8",tblSalaries[[#This Row],[How many hours of a day you work on Excel]])),"",8)</f>
        <v/>
      </c>
      <c r="W52" s="11">
        <f>IF(MAX(tblSalaries[[#This Row],[1 hour]:[8 hours]])=0,#N/A,MAX(tblSalaries[[#This Row],[1 hour]:[8 hours]]))</f>
        <v>6</v>
      </c>
      <c r="X52" s="11">
        <f>IF(ISERROR(tblSalaries[[#This Row],[max h]]),1,tblSalaries[[#This Row],[Salary in USD]]/tblSalaries[[#This Row],[max h]]/260)</f>
        <v>36.646137663219456</v>
      </c>
      <c r="Y52" s="11">
        <f>IF(tblSalaries[[#This Row],[Years of Experience]]="",0,"0")</f>
        <v>0</v>
      </c>
      <c r="Z5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 s="11">
        <f>IF(tblSalaries[[#This Row],[Salary in USD]]&lt;1000,1,0)</f>
        <v>0</v>
      </c>
      <c r="AB52" s="11">
        <f>IF(AND(tblSalaries[[#This Row],[Salary in USD]]&gt;1000,tblSalaries[[#This Row],[Salary in USD]]&lt;2000),1,0)</f>
        <v>0</v>
      </c>
    </row>
    <row r="53" spans="2:28" ht="15" customHeight="1">
      <c r="B53" t="s">
        <v>2056</v>
      </c>
      <c r="C53" s="1">
        <v>41054.253437500003</v>
      </c>
      <c r="D53" s="4" t="s">
        <v>97</v>
      </c>
      <c r="E53">
        <v>100000</v>
      </c>
      <c r="F53" t="s">
        <v>6</v>
      </c>
      <c r="G53">
        <f>tblSalaries[[#This Row],[clean Salary (in local currency)]]*VLOOKUP(tblSalaries[[#This Row],[Currency]],tblXrate[],2,FALSE)</f>
        <v>100000</v>
      </c>
      <c r="H53" t="s">
        <v>98</v>
      </c>
      <c r="I53" t="s">
        <v>20</v>
      </c>
      <c r="J53" t="s">
        <v>24</v>
      </c>
      <c r="K53" t="str">
        <f>VLOOKUP(tblSalaries[[#This Row],[Where do you work]],tblCountries[[Actual]:[Mapping]],2,FALSE)</f>
        <v>Germany</v>
      </c>
      <c r="L53" t="s">
        <v>13</v>
      </c>
      <c r="O53" s="10" t="str">
        <f>IF(ISERROR(FIND("1",tblSalaries[[#This Row],[How many hours of a day you work on Excel]])),"",1)</f>
        <v/>
      </c>
      <c r="P53" s="11" t="str">
        <f>IF(ISERROR(FIND("2",tblSalaries[[#This Row],[How many hours of a day you work on Excel]])),"",2)</f>
        <v/>
      </c>
      <c r="Q53" s="10" t="str">
        <f>IF(ISERROR(FIND("3",tblSalaries[[#This Row],[How many hours of a day you work on Excel]])),"",3)</f>
        <v/>
      </c>
      <c r="R53" s="10" t="str">
        <f>IF(ISERROR(FIND("4",tblSalaries[[#This Row],[How many hours of a day you work on Excel]])),"",4)</f>
        <v/>
      </c>
      <c r="S53" s="10" t="str">
        <f>IF(ISERROR(FIND("5",tblSalaries[[#This Row],[How many hours of a day you work on Excel]])),"",5)</f>
        <v/>
      </c>
      <c r="T53" s="10" t="str">
        <f>IF(ISERROR(FIND("6",tblSalaries[[#This Row],[How many hours of a day you work on Excel]])),"",6)</f>
        <v/>
      </c>
      <c r="U53" s="11" t="str">
        <f>IF(ISERROR(FIND("7",tblSalaries[[#This Row],[How many hours of a day you work on Excel]])),"",7)</f>
        <v/>
      </c>
      <c r="V53" s="11">
        <f>IF(ISERROR(FIND("8",tblSalaries[[#This Row],[How many hours of a day you work on Excel]])),"",8)</f>
        <v>8</v>
      </c>
      <c r="W53" s="11">
        <f>IF(MAX(tblSalaries[[#This Row],[1 hour]:[8 hours]])=0,#N/A,MAX(tblSalaries[[#This Row],[1 hour]:[8 hours]]))</f>
        <v>8</v>
      </c>
      <c r="X53" s="11">
        <f>IF(ISERROR(tblSalaries[[#This Row],[max h]]),1,tblSalaries[[#This Row],[Salary in USD]]/tblSalaries[[#This Row],[max h]]/260)</f>
        <v>48.07692307692308</v>
      </c>
      <c r="Y53" s="11">
        <f>IF(tblSalaries[[#This Row],[Years of Experience]]="",0,"0")</f>
        <v>0</v>
      </c>
      <c r="Z5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 s="11">
        <f>IF(tblSalaries[[#This Row],[Salary in USD]]&lt;1000,1,0)</f>
        <v>0</v>
      </c>
      <c r="AB53" s="11">
        <f>IF(AND(tblSalaries[[#This Row],[Salary in USD]]&gt;1000,tblSalaries[[#This Row],[Salary in USD]]&lt;2000),1,0)</f>
        <v>0</v>
      </c>
    </row>
    <row r="54" spans="2:28" ht="15" customHeight="1">
      <c r="B54" t="s">
        <v>2057</v>
      </c>
      <c r="C54" s="1">
        <v>41054.253668981481</v>
      </c>
      <c r="D54" s="4">
        <v>57000</v>
      </c>
      <c r="E54">
        <v>57000</v>
      </c>
      <c r="F54" t="s">
        <v>6</v>
      </c>
      <c r="G54">
        <f>tblSalaries[[#This Row],[clean Salary (in local currency)]]*VLOOKUP(tblSalaries[[#This Row],[Currency]],tblXrate[],2,FALSE)</f>
        <v>57000</v>
      </c>
      <c r="H54" t="s">
        <v>99</v>
      </c>
      <c r="I54" t="s">
        <v>310</v>
      </c>
      <c r="J54" t="s">
        <v>15</v>
      </c>
      <c r="K54" t="str">
        <f>VLOOKUP(tblSalaries[[#This Row],[Where do you work]],tblCountries[[Actual]:[Mapping]],2,FALSE)</f>
        <v>USA</v>
      </c>
      <c r="L54" t="s">
        <v>18</v>
      </c>
      <c r="O54" s="10" t="str">
        <f>IF(ISERROR(FIND("1",tblSalaries[[#This Row],[How many hours of a day you work on Excel]])),"",1)</f>
        <v/>
      </c>
      <c r="P54" s="11">
        <f>IF(ISERROR(FIND("2",tblSalaries[[#This Row],[How many hours of a day you work on Excel]])),"",2)</f>
        <v>2</v>
      </c>
      <c r="Q54" s="10">
        <f>IF(ISERROR(FIND("3",tblSalaries[[#This Row],[How many hours of a day you work on Excel]])),"",3)</f>
        <v>3</v>
      </c>
      <c r="R54" s="10" t="str">
        <f>IF(ISERROR(FIND("4",tblSalaries[[#This Row],[How many hours of a day you work on Excel]])),"",4)</f>
        <v/>
      </c>
      <c r="S54" s="10" t="str">
        <f>IF(ISERROR(FIND("5",tblSalaries[[#This Row],[How many hours of a day you work on Excel]])),"",5)</f>
        <v/>
      </c>
      <c r="T54" s="10" t="str">
        <f>IF(ISERROR(FIND("6",tblSalaries[[#This Row],[How many hours of a day you work on Excel]])),"",6)</f>
        <v/>
      </c>
      <c r="U54" s="11" t="str">
        <f>IF(ISERROR(FIND("7",tblSalaries[[#This Row],[How many hours of a day you work on Excel]])),"",7)</f>
        <v/>
      </c>
      <c r="V54" s="11" t="str">
        <f>IF(ISERROR(FIND("8",tblSalaries[[#This Row],[How many hours of a day you work on Excel]])),"",8)</f>
        <v/>
      </c>
      <c r="W54" s="11">
        <f>IF(MAX(tblSalaries[[#This Row],[1 hour]:[8 hours]])=0,#N/A,MAX(tblSalaries[[#This Row],[1 hour]:[8 hours]]))</f>
        <v>3</v>
      </c>
      <c r="X54" s="11">
        <f>IF(ISERROR(tblSalaries[[#This Row],[max h]]),1,tblSalaries[[#This Row],[Salary in USD]]/tblSalaries[[#This Row],[max h]]/260)</f>
        <v>73.07692307692308</v>
      </c>
      <c r="Y54" s="11">
        <f>IF(tblSalaries[[#This Row],[Years of Experience]]="",0,"0")</f>
        <v>0</v>
      </c>
      <c r="Z5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 s="11">
        <f>IF(tblSalaries[[#This Row],[Salary in USD]]&lt;1000,1,0)</f>
        <v>0</v>
      </c>
      <c r="AB54" s="11">
        <f>IF(AND(tblSalaries[[#This Row],[Salary in USD]]&gt;1000,tblSalaries[[#This Row],[Salary in USD]]&lt;2000),1,0)</f>
        <v>0</v>
      </c>
    </row>
    <row r="55" spans="2:28" ht="15" customHeight="1">
      <c r="B55" t="s">
        <v>2058</v>
      </c>
      <c r="C55" s="1">
        <v>41054.25503472222</v>
      </c>
      <c r="D55" s="4">
        <v>40000</v>
      </c>
      <c r="E55">
        <v>40000</v>
      </c>
      <c r="F55" t="s">
        <v>69</v>
      </c>
      <c r="G55">
        <f>tblSalaries[[#This Row],[clean Salary (in local currency)]]*VLOOKUP(tblSalaries[[#This Row],[Currency]],tblXrate[],2,FALSE)</f>
        <v>63047.130882691366</v>
      </c>
      <c r="H55" t="s">
        <v>89</v>
      </c>
      <c r="I55" t="s">
        <v>310</v>
      </c>
      <c r="J55" t="s">
        <v>71</v>
      </c>
      <c r="K55" t="str">
        <f>VLOOKUP(tblSalaries[[#This Row],[Where do you work]],tblCountries[[Actual]:[Mapping]],2,FALSE)</f>
        <v>UK</v>
      </c>
      <c r="L55" t="s">
        <v>9</v>
      </c>
      <c r="O55" s="10" t="str">
        <f>IF(ISERROR(FIND("1",tblSalaries[[#This Row],[How many hours of a day you work on Excel]])),"",1)</f>
        <v/>
      </c>
      <c r="P55" s="11" t="str">
        <f>IF(ISERROR(FIND("2",tblSalaries[[#This Row],[How many hours of a day you work on Excel]])),"",2)</f>
        <v/>
      </c>
      <c r="Q55" s="10" t="str">
        <f>IF(ISERROR(FIND("3",tblSalaries[[#This Row],[How many hours of a day you work on Excel]])),"",3)</f>
        <v/>
      </c>
      <c r="R55" s="10">
        <f>IF(ISERROR(FIND("4",tblSalaries[[#This Row],[How many hours of a day you work on Excel]])),"",4)</f>
        <v>4</v>
      </c>
      <c r="S55" s="10" t="str">
        <f>IF(ISERROR(FIND("5",tblSalaries[[#This Row],[How many hours of a day you work on Excel]])),"",5)</f>
        <v/>
      </c>
      <c r="T55" s="10">
        <f>IF(ISERROR(FIND("6",tblSalaries[[#This Row],[How many hours of a day you work on Excel]])),"",6)</f>
        <v>6</v>
      </c>
      <c r="U55" s="11" t="str">
        <f>IF(ISERROR(FIND("7",tblSalaries[[#This Row],[How many hours of a day you work on Excel]])),"",7)</f>
        <v/>
      </c>
      <c r="V55" s="11" t="str">
        <f>IF(ISERROR(FIND("8",tblSalaries[[#This Row],[How many hours of a day you work on Excel]])),"",8)</f>
        <v/>
      </c>
      <c r="W55" s="11">
        <f>IF(MAX(tblSalaries[[#This Row],[1 hour]:[8 hours]])=0,#N/A,MAX(tblSalaries[[#This Row],[1 hour]:[8 hours]]))</f>
        <v>6</v>
      </c>
      <c r="X55" s="11">
        <f>IF(ISERROR(tblSalaries[[#This Row],[max h]]),1,tblSalaries[[#This Row],[Salary in USD]]/tblSalaries[[#This Row],[max h]]/260)</f>
        <v>40.41482748890472</v>
      </c>
      <c r="Y55" s="11">
        <f>IF(tblSalaries[[#This Row],[Years of Experience]]="",0,"0")</f>
        <v>0</v>
      </c>
      <c r="Z5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5" s="11">
        <f>IF(tblSalaries[[#This Row],[Salary in USD]]&lt;1000,1,0)</f>
        <v>0</v>
      </c>
      <c r="AB55" s="11">
        <f>IF(AND(tblSalaries[[#This Row],[Salary in USD]]&gt;1000,tblSalaries[[#This Row],[Salary in USD]]&lt;2000),1,0)</f>
        <v>0</v>
      </c>
    </row>
    <row r="56" spans="2:28" ht="15" customHeight="1">
      <c r="B56" t="s">
        <v>2059</v>
      </c>
      <c r="C56" s="1">
        <v>41054.25675925926</v>
      </c>
      <c r="D56" s="4" t="s">
        <v>100</v>
      </c>
      <c r="E56">
        <v>24000</v>
      </c>
      <c r="F56" t="s">
        <v>22</v>
      </c>
      <c r="G56">
        <f>tblSalaries[[#This Row],[clean Salary (in local currency)]]*VLOOKUP(tblSalaries[[#This Row],[Currency]],tblXrate[],2,FALSE)</f>
        <v>30489.586535798586</v>
      </c>
      <c r="H56" t="s">
        <v>101</v>
      </c>
      <c r="I56" t="s">
        <v>52</v>
      </c>
      <c r="J56" t="s">
        <v>24</v>
      </c>
      <c r="K56" t="str">
        <f>VLOOKUP(tblSalaries[[#This Row],[Where do you work]],tblCountries[[Actual]:[Mapping]],2,FALSE)</f>
        <v>Germany</v>
      </c>
      <c r="L56" t="s">
        <v>13</v>
      </c>
      <c r="O56" s="10" t="str">
        <f>IF(ISERROR(FIND("1",tblSalaries[[#This Row],[How many hours of a day you work on Excel]])),"",1)</f>
        <v/>
      </c>
      <c r="P56" s="11" t="str">
        <f>IF(ISERROR(FIND("2",tblSalaries[[#This Row],[How many hours of a day you work on Excel]])),"",2)</f>
        <v/>
      </c>
      <c r="Q56" s="10" t="str">
        <f>IF(ISERROR(FIND("3",tblSalaries[[#This Row],[How many hours of a day you work on Excel]])),"",3)</f>
        <v/>
      </c>
      <c r="R56" s="10" t="str">
        <f>IF(ISERROR(FIND("4",tblSalaries[[#This Row],[How many hours of a day you work on Excel]])),"",4)</f>
        <v/>
      </c>
      <c r="S56" s="10" t="str">
        <f>IF(ISERROR(FIND("5",tblSalaries[[#This Row],[How many hours of a day you work on Excel]])),"",5)</f>
        <v/>
      </c>
      <c r="T56" s="10" t="str">
        <f>IF(ISERROR(FIND("6",tblSalaries[[#This Row],[How many hours of a day you work on Excel]])),"",6)</f>
        <v/>
      </c>
      <c r="U56" s="11" t="str">
        <f>IF(ISERROR(FIND("7",tblSalaries[[#This Row],[How many hours of a day you work on Excel]])),"",7)</f>
        <v/>
      </c>
      <c r="V56" s="11">
        <f>IF(ISERROR(FIND("8",tblSalaries[[#This Row],[How many hours of a day you work on Excel]])),"",8)</f>
        <v>8</v>
      </c>
      <c r="W56" s="11">
        <f>IF(MAX(tblSalaries[[#This Row],[1 hour]:[8 hours]])=0,#N/A,MAX(tblSalaries[[#This Row],[1 hour]:[8 hours]]))</f>
        <v>8</v>
      </c>
      <c r="X56" s="11">
        <f>IF(ISERROR(tblSalaries[[#This Row],[max h]]),1,tblSalaries[[#This Row],[Salary in USD]]/tblSalaries[[#This Row],[max h]]/260)</f>
        <v>14.658455065287782</v>
      </c>
      <c r="Y56" s="11">
        <f>IF(tblSalaries[[#This Row],[Years of Experience]]="",0,"0")</f>
        <v>0</v>
      </c>
      <c r="Z5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6" s="11">
        <f>IF(tblSalaries[[#This Row],[Salary in USD]]&lt;1000,1,0)</f>
        <v>0</v>
      </c>
      <c r="AB56" s="11">
        <f>IF(AND(tblSalaries[[#This Row],[Salary in USD]]&gt;1000,tblSalaries[[#This Row],[Salary in USD]]&lt;2000),1,0)</f>
        <v>0</v>
      </c>
    </row>
    <row r="57" spans="2:28" ht="15" customHeight="1">
      <c r="B57" t="s">
        <v>2060</v>
      </c>
      <c r="C57" s="1">
        <v>41054.257152777776</v>
      </c>
      <c r="D57" s="4">
        <v>4320</v>
      </c>
      <c r="E57">
        <v>4320</v>
      </c>
      <c r="F57" t="s">
        <v>6</v>
      </c>
      <c r="G57">
        <f>tblSalaries[[#This Row],[clean Salary (in local currency)]]*VLOOKUP(tblSalaries[[#This Row],[Currency]],tblXrate[],2,FALSE)</f>
        <v>4320</v>
      </c>
      <c r="H57" t="s">
        <v>102</v>
      </c>
      <c r="I57" t="s">
        <v>310</v>
      </c>
      <c r="J57" t="s">
        <v>8</v>
      </c>
      <c r="K57" t="str">
        <f>VLOOKUP(tblSalaries[[#This Row],[Where do you work]],tblCountries[[Actual]:[Mapping]],2,FALSE)</f>
        <v>India</v>
      </c>
      <c r="L57" t="s">
        <v>18</v>
      </c>
      <c r="O57" s="10" t="str">
        <f>IF(ISERROR(FIND("1",tblSalaries[[#This Row],[How many hours of a day you work on Excel]])),"",1)</f>
        <v/>
      </c>
      <c r="P57" s="11">
        <f>IF(ISERROR(FIND("2",tblSalaries[[#This Row],[How many hours of a day you work on Excel]])),"",2)</f>
        <v>2</v>
      </c>
      <c r="Q57" s="10">
        <f>IF(ISERROR(FIND("3",tblSalaries[[#This Row],[How many hours of a day you work on Excel]])),"",3)</f>
        <v>3</v>
      </c>
      <c r="R57" s="10" t="str">
        <f>IF(ISERROR(FIND("4",tblSalaries[[#This Row],[How many hours of a day you work on Excel]])),"",4)</f>
        <v/>
      </c>
      <c r="S57" s="10" t="str">
        <f>IF(ISERROR(FIND("5",tblSalaries[[#This Row],[How many hours of a day you work on Excel]])),"",5)</f>
        <v/>
      </c>
      <c r="T57" s="10" t="str">
        <f>IF(ISERROR(FIND("6",tblSalaries[[#This Row],[How many hours of a day you work on Excel]])),"",6)</f>
        <v/>
      </c>
      <c r="U57" s="11" t="str">
        <f>IF(ISERROR(FIND("7",tblSalaries[[#This Row],[How many hours of a day you work on Excel]])),"",7)</f>
        <v/>
      </c>
      <c r="V57" s="11" t="str">
        <f>IF(ISERROR(FIND("8",tblSalaries[[#This Row],[How many hours of a day you work on Excel]])),"",8)</f>
        <v/>
      </c>
      <c r="W57" s="11">
        <f>IF(MAX(tblSalaries[[#This Row],[1 hour]:[8 hours]])=0,#N/A,MAX(tblSalaries[[#This Row],[1 hour]:[8 hours]]))</f>
        <v>3</v>
      </c>
      <c r="X57" s="11">
        <f>IF(ISERROR(tblSalaries[[#This Row],[max h]]),1,tblSalaries[[#This Row],[Salary in USD]]/tblSalaries[[#This Row],[max h]]/260)</f>
        <v>5.5384615384615383</v>
      </c>
      <c r="Y57" s="11">
        <f>IF(tblSalaries[[#This Row],[Years of Experience]]="",0,"0")</f>
        <v>0</v>
      </c>
      <c r="Z5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7" s="11">
        <f>IF(tblSalaries[[#This Row],[Salary in USD]]&lt;1000,1,0)</f>
        <v>0</v>
      </c>
      <c r="AB57" s="11">
        <f>IF(AND(tblSalaries[[#This Row],[Salary in USD]]&gt;1000,tblSalaries[[#This Row],[Salary in USD]]&lt;2000),1,0)</f>
        <v>0</v>
      </c>
    </row>
    <row r="58" spans="2:28" ht="15" customHeight="1">
      <c r="B58" t="s">
        <v>2061</v>
      </c>
      <c r="C58" s="1">
        <v>41054.26090277778</v>
      </c>
      <c r="D58" s="4">
        <v>62000</v>
      </c>
      <c r="E58">
        <v>62000</v>
      </c>
      <c r="F58" t="s">
        <v>6</v>
      </c>
      <c r="G58">
        <f>tblSalaries[[#This Row],[clean Salary (in local currency)]]*VLOOKUP(tblSalaries[[#This Row],[Currency]],tblXrate[],2,FALSE)</f>
        <v>62000</v>
      </c>
      <c r="H58" t="s">
        <v>20</v>
      </c>
      <c r="I58" t="s">
        <v>20</v>
      </c>
      <c r="J58" t="s">
        <v>15</v>
      </c>
      <c r="K58" t="str">
        <f>VLOOKUP(tblSalaries[[#This Row],[Where do you work]],tblCountries[[Actual]:[Mapping]],2,FALSE)</f>
        <v>USA</v>
      </c>
      <c r="L58" t="s">
        <v>9</v>
      </c>
      <c r="O58" s="10" t="str">
        <f>IF(ISERROR(FIND("1",tblSalaries[[#This Row],[How many hours of a day you work on Excel]])),"",1)</f>
        <v/>
      </c>
      <c r="P58" s="11" t="str">
        <f>IF(ISERROR(FIND("2",tblSalaries[[#This Row],[How many hours of a day you work on Excel]])),"",2)</f>
        <v/>
      </c>
      <c r="Q58" s="10" t="str">
        <f>IF(ISERROR(FIND("3",tblSalaries[[#This Row],[How many hours of a day you work on Excel]])),"",3)</f>
        <v/>
      </c>
      <c r="R58" s="10">
        <f>IF(ISERROR(FIND("4",tblSalaries[[#This Row],[How many hours of a day you work on Excel]])),"",4)</f>
        <v>4</v>
      </c>
      <c r="S58" s="10" t="str">
        <f>IF(ISERROR(FIND("5",tblSalaries[[#This Row],[How many hours of a day you work on Excel]])),"",5)</f>
        <v/>
      </c>
      <c r="T58" s="10">
        <f>IF(ISERROR(FIND("6",tblSalaries[[#This Row],[How many hours of a day you work on Excel]])),"",6)</f>
        <v>6</v>
      </c>
      <c r="U58" s="11" t="str">
        <f>IF(ISERROR(FIND("7",tblSalaries[[#This Row],[How many hours of a day you work on Excel]])),"",7)</f>
        <v/>
      </c>
      <c r="V58" s="11" t="str">
        <f>IF(ISERROR(FIND("8",tblSalaries[[#This Row],[How many hours of a day you work on Excel]])),"",8)</f>
        <v/>
      </c>
      <c r="W58" s="11">
        <f>IF(MAX(tblSalaries[[#This Row],[1 hour]:[8 hours]])=0,#N/A,MAX(tblSalaries[[#This Row],[1 hour]:[8 hours]]))</f>
        <v>6</v>
      </c>
      <c r="X58" s="11">
        <f>IF(ISERROR(tblSalaries[[#This Row],[max h]]),1,tblSalaries[[#This Row],[Salary in USD]]/tblSalaries[[#This Row],[max h]]/260)</f>
        <v>39.743589743589745</v>
      </c>
      <c r="Y58" s="11">
        <f>IF(tblSalaries[[#This Row],[Years of Experience]]="",0,"0")</f>
        <v>0</v>
      </c>
      <c r="Z5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8" s="11">
        <f>IF(tblSalaries[[#This Row],[Salary in USD]]&lt;1000,1,0)</f>
        <v>0</v>
      </c>
      <c r="AB58" s="11">
        <f>IF(AND(tblSalaries[[#This Row],[Salary in USD]]&gt;1000,tblSalaries[[#This Row],[Salary in USD]]&lt;2000),1,0)</f>
        <v>0</v>
      </c>
    </row>
    <row r="59" spans="2:28" ht="15" customHeight="1">
      <c r="B59" t="s">
        <v>2062</v>
      </c>
      <c r="C59" s="1">
        <v>41054.268564814818</v>
      </c>
      <c r="D59" s="4">
        <v>7500</v>
      </c>
      <c r="E59">
        <v>7500</v>
      </c>
      <c r="F59" t="s">
        <v>6</v>
      </c>
      <c r="G59">
        <f>tblSalaries[[#This Row],[clean Salary (in local currency)]]*VLOOKUP(tblSalaries[[#This Row],[Currency]],tblXrate[],2,FALSE)</f>
        <v>7500</v>
      </c>
      <c r="H59" t="s">
        <v>20</v>
      </c>
      <c r="I59" t="s">
        <v>20</v>
      </c>
      <c r="J59" t="s">
        <v>8</v>
      </c>
      <c r="K59" t="str">
        <f>VLOOKUP(tblSalaries[[#This Row],[Where do you work]],tblCountries[[Actual]:[Mapping]],2,FALSE)</f>
        <v>India</v>
      </c>
      <c r="L59" t="s">
        <v>9</v>
      </c>
      <c r="O59" s="10" t="str">
        <f>IF(ISERROR(FIND("1",tblSalaries[[#This Row],[How many hours of a day you work on Excel]])),"",1)</f>
        <v/>
      </c>
      <c r="P59" s="11" t="str">
        <f>IF(ISERROR(FIND("2",tblSalaries[[#This Row],[How many hours of a day you work on Excel]])),"",2)</f>
        <v/>
      </c>
      <c r="Q59" s="10" t="str">
        <f>IF(ISERROR(FIND("3",tblSalaries[[#This Row],[How many hours of a day you work on Excel]])),"",3)</f>
        <v/>
      </c>
      <c r="R59" s="10">
        <f>IF(ISERROR(FIND("4",tblSalaries[[#This Row],[How many hours of a day you work on Excel]])),"",4)</f>
        <v>4</v>
      </c>
      <c r="S59" s="10" t="str">
        <f>IF(ISERROR(FIND("5",tblSalaries[[#This Row],[How many hours of a day you work on Excel]])),"",5)</f>
        <v/>
      </c>
      <c r="T59" s="10">
        <f>IF(ISERROR(FIND("6",tblSalaries[[#This Row],[How many hours of a day you work on Excel]])),"",6)</f>
        <v>6</v>
      </c>
      <c r="U59" s="11" t="str">
        <f>IF(ISERROR(FIND("7",tblSalaries[[#This Row],[How many hours of a day you work on Excel]])),"",7)</f>
        <v/>
      </c>
      <c r="V59" s="11" t="str">
        <f>IF(ISERROR(FIND("8",tblSalaries[[#This Row],[How many hours of a day you work on Excel]])),"",8)</f>
        <v/>
      </c>
      <c r="W59" s="11">
        <f>IF(MAX(tblSalaries[[#This Row],[1 hour]:[8 hours]])=0,#N/A,MAX(tblSalaries[[#This Row],[1 hour]:[8 hours]]))</f>
        <v>6</v>
      </c>
      <c r="X59" s="11">
        <f>IF(ISERROR(tblSalaries[[#This Row],[max h]]),1,tblSalaries[[#This Row],[Salary in USD]]/tblSalaries[[#This Row],[max h]]/260)</f>
        <v>4.8076923076923075</v>
      </c>
      <c r="Y59" s="11">
        <f>IF(tblSalaries[[#This Row],[Years of Experience]]="",0,"0")</f>
        <v>0</v>
      </c>
      <c r="Z5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9" s="11">
        <f>IF(tblSalaries[[#This Row],[Salary in USD]]&lt;1000,1,0)</f>
        <v>0</v>
      </c>
      <c r="AB59" s="11">
        <f>IF(AND(tblSalaries[[#This Row],[Salary in USD]]&gt;1000,tblSalaries[[#This Row],[Salary in USD]]&lt;2000),1,0)</f>
        <v>0</v>
      </c>
    </row>
    <row r="60" spans="2:28" ht="15" customHeight="1">
      <c r="B60" t="s">
        <v>2063</v>
      </c>
      <c r="C60" s="1">
        <v>41054.269085648149</v>
      </c>
      <c r="D60" s="4" t="s">
        <v>103</v>
      </c>
      <c r="E60">
        <v>18000</v>
      </c>
      <c r="F60" t="s">
        <v>69</v>
      </c>
      <c r="G60">
        <f>tblSalaries[[#This Row],[clean Salary (in local currency)]]*VLOOKUP(tblSalaries[[#This Row],[Currency]],tblXrate[],2,FALSE)</f>
        <v>28371.208897211112</v>
      </c>
      <c r="H60" t="s">
        <v>104</v>
      </c>
      <c r="I60" t="s">
        <v>52</v>
      </c>
      <c r="J60" t="s">
        <v>71</v>
      </c>
      <c r="K60" t="str">
        <f>VLOOKUP(tblSalaries[[#This Row],[Where do you work]],tblCountries[[Actual]:[Mapping]],2,FALSE)</f>
        <v>UK</v>
      </c>
      <c r="L60" t="s">
        <v>25</v>
      </c>
      <c r="O60" s="10">
        <f>IF(ISERROR(FIND("1",tblSalaries[[#This Row],[How many hours of a day you work on Excel]])),"",1)</f>
        <v>1</v>
      </c>
      <c r="P60" s="11">
        <f>IF(ISERROR(FIND("2",tblSalaries[[#This Row],[How many hours of a day you work on Excel]])),"",2)</f>
        <v>2</v>
      </c>
      <c r="Q60" s="10" t="str">
        <f>IF(ISERROR(FIND("3",tblSalaries[[#This Row],[How many hours of a day you work on Excel]])),"",3)</f>
        <v/>
      </c>
      <c r="R60" s="10" t="str">
        <f>IF(ISERROR(FIND("4",tblSalaries[[#This Row],[How many hours of a day you work on Excel]])),"",4)</f>
        <v/>
      </c>
      <c r="S60" s="10" t="str">
        <f>IF(ISERROR(FIND("5",tblSalaries[[#This Row],[How many hours of a day you work on Excel]])),"",5)</f>
        <v/>
      </c>
      <c r="T60" s="10" t="str">
        <f>IF(ISERROR(FIND("6",tblSalaries[[#This Row],[How many hours of a day you work on Excel]])),"",6)</f>
        <v/>
      </c>
      <c r="U60" s="11" t="str">
        <f>IF(ISERROR(FIND("7",tblSalaries[[#This Row],[How many hours of a day you work on Excel]])),"",7)</f>
        <v/>
      </c>
      <c r="V60" s="11" t="str">
        <f>IF(ISERROR(FIND("8",tblSalaries[[#This Row],[How many hours of a day you work on Excel]])),"",8)</f>
        <v/>
      </c>
      <c r="W60" s="11">
        <f>IF(MAX(tblSalaries[[#This Row],[1 hour]:[8 hours]])=0,#N/A,MAX(tblSalaries[[#This Row],[1 hour]:[8 hours]]))</f>
        <v>2</v>
      </c>
      <c r="X60" s="11">
        <f>IF(ISERROR(tblSalaries[[#This Row],[max h]]),1,tblSalaries[[#This Row],[Salary in USD]]/tblSalaries[[#This Row],[max h]]/260)</f>
        <v>54.56001711002137</v>
      </c>
      <c r="Y60" s="11">
        <f>IF(tblSalaries[[#This Row],[Years of Experience]]="",0,"0")</f>
        <v>0</v>
      </c>
      <c r="Z6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0" s="11">
        <f>IF(tblSalaries[[#This Row],[Salary in USD]]&lt;1000,1,0)</f>
        <v>0</v>
      </c>
      <c r="AB60" s="11">
        <f>IF(AND(tblSalaries[[#This Row],[Salary in USD]]&gt;1000,tblSalaries[[#This Row],[Salary in USD]]&lt;2000),1,0)</f>
        <v>0</v>
      </c>
    </row>
    <row r="61" spans="2:28" ht="15" customHeight="1">
      <c r="B61" t="s">
        <v>2064</v>
      </c>
      <c r="C61" s="1">
        <v>41054.284317129626</v>
      </c>
      <c r="D61" s="4">
        <v>49000</v>
      </c>
      <c r="E61">
        <v>49000</v>
      </c>
      <c r="F61" t="s">
        <v>22</v>
      </c>
      <c r="G61">
        <f>tblSalaries[[#This Row],[clean Salary (in local currency)]]*VLOOKUP(tblSalaries[[#This Row],[Currency]],tblXrate[],2,FALSE)</f>
        <v>62249.572510588783</v>
      </c>
      <c r="H61" t="s">
        <v>105</v>
      </c>
      <c r="I61" t="s">
        <v>52</v>
      </c>
      <c r="J61" t="s">
        <v>106</v>
      </c>
      <c r="K61" t="str">
        <f>VLOOKUP(tblSalaries[[#This Row],[Where do you work]],tblCountries[[Actual]:[Mapping]],2,FALSE)</f>
        <v>France</v>
      </c>
      <c r="L61" t="s">
        <v>18</v>
      </c>
      <c r="O61" s="10" t="str">
        <f>IF(ISERROR(FIND("1",tblSalaries[[#This Row],[How many hours of a day you work on Excel]])),"",1)</f>
        <v/>
      </c>
      <c r="P61" s="11">
        <f>IF(ISERROR(FIND("2",tblSalaries[[#This Row],[How many hours of a day you work on Excel]])),"",2)</f>
        <v>2</v>
      </c>
      <c r="Q61" s="10">
        <f>IF(ISERROR(FIND("3",tblSalaries[[#This Row],[How many hours of a day you work on Excel]])),"",3)</f>
        <v>3</v>
      </c>
      <c r="R61" s="10" t="str">
        <f>IF(ISERROR(FIND("4",tblSalaries[[#This Row],[How many hours of a day you work on Excel]])),"",4)</f>
        <v/>
      </c>
      <c r="S61" s="10" t="str">
        <f>IF(ISERROR(FIND("5",tblSalaries[[#This Row],[How many hours of a day you work on Excel]])),"",5)</f>
        <v/>
      </c>
      <c r="T61" s="10" t="str">
        <f>IF(ISERROR(FIND("6",tblSalaries[[#This Row],[How many hours of a day you work on Excel]])),"",6)</f>
        <v/>
      </c>
      <c r="U61" s="11" t="str">
        <f>IF(ISERROR(FIND("7",tblSalaries[[#This Row],[How many hours of a day you work on Excel]])),"",7)</f>
        <v/>
      </c>
      <c r="V61" s="11" t="str">
        <f>IF(ISERROR(FIND("8",tblSalaries[[#This Row],[How many hours of a day you work on Excel]])),"",8)</f>
        <v/>
      </c>
      <c r="W61" s="11">
        <f>IF(MAX(tblSalaries[[#This Row],[1 hour]:[8 hours]])=0,#N/A,MAX(tblSalaries[[#This Row],[1 hour]:[8 hours]]))</f>
        <v>3</v>
      </c>
      <c r="X61" s="11">
        <f>IF(ISERROR(tblSalaries[[#This Row],[max h]]),1,tblSalaries[[#This Row],[Salary in USD]]/tblSalaries[[#This Row],[max h]]/260)</f>
        <v>79.807144244344599</v>
      </c>
      <c r="Y61" s="11">
        <f>IF(tblSalaries[[#This Row],[Years of Experience]]="",0,"0")</f>
        <v>0</v>
      </c>
      <c r="Z6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1" s="11">
        <f>IF(tblSalaries[[#This Row],[Salary in USD]]&lt;1000,1,0)</f>
        <v>0</v>
      </c>
      <c r="AB61" s="11">
        <f>IF(AND(tblSalaries[[#This Row],[Salary in USD]]&gt;1000,tblSalaries[[#This Row],[Salary in USD]]&lt;2000),1,0)</f>
        <v>0</v>
      </c>
    </row>
    <row r="62" spans="2:28" ht="15" customHeight="1">
      <c r="B62" t="s">
        <v>2065</v>
      </c>
      <c r="C62" s="1">
        <v>41054.290185185186</v>
      </c>
      <c r="D62" s="4">
        <v>38000</v>
      </c>
      <c r="E62">
        <v>38000</v>
      </c>
      <c r="F62" t="s">
        <v>6</v>
      </c>
      <c r="G62">
        <f>tblSalaries[[#This Row],[clean Salary (in local currency)]]*VLOOKUP(tblSalaries[[#This Row],[Currency]],tblXrate[],2,FALSE)</f>
        <v>38000</v>
      </c>
      <c r="H62" t="s">
        <v>72</v>
      </c>
      <c r="I62" t="s">
        <v>20</v>
      </c>
      <c r="J62" t="s">
        <v>15</v>
      </c>
      <c r="K62" t="str">
        <f>VLOOKUP(tblSalaries[[#This Row],[Where do you work]],tblCountries[[Actual]:[Mapping]],2,FALSE)</f>
        <v>USA</v>
      </c>
      <c r="L62" t="s">
        <v>9</v>
      </c>
      <c r="O62" s="10" t="str">
        <f>IF(ISERROR(FIND("1",tblSalaries[[#This Row],[How many hours of a day you work on Excel]])),"",1)</f>
        <v/>
      </c>
      <c r="P62" s="11" t="str">
        <f>IF(ISERROR(FIND("2",tblSalaries[[#This Row],[How many hours of a day you work on Excel]])),"",2)</f>
        <v/>
      </c>
      <c r="Q62" s="10" t="str">
        <f>IF(ISERROR(FIND("3",tblSalaries[[#This Row],[How many hours of a day you work on Excel]])),"",3)</f>
        <v/>
      </c>
      <c r="R62" s="10">
        <f>IF(ISERROR(FIND("4",tblSalaries[[#This Row],[How many hours of a day you work on Excel]])),"",4)</f>
        <v>4</v>
      </c>
      <c r="S62" s="10" t="str">
        <f>IF(ISERROR(FIND("5",tblSalaries[[#This Row],[How many hours of a day you work on Excel]])),"",5)</f>
        <v/>
      </c>
      <c r="T62" s="10">
        <f>IF(ISERROR(FIND("6",tblSalaries[[#This Row],[How many hours of a day you work on Excel]])),"",6)</f>
        <v>6</v>
      </c>
      <c r="U62" s="11" t="str">
        <f>IF(ISERROR(FIND("7",tblSalaries[[#This Row],[How many hours of a day you work on Excel]])),"",7)</f>
        <v/>
      </c>
      <c r="V62" s="11" t="str">
        <f>IF(ISERROR(FIND("8",tblSalaries[[#This Row],[How many hours of a day you work on Excel]])),"",8)</f>
        <v/>
      </c>
      <c r="W62" s="11">
        <f>IF(MAX(tblSalaries[[#This Row],[1 hour]:[8 hours]])=0,#N/A,MAX(tblSalaries[[#This Row],[1 hour]:[8 hours]]))</f>
        <v>6</v>
      </c>
      <c r="X62" s="11">
        <f>IF(ISERROR(tblSalaries[[#This Row],[max h]]),1,tblSalaries[[#This Row],[Salary in USD]]/tblSalaries[[#This Row],[max h]]/260)</f>
        <v>24.358974358974358</v>
      </c>
      <c r="Y62" s="11">
        <f>IF(tblSalaries[[#This Row],[Years of Experience]]="",0,"0")</f>
        <v>0</v>
      </c>
      <c r="Z6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2" s="11">
        <f>IF(tblSalaries[[#This Row],[Salary in USD]]&lt;1000,1,0)</f>
        <v>0</v>
      </c>
      <c r="AB62" s="11">
        <f>IF(AND(tblSalaries[[#This Row],[Salary in USD]]&gt;1000,tblSalaries[[#This Row],[Salary in USD]]&lt;2000),1,0)</f>
        <v>0</v>
      </c>
    </row>
    <row r="63" spans="2:28" ht="15" customHeight="1">
      <c r="B63" t="s">
        <v>2066</v>
      </c>
      <c r="C63" s="1">
        <v>41054.292268518519</v>
      </c>
      <c r="D63" s="4">
        <v>41000</v>
      </c>
      <c r="E63">
        <v>41000</v>
      </c>
      <c r="F63" t="s">
        <v>6</v>
      </c>
      <c r="G63">
        <f>tblSalaries[[#This Row],[clean Salary (in local currency)]]*VLOOKUP(tblSalaries[[#This Row],[Currency]],tblXrate[],2,FALSE)</f>
        <v>41000</v>
      </c>
      <c r="H63" t="s">
        <v>67</v>
      </c>
      <c r="I63" t="s">
        <v>67</v>
      </c>
      <c r="J63" t="s">
        <v>15</v>
      </c>
      <c r="K63" t="str">
        <f>VLOOKUP(tblSalaries[[#This Row],[Where do you work]],tblCountries[[Actual]:[Mapping]],2,FALSE)</f>
        <v>USA</v>
      </c>
      <c r="L63" t="s">
        <v>9</v>
      </c>
      <c r="O63" s="10" t="str">
        <f>IF(ISERROR(FIND("1",tblSalaries[[#This Row],[How many hours of a day you work on Excel]])),"",1)</f>
        <v/>
      </c>
      <c r="P63" s="11" t="str">
        <f>IF(ISERROR(FIND("2",tblSalaries[[#This Row],[How many hours of a day you work on Excel]])),"",2)</f>
        <v/>
      </c>
      <c r="Q63" s="10" t="str">
        <f>IF(ISERROR(FIND("3",tblSalaries[[#This Row],[How many hours of a day you work on Excel]])),"",3)</f>
        <v/>
      </c>
      <c r="R63" s="10">
        <f>IF(ISERROR(FIND("4",tblSalaries[[#This Row],[How many hours of a day you work on Excel]])),"",4)</f>
        <v>4</v>
      </c>
      <c r="S63" s="10" t="str">
        <f>IF(ISERROR(FIND("5",tblSalaries[[#This Row],[How many hours of a day you work on Excel]])),"",5)</f>
        <v/>
      </c>
      <c r="T63" s="10">
        <f>IF(ISERROR(FIND("6",tblSalaries[[#This Row],[How many hours of a day you work on Excel]])),"",6)</f>
        <v>6</v>
      </c>
      <c r="U63" s="11" t="str">
        <f>IF(ISERROR(FIND("7",tblSalaries[[#This Row],[How many hours of a day you work on Excel]])),"",7)</f>
        <v/>
      </c>
      <c r="V63" s="11" t="str">
        <f>IF(ISERROR(FIND("8",tblSalaries[[#This Row],[How many hours of a day you work on Excel]])),"",8)</f>
        <v/>
      </c>
      <c r="W63" s="11">
        <f>IF(MAX(tblSalaries[[#This Row],[1 hour]:[8 hours]])=0,#N/A,MAX(tblSalaries[[#This Row],[1 hour]:[8 hours]]))</f>
        <v>6</v>
      </c>
      <c r="X63" s="11">
        <f>IF(ISERROR(tblSalaries[[#This Row],[max h]]),1,tblSalaries[[#This Row],[Salary in USD]]/tblSalaries[[#This Row],[max h]]/260)</f>
        <v>26.282051282051281</v>
      </c>
      <c r="Y63" s="11">
        <f>IF(tblSalaries[[#This Row],[Years of Experience]]="",0,"0")</f>
        <v>0</v>
      </c>
      <c r="Z6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3" s="11">
        <f>IF(tblSalaries[[#This Row],[Salary in USD]]&lt;1000,1,0)</f>
        <v>0</v>
      </c>
      <c r="AB63" s="11">
        <f>IF(AND(tblSalaries[[#This Row],[Salary in USD]]&gt;1000,tblSalaries[[#This Row],[Salary in USD]]&lt;2000),1,0)</f>
        <v>0</v>
      </c>
    </row>
    <row r="64" spans="2:28" ht="15" customHeight="1">
      <c r="B64" t="s">
        <v>2067</v>
      </c>
      <c r="C64" s="1">
        <v>41054.299409722225</v>
      </c>
      <c r="D64" s="4">
        <v>68000</v>
      </c>
      <c r="E64">
        <v>68000</v>
      </c>
      <c r="F64" t="s">
        <v>6</v>
      </c>
      <c r="G64">
        <f>tblSalaries[[#This Row],[clean Salary (in local currency)]]*VLOOKUP(tblSalaries[[#This Row],[Currency]],tblXrate[],2,FALSE)</f>
        <v>68000</v>
      </c>
      <c r="H64" t="s">
        <v>107</v>
      </c>
      <c r="I64" t="s">
        <v>20</v>
      </c>
      <c r="J64" t="s">
        <v>15</v>
      </c>
      <c r="K64" t="str">
        <f>VLOOKUP(tblSalaries[[#This Row],[Where do you work]],tblCountries[[Actual]:[Mapping]],2,FALSE)</f>
        <v>USA</v>
      </c>
      <c r="L64" t="s">
        <v>13</v>
      </c>
      <c r="O64" s="10" t="str">
        <f>IF(ISERROR(FIND("1",tblSalaries[[#This Row],[How many hours of a day you work on Excel]])),"",1)</f>
        <v/>
      </c>
      <c r="P64" s="11" t="str">
        <f>IF(ISERROR(FIND("2",tblSalaries[[#This Row],[How many hours of a day you work on Excel]])),"",2)</f>
        <v/>
      </c>
      <c r="Q64" s="10" t="str">
        <f>IF(ISERROR(FIND("3",tblSalaries[[#This Row],[How many hours of a day you work on Excel]])),"",3)</f>
        <v/>
      </c>
      <c r="R64" s="10" t="str">
        <f>IF(ISERROR(FIND("4",tblSalaries[[#This Row],[How many hours of a day you work on Excel]])),"",4)</f>
        <v/>
      </c>
      <c r="S64" s="10" t="str">
        <f>IF(ISERROR(FIND("5",tblSalaries[[#This Row],[How many hours of a day you work on Excel]])),"",5)</f>
        <v/>
      </c>
      <c r="T64" s="10" t="str">
        <f>IF(ISERROR(FIND("6",tblSalaries[[#This Row],[How many hours of a day you work on Excel]])),"",6)</f>
        <v/>
      </c>
      <c r="U64" s="11" t="str">
        <f>IF(ISERROR(FIND("7",tblSalaries[[#This Row],[How many hours of a day you work on Excel]])),"",7)</f>
        <v/>
      </c>
      <c r="V64" s="11">
        <f>IF(ISERROR(FIND("8",tblSalaries[[#This Row],[How many hours of a day you work on Excel]])),"",8)</f>
        <v>8</v>
      </c>
      <c r="W64" s="11">
        <f>IF(MAX(tblSalaries[[#This Row],[1 hour]:[8 hours]])=0,#N/A,MAX(tblSalaries[[#This Row],[1 hour]:[8 hours]]))</f>
        <v>8</v>
      </c>
      <c r="X64" s="11">
        <f>IF(ISERROR(tblSalaries[[#This Row],[max h]]),1,tblSalaries[[#This Row],[Salary in USD]]/tblSalaries[[#This Row],[max h]]/260)</f>
        <v>32.692307692307693</v>
      </c>
      <c r="Y64" s="11">
        <f>IF(tblSalaries[[#This Row],[Years of Experience]]="",0,"0")</f>
        <v>0</v>
      </c>
      <c r="Z6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4" s="11">
        <f>IF(tblSalaries[[#This Row],[Salary in USD]]&lt;1000,1,0)</f>
        <v>0</v>
      </c>
      <c r="AB64" s="11">
        <f>IF(AND(tblSalaries[[#This Row],[Salary in USD]]&gt;1000,tblSalaries[[#This Row],[Salary in USD]]&lt;2000),1,0)</f>
        <v>0</v>
      </c>
    </row>
    <row r="65" spans="2:28" ht="15" customHeight="1">
      <c r="B65" t="s">
        <v>2068</v>
      </c>
      <c r="C65" s="1">
        <v>41054.301053240742</v>
      </c>
      <c r="D65" s="4">
        <v>56000</v>
      </c>
      <c r="E65">
        <v>56000</v>
      </c>
      <c r="F65" t="s">
        <v>86</v>
      </c>
      <c r="G65">
        <f>tblSalaries[[#This Row],[clean Salary (in local currency)]]*VLOOKUP(tblSalaries[[#This Row],[Currency]],tblXrate[],2,FALSE)</f>
        <v>55068.245289698301</v>
      </c>
      <c r="H65" t="s">
        <v>108</v>
      </c>
      <c r="I65" t="s">
        <v>20</v>
      </c>
      <c r="J65" t="s">
        <v>109</v>
      </c>
      <c r="K65" t="str">
        <f>VLOOKUP(tblSalaries[[#This Row],[Where do you work]],tblCountries[[Actual]:[Mapping]],2,FALSE)</f>
        <v>Canada</v>
      </c>
      <c r="L65" t="s">
        <v>13</v>
      </c>
      <c r="O65" s="10" t="str">
        <f>IF(ISERROR(FIND("1",tblSalaries[[#This Row],[How many hours of a day you work on Excel]])),"",1)</f>
        <v/>
      </c>
      <c r="P65" s="11" t="str">
        <f>IF(ISERROR(FIND("2",tblSalaries[[#This Row],[How many hours of a day you work on Excel]])),"",2)</f>
        <v/>
      </c>
      <c r="Q65" s="10" t="str">
        <f>IF(ISERROR(FIND("3",tblSalaries[[#This Row],[How many hours of a day you work on Excel]])),"",3)</f>
        <v/>
      </c>
      <c r="R65" s="10" t="str">
        <f>IF(ISERROR(FIND("4",tblSalaries[[#This Row],[How many hours of a day you work on Excel]])),"",4)</f>
        <v/>
      </c>
      <c r="S65" s="10" t="str">
        <f>IF(ISERROR(FIND("5",tblSalaries[[#This Row],[How many hours of a day you work on Excel]])),"",5)</f>
        <v/>
      </c>
      <c r="T65" s="10" t="str">
        <f>IF(ISERROR(FIND("6",tblSalaries[[#This Row],[How many hours of a day you work on Excel]])),"",6)</f>
        <v/>
      </c>
      <c r="U65" s="11" t="str">
        <f>IF(ISERROR(FIND("7",tblSalaries[[#This Row],[How many hours of a day you work on Excel]])),"",7)</f>
        <v/>
      </c>
      <c r="V65" s="11">
        <f>IF(ISERROR(FIND("8",tblSalaries[[#This Row],[How many hours of a day you work on Excel]])),"",8)</f>
        <v>8</v>
      </c>
      <c r="W65" s="11">
        <f>IF(MAX(tblSalaries[[#This Row],[1 hour]:[8 hours]])=0,#N/A,MAX(tblSalaries[[#This Row],[1 hour]:[8 hours]]))</f>
        <v>8</v>
      </c>
      <c r="X65" s="11">
        <f>IF(ISERROR(tblSalaries[[#This Row],[max h]]),1,tblSalaries[[#This Row],[Salary in USD]]/tblSalaries[[#This Row],[max h]]/260)</f>
        <v>26.475117927739568</v>
      </c>
      <c r="Y65" s="11">
        <f>IF(tblSalaries[[#This Row],[Years of Experience]]="",0,"0")</f>
        <v>0</v>
      </c>
      <c r="Z6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5" s="11">
        <f>IF(tblSalaries[[#This Row],[Salary in USD]]&lt;1000,1,0)</f>
        <v>0</v>
      </c>
      <c r="AB65" s="11">
        <f>IF(AND(tblSalaries[[#This Row],[Salary in USD]]&gt;1000,tblSalaries[[#This Row],[Salary in USD]]&lt;2000),1,0)</f>
        <v>0</v>
      </c>
    </row>
    <row r="66" spans="2:28" ht="15" customHeight="1">
      <c r="B66" t="s">
        <v>2069</v>
      </c>
      <c r="C66" s="1">
        <v>41054.302222222221</v>
      </c>
      <c r="D66" s="4">
        <v>61000</v>
      </c>
      <c r="E66">
        <v>61000</v>
      </c>
      <c r="F66" t="s">
        <v>6</v>
      </c>
      <c r="G66">
        <f>tblSalaries[[#This Row],[clean Salary (in local currency)]]*VLOOKUP(tblSalaries[[#This Row],[Currency]],tblXrate[],2,FALSE)</f>
        <v>61000</v>
      </c>
      <c r="H66" t="s">
        <v>110</v>
      </c>
      <c r="I66" t="s">
        <v>52</v>
      </c>
      <c r="J66" t="s">
        <v>111</v>
      </c>
      <c r="K66" t="str">
        <f>VLOOKUP(tblSalaries[[#This Row],[Where do you work]],tblCountries[[Actual]:[Mapping]],2,FALSE)</f>
        <v>Brasil</v>
      </c>
      <c r="L66" t="s">
        <v>13</v>
      </c>
      <c r="O66" s="10" t="str">
        <f>IF(ISERROR(FIND("1",tblSalaries[[#This Row],[How many hours of a day you work on Excel]])),"",1)</f>
        <v/>
      </c>
      <c r="P66" s="11" t="str">
        <f>IF(ISERROR(FIND("2",tblSalaries[[#This Row],[How many hours of a day you work on Excel]])),"",2)</f>
        <v/>
      </c>
      <c r="Q66" s="10" t="str">
        <f>IF(ISERROR(FIND("3",tblSalaries[[#This Row],[How many hours of a day you work on Excel]])),"",3)</f>
        <v/>
      </c>
      <c r="R66" s="10" t="str">
        <f>IF(ISERROR(FIND("4",tblSalaries[[#This Row],[How many hours of a day you work on Excel]])),"",4)</f>
        <v/>
      </c>
      <c r="S66" s="10" t="str">
        <f>IF(ISERROR(FIND("5",tblSalaries[[#This Row],[How many hours of a day you work on Excel]])),"",5)</f>
        <v/>
      </c>
      <c r="T66" s="10" t="str">
        <f>IF(ISERROR(FIND("6",tblSalaries[[#This Row],[How many hours of a day you work on Excel]])),"",6)</f>
        <v/>
      </c>
      <c r="U66" s="11" t="str">
        <f>IF(ISERROR(FIND("7",tblSalaries[[#This Row],[How many hours of a day you work on Excel]])),"",7)</f>
        <v/>
      </c>
      <c r="V66" s="11">
        <f>IF(ISERROR(FIND("8",tblSalaries[[#This Row],[How many hours of a day you work on Excel]])),"",8)</f>
        <v>8</v>
      </c>
      <c r="W66" s="11">
        <f>IF(MAX(tblSalaries[[#This Row],[1 hour]:[8 hours]])=0,#N/A,MAX(tblSalaries[[#This Row],[1 hour]:[8 hours]]))</f>
        <v>8</v>
      </c>
      <c r="X66" s="11">
        <f>IF(ISERROR(tblSalaries[[#This Row],[max h]]),1,tblSalaries[[#This Row],[Salary in USD]]/tblSalaries[[#This Row],[max h]]/260)</f>
        <v>29.326923076923077</v>
      </c>
      <c r="Y66" s="11">
        <f>IF(tblSalaries[[#This Row],[Years of Experience]]="",0,"0")</f>
        <v>0</v>
      </c>
      <c r="Z6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6" s="11">
        <f>IF(tblSalaries[[#This Row],[Salary in USD]]&lt;1000,1,0)</f>
        <v>0</v>
      </c>
      <c r="AB66" s="11">
        <f>IF(AND(tblSalaries[[#This Row],[Salary in USD]]&gt;1000,tblSalaries[[#This Row],[Salary in USD]]&lt;2000),1,0)</f>
        <v>0</v>
      </c>
    </row>
    <row r="67" spans="2:28" ht="15" customHeight="1">
      <c r="B67" t="s">
        <v>2070</v>
      </c>
      <c r="C67" s="1">
        <v>41054.304780092592</v>
      </c>
      <c r="D67" s="4">
        <v>43000</v>
      </c>
      <c r="E67">
        <v>43000</v>
      </c>
      <c r="F67" t="s">
        <v>22</v>
      </c>
      <c r="G67">
        <f>tblSalaries[[#This Row],[clean Salary (in local currency)]]*VLOOKUP(tblSalaries[[#This Row],[Currency]],tblXrate[],2,FALSE)</f>
        <v>54627.175876639136</v>
      </c>
      <c r="H67" t="s">
        <v>112</v>
      </c>
      <c r="I67" t="s">
        <v>356</v>
      </c>
      <c r="J67" t="s">
        <v>113</v>
      </c>
      <c r="K67" t="str">
        <f>VLOOKUP(tblSalaries[[#This Row],[Where do you work]],tblCountries[[Actual]:[Mapping]],2,FALSE)</f>
        <v>France</v>
      </c>
      <c r="L67" t="s">
        <v>9</v>
      </c>
      <c r="O67" s="10" t="str">
        <f>IF(ISERROR(FIND("1",tblSalaries[[#This Row],[How many hours of a day you work on Excel]])),"",1)</f>
        <v/>
      </c>
      <c r="P67" s="11" t="str">
        <f>IF(ISERROR(FIND("2",tblSalaries[[#This Row],[How many hours of a day you work on Excel]])),"",2)</f>
        <v/>
      </c>
      <c r="Q67" s="10" t="str">
        <f>IF(ISERROR(FIND("3",tblSalaries[[#This Row],[How many hours of a day you work on Excel]])),"",3)</f>
        <v/>
      </c>
      <c r="R67" s="10">
        <f>IF(ISERROR(FIND("4",tblSalaries[[#This Row],[How many hours of a day you work on Excel]])),"",4)</f>
        <v>4</v>
      </c>
      <c r="S67" s="10" t="str">
        <f>IF(ISERROR(FIND("5",tblSalaries[[#This Row],[How many hours of a day you work on Excel]])),"",5)</f>
        <v/>
      </c>
      <c r="T67" s="10">
        <f>IF(ISERROR(FIND("6",tblSalaries[[#This Row],[How many hours of a day you work on Excel]])),"",6)</f>
        <v>6</v>
      </c>
      <c r="U67" s="11" t="str">
        <f>IF(ISERROR(FIND("7",tblSalaries[[#This Row],[How many hours of a day you work on Excel]])),"",7)</f>
        <v/>
      </c>
      <c r="V67" s="11" t="str">
        <f>IF(ISERROR(FIND("8",tblSalaries[[#This Row],[How many hours of a day you work on Excel]])),"",8)</f>
        <v/>
      </c>
      <c r="W67" s="11">
        <f>IF(MAX(tblSalaries[[#This Row],[1 hour]:[8 hours]])=0,#N/A,MAX(tblSalaries[[#This Row],[1 hour]:[8 hours]]))</f>
        <v>6</v>
      </c>
      <c r="X67" s="11">
        <f>IF(ISERROR(tblSalaries[[#This Row],[max h]]),1,tblSalaries[[#This Row],[Salary in USD]]/tblSalaries[[#This Row],[max h]]/260)</f>
        <v>35.017420433743034</v>
      </c>
      <c r="Y67" s="11">
        <f>IF(tblSalaries[[#This Row],[Years of Experience]]="",0,"0")</f>
        <v>0</v>
      </c>
      <c r="Z6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7" s="11">
        <f>IF(tblSalaries[[#This Row],[Salary in USD]]&lt;1000,1,0)</f>
        <v>0</v>
      </c>
      <c r="AB67" s="11">
        <f>IF(AND(tblSalaries[[#This Row],[Salary in USD]]&gt;1000,tblSalaries[[#This Row],[Salary in USD]]&lt;2000),1,0)</f>
        <v>0</v>
      </c>
    </row>
    <row r="68" spans="2:28" ht="15" customHeight="1">
      <c r="B68" t="s">
        <v>2071</v>
      </c>
      <c r="C68" s="1">
        <v>41054.305648148147</v>
      </c>
      <c r="D68" s="4">
        <v>85000</v>
      </c>
      <c r="E68">
        <v>85000</v>
      </c>
      <c r="F68" t="s">
        <v>6</v>
      </c>
      <c r="G68">
        <f>tblSalaries[[#This Row],[clean Salary (in local currency)]]*VLOOKUP(tblSalaries[[#This Row],[Currency]],tblXrate[],2,FALSE)</f>
        <v>85000</v>
      </c>
      <c r="H68" t="s">
        <v>52</v>
      </c>
      <c r="I68" t="s">
        <v>52</v>
      </c>
      <c r="J68" t="s">
        <v>15</v>
      </c>
      <c r="K68" t="str">
        <f>VLOOKUP(tblSalaries[[#This Row],[Where do you work]],tblCountries[[Actual]:[Mapping]],2,FALSE)</f>
        <v>USA</v>
      </c>
      <c r="L68" t="s">
        <v>9</v>
      </c>
      <c r="O68" s="10" t="str">
        <f>IF(ISERROR(FIND("1",tblSalaries[[#This Row],[How many hours of a day you work on Excel]])),"",1)</f>
        <v/>
      </c>
      <c r="P68" s="11" t="str">
        <f>IF(ISERROR(FIND("2",tblSalaries[[#This Row],[How many hours of a day you work on Excel]])),"",2)</f>
        <v/>
      </c>
      <c r="Q68" s="10" t="str">
        <f>IF(ISERROR(FIND("3",tblSalaries[[#This Row],[How many hours of a day you work on Excel]])),"",3)</f>
        <v/>
      </c>
      <c r="R68" s="10">
        <f>IF(ISERROR(FIND("4",tblSalaries[[#This Row],[How many hours of a day you work on Excel]])),"",4)</f>
        <v>4</v>
      </c>
      <c r="S68" s="10" t="str">
        <f>IF(ISERROR(FIND("5",tblSalaries[[#This Row],[How many hours of a day you work on Excel]])),"",5)</f>
        <v/>
      </c>
      <c r="T68" s="10">
        <f>IF(ISERROR(FIND("6",tblSalaries[[#This Row],[How many hours of a day you work on Excel]])),"",6)</f>
        <v>6</v>
      </c>
      <c r="U68" s="11" t="str">
        <f>IF(ISERROR(FIND("7",tblSalaries[[#This Row],[How many hours of a day you work on Excel]])),"",7)</f>
        <v/>
      </c>
      <c r="V68" s="11" t="str">
        <f>IF(ISERROR(FIND("8",tblSalaries[[#This Row],[How many hours of a day you work on Excel]])),"",8)</f>
        <v/>
      </c>
      <c r="W68" s="11">
        <f>IF(MAX(tblSalaries[[#This Row],[1 hour]:[8 hours]])=0,#N/A,MAX(tblSalaries[[#This Row],[1 hour]:[8 hours]]))</f>
        <v>6</v>
      </c>
      <c r="X68" s="11">
        <f>IF(ISERROR(tblSalaries[[#This Row],[max h]]),1,tblSalaries[[#This Row],[Salary in USD]]/tblSalaries[[#This Row],[max h]]/260)</f>
        <v>54.487179487179482</v>
      </c>
      <c r="Y68" s="11">
        <f>IF(tblSalaries[[#This Row],[Years of Experience]]="",0,"0")</f>
        <v>0</v>
      </c>
      <c r="Z6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8" s="11">
        <f>IF(tblSalaries[[#This Row],[Salary in USD]]&lt;1000,1,0)</f>
        <v>0</v>
      </c>
      <c r="AB68" s="11">
        <f>IF(AND(tblSalaries[[#This Row],[Salary in USD]]&gt;1000,tblSalaries[[#This Row],[Salary in USD]]&lt;2000),1,0)</f>
        <v>0</v>
      </c>
    </row>
    <row r="69" spans="2:28" ht="15" customHeight="1">
      <c r="B69" t="s">
        <v>2072</v>
      </c>
      <c r="C69" s="1">
        <v>41054.306458333333</v>
      </c>
      <c r="D69" s="4" t="s">
        <v>114</v>
      </c>
      <c r="E69">
        <v>38000</v>
      </c>
      <c r="F69" t="s">
        <v>22</v>
      </c>
      <c r="G69">
        <f>tblSalaries[[#This Row],[clean Salary (in local currency)]]*VLOOKUP(tblSalaries[[#This Row],[Currency]],tblXrate[],2,FALSE)</f>
        <v>48275.178681681093</v>
      </c>
      <c r="H69" t="s">
        <v>115</v>
      </c>
      <c r="I69" t="s">
        <v>20</v>
      </c>
      <c r="J69" t="s">
        <v>96</v>
      </c>
      <c r="K69" t="str">
        <f>VLOOKUP(tblSalaries[[#This Row],[Where do you work]],tblCountries[[Actual]:[Mapping]],2,FALSE)</f>
        <v>Netherlands</v>
      </c>
      <c r="L69" t="s">
        <v>25</v>
      </c>
      <c r="O69" s="10">
        <f>IF(ISERROR(FIND("1",tblSalaries[[#This Row],[How many hours of a day you work on Excel]])),"",1)</f>
        <v>1</v>
      </c>
      <c r="P69" s="11">
        <f>IF(ISERROR(FIND("2",tblSalaries[[#This Row],[How many hours of a day you work on Excel]])),"",2)</f>
        <v>2</v>
      </c>
      <c r="Q69" s="10" t="str">
        <f>IF(ISERROR(FIND("3",tblSalaries[[#This Row],[How many hours of a day you work on Excel]])),"",3)</f>
        <v/>
      </c>
      <c r="R69" s="10" t="str">
        <f>IF(ISERROR(FIND("4",tblSalaries[[#This Row],[How many hours of a day you work on Excel]])),"",4)</f>
        <v/>
      </c>
      <c r="S69" s="10" t="str">
        <f>IF(ISERROR(FIND("5",tblSalaries[[#This Row],[How many hours of a day you work on Excel]])),"",5)</f>
        <v/>
      </c>
      <c r="T69" s="10" t="str">
        <f>IF(ISERROR(FIND("6",tblSalaries[[#This Row],[How many hours of a day you work on Excel]])),"",6)</f>
        <v/>
      </c>
      <c r="U69" s="11" t="str">
        <f>IF(ISERROR(FIND("7",tblSalaries[[#This Row],[How many hours of a day you work on Excel]])),"",7)</f>
        <v/>
      </c>
      <c r="V69" s="11" t="str">
        <f>IF(ISERROR(FIND("8",tblSalaries[[#This Row],[How many hours of a day you work on Excel]])),"",8)</f>
        <v/>
      </c>
      <c r="W69" s="11">
        <f>IF(MAX(tblSalaries[[#This Row],[1 hour]:[8 hours]])=0,#N/A,MAX(tblSalaries[[#This Row],[1 hour]:[8 hours]]))</f>
        <v>2</v>
      </c>
      <c r="X69" s="11">
        <f>IF(ISERROR(tblSalaries[[#This Row],[max h]]),1,tblSalaries[[#This Row],[Salary in USD]]/tblSalaries[[#This Row],[max h]]/260)</f>
        <v>92.836882080155945</v>
      </c>
      <c r="Y69" s="11">
        <f>IF(tblSalaries[[#This Row],[Years of Experience]]="",0,"0")</f>
        <v>0</v>
      </c>
      <c r="Z6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9" s="11">
        <f>IF(tblSalaries[[#This Row],[Salary in USD]]&lt;1000,1,0)</f>
        <v>0</v>
      </c>
      <c r="AB69" s="11">
        <f>IF(AND(tblSalaries[[#This Row],[Salary in USD]]&gt;1000,tblSalaries[[#This Row],[Salary in USD]]&lt;2000),1,0)</f>
        <v>0</v>
      </c>
    </row>
    <row r="70" spans="2:28" ht="15" customHeight="1">
      <c r="B70" t="s">
        <v>2073</v>
      </c>
      <c r="C70" s="1">
        <v>41054.309166666666</v>
      </c>
      <c r="D70" s="4">
        <v>85000</v>
      </c>
      <c r="E70">
        <v>85000</v>
      </c>
      <c r="F70" t="s">
        <v>82</v>
      </c>
      <c r="G70">
        <f>tblSalaries[[#This Row],[clean Salary (in local currency)]]*VLOOKUP(tblSalaries[[#This Row],[Currency]],tblXrate[],2,FALSE)</f>
        <v>86692.320794224041</v>
      </c>
      <c r="H70" t="s">
        <v>116</v>
      </c>
      <c r="I70" t="s">
        <v>4001</v>
      </c>
      <c r="J70" t="s">
        <v>84</v>
      </c>
      <c r="K70" t="str">
        <f>VLOOKUP(tblSalaries[[#This Row],[Where do you work]],tblCountries[[Actual]:[Mapping]],2,FALSE)</f>
        <v>Australia</v>
      </c>
      <c r="L70" t="s">
        <v>9</v>
      </c>
      <c r="O70" s="10" t="str">
        <f>IF(ISERROR(FIND("1",tblSalaries[[#This Row],[How many hours of a day you work on Excel]])),"",1)</f>
        <v/>
      </c>
      <c r="P70" s="11" t="str">
        <f>IF(ISERROR(FIND("2",tblSalaries[[#This Row],[How many hours of a day you work on Excel]])),"",2)</f>
        <v/>
      </c>
      <c r="Q70" s="10" t="str">
        <f>IF(ISERROR(FIND("3",tblSalaries[[#This Row],[How many hours of a day you work on Excel]])),"",3)</f>
        <v/>
      </c>
      <c r="R70" s="10">
        <f>IF(ISERROR(FIND("4",tblSalaries[[#This Row],[How many hours of a day you work on Excel]])),"",4)</f>
        <v>4</v>
      </c>
      <c r="S70" s="10" t="str">
        <f>IF(ISERROR(FIND("5",tblSalaries[[#This Row],[How many hours of a day you work on Excel]])),"",5)</f>
        <v/>
      </c>
      <c r="T70" s="10">
        <f>IF(ISERROR(FIND("6",tblSalaries[[#This Row],[How many hours of a day you work on Excel]])),"",6)</f>
        <v>6</v>
      </c>
      <c r="U70" s="11" t="str">
        <f>IF(ISERROR(FIND("7",tblSalaries[[#This Row],[How many hours of a day you work on Excel]])),"",7)</f>
        <v/>
      </c>
      <c r="V70" s="11" t="str">
        <f>IF(ISERROR(FIND("8",tblSalaries[[#This Row],[How many hours of a day you work on Excel]])),"",8)</f>
        <v/>
      </c>
      <c r="W70" s="11">
        <f>IF(MAX(tblSalaries[[#This Row],[1 hour]:[8 hours]])=0,#N/A,MAX(tblSalaries[[#This Row],[1 hour]:[8 hours]]))</f>
        <v>6</v>
      </c>
      <c r="X70" s="11">
        <f>IF(ISERROR(tblSalaries[[#This Row],[max h]]),1,tblSalaries[[#This Row],[Salary in USD]]/tblSalaries[[#This Row],[max h]]/260)</f>
        <v>55.572000509117977</v>
      </c>
      <c r="Y70" s="11">
        <f>IF(tblSalaries[[#This Row],[Years of Experience]]="",0,"0")</f>
        <v>0</v>
      </c>
      <c r="Z7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0" s="11">
        <f>IF(tblSalaries[[#This Row],[Salary in USD]]&lt;1000,1,0)</f>
        <v>0</v>
      </c>
      <c r="AB70" s="11">
        <f>IF(AND(tblSalaries[[#This Row],[Salary in USD]]&gt;1000,tblSalaries[[#This Row],[Salary in USD]]&lt;2000),1,0)</f>
        <v>0</v>
      </c>
    </row>
    <row r="71" spans="2:28" ht="15" customHeight="1">
      <c r="B71" t="s">
        <v>2074</v>
      </c>
      <c r="C71" s="1">
        <v>41054.311944444446</v>
      </c>
      <c r="D71" s="4">
        <v>85087</v>
      </c>
      <c r="E71">
        <v>85087</v>
      </c>
      <c r="F71" t="s">
        <v>6</v>
      </c>
      <c r="G71">
        <f>tblSalaries[[#This Row],[clean Salary (in local currency)]]*VLOOKUP(tblSalaries[[#This Row],[Currency]],tblXrate[],2,FALSE)</f>
        <v>85087</v>
      </c>
      <c r="H71" t="s">
        <v>117</v>
      </c>
      <c r="I71" t="s">
        <v>20</v>
      </c>
      <c r="J71" t="s">
        <v>15</v>
      </c>
      <c r="K71" t="str">
        <f>VLOOKUP(tblSalaries[[#This Row],[Where do you work]],tblCountries[[Actual]:[Mapping]],2,FALSE)</f>
        <v>USA</v>
      </c>
      <c r="L71" t="s">
        <v>18</v>
      </c>
      <c r="O71" s="10" t="str">
        <f>IF(ISERROR(FIND("1",tblSalaries[[#This Row],[How many hours of a day you work on Excel]])),"",1)</f>
        <v/>
      </c>
      <c r="P71" s="11">
        <f>IF(ISERROR(FIND("2",tblSalaries[[#This Row],[How many hours of a day you work on Excel]])),"",2)</f>
        <v>2</v>
      </c>
      <c r="Q71" s="10">
        <f>IF(ISERROR(FIND("3",tblSalaries[[#This Row],[How many hours of a day you work on Excel]])),"",3)</f>
        <v>3</v>
      </c>
      <c r="R71" s="10" t="str">
        <f>IF(ISERROR(FIND("4",tblSalaries[[#This Row],[How many hours of a day you work on Excel]])),"",4)</f>
        <v/>
      </c>
      <c r="S71" s="10" t="str">
        <f>IF(ISERROR(FIND("5",tblSalaries[[#This Row],[How many hours of a day you work on Excel]])),"",5)</f>
        <v/>
      </c>
      <c r="T71" s="10" t="str">
        <f>IF(ISERROR(FIND("6",tblSalaries[[#This Row],[How many hours of a day you work on Excel]])),"",6)</f>
        <v/>
      </c>
      <c r="U71" s="11" t="str">
        <f>IF(ISERROR(FIND("7",tblSalaries[[#This Row],[How many hours of a day you work on Excel]])),"",7)</f>
        <v/>
      </c>
      <c r="V71" s="11" t="str">
        <f>IF(ISERROR(FIND("8",tblSalaries[[#This Row],[How many hours of a day you work on Excel]])),"",8)</f>
        <v/>
      </c>
      <c r="W71" s="11">
        <f>IF(MAX(tblSalaries[[#This Row],[1 hour]:[8 hours]])=0,#N/A,MAX(tblSalaries[[#This Row],[1 hour]:[8 hours]]))</f>
        <v>3</v>
      </c>
      <c r="X71" s="11">
        <f>IF(ISERROR(tblSalaries[[#This Row],[max h]]),1,tblSalaries[[#This Row],[Salary in USD]]/tblSalaries[[#This Row],[max h]]/260)</f>
        <v>109.08589743589744</v>
      </c>
      <c r="Y71" s="11">
        <f>IF(tblSalaries[[#This Row],[Years of Experience]]="",0,"0")</f>
        <v>0</v>
      </c>
      <c r="Z7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1" s="11">
        <f>IF(tblSalaries[[#This Row],[Salary in USD]]&lt;1000,1,0)</f>
        <v>0</v>
      </c>
      <c r="AB71" s="11">
        <f>IF(AND(tblSalaries[[#This Row],[Salary in USD]]&gt;1000,tblSalaries[[#This Row],[Salary in USD]]&lt;2000),1,0)</f>
        <v>0</v>
      </c>
    </row>
    <row r="72" spans="2:28" ht="15" customHeight="1">
      <c r="B72" t="s">
        <v>2075</v>
      </c>
      <c r="C72" s="1">
        <v>41054.318310185183</v>
      </c>
      <c r="D72" s="4">
        <v>50000</v>
      </c>
      <c r="E72">
        <v>50000</v>
      </c>
      <c r="F72" t="s">
        <v>6</v>
      </c>
      <c r="G72">
        <f>tblSalaries[[#This Row],[clean Salary (in local currency)]]*VLOOKUP(tblSalaries[[#This Row],[Currency]],tblXrate[],2,FALSE)</f>
        <v>50000</v>
      </c>
      <c r="H72" t="s">
        <v>118</v>
      </c>
      <c r="I72" t="s">
        <v>20</v>
      </c>
      <c r="J72" t="s">
        <v>15</v>
      </c>
      <c r="K72" t="str">
        <f>VLOOKUP(tblSalaries[[#This Row],[Where do you work]],tblCountries[[Actual]:[Mapping]],2,FALSE)</f>
        <v>USA</v>
      </c>
      <c r="L72" t="s">
        <v>13</v>
      </c>
      <c r="O72" s="10" t="str">
        <f>IF(ISERROR(FIND("1",tblSalaries[[#This Row],[How many hours of a day you work on Excel]])),"",1)</f>
        <v/>
      </c>
      <c r="P72" s="11" t="str">
        <f>IF(ISERROR(FIND("2",tblSalaries[[#This Row],[How many hours of a day you work on Excel]])),"",2)</f>
        <v/>
      </c>
      <c r="Q72" s="10" t="str">
        <f>IF(ISERROR(FIND("3",tblSalaries[[#This Row],[How many hours of a day you work on Excel]])),"",3)</f>
        <v/>
      </c>
      <c r="R72" s="10" t="str">
        <f>IF(ISERROR(FIND("4",tblSalaries[[#This Row],[How many hours of a day you work on Excel]])),"",4)</f>
        <v/>
      </c>
      <c r="S72" s="10" t="str">
        <f>IF(ISERROR(FIND("5",tblSalaries[[#This Row],[How many hours of a day you work on Excel]])),"",5)</f>
        <v/>
      </c>
      <c r="T72" s="10" t="str">
        <f>IF(ISERROR(FIND("6",tblSalaries[[#This Row],[How many hours of a day you work on Excel]])),"",6)</f>
        <v/>
      </c>
      <c r="U72" s="11" t="str">
        <f>IF(ISERROR(FIND("7",tblSalaries[[#This Row],[How many hours of a day you work on Excel]])),"",7)</f>
        <v/>
      </c>
      <c r="V72" s="11">
        <f>IF(ISERROR(FIND("8",tblSalaries[[#This Row],[How many hours of a day you work on Excel]])),"",8)</f>
        <v>8</v>
      </c>
      <c r="W72" s="11">
        <f>IF(MAX(tblSalaries[[#This Row],[1 hour]:[8 hours]])=0,#N/A,MAX(tblSalaries[[#This Row],[1 hour]:[8 hours]]))</f>
        <v>8</v>
      </c>
      <c r="X72" s="11">
        <f>IF(ISERROR(tblSalaries[[#This Row],[max h]]),1,tblSalaries[[#This Row],[Salary in USD]]/tblSalaries[[#This Row],[max h]]/260)</f>
        <v>24.03846153846154</v>
      </c>
      <c r="Y72" s="11">
        <f>IF(tblSalaries[[#This Row],[Years of Experience]]="",0,"0")</f>
        <v>0</v>
      </c>
      <c r="Z7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2" s="11">
        <f>IF(tblSalaries[[#This Row],[Salary in USD]]&lt;1000,1,0)</f>
        <v>0</v>
      </c>
      <c r="AB72" s="11">
        <f>IF(AND(tblSalaries[[#This Row],[Salary in USD]]&gt;1000,tblSalaries[[#This Row],[Salary in USD]]&lt;2000),1,0)</f>
        <v>0</v>
      </c>
    </row>
    <row r="73" spans="2:28" ht="15" customHeight="1">
      <c r="B73" t="s">
        <v>2076</v>
      </c>
      <c r="C73" s="1">
        <v>41054.324305555558</v>
      </c>
      <c r="D73" s="4">
        <v>100000</v>
      </c>
      <c r="E73">
        <v>100000</v>
      </c>
      <c r="F73" t="s">
        <v>6</v>
      </c>
      <c r="G73">
        <f>tblSalaries[[#This Row],[clean Salary (in local currency)]]*VLOOKUP(tblSalaries[[#This Row],[Currency]],tblXrate[],2,FALSE)</f>
        <v>100000</v>
      </c>
      <c r="H73" t="s">
        <v>119</v>
      </c>
      <c r="I73" t="s">
        <v>52</v>
      </c>
      <c r="J73" t="s">
        <v>120</v>
      </c>
      <c r="K73" t="str">
        <f>VLOOKUP(tblSalaries[[#This Row],[Where do you work]],tblCountries[[Actual]:[Mapping]],2,FALSE)</f>
        <v>South Africa</v>
      </c>
      <c r="L73" t="s">
        <v>9</v>
      </c>
      <c r="O73" s="10" t="str">
        <f>IF(ISERROR(FIND("1",tblSalaries[[#This Row],[How many hours of a day you work on Excel]])),"",1)</f>
        <v/>
      </c>
      <c r="P73" s="11" t="str">
        <f>IF(ISERROR(FIND("2",tblSalaries[[#This Row],[How many hours of a day you work on Excel]])),"",2)</f>
        <v/>
      </c>
      <c r="Q73" s="10" t="str">
        <f>IF(ISERROR(FIND("3",tblSalaries[[#This Row],[How many hours of a day you work on Excel]])),"",3)</f>
        <v/>
      </c>
      <c r="R73" s="10">
        <f>IF(ISERROR(FIND("4",tblSalaries[[#This Row],[How many hours of a day you work on Excel]])),"",4)</f>
        <v>4</v>
      </c>
      <c r="S73" s="10" t="str">
        <f>IF(ISERROR(FIND("5",tblSalaries[[#This Row],[How many hours of a day you work on Excel]])),"",5)</f>
        <v/>
      </c>
      <c r="T73" s="10">
        <f>IF(ISERROR(FIND("6",tblSalaries[[#This Row],[How many hours of a day you work on Excel]])),"",6)</f>
        <v>6</v>
      </c>
      <c r="U73" s="11" t="str">
        <f>IF(ISERROR(FIND("7",tblSalaries[[#This Row],[How many hours of a day you work on Excel]])),"",7)</f>
        <v/>
      </c>
      <c r="V73" s="11" t="str">
        <f>IF(ISERROR(FIND("8",tblSalaries[[#This Row],[How many hours of a day you work on Excel]])),"",8)</f>
        <v/>
      </c>
      <c r="W73" s="11">
        <f>IF(MAX(tblSalaries[[#This Row],[1 hour]:[8 hours]])=0,#N/A,MAX(tblSalaries[[#This Row],[1 hour]:[8 hours]]))</f>
        <v>6</v>
      </c>
      <c r="X73" s="11">
        <f>IF(ISERROR(tblSalaries[[#This Row],[max h]]),1,tblSalaries[[#This Row],[Salary in USD]]/tblSalaries[[#This Row],[max h]]/260)</f>
        <v>64.102564102564102</v>
      </c>
      <c r="Y73" s="11">
        <f>IF(tblSalaries[[#This Row],[Years of Experience]]="",0,"0")</f>
        <v>0</v>
      </c>
      <c r="Z7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3" s="11">
        <f>IF(tblSalaries[[#This Row],[Salary in USD]]&lt;1000,1,0)</f>
        <v>0</v>
      </c>
      <c r="AB73" s="11">
        <f>IF(AND(tblSalaries[[#This Row],[Salary in USD]]&gt;1000,tblSalaries[[#This Row],[Salary in USD]]&lt;2000),1,0)</f>
        <v>0</v>
      </c>
    </row>
    <row r="74" spans="2:28" ht="15" customHeight="1">
      <c r="B74" t="s">
        <v>2077</v>
      </c>
      <c r="C74" s="1">
        <v>41054.950694444444</v>
      </c>
      <c r="D74" s="4">
        <v>57000</v>
      </c>
      <c r="E74">
        <v>57000</v>
      </c>
      <c r="F74" t="s">
        <v>6</v>
      </c>
      <c r="G74">
        <f>tblSalaries[[#This Row],[clean Salary (in local currency)]]*VLOOKUP(tblSalaries[[#This Row],[Currency]],tblXrate[],2,FALSE)</f>
        <v>57000</v>
      </c>
      <c r="H74" t="s">
        <v>121</v>
      </c>
      <c r="I74" t="s">
        <v>20</v>
      </c>
      <c r="J74" t="s">
        <v>15</v>
      </c>
      <c r="K74" t="str">
        <f>VLOOKUP(tblSalaries[[#This Row],[Where do you work]],tblCountries[[Actual]:[Mapping]],2,FALSE)</f>
        <v>USA</v>
      </c>
      <c r="L74" t="s">
        <v>9</v>
      </c>
      <c r="O74" s="10" t="str">
        <f>IF(ISERROR(FIND("1",tblSalaries[[#This Row],[How many hours of a day you work on Excel]])),"",1)</f>
        <v/>
      </c>
      <c r="P74" s="11" t="str">
        <f>IF(ISERROR(FIND("2",tblSalaries[[#This Row],[How many hours of a day you work on Excel]])),"",2)</f>
        <v/>
      </c>
      <c r="Q74" s="10" t="str">
        <f>IF(ISERROR(FIND("3",tblSalaries[[#This Row],[How many hours of a day you work on Excel]])),"",3)</f>
        <v/>
      </c>
      <c r="R74" s="10">
        <f>IF(ISERROR(FIND("4",tblSalaries[[#This Row],[How many hours of a day you work on Excel]])),"",4)</f>
        <v>4</v>
      </c>
      <c r="S74" s="10" t="str">
        <f>IF(ISERROR(FIND("5",tblSalaries[[#This Row],[How many hours of a day you work on Excel]])),"",5)</f>
        <v/>
      </c>
      <c r="T74" s="10">
        <f>IF(ISERROR(FIND("6",tblSalaries[[#This Row],[How many hours of a day you work on Excel]])),"",6)</f>
        <v>6</v>
      </c>
      <c r="U74" s="11" t="str">
        <f>IF(ISERROR(FIND("7",tblSalaries[[#This Row],[How many hours of a day you work on Excel]])),"",7)</f>
        <v/>
      </c>
      <c r="V74" s="11" t="str">
        <f>IF(ISERROR(FIND("8",tblSalaries[[#This Row],[How many hours of a day you work on Excel]])),"",8)</f>
        <v/>
      </c>
      <c r="W74" s="11">
        <f>IF(MAX(tblSalaries[[#This Row],[1 hour]:[8 hours]])=0,#N/A,MAX(tblSalaries[[#This Row],[1 hour]:[8 hours]]))</f>
        <v>6</v>
      </c>
      <c r="X74" s="11">
        <f>IF(ISERROR(tblSalaries[[#This Row],[max h]]),1,tblSalaries[[#This Row],[Salary in USD]]/tblSalaries[[#This Row],[max h]]/260)</f>
        <v>36.53846153846154</v>
      </c>
      <c r="Y74" s="11">
        <f>IF(tblSalaries[[#This Row],[Years of Experience]]="",0,"0")</f>
        <v>0</v>
      </c>
      <c r="Z7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4" s="11">
        <f>IF(tblSalaries[[#This Row],[Salary in USD]]&lt;1000,1,0)</f>
        <v>0</v>
      </c>
      <c r="AB74" s="11">
        <f>IF(AND(tblSalaries[[#This Row],[Salary in USD]]&gt;1000,tblSalaries[[#This Row],[Salary in USD]]&lt;2000),1,0)</f>
        <v>0</v>
      </c>
    </row>
    <row r="75" spans="2:28" ht="15" customHeight="1">
      <c r="B75" t="s">
        <v>2078</v>
      </c>
      <c r="C75" s="1">
        <v>41054.953101851854</v>
      </c>
      <c r="D75" s="4">
        <v>75000</v>
      </c>
      <c r="E75">
        <v>75000</v>
      </c>
      <c r="F75" t="s">
        <v>6</v>
      </c>
      <c r="G75">
        <f>tblSalaries[[#This Row],[clean Salary (in local currency)]]*VLOOKUP(tblSalaries[[#This Row],[Currency]],tblXrate[],2,FALSE)</f>
        <v>75000</v>
      </c>
      <c r="H75" t="s">
        <v>122</v>
      </c>
      <c r="I75" t="s">
        <v>52</v>
      </c>
      <c r="J75" t="s">
        <v>15</v>
      </c>
      <c r="K75" t="str">
        <f>VLOOKUP(tblSalaries[[#This Row],[Where do you work]],tblCountries[[Actual]:[Mapping]],2,FALSE)</f>
        <v>USA</v>
      </c>
      <c r="L75" t="s">
        <v>13</v>
      </c>
      <c r="O75" s="10" t="str">
        <f>IF(ISERROR(FIND("1",tblSalaries[[#This Row],[How many hours of a day you work on Excel]])),"",1)</f>
        <v/>
      </c>
      <c r="P75" s="11" t="str">
        <f>IF(ISERROR(FIND("2",tblSalaries[[#This Row],[How many hours of a day you work on Excel]])),"",2)</f>
        <v/>
      </c>
      <c r="Q75" s="10" t="str">
        <f>IF(ISERROR(FIND("3",tblSalaries[[#This Row],[How many hours of a day you work on Excel]])),"",3)</f>
        <v/>
      </c>
      <c r="R75" s="10" t="str">
        <f>IF(ISERROR(FIND("4",tblSalaries[[#This Row],[How many hours of a day you work on Excel]])),"",4)</f>
        <v/>
      </c>
      <c r="S75" s="10" t="str">
        <f>IF(ISERROR(FIND("5",tblSalaries[[#This Row],[How many hours of a day you work on Excel]])),"",5)</f>
        <v/>
      </c>
      <c r="T75" s="10" t="str">
        <f>IF(ISERROR(FIND("6",tblSalaries[[#This Row],[How many hours of a day you work on Excel]])),"",6)</f>
        <v/>
      </c>
      <c r="U75" s="11" t="str">
        <f>IF(ISERROR(FIND("7",tblSalaries[[#This Row],[How many hours of a day you work on Excel]])),"",7)</f>
        <v/>
      </c>
      <c r="V75" s="11">
        <f>IF(ISERROR(FIND("8",tblSalaries[[#This Row],[How many hours of a day you work on Excel]])),"",8)</f>
        <v>8</v>
      </c>
      <c r="W75" s="11">
        <f>IF(MAX(tblSalaries[[#This Row],[1 hour]:[8 hours]])=0,#N/A,MAX(tblSalaries[[#This Row],[1 hour]:[8 hours]]))</f>
        <v>8</v>
      </c>
      <c r="X75" s="11">
        <f>IF(ISERROR(tblSalaries[[#This Row],[max h]]),1,tblSalaries[[#This Row],[Salary in USD]]/tblSalaries[[#This Row],[max h]]/260)</f>
        <v>36.057692307692307</v>
      </c>
      <c r="Y75" s="11">
        <f>IF(tblSalaries[[#This Row],[Years of Experience]]="",0,"0")</f>
        <v>0</v>
      </c>
      <c r="Z7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5" s="11">
        <f>IF(tblSalaries[[#This Row],[Salary in USD]]&lt;1000,1,0)</f>
        <v>0</v>
      </c>
      <c r="AB75" s="11">
        <f>IF(AND(tblSalaries[[#This Row],[Salary in USD]]&gt;1000,tblSalaries[[#This Row],[Salary in USD]]&lt;2000),1,0)</f>
        <v>0</v>
      </c>
    </row>
    <row r="76" spans="2:28" ht="15" customHeight="1">
      <c r="B76" t="s">
        <v>2079</v>
      </c>
      <c r="C76" s="1">
        <v>41054.957696759258</v>
      </c>
      <c r="D76" s="4" t="s">
        <v>123</v>
      </c>
      <c r="E76">
        <v>100000</v>
      </c>
      <c r="F76" t="s">
        <v>82</v>
      </c>
      <c r="G76">
        <f>tblSalaries[[#This Row],[clean Salary (in local currency)]]*VLOOKUP(tblSalaries[[#This Row],[Currency]],tblXrate[],2,FALSE)</f>
        <v>101990.96564026357</v>
      </c>
      <c r="H76" t="s">
        <v>124</v>
      </c>
      <c r="I76" t="s">
        <v>52</v>
      </c>
      <c r="J76" t="s">
        <v>84</v>
      </c>
      <c r="K76" t="str">
        <f>VLOOKUP(tblSalaries[[#This Row],[Where do you work]],tblCountries[[Actual]:[Mapping]],2,FALSE)</f>
        <v>Australia</v>
      </c>
      <c r="L76" t="s">
        <v>9</v>
      </c>
      <c r="O76" s="10" t="str">
        <f>IF(ISERROR(FIND("1",tblSalaries[[#This Row],[How many hours of a day you work on Excel]])),"",1)</f>
        <v/>
      </c>
      <c r="P76" s="11" t="str">
        <f>IF(ISERROR(FIND("2",tblSalaries[[#This Row],[How many hours of a day you work on Excel]])),"",2)</f>
        <v/>
      </c>
      <c r="Q76" s="10" t="str">
        <f>IF(ISERROR(FIND("3",tblSalaries[[#This Row],[How many hours of a day you work on Excel]])),"",3)</f>
        <v/>
      </c>
      <c r="R76" s="10">
        <f>IF(ISERROR(FIND("4",tblSalaries[[#This Row],[How many hours of a day you work on Excel]])),"",4)</f>
        <v>4</v>
      </c>
      <c r="S76" s="10" t="str">
        <f>IF(ISERROR(FIND("5",tblSalaries[[#This Row],[How many hours of a day you work on Excel]])),"",5)</f>
        <v/>
      </c>
      <c r="T76" s="10">
        <f>IF(ISERROR(FIND("6",tblSalaries[[#This Row],[How many hours of a day you work on Excel]])),"",6)</f>
        <v>6</v>
      </c>
      <c r="U76" s="11" t="str">
        <f>IF(ISERROR(FIND("7",tblSalaries[[#This Row],[How many hours of a day you work on Excel]])),"",7)</f>
        <v/>
      </c>
      <c r="V76" s="11" t="str">
        <f>IF(ISERROR(FIND("8",tblSalaries[[#This Row],[How many hours of a day you work on Excel]])),"",8)</f>
        <v/>
      </c>
      <c r="W76" s="11">
        <f>IF(MAX(tblSalaries[[#This Row],[1 hour]:[8 hours]])=0,#N/A,MAX(tblSalaries[[#This Row],[1 hour]:[8 hours]]))</f>
        <v>6</v>
      </c>
      <c r="X76" s="11">
        <f>IF(ISERROR(tblSalaries[[#This Row],[max h]]),1,tblSalaries[[#This Row],[Salary in USD]]/tblSalaries[[#This Row],[max h]]/260)</f>
        <v>65.378824128374092</v>
      </c>
      <c r="Y76" s="11">
        <f>IF(tblSalaries[[#This Row],[Years of Experience]]="",0,"0")</f>
        <v>0</v>
      </c>
      <c r="Z7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6" s="11">
        <f>IF(tblSalaries[[#This Row],[Salary in USD]]&lt;1000,1,0)</f>
        <v>0</v>
      </c>
      <c r="AB76" s="11">
        <f>IF(AND(tblSalaries[[#This Row],[Salary in USD]]&gt;1000,tblSalaries[[#This Row],[Salary in USD]]&lt;2000),1,0)</f>
        <v>0</v>
      </c>
    </row>
    <row r="77" spans="2:28" ht="15" customHeight="1">
      <c r="B77" t="s">
        <v>2080</v>
      </c>
      <c r="C77" s="1">
        <v>41054.95925925926</v>
      </c>
      <c r="D77" s="4">
        <v>2785</v>
      </c>
      <c r="E77">
        <v>33420</v>
      </c>
      <c r="F77" t="s">
        <v>6</v>
      </c>
      <c r="G77">
        <f>tblSalaries[[#This Row],[clean Salary (in local currency)]]*VLOOKUP(tblSalaries[[#This Row],[Currency]],tblXrate[],2,FALSE)</f>
        <v>33420</v>
      </c>
      <c r="H77" t="s">
        <v>125</v>
      </c>
      <c r="I77" t="s">
        <v>52</v>
      </c>
      <c r="J77" t="s">
        <v>126</v>
      </c>
      <c r="K77" t="str">
        <f>VLOOKUP(tblSalaries[[#This Row],[Where do you work]],tblCountries[[Actual]:[Mapping]],2,FALSE)</f>
        <v>UAE</v>
      </c>
      <c r="L77" t="s">
        <v>13</v>
      </c>
      <c r="O77" s="10" t="str">
        <f>IF(ISERROR(FIND("1",tblSalaries[[#This Row],[How many hours of a day you work on Excel]])),"",1)</f>
        <v/>
      </c>
      <c r="P77" s="11" t="str">
        <f>IF(ISERROR(FIND("2",tblSalaries[[#This Row],[How many hours of a day you work on Excel]])),"",2)</f>
        <v/>
      </c>
      <c r="Q77" s="10" t="str">
        <f>IF(ISERROR(FIND("3",tblSalaries[[#This Row],[How many hours of a day you work on Excel]])),"",3)</f>
        <v/>
      </c>
      <c r="R77" s="10" t="str">
        <f>IF(ISERROR(FIND("4",tblSalaries[[#This Row],[How many hours of a day you work on Excel]])),"",4)</f>
        <v/>
      </c>
      <c r="S77" s="10" t="str">
        <f>IF(ISERROR(FIND("5",tblSalaries[[#This Row],[How many hours of a day you work on Excel]])),"",5)</f>
        <v/>
      </c>
      <c r="T77" s="10" t="str">
        <f>IF(ISERROR(FIND("6",tblSalaries[[#This Row],[How many hours of a day you work on Excel]])),"",6)</f>
        <v/>
      </c>
      <c r="U77" s="11" t="str">
        <f>IF(ISERROR(FIND("7",tblSalaries[[#This Row],[How many hours of a day you work on Excel]])),"",7)</f>
        <v/>
      </c>
      <c r="V77" s="11">
        <f>IF(ISERROR(FIND("8",tblSalaries[[#This Row],[How many hours of a day you work on Excel]])),"",8)</f>
        <v>8</v>
      </c>
      <c r="W77" s="11">
        <f>IF(MAX(tblSalaries[[#This Row],[1 hour]:[8 hours]])=0,#N/A,MAX(tblSalaries[[#This Row],[1 hour]:[8 hours]]))</f>
        <v>8</v>
      </c>
      <c r="X77" s="11">
        <f>IF(ISERROR(tblSalaries[[#This Row],[max h]]),1,tblSalaries[[#This Row],[Salary in USD]]/tblSalaries[[#This Row],[max h]]/260)</f>
        <v>16.067307692307693</v>
      </c>
      <c r="Y77" s="11">
        <f>IF(tblSalaries[[#This Row],[Years of Experience]]="",0,"0")</f>
        <v>0</v>
      </c>
      <c r="Z7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7" s="11">
        <f>IF(tblSalaries[[#This Row],[Salary in USD]]&lt;1000,1,0)</f>
        <v>0</v>
      </c>
      <c r="AB77" s="11">
        <f>IF(AND(tblSalaries[[#This Row],[Salary in USD]]&gt;1000,tblSalaries[[#This Row],[Salary in USD]]&lt;2000),1,0)</f>
        <v>0</v>
      </c>
    </row>
    <row r="78" spans="2:28" ht="15" customHeight="1">
      <c r="B78" t="s">
        <v>2081</v>
      </c>
      <c r="C78" s="1">
        <v>41054.960416666669</v>
      </c>
      <c r="D78" s="4">
        <v>59450</v>
      </c>
      <c r="E78">
        <v>59450</v>
      </c>
      <c r="F78" t="s">
        <v>86</v>
      </c>
      <c r="G78">
        <f>tblSalaries[[#This Row],[clean Salary (in local currency)]]*VLOOKUP(tblSalaries[[#This Row],[Currency]],tblXrate[],2,FALSE)</f>
        <v>58460.842544152933</v>
      </c>
      <c r="H78" t="s">
        <v>127</v>
      </c>
      <c r="I78" t="s">
        <v>67</v>
      </c>
      <c r="J78" t="s">
        <v>88</v>
      </c>
      <c r="K78" t="str">
        <f>VLOOKUP(tblSalaries[[#This Row],[Where do you work]],tblCountries[[Actual]:[Mapping]],2,FALSE)</f>
        <v>Canada</v>
      </c>
      <c r="L78" t="s">
        <v>13</v>
      </c>
      <c r="O78" s="10" t="str">
        <f>IF(ISERROR(FIND("1",tblSalaries[[#This Row],[How many hours of a day you work on Excel]])),"",1)</f>
        <v/>
      </c>
      <c r="P78" s="11" t="str">
        <f>IF(ISERROR(FIND("2",tblSalaries[[#This Row],[How many hours of a day you work on Excel]])),"",2)</f>
        <v/>
      </c>
      <c r="Q78" s="10" t="str">
        <f>IF(ISERROR(FIND("3",tblSalaries[[#This Row],[How many hours of a day you work on Excel]])),"",3)</f>
        <v/>
      </c>
      <c r="R78" s="10" t="str">
        <f>IF(ISERROR(FIND("4",tblSalaries[[#This Row],[How many hours of a day you work on Excel]])),"",4)</f>
        <v/>
      </c>
      <c r="S78" s="10" t="str">
        <f>IF(ISERROR(FIND("5",tblSalaries[[#This Row],[How many hours of a day you work on Excel]])),"",5)</f>
        <v/>
      </c>
      <c r="T78" s="10" t="str">
        <f>IF(ISERROR(FIND("6",tblSalaries[[#This Row],[How many hours of a day you work on Excel]])),"",6)</f>
        <v/>
      </c>
      <c r="U78" s="11" t="str">
        <f>IF(ISERROR(FIND("7",tblSalaries[[#This Row],[How many hours of a day you work on Excel]])),"",7)</f>
        <v/>
      </c>
      <c r="V78" s="11">
        <f>IF(ISERROR(FIND("8",tblSalaries[[#This Row],[How many hours of a day you work on Excel]])),"",8)</f>
        <v>8</v>
      </c>
      <c r="W78" s="11">
        <f>IF(MAX(tblSalaries[[#This Row],[1 hour]:[8 hours]])=0,#N/A,MAX(tblSalaries[[#This Row],[1 hour]:[8 hours]]))</f>
        <v>8</v>
      </c>
      <c r="X78" s="11">
        <f>IF(ISERROR(tblSalaries[[#This Row],[max h]]),1,tblSalaries[[#This Row],[Salary in USD]]/tblSalaries[[#This Row],[max h]]/260)</f>
        <v>28.106174300073526</v>
      </c>
      <c r="Y78" s="11">
        <f>IF(tblSalaries[[#This Row],[Years of Experience]]="",0,"0")</f>
        <v>0</v>
      </c>
      <c r="Z7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8" s="11">
        <f>IF(tblSalaries[[#This Row],[Salary in USD]]&lt;1000,1,0)</f>
        <v>0</v>
      </c>
      <c r="AB78" s="11">
        <f>IF(AND(tblSalaries[[#This Row],[Salary in USD]]&gt;1000,tblSalaries[[#This Row],[Salary in USD]]&lt;2000),1,0)</f>
        <v>0</v>
      </c>
    </row>
    <row r="79" spans="2:28" ht="15" customHeight="1">
      <c r="B79" t="s">
        <v>2082</v>
      </c>
      <c r="C79" s="1">
        <v>41054.967002314814</v>
      </c>
      <c r="D79" s="4">
        <v>15000</v>
      </c>
      <c r="E79">
        <v>15000</v>
      </c>
      <c r="F79" t="s">
        <v>6</v>
      </c>
      <c r="G79">
        <f>tblSalaries[[#This Row],[clean Salary (in local currency)]]*VLOOKUP(tblSalaries[[#This Row],[Currency]],tblXrate[],2,FALSE)</f>
        <v>15000</v>
      </c>
      <c r="H79" t="s">
        <v>128</v>
      </c>
      <c r="I79" t="s">
        <v>356</v>
      </c>
      <c r="J79" t="s">
        <v>15</v>
      </c>
      <c r="K79" t="str">
        <f>VLOOKUP(tblSalaries[[#This Row],[Where do you work]],tblCountries[[Actual]:[Mapping]],2,FALSE)</f>
        <v>USA</v>
      </c>
      <c r="L79" t="s">
        <v>13</v>
      </c>
      <c r="O79" s="10" t="str">
        <f>IF(ISERROR(FIND("1",tblSalaries[[#This Row],[How many hours of a day you work on Excel]])),"",1)</f>
        <v/>
      </c>
      <c r="P79" s="11" t="str">
        <f>IF(ISERROR(FIND("2",tblSalaries[[#This Row],[How many hours of a day you work on Excel]])),"",2)</f>
        <v/>
      </c>
      <c r="Q79" s="10" t="str">
        <f>IF(ISERROR(FIND("3",tblSalaries[[#This Row],[How many hours of a day you work on Excel]])),"",3)</f>
        <v/>
      </c>
      <c r="R79" s="10" t="str">
        <f>IF(ISERROR(FIND("4",tblSalaries[[#This Row],[How many hours of a day you work on Excel]])),"",4)</f>
        <v/>
      </c>
      <c r="S79" s="10" t="str">
        <f>IF(ISERROR(FIND("5",tblSalaries[[#This Row],[How many hours of a day you work on Excel]])),"",5)</f>
        <v/>
      </c>
      <c r="T79" s="10" t="str">
        <f>IF(ISERROR(FIND("6",tblSalaries[[#This Row],[How many hours of a day you work on Excel]])),"",6)</f>
        <v/>
      </c>
      <c r="U79" s="11" t="str">
        <f>IF(ISERROR(FIND("7",tblSalaries[[#This Row],[How many hours of a day you work on Excel]])),"",7)</f>
        <v/>
      </c>
      <c r="V79" s="11">
        <f>IF(ISERROR(FIND("8",tblSalaries[[#This Row],[How many hours of a day you work on Excel]])),"",8)</f>
        <v>8</v>
      </c>
      <c r="W79" s="11">
        <f>IF(MAX(tblSalaries[[#This Row],[1 hour]:[8 hours]])=0,#N/A,MAX(tblSalaries[[#This Row],[1 hour]:[8 hours]]))</f>
        <v>8</v>
      </c>
      <c r="X79" s="11">
        <f>IF(ISERROR(tblSalaries[[#This Row],[max h]]),1,tblSalaries[[#This Row],[Salary in USD]]/tblSalaries[[#This Row],[max h]]/260)</f>
        <v>7.2115384615384617</v>
      </c>
      <c r="Y79" s="11">
        <f>IF(tblSalaries[[#This Row],[Years of Experience]]="",0,"0")</f>
        <v>0</v>
      </c>
      <c r="Z7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9" s="11">
        <f>IF(tblSalaries[[#This Row],[Salary in USD]]&lt;1000,1,0)</f>
        <v>0</v>
      </c>
      <c r="AB79" s="11">
        <f>IF(AND(tblSalaries[[#This Row],[Salary in USD]]&gt;1000,tblSalaries[[#This Row],[Salary in USD]]&lt;2000),1,0)</f>
        <v>0</v>
      </c>
    </row>
    <row r="80" spans="2:28" ht="15" customHeight="1">
      <c r="B80" t="s">
        <v>2083</v>
      </c>
      <c r="C80" s="1">
        <v>41054.969143518516</v>
      </c>
      <c r="D80" s="4" t="s">
        <v>129</v>
      </c>
      <c r="E80">
        <v>60000</v>
      </c>
      <c r="F80" t="s">
        <v>6</v>
      </c>
      <c r="G80">
        <f>tblSalaries[[#This Row],[clean Salary (in local currency)]]*VLOOKUP(tblSalaries[[#This Row],[Currency]],tblXrate[],2,FALSE)</f>
        <v>60000</v>
      </c>
      <c r="H80" t="s">
        <v>130</v>
      </c>
      <c r="I80" t="s">
        <v>20</v>
      </c>
      <c r="J80" t="s">
        <v>88</v>
      </c>
      <c r="K80" t="str">
        <f>VLOOKUP(tblSalaries[[#This Row],[Where do you work]],tblCountries[[Actual]:[Mapping]],2,FALSE)</f>
        <v>Canada</v>
      </c>
      <c r="L80" t="s">
        <v>25</v>
      </c>
      <c r="O80" s="10">
        <f>IF(ISERROR(FIND("1",tblSalaries[[#This Row],[How many hours of a day you work on Excel]])),"",1)</f>
        <v>1</v>
      </c>
      <c r="P80" s="11">
        <f>IF(ISERROR(FIND("2",tblSalaries[[#This Row],[How many hours of a day you work on Excel]])),"",2)</f>
        <v>2</v>
      </c>
      <c r="Q80" s="10" t="str">
        <f>IF(ISERROR(FIND("3",tblSalaries[[#This Row],[How many hours of a day you work on Excel]])),"",3)</f>
        <v/>
      </c>
      <c r="R80" s="10" t="str">
        <f>IF(ISERROR(FIND("4",tblSalaries[[#This Row],[How many hours of a day you work on Excel]])),"",4)</f>
        <v/>
      </c>
      <c r="S80" s="10" t="str">
        <f>IF(ISERROR(FIND("5",tblSalaries[[#This Row],[How many hours of a day you work on Excel]])),"",5)</f>
        <v/>
      </c>
      <c r="T80" s="10" t="str">
        <f>IF(ISERROR(FIND("6",tblSalaries[[#This Row],[How many hours of a day you work on Excel]])),"",6)</f>
        <v/>
      </c>
      <c r="U80" s="11" t="str">
        <f>IF(ISERROR(FIND("7",tblSalaries[[#This Row],[How many hours of a day you work on Excel]])),"",7)</f>
        <v/>
      </c>
      <c r="V80" s="11" t="str">
        <f>IF(ISERROR(FIND("8",tblSalaries[[#This Row],[How many hours of a day you work on Excel]])),"",8)</f>
        <v/>
      </c>
      <c r="W80" s="11">
        <f>IF(MAX(tblSalaries[[#This Row],[1 hour]:[8 hours]])=0,#N/A,MAX(tblSalaries[[#This Row],[1 hour]:[8 hours]]))</f>
        <v>2</v>
      </c>
      <c r="X80" s="11">
        <f>IF(ISERROR(tblSalaries[[#This Row],[max h]]),1,tblSalaries[[#This Row],[Salary in USD]]/tblSalaries[[#This Row],[max h]]/260)</f>
        <v>115.38461538461539</v>
      </c>
      <c r="Y80" s="11">
        <f>IF(tblSalaries[[#This Row],[Years of Experience]]="",0,"0")</f>
        <v>0</v>
      </c>
      <c r="Z8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0" s="11">
        <f>IF(tblSalaries[[#This Row],[Salary in USD]]&lt;1000,1,0)</f>
        <v>0</v>
      </c>
      <c r="AB80" s="11">
        <f>IF(AND(tblSalaries[[#This Row],[Salary in USD]]&gt;1000,tblSalaries[[#This Row],[Salary in USD]]&lt;2000),1,0)</f>
        <v>0</v>
      </c>
    </row>
    <row r="81" spans="2:28" ht="15" customHeight="1">
      <c r="B81" t="s">
        <v>2084</v>
      </c>
      <c r="C81" s="1">
        <v>41054.971354166664</v>
      </c>
      <c r="D81" s="4">
        <v>100000</v>
      </c>
      <c r="E81">
        <v>100000</v>
      </c>
      <c r="F81" t="s">
        <v>69</v>
      </c>
      <c r="G81">
        <f>tblSalaries[[#This Row],[clean Salary (in local currency)]]*VLOOKUP(tblSalaries[[#This Row],[Currency]],tblXrate[],2,FALSE)</f>
        <v>157617.8272067284</v>
      </c>
      <c r="H81" t="s">
        <v>20</v>
      </c>
      <c r="I81" t="s">
        <v>20</v>
      </c>
      <c r="J81" t="s">
        <v>71</v>
      </c>
      <c r="K81" t="str">
        <f>VLOOKUP(tblSalaries[[#This Row],[Where do you work]],tblCountries[[Actual]:[Mapping]],2,FALSE)</f>
        <v>UK</v>
      </c>
      <c r="L81" t="s">
        <v>18</v>
      </c>
      <c r="O81" s="10" t="str">
        <f>IF(ISERROR(FIND("1",tblSalaries[[#This Row],[How many hours of a day you work on Excel]])),"",1)</f>
        <v/>
      </c>
      <c r="P81" s="11">
        <f>IF(ISERROR(FIND("2",tblSalaries[[#This Row],[How many hours of a day you work on Excel]])),"",2)</f>
        <v>2</v>
      </c>
      <c r="Q81" s="10">
        <f>IF(ISERROR(FIND("3",tblSalaries[[#This Row],[How many hours of a day you work on Excel]])),"",3)</f>
        <v>3</v>
      </c>
      <c r="R81" s="10" t="str">
        <f>IF(ISERROR(FIND("4",tblSalaries[[#This Row],[How many hours of a day you work on Excel]])),"",4)</f>
        <v/>
      </c>
      <c r="S81" s="10" t="str">
        <f>IF(ISERROR(FIND("5",tblSalaries[[#This Row],[How many hours of a day you work on Excel]])),"",5)</f>
        <v/>
      </c>
      <c r="T81" s="10" t="str">
        <f>IF(ISERROR(FIND("6",tblSalaries[[#This Row],[How many hours of a day you work on Excel]])),"",6)</f>
        <v/>
      </c>
      <c r="U81" s="11" t="str">
        <f>IF(ISERROR(FIND("7",tblSalaries[[#This Row],[How many hours of a day you work on Excel]])),"",7)</f>
        <v/>
      </c>
      <c r="V81" s="11" t="str">
        <f>IF(ISERROR(FIND("8",tblSalaries[[#This Row],[How many hours of a day you work on Excel]])),"",8)</f>
        <v/>
      </c>
      <c r="W81" s="11">
        <f>IF(MAX(tblSalaries[[#This Row],[1 hour]:[8 hours]])=0,#N/A,MAX(tblSalaries[[#This Row],[1 hour]:[8 hours]]))</f>
        <v>3</v>
      </c>
      <c r="X81" s="11">
        <f>IF(ISERROR(tblSalaries[[#This Row],[max h]]),1,tblSalaries[[#This Row],[Salary in USD]]/tblSalaries[[#This Row],[max h]]/260)</f>
        <v>202.07413744452359</v>
      </c>
      <c r="Y81" s="11">
        <f>IF(tblSalaries[[#This Row],[Years of Experience]]="",0,"0")</f>
        <v>0</v>
      </c>
      <c r="Z8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1" s="11">
        <f>IF(tblSalaries[[#This Row],[Salary in USD]]&lt;1000,1,0)</f>
        <v>0</v>
      </c>
      <c r="AB81" s="11">
        <f>IF(AND(tblSalaries[[#This Row],[Salary in USD]]&gt;1000,tblSalaries[[#This Row],[Salary in USD]]&lt;2000),1,0)</f>
        <v>0</v>
      </c>
    </row>
    <row r="82" spans="2:28" ht="15" customHeight="1">
      <c r="B82" t="s">
        <v>2085</v>
      </c>
      <c r="C82" s="1">
        <v>41054.972754629627</v>
      </c>
      <c r="D82" s="4" t="s">
        <v>131</v>
      </c>
      <c r="E82">
        <v>18000</v>
      </c>
      <c r="F82" t="s">
        <v>6</v>
      </c>
      <c r="G82">
        <f>tblSalaries[[#This Row],[clean Salary (in local currency)]]*VLOOKUP(tblSalaries[[#This Row],[Currency]],tblXrate[],2,FALSE)</f>
        <v>18000</v>
      </c>
      <c r="H82" t="s">
        <v>132</v>
      </c>
      <c r="I82" t="s">
        <v>20</v>
      </c>
      <c r="J82" t="s">
        <v>133</v>
      </c>
      <c r="K82" t="str">
        <f>VLOOKUP(tblSalaries[[#This Row],[Where do you work]],tblCountries[[Actual]:[Mapping]],2,FALSE)</f>
        <v>Saudi Arabia</v>
      </c>
      <c r="L82" t="s">
        <v>13</v>
      </c>
      <c r="O82" s="10" t="str">
        <f>IF(ISERROR(FIND("1",tblSalaries[[#This Row],[How many hours of a day you work on Excel]])),"",1)</f>
        <v/>
      </c>
      <c r="P82" s="11" t="str">
        <f>IF(ISERROR(FIND("2",tblSalaries[[#This Row],[How many hours of a day you work on Excel]])),"",2)</f>
        <v/>
      </c>
      <c r="Q82" s="10" t="str">
        <f>IF(ISERROR(FIND("3",tblSalaries[[#This Row],[How many hours of a day you work on Excel]])),"",3)</f>
        <v/>
      </c>
      <c r="R82" s="10" t="str">
        <f>IF(ISERROR(FIND("4",tblSalaries[[#This Row],[How many hours of a day you work on Excel]])),"",4)</f>
        <v/>
      </c>
      <c r="S82" s="10" t="str">
        <f>IF(ISERROR(FIND("5",tblSalaries[[#This Row],[How many hours of a day you work on Excel]])),"",5)</f>
        <v/>
      </c>
      <c r="T82" s="10" t="str">
        <f>IF(ISERROR(FIND("6",tblSalaries[[#This Row],[How many hours of a day you work on Excel]])),"",6)</f>
        <v/>
      </c>
      <c r="U82" s="11" t="str">
        <f>IF(ISERROR(FIND("7",tblSalaries[[#This Row],[How many hours of a day you work on Excel]])),"",7)</f>
        <v/>
      </c>
      <c r="V82" s="11">
        <f>IF(ISERROR(FIND("8",tblSalaries[[#This Row],[How many hours of a day you work on Excel]])),"",8)</f>
        <v>8</v>
      </c>
      <c r="W82" s="11">
        <f>IF(MAX(tblSalaries[[#This Row],[1 hour]:[8 hours]])=0,#N/A,MAX(tblSalaries[[#This Row],[1 hour]:[8 hours]]))</f>
        <v>8</v>
      </c>
      <c r="X82" s="11">
        <f>IF(ISERROR(tblSalaries[[#This Row],[max h]]),1,tblSalaries[[#This Row],[Salary in USD]]/tblSalaries[[#This Row],[max h]]/260)</f>
        <v>8.6538461538461533</v>
      </c>
      <c r="Y82" s="11">
        <f>IF(tblSalaries[[#This Row],[Years of Experience]]="",0,"0")</f>
        <v>0</v>
      </c>
      <c r="Z8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2" s="11">
        <f>IF(tblSalaries[[#This Row],[Salary in USD]]&lt;1000,1,0)</f>
        <v>0</v>
      </c>
      <c r="AB82" s="11">
        <f>IF(AND(tblSalaries[[#This Row],[Salary in USD]]&gt;1000,tblSalaries[[#This Row],[Salary in USD]]&lt;2000),1,0)</f>
        <v>0</v>
      </c>
    </row>
    <row r="83" spans="2:28" ht="15" customHeight="1">
      <c r="B83" t="s">
        <v>2086</v>
      </c>
      <c r="C83" s="1">
        <v>41054.980046296296</v>
      </c>
      <c r="D83" s="4">
        <v>50000</v>
      </c>
      <c r="E83">
        <v>50000</v>
      </c>
      <c r="F83" t="s">
        <v>6</v>
      </c>
      <c r="G83">
        <f>tblSalaries[[#This Row],[clean Salary (in local currency)]]*VLOOKUP(tblSalaries[[#This Row],[Currency]],tblXrate[],2,FALSE)</f>
        <v>50000</v>
      </c>
      <c r="H83" t="s">
        <v>134</v>
      </c>
      <c r="I83" t="s">
        <v>52</v>
      </c>
      <c r="J83" t="s">
        <v>15</v>
      </c>
      <c r="K83" t="str">
        <f>VLOOKUP(tblSalaries[[#This Row],[Where do you work]],tblCountries[[Actual]:[Mapping]],2,FALSE)</f>
        <v>USA</v>
      </c>
      <c r="L83" t="s">
        <v>18</v>
      </c>
      <c r="O83" s="10" t="str">
        <f>IF(ISERROR(FIND("1",tblSalaries[[#This Row],[How many hours of a day you work on Excel]])),"",1)</f>
        <v/>
      </c>
      <c r="P83" s="11">
        <f>IF(ISERROR(FIND("2",tblSalaries[[#This Row],[How many hours of a day you work on Excel]])),"",2)</f>
        <v>2</v>
      </c>
      <c r="Q83" s="10">
        <f>IF(ISERROR(FIND("3",tblSalaries[[#This Row],[How many hours of a day you work on Excel]])),"",3)</f>
        <v>3</v>
      </c>
      <c r="R83" s="10" t="str">
        <f>IF(ISERROR(FIND("4",tblSalaries[[#This Row],[How many hours of a day you work on Excel]])),"",4)</f>
        <v/>
      </c>
      <c r="S83" s="10" t="str">
        <f>IF(ISERROR(FIND("5",tblSalaries[[#This Row],[How many hours of a day you work on Excel]])),"",5)</f>
        <v/>
      </c>
      <c r="T83" s="10" t="str">
        <f>IF(ISERROR(FIND("6",tblSalaries[[#This Row],[How many hours of a day you work on Excel]])),"",6)</f>
        <v/>
      </c>
      <c r="U83" s="11" t="str">
        <f>IF(ISERROR(FIND("7",tblSalaries[[#This Row],[How many hours of a day you work on Excel]])),"",7)</f>
        <v/>
      </c>
      <c r="V83" s="11" t="str">
        <f>IF(ISERROR(FIND("8",tblSalaries[[#This Row],[How many hours of a day you work on Excel]])),"",8)</f>
        <v/>
      </c>
      <c r="W83" s="11">
        <f>IF(MAX(tblSalaries[[#This Row],[1 hour]:[8 hours]])=0,#N/A,MAX(tblSalaries[[#This Row],[1 hour]:[8 hours]]))</f>
        <v>3</v>
      </c>
      <c r="X83" s="11">
        <f>IF(ISERROR(tblSalaries[[#This Row],[max h]]),1,tblSalaries[[#This Row],[Salary in USD]]/tblSalaries[[#This Row],[max h]]/260)</f>
        <v>64.102564102564102</v>
      </c>
      <c r="Y83" s="11">
        <f>IF(tblSalaries[[#This Row],[Years of Experience]]="",0,"0")</f>
        <v>0</v>
      </c>
      <c r="Z8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3" s="11">
        <f>IF(tblSalaries[[#This Row],[Salary in USD]]&lt;1000,1,0)</f>
        <v>0</v>
      </c>
      <c r="AB83" s="11">
        <f>IF(AND(tblSalaries[[#This Row],[Salary in USD]]&gt;1000,tblSalaries[[#This Row],[Salary in USD]]&lt;2000),1,0)</f>
        <v>0</v>
      </c>
    </row>
    <row r="84" spans="2:28" ht="15" customHeight="1">
      <c r="B84" t="s">
        <v>2087</v>
      </c>
      <c r="C84" s="1">
        <v>41054.981423611112</v>
      </c>
      <c r="D84" s="4">
        <v>26000</v>
      </c>
      <c r="E84">
        <v>26000</v>
      </c>
      <c r="F84" t="s">
        <v>6</v>
      </c>
      <c r="G84">
        <f>tblSalaries[[#This Row],[clean Salary (in local currency)]]*VLOOKUP(tblSalaries[[#This Row],[Currency]],tblXrate[],2,FALSE)</f>
        <v>26000</v>
      </c>
      <c r="H84" t="s">
        <v>135</v>
      </c>
      <c r="I84" t="s">
        <v>20</v>
      </c>
      <c r="J84" t="s">
        <v>136</v>
      </c>
      <c r="K84" t="str">
        <f>VLOOKUP(tblSalaries[[#This Row],[Where do you work]],tblCountries[[Actual]:[Mapping]],2,FALSE)</f>
        <v>Panama</v>
      </c>
      <c r="L84" t="s">
        <v>13</v>
      </c>
      <c r="O84" s="10" t="str">
        <f>IF(ISERROR(FIND("1",tblSalaries[[#This Row],[How many hours of a day you work on Excel]])),"",1)</f>
        <v/>
      </c>
      <c r="P84" s="11" t="str">
        <f>IF(ISERROR(FIND("2",tblSalaries[[#This Row],[How many hours of a day you work on Excel]])),"",2)</f>
        <v/>
      </c>
      <c r="Q84" s="10" t="str">
        <f>IF(ISERROR(FIND("3",tblSalaries[[#This Row],[How many hours of a day you work on Excel]])),"",3)</f>
        <v/>
      </c>
      <c r="R84" s="10" t="str">
        <f>IF(ISERROR(FIND("4",tblSalaries[[#This Row],[How many hours of a day you work on Excel]])),"",4)</f>
        <v/>
      </c>
      <c r="S84" s="10" t="str">
        <f>IF(ISERROR(FIND("5",tblSalaries[[#This Row],[How many hours of a day you work on Excel]])),"",5)</f>
        <v/>
      </c>
      <c r="T84" s="10" t="str">
        <f>IF(ISERROR(FIND("6",tblSalaries[[#This Row],[How many hours of a day you work on Excel]])),"",6)</f>
        <v/>
      </c>
      <c r="U84" s="11" t="str">
        <f>IF(ISERROR(FIND("7",tblSalaries[[#This Row],[How many hours of a day you work on Excel]])),"",7)</f>
        <v/>
      </c>
      <c r="V84" s="11">
        <f>IF(ISERROR(FIND("8",tblSalaries[[#This Row],[How many hours of a day you work on Excel]])),"",8)</f>
        <v>8</v>
      </c>
      <c r="W84" s="11">
        <f>IF(MAX(tblSalaries[[#This Row],[1 hour]:[8 hours]])=0,#N/A,MAX(tblSalaries[[#This Row],[1 hour]:[8 hours]]))</f>
        <v>8</v>
      </c>
      <c r="X84" s="11">
        <f>IF(ISERROR(tblSalaries[[#This Row],[max h]]),1,tblSalaries[[#This Row],[Salary in USD]]/tblSalaries[[#This Row],[max h]]/260)</f>
        <v>12.5</v>
      </c>
      <c r="Y84" s="11">
        <f>IF(tblSalaries[[#This Row],[Years of Experience]]="",0,"0")</f>
        <v>0</v>
      </c>
      <c r="Z8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4" s="11">
        <f>IF(tblSalaries[[#This Row],[Salary in USD]]&lt;1000,1,0)</f>
        <v>0</v>
      </c>
      <c r="AB84" s="11">
        <f>IF(AND(tblSalaries[[#This Row],[Salary in USD]]&gt;1000,tblSalaries[[#This Row],[Salary in USD]]&lt;2000),1,0)</f>
        <v>0</v>
      </c>
    </row>
    <row r="85" spans="2:28" ht="15" customHeight="1">
      <c r="B85" t="s">
        <v>2088</v>
      </c>
      <c r="C85" s="1">
        <v>41054.992673611108</v>
      </c>
      <c r="D85" s="4" t="s">
        <v>137</v>
      </c>
      <c r="E85">
        <v>30000</v>
      </c>
      <c r="F85" t="s">
        <v>69</v>
      </c>
      <c r="G85">
        <f>tblSalaries[[#This Row],[clean Salary (in local currency)]]*VLOOKUP(tblSalaries[[#This Row],[Currency]],tblXrate[],2,FALSE)</f>
        <v>47285.348162018527</v>
      </c>
      <c r="H85" t="s">
        <v>138</v>
      </c>
      <c r="I85" t="s">
        <v>52</v>
      </c>
      <c r="J85" t="s">
        <v>71</v>
      </c>
      <c r="K85" t="str">
        <f>VLOOKUP(tblSalaries[[#This Row],[Where do you work]],tblCountries[[Actual]:[Mapping]],2,FALSE)</f>
        <v>UK</v>
      </c>
      <c r="L85" t="s">
        <v>9</v>
      </c>
      <c r="O85" s="10" t="str">
        <f>IF(ISERROR(FIND("1",tblSalaries[[#This Row],[How many hours of a day you work on Excel]])),"",1)</f>
        <v/>
      </c>
      <c r="P85" s="11" t="str">
        <f>IF(ISERROR(FIND("2",tblSalaries[[#This Row],[How many hours of a day you work on Excel]])),"",2)</f>
        <v/>
      </c>
      <c r="Q85" s="10" t="str">
        <f>IF(ISERROR(FIND("3",tblSalaries[[#This Row],[How many hours of a day you work on Excel]])),"",3)</f>
        <v/>
      </c>
      <c r="R85" s="10">
        <f>IF(ISERROR(FIND("4",tblSalaries[[#This Row],[How many hours of a day you work on Excel]])),"",4)</f>
        <v>4</v>
      </c>
      <c r="S85" s="10" t="str">
        <f>IF(ISERROR(FIND("5",tblSalaries[[#This Row],[How many hours of a day you work on Excel]])),"",5)</f>
        <v/>
      </c>
      <c r="T85" s="10">
        <f>IF(ISERROR(FIND("6",tblSalaries[[#This Row],[How many hours of a day you work on Excel]])),"",6)</f>
        <v>6</v>
      </c>
      <c r="U85" s="11" t="str">
        <f>IF(ISERROR(FIND("7",tblSalaries[[#This Row],[How many hours of a day you work on Excel]])),"",7)</f>
        <v/>
      </c>
      <c r="V85" s="11" t="str">
        <f>IF(ISERROR(FIND("8",tblSalaries[[#This Row],[How many hours of a day you work on Excel]])),"",8)</f>
        <v/>
      </c>
      <c r="W85" s="11">
        <f>IF(MAX(tblSalaries[[#This Row],[1 hour]:[8 hours]])=0,#N/A,MAX(tblSalaries[[#This Row],[1 hour]:[8 hours]]))</f>
        <v>6</v>
      </c>
      <c r="X85" s="11">
        <f>IF(ISERROR(tblSalaries[[#This Row],[max h]]),1,tblSalaries[[#This Row],[Salary in USD]]/tblSalaries[[#This Row],[max h]]/260)</f>
        <v>30.31112061667854</v>
      </c>
      <c r="Y85" s="11">
        <f>IF(tblSalaries[[#This Row],[Years of Experience]]="",0,"0")</f>
        <v>0</v>
      </c>
      <c r="Z8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5" s="11">
        <f>IF(tblSalaries[[#This Row],[Salary in USD]]&lt;1000,1,0)</f>
        <v>0</v>
      </c>
      <c r="AB85" s="11">
        <f>IF(AND(tblSalaries[[#This Row],[Salary in USD]]&gt;1000,tblSalaries[[#This Row],[Salary in USD]]&lt;2000),1,0)</f>
        <v>0</v>
      </c>
    </row>
    <row r="86" spans="2:28" ht="15" customHeight="1">
      <c r="B86" t="s">
        <v>2089</v>
      </c>
      <c r="C86" s="1">
        <v>41055.000601851854</v>
      </c>
      <c r="D86" s="4">
        <v>150000</v>
      </c>
      <c r="E86">
        <v>150000</v>
      </c>
      <c r="F86" t="s">
        <v>6</v>
      </c>
      <c r="G86">
        <f>tblSalaries[[#This Row],[clean Salary (in local currency)]]*VLOOKUP(tblSalaries[[#This Row],[Currency]],tblXrate[],2,FALSE)</f>
        <v>150000</v>
      </c>
      <c r="H86" t="s">
        <v>139</v>
      </c>
      <c r="I86" t="s">
        <v>4001</v>
      </c>
      <c r="J86" t="s">
        <v>15</v>
      </c>
      <c r="K86" t="str">
        <f>VLOOKUP(tblSalaries[[#This Row],[Where do you work]],tblCountries[[Actual]:[Mapping]],2,FALSE)</f>
        <v>USA</v>
      </c>
      <c r="L86" t="s">
        <v>13</v>
      </c>
      <c r="O86" s="10" t="str">
        <f>IF(ISERROR(FIND("1",tblSalaries[[#This Row],[How many hours of a day you work on Excel]])),"",1)</f>
        <v/>
      </c>
      <c r="P86" s="11" t="str">
        <f>IF(ISERROR(FIND("2",tblSalaries[[#This Row],[How many hours of a day you work on Excel]])),"",2)</f>
        <v/>
      </c>
      <c r="Q86" s="10" t="str">
        <f>IF(ISERROR(FIND("3",tblSalaries[[#This Row],[How many hours of a day you work on Excel]])),"",3)</f>
        <v/>
      </c>
      <c r="R86" s="10" t="str">
        <f>IF(ISERROR(FIND("4",tblSalaries[[#This Row],[How many hours of a day you work on Excel]])),"",4)</f>
        <v/>
      </c>
      <c r="S86" s="10" t="str">
        <f>IF(ISERROR(FIND("5",tblSalaries[[#This Row],[How many hours of a day you work on Excel]])),"",5)</f>
        <v/>
      </c>
      <c r="T86" s="10" t="str">
        <f>IF(ISERROR(FIND("6",tblSalaries[[#This Row],[How many hours of a day you work on Excel]])),"",6)</f>
        <v/>
      </c>
      <c r="U86" s="11" t="str">
        <f>IF(ISERROR(FIND("7",tblSalaries[[#This Row],[How many hours of a day you work on Excel]])),"",7)</f>
        <v/>
      </c>
      <c r="V86" s="11">
        <f>IF(ISERROR(FIND("8",tblSalaries[[#This Row],[How many hours of a day you work on Excel]])),"",8)</f>
        <v>8</v>
      </c>
      <c r="W86" s="11">
        <f>IF(MAX(tblSalaries[[#This Row],[1 hour]:[8 hours]])=0,#N/A,MAX(tblSalaries[[#This Row],[1 hour]:[8 hours]]))</f>
        <v>8</v>
      </c>
      <c r="X86" s="11">
        <f>IF(ISERROR(tblSalaries[[#This Row],[max h]]),1,tblSalaries[[#This Row],[Salary in USD]]/tblSalaries[[#This Row],[max h]]/260)</f>
        <v>72.115384615384613</v>
      </c>
      <c r="Y86" s="11">
        <f>IF(tblSalaries[[#This Row],[Years of Experience]]="",0,"0")</f>
        <v>0</v>
      </c>
      <c r="Z8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6" s="11">
        <f>IF(tblSalaries[[#This Row],[Salary in USD]]&lt;1000,1,0)</f>
        <v>0</v>
      </c>
      <c r="AB86" s="11">
        <f>IF(AND(tblSalaries[[#This Row],[Salary in USD]]&gt;1000,tblSalaries[[#This Row],[Salary in USD]]&lt;2000),1,0)</f>
        <v>0</v>
      </c>
    </row>
    <row r="87" spans="2:28" ht="15" customHeight="1">
      <c r="B87" t="s">
        <v>2090</v>
      </c>
      <c r="C87" s="1">
        <v>41055.003993055558</v>
      </c>
      <c r="D87" s="4">
        <v>120000</v>
      </c>
      <c r="E87">
        <v>120000</v>
      </c>
      <c r="F87" t="s">
        <v>6</v>
      </c>
      <c r="G87">
        <f>tblSalaries[[#This Row],[clean Salary (in local currency)]]*VLOOKUP(tblSalaries[[#This Row],[Currency]],tblXrate[],2,FALSE)</f>
        <v>120000</v>
      </c>
      <c r="H87" t="s">
        <v>140</v>
      </c>
      <c r="I87" t="s">
        <v>52</v>
      </c>
      <c r="J87" t="s">
        <v>15</v>
      </c>
      <c r="K87" t="str">
        <f>VLOOKUP(tblSalaries[[#This Row],[Where do you work]],tblCountries[[Actual]:[Mapping]],2,FALSE)</f>
        <v>USA</v>
      </c>
      <c r="L87" t="s">
        <v>9</v>
      </c>
      <c r="O87" s="10" t="str">
        <f>IF(ISERROR(FIND("1",tblSalaries[[#This Row],[How many hours of a day you work on Excel]])),"",1)</f>
        <v/>
      </c>
      <c r="P87" s="11" t="str">
        <f>IF(ISERROR(FIND("2",tblSalaries[[#This Row],[How many hours of a day you work on Excel]])),"",2)</f>
        <v/>
      </c>
      <c r="Q87" s="10" t="str">
        <f>IF(ISERROR(FIND("3",tblSalaries[[#This Row],[How many hours of a day you work on Excel]])),"",3)</f>
        <v/>
      </c>
      <c r="R87" s="10">
        <f>IF(ISERROR(FIND("4",tblSalaries[[#This Row],[How many hours of a day you work on Excel]])),"",4)</f>
        <v>4</v>
      </c>
      <c r="S87" s="10" t="str">
        <f>IF(ISERROR(FIND("5",tblSalaries[[#This Row],[How many hours of a day you work on Excel]])),"",5)</f>
        <v/>
      </c>
      <c r="T87" s="10">
        <f>IF(ISERROR(FIND("6",tblSalaries[[#This Row],[How many hours of a day you work on Excel]])),"",6)</f>
        <v>6</v>
      </c>
      <c r="U87" s="11" t="str">
        <f>IF(ISERROR(FIND("7",tblSalaries[[#This Row],[How many hours of a day you work on Excel]])),"",7)</f>
        <v/>
      </c>
      <c r="V87" s="11" t="str">
        <f>IF(ISERROR(FIND("8",tblSalaries[[#This Row],[How many hours of a day you work on Excel]])),"",8)</f>
        <v/>
      </c>
      <c r="W87" s="11">
        <f>IF(MAX(tblSalaries[[#This Row],[1 hour]:[8 hours]])=0,#N/A,MAX(tblSalaries[[#This Row],[1 hour]:[8 hours]]))</f>
        <v>6</v>
      </c>
      <c r="X87" s="11">
        <f>IF(ISERROR(tblSalaries[[#This Row],[max h]]),1,tblSalaries[[#This Row],[Salary in USD]]/tblSalaries[[#This Row],[max h]]/260)</f>
        <v>76.92307692307692</v>
      </c>
      <c r="Y87" s="11">
        <f>IF(tblSalaries[[#This Row],[Years of Experience]]="",0,"0")</f>
        <v>0</v>
      </c>
      <c r="Z8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7" s="11">
        <f>IF(tblSalaries[[#This Row],[Salary in USD]]&lt;1000,1,0)</f>
        <v>0</v>
      </c>
      <c r="AB87" s="11">
        <f>IF(AND(tblSalaries[[#This Row],[Salary in USD]]&gt;1000,tblSalaries[[#This Row],[Salary in USD]]&lt;2000),1,0)</f>
        <v>0</v>
      </c>
    </row>
    <row r="88" spans="2:28" ht="15" customHeight="1">
      <c r="B88" t="s">
        <v>2091</v>
      </c>
      <c r="C88" s="1">
        <v>41055.007141203707</v>
      </c>
      <c r="D88" s="4">
        <v>500000</v>
      </c>
      <c r="E88">
        <v>500000</v>
      </c>
      <c r="F88" t="s">
        <v>40</v>
      </c>
      <c r="G88">
        <f>tblSalaries[[#This Row],[clean Salary (in local currency)]]*VLOOKUP(tblSalaries[[#This Row],[Currency]],tblXrate[],2,FALSE)</f>
        <v>8903.9583437212841</v>
      </c>
      <c r="H88" t="s">
        <v>76</v>
      </c>
      <c r="I88" t="s">
        <v>356</v>
      </c>
      <c r="J88" t="s">
        <v>8</v>
      </c>
      <c r="K88" t="str">
        <f>VLOOKUP(tblSalaries[[#This Row],[Where do you work]],tblCountries[[Actual]:[Mapping]],2,FALSE)</f>
        <v>India</v>
      </c>
      <c r="L88" t="s">
        <v>13</v>
      </c>
      <c r="O88" s="10" t="str">
        <f>IF(ISERROR(FIND("1",tblSalaries[[#This Row],[How many hours of a day you work on Excel]])),"",1)</f>
        <v/>
      </c>
      <c r="P88" s="11" t="str">
        <f>IF(ISERROR(FIND("2",tblSalaries[[#This Row],[How many hours of a day you work on Excel]])),"",2)</f>
        <v/>
      </c>
      <c r="Q88" s="10" t="str">
        <f>IF(ISERROR(FIND("3",tblSalaries[[#This Row],[How many hours of a day you work on Excel]])),"",3)</f>
        <v/>
      </c>
      <c r="R88" s="10" t="str">
        <f>IF(ISERROR(FIND("4",tblSalaries[[#This Row],[How many hours of a day you work on Excel]])),"",4)</f>
        <v/>
      </c>
      <c r="S88" s="10" t="str">
        <f>IF(ISERROR(FIND("5",tblSalaries[[#This Row],[How many hours of a day you work on Excel]])),"",5)</f>
        <v/>
      </c>
      <c r="T88" s="10" t="str">
        <f>IF(ISERROR(FIND("6",tblSalaries[[#This Row],[How many hours of a day you work on Excel]])),"",6)</f>
        <v/>
      </c>
      <c r="U88" s="11" t="str">
        <f>IF(ISERROR(FIND("7",tblSalaries[[#This Row],[How many hours of a day you work on Excel]])),"",7)</f>
        <v/>
      </c>
      <c r="V88" s="11">
        <f>IF(ISERROR(FIND("8",tblSalaries[[#This Row],[How many hours of a day you work on Excel]])),"",8)</f>
        <v>8</v>
      </c>
      <c r="W88" s="11">
        <f>IF(MAX(tblSalaries[[#This Row],[1 hour]:[8 hours]])=0,#N/A,MAX(tblSalaries[[#This Row],[1 hour]:[8 hours]]))</f>
        <v>8</v>
      </c>
      <c r="X88" s="11">
        <f>IF(ISERROR(tblSalaries[[#This Row],[max h]]),1,tblSalaries[[#This Row],[Salary in USD]]/tblSalaries[[#This Row],[max h]]/260)</f>
        <v>4.2807492037121557</v>
      </c>
      <c r="Y88" s="11">
        <f>IF(tblSalaries[[#This Row],[Years of Experience]]="",0,"0")</f>
        <v>0</v>
      </c>
      <c r="Z8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8" s="11">
        <f>IF(tblSalaries[[#This Row],[Salary in USD]]&lt;1000,1,0)</f>
        <v>0</v>
      </c>
      <c r="AB88" s="11">
        <f>IF(AND(tblSalaries[[#This Row],[Salary in USD]]&gt;1000,tblSalaries[[#This Row],[Salary in USD]]&lt;2000),1,0)</f>
        <v>0</v>
      </c>
    </row>
    <row r="89" spans="2:28" ht="15" customHeight="1">
      <c r="B89" t="s">
        <v>2092</v>
      </c>
      <c r="C89" s="1">
        <v>41055.007881944446</v>
      </c>
      <c r="D89" s="4" t="s">
        <v>141</v>
      </c>
      <c r="E89">
        <v>31330</v>
      </c>
      <c r="F89" t="s">
        <v>6</v>
      </c>
      <c r="G89">
        <f>tblSalaries[[#This Row],[clean Salary (in local currency)]]*VLOOKUP(tblSalaries[[#This Row],[Currency]],tblXrate[],2,FALSE)</f>
        <v>31330</v>
      </c>
      <c r="H89" t="s">
        <v>142</v>
      </c>
      <c r="I89" t="s">
        <v>20</v>
      </c>
      <c r="J89" t="s">
        <v>143</v>
      </c>
      <c r="K89" t="str">
        <f>VLOOKUP(tblSalaries[[#This Row],[Where do you work]],tblCountries[[Actual]:[Mapping]],2,FALSE)</f>
        <v>Brazil</v>
      </c>
      <c r="L89" t="s">
        <v>13</v>
      </c>
      <c r="O89" s="10" t="str">
        <f>IF(ISERROR(FIND("1",tblSalaries[[#This Row],[How many hours of a day you work on Excel]])),"",1)</f>
        <v/>
      </c>
      <c r="P89" s="11" t="str">
        <f>IF(ISERROR(FIND("2",tblSalaries[[#This Row],[How many hours of a day you work on Excel]])),"",2)</f>
        <v/>
      </c>
      <c r="Q89" s="10" t="str">
        <f>IF(ISERROR(FIND("3",tblSalaries[[#This Row],[How many hours of a day you work on Excel]])),"",3)</f>
        <v/>
      </c>
      <c r="R89" s="10" t="str">
        <f>IF(ISERROR(FIND("4",tblSalaries[[#This Row],[How many hours of a day you work on Excel]])),"",4)</f>
        <v/>
      </c>
      <c r="S89" s="10" t="str">
        <f>IF(ISERROR(FIND("5",tblSalaries[[#This Row],[How many hours of a day you work on Excel]])),"",5)</f>
        <v/>
      </c>
      <c r="T89" s="10" t="str">
        <f>IF(ISERROR(FIND("6",tblSalaries[[#This Row],[How many hours of a day you work on Excel]])),"",6)</f>
        <v/>
      </c>
      <c r="U89" s="11" t="str">
        <f>IF(ISERROR(FIND("7",tblSalaries[[#This Row],[How many hours of a day you work on Excel]])),"",7)</f>
        <v/>
      </c>
      <c r="V89" s="11">
        <f>IF(ISERROR(FIND("8",tblSalaries[[#This Row],[How many hours of a day you work on Excel]])),"",8)</f>
        <v>8</v>
      </c>
      <c r="W89" s="11">
        <f>IF(MAX(tblSalaries[[#This Row],[1 hour]:[8 hours]])=0,#N/A,MAX(tblSalaries[[#This Row],[1 hour]:[8 hours]]))</f>
        <v>8</v>
      </c>
      <c r="X89" s="11">
        <f>IF(ISERROR(tblSalaries[[#This Row],[max h]]),1,tblSalaries[[#This Row],[Salary in USD]]/tblSalaries[[#This Row],[max h]]/260)</f>
        <v>15.0625</v>
      </c>
      <c r="Y89" s="11">
        <f>IF(tblSalaries[[#This Row],[Years of Experience]]="",0,"0")</f>
        <v>0</v>
      </c>
      <c r="Z8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9" s="11">
        <f>IF(tblSalaries[[#This Row],[Salary in USD]]&lt;1000,1,0)</f>
        <v>0</v>
      </c>
      <c r="AB89" s="11">
        <f>IF(AND(tblSalaries[[#This Row],[Salary in USD]]&gt;1000,tblSalaries[[#This Row],[Salary in USD]]&lt;2000),1,0)</f>
        <v>0</v>
      </c>
    </row>
    <row r="90" spans="2:28" ht="15" customHeight="1">
      <c r="B90" t="s">
        <v>2093</v>
      </c>
      <c r="C90" s="1">
        <v>41055.010613425926</v>
      </c>
      <c r="D90" s="4">
        <v>110000</v>
      </c>
      <c r="E90">
        <v>110000</v>
      </c>
      <c r="F90" t="s">
        <v>6</v>
      </c>
      <c r="G90">
        <f>tblSalaries[[#This Row],[clean Salary (in local currency)]]*VLOOKUP(tblSalaries[[#This Row],[Currency]],tblXrate[],2,FALSE)</f>
        <v>110000</v>
      </c>
      <c r="H90" t="s">
        <v>144</v>
      </c>
      <c r="I90" t="s">
        <v>279</v>
      </c>
      <c r="J90" t="s">
        <v>15</v>
      </c>
      <c r="K90" t="str">
        <f>VLOOKUP(tblSalaries[[#This Row],[Where do you work]],tblCountries[[Actual]:[Mapping]],2,FALSE)</f>
        <v>USA</v>
      </c>
      <c r="L90" t="s">
        <v>18</v>
      </c>
      <c r="O90" s="10" t="str">
        <f>IF(ISERROR(FIND("1",tblSalaries[[#This Row],[How many hours of a day you work on Excel]])),"",1)</f>
        <v/>
      </c>
      <c r="P90" s="11">
        <f>IF(ISERROR(FIND("2",tblSalaries[[#This Row],[How many hours of a day you work on Excel]])),"",2)</f>
        <v>2</v>
      </c>
      <c r="Q90" s="10">
        <f>IF(ISERROR(FIND("3",tblSalaries[[#This Row],[How many hours of a day you work on Excel]])),"",3)</f>
        <v>3</v>
      </c>
      <c r="R90" s="10" t="str">
        <f>IF(ISERROR(FIND("4",tblSalaries[[#This Row],[How many hours of a day you work on Excel]])),"",4)</f>
        <v/>
      </c>
      <c r="S90" s="10" t="str">
        <f>IF(ISERROR(FIND("5",tblSalaries[[#This Row],[How many hours of a day you work on Excel]])),"",5)</f>
        <v/>
      </c>
      <c r="T90" s="10" t="str">
        <f>IF(ISERROR(FIND("6",tblSalaries[[#This Row],[How many hours of a day you work on Excel]])),"",6)</f>
        <v/>
      </c>
      <c r="U90" s="11" t="str">
        <f>IF(ISERROR(FIND("7",tblSalaries[[#This Row],[How many hours of a day you work on Excel]])),"",7)</f>
        <v/>
      </c>
      <c r="V90" s="11" t="str">
        <f>IF(ISERROR(FIND("8",tblSalaries[[#This Row],[How many hours of a day you work on Excel]])),"",8)</f>
        <v/>
      </c>
      <c r="W90" s="11">
        <f>IF(MAX(tblSalaries[[#This Row],[1 hour]:[8 hours]])=0,#N/A,MAX(tblSalaries[[#This Row],[1 hour]:[8 hours]]))</f>
        <v>3</v>
      </c>
      <c r="X90" s="11">
        <f>IF(ISERROR(tblSalaries[[#This Row],[max h]]),1,tblSalaries[[#This Row],[Salary in USD]]/tblSalaries[[#This Row],[max h]]/260)</f>
        <v>141.02564102564102</v>
      </c>
      <c r="Y90" s="11">
        <f>IF(tblSalaries[[#This Row],[Years of Experience]]="",0,"0")</f>
        <v>0</v>
      </c>
      <c r="Z9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0" s="11">
        <f>IF(tblSalaries[[#This Row],[Salary in USD]]&lt;1000,1,0)</f>
        <v>0</v>
      </c>
      <c r="AB90" s="11">
        <f>IF(AND(tblSalaries[[#This Row],[Salary in USD]]&gt;1000,tblSalaries[[#This Row],[Salary in USD]]&lt;2000),1,0)</f>
        <v>0</v>
      </c>
    </row>
    <row r="91" spans="2:28" ht="15" customHeight="1">
      <c r="B91" t="s">
        <v>2094</v>
      </c>
      <c r="C91" s="1">
        <v>41055.015844907408</v>
      </c>
      <c r="D91" s="4" t="s">
        <v>145</v>
      </c>
      <c r="E91">
        <v>81000</v>
      </c>
      <c r="F91" t="s">
        <v>6</v>
      </c>
      <c r="G91">
        <f>tblSalaries[[#This Row],[clean Salary (in local currency)]]*VLOOKUP(tblSalaries[[#This Row],[Currency]],tblXrate[],2,FALSE)</f>
        <v>81000</v>
      </c>
      <c r="H91" t="s">
        <v>146</v>
      </c>
      <c r="I91" t="s">
        <v>356</v>
      </c>
      <c r="J91" t="s">
        <v>71</v>
      </c>
      <c r="K91" t="str">
        <f>VLOOKUP(tblSalaries[[#This Row],[Where do you work]],tblCountries[[Actual]:[Mapping]],2,FALSE)</f>
        <v>UK</v>
      </c>
      <c r="L91" t="s">
        <v>9</v>
      </c>
      <c r="O91" s="10" t="str">
        <f>IF(ISERROR(FIND("1",tblSalaries[[#This Row],[How many hours of a day you work on Excel]])),"",1)</f>
        <v/>
      </c>
      <c r="P91" s="11" t="str">
        <f>IF(ISERROR(FIND("2",tblSalaries[[#This Row],[How many hours of a day you work on Excel]])),"",2)</f>
        <v/>
      </c>
      <c r="Q91" s="10" t="str">
        <f>IF(ISERROR(FIND("3",tblSalaries[[#This Row],[How many hours of a day you work on Excel]])),"",3)</f>
        <v/>
      </c>
      <c r="R91" s="10">
        <f>IF(ISERROR(FIND("4",tblSalaries[[#This Row],[How many hours of a day you work on Excel]])),"",4)</f>
        <v>4</v>
      </c>
      <c r="S91" s="10" t="str">
        <f>IF(ISERROR(FIND("5",tblSalaries[[#This Row],[How many hours of a day you work on Excel]])),"",5)</f>
        <v/>
      </c>
      <c r="T91" s="10">
        <f>IF(ISERROR(FIND("6",tblSalaries[[#This Row],[How many hours of a day you work on Excel]])),"",6)</f>
        <v>6</v>
      </c>
      <c r="U91" s="11" t="str">
        <f>IF(ISERROR(FIND("7",tblSalaries[[#This Row],[How many hours of a day you work on Excel]])),"",7)</f>
        <v/>
      </c>
      <c r="V91" s="11" t="str">
        <f>IF(ISERROR(FIND("8",tblSalaries[[#This Row],[How many hours of a day you work on Excel]])),"",8)</f>
        <v/>
      </c>
      <c r="W91" s="11">
        <f>IF(MAX(tblSalaries[[#This Row],[1 hour]:[8 hours]])=0,#N/A,MAX(tblSalaries[[#This Row],[1 hour]:[8 hours]]))</f>
        <v>6</v>
      </c>
      <c r="X91" s="11">
        <f>IF(ISERROR(tblSalaries[[#This Row],[max h]]),1,tblSalaries[[#This Row],[Salary in USD]]/tblSalaries[[#This Row],[max h]]/260)</f>
        <v>51.92307692307692</v>
      </c>
      <c r="Y91" s="11">
        <f>IF(tblSalaries[[#This Row],[Years of Experience]]="",0,"0")</f>
        <v>0</v>
      </c>
      <c r="Z9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1" s="11">
        <f>IF(tblSalaries[[#This Row],[Salary in USD]]&lt;1000,1,0)</f>
        <v>0</v>
      </c>
      <c r="AB91" s="11">
        <f>IF(AND(tblSalaries[[#This Row],[Salary in USD]]&gt;1000,tblSalaries[[#This Row],[Salary in USD]]&lt;2000),1,0)</f>
        <v>0</v>
      </c>
    </row>
    <row r="92" spans="2:28" ht="15" customHeight="1">
      <c r="B92" t="s">
        <v>2095</v>
      </c>
      <c r="C92" s="1">
        <v>41055.027129629627</v>
      </c>
      <c r="D92" s="4">
        <v>40000</v>
      </c>
      <c r="E92">
        <v>40000</v>
      </c>
      <c r="F92" t="s">
        <v>6</v>
      </c>
      <c r="G92">
        <f>tblSalaries[[#This Row],[clean Salary (in local currency)]]*VLOOKUP(tblSalaries[[#This Row],[Currency]],tblXrate[],2,FALSE)</f>
        <v>40000</v>
      </c>
      <c r="H92" t="s">
        <v>147</v>
      </c>
      <c r="I92" t="s">
        <v>20</v>
      </c>
      <c r="J92" t="s">
        <v>15</v>
      </c>
      <c r="K92" t="str">
        <f>VLOOKUP(tblSalaries[[#This Row],[Where do you work]],tblCountries[[Actual]:[Mapping]],2,FALSE)</f>
        <v>USA</v>
      </c>
      <c r="L92" t="s">
        <v>9</v>
      </c>
      <c r="O92" s="10" t="str">
        <f>IF(ISERROR(FIND("1",tblSalaries[[#This Row],[How many hours of a day you work on Excel]])),"",1)</f>
        <v/>
      </c>
      <c r="P92" s="11" t="str">
        <f>IF(ISERROR(FIND("2",tblSalaries[[#This Row],[How many hours of a day you work on Excel]])),"",2)</f>
        <v/>
      </c>
      <c r="Q92" s="10" t="str">
        <f>IF(ISERROR(FIND("3",tblSalaries[[#This Row],[How many hours of a day you work on Excel]])),"",3)</f>
        <v/>
      </c>
      <c r="R92" s="10">
        <f>IF(ISERROR(FIND("4",tblSalaries[[#This Row],[How many hours of a day you work on Excel]])),"",4)</f>
        <v>4</v>
      </c>
      <c r="S92" s="10" t="str">
        <f>IF(ISERROR(FIND("5",tblSalaries[[#This Row],[How many hours of a day you work on Excel]])),"",5)</f>
        <v/>
      </c>
      <c r="T92" s="10">
        <f>IF(ISERROR(FIND("6",tblSalaries[[#This Row],[How many hours of a day you work on Excel]])),"",6)</f>
        <v>6</v>
      </c>
      <c r="U92" s="11" t="str">
        <f>IF(ISERROR(FIND("7",tblSalaries[[#This Row],[How many hours of a day you work on Excel]])),"",7)</f>
        <v/>
      </c>
      <c r="V92" s="11" t="str">
        <f>IF(ISERROR(FIND("8",tblSalaries[[#This Row],[How many hours of a day you work on Excel]])),"",8)</f>
        <v/>
      </c>
      <c r="W92" s="11">
        <f>IF(MAX(tblSalaries[[#This Row],[1 hour]:[8 hours]])=0,#N/A,MAX(tblSalaries[[#This Row],[1 hour]:[8 hours]]))</f>
        <v>6</v>
      </c>
      <c r="X92" s="11">
        <f>IF(ISERROR(tblSalaries[[#This Row],[max h]]),1,tblSalaries[[#This Row],[Salary in USD]]/tblSalaries[[#This Row],[max h]]/260)</f>
        <v>25.641025641025642</v>
      </c>
      <c r="Y92" s="11">
        <f>IF(tblSalaries[[#This Row],[Years of Experience]]="",0,"0")</f>
        <v>0</v>
      </c>
      <c r="Z9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2" s="11">
        <f>IF(tblSalaries[[#This Row],[Salary in USD]]&lt;1000,1,0)</f>
        <v>0</v>
      </c>
      <c r="AB92" s="11">
        <f>IF(AND(tblSalaries[[#This Row],[Salary in USD]]&gt;1000,tblSalaries[[#This Row],[Salary in USD]]&lt;2000),1,0)</f>
        <v>0</v>
      </c>
    </row>
    <row r="93" spans="2:28" ht="15" customHeight="1">
      <c r="B93" t="s">
        <v>2096</v>
      </c>
      <c r="C93" s="1">
        <v>41055.027407407404</v>
      </c>
      <c r="D93" s="4">
        <v>42000</v>
      </c>
      <c r="E93">
        <v>42000</v>
      </c>
      <c r="F93" t="s">
        <v>86</v>
      </c>
      <c r="G93">
        <f>tblSalaries[[#This Row],[clean Salary (in local currency)]]*VLOOKUP(tblSalaries[[#This Row],[Currency]],tblXrate[],2,FALSE)</f>
        <v>41301.183967273726</v>
      </c>
      <c r="H93" t="s">
        <v>148</v>
      </c>
      <c r="I93" t="s">
        <v>20</v>
      </c>
      <c r="J93" t="s">
        <v>88</v>
      </c>
      <c r="K93" t="str">
        <f>VLOOKUP(tblSalaries[[#This Row],[Where do you work]],tblCountries[[Actual]:[Mapping]],2,FALSE)</f>
        <v>Canada</v>
      </c>
      <c r="L93" t="s">
        <v>9</v>
      </c>
      <c r="O93" s="10" t="str">
        <f>IF(ISERROR(FIND("1",tblSalaries[[#This Row],[How many hours of a day you work on Excel]])),"",1)</f>
        <v/>
      </c>
      <c r="P93" s="11" t="str">
        <f>IF(ISERROR(FIND("2",tblSalaries[[#This Row],[How many hours of a day you work on Excel]])),"",2)</f>
        <v/>
      </c>
      <c r="Q93" s="10" t="str">
        <f>IF(ISERROR(FIND("3",tblSalaries[[#This Row],[How many hours of a day you work on Excel]])),"",3)</f>
        <v/>
      </c>
      <c r="R93" s="10">
        <f>IF(ISERROR(FIND("4",tblSalaries[[#This Row],[How many hours of a day you work on Excel]])),"",4)</f>
        <v>4</v>
      </c>
      <c r="S93" s="10" t="str">
        <f>IF(ISERROR(FIND("5",tblSalaries[[#This Row],[How many hours of a day you work on Excel]])),"",5)</f>
        <v/>
      </c>
      <c r="T93" s="10">
        <f>IF(ISERROR(FIND("6",tblSalaries[[#This Row],[How many hours of a day you work on Excel]])),"",6)</f>
        <v>6</v>
      </c>
      <c r="U93" s="11" t="str">
        <f>IF(ISERROR(FIND("7",tblSalaries[[#This Row],[How many hours of a day you work on Excel]])),"",7)</f>
        <v/>
      </c>
      <c r="V93" s="11" t="str">
        <f>IF(ISERROR(FIND("8",tblSalaries[[#This Row],[How many hours of a day you work on Excel]])),"",8)</f>
        <v/>
      </c>
      <c r="W93" s="11">
        <f>IF(MAX(tblSalaries[[#This Row],[1 hour]:[8 hours]])=0,#N/A,MAX(tblSalaries[[#This Row],[1 hour]:[8 hours]]))</f>
        <v>6</v>
      </c>
      <c r="X93" s="11">
        <f>IF(ISERROR(tblSalaries[[#This Row],[max h]]),1,tblSalaries[[#This Row],[Salary in USD]]/tblSalaries[[#This Row],[max h]]/260)</f>
        <v>26.475117927739568</v>
      </c>
      <c r="Y93" s="11">
        <f>IF(tblSalaries[[#This Row],[Years of Experience]]="",0,"0")</f>
        <v>0</v>
      </c>
      <c r="Z9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3" s="11">
        <f>IF(tblSalaries[[#This Row],[Salary in USD]]&lt;1000,1,0)</f>
        <v>0</v>
      </c>
      <c r="AB93" s="11">
        <f>IF(AND(tblSalaries[[#This Row],[Salary in USD]]&gt;1000,tblSalaries[[#This Row],[Salary in USD]]&lt;2000),1,0)</f>
        <v>0</v>
      </c>
    </row>
    <row r="94" spans="2:28" ht="15" customHeight="1">
      <c r="B94" t="s">
        <v>2097</v>
      </c>
      <c r="C94" s="1">
        <v>41055.027499999997</v>
      </c>
      <c r="D94" s="4">
        <v>125000</v>
      </c>
      <c r="E94">
        <v>125000</v>
      </c>
      <c r="F94" t="s">
        <v>6</v>
      </c>
      <c r="G94">
        <f>tblSalaries[[#This Row],[clean Salary (in local currency)]]*VLOOKUP(tblSalaries[[#This Row],[Currency]],tblXrate[],2,FALSE)</f>
        <v>125000</v>
      </c>
      <c r="H94" t="s">
        <v>149</v>
      </c>
      <c r="I94" t="s">
        <v>4001</v>
      </c>
      <c r="J94" t="s">
        <v>15</v>
      </c>
      <c r="K94" t="str">
        <f>VLOOKUP(tblSalaries[[#This Row],[Where do you work]],tblCountries[[Actual]:[Mapping]],2,FALSE)</f>
        <v>USA</v>
      </c>
      <c r="L94" t="s">
        <v>9</v>
      </c>
      <c r="O94" s="10" t="str">
        <f>IF(ISERROR(FIND("1",tblSalaries[[#This Row],[How many hours of a day you work on Excel]])),"",1)</f>
        <v/>
      </c>
      <c r="P94" s="11" t="str">
        <f>IF(ISERROR(FIND("2",tblSalaries[[#This Row],[How many hours of a day you work on Excel]])),"",2)</f>
        <v/>
      </c>
      <c r="Q94" s="10" t="str">
        <f>IF(ISERROR(FIND("3",tblSalaries[[#This Row],[How many hours of a day you work on Excel]])),"",3)</f>
        <v/>
      </c>
      <c r="R94" s="10">
        <f>IF(ISERROR(FIND("4",tblSalaries[[#This Row],[How many hours of a day you work on Excel]])),"",4)</f>
        <v>4</v>
      </c>
      <c r="S94" s="10" t="str">
        <f>IF(ISERROR(FIND("5",tblSalaries[[#This Row],[How many hours of a day you work on Excel]])),"",5)</f>
        <v/>
      </c>
      <c r="T94" s="10">
        <f>IF(ISERROR(FIND("6",tblSalaries[[#This Row],[How many hours of a day you work on Excel]])),"",6)</f>
        <v>6</v>
      </c>
      <c r="U94" s="11" t="str">
        <f>IF(ISERROR(FIND("7",tblSalaries[[#This Row],[How many hours of a day you work on Excel]])),"",7)</f>
        <v/>
      </c>
      <c r="V94" s="11" t="str">
        <f>IF(ISERROR(FIND("8",tblSalaries[[#This Row],[How many hours of a day you work on Excel]])),"",8)</f>
        <v/>
      </c>
      <c r="W94" s="11">
        <f>IF(MAX(tblSalaries[[#This Row],[1 hour]:[8 hours]])=0,#N/A,MAX(tblSalaries[[#This Row],[1 hour]:[8 hours]]))</f>
        <v>6</v>
      </c>
      <c r="X94" s="11">
        <f>IF(ISERROR(tblSalaries[[#This Row],[max h]]),1,tblSalaries[[#This Row],[Salary in USD]]/tblSalaries[[#This Row],[max h]]/260)</f>
        <v>80.128205128205124</v>
      </c>
      <c r="Y94" s="11">
        <f>IF(tblSalaries[[#This Row],[Years of Experience]]="",0,"0")</f>
        <v>0</v>
      </c>
      <c r="Z9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4" s="11">
        <f>IF(tblSalaries[[#This Row],[Salary in USD]]&lt;1000,1,0)</f>
        <v>0</v>
      </c>
      <c r="AB94" s="11">
        <f>IF(AND(tblSalaries[[#This Row],[Salary in USD]]&gt;1000,tblSalaries[[#This Row],[Salary in USD]]&lt;2000),1,0)</f>
        <v>0</v>
      </c>
    </row>
    <row r="95" spans="2:28" ht="15" customHeight="1">
      <c r="B95" t="s">
        <v>2098</v>
      </c>
      <c r="C95" s="1">
        <v>41055.02752314815</v>
      </c>
      <c r="D95" s="4">
        <v>36000</v>
      </c>
      <c r="E95">
        <v>36000</v>
      </c>
      <c r="F95" t="s">
        <v>6</v>
      </c>
      <c r="G95">
        <f>tblSalaries[[#This Row],[clean Salary (in local currency)]]*VLOOKUP(tblSalaries[[#This Row],[Currency]],tblXrate[],2,FALSE)</f>
        <v>36000</v>
      </c>
      <c r="H95" t="s">
        <v>150</v>
      </c>
      <c r="I95" t="s">
        <v>52</v>
      </c>
      <c r="J95" t="s">
        <v>15</v>
      </c>
      <c r="K95" t="str">
        <f>VLOOKUP(tblSalaries[[#This Row],[Where do you work]],tblCountries[[Actual]:[Mapping]],2,FALSE)</f>
        <v>USA</v>
      </c>
      <c r="L95" t="s">
        <v>18</v>
      </c>
      <c r="O95" s="10" t="str">
        <f>IF(ISERROR(FIND("1",tblSalaries[[#This Row],[How many hours of a day you work on Excel]])),"",1)</f>
        <v/>
      </c>
      <c r="P95" s="11">
        <f>IF(ISERROR(FIND("2",tblSalaries[[#This Row],[How many hours of a day you work on Excel]])),"",2)</f>
        <v>2</v>
      </c>
      <c r="Q95" s="10">
        <f>IF(ISERROR(FIND("3",tblSalaries[[#This Row],[How many hours of a day you work on Excel]])),"",3)</f>
        <v>3</v>
      </c>
      <c r="R95" s="10" t="str">
        <f>IF(ISERROR(FIND("4",tblSalaries[[#This Row],[How many hours of a day you work on Excel]])),"",4)</f>
        <v/>
      </c>
      <c r="S95" s="10" t="str">
        <f>IF(ISERROR(FIND("5",tblSalaries[[#This Row],[How many hours of a day you work on Excel]])),"",5)</f>
        <v/>
      </c>
      <c r="T95" s="10" t="str">
        <f>IF(ISERROR(FIND("6",tblSalaries[[#This Row],[How many hours of a day you work on Excel]])),"",6)</f>
        <v/>
      </c>
      <c r="U95" s="11" t="str">
        <f>IF(ISERROR(FIND("7",tblSalaries[[#This Row],[How many hours of a day you work on Excel]])),"",7)</f>
        <v/>
      </c>
      <c r="V95" s="11" t="str">
        <f>IF(ISERROR(FIND("8",tblSalaries[[#This Row],[How many hours of a day you work on Excel]])),"",8)</f>
        <v/>
      </c>
      <c r="W95" s="11">
        <f>IF(MAX(tblSalaries[[#This Row],[1 hour]:[8 hours]])=0,#N/A,MAX(tblSalaries[[#This Row],[1 hour]:[8 hours]]))</f>
        <v>3</v>
      </c>
      <c r="X95" s="11">
        <f>IF(ISERROR(tblSalaries[[#This Row],[max h]]),1,tblSalaries[[#This Row],[Salary in USD]]/tblSalaries[[#This Row],[max h]]/260)</f>
        <v>46.153846153846153</v>
      </c>
      <c r="Y95" s="11">
        <f>IF(tblSalaries[[#This Row],[Years of Experience]]="",0,"0")</f>
        <v>0</v>
      </c>
      <c r="Z9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5" s="11">
        <f>IF(tblSalaries[[#This Row],[Salary in USD]]&lt;1000,1,0)</f>
        <v>0</v>
      </c>
      <c r="AB95" s="11">
        <f>IF(AND(tblSalaries[[#This Row],[Salary in USD]]&gt;1000,tblSalaries[[#This Row],[Salary in USD]]&lt;2000),1,0)</f>
        <v>0</v>
      </c>
    </row>
    <row r="96" spans="2:28" ht="15" customHeight="1">
      <c r="B96" t="s">
        <v>2099</v>
      </c>
      <c r="C96" s="1">
        <v>41055.027708333335</v>
      </c>
      <c r="D96" s="4" t="s">
        <v>151</v>
      </c>
      <c r="E96">
        <v>144000</v>
      </c>
      <c r="F96" t="s">
        <v>40</v>
      </c>
      <c r="G96">
        <f>tblSalaries[[#This Row],[clean Salary (in local currency)]]*VLOOKUP(tblSalaries[[#This Row],[Currency]],tblXrate[],2,FALSE)</f>
        <v>2564.3400029917298</v>
      </c>
      <c r="H96" t="s">
        <v>152</v>
      </c>
      <c r="I96" t="s">
        <v>356</v>
      </c>
      <c r="J96" t="s">
        <v>8</v>
      </c>
      <c r="K96" t="str">
        <f>VLOOKUP(tblSalaries[[#This Row],[Where do you work]],tblCountries[[Actual]:[Mapping]],2,FALSE)</f>
        <v>India</v>
      </c>
      <c r="L96" t="s">
        <v>25</v>
      </c>
      <c r="O96" s="10">
        <f>IF(ISERROR(FIND("1",tblSalaries[[#This Row],[How many hours of a day you work on Excel]])),"",1)</f>
        <v>1</v>
      </c>
      <c r="P96" s="11">
        <f>IF(ISERROR(FIND("2",tblSalaries[[#This Row],[How many hours of a day you work on Excel]])),"",2)</f>
        <v>2</v>
      </c>
      <c r="Q96" s="10" t="str">
        <f>IF(ISERROR(FIND("3",tblSalaries[[#This Row],[How many hours of a day you work on Excel]])),"",3)</f>
        <v/>
      </c>
      <c r="R96" s="10" t="str">
        <f>IF(ISERROR(FIND("4",tblSalaries[[#This Row],[How many hours of a day you work on Excel]])),"",4)</f>
        <v/>
      </c>
      <c r="S96" s="10" t="str">
        <f>IF(ISERROR(FIND("5",tblSalaries[[#This Row],[How many hours of a day you work on Excel]])),"",5)</f>
        <v/>
      </c>
      <c r="T96" s="10" t="str">
        <f>IF(ISERROR(FIND("6",tblSalaries[[#This Row],[How many hours of a day you work on Excel]])),"",6)</f>
        <v/>
      </c>
      <c r="U96" s="11" t="str">
        <f>IF(ISERROR(FIND("7",tblSalaries[[#This Row],[How many hours of a day you work on Excel]])),"",7)</f>
        <v/>
      </c>
      <c r="V96" s="11" t="str">
        <f>IF(ISERROR(FIND("8",tblSalaries[[#This Row],[How many hours of a day you work on Excel]])),"",8)</f>
        <v/>
      </c>
      <c r="W96" s="11">
        <f>IF(MAX(tblSalaries[[#This Row],[1 hour]:[8 hours]])=0,#N/A,MAX(tblSalaries[[#This Row],[1 hour]:[8 hours]]))</f>
        <v>2</v>
      </c>
      <c r="X96" s="11">
        <f>IF(ISERROR(tblSalaries[[#This Row],[max h]]),1,tblSalaries[[#This Row],[Salary in USD]]/tblSalaries[[#This Row],[max h]]/260)</f>
        <v>4.9314230826764032</v>
      </c>
      <c r="Y96" s="11">
        <f>IF(tblSalaries[[#This Row],[Years of Experience]]="",0,"0")</f>
        <v>0</v>
      </c>
      <c r="Z9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6" s="11">
        <f>IF(tblSalaries[[#This Row],[Salary in USD]]&lt;1000,1,0)</f>
        <v>0</v>
      </c>
      <c r="AB96" s="11">
        <f>IF(AND(tblSalaries[[#This Row],[Salary in USD]]&gt;1000,tblSalaries[[#This Row],[Salary in USD]]&lt;2000),1,0)</f>
        <v>0</v>
      </c>
    </row>
    <row r="97" spans="2:28" ht="15" customHeight="1">
      <c r="B97" t="s">
        <v>2100</v>
      </c>
      <c r="C97" s="1">
        <v>41055.027777777781</v>
      </c>
      <c r="D97" s="4">
        <v>75000</v>
      </c>
      <c r="E97">
        <v>75000</v>
      </c>
      <c r="F97" t="s">
        <v>6</v>
      </c>
      <c r="G97">
        <f>tblSalaries[[#This Row],[clean Salary (in local currency)]]*VLOOKUP(tblSalaries[[#This Row],[Currency]],tblXrate[],2,FALSE)</f>
        <v>75000</v>
      </c>
      <c r="H97" t="s">
        <v>153</v>
      </c>
      <c r="I97" t="s">
        <v>20</v>
      </c>
      <c r="J97" t="s">
        <v>15</v>
      </c>
      <c r="K97" t="str">
        <f>VLOOKUP(tblSalaries[[#This Row],[Where do you work]],tblCountries[[Actual]:[Mapping]],2,FALSE)</f>
        <v>USA</v>
      </c>
      <c r="L97" t="s">
        <v>25</v>
      </c>
      <c r="O97" s="10">
        <f>IF(ISERROR(FIND("1",tblSalaries[[#This Row],[How many hours of a day you work on Excel]])),"",1)</f>
        <v>1</v>
      </c>
      <c r="P97" s="11">
        <f>IF(ISERROR(FIND("2",tblSalaries[[#This Row],[How many hours of a day you work on Excel]])),"",2)</f>
        <v>2</v>
      </c>
      <c r="Q97" s="10" t="str">
        <f>IF(ISERROR(FIND("3",tblSalaries[[#This Row],[How many hours of a day you work on Excel]])),"",3)</f>
        <v/>
      </c>
      <c r="R97" s="10" t="str">
        <f>IF(ISERROR(FIND("4",tblSalaries[[#This Row],[How many hours of a day you work on Excel]])),"",4)</f>
        <v/>
      </c>
      <c r="S97" s="10" t="str">
        <f>IF(ISERROR(FIND("5",tblSalaries[[#This Row],[How many hours of a day you work on Excel]])),"",5)</f>
        <v/>
      </c>
      <c r="T97" s="10" t="str">
        <f>IF(ISERROR(FIND("6",tblSalaries[[#This Row],[How many hours of a day you work on Excel]])),"",6)</f>
        <v/>
      </c>
      <c r="U97" s="11" t="str">
        <f>IF(ISERROR(FIND("7",tblSalaries[[#This Row],[How many hours of a day you work on Excel]])),"",7)</f>
        <v/>
      </c>
      <c r="V97" s="11" t="str">
        <f>IF(ISERROR(FIND("8",tblSalaries[[#This Row],[How many hours of a day you work on Excel]])),"",8)</f>
        <v/>
      </c>
      <c r="W97" s="11">
        <f>IF(MAX(tblSalaries[[#This Row],[1 hour]:[8 hours]])=0,#N/A,MAX(tblSalaries[[#This Row],[1 hour]:[8 hours]]))</f>
        <v>2</v>
      </c>
      <c r="X97" s="11">
        <f>IF(ISERROR(tblSalaries[[#This Row],[max h]]),1,tblSalaries[[#This Row],[Salary in USD]]/tblSalaries[[#This Row],[max h]]/260)</f>
        <v>144.23076923076923</v>
      </c>
      <c r="Y97" s="11">
        <f>IF(tblSalaries[[#This Row],[Years of Experience]]="",0,"0")</f>
        <v>0</v>
      </c>
      <c r="Z9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7" s="11">
        <f>IF(tblSalaries[[#This Row],[Salary in USD]]&lt;1000,1,0)</f>
        <v>0</v>
      </c>
      <c r="AB97" s="11">
        <f>IF(AND(tblSalaries[[#This Row],[Salary in USD]]&gt;1000,tblSalaries[[#This Row],[Salary in USD]]&lt;2000),1,0)</f>
        <v>0</v>
      </c>
    </row>
    <row r="98" spans="2:28" ht="15" customHeight="1">
      <c r="B98" t="s">
        <v>2101</v>
      </c>
      <c r="C98" s="1">
        <v>41055.028009259258</v>
      </c>
      <c r="D98" s="4">
        <v>95000</v>
      </c>
      <c r="E98">
        <v>95000</v>
      </c>
      <c r="F98" t="s">
        <v>6</v>
      </c>
      <c r="G98">
        <f>tblSalaries[[#This Row],[clean Salary (in local currency)]]*VLOOKUP(tblSalaries[[#This Row],[Currency]],tblXrate[],2,FALSE)</f>
        <v>95000</v>
      </c>
      <c r="H98" t="s">
        <v>29</v>
      </c>
      <c r="I98" t="s">
        <v>4001</v>
      </c>
      <c r="J98" t="s">
        <v>15</v>
      </c>
      <c r="K98" t="str">
        <f>VLOOKUP(tblSalaries[[#This Row],[Where do you work]],tblCountries[[Actual]:[Mapping]],2,FALSE)</f>
        <v>USA</v>
      </c>
      <c r="L98" t="s">
        <v>9</v>
      </c>
      <c r="O98" s="10" t="str">
        <f>IF(ISERROR(FIND("1",tblSalaries[[#This Row],[How many hours of a day you work on Excel]])),"",1)</f>
        <v/>
      </c>
      <c r="P98" s="11" t="str">
        <f>IF(ISERROR(FIND("2",tblSalaries[[#This Row],[How many hours of a day you work on Excel]])),"",2)</f>
        <v/>
      </c>
      <c r="Q98" s="10" t="str">
        <f>IF(ISERROR(FIND("3",tblSalaries[[#This Row],[How many hours of a day you work on Excel]])),"",3)</f>
        <v/>
      </c>
      <c r="R98" s="10">
        <f>IF(ISERROR(FIND("4",tblSalaries[[#This Row],[How many hours of a day you work on Excel]])),"",4)</f>
        <v>4</v>
      </c>
      <c r="S98" s="10" t="str">
        <f>IF(ISERROR(FIND("5",tblSalaries[[#This Row],[How many hours of a day you work on Excel]])),"",5)</f>
        <v/>
      </c>
      <c r="T98" s="10">
        <f>IF(ISERROR(FIND("6",tblSalaries[[#This Row],[How many hours of a day you work on Excel]])),"",6)</f>
        <v>6</v>
      </c>
      <c r="U98" s="11" t="str">
        <f>IF(ISERROR(FIND("7",tblSalaries[[#This Row],[How many hours of a day you work on Excel]])),"",7)</f>
        <v/>
      </c>
      <c r="V98" s="11" t="str">
        <f>IF(ISERROR(FIND("8",tblSalaries[[#This Row],[How many hours of a day you work on Excel]])),"",8)</f>
        <v/>
      </c>
      <c r="W98" s="11">
        <f>IF(MAX(tblSalaries[[#This Row],[1 hour]:[8 hours]])=0,#N/A,MAX(tblSalaries[[#This Row],[1 hour]:[8 hours]]))</f>
        <v>6</v>
      </c>
      <c r="X98" s="11">
        <f>IF(ISERROR(tblSalaries[[#This Row],[max h]]),1,tblSalaries[[#This Row],[Salary in USD]]/tblSalaries[[#This Row],[max h]]/260)</f>
        <v>60.897435897435898</v>
      </c>
      <c r="Y98" s="11">
        <f>IF(tblSalaries[[#This Row],[Years of Experience]]="",0,"0")</f>
        <v>0</v>
      </c>
      <c r="Z9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8" s="11">
        <f>IF(tblSalaries[[#This Row],[Salary in USD]]&lt;1000,1,0)</f>
        <v>0</v>
      </c>
      <c r="AB98" s="11">
        <f>IF(AND(tblSalaries[[#This Row],[Salary in USD]]&gt;1000,tblSalaries[[#This Row],[Salary in USD]]&lt;2000),1,0)</f>
        <v>0</v>
      </c>
    </row>
    <row r="99" spans="2:28" ht="15" customHeight="1">
      <c r="B99" t="s">
        <v>2102</v>
      </c>
      <c r="C99" s="1">
        <v>41055.028090277781</v>
      </c>
      <c r="D99" s="4">
        <v>24000</v>
      </c>
      <c r="E99">
        <v>24000</v>
      </c>
      <c r="F99" t="s">
        <v>6</v>
      </c>
      <c r="G99">
        <f>tblSalaries[[#This Row],[clean Salary (in local currency)]]*VLOOKUP(tblSalaries[[#This Row],[Currency]],tblXrate[],2,FALSE)</f>
        <v>24000</v>
      </c>
      <c r="H99" t="s">
        <v>154</v>
      </c>
      <c r="I99" t="s">
        <v>52</v>
      </c>
      <c r="J99" t="s">
        <v>15</v>
      </c>
      <c r="K99" t="str">
        <f>VLOOKUP(tblSalaries[[#This Row],[Where do you work]],tblCountries[[Actual]:[Mapping]],2,FALSE)</f>
        <v>USA</v>
      </c>
      <c r="L99" t="s">
        <v>18</v>
      </c>
      <c r="O99" s="10" t="str">
        <f>IF(ISERROR(FIND("1",tblSalaries[[#This Row],[How many hours of a day you work on Excel]])),"",1)</f>
        <v/>
      </c>
      <c r="P99" s="11">
        <f>IF(ISERROR(FIND("2",tblSalaries[[#This Row],[How many hours of a day you work on Excel]])),"",2)</f>
        <v>2</v>
      </c>
      <c r="Q99" s="10">
        <f>IF(ISERROR(FIND("3",tblSalaries[[#This Row],[How many hours of a day you work on Excel]])),"",3)</f>
        <v>3</v>
      </c>
      <c r="R99" s="10" t="str">
        <f>IF(ISERROR(FIND("4",tblSalaries[[#This Row],[How many hours of a day you work on Excel]])),"",4)</f>
        <v/>
      </c>
      <c r="S99" s="10" t="str">
        <f>IF(ISERROR(FIND("5",tblSalaries[[#This Row],[How many hours of a day you work on Excel]])),"",5)</f>
        <v/>
      </c>
      <c r="T99" s="10" t="str">
        <f>IF(ISERROR(FIND("6",tblSalaries[[#This Row],[How many hours of a day you work on Excel]])),"",6)</f>
        <v/>
      </c>
      <c r="U99" s="11" t="str">
        <f>IF(ISERROR(FIND("7",tblSalaries[[#This Row],[How many hours of a day you work on Excel]])),"",7)</f>
        <v/>
      </c>
      <c r="V99" s="11" t="str">
        <f>IF(ISERROR(FIND("8",tblSalaries[[#This Row],[How many hours of a day you work on Excel]])),"",8)</f>
        <v/>
      </c>
      <c r="W99" s="11">
        <f>IF(MAX(tblSalaries[[#This Row],[1 hour]:[8 hours]])=0,#N/A,MAX(tblSalaries[[#This Row],[1 hour]:[8 hours]]))</f>
        <v>3</v>
      </c>
      <c r="X99" s="11">
        <f>IF(ISERROR(tblSalaries[[#This Row],[max h]]),1,tblSalaries[[#This Row],[Salary in USD]]/tblSalaries[[#This Row],[max h]]/260)</f>
        <v>30.76923076923077</v>
      </c>
      <c r="Y99" s="11">
        <f>IF(tblSalaries[[#This Row],[Years of Experience]]="",0,"0")</f>
        <v>0</v>
      </c>
      <c r="Z9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9" s="11">
        <f>IF(tblSalaries[[#This Row],[Salary in USD]]&lt;1000,1,0)</f>
        <v>0</v>
      </c>
      <c r="AB99" s="11">
        <f>IF(AND(tblSalaries[[#This Row],[Salary in USD]]&gt;1000,tblSalaries[[#This Row],[Salary in USD]]&lt;2000),1,0)</f>
        <v>0</v>
      </c>
    </row>
    <row r="100" spans="2:28" ht="15" customHeight="1">
      <c r="B100" t="s">
        <v>2103</v>
      </c>
      <c r="C100" s="1">
        <v>41055.028136574074</v>
      </c>
      <c r="D100" s="4" t="s">
        <v>155</v>
      </c>
      <c r="E100">
        <v>91000</v>
      </c>
      <c r="F100" t="s">
        <v>6</v>
      </c>
      <c r="G100">
        <f>tblSalaries[[#This Row],[clean Salary (in local currency)]]*VLOOKUP(tblSalaries[[#This Row],[Currency]],tblXrate[],2,FALSE)</f>
        <v>91000</v>
      </c>
      <c r="H100" t="s">
        <v>156</v>
      </c>
      <c r="I100" t="s">
        <v>52</v>
      </c>
      <c r="J100" t="s">
        <v>15</v>
      </c>
      <c r="K100" t="str">
        <f>VLOOKUP(tblSalaries[[#This Row],[Where do you work]],tblCountries[[Actual]:[Mapping]],2,FALSE)</f>
        <v>USA</v>
      </c>
      <c r="L100" t="s">
        <v>25</v>
      </c>
      <c r="O100" s="10">
        <f>IF(ISERROR(FIND("1",tblSalaries[[#This Row],[How many hours of a day you work on Excel]])),"",1)</f>
        <v>1</v>
      </c>
      <c r="P100" s="11">
        <f>IF(ISERROR(FIND("2",tblSalaries[[#This Row],[How many hours of a day you work on Excel]])),"",2)</f>
        <v>2</v>
      </c>
      <c r="Q100" s="10" t="str">
        <f>IF(ISERROR(FIND("3",tblSalaries[[#This Row],[How many hours of a day you work on Excel]])),"",3)</f>
        <v/>
      </c>
      <c r="R100" s="10" t="str">
        <f>IF(ISERROR(FIND("4",tblSalaries[[#This Row],[How many hours of a day you work on Excel]])),"",4)</f>
        <v/>
      </c>
      <c r="S100" s="10" t="str">
        <f>IF(ISERROR(FIND("5",tblSalaries[[#This Row],[How many hours of a day you work on Excel]])),"",5)</f>
        <v/>
      </c>
      <c r="T100" s="10" t="str">
        <f>IF(ISERROR(FIND("6",tblSalaries[[#This Row],[How many hours of a day you work on Excel]])),"",6)</f>
        <v/>
      </c>
      <c r="U100" s="11" t="str">
        <f>IF(ISERROR(FIND("7",tblSalaries[[#This Row],[How many hours of a day you work on Excel]])),"",7)</f>
        <v/>
      </c>
      <c r="V100" s="11" t="str">
        <f>IF(ISERROR(FIND("8",tblSalaries[[#This Row],[How many hours of a day you work on Excel]])),"",8)</f>
        <v/>
      </c>
      <c r="W100" s="11">
        <f>IF(MAX(tblSalaries[[#This Row],[1 hour]:[8 hours]])=0,#N/A,MAX(tblSalaries[[#This Row],[1 hour]:[8 hours]]))</f>
        <v>2</v>
      </c>
      <c r="X100" s="11">
        <f>IF(ISERROR(tblSalaries[[#This Row],[max h]]),1,tblSalaries[[#This Row],[Salary in USD]]/tblSalaries[[#This Row],[max h]]/260)</f>
        <v>175</v>
      </c>
      <c r="Y100" s="11">
        <f>IF(tblSalaries[[#This Row],[Years of Experience]]="",0,"0")</f>
        <v>0</v>
      </c>
      <c r="Z10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0" s="11">
        <f>IF(tblSalaries[[#This Row],[Salary in USD]]&lt;1000,1,0)</f>
        <v>0</v>
      </c>
      <c r="AB100" s="11">
        <f>IF(AND(tblSalaries[[#This Row],[Salary in USD]]&gt;1000,tblSalaries[[#This Row],[Salary in USD]]&lt;2000),1,0)</f>
        <v>0</v>
      </c>
    </row>
    <row r="101" spans="2:28" ht="15" customHeight="1">
      <c r="B101" t="s">
        <v>2104</v>
      </c>
      <c r="C101" s="1">
        <v>41055.028229166666</v>
      </c>
      <c r="D101" s="4">
        <v>40000</v>
      </c>
      <c r="E101">
        <v>40000</v>
      </c>
      <c r="F101" t="s">
        <v>6</v>
      </c>
      <c r="G101">
        <f>tblSalaries[[#This Row],[clean Salary (in local currency)]]*VLOOKUP(tblSalaries[[#This Row],[Currency]],tblXrate[],2,FALSE)</f>
        <v>40000</v>
      </c>
      <c r="H101" t="s">
        <v>157</v>
      </c>
      <c r="I101" t="s">
        <v>20</v>
      </c>
      <c r="J101" t="s">
        <v>15</v>
      </c>
      <c r="K101" t="str">
        <f>VLOOKUP(tblSalaries[[#This Row],[Where do you work]],tblCountries[[Actual]:[Mapping]],2,FALSE)</f>
        <v>USA</v>
      </c>
      <c r="L101" t="s">
        <v>9</v>
      </c>
      <c r="O101" s="10" t="str">
        <f>IF(ISERROR(FIND("1",tblSalaries[[#This Row],[How many hours of a day you work on Excel]])),"",1)</f>
        <v/>
      </c>
      <c r="P101" s="11" t="str">
        <f>IF(ISERROR(FIND("2",tblSalaries[[#This Row],[How many hours of a day you work on Excel]])),"",2)</f>
        <v/>
      </c>
      <c r="Q101" s="10" t="str">
        <f>IF(ISERROR(FIND("3",tblSalaries[[#This Row],[How many hours of a day you work on Excel]])),"",3)</f>
        <v/>
      </c>
      <c r="R101" s="10">
        <f>IF(ISERROR(FIND("4",tblSalaries[[#This Row],[How many hours of a day you work on Excel]])),"",4)</f>
        <v>4</v>
      </c>
      <c r="S101" s="10" t="str">
        <f>IF(ISERROR(FIND("5",tblSalaries[[#This Row],[How many hours of a day you work on Excel]])),"",5)</f>
        <v/>
      </c>
      <c r="T101" s="10">
        <f>IF(ISERROR(FIND("6",tblSalaries[[#This Row],[How many hours of a day you work on Excel]])),"",6)</f>
        <v>6</v>
      </c>
      <c r="U101" s="11" t="str">
        <f>IF(ISERROR(FIND("7",tblSalaries[[#This Row],[How many hours of a day you work on Excel]])),"",7)</f>
        <v/>
      </c>
      <c r="V101" s="11" t="str">
        <f>IF(ISERROR(FIND("8",tblSalaries[[#This Row],[How many hours of a day you work on Excel]])),"",8)</f>
        <v/>
      </c>
      <c r="W101" s="11">
        <f>IF(MAX(tblSalaries[[#This Row],[1 hour]:[8 hours]])=0,#N/A,MAX(tblSalaries[[#This Row],[1 hour]:[8 hours]]))</f>
        <v>6</v>
      </c>
      <c r="X101" s="11">
        <f>IF(ISERROR(tblSalaries[[#This Row],[max h]]),1,tblSalaries[[#This Row],[Salary in USD]]/tblSalaries[[#This Row],[max h]]/260)</f>
        <v>25.641025641025642</v>
      </c>
      <c r="Y101" s="11">
        <f>IF(tblSalaries[[#This Row],[Years of Experience]]="",0,"0")</f>
        <v>0</v>
      </c>
      <c r="Z10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1" s="11">
        <f>IF(tblSalaries[[#This Row],[Salary in USD]]&lt;1000,1,0)</f>
        <v>0</v>
      </c>
      <c r="AB101" s="11">
        <f>IF(AND(tblSalaries[[#This Row],[Salary in USD]]&gt;1000,tblSalaries[[#This Row],[Salary in USD]]&lt;2000),1,0)</f>
        <v>0</v>
      </c>
    </row>
    <row r="102" spans="2:28" ht="15" customHeight="1">
      <c r="B102" t="s">
        <v>2105</v>
      </c>
      <c r="C102" s="1">
        <v>41055.028240740743</v>
      </c>
      <c r="D102" s="4">
        <v>57000</v>
      </c>
      <c r="E102">
        <v>57000</v>
      </c>
      <c r="F102" t="s">
        <v>6</v>
      </c>
      <c r="G102">
        <f>tblSalaries[[#This Row],[clean Salary (in local currency)]]*VLOOKUP(tblSalaries[[#This Row],[Currency]],tblXrate[],2,FALSE)</f>
        <v>57000</v>
      </c>
      <c r="H102" t="s">
        <v>158</v>
      </c>
      <c r="I102" t="s">
        <v>52</v>
      </c>
      <c r="J102" t="s">
        <v>15</v>
      </c>
      <c r="K102" t="str">
        <f>VLOOKUP(tblSalaries[[#This Row],[Where do you work]],tblCountries[[Actual]:[Mapping]],2,FALSE)</f>
        <v>USA</v>
      </c>
      <c r="L102" t="s">
        <v>9</v>
      </c>
      <c r="O102" s="10" t="str">
        <f>IF(ISERROR(FIND("1",tblSalaries[[#This Row],[How many hours of a day you work on Excel]])),"",1)</f>
        <v/>
      </c>
      <c r="P102" s="11" t="str">
        <f>IF(ISERROR(FIND("2",tblSalaries[[#This Row],[How many hours of a day you work on Excel]])),"",2)</f>
        <v/>
      </c>
      <c r="Q102" s="10" t="str">
        <f>IF(ISERROR(FIND("3",tblSalaries[[#This Row],[How many hours of a day you work on Excel]])),"",3)</f>
        <v/>
      </c>
      <c r="R102" s="10">
        <f>IF(ISERROR(FIND("4",tblSalaries[[#This Row],[How many hours of a day you work on Excel]])),"",4)</f>
        <v>4</v>
      </c>
      <c r="S102" s="10" t="str">
        <f>IF(ISERROR(FIND("5",tblSalaries[[#This Row],[How many hours of a day you work on Excel]])),"",5)</f>
        <v/>
      </c>
      <c r="T102" s="10">
        <f>IF(ISERROR(FIND("6",tblSalaries[[#This Row],[How many hours of a day you work on Excel]])),"",6)</f>
        <v>6</v>
      </c>
      <c r="U102" s="11" t="str">
        <f>IF(ISERROR(FIND("7",tblSalaries[[#This Row],[How many hours of a day you work on Excel]])),"",7)</f>
        <v/>
      </c>
      <c r="V102" s="11" t="str">
        <f>IF(ISERROR(FIND("8",tblSalaries[[#This Row],[How many hours of a day you work on Excel]])),"",8)</f>
        <v/>
      </c>
      <c r="W102" s="11">
        <f>IF(MAX(tblSalaries[[#This Row],[1 hour]:[8 hours]])=0,#N/A,MAX(tblSalaries[[#This Row],[1 hour]:[8 hours]]))</f>
        <v>6</v>
      </c>
      <c r="X102" s="11">
        <f>IF(ISERROR(tblSalaries[[#This Row],[max h]]),1,tblSalaries[[#This Row],[Salary in USD]]/tblSalaries[[#This Row],[max h]]/260)</f>
        <v>36.53846153846154</v>
      </c>
      <c r="Y102" s="11">
        <f>IF(tblSalaries[[#This Row],[Years of Experience]]="",0,"0")</f>
        <v>0</v>
      </c>
      <c r="Z10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2" s="11">
        <f>IF(tblSalaries[[#This Row],[Salary in USD]]&lt;1000,1,0)</f>
        <v>0</v>
      </c>
      <c r="AB102" s="11">
        <f>IF(AND(tblSalaries[[#This Row],[Salary in USD]]&gt;1000,tblSalaries[[#This Row],[Salary in USD]]&lt;2000),1,0)</f>
        <v>0</v>
      </c>
    </row>
    <row r="103" spans="2:28" ht="15" customHeight="1">
      <c r="B103" t="s">
        <v>2106</v>
      </c>
      <c r="C103" s="1">
        <v>41055.028252314813</v>
      </c>
      <c r="D103" s="4">
        <v>74000</v>
      </c>
      <c r="E103">
        <v>74000</v>
      </c>
      <c r="F103" t="s">
        <v>6</v>
      </c>
      <c r="G103">
        <f>tblSalaries[[#This Row],[clean Salary (in local currency)]]*VLOOKUP(tblSalaries[[#This Row],[Currency]],tblXrate[],2,FALSE)</f>
        <v>74000</v>
      </c>
      <c r="H103" t="s">
        <v>76</v>
      </c>
      <c r="I103" t="s">
        <v>356</v>
      </c>
      <c r="J103" t="s">
        <v>15</v>
      </c>
      <c r="K103" t="str">
        <f>VLOOKUP(tblSalaries[[#This Row],[Where do you work]],tblCountries[[Actual]:[Mapping]],2,FALSE)</f>
        <v>USA</v>
      </c>
      <c r="L103" t="s">
        <v>9</v>
      </c>
      <c r="O103" s="10" t="str">
        <f>IF(ISERROR(FIND("1",tblSalaries[[#This Row],[How many hours of a day you work on Excel]])),"",1)</f>
        <v/>
      </c>
      <c r="P103" s="11" t="str">
        <f>IF(ISERROR(FIND("2",tblSalaries[[#This Row],[How many hours of a day you work on Excel]])),"",2)</f>
        <v/>
      </c>
      <c r="Q103" s="10" t="str">
        <f>IF(ISERROR(FIND("3",tblSalaries[[#This Row],[How many hours of a day you work on Excel]])),"",3)</f>
        <v/>
      </c>
      <c r="R103" s="10">
        <f>IF(ISERROR(FIND("4",tblSalaries[[#This Row],[How many hours of a day you work on Excel]])),"",4)</f>
        <v>4</v>
      </c>
      <c r="S103" s="10" t="str">
        <f>IF(ISERROR(FIND("5",tblSalaries[[#This Row],[How many hours of a day you work on Excel]])),"",5)</f>
        <v/>
      </c>
      <c r="T103" s="10">
        <f>IF(ISERROR(FIND("6",tblSalaries[[#This Row],[How many hours of a day you work on Excel]])),"",6)</f>
        <v>6</v>
      </c>
      <c r="U103" s="11" t="str">
        <f>IF(ISERROR(FIND("7",tblSalaries[[#This Row],[How many hours of a day you work on Excel]])),"",7)</f>
        <v/>
      </c>
      <c r="V103" s="11" t="str">
        <f>IF(ISERROR(FIND("8",tblSalaries[[#This Row],[How many hours of a day you work on Excel]])),"",8)</f>
        <v/>
      </c>
      <c r="W103" s="11">
        <f>IF(MAX(tblSalaries[[#This Row],[1 hour]:[8 hours]])=0,#N/A,MAX(tblSalaries[[#This Row],[1 hour]:[8 hours]]))</f>
        <v>6</v>
      </c>
      <c r="X103" s="11">
        <f>IF(ISERROR(tblSalaries[[#This Row],[max h]]),1,tblSalaries[[#This Row],[Salary in USD]]/tblSalaries[[#This Row],[max h]]/260)</f>
        <v>47.435897435897438</v>
      </c>
      <c r="Y103" s="11">
        <f>IF(tblSalaries[[#This Row],[Years of Experience]]="",0,"0")</f>
        <v>0</v>
      </c>
      <c r="Z10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3" s="11">
        <f>IF(tblSalaries[[#This Row],[Salary in USD]]&lt;1000,1,0)</f>
        <v>0</v>
      </c>
      <c r="AB103" s="11">
        <f>IF(AND(tblSalaries[[#This Row],[Salary in USD]]&gt;1000,tblSalaries[[#This Row],[Salary in USD]]&lt;2000),1,0)</f>
        <v>0</v>
      </c>
    </row>
    <row r="104" spans="2:28" ht="15" customHeight="1">
      <c r="B104" t="s">
        <v>2107</v>
      </c>
      <c r="C104" s="1">
        <v>41055.028263888889</v>
      </c>
      <c r="D104" s="4" t="s">
        <v>159</v>
      </c>
      <c r="E104">
        <v>80000</v>
      </c>
      <c r="F104" t="s">
        <v>6</v>
      </c>
      <c r="G104">
        <f>tblSalaries[[#This Row],[clean Salary (in local currency)]]*VLOOKUP(tblSalaries[[#This Row],[Currency]],tblXrate[],2,FALSE)</f>
        <v>80000</v>
      </c>
      <c r="H104" t="s">
        <v>160</v>
      </c>
      <c r="I104" t="s">
        <v>20</v>
      </c>
      <c r="J104" t="s">
        <v>15</v>
      </c>
      <c r="K104" t="str">
        <f>VLOOKUP(tblSalaries[[#This Row],[Where do you work]],tblCountries[[Actual]:[Mapping]],2,FALSE)</f>
        <v>USA</v>
      </c>
      <c r="L104" t="s">
        <v>9</v>
      </c>
      <c r="O104" s="10" t="str">
        <f>IF(ISERROR(FIND("1",tblSalaries[[#This Row],[How many hours of a day you work on Excel]])),"",1)</f>
        <v/>
      </c>
      <c r="P104" s="11" t="str">
        <f>IF(ISERROR(FIND("2",tblSalaries[[#This Row],[How many hours of a day you work on Excel]])),"",2)</f>
        <v/>
      </c>
      <c r="Q104" s="10" t="str">
        <f>IF(ISERROR(FIND("3",tblSalaries[[#This Row],[How many hours of a day you work on Excel]])),"",3)</f>
        <v/>
      </c>
      <c r="R104" s="10">
        <f>IF(ISERROR(FIND("4",tblSalaries[[#This Row],[How many hours of a day you work on Excel]])),"",4)</f>
        <v>4</v>
      </c>
      <c r="S104" s="10" t="str">
        <f>IF(ISERROR(FIND("5",tblSalaries[[#This Row],[How many hours of a day you work on Excel]])),"",5)</f>
        <v/>
      </c>
      <c r="T104" s="10">
        <f>IF(ISERROR(FIND("6",tblSalaries[[#This Row],[How many hours of a day you work on Excel]])),"",6)</f>
        <v>6</v>
      </c>
      <c r="U104" s="11" t="str">
        <f>IF(ISERROR(FIND("7",tblSalaries[[#This Row],[How many hours of a day you work on Excel]])),"",7)</f>
        <v/>
      </c>
      <c r="V104" s="11" t="str">
        <f>IF(ISERROR(FIND("8",tblSalaries[[#This Row],[How many hours of a day you work on Excel]])),"",8)</f>
        <v/>
      </c>
      <c r="W104" s="11">
        <f>IF(MAX(tblSalaries[[#This Row],[1 hour]:[8 hours]])=0,#N/A,MAX(tblSalaries[[#This Row],[1 hour]:[8 hours]]))</f>
        <v>6</v>
      </c>
      <c r="X104" s="11">
        <f>IF(ISERROR(tblSalaries[[#This Row],[max h]]),1,tblSalaries[[#This Row],[Salary in USD]]/tblSalaries[[#This Row],[max h]]/260)</f>
        <v>51.282051282051285</v>
      </c>
      <c r="Y104" s="11">
        <f>IF(tblSalaries[[#This Row],[Years of Experience]]="",0,"0")</f>
        <v>0</v>
      </c>
      <c r="Z10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4" s="11">
        <f>IF(tblSalaries[[#This Row],[Salary in USD]]&lt;1000,1,0)</f>
        <v>0</v>
      </c>
      <c r="AB104" s="11">
        <f>IF(AND(tblSalaries[[#This Row],[Salary in USD]]&gt;1000,tblSalaries[[#This Row],[Salary in USD]]&lt;2000),1,0)</f>
        <v>0</v>
      </c>
    </row>
    <row r="105" spans="2:28" ht="15" customHeight="1">
      <c r="B105" t="s">
        <v>2108</v>
      </c>
      <c r="C105" s="1">
        <v>41055.028310185182</v>
      </c>
      <c r="D105" s="4">
        <v>90000</v>
      </c>
      <c r="E105">
        <v>90000</v>
      </c>
      <c r="F105" t="s">
        <v>6</v>
      </c>
      <c r="G105">
        <f>tblSalaries[[#This Row],[clean Salary (in local currency)]]*VLOOKUP(tblSalaries[[#This Row],[Currency]],tblXrate[],2,FALSE)</f>
        <v>90000</v>
      </c>
      <c r="H105" t="s">
        <v>161</v>
      </c>
      <c r="I105" t="s">
        <v>67</v>
      </c>
      <c r="J105" t="s">
        <v>15</v>
      </c>
      <c r="K105" t="str">
        <f>VLOOKUP(tblSalaries[[#This Row],[Where do you work]],tblCountries[[Actual]:[Mapping]],2,FALSE)</f>
        <v>USA</v>
      </c>
      <c r="L105" t="s">
        <v>9</v>
      </c>
      <c r="O105" s="10" t="str">
        <f>IF(ISERROR(FIND("1",tblSalaries[[#This Row],[How many hours of a day you work on Excel]])),"",1)</f>
        <v/>
      </c>
      <c r="P105" s="11" t="str">
        <f>IF(ISERROR(FIND("2",tblSalaries[[#This Row],[How many hours of a day you work on Excel]])),"",2)</f>
        <v/>
      </c>
      <c r="Q105" s="10" t="str">
        <f>IF(ISERROR(FIND("3",tblSalaries[[#This Row],[How many hours of a day you work on Excel]])),"",3)</f>
        <v/>
      </c>
      <c r="R105" s="10">
        <f>IF(ISERROR(FIND("4",tblSalaries[[#This Row],[How many hours of a day you work on Excel]])),"",4)</f>
        <v>4</v>
      </c>
      <c r="S105" s="10" t="str">
        <f>IF(ISERROR(FIND("5",tblSalaries[[#This Row],[How many hours of a day you work on Excel]])),"",5)</f>
        <v/>
      </c>
      <c r="T105" s="10">
        <f>IF(ISERROR(FIND("6",tblSalaries[[#This Row],[How many hours of a day you work on Excel]])),"",6)</f>
        <v>6</v>
      </c>
      <c r="U105" s="11" t="str">
        <f>IF(ISERROR(FIND("7",tblSalaries[[#This Row],[How many hours of a day you work on Excel]])),"",7)</f>
        <v/>
      </c>
      <c r="V105" s="11" t="str">
        <f>IF(ISERROR(FIND("8",tblSalaries[[#This Row],[How many hours of a day you work on Excel]])),"",8)</f>
        <v/>
      </c>
      <c r="W105" s="11">
        <f>IF(MAX(tblSalaries[[#This Row],[1 hour]:[8 hours]])=0,#N/A,MAX(tblSalaries[[#This Row],[1 hour]:[8 hours]]))</f>
        <v>6</v>
      </c>
      <c r="X105" s="11">
        <f>IF(ISERROR(tblSalaries[[#This Row],[max h]]),1,tblSalaries[[#This Row],[Salary in USD]]/tblSalaries[[#This Row],[max h]]/260)</f>
        <v>57.692307692307693</v>
      </c>
      <c r="Y105" s="11">
        <f>IF(tblSalaries[[#This Row],[Years of Experience]]="",0,"0")</f>
        <v>0</v>
      </c>
      <c r="Z10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5" s="11">
        <f>IF(tblSalaries[[#This Row],[Salary in USD]]&lt;1000,1,0)</f>
        <v>0</v>
      </c>
      <c r="AB105" s="11">
        <f>IF(AND(tblSalaries[[#This Row],[Salary in USD]]&gt;1000,tblSalaries[[#This Row],[Salary in USD]]&lt;2000),1,0)</f>
        <v>0</v>
      </c>
    </row>
    <row r="106" spans="2:28" ht="15" customHeight="1">
      <c r="B106" t="s">
        <v>2109</v>
      </c>
      <c r="C106" s="1">
        <v>41055.028333333335</v>
      </c>
      <c r="D106" s="4">
        <v>21000</v>
      </c>
      <c r="E106">
        <v>21000</v>
      </c>
      <c r="F106" t="s">
        <v>6</v>
      </c>
      <c r="G106">
        <f>tblSalaries[[#This Row],[clean Salary (in local currency)]]*VLOOKUP(tblSalaries[[#This Row],[Currency]],tblXrate[],2,FALSE)</f>
        <v>21000</v>
      </c>
      <c r="H106" t="s">
        <v>162</v>
      </c>
      <c r="I106" t="s">
        <v>20</v>
      </c>
      <c r="J106" t="s">
        <v>163</v>
      </c>
      <c r="K106" t="str">
        <f>VLOOKUP(tblSalaries[[#This Row],[Where do you work]],tblCountries[[Actual]:[Mapping]],2,FALSE)</f>
        <v>arabian Gulf</v>
      </c>
      <c r="L106" t="s">
        <v>25</v>
      </c>
      <c r="O106" s="10">
        <f>IF(ISERROR(FIND("1",tblSalaries[[#This Row],[How many hours of a day you work on Excel]])),"",1)</f>
        <v>1</v>
      </c>
      <c r="P106" s="11">
        <f>IF(ISERROR(FIND("2",tblSalaries[[#This Row],[How many hours of a day you work on Excel]])),"",2)</f>
        <v>2</v>
      </c>
      <c r="Q106" s="10" t="str">
        <f>IF(ISERROR(FIND("3",tblSalaries[[#This Row],[How many hours of a day you work on Excel]])),"",3)</f>
        <v/>
      </c>
      <c r="R106" s="10" t="str">
        <f>IF(ISERROR(FIND("4",tblSalaries[[#This Row],[How many hours of a day you work on Excel]])),"",4)</f>
        <v/>
      </c>
      <c r="S106" s="10" t="str">
        <f>IF(ISERROR(FIND("5",tblSalaries[[#This Row],[How many hours of a day you work on Excel]])),"",5)</f>
        <v/>
      </c>
      <c r="T106" s="10" t="str">
        <f>IF(ISERROR(FIND("6",tblSalaries[[#This Row],[How many hours of a day you work on Excel]])),"",6)</f>
        <v/>
      </c>
      <c r="U106" s="11" t="str">
        <f>IF(ISERROR(FIND("7",tblSalaries[[#This Row],[How many hours of a day you work on Excel]])),"",7)</f>
        <v/>
      </c>
      <c r="V106" s="11" t="str">
        <f>IF(ISERROR(FIND("8",tblSalaries[[#This Row],[How many hours of a day you work on Excel]])),"",8)</f>
        <v/>
      </c>
      <c r="W106" s="11">
        <f>IF(MAX(tblSalaries[[#This Row],[1 hour]:[8 hours]])=0,#N/A,MAX(tblSalaries[[#This Row],[1 hour]:[8 hours]]))</f>
        <v>2</v>
      </c>
      <c r="X106" s="11">
        <f>IF(ISERROR(tblSalaries[[#This Row],[max h]]),1,tblSalaries[[#This Row],[Salary in USD]]/tblSalaries[[#This Row],[max h]]/260)</f>
        <v>40.384615384615387</v>
      </c>
      <c r="Y106" s="11">
        <f>IF(tblSalaries[[#This Row],[Years of Experience]]="",0,"0")</f>
        <v>0</v>
      </c>
      <c r="Z10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6" s="11">
        <f>IF(tblSalaries[[#This Row],[Salary in USD]]&lt;1000,1,0)</f>
        <v>0</v>
      </c>
      <c r="AB106" s="11">
        <f>IF(AND(tblSalaries[[#This Row],[Salary in USD]]&gt;1000,tblSalaries[[#This Row],[Salary in USD]]&lt;2000),1,0)</f>
        <v>0</v>
      </c>
    </row>
    <row r="107" spans="2:28" ht="15" customHeight="1">
      <c r="B107" t="s">
        <v>2110</v>
      </c>
      <c r="C107" s="1">
        <v>41055.028356481482</v>
      </c>
      <c r="D107" s="4">
        <v>52000</v>
      </c>
      <c r="E107">
        <v>52000</v>
      </c>
      <c r="F107" t="s">
        <v>6</v>
      </c>
      <c r="G107">
        <f>tblSalaries[[#This Row],[clean Salary (in local currency)]]*VLOOKUP(tblSalaries[[#This Row],[Currency]],tblXrate[],2,FALSE)</f>
        <v>52000</v>
      </c>
      <c r="H107" t="s">
        <v>164</v>
      </c>
      <c r="I107" t="s">
        <v>52</v>
      </c>
      <c r="J107" t="s">
        <v>15</v>
      </c>
      <c r="K107" t="str">
        <f>VLOOKUP(tblSalaries[[#This Row],[Where do you work]],tblCountries[[Actual]:[Mapping]],2,FALSE)</f>
        <v>USA</v>
      </c>
      <c r="L107" t="s">
        <v>9</v>
      </c>
      <c r="O107" s="10" t="str">
        <f>IF(ISERROR(FIND("1",tblSalaries[[#This Row],[How many hours of a day you work on Excel]])),"",1)</f>
        <v/>
      </c>
      <c r="P107" s="11" t="str">
        <f>IF(ISERROR(FIND("2",tblSalaries[[#This Row],[How many hours of a day you work on Excel]])),"",2)</f>
        <v/>
      </c>
      <c r="Q107" s="10" t="str">
        <f>IF(ISERROR(FIND("3",tblSalaries[[#This Row],[How many hours of a day you work on Excel]])),"",3)</f>
        <v/>
      </c>
      <c r="R107" s="10">
        <f>IF(ISERROR(FIND("4",tblSalaries[[#This Row],[How many hours of a day you work on Excel]])),"",4)</f>
        <v>4</v>
      </c>
      <c r="S107" s="10" t="str">
        <f>IF(ISERROR(FIND("5",tblSalaries[[#This Row],[How many hours of a day you work on Excel]])),"",5)</f>
        <v/>
      </c>
      <c r="T107" s="10">
        <f>IF(ISERROR(FIND("6",tblSalaries[[#This Row],[How many hours of a day you work on Excel]])),"",6)</f>
        <v>6</v>
      </c>
      <c r="U107" s="11" t="str">
        <f>IF(ISERROR(FIND("7",tblSalaries[[#This Row],[How many hours of a day you work on Excel]])),"",7)</f>
        <v/>
      </c>
      <c r="V107" s="11" t="str">
        <f>IF(ISERROR(FIND("8",tblSalaries[[#This Row],[How many hours of a day you work on Excel]])),"",8)</f>
        <v/>
      </c>
      <c r="W107" s="11">
        <f>IF(MAX(tblSalaries[[#This Row],[1 hour]:[8 hours]])=0,#N/A,MAX(tblSalaries[[#This Row],[1 hour]:[8 hours]]))</f>
        <v>6</v>
      </c>
      <c r="X107" s="11">
        <f>IF(ISERROR(tblSalaries[[#This Row],[max h]]),1,tblSalaries[[#This Row],[Salary in USD]]/tblSalaries[[#This Row],[max h]]/260)</f>
        <v>33.333333333333329</v>
      </c>
      <c r="Y107" s="11">
        <f>IF(tblSalaries[[#This Row],[Years of Experience]]="",0,"0")</f>
        <v>0</v>
      </c>
      <c r="Z10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7" s="11">
        <f>IF(tblSalaries[[#This Row],[Salary in USD]]&lt;1000,1,0)</f>
        <v>0</v>
      </c>
      <c r="AB107" s="11">
        <f>IF(AND(tblSalaries[[#This Row],[Salary in USD]]&gt;1000,tblSalaries[[#This Row],[Salary in USD]]&lt;2000),1,0)</f>
        <v>0</v>
      </c>
    </row>
    <row r="108" spans="2:28" ht="15" customHeight="1">
      <c r="B108" t="s">
        <v>2111</v>
      </c>
      <c r="C108" s="1">
        <v>41055.028379629628</v>
      </c>
      <c r="D108" s="4">
        <v>19200</v>
      </c>
      <c r="E108">
        <v>19200</v>
      </c>
      <c r="F108" t="s">
        <v>6</v>
      </c>
      <c r="G108">
        <f>tblSalaries[[#This Row],[clean Salary (in local currency)]]*VLOOKUP(tblSalaries[[#This Row],[Currency]],tblXrate[],2,FALSE)</f>
        <v>19200</v>
      </c>
      <c r="H108" t="s">
        <v>165</v>
      </c>
      <c r="I108" t="s">
        <v>20</v>
      </c>
      <c r="J108" t="s">
        <v>166</v>
      </c>
      <c r="K108" t="str">
        <f>VLOOKUP(tblSalaries[[#This Row],[Where do you work]],tblCountries[[Actual]:[Mapping]],2,FALSE)</f>
        <v>Mexico</v>
      </c>
      <c r="L108" t="s">
        <v>9</v>
      </c>
      <c r="O108" s="10" t="str">
        <f>IF(ISERROR(FIND("1",tblSalaries[[#This Row],[How many hours of a day you work on Excel]])),"",1)</f>
        <v/>
      </c>
      <c r="P108" s="11" t="str">
        <f>IF(ISERROR(FIND("2",tblSalaries[[#This Row],[How many hours of a day you work on Excel]])),"",2)</f>
        <v/>
      </c>
      <c r="Q108" s="10" t="str">
        <f>IF(ISERROR(FIND("3",tblSalaries[[#This Row],[How many hours of a day you work on Excel]])),"",3)</f>
        <v/>
      </c>
      <c r="R108" s="10">
        <f>IF(ISERROR(FIND("4",tblSalaries[[#This Row],[How many hours of a day you work on Excel]])),"",4)</f>
        <v>4</v>
      </c>
      <c r="S108" s="10" t="str">
        <f>IF(ISERROR(FIND("5",tblSalaries[[#This Row],[How many hours of a day you work on Excel]])),"",5)</f>
        <v/>
      </c>
      <c r="T108" s="10">
        <f>IF(ISERROR(FIND("6",tblSalaries[[#This Row],[How many hours of a day you work on Excel]])),"",6)</f>
        <v>6</v>
      </c>
      <c r="U108" s="11" t="str">
        <f>IF(ISERROR(FIND("7",tblSalaries[[#This Row],[How many hours of a day you work on Excel]])),"",7)</f>
        <v/>
      </c>
      <c r="V108" s="11" t="str">
        <f>IF(ISERROR(FIND("8",tblSalaries[[#This Row],[How many hours of a day you work on Excel]])),"",8)</f>
        <v/>
      </c>
      <c r="W108" s="11">
        <f>IF(MAX(tblSalaries[[#This Row],[1 hour]:[8 hours]])=0,#N/A,MAX(tblSalaries[[#This Row],[1 hour]:[8 hours]]))</f>
        <v>6</v>
      </c>
      <c r="X108" s="11">
        <f>IF(ISERROR(tblSalaries[[#This Row],[max h]]),1,tblSalaries[[#This Row],[Salary in USD]]/tblSalaries[[#This Row],[max h]]/260)</f>
        <v>12.307692307692308</v>
      </c>
      <c r="Y108" s="11">
        <f>IF(tblSalaries[[#This Row],[Years of Experience]]="",0,"0")</f>
        <v>0</v>
      </c>
      <c r="Z10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8" s="11">
        <f>IF(tblSalaries[[#This Row],[Salary in USD]]&lt;1000,1,0)</f>
        <v>0</v>
      </c>
      <c r="AB108" s="11">
        <f>IF(AND(tblSalaries[[#This Row],[Salary in USD]]&gt;1000,tblSalaries[[#This Row],[Salary in USD]]&lt;2000),1,0)</f>
        <v>0</v>
      </c>
    </row>
    <row r="109" spans="2:28" ht="15" customHeight="1">
      <c r="B109" t="s">
        <v>2112</v>
      </c>
      <c r="C109" s="1">
        <v>41055.028437499997</v>
      </c>
      <c r="D109" s="4">
        <v>36000</v>
      </c>
      <c r="E109">
        <v>36000</v>
      </c>
      <c r="F109" t="s">
        <v>6</v>
      </c>
      <c r="G109">
        <f>tblSalaries[[#This Row],[clean Salary (in local currency)]]*VLOOKUP(tblSalaries[[#This Row],[Currency]],tblXrate[],2,FALSE)</f>
        <v>36000</v>
      </c>
      <c r="H109" t="s">
        <v>20</v>
      </c>
      <c r="I109" t="s">
        <v>20</v>
      </c>
      <c r="J109" t="s">
        <v>15</v>
      </c>
      <c r="K109" t="str">
        <f>VLOOKUP(tblSalaries[[#This Row],[Where do you work]],tblCountries[[Actual]:[Mapping]],2,FALSE)</f>
        <v>USA</v>
      </c>
      <c r="L109" t="s">
        <v>9</v>
      </c>
      <c r="O109" s="10" t="str">
        <f>IF(ISERROR(FIND("1",tblSalaries[[#This Row],[How many hours of a day you work on Excel]])),"",1)</f>
        <v/>
      </c>
      <c r="P109" s="11" t="str">
        <f>IF(ISERROR(FIND("2",tblSalaries[[#This Row],[How many hours of a day you work on Excel]])),"",2)</f>
        <v/>
      </c>
      <c r="Q109" s="10" t="str">
        <f>IF(ISERROR(FIND("3",tblSalaries[[#This Row],[How many hours of a day you work on Excel]])),"",3)</f>
        <v/>
      </c>
      <c r="R109" s="10">
        <f>IF(ISERROR(FIND("4",tblSalaries[[#This Row],[How many hours of a day you work on Excel]])),"",4)</f>
        <v>4</v>
      </c>
      <c r="S109" s="10" t="str">
        <f>IF(ISERROR(FIND("5",tblSalaries[[#This Row],[How many hours of a day you work on Excel]])),"",5)</f>
        <v/>
      </c>
      <c r="T109" s="10">
        <f>IF(ISERROR(FIND("6",tblSalaries[[#This Row],[How many hours of a day you work on Excel]])),"",6)</f>
        <v>6</v>
      </c>
      <c r="U109" s="11" t="str">
        <f>IF(ISERROR(FIND("7",tblSalaries[[#This Row],[How many hours of a day you work on Excel]])),"",7)</f>
        <v/>
      </c>
      <c r="V109" s="11" t="str">
        <f>IF(ISERROR(FIND("8",tblSalaries[[#This Row],[How many hours of a day you work on Excel]])),"",8)</f>
        <v/>
      </c>
      <c r="W109" s="11">
        <f>IF(MAX(tblSalaries[[#This Row],[1 hour]:[8 hours]])=0,#N/A,MAX(tblSalaries[[#This Row],[1 hour]:[8 hours]]))</f>
        <v>6</v>
      </c>
      <c r="X109" s="11">
        <f>IF(ISERROR(tblSalaries[[#This Row],[max h]]),1,tblSalaries[[#This Row],[Salary in USD]]/tblSalaries[[#This Row],[max h]]/260)</f>
        <v>23.076923076923077</v>
      </c>
      <c r="Y109" s="11">
        <f>IF(tblSalaries[[#This Row],[Years of Experience]]="",0,"0")</f>
        <v>0</v>
      </c>
      <c r="Z10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9" s="11">
        <f>IF(tblSalaries[[#This Row],[Salary in USD]]&lt;1000,1,0)</f>
        <v>0</v>
      </c>
      <c r="AB109" s="11">
        <f>IF(AND(tblSalaries[[#This Row],[Salary in USD]]&gt;1000,tblSalaries[[#This Row],[Salary in USD]]&lt;2000),1,0)</f>
        <v>0</v>
      </c>
    </row>
    <row r="110" spans="2:28" ht="15" customHeight="1">
      <c r="B110" t="s">
        <v>2113</v>
      </c>
      <c r="C110" s="1">
        <v>41055.028495370374</v>
      </c>
      <c r="D110" s="4">
        <v>57400</v>
      </c>
      <c r="E110">
        <v>57400</v>
      </c>
      <c r="F110" t="s">
        <v>6</v>
      </c>
      <c r="G110">
        <f>tblSalaries[[#This Row],[clean Salary (in local currency)]]*VLOOKUP(tblSalaries[[#This Row],[Currency]],tblXrate[],2,FALSE)</f>
        <v>57400</v>
      </c>
      <c r="H110" t="s">
        <v>167</v>
      </c>
      <c r="I110" t="s">
        <v>20</v>
      </c>
      <c r="J110" t="s">
        <v>15</v>
      </c>
      <c r="K110" t="str">
        <f>VLOOKUP(tblSalaries[[#This Row],[Where do you work]],tblCountries[[Actual]:[Mapping]],2,FALSE)</f>
        <v>USA</v>
      </c>
      <c r="L110" t="s">
        <v>9</v>
      </c>
      <c r="O110" s="10" t="str">
        <f>IF(ISERROR(FIND("1",tblSalaries[[#This Row],[How many hours of a day you work on Excel]])),"",1)</f>
        <v/>
      </c>
      <c r="P110" s="11" t="str">
        <f>IF(ISERROR(FIND("2",tblSalaries[[#This Row],[How many hours of a day you work on Excel]])),"",2)</f>
        <v/>
      </c>
      <c r="Q110" s="10" t="str">
        <f>IF(ISERROR(FIND("3",tblSalaries[[#This Row],[How many hours of a day you work on Excel]])),"",3)</f>
        <v/>
      </c>
      <c r="R110" s="10">
        <f>IF(ISERROR(FIND("4",tblSalaries[[#This Row],[How many hours of a day you work on Excel]])),"",4)</f>
        <v>4</v>
      </c>
      <c r="S110" s="10" t="str">
        <f>IF(ISERROR(FIND("5",tblSalaries[[#This Row],[How many hours of a day you work on Excel]])),"",5)</f>
        <v/>
      </c>
      <c r="T110" s="10">
        <f>IF(ISERROR(FIND("6",tblSalaries[[#This Row],[How many hours of a day you work on Excel]])),"",6)</f>
        <v>6</v>
      </c>
      <c r="U110" s="11" t="str">
        <f>IF(ISERROR(FIND("7",tblSalaries[[#This Row],[How many hours of a day you work on Excel]])),"",7)</f>
        <v/>
      </c>
      <c r="V110" s="11" t="str">
        <f>IF(ISERROR(FIND("8",tblSalaries[[#This Row],[How many hours of a day you work on Excel]])),"",8)</f>
        <v/>
      </c>
      <c r="W110" s="11">
        <f>IF(MAX(tblSalaries[[#This Row],[1 hour]:[8 hours]])=0,#N/A,MAX(tblSalaries[[#This Row],[1 hour]:[8 hours]]))</f>
        <v>6</v>
      </c>
      <c r="X110" s="11">
        <f>IF(ISERROR(tblSalaries[[#This Row],[max h]]),1,tblSalaries[[#This Row],[Salary in USD]]/tblSalaries[[#This Row],[max h]]/260)</f>
        <v>36.794871794871796</v>
      </c>
      <c r="Y110" s="11">
        <f>IF(tblSalaries[[#This Row],[Years of Experience]]="",0,"0")</f>
        <v>0</v>
      </c>
      <c r="Z11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0" s="11">
        <f>IF(tblSalaries[[#This Row],[Salary in USD]]&lt;1000,1,0)</f>
        <v>0</v>
      </c>
      <c r="AB110" s="11">
        <f>IF(AND(tblSalaries[[#This Row],[Salary in USD]]&gt;1000,tblSalaries[[#This Row],[Salary in USD]]&lt;2000),1,0)</f>
        <v>0</v>
      </c>
    </row>
    <row r="111" spans="2:28" ht="15" customHeight="1">
      <c r="B111" t="s">
        <v>2114</v>
      </c>
      <c r="C111" s="1">
        <v>41055.028506944444</v>
      </c>
      <c r="D111" s="4">
        <v>66000</v>
      </c>
      <c r="E111">
        <v>66000</v>
      </c>
      <c r="F111" t="s">
        <v>6</v>
      </c>
      <c r="G111">
        <f>tblSalaries[[#This Row],[clean Salary (in local currency)]]*VLOOKUP(tblSalaries[[#This Row],[Currency]],tblXrate[],2,FALSE)</f>
        <v>66000</v>
      </c>
      <c r="H111" t="s">
        <v>20</v>
      </c>
      <c r="I111" t="s">
        <v>20</v>
      </c>
      <c r="J111" t="s">
        <v>15</v>
      </c>
      <c r="K111" t="str">
        <f>VLOOKUP(tblSalaries[[#This Row],[Where do you work]],tblCountries[[Actual]:[Mapping]],2,FALSE)</f>
        <v>USA</v>
      </c>
      <c r="L111" t="s">
        <v>18</v>
      </c>
      <c r="O111" s="10" t="str">
        <f>IF(ISERROR(FIND("1",tblSalaries[[#This Row],[How many hours of a day you work on Excel]])),"",1)</f>
        <v/>
      </c>
      <c r="P111" s="11">
        <f>IF(ISERROR(FIND("2",tblSalaries[[#This Row],[How many hours of a day you work on Excel]])),"",2)</f>
        <v>2</v>
      </c>
      <c r="Q111" s="10">
        <f>IF(ISERROR(FIND("3",tblSalaries[[#This Row],[How many hours of a day you work on Excel]])),"",3)</f>
        <v>3</v>
      </c>
      <c r="R111" s="10" t="str">
        <f>IF(ISERROR(FIND("4",tblSalaries[[#This Row],[How many hours of a day you work on Excel]])),"",4)</f>
        <v/>
      </c>
      <c r="S111" s="10" t="str">
        <f>IF(ISERROR(FIND("5",tblSalaries[[#This Row],[How many hours of a day you work on Excel]])),"",5)</f>
        <v/>
      </c>
      <c r="T111" s="10" t="str">
        <f>IF(ISERROR(FIND("6",tblSalaries[[#This Row],[How many hours of a day you work on Excel]])),"",6)</f>
        <v/>
      </c>
      <c r="U111" s="11" t="str">
        <f>IF(ISERROR(FIND("7",tblSalaries[[#This Row],[How many hours of a day you work on Excel]])),"",7)</f>
        <v/>
      </c>
      <c r="V111" s="11" t="str">
        <f>IF(ISERROR(FIND("8",tblSalaries[[#This Row],[How many hours of a day you work on Excel]])),"",8)</f>
        <v/>
      </c>
      <c r="W111" s="11">
        <f>IF(MAX(tblSalaries[[#This Row],[1 hour]:[8 hours]])=0,#N/A,MAX(tblSalaries[[#This Row],[1 hour]:[8 hours]]))</f>
        <v>3</v>
      </c>
      <c r="X111" s="11">
        <f>IF(ISERROR(tblSalaries[[#This Row],[max h]]),1,tblSalaries[[#This Row],[Salary in USD]]/tblSalaries[[#This Row],[max h]]/260)</f>
        <v>84.615384615384613</v>
      </c>
      <c r="Y111" s="11">
        <f>IF(tblSalaries[[#This Row],[Years of Experience]]="",0,"0")</f>
        <v>0</v>
      </c>
      <c r="Z11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1" s="11">
        <f>IF(tblSalaries[[#This Row],[Salary in USD]]&lt;1000,1,0)</f>
        <v>0</v>
      </c>
      <c r="AB111" s="11">
        <f>IF(AND(tblSalaries[[#This Row],[Salary in USD]]&gt;1000,tblSalaries[[#This Row],[Salary in USD]]&lt;2000),1,0)</f>
        <v>0</v>
      </c>
    </row>
    <row r="112" spans="2:28" ht="15" customHeight="1">
      <c r="B112" t="s">
        <v>2115</v>
      </c>
      <c r="C112" s="1">
        <v>41055.028541666667</v>
      </c>
      <c r="D112" s="4">
        <v>35000</v>
      </c>
      <c r="E112">
        <v>35000</v>
      </c>
      <c r="F112" t="s">
        <v>22</v>
      </c>
      <c r="G112">
        <f>tblSalaries[[#This Row],[clean Salary (in local currency)]]*VLOOKUP(tblSalaries[[#This Row],[Currency]],tblXrate[],2,FALSE)</f>
        <v>44463.980364706273</v>
      </c>
      <c r="H112" t="s">
        <v>168</v>
      </c>
      <c r="I112" t="s">
        <v>52</v>
      </c>
      <c r="J112" t="s">
        <v>169</v>
      </c>
      <c r="K112" t="str">
        <f>VLOOKUP(tblSalaries[[#This Row],[Where do you work]],tblCountries[[Actual]:[Mapping]],2,FALSE)</f>
        <v>Greece</v>
      </c>
      <c r="L112" t="s">
        <v>9</v>
      </c>
      <c r="O112" s="10" t="str">
        <f>IF(ISERROR(FIND("1",tblSalaries[[#This Row],[How many hours of a day you work on Excel]])),"",1)</f>
        <v/>
      </c>
      <c r="P112" s="11" t="str">
        <f>IF(ISERROR(FIND("2",tblSalaries[[#This Row],[How many hours of a day you work on Excel]])),"",2)</f>
        <v/>
      </c>
      <c r="Q112" s="10" t="str">
        <f>IF(ISERROR(FIND("3",tblSalaries[[#This Row],[How many hours of a day you work on Excel]])),"",3)</f>
        <v/>
      </c>
      <c r="R112" s="10">
        <f>IF(ISERROR(FIND("4",tblSalaries[[#This Row],[How many hours of a day you work on Excel]])),"",4)</f>
        <v>4</v>
      </c>
      <c r="S112" s="10" t="str">
        <f>IF(ISERROR(FIND("5",tblSalaries[[#This Row],[How many hours of a day you work on Excel]])),"",5)</f>
        <v/>
      </c>
      <c r="T112" s="10">
        <f>IF(ISERROR(FIND("6",tblSalaries[[#This Row],[How many hours of a day you work on Excel]])),"",6)</f>
        <v>6</v>
      </c>
      <c r="U112" s="11" t="str">
        <f>IF(ISERROR(FIND("7",tblSalaries[[#This Row],[How many hours of a day you work on Excel]])),"",7)</f>
        <v/>
      </c>
      <c r="V112" s="11" t="str">
        <f>IF(ISERROR(FIND("8",tblSalaries[[#This Row],[How many hours of a day you work on Excel]])),"",8)</f>
        <v/>
      </c>
      <c r="W112" s="11">
        <f>IF(MAX(tblSalaries[[#This Row],[1 hour]:[8 hours]])=0,#N/A,MAX(tblSalaries[[#This Row],[1 hour]:[8 hours]]))</f>
        <v>6</v>
      </c>
      <c r="X112" s="11">
        <f>IF(ISERROR(tblSalaries[[#This Row],[max h]]),1,tblSalaries[[#This Row],[Salary in USD]]/tblSalaries[[#This Row],[max h]]/260)</f>
        <v>28.502551515837354</v>
      </c>
      <c r="Y112" s="11">
        <f>IF(tblSalaries[[#This Row],[Years of Experience]]="",0,"0")</f>
        <v>0</v>
      </c>
      <c r="Z11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2" s="11">
        <f>IF(tblSalaries[[#This Row],[Salary in USD]]&lt;1000,1,0)</f>
        <v>0</v>
      </c>
      <c r="AB112" s="11">
        <f>IF(AND(tblSalaries[[#This Row],[Salary in USD]]&gt;1000,tblSalaries[[#This Row],[Salary in USD]]&lt;2000),1,0)</f>
        <v>0</v>
      </c>
    </row>
    <row r="113" spans="2:28" ht="15" customHeight="1">
      <c r="B113" t="s">
        <v>2116</v>
      </c>
      <c r="C113" s="1">
        <v>41055.028657407405</v>
      </c>
      <c r="D113" s="4" t="s">
        <v>172</v>
      </c>
      <c r="E113">
        <v>85000</v>
      </c>
      <c r="F113" t="s">
        <v>6</v>
      </c>
      <c r="G113">
        <f>tblSalaries[[#This Row],[clean Salary (in local currency)]]*VLOOKUP(tblSalaries[[#This Row],[Currency]],tblXrate[],2,FALSE)</f>
        <v>85000</v>
      </c>
      <c r="H113" t="s">
        <v>173</v>
      </c>
      <c r="I113" t="s">
        <v>20</v>
      </c>
      <c r="J113" t="s">
        <v>15</v>
      </c>
      <c r="K113" t="str">
        <f>VLOOKUP(tblSalaries[[#This Row],[Where do you work]],tblCountries[[Actual]:[Mapping]],2,FALSE)</f>
        <v>USA</v>
      </c>
      <c r="L113" t="s">
        <v>9</v>
      </c>
      <c r="O113" s="10" t="str">
        <f>IF(ISERROR(FIND("1",tblSalaries[[#This Row],[How many hours of a day you work on Excel]])),"",1)</f>
        <v/>
      </c>
      <c r="P113" s="11" t="str">
        <f>IF(ISERROR(FIND("2",tblSalaries[[#This Row],[How many hours of a day you work on Excel]])),"",2)</f>
        <v/>
      </c>
      <c r="Q113" s="10" t="str">
        <f>IF(ISERROR(FIND("3",tblSalaries[[#This Row],[How many hours of a day you work on Excel]])),"",3)</f>
        <v/>
      </c>
      <c r="R113" s="10">
        <f>IF(ISERROR(FIND("4",tblSalaries[[#This Row],[How many hours of a day you work on Excel]])),"",4)</f>
        <v>4</v>
      </c>
      <c r="S113" s="10" t="str">
        <f>IF(ISERROR(FIND("5",tblSalaries[[#This Row],[How many hours of a day you work on Excel]])),"",5)</f>
        <v/>
      </c>
      <c r="T113" s="10">
        <f>IF(ISERROR(FIND("6",tblSalaries[[#This Row],[How many hours of a day you work on Excel]])),"",6)</f>
        <v>6</v>
      </c>
      <c r="U113" s="11" t="str">
        <f>IF(ISERROR(FIND("7",tblSalaries[[#This Row],[How many hours of a day you work on Excel]])),"",7)</f>
        <v/>
      </c>
      <c r="V113" s="11" t="str">
        <f>IF(ISERROR(FIND("8",tblSalaries[[#This Row],[How many hours of a day you work on Excel]])),"",8)</f>
        <v/>
      </c>
      <c r="W113" s="11">
        <f>IF(MAX(tblSalaries[[#This Row],[1 hour]:[8 hours]])=0,#N/A,MAX(tblSalaries[[#This Row],[1 hour]:[8 hours]]))</f>
        <v>6</v>
      </c>
      <c r="X113" s="11">
        <f>IF(ISERROR(tblSalaries[[#This Row],[max h]]),1,tblSalaries[[#This Row],[Salary in USD]]/tblSalaries[[#This Row],[max h]]/260)</f>
        <v>54.487179487179482</v>
      </c>
      <c r="Y113" s="11">
        <f>IF(tblSalaries[[#This Row],[Years of Experience]]="",0,"0")</f>
        <v>0</v>
      </c>
      <c r="Z11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3" s="11">
        <f>IF(tblSalaries[[#This Row],[Salary in USD]]&lt;1000,1,0)</f>
        <v>0</v>
      </c>
      <c r="AB113" s="11">
        <f>IF(AND(tblSalaries[[#This Row],[Salary in USD]]&gt;1000,tblSalaries[[#This Row],[Salary in USD]]&lt;2000),1,0)</f>
        <v>0</v>
      </c>
    </row>
    <row r="114" spans="2:28" ht="15" customHeight="1">
      <c r="B114" t="s">
        <v>2117</v>
      </c>
      <c r="C114" s="1">
        <v>41055.028726851851</v>
      </c>
      <c r="D114" s="4">
        <v>50000</v>
      </c>
      <c r="E114">
        <v>50000</v>
      </c>
      <c r="F114" t="s">
        <v>6</v>
      </c>
      <c r="G114">
        <f>tblSalaries[[#This Row],[clean Salary (in local currency)]]*VLOOKUP(tblSalaries[[#This Row],[Currency]],tblXrate[],2,FALSE)</f>
        <v>50000</v>
      </c>
      <c r="H114" t="s">
        <v>174</v>
      </c>
      <c r="I114" t="s">
        <v>67</v>
      </c>
      <c r="J114" t="s">
        <v>15</v>
      </c>
      <c r="K114" t="str">
        <f>VLOOKUP(tblSalaries[[#This Row],[Where do you work]],tblCountries[[Actual]:[Mapping]],2,FALSE)</f>
        <v>USA</v>
      </c>
      <c r="L114" t="s">
        <v>9</v>
      </c>
      <c r="O114" s="10" t="str">
        <f>IF(ISERROR(FIND("1",tblSalaries[[#This Row],[How many hours of a day you work on Excel]])),"",1)</f>
        <v/>
      </c>
      <c r="P114" s="11" t="str">
        <f>IF(ISERROR(FIND("2",tblSalaries[[#This Row],[How many hours of a day you work on Excel]])),"",2)</f>
        <v/>
      </c>
      <c r="Q114" s="10" t="str">
        <f>IF(ISERROR(FIND("3",tblSalaries[[#This Row],[How many hours of a day you work on Excel]])),"",3)</f>
        <v/>
      </c>
      <c r="R114" s="10">
        <f>IF(ISERROR(FIND("4",tblSalaries[[#This Row],[How many hours of a day you work on Excel]])),"",4)</f>
        <v>4</v>
      </c>
      <c r="S114" s="10" t="str">
        <f>IF(ISERROR(FIND("5",tblSalaries[[#This Row],[How many hours of a day you work on Excel]])),"",5)</f>
        <v/>
      </c>
      <c r="T114" s="10">
        <f>IF(ISERROR(FIND("6",tblSalaries[[#This Row],[How many hours of a day you work on Excel]])),"",6)</f>
        <v>6</v>
      </c>
      <c r="U114" s="11" t="str">
        <f>IF(ISERROR(FIND("7",tblSalaries[[#This Row],[How many hours of a day you work on Excel]])),"",7)</f>
        <v/>
      </c>
      <c r="V114" s="11" t="str">
        <f>IF(ISERROR(FIND("8",tblSalaries[[#This Row],[How many hours of a day you work on Excel]])),"",8)</f>
        <v/>
      </c>
      <c r="W114" s="11">
        <f>IF(MAX(tblSalaries[[#This Row],[1 hour]:[8 hours]])=0,#N/A,MAX(tblSalaries[[#This Row],[1 hour]:[8 hours]]))</f>
        <v>6</v>
      </c>
      <c r="X114" s="11">
        <f>IF(ISERROR(tblSalaries[[#This Row],[max h]]),1,tblSalaries[[#This Row],[Salary in USD]]/tblSalaries[[#This Row],[max h]]/260)</f>
        <v>32.051282051282051</v>
      </c>
      <c r="Y114" s="11">
        <f>IF(tblSalaries[[#This Row],[Years of Experience]]="",0,"0")</f>
        <v>0</v>
      </c>
      <c r="Z11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4" s="11">
        <f>IF(tblSalaries[[#This Row],[Salary in USD]]&lt;1000,1,0)</f>
        <v>0</v>
      </c>
      <c r="AB114" s="11">
        <f>IF(AND(tblSalaries[[#This Row],[Salary in USD]]&gt;1000,tblSalaries[[#This Row],[Salary in USD]]&lt;2000),1,0)</f>
        <v>0</v>
      </c>
    </row>
    <row r="115" spans="2:28" ht="15" customHeight="1">
      <c r="B115" t="s">
        <v>2118</v>
      </c>
      <c r="C115" s="1">
        <v>41055.028784722221</v>
      </c>
      <c r="D115" s="4" t="s">
        <v>175</v>
      </c>
      <c r="E115">
        <v>58000</v>
      </c>
      <c r="F115" t="s">
        <v>6</v>
      </c>
      <c r="G115">
        <f>tblSalaries[[#This Row],[clean Salary (in local currency)]]*VLOOKUP(tblSalaries[[#This Row],[Currency]],tblXrate[],2,FALSE)</f>
        <v>58000</v>
      </c>
      <c r="H115" t="s">
        <v>176</v>
      </c>
      <c r="I115" t="s">
        <v>52</v>
      </c>
      <c r="J115" t="s">
        <v>15</v>
      </c>
      <c r="K115" t="str">
        <f>VLOOKUP(tblSalaries[[#This Row],[Where do you work]],tblCountries[[Actual]:[Mapping]],2,FALSE)</f>
        <v>USA</v>
      </c>
      <c r="L115" t="s">
        <v>9</v>
      </c>
      <c r="O115" s="10" t="str">
        <f>IF(ISERROR(FIND("1",tblSalaries[[#This Row],[How many hours of a day you work on Excel]])),"",1)</f>
        <v/>
      </c>
      <c r="P115" s="11" t="str">
        <f>IF(ISERROR(FIND("2",tblSalaries[[#This Row],[How many hours of a day you work on Excel]])),"",2)</f>
        <v/>
      </c>
      <c r="Q115" s="10" t="str">
        <f>IF(ISERROR(FIND("3",tblSalaries[[#This Row],[How many hours of a day you work on Excel]])),"",3)</f>
        <v/>
      </c>
      <c r="R115" s="10">
        <f>IF(ISERROR(FIND("4",tblSalaries[[#This Row],[How many hours of a day you work on Excel]])),"",4)</f>
        <v>4</v>
      </c>
      <c r="S115" s="10" t="str">
        <f>IF(ISERROR(FIND("5",tblSalaries[[#This Row],[How many hours of a day you work on Excel]])),"",5)</f>
        <v/>
      </c>
      <c r="T115" s="10">
        <f>IF(ISERROR(FIND("6",tblSalaries[[#This Row],[How many hours of a day you work on Excel]])),"",6)</f>
        <v>6</v>
      </c>
      <c r="U115" s="11" t="str">
        <f>IF(ISERROR(FIND("7",tblSalaries[[#This Row],[How many hours of a day you work on Excel]])),"",7)</f>
        <v/>
      </c>
      <c r="V115" s="11" t="str">
        <f>IF(ISERROR(FIND("8",tblSalaries[[#This Row],[How many hours of a day you work on Excel]])),"",8)</f>
        <v/>
      </c>
      <c r="W115" s="11">
        <f>IF(MAX(tblSalaries[[#This Row],[1 hour]:[8 hours]])=0,#N/A,MAX(tblSalaries[[#This Row],[1 hour]:[8 hours]]))</f>
        <v>6</v>
      </c>
      <c r="X115" s="11">
        <f>IF(ISERROR(tblSalaries[[#This Row],[max h]]),1,tblSalaries[[#This Row],[Salary in USD]]/tblSalaries[[#This Row],[max h]]/260)</f>
        <v>37.179487179487175</v>
      </c>
      <c r="Y115" s="11">
        <f>IF(tblSalaries[[#This Row],[Years of Experience]]="",0,"0")</f>
        <v>0</v>
      </c>
      <c r="Z11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5" s="11">
        <f>IF(tblSalaries[[#This Row],[Salary in USD]]&lt;1000,1,0)</f>
        <v>0</v>
      </c>
      <c r="AB115" s="11">
        <f>IF(AND(tblSalaries[[#This Row],[Salary in USD]]&gt;1000,tblSalaries[[#This Row],[Salary in USD]]&lt;2000),1,0)</f>
        <v>0</v>
      </c>
    </row>
    <row r="116" spans="2:28" ht="15" customHeight="1">
      <c r="B116" t="s">
        <v>2119</v>
      </c>
      <c r="C116" s="1">
        <v>41055.028796296298</v>
      </c>
      <c r="D116" s="4">
        <v>37900</v>
      </c>
      <c r="E116">
        <v>37900</v>
      </c>
      <c r="F116" t="s">
        <v>6</v>
      </c>
      <c r="G116">
        <f>tblSalaries[[#This Row],[clean Salary (in local currency)]]*VLOOKUP(tblSalaries[[#This Row],[Currency]],tblXrate[],2,FALSE)</f>
        <v>37900</v>
      </c>
      <c r="H116" t="s">
        <v>177</v>
      </c>
      <c r="I116" t="s">
        <v>310</v>
      </c>
      <c r="J116" t="s">
        <v>15</v>
      </c>
      <c r="K116" t="str">
        <f>VLOOKUP(tblSalaries[[#This Row],[Where do you work]],tblCountries[[Actual]:[Mapping]],2,FALSE)</f>
        <v>USA</v>
      </c>
      <c r="L116" t="s">
        <v>13</v>
      </c>
      <c r="O116" s="10" t="str">
        <f>IF(ISERROR(FIND("1",tblSalaries[[#This Row],[How many hours of a day you work on Excel]])),"",1)</f>
        <v/>
      </c>
      <c r="P116" s="11" t="str">
        <f>IF(ISERROR(FIND("2",tblSalaries[[#This Row],[How many hours of a day you work on Excel]])),"",2)</f>
        <v/>
      </c>
      <c r="Q116" s="10" t="str">
        <f>IF(ISERROR(FIND("3",tblSalaries[[#This Row],[How many hours of a day you work on Excel]])),"",3)</f>
        <v/>
      </c>
      <c r="R116" s="10" t="str">
        <f>IF(ISERROR(FIND("4",tblSalaries[[#This Row],[How many hours of a day you work on Excel]])),"",4)</f>
        <v/>
      </c>
      <c r="S116" s="10" t="str">
        <f>IF(ISERROR(FIND("5",tblSalaries[[#This Row],[How many hours of a day you work on Excel]])),"",5)</f>
        <v/>
      </c>
      <c r="T116" s="10" t="str">
        <f>IF(ISERROR(FIND("6",tblSalaries[[#This Row],[How many hours of a day you work on Excel]])),"",6)</f>
        <v/>
      </c>
      <c r="U116" s="11" t="str">
        <f>IF(ISERROR(FIND("7",tblSalaries[[#This Row],[How many hours of a day you work on Excel]])),"",7)</f>
        <v/>
      </c>
      <c r="V116" s="11">
        <f>IF(ISERROR(FIND("8",tblSalaries[[#This Row],[How many hours of a day you work on Excel]])),"",8)</f>
        <v>8</v>
      </c>
      <c r="W116" s="11">
        <f>IF(MAX(tblSalaries[[#This Row],[1 hour]:[8 hours]])=0,#N/A,MAX(tblSalaries[[#This Row],[1 hour]:[8 hours]]))</f>
        <v>8</v>
      </c>
      <c r="X116" s="11">
        <f>IF(ISERROR(tblSalaries[[#This Row],[max h]]),1,tblSalaries[[#This Row],[Salary in USD]]/tblSalaries[[#This Row],[max h]]/260)</f>
        <v>18.221153846153847</v>
      </c>
      <c r="Y116" s="11">
        <f>IF(tblSalaries[[#This Row],[Years of Experience]]="",0,"0")</f>
        <v>0</v>
      </c>
      <c r="Z11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6" s="11">
        <f>IF(tblSalaries[[#This Row],[Salary in USD]]&lt;1000,1,0)</f>
        <v>0</v>
      </c>
      <c r="AB116" s="11">
        <f>IF(AND(tblSalaries[[#This Row],[Salary in USD]]&gt;1000,tblSalaries[[#This Row],[Salary in USD]]&lt;2000),1,0)</f>
        <v>0</v>
      </c>
    </row>
    <row r="117" spans="2:28" ht="15" customHeight="1">
      <c r="B117" t="s">
        <v>2120</v>
      </c>
      <c r="C117" s="1">
        <v>41055.028819444444</v>
      </c>
      <c r="D117" s="4">
        <v>4000</v>
      </c>
      <c r="E117">
        <v>48000</v>
      </c>
      <c r="F117" t="s">
        <v>6</v>
      </c>
      <c r="G117">
        <f>tblSalaries[[#This Row],[clean Salary (in local currency)]]*VLOOKUP(tblSalaries[[#This Row],[Currency]],tblXrate[],2,FALSE)</f>
        <v>48000</v>
      </c>
      <c r="H117" t="s">
        <v>178</v>
      </c>
      <c r="I117" t="s">
        <v>52</v>
      </c>
      <c r="J117" t="s">
        <v>179</v>
      </c>
      <c r="K117" t="str">
        <f>VLOOKUP(tblSalaries[[#This Row],[Where do you work]],tblCountries[[Actual]:[Mapping]],2,FALSE)</f>
        <v>UAE</v>
      </c>
      <c r="L117" t="s">
        <v>18</v>
      </c>
      <c r="O117" s="10" t="str">
        <f>IF(ISERROR(FIND("1",tblSalaries[[#This Row],[How many hours of a day you work on Excel]])),"",1)</f>
        <v/>
      </c>
      <c r="P117" s="11">
        <f>IF(ISERROR(FIND("2",tblSalaries[[#This Row],[How many hours of a day you work on Excel]])),"",2)</f>
        <v>2</v>
      </c>
      <c r="Q117" s="10">
        <f>IF(ISERROR(FIND("3",tblSalaries[[#This Row],[How many hours of a day you work on Excel]])),"",3)</f>
        <v>3</v>
      </c>
      <c r="R117" s="10" t="str">
        <f>IF(ISERROR(FIND("4",tblSalaries[[#This Row],[How many hours of a day you work on Excel]])),"",4)</f>
        <v/>
      </c>
      <c r="S117" s="10" t="str">
        <f>IF(ISERROR(FIND("5",tblSalaries[[#This Row],[How many hours of a day you work on Excel]])),"",5)</f>
        <v/>
      </c>
      <c r="T117" s="10" t="str">
        <f>IF(ISERROR(FIND("6",tblSalaries[[#This Row],[How many hours of a day you work on Excel]])),"",6)</f>
        <v/>
      </c>
      <c r="U117" s="11" t="str">
        <f>IF(ISERROR(FIND("7",tblSalaries[[#This Row],[How many hours of a day you work on Excel]])),"",7)</f>
        <v/>
      </c>
      <c r="V117" s="11" t="str">
        <f>IF(ISERROR(FIND("8",tblSalaries[[#This Row],[How many hours of a day you work on Excel]])),"",8)</f>
        <v/>
      </c>
      <c r="W117" s="11">
        <f>IF(MAX(tblSalaries[[#This Row],[1 hour]:[8 hours]])=0,#N/A,MAX(tblSalaries[[#This Row],[1 hour]:[8 hours]]))</f>
        <v>3</v>
      </c>
      <c r="X117" s="11">
        <f>IF(ISERROR(tblSalaries[[#This Row],[max h]]),1,tblSalaries[[#This Row],[Salary in USD]]/tblSalaries[[#This Row],[max h]]/260)</f>
        <v>61.53846153846154</v>
      </c>
      <c r="Y117" s="11">
        <f>IF(tblSalaries[[#This Row],[Years of Experience]]="",0,"0")</f>
        <v>0</v>
      </c>
      <c r="Z11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7" s="11">
        <f>IF(tblSalaries[[#This Row],[Salary in USD]]&lt;1000,1,0)</f>
        <v>0</v>
      </c>
      <c r="AB117" s="11">
        <f>IF(AND(tblSalaries[[#This Row],[Salary in USD]]&gt;1000,tblSalaries[[#This Row],[Salary in USD]]&lt;2000),1,0)</f>
        <v>0</v>
      </c>
    </row>
    <row r="118" spans="2:28" ht="15" customHeight="1">
      <c r="B118" t="s">
        <v>2121</v>
      </c>
      <c r="C118" s="1">
        <v>41055.02884259259</v>
      </c>
      <c r="D118" s="4">
        <v>67000</v>
      </c>
      <c r="E118">
        <v>67000</v>
      </c>
      <c r="F118" t="s">
        <v>6</v>
      </c>
      <c r="G118">
        <f>tblSalaries[[#This Row],[clean Salary (in local currency)]]*VLOOKUP(tblSalaries[[#This Row],[Currency]],tblXrate[],2,FALSE)</f>
        <v>67000</v>
      </c>
      <c r="H118" t="s">
        <v>180</v>
      </c>
      <c r="I118" t="s">
        <v>20</v>
      </c>
      <c r="J118" t="s">
        <v>15</v>
      </c>
      <c r="K118" t="str">
        <f>VLOOKUP(tblSalaries[[#This Row],[Where do you work]],tblCountries[[Actual]:[Mapping]],2,FALSE)</f>
        <v>USA</v>
      </c>
      <c r="L118" t="s">
        <v>9</v>
      </c>
      <c r="O118" s="10" t="str">
        <f>IF(ISERROR(FIND("1",tblSalaries[[#This Row],[How many hours of a day you work on Excel]])),"",1)</f>
        <v/>
      </c>
      <c r="P118" s="11" t="str">
        <f>IF(ISERROR(FIND("2",tblSalaries[[#This Row],[How many hours of a day you work on Excel]])),"",2)</f>
        <v/>
      </c>
      <c r="Q118" s="10" t="str">
        <f>IF(ISERROR(FIND("3",tblSalaries[[#This Row],[How many hours of a day you work on Excel]])),"",3)</f>
        <v/>
      </c>
      <c r="R118" s="10">
        <f>IF(ISERROR(FIND("4",tblSalaries[[#This Row],[How many hours of a day you work on Excel]])),"",4)</f>
        <v>4</v>
      </c>
      <c r="S118" s="10" t="str">
        <f>IF(ISERROR(FIND("5",tblSalaries[[#This Row],[How many hours of a day you work on Excel]])),"",5)</f>
        <v/>
      </c>
      <c r="T118" s="10">
        <f>IF(ISERROR(FIND("6",tblSalaries[[#This Row],[How many hours of a day you work on Excel]])),"",6)</f>
        <v>6</v>
      </c>
      <c r="U118" s="11" t="str">
        <f>IF(ISERROR(FIND("7",tblSalaries[[#This Row],[How many hours of a day you work on Excel]])),"",7)</f>
        <v/>
      </c>
      <c r="V118" s="11" t="str">
        <f>IF(ISERROR(FIND("8",tblSalaries[[#This Row],[How many hours of a day you work on Excel]])),"",8)</f>
        <v/>
      </c>
      <c r="W118" s="11">
        <f>IF(MAX(tblSalaries[[#This Row],[1 hour]:[8 hours]])=0,#N/A,MAX(tblSalaries[[#This Row],[1 hour]:[8 hours]]))</f>
        <v>6</v>
      </c>
      <c r="X118" s="11">
        <f>IF(ISERROR(tblSalaries[[#This Row],[max h]]),1,tblSalaries[[#This Row],[Salary in USD]]/tblSalaries[[#This Row],[max h]]/260)</f>
        <v>42.948717948717949</v>
      </c>
      <c r="Y118" s="11">
        <f>IF(tblSalaries[[#This Row],[Years of Experience]]="",0,"0")</f>
        <v>0</v>
      </c>
      <c r="Z11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8" s="11">
        <f>IF(tblSalaries[[#This Row],[Salary in USD]]&lt;1000,1,0)</f>
        <v>0</v>
      </c>
      <c r="AB118" s="11">
        <f>IF(AND(tblSalaries[[#This Row],[Salary in USD]]&gt;1000,tblSalaries[[#This Row],[Salary in USD]]&lt;2000),1,0)</f>
        <v>0</v>
      </c>
    </row>
    <row r="119" spans="2:28" ht="15" customHeight="1">
      <c r="B119" t="s">
        <v>2122</v>
      </c>
      <c r="C119" s="1">
        <v>41055.028877314813</v>
      </c>
      <c r="D119" s="4">
        <v>85000</v>
      </c>
      <c r="E119">
        <v>85000</v>
      </c>
      <c r="F119" t="s">
        <v>6</v>
      </c>
      <c r="G119">
        <f>tblSalaries[[#This Row],[clean Salary (in local currency)]]*VLOOKUP(tblSalaries[[#This Row],[Currency]],tblXrate[],2,FALSE)</f>
        <v>85000</v>
      </c>
      <c r="H119" t="s">
        <v>181</v>
      </c>
      <c r="I119" t="s">
        <v>488</v>
      </c>
      <c r="J119" t="s">
        <v>179</v>
      </c>
      <c r="K119" t="str">
        <f>VLOOKUP(tblSalaries[[#This Row],[Where do you work]],tblCountries[[Actual]:[Mapping]],2,FALSE)</f>
        <v>UAE</v>
      </c>
      <c r="L119" t="s">
        <v>9</v>
      </c>
      <c r="O119" s="10" t="str">
        <f>IF(ISERROR(FIND("1",tblSalaries[[#This Row],[How many hours of a day you work on Excel]])),"",1)</f>
        <v/>
      </c>
      <c r="P119" s="11" t="str">
        <f>IF(ISERROR(FIND("2",tblSalaries[[#This Row],[How many hours of a day you work on Excel]])),"",2)</f>
        <v/>
      </c>
      <c r="Q119" s="10" t="str">
        <f>IF(ISERROR(FIND("3",tblSalaries[[#This Row],[How many hours of a day you work on Excel]])),"",3)</f>
        <v/>
      </c>
      <c r="R119" s="10">
        <f>IF(ISERROR(FIND("4",tblSalaries[[#This Row],[How many hours of a day you work on Excel]])),"",4)</f>
        <v>4</v>
      </c>
      <c r="S119" s="10" t="str">
        <f>IF(ISERROR(FIND("5",tblSalaries[[#This Row],[How many hours of a day you work on Excel]])),"",5)</f>
        <v/>
      </c>
      <c r="T119" s="10">
        <f>IF(ISERROR(FIND("6",tblSalaries[[#This Row],[How many hours of a day you work on Excel]])),"",6)</f>
        <v>6</v>
      </c>
      <c r="U119" s="11" t="str">
        <f>IF(ISERROR(FIND("7",tblSalaries[[#This Row],[How many hours of a day you work on Excel]])),"",7)</f>
        <v/>
      </c>
      <c r="V119" s="11" t="str">
        <f>IF(ISERROR(FIND("8",tblSalaries[[#This Row],[How many hours of a day you work on Excel]])),"",8)</f>
        <v/>
      </c>
      <c r="W119" s="11">
        <f>IF(MAX(tblSalaries[[#This Row],[1 hour]:[8 hours]])=0,#N/A,MAX(tblSalaries[[#This Row],[1 hour]:[8 hours]]))</f>
        <v>6</v>
      </c>
      <c r="X119" s="11">
        <f>IF(ISERROR(tblSalaries[[#This Row],[max h]]),1,tblSalaries[[#This Row],[Salary in USD]]/tblSalaries[[#This Row],[max h]]/260)</f>
        <v>54.487179487179482</v>
      </c>
      <c r="Y119" s="11">
        <f>IF(tblSalaries[[#This Row],[Years of Experience]]="",0,"0")</f>
        <v>0</v>
      </c>
      <c r="Z11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19" s="11">
        <f>IF(tblSalaries[[#This Row],[Salary in USD]]&lt;1000,1,0)</f>
        <v>0</v>
      </c>
      <c r="AB119" s="11">
        <f>IF(AND(tblSalaries[[#This Row],[Salary in USD]]&gt;1000,tblSalaries[[#This Row],[Salary in USD]]&lt;2000),1,0)</f>
        <v>0</v>
      </c>
    </row>
    <row r="120" spans="2:28" ht="15" customHeight="1">
      <c r="B120" t="s">
        <v>2123</v>
      </c>
      <c r="C120" s="1">
        <v>41055.028877314813</v>
      </c>
      <c r="D120" s="4">
        <v>56160</v>
      </c>
      <c r="E120">
        <v>56160</v>
      </c>
      <c r="F120" t="s">
        <v>6</v>
      </c>
      <c r="G120">
        <f>tblSalaries[[#This Row],[clean Salary (in local currency)]]*VLOOKUP(tblSalaries[[#This Row],[Currency]],tblXrate[],2,FALSE)</f>
        <v>56160</v>
      </c>
      <c r="H120" t="s">
        <v>182</v>
      </c>
      <c r="I120" t="s">
        <v>20</v>
      </c>
      <c r="J120" t="s">
        <v>15</v>
      </c>
      <c r="K120" t="str">
        <f>VLOOKUP(tblSalaries[[#This Row],[Where do you work]],tblCountries[[Actual]:[Mapping]],2,FALSE)</f>
        <v>USA</v>
      </c>
      <c r="L120" t="s">
        <v>9</v>
      </c>
      <c r="O120" s="10" t="str">
        <f>IF(ISERROR(FIND("1",tblSalaries[[#This Row],[How many hours of a day you work on Excel]])),"",1)</f>
        <v/>
      </c>
      <c r="P120" s="11" t="str">
        <f>IF(ISERROR(FIND("2",tblSalaries[[#This Row],[How many hours of a day you work on Excel]])),"",2)</f>
        <v/>
      </c>
      <c r="Q120" s="10" t="str">
        <f>IF(ISERROR(FIND("3",tblSalaries[[#This Row],[How many hours of a day you work on Excel]])),"",3)</f>
        <v/>
      </c>
      <c r="R120" s="10">
        <f>IF(ISERROR(FIND("4",tblSalaries[[#This Row],[How many hours of a day you work on Excel]])),"",4)</f>
        <v>4</v>
      </c>
      <c r="S120" s="10" t="str">
        <f>IF(ISERROR(FIND("5",tblSalaries[[#This Row],[How many hours of a day you work on Excel]])),"",5)</f>
        <v/>
      </c>
      <c r="T120" s="10">
        <f>IF(ISERROR(FIND("6",tblSalaries[[#This Row],[How many hours of a day you work on Excel]])),"",6)</f>
        <v>6</v>
      </c>
      <c r="U120" s="11" t="str">
        <f>IF(ISERROR(FIND("7",tblSalaries[[#This Row],[How many hours of a day you work on Excel]])),"",7)</f>
        <v/>
      </c>
      <c r="V120" s="11" t="str">
        <f>IF(ISERROR(FIND("8",tblSalaries[[#This Row],[How many hours of a day you work on Excel]])),"",8)</f>
        <v/>
      </c>
      <c r="W120" s="11">
        <f>IF(MAX(tblSalaries[[#This Row],[1 hour]:[8 hours]])=0,#N/A,MAX(tblSalaries[[#This Row],[1 hour]:[8 hours]]))</f>
        <v>6</v>
      </c>
      <c r="X120" s="11">
        <f>IF(ISERROR(tblSalaries[[#This Row],[max h]]),1,tblSalaries[[#This Row],[Salary in USD]]/tblSalaries[[#This Row],[max h]]/260)</f>
        <v>36</v>
      </c>
      <c r="Y120" s="11">
        <f>IF(tblSalaries[[#This Row],[Years of Experience]]="",0,"0")</f>
        <v>0</v>
      </c>
      <c r="Z12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0" s="11">
        <f>IF(tblSalaries[[#This Row],[Salary in USD]]&lt;1000,1,0)</f>
        <v>0</v>
      </c>
      <c r="AB120" s="11">
        <f>IF(AND(tblSalaries[[#This Row],[Salary in USD]]&gt;1000,tblSalaries[[#This Row],[Salary in USD]]&lt;2000),1,0)</f>
        <v>0</v>
      </c>
    </row>
    <row r="121" spans="2:28" ht="15" customHeight="1">
      <c r="B121" t="s">
        <v>2124</v>
      </c>
      <c r="C121" s="1">
        <v>41055.028912037036</v>
      </c>
      <c r="D121" s="4">
        <v>2000</v>
      </c>
      <c r="E121">
        <v>24000</v>
      </c>
      <c r="F121" t="s">
        <v>6</v>
      </c>
      <c r="G121">
        <f>tblSalaries[[#This Row],[clean Salary (in local currency)]]*VLOOKUP(tblSalaries[[#This Row],[Currency]],tblXrate[],2,FALSE)</f>
        <v>24000</v>
      </c>
      <c r="H121" t="s">
        <v>183</v>
      </c>
      <c r="I121" t="s">
        <v>52</v>
      </c>
      <c r="J121" t="s">
        <v>184</v>
      </c>
      <c r="K121" t="str">
        <f>VLOOKUP(tblSalaries[[#This Row],[Where do you work]],tblCountries[[Actual]:[Mapping]],2,FALSE)</f>
        <v>Colombia</v>
      </c>
      <c r="L121" t="s">
        <v>13</v>
      </c>
      <c r="O121" s="10" t="str">
        <f>IF(ISERROR(FIND("1",tblSalaries[[#This Row],[How many hours of a day you work on Excel]])),"",1)</f>
        <v/>
      </c>
      <c r="P121" s="11" t="str">
        <f>IF(ISERROR(FIND("2",tblSalaries[[#This Row],[How many hours of a day you work on Excel]])),"",2)</f>
        <v/>
      </c>
      <c r="Q121" s="10" t="str">
        <f>IF(ISERROR(FIND("3",tblSalaries[[#This Row],[How many hours of a day you work on Excel]])),"",3)</f>
        <v/>
      </c>
      <c r="R121" s="10" t="str">
        <f>IF(ISERROR(FIND("4",tblSalaries[[#This Row],[How many hours of a day you work on Excel]])),"",4)</f>
        <v/>
      </c>
      <c r="S121" s="10" t="str">
        <f>IF(ISERROR(FIND("5",tblSalaries[[#This Row],[How many hours of a day you work on Excel]])),"",5)</f>
        <v/>
      </c>
      <c r="T121" s="10" t="str">
        <f>IF(ISERROR(FIND("6",tblSalaries[[#This Row],[How many hours of a day you work on Excel]])),"",6)</f>
        <v/>
      </c>
      <c r="U121" s="11" t="str">
        <f>IF(ISERROR(FIND("7",tblSalaries[[#This Row],[How many hours of a day you work on Excel]])),"",7)</f>
        <v/>
      </c>
      <c r="V121" s="11">
        <f>IF(ISERROR(FIND("8",tblSalaries[[#This Row],[How many hours of a day you work on Excel]])),"",8)</f>
        <v>8</v>
      </c>
      <c r="W121" s="11">
        <f>IF(MAX(tblSalaries[[#This Row],[1 hour]:[8 hours]])=0,#N/A,MAX(tblSalaries[[#This Row],[1 hour]:[8 hours]]))</f>
        <v>8</v>
      </c>
      <c r="X121" s="11">
        <f>IF(ISERROR(tblSalaries[[#This Row],[max h]]),1,tblSalaries[[#This Row],[Salary in USD]]/tblSalaries[[#This Row],[max h]]/260)</f>
        <v>11.538461538461538</v>
      </c>
      <c r="Y121" s="11">
        <f>IF(tblSalaries[[#This Row],[Years of Experience]]="",0,"0")</f>
        <v>0</v>
      </c>
      <c r="Z12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1" s="11">
        <f>IF(tblSalaries[[#This Row],[Salary in USD]]&lt;1000,1,0)</f>
        <v>0</v>
      </c>
      <c r="AB121" s="11">
        <f>IF(AND(tblSalaries[[#This Row],[Salary in USD]]&gt;1000,tblSalaries[[#This Row],[Salary in USD]]&lt;2000),1,0)</f>
        <v>0</v>
      </c>
    </row>
    <row r="122" spans="2:28" ht="15" customHeight="1">
      <c r="B122" t="s">
        <v>2125</v>
      </c>
      <c r="C122" s="1">
        <v>41055.028912037036</v>
      </c>
      <c r="D122" s="4">
        <v>52000</v>
      </c>
      <c r="E122">
        <v>52000</v>
      </c>
      <c r="F122" t="s">
        <v>6</v>
      </c>
      <c r="G122">
        <f>tblSalaries[[#This Row],[clean Salary (in local currency)]]*VLOOKUP(tblSalaries[[#This Row],[Currency]],tblXrate[],2,FALSE)</f>
        <v>52000</v>
      </c>
      <c r="H122" t="s">
        <v>185</v>
      </c>
      <c r="I122" t="s">
        <v>20</v>
      </c>
      <c r="J122" t="s">
        <v>15</v>
      </c>
      <c r="K122" t="str">
        <f>VLOOKUP(tblSalaries[[#This Row],[Where do you work]],tblCountries[[Actual]:[Mapping]],2,FALSE)</f>
        <v>USA</v>
      </c>
      <c r="L122" t="s">
        <v>186</v>
      </c>
      <c r="O122" s="10" t="str">
        <f>IF(ISERROR(FIND("1",tblSalaries[[#This Row],[How many hours of a day you work on Excel]])),"",1)</f>
        <v/>
      </c>
      <c r="P122" s="11" t="str">
        <f>IF(ISERROR(FIND("2",tblSalaries[[#This Row],[How many hours of a day you work on Excel]])),"",2)</f>
        <v/>
      </c>
      <c r="Q122" s="10" t="str">
        <f>IF(ISERROR(FIND("3",tblSalaries[[#This Row],[How many hours of a day you work on Excel]])),"",3)</f>
        <v/>
      </c>
      <c r="R122" s="10" t="str">
        <f>IF(ISERROR(FIND("4",tblSalaries[[#This Row],[How many hours of a day you work on Excel]])),"",4)</f>
        <v/>
      </c>
      <c r="S122" s="10" t="str">
        <f>IF(ISERROR(FIND("5",tblSalaries[[#This Row],[How many hours of a day you work on Excel]])),"",5)</f>
        <v/>
      </c>
      <c r="T122" s="10" t="str">
        <f>IF(ISERROR(FIND("6",tblSalaries[[#This Row],[How many hours of a day you work on Excel]])),"",6)</f>
        <v/>
      </c>
      <c r="U122" s="11" t="str">
        <f>IF(ISERROR(FIND("7",tblSalaries[[#This Row],[How many hours of a day you work on Excel]])),"",7)</f>
        <v/>
      </c>
      <c r="V122" s="11" t="str">
        <f>IF(ISERROR(FIND("8",tblSalaries[[#This Row],[How many hours of a day you work on Excel]])),"",8)</f>
        <v/>
      </c>
      <c r="W122" s="11" t="e">
        <f>IF(MAX(tblSalaries[[#This Row],[1 hour]:[8 hours]])=0,#N/A,MAX(tblSalaries[[#This Row],[1 hour]:[8 hours]]))</f>
        <v>#N/A</v>
      </c>
      <c r="X122" s="11">
        <f>IF(ISERROR(tblSalaries[[#This Row],[max h]]),1,tblSalaries[[#This Row],[Salary in USD]]/tblSalaries[[#This Row],[max h]]/260)</f>
        <v>1</v>
      </c>
      <c r="Y122" s="11">
        <f>IF(tblSalaries[[#This Row],[Years of Experience]]="",0,"0")</f>
        <v>0</v>
      </c>
      <c r="Z12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2" s="11">
        <f>IF(tblSalaries[[#This Row],[Salary in USD]]&lt;1000,1,0)</f>
        <v>0</v>
      </c>
      <c r="AB122" s="11">
        <f>IF(AND(tblSalaries[[#This Row],[Salary in USD]]&gt;1000,tblSalaries[[#This Row],[Salary in USD]]&lt;2000),1,0)</f>
        <v>0</v>
      </c>
    </row>
    <row r="123" spans="2:28" ht="15" customHeight="1">
      <c r="B123" t="s">
        <v>2126</v>
      </c>
      <c r="C123" s="1">
        <v>41055.028946759259</v>
      </c>
      <c r="D123" s="4">
        <v>60000</v>
      </c>
      <c r="E123">
        <v>60000</v>
      </c>
      <c r="F123" t="s">
        <v>86</v>
      </c>
      <c r="G123">
        <f>tblSalaries[[#This Row],[clean Salary (in local currency)]]*VLOOKUP(tblSalaries[[#This Row],[Currency]],tblXrate[],2,FALSE)</f>
        <v>59001.691381819612</v>
      </c>
      <c r="H123" t="s">
        <v>187</v>
      </c>
      <c r="I123" t="s">
        <v>20</v>
      </c>
      <c r="J123" t="s">
        <v>88</v>
      </c>
      <c r="K123" t="str">
        <f>VLOOKUP(tblSalaries[[#This Row],[Where do you work]],tblCountries[[Actual]:[Mapping]],2,FALSE)</f>
        <v>Canada</v>
      </c>
      <c r="L123" t="s">
        <v>186</v>
      </c>
      <c r="O123" s="10" t="str">
        <f>IF(ISERROR(FIND("1",tblSalaries[[#This Row],[How many hours of a day you work on Excel]])),"",1)</f>
        <v/>
      </c>
      <c r="P123" s="11" t="str">
        <f>IF(ISERROR(FIND("2",tblSalaries[[#This Row],[How many hours of a day you work on Excel]])),"",2)</f>
        <v/>
      </c>
      <c r="Q123" s="10" t="str">
        <f>IF(ISERROR(FIND("3",tblSalaries[[#This Row],[How many hours of a day you work on Excel]])),"",3)</f>
        <v/>
      </c>
      <c r="R123" s="10" t="str">
        <f>IF(ISERROR(FIND("4",tblSalaries[[#This Row],[How many hours of a day you work on Excel]])),"",4)</f>
        <v/>
      </c>
      <c r="S123" s="10" t="str">
        <f>IF(ISERROR(FIND("5",tblSalaries[[#This Row],[How many hours of a day you work on Excel]])),"",5)</f>
        <v/>
      </c>
      <c r="T123" s="10" t="str">
        <f>IF(ISERROR(FIND("6",tblSalaries[[#This Row],[How many hours of a day you work on Excel]])),"",6)</f>
        <v/>
      </c>
      <c r="U123" s="11" t="str">
        <f>IF(ISERROR(FIND("7",tblSalaries[[#This Row],[How many hours of a day you work on Excel]])),"",7)</f>
        <v/>
      </c>
      <c r="V123" s="11" t="str">
        <f>IF(ISERROR(FIND("8",tblSalaries[[#This Row],[How many hours of a day you work on Excel]])),"",8)</f>
        <v/>
      </c>
      <c r="W123" s="11" t="e">
        <f>IF(MAX(tblSalaries[[#This Row],[1 hour]:[8 hours]])=0,#N/A,MAX(tblSalaries[[#This Row],[1 hour]:[8 hours]]))</f>
        <v>#N/A</v>
      </c>
      <c r="X123" s="11">
        <f>IF(ISERROR(tblSalaries[[#This Row],[max h]]),1,tblSalaries[[#This Row],[Salary in USD]]/tblSalaries[[#This Row],[max h]]/260)</f>
        <v>1</v>
      </c>
      <c r="Y123" s="11">
        <f>IF(tblSalaries[[#This Row],[Years of Experience]]="",0,"0")</f>
        <v>0</v>
      </c>
      <c r="Z12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3" s="11">
        <f>IF(tblSalaries[[#This Row],[Salary in USD]]&lt;1000,1,0)</f>
        <v>0</v>
      </c>
      <c r="AB123" s="11">
        <f>IF(AND(tblSalaries[[#This Row],[Salary in USD]]&gt;1000,tblSalaries[[#This Row],[Salary in USD]]&lt;2000),1,0)</f>
        <v>0</v>
      </c>
    </row>
    <row r="124" spans="2:28" ht="15" customHeight="1">
      <c r="B124" t="s">
        <v>2127</v>
      </c>
      <c r="C124" s="1">
        <v>41055.028969907406</v>
      </c>
      <c r="D124" s="4">
        <v>70000</v>
      </c>
      <c r="E124">
        <v>70000</v>
      </c>
      <c r="F124" t="s">
        <v>6</v>
      </c>
      <c r="G124">
        <f>tblSalaries[[#This Row],[clean Salary (in local currency)]]*VLOOKUP(tblSalaries[[#This Row],[Currency]],tblXrate[],2,FALSE)</f>
        <v>70000</v>
      </c>
      <c r="H124" t="s">
        <v>188</v>
      </c>
      <c r="I124" t="s">
        <v>310</v>
      </c>
      <c r="J124" t="s">
        <v>15</v>
      </c>
      <c r="K124" t="str">
        <f>VLOOKUP(tblSalaries[[#This Row],[Where do you work]],tblCountries[[Actual]:[Mapping]],2,FALSE)</f>
        <v>USA</v>
      </c>
      <c r="L124" t="s">
        <v>13</v>
      </c>
      <c r="O124" s="10" t="str">
        <f>IF(ISERROR(FIND("1",tblSalaries[[#This Row],[How many hours of a day you work on Excel]])),"",1)</f>
        <v/>
      </c>
      <c r="P124" s="11" t="str">
        <f>IF(ISERROR(FIND("2",tblSalaries[[#This Row],[How many hours of a day you work on Excel]])),"",2)</f>
        <v/>
      </c>
      <c r="Q124" s="10" t="str">
        <f>IF(ISERROR(FIND("3",tblSalaries[[#This Row],[How many hours of a day you work on Excel]])),"",3)</f>
        <v/>
      </c>
      <c r="R124" s="10" t="str">
        <f>IF(ISERROR(FIND("4",tblSalaries[[#This Row],[How many hours of a day you work on Excel]])),"",4)</f>
        <v/>
      </c>
      <c r="S124" s="10" t="str">
        <f>IF(ISERROR(FIND("5",tblSalaries[[#This Row],[How many hours of a day you work on Excel]])),"",5)</f>
        <v/>
      </c>
      <c r="T124" s="10" t="str">
        <f>IF(ISERROR(FIND("6",tblSalaries[[#This Row],[How many hours of a day you work on Excel]])),"",6)</f>
        <v/>
      </c>
      <c r="U124" s="11" t="str">
        <f>IF(ISERROR(FIND("7",tblSalaries[[#This Row],[How many hours of a day you work on Excel]])),"",7)</f>
        <v/>
      </c>
      <c r="V124" s="11">
        <f>IF(ISERROR(FIND("8",tblSalaries[[#This Row],[How many hours of a day you work on Excel]])),"",8)</f>
        <v>8</v>
      </c>
      <c r="W124" s="11">
        <f>IF(MAX(tblSalaries[[#This Row],[1 hour]:[8 hours]])=0,#N/A,MAX(tblSalaries[[#This Row],[1 hour]:[8 hours]]))</f>
        <v>8</v>
      </c>
      <c r="X124" s="11">
        <f>IF(ISERROR(tblSalaries[[#This Row],[max h]]),1,tblSalaries[[#This Row],[Salary in USD]]/tblSalaries[[#This Row],[max h]]/260)</f>
        <v>33.653846153846153</v>
      </c>
      <c r="Y124" s="11">
        <f>IF(tblSalaries[[#This Row],[Years of Experience]]="",0,"0")</f>
        <v>0</v>
      </c>
      <c r="Z12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4" s="11">
        <f>IF(tblSalaries[[#This Row],[Salary in USD]]&lt;1000,1,0)</f>
        <v>0</v>
      </c>
      <c r="AB124" s="11">
        <f>IF(AND(tblSalaries[[#This Row],[Salary in USD]]&gt;1000,tblSalaries[[#This Row],[Salary in USD]]&lt;2000),1,0)</f>
        <v>0</v>
      </c>
    </row>
    <row r="125" spans="2:28" ht="15" customHeight="1">
      <c r="B125" t="s">
        <v>2128</v>
      </c>
      <c r="C125" s="1">
        <v>41055.029120370367</v>
      </c>
      <c r="D125" s="4">
        <v>50000</v>
      </c>
      <c r="E125">
        <v>50000</v>
      </c>
      <c r="F125" t="s">
        <v>6</v>
      </c>
      <c r="G125">
        <f>tblSalaries[[#This Row],[clean Salary (in local currency)]]*VLOOKUP(tblSalaries[[#This Row],[Currency]],tblXrate[],2,FALSE)</f>
        <v>50000</v>
      </c>
      <c r="H125" t="s">
        <v>189</v>
      </c>
      <c r="I125" t="s">
        <v>67</v>
      </c>
      <c r="J125" t="s">
        <v>15</v>
      </c>
      <c r="K125" t="str">
        <f>VLOOKUP(tblSalaries[[#This Row],[Where do you work]],tblCountries[[Actual]:[Mapping]],2,FALSE)</f>
        <v>USA</v>
      </c>
      <c r="L125" t="s">
        <v>9</v>
      </c>
      <c r="O125" s="10" t="str">
        <f>IF(ISERROR(FIND("1",tblSalaries[[#This Row],[How many hours of a day you work on Excel]])),"",1)</f>
        <v/>
      </c>
      <c r="P125" s="11" t="str">
        <f>IF(ISERROR(FIND("2",tblSalaries[[#This Row],[How many hours of a day you work on Excel]])),"",2)</f>
        <v/>
      </c>
      <c r="Q125" s="10" t="str">
        <f>IF(ISERROR(FIND("3",tblSalaries[[#This Row],[How many hours of a day you work on Excel]])),"",3)</f>
        <v/>
      </c>
      <c r="R125" s="10">
        <f>IF(ISERROR(FIND("4",tblSalaries[[#This Row],[How many hours of a day you work on Excel]])),"",4)</f>
        <v>4</v>
      </c>
      <c r="S125" s="10" t="str">
        <f>IF(ISERROR(FIND("5",tblSalaries[[#This Row],[How many hours of a day you work on Excel]])),"",5)</f>
        <v/>
      </c>
      <c r="T125" s="10">
        <f>IF(ISERROR(FIND("6",tblSalaries[[#This Row],[How many hours of a day you work on Excel]])),"",6)</f>
        <v>6</v>
      </c>
      <c r="U125" s="11" t="str">
        <f>IF(ISERROR(FIND("7",tblSalaries[[#This Row],[How many hours of a day you work on Excel]])),"",7)</f>
        <v/>
      </c>
      <c r="V125" s="11" t="str">
        <f>IF(ISERROR(FIND("8",tblSalaries[[#This Row],[How many hours of a day you work on Excel]])),"",8)</f>
        <v/>
      </c>
      <c r="W125" s="11">
        <f>IF(MAX(tblSalaries[[#This Row],[1 hour]:[8 hours]])=0,#N/A,MAX(tblSalaries[[#This Row],[1 hour]:[8 hours]]))</f>
        <v>6</v>
      </c>
      <c r="X125" s="11">
        <f>IF(ISERROR(tblSalaries[[#This Row],[max h]]),1,tblSalaries[[#This Row],[Salary in USD]]/tblSalaries[[#This Row],[max h]]/260)</f>
        <v>32.051282051282051</v>
      </c>
      <c r="Y125" s="11">
        <f>IF(tblSalaries[[#This Row],[Years of Experience]]="",0,"0")</f>
        <v>0</v>
      </c>
      <c r="Z12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5" s="11">
        <f>IF(tblSalaries[[#This Row],[Salary in USD]]&lt;1000,1,0)</f>
        <v>0</v>
      </c>
      <c r="AB125" s="11">
        <f>IF(AND(tblSalaries[[#This Row],[Salary in USD]]&gt;1000,tblSalaries[[#This Row],[Salary in USD]]&lt;2000),1,0)</f>
        <v>0</v>
      </c>
    </row>
    <row r="126" spans="2:28" ht="15" customHeight="1">
      <c r="B126" t="s">
        <v>2129</v>
      </c>
      <c r="C126" s="1">
        <v>41055.029143518521</v>
      </c>
      <c r="D126" s="4">
        <v>2300000</v>
      </c>
      <c r="E126">
        <v>2300000</v>
      </c>
      <c r="F126" t="s">
        <v>40</v>
      </c>
      <c r="G126">
        <f>tblSalaries[[#This Row],[clean Salary (in local currency)]]*VLOOKUP(tblSalaries[[#This Row],[Currency]],tblXrate[],2,FALSE)</f>
        <v>40958.208381117904</v>
      </c>
      <c r="H126" t="s">
        <v>190</v>
      </c>
      <c r="I126" t="s">
        <v>20</v>
      </c>
      <c r="J126" t="s">
        <v>8</v>
      </c>
      <c r="K126" t="str">
        <f>VLOOKUP(tblSalaries[[#This Row],[Where do you work]],tblCountries[[Actual]:[Mapping]],2,FALSE)</f>
        <v>India</v>
      </c>
      <c r="L126" t="s">
        <v>25</v>
      </c>
      <c r="O126" s="10">
        <f>IF(ISERROR(FIND("1",tblSalaries[[#This Row],[How many hours of a day you work on Excel]])),"",1)</f>
        <v>1</v>
      </c>
      <c r="P126" s="11">
        <f>IF(ISERROR(FIND("2",tblSalaries[[#This Row],[How many hours of a day you work on Excel]])),"",2)</f>
        <v>2</v>
      </c>
      <c r="Q126" s="10" t="str">
        <f>IF(ISERROR(FIND("3",tblSalaries[[#This Row],[How many hours of a day you work on Excel]])),"",3)</f>
        <v/>
      </c>
      <c r="R126" s="10" t="str">
        <f>IF(ISERROR(FIND("4",tblSalaries[[#This Row],[How many hours of a day you work on Excel]])),"",4)</f>
        <v/>
      </c>
      <c r="S126" s="10" t="str">
        <f>IF(ISERROR(FIND("5",tblSalaries[[#This Row],[How many hours of a day you work on Excel]])),"",5)</f>
        <v/>
      </c>
      <c r="T126" s="10" t="str">
        <f>IF(ISERROR(FIND("6",tblSalaries[[#This Row],[How many hours of a day you work on Excel]])),"",6)</f>
        <v/>
      </c>
      <c r="U126" s="11" t="str">
        <f>IF(ISERROR(FIND("7",tblSalaries[[#This Row],[How many hours of a day you work on Excel]])),"",7)</f>
        <v/>
      </c>
      <c r="V126" s="11" t="str">
        <f>IF(ISERROR(FIND("8",tblSalaries[[#This Row],[How many hours of a day you work on Excel]])),"",8)</f>
        <v/>
      </c>
      <c r="W126" s="11">
        <f>IF(MAX(tblSalaries[[#This Row],[1 hour]:[8 hours]])=0,#N/A,MAX(tblSalaries[[#This Row],[1 hour]:[8 hours]]))</f>
        <v>2</v>
      </c>
      <c r="X126" s="11">
        <f>IF(ISERROR(tblSalaries[[#This Row],[max h]]),1,tblSalaries[[#This Row],[Salary in USD]]/tblSalaries[[#This Row],[max h]]/260)</f>
        <v>78.765785348303666</v>
      </c>
      <c r="Y126" s="11">
        <f>IF(tblSalaries[[#This Row],[Years of Experience]]="",0,"0")</f>
        <v>0</v>
      </c>
      <c r="Z12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6" s="11">
        <f>IF(tblSalaries[[#This Row],[Salary in USD]]&lt;1000,1,0)</f>
        <v>0</v>
      </c>
      <c r="AB126" s="11">
        <f>IF(AND(tblSalaries[[#This Row],[Salary in USD]]&gt;1000,tblSalaries[[#This Row],[Salary in USD]]&lt;2000),1,0)</f>
        <v>0</v>
      </c>
    </row>
    <row r="127" spans="2:28" ht="15" customHeight="1">
      <c r="B127" t="s">
        <v>2130</v>
      </c>
      <c r="C127" s="1">
        <v>41055.029166666667</v>
      </c>
      <c r="D127" s="4">
        <v>80000</v>
      </c>
      <c r="E127">
        <v>80000</v>
      </c>
      <c r="F127" t="s">
        <v>6</v>
      </c>
      <c r="G127">
        <f>tblSalaries[[#This Row],[clean Salary (in local currency)]]*VLOOKUP(tblSalaries[[#This Row],[Currency]],tblXrate[],2,FALSE)</f>
        <v>80000</v>
      </c>
      <c r="H127" t="s">
        <v>14</v>
      </c>
      <c r="I127" t="s">
        <v>20</v>
      </c>
      <c r="J127" t="s">
        <v>15</v>
      </c>
      <c r="K127" t="str">
        <f>VLOOKUP(tblSalaries[[#This Row],[Where do you work]],tblCountries[[Actual]:[Mapping]],2,FALSE)</f>
        <v>USA</v>
      </c>
      <c r="L127" t="s">
        <v>9</v>
      </c>
      <c r="O127" s="10" t="str">
        <f>IF(ISERROR(FIND("1",tblSalaries[[#This Row],[How many hours of a day you work on Excel]])),"",1)</f>
        <v/>
      </c>
      <c r="P127" s="11" t="str">
        <f>IF(ISERROR(FIND("2",tblSalaries[[#This Row],[How many hours of a day you work on Excel]])),"",2)</f>
        <v/>
      </c>
      <c r="Q127" s="10" t="str">
        <f>IF(ISERROR(FIND("3",tblSalaries[[#This Row],[How many hours of a day you work on Excel]])),"",3)</f>
        <v/>
      </c>
      <c r="R127" s="10">
        <f>IF(ISERROR(FIND("4",tblSalaries[[#This Row],[How many hours of a day you work on Excel]])),"",4)</f>
        <v>4</v>
      </c>
      <c r="S127" s="10" t="str">
        <f>IF(ISERROR(FIND("5",tblSalaries[[#This Row],[How many hours of a day you work on Excel]])),"",5)</f>
        <v/>
      </c>
      <c r="T127" s="10">
        <f>IF(ISERROR(FIND("6",tblSalaries[[#This Row],[How many hours of a day you work on Excel]])),"",6)</f>
        <v>6</v>
      </c>
      <c r="U127" s="11" t="str">
        <f>IF(ISERROR(FIND("7",tblSalaries[[#This Row],[How many hours of a day you work on Excel]])),"",7)</f>
        <v/>
      </c>
      <c r="V127" s="11" t="str">
        <f>IF(ISERROR(FIND("8",tblSalaries[[#This Row],[How many hours of a day you work on Excel]])),"",8)</f>
        <v/>
      </c>
      <c r="W127" s="11">
        <f>IF(MAX(tblSalaries[[#This Row],[1 hour]:[8 hours]])=0,#N/A,MAX(tblSalaries[[#This Row],[1 hour]:[8 hours]]))</f>
        <v>6</v>
      </c>
      <c r="X127" s="11">
        <f>IF(ISERROR(tblSalaries[[#This Row],[max h]]),1,tblSalaries[[#This Row],[Salary in USD]]/tblSalaries[[#This Row],[max h]]/260)</f>
        <v>51.282051282051285</v>
      </c>
      <c r="Y127" s="11">
        <f>IF(tblSalaries[[#This Row],[Years of Experience]]="",0,"0")</f>
        <v>0</v>
      </c>
      <c r="Z12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7" s="11">
        <f>IF(tblSalaries[[#This Row],[Salary in USD]]&lt;1000,1,0)</f>
        <v>0</v>
      </c>
      <c r="AB127" s="11">
        <f>IF(AND(tblSalaries[[#This Row],[Salary in USD]]&gt;1000,tblSalaries[[#This Row],[Salary in USD]]&lt;2000),1,0)</f>
        <v>0</v>
      </c>
    </row>
    <row r="128" spans="2:28" ht="15" customHeight="1">
      <c r="B128" t="s">
        <v>2131</v>
      </c>
      <c r="C128" s="1">
        <v>41055.02925925926</v>
      </c>
      <c r="D128" s="4">
        <v>128000</v>
      </c>
      <c r="E128">
        <v>128000</v>
      </c>
      <c r="F128" t="s">
        <v>6</v>
      </c>
      <c r="G128">
        <f>tblSalaries[[#This Row],[clean Salary (in local currency)]]*VLOOKUP(tblSalaries[[#This Row],[Currency]],tblXrate[],2,FALSE)</f>
        <v>128000</v>
      </c>
      <c r="H128" t="s">
        <v>191</v>
      </c>
      <c r="I128" t="s">
        <v>52</v>
      </c>
      <c r="J128" t="s">
        <v>15</v>
      </c>
      <c r="K128" t="str">
        <f>VLOOKUP(tblSalaries[[#This Row],[Where do you work]],tblCountries[[Actual]:[Mapping]],2,FALSE)</f>
        <v>USA</v>
      </c>
      <c r="L128" t="s">
        <v>13</v>
      </c>
      <c r="O128" s="10" t="str">
        <f>IF(ISERROR(FIND("1",tblSalaries[[#This Row],[How many hours of a day you work on Excel]])),"",1)</f>
        <v/>
      </c>
      <c r="P128" s="11" t="str">
        <f>IF(ISERROR(FIND("2",tblSalaries[[#This Row],[How many hours of a day you work on Excel]])),"",2)</f>
        <v/>
      </c>
      <c r="Q128" s="10" t="str">
        <f>IF(ISERROR(FIND("3",tblSalaries[[#This Row],[How many hours of a day you work on Excel]])),"",3)</f>
        <v/>
      </c>
      <c r="R128" s="10" t="str">
        <f>IF(ISERROR(FIND("4",tblSalaries[[#This Row],[How many hours of a day you work on Excel]])),"",4)</f>
        <v/>
      </c>
      <c r="S128" s="10" t="str">
        <f>IF(ISERROR(FIND("5",tblSalaries[[#This Row],[How many hours of a day you work on Excel]])),"",5)</f>
        <v/>
      </c>
      <c r="T128" s="10" t="str">
        <f>IF(ISERROR(FIND("6",tblSalaries[[#This Row],[How many hours of a day you work on Excel]])),"",6)</f>
        <v/>
      </c>
      <c r="U128" s="11" t="str">
        <f>IF(ISERROR(FIND("7",tblSalaries[[#This Row],[How many hours of a day you work on Excel]])),"",7)</f>
        <v/>
      </c>
      <c r="V128" s="11">
        <f>IF(ISERROR(FIND("8",tblSalaries[[#This Row],[How many hours of a day you work on Excel]])),"",8)</f>
        <v>8</v>
      </c>
      <c r="W128" s="11">
        <f>IF(MAX(tblSalaries[[#This Row],[1 hour]:[8 hours]])=0,#N/A,MAX(tblSalaries[[#This Row],[1 hour]:[8 hours]]))</f>
        <v>8</v>
      </c>
      <c r="X128" s="11">
        <f>IF(ISERROR(tblSalaries[[#This Row],[max h]]),1,tblSalaries[[#This Row],[Salary in USD]]/tblSalaries[[#This Row],[max h]]/260)</f>
        <v>61.53846153846154</v>
      </c>
      <c r="Y128" s="11">
        <f>IF(tblSalaries[[#This Row],[Years of Experience]]="",0,"0")</f>
        <v>0</v>
      </c>
      <c r="Z12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8" s="11">
        <f>IF(tblSalaries[[#This Row],[Salary in USD]]&lt;1000,1,0)</f>
        <v>0</v>
      </c>
      <c r="AB128" s="11">
        <f>IF(AND(tblSalaries[[#This Row],[Salary in USD]]&gt;1000,tblSalaries[[#This Row],[Salary in USD]]&lt;2000),1,0)</f>
        <v>0</v>
      </c>
    </row>
    <row r="129" spans="2:28" ht="15" customHeight="1">
      <c r="B129" t="s">
        <v>2132</v>
      </c>
      <c r="C129" s="1">
        <v>41055.029282407406</v>
      </c>
      <c r="D129" s="4" t="s">
        <v>192</v>
      </c>
      <c r="E129">
        <v>44000</v>
      </c>
      <c r="F129" t="s">
        <v>6</v>
      </c>
      <c r="G129">
        <f>tblSalaries[[#This Row],[clean Salary (in local currency)]]*VLOOKUP(tblSalaries[[#This Row],[Currency]],tblXrate[],2,FALSE)</f>
        <v>44000</v>
      </c>
      <c r="H129" t="s">
        <v>193</v>
      </c>
      <c r="I129" t="s">
        <v>52</v>
      </c>
      <c r="J129" t="s">
        <v>15</v>
      </c>
      <c r="K129" t="str">
        <f>VLOOKUP(tblSalaries[[#This Row],[Where do you work]],tblCountries[[Actual]:[Mapping]],2,FALSE)</f>
        <v>USA</v>
      </c>
      <c r="L129" t="s">
        <v>25</v>
      </c>
      <c r="O129" s="10">
        <f>IF(ISERROR(FIND("1",tblSalaries[[#This Row],[How many hours of a day you work on Excel]])),"",1)</f>
        <v>1</v>
      </c>
      <c r="P129" s="11">
        <f>IF(ISERROR(FIND("2",tblSalaries[[#This Row],[How many hours of a day you work on Excel]])),"",2)</f>
        <v>2</v>
      </c>
      <c r="Q129" s="10" t="str">
        <f>IF(ISERROR(FIND("3",tblSalaries[[#This Row],[How many hours of a day you work on Excel]])),"",3)</f>
        <v/>
      </c>
      <c r="R129" s="10" t="str">
        <f>IF(ISERROR(FIND("4",tblSalaries[[#This Row],[How many hours of a day you work on Excel]])),"",4)</f>
        <v/>
      </c>
      <c r="S129" s="10" t="str">
        <f>IF(ISERROR(FIND("5",tblSalaries[[#This Row],[How many hours of a day you work on Excel]])),"",5)</f>
        <v/>
      </c>
      <c r="T129" s="10" t="str">
        <f>IF(ISERROR(FIND("6",tblSalaries[[#This Row],[How many hours of a day you work on Excel]])),"",6)</f>
        <v/>
      </c>
      <c r="U129" s="11" t="str">
        <f>IF(ISERROR(FIND("7",tblSalaries[[#This Row],[How many hours of a day you work on Excel]])),"",7)</f>
        <v/>
      </c>
      <c r="V129" s="11" t="str">
        <f>IF(ISERROR(FIND("8",tblSalaries[[#This Row],[How many hours of a day you work on Excel]])),"",8)</f>
        <v/>
      </c>
      <c r="W129" s="11">
        <f>IF(MAX(tblSalaries[[#This Row],[1 hour]:[8 hours]])=0,#N/A,MAX(tblSalaries[[#This Row],[1 hour]:[8 hours]]))</f>
        <v>2</v>
      </c>
      <c r="X129" s="11">
        <f>IF(ISERROR(tblSalaries[[#This Row],[max h]]),1,tblSalaries[[#This Row],[Salary in USD]]/tblSalaries[[#This Row],[max h]]/260)</f>
        <v>84.615384615384613</v>
      </c>
      <c r="Y129" s="11">
        <f>IF(tblSalaries[[#This Row],[Years of Experience]]="",0,"0")</f>
        <v>0</v>
      </c>
      <c r="Z12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29" s="11">
        <f>IF(tblSalaries[[#This Row],[Salary in USD]]&lt;1000,1,0)</f>
        <v>0</v>
      </c>
      <c r="AB129" s="11">
        <f>IF(AND(tblSalaries[[#This Row],[Salary in USD]]&gt;1000,tblSalaries[[#This Row],[Salary in USD]]&lt;2000),1,0)</f>
        <v>0</v>
      </c>
    </row>
    <row r="130" spans="2:28" ht="15" customHeight="1">
      <c r="B130" t="s">
        <v>2133</v>
      </c>
      <c r="C130" s="1">
        <v>41055.029293981483</v>
      </c>
      <c r="D130" s="4">
        <v>65000</v>
      </c>
      <c r="E130">
        <v>65000</v>
      </c>
      <c r="F130" t="s">
        <v>6</v>
      </c>
      <c r="G130">
        <f>tblSalaries[[#This Row],[clean Salary (in local currency)]]*VLOOKUP(tblSalaries[[#This Row],[Currency]],tblXrate[],2,FALSE)</f>
        <v>65000</v>
      </c>
      <c r="H130" t="s">
        <v>194</v>
      </c>
      <c r="I130" t="s">
        <v>310</v>
      </c>
      <c r="J130" t="s">
        <v>15</v>
      </c>
      <c r="K130" t="str">
        <f>VLOOKUP(tblSalaries[[#This Row],[Where do you work]],tblCountries[[Actual]:[Mapping]],2,FALSE)</f>
        <v>USA</v>
      </c>
      <c r="L130" t="s">
        <v>13</v>
      </c>
      <c r="O130" s="10" t="str">
        <f>IF(ISERROR(FIND("1",tblSalaries[[#This Row],[How many hours of a day you work on Excel]])),"",1)</f>
        <v/>
      </c>
      <c r="P130" s="11" t="str">
        <f>IF(ISERROR(FIND("2",tblSalaries[[#This Row],[How many hours of a day you work on Excel]])),"",2)</f>
        <v/>
      </c>
      <c r="Q130" s="10" t="str">
        <f>IF(ISERROR(FIND("3",tblSalaries[[#This Row],[How many hours of a day you work on Excel]])),"",3)</f>
        <v/>
      </c>
      <c r="R130" s="10" t="str">
        <f>IF(ISERROR(FIND("4",tblSalaries[[#This Row],[How many hours of a day you work on Excel]])),"",4)</f>
        <v/>
      </c>
      <c r="S130" s="10" t="str">
        <f>IF(ISERROR(FIND("5",tblSalaries[[#This Row],[How many hours of a day you work on Excel]])),"",5)</f>
        <v/>
      </c>
      <c r="T130" s="10" t="str">
        <f>IF(ISERROR(FIND("6",tblSalaries[[#This Row],[How many hours of a day you work on Excel]])),"",6)</f>
        <v/>
      </c>
      <c r="U130" s="11" t="str">
        <f>IF(ISERROR(FIND("7",tblSalaries[[#This Row],[How many hours of a day you work on Excel]])),"",7)</f>
        <v/>
      </c>
      <c r="V130" s="11">
        <f>IF(ISERROR(FIND("8",tblSalaries[[#This Row],[How many hours of a day you work on Excel]])),"",8)</f>
        <v>8</v>
      </c>
      <c r="W130" s="11">
        <f>IF(MAX(tblSalaries[[#This Row],[1 hour]:[8 hours]])=0,#N/A,MAX(tblSalaries[[#This Row],[1 hour]:[8 hours]]))</f>
        <v>8</v>
      </c>
      <c r="X130" s="11">
        <f>IF(ISERROR(tblSalaries[[#This Row],[max h]]),1,tblSalaries[[#This Row],[Salary in USD]]/tblSalaries[[#This Row],[max h]]/260)</f>
        <v>31.25</v>
      </c>
      <c r="Y130" s="11">
        <f>IF(tblSalaries[[#This Row],[Years of Experience]]="",0,"0")</f>
        <v>0</v>
      </c>
      <c r="Z13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0" s="11">
        <f>IF(tblSalaries[[#This Row],[Salary in USD]]&lt;1000,1,0)</f>
        <v>0</v>
      </c>
      <c r="AB130" s="11">
        <f>IF(AND(tblSalaries[[#This Row],[Salary in USD]]&gt;1000,tblSalaries[[#This Row],[Salary in USD]]&lt;2000),1,0)</f>
        <v>0</v>
      </c>
    </row>
    <row r="131" spans="2:28" ht="15" customHeight="1">
      <c r="B131" t="s">
        <v>2134</v>
      </c>
      <c r="C131" s="1">
        <v>41055.029537037037</v>
      </c>
      <c r="D131" s="4" t="s">
        <v>195</v>
      </c>
      <c r="E131">
        <v>36000</v>
      </c>
      <c r="F131" t="s">
        <v>6</v>
      </c>
      <c r="G131">
        <f>tblSalaries[[#This Row],[clean Salary (in local currency)]]*VLOOKUP(tblSalaries[[#This Row],[Currency]],tblXrate[],2,FALSE)</f>
        <v>36000</v>
      </c>
      <c r="H131" t="s">
        <v>196</v>
      </c>
      <c r="I131" t="s">
        <v>310</v>
      </c>
      <c r="J131" t="s">
        <v>197</v>
      </c>
      <c r="K131" t="str">
        <f>VLOOKUP(tblSalaries[[#This Row],[Where do you work]],tblCountries[[Actual]:[Mapping]],2,FALSE)</f>
        <v>Turkey</v>
      </c>
      <c r="L131" t="s">
        <v>9</v>
      </c>
      <c r="O131" s="10" t="str">
        <f>IF(ISERROR(FIND("1",tblSalaries[[#This Row],[How many hours of a day you work on Excel]])),"",1)</f>
        <v/>
      </c>
      <c r="P131" s="11" t="str">
        <f>IF(ISERROR(FIND("2",tblSalaries[[#This Row],[How many hours of a day you work on Excel]])),"",2)</f>
        <v/>
      </c>
      <c r="Q131" s="10" t="str">
        <f>IF(ISERROR(FIND("3",tblSalaries[[#This Row],[How many hours of a day you work on Excel]])),"",3)</f>
        <v/>
      </c>
      <c r="R131" s="10">
        <f>IF(ISERROR(FIND("4",tblSalaries[[#This Row],[How many hours of a day you work on Excel]])),"",4)</f>
        <v>4</v>
      </c>
      <c r="S131" s="10" t="str">
        <f>IF(ISERROR(FIND("5",tblSalaries[[#This Row],[How many hours of a day you work on Excel]])),"",5)</f>
        <v/>
      </c>
      <c r="T131" s="10">
        <f>IF(ISERROR(FIND("6",tblSalaries[[#This Row],[How many hours of a day you work on Excel]])),"",6)</f>
        <v>6</v>
      </c>
      <c r="U131" s="11" t="str">
        <f>IF(ISERROR(FIND("7",tblSalaries[[#This Row],[How many hours of a day you work on Excel]])),"",7)</f>
        <v/>
      </c>
      <c r="V131" s="11" t="str">
        <f>IF(ISERROR(FIND("8",tblSalaries[[#This Row],[How many hours of a day you work on Excel]])),"",8)</f>
        <v/>
      </c>
      <c r="W131" s="11">
        <f>IF(MAX(tblSalaries[[#This Row],[1 hour]:[8 hours]])=0,#N/A,MAX(tblSalaries[[#This Row],[1 hour]:[8 hours]]))</f>
        <v>6</v>
      </c>
      <c r="X131" s="11">
        <f>IF(ISERROR(tblSalaries[[#This Row],[max h]]),1,tblSalaries[[#This Row],[Salary in USD]]/tblSalaries[[#This Row],[max h]]/260)</f>
        <v>23.076923076923077</v>
      </c>
      <c r="Y131" s="11">
        <f>IF(tblSalaries[[#This Row],[Years of Experience]]="",0,"0")</f>
        <v>0</v>
      </c>
      <c r="Z13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1" s="11">
        <f>IF(tblSalaries[[#This Row],[Salary in USD]]&lt;1000,1,0)</f>
        <v>0</v>
      </c>
      <c r="AB131" s="11">
        <f>IF(AND(tblSalaries[[#This Row],[Salary in USD]]&gt;1000,tblSalaries[[#This Row],[Salary in USD]]&lt;2000),1,0)</f>
        <v>0</v>
      </c>
    </row>
    <row r="132" spans="2:28" ht="15" customHeight="1">
      <c r="B132" t="s">
        <v>2135</v>
      </c>
      <c r="C132" s="1">
        <v>41055.029560185183</v>
      </c>
      <c r="D132" s="4">
        <v>1000</v>
      </c>
      <c r="E132">
        <v>12000</v>
      </c>
      <c r="F132" t="s">
        <v>6</v>
      </c>
      <c r="G132">
        <f>tblSalaries[[#This Row],[clean Salary (in local currency)]]*VLOOKUP(tblSalaries[[#This Row],[Currency]],tblXrate[],2,FALSE)</f>
        <v>12000</v>
      </c>
      <c r="H132" t="s">
        <v>198</v>
      </c>
      <c r="I132" t="s">
        <v>356</v>
      </c>
      <c r="J132" t="s">
        <v>17</v>
      </c>
      <c r="K132" t="str">
        <f>VLOOKUP(tblSalaries[[#This Row],[Where do you work]],tblCountries[[Actual]:[Mapping]],2,FALSE)</f>
        <v>Pakistan</v>
      </c>
      <c r="L132" t="s">
        <v>25</v>
      </c>
      <c r="O132" s="10">
        <f>IF(ISERROR(FIND("1",tblSalaries[[#This Row],[How many hours of a day you work on Excel]])),"",1)</f>
        <v>1</v>
      </c>
      <c r="P132" s="11">
        <f>IF(ISERROR(FIND("2",tblSalaries[[#This Row],[How many hours of a day you work on Excel]])),"",2)</f>
        <v>2</v>
      </c>
      <c r="Q132" s="10" t="str">
        <f>IF(ISERROR(FIND("3",tblSalaries[[#This Row],[How many hours of a day you work on Excel]])),"",3)</f>
        <v/>
      </c>
      <c r="R132" s="10" t="str">
        <f>IF(ISERROR(FIND("4",tblSalaries[[#This Row],[How many hours of a day you work on Excel]])),"",4)</f>
        <v/>
      </c>
      <c r="S132" s="10" t="str">
        <f>IF(ISERROR(FIND("5",tblSalaries[[#This Row],[How many hours of a day you work on Excel]])),"",5)</f>
        <v/>
      </c>
      <c r="T132" s="10" t="str">
        <f>IF(ISERROR(FIND("6",tblSalaries[[#This Row],[How many hours of a day you work on Excel]])),"",6)</f>
        <v/>
      </c>
      <c r="U132" s="11" t="str">
        <f>IF(ISERROR(FIND("7",tblSalaries[[#This Row],[How many hours of a day you work on Excel]])),"",7)</f>
        <v/>
      </c>
      <c r="V132" s="11" t="str">
        <f>IF(ISERROR(FIND("8",tblSalaries[[#This Row],[How many hours of a day you work on Excel]])),"",8)</f>
        <v/>
      </c>
      <c r="W132" s="11">
        <f>IF(MAX(tblSalaries[[#This Row],[1 hour]:[8 hours]])=0,#N/A,MAX(tblSalaries[[#This Row],[1 hour]:[8 hours]]))</f>
        <v>2</v>
      </c>
      <c r="X132" s="11">
        <f>IF(ISERROR(tblSalaries[[#This Row],[max h]]),1,tblSalaries[[#This Row],[Salary in USD]]/tblSalaries[[#This Row],[max h]]/260)</f>
        <v>23.076923076923077</v>
      </c>
      <c r="Y132" s="11">
        <f>IF(tblSalaries[[#This Row],[Years of Experience]]="",0,"0")</f>
        <v>0</v>
      </c>
      <c r="Z13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2" s="11">
        <f>IF(tblSalaries[[#This Row],[Salary in USD]]&lt;1000,1,0)</f>
        <v>0</v>
      </c>
      <c r="AB132" s="11">
        <f>IF(AND(tblSalaries[[#This Row],[Salary in USD]]&gt;1000,tblSalaries[[#This Row],[Salary in USD]]&lt;2000),1,0)</f>
        <v>0</v>
      </c>
    </row>
    <row r="133" spans="2:28" ht="15" customHeight="1">
      <c r="B133" t="s">
        <v>2136</v>
      </c>
      <c r="C133" s="1">
        <v>41055.029641203706</v>
      </c>
      <c r="D133" s="4">
        <v>28159.200000000001</v>
      </c>
      <c r="E133">
        <v>28159</v>
      </c>
      <c r="F133" t="s">
        <v>69</v>
      </c>
      <c r="G133">
        <f>tblSalaries[[#This Row],[clean Salary (in local currency)]]*VLOOKUP(tblSalaries[[#This Row],[Currency]],tblXrate[],2,FALSE)</f>
        <v>44383.603963142654</v>
      </c>
      <c r="H133" t="s">
        <v>153</v>
      </c>
      <c r="I133" t="s">
        <v>20</v>
      </c>
      <c r="J133" t="s">
        <v>71</v>
      </c>
      <c r="K133" t="str">
        <f>VLOOKUP(tblSalaries[[#This Row],[Where do you work]],tblCountries[[Actual]:[Mapping]],2,FALSE)</f>
        <v>UK</v>
      </c>
      <c r="L133" t="s">
        <v>13</v>
      </c>
      <c r="O133" s="10" t="str">
        <f>IF(ISERROR(FIND("1",tblSalaries[[#This Row],[How many hours of a day you work on Excel]])),"",1)</f>
        <v/>
      </c>
      <c r="P133" s="11" t="str">
        <f>IF(ISERROR(FIND("2",tblSalaries[[#This Row],[How many hours of a day you work on Excel]])),"",2)</f>
        <v/>
      </c>
      <c r="Q133" s="10" t="str">
        <f>IF(ISERROR(FIND("3",tblSalaries[[#This Row],[How many hours of a day you work on Excel]])),"",3)</f>
        <v/>
      </c>
      <c r="R133" s="10" t="str">
        <f>IF(ISERROR(FIND("4",tblSalaries[[#This Row],[How many hours of a day you work on Excel]])),"",4)</f>
        <v/>
      </c>
      <c r="S133" s="10" t="str">
        <f>IF(ISERROR(FIND("5",tblSalaries[[#This Row],[How many hours of a day you work on Excel]])),"",5)</f>
        <v/>
      </c>
      <c r="T133" s="10" t="str">
        <f>IF(ISERROR(FIND("6",tblSalaries[[#This Row],[How many hours of a day you work on Excel]])),"",6)</f>
        <v/>
      </c>
      <c r="U133" s="11" t="str">
        <f>IF(ISERROR(FIND("7",tblSalaries[[#This Row],[How many hours of a day you work on Excel]])),"",7)</f>
        <v/>
      </c>
      <c r="V133" s="11">
        <f>IF(ISERROR(FIND("8",tblSalaries[[#This Row],[How many hours of a day you work on Excel]])),"",8)</f>
        <v>8</v>
      </c>
      <c r="W133" s="11">
        <f>IF(MAX(tblSalaries[[#This Row],[1 hour]:[8 hours]])=0,#N/A,MAX(tblSalaries[[#This Row],[1 hour]:[8 hours]]))</f>
        <v>8</v>
      </c>
      <c r="X133" s="11">
        <f>IF(ISERROR(tblSalaries[[#This Row],[max h]]),1,tblSalaries[[#This Row],[Salary in USD]]/tblSalaries[[#This Row],[max h]]/260)</f>
        <v>21.338271136126277</v>
      </c>
      <c r="Y133" s="11">
        <f>IF(tblSalaries[[#This Row],[Years of Experience]]="",0,"0")</f>
        <v>0</v>
      </c>
      <c r="Z13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3" s="11">
        <f>IF(tblSalaries[[#This Row],[Salary in USD]]&lt;1000,1,0)</f>
        <v>0</v>
      </c>
      <c r="AB133" s="11">
        <f>IF(AND(tblSalaries[[#This Row],[Salary in USD]]&gt;1000,tblSalaries[[#This Row],[Salary in USD]]&lt;2000),1,0)</f>
        <v>0</v>
      </c>
    </row>
    <row r="134" spans="2:28" ht="15" customHeight="1">
      <c r="B134" t="s">
        <v>2137</v>
      </c>
      <c r="C134" s="1">
        <v>41055.029699074075</v>
      </c>
      <c r="D134" s="4">
        <v>45000</v>
      </c>
      <c r="E134">
        <v>45000</v>
      </c>
      <c r="F134" t="s">
        <v>6</v>
      </c>
      <c r="G134">
        <f>tblSalaries[[#This Row],[clean Salary (in local currency)]]*VLOOKUP(tblSalaries[[#This Row],[Currency]],tblXrate[],2,FALSE)</f>
        <v>45000</v>
      </c>
      <c r="H134" t="s">
        <v>199</v>
      </c>
      <c r="I134" t="s">
        <v>20</v>
      </c>
      <c r="J134" t="s">
        <v>15</v>
      </c>
      <c r="K134" t="str">
        <f>VLOOKUP(tblSalaries[[#This Row],[Where do you work]],tblCountries[[Actual]:[Mapping]],2,FALSE)</f>
        <v>USA</v>
      </c>
      <c r="L134" t="s">
        <v>9</v>
      </c>
      <c r="O134" s="10" t="str">
        <f>IF(ISERROR(FIND("1",tblSalaries[[#This Row],[How many hours of a day you work on Excel]])),"",1)</f>
        <v/>
      </c>
      <c r="P134" s="11" t="str">
        <f>IF(ISERROR(FIND("2",tblSalaries[[#This Row],[How many hours of a day you work on Excel]])),"",2)</f>
        <v/>
      </c>
      <c r="Q134" s="10" t="str">
        <f>IF(ISERROR(FIND("3",tblSalaries[[#This Row],[How many hours of a day you work on Excel]])),"",3)</f>
        <v/>
      </c>
      <c r="R134" s="10">
        <f>IF(ISERROR(FIND("4",tblSalaries[[#This Row],[How many hours of a day you work on Excel]])),"",4)</f>
        <v>4</v>
      </c>
      <c r="S134" s="10" t="str">
        <f>IF(ISERROR(FIND("5",tblSalaries[[#This Row],[How many hours of a day you work on Excel]])),"",5)</f>
        <v/>
      </c>
      <c r="T134" s="10">
        <f>IF(ISERROR(FIND("6",tblSalaries[[#This Row],[How many hours of a day you work on Excel]])),"",6)</f>
        <v>6</v>
      </c>
      <c r="U134" s="11" t="str">
        <f>IF(ISERROR(FIND("7",tblSalaries[[#This Row],[How many hours of a day you work on Excel]])),"",7)</f>
        <v/>
      </c>
      <c r="V134" s="11" t="str">
        <f>IF(ISERROR(FIND("8",tblSalaries[[#This Row],[How many hours of a day you work on Excel]])),"",8)</f>
        <v/>
      </c>
      <c r="W134" s="11">
        <f>IF(MAX(tblSalaries[[#This Row],[1 hour]:[8 hours]])=0,#N/A,MAX(tblSalaries[[#This Row],[1 hour]:[8 hours]]))</f>
        <v>6</v>
      </c>
      <c r="X134" s="11">
        <f>IF(ISERROR(tblSalaries[[#This Row],[max h]]),1,tblSalaries[[#This Row],[Salary in USD]]/tblSalaries[[#This Row],[max h]]/260)</f>
        <v>28.846153846153847</v>
      </c>
      <c r="Y134" s="11">
        <f>IF(tblSalaries[[#This Row],[Years of Experience]]="",0,"0")</f>
        <v>0</v>
      </c>
      <c r="Z13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4" s="11">
        <f>IF(tblSalaries[[#This Row],[Salary in USD]]&lt;1000,1,0)</f>
        <v>0</v>
      </c>
      <c r="AB134" s="11">
        <f>IF(AND(tblSalaries[[#This Row],[Salary in USD]]&gt;1000,tblSalaries[[#This Row],[Salary in USD]]&lt;2000),1,0)</f>
        <v>0</v>
      </c>
    </row>
    <row r="135" spans="2:28" ht="15" customHeight="1">
      <c r="B135" t="s">
        <v>2138</v>
      </c>
      <c r="C135" s="1">
        <v>41055.02983796296</v>
      </c>
      <c r="D135" s="4">
        <v>54000</v>
      </c>
      <c r="E135">
        <v>54000</v>
      </c>
      <c r="F135" t="s">
        <v>6</v>
      </c>
      <c r="G135">
        <f>tblSalaries[[#This Row],[clean Salary (in local currency)]]*VLOOKUP(tblSalaries[[#This Row],[Currency]],tblXrate[],2,FALSE)</f>
        <v>54000</v>
      </c>
      <c r="H135" t="s">
        <v>200</v>
      </c>
      <c r="I135" t="s">
        <v>20</v>
      </c>
      <c r="J135" t="s">
        <v>15</v>
      </c>
      <c r="K135" t="str">
        <f>VLOOKUP(tblSalaries[[#This Row],[Where do you work]],tblCountries[[Actual]:[Mapping]],2,FALSE)</f>
        <v>USA</v>
      </c>
      <c r="L135" t="s">
        <v>18</v>
      </c>
      <c r="O135" s="10" t="str">
        <f>IF(ISERROR(FIND("1",tblSalaries[[#This Row],[How many hours of a day you work on Excel]])),"",1)</f>
        <v/>
      </c>
      <c r="P135" s="11">
        <f>IF(ISERROR(FIND("2",tblSalaries[[#This Row],[How many hours of a day you work on Excel]])),"",2)</f>
        <v>2</v>
      </c>
      <c r="Q135" s="10">
        <f>IF(ISERROR(FIND("3",tblSalaries[[#This Row],[How many hours of a day you work on Excel]])),"",3)</f>
        <v>3</v>
      </c>
      <c r="R135" s="10" t="str">
        <f>IF(ISERROR(FIND("4",tblSalaries[[#This Row],[How many hours of a day you work on Excel]])),"",4)</f>
        <v/>
      </c>
      <c r="S135" s="10" t="str">
        <f>IF(ISERROR(FIND("5",tblSalaries[[#This Row],[How many hours of a day you work on Excel]])),"",5)</f>
        <v/>
      </c>
      <c r="T135" s="10" t="str">
        <f>IF(ISERROR(FIND("6",tblSalaries[[#This Row],[How many hours of a day you work on Excel]])),"",6)</f>
        <v/>
      </c>
      <c r="U135" s="11" t="str">
        <f>IF(ISERROR(FIND("7",tblSalaries[[#This Row],[How many hours of a day you work on Excel]])),"",7)</f>
        <v/>
      </c>
      <c r="V135" s="11" t="str">
        <f>IF(ISERROR(FIND("8",tblSalaries[[#This Row],[How many hours of a day you work on Excel]])),"",8)</f>
        <v/>
      </c>
      <c r="W135" s="11">
        <f>IF(MAX(tblSalaries[[#This Row],[1 hour]:[8 hours]])=0,#N/A,MAX(tblSalaries[[#This Row],[1 hour]:[8 hours]]))</f>
        <v>3</v>
      </c>
      <c r="X135" s="11">
        <f>IF(ISERROR(tblSalaries[[#This Row],[max h]]),1,tblSalaries[[#This Row],[Salary in USD]]/tblSalaries[[#This Row],[max h]]/260)</f>
        <v>69.230769230769226</v>
      </c>
      <c r="Y135" s="11">
        <f>IF(tblSalaries[[#This Row],[Years of Experience]]="",0,"0")</f>
        <v>0</v>
      </c>
      <c r="Z13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5" s="11">
        <f>IF(tblSalaries[[#This Row],[Salary in USD]]&lt;1000,1,0)</f>
        <v>0</v>
      </c>
      <c r="AB135" s="11">
        <f>IF(AND(tblSalaries[[#This Row],[Salary in USD]]&gt;1000,tblSalaries[[#This Row],[Salary in USD]]&lt;2000),1,0)</f>
        <v>0</v>
      </c>
    </row>
    <row r="136" spans="2:28" ht="15" customHeight="1">
      <c r="B136" t="s">
        <v>2139</v>
      </c>
      <c r="C136" s="1">
        <v>41055.029895833337</v>
      </c>
      <c r="D136" s="4">
        <v>70000</v>
      </c>
      <c r="E136">
        <v>70000</v>
      </c>
      <c r="F136" t="s">
        <v>69</v>
      </c>
      <c r="G136">
        <f>tblSalaries[[#This Row],[clean Salary (in local currency)]]*VLOOKUP(tblSalaries[[#This Row],[Currency]],tblXrate[],2,FALSE)</f>
        <v>110332.47904470989</v>
      </c>
      <c r="H136" t="s">
        <v>201</v>
      </c>
      <c r="I136" t="s">
        <v>52</v>
      </c>
      <c r="J136" t="s">
        <v>71</v>
      </c>
      <c r="K136" t="str">
        <f>VLOOKUP(tblSalaries[[#This Row],[Where do you work]],tblCountries[[Actual]:[Mapping]],2,FALSE)</f>
        <v>UK</v>
      </c>
      <c r="L136" t="s">
        <v>18</v>
      </c>
      <c r="O136" s="10" t="str">
        <f>IF(ISERROR(FIND("1",tblSalaries[[#This Row],[How many hours of a day you work on Excel]])),"",1)</f>
        <v/>
      </c>
      <c r="P136" s="11">
        <f>IF(ISERROR(FIND("2",tblSalaries[[#This Row],[How many hours of a day you work on Excel]])),"",2)</f>
        <v>2</v>
      </c>
      <c r="Q136" s="10">
        <f>IF(ISERROR(FIND("3",tblSalaries[[#This Row],[How many hours of a day you work on Excel]])),"",3)</f>
        <v>3</v>
      </c>
      <c r="R136" s="10" t="str">
        <f>IF(ISERROR(FIND("4",tblSalaries[[#This Row],[How many hours of a day you work on Excel]])),"",4)</f>
        <v/>
      </c>
      <c r="S136" s="10" t="str">
        <f>IF(ISERROR(FIND("5",tblSalaries[[#This Row],[How many hours of a day you work on Excel]])),"",5)</f>
        <v/>
      </c>
      <c r="T136" s="10" t="str">
        <f>IF(ISERROR(FIND("6",tblSalaries[[#This Row],[How many hours of a day you work on Excel]])),"",6)</f>
        <v/>
      </c>
      <c r="U136" s="11" t="str">
        <f>IF(ISERROR(FIND("7",tblSalaries[[#This Row],[How many hours of a day you work on Excel]])),"",7)</f>
        <v/>
      </c>
      <c r="V136" s="11" t="str">
        <f>IF(ISERROR(FIND("8",tblSalaries[[#This Row],[How many hours of a day you work on Excel]])),"",8)</f>
        <v/>
      </c>
      <c r="W136" s="11">
        <f>IF(MAX(tblSalaries[[#This Row],[1 hour]:[8 hours]])=0,#N/A,MAX(tblSalaries[[#This Row],[1 hour]:[8 hours]]))</f>
        <v>3</v>
      </c>
      <c r="X136" s="11">
        <f>IF(ISERROR(tblSalaries[[#This Row],[max h]]),1,tblSalaries[[#This Row],[Salary in USD]]/tblSalaries[[#This Row],[max h]]/260)</f>
        <v>141.45189621116651</v>
      </c>
      <c r="Y136" s="11">
        <f>IF(tblSalaries[[#This Row],[Years of Experience]]="",0,"0")</f>
        <v>0</v>
      </c>
      <c r="Z13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6" s="11">
        <f>IF(tblSalaries[[#This Row],[Salary in USD]]&lt;1000,1,0)</f>
        <v>0</v>
      </c>
      <c r="AB136" s="11">
        <f>IF(AND(tblSalaries[[#This Row],[Salary in USD]]&gt;1000,tblSalaries[[#This Row],[Salary in USD]]&lt;2000),1,0)</f>
        <v>0</v>
      </c>
    </row>
    <row r="137" spans="2:28" ht="15" customHeight="1">
      <c r="B137" t="s">
        <v>2140</v>
      </c>
      <c r="C137" s="1">
        <v>41055.029942129629</v>
      </c>
      <c r="D137" s="4">
        <v>71000</v>
      </c>
      <c r="E137">
        <v>71000</v>
      </c>
      <c r="F137" t="s">
        <v>6</v>
      </c>
      <c r="G137">
        <f>tblSalaries[[#This Row],[clean Salary (in local currency)]]*VLOOKUP(tblSalaries[[#This Row],[Currency]],tblXrate[],2,FALSE)</f>
        <v>71000</v>
      </c>
      <c r="H137" t="s">
        <v>202</v>
      </c>
      <c r="I137" t="s">
        <v>20</v>
      </c>
      <c r="J137" t="s">
        <v>15</v>
      </c>
      <c r="K137" t="str">
        <f>VLOOKUP(tblSalaries[[#This Row],[Where do you work]],tblCountries[[Actual]:[Mapping]],2,FALSE)</f>
        <v>USA</v>
      </c>
      <c r="L137" t="s">
        <v>9</v>
      </c>
      <c r="O137" s="10" t="str">
        <f>IF(ISERROR(FIND("1",tblSalaries[[#This Row],[How many hours of a day you work on Excel]])),"",1)</f>
        <v/>
      </c>
      <c r="P137" s="11" t="str">
        <f>IF(ISERROR(FIND("2",tblSalaries[[#This Row],[How many hours of a day you work on Excel]])),"",2)</f>
        <v/>
      </c>
      <c r="Q137" s="10" t="str">
        <f>IF(ISERROR(FIND("3",tblSalaries[[#This Row],[How many hours of a day you work on Excel]])),"",3)</f>
        <v/>
      </c>
      <c r="R137" s="10">
        <f>IF(ISERROR(FIND("4",tblSalaries[[#This Row],[How many hours of a day you work on Excel]])),"",4)</f>
        <v>4</v>
      </c>
      <c r="S137" s="10" t="str">
        <f>IF(ISERROR(FIND("5",tblSalaries[[#This Row],[How many hours of a day you work on Excel]])),"",5)</f>
        <v/>
      </c>
      <c r="T137" s="10">
        <f>IF(ISERROR(FIND("6",tblSalaries[[#This Row],[How many hours of a day you work on Excel]])),"",6)</f>
        <v>6</v>
      </c>
      <c r="U137" s="11" t="str">
        <f>IF(ISERROR(FIND("7",tblSalaries[[#This Row],[How many hours of a day you work on Excel]])),"",7)</f>
        <v/>
      </c>
      <c r="V137" s="11" t="str">
        <f>IF(ISERROR(FIND("8",tblSalaries[[#This Row],[How many hours of a day you work on Excel]])),"",8)</f>
        <v/>
      </c>
      <c r="W137" s="11">
        <f>IF(MAX(tblSalaries[[#This Row],[1 hour]:[8 hours]])=0,#N/A,MAX(tblSalaries[[#This Row],[1 hour]:[8 hours]]))</f>
        <v>6</v>
      </c>
      <c r="X137" s="11">
        <f>IF(ISERROR(tblSalaries[[#This Row],[max h]]),1,tblSalaries[[#This Row],[Salary in USD]]/tblSalaries[[#This Row],[max h]]/260)</f>
        <v>45.512820512820518</v>
      </c>
      <c r="Y137" s="11">
        <f>IF(tblSalaries[[#This Row],[Years of Experience]]="",0,"0")</f>
        <v>0</v>
      </c>
      <c r="Z13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7" s="11">
        <f>IF(tblSalaries[[#This Row],[Salary in USD]]&lt;1000,1,0)</f>
        <v>0</v>
      </c>
      <c r="AB137" s="11">
        <f>IF(AND(tblSalaries[[#This Row],[Salary in USD]]&gt;1000,tblSalaries[[#This Row],[Salary in USD]]&lt;2000),1,0)</f>
        <v>0</v>
      </c>
    </row>
    <row r="138" spans="2:28" ht="15" customHeight="1">
      <c r="B138" t="s">
        <v>2141</v>
      </c>
      <c r="C138" s="1">
        <v>41055.029953703706</v>
      </c>
      <c r="D138" s="4">
        <v>800000</v>
      </c>
      <c r="E138">
        <v>800000</v>
      </c>
      <c r="F138" t="s">
        <v>40</v>
      </c>
      <c r="G138">
        <f>tblSalaries[[#This Row],[clean Salary (in local currency)]]*VLOOKUP(tblSalaries[[#This Row],[Currency]],tblXrate[],2,FALSE)</f>
        <v>14246.333349954055</v>
      </c>
      <c r="H138" t="s">
        <v>203</v>
      </c>
      <c r="I138" t="s">
        <v>52</v>
      </c>
      <c r="J138" t="s">
        <v>8</v>
      </c>
      <c r="K138" t="str">
        <f>VLOOKUP(tblSalaries[[#This Row],[Where do you work]],tblCountries[[Actual]:[Mapping]],2,FALSE)</f>
        <v>India</v>
      </c>
      <c r="L138" t="s">
        <v>18</v>
      </c>
      <c r="O138" s="10" t="str">
        <f>IF(ISERROR(FIND("1",tblSalaries[[#This Row],[How many hours of a day you work on Excel]])),"",1)</f>
        <v/>
      </c>
      <c r="P138" s="11">
        <f>IF(ISERROR(FIND("2",tblSalaries[[#This Row],[How many hours of a day you work on Excel]])),"",2)</f>
        <v>2</v>
      </c>
      <c r="Q138" s="10">
        <f>IF(ISERROR(FIND("3",tblSalaries[[#This Row],[How many hours of a day you work on Excel]])),"",3)</f>
        <v>3</v>
      </c>
      <c r="R138" s="10" t="str">
        <f>IF(ISERROR(FIND("4",tblSalaries[[#This Row],[How many hours of a day you work on Excel]])),"",4)</f>
        <v/>
      </c>
      <c r="S138" s="10" t="str">
        <f>IF(ISERROR(FIND("5",tblSalaries[[#This Row],[How many hours of a day you work on Excel]])),"",5)</f>
        <v/>
      </c>
      <c r="T138" s="10" t="str">
        <f>IF(ISERROR(FIND("6",tblSalaries[[#This Row],[How many hours of a day you work on Excel]])),"",6)</f>
        <v/>
      </c>
      <c r="U138" s="11" t="str">
        <f>IF(ISERROR(FIND("7",tblSalaries[[#This Row],[How many hours of a day you work on Excel]])),"",7)</f>
        <v/>
      </c>
      <c r="V138" s="11" t="str">
        <f>IF(ISERROR(FIND("8",tblSalaries[[#This Row],[How many hours of a day you work on Excel]])),"",8)</f>
        <v/>
      </c>
      <c r="W138" s="11">
        <f>IF(MAX(tblSalaries[[#This Row],[1 hour]:[8 hours]])=0,#N/A,MAX(tblSalaries[[#This Row],[1 hour]:[8 hours]]))</f>
        <v>3</v>
      </c>
      <c r="X138" s="11">
        <f>IF(ISERROR(tblSalaries[[#This Row],[max h]]),1,tblSalaries[[#This Row],[Salary in USD]]/tblSalaries[[#This Row],[max h]]/260)</f>
        <v>18.264529935838532</v>
      </c>
      <c r="Y138" s="11">
        <f>IF(tblSalaries[[#This Row],[Years of Experience]]="",0,"0")</f>
        <v>0</v>
      </c>
      <c r="Z13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8" s="11">
        <f>IF(tblSalaries[[#This Row],[Salary in USD]]&lt;1000,1,0)</f>
        <v>0</v>
      </c>
      <c r="AB138" s="11">
        <f>IF(AND(tblSalaries[[#This Row],[Salary in USD]]&gt;1000,tblSalaries[[#This Row],[Salary in USD]]&lt;2000),1,0)</f>
        <v>0</v>
      </c>
    </row>
    <row r="139" spans="2:28" ht="15" customHeight="1">
      <c r="B139" t="s">
        <v>2142</v>
      </c>
      <c r="C139" s="1">
        <v>41055.030057870368</v>
      </c>
      <c r="D139" s="4">
        <v>70000</v>
      </c>
      <c r="E139">
        <v>70000</v>
      </c>
      <c r="F139" t="s">
        <v>86</v>
      </c>
      <c r="G139">
        <f>tblSalaries[[#This Row],[clean Salary (in local currency)]]*VLOOKUP(tblSalaries[[#This Row],[Currency]],tblXrate[],2,FALSE)</f>
        <v>68835.306612122877</v>
      </c>
      <c r="H139" t="s">
        <v>204</v>
      </c>
      <c r="I139" t="s">
        <v>52</v>
      </c>
      <c r="J139" t="s">
        <v>205</v>
      </c>
      <c r="K139" t="str">
        <f>VLOOKUP(tblSalaries[[#This Row],[Where do you work]],tblCountries[[Actual]:[Mapping]],2,FALSE)</f>
        <v>Canada</v>
      </c>
      <c r="L139" t="s">
        <v>9</v>
      </c>
      <c r="O139" s="10" t="str">
        <f>IF(ISERROR(FIND("1",tblSalaries[[#This Row],[How many hours of a day you work on Excel]])),"",1)</f>
        <v/>
      </c>
      <c r="P139" s="11" t="str">
        <f>IF(ISERROR(FIND("2",tblSalaries[[#This Row],[How many hours of a day you work on Excel]])),"",2)</f>
        <v/>
      </c>
      <c r="Q139" s="10" t="str">
        <f>IF(ISERROR(FIND("3",tblSalaries[[#This Row],[How many hours of a day you work on Excel]])),"",3)</f>
        <v/>
      </c>
      <c r="R139" s="10">
        <f>IF(ISERROR(FIND("4",tblSalaries[[#This Row],[How many hours of a day you work on Excel]])),"",4)</f>
        <v>4</v>
      </c>
      <c r="S139" s="10" t="str">
        <f>IF(ISERROR(FIND("5",tblSalaries[[#This Row],[How many hours of a day you work on Excel]])),"",5)</f>
        <v/>
      </c>
      <c r="T139" s="10">
        <f>IF(ISERROR(FIND("6",tblSalaries[[#This Row],[How many hours of a day you work on Excel]])),"",6)</f>
        <v>6</v>
      </c>
      <c r="U139" s="11" t="str">
        <f>IF(ISERROR(FIND("7",tblSalaries[[#This Row],[How many hours of a day you work on Excel]])),"",7)</f>
        <v/>
      </c>
      <c r="V139" s="11" t="str">
        <f>IF(ISERROR(FIND("8",tblSalaries[[#This Row],[How many hours of a day you work on Excel]])),"",8)</f>
        <v/>
      </c>
      <c r="W139" s="11">
        <f>IF(MAX(tblSalaries[[#This Row],[1 hour]:[8 hours]])=0,#N/A,MAX(tblSalaries[[#This Row],[1 hour]:[8 hours]]))</f>
        <v>6</v>
      </c>
      <c r="X139" s="11">
        <f>IF(ISERROR(tblSalaries[[#This Row],[max h]]),1,tblSalaries[[#This Row],[Salary in USD]]/tblSalaries[[#This Row],[max h]]/260)</f>
        <v>44.125196546232615</v>
      </c>
      <c r="Y139" s="11">
        <f>IF(tblSalaries[[#This Row],[Years of Experience]]="",0,"0")</f>
        <v>0</v>
      </c>
      <c r="Z13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39" s="11">
        <f>IF(tblSalaries[[#This Row],[Salary in USD]]&lt;1000,1,0)</f>
        <v>0</v>
      </c>
      <c r="AB139" s="11">
        <f>IF(AND(tblSalaries[[#This Row],[Salary in USD]]&gt;1000,tblSalaries[[#This Row],[Salary in USD]]&lt;2000),1,0)</f>
        <v>0</v>
      </c>
    </row>
    <row r="140" spans="2:28" ht="15" customHeight="1">
      <c r="B140" t="s">
        <v>2143</v>
      </c>
      <c r="C140" s="1">
        <v>41055.030150462961</v>
      </c>
      <c r="D140" s="4">
        <v>50000</v>
      </c>
      <c r="E140">
        <v>50000</v>
      </c>
      <c r="F140" t="s">
        <v>86</v>
      </c>
      <c r="G140">
        <f>tblSalaries[[#This Row],[clean Salary (in local currency)]]*VLOOKUP(tblSalaries[[#This Row],[Currency]],tblXrate[],2,FALSE)</f>
        <v>49168.076151516347</v>
      </c>
      <c r="H140" t="s">
        <v>206</v>
      </c>
      <c r="I140" t="s">
        <v>52</v>
      </c>
      <c r="J140" t="s">
        <v>88</v>
      </c>
      <c r="K140" t="str">
        <f>VLOOKUP(tblSalaries[[#This Row],[Where do you work]],tblCountries[[Actual]:[Mapping]],2,FALSE)</f>
        <v>Canada</v>
      </c>
      <c r="L140" t="s">
        <v>9</v>
      </c>
      <c r="O140" s="10" t="str">
        <f>IF(ISERROR(FIND("1",tblSalaries[[#This Row],[How many hours of a day you work on Excel]])),"",1)</f>
        <v/>
      </c>
      <c r="P140" s="11" t="str">
        <f>IF(ISERROR(FIND("2",tblSalaries[[#This Row],[How many hours of a day you work on Excel]])),"",2)</f>
        <v/>
      </c>
      <c r="Q140" s="10" t="str">
        <f>IF(ISERROR(FIND("3",tblSalaries[[#This Row],[How many hours of a day you work on Excel]])),"",3)</f>
        <v/>
      </c>
      <c r="R140" s="10">
        <f>IF(ISERROR(FIND("4",tblSalaries[[#This Row],[How many hours of a day you work on Excel]])),"",4)</f>
        <v>4</v>
      </c>
      <c r="S140" s="10" t="str">
        <f>IF(ISERROR(FIND("5",tblSalaries[[#This Row],[How many hours of a day you work on Excel]])),"",5)</f>
        <v/>
      </c>
      <c r="T140" s="10">
        <f>IF(ISERROR(FIND("6",tblSalaries[[#This Row],[How many hours of a day you work on Excel]])),"",6)</f>
        <v>6</v>
      </c>
      <c r="U140" s="11" t="str">
        <f>IF(ISERROR(FIND("7",tblSalaries[[#This Row],[How many hours of a day you work on Excel]])),"",7)</f>
        <v/>
      </c>
      <c r="V140" s="11" t="str">
        <f>IF(ISERROR(FIND("8",tblSalaries[[#This Row],[How many hours of a day you work on Excel]])),"",8)</f>
        <v/>
      </c>
      <c r="W140" s="11">
        <f>IF(MAX(tblSalaries[[#This Row],[1 hour]:[8 hours]])=0,#N/A,MAX(tblSalaries[[#This Row],[1 hour]:[8 hours]]))</f>
        <v>6</v>
      </c>
      <c r="X140" s="11">
        <f>IF(ISERROR(tblSalaries[[#This Row],[max h]]),1,tblSalaries[[#This Row],[Salary in USD]]/tblSalaries[[#This Row],[max h]]/260)</f>
        <v>31.517997533023298</v>
      </c>
      <c r="Y140" s="11">
        <f>IF(tblSalaries[[#This Row],[Years of Experience]]="",0,"0")</f>
        <v>0</v>
      </c>
      <c r="Z14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0" s="11">
        <f>IF(tblSalaries[[#This Row],[Salary in USD]]&lt;1000,1,0)</f>
        <v>0</v>
      </c>
      <c r="AB140" s="11">
        <f>IF(AND(tblSalaries[[#This Row],[Salary in USD]]&gt;1000,tblSalaries[[#This Row],[Salary in USD]]&lt;2000),1,0)</f>
        <v>0</v>
      </c>
    </row>
    <row r="141" spans="2:28" ht="15" customHeight="1">
      <c r="B141" t="s">
        <v>2144</v>
      </c>
      <c r="C141" s="1">
        <v>41055.030173611114</v>
      </c>
      <c r="D141" s="4">
        <v>40000</v>
      </c>
      <c r="E141">
        <v>40000</v>
      </c>
      <c r="F141" t="s">
        <v>6</v>
      </c>
      <c r="G141">
        <f>tblSalaries[[#This Row],[clean Salary (in local currency)]]*VLOOKUP(tblSalaries[[#This Row],[Currency]],tblXrate[],2,FALSE)</f>
        <v>40000</v>
      </c>
      <c r="H141" t="s">
        <v>207</v>
      </c>
      <c r="I141" t="s">
        <v>20</v>
      </c>
      <c r="J141" t="s">
        <v>15</v>
      </c>
      <c r="K141" t="str">
        <f>VLOOKUP(tblSalaries[[#This Row],[Where do you work]],tblCountries[[Actual]:[Mapping]],2,FALSE)</f>
        <v>USA</v>
      </c>
      <c r="L141" t="s">
        <v>9</v>
      </c>
      <c r="O141" s="10" t="str">
        <f>IF(ISERROR(FIND("1",tblSalaries[[#This Row],[How many hours of a day you work on Excel]])),"",1)</f>
        <v/>
      </c>
      <c r="P141" s="11" t="str">
        <f>IF(ISERROR(FIND("2",tblSalaries[[#This Row],[How many hours of a day you work on Excel]])),"",2)</f>
        <v/>
      </c>
      <c r="Q141" s="10" t="str">
        <f>IF(ISERROR(FIND("3",tblSalaries[[#This Row],[How many hours of a day you work on Excel]])),"",3)</f>
        <v/>
      </c>
      <c r="R141" s="10">
        <f>IF(ISERROR(FIND("4",tblSalaries[[#This Row],[How many hours of a day you work on Excel]])),"",4)</f>
        <v>4</v>
      </c>
      <c r="S141" s="10" t="str">
        <f>IF(ISERROR(FIND("5",tblSalaries[[#This Row],[How many hours of a day you work on Excel]])),"",5)</f>
        <v/>
      </c>
      <c r="T141" s="10">
        <f>IF(ISERROR(FIND("6",tblSalaries[[#This Row],[How many hours of a day you work on Excel]])),"",6)</f>
        <v>6</v>
      </c>
      <c r="U141" s="11" t="str">
        <f>IF(ISERROR(FIND("7",tblSalaries[[#This Row],[How many hours of a day you work on Excel]])),"",7)</f>
        <v/>
      </c>
      <c r="V141" s="11" t="str">
        <f>IF(ISERROR(FIND("8",tblSalaries[[#This Row],[How many hours of a day you work on Excel]])),"",8)</f>
        <v/>
      </c>
      <c r="W141" s="11">
        <f>IF(MAX(tblSalaries[[#This Row],[1 hour]:[8 hours]])=0,#N/A,MAX(tblSalaries[[#This Row],[1 hour]:[8 hours]]))</f>
        <v>6</v>
      </c>
      <c r="X141" s="11">
        <f>IF(ISERROR(tblSalaries[[#This Row],[max h]]),1,tblSalaries[[#This Row],[Salary in USD]]/tblSalaries[[#This Row],[max h]]/260)</f>
        <v>25.641025641025642</v>
      </c>
      <c r="Y141" s="11">
        <f>IF(tblSalaries[[#This Row],[Years of Experience]]="",0,"0")</f>
        <v>0</v>
      </c>
      <c r="Z14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1" s="11">
        <f>IF(tblSalaries[[#This Row],[Salary in USD]]&lt;1000,1,0)</f>
        <v>0</v>
      </c>
      <c r="AB141" s="11">
        <f>IF(AND(tblSalaries[[#This Row],[Salary in USD]]&gt;1000,tblSalaries[[#This Row],[Salary in USD]]&lt;2000),1,0)</f>
        <v>0</v>
      </c>
    </row>
    <row r="142" spans="2:28" ht="15" customHeight="1">
      <c r="B142" t="s">
        <v>2145</v>
      </c>
      <c r="C142" s="1">
        <v>41055.03025462963</v>
      </c>
      <c r="D142" s="4" t="s">
        <v>208</v>
      </c>
      <c r="E142">
        <v>62000</v>
      </c>
      <c r="F142" t="s">
        <v>86</v>
      </c>
      <c r="G142">
        <f>tblSalaries[[#This Row],[clean Salary (in local currency)]]*VLOOKUP(tblSalaries[[#This Row],[Currency]],tblXrate[],2,FALSE)</f>
        <v>60968.414427880263</v>
      </c>
      <c r="H142" t="s">
        <v>209</v>
      </c>
      <c r="I142" t="s">
        <v>20</v>
      </c>
      <c r="J142" t="s">
        <v>88</v>
      </c>
      <c r="K142" t="str">
        <f>VLOOKUP(tblSalaries[[#This Row],[Where do you work]],tblCountries[[Actual]:[Mapping]],2,FALSE)</f>
        <v>Canada</v>
      </c>
      <c r="L142" t="s">
        <v>18</v>
      </c>
      <c r="O142" s="10" t="str">
        <f>IF(ISERROR(FIND("1",tblSalaries[[#This Row],[How many hours of a day you work on Excel]])),"",1)</f>
        <v/>
      </c>
      <c r="P142" s="11">
        <f>IF(ISERROR(FIND("2",tblSalaries[[#This Row],[How many hours of a day you work on Excel]])),"",2)</f>
        <v>2</v>
      </c>
      <c r="Q142" s="10">
        <f>IF(ISERROR(FIND("3",tblSalaries[[#This Row],[How many hours of a day you work on Excel]])),"",3)</f>
        <v>3</v>
      </c>
      <c r="R142" s="10" t="str">
        <f>IF(ISERROR(FIND("4",tblSalaries[[#This Row],[How many hours of a day you work on Excel]])),"",4)</f>
        <v/>
      </c>
      <c r="S142" s="10" t="str">
        <f>IF(ISERROR(FIND("5",tblSalaries[[#This Row],[How many hours of a day you work on Excel]])),"",5)</f>
        <v/>
      </c>
      <c r="T142" s="10" t="str">
        <f>IF(ISERROR(FIND("6",tblSalaries[[#This Row],[How many hours of a day you work on Excel]])),"",6)</f>
        <v/>
      </c>
      <c r="U142" s="11" t="str">
        <f>IF(ISERROR(FIND("7",tblSalaries[[#This Row],[How many hours of a day you work on Excel]])),"",7)</f>
        <v/>
      </c>
      <c r="V142" s="11" t="str">
        <f>IF(ISERROR(FIND("8",tblSalaries[[#This Row],[How many hours of a day you work on Excel]])),"",8)</f>
        <v/>
      </c>
      <c r="W142" s="11">
        <f>IF(MAX(tblSalaries[[#This Row],[1 hour]:[8 hours]])=0,#N/A,MAX(tblSalaries[[#This Row],[1 hour]:[8 hours]]))</f>
        <v>3</v>
      </c>
      <c r="X142" s="11">
        <f>IF(ISERROR(tblSalaries[[#This Row],[max h]]),1,tblSalaries[[#This Row],[Salary in USD]]/tblSalaries[[#This Row],[max h]]/260)</f>
        <v>78.164633881897771</v>
      </c>
      <c r="Y142" s="11">
        <f>IF(tblSalaries[[#This Row],[Years of Experience]]="",0,"0")</f>
        <v>0</v>
      </c>
      <c r="Z14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2" s="11">
        <f>IF(tblSalaries[[#This Row],[Salary in USD]]&lt;1000,1,0)</f>
        <v>0</v>
      </c>
      <c r="AB142" s="11">
        <f>IF(AND(tblSalaries[[#This Row],[Salary in USD]]&gt;1000,tblSalaries[[#This Row],[Salary in USD]]&lt;2000),1,0)</f>
        <v>0</v>
      </c>
    </row>
    <row r="143" spans="2:28" ht="15" customHeight="1">
      <c r="B143" t="s">
        <v>2146</v>
      </c>
      <c r="C143" s="1">
        <v>41055.030277777776</v>
      </c>
      <c r="D143" s="4" t="s">
        <v>210</v>
      </c>
      <c r="E143">
        <v>336000</v>
      </c>
      <c r="F143" t="s">
        <v>40</v>
      </c>
      <c r="G143">
        <f>tblSalaries[[#This Row],[clean Salary (in local currency)]]*VLOOKUP(tblSalaries[[#This Row],[Currency]],tblXrate[],2,FALSE)</f>
        <v>5983.4600069807029</v>
      </c>
      <c r="H143" t="s">
        <v>211</v>
      </c>
      <c r="I143" t="s">
        <v>3999</v>
      </c>
      <c r="J143" t="s">
        <v>8</v>
      </c>
      <c r="K143" t="str">
        <f>VLOOKUP(tblSalaries[[#This Row],[Where do you work]],tblCountries[[Actual]:[Mapping]],2,FALSE)</f>
        <v>India</v>
      </c>
      <c r="L143" t="s">
        <v>9</v>
      </c>
      <c r="O143" s="10" t="str">
        <f>IF(ISERROR(FIND("1",tblSalaries[[#This Row],[How many hours of a day you work on Excel]])),"",1)</f>
        <v/>
      </c>
      <c r="P143" s="11" t="str">
        <f>IF(ISERROR(FIND("2",tblSalaries[[#This Row],[How many hours of a day you work on Excel]])),"",2)</f>
        <v/>
      </c>
      <c r="Q143" s="10" t="str">
        <f>IF(ISERROR(FIND("3",tblSalaries[[#This Row],[How many hours of a day you work on Excel]])),"",3)</f>
        <v/>
      </c>
      <c r="R143" s="10">
        <f>IF(ISERROR(FIND("4",tblSalaries[[#This Row],[How many hours of a day you work on Excel]])),"",4)</f>
        <v>4</v>
      </c>
      <c r="S143" s="10" t="str">
        <f>IF(ISERROR(FIND("5",tblSalaries[[#This Row],[How many hours of a day you work on Excel]])),"",5)</f>
        <v/>
      </c>
      <c r="T143" s="10">
        <f>IF(ISERROR(FIND("6",tblSalaries[[#This Row],[How many hours of a day you work on Excel]])),"",6)</f>
        <v>6</v>
      </c>
      <c r="U143" s="11" t="str">
        <f>IF(ISERROR(FIND("7",tblSalaries[[#This Row],[How many hours of a day you work on Excel]])),"",7)</f>
        <v/>
      </c>
      <c r="V143" s="11" t="str">
        <f>IF(ISERROR(FIND("8",tblSalaries[[#This Row],[How many hours of a day you work on Excel]])),"",8)</f>
        <v/>
      </c>
      <c r="W143" s="11">
        <f>IF(MAX(tblSalaries[[#This Row],[1 hour]:[8 hours]])=0,#N/A,MAX(tblSalaries[[#This Row],[1 hour]:[8 hours]]))</f>
        <v>6</v>
      </c>
      <c r="X143" s="11">
        <f>IF(ISERROR(tblSalaries[[#This Row],[max h]]),1,tblSalaries[[#This Row],[Salary in USD]]/tblSalaries[[#This Row],[max h]]/260)</f>
        <v>3.8355512865260919</v>
      </c>
      <c r="Y143" s="11">
        <f>IF(tblSalaries[[#This Row],[Years of Experience]]="",0,"0")</f>
        <v>0</v>
      </c>
      <c r="Z14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3" s="11">
        <f>IF(tblSalaries[[#This Row],[Salary in USD]]&lt;1000,1,0)</f>
        <v>0</v>
      </c>
      <c r="AB143" s="11">
        <f>IF(AND(tblSalaries[[#This Row],[Salary in USD]]&gt;1000,tblSalaries[[#This Row],[Salary in USD]]&lt;2000),1,0)</f>
        <v>0</v>
      </c>
    </row>
    <row r="144" spans="2:28" ht="15" customHeight="1">
      <c r="B144" t="s">
        <v>2147</v>
      </c>
      <c r="C144" s="1">
        <v>41055.030277777776</v>
      </c>
      <c r="D144" s="4">
        <v>53000</v>
      </c>
      <c r="E144">
        <v>53000</v>
      </c>
      <c r="F144" t="s">
        <v>6</v>
      </c>
      <c r="G144">
        <f>tblSalaries[[#This Row],[clean Salary (in local currency)]]*VLOOKUP(tblSalaries[[#This Row],[Currency]],tblXrate[],2,FALSE)</f>
        <v>53000</v>
      </c>
      <c r="H144" t="s">
        <v>153</v>
      </c>
      <c r="I144" t="s">
        <v>20</v>
      </c>
      <c r="J144" t="s">
        <v>15</v>
      </c>
      <c r="K144" t="str">
        <f>VLOOKUP(tblSalaries[[#This Row],[Where do you work]],tblCountries[[Actual]:[Mapping]],2,FALSE)</f>
        <v>USA</v>
      </c>
      <c r="L144" t="s">
        <v>9</v>
      </c>
      <c r="O144" s="10" t="str">
        <f>IF(ISERROR(FIND("1",tblSalaries[[#This Row],[How many hours of a day you work on Excel]])),"",1)</f>
        <v/>
      </c>
      <c r="P144" s="11" t="str">
        <f>IF(ISERROR(FIND("2",tblSalaries[[#This Row],[How many hours of a day you work on Excel]])),"",2)</f>
        <v/>
      </c>
      <c r="Q144" s="10" t="str">
        <f>IF(ISERROR(FIND("3",tblSalaries[[#This Row],[How many hours of a day you work on Excel]])),"",3)</f>
        <v/>
      </c>
      <c r="R144" s="10">
        <f>IF(ISERROR(FIND("4",tblSalaries[[#This Row],[How many hours of a day you work on Excel]])),"",4)</f>
        <v>4</v>
      </c>
      <c r="S144" s="10" t="str">
        <f>IF(ISERROR(FIND("5",tblSalaries[[#This Row],[How many hours of a day you work on Excel]])),"",5)</f>
        <v/>
      </c>
      <c r="T144" s="10">
        <f>IF(ISERROR(FIND("6",tblSalaries[[#This Row],[How many hours of a day you work on Excel]])),"",6)</f>
        <v>6</v>
      </c>
      <c r="U144" s="11" t="str">
        <f>IF(ISERROR(FIND("7",tblSalaries[[#This Row],[How many hours of a day you work on Excel]])),"",7)</f>
        <v/>
      </c>
      <c r="V144" s="11" t="str">
        <f>IF(ISERROR(FIND("8",tblSalaries[[#This Row],[How many hours of a day you work on Excel]])),"",8)</f>
        <v/>
      </c>
      <c r="W144" s="11">
        <f>IF(MAX(tblSalaries[[#This Row],[1 hour]:[8 hours]])=0,#N/A,MAX(tblSalaries[[#This Row],[1 hour]:[8 hours]]))</f>
        <v>6</v>
      </c>
      <c r="X144" s="11">
        <f>IF(ISERROR(tblSalaries[[#This Row],[max h]]),1,tblSalaries[[#This Row],[Salary in USD]]/tblSalaries[[#This Row],[max h]]/260)</f>
        <v>33.974358974358978</v>
      </c>
      <c r="Y144" s="11">
        <f>IF(tblSalaries[[#This Row],[Years of Experience]]="",0,"0")</f>
        <v>0</v>
      </c>
      <c r="Z14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4" s="11">
        <f>IF(tblSalaries[[#This Row],[Salary in USD]]&lt;1000,1,0)</f>
        <v>0</v>
      </c>
      <c r="AB144" s="11">
        <f>IF(AND(tblSalaries[[#This Row],[Salary in USD]]&gt;1000,tblSalaries[[#This Row],[Salary in USD]]&lt;2000),1,0)</f>
        <v>0</v>
      </c>
    </row>
    <row r="145" spans="2:28" ht="15" customHeight="1">
      <c r="B145" t="s">
        <v>2148</v>
      </c>
      <c r="C145" s="1">
        <v>41055.030428240738</v>
      </c>
      <c r="D145" s="4">
        <v>104000</v>
      </c>
      <c r="E145">
        <v>104000</v>
      </c>
      <c r="F145" t="s">
        <v>6</v>
      </c>
      <c r="G145">
        <f>tblSalaries[[#This Row],[clean Salary (in local currency)]]*VLOOKUP(tblSalaries[[#This Row],[Currency]],tblXrate[],2,FALSE)</f>
        <v>104000</v>
      </c>
      <c r="H145" t="s">
        <v>212</v>
      </c>
      <c r="I145" t="s">
        <v>4001</v>
      </c>
      <c r="J145" t="s">
        <v>15</v>
      </c>
      <c r="K145" t="str">
        <f>VLOOKUP(tblSalaries[[#This Row],[Where do you work]],tblCountries[[Actual]:[Mapping]],2,FALSE)</f>
        <v>USA</v>
      </c>
      <c r="L145" t="s">
        <v>18</v>
      </c>
      <c r="O145" s="10" t="str">
        <f>IF(ISERROR(FIND("1",tblSalaries[[#This Row],[How many hours of a day you work on Excel]])),"",1)</f>
        <v/>
      </c>
      <c r="P145" s="11">
        <f>IF(ISERROR(FIND("2",tblSalaries[[#This Row],[How many hours of a day you work on Excel]])),"",2)</f>
        <v>2</v>
      </c>
      <c r="Q145" s="10">
        <f>IF(ISERROR(FIND("3",tblSalaries[[#This Row],[How many hours of a day you work on Excel]])),"",3)</f>
        <v>3</v>
      </c>
      <c r="R145" s="10" t="str">
        <f>IF(ISERROR(FIND("4",tblSalaries[[#This Row],[How many hours of a day you work on Excel]])),"",4)</f>
        <v/>
      </c>
      <c r="S145" s="10" t="str">
        <f>IF(ISERROR(FIND("5",tblSalaries[[#This Row],[How many hours of a day you work on Excel]])),"",5)</f>
        <v/>
      </c>
      <c r="T145" s="10" t="str">
        <f>IF(ISERROR(FIND("6",tblSalaries[[#This Row],[How many hours of a day you work on Excel]])),"",6)</f>
        <v/>
      </c>
      <c r="U145" s="11" t="str">
        <f>IF(ISERROR(FIND("7",tblSalaries[[#This Row],[How many hours of a day you work on Excel]])),"",7)</f>
        <v/>
      </c>
      <c r="V145" s="11" t="str">
        <f>IF(ISERROR(FIND("8",tblSalaries[[#This Row],[How many hours of a day you work on Excel]])),"",8)</f>
        <v/>
      </c>
      <c r="W145" s="11">
        <f>IF(MAX(tblSalaries[[#This Row],[1 hour]:[8 hours]])=0,#N/A,MAX(tblSalaries[[#This Row],[1 hour]:[8 hours]]))</f>
        <v>3</v>
      </c>
      <c r="X145" s="11">
        <f>IF(ISERROR(tblSalaries[[#This Row],[max h]]),1,tblSalaries[[#This Row],[Salary in USD]]/tblSalaries[[#This Row],[max h]]/260)</f>
        <v>133.33333333333331</v>
      </c>
      <c r="Y145" s="11">
        <f>IF(tblSalaries[[#This Row],[Years of Experience]]="",0,"0")</f>
        <v>0</v>
      </c>
      <c r="Z14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5" s="11">
        <f>IF(tblSalaries[[#This Row],[Salary in USD]]&lt;1000,1,0)</f>
        <v>0</v>
      </c>
      <c r="AB145" s="11">
        <f>IF(AND(tblSalaries[[#This Row],[Salary in USD]]&gt;1000,tblSalaries[[#This Row],[Salary in USD]]&lt;2000),1,0)</f>
        <v>0</v>
      </c>
    </row>
    <row r="146" spans="2:28" ht="15" customHeight="1">
      <c r="B146" t="s">
        <v>2149</v>
      </c>
      <c r="C146" s="1">
        <v>41055.030578703707</v>
      </c>
      <c r="D146" s="4">
        <v>57000</v>
      </c>
      <c r="E146">
        <v>57000</v>
      </c>
      <c r="F146" t="s">
        <v>6</v>
      </c>
      <c r="G146">
        <f>tblSalaries[[#This Row],[clean Salary (in local currency)]]*VLOOKUP(tblSalaries[[#This Row],[Currency]],tblXrate[],2,FALSE)</f>
        <v>57000</v>
      </c>
      <c r="H146" t="s">
        <v>213</v>
      </c>
      <c r="I146" t="s">
        <v>279</v>
      </c>
      <c r="J146" t="s">
        <v>15</v>
      </c>
      <c r="K146" t="str">
        <f>VLOOKUP(tblSalaries[[#This Row],[Where do you work]],tblCountries[[Actual]:[Mapping]],2,FALSE)</f>
        <v>USA</v>
      </c>
      <c r="L146" t="s">
        <v>9</v>
      </c>
      <c r="O146" s="10" t="str">
        <f>IF(ISERROR(FIND("1",tblSalaries[[#This Row],[How many hours of a day you work on Excel]])),"",1)</f>
        <v/>
      </c>
      <c r="P146" s="11" t="str">
        <f>IF(ISERROR(FIND("2",tblSalaries[[#This Row],[How many hours of a day you work on Excel]])),"",2)</f>
        <v/>
      </c>
      <c r="Q146" s="10" t="str">
        <f>IF(ISERROR(FIND("3",tblSalaries[[#This Row],[How many hours of a day you work on Excel]])),"",3)</f>
        <v/>
      </c>
      <c r="R146" s="10">
        <f>IF(ISERROR(FIND("4",tblSalaries[[#This Row],[How many hours of a day you work on Excel]])),"",4)</f>
        <v>4</v>
      </c>
      <c r="S146" s="10" t="str">
        <f>IF(ISERROR(FIND("5",tblSalaries[[#This Row],[How many hours of a day you work on Excel]])),"",5)</f>
        <v/>
      </c>
      <c r="T146" s="10">
        <f>IF(ISERROR(FIND("6",tblSalaries[[#This Row],[How many hours of a day you work on Excel]])),"",6)</f>
        <v>6</v>
      </c>
      <c r="U146" s="11" t="str">
        <f>IF(ISERROR(FIND("7",tblSalaries[[#This Row],[How many hours of a day you work on Excel]])),"",7)</f>
        <v/>
      </c>
      <c r="V146" s="11" t="str">
        <f>IF(ISERROR(FIND("8",tblSalaries[[#This Row],[How many hours of a day you work on Excel]])),"",8)</f>
        <v/>
      </c>
      <c r="W146" s="11">
        <f>IF(MAX(tblSalaries[[#This Row],[1 hour]:[8 hours]])=0,#N/A,MAX(tblSalaries[[#This Row],[1 hour]:[8 hours]]))</f>
        <v>6</v>
      </c>
      <c r="X146" s="11">
        <f>IF(ISERROR(tblSalaries[[#This Row],[max h]]),1,tblSalaries[[#This Row],[Salary in USD]]/tblSalaries[[#This Row],[max h]]/260)</f>
        <v>36.53846153846154</v>
      </c>
      <c r="Y146" s="11">
        <f>IF(tblSalaries[[#This Row],[Years of Experience]]="",0,"0")</f>
        <v>0</v>
      </c>
      <c r="Z14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6" s="11">
        <f>IF(tblSalaries[[#This Row],[Salary in USD]]&lt;1000,1,0)</f>
        <v>0</v>
      </c>
      <c r="AB146" s="11">
        <f>IF(AND(tblSalaries[[#This Row],[Salary in USD]]&gt;1000,tblSalaries[[#This Row],[Salary in USD]]&lt;2000),1,0)</f>
        <v>0</v>
      </c>
    </row>
    <row r="147" spans="2:28" ht="15" customHeight="1">
      <c r="B147" t="s">
        <v>2150</v>
      </c>
      <c r="C147" s="1">
        <v>41055.030659722222</v>
      </c>
      <c r="D147" s="4">
        <v>45000</v>
      </c>
      <c r="E147">
        <v>45000</v>
      </c>
      <c r="F147" t="s">
        <v>6</v>
      </c>
      <c r="G147">
        <f>tblSalaries[[#This Row],[clean Salary (in local currency)]]*VLOOKUP(tblSalaries[[#This Row],[Currency]],tblXrate[],2,FALSE)</f>
        <v>45000</v>
      </c>
      <c r="H147" t="s">
        <v>214</v>
      </c>
      <c r="I147" t="s">
        <v>20</v>
      </c>
      <c r="J147" t="s">
        <v>15</v>
      </c>
      <c r="K147" t="str">
        <f>VLOOKUP(tblSalaries[[#This Row],[Where do you work]],tblCountries[[Actual]:[Mapping]],2,FALSE)</f>
        <v>USA</v>
      </c>
      <c r="L147" t="s">
        <v>18</v>
      </c>
      <c r="O147" s="10" t="str">
        <f>IF(ISERROR(FIND("1",tblSalaries[[#This Row],[How many hours of a day you work on Excel]])),"",1)</f>
        <v/>
      </c>
      <c r="P147" s="11">
        <f>IF(ISERROR(FIND("2",tblSalaries[[#This Row],[How many hours of a day you work on Excel]])),"",2)</f>
        <v>2</v>
      </c>
      <c r="Q147" s="10">
        <f>IF(ISERROR(FIND("3",tblSalaries[[#This Row],[How many hours of a day you work on Excel]])),"",3)</f>
        <v>3</v>
      </c>
      <c r="R147" s="10" t="str">
        <f>IF(ISERROR(FIND("4",tblSalaries[[#This Row],[How many hours of a day you work on Excel]])),"",4)</f>
        <v/>
      </c>
      <c r="S147" s="10" t="str">
        <f>IF(ISERROR(FIND("5",tblSalaries[[#This Row],[How many hours of a day you work on Excel]])),"",5)</f>
        <v/>
      </c>
      <c r="T147" s="10" t="str">
        <f>IF(ISERROR(FIND("6",tblSalaries[[#This Row],[How many hours of a day you work on Excel]])),"",6)</f>
        <v/>
      </c>
      <c r="U147" s="11" t="str">
        <f>IF(ISERROR(FIND("7",tblSalaries[[#This Row],[How many hours of a day you work on Excel]])),"",7)</f>
        <v/>
      </c>
      <c r="V147" s="11" t="str">
        <f>IF(ISERROR(FIND("8",tblSalaries[[#This Row],[How many hours of a day you work on Excel]])),"",8)</f>
        <v/>
      </c>
      <c r="W147" s="11">
        <f>IF(MAX(tblSalaries[[#This Row],[1 hour]:[8 hours]])=0,#N/A,MAX(tblSalaries[[#This Row],[1 hour]:[8 hours]]))</f>
        <v>3</v>
      </c>
      <c r="X147" s="11">
        <f>IF(ISERROR(tblSalaries[[#This Row],[max h]]),1,tblSalaries[[#This Row],[Salary in USD]]/tblSalaries[[#This Row],[max h]]/260)</f>
        <v>57.692307692307693</v>
      </c>
      <c r="Y147" s="11">
        <f>IF(tblSalaries[[#This Row],[Years of Experience]]="",0,"0")</f>
        <v>0</v>
      </c>
      <c r="Z14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7" s="11">
        <f>IF(tblSalaries[[#This Row],[Salary in USD]]&lt;1000,1,0)</f>
        <v>0</v>
      </c>
      <c r="AB147" s="11">
        <f>IF(AND(tblSalaries[[#This Row],[Salary in USD]]&gt;1000,tblSalaries[[#This Row],[Salary in USD]]&lt;2000),1,0)</f>
        <v>0</v>
      </c>
    </row>
    <row r="148" spans="2:28" ht="15" customHeight="1">
      <c r="B148" t="s">
        <v>2151</v>
      </c>
      <c r="C148" s="1">
        <v>41055.030729166669</v>
      </c>
      <c r="D148" s="4">
        <v>92000</v>
      </c>
      <c r="E148">
        <v>92000</v>
      </c>
      <c r="F148" t="s">
        <v>6</v>
      </c>
      <c r="G148">
        <f>tblSalaries[[#This Row],[clean Salary (in local currency)]]*VLOOKUP(tblSalaries[[#This Row],[Currency]],tblXrate[],2,FALSE)</f>
        <v>92000</v>
      </c>
      <c r="H148" t="s">
        <v>215</v>
      </c>
      <c r="I148" t="s">
        <v>20</v>
      </c>
      <c r="J148" t="s">
        <v>15</v>
      </c>
      <c r="K148" t="str">
        <f>VLOOKUP(tblSalaries[[#This Row],[Where do you work]],tblCountries[[Actual]:[Mapping]],2,FALSE)</f>
        <v>USA</v>
      </c>
      <c r="L148" t="s">
        <v>9</v>
      </c>
      <c r="O148" s="10" t="str">
        <f>IF(ISERROR(FIND("1",tblSalaries[[#This Row],[How many hours of a day you work on Excel]])),"",1)</f>
        <v/>
      </c>
      <c r="P148" s="11" t="str">
        <f>IF(ISERROR(FIND("2",tblSalaries[[#This Row],[How many hours of a day you work on Excel]])),"",2)</f>
        <v/>
      </c>
      <c r="Q148" s="10" t="str">
        <f>IF(ISERROR(FIND("3",tblSalaries[[#This Row],[How many hours of a day you work on Excel]])),"",3)</f>
        <v/>
      </c>
      <c r="R148" s="10">
        <f>IF(ISERROR(FIND("4",tblSalaries[[#This Row],[How many hours of a day you work on Excel]])),"",4)</f>
        <v>4</v>
      </c>
      <c r="S148" s="10" t="str">
        <f>IF(ISERROR(FIND("5",tblSalaries[[#This Row],[How many hours of a day you work on Excel]])),"",5)</f>
        <v/>
      </c>
      <c r="T148" s="10">
        <f>IF(ISERROR(FIND("6",tblSalaries[[#This Row],[How many hours of a day you work on Excel]])),"",6)</f>
        <v>6</v>
      </c>
      <c r="U148" s="11" t="str">
        <f>IF(ISERROR(FIND("7",tblSalaries[[#This Row],[How many hours of a day you work on Excel]])),"",7)</f>
        <v/>
      </c>
      <c r="V148" s="11" t="str">
        <f>IF(ISERROR(FIND("8",tblSalaries[[#This Row],[How many hours of a day you work on Excel]])),"",8)</f>
        <v/>
      </c>
      <c r="W148" s="11">
        <f>IF(MAX(tblSalaries[[#This Row],[1 hour]:[8 hours]])=0,#N/A,MAX(tblSalaries[[#This Row],[1 hour]:[8 hours]]))</f>
        <v>6</v>
      </c>
      <c r="X148" s="11">
        <f>IF(ISERROR(tblSalaries[[#This Row],[max h]]),1,tblSalaries[[#This Row],[Salary in USD]]/tblSalaries[[#This Row],[max h]]/260)</f>
        <v>58.974358974358978</v>
      </c>
      <c r="Y148" s="11">
        <f>IF(tblSalaries[[#This Row],[Years of Experience]]="",0,"0")</f>
        <v>0</v>
      </c>
      <c r="Z14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8" s="11">
        <f>IF(tblSalaries[[#This Row],[Salary in USD]]&lt;1000,1,0)</f>
        <v>0</v>
      </c>
      <c r="AB148" s="11">
        <f>IF(AND(tblSalaries[[#This Row],[Salary in USD]]&gt;1000,tblSalaries[[#This Row],[Salary in USD]]&lt;2000),1,0)</f>
        <v>0</v>
      </c>
    </row>
    <row r="149" spans="2:28" ht="15" customHeight="1">
      <c r="B149" t="s">
        <v>2152</v>
      </c>
      <c r="C149" s="1">
        <v>41055.030763888892</v>
      </c>
      <c r="D149" s="4">
        <v>88000</v>
      </c>
      <c r="E149">
        <v>88000</v>
      </c>
      <c r="F149" t="s">
        <v>6</v>
      </c>
      <c r="G149">
        <f>tblSalaries[[#This Row],[clean Salary (in local currency)]]*VLOOKUP(tblSalaries[[#This Row],[Currency]],tblXrate[],2,FALSE)</f>
        <v>88000</v>
      </c>
      <c r="H149" t="s">
        <v>216</v>
      </c>
      <c r="I149" t="s">
        <v>52</v>
      </c>
      <c r="J149" t="s">
        <v>15</v>
      </c>
      <c r="K149" t="str">
        <f>VLOOKUP(tblSalaries[[#This Row],[Where do you work]],tblCountries[[Actual]:[Mapping]],2,FALSE)</f>
        <v>USA</v>
      </c>
      <c r="L149" t="s">
        <v>9</v>
      </c>
      <c r="O149" s="10" t="str">
        <f>IF(ISERROR(FIND("1",tblSalaries[[#This Row],[How many hours of a day you work on Excel]])),"",1)</f>
        <v/>
      </c>
      <c r="P149" s="11" t="str">
        <f>IF(ISERROR(FIND("2",tblSalaries[[#This Row],[How many hours of a day you work on Excel]])),"",2)</f>
        <v/>
      </c>
      <c r="Q149" s="10" t="str">
        <f>IF(ISERROR(FIND("3",tblSalaries[[#This Row],[How many hours of a day you work on Excel]])),"",3)</f>
        <v/>
      </c>
      <c r="R149" s="10">
        <f>IF(ISERROR(FIND("4",tblSalaries[[#This Row],[How many hours of a day you work on Excel]])),"",4)</f>
        <v>4</v>
      </c>
      <c r="S149" s="10" t="str">
        <f>IF(ISERROR(FIND("5",tblSalaries[[#This Row],[How many hours of a day you work on Excel]])),"",5)</f>
        <v/>
      </c>
      <c r="T149" s="10">
        <f>IF(ISERROR(FIND("6",tblSalaries[[#This Row],[How many hours of a day you work on Excel]])),"",6)</f>
        <v>6</v>
      </c>
      <c r="U149" s="11" t="str">
        <f>IF(ISERROR(FIND("7",tblSalaries[[#This Row],[How many hours of a day you work on Excel]])),"",7)</f>
        <v/>
      </c>
      <c r="V149" s="11" t="str">
        <f>IF(ISERROR(FIND("8",tblSalaries[[#This Row],[How many hours of a day you work on Excel]])),"",8)</f>
        <v/>
      </c>
      <c r="W149" s="11">
        <f>IF(MAX(tblSalaries[[#This Row],[1 hour]:[8 hours]])=0,#N/A,MAX(tblSalaries[[#This Row],[1 hour]:[8 hours]]))</f>
        <v>6</v>
      </c>
      <c r="X149" s="11">
        <f>IF(ISERROR(tblSalaries[[#This Row],[max h]]),1,tblSalaries[[#This Row],[Salary in USD]]/tblSalaries[[#This Row],[max h]]/260)</f>
        <v>56.410256410256409</v>
      </c>
      <c r="Y149" s="11">
        <f>IF(tblSalaries[[#This Row],[Years of Experience]]="",0,"0")</f>
        <v>0</v>
      </c>
      <c r="Z14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9" s="11">
        <f>IF(tblSalaries[[#This Row],[Salary in USD]]&lt;1000,1,0)</f>
        <v>0</v>
      </c>
      <c r="AB149" s="11">
        <f>IF(AND(tblSalaries[[#This Row],[Salary in USD]]&gt;1000,tblSalaries[[#This Row],[Salary in USD]]&lt;2000),1,0)</f>
        <v>0</v>
      </c>
    </row>
    <row r="150" spans="2:28" ht="15" customHeight="1">
      <c r="B150" t="s">
        <v>2153</v>
      </c>
      <c r="C150" s="1">
        <v>41055.030787037038</v>
      </c>
      <c r="D150" s="4">
        <v>80000</v>
      </c>
      <c r="E150">
        <v>80000</v>
      </c>
      <c r="F150" t="s">
        <v>6</v>
      </c>
      <c r="G150">
        <f>tblSalaries[[#This Row],[clean Salary (in local currency)]]*VLOOKUP(tblSalaries[[#This Row],[Currency]],tblXrate[],2,FALSE)</f>
        <v>80000</v>
      </c>
      <c r="H150" t="s">
        <v>217</v>
      </c>
      <c r="I150" t="s">
        <v>20</v>
      </c>
      <c r="J150" t="s">
        <v>15</v>
      </c>
      <c r="K150" t="str">
        <f>VLOOKUP(tblSalaries[[#This Row],[Where do you work]],tblCountries[[Actual]:[Mapping]],2,FALSE)</f>
        <v>USA</v>
      </c>
      <c r="L150" t="s">
        <v>18</v>
      </c>
      <c r="O150" s="10" t="str">
        <f>IF(ISERROR(FIND("1",tblSalaries[[#This Row],[How many hours of a day you work on Excel]])),"",1)</f>
        <v/>
      </c>
      <c r="P150" s="11">
        <f>IF(ISERROR(FIND("2",tblSalaries[[#This Row],[How many hours of a day you work on Excel]])),"",2)</f>
        <v>2</v>
      </c>
      <c r="Q150" s="10">
        <f>IF(ISERROR(FIND("3",tblSalaries[[#This Row],[How many hours of a day you work on Excel]])),"",3)</f>
        <v>3</v>
      </c>
      <c r="R150" s="10" t="str">
        <f>IF(ISERROR(FIND("4",tblSalaries[[#This Row],[How many hours of a day you work on Excel]])),"",4)</f>
        <v/>
      </c>
      <c r="S150" s="10" t="str">
        <f>IF(ISERROR(FIND("5",tblSalaries[[#This Row],[How many hours of a day you work on Excel]])),"",5)</f>
        <v/>
      </c>
      <c r="T150" s="10" t="str">
        <f>IF(ISERROR(FIND("6",tblSalaries[[#This Row],[How many hours of a day you work on Excel]])),"",6)</f>
        <v/>
      </c>
      <c r="U150" s="11" t="str">
        <f>IF(ISERROR(FIND("7",tblSalaries[[#This Row],[How many hours of a day you work on Excel]])),"",7)</f>
        <v/>
      </c>
      <c r="V150" s="11" t="str">
        <f>IF(ISERROR(FIND("8",tblSalaries[[#This Row],[How many hours of a day you work on Excel]])),"",8)</f>
        <v/>
      </c>
      <c r="W150" s="11">
        <f>IF(MAX(tblSalaries[[#This Row],[1 hour]:[8 hours]])=0,#N/A,MAX(tblSalaries[[#This Row],[1 hour]:[8 hours]]))</f>
        <v>3</v>
      </c>
      <c r="X150" s="11">
        <f>IF(ISERROR(tblSalaries[[#This Row],[max h]]),1,tblSalaries[[#This Row],[Salary in USD]]/tblSalaries[[#This Row],[max h]]/260)</f>
        <v>102.56410256410257</v>
      </c>
      <c r="Y150" s="11">
        <f>IF(tblSalaries[[#This Row],[Years of Experience]]="",0,"0")</f>
        <v>0</v>
      </c>
      <c r="Z15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0" s="11">
        <f>IF(tblSalaries[[#This Row],[Salary in USD]]&lt;1000,1,0)</f>
        <v>0</v>
      </c>
      <c r="AB150" s="11">
        <f>IF(AND(tblSalaries[[#This Row],[Salary in USD]]&gt;1000,tblSalaries[[#This Row],[Salary in USD]]&lt;2000),1,0)</f>
        <v>0</v>
      </c>
    </row>
    <row r="151" spans="2:28" ht="15" customHeight="1">
      <c r="B151" t="s">
        <v>2154</v>
      </c>
      <c r="C151" s="1">
        <v>41055.030810185184</v>
      </c>
      <c r="D151" s="4">
        <v>69000</v>
      </c>
      <c r="E151">
        <v>69000</v>
      </c>
      <c r="F151" t="s">
        <v>6</v>
      </c>
      <c r="G151">
        <f>tblSalaries[[#This Row],[clean Salary (in local currency)]]*VLOOKUP(tblSalaries[[#This Row],[Currency]],tblXrate[],2,FALSE)</f>
        <v>69000</v>
      </c>
      <c r="H151" t="s">
        <v>218</v>
      </c>
      <c r="I151" t="s">
        <v>356</v>
      </c>
      <c r="J151" t="s">
        <v>15</v>
      </c>
      <c r="K151" t="str">
        <f>VLOOKUP(tblSalaries[[#This Row],[Where do you work]],tblCountries[[Actual]:[Mapping]],2,FALSE)</f>
        <v>USA</v>
      </c>
      <c r="L151" t="s">
        <v>9</v>
      </c>
      <c r="O151" s="10" t="str">
        <f>IF(ISERROR(FIND("1",tblSalaries[[#This Row],[How many hours of a day you work on Excel]])),"",1)</f>
        <v/>
      </c>
      <c r="P151" s="11" t="str">
        <f>IF(ISERROR(FIND("2",tblSalaries[[#This Row],[How many hours of a day you work on Excel]])),"",2)</f>
        <v/>
      </c>
      <c r="Q151" s="10" t="str">
        <f>IF(ISERROR(FIND("3",tblSalaries[[#This Row],[How many hours of a day you work on Excel]])),"",3)</f>
        <v/>
      </c>
      <c r="R151" s="10">
        <f>IF(ISERROR(FIND("4",tblSalaries[[#This Row],[How many hours of a day you work on Excel]])),"",4)</f>
        <v>4</v>
      </c>
      <c r="S151" s="10" t="str">
        <f>IF(ISERROR(FIND("5",tblSalaries[[#This Row],[How many hours of a day you work on Excel]])),"",5)</f>
        <v/>
      </c>
      <c r="T151" s="10">
        <f>IF(ISERROR(FIND("6",tblSalaries[[#This Row],[How many hours of a day you work on Excel]])),"",6)</f>
        <v>6</v>
      </c>
      <c r="U151" s="11" t="str">
        <f>IF(ISERROR(FIND("7",tblSalaries[[#This Row],[How many hours of a day you work on Excel]])),"",7)</f>
        <v/>
      </c>
      <c r="V151" s="11" t="str">
        <f>IF(ISERROR(FIND("8",tblSalaries[[#This Row],[How many hours of a day you work on Excel]])),"",8)</f>
        <v/>
      </c>
      <c r="W151" s="11">
        <f>IF(MAX(tblSalaries[[#This Row],[1 hour]:[8 hours]])=0,#N/A,MAX(tblSalaries[[#This Row],[1 hour]:[8 hours]]))</f>
        <v>6</v>
      </c>
      <c r="X151" s="11">
        <f>IF(ISERROR(tblSalaries[[#This Row],[max h]]),1,tblSalaries[[#This Row],[Salary in USD]]/tblSalaries[[#This Row],[max h]]/260)</f>
        <v>44.230769230769234</v>
      </c>
      <c r="Y151" s="11">
        <f>IF(tblSalaries[[#This Row],[Years of Experience]]="",0,"0")</f>
        <v>0</v>
      </c>
      <c r="Z15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1" s="11">
        <f>IF(tblSalaries[[#This Row],[Salary in USD]]&lt;1000,1,0)</f>
        <v>0</v>
      </c>
      <c r="AB151" s="11">
        <f>IF(AND(tblSalaries[[#This Row],[Salary in USD]]&gt;1000,tblSalaries[[#This Row],[Salary in USD]]&lt;2000),1,0)</f>
        <v>0</v>
      </c>
    </row>
    <row r="152" spans="2:28" ht="15" customHeight="1">
      <c r="B152" t="s">
        <v>2155</v>
      </c>
      <c r="C152" s="1">
        <v>41055.030821759261</v>
      </c>
      <c r="D152" s="4">
        <v>50000</v>
      </c>
      <c r="E152">
        <v>50000</v>
      </c>
      <c r="F152" t="s">
        <v>6</v>
      </c>
      <c r="G152">
        <f>tblSalaries[[#This Row],[clean Salary (in local currency)]]*VLOOKUP(tblSalaries[[#This Row],[Currency]],tblXrate[],2,FALSE)</f>
        <v>50000</v>
      </c>
      <c r="H152" t="s">
        <v>219</v>
      </c>
      <c r="I152" t="s">
        <v>20</v>
      </c>
      <c r="J152" t="s">
        <v>166</v>
      </c>
      <c r="K152" t="str">
        <f>VLOOKUP(tblSalaries[[#This Row],[Where do you work]],tblCountries[[Actual]:[Mapping]],2,FALSE)</f>
        <v>Mexico</v>
      </c>
      <c r="L152" t="s">
        <v>13</v>
      </c>
      <c r="O152" s="10" t="str">
        <f>IF(ISERROR(FIND("1",tblSalaries[[#This Row],[How many hours of a day you work on Excel]])),"",1)</f>
        <v/>
      </c>
      <c r="P152" s="11" t="str">
        <f>IF(ISERROR(FIND("2",tblSalaries[[#This Row],[How many hours of a day you work on Excel]])),"",2)</f>
        <v/>
      </c>
      <c r="Q152" s="10" t="str">
        <f>IF(ISERROR(FIND("3",tblSalaries[[#This Row],[How many hours of a day you work on Excel]])),"",3)</f>
        <v/>
      </c>
      <c r="R152" s="10" t="str">
        <f>IF(ISERROR(FIND("4",tblSalaries[[#This Row],[How many hours of a day you work on Excel]])),"",4)</f>
        <v/>
      </c>
      <c r="S152" s="10" t="str">
        <f>IF(ISERROR(FIND("5",tblSalaries[[#This Row],[How many hours of a day you work on Excel]])),"",5)</f>
        <v/>
      </c>
      <c r="T152" s="10" t="str">
        <f>IF(ISERROR(FIND("6",tblSalaries[[#This Row],[How many hours of a day you work on Excel]])),"",6)</f>
        <v/>
      </c>
      <c r="U152" s="11" t="str">
        <f>IF(ISERROR(FIND("7",tblSalaries[[#This Row],[How many hours of a day you work on Excel]])),"",7)</f>
        <v/>
      </c>
      <c r="V152" s="11">
        <f>IF(ISERROR(FIND("8",tblSalaries[[#This Row],[How many hours of a day you work on Excel]])),"",8)</f>
        <v>8</v>
      </c>
      <c r="W152" s="11">
        <f>IF(MAX(tblSalaries[[#This Row],[1 hour]:[8 hours]])=0,#N/A,MAX(tblSalaries[[#This Row],[1 hour]:[8 hours]]))</f>
        <v>8</v>
      </c>
      <c r="X152" s="11">
        <f>IF(ISERROR(tblSalaries[[#This Row],[max h]]),1,tblSalaries[[#This Row],[Salary in USD]]/tblSalaries[[#This Row],[max h]]/260)</f>
        <v>24.03846153846154</v>
      </c>
      <c r="Y152" s="11">
        <f>IF(tblSalaries[[#This Row],[Years of Experience]]="",0,"0")</f>
        <v>0</v>
      </c>
      <c r="Z15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2" s="11">
        <f>IF(tblSalaries[[#This Row],[Salary in USD]]&lt;1000,1,0)</f>
        <v>0</v>
      </c>
      <c r="AB152" s="11">
        <f>IF(AND(tblSalaries[[#This Row],[Salary in USD]]&gt;1000,tblSalaries[[#This Row],[Salary in USD]]&lt;2000),1,0)</f>
        <v>0</v>
      </c>
    </row>
    <row r="153" spans="2:28" ht="15" customHeight="1">
      <c r="B153" t="s">
        <v>2156</v>
      </c>
      <c r="C153" s="1">
        <v>41055.031018518515</v>
      </c>
      <c r="D153" s="4">
        <v>35000</v>
      </c>
      <c r="E153">
        <v>35000</v>
      </c>
      <c r="F153" t="s">
        <v>6</v>
      </c>
      <c r="G153">
        <f>tblSalaries[[#This Row],[clean Salary (in local currency)]]*VLOOKUP(tblSalaries[[#This Row],[Currency]],tblXrate[],2,FALSE)</f>
        <v>35000</v>
      </c>
      <c r="H153" t="s">
        <v>220</v>
      </c>
      <c r="I153" t="s">
        <v>52</v>
      </c>
      <c r="J153" t="s">
        <v>15</v>
      </c>
      <c r="K153" t="str">
        <f>VLOOKUP(tblSalaries[[#This Row],[Where do you work]],tblCountries[[Actual]:[Mapping]],2,FALSE)</f>
        <v>USA</v>
      </c>
      <c r="L153" t="s">
        <v>18</v>
      </c>
      <c r="O153" s="10" t="str">
        <f>IF(ISERROR(FIND("1",tblSalaries[[#This Row],[How many hours of a day you work on Excel]])),"",1)</f>
        <v/>
      </c>
      <c r="P153" s="11">
        <f>IF(ISERROR(FIND("2",tblSalaries[[#This Row],[How many hours of a day you work on Excel]])),"",2)</f>
        <v>2</v>
      </c>
      <c r="Q153" s="10">
        <f>IF(ISERROR(FIND("3",tblSalaries[[#This Row],[How many hours of a day you work on Excel]])),"",3)</f>
        <v>3</v>
      </c>
      <c r="R153" s="10" t="str">
        <f>IF(ISERROR(FIND("4",tblSalaries[[#This Row],[How many hours of a day you work on Excel]])),"",4)</f>
        <v/>
      </c>
      <c r="S153" s="10" t="str">
        <f>IF(ISERROR(FIND("5",tblSalaries[[#This Row],[How many hours of a day you work on Excel]])),"",5)</f>
        <v/>
      </c>
      <c r="T153" s="10" t="str">
        <f>IF(ISERROR(FIND("6",tblSalaries[[#This Row],[How many hours of a day you work on Excel]])),"",6)</f>
        <v/>
      </c>
      <c r="U153" s="11" t="str">
        <f>IF(ISERROR(FIND("7",tblSalaries[[#This Row],[How many hours of a day you work on Excel]])),"",7)</f>
        <v/>
      </c>
      <c r="V153" s="11" t="str">
        <f>IF(ISERROR(FIND("8",tblSalaries[[#This Row],[How many hours of a day you work on Excel]])),"",8)</f>
        <v/>
      </c>
      <c r="W153" s="11">
        <f>IF(MAX(tblSalaries[[#This Row],[1 hour]:[8 hours]])=0,#N/A,MAX(tblSalaries[[#This Row],[1 hour]:[8 hours]]))</f>
        <v>3</v>
      </c>
      <c r="X153" s="11">
        <f>IF(ISERROR(tblSalaries[[#This Row],[max h]]),1,tblSalaries[[#This Row],[Salary in USD]]/tblSalaries[[#This Row],[max h]]/260)</f>
        <v>44.871794871794869</v>
      </c>
      <c r="Y153" s="11">
        <f>IF(tblSalaries[[#This Row],[Years of Experience]]="",0,"0")</f>
        <v>0</v>
      </c>
      <c r="Z15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3" s="11">
        <f>IF(tblSalaries[[#This Row],[Salary in USD]]&lt;1000,1,0)</f>
        <v>0</v>
      </c>
      <c r="AB153" s="11">
        <f>IF(AND(tblSalaries[[#This Row],[Salary in USD]]&gt;1000,tblSalaries[[#This Row],[Salary in USD]]&lt;2000),1,0)</f>
        <v>0</v>
      </c>
    </row>
    <row r="154" spans="2:28" ht="15" customHeight="1">
      <c r="B154" t="s">
        <v>2157</v>
      </c>
      <c r="C154" s="1">
        <v>41055.031238425923</v>
      </c>
      <c r="D154" s="4">
        <v>96000</v>
      </c>
      <c r="E154">
        <v>96000</v>
      </c>
      <c r="F154" t="s">
        <v>6</v>
      </c>
      <c r="G154">
        <f>tblSalaries[[#This Row],[clean Salary (in local currency)]]*VLOOKUP(tblSalaries[[#This Row],[Currency]],tblXrate[],2,FALSE)</f>
        <v>96000</v>
      </c>
      <c r="H154" t="s">
        <v>221</v>
      </c>
      <c r="I154" t="s">
        <v>20</v>
      </c>
      <c r="J154" t="s">
        <v>15</v>
      </c>
      <c r="K154" t="str">
        <f>VLOOKUP(tblSalaries[[#This Row],[Where do you work]],tblCountries[[Actual]:[Mapping]],2,FALSE)</f>
        <v>USA</v>
      </c>
      <c r="L154" t="s">
        <v>9</v>
      </c>
      <c r="O154" s="10" t="str">
        <f>IF(ISERROR(FIND("1",tblSalaries[[#This Row],[How many hours of a day you work on Excel]])),"",1)</f>
        <v/>
      </c>
      <c r="P154" s="11" t="str">
        <f>IF(ISERROR(FIND("2",tblSalaries[[#This Row],[How many hours of a day you work on Excel]])),"",2)</f>
        <v/>
      </c>
      <c r="Q154" s="10" t="str">
        <f>IF(ISERROR(FIND("3",tblSalaries[[#This Row],[How many hours of a day you work on Excel]])),"",3)</f>
        <v/>
      </c>
      <c r="R154" s="10">
        <f>IF(ISERROR(FIND("4",tblSalaries[[#This Row],[How many hours of a day you work on Excel]])),"",4)</f>
        <v>4</v>
      </c>
      <c r="S154" s="10" t="str">
        <f>IF(ISERROR(FIND("5",tblSalaries[[#This Row],[How many hours of a day you work on Excel]])),"",5)</f>
        <v/>
      </c>
      <c r="T154" s="10">
        <f>IF(ISERROR(FIND("6",tblSalaries[[#This Row],[How many hours of a day you work on Excel]])),"",6)</f>
        <v>6</v>
      </c>
      <c r="U154" s="11" t="str">
        <f>IF(ISERROR(FIND("7",tblSalaries[[#This Row],[How many hours of a day you work on Excel]])),"",7)</f>
        <v/>
      </c>
      <c r="V154" s="11" t="str">
        <f>IF(ISERROR(FIND("8",tblSalaries[[#This Row],[How many hours of a day you work on Excel]])),"",8)</f>
        <v/>
      </c>
      <c r="W154" s="11">
        <f>IF(MAX(tblSalaries[[#This Row],[1 hour]:[8 hours]])=0,#N/A,MAX(tblSalaries[[#This Row],[1 hour]:[8 hours]]))</f>
        <v>6</v>
      </c>
      <c r="X154" s="11">
        <f>IF(ISERROR(tblSalaries[[#This Row],[max h]]),1,tblSalaries[[#This Row],[Salary in USD]]/tblSalaries[[#This Row],[max h]]/260)</f>
        <v>61.53846153846154</v>
      </c>
      <c r="Y154" s="11">
        <f>IF(tblSalaries[[#This Row],[Years of Experience]]="",0,"0")</f>
        <v>0</v>
      </c>
      <c r="Z15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4" s="11">
        <f>IF(tblSalaries[[#This Row],[Salary in USD]]&lt;1000,1,0)</f>
        <v>0</v>
      </c>
      <c r="AB154" s="11">
        <f>IF(AND(tblSalaries[[#This Row],[Salary in USD]]&gt;1000,tblSalaries[[#This Row],[Salary in USD]]&lt;2000),1,0)</f>
        <v>0</v>
      </c>
    </row>
    <row r="155" spans="2:28" ht="15" customHeight="1">
      <c r="B155" t="s">
        <v>2158</v>
      </c>
      <c r="C155" s="1">
        <v>41055.03125</v>
      </c>
      <c r="D155" s="4">
        <v>65000</v>
      </c>
      <c r="E155">
        <v>65000</v>
      </c>
      <c r="F155" t="s">
        <v>6</v>
      </c>
      <c r="G155">
        <f>tblSalaries[[#This Row],[clean Salary (in local currency)]]*VLOOKUP(tblSalaries[[#This Row],[Currency]],tblXrate[],2,FALSE)</f>
        <v>65000</v>
      </c>
      <c r="H155" t="s">
        <v>222</v>
      </c>
      <c r="I155" t="s">
        <v>310</v>
      </c>
      <c r="J155" t="s">
        <v>15</v>
      </c>
      <c r="K155" t="str">
        <f>VLOOKUP(tblSalaries[[#This Row],[Where do you work]],tblCountries[[Actual]:[Mapping]],2,FALSE)</f>
        <v>USA</v>
      </c>
      <c r="L155" t="s">
        <v>13</v>
      </c>
      <c r="O155" s="10" t="str">
        <f>IF(ISERROR(FIND("1",tblSalaries[[#This Row],[How many hours of a day you work on Excel]])),"",1)</f>
        <v/>
      </c>
      <c r="P155" s="11" t="str">
        <f>IF(ISERROR(FIND("2",tblSalaries[[#This Row],[How many hours of a day you work on Excel]])),"",2)</f>
        <v/>
      </c>
      <c r="Q155" s="10" t="str">
        <f>IF(ISERROR(FIND("3",tblSalaries[[#This Row],[How many hours of a day you work on Excel]])),"",3)</f>
        <v/>
      </c>
      <c r="R155" s="10" t="str">
        <f>IF(ISERROR(FIND("4",tblSalaries[[#This Row],[How many hours of a day you work on Excel]])),"",4)</f>
        <v/>
      </c>
      <c r="S155" s="10" t="str">
        <f>IF(ISERROR(FIND("5",tblSalaries[[#This Row],[How many hours of a day you work on Excel]])),"",5)</f>
        <v/>
      </c>
      <c r="T155" s="10" t="str">
        <f>IF(ISERROR(FIND("6",tblSalaries[[#This Row],[How many hours of a day you work on Excel]])),"",6)</f>
        <v/>
      </c>
      <c r="U155" s="11" t="str">
        <f>IF(ISERROR(FIND("7",tblSalaries[[#This Row],[How many hours of a day you work on Excel]])),"",7)</f>
        <v/>
      </c>
      <c r="V155" s="11">
        <f>IF(ISERROR(FIND("8",tblSalaries[[#This Row],[How many hours of a day you work on Excel]])),"",8)</f>
        <v>8</v>
      </c>
      <c r="W155" s="11">
        <f>IF(MAX(tblSalaries[[#This Row],[1 hour]:[8 hours]])=0,#N/A,MAX(tblSalaries[[#This Row],[1 hour]:[8 hours]]))</f>
        <v>8</v>
      </c>
      <c r="X155" s="11">
        <f>IF(ISERROR(tblSalaries[[#This Row],[max h]]),1,tblSalaries[[#This Row],[Salary in USD]]/tblSalaries[[#This Row],[max h]]/260)</f>
        <v>31.25</v>
      </c>
      <c r="Y155" s="11">
        <f>IF(tblSalaries[[#This Row],[Years of Experience]]="",0,"0")</f>
        <v>0</v>
      </c>
      <c r="Z15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5" s="11">
        <f>IF(tblSalaries[[#This Row],[Salary in USD]]&lt;1000,1,0)</f>
        <v>0</v>
      </c>
      <c r="AB155" s="11">
        <f>IF(AND(tblSalaries[[#This Row],[Salary in USD]]&gt;1000,tblSalaries[[#This Row],[Salary in USD]]&lt;2000),1,0)</f>
        <v>0</v>
      </c>
    </row>
    <row r="156" spans="2:28" ht="15" customHeight="1">
      <c r="B156" t="s">
        <v>2159</v>
      </c>
      <c r="C156" s="1">
        <v>41055.031319444446</v>
      </c>
      <c r="D156" s="4">
        <v>37440</v>
      </c>
      <c r="E156">
        <v>37440</v>
      </c>
      <c r="F156" t="s">
        <v>6</v>
      </c>
      <c r="G156">
        <f>tblSalaries[[#This Row],[clean Salary (in local currency)]]*VLOOKUP(tblSalaries[[#This Row],[Currency]],tblXrate[],2,FALSE)</f>
        <v>37440</v>
      </c>
      <c r="H156" t="s">
        <v>121</v>
      </c>
      <c r="I156" t="s">
        <v>20</v>
      </c>
      <c r="J156" t="s">
        <v>15</v>
      </c>
      <c r="K156" t="str">
        <f>VLOOKUP(tblSalaries[[#This Row],[Where do you work]],tblCountries[[Actual]:[Mapping]],2,FALSE)</f>
        <v>USA</v>
      </c>
      <c r="L156" t="s">
        <v>13</v>
      </c>
      <c r="O156" s="10" t="str">
        <f>IF(ISERROR(FIND("1",tblSalaries[[#This Row],[How many hours of a day you work on Excel]])),"",1)</f>
        <v/>
      </c>
      <c r="P156" s="11" t="str">
        <f>IF(ISERROR(FIND("2",tblSalaries[[#This Row],[How many hours of a day you work on Excel]])),"",2)</f>
        <v/>
      </c>
      <c r="Q156" s="10" t="str">
        <f>IF(ISERROR(FIND("3",tblSalaries[[#This Row],[How many hours of a day you work on Excel]])),"",3)</f>
        <v/>
      </c>
      <c r="R156" s="10" t="str">
        <f>IF(ISERROR(FIND("4",tblSalaries[[#This Row],[How many hours of a day you work on Excel]])),"",4)</f>
        <v/>
      </c>
      <c r="S156" s="10" t="str">
        <f>IF(ISERROR(FIND("5",tblSalaries[[#This Row],[How many hours of a day you work on Excel]])),"",5)</f>
        <v/>
      </c>
      <c r="T156" s="10" t="str">
        <f>IF(ISERROR(FIND("6",tblSalaries[[#This Row],[How many hours of a day you work on Excel]])),"",6)</f>
        <v/>
      </c>
      <c r="U156" s="11" t="str">
        <f>IF(ISERROR(FIND("7",tblSalaries[[#This Row],[How many hours of a day you work on Excel]])),"",7)</f>
        <v/>
      </c>
      <c r="V156" s="11">
        <f>IF(ISERROR(FIND("8",tblSalaries[[#This Row],[How many hours of a day you work on Excel]])),"",8)</f>
        <v>8</v>
      </c>
      <c r="W156" s="11">
        <f>IF(MAX(tblSalaries[[#This Row],[1 hour]:[8 hours]])=0,#N/A,MAX(tblSalaries[[#This Row],[1 hour]:[8 hours]]))</f>
        <v>8</v>
      </c>
      <c r="X156" s="11">
        <f>IF(ISERROR(tblSalaries[[#This Row],[max h]]),1,tblSalaries[[#This Row],[Salary in USD]]/tblSalaries[[#This Row],[max h]]/260)</f>
        <v>18</v>
      </c>
      <c r="Y156" s="11">
        <f>IF(tblSalaries[[#This Row],[Years of Experience]]="",0,"0")</f>
        <v>0</v>
      </c>
      <c r="Z15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6" s="11">
        <f>IF(tblSalaries[[#This Row],[Salary in USD]]&lt;1000,1,0)</f>
        <v>0</v>
      </c>
      <c r="AB156" s="11">
        <f>IF(AND(tblSalaries[[#This Row],[Salary in USD]]&gt;1000,tblSalaries[[#This Row],[Salary in USD]]&lt;2000),1,0)</f>
        <v>0</v>
      </c>
    </row>
    <row r="157" spans="2:28" ht="15" customHeight="1">
      <c r="B157" t="s">
        <v>2160</v>
      </c>
      <c r="C157" s="1">
        <v>41055.031377314815</v>
      </c>
      <c r="D157" s="4">
        <v>15500</v>
      </c>
      <c r="E157">
        <v>15500</v>
      </c>
      <c r="F157" t="s">
        <v>6</v>
      </c>
      <c r="G157">
        <f>tblSalaries[[#This Row],[clean Salary (in local currency)]]*VLOOKUP(tblSalaries[[#This Row],[Currency]],tblXrate[],2,FALSE)</f>
        <v>15500</v>
      </c>
      <c r="H157" t="s">
        <v>223</v>
      </c>
      <c r="I157" t="s">
        <v>310</v>
      </c>
      <c r="J157" t="s">
        <v>166</v>
      </c>
      <c r="K157" t="str">
        <f>VLOOKUP(tblSalaries[[#This Row],[Where do you work]],tblCountries[[Actual]:[Mapping]],2,FALSE)</f>
        <v>Mexico</v>
      </c>
      <c r="L157" t="s">
        <v>13</v>
      </c>
      <c r="O157" s="10" t="str">
        <f>IF(ISERROR(FIND("1",tblSalaries[[#This Row],[How many hours of a day you work on Excel]])),"",1)</f>
        <v/>
      </c>
      <c r="P157" s="11" t="str">
        <f>IF(ISERROR(FIND("2",tblSalaries[[#This Row],[How many hours of a day you work on Excel]])),"",2)</f>
        <v/>
      </c>
      <c r="Q157" s="10" t="str">
        <f>IF(ISERROR(FIND("3",tblSalaries[[#This Row],[How many hours of a day you work on Excel]])),"",3)</f>
        <v/>
      </c>
      <c r="R157" s="10" t="str">
        <f>IF(ISERROR(FIND("4",tblSalaries[[#This Row],[How many hours of a day you work on Excel]])),"",4)</f>
        <v/>
      </c>
      <c r="S157" s="10" t="str">
        <f>IF(ISERROR(FIND("5",tblSalaries[[#This Row],[How many hours of a day you work on Excel]])),"",5)</f>
        <v/>
      </c>
      <c r="T157" s="10" t="str">
        <f>IF(ISERROR(FIND("6",tblSalaries[[#This Row],[How many hours of a day you work on Excel]])),"",6)</f>
        <v/>
      </c>
      <c r="U157" s="11" t="str">
        <f>IF(ISERROR(FIND("7",tblSalaries[[#This Row],[How many hours of a day you work on Excel]])),"",7)</f>
        <v/>
      </c>
      <c r="V157" s="11">
        <f>IF(ISERROR(FIND("8",tblSalaries[[#This Row],[How many hours of a day you work on Excel]])),"",8)</f>
        <v>8</v>
      </c>
      <c r="W157" s="11">
        <f>IF(MAX(tblSalaries[[#This Row],[1 hour]:[8 hours]])=0,#N/A,MAX(tblSalaries[[#This Row],[1 hour]:[8 hours]]))</f>
        <v>8</v>
      </c>
      <c r="X157" s="11">
        <f>IF(ISERROR(tblSalaries[[#This Row],[max h]]),1,tblSalaries[[#This Row],[Salary in USD]]/tblSalaries[[#This Row],[max h]]/260)</f>
        <v>7.4519230769230766</v>
      </c>
      <c r="Y157" s="11">
        <f>IF(tblSalaries[[#This Row],[Years of Experience]]="",0,"0")</f>
        <v>0</v>
      </c>
      <c r="Z15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7" s="11">
        <f>IF(tblSalaries[[#This Row],[Salary in USD]]&lt;1000,1,0)</f>
        <v>0</v>
      </c>
      <c r="AB157" s="11">
        <f>IF(AND(tblSalaries[[#This Row],[Salary in USD]]&gt;1000,tblSalaries[[#This Row],[Salary in USD]]&lt;2000),1,0)</f>
        <v>0</v>
      </c>
    </row>
    <row r="158" spans="2:28" ht="15" customHeight="1">
      <c r="B158" t="s">
        <v>2161</v>
      </c>
      <c r="C158" s="1">
        <v>41055.031446759262</v>
      </c>
      <c r="D158" s="4" t="s">
        <v>224</v>
      </c>
      <c r="E158">
        <v>90000</v>
      </c>
      <c r="F158" t="s">
        <v>6</v>
      </c>
      <c r="G158">
        <f>tblSalaries[[#This Row],[clean Salary (in local currency)]]*VLOOKUP(tblSalaries[[#This Row],[Currency]],tblXrate[],2,FALSE)</f>
        <v>90000</v>
      </c>
      <c r="H158" t="s">
        <v>225</v>
      </c>
      <c r="I158" t="s">
        <v>20</v>
      </c>
      <c r="J158" t="s">
        <v>15</v>
      </c>
      <c r="K158" t="str">
        <f>VLOOKUP(tblSalaries[[#This Row],[Where do you work]],tblCountries[[Actual]:[Mapping]],2,FALSE)</f>
        <v>USA</v>
      </c>
      <c r="L158" t="s">
        <v>18</v>
      </c>
      <c r="O158" s="10" t="str">
        <f>IF(ISERROR(FIND("1",tblSalaries[[#This Row],[How many hours of a day you work on Excel]])),"",1)</f>
        <v/>
      </c>
      <c r="P158" s="11">
        <f>IF(ISERROR(FIND("2",tblSalaries[[#This Row],[How many hours of a day you work on Excel]])),"",2)</f>
        <v>2</v>
      </c>
      <c r="Q158" s="10">
        <f>IF(ISERROR(FIND("3",tblSalaries[[#This Row],[How many hours of a day you work on Excel]])),"",3)</f>
        <v>3</v>
      </c>
      <c r="R158" s="10" t="str">
        <f>IF(ISERROR(FIND("4",tblSalaries[[#This Row],[How many hours of a day you work on Excel]])),"",4)</f>
        <v/>
      </c>
      <c r="S158" s="10" t="str">
        <f>IF(ISERROR(FIND("5",tblSalaries[[#This Row],[How many hours of a day you work on Excel]])),"",5)</f>
        <v/>
      </c>
      <c r="T158" s="10" t="str">
        <f>IF(ISERROR(FIND("6",tblSalaries[[#This Row],[How many hours of a day you work on Excel]])),"",6)</f>
        <v/>
      </c>
      <c r="U158" s="11" t="str">
        <f>IF(ISERROR(FIND("7",tblSalaries[[#This Row],[How many hours of a day you work on Excel]])),"",7)</f>
        <v/>
      </c>
      <c r="V158" s="11" t="str">
        <f>IF(ISERROR(FIND("8",tblSalaries[[#This Row],[How many hours of a day you work on Excel]])),"",8)</f>
        <v/>
      </c>
      <c r="W158" s="11">
        <f>IF(MAX(tblSalaries[[#This Row],[1 hour]:[8 hours]])=0,#N/A,MAX(tblSalaries[[#This Row],[1 hour]:[8 hours]]))</f>
        <v>3</v>
      </c>
      <c r="X158" s="11">
        <f>IF(ISERROR(tblSalaries[[#This Row],[max h]]),1,tblSalaries[[#This Row],[Salary in USD]]/tblSalaries[[#This Row],[max h]]/260)</f>
        <v>115.38461538461539</v>
      </c>
      <c r="Y158" s="11">
        <f>IF(tblSalaries[[#This Row],[Years of Experience]]="",0,"0")</f>
        <v>0</v>
      </c>
      <c r="Z15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8" s="11">
        <f>IF(tblSalaries[[#This Row],[Salary in USD]]&lt;1000,1,0)</f>
        <v>0</v>
      </c>
      <c r="AB158" s="11">
        <f>IF(AND(tblSalaries[[#This Row],[Salary in USD]]&gt;1000,tblSalaries[[#This Row],[Salary in USD]]&lt;2000),1,0)</f>
        <v>0</v>
      </c>
    </row>
    <row r="159" spans="2:28" ht="15" customHeight="1">
      <c r="B159" t="s">
        <v>2162</v>
      </c>
      <c r="C159" s="1">
        <v>41055.031782407408</v>
      </c>
      <c r="D159" s="4">
        <v>66500</v>
      </c>
      <c r="E159">
        <v>66500</v>
      </c>
      <c r="F159" t="s">
        <v>6</v>
      </c>
      <c r="G159">
        <f>tblSalaries[[#This Row],[clean Salary (in local currency)]]*VLOOKUP(tblSalaries[[#This Row],[Currency]],tblXrate[],2,FALSE)</f>
        <v>66500</v>
      </c>
      <c r="H159" t="s">
        <v>226</v>
      </c>
      <c r="I159" t="s">
        <v>20</v>
      </c>
      <c r="J159" t="s">
        <v>15</v>
      </c>
      <c r="K159" t="str">
        <f>VLOOKUP(tblSalaries[[#This Row],[Where do you work]],tblCountries[[Actual]:[Mapping]],2,FALSE)</f>
        <v>USA</v>
      </c>
      <c r="L159" t="s">
        <v>13</v>
      </c>
      <c r="O159" s="10" t="str">
        <f>IF(ISERROR(FIND("1",tblSalaries[[#This Row],[How many hours of a day you work on Excel]])),"",1)</f>
        <v/>
      </c>
      <c r="P159" s="11" t="str">
        <f>IF(ISERROR(FIND("2",tblSalaries[[#This Row],[How many hours of a day you work on Excel]])),"",2)</f>
        <v/>
      </c>
      <c r="Q159" s="10" t="str">
        <f>IF(ISERROR(FIND("3",tblSalaries[[#This Row],[How many hours of a day you work on Excel]])),"",3)</f>
        <v/>
      </c>
      <c r="R159" s="10" t="str">
        <f>IF(ISERROR(FIND("4",tblSalaries[[#This Row],[How many hours of a day you work on Excel]])),"",4)</f>
        <v/>
      </c>
      <c r="S159" s="10" t="str">
        <f>IF(ISERROR(FIND("5",tblSalaries[[#This Row],[How many hours of a day you work on Excel]])),"",5)</f>
        <v/>
      </c>
      <c r="T159" s="10" t="str">
        <f>IF(ISERROR(FIND("6",tblSalaries[[#This Row],[How many hours of a day you work on Excel]])),"",6)</f>
        <v/>
      </c>
      <c r="U159" s="11" t="str">
        <f>IF(ISERROR(FIND("7",tblSalaries[[#This Row],[How many hours of a day you work on Excel]])),"",7)</f>
        <v/>
      </c>
      <c r="V159" s="11">
        <f>IF(ISERROR(FIND("8",tblSalaries[[#This Row],[How many hours of a day you work on Excel]])),"",8)</f>
        <v>8</v>
      </c>
      <c r="W159" s="11">
        <f>IF(MAX(tblSalaries[[#This Row],[1 hour]:[8 hours]])=0,#N/A,MAX(tblSalaries[[#This Row],[1 hour]:[8 hours]]))</f>
        <v>8</v>
      </c>
      <c r="X159" s="11">
        <f>IF(ISERROR(tblSalaries[[#This Row],[max h]]),1,tblSalaries[[#This Row],[Salary in USD]]/tblSalaries[[#This Row],[max h]]/260)</f>
        <v>31.971153846153847</v>
      </c>
      <c r="Y159" s="11">
        <f>IF(tblSalaries[[#This Row],[Years of Experience]]="",0,"0")</f>
        <v>0</v>
      </c>
      <c r="Z15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9" s="11">
        <f>IF(tblSalaries[[#This Row],[Salary in USD]]&lt;1000,1,0)</f>
        <v>0</v>
      </c>
      <c r="AB159" s="11">
        <f>IF(AND(tblSalaries[[#This Row],[Salary in USD]]&gt;1000,tblSalaries[[#This Row],[Salary in USD]]&lt;2000),1,0)</f>
        <v>0</v>
      </c>
    </row>
    <row r="160" spans="2:28" ht="15" customHeight="1">
      <c r="B160" t="s">
        <v>2163</v>
      </c>
      <c r="C160" s="1">
        <v>41055.031817129631</v>
      </c>
      <c r="D160" s="4">
        <v>100000</v>
      </c>
      <c r="E160">
        <v>100000</v>
      </c>
      <c r="F160" t="s">
        <v>6</v>
      </c>
      <c r="G160">
        <f>tblSalaries[[#This Row],[clean Salary (in local currency)]]*VLOOKUP(tblSalaries[[#This Row],[Currency]],tblXrate[],2,FALSE)</f>
        <v>100000</v>
      </c>
      <c r="H160" t="s">
        <v>227</v>
      </c>
      <c r="I160" t="s">
        <v>310</v>
      </c>
      <c r="J160" t="s">
        <v>15</v>
      </c>
      <c r="K160" t="str">
        <f>VLOOKUP(tblSalaries[[#This Row],[Where do you work]],tblCountries[[Actual]:[Mapping]],2,FALSE)</f>
        <v>USA</v>
      </c>
      <c r="L160" t="s">
        <v>13</v>
      </c>
      <c r="O160" s="10" t="str">
        <f>IF(ISERROR(FIND("1",tblSalaries[[#This Row],[How many hours of a day you work on Excel]])),"",1)</f>
        <v/>
      </c>
      <c r="P160" s="11" t="str">
        <f>IF(ISERROR(FIND("2",tblSalaries[[#This Row],[How many hours of a day you work on Excel]])),"",2)</f>
        <v/>
      </c>
      <c r="Q160" s="10" t="str">
        <f>IF(ISERROR(FIND("3",tblSalaries[[#This Row],[How many hours of a day you work on Excel]])),"",3)</f>
        <v/>
      </c>
      <c r="R160" s="10" t="str">
        <f>IF(ISERROR(FIND("4",tblSalaries[[#This Row],[How many hours of a day you work on Excel]])),"",4)</f>
        <v/>
      </c>
      <c r="S160" s="10" t="str">
        <f>IF(ISERROR(FIND("5",tblSalaries[[#This Row],[How many hours of a day you work on Excel]])),"",5)</f>
        <v/>
      </c>
      <c r="T160" s="10" t="str">
        <f>IF(ISERROR(FIND("6",tblSalaries[[#This Row],[How many hours of a day you work on Excel]])),"",6)</f>
        <v/>
      </c>
      <c r="U160" s="11" t="str">
        <f>IF(ISERROR(FIND("7",tblSalaries[[#This Row],[How many hours of a day you work on Excel]])),"",7)</f>
        <v/>
      </c>
      <c r="V160" s="11">
        <f>IF(ISERROR(FIND("8",tblSalaries[[#This Row],[How many hours of a day you work on Excel]])),"",8)</f>
        <v>8</v>
      </c>
      <c r="W160" s="11">
        <f>IF(MAX(tblSalaries[[#This Row],[1 hour]:[8 hours]])=0,#N/A,MAX(tblSalaries[[#This Row],[1 hour]:[8 hours]]))</f>
        <v>8</v>
      </c>
      <c r="X160" s="11">
        <f>IF(ISERROR(tblSalaries[[#This Row],[max h]]),1,tblSalaries[[#This Row],[Salary in USD]]/tblSalaries[[#This Row],[max h]]/260)</f>
        <v>48.07692307692308</v>
      </c>
      <c r="Y160" s="11">
        <f>IF(tblSalaries[[#This Row],[Years of Experience]]="",0,"0")</f>
        <v>0</v>
      </c>
      <c r="Z16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0" s="11">
        <f>IF(tblSalaries[[#This Row],[Salary in USD]]&lt;1000,1,0)</f>
        <v>0</v>
      </c>
      <c r="AB160" s="11">
        <f>IF(AND(tblSalaries[[#This Row],[Salary in USD]]&gt;1000,tblSalaries[[#This Row],[Salary in USD]]&lt;2000),1,0)</f>
        <v>0</v>
      </c>
    </row>
    <row r="161" spans="2:28" ht="15" customHeight="1">
      <c r="B161" t="s">
        <v>2164</v>
      </c>
      <c r="C161" s="1">
        <v>41055.031840277778</v>
      </c>
      <c r="D161" s="4" t="s">
        <v>228</v>
      </c>
      <c r="E161">
        <v>32250</v>
      </c>
      <c r="F161" t="s">
        <v>69</v>
      </c>
      <c r="G161">
        <f>tblSalaries[[#This Row],[clean Salary (in local currency)]]*VLOOKUP(tblSalaries[[#This Row],[Currency]],tblXrate[],2,FALSE)</f>
        <v>50831.74927416991</v>
      </c>
      <c r="H161" t="s">
        <v>229</v>
      </c>
      <c r="I161" t="s">
        <v>52</v>
      </c>
      <c r="J161" t="s">
        <v>71</v>
      </c>
      <c r="K161" t="str">
        <f>VLOOKUP(tblSalaries[[#This Row],[Where do you work]],tblCountries[[Actual]:[Mapping]],2,FALSE)</f>
        <v>UK</v>
      </c>
      <c r="L161" t="s">
        <v>9</v>
      </c>
      <c r="O161" s="10" t="str">
        <f>IF(ISERROR(FIND("1",tblSalaries[[#This Row],[How many hours of a day you work on Excel]])),"",1)</f>
        <v/>
      </c>
      <c r="P161" s="11" t="str">
        <f>IF(ISERROR(FIND("2",tblSalaries[[#This Row],[How many hours of a day you work on Excel]])),"",2)</f>
        <v/>
      </c>
      <c r="Q161" s="10" t="str">
        <f>IF(ISERROR(FIND("3",tblSalaries[[#This Row],[How many hours of a day you work on Excel]])),"",3)</f>
        <v/>
      </c>
      <c r="R161" s="10">
        <f>IF(ISERROR(FIND("4",tblSalaries[[#This Row],[How many hours of a day you work on Excel]])),"",4)</f>
        <v>4</v>
      </c>
      <c r="S161" s="10" t="str">
        <f>IF(ISERROR(FIND("5",tblSalaries[[#This Row],[How many hours of a day you work on Excel]])),"",5)</f>
        <v/>
      </c>
      <c r="T161" s="10">
        <f>IF(ISERROR(FIND("6",tblSalaries[[#This Row],[How many hours of a day you work on Excel]])),"",6)</f>
        <v>6</v>
      </c>
      <c r="U161" s="11" t="str">
        <f>IF(ISERROR(FIND("7",tblSalaries[[#This Row],[How many hours of a day you work on Excel]])),"",7)</f>
        <v/>
      </c>
      <c r="V161" s="11" t="str">
        <f>IF(ISERROR(FIND("8",tblSalaries[[#This Row],[How many hours of a day you work on Excel]])),"",8)</f>
        <v/>
      </c>
      <c r="W161" s="11">
        <f>IF(MAX(tblSalaries[[#This Row],[1 hour]:[8 hours]])=0,#N/A,MAX(tblSalaries[[#This Row],[1 hour]:[8 hours]]))</f>
        <v>6</v>
      </c>
      <c r="X161" s="11">
        <f>IF(ISERROR(tblSalaries[[#This Row],[max h]]),1,tblSalaries[[#This Row],[Salary in USD]]/tblSalaries[[#This Row],[max h]]/260)</f>
        <v>32.584454662929424</v>
      </c>
      <c r="Y161" s="11">
        <f>IF(tblSalaries[[#This Row],[Years of Experience]]="",0,"0")</f>
        <v>0</v>
      </c>
      <c r="Z16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1" s="11">
        <f>IF(tblSalaries[[#This Row],[Salary in USD]]&lt;1000,1,0)</f>
        <v>0</v>
      </c>
      <c r="AB161" s="11">
        <f>IF(AND(tblSalaries[[#This Row],[Salary in USD]]&gt;1000,tblSalaries[[#This Row],[Salary in USD]]&lt;2000),1,0)</f>
        <v>0</v>
      </c>
    </row>
    <row r="162" spans="2:28" ht="15" customHeight="1">
      <c r="B162" t="s">
        <v>2165</v>
      </c>
      <c r="C162" s="1">
        <v>41055.031863425924</v>
      </c>
      <c r="D162" s="4">
        <v>420000</v>
      </c>
      <c r="E162">
        <v>420000</v>
      </c>
      <c r="F162" t="s">
        <v>40</v>
      </c>
      <c r="G162">
        <f>tblSalaries[[#This Row],[clean Salary (in local currency)]]*VLOOKUP(tblSalaries[[#This Row],[Currency]],tblXrate[],2,FALSE)</f>
        <v>7479.3250087258784</v>
      </c>
      <c r="H162" t="s">
        <v>230</v>
      </c>
      <c r="I162" t="s">
        <v>52</v>
      </c>
      <c r="J162" t="s">
        <v>8</v>
      </c>
      <c r="K162" t="str">
        <f>VLOOKUP(tblSalaries[[#This Row],[Where do you work]],tblCountries[[Actual]:[Mapping]],2,FALSE)</f>
        <v>India</v>
      </c>
      <c r="L162" t="s">
        <v>25</v>
      </c>
      <c r="O162" s="10">
        <f>IF(ISERROR(FIND("1",tblSalaries[[#This Row],[How many hours of a day you work on Excel]])),"",1)</f>
        <v>1</v>
      </c>
      <c r="P162" s="11">
        <f>IF(ISERROR(FIND("2",tblSalaries[[#This Row],[How many hours of a day you work on Excel]])),"",2)</f>
        <v>2</v>
      </c>
      <c r="Q162" s="10" t="str">
        <f>IF(ISERROR(FIND("3",tblSalaries[[#This Row],[How many hours of a day you work on Excel]])),"",3)</f>
        <v/>
      </c>
      <c r="R162" s="10" t="str">
        <f>IF(ISERROR(FIND("4",tblSalaries[[#This Row],[How many hours of a day you work on Excel]])),"",4)</f>
        <v/>
      </c>
      <c r="S162" s="10" t="str">
        <f>IF(ISERROR(FIND("5",tblSalaries[[#This Row],[How many hours of a day you work on Excel]])),"",5)</f>
        <v/>
      </c>
      <c r="T162" s="10" t="str">
        <f>IF(ISERROR(FIND("6",tblSalaries[[#This Row],[How many hours of a day you work on Excel]])),"",6)</f>
        <v/>
      </c>
      <c r="U162" s="11" t="str">
        <f>IF(ISERROR(FIND("7",tblSalaries[[#This Row],[How many hours of a day you work on Excel]])),"",7)</f>
        <v/>
      </c>
      <c r="V162" s="11" t="str">
        <f>IF(ISERROR(FIND("8",tblSalaries[[#This Row],[How many hours of a day you work on Excel]])),"",8)</f>
        <v/>
      </c>
      <c r="W162" s="11">
        <f>IF(MAX(tblSalaries[[#This Row],[1 hour]:[8 hours]])=0,#N/A,MAX(tblSalaries[[#This Row],[1 hour]:[8 hours]]))</f>
        <v>2</v>
      </c>
      <c r="X162" s="11">
        <f>IF(ISERROR(tblSalaries[[#This Row],[max h]]),1,tblSalaries[[#This Row],[Salary in USD]]/tblSalaries[[#This Row],[max h]]/260)</f>
        <v>14.383317324472843</v>
      </c>
      <c r="Y162" s="11">
        <f>IF(tblSalaries[[#This Row],[Years of Experience]]="",0,"0")</f>
        <v>0</v>
      </c>
      <c r="Z16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2" s="11">
        <f>IF(tblSalaries[[#This Row],[Salary in USD]]&lt;1000,1,0)</f>
        <v>0</v>
      </c>
      <c r="AB162" s="11">
        <f>IF(AND(tblSalaries[[#This Row],[Salary in USD]]&gt;1000,tblSalaries[[#This Row],[Salary in USD]]&lt;2000),1,0)</f>
        <v>0</v>
      </c>
    </row>
    <row r="163" spans="2:28" ht="15" customHeight="1">
      <c r="B163" t="s">
        <v>2166</v>
      </c>
      <c r="C163" s="1">
        <v>41055.031944444447</v>
      </c>
      <c r="D163" s="4">
        <v>75000</v>
      </c>
      <c r="E163">
        <v>75000</v>
      </c>
      <c r="F163" t="s">
        <v>6</v>
      </c>
      <c r="G163">
        <f>tblSalaries[[#This Row],[clean Salary (in local currency)]]*VLOOKUP(tblSalaries[[#This Row],[Currency]],tblXrate[],2,FALSE)</f>
        <v>75000</v>
      </c>
      <c r="H163" t="s">
        <v>231</v>
      </c>
      <c r="I163" t="s">
        <v>20</v>
      </c>
      <c r="J163" t="s">
        <v>15</v>
      </c>
      <c r="K163" t="str">
        <f>VLOOKUP(tblSalaries[[#This Row],[Where do you work]],tblCountries[[Actual]:[Mapping]],2,FALSE)</f>
        <v>USA</v>
      </c>
      <c r="L163" t="s">
        <v>25</v>
      </c>
      <c r="O163" s="10">
        <f>IF(ISERROR(FIND("1",tblSalaries[[#This Row],[How many hours of a day you work on Excel]])),"",1)</f>
        <v>1</v>
      </c>
      <c r="P163" s="11">
        <f>IF(ISERROR(FIND("2",tblSalaries[[#This Row],[How many hours of a day you work on Excel]])),"",2)</f>
        <v>2</v>
      </c>
      <c r="Q163" s="10" t="str">
        <f>IF(ISERROR(FIND("3",tblSalaries[[#This Row],[How many hours of a day you work on Excel]])),"",3)</f>
        <v/>
      </c>
      <c r="R163" s="10" t="str">
        <f>IF(ISERROR(FIND("4",tblSalaries[[#This Row],[How many hours of a day you work on Excel]])),"",4)</f>
        <v/>
      </c>
      <c r="S163" s="10" t="str">
        <f>IF(ISERROR(FIND("5",tblSalaries[[#This Row],[How many hours of a day you work on Excel]])),"",5)</f>
        <v/>
      </c>
      <c r="T163" s="10" t="str">
        <f>IF(ISERROR(FIND("6",tblSalaries[[#This Row],[How many hours of a day you work on Excel]])),"",6)</f>
        <v/>
      </c>
      <c r="U163" s="11" t="str">
        <f>IF(ISERROR(FIND("7",tblSalaries[[#This Row],[How many hours of a day you work on Excel]])),"",7)</f>
        <v/>
      </c>
      <c r="V163" s="11" t="str">
        <f>IF(ISERROR(FIND("8",tblSalaries[[#This Row],[How many hours of a day you work on Excel]])),"",8)</f>
        <v/>
      </c>
      <c r="W163" s="11">
        <f>IF(MAX(tblSalaries[[#This Row],[1 hour]:[8 hours]])=0,#N/A,MAX(tblSalaries[[#This Row],[1 hour]:[8 hours]]))</f>
        <v>2</v>
      </c>
      <c r="X163" s="11">
        <f>IF(ISERROR(tblSalaries[[#This Row],[max h]]),1,tblSalaries[[#This Row],[Salary in USD]]/tblSalaries[[#This Row],[max h]]/260)</f>
        <v>144.23076923076923</v>
      </c>
      <c r="Y163" s="11">
        <f>IF(tblSalaries[[#This Row],[Years of Experience]]="",0,"0")</f>
        <v>0</v>
      </c>
      <c r="Z16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3" s="11">
        <f>IF(tblSalaries[[#This Row],[Salary in USD]]&lt;1000,1,0)</f>
        <v>0</v>
      </c>
      <c r="AB163" s="11">
        <f>IF(AND(tblSalaries[[#This Row],[Salary in USD]]&gt;1000,tblSalaries[[#This Row],[Salary in USD]]&lt;2000),1,0)</f>
        <v>0</v>
      </c>
    </row>
    <row r="164" spans="2:28" ht="15" customHeight="1">
      <c r="B164" t="s">
        <v>2167</v>
      </c>
      <c r="C164" s="1">
        <v>41055.032233796293</v>
      </c>
      <c r="D164" s="4">
        <v>58</v>
      </c>
      <c r="E164">
        <v>58000</v>
      </c>
      <c r="F164" t="s">
        <v>6</v>
      </c>
      <c r="G164">
        <f>tblSalaries[[#This Row],[clean Salary (in local currency)]]*VLOOKUP(tblSalaries[[#This Row],[Currency]],tblXrate[],2,FALSE)</f>
        <v>58000</v>
      </c>
      <c r="H164" t="s">
        <v>232</v>
      </c>
      <c r="I164" t="s">
        <v>52</v>
      </c>
      <c r="J164" t="s">
        <v>88</v>
      </c>
      <c r="K164" t="str">
        <f>VLOOKUP(tblSalaries[[#This Row],[Where do you work]],tblCountries[[Actual]:[Mapping]],2,FALSE)</f>
        <v>Canada</v>
      </c>
      <c r="L164" t="s">
        <v>25</v>
      </c>
      <c r="O164" s="10">
        <f>IF(ISERROR(FIND("1",tblSalaries[[#This Row],[How many hours of a day you work on Excel]])),"",1)</f>
        <v>1</v>
      </c>
      <c r="P164" s="11">
        <f>IF(ISERROR(FIND("2",tblSalaries[[#This Row],[How many hours of a day you work on Excel]])),"",2)</f>
        <v>2</v>
      </c>
      <c r="Q164" s="10" t="str">
        <f>IF(ISERROR(FIND("3",tblSalaries[[#This Row],[How many hours of a day you work on Excel]])),"",3)</f>
        <v/>
      </c>
      <c r="R164" s="10" t="str">
        <f>IF(ISERROR(FIND("4",tblSalaries[[#This Row],[How many hours of a day you work on Excel]])),"",4)</f>
        <v/>
      </c>
      <c r="S164" s="10" t="str">
        <f>IF(ISERROR(FIND("5",tblSalaries[[#This Row],[How many hours of a day you work on Excel]])),"",5)</f>
        <v/>
      </c>
      <c r="T164" s="10" t="str">
        <f>IF(ISERROR(FIND("6",tblSalaries[[#This Row],[How many hours of a day you work on Excel]])),"",6)</f>
        <v/>
      </c>
      <c r="U164" s="11" t="str">
        <f>IF(ISERROR(FIND("7",tblSalaries[[#This Row],[How many hours of a day you work on Excel]])),"",7)</f>
        <v/>
      </c>
      <c r="V164" s="11" t="str">
        <f>IF(ISERROR(FIND("8",tblSalaries[[#This Row],[How many hours of a day you work on Excel]])),"",8)</f>
        <v/>
      </c>
      <c r="W164" s="11">
        <f>IF(MAX(tblSalaries[[#This Row],[1 hour]:[8 hours]])=0,#N/A,MAX(tblSalaries[[#This Row],[1 hour]:[8 hours]]))</f>
        <v>2</v>
      </c>
      <c r="X164" s="11">
        <f>IF(ISERROR(tblSalaries[[#This Row],[max h]]),1,tblSalaries[[#This Row],[Salary in USD]]/tblSalaries[[#This Row],[max h]]/260)</f>
        <v>111.53846153846153</v>
      </c>
      <c r="Y164" s="11">
        <f>IF(tblSalaries[[#This Row],[Years of Experience]]="",0,"0")</f>
        <v>0</v>
      </c>
      <c r="Z16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4" s="11">
        <f>IF(tblSalaries[[#This Row],[Salary in USD]]&lt;1000,1,0)</f>
        <v>0</v>
      </c>
      <c r="AB164" s="11">
        <f>IF(AND(tblSalaries[[#This Row],[Salary in USD]]&gt;1000,tblSalaries[[#This Row],[Salary in USD]]&lt;2000),1,0)</f>
        <v>0</v>
      </c>
    </row>
    <row r="165" spans="2:28" ht="15" customHeight="1">
      <c r="B165" t="s">
        <v>2168</v>
      </c>
      <c r="C165" s="1">
        <v>41055.032280092593</v>
      </c>
      <c r="D165" s="4">
        <v>55000</v>
      </c>
      <c r="E165">
        <v>55000</v>
      </c>
      <c r="F165" t="s">
        <v>6</v>
      </c>
      <c r="G165">
        <f>tblSalaries[[#This Row],[clean Salary (in local currency)]]*VLOOKUP(tblSalaries[[#This Row],[Currency]],tblXrate[],2,FALSE)</f>
        <v>55000</v>
      </c>
      <c r="H165" t="s">
        <v>233</v>
      </c>
      <c r="I165" t="s">
        <v>52</v>
      </c>
      <c r="J165" t="s">
        <v>15</v>
      </c>
      <c r="K165" t="str">
        <f>VLOOKUP(tblSalaries[[#This Row],[Where do you work]],tblCountries[[Actual]:[Mapping]],2,FALSE)</f>
        <v>USA</v>
      </c>
      <c r="L165" t="s">
        <v>18</v>
      </c>
      <c r="O165" s="10" t="str">
        <f>IF(ISERROR(FIND("1",tblSalaries[[#This Row],[How many hours of a day you work on Excel]])),"",1)</f>
        <v/>
      </c>
      <c r="P165" s="11">
        <f>IF(ISERROR(FIND("2",tblSalaries[[#This Row],[How many hours of a day you work on Excel]])),"",2)</f>
        <v>2</v>
      </c>
      <c r="Q165" s="10">
        <f>IF(ISERROR(FIND("3",tblSalaries[[#This Row],[How many hours of a day you work on Excel]])),"",3)</f>
        <v>3</v>
      </c>
      <c r="R165" s="10" t="str">
        <f>IF(ISERROR(FIND("4",tblSalaries[[#This Row],[How many hours of a day you work on Excel]])),"",4)</f>
        <v/>
      </c>
      <c r="S165" s="10" t="str">
        <f>IF(ISERROR(FIND("5",tblSalaries[[#This Row],[How many hours of a day you work on Excel]])),"",5)</f>
        <v/>
      </c>
      <c r="T165" s="10" t="str">
        <f>IF(ISERROR(FIND("6",tblSalaries[[#This Row],[How many hours of a day you work on Excel]])),"",6)</f>
        <v/>
      </c>
      <c r="U165" s="11" t="str">
        <f>IF(ISERROR(FIND("7",tblSalaries[[#This Row],[How many hours of a day you work on Excel]])),"",7)</f>
        <v/>
      </c>
      <c r="V165" s="11" t="str">
        <f>IF(ISERROR(FIND("8",tblSalaries[[#This Row],[How many hours of a day you work on Excel]])),"",8)</f>
        <v/>
      </c>
      <c r="W165" s="11">
        <f>IF(MAX(tblSalaries[[#This Row],[1 hour]:[8 hours]])=0,#N/A,MAX(tblSalaries[[#This Row],[1 hour]:[8 hours]]))</f>
        <v>3</v>
      </c>
      <c r="X165" s="11">
        <f>IF(ISERROR(tblSalaries[[#This Row],[max h]]),1,tblSalaries[[#This Row],[Salary in USD]]/tblSalaries[[#This Row],[max h]]/260)</f>
        <v>70.512820512820511</v>
      </c>
      <c r="Y165" s="11">
        <f>IF(tblSalaries[[#This Row],[Years of Experience]]="",0,"0")</f>
        <v>0</v>
      </c>
      <c r="Z16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5" s="11">
        <f>IF(tblSalaries[[#This Row],[Salary in USD]]&lt;1000,1,0)</f>
        <v>0</v>
      </c>
      <c r="AB165" s="11">
        <f>IF(AND(tblSalaries[[#This Row],[Salary in USD]]&gt;1000,tblSalaries[[#This Row],[Salary in USD]]&lt;2000),1,0)</f>
        <v>0</v>
      </c>
    </row>
    <row r="166" spans="2:28" ht="15" customHeight="1">
      <c r="B166" t="s">
        <v>2169</v>
      </c>
      <c r="C166" s="1">
        <v>41055.033125000002</v>
      </c>
      <c r="D166" s="4">
        <v>60000</v>
      </c>
      <c r="E166">
        <v>60000</v>
      </c>
      <c r="F166" t="s">
        <v>6</v>
      </c>
      <c r="G166">
        <f>tblSalaries[[#This Row],[clean Salary (in local currency)]]*VLOOKUP(tblSalaries[[#This Row],[Currency]],tblXrate[],2,FALSE)</f>
        <v>60000</v>
      </c>
      <c r="H166" t="s">
        <v>234</v>
      </c>
      <c r="I166" t="s">
        <v>20</v>
      </c>
      <c r="J166" t="s">
        <v>15</v>
      </c>
      <c r="K166" t="str">
        <f>VLOOKUP(tblSalaries[[#This Row],[Where do you work]],tblCountries[[Actual]:[Mapping]],2,FALSE)</f>
        <v>USA</v>
      </c>
      <c r="L166" t="s">
        <v>9</v>
      </c>
      <c r="O166" s="10" t="str">
        <f>IF(ISERROR(FIND("1",tblSalaries[[#This Row],[How many hours of a day you work on Excel]])),"",1)</f>
        <v/>
      </c>
      <c r="P166" s="11" t="str">
        <f>IF(ISERROR(FIND("2",tblSalaries[[#This Row],[How many hours of a day you work on Excel]])),"",2)</f>
        <v/>
      </c>
      <c r="Q166" s="10" t="str">
        <f>IF(ISERROR(FIND("3",tblSalaries[[#This Row],[How many hours of a day you work on Excel]])),"",3)</f>
        <v/>
      </c>
      <c r="R166" s="10">
        <f>IF(ISERROR(FIND("4",tblSalaries[[#This Row],[How many hours of a day you work on Excel]])),"",4)</f>
        <v>4</v>
      </c>
      <c r="S166" s="10" t="str">
        <f>IF(ISERROR(FIND("5",tblSalaries[[#This Row],[How many hours of a day you work on Excel]])),"",5)</f>
        <v/>
      </c>
      <c r="T166" s="10">
        <f>IF(ISERROR(FIND("6",tblSalaries[[#This Row],[How many hours of a day you work on Excel]])),"",6)</f>
        <v>6</v>
      </c>
      <c r="U166" s="11" t="str">
        <f>IF(ISERROR(FIND("7",tblSalaries[[#This Row],[How many hours of a day you work on Excel]])),"",7)</f>
        <v/>
      </c>
      <c r="V166" s="11" t="str">
        <f>IF(ISERROR(FIND("8",tblSalaries[[#This Row],[How many hours of a day you work on Excel]])),"",8)</f>
        <v/>
      </c>
      <c r="W166" s="11">
        <f>IF(MAX(tblSalaries[[#This Row],[1 hour]:[8 hours]])=0,#N/A,MAX(tblSalaries[[#This Row],[1 hour]:[8 hours]]))</f>
        <v>6</v>
      </c>
      <c r="X166" s="11">
        <f>IF(ISERROR(tblSalaries[[#This Row],[max h]]),1,tblSalaries[[#This Row],[Salary in USD]]/tblSalaries[[#This Row],[max h]]/260)</f>
        <v>38.46153846153846</v>
      </c>
      <c r="Y166" s="11">
        <f>IF(tblSalaries[[#This Row],[Years of Experience]]="",0,"0")</f>
        <v>0</v>
      </c>
      <c r="Z16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6" s="11">
        <f>IF(tblSalaries[[#This Row],[Salary in USD]]&lt;1000,1,0)</f>
        <v>0</v>
      </c>
      <c r="AB166" s="11">
        <f>IF(AND(tblSalaries[[#This Row],[Salary in USD]]&gt;1000,tblSalaries[[#This Row],[Salary in USD]]&lt;2000),1,0)</f>
        <v>0</v>
      </c>
    </row>
    <row r="167" spans="2:28" ht="15" customHeight="1">
      <c r="B167" t="s">
        <v>2170</v>
      </c>
      <c r="C167" s="1">
        <v>41055.033159722225</v>
      </c>
      <c r="D167" s="4" t="s">
        <v>235</v>
      </c>
      <c r="E167">
        <v>1300000</v>
      </c>
      <c r="F167" t="s">
        <v>40</v>
      </c>
      <c r="G167">
        <f>tblSalaries[[#This Row],[clean Salary (in local currency)]]*VLOOKUP(tblSalaries[[#This Row],[Currency]],tblXrate[],2,FALSE)</f>
        <v>23150.291693675339</v>
      </c>
      <c r="H167" t="s">
        <v>52</v>
      </c>
      <c r="I167" t="s">
        <v>52</v>
      </c>
      <c r="J167" t="s">
        <v>8</v>
      </c>
      <c r="K167" t="str">
        <f>VLOOKUP(tblSalaries[[#This Row],[Where do you work]],tblCountries[[Actual]:[Mapping]],2,FALSE)</f>
        <v>India</v>
      </c>
      <c r="L167" t="s">
        <v>9</v>
      </c>
      <c r="O167" s="10" t="str">
        <f>IF(ISERROR(FIND("1",tblSalaries[[#This Row],[How many hours of a day you work on Excel]])),"",1)</f>
        <v/>
      </c>
      <c r="P167" s="11" t="str">
        <f>IF(ISERROR(FIND("2",tblSalaries[[#This Row],[How many hours of a day you work on Excel]])),"",2)</f>
        <v/>
      </c>
      <c r="Q167" s="10" t="str">
        <f>IF(ISERROR(FIND("3",tblSalaries[[#This Row],[How many hours of a day you work on Excel]])),"",3)</f>
        <v/>
      </c>
      <c r="R167" s="10">
        <f>IF(ISERROR(FIND("4",tblSalaries[[#This Row],[How many hours of a day you work on Excel]])),"",4)</f>
        <v>4</v>
      </c>
      <c r="S167" s="10" t="str">
        <f>IF(ISERROR(FIND("5",tblSalaries[[#This Row],[How many hours of a day you work on Excel]])),"",5)</f>
        <v/>
      </c>
      <c r="T167" s="10">
        <f>IF(ISERROR(FIND("6",tblSalaries[[#This Row],[How many hours of a day you work on Excel]])),"",6)</f>
        <v>6</v>
      </c>
      <c r="U167" s="11" t="str">
        <f>IF(ISERROR(FIND("7",tblSalaries[[#This Row],[How many hours of a day you work on Excel]])),"",7)</f>
        <v/>
      </c>
      <c r="V167" s="11" t="str">
        <f>IF(ISERROR(FIND("8",tblSalaries[[#This Row],[How many hours of a day you work on Excel]])),"",8)</f>
        <v/>
      </c>
      <c r="W167" s="11">
        <f>IF(MAX(tblSalaries[[#This Row],[1 hour]:[8 hours]])=0,#N/A,MAX(tblSalaries[[#This Row],[1 hour]:[8 hours]]))</f>
        <v>6</v>
      </c>
      <c r="X167" s="11">
        <f>IF(ISERROR(tblSalaries[[#This Row],[max h]]),1,tblSalaries[[#This Row],[Salary in USD]]/tblSalaries[[#This Row],[max h]]/260)</f>
        <v>14.839930572868807</v>
      </c>
      <c r="Y167" s="11">
        <f>IF(tblSalaries[[#This Row],[Years of Experience]]="",0,"0")</f>
        <v>0</v>
      </c>
      <c r="Z16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7" s="11">
        <f>IF(tblSalaries[[#This Row],[Salary in USD]]&lt;1000,1,0)</f>
        <v>0</v>
      </c>
      <c r="AB167" s="11">
        <f>IF(AND(tblSalaries[[#This Row],[Salary in USD]]&gt;1000,tblSalaries[[#This Row],[Salary in USD]]&lt;2000),1,0)</f>
        <v>0</v>
      </c>
    </row>
    <row r="168" spans="2:28" ht="15" customHeight="1">
      <c r="B168" t="s">
        <v>2171</v>
      </c>
      <c r="C168" s="1">
        <v>41055.033217592594</v>
      </c>
      <c r="D168" s="4">
        <v>107000</v>
      </c>
      <c r="E168">
        <v>107000</v>
      </c>
      <c r="F168" t="s">
        <v>86</v>
      </c>
      <c r="G168">
        <f>tblSalaries[[#This Row],[clean Salary (in local currency)]]*VLOOKUP(tblSalaries[[#This Row],[Currency]],tblXrate[],2,FALSE)</f>
        <v>105219.68296424497</v>
      </c>
      <c r="H168" t="s">
        <v>236</v>
      </c>
      <c r="I168" t="s">
        <v>52</v>
      </c>
      <c r="J168" t="s">
        <v>88</v>
      </c>
      <c r="K168" t="str">
        <f>VLOOKUP(tblSalaries[[#This Row],[Where do you work]],tblCountries[[Actual]:[Mapping]],2,FALSE)</f>
        <v>Canada</v>
      </c>
      <c r="L168" t="s">
        <v>18</v>
      </c>
      <c r="O168" s="10" t="str">
        <f>IF(ISERROR(FIND("1",tblSalaries[[#This Row],[How many hours of a day you work on Excel]])),"",1)</f>
        <v/>
      </c>
      <c r="P168" s="11">
        <f>IF(ISERROR(FIND("2",tblSalaries[[#This Row],[How many hours of a day you work on Excel]])),"",2)</f>
        <v>2</v>
      </c>
      <c r="Q168" s="10">
        <f>IF(ISERROR(FIND("3",tblSalaries[[#This Row],[How many hours of a day you work on Excel]])),"",3)</f>
        <v>3</v>
      </c>
      <c r="R168" s="10" t="str">
        <f>IF(ISERROR(FIND("4",tblSalaries[[#This Row],[How many hours of a day you work on Excel]])),"",4)</f>
        <v/>
      </c>
      <c r="S168" s="10" t="str">
        <f>IF(ISERROR(FIND("5",tblSalaries[[#This Row],[How many hours of a day you work on Excel]])),"",5)</f>
        <v/>
      </c>
      <c r="T168" s="10" t="str">
        <f>IF(ISERROR(FIND("6",tblSalaries[[#This Row],[How many hours of a day you work on Excel]])),"",6)</f>
        <v/>
      </c>
      <c r="U168" s="11" t="str">
        <f>IF(ISERROR(FIND("7",tblSalaries[[#This Row],[How many hours of a day you work on Excel]])),"",7)</f>
        <v/>
      </c>
      <c r="V168" s="11" t="str">
        <f>IF(ISERROR(FIND("8",tblSalaries[[#This Row],[How many hours of a day you work on Excel]])),"",8)</f>
        <v/>
      </c>
      <c r="W168" s="11">
        <f>IF(MAX(tblSalaries[[#This Row],[1 hour]:[8 hours]])=0,#N/A,MAX(tblSalaries[[#This Row],[1 hour]:[8 hours]]))</f>
        <v>3</v>
      </c>
      <c r="X168" s="11">
        <f>IF(ISERROR(tblSalaries[[#This Row],[max h]]),1,tblSalaries[[#This Row],[Salary in USD]]/tblSalaries[[#This Row],[max h]]/260)</f>
        <v>134.89702944133973</v>
      </c>
      <c r="Y168" s="11">
        <f>IF(tblSalaries[[#This Row],[Years of Experience]]="",0,"0")</f>
        <v>0</v>
      </c>
      <c r="Z16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8" s="11">
        <f>IF(tblSalaries[[#This Row],[Salary in USD]]&lt;1000,1,0)</f>
        <v>0</v>
      </c>
      <c r="AB168" s="11">
        <f>IF(AND(tblSalaries[[#This Row],[Salary in USD]]&gt;1000,tblSalaries[[#This Row],[Salary in USD]]&lt;2000),1,0)</f>
        <v>0</v>
      </c>
    </row>
    <row r="169" spans="2:28" ht="15" customHeight="1">
      <c r="B169" t="s">
        <v>2172</v>
      </c>
      <c r="C169" s="1">
        <v>41055.03329861111</v>
      </c>
      <c r="D169" s="4">
        <v>145000</v>
      </c>
      <c r="E169">
        <v>145000</v>
      </c>
      <c r="F169" t="s">
        <v>6</v>
      </c>
      <c r="G169">
        <f>tblSalaries[[#This Row],[clean Salary (in local currency)]]*VLOOKUP(tblSalaries[[#This Row],[Currency]],tblXrate[],2,FALSE)</f>
        <v>145000</v>
      </c>
      <c r="H169" t="s">
        <v>237</v>
      </c>
      <c r="I169" t="s">
        <v>488</v>
      </c>
      <c r="J169" t="s">
        <v>46</v>
      </c>
      <c r="K169" t="str">
        <f>VLOOKUP(tblSalaries[[#This Row],[Where do you work]],tblCountries[[Actual]:[Mapping]],2,FALSE)</f>
        <v>Switzerland</v>
      </c>
      <c r="L169" t="s">
        <v>13</v>
      </c>
      <c r="O169" s="10" t="str">
        <f>IF(ISERROR(FIND("1",tblSalaries[[#This Row],[How many hours of a day you work on Excel]])),"",1)</f>
        <v/>
      </c>
      <c r="P169" s="11" t="str">
        <f>IF(ISERROR(FIND("2",tblSalaries[[#This Row],[How many hours of a day you work on Excel]])),"",2)</f>
        <v/>
      </c>
      <c r="Q169" s="10" t="str">
        <f>IF(ISERROR(FIND("3",tblSalaries[[#This Row],[How many hours of a day you work on Excel]])),"",3)</f>
        <v/>
      </c>
      <c r="R169" s="10" t="str">
        <f>IF(ISERROR(FIND("4",tblSalaries[[#This Row],[How many hours of a day you work on Excel]])),"",4)</f>
        <v/>
      </c>
      <c r="S169" s="10" t="str">
        <f>IF(ISERROR(FIND("5",tblSalaries[[#This Row],[How many hours of a day you work on Excel]])),"",5)</f>
        <v/>
      </c>
      <c r="T169" s="10" t="str">
        <f>IF(ISERROR(FIND("6",tblSalaries[[#This Row],[How many hours of a day you work on Excel]])),"",6)</f>
        <v/>
      </c>
      <c r="U169" s="11" t="str">
        <f>IF(ISERROR(FIND("7",tblSalaries[[#This Row],[How many hours of a day you work on Excel]])),"",7)</f>
        <v/>
      </c>
      <c r="V169" s="11">
        <f>IF(ISERROR(FIND("8",tblSalaries[[#This Row],[How many hours of a day you work on Excel]])),"",8)</f>
        <v>8</v>
      </c>
      <c r="W169" s="11">
        <f>IF(MAX(tblSalaries[[#This Row],[1 hour]:[8 hours]])=0,#N/A,MAX(tblSalaries[[#This Row],[1 hour]:[8 hours]]))</f>
        <v>8</v>
      </c>
      <c r="X169" s="11">
        <f>IF(ISERROR(tblSalaries[[#This Row],[max h]]),1,tblSalaries[[#This Row],[Salary in USD]]/tblSalaries[[#This Row],[max h]]/260)</f>
        <v>69.711538461538467</v>
      </c>
      <c r="Y169" s="11">
        <f>IF(tblSalaries[[#This Row],[Years of Experience]]="",0,"0")</f>
        <v>0</v>
      </c>
      <c r="Z16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69" s="11">
        <f>IF(tblSalaries[[#This Row],[Salary in USD]]&lt;1000,1,0)</f>
        <v>0</v>
      </c>
      <c r="AB169" s="11">
        <f>IF(AND(tblSalaries[[#This Row],[Salary in USD]]&gt;1000,tblSalaries[[#This Row],[Salary in USD]]&lt;2000),1,0)</f>
        <v>0</v>
      </c>
    </row>
    <row r="170" spans="2:28" ht="15" customHeight="1">
      <c r="B170" t="s">
        <v>2173</v>
      </c>
      <c r="C170" s="1">
        <v>41055.033379629633</v>
      </c>
      <c r="D170" s="4">
        <v>22880</v>
      </c>
      <c r="E170">
        <v>22880</v>
      </c>
      <c r="F170" t="s">
        <v>6</v>
      </c>
      <c r="G170">
        <f>tblSalaries[[#This Row],[clean Salary (in local currency)]]*VLOOKUP(tblSalaries[[#This Row],[Currency]],tblXrate[],2,FALSE)</f>
        <v>22880</v>
      </c>
      <c r="H170" t="s">
        <v>238</v>
      </c>
      <c r="I170" t="s">
        <v>310</v>
      </c>
      <c r="J170" t="s">
        <v>15</v>
      </c>
      <c r="K170" t="str">
        <f>VLOOKUP(tblSalaries[[#This Row],[Where do you work]],tblCountries[[Actual]:[Mapping]],2,FALSE)</f>
        <v>USA</v>
      </c>
      <c r="L170" t="s">
        <v>9</v>
      </c>
      <c r="O170" s="10" t="str">
        <f>IF(ISERROR(FIND("1",tblSalaries[[#This Row],[How many hours of a day you work on Excel]])),"",1)</f>
        <v/>
      </c>
      <c r="P170" s="11" t="str">
        <f>IF(ISERROR(FIND("2",tblSalaries[[#This Row],[How many hours of a day you work on Excel]])),"",2)</f>
        <v/>
      </c>
      <c r="Q170" s="10" t="str">
        <f>IF(ISERROR(FIND("3",tblSalaries[[#This Row],[How many hours of a day you work on Excel]])),"",3)</f>
        <v/>
      </c>
      <c r="R170" s="10">
        <f>IF(ISERROR(FIND("4",tblSalaries[[#This Row],[How many hours of a day you work on Excel]])),"",4)</f>
        <v>4</v>
      </c>
      <c r="S170" s="10" t="str">
        <f>IF(ISERROR(FIND("5",tblSalaries[[#This Row],[How many hours of a day you work on Excel]])),"",5)</f>
        <v/>
      </c>
      <c r="T170" s="10">
        <f>IF(ISERROR(FIND("6",tblSalaries[[#This Row],[How many hours of a day you work on Excel]])),"",6)</f>
        <v>6</v>
      </c>
      <c r="U170" s="11" t="str">
        <f>IF(ISERROR(FIND("7",tblSalaries[[#This Row],[How many hours of a day you work on Excel]])),"",7)</f>
        <v/>
      </c>
      <c r="V170" s="11" t="str">
        <f>IF(ISERROR(FIND("8",tblSalaries[[#This Row],[How many hours of a day you work on Excel]])),"",8)</f>
        <v/>
      </c>
      <c r="W170" s="11">
        <f>IF(MAX(tblSalaries[[#This Row],[1 hour]:[8 hours]])=0,#N/A,MAX(tblSalaries[[#This Row],[1 hour]:[8 hours]]))</f>
        <v>6</v>
      </c>
      <c r="X170" s="11">
        <f>IF(ISERROR(tblSalaries[[#This Row],[max h]]),1,tblSalaries[[#This Row],[Salary in USD]]/tblSalaries[[#This Row],[max h]]/260)</f>
        <v>14.666666666666668</v>
      </c>
      <c r="Y170" s="11">
        <f>IF(tblSalaries[[#This Row],[Years of Experience]]="",0,"0")</f>
        <v>0</v>
      </c>
      <c r="Z17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0" s="11">
        <f>IF(tblSalaries[[#This Row],[Salary in USD]]&lt;1000,1,0)</f>
        <v>0</v>
      </c>
      <c r="AB170" s="11">
        <f>IF(AND(tblSalaries[[#This Row],[Salary in USD]]&gt;1000,tblSalaries[[#This Row],[Salary in USD]]&lt;2000),1,0)</f>
        <v>0</v>
      </c>
    </row>
    <row r="171" spans="2:28" ht="15" customHeight="1">
      <c r="B171" t="s">
        <v>2174</v>
      </c>
      <c r="C171" s="1">
        <v>41055.033414351848</v>
      </c>
      <c r="D171" s="4">
        <v>80000</v>
      </c>
      <c r="E171">
        <v>80000</v>
      </c>
      <c r="F171" t="s">
        <v>6</v>
      </c>
      <c r="G171">
        <f>tblSalaries[[#This Row],[clean Salary (in local currency)]]*VLOOKUP(tblSalaries[[#This Row],[Currency]],tblXrate[],2,FALSE)</f>
        <v>80000</v>
      </c>
      <c r="H171" t="s">
        <v>239</v>
      </c>
      <c r="I171" t="s">
        <v>356</v>
      </c>
      <c r="J171" t="s">
        <v>15</v>
      </c>
      <c r="K171" t="str">
        <f>VLOOKUP(tblSalaries[[#This Row],[Where do you work]],tblCountries[[Actual]:[Mapping]],2,FALSE)</f>
        <v>USA</v>
      </c>
      <c r="L171" t="s">
        <v>9</v>
      </c>
      <c r="O171" s="10" t="str">
        <f>IF(ISERROR(FIND("1",tblSalaries[[#This Row],[How many hours of a day you work on Excel]])),"",1)</f>
        <v/>
      </c>
      <c r="P171" s="11" t="str">
        <f>IF(ISERROR(FIND("2",tblSalaries[[#This Row],[How many hours of a day you work on Excel]])),"",2)</f>
        <v/>
      </c>
      <c r="Q171" s="10" t="str">
        <f>IF(ISERROR(FIND("3",tblSalaries[[#This Row],[How many hours of a day you work on Excel]])),"",3)</f>
        <v/>
      </c>
      <c r="R171" s="10">
        <f>IF(ISERROR(FIND("4",tblSalaries[[#This Row],[How many hours of a day you work on Excel]])),"",4)</f>
        <v>4</v>
      </c>
      <c r="S171" s="10" t="str">
        <f>IF(ISERROR(FIND("5",tblSalaries[[#This Row],[How many hours of a day you work on Excel]])),"",5)</f>
        <v/>
      </c>
      <c r="T171" s="10">
        <f>IF(ISERROR(FIND("6",tblSalaries[[#This Row],[How many hours of a day you work on Excel]])),"",6)</f>
        <v>6</v>
      </c>
      <c r="U171" s="11" t="str">
        <f>IF(ISERROR(FIND("7",tblSalaries[[#This Row],[How many hours of a day you work on Excel]])),"",7)</f>
        <v/>
      </c>
      <c r="V171" s="11" t="str">
        <f>IF(ISERROR(FIND("8",tblSalaries[[#This Row],[How many hours of a day you work on Excel]])),"",8)</f>
        <v/>
      </c>
      <c r="W171" s="11">
        <f>IF(MAX(tblSalaries[[#This Row],[1 hour]:[8 hours]])=0,#N/A,MAX(tblSalaries[[#This Row],[1 hour]:[8 hours]]))</f>
        <v>6</v>
      </c>
      <c r="X171" s="11">
        <f>IF(ISERROR(tblSalaries[[#This Row],[max h]]),1,tblSalaries[[#This Row],[Salary in USD]]/tblSalaries[[#This Row],[max h]]/260)</f>
        <v>51.282051282051285</v>
      </c>
      <c r="Y171" s="11">
        <f>IF(tblSalaries[[#This Row],[Years of Experience]]="",0,"0")</f>
        <v>0</v>
      </c>
      <c r="Z17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1" s="11">
        <f>IF(tblSalaries[[#This Row],[Salary in USD]]&lt;1000,1,0)</f>
        <v>0</v>
      </c>
      <c r="AB171" s="11">
        <f>IF(AND(tblSalaries[[#This Row],[Salary in USD]]&gt;1000,tblSalaries[[#This Row],[Salary in USD]]&lt;2000),1,0)</f>
        <v>0</v>
      </c>
    </row>
    <row r="172" spans="2:28" ht="15" customHeight="1">
      <c r="B172" t="s">
        <v>2175</v>
      </c>
      <c r="C172" s="1">
        <v>41055.033460648148</v>
      </c>
      <c r="D172" s="4" t="s">
        <v>240</v>
      </c>
      <c r="E172">
        <v>500000</v>
      </c>
      <c r="F172" t="s">
        <v>40</v>
      </c>
      <c r="G172">
        <f>tblSalaries[[#This Row],[clean Salary (in local currency)]]*VLOOKUP(tblSalaries[[#This Row],[Currency]],tblXrate[],2,FALSE)</f>
        <v>8903.9583437212841</v>
      </c>
      <c r="H172" t="s">
        <v>241</v>
      </c>
      <c r="I172" t="s">
        <v>20</v>
      </c>
      <c r="J172" t="s">
        <v>8</v>
      </c>
      <c r="K172" t="str">
        <f>VLOOKUP(tblSalaries[[#This Row],[Where do you work]],tblCountries[[Actual]:[Mapping]],2,FALSE)</f>
        <v>India</v>
      </c>
      <c r="L172" t="s">
        <v>18</v>
      </c>
      <c r="O172" s="10" t="str">
        <f>IF(ISERROR(FIND("1",tblSalaries[[#This Row],[How many hours of a day you work on Excel]])),"",1)</f>
        <v/>
      </c>
      <c r="P172" s="11">
        <f>IF(ISERROR(FIND("2",tblSalaries[[#This Row],[How many hours of a day you work on Excel]])),"",2)</f>
        <v>2</v>
      </c>
      <c r="Q172" s="10">
        <f>IF(ISERROR(FIND("3",tblSalaries[[#This Row],[How many hours of a day you work on Excel]])),"",3)</f>
        <v>3</v>
      </c>
      <c r="R172" s="10" t="str">
        <f>IF(ISERROR(FIND("4",tblSalaries[[#This Row],[How many hours of a day you work on Excel]])),"",4)</f>
        <v/>
      </c>
      <c r="S172" s="10" t="str">
        <f>IF(ISERROR(FIND("5",tblSalaries[[#This Row],[How many hours of a day you work on Excel]])),"",5)</f>
        <v/>
      </c>
      <c r="T172" s="10" t="str">
        <f>IF(ISERROR(FIND("6",tblSalaries[[#This Row],[How many hours of a day you work on Excel]])),"",6)</f>
        <v/>
      </c>
      <c r="U172" s="11" t="str">
        <f>IF(ISERROR(FIND("7",tblSalaries[[#This Row],[How many hours of a day you work on Excel]])),"",7)</f>
        <v/>
      </c>
      <c r="V172" s="11" t="str">
        <f>IF(ISERROR(FIND("8",tblSalaries[[#This Row],[How many hours of a day you work on Excel]])),"",8)</f>
        <v/>
      </c>
      <c r="W172" s="11">
        <f>IF(MAX(tblSalaries[[#This Row],[1 hour]:[8 hours]])=0,#N/A,MAX(tblSalaries[[#This Row],[1 hour]:[8 hours]]))</f>
        <v>3</v>
      </c>
      <c r="X172" s="11">
        <f>IF(ISERROR(tblSalaries[[#This Row],[max h]]),1,tblSalaries[[#This Row],[Salary in USD]]/tblSalaries[[#This Row],[max h]]/260)</f>
        <v>11.415331209899081</v>
      </c>
      <c r="Y172" s="11">
        <f>IF(tblSalaries[[#This Row],[Years of Experience]]="",0,"0")</f>
        <v>0</v>
      </c>
      <c r="Z17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2" s="11">
        <f>IF(tblSalaries[[#This Row],[Salary in USD]]&lt;1000,1,0)</f>
        <v>0</v>
      </c>
      <c r="AB172" s="11">
        <f>IF(AND(tblSalaries[[#This Row],[Salary in USD]]&gt;1000,tblSalaries[[#This Row],[Salary in USD]]&lt;2000),1,0)</f>
        <v>0</v>
      </c>
    </row>
    <row r="173" spans="2:28" ht="15" customHeight="1">
      <c r="B173" t="s">
        <v>2176</v>
      </c>
      <c r="C173" s="1">
        <v>41055.033865740741</v>
      </c>
      <c r="D173" s="4">
        <v>90000</v>
      </c>
      <c r="E173">
        <v>90000</v>
      </c>
      <c r="F173" t="s">
        <v>86</v>
      </c>
      <c r="G173">
        <f>tblSalaries[[#This Row],[clean Salary (in local currency)]]*VLOOKUP(tblSalaries[[#This Row],[Currency]],tblXrate[],2,FALSE)</f>
        <v>88502.537072729421</v>
      </c>
      <c r="H173" t="s">
        <v>242</v>
      </c>
      <c r="I173" t="s">
        <v>20</v>
      </c>
      <c r="J173" t="s">
        <v>88</v>
      </c>
      <c r="K173" t="str">
        <f>VLOOKUP(tblSalaries[[#This Row],[Where do you work]],tblCountries[[Actual]:[Mapping]],2,FALSE)</f>
        <v>Canada</v>
      </c>
      <c r="L173" t="s">
        <v>9</v>
      </c>
      <c r="O173" s="10" t="str">
        <f>IF(ISERROR(FIND("1",tblSalaries[[#This Row],[How many hours of a day you work on Excel]])),"",1)</f>
        <v/>
      </c>
      <c r="P173" s="11" t="str">
        <f>IF(ISERROR(FIND("2",tblSalaries[[#This Row],[How many hours of a day you work on Excel]])),"",2)</f>
        <v/>
      </c>
      <c r="Q173" s="10" t="str">
        <f>IF(ISERROR(FIND("3",tblSalaries[[#This Row],[How many hours of a day you work on Excel]])),"",3)</f>
        <v/>
      </c>
      <c r="R173" s="10">
        <f>IF(ISERROR(FIND("4",tblSalaries[[#This Row],[How many hours of a day you work on Excel]])),"",4)</f>
        <v>4</v>
      </c>
      <c r="S173" s="10" t="str">
        <f>IF(ISERROR(FIND("5",tblSalaries[[#This Row],[How many hours of a day you work on Excel]])),"",5)</f>
        <v/>
      </c>
      <c r="T173" s="10">
        <f>IF(ISERROR(FIND("6",tblSalaries[[#This Row],[How many hours of a day you work on Excel]])),"",6)</f>
        <v>6</v>
      </c>
      <c r="U173" s="11" t="str">
        <f>IF(ISERROR(FIND("7",tblSalaries[[#This Row],[How many hours of a day you work on Excel]])),"",7)</f>
        <v/>
      </c>
      <c r="V173" s="11" t="str">
        <f>IF(ISERROR(FIND("8",tblSalaries[[#This Row],[How many hours of a day you work on Excel]])),"",8)</f>
        <v/>
      </c>
      <c r="W173" s="11">
        <f>IF(MAX(tblSalaries[[#This Row],[1 hour]:[8 hours]])=0,#N/A,MAX(tblSalaries[[#This Row],[1 hour]:[8 hours]]))</f>
        <v>6</v>
      </c>
      <c r="X173" s="11">
        <f>IF(ISERROR(tblSalaries[[#This Row],[max h]]),1,tblSalaries[[#This Row],[Salary in USD]]/tblSalaries[[#This Row],[max h]]/260)</f>
        <v>56.732395559441933</v>
      </c>
      <c r="Y173" s="11">
        <f>IF(tblSalaries[[#This Row],[Years of Experience]]="",0,"0")</f>
        <v>0</v>
      </c>
      <c r="Z17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3" s="11">
        <f>IF(tblSalaries[[#This Row],[Salary in USD]]&lt;1000,1,0)</f>
        <v>0</v>
      </c>
      <c r="AB173" s="11">
        <f>IF(AND(tblSalaries[[#This Row],[Salary in USD]]&gt;1000,tblSalaries[[#This Row],[Salary in USD]]&lt;2000),1,0)</f>
        <v>0</v>
      </c>
    </row>
    <row r="174" spans="2:28" ht="15" customHeight="1">
      <c r="B174" t="s">
        <v>2177</v>
      </c>
      <c r="C174" s="1">
        <v>41055.033888888887</v>
      </c>
      <c r="D174" s="4">
        <v>180000</v>
      </c>
      <c r="E174">
        <v>180000</v>
      </c>
      <c r="F174" t="s">
        <v>40</v>
      </c>
      <c r="G174">
        <f>tblSalaries[[#This Row],[clean Salary (in local currency)]]*VLOOKUP(tblSalaries[[#This Row],[Currency]],tblXrate[],2,FALSE)</f>
        <v>3205.4250037396623</v>
      </c>
      <c r="H174" t="s">
        <v>243</v>
      </c>
      <c r="I174" t="s">
        <v>20</v>
      </c>
      <c r="J174" t="s">
        <v>8</v>
      </c>
      <c r="K174" t="str">
        <f>VLOOKUP(tblSalaries[[#This Row],[Where do you work]],tblCountries[[Actual]:[Mapping]],2,FALSE)</f>
        <v>India</v>
      </c>
      <c r="L174" t="s">
        <v>9</v>
      </c>
      <c r="O174" s="10" t="str">
        <f>IF(ISERROR(FIND("1",tblSalaries[[#This Row],[How many hours of a day you work on Excel]])),"",1)</f>
        <v/>
      </c>
      <c r="P174" s="11" t="str">
        <f>IF(ISERROR(FIND("2",tblSalaries[[#This Row],[How many hours of a day you work on Excel]])),"",2)</f>
        <v/>
      </c>
      <c r="Q174" s="10" t="str">
        <f>IF(ISERROR(FIND("3",tblSalaries[[#This Row],[How many hours of a day you work on Excel]])),"",3)</f>
        <v/>
      </c>
      <c r="R174" s="10">
        <f>IF(ISERROR(FIND("4",tblSalaries[[#This Row],[How many hours of a day you work on Excel]])),"",4)</f>
        <v>4</v>
      </c>
      <c r="S174" s="10" t="str">
        <f>IF(ISERROR(FIND("5",tblSalaries[[#This Row],[How many hours of a day you work on Excel]])),"",5)</f>
        <v/>
      </c>
      <c r="T174" s="10">
        <f>IF(ISERROR(FIND("6",tblSalaries[[#This Row],[How many hours of a day you work on Excel]])),"",6)</f>
        <v>6</v>
      </c>
      <c r="U174" s="11" t="str">
        <f>IF(ISERROR(FIND("7",tblSalaries[[#This Row],[How many hours of a day you work on Excel]])),"",7)</f>
        <v/>
      </c>
      <c r="V174" s="11" t="str">
        <f>IF(ISERROR(FIND("8",tblSalaries[[#This Row],[How many hours of a day you work on Excel]])),"",8)</f>
        <v/>
      </c>
      <c r="W174" s="11">
        <f>IF(MAX(tblSalaries[[#This Row],[1 hour]:[8 hours]])=0,#N/A,MAX(tblSalaries[[#This Row],[1 hour]:[8 hours]]))</f>
        <v>6</v>
      </c>
      <c r="X174" s="11">
        <f>IF(ISERROR(tblSalaries[[#This Row],[max h]]),1,tblSalaries[[#This Row],[Salary in USD]]/tblSalaries[[#This Row],[max h]]/260)</f>
        <v>2.0547596177818348</v>
      </c>
      <c r="Y174" s="11">
        <f>IF(tblSalaries[[#This Row],[Years of Experience]]="",0,"0")</f>
        <v>0</v>
      </c>
      <c r="Z17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4" s="11">
        <f>IF(tblSalaries[[#This Row],[Salary in USD]]&lt;1000,1,0)</f>
        <v>0</v>
      </c>
      <c r="AB174" s="11">
        <f>IF(AND(tblSalaries[[#This Row],[Salary in USD]]&gt;1000,tblSalaries[[#This Row],[Salary in USD]]&lt;2000),1,0)</f>
        <v>0</v>
      </c>
    </row>
    <row r="175" spans="2:28" ht="15" customHeight="1">
      <c r="B175" t="s">
        <v>2178</v>
      </c>
      <c r="C175" s="1">
        <v>41055.033888888887</v>
      </c>
      <c r="D175" s="4">
        <v>46584</v>
      </c>
      <c r="E175">
        <v>46584</v>
      </c>
      <c r="F175" t="s">
        <v>6</v>
      </c>
      <c r="G175">
        <f>tblSalaries[[#This Row],[clean Salary (in local currency)]]*VLOOKUP(tblSalaries[[#This Row],[Currency]],tblXrate[],2,FALSE)</f>
        <v>46584</v>
      </c>
      <c r="H175" t="s">
        <v>244</v>
      </c>
      <c r="I175" t="s">
        <v>20</v>
      </c>
      <c r="J175" t="s">
        <v>15</v>
      </c>
      <c r="K175" t="str">
        <f>VLOOKUP(tblSalaries[[#This Row],[Where do you work]],tblCountries[[Actual]:[Mapping]],2,FALSE)</f>
        <v>USA</v>
      </c>
      <c r="L175" t="s">
        <v>9</v>
      </c>
      <c r="O175" s="10" t="str">
        <f>IF(ISERROR(FIND("1",tblSalaries[[#This Row],[How many hours of a day you work on Excel]])),"",1)</f>
        <v/>
      </c>
      <c r="P175" s="11" t="str">
        <f>IF(ISERROR(FIND("2",tblSalaries[[#This Row],[How many hours of a day you work on Excel]])),"",2)</f>
        <v/>
      </c>
      <c r="Q175" s="10" t="str">
        <f>IF(ISERROR(FIND("3",tblSalaries[[#This Row],[How many hours of a day you work on Excel]])),"",3)</f>
        <v/>
      </c>
      <c r="R175" s="10">
        <f>IF(ISERROR(FIND("4",tblSalaries[[#This Row],[How many hours of a day you work on Excel]])),"",4)</f>
        <v>4</v>
      </c>
      <c r="S175" s="10" t="str">
        <f>IF(ISERROR(FIND("5",tblSalaries[[#This Row],[How many hours of a day you work on Excel]])),"",5)</f>
        <v/>
      </c>
      <c r="T175" s="10">
        <f>IF(ISERROR(FIND("6",tblSalaries[[#This Row],[How many hours of a day you work on Excel]])),"",6)</f>
        <v>6</v>
      </c>
      <c r="U175" s="11" t="str">
        <f>IF(ISERROR(FIND("7",tblSalaries[[#This Row],[How many hours of a day you work on Excel]])),"",7)</f>
        <v/>
      </c>
      <c r="V175" s="11" t="str">
        <f>IF(ISERROR(FIND("8",tblSalaries[[#This Row],[How many hours of a day you work on Excel]])),"",8)</f>
        <v/>
      </c>
      <c r="W175" s="11">
        <f>IF(MAX(tblSalaries[[#This Row],[1 hour]:[8 hours]])=0,#N/A,MAX(tblSalaries[[#This Row],[1 hour]:[8 hours]]))</f>
        <v>6</v>
      </c>
      <c r="X175" s="11">
        <f>IF(ISERROR(tblSalaries[[#This Row],[max h]]),1,tblSalaries[[#This Row],[Salary in USD]]/tblSalaries[[#This Row],[max h]]/260)</f>
        <v>29.861538461538462</v>
      </c>
      <c r="Y175" s="11">
        <f>IF(tblSalaries[[#This Row],[Years of Experience]]="",0,"0")</f>
        <v>0</v>
      </c>
      <c r="Z17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5" s="11">
        <f>IF(tblSalaries[[#This Row],[Salary in USD]]&lt;1000,1,0)</f>
        <v>0</v>
      </c>
      <c r="AB175" s="11">
        <f>IF(AND(tblSalaries[[#This Row],[Salary in USD]]&gt;1000,tblSalaries[[#This Row],[Salary in USD]]&lt;2000),1,0)</f>
        <v>0</v>
      </c>
    </row>
    <row r="176" spans="2:28" ht="15" customHeight="1">
      <c r="B176" t="s">
        <v>2179</v>
      </c>
      <c r="C176" s="1">
        <v>41055.033888888887</v>
      </c>
      <c r="D176" s="4">
        <v>67000</v>
      </c>
      <c r="E176">
        <v>67000</v>
      </c>
      <c r="F176" t="s">
        <v>6</v>
      </c>
      <c r="G176">
        <f>tblSalaries[[#This Row],[clean Salary (in local currency)]]*VLOOKUP(tblSalaries[[#This Row],[Currency]],tblXrate[],2,FALSE)</f>
        <v>67000</v>
      </c>
      <c r="H176" t="s">
        <v>245</v>
      </c>
      <c r="I176" t="s">
        <v>20</v>
      </c>
      <c r="J176" t="s">
        <v>15</v>
      </c>
      <c r="K176" t="str">
        <f>VLOOKUP(tblSalaries[[#This Row],[Where do you work]],tblCountries[[Actual]:[Mapping]],2,FALSE)</f>
        <v>USA</v>
      </c>
      <c r="L176" t="s">
        <v>9</v>
      </c>
      <c r="O176" s="10" t="str">
        <f>IF(ISERROR(FIND("1",tblSalaries[[#This Row],[How many hours of a day you work on Excel]])),"",1)</f>
        <v/>
      </c>
      <c r="P176" s="11" t="str">
        <f>IF(ISERROR(FIND("2",tblSalaries[[#This Row],[How many hours of a day you work on Excel]])),"",2)</f>
        <v/>
      </c>
      <c r="Q176" s="10" t="str">
        <f>IF(ISERROR(FIND("3",tblSalaries[[#This Row],[How many hours of a day you work on Excel]])),"",3)</f>
        <v/>
      </c>
      <c r="R176" s="10">
        <f>IF(ISERROR(FIND("4",tblSalaries[[#This Row],[How many hours of a day you work on Excel]])),"",4)</f>
        <v>4</v>
      </c>
      <c r="S176" s="10" t="str">
        <f>IF(ISERROR(FIND("5",tblSalaries[[#This Row],[How many hours of a day you work on Excel]])),"",5)</f>
        <v/>
      </c>
      <c r="T176" s="10">
        <f>IF(ISERROR(FIND("6",tblSalaries[[#This Row],[How many hours of a day you work on Excel]])),"",6)</f>
        <v>6</v>
      </c>
      <c r="U176" s="11" t="str">
        <f>IF(ISERROR(FIND("7",tblSalaries[[#This Row],[How many hours of a day you work on Excel]])),"",7)</f>
        <v/>
      </c>
      <c r="V176" s="11" t="str">
        <f>IF(ISERROR(FIND("8",tblSalaries[[#This Row],[How many hours of a day you work on Excel]])),"",8)</f>
        <v/>
      </c>
      <c r="W176" s="11">
        <f>IF(MAX(tblSalaries[[#This Row],[1 hour]:[8 hours]])=0,#N/A,MAX(tblSalaries[[#This Row],[1 hour]:[8 hours]]))</f>
        <v>6</v>
      </c>
      <c r="X176" s="11">
        <f>IF(ISERROR(tblSalaries[[#This Row],[max h]]),1,tblSalaries[[#This Row],[Salary in USD]]/tblSalaries[[#This Row],[max h]]/260)</f>
        <v>42.948717948717949</v>
      </c>
      <c r="Y176" s="11">
        <f>IF(tblSalaries[[#This Row],[Years of Experience]]="",0,"0")</f>
        <v>0</v>
      </c>
      <c r="Z17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6" s="11">
        <f>IF(tblSalaries[[#This Row],[Salary in USD]]&lt;1000,1,0)</f>
        <v>0</v>
      </c>
      <c r="AB176" s="11">
        <f>IF(AND(tblSalaries[[#This Row],[Salary in USD]]&gt;1000,tblSalaries[[#This Row],[Salary in USD]]&lt;2000),1,0)</f>
        <v>0</v>
      </c>
    </row>
    <row r="177" spans="2:28" ht="15" customHeight="1">
      <c r="B177" t="s">
        <v>2180</v>
      </c>
      <c r="C177" s="1">
        <v>41055.033993055556</v>
      </c>
      <c r="D177" s="4" t="s">
        <v>246</v>
      </c>
      <c r="E177">
        <v>1100000</v>
      </c>
      <c r="F177" t="s">
        <v>40</v>
      </c>
      <c r="G177">
        <f>tblSalaries[[#This Row],[clean Salary (in local currency)]]*VLOOKUP(tblSalaries[[#This Row],[Currency]],tblXrate[],2,FALSE)</f>
        <v>19588.708356186824</v>
      </c>
      <c r="H177" t="s">
        <v>247</v>
      </c>
      <c r="I177" t="s">
        <v>52</v>
      </c>
      <c r="J177" t="s">
        <v>8</v>
      </c>
      <c r="K177" t="str">
        <f>VLOOKUP(tblSalaries[[#This Row],[Where do you work]],tblCountries[[Actual]:[Mapping]],2,FALSE)</f>
        <v>India</v>
      </c>
      <c r="L177" t="s">
        <v>9</v>
      </c>
      <c r="O177" s="10" t="str">
        <f>IF(ISERROR(FIND("1",tblSalaries[[#This Row],[How many hours of a day you work on Excel]])),"",1)</f>
        <v/>
      </c>
      <c r="P177" s="11" t="str">
        <f>IF(ISERROR(FIND("2",tblSalaries[[#This Row],[How many hours of a day you work on Excel]])),"",2)</f>
        <v/>
      </c>
      <c r="Q177" s="10" t="str">
        <f>IF(ISERROR(FIND("3",tblSalaries[[#This Row],[How many hours of a day you work on Excel]])),"",3)</f>
        <v/>
      </c>
      <c r="R177" s="10">
        <f>IF(ISERROR(FIND("4",tblSalaries[[#This Row],[How many hours of a day you work on Excel]])),"",4)</f>
        <v>4</v>
      </c>
      <c r="S177" s="10" t="str">
        <f>IF(ISERROR(FIND("5",tblSalaries[[#This Row],[How many hours of a day you work on Excel]])),"",5)</f>
        <v/>
      </c>
      <c r="T177" s="10">
        <f>IF(ISERROR(FIND("6",tblSalaries[[#This Row],[How many hours of a day you work on Excel]])),"",6)</f>
        <v>6</v>
      </c>
      <c r="U177" s="11" t="str">
        <f>IF(ISERROR(FIND("7",tblSalaries[[#This Row],[How many hours of a day you work on Excel]])),"",7)</f>
        <v/>
      </c>
      <c r="V177" s="11" t="str">
        <f>IF(ISERROR(FIND("8",tblSalaries[[#This Row],[How many hours of a day you work on Excel]])),"",8)</f>
        <v/>
      </c>
      <c r="W177" s="11">
        <f>IF(MAX(tblSalaries[[#This Row],[1 hour]:[8 hours]])=0,#N/A,MAX(tblSalaries[[#This Row],[1 hour]:[8 hours]]))</f>
        <v>6</v>
      </c>
      <c r="X177" s="11">
        <f>IF(ISERROR(tblSalaries[[#This Row],[max h]]),1,tblSalaries[[#This Row],[Salary in USD]]/tblSalaries[[#This Row],[max h]]/260)</f>
        <v>12.55686433088899</v>
      </c>
      <c r="Y177" s="11">
        <f>IF(tblSalaries[[#This Row],[Years of Experience]]="",0,"0")</f>
        <v>0</v>
      </c>
      <c r="Z17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7" s="11">
        <f>IF(tblSalaries[[#This Row],[Salary in USD]]&lt;1000,1,0)</f>
        <v>0</v>
      </c>
      <c r="AB177" s="11">
        <f>IF(AND(tblSalaries[[#This Row],[Salary in USD]]&gt;1000,tblSalaries[[#This Row],[Salary in USD]]&lt;2000),1,0)</f>
        <v>0</v>
      </c>
    </row>
    <row r="178" spans="2:28" ht="15" customHeight="1">
      <c r="B178" t="s">
        <v>2181</v>
      </c>
      <c r="C178" s="1">
        <v>41055.034236111111</v>
      </c>
      <c r="D178" s="4">
        <v>92000</v>
      </c>
      <c r="E178">
        <v>92000</v>
      </c>
      <c r="F178" t="s">
        <v>6</v>
      </c>
      <c r="G178">
        <f>tblSalaries[[#This Row],[clean Salary (in local currency)]]*VLOOKUP(tblSalaries[[#This Row],[Currency]],tblXrate[],2,FALSE)</f>
        <v>92000</v>
      </c>
      <c r="H178" t="s">
        <v>248</v>
      </c>
      <c r="I178" t="s">
        <v>279</v>
      </c>
      <c r="J178" t="s">
        <v>15</v>
      </c>
      <c r="K178" t="str">
        <f>VLOOKUP(tblSalaries[[#This Row],[Where do you work]],tblCountries[[Actual]:[Mapping]],2,FALSE)</f>
        <v>USA</v>
      </c>
      <c r="L178" t="s">
        <v>9</v>
      </c>
      <c r="O178" s="10" t="str">
        <f>IF(ISERROR(FIND("1",tblSalaries[[#This Row],[How many hours of a day you work on Excel]])),"",1)</f>
        <v/>
      </c>
      <c r="P178" s="11" t="str">
        <f>IF(ISERROR(FIND("2",tblSalaries[[#This Row],[How many hours of a day you work on Excel]])),"",2)</f>
        <v/>
      </c>
      <c r="Q178" s="10" t="str">
        <f>IF(ISERROR(FIND("3",tblSalaries[[#This Row],[How many hours of a day you work on Excel]])),"",3)</f>
        <v/>
      </c>
      <c r="R178" s="10">
        <f>IF(ISERROR(FIND("4",tblSalaries[[#This Row],[How many hours of a day you work on Excel]])),"",4)</f>
        <v>4</v>
      </c>
      <c r="S178" s="10" t="str">
        <f>IF(ISERROR(FIND("5",tblSalaries[[#This Row],[How many hours of a day you work on Excel]])),"",5)</f>
        <v/>
      </c>
      <c r="T178" s="10">
        <f>IF(ISERROR(FIND("6",tblSalaries[[#This Row],[How many hours of a day you work on Excel]])),"",6)</f>
        <v>6</v>
      </c>
      <c r="U178" s="11" t="str">
        <f>IF(ISERROR(FIND("7",tblSalaries[[#This Row],[How many hours of a day you work on Excel]])),"",7)</f>
        <v/>
      </c>
      <c r="V178" s="11" t="str">
        <f>IF(ISERROR(FIND("8",tblSalaries[[#This Row],[How many hours of a day you work on Excel]])),"",8)</f>
        <v/>
      </c>
      <c r="W178" s="11">
        <f>IF(MAX(tblSalaries[[#This Row],[1 hour]:[8 hours]])=0,#N/A,MAX(tblSalaries[[#This Row],[1 hour]:[8 hours]]))</f>
        <v>6</v>
      </c>
      <c r="X178" s="11">
        <f>IF(ISERROR(tblSalaries[[#This Row],[max h]]),1,tblSalaries[[#This Row],[Salary in USD]]/tblSalaries[[#This Row],[max h]]/260)</f>
        <v>58.974358974358978</v>
      </c>
      <c r="Y178" s="11">
        <f>IF(tblSalaries[[#This Row],[Years of Experience]]="",0,"0")</f>
        <v>0</v>
      </c>
      <c r="Z17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8" s="11">
        <f>IF(tblSalaries[[#This Row],[Salary in USD]]&lt;1000,1,0)</f>
        <v>0</v>
      </c>
      <c r="AB178" s="11">
        <f>IF(AND(tblSalaries[[#This Row],[Salary in USD]]&gt;1000,tblSalaries[[#This Row],[Salary in USD]]&lt;2000),1,0)</f>
        <v>0</v>
      </c>
    </row>
    <row r="179" spans="2:28" ht="15" customHeight="1">
      <c r="B179" t="s">
        <v>2182</v>
      </c>
      <c r="C179" s="1">
        <v>41055.034270833334</v>
      </c>
      <c r="D179" s="4">
        <v>75000</v>
      </c>
      <c r="E179">
        <v>75000</v>
      </c>
      <c r="F179" t="s">
        <v>6</v>
      </c>
      <c r="G179">
        <f>tblSalaries[[#This Row],[clean Salary (in local currency)]]*VLOOKUP(tblSalaries[[#This Row],[Currency]],tblXrate[],2,FALSE)</f>
        <v>75000</v>
      </c>
      <c r="H179" t="s">
        <v>249</v>
      </c>
      <c r="I179" t="s">
        <v>67</v>
      </c>
      <c r="J179" t="s">
        <v>15</v>
      </c>
      <c r="K179" t="str">
        <f>VLOOKUP(tblSalaries[[#This Row],[Where do you work]],tblCountries[[Actual]:[Mapping]],2,FALSE)</f>
        <v>USA</v>
      </c>
      <c r="L179" t="s">
        <v>13</v>
      </c>
      <c r="O179" s="10" t="str">
        <f>IF(ISERROR(FIND("1",tblSalaries[[#This Row],[How many hours of a day you work on Excel]])),"",1)</f>
        <v/>
      </c>
      <c r="P179" s="11" t="str">
        <f>IF(ISERROR(FIND("2",tblSalaries[[#This Row],[How many hours of a day you work on Excel]])),"",2)</f>
        <v/>
      </c>
      <c r="Q179" s="10" t="str">
        <f>IF(ISERROR(FIND("3",tblSalaries[[#This Row],[How many hours of a day you work on Excel]])),"",3)</f>
        <v/>
      </c>
      <c r="R179" s="10" t="str">
        <f>IF(ISERROR(FIND("4",tblSalaries[[#This Row],[How many hours of a day you work on Excel]])),"",4)</f>
        <v/>
      </c>
      <c r="S179" s="10" t="str">
        <f>IF(ISERROR(FIND("5",tblSalaries[[#This Row],[How many hours of a day you work on Excel]])),"",5)</f>
        <v/>
      </c>
      <c r="T179" s="10" t="str">
        <f>IF(ISERROR(FIND("6",tblSalaries[[#This Row],[How many hours of a day you work on Excel]])),"",6)</f>
        <v/>
      </c>
      <c r="U179" s="11" t="str">
        <f>IF(ISERROR(FIND("7",tblSalaries[[#This Row],[How many hours of a day you work on Excel]])),"",7)</f>
        <v/>
      </c>
      <c r="V179" s="11">
        <f>IF(ISERROR(FIND("8",tblSalaries[[#This Row],[How many hours of a day you work on Excel]])),"",8)</f>
        <v>8</v>
      </c>
      <c r="W179" s="11">
        <f>IF(MAX(tblSalaries[[#This Row],[1 hour]:[8 hours]])=0,#N/A,MAX(tblSalaries[[#This Row],[1 hour]:[8 hours]]))</f>
        <v>8</v>
      </c>
      <c r="X179" s="11">
        <f>IF(ISERROR(tblSalaries[[#This Row],[max h]]),1,tblSalaries[[#This Row],[Salary in USD]]/tblSalaries[[#This Row],[max h]]/260)</f>
        <v>36.057692307692307</v>
      </c>
      <c r="Y179" s="11">
        <f>IF(tblSalaries[[#This Row],[Years of Experience]]="",0,"0")</f>
        <v>0</v>
      </c>
      <c r="Z17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9" s="11">
        <f>IF(tblSalaries[[#This Row],[Salary in USD]]&lt;1000,1,0)</f>
        <v>0</v>
      </c>
      <c r="AB179" s="11">
        <f>IF(AND(tblSalaries[[#This Row],[Salary in USD]]&gt;1000,tblSalaries[[#This Row],[Salary in USD]]&lt;2000),1,0)</f>
        <v>0</v>
      </c>
    </row>
    <row r="180" spans="2:28" ht="15" customHeight="1">
      <c r="B180" t="s">
        <v>2183</v>
      </c>
      <c r="C180" s="1">
        <v>41055.034432870372</v>
      </c>
      <c r="D180" s="4">
        <v>180000</v>
      </c>
      <c r="E180">
        <v>180000</v>
      </c>
      <c r="F180" t="s">
        <v>40</v>
      </c>
      <c r="G180">
        <f>tblSalaries[[#This Row],[clean Salary (in local currency)]]*VLOOKUP(tblSalaries[[#This Row],[Currency]],tblXrate[],2,FALSE)</f>
        <v>3205.4250037396623</v>
      </c>
      <c r="H180" t="s">
        <v>243</v>
      </c>
      <c r="I180" t="s">
        <v>20</v>
      </c>
      <c r="J180" t="s">
        <v>8</v>
      </c>
      <c r="K180" t="str">
        <f>VLOOKUP(tblSalaries[[#This Row],[Where do you work]],tblCountries[[Actual]:[Mapping]],2,FALSE)</f>
        <v>India</v>
      </c>
      <c r="L180" t="s">
        <v>9</v>
      </c>
      <c r="O180" s="10" t="str">
        <f>IF(ISERROR(FIND("1",tblSalaries[[#This Row],[How many hours of a day you work on Excel]])),"",1)</f>
        <v/>
      </c>
      <c r="P180" s="11" t="str">
        <f>IF(ISERROR(FIND("2",tblSalaries[[#This Row],[How many hours of a day you work on Excel]])),"",2)</f>
        <v/>
      </c>
      <c r="Q180" s="10" t="str">
        <f>IF(ISERROR(FIND("3",tblSalaries[[#This Row],[How many hours of a day you work on Excel]])),"",3)</f>
        <v/>
      </c>
      <c r="R180" s="10">
        <f>IF(ISERROR(FIND("4",tblSalaries[[#This Row],[How many hours of a day you work on Excel]])),"",4)</f>
        <v>4</v>
      </c>
      <c r="S180" s="10" t="str">
        <f>IF(ISERROR(FIND("5",tblSalaries[[#This Row],[How many hours of a day you work on Excel]])),"",5)</f>
        <v/>
      </c>
      <c r="T180" s="10">
        <f>IF(ISERROR(FIND("6",tblSalaries[[#This Row],[How many hours of a day you work on Excel]])),"",6)</f>
        <v>6</v>
      </c>
      <c r="U180" s="11" t="str">
        <f>IF(ISERROR(FIND("7",tblSalaries[[#This Row],[How many hours of a day you work on Excel]])),"",7)</f>
        <v/>
      </c>
      <c r="V180" s="11" t="str">
        <f>IF(ISERROR(FIND("8",tblSalaries[[#This Row],[How many hours of a day you work on Excel]])),"",8)</f>
        <v/>
      </c>
      <c r="W180" s="11">
        <f>IF(MAX(tblSalaries[[#This Row],[1 hour]:[8 hours]])=0,#N/A,MAX(tblSalaries[[#This Row],[1 hour]:[8 hours]]))</f>
        <v>6</v>
      </c>
      <c r="X180" s="11">
        <f>IF(ISERROR(tblSalaries[[#This Row],[max h]]),1,tblSalaries[[#This Row],[Salary in USD]]/tblSalaries[[#This Row],[max h]]/260)</f>
        <v>2.0547596177818348</v>
      </c>
      <c r="Y180" s="11">
        <f>IF(tblSalaries[[#This Row],[Years of Experience]]="",0,"0")</f>
        <v>0</v>
      </c>
      <c r="Z18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0" s="11">
        <f>IF(tblSalaries[[#This Row],[Salary in USD]]&lt;1000,1,0)</f>
        <v>0</v>
      </c>
      <c r="AB180" s="11">
        <f>IF(AND(tblSalaries[[#This Row],[Salary in USD]]&gt;1000,tblSalaries[[#This Row],[Salary in USD]]&lt;2000),1,0)</f>
        <v>0</v>
      </c>
    </row>
    <row r="181" spans="2:28" ht="15" customHeight="1">
      <c r="B181" t="s">
        <v>2184</v>
      </c>
      <c r="C181" s="1">
        <v>41055.034583333334</v>
      </c>
      <c r="D181" s="4">
        <v>18500</v>
      </c>
      <c r="E181">
        <v>18500</v>
      </c>
      <c r="F181" t="s">
        <v>69</v>
      </c>
      <c r="G181">
        <f>tblSalaries[[#This Row],[clean Salary (in local currency)]]*VLOOKUP(tblSalaries[[#This Row],[Currency]],tblXrate[],2,FALSE)</f>
        <v>29159.298033244755</v>
      </c>
      <c r="H181" t="s">
        <v>250</v>
      </c>
      <c r="I181" t="s">
        <v>52</v>
      </c>
      <c r="J181" t="s">
        <v>71</v>
      </c>
      <c r="K181" t="str">
        <f>VLOOKUP(tblSalaries[[#This Row],[Where do you work]],tblCountries[[Actual]:[Mapping]],2,FALSE)</f>
        <v>UK</v>
      </c>
      <c r="L181" t="s">
        <v>13</v>
      </c>
      <c r="O181" s="10" t="str">
        <f>IF(ISERROR(FIND("1",tblSalaries[[#This Row],[How many hours of a day you work on Excel]])),"",1)</f>
        <v/>
      </c>
      <c r="P181" s="11" t="str">
        <f>IF(ISERROR(FIND("2",tblSalaries[[#This Row],[How many hours of a day you work on Excel]])),"",2)</f>
        <v/>
      </c>
      <c r="Q181" s="10" t="str">
        <f>IF(ISERROR(FIND("3",tblSalaries[[#This Row],[How many hours of a day you work on Excel]])),"",3)</f>
        <v/>
      </c>
      <c r="R181" s="10" t="str">
        <f>IF(ISERROR(FIND("4",tblSalaries[[#This Row],[How many hours of a day you work on Excel]])),"",4)</f>
        <v/>
      </c>
      <c r="S181" s="10" t="str">
        <f>IF(ISERROR(FIND("5",tblSalaries[[#This Row],[How many hours of a day you work on Excel]])),"",5)</f>
        <v/>
      </c>
      <c r="T181" s="10" t="str">
        <f>IF(ISERROR(FIND("6",tblSalaries[[#This Row],[How many hours of a day you work on Excel]])),"",6)</f>
        <v/>
      </c>
      <c r="U181" s="11" t="str">
        <f>IF(ISERROR(FIND("7",tblSalaries[[#This Row],[How many hours of a day you work on Excel]])),"",7)</f>
        <v/>
      </c>
      <c r="V181" s="11">
        <f>IF(ISERROR(FIND("8",tblSalaries[[#This Row],[How many hours of a day you work on Excel]])),"",8)</f>
        <v>8</v>
      </c>
      <c r="W181" s="11">
        <f>IF(MAX(tblSalaries[[#This Row],[1 hour]:[8 hours]])=0,#N/A,MAX(tblSalaries[[#This Row],[1 hour]:[8 hours]]))</f>
        <v>8</v>
      </c>
      <c r="X181" s="11">
        <f>IF(ISERROR(tblSalaries[[#This Row],[max h]]),1,tblSalaries[[#This Row],[Salary in USD]]/tblSalaries[[#This Row],[max h]]/260)</f>
        <v>14.018893285213824</v>
      </c>
      <c r="Y181" s="11">
        <f>IF(tblSalaries[[#This Row],[Years of Experience]]="",0,"0")</f>
        <v>0</v>
      </c>
      <c r="Z18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1" s="11">
        <f>IF(tblSalaries[[#This Row],[Salary in USD]]&lt;1000,1,0)</f>
        <v>0</v>
      </c>
      <c r="AB181" s="11">
        <f>IF(AND(tblSalaries[[#This Row],[Salary in USD]]&gt;1000,tblSalaries[[#This Row],[Salary in USD]]&lt;2000),1,0)</f>
        <v>0</v>
      </c>
    </row>
    <row r="182" spans="2:28" ht="15" customHeight="1">
      <c r="B182" t="s">
        <v>2185</v>
      </c>
      <c r="C182" s="1">
        <v>41055.03460648148</v>
      </c>
      <c r="D182" s="4">
        <v>40000</v>
      </c>
      <c r="E182">
        <v>40000</v>
      </c>
      <c r="F182" t="s">
        <v>6</v>
      </c>
      <c r="G182">
        <f>tblSalaries[[#This Row],[clean Salary (in local currency)]]*VLOOKUP(tblSalaries[[#This Row],[Currency]],tblXrate[],2,FALSE)</f>
        <v>40000</v>
      </c>
      <c r="H182" t="s">
        <v>251</v>
      </c>
      <c r="I182" t="s">
        <v>20</v>
      </c>
      <c r="J182" t="s">
        <v>15</v>
      </c>
      <c r="K182" t="str">
        <f>VLOOKUP(tblSalaries[[#This Row],[Where do you work]],tblCountries[[Actual]:[Mapping]],2,FALSE)</f>
        <v>USA</v>
      </c>
      <c r="L182" t="s">
        <v>13</v>
      </c>
      <c r="O182" s="10" t="str">
        <f>IF(ISERROR(FIND("1",tblSalaries[[#This Row],[How many hours of a day you work on Excel]])),"",1)</f>
        <v/>
      </c>
      <c r="P182" s="11" t="str">
        <f>IF(ISERROR(FIND("2",tblSalaries[[#This Row],[How many hours of a day you work on Excel]])),"",2)</f>
        <v/>
      </c>
      <c r="Q182" s="10" t="str">
        <f>IF(ISERROR(FIND("3",tblSalaries[[#This Row],[How many hours of a day you work on Excel]])),"",3)</f>
        <v/>
      </c>
      <c r="R182" s="10" t="str">
        <f>IF(ISERROR(FIND("4",tblSalaries[[#This Row],[How many hours of a day you work on Excel]])),"",4)</f>
        <v/>
      </c>
      <c r="S182" s="10" t="str">
        <f>IF(ISERROR(FIND("5",tblSalaries[[#This Row],[How many hours of a day you work on Excel]])),"",5)</f>
        <v/>
      </c>
      <c r="T182" s="10" t="str">
        <f>IF(ISERROR(FIND("6",tblSalaries[[#This Row],[How many hours of a day you work on Excel]])),"",6)</f>
        <v/>
      </c>
      <c r="U182" s="11" t="str">
        <f>IF(ISERROR(FIND("7",tblSalaries[[#This Row],[How many hours of a day you work on Excel]])),"",7)</f>
        <v/>
      </c>
      <c r="V182" s="11">
        <f>IF(ISERROR(FIND("8",tblSalaries[[#This Row],[How many hours of a day you work on Excel]])),"",8)</f>
        <v>8</v>
      </c>
      <c r="W182" s="11">
        <f>IF(MAX(tblSalaries[[#This Row],[1 hour]:[8 hours]])=0,#N/A,MAX(tblSalaries[[#This Row],[1 hour]:[8 hours]]))</f>
        <v>8</v>
      </c>
      <c r="X182" s="11">
        <f>IF(ISERROR(tblSalaries[[#This Row],[max h]]),1,tblSalaries[[#This Row],[Salary in USD]]/tblSalaries[[#This Row],[max h]]/260)</f>
        <v>19.23076923076923</v>
      </c>
      <c r="Y182" s="11">
        <f>IF(tblSalaries[[#This Row],[Years of Experience]]="",0,"0")</f>
        <v>0</v>
      </c>
      <c r="Z18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2" s="11">
        <f>IF(tblSalaries[[#This Row],[Salary in USD]]&lt;1000,1,0)</f>
        <v>0</v>
      </c>
      <c r="AB182" s="11">
        <f>IF(AND(tblSalaries[[#This Row],[Salary in USD]]&gt;1000,tblSalaries[[#This Row],[Salary in USD]]&lt;2000),1,0)</f>
        <v>0</v>
      </c>
    </row>
    <row r="183" spans="2:28" ht="15" customHeight="1">
      <c r="B183" t="s">
        <v>2186</v>
      </c>
      <c r="C183" s="1">
        <v>41055.034710648149</v>
      </c>
      <c r="D183" s="4">
        <v>111680</v>
      </c>
      <c r="E183">
        <v>111680</v>
      </c>
      <c r="F183" t="s">
        <v>6</v>
      </c>
      <c r="G183">
        <f>tblSalaries[[#This Row],[clean Salary (in local currency)]]*VLOOKUP(tblSalaries[[#This Row],[Currency]],tblXrate[],2,FALSE)</f>
        <v>111680</v>
      </c>
      <c r="H183" t="s">
        <v>252</v>
      </c>
      <c r="I183" t="s">
        <v>20</v>
      </c>
      <c r="J183" t="s">
        <v>15</v>
      </c>
      <c r="K183" t="str">
        <f>VLOOKUP(tblSalaries[[#This Row],[Where do you work]],tblCountries[[Actual]:[Mapping]],2,FALSE)</f>
        <v>USA</v>
      </c>
      <c r="L183" t="s">
        <v>18</v>
      </c>
      <c r="O183" s="10" t="str">
        <f>IF(ISERROR(FIND("1",tblSalaries[[#This Row],[How many hours of a day you work on Excel]])),"",1)</f>
        <v/>
      </c>
      <c r="P183" s="11">
        <f>IF(ISERROR(FIND("2",tblSalaries[[#This Row],[How many hours of a day you work on Excel]])),"",2)</f>
        <v>2</v>
      </c>
      <c r="Q183" s="10">
        <f>IF(ISERROR(FIND("3",tblSalaries[[#This Row],[How many hours of a day you work on Excel]])),"",3)</f>
        <v>3</v>
      </c>
      <c r="R183" s="10" t="str">
        <f>IF(ISERROR(FIND("4",tblSalaries[[#This Row],[How many hours of a day you work on Excel]])),"",4)</f>
        <v/>
      </c>
      <c r="S183" s="10" t="str">
        <f>IF(ISERROR(FIND("5",tblSalaries[[#This Row],[How many hours of a day you work on Excel]])),"",5)</f>
        <v/>
      </c>
      <c r="T183" s="10" t="str">
        <f>IF(ISERROR(FIND("6",tblSalaries[[#This Row],[How many hours of a day you work on Excel]])),"",6)</f>
        <v/>
      </c>
      <c r="U183" s="11" t="str">
        <f>IF(ISERROR(FIND("7",tblSalaries[[#This Row],[How many hours of a day you work on Excel]])),"",7)</f>
        <v/>
      </c>
      <c r="V183" s="11" t="str">
        <f>IF(ISERROR(FIND("8",tblSalaries[[#This Row],[How many hours of a day you work on Excel]])),"",8)</f>
        <v/>
      </c>
      <c r="W183" s="11">
        <f>IF(MAX(tblSalaries[[#This Row],[1 hour]:[8 hours]])=0,#N/A,MAX(tblSalaries[[#This Row],[1 hour]:[8 hours]]))</f>
        <v>3</v>
      </c>
      <c r="X183" s="11">
        <f>IF(ISERROR(tblSalaries[[#This Row],[max h]]),1,tblSalaries[[#This Row],[Salary in USD]]/tblSalaries[[#This Row],[max h]]/260)</f>
        <v>143.17948717948718</v>
      </c>
      <c r="Y183" s="11">
        <f>IF(tblSalaries[[#This Row],[Years of Experience]]="",0,"0")</f>
        <v>0</v>
      </c>
      <c r="Z18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3" s="11">
        <f>IF(tblSalaries[[#This Row],[Salary in USD]]&lt;1000,1,0)</f>
        <v>0</v>
      </c>
      <c r="AB183" s="11">
        <f>IF(AND(tblSalaries[[#This Row],[Salary in USD]]&gt;1000,tblSalaries[[#This Row],[Salary in USD]]&lt;2000),1,0)</f>
        <v>0</v>
      </c>
    </row>
    <row r="184" spans="2:28" ht="15" customHeight="1">
      <c r="B184" t="s">
        <v>2187</v>
      </c>
      <c r="C184" s="1">
        <v>41055.034849537034</v>
      </c>
      <c r="D184" s="4">
        <v>41.405999999999999</v>
      </c>
      <c r="E184">
        <v>41406</v>
      </c>
      <c r="F184" t="s">
        <v>6</v>
      </c>
      <c r="G184">
        <f>tblSalaries[[#This Row],[clean Salary (in local currency)]]*VLOOKUP(tblSalaries[[#This Row],[Currency]],tblXrate[],2,FALSE)</f>
        <v>41406</v>
      </c>
      <c r="H184" t="s">
        <v>253</v>
      </c>
      <c r="I184" t="s">
        <v>20</v>
      </c>
      <c r="J184" t="s">
        <v>88</v>
      </c>
      <c r="K184" t="str">
        <f>VLOOKUP(tblSalaries[[#This Row],[Where do you work]],tblCountries[[Actual]:[Mapping]],2,FALSE)</f>
        <v>Canada</v>
      </c>
      <c r="L184" t="s">
        <v>25</v>
      </c>
      <c r="O184" s="10">
        <f>IF(ISERROR(FIND("1",tblSalaries[[#This Row],[How many hours of a day you work on Excel]])),"",1)</f>
        <v>1</v>
      </c>
      <c r="P184" s="11">
        <f>IF(ISERROR(FIND("2",tblSalaries[[#This Row],[How many hours of a day you work on Excel]])),"",2)</f>
        <v>2</v>
      </c>
      <c r="Q184" s="10" t="str">
        <f>IF(ISERROR(FIND("3",tblSalaries[[#This Row],[How many hours of a day you work on Excel]])),"",3)</f>
        <v/>
      </c>
      <c r="R184" s="10" t="str">
        <f>IF(ISERROR(FIND("4",tblSalaries[[#This Row],[How many hours of a day you work on Excel]])),"",4)</f>
        <v/>
      </c>
      <c r="S184" s="10" t="str">
        <f>IF(ISERROR(FIND("5",tblSalaries[[#This Row],[How many hours of a day you work on Excel]])),"",5)</f>
        <v/>
      </c>
      <c r="T184" s="10" t="str">
        <f>IF(ISERROR(FIND("6",tblSalaries[[#This Row],[How many hours of a day you work on Excel]])),"",6)</f>
        <v/>
      </c>
      <c r="U184" s="11" t="str">
        <f>IF(ISERROR(FIND("7",tblSalaries[[#This Row],[How many hours of a day you work on Excel]])),"",7)</f>
        <v/>
      </c>
      <c r="V184" s="11" t="str">
        <f>IF(ISERROR(FIND("8",tblSalaries[[#This Row],[How many hours of a day you work on Excel]])),"",8)</f>
        <v/>
      </c>
      <c r="W184" s="11">
        <f>IF(MAX(tblSalaries[[#This Row],[1 hour]:[8 hours]])=0,#N/A,MAX(tblSalaries[[#This Row],[1 hour]:[8 hours]]))</f>
        <v>2</v>
      </c>
      <c r="X184" s="11">
        <f>IF(ISERROR(tblSalaries[[#This Row],[max h]]),1,tblSalaries[[#This Row],[Salary in USD]]/tblSalaries[[#This Row],[max h]]/260)</f>
        <v>79.626923076923077</v>
      </c>
      <c r="Y184" s="11">
        <f>IF(tblSalaries[[#This Row],[Years of Experience]]="",0,"0")</f>
        <v>0</v>
      </c>
      <c r="Z18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4" s="11">
        <f>IF(tblSalaries[[#This Row],[Salary in USD]]&lt;1000,1,0)</f>
        <v>0</v>
      </c>
      <c r="AB184" s="11">
        <f>IF(AND(tblSalaries[[#This Row],[Salary in USD]]&gt;1000,tblSalaries[[#This Row],[Salary in USD]]&lt;2000),1,0)</f>
        <v>0</v>
      </c>
    </row>
    <row r="185" spans="2:28" ht="15" customHeight="1">
      <c r="B185" t="s">
        <v>2188</v>
      </c>
      <c r="C185" s="1">
        <v>41055.034895833334</v>
      </c>
      <c r="D185" s="4">
        <v>70000</v>
      </c>
      <c r="E185">
        <v>70000</v>
      </c>
      <c r="F185" t="s">
        <v>6</v>
      </c>
      <c r="G185">
        <f>tblSalaries[[#This Row],[clean Salary (in local currency)]]*VLOOKUP(tblSalaries[[#This Row],[Currency]],tblXrate[],2,FALSE)</f>
        <v>70000</v>
      </c>
      <c r="H185" t="s">
        <v>254</v>
      </c>
      <c r="I185" t="s">
        <v>52</v>
      </c>
      <c r="J185" t="s">
        <v>15</v>
      </c>
      <c r="K185" t="str">
        <f>VLOOKUP(tblSalaries[[#This Row],[Where do you work]],tblCountries[[Actual]:[Mapping]],2,FALSE)</f>
        <v>USA</v>
      </c>
      <c r="L185" t="s">
        <v>9</v>
      </c>
      <c r="O185" s="10" t="str">
        <f>IF(ISERROR(FIND("1",tblSalaries[[#This Row],[How many hours of a day you work on Excel]])),"",1)</f>
        <v/>
      </c>
      <c r="P185" s="11" t="str">
        <f>IF(ISERROR(FIND("2",tblSalaries[[#This Row],[How many hours of a day you work on Excel]])),"",2)</f>
        <v/>
      </c>
      <c r="Q185" s="10" t="str">
        <f>IF(ISERROR(FIND("3",tblSalaries[[#This Row],[How many hours of a day you work on Excel]])),"",3)</f>
        <v/>
      </c>
      <c r="R185" s="10">
        <f>IF(ISERROR(FIND("4",tblSalaries[[#This Row],[How many hours of a day you work on Excel]])),"",4)</f>
        <v>4</v>
      </c>
      <c r="S185" s="10" t="str">
        <f>IF(ISERROR(FIND("5",tblSalaries[[#This Row],[How many hours of a day you work on Excel]])),"",5)</f>
        <v/>
      </c>
      <c r="T185" s="10">
        <f>IF(ISERROR(FIND("6",tblSalaries[[#This Row],[How many hours of a day you work on Excel]])),"",6)</f>
        <v>6</v>
      </c>
      <c r="U185" s="11" t="str">
        <f>IF(ISERROR(FIND("7",tblSalaries[[#This Row],[How many hours of a day you work on Excel]])),"",7)</f>
        <v/>
      </c>
      <c r="V185" s="11" t="str">
        <f>IF(ISERROR(FIND("8",tblSalaries[[#This Row],[How many hours of a day you work on Excel]])),"",8)</f>
        <v/>
      </c>
      <c r="W185" s="11">
        <f>IF(MAX(tblSalaries[[#This Row],[1 hour]:[8 hours]])=0,#N/A,MAX(tblSalaries[[#This Row],[1 hour]:[8 hours]]))</f>
        <v>6</v>
      </c>
      <c r="X185" s="11">
        <f>IF(ISERROR(tblSalaries[[#This Row],[max h]]),1,tblSalaries[[#This Row],[Salary in USD]]/tblSalaries[[#This Row],[max h]]/260)</f>
        <v>44.871794871794869</v>
      </c>
      <c r="Y185" s="11">
        <f>IF(tblSalaries[[#This Row],[Years of Experience]]="",0,"0")</f>
        <v>0</v>
      </c>
      <c r="Z18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5" s="11">
        <f>IF(tblSalaries[[#This Row],[Salary in USD]]&lt;1000,1,0)</f>
        <v>0</v>
      </c>
      <c r="AB185" s="11">
        <f>IF(AND(tblSalaries[[#This Row],[Salary in USD]]&gt;1000,tblSalaries[[#This Row],[Salary in USD]]&lt;2000),1,0)</f>
        <v>0</v>
      </c>
    </row>
    <row r="186" spans="2:28" ht="15" customHeight="1">
      <c r="B186" t="s">
        <v>2189</v>
      </c>
      <c r="C186" s="1">
        <v>41055.035081018519</v>
      </c>
      <c r="D186" s="4">
        <v>40700</v>
      </c>
      <c r="E186">
        <v>40700</v>
      </c>
      <c r="F186" t="s">
        <v>6</v>
      </c>
      <c r="G186">
        <f>tblSalaries[[#This Row],[clean Salary (in local currency)]]*VLOOKUP(tblSalaries[[#This Row],[Currency]],tblXrate[],2,FALSE)</f>
        <v>40700</v>
      </c>
      <c r="H186" t="s">
        <v>255</v>
      </c>
      <c r="I186" t="s">
        <v>20</v>
      </c>
      <c r="J186" t="s">
        <v>15</v>
      </c>
      <c r="K186" t="str">
        <f>VLOOKUP(tblSalaries[[#This Row],[Where do you work]],tblCountries[[Actual]:[Mapping]],2,FALSE)</f>
        <v>USA</v>
      </c>
      <c r="L186" t="s">
        <v>25</v>
      </c>
      <c r="O186" s="10">
        <f>IF(ISERROR(FIND("1",tblSalaries[[#This Row],[How many hours of a day you work on Excel]])),"",1)</f>
        <v>1</v>
      </c>
      <c r="P186" s="11">
        <f>IF(ISERROR(FIND("2",tblSalaries[[#This Row],[How many hours of a day you work on Excel]])),"",2)</f>
        <v>2</v>
      </c>
      <c r="Q186" s="10" t="str">
        <f>IF(ISERROR(FIND("3",tblSalaries[[#This Row],[How many hours of a day you work on Excel]])),"",3)</f>
        <v/>
      </c>
      <c r="R186" s="10" t="str">
        <f>IF(ISERROR(FIND("4",tblSalaries[[#This Row],[How many hours of a day you work on Excel]])),"",4)</f>
        <v/>
      </c>
      <c r="S186" s="10" t="str">
        <f>IF(ISERROR(FIND("5",tblSalaries[[#This Row],[How many hours of a day you work on Excel]])),"",5)</f>
        <v/>
      </c>
      <c r="T186" s="10" t="str">
        <f>IF(ISERROR(FIND("6",tblSalaries[[#This Row],[How many hours of a day you work on Excel]])),"",6)</f>
        <v/>
      </c>
      <c r="U186" s="11" t="str">
        <f>IF(ISERROR(FIND("7",tblSalaries[[#This Row],[How many hours of a day you work on Excel]])),"",7)</f>
        <v/>
      </c>
      <c r="V186" s="11" t="str">
        <f>IF(ISERROR(FIND("8",tblSalaries[[#This Row],[How many hours of a day you work on Excel]])),"",8)</f>
        <v/>
      </c>
      <c r="W186" s="11">
        <f>IF(MAX(tblSalaries[[#This Row],[1 hour]:[8 hours]])=0,#N/A,MAX(tblSalaries[[#This Row],[1 hour]:[8 hours]]))</f>
        <v>2</v>
      </c>
      <c r="X186" s="11">
        <f>IF(ISERROR(tblSalaries[[#This Row],[max h]]),1,tblSalaries[[#This Row],[Salary in USD]]/tblSalaries[[#This Row],[max h]]/260)</f>
        <v>78.269230769230774</v>
      </c>
      <c r="Y186" s="11">
        <f>IF(tblSalaries[[#This Row],[Years of Experience]]="",0,"0")</f>
        <v>0</v>
      </c>
      <c r="Z18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6" s="11">
        <f>IF(tblSalaries[[#This Row],[Salary in USD]]&lt;1000,1,0)</f>
        <v>0</v>
      </c>
      <c r="AB186" s="11">
        <f>IF(AND(tblSalaries[[#This Row],[Salary in USD]]&gt;1000,tblSalaries[[#This Row],[Salary in USD]]&lt;2000),1,0)</f>
        <v>0</v>
      </c>
    </row>
    <row r="187" spans="2:28" ht="15" customHeight="1">
      <c r="B187" t="s">
        <v>2190</v>
      </c>
      <c r="C187" s="1">
        <v>41055.035092592596</v>
      </c>
      <c r="D187" s="4">
        <v>40000</v>
      </c>
      <c r="E187">
        <v>40000</v>
      </c>
      <c r="F187" t="s">
        <v>6</v>
      </c>
      <c r="G187">
        <f>tblSalaries[[#This Row],[clean Salary (in local currency)]]*VLOOKUP(tblSalaries[[#This Row],[Currency]],tblXrate[],2,FALSE)</f>
        <v>40000</v>
      </c>
      <c r="H187" t="s">
        <v>256</v>
      </c>
      <c r="I187" t="s">
        <v>20</v>
      </c>
      <c r="J187" t="s">
        <v>15</v>
      </c>
      <c r="K187" t="str">
        <f>VLOOKUP(tblSalaries[[#This Row],[Where do you work]],tblCountries[[Actual]:[Mapping]],2,FALSE)</f>
        <v>USA</v>
      </c>
      <c r="L187" t="s">
        <v>9</v>
      </c>
      <c r="O187" s="10" t="str">
        <f>IF(ISERROR(FIND("1",tblSalaries[[#This Row],[How many hours of a day you work on Excel]])),"",1)</f>
        <v/>
      </c>
      <c r="P187" s="11" t="str">
        <f>IF(ISERROR(FIND("2",tblSalaries[[#This Row],[How many hours of a day you work on Excel]])),"",2)</f>
        <v/>
      </c>
      <c r="Q187" s="10" t="str">
        <f>IF(ISERROR(FIND("3",tblSalaries[[#This Row],[How many hours of a day you work on Excel]])),"",3)</f>
        <v/>
      </c>
      <c r="R187" s="10">
        <f>IF(ISERROR(FIND("4",tblSalaries[[#This Row],[How many hours of a day you work on Excel]])),"",4)</f>
        <v>4</v>
      </c>
      <c r="S187" s="10" t="str">
        <f>IF(ISERROR(FIND("5",tblSalaries[[#This Row],[How many hours of a day you work on Excel]])),"",5)</f>
        <v/>
      </c>
      <c r="T187" s="10">
        <f>IF(ISERROR(FIND("6",tblSalaries[[#This Row],[How many hours of a day you work on Excel]])),"",6)</f>
        <v>6</v>
      </c>
      <c r="U187" s="11" t="str">
        <f>IF(ISERROR(FIND("7",tblSalaries[[#This Row],[How many hours of a day you work on Excel]])),"",7)</f>
        <v/>
      </c>
      <c r="V187" s="11" t="str">
        <f>IF(ISERROR(FIND("8",tblSalaries[[#This Row],[How many hours of a day you work on Excel]])),"",8)</f>
        <v/>
      </c>
      <c r="W187" s="11">
        <f>IF(MAX(tblSalaries[[#This Row],[1 hour]:[8 hours]])=0,#N/A,MAX(tblSalaries[[#This Row],[1 hour]:[8 hours]]))</f>
        <v>6</v>
      </c>
      <c r="X187" s="11">
        <f>IF(ISERROR(tblSalaries[[#This Row],[max h]]),1,tblSalaries[[#This Row],[Salary in USD]]/tblSalaries[[#This Row],[max h]]/260)</f>
        <v>25.641025641025642</v>
      </c>
      <c r="Y187" s="11">
        <f>IF(tblSalaries[[#This Row],[Years of Experience]]="",0,"0")</f>
        <v>0</v>
      </c>
      <c r="Z18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7" s="11">
        <f>IF(tblSalaries[[#This Row],[Salary in USD]]&lt;1000,1,0)</f>
        <v>0</v>
      </c>
      <c r="AB187" s="11">
        <f>IF(AND(tblSalaries[[#This Row],[Salary in USD]]&gt;1000,tblSalaries[[#This Row],[Salary in USD]]&lt;2000),1,0)</f>
        <v>0</v>
      </c>
    </row>
    <row r="188" spans="2:28" ht="15" customHeight="1">
      <c r="B188" t="s">
        <v>2191</v>
      </c>
      <c r="C188" s="1">
        <v>41055.035162037035</v>
      </c>
      <c r="D188" s="4">
        <v>60000</v>
      </c>
      <c r="E188">
        <v>60000</v>
      </c>
      <c r="F188" t="s">
        <v>6</v>
      </c>
      <c r="G188">
        <f>tblSalaries[[#This Row],[clean Salary (in local currency)]]*VLOOKUP(tblSalaries[[#This Row],[Currency]],tblXrate[],2,FALSE)</f>
        <v>60000</v>
      </c>
      <c r="H188" t="s">
        <v>257</v>
      </c>
      <c r="I188" t="s">
        <v>310</v>
      </c>
      <c r="J188" t="s">
        <v>15</v>
      </c>
      <c r="K188" t="str">
        <f>VLOOKUP(tblSalaries[[#This Row],[Where do you work]],tblCountries[[Actual]:[Mapping]],2,FALSE)</f>
        <v>USA</v>
      </c>
      <c r="L188" t="s">
        <v>9</v>
      </c>
      <c r="O188" s="10" t="str">
        <f>IF(ISERROR(FIND("1",tblSalaries[[#This Row],[How many hours of a day you work on Excel]])),"",1)</f>
        <v/>
      </c>
      <c r="P188" s="11" t="str">
        <f>IF(ISERROR(FIND("2",tblSalaries[[#This Row],[How many hours of a day you work on Excel]])),"",2)</f>
        <v/>
      </c>
      <c r="Q188" s="10" t="str">
        <f>IF(ISERROR(FIND("3",tblSalaries[[#This Row],[How many hours of a day you work on Excel]])),"",3)</f>
        <v/>
      </c>
      <c r="R188" s="10">
        <f>IF(ISERROR(FIND("4",tblSalaries[[#This Row],[How many hours of a day you work on Excel]])),"",4)</f>
        <v>4</v>
      </c>
      <c r="S188" s="10" t="str">
        <f>IF(ISERROR(FIND("5",tblSalaries[[#This Row],[How many hours of a day you work on Excel]])),"",5)</f>
        <v/>
      </c>
      <c r="T188" s="10">
        <f>IF(ISERROR(FIND("6",tblSalaries[[#This Row],[How many hours of a day you work on Excel]])),"",6)</f>
        <v>6</v>
      </c>
      <c r="U188" s="11" t="str">
        <f>IF(ISERROR(FIND("7",tblSalaries[[#This Row],[How many hours of a day you work on Excel]])),"",7)</f>
        <v/>
      </c>
      <c r="V188" s="11" t="str">
        <f>IF(ISERROR(FIND("8",tblSalaries[[#This Row],[How many hours of a day you work on Excel]])),"",8)</f>
        <v/>
      </c>
      <c r="W188" s="11">
        <f>IF(MAX(tblSalaries[[#This Row],[1 hour]:[8 hours]])=0,#N/A,MAX(tblSalaries[[#This Row],[1 hour]:[8 hours]]))</f>
        <v>6</v>
      </c>
      <c r="X188" s="11">
        <f>IF(ISERROR(tblSalaries[[#This Row],[max h]]),1,tblSalaries[[#This Row],[Salary in USD]]/tblSalaries[[#This Row],[max h]]/260)</f>
        <v>38.46153846153846</v>
      </c>
      <c r="Y188" s="11">
        <f>IF(tblSalaries[[#This Row],[Years of Experience]]="",0,"0")</f>
        <v>0</v>
      </c>
      <c r="Z18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8" s="11">
        <f>IF(tblSalaries[[#This Row],[Salary in USD]]&lt;1000,1,0)</f>
        <v>0</v>
      </c>
      <c r="AB188" s="11">
        <f>IF(AND(tblSalaries[[#This Row],[Salary in USD]]&gt;1000,tblSalaries[[#This Row],[Salary in USD]]&lt;2000),1,0)</f>
        <v>0</v>
      </c>
    </row>
    <row r="189" spans="2:28" ht="15" customHeight="1">
      <c r="B189" t="s">
        <v>2192</v>
      </c>
      <c r="C189" s="1">
        <v>41055.035196759258</v>
      </c>
      <c r="D189" s="4">
        <v>92000</v>
      </c>
      <c r="E189">
        <v>92000</v>
      </c>
      <c r="F189" t="s">
        <v>86</v>
      </c>
      <c r="G189">
        <f>tblSalaries[[#This Row],[clean Salary (in local currency)]]*VLOOKUP(tblSalaries[[#This Row],[Currency]],tblXrate[],2,FALSE)</f>
        <v>90469.260118790073</v>
      </c>
      <c r="H189" t="s">
        <v>258</v>
      </c>
      <c r="I189" t="s">
        <v>356</v>
      </c>
      <c r="J189" t="s">
        <v>88</v>
      </c>
      <c r="K189" t="str">
        <f>VLOOKUP(tblSalaries[[#This Row],[Where do you work]],tblCountries[[Actual]:[Mapping]],2,FALSE)</f>
        <v>Canada</v>
      </c>
      <c r="L189" t="s">
        <v>13</v>
      </c>
      <c r="O189" s="10" t="str">
        <f>IF(ISERROR(FIND("1",tblSalaries[[#This Row],[How many hours of a day you work on Excel]])),"",1)</f>
        <v/>
      </c>
      <c r="P189" s="11" t="str">
        <f>IF(ISERROR(FIND("2",tblSalaries[[#This Row],[How many hours of a day you work on Excel]])),"",2)</f>
        <v/>
      </c>
      <c r="Q189" s="10" t="str">
        <f>IF(ISERROR(FIND("3",tblSalaries[[#This Row],[How many hours of a day you work on Excel]])),"",3)</f>
        <v/>
      </c>
      <c r="R189" s="10" t="str">
        <f>IF(ISERROR(FIND("4",tblSalaries[[#This Row],[How many hours of a day you work on Excel]])),"",4)</f>
        <v/>
      </c>
      <c r="S189" s="10" t="str">
        <f>IF(ISERROR(FIND("5",tblSalaries[[#This Row],[How many hours of a day you work on Excel]])),"",5)</f>
        <v/>
      </c>
      <c r="T189" s="10" t="str">
        <f>IF(ISERROR(FIND("6",tblSalaries[[#This Row],[How many hours of a day you work on Excel]])),"",6)</f>
        <v/>
      </c>
      <c r="U189" s="11" t="str">
        <f>IF(ISERROR(FIND("7",tblSalaries[[#This Row],[How many hours of a day you work on Excel]])),"",7)</f>
        <v/>
      </c>
      <c r="V189" s="11">
        <f>IF(ISERROR(FIND("8",tblSalaries[[#This Row],[How many hours of a day you work on Excel]])),"",8)</f>
        <v>8</v>
      </c>
      <c r="W189" s="11">
        <f>IF(MAX(tblSalaries[[#This Row],[1 hour]:[8 hours]])=0,#N/A,MAX(tblSalaries[[#This Row],[1 hour]:[8 hours]]))</f>
        <v>8</v>
      </c>
      <c r="X189" s="11">
        <f>IF(ISERROR(tblSalaries[[#This Row],[max h]]),1,tblSalaries[[#This Row],[Salary in USD]]/tblSalaries[[#This Row],[max h]]/260)</f>
        <v>43.494836595572153</v>
      </c>
      <c r="Y189" s="11">
        <f>IF(tblSalaries[[#This Row],[Years of Experience]]="",0,"0")</f>
        <v>0</v>
      </c>
      <c r="Z18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9" s="11">
        <f>IF(tblSalaries[[#This Row],[Salary in USD]]&lt;1000,1,0)</f>
        <v>0</v>
      </c>
      <c r="AB189" s="11">
        <f>IF(AND(tblSalaries[[#This Row],[Salary in USD]]&gt;1000,tblSalaries[[#This Row],[Salary in USD]]&lt;2000),1,0)</f>
        <v>0</v>
      </c>
    </row>
    <row r="190" spans="2:28" ht="15" customHeight="1">
      <c r="B190" t="s">
        <v>2193</v>
      </c>
      <c r="C190" s="1">
        <v>41055.035219907404</v>
      </c>
      <c r="D190" s="4">
        <v>13636.36</v>
      </c>
      <c r="E190">
        <v>13636</v>
      </c>
      <c r="F190" t="s">
        <v>6</v>
      </c>
      <c r="G190">
        <f>tblSalaries[[#This Row],[clean Salary (in local currency)]]*VLOOKUP(tblSalaries[[#This Row],[Currency]],tblXrate[],2,FALSE)</f>
        <v>13636</v>
      </c>
      <c r="H190" t="s">
        <v>259</v>
      </c>
      <c r="I190" t="s">
        <v>52</v>
      </c>
      <c r="J190" t="s">
        <v>8</v>
      </c>
      <c r="K190" t="str">
        <f>VLOOKUP(tblSalaries[[#This Row],[Where do you work]],tblCountries[[Actual]:[Mapping]],2,FALSE)</f>
        <v>India</v>
      </c>
      <c r="L190" t="s">
        <v>13</v>
      </c>
      <c r="O190" s="10" t="str">
        <f>IF(ISERROR(FIND("1",tblSalaries[[#This Row],[How many hours of a day you work on Excel]])),"",1)</f>
        <v/>
      </c>
      <c r="P190" s="11" t="str">
        <f>IF(ISERROR(FIND("2",tblSalaries[[#This Row],[How many hours of a day you work on Excel]])),"",2)</f>
        <v/>
      </c>
      <c r="Q190" s="10" t="str">
        <f>IF(ISERROR(FIND("3",tblSalaries[[#This Row],[How many hours of a day you work on Excel]])),"",3)</f>
        <v/>
      </c>
      <c r="R190" s="10" t="str">
        <f>IF(ISERROR(FIND("4",tblSalaries[[#This Row],[How many hours of a day you work on Excel]])),"",4)</f>
        <v/>
      </c>
      <c r="S190" s="10" t="str">
        <f>IF(ISERROR(FIND("5",tblSalaries[[#This Row],[How many hours of a day you work on Excel]])),"",5)</f>
        <v/>
      </c>
      <c r="T190" s="10" t="str">
        <f>IF(ISERROR(FIND("6",tblSalaries[[#This Row],[How many hours of a day you work on Excel]])),"",6)</f>
        <v/>
      </c>
      <c r="U190" s="11" t="str">
        <f>IF(ISERROR(FIND("7",tblSalaries[[#This Row],[How many hours of a day you work on Excel]])),"",7)</f>
        <v/>
      </c>
      <c r="V190" s="11">
        <f>IF(ISERROR(FIND("8",tblSalaries[[#This Row],[How many hours of a day you work on Excel]])),"",8)</f>
        <v>8</v>
      </c>
      <c r="W190" s="11">
        <f>IF(MAX(tblSalaries[[#This Row],[1 hour]:[8 hours]])=0,#N/A,MAX(tblSalaries[[#This Row],[1 hour]:[8 hours]]))</f>
        <v>8</v>
      </c>
      <c r="X190" s="11">
        <f>IF(ISERROR(tblSalaries[[#This Row],[max h]]),1,tblSalaries[[#This Row],[Salary in USD]]/tblSalaries[[#This Row],[max h]]/260)</f>
        <v>6.555769230769231</v>
      </c>
      <c r="Y190" s="11">
        <f>IF(tblSalaries[[#This Row],[Years of Experience]]="",0,"0")</f>
        <v>0</v>
      </c>
      <c r="Z19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0" s="11">
        <f>IF(tblSalaries[[#This Row],[Salary in USD]]&lt;1000,1,0)</f>
        <v>0</v>
      </c>
      <c r="AB190" s="11">
        <f>IF(AND(tblSalaries[[#This Row],[Salary in USD]]&gt;1000,tblSalaries[[#This Row],[Salary in USD]]&lt;2000),1,0)</f>
        <v>0</v>
      </c>
    </row>
    <row r="191" spans="2:28" ht="15" customHeight="1">
      <c r="B191" t="s">
        <v>2194</v>
      </c>
      <c r="C191" s="1">
        <v>41055.035219907404</v>
      </c>
      <c r="D191" s="4">
        <v>80000</v>
      </c>
      <c r="E191">
        <v>80000</v>
      </c>
      <c r="F191" t="s">
        <v>6</v>
      </c>
      <c r="G191">
        <f>tblSalaries[[#This Row],[clean Salary (in local currency)]]*VLOOKUP(tblSalaries[[#This Row],[Currency]],tblXrate[],2,FALSE)</f>
        <v>80000</v>
      </c>
      <c r="H191" t="s">
        <v>260</v>
      </c>
      <c r="I191" t="s">
        <v>52</v>
      </c>
      <c r="J191" t="s">
        <v>15</v>
      </c>
      <c r="K191" t="str">
        <f>VLOOKUP(tblSalaries[[#This Row],[Where do you work]],tblCountries[[Actual]:[Mapping]],2,FALSE)</f>
        <v>USA</v>
      </c>
      <c r="L191" t="s">
        <v>18</v>
      </c>
      <c r="O191" s="10" t="str">
        <f>IF(ISERROR(FIND("1",tblSalaries[[#This Row],[How many hours of a day you work on Excel]])),"",1)</f>
        <v/>
      </c>
      <c r="P191" s="11">
        <f>IF(ISERROR(FIND("2",tblSalaries[[#This Row],[How many hours of a day you work on Excel]])),"",2)</f>
        <v>2</v>
      </c>
      <c r="Q191" s="10">
        <f>IF(ISERROR(FIND("3",tblSalaries[[#This Row],[How many hours of a day you work on Excel]])),"",3)</f>
        <v>3</v>
      </c>
      <c r="R191" s="10" t="str">
        <f>IF(ISERROR(FIND("4",tblSalaries[[#This Row],[How many hours of a day you work on Excel]])),"",4)</f>
        <v/>
      </c>
      <c r="S191" s="10" t="str">
        <f>IF(ISERROR(FIND("5",tblSalaries[[#This Row],[How many hours of a day you work on Excel]])),"",5)</f>
        <v/>
      </c>
      <c r="T191" s="10" t="str">
        <f>IF(ISERROR(FIND("6",tblSalaries[[#This Row],[How many hours of a day you work on Excel]])),"",6)</f>
        <v/>
      </c>
      <c r="U191" s="11" t="str">
        <f>IF(ISERROR(FIND("7",tblSalaries[[#This Row],[How many hours of a day you work on Excel]])),"",7)</f>
        <v/>
      </c>
      <c r="V191" s="11" t="str">
        <f>IF(ISERROR(FIND("8",tblSalaries[[#This Row],[How many hours of a day you work on Excel]])),"",8)</f>
        <v/>
      </c>
      <c r="W191" s="11">
        <f>IF(MAX(tblSalaries[[#This Row],[1 hour]:[8 hours]])=0,#N/A,MAX(tblSalaries[[#This Row],[1 hour]:[8 hours]]))</f>
        <v>3</v>
      </c>
      <c r="X191" s="11">
        <f>IF(ISERROR(tblSalaries[[#This Row],[max h]]),1,tblSalaries[[#This Row],[Salary in USD]]/tblSalaries[[#This Row],[max h]]/260)</f>
        <v>102.56410256410257</v>
      </c>
      <c r="Y191" s="11">
        <f>IF(tblSalaries[[#This Row],[Years of Experience]]="",0,"0")</f>
        <v>0</v>
      </c>
      <c r="Z19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1" s="11">
        <f>IF(tblSalaries[[#This Row],[Salary in USD]]&lt;1000,1,0)</f>
        <v>0</v>
      </c>
      <c r="AB191" s="11">
        <f>IF(AND(tblSalaries[[#This Row],[Salary in USD]]&gt;1000,tblSalaries[[#This Row],[Salary in USD]]&lt;2000),1,0)</f>
        <v>0</v>
      </c>
    </row>
    <row r="192" spans="2:28" ht="15" customHeight="1">
      <c r="B192" t="s">
        <v>2195</v>
      </c>
      <c r="C192" s="1">
        <v>41055.035416666666</v>
      </c>
      <c r="D192" s="4" t="s">
        <v>261</v>
      </c>
      <c r="E192">
        <v>60000</v>
      </c>
      <c r="F192" t="s">
        <v>86</v>
      </c>
      <c r="G192">
        <f>tblSalaries[[#This Row],[clean Salary (in local currency)]]*VLOOKUP(tblSalaries[[#This Row],[Currency]],tblXrate[],2,FALSE)</f>
        <v>59001.691381819612</v>
      </c>
      <c r="H192" t="s">
        <v>262</v>
      </c>
      <c r="I192" t="s">
        <v>20</v>
      </c>
      <c r="J192" t="s">
        <v>88</v>
      </c>
      <c r="K192" t="str">
        <f>VLOOKUP(tblSalaries[[#This Row],[Where do you work]],tblCountries[[Actual]:[Mapping]],2,FALSE)</f>
        <v>Canada</v>
      </c>
      <c r="L192" t="s">
        <v>18</v>
      </c>
      <c r="O192" s="10" t="str">
        <f>IF(ISERROR(FIND("1",tblSalaries[[#This Row],[How many hours of a day you work on Excel]])),"",1)</f>
        <v/>
      </c>
      <c r="P192" s="11">
        <f>IF(ISERROR(FIND("2",tblSalaries[[#This Row],[How many hours of a day you work on Excel]])),"",2)</f>
        <v>2</v>
      </c>
      <c r="Q192" s="10">
        <f>IF(ISERROR(FIND("3",tblSalaries[[#This Row],[How many hours of a day you work on Excel]])),"",3)</f>
        <v>3</v>
      </c>
      <c r="R192" s="10" t="str">
        <f>IF(ISERROR(FIND("4",tblSalaries[[#This Row],[How many hours of a day you work on Excel]])),"",4)</f>
        <v/>
      </c>
      <c r="S192" s="10" t="str">
        <f>IF(ISERROR(FIND("5",tblSalaries[[#This Row],[How many hours of a day you work on Excel]])),"",5)</f>
        <v/>
      </c>
      <c r="T192" s="10" t="str">
        <f>IF(ISERROR(FIND("6",tblSalaries[[#This Row],[How many hours of a day you work on Excel]])),"",6)</f>
        <v/>
      </c>
      <c r="U192" s="11" t="str">
        <f>IF(ISERROR(FIND("7",tblSalaries[[#This Row],[How many hours of a day you work on Excel]])),"",7)</f>
        <v/>
      </c>
      <c r="V192" s="11" t="str">
        <f>IF(ISERROR(FIND("8",tblSalaries[[#This Row],[How many hours of a day you work on Excel]])),"",8)</f>
        <v/>
      </c>
      <c r="W192" s="11">
        <f>IF(MAX(tblSalaries[[#This Row],[1 hour]:[8 hours]])=0,#N/A,MAX(tblSalaries[[#This Row],[1 hour]:[8 hours]]))</f>
        <v>3</v>
      </c>
      <c r="X192" s="11">
        <f>IF(ISERROR(tblSalaries[[#This Row],[max h]]),1,tblSalaries[[#This Row],[Salary in USD]]/tblSalaries[[#This Row],[max h]]/260)</f>
        <v>75.643194079255906</v>
      </c>
      <c r="Y192" s="11">
        <f>IF(tblSalaries[[#This Row],[Years of Experience]]="",0,"0")</f>
        <v>0</v>
      </c>
      <c r="Z19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2" s="11">
        <f>IF(tblSalaries[[#This Row],[Salary in USD]]&lt;1000,1,0)</f>
        <v>0</v>
      </c>
      <c r="AB192" s="11">
        <f>IF(AND(tblSalaries[[#This Row],[Salary in USD]]&gt;1000,tblSalaries[[#This Row],[Salary in USD]]&lt;2000),1,0)</f>
        <v>0</v>
      </c>
    </row>
    <row r="193" spans="2:28" ht="15" customHeight="1">
      <c r="B193" t="s">
        <v>2196</v>
      </c>
      <c r="C193" s="1">
        <v>41055.035914351851</v>
      </c>
      <c r="D193" s="4">
        <v>28000</v>
      </c>
      <c r="E193">
        <v>28000</v>
      </c>
      <c r="F193" t="s">
        <v>6</v>
      </c>
      <c r="G193">
        <f>tblSalaries[[#This Row],[clean Salary (in local currency)]]*VLOOKUP(tblSalaries[[#This Row],[Currency]],tblXrate[],2,FALSE)</f>
        <v>28000</v>
      </c>
      <c r="H193" t="s">
        <v>263</v>
      </c>
      <c r="I193" t="s">
        <v>20</v>
      </c>
      <c r="J193" t="s">
        <v>15</v>
      </c>
      <c r="K193" t="str">
        <f>VLOOKUP(tblSalaries[[#This Row],[Where do you work]],tblCountries[[Actual]:[Mapping]],2,FALSE)</f>
        <v>USA</v>
      </c>
      <c r="L193" t="s">
        <v>9</v>
      </c>
      <c r="O193" s="10" t="str">
        <f>IF(ISERROR(FIND("1",tblSalaries[[#This Row],[How many hours of a day you work on Excel]])),"",1)</f>
        <v/>
      </c>
      <c r="P193" s="11" t="str">
        <f>IF(ISERROR(FIND("2",tblSalaries[[#This Row],[How many hours of a day you work on Excel]])),"",2)</f>
        <v/>
      </c>
      <c r="Q193" s="10" t="str">
        <f>IF(ISERROR(FIND("3",tblSalaries[[#This Row],[How many hours of a day you work on Excel]])),"",3)</f>
        <v/>
      </c>
      <c r="R193" s="10">
        <f>IF(ISERROR(FIND("4",tblSalaries[[#This Row],[How many hours of a day you work on Excel]])),"",4)</f>
        <v>4</v>
      </c>
      <c r="S193" s="10" t="str">
        <f>IF(ISERROR(FIND("5",tblSalaries[[#This Row],[How many hours of a day you work on Excel]])),"",5)</f>
        <v/>
      </c>
      <c r="T193" s="10">
        <f>IF(ISERROR(FIND("6",tblSalaries[[#This Row],[How many hours of a day you work on Excel]])),"",6)</f>
        <v>6</v>
      </c>
      <c r="U193" s="11" t="str">
        <f>IF(ISERROR(FIND("7",tblSalaries[[#This Row],[How many hours of a day you work on Excel]])),"",7)</f>
        <v/>
      </c>
      <c r="V193" s="11" t="str">
        <f>IF(ISERROR(FIND("8",tblSalaries[[#This Row],[How many hours of a day you work on Excel]])),"",8)</f>
        <v/>
      </c>
      <c r="W193" s="11">
        <f>IF(MAX(tblSalaries[[#This Row],[1 hour]:[8 hours]])=0,#N/A,MAX(tblSalaries[[#This Row],[1 hour]:[8 hours]]))</f>
        <v>6</v>
      </c>
      <c r="X193" s="11">
        <f>IF(ISERROR(tblSalaries[[#This Row],[max h]]),1,tblSalaries[[#This Row],[Salary in USD]]/tblSalaries[[#This Row],[max h]]/260)</f>
        <v>17.948717948717949</v>
      </c>
      <c r="Y193" s="11">
        <f>IF(tblSalaries[[#This Row],[Years of Experience]]="",0,"0")</f>
        <v>0</v>
      </c>
      <c r="Z19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3" s="11">
        <f>IF(tblSalaries[[#This Row],[Salary in USD]]&lt;1000,1,0)</f>
        <v>0</v>
      </c>
      <c r="AB193" s="11">
        <f>IF(AND(tblSalaries[[#This Row],[Salary in USD]]&gt;1000,tblSalaries[[#This Row],[Salary in USD]]&lt;2000),1,0)</f>
        <v>0</v>
      </c>
    </row>
    <row r="194" spans="2:28" ht="15" customHeight="1">
      <c r="B194" t="s">
        <v>2197</v>
      </c>
      <c r="C194" s="1">
        <v>41055.036053240743</v>
      </c>
      <c r="D194" s="4">
        <v>60000</v>
      </c>
      <c r="E194">
        <v>60000</v>
      </c>
      <c r="F194" t="s">
        <v>6</v>
      </c>
      <c r="G194">
        <f>tblSalaries[[#This Row],[clean Salary (in local currency)]]*VLOOKUP(tblSalaries[[#This Row],[Currency]],tblXrate[],2,FALSE)</f>
        <v>60000</v>
      </c>
      <c r="H194" t="s">
        <v>264</v>
      </c>
      <c r="I194" t="s">
        <v>20</v>
      </c>
      <c r="J194" t="s">
        <v>15</v>
      </c>
      <c r="K194" t="str">
        <f>VLOOKUP(tblSalaries[[#This Row],[Where do you work]],tblCountries[[Actual]:[Mapping]],2,FALSE)</f>
        <v>USA</v>
      </c>
      <c r="L194" t="s">
        <v>9</v>
      </c>
      <c r="O194" s="10" t="str">
        <f>IF(ISERROR(FIND("1",tblSalaries[[#This Row],[How many hours of a day you work on Excel]])),"",1)</f>
        <v/>
      </c>
      <c r="P194" s="11" t="str">
        <f>IF(ISERROR(FIND("2",tblSalaries[[#This Row],[How many hours of a day you work on Excel]])),"",2)</f>
        <v/>
      </c>
      <c r="Q194" s="10" t="str">
        <f>IF(ISERROR(FIND("3",tblSalaries[[#This Row],[How many hours of a day you work on Excel]])),"",3)</f>
        <v/>
      </c>
      <c r="R194" s="10">
        <f>IF(ISERROR(FIND("4",tblSalaries[[#This Row],[How many hours of a day you work on Excel]])),"",4)</f>
        <v>4</v>
      </c>
      <c r="S194" s="10" t="str">
        <f>IF(ISERROR(FIND("5",tblSalaries[[#This Row],[How many hours of a day you work on Excel]])),"",5)</f>
        <v/>
      </c>
      <c r="T194" s="10">
        <f>IF(ISERROR(FIND("6",tblSalaries[[#This Row],[How many hours of a day you work on Excel]])),"",6)</f>
        <v>6</v>
      </c>
      <c r="U194" s="11" t="str">
        <f>IF(ISERROR(FIND("7",tblSalaries[[#This Row],[How many hours of a day you work on Excel]])),"",7)</f>
        <v/>
      </c>
      <c r="V194" s="11" t="str">
        <f>IF(ISERROR(FIND("8",tblSalaries[[#This Row],[How many hours of a day you work on Excel]])),"",8)</f>
        <v/>
      </c>
      <c r="W194" s="11">
        <f>IF(MAX(tblSalaries[[#This Row],[1 hour]:[8 hours]])=0,#N/A,MAX(tblSalaries[[#This Row],[1 hour]:[8 hours]]))</f>
        <v>6</v>
      </c>
      <c r="X194" s="11">
        <f>IF(ISERROR(tblSalaries[[#This Row],[max h]]),1,tblSalaries[[#This Row],[Salary in USD]]/tblSalaries[[#This Row],[max h]]/260)</f>
        <v>38.46153846153846</v>
      </c>
      <c r="Y194" s="11">
        <f>IF(tblSalaries[[#This Row],[Years of Experience]]="",0,"0")</f>
        <v>0</v>
      </c>
      <c r="Z19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4" s="11">
        <f>IF(tblSalaries[[#This Row],[Salary in USD]]&lt;1000,1,0)</f>
        <v>0</v>
      </c>
      <c r="AB194" s="11">
        <f>IF(AND(tblSalaries[[#This Row],[Salary in USD]]&gt;1000,tblSalaries[[#This Row],[Salary in USD]]&lt;2000),1,0)</f>
        <v>0</v>
      </c>
    </row>
    <row r="195" spans="2:28" ht="15" customHeight="1">
      <c r="B195" t="s">
        <v>2198</v>
      </c>
      <c r="C195" s="1">
        <v>41055.036099537036</v>
      </c>
      <c r="D195" s="4">
        <v>96000</v>
      </c>
      <c r="E195">
        <v>96000</v>
      </c>
      <c r="F195" t="s">
        <v>6</v>
      </c>
      <c r="G195">
        <f>tblSalaries[[#This Row],[clean Salary (in local currency)]]*VLOOKUP(tblSalaries[[#This Row],[Currency]],tblXrate[],2,FALSE)</f>
        <v>96000</v>
      </c>
      <c r="H195" t="s">
        <v>265</v>
      </c>
      <c r="I195" t="s">
        <v>67</v>
      </c>
      <c r="J195" t="s">
        <v>15</v>
      </c>
      <c r="K195" t="str">
        <f>VLOOKUP(tblSalaries[[#This Row],[Where do you work]],tblCountries[[Actual]:[Mapping]],2,FALSE)</f>
        <v>USA</v>
      </c>
      <c r="L195" t="s">
        <v>18</v>
      </c>
      <c r="O195" s="10" t="str">
        <f>IF(ISERROR(FIND("1",tblSalaries[[#This Row],[How many hours of a day you work on Excel]])),"",1)</f>
        <v/>
      </c>
      <c r="P195" s="11">
        <f>IF(ISERROR(FIND("2",tblSalaries[[#This Row],[How many hours of a day you work on Excel]])),"",2)</f>
        <v>2</v>
      </c>
      <c r="Q195" s="10">
        <f>IF(ISERROR(FIND("3",tblSalaries[[#This Row],[How many hours of a day you work on Excel]])),"",3)</f>
        <v>3</v>
      </c>
      <c r="R195" s="10" t="str">
        <f>IF(ISERROR(FIND("4",tblSalaries[[#This Row],[How many hours of a day you work on Excel]])),"",4)</f>
        <v/>
      </c>
      <c r="S195" s="10" t="str">
        <f>IF(ISERROR(FIND("5",tblSalaries[[#This Row],[How many hours of a day you work on Excel]])),"",5)</f>
        <v/>
      </c>
      <c r="T195" s="10" t="str">
        <f>IF(ISERROR(FIND("6",tblSalaries[[#This Row],[How many hours of a day you work on Excel]])),"",6)</f>
        <v/>
      </c>
      <c r="U195" s="11" t="str">
        <f>IF(ISERROR(FIND("7",tblSalaries[[#This Row],[How many hours of a day you work on Excel]])),"",7)</f>
        <v/>
      </c>
      <c r="V195" s="11" t="str">
        <f>IF(ISERROR(FIND("8",tblSalaries[[#This Row],[How many hours of a day you work on Excel]])),"",8)</f>
        <v/>
      </c>
      <c r="W195" s="11">
        <f>IF(MAX(tblSalaries[[#This Row],[1 hour]:[8 hours]])=0,#N/A,MAX(tblSalaries[[#This Row],[1 hour]:[8 hours]]))</f>
        <v>3</v>
      </c>
      <c r="X195" s="11">
        <f>IF(ISERROR(tblSalaries[[#This Row],[max h]]),1,tblSalaries[[#This Row],[Salary in USD]]/tblSalaries[[#This Row],[max h]]/260)</f>
        <v>123.07692307692308</v>
      </c>
      <c r="Y195" s="11">
        <f>IF(tblSalaries[[#This Row],[Years of Experience]]="",0,"0")</f>
        <v>0</v>
      </c>
      <c r="Z19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5" s="11">
        <f>IF(tblSalaries[[#This Row],[Salary in USD]]&lt;1000,1,0)</f>
        <v>0</v>
      </c>
      <c r="AB195" s="11">
        <f>IF(AND(tblSalaries[[#This Row],[Salary in USD]]&gt;1000,tblSalaries[[#This Row],[Salary in USD]]&lt;2000),1,0)</f>
        <v>0</v>
      </c>
    </row>
    <row r="196" spans="2:28" ht="15" customHeight="1">
      <c r="B196" t="s">
        <v>2199</v>
      </c>
      <c r="C196" s="1">
        <v>41055.036354166667</v>
      </c>
      <c r="D196" s="4">
        <v>67000</v>
      </c>
      <c r="E196">
        <v>67000</v>
      </c>
      <c r="F196" t="s">
        <v>6</v>
      </c>
      <c r="G196">
        <f>tblSalaries[[#This Row],[clean Salary (in local currency)]]*VLOOKUP(tblSalaries[[#This Row],[Currency]],tblXrate[],2,FALSE)</f>
        <v>67000</v>
      </c>
      <c r="H196" t="s">
        <v>14</v>
      </c>
      <c r="I196" t="s">
        <v>20</v>
      </c>
      <c r="J196" t="s">
        <v>15</v>
      </c>
      <c r="K196" t="str">
        <f>VLOOKUP(tblSalaries[[#This Row],[Where do you work]],tblCountries[[Actual]:[Mapping]],2,FALSE)</f>
        <v>USA</v>
      </c>
      <c r="L196" t="s">
        <v>9</v>
      </c>
      <c r="O196" s="10" t="str">
        <f>IF(ISERROR(FIND("1",tblSalaries[[#This Row],[How many hours of a day you work on Excel]])),"",1)</f>
        <v/>
      </c>
      <c r="P196" s="11" t="str">
        <f>IF(ISERROR(FIND("2",tblSalaries[[#This Row],[How many hours of a day you work on Excel]])),"",2)</f>
        <v/>
      </c>
      <c r="Q196" s="10" t="str">
        <f>IF(ISERROR(FIND("3",tblSalaries[[#This Row],[How many hours of a day you work on Excel]])),"",3)</f>
        <v/>
      </c>
      <c r="R196" s="10">
        <f>IF(ISERROR(FIND("4",tblSalaries[[#This Row],[How many hours of a day you work on Excel]])),"",4)</f>
        <v>4</v>
      </c>
      <c r="S196" s="10" t="str">
        <f>IF(ISERROR(FIND("5",tblSalaries[[#This Row],[How many hours of a day you work on Excel]])),"",5)</f>
        <v/>
      </c>
      <c r="T196" s="10">
        <f>IF(ISERROR(FIND("6",tblSalaries[[#This Row],[How many hours of a day you work on Excel]])),"",6)</f>
        <v>6</v>
      </c>
      <c r="U196" s="11" t="str">
        <f>IF(ISERROR(FIND("7",tblSalaries[[#This Row],[How many hours of a day you work on Excel]])),"",7)</f>
        <v/>
      </c>
      <c r="V196" s="11" t="str">
        <f>IF(ISERROR(FIND("8",tblSalaries[[#This Row],[How many hours of a day you work on Excel]])),"",8)</f>
        <v/>
      </c>
      <c r="W196" s="11">
        <f>IF(MAX(tblSalaries[[#This Row],[1 hour]:[8 hours]])=0,#N/A,MAX(tblSalaries[[#This Row],[1 hour]:[8 hours]]))</f>
        <v>6</v>
      </c>
      <c r="X196" s="11">
        <f>IF(ISERROR(tblSalaries[[#This Row],[max h]]),1,tblSalaries[[#This Row],[Salary in USD]]/tblSalaries[[#This Row],[max h]]/260)</f>
        <v>42.948717948717949</v>
      </c>
      <c r="Y196" s="11">
        <f>IF(tblSalaries[[#This Row],[Years of Experience]]="",0,"0")</f>
        <v>0</v>
      </c>
      <c r="Z19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6" s="11">
        <f>IF(tblSalaries[[#This Row],[Salary in USD]]&lt;1000,1,0)</f>
        <v>0</v>
      </c>
      <c r="AB196" s="11">
        <f>IF(AND(tblSalaries[[#This Row],[Salary in USD]]&gt;1000,tblSalaries[[#This Row],[Salary in USD]]&lt;2000),1,0)</f>
        <v>0</v>
      </c>
    </row>
    <row r="197" spans="2:28" ht="15" customHeight="1">
      <c r="B197" t="s">
        <v>2200</v>
      </c>
      <c r="C197" s="1">
        <v>41055.036400462966</v>
      </c>
      <c r="D197" s="4">
        <v>70000</v>
      </c>
      <c r="E197">
        <v>70000</v>
      </c>
      <c r="F197" t="s">
        <v>6</v>
      </c>
      <c r="G197">
        <f>tblSalaries[[#This Row],[clean Salary (in local currency)]]*VLOOKUP(tblSalaries[[#This Row],[Currency]],tblXrate[],2,FALSE)</f>
        <v>70000</v>
      </c>
      <c r="H197" t="s">
        <v>266</v>
      </c>
      <c r="I197" t="s">
        <v>20</v>
      </c>
      <c r="J197" t="s">
        <v>15</v>
      </c>
      <c r="K197" t="str">
        <f>VLOOKUP(tblSalaries[[#This Row],[Where do you work]],tblCountries[[Actual]:[Mapping]],2,FALSE)</f>
        <v>USA</v>
      </c>
      <c r="L197" t="s">
        <v>9</v>
      </c>
      <c r="O197" s="10" t="str">
        <f>IF(ISERROR(FIND("1",tblSalaries[[#This Row],[How many hours of a day you work on Excel]])),"",1)</f>
        <v/>
      </c>
      <c r="P197" s="11" t="str">
        <f>IF(ISERROR(FIND("2",tblSalaries[[#This Row],[How many hours of a day you work on Excel]])),"",2)</f>
        <v/>
      </c>
      <c r="Q197" s="10" t="str">
        <f>IF(ISERROR(FIND("3",tblSalaries[[#This Row],[How many hours of a day you work on Excel]])),"",3)</f>
        <v/>
      </c>
      <c r="R197" s="10">
        <f>IF(ISERROR(FIND("4",tblSalaries[[#This Row],[How many hours of a day you work on Excel]])),"",4)</f>
        <v>4</v>
      </c>
      <c r="S197" s="10" t="str">
        <f>IF(ISERROR(FIND("5",tblSalaries[[#This Row],[How many hours of a day you work on Excel]])),"",5)</f>
        <v/>
      </c>
      <c r="T197" s="10">
        <f>IF(ISERROR(FIND("6",tblSalaries[[#This Row],[How many hours of a day you work on Excel]])),"",6)</f>
        <v>6</v>
      </c>
      <c r="U197" s="11" t="str">
        <f>IF(ISERROR(FIND("7",tblSalaries[[#This Row],[How many hours of a day you work on Excel]])),"",7)</f>
        <v/>
      </c>
      <c r="V197" s="11" t="str">
        <f>IF(ISERROR(FIND("8",tblSalaries[[#This Row],[How many hours of a day you work on Excel]])),"",8)</f>
        <v/>
      </c>
      <c r="W197" s="11">
        <f>IF(MAX(tblSalaries[[#This Row],[1 hour]:[8 hours]])=0,#N/A,MAX(tblSalaries[[#This Row],[1 hour]:[8 hours]]))</f>
        <v>6</v>
      </c>
      <c r="X197" s="11">
        <f>IF(ISERROR(tblSalaries[[#This Row],[max h]]),1,tblSalaries[[#This Row],[Salary in USD]]/tblSalaries[[#This Row],[max h]]/260)</f>
        <v>44.871794871794869</v>
      </c>
      <c r="Y197" s="11">
        <f>IF(tblSalaries[[#This Row],[Years of Experience]]="",0,"0")</f>
        <v>0</v>
      </c>
      <c r="Z19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7" s="11">
        <f>IF(tblSalaries[[#This Row],[Salary in USD]]&lt;1000,1,0)</f>
        <v>0</v>
      </c>
      <c r="AB197" s="11">
        <f>IF(AND(tblSalaries[[#This Row],[Salary in USD]]&gt;1000,tblSalaries[[#This Row],[Salary in USD]]&lt;2000),1,0)</f>
        <v>0</v>
      </c>
    </row>
    <row r="198" spans="2:28" ht="15" customHeight="1">
      <c r="B198" t="s">
        <v>2201</v>
      </c>
      <c r="C198" s="1">
        <v>41055.036458333336</v>
      </c>
      <c r="D198" s="4">
        <v>233000</v>
      </c>
      <c r="E198">
        <v>233000</v>
      </c>
      <c r="F198" t="s">
        <v>40</v>
      </c>
      <c r="G198">
        <f>tblSalaries[[#This Row],[clean Salary (in local currency)]]*VLOOKUP(tblSalaries[[#This Row],[Currency]],tblXrate[],2,FALSE)</f>
        <v>4149.2445881741187</v>
      </c>
      <c r="H198" t="s">
        <v>267</v>
      </c>
      <c r="I198" t="s">
        <v>52</v>
      </c>
      <c r="J198" t="s">
        <v>8</v>
      </c>
      <c r="K198" t="str">
        <f>VLOOKUP(tblSalaries[[#This Row],[Where do you work]],tblCountries[[Actual]:[Mapping]],2,FALSE)</f>
        <v>India</v>
      </c>
      <c r="L198" t="s">
        <v>13</v>
      </c>
      <c r="O198" s="10" t="str">
        <f>IF(ISERROR(FIND("1",tblSalaries[[#This Row],[How many hours of a day you work on Excel]])),"",1)</f>
        <v/>
      </c>
      <c r="P198" s="11" t="str">
        <f>IF(ISERROR(FIND("2",tblSalaries[[#This Row],[How many hours of a day you work on Excel]])),"",2)</f>
        <v/>
      </c>
      <c r="Q198" s="10" t="str">
        <f>IF(ISERROR(FIND("3",tblSalaries[[#This Row],[How many hours of a day you work on Excel]])),"",3)</f>
        <v/>
      </c>
      <c r="R198" s="10" t="str">
        <f>IF(ISERROR(FIND("4",tblSalaries[[#This Row],[How many hours of a day you work on Excel]])),"",4)</f>
        <v/>
      </c>
      <c r="S198" s="10" t="str">
        <f>IF(ISERROR(FIND("5",tblSalaries[[#This Row],[How many hours of a day you work on Excel]])),"",5)</f>
        <v/>
      </c>
      <c r="T198" s="10" t="str">
        <f>IF(ISERROR(FIND("6",tblSalaries[[#This Row],[How many hours of a day you work on Excel]])),"",6)</f>
        <v/>
      </c>
      <c r="U198" s="11" t="str">
        <f>IF(ISERROR(FIND("7",tblSalaries[[#This Row],[How many hours of a day you work on Excel]])),"",7)</f>
        <v/>
      </c>
      <c r="V198" s="11">
        <f>IF(ISERROR(FIND("8",tblSalaries[[#This Row],[How many hours of a day you work on Excel]])),"",8)</f>
        <v>8</v>
      </c>
      <c r="W198" s="11">
        <f>IF(MAX(tblSalaries[[#This Row],[1 hour]:[8 hours]])=0,#N/A,MAX(tblSalaries[[#This Row],[1 hour]:[8 hours]]))</f>
        <v>8</v>
      </c>
      <c r="X198" s="11">
        <f>IF(ISERROR(tblSalaries[[#This Row],[max h]]),1,tblSalaries[[#This Row],[Salary in USD]]/tblSalaries[[#This Row],[max h]]/260)</f>
        <v>1.9948291289298647</v>
      </c>
      <c r="Y198" s="11">
        <f>IF(tblSalaries[[#This Row],[Years of Experience]]="",0,"0")</f>
        <v>0</v>
      </c>
      <c r="Z19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8" s="11">
        <f>IF(tblSalaries[[#This Row],[Salary in USD]]&lt;1000,1,0)</f>
        <v>0</v>
      </c>
      <c r="AB198" s="11">
        <f>IF(AND(tblSalaries[[#This Row],[Salary in USD]]&gt;1000,tblSalaries[[#This Row],[Salary in USD]]&lt;2000),1,0)</f>
        <v>0</v>
      </c>
    </row>
    <row r="199" spans="2:28" ht="15" customHeight="1">
      <c r="B199" t="s">
        <v>2202</v>
      </c>
      <c r="C199" s="1">
        <v>41055.036539351851</v>
      </c>
      <c r="D199" s="4" t="s">
        <v>268</v>
      </c>
      <c r="E199">
        <v>99000</v>
      </c>
      <c r="F199" t="s">
        <v>6</v>
      </c>
      <c r="G199">
        <f>tblSalaries[[#This Row],[clean Salary (in local currency)]]*VLOOKUP(tblSalaries[[#This Row],[Currency]],tblXrate[],2,FALSE)</f>
        <v>99000</v>
      </c>
      <c r="H199" t="s">
        <v>269</v>
      </c>
      <c r="I199" t="s">
        <v>488</v>
      </c>
      <c r="J199" t="s">
        <v>15</v>
      </c>
      <c r="K199" t="str">
        <f>VLOOKUP(tblSalaries[[#This Row],[Where do you work]],tblCountries[[Actual]:[Mapping]],2,FALSE)</f>
        <v>USA</v>
      </c>
      <c r="L199" t="s">
        <v>9</v>
      </c>
      <c r="O199" s="10" t="str">
        <f>IF(ISERROR(FIND("1",tblSalaries[[#This Row],[How many hours of a day you work on Excel]])),"",1)</f>
        <v/>
      </c>
      <c r="P199" s="11" t="str">
        <f>IF(ISERROR(FIND("2",tblSalaries[[#This Row],[How many hours of a day you work on Excel]])),"",2)</f>
        <v/>
      </c>
      <c r="Q199" s="10" t="str">
        <f>IF(ISERROR(FIND("3",tblSalaries[[#This Row],[How many hours of a day you work on Excel]])),"",3)</f>
        <v/>
      </c>
      <c r="R199" s="10">
        <f>IF(ISERROR(FIND("4",tblSalaries[[#This Row],[How many hours of a day you work on Excel]])),"",4)</f>
        <v>4</v>
      </c>
      <c r="S199" s="10" t="str">
        <f>IF(ISERROR(FIND("5",tblSalaries[[#This Row],[How many hours of a day you work on Excel]])),"",5)</f>
        <v/>
      </c>
      <c r="T199" s="10">
        <f>IF(ISERROR(FIND("6",tblSalaries[[#This Row],[How many hours of a day you work on Excel]])),"",6)</f>
        <v>6</v>
      </c>
      <c r="U199" s="11" t="str">
        <f>IF(ISERROR(FIND("7",tblSalaries[[#This Row],[How many hours of a day you work on Excel]])),"",7)</f>
        <v/>
      </c>
      <c r="V199" s="11" t="str">
        <f>IF(ISERROR(FIND("8",tblSalaries[[#This Row],[How many hours of a day you work on Excel]])),"",8)</f>
        <v/>
      </c>
      <c r="W199" s="11">
        <f>IF(MAX(tblSalaries[[#This Row],[1 hour]:[8 hours]])=0,#N/A,MAX(tblSalaries[[#This Row],[1 hour]:[8 hours]]))</f>
        <v>6</v>
      </c>
      <c r="X199" s="11">
        <f>IF(ISERROR(tblSalaries[[#This Row],[max h]]),1,tblSalaries[[#This Row],[Salary in USD]]/tblSalaries[[#This Row],[max h]]/260)</f>
        <v>63.46153846153846</v>
      </c>
      <c r="Y199" s="11">
        <f>IF(tblSalaries[[#This Row],[Years of Experience]]="",0,"0")</f>
        <v>0</v>
      </c>
      <c r="Z19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99" s="11">
        <f>IF(tblSalaries[[#This Row],[Salary in USD]]&lt;1000,1,0)</f>
        <v>0</v>
      </c>
      <c r="AB199" s="11">
        <f>IF(AND(tblSalaries[[#This Row],[Salary in USD]]&gt;1000,tblSalaries[[#This Row],[Salary in USD]]&lt;2000),1,0)</f>
        <v>0</v>
      </c>
    </row>
    <row r="200" spans="2:28" ht="15" customHeight="1">
      <c r="B200" t="s">
        <v>2203</v>
      </c>
      <c r="C200" s="1">
        <v>41055.036805555559</v>
      </c>
      <c r="D200" s="4">
        <v>90000</v>
      </c>
      <c r="E200">
        <v>90000</v>
      </c>
      <c r="F200" t="s">
        <v>6</v>
      </c>
      <c r="G200">
        <f>tblSalaries[[#This Row],[clean Salary (in local currency)]]*VLOOKUP(tblSalaries[[#This Row],[Currency]],tblXrate[],2,FALSE)</f>
        <v>90000</v>
      </c>
      <c r="H200" t="s">
        <v>201</v>
      </c>
      <c r="I200" t="s">
        <v>52</v>
      </c>
      <c r="J200" t="s">
        <v>15</v>
      </c>
      <c r="K200" t="str">
        <f>VLOOKUP(tblSalaries[[#This Row],[Where do you work]],tblCountries[[Actual]:[Mapping]],2,FALSE)</f>
        <v>USA</v>
      </c>
      <c r="L200" t="s">
        <v>18</v>
      </c>
      <c r="O200" s="10" t="str">
        <f>IF(ISERROR(FIND("1",tblSalaries[[#This Row],[How many hours of a day you work on Excel]])),"",1)</f>
        <v/>
      </c>
      <c r="P200" s="11">
        <f>IF(ISERROR(FIND("2",tblSalaries[[#This Row],[How many hours of a day you work on Excel]])),"",2)</f>
        <v>2</v>
      </c>
      <c r="Q200" s="10">
        <f>IF(ISERROR(FIND("3",tblSalaries[[#This Row],[How many hours of a day you work on Excel]])),"",3)</f>
        <v>3</v>
      </c>
      <c r="R200" s="10" t="str">
        <f>IF(ISERROR(FIND("4",tblSalaries[[#This Row],[How many hours of a day you work on Excel]])),"",4)</f>
        <v/>
      </c>
      <c r="S200" s="10" t="str">
        <f>IF(ISERROR(FIND("5",tblSalaries[[#This Row],[How many hours of a day you work on Excel]])),"",5)</f>
        <v/>
      </c>
      <c r="T200" s="10" t="str">
        <f>IF(ISERROR(FIND("6",tblSalaries[[#This Row],[How many hours of a day you work on Excel]])),"",6)</f>
        <v/>
      </c>
      <c r="U200" s="11" t="str">
        <f>IF(ISERROR(FIND("7",tblSalaries[[#This Row],[How many hours of a day you work on Excel]])),"",7)</f>
        <v/>
      </c>
      <c r="V200" s="11" t="str">
        <f>IF(ISERROR(FIND("8",tblSalaries[[#This Row],[How many hours of a day you work on Excel]])),"",8)</f>
        <v/>
      </c>
      <c r="W200" s="11">
        <f>IF(MAX(tblSalaries[[#This Row],[1 hour]:[8 hours]])=0,#N/A,MAX(tblSalaries[[#This Row],[1 hour]:[8 hours]]))</f>
        <v>3</v>
      </c>
      <c r="X200" s="11">
        <f>IF(ISERROR(tblSalaries[[#This Row],[max h]]),1,tblSalaries[[#This Row],[Salary in USD]]/tblSalaries[[#This Row],[max h]]/260)</f>
        <v>115.38461538461539</v>
      </c>
      <c r="Y200" s="11">
        <f>IF(tblSalaries[[#This Row],[Years of Experience]]="",0,"0")</f>
        <v>0</v>
      </c>
      <c r="Z20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0" s="11">
        <f>IF(tblSalaries[[#This Row],[Salary in USD]]&lt;1000,1,0)</f>
        <v>0</v>
      </c>
      <c r="AB200" s="11">
        <f>IF(AND(tblSalaries[[#This Row],[Salary in USD]]&gt;1000,tblSalaries[[#This Row],[Salary in USD]]&lt;2000),1,0)</f>
        <v>0</v>
      </c>
    </row>
    <row r="201" spans="2:28" ht="15" customHeight="1">
      <c r="B201" t="s">
        <v>2204</v>
      </c>
      <c r="C201" s="1">
        <v>41055.036828703705</v>
      </c>
      <c r="D201" s="4" t="s">
        <v>271</v>
      </c>
      <c r="E201">
        <v>275000</v>
      </c>
      <c r="F201" t="s">
        <v>40</v>
      </c>
      <c r="G201">
        <f>tblSalaries[[#This Row],[clean Salary (in local currency)]]*VLOOKUP(tblSalaries[[#This Row],[Currency]],tblXrate[],2,FALSE)</f>
        <v>4897.177089046706</v>
      </c>
      <c r="H201" t="s">
        <v>272</v>
      </c>
      <c r="I201" t="s">
        <v>20</v>
      </c>
      <c r="J201" t="s">
        <v>8</v>
      </c>
      <c r="K201" t="str">
        <f>VLOOKUP(tblSalaries[[#This Row],[Where do you work]],tblCountries[[Actual]:[Mapping]],2,FALSE)</f>
        <v>India</v>
      </c>
      <c r="L201" t="s">
        <v>18</v>
      </c>
      <c r="O201" s="10" t="str">
        <f>IF(ISERROR(FIND("1",tblSalaries[[#This Row],[How many hours of a day you work on Excel]])),"",1)</f>
        <v/>
      </c>
      <c r="P201" s="11">
        <f>IF(ISERROR(FIND("2",tblSalaries[[#This Row],[How many hours of a day you work on Excel]])),"",2)</f>
        <v>2</v>
      </c>
      <c r="Q201" s="10">
        <f>IF(ISERROR(FIND("3",tblSalaries[[#This Row],[How many hours of a day you work on Excel]])),"",3)</f>
        <v>3</v>
      </c>
      <c r="R201" s="10" t="str">
        <f>IF(ISERROR(FIND("4",tblSalaries[[#This Row],[How many hours of a day you work on Excel]])),"",4)</f>
        <v/>
      </c>
      <c r="S201" s="10" t="str">
        <f>IF(ISERROR(FIND("5",tblSalaries[[#This Row],[How many hours of a day you work on Excel]])),"",5)</f>
        <v/>
      </c>
      <c r="T201" s="10" t="str">
        <f>IF(ISERROR(FIND("6",tblSalaries[[#This Row],[How many hours of a day you work on Excel]])),"",6)</f>
        <v/>
      </c>
      <c r="U201" s="11" t="str">
        <f>IF(ISERROR(FIND("7",tblSalaries[[#This Row],[How many hours of a day you work on Excel]])),"",7)</f>
        <v/>
      </c>
      <c r="V201" s="11" t="str">
        <f>IF(ISERROR(FIND("8",tblSalaries[[#This Row],[How many hours of a day you work on Excel]])),"",8)</f>
        <v/>
      </c>
      <c r="W201" s="11">
        <f>IF(MAX(tblSalaries[[#This Row],[1 hour]:[8 hours]])=0,#N/A,MAX(tblSalaries[[#This Row],[1 hour]:[8 hours]]))</f>
        <v>3</v>
      </c>
      <c r="X201" s="11">
        <f>IF(ISERROR(tblSalaries[[#This Row],[max h]]),1,tblSalaries[[#This Row],[Salary in USD]]/tblSalaries[[#This Row],[max h]]/260)</f>
        <v>6.278432165444495</v>
      </c>
      <c r="Y201" s="11">
        <f>IF(tblSalaries[[#This Row],[Years of Experience]]="",0,"0")</f>
        <v>0</v>
      </c>
      <c r="Z20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1" s="11">
        <f>IF(tblSalaries[[#This Row],[Salary in USD]]&lt;1000,1,0)</f>
        <v>0</v>
      </c>
      <c r="AB201" s="11">
        <f>IF(AND(tblSalaries[[#This Row],[Salary in USD]]&gt;1000,tblSalaries[[#This Row],[Salary in USD]]&lt;2000),1,0)</f>
        <v>0</v>
      </c>
    </row>
    <row r="202" spans="2:28" ht="15" customHeight="1">
      <c r="B202" t="s">
        <v>2205</v>
      </c>
      <c r="C202" s="1">
        <v>41055.03701388889</v>
      </c>
      <c r="D202" s="4" t="s">
        <v>273</v>
      </c>
      <c r="E202">
        <v>192000</v>
      </c>
      <c r="F202" t="s">
        <v>40</v>
      </c>
      <c r="G202">
        <f>tblSalaries[[#This Row],[clean Salary (in local currency)]]*VLOOKUP(tblSalaries[[#This Row],[Currency]],tblXrate[],2,FALSE)</f>
        <v>3419.1200039889732</v>
      </c>
      <c r="H202" t="s">
        <v>274</v>
      </c>
      <c r="I202" t="s">
        <v>20</v>
      </c>
      <c r="J202" t="s">
        <v>8</v>
      </c>
      <c r="K202" t="str">
        <f>VLOOKUP(tblSalaries[[#This Row],[Where do you work]],tblCountries[[Actual]:[Mapping]],2,FALSE)</f>
        <v>India</v>
      </c>
      <c r="L202" t="s">
        <v>13</v>
      </c>
      <c r="O202" s="10" t="str">
        <f>IF(ISERROR(FIND("1",tblSalaries[[#This Row],[How many hours of a day you work on Excel]])),"",1)</f>
        <v/>
      </c>
      <c r="P202" s="11" t="str">
        <f>IF(ISERROR(FIND("2",tblSalaries[[#This Row],[How many hours of a day you work on Excel]])),"",2)</f>
        <v/>
      </c>
      <c r="Q202" s="10" t="str">
        <f>IF(ISERROR(FIND("3",tblSalaries[[#This Row],[How many hours of a day you work on Excel]])),"",3)</f>
        <v/>
      </c>
      <c r="R202" s="10" t="str">
        <f>IF(ISERROR(FIND("4",tblSalaries[[#This Row],[How many hours of a day you work on Excel]])),"",4)</f>
        <v/>
      </c>
      <c r="S202" s="10" t="str">
        <f>IF(ISERROR(FIND("5",tblSalaries[[#This Row],[How many hours of a day you work on Excel]])),"",5)</f>
        <v/>
      </c>
      <c r="T202" s="10" t="str">
        <f>IF(ISERROR(FIND("6",tblSalaries[[#This Row],[How many hours of a day you work on Excel]])),"",6)</f>
        <v/>
      </c>
      <c r="U202" s="11" t="str">
        <f>IF(ISERROR(FIND("7",tblSalaries[[#This Row],[How many hours of a day you work on Excel]])),"",7)</f>
        <v/>
      </c>
      <c r="V202" s="11">
        <f>IF(ISERROR(FIND("8",tblSalaries[[#This Row],[How many hours of a day you work on Excel]])),"",8)</f>
        <v>8</v>
      </c>
      <c r="W202" s="11">
        <f>IF(MAX(tblSalaries[[#This Row],[1 hour]:[8 hours]])=0,#N/A,MAX(tblSalaries[[#This Row],[1 hour]:[8 hours]]))</f>
        <v>8</v>
      </c>
      <c r="X202" s="11">
        <f>IF(ISERROR(tblSalaries[[#This Row],[max h]]),1,tblSalaries[[#This Row],[Salary in USD]]/tblSalaries[[#This Row],[max h]]/260)</f>
        <v>1.6438076942254678</v>
      </c>
      <c r="Y202" s="11">
        <f>IF(tblSalaries[[#This Row],[Years of Experience]]="",0,"0")</f>
        <v>0</v>
      </c>
      <c r="Z20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2" s="11">
        <f>IF(tblSalaries[[#This Row],[Salary in USD]]&lt;1000,1,0)</f>
        <v>0</v>
      </c>
      <c r="AB202" s="11">
        <f>IF(AND(tblSalaries[[#This Row],[Salary in USD]]&gt;1000,tblSalaries[[#This Row],[Salary in USD]]&lt;2000),1,0)</f>
        <v>0</v>
      </c>
    </row>
    <row r="203" spans="2:28" ht="15" customHeight="1">
      <c r="B203" t="s">
        <v>2206</v>
      </c>
      <c r="C203" s="1">
        <v>41055.037233796298</v>
      </c>
      <c r="D203" s="4">
        <v>51000</v>
      </c>
      <c r="E203">
        <v>51000</v>
      </c>
      <c r="F203" t="s">
        <v>6</v>
      </c>
      <c r="G203">
        <f>tblSalaries[[#This Row],[clean Salary (in local currency)]]*VLOOKUP(tblSalaries[[#This Row],[Currency]],tblXrate[],2,FALSE)</f>
        <v>51000</v>
      </c>
      <c r="H203" t="s">
        <v>275</v>
      </c>
      <c r="I203" t="s">
        <v>52</v>
      </c>
      <c r="J203" t="s">
        <v>15</v>
      </c>
      <c r="K203" t="str">
        <f>VLOOKUP(tblSalaries[[#This Row],[Where do you work]],tblCountries[[Actual]:[Mapping]],2,FALSE)</f>
        <v>USA</v>
      </c>
      <c r="L203" t="s">
        <v>9</v>
      </c>
      <c r="O203" s="10" t="str">
        <f>IF(ISERROR(FIND("1",tblSalaries[[#This Row],[How many hours of a day you work on Excel]])),"",1)</f>
        <v/>
      </c>
      <c r="P203" s="11" t="str">
        <f>IF(ISERROR(FIND("2",tblSalaries[[#This Row],[How many hours of a day you work on Excel]])),"",2)</f>
        <v/>
      </c>
      <c r="Q203" s="10" t="str">
        <f>IF(ISERROR(FIND("3",tblSalaries[[#This Row],[How many hours of a day you work on Excel]])),"",3)</f>
        <v/>
      </c>
      <c r="R203" s="10">
        <f>IF(ISERROR(FIND("4",tblSalaries[[#This Row],[How many hours of a day you work on Excel]])),"",4)</f>
        <v>4</v>
      </c>
      <c r="S203" s="10" t="str">
        <f>IF(ISERROR(FIND("5",tblSalaries[[#This Row],[How many hours of a day you work on Excel]])),"",5)</f>
        <v/>
      </c>
      <c r="T203" s="10">
        <f>IF(ISERROR(FIND("6",tblSalaries[[#This Row],[How many hours of a day you work on Excel]])),"",6)</f>
        <v>6</v>
      </c>
      <c r="U203" s="11" t="str">
        <f>IF(ISERROR(FIND("7",tblSalaries[[#This Row],[How many hours of a day you work on Excel]])),"",7)</f>
        <v/>
      </c>
      <c r="V203" s="11" t="str">
        <f>IF(ISERROR(FIND("8",tblSalaries[[#This Row],[How many hours of a day you work on Excel]])),"",8)</f>
        <v/>
      </c>
      <c r="W203" s="11">
        <f>IF(MAX(tblSalaries[[#This Row],[1 hour]:[8 hours]])=0,#N/A,MAX(tblSalaries[[#This Row],[1 hour]:[8 hours]]))</f>
        <v>6</v>
      </c>
      <c r="X203" s="11">
        <f>IF(ISERROR(tblSalaries[[#This Row],[max h]]),1,tblSalaries[[#This Row],[Salary in USD]]/tblSalaries[[#This Row],[max h]]/260)</f>
        <v>32.692307692307693</v>
      </c>
      <c r="Y203" s="11">
        <f>IF(tblSalaries[[#This Row],[Years of Experience]]="",0,"0")</f>
        <v>0</v>
      </c>
      <c r="Z20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3" s="11">
        <f>IF(tblSalaries[[#This Row],[Salary in USD]]&lt;1000,1,0)</f>
        <v>0</v>
      </c>
      <c r="AB203" s="11">
        <f>IF(AND(tblSalaries[[#This Row],[Salary in USD]]&gt;1000,tblSalaries[[#This Row],[Salary in USD]]&lt;2000),1,0)</f>
        <v>0</v>
      </c>
    </row>
    <row r="204" spans="2:28" ht="15" customHeight="1">
      <c r="B204" t="s">
        <v>2207</v>
      </c>
      <c r="C204" s="1">
        <v>41055.037291666667</v>
      </c>
      <c r="D204" s="4">
        <v>100000</v>
      </c>
      <c r="E204">
        <v>100000</v>
      </c>
      <c r="F204" t="s">
        <v>6</v>
      </c>
      <c r="G204">
        <f>tblSalaries[[#This Row],[clean Salary (in local currency)]]*VLOOKUP(tblSalaries[[#This Row],[Currency]],tblXrate[],2,FALSE)</f>
        <v>100000</v>
      </c>
      <c r="H204" t="s">
        <v>276</v>
      </c>
      <c r="I204" t="s">
        <v>52</v>
      </c>
      <c r="J204" t="s">
        <v>15</v>
      </c>
      <c r="K204" t="str">
        <f>VLOOKUP(tblSalaries[[#This Row],[Where do you work]],tblCountries[[Actual]:[Mapping]],2,FALSE)</f>
        <v>USA</v>
      </c>
      <c r="L204" t="s">
        <v>13</v>
      </c>
      <c r="O204" s="10" t="str">
        <f>IF(ISERROR(FIND("1",tblSalaries[[#This Row],[How many hours of a day you work on Excel]])),"",1)</f>
        <v/>
      </c>
      <c r="P204" s="11" t="str">
        <f>IF(ISERROR(FIND("2",tblSalaries[[#This Row],[How many hours of a day you work on Excel]])),"",2)</f>
        <v/>
      </c>
      <c r="Q204" s="10" t="str">
        <f>IF(ISERROR(FIND("3",tblSalaries[[#This Row],[How many hours of a day you work on Excel]])),"",3)</f>
        <v/>
      </c>
      <c r="R204" s="10" t="str">
        <f>IF(ISERROR(FIND("4",tblSalaries[[#This Row],[How many hours of a day you work on Excel]])),"",4)</f>
        <v/>
      </c>
      <c r="S204" s="10" t="str">
        <f>IF(ISERROR(FIND("5",tblSalaries[[#This Row],[How many hours of a day you work on Excel]])),"",5)</f>
        <v/>
      </c>
      <c r="T204" s="10" t="str">
        <f>IF(ISERROR(FIND("6",tblSalaries[[#This Row],[How many hours of a day you work on Excel]])),"",6)</f>
        <v/>
      </c>
      <c r="U204" s="11" t="str">
        <f>IF(ISERROR(FIND("7",tblSalaries[[#This Row],[How many hours of a day you work on Excel]])),"",7)</f>
        <v/>
      </c>
      <c r="V204" s="11">
        <f>IF(ISERROR(FIND("8",tblSalaries[[#This Row],[How many hours of a day you work on Excel]])),"",8)</f>
        <v>8</v>
      </c>
      <c r="W204" s="11">
        <f>IF(MAX(tblSalaries[[#This Row],[1 hour]:[8 hours]])=0,#N/A,MAX(tblSalaries[[#This Row],[1 hour]:[8 hours]]))</f>
        <v>8</v>
      </c>
      <c r="X204" s="11">
        <f>IF(ISERROR(tblSalaries[[#This Row],[max h]]),1,tblSalaries[[#This Row],[Salary in USD]]/tblSalaries[[#This Row],[max h]]/260)</f>
        <v>48.07692307692308</v>
      </c>
      <c r="Y204" s="11">
        <f>IF(tblSalaries[[#This Row],[Years of Experience]]="",0,"0")</f>
        <v>0</v>
      </c>
      <c r="Z20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4" s="11">
        <f>IF(tblSalaries[[#This Row],[Salary in USD]]&lt;1000,1,0)</f>
        <v>0</v>
      </c>
      <c r="AB204" s="11">
        <f>IF(AND(tblSalaries[[#This Row],[Salary in USD]]&gt;1000,tblSalaries[[#This Row],[Salary in USD]]&lt;2000),1,0)</f>
        <v>0</v>
      </c>
    </row>
    <row r="205" spans="2:28" ht="15" customHeight="1">
      <c r="B205" t="s">
        <v>2208</v>
      </c>
      <c r="C205" s="1">
        <v>41055.03733796296</v>
      </c>
      <c r="D205" s="4" t="s">
        <v>277</v>
      </c>
      <c r="E205">
        <v>1800000</v>
      </c>
      <c r="F205" t="s">
        <v>40</v>
      </c>
      <c r="G205">
        <f>tblSalaries[[#This Row],[clean Salary (in local currency)]]*VLOOKUP(tblSalaries[[#This Row],[Currency]],tblXrate[],2,FALSE)</f>
        <v>32054.250037396621</v>
      </c>
      <c r="H205" t="s">
        <v>278</v>
      </c>
      <c r="I205" t="s">
        <v>52</v>
      </c>
      <c r="J205" t="s">
        <v>8</v>
      </c>
      <c r="K205" t="str">
        <f>VLOOKUP(tblSalaries[[#This Row],[Where do you work]],tblCountries[[Actual]:[Mapping]],2,FALSE)</f>
        <v>India</v>
      </c>
      <c r="L205" t="s">
        <v>25</v>
      </c>
      <c r="O205" s="10">
        <f>IF(ISERROR(FIND("1",tblSalaries[[#This Row],[How many hours of a day you work on Excel]])),"",1)</f>
        <v>1</v>
      </c>
      <c r="P205" s="11">
        <f>IF(ISERROR(FIND("2",tblSalaries[[#This Row],[How many hours of a day you work on Excel]])),"",2)</f>
        <v>2</v>
      </c>
      <c r="Q205" s="10" t="str">
        <f>IF(ISERROR(FIND("3",tblSalaries[[#This Row],[How many hours of a day you work on Excel]])),"",3)</f>
        <v/>
      </c>
      <c r="R205" s="10" t="str">
        <f>IF(ISERROR(FIND("4",tblSalaries[[#This Row],[How many hours of a day you work on Excel]])),"",4)</f>
        <v/>
      </c>
      <c r="S205" s="10" t="str">
        <f>IF(ISERROR(FIND("5",tblSalaries[[#This Row],[How many hours of a day you work on Excel]])),"",5)</f>
        <v/>
      </c>
      <c r="T205" s="10" t="str">
        <f>IF(ISERROR(FIND("6",tblSalaries[[#This Row],[How many hours of a day you work on Excel]])),"",6)</f>
        <v/>
      </c>
      <c r="U205" s="11" t="str">
        <f>IF(ISERROR(FIND("7",tblSalaries[[#This Row],[How many hours of a day you work on Excel]])),"",7)</f>
        <v/>
      </c>
      <c r="V205" s="11" t="str">
        <f>IF(ISERROR(FIND("8",tblSalaries[[#This Row],[How many hours of a day you work on Excel]])),"",8)</f>
        <v/>
      </c>
      <c r="W205" s="11">
        <f>IF(MAX(tblSalaries[[#This Row],[1 hour]:[8 hours]])=0,#N/A,MAX(tblSalaries[[#This Row],[1 hour]:[8 hours]]))</f>
        <v>2</v>
      </c>
      <c r="X205" s="11">
        <f>IF(ISERROR(tblSalaries[[#This Row],[max h]]),1,tblSalaries[[#This Row],[Salary in USD]]/tblSalaries[[#This Row],[max h]]/260)</f>
        <v>61.64278853345504</v>
      </c>
      <c r="Y205" s="11">
        <f>IF(tblSalaries[[#This Row],[Years of Experience]]="",0,"0")</f>
        <v>0</v>
      </c>
      <c r="Z20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5" s="11">
        <f>IF(tblSalaries[[#This Row],[Salary in USD]]&lt;1000,1,0)</f>
        <v>0</v>
      </c>
      <c r="AB205" s="11">
        <f>IF(AND(tblSalaries[[#This Row],[Salary in USD]]&gt;1000,tblSalaries[[#This Row],[Salary in USD]]&lt;2000),1,0)</f>
        <v>0</v>
      </c>
    </row>
    <row r="206" spans="2:28" ht="15" customHeight="1">
      <c r="B206" t="s">
        <v>2209</v>
      </c>
      <c r="C206" s="1">
        <v>41055.037638888891</v>
      </c>
      <c r="D206" s="4" t="s">
        <v>137</v>
      </c>
      <c r="E206">
        <v>30000</v>
      </c>
      <c r="F206" t="s">
        <v>69</v>
      </c>
      <c r="G206">
        <f>tblSalaries[[#This Row],[clean Salary (in local currency)]]*VLOOKUP(tblSalaries[[#This Row],[Currency]],tblXrate[],2,FALSE)</f>
        <v>47285.348162018527</v>
      </c>
      <c r="H206" t="s">
        <v>280</v>
      </c>
      <c r="I206" t="s">
        <v>20</v>
      </c>
      <c r="J206" t="s">
        <v>71</v>
      </c>
      <c r="K206" t="str">
        <f>VLOOKUP(tblSalaries[[#This Row],[Where do you work]],tblCountries[[Actual]:[Mapping]],2,FALSE)</f>
        <v>UK</v>
      </c>
      <c r="L206" t="s">
        <v>18</v>
      </c>
      <c r="O206" s="10" t="str">
        <f>IF(ISERROR(FIND("1",tblSalaries[[#This Row],[How many hours of a day you work on Excel]])),"",1)</f>
        <v/>
      </c>
      <c r="P206" s="11">
        <f>IF(ISERROR(FIND("2",tblSalaries[[#This Row],[How many hours of a day you work on Excel]])),"",2)</f>
        <v>2</v>
      </c>
      <c r="Q206" s="10">
        <f>IF(ISERROR(FIND("3",tblSalaries[[#This Row],[How many hours of a day you work on Excel]])),"",3)</f>
        <v>3</v>
      </c>
      <c r="R206" s="10" t="str">
        <f>IF(ISERROR(FIND("4",tblSalaries[[#This Row],[How many hours of a day you work on Excel]])),"",4)</f>
        <v/>
      </c>
      <c r="S206" s="10" t="str">
        <f>IF(ISERROR(FIND("5",tblSalaries[[#This Row],[How many hours of a day you work on Excel]])),"",5)</f>
        <v/>
      </c>
      <c r="T206" s="10" t="str">
        <f>IF(ISERROR(FIND("6",tblSalaries[[#This Row],[How many hours of a day you work on Excel]])),"",6)</f>
        <v/>
      </c>
      <c r="U206" s="11" t="str">
        <f>IF(ISERROR(FIND("7",tblSalaries[[#This Row],[How many hours of a day you work on Excel]])),"",7)</f>
        <v/>
      </c>
      <c r="V206" s="11" t="str">
        <f>IF(ISERROR(FIND("8",tblSalaries[[#This Row],[How many hours of a day you work on Excel]])),"",8)</f>
        <v/>
      </c>
      <c r="W206" s="11">
        <f>IF(MAX(tblSalaries[[#This Row],[1 hour]:[8 hours]])=0,#N/A,MAX(tblSalaries[[#This Row],[1 hour]:[8 hours]]))</f>
        <v>3</v>
      </c>
      <c r="X206" s="11">
        <f>IF(ISERROR(tblSalaries[[#This Row],[max h]]),1,tblSalaries[[#This Row],[Salary in USD]]/tblSalaries[[#This Row],[max h]]/260)</f>
        <v>60.62224123335708</v>
      </c>
      <c r="Y206" s="11">
        <f>IF(tblSalaries[[#This Row],[Years of Experience]]="",0,"0")</f>
        <v>0</v>
      </c>
      <c r="Z20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6" s="11">
        <f>IF(tblSalaries[[#This Row],[Salary in USD]]&lt;1000,1,0)</f>
        <v>0</v>
      </c>
      <c r="AB206" s="11">
        <f>IF(AND(tblSalaries[[#This Row],[Salary in USD]]&gt;1000,tblSalaries[[#This Row],[Salary in USD]]&lt;2000),1,0)</f>
        <v>0</v>
      </c>
    </row>
    <row r="207" spans="2:28" ht="15" customHeight="1">
      <c r="B207" t="s">
        <v>2210</v>
      </c>
      <c r="C207" s="1">
        <v>41055.037662037037</v>
      </c>
      <c r="D207" s="4" t="s">
        <v>281</v>
      </c>
      <c r="E207">
        <v>50000</v>
      </c>
      <c r="F207" t="s">
        <v>22</v>
      </c>
      <c r="G207">
        <f>tblSalaries[[#This Row],[clean Salary (in local currency)]]*VLOOKUP(tblSalaries[[#This Row],[Currency]],tblXrate[],2,FALSE)</f>
        <v>63519.971949580387</v>
      </c>
      <c r="H207" t="s">
        <v>153</v>
      </c>
      <c r="I207" t="s">
        <v>20</v>
      </c>
      <c r="J207" t="s">
        <v>36</v>
      </c>
      <c r="K207" t="str">
        <f>VLOOKUP(tblSalaries[[#This Row],[Where do you work]],tblCountries[[Actual]:[Mapping]],2,FALSE)</f>
        <v>Ireland</v>
      </c>
      <c r="L207" t="s">
        <v>9</v>
      </c>
      <c r="O207" s="10" t="str">
        <f>IF(ISERROR(FIND("1",tblSalaries[[#This Row],[How many hours of a day you work on Excel]])),"",1)</f>
        <v/>
      </c>
      <c r="P207" s="11" t="str">
        <f>IF(ISERROR(FIND("2",tblSalaries[[#This Row],[How many hours of a day you work on Excel]])),"",2)</f>
        <v/>
      </c>
      <c r="Q207" s="10" t="str">
        <f>IF(ISERROR(FIND("3",tblSalaries[[#This Row],[How many hours of a day you work on Excel]])),"",3)</f>
        <v/>
      </c>
      <c r="R207" s="10">
        <f>IF(ISERROR(FIND("4",tblSalaries[[#This Row],[How many hours of a day you work on Excel]])),"",4)</f>
        <v>4</v>
      </c>
      <c r="S207" s="10" t="str">
        <f>IF(ISERROR(FIND("5",tblSalaries[[#This Row],[How many hours of a day you work on Excel]])),"",5)</f>
        <v/>
      </c>
      <c r="T207" s="10">
        <f>IF(ISERROR(FIND("6",tblSalaries[[#This Row],[How many hours of a day you work on Excel]])),"",6)</f>
        <v>6</v>
      </c>
      <c r="U207" s="11" t="str">
        <f>IF(ISERROR(FIND("7",tblSalaries[[#This Row],[How many hours of a day you work on Excel]])),"",7)</f>
        <v/>
      </c>
      <c r="V207" s="11" t="str">
        <f>IF(ISERROR(FIND("8",tblSalaries[[#This Row],[How many hours of a day you work on Excel]])),"",8)</f>
        <v/>
      </c>
      <c r="W207" s="11">
        <f>IF(MAX(tblSalaries[[#This Row],[1 hour]:[8 hours]])=0,#N/A,MAX(tblSalaries[[#This Row],[1 hour]:[8 hours]]))</f>
        <v>6</v>
      </c>
      <c r="X207" s="11">
        <f>IF(ISERROR(tblSalaries[[#This Row],[max h]]),1,tblSalaries[[#This Row],[Salary in USD]]/tblSalaries[[#This Row],[max h]]/260)</f>
        <v>40.717930736910503</v>
      </c>
      <c r="Y207" s="11">
        <f>IF(tblSalaries[[#This Row],[Years of Experience]]="",0,"0")</f>
        <v>0</v>
      </c>
      <c r="Z20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7" s="11">
        <f>IF(tblSalaries[[#This Row],[Salary in USD]]&lt;1000,1,0)</f>
        <v>0</v>
      </c>
      <c r="AB207" s="11">
        <f>IF(AND(tblSalaries[[#This Row],[Salary in USD]]&gt;1000,tblSalaries[[#This Row],[Salary in USD]]&lt;2000),1,0)</f>
        <v>0</v>
      </c>
    </row>
    <row r="208" spans="2:28" ht="15" customHeight="1">
      <c r="B208" t="s">
        <v>2211</v>
      </c>
      <c r="C208" s="1">
        <v>41055.037685185183</v>
      </c>
      <c r="D208" s="4">
        <v>108160</v>
      </c>
      <c r="E208">
        <v>108160</v>
      </c>
      <c r="F208" t="s">
        <v>6</v>
      </c>
      <c r="G208">
        <f>tblSalaries[[#This Row],[clean Salary (in local currency)]]*VLOOKUP(tblSalaries[[#This Row],[Currency]],tblXrate[],2,FALSE)</f>
        <v>108160</v>
      </c>
      <c r="H208" t="s">
        <v>282</v>
      </c>
      <c r="I208" t="s">
        <v>20</v>
      </c>
      <c r="J208" t="s">
        <v>15</v>
      </c>
      <c r="K208" t="str">
        <f>VLOOKUP(tblSalaries[[#This Row],[Where do you work]],tblCountries[[Actual]:[Mapping]],2,FALSE)</f>
        <v>USA</v>
      </c>
      <c r="L208" t="s">
        <v>9</v>
      </c>
      <c r="O208" s="10" t="str">
        <f>IF(ISERROR(FIND("1",tblSalaries[[#This Row],[How many hours of a day you work on Excel]])),"",1)</f>
        <v/>
      </c>
      <c r="P208" s="11" t="str">
        <f>IF(ISERROR(FIND("2",tblSalaries[[#This Row],[How many hours of a day you work on Excel]])),"",2)</f>
        <v/>
      </c>
      <c r="Q208" s="10" t="str">
        <f>IF(ISERROR(FIND("3",tblSalaries[[#This Row],[How many hours of a day you work on Excel]])),"",3)</f>
        <v/>
      </c>
      <c r="R208" s="10">
        <f>IF(ISERROR(FIND("4",tblSalaries[[#This Row],[How many hours of a day you work on Excel]])),"",4)</f>
        <v>4</v>
      </c>
      <c r="S208" s="10" t="str">
        <f>IF(ISERROR(FIND("5",tblSalaries[[#This Row],[How many hours of a day you work on Excel]])),"",5)</f>
        <v/>
      </c>
      <c r="T208" s="10">
        <f>IF(ISERROR(FIND("6",tblSalaries[[#This Row],[How many hours of a day you work on Excel]])),"",6)</f>
        <v>6</v>
      </c>
      <c r="U208" s="11" t="str">
        <f>IF(ISERROR(FIND("7",tblSalaries[[#This Row],[How many hours of a day you work on Excel]])),"",7)</f>
        <v/>
      </c>
      <c r="V208" s="11" t="str">
        <f>IF(ISERROR(FIND("8",tblSalaries[[#This Row],[How many hours of a day you work on Excel]])),"",8)</f>
        <v/>
      </c>
      <c r="W208" s="11">
        <f>IF(MAX(tblSalaries[[#This Row],[1 hour]:[8 hours]])=0,#N/A,MAX(tblSalaries[[#This Row],[1 hour]:[8 hours]]))</f>
        <v>6</v>
      </c>
      <c r="X208" s="11">
        <f>IF(ISERROR(tblSalaries[[#This Row],[max h]]),1,tblSalaries[[#This Row],[Salary in USD]]/tblSalaries[[#This Row],[max h]]/260)</f>
        <v>69.333333333333343</v>
      </c>
      <c r="Y208" s="11">
        <f>IF(tblSalaries[[#This Row],[Years of Experience]]="",0,"0")</f>
        <v>0</v>
      </c>
      <c r="Z20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8" s="11">
        <f>IF(tblSalaries[[#This Row],[Salary in USD]]&lt;1000,1,0)</f>
        <v>0</v>
      </c>
      <c r="AB208" s="11">
        <f>IF(AND(tblSalaries[[#This Row],[Salary in USD]]&gt;1000,tblSalaries[[#This Row],[Salary in USD]]&lt;2000),1,0)</f>
        <v>0</v>
      </c>
    </row>
    <row r="209" spans="2:28" ht="15" customHeight="1">
      <c r="B209" t="s">
        <v>2212</v>
      </c>
      <c r="C209" s="1">
        <v>41055.037812499999</v>
      </c>
      <c r="D209" s="4">
        <v>50000</v>
      </c>
      <c r="E209">
        <v>50000</v>
      </c>
      <c r="F209" t="s">
        <v>6</v>
      </c>
      <c r="G209">
        <f>tblSalaries[[#This Row],[clean Salary (in local currency)]]*VLOOKUP(tblSalaries[[#This Row],[Currency]],tblXrate[],2,FALSE)</f>
        <v>50000</v>
      </c>
      <c r="H209" t="s">
        <v>283</v>
      </c>
      <c r="I209" t="s">
        <v>52</v>
      </c>
      <c r="J209" t="s">
        <v>15</v>
      </c>
      <c r="K209" t="str">
        <f>VLOOKUP(tblSalaries[[#This Row],[Where do you work]],tblCountries[[Actual]:[Mapping]],2,FALSE)</f>
        <v>USA</v>
      </c>
      <c r="L209" t="s">
        <v>9</v>
      </c>
      <c r="O209" s="10" t="str">
        <f>IF(ISERROR(FIND("1",tblSalaries[[#This Row],[How many hours of a day you work on Excel]])),"",1)</f>
        <v/>
      </c>
      <c r="P209" s="11" t="str">
        <f>IF(ISERROR(FIND("2",tblSalaries[[#This Row],[How many hours of a day you work on Excel]])),"",2)</f>
        <v/>
      </c>
      <c r="Q209" s="10" t="str">
        <f>IF(ISERROR(FIND("3",tblSalaries[[#This Row],[How many hours of a day you work on Excel]])),"",3)</f>
        <v/>
      </c>
      <c r="R209" s="10">
        <f>IF(ISERROR(FIND("4",tblSalaries[[#This Row],[How many hours of a day you work on Excel]])),"",4)</f>
        <v>4</v>
      </c>
      <c r="S209" s="10" t="str">
        <f>IF(ISERROR(FIND("5",tblSalaries[[#This Row],[How many hours of a day you work on Excel]])),"",5)</f>
        <v/>
      </c>
      <c r="T209" s="10">
        <f>IF(ISERROR(FIND("6",tblSalaries[[#This Row],[How many hours of a day you work on Excel]])),"",6)</f>
        <v>6</v>
      </c>
      <c r="U209" s="11" t="str">
        <f>IF(ISERROR(FIND("7",tblSalaries[[#This Row],[How many hours of a day you work on Excel]])),"",7)</f>
        <v/>
      </c>
      <c r="V209" s="11" t="str">
        <f>IF(ISERROR(FIND("8",tblSalaries[[#This Row],[How many hours of a day you work on Excel]])),"",8)</f>
        <v/>
      </c>
      <c r="W209" s="11">
        <f>IF(MAX(tblSalaries[[#This Row],[1 hour]:[8 hours]])=0,#N/A,MAX(tblSalaries[[#This Row],[1 hour]:[8 hours]]))</f>
        <v>6</v>
      </c>
      <c r="X209" s="11">
        <f>IF(ISERROR(tblSalaries[[#This Row],[max h]]),1,tblSalaries[[#This Row],[Salary in USD]]/tblSalaries[[#This Row],[max h]]/260)</f>
        <v>32.051282051282051</v>
      </c>
      <c r="Y209" s="11">
        <f>IF(tblSalaries[[#This Row],[Years of Experience]]="",0,"0")</f>
        <v>0</v>
      </c>
      <c r="Z20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09" s="11">
        <f>IF(tblSalaries[[#This Row],[Salary in USD]]&lt;1000,1,0)</f>
        <v>0</v>
      </c>
      <c r="AB209" s="11">
        <f>IF(AND(tblSalaries[[#This Row],[Salary in USD]]&gt;1000,tblSalaries[[#This Row],[Salary in USD]]&lt;2000),1,0)</f>
        <v>0</v>
      </c>
    </row>
    <row r="210" spans="2:28" ht="15" customHeight="1">
      <c r="B210" t="s">
        <v>2213</v>
      </c>
      <c r="C210" s="1">
        <v>41055.037824074076</v>
      </c>
      <c r="D210" s="4">
        <v>400000</v>
      </c>
      <c r="E210">
        <v>400000</v>
      </c>
      <c r="F210" t="s">
        <v>6</v>
      </c>
      <c r="G210">
        <f>tblSalaries[[#This Row],[clean Salary (in local currency)]]*VLOOKUP(tblSalaries[[#This Row],[Currency]],tblXrate[],2,FALSE)</f>
        <v>400000</v>
      </c>
      <c r="H210" t="s">
        <v>284</v>
      </c>
      <c r="I210" t="s">
        <v>52</v>
      </c>
      <c r="J210" t="s">
        <v>15</v>
      </c>
      <c r="K210" t="str">
        <f>VLOOKUP(tblSalaries[[#This Row],[Where do you work]],tblCountries[[Actual]:[Mapping]],2,FALSE)</f>
        <v>USA</v>
      </c>
      <c r="L210" t="s">
        <v>25</v>
      </c>
      <c r="O210" s="10">
        <f>IF(ISERROR(FIND("1",tblSalaries[[#This Row],[How many hours of a day you work on Excel]])),"",1)</f>
        <v>1</v>
      </c>
      <c r="P210" s="11">
        <f>IF(ISERROR(FIND("2",tblSalaries[[#This Row],[How many hours of a day you work on Excel]])),"",2)</f>
        <v>2</v>
      </c>
      <c r="Q210" s="10" t="str">
        <f>IF(ISERROR(FIND("3",tblSalaries[[#This Row],[How many hours of a day you work on Excel]])),"",3)</f>
        <v/>
      </c>
      <c r="R210" s="10" t="str">
        <f>IF(ISERROR(FIND("4",tblSalaries[[#This Row],[How many hours of a day you work on Excel]])),"",4)</f>
        <v/>
      </c>
      <c r="S210" s="10" t="str">
        <f>IF(ISERROR(FIND("5",tblSalaries[[#This Row],[How many hours of a day you work on Excel]])),"",5)</f>
        <v/>
      </c>
      <c r="T210" s="10" t="str">
        <f>IF(ISERROR(FIND("6",tblSalaries[[#This Row],[How many hours of a day you work on Excel]])),"",6)</f>
        <v/>
      </c>
      <c r="U210" s="11" t="str">
        <f>IF(ISERROR(FIND("7",tblSalaries[[#This Row],[How many hours of a day you work on Excel]])),"",7)</f>
        <v/>
      </c>
      <c r="V210" s="11" t="str">
        <f>IF(ISERROR(FIND("8",tblSalaries[[#This Row],[How many hours of a day you work on Excel]])),"",8)</f>
        <v/>
      </c>
      <c r="W210" s="11">
        <f>IF(MAX(tblSalaries[[#This Row],[1 hour]:[8 hours]])=0,#N/A,MAX(tblSalaries[[#This Row],[1 hour]:[8 hours]]))</f>
        <v>2</v>
      </c>
      <c r="X210" s="11">
        <f>IF(ISERROR(tblSalaries[[#This Row],[max h]]),1,tblSalaries[[#This Row],[Salary in USD]]/tblSalaries[[#This Row],[max h]]/260)</f>
        <v>769.23076923076928</v>
      </c>
      <c r="Y210" s="11">
        <f>IF(tblSalaries[[#This Row],[Years of Experience]]="",0,"0")</f>
        <v>0</v>
      </c>
      <c r="Z21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0" s="11">
        <f>IF(tblSalaries[[#This Row],[Salary in USD]]&lt;1000,1,0)</f>
        <v>0</v>
      </c>
      <c r="AB210" s="11">
        <f>IF(AND(tblSalaries[[#This Row],[Salary in USD]]&gt;1000,tblSalaries[[#This Row],[Salary in USD]]&lt;2000),1,0)</f>
        <v>0</v>
      </c>
    </row>
    <row r="211" spans="2:28" ht="15" customHeight="1">
      <c r="B211" t="s">
        <v>2214</v>
      </c>
      <c r="C211" s="1">
        <v>41055.037974537037</v>
      </c>
      <c r="D211" s="4">
        <v>43000</v>
      </c>
      <c r="E211">
        <v>43000</v>
      </c>
      <c r="F211" t="s">
        <v>6</v>
      </c>
      <c r="G211">
        <f>tblSalaries[[#This Row],[clean Salary (in local currency)]]*VLOOKUP(tblSalaries[[#This Row],[Currency]],tblXrate[],2,FALSE)</f>
        <v>43000</v>
      </c>
      <c r="H211" t="s">
        <v>285</v>
      </c>
      <c r="I211" t="s">
        <v>20</v>
      </c>
      <c r="J211" t="s">
        <v>15</v>
      </c>
      <c r="K211" t="str">
        <f>VLOOKUP(tblSalaries[[#This Row],[Where do you work]],tblCountries[[Actual]:[Mapping]],2,FALSE)</f>
        <v>USA</v>
      </c>
      <c r="L211" t="s">
        <v>13</v>
      </c>
      <c r="O211" s="10" t="str">
        <f>IF(ISERROR(FIND("1",tblSalaries[[#This Row],[How many hours of a day you work on Excel]])),"",1)</f>
        <v/>
      </c>
      <c r="P211" s="11" t="str">
        <f>IF(ISERROR(FIND("2",tblSalaries[[#This Row],[How many hours of a day you work on Excel]])),"",2)</f>
        <v/>
      </c>
      <c r="Q211" s="10" t="str">
        <f>IF(ISERROR(FIND("3",tblSalaries[[#This Row],[How many hours of a day you work on Excel]])),"",3)</f>
        <v/>
      </c>
      <c r="R211" s="10" t="str">
        <f>IF(ISERROR(FIND("4",tblSalaries[[#This Row],[How many hours of a day you work on Excel]])),"",4)</f>
        <v/>
      </c>
      <c r="S211" s="10" t="str">
        <f>IF(ISERROR(FIND("5",tblSalaries[[#This Row],[How many hours of a day you work on Excel]])),"",5)</f>
        <v/>
      </c>
      <c r="T211" s="10" t="str">
        <f>IF(ISERROR(FIND("6",tblSalaries[[#This Row],[How many hours of a day you work on Excel]])),"",6)</f>
        <v/>
      </c>
      <c r="U211" s="11" t="str">
        <f>IF(ISERROR(FIND("7",tblSalaries[[#This Row],[How many hours of a day you work on Excel]])),"",7)</f>
        <v/>
      </c>
      <c r="V211" s="11">
        <f>IF(ISERROR(FIND("8",tblSalaries[[#This Row],[How many hours of a day you work on Excel]])),"",8)</f>
        <v>8</v>
      </c>
      <c r="W211" s="11">
        <f>IF(MAX(tblSalaries[[#This Row],[1 hour]:[8 hours]])=0,#N/A,MAX(tblSalaries[[#This Row],[1 hour]:[8 hours]]))</f>
        <v>8</v>
      </c>
      <c r="X211" s="11">
        <f>IF(ISERROR(tblSalaries[[#This Row],[max h]]),1,tblSalaries[[#This Row],[Salary in USD]]/tblSalaries[[#This Row],[max h]]/260)</f>
        <v>20.673076923076923</v>
      </c>
      <c r="Y211" s="11">
        <f>IF(tblSalaries[[#This Row],[Years of Experience]]="",0,"0")</f>
        <v>0</v>
      </c>
      <c r="Z21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1" s="11">
        <f>IF(tblSalaries[[#This Row],[Salary in USD]]&lt;1000,1,0)</f>
        <v>0</v>
      </c>
      <c r="AB211" s="11">
        <f>IF(AND(tblSalaries[[#This Row],[Salary in USD]]&gt;1000,tblSalaries[[#This Row],[Salary in USD]]&lt;2000),1,0)</f>
        <v>0</v>
      </c>
    </row>
    <row r="212" spans="2:28" ht="15" customHeight="1">
      <c r="B212" t="s">
        <v>2215</v>
      </c>
      <c r="C212" s="1">
        <v>41055.038032407407</v>
      </c>
      <c r="D212" s="4">
        <v>27000</v>
      </c>
      <c r="E212">
        <v>27000</v>
      </c>
      <c r="F212" t="s">
        <v>6</v>
      </c>
      <c r="G212">
        <f>tblSalaries[[#This Row],[clean Salary (in local currency)]]*VLOOKUP(tblSalaries[[#This Row],[Currency]],tblXrate[],2,FALSE)</f>
        <v>27000</v>
      </c>
      <c r="H212" t="s">
        <v>170</v>
      </c>
      <c r="I212" t="s">
        <v>20</v>
      </c>
      <c r="J212" t="s">
        <v>171</v>
      </c>
      <c r="K212" t="str">
        <f>VLOOKUP(tblSalaries[[#This Row],[Where do you work]],tblCountries[[Actual]:[Mapping]],2,FALSE)</f>
        <v>Singapore</v>
      </c>
      <c r="L212" t="s">
        <v>13</v>
      </c>
      <c r="O212" s="10" t="str">
        <f>IF(ISERROR(FIND("1",tblSalaries[[#This Row],[How many hours of a day you work on Excel]])),"",1)</f>
        <v/>
      </c>
      <c r="P212" s="11" t="str">
        <f>IF(ISERROR(FIND("2",tblSalaries[[#This Row],[How many hours of a day you work on Excel]])),"",2)</f>
        <v/>
      </c>
      <c r="Q212" s="10" t="str">
        <f>IF(ISERROR(FIND("3",tblSalaries[[#This Row],[How many hours of a day you work on Excel]])),"",3)</f>
        <v/>
      </c>
      <c r="R212" s="10" t="str">
        <f>IF(ISERROR(FIND("4",tblSalaries[[#This Row],[How many hours of a day you work on Excel]])),"",4)</f>
        <v/>
      </c>
      <c r="S212" s="10" t="str">
        <f>IF(ISERROR(FIND("5",tblSalaries[[#This Row],[How many hours of a day you work on Excel]])),"",5)</f>
        <v/>
      </c>
      <c r="T212" s="10" t="str">
        <f>IF(ISERROR(FIND("6",tblSalaries[[#This Row],[How many hours of a day you work on Excel]])),"",6)</f>
        <v/>
      </c>
      <c r="U212" s="11" t="str">
        <f>IF(ISERROR(FIND("7",tblSalaries[[#This Row],[How many hours of a day you work on Excel]])),"",7)</f>
        <v/>
      </c>
      <c r="V212" s="11">
        <f>IF(ISERROR(FIND("8",tblSalaries[[#This Row],[How many hours of a day you work on Excel]])),"",8)</f>
        <v>8</v>
      </c>
      <c r="W212" s="11">
        <f>IF(MAX(tblSalaries[[#This Row],[1 hour]:[8 hours]])=0,#N/A,MAX(tblSalaries[[#This Row],[1 hour]:[8 hours]]))</f>
        <v>8</v>
      </c>
      <c r="X212" s="11">
        <f>IF(ISERROR(tblSalaries[[#This Row],[max h]]),1,tblSalaries[[#This Row],[Salary in USD]]/tblSalaries[[#This Row],[max h]]/260)</f>
        <v>12.98076923076923</v>
      </c>
      <c r="Y212" s="11">
        <f>IF(tblSalaries[[#This Row],[Years of Experience]]="",0,"0")</f>
        <v>0</v>
      </c>
      <c r="Z21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2" s="11">
        <f>IF(tblSalaries[[#This Row],[Salary in USD]]&lt;1000,1,0)</f>
        <v>0</v>
      </c>
      <c r="AB212" s="11">
        <f>IF(AND(tblSalaries[[#This Row],[Salary in USD]]&gt;1000,tblSalaries[[#This Row],[Salary in USD]]&lt;2000),1,0)</f>
        <v>0</v>
      </c>
    </row>
    <row r="213" spans="2:28" ht="15" customHeight="1">
      <c r="B213" t="s">
        <v>2216</v>
      </c>
      <c r="C213" s="1">
        <v>41055.038148148145</v>
      </c>
      <c r="D213" s="4">
        <v>41000</v>
      </c>
      <c r="E213">
        <v>41000</v>
      </c>
      <c r="F213" t="s">
        <v>6</v>
      </c>
      <c r="G213">
        <f>tblSalaries[[#This Row],[clean Salary (in local currency)]]*VLOOKUP(tblSalaries[[#This Row],[Currency]],tblXrate[],2,FALSE)</f>
        <v>41000</v>
      </c>
      <c r="H213" t="s">
        <v>286</v>
      </c>
      <c r="I213" t="s">
        <v>52</v>
      </c>
      <c r="J213" t="s">
        <v>15</v>
      </c>
      <c r="K213" t="str">
        <f>VLOOKUP(tblSalaries[[#This Row],[Where do you work]],tblCountries[[Actual]:[Mapping]],2,FALSE)</f>
        <v>USA</v>
      </c>
      <c r="L213" t="s">
        <v>13</v>
      </c>
      <c r="O213" s="10" t="str">
        <f>IF(ISERROR(FIND("1",tblSalaries[[#This Row],[How many hours of a day you work on Excel]])),"",1)</f>
        <v/>
      </c>
      <c r="P213" s="11" t="str">
        <f>IF(ISERROR(FIND("2",tblSalaries[[#This Row],[How many hours of a day you work on Excel]])),"",2)</f>
        <v/>
      </c>
      <c r="Q213" s="10" t="str">
        <f>IF(ISERROR(FIND("3",tblSalaries[[#This Row],[How many hours of a day you work on Excel]])),"",3)</f>
        <v/>
      </c>
      <c r="R213" s="10" t="str">
        <f>IF(ISERROR(FIND("4",tblSalaries[[#This Row],[How many hours of a day you work on Excel]])),"",4)</f>
        <v/>
      </c>
      <c r="S213" s="10" t="str">
        <f>IF(ISERROR(FIND("5",tblSalaries[[#This Row],[How many hours of a day you work on Excel]])),"",5)</f>
        <v/>
      </c>
      <c r="T213" s="10" t="str">
        <f>IF(ISERROR(FIND("6",tblSalaries[[#This Row],[How many hours of a day you work on Excel]])),"",6)</f>
        <v/>
      </c>
      <c r="U213" s="11" t="str">
        <f>IF(ISERROR(FIND("7",tblSalaries[[#This Row],[How many hours of a day you work on Excel]])),"",7)</f>
        <v/>
      </c>
      <c r="V213" s="11">
        <f>IF(ISERROR(FIND("8",tblSalaries[[#This Row],[How many hours of a day you work on Excel]])),"",8)</f>
        <v>8</v>
      </c>
      <c r="W213" s="11">
        <f>IF(MAX(tblSalaries[[#This Row],[1 hour]:[8 hours]])=0,#N/A,MAX(tblSalaries[[#This Row],[1 hour]:[8 hours]]))</f>
        <v>8</v>
      </c>
      <c r="X213" s="11">
        <f>IF(ISERROR(tblSalaries[[#This Row],[max h]]),1,tblSalaries[[#This Row],[Salary in USD]]/tblSalaries[[#This Row],[max h]]/260)</f>
        <v>19.71153846153846</v>
      </c>
      <c r="Y213" s="11">
        <f>IF(tblSalaries[[#This Row],[Years of Experience]]="",0,"0")</f>
        <v>0</v>
      </c>
      <c r="Z21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3" s="11">
        <f>IF(tblSalaries[[#This Row],[Salary in USD]]&lt;1000,1,0)</f>
        <v>0</v>
      </c>
      <c r="AB213" s="11">
        <f>IF(AND(tblSalaries[[#This Row],[Salary in USD]]&gt;1000,tblSalaries[[#This Row],[Salary in USD]]&lt;2000),1,0)</f>
        <v>0</v>
      </c>
    </row>
    <row r="214" spans="2:28" ht="15" customHeight="1">
      <c r="B214" t="s">
        <v>2217</v>
      </c>
      <c r="C214" s="1">
        <v>41055.038263888891</v>
      </c>
      <c r="D214" s="4">
        <v>100000</v>
      </c>
      <c r="E214">
        <v>100000</v>
      </c>
      <c r="F214" t="s">
        <v>6</v>
      </c>
      <c r="G214">
        <f>tblSalaries[[#This Row],[clean Salary (in local currency)]]*VLOOKUP(tblSalaries[[#This Row],[Currency]],tblXrate[],2,FALSE)</f>
        <v>100000</v>
      </c>
      <c r="H214" t="s">
        <v>287</v>
      </c>
      <c r="I214" t="s">
        <v>4001</v>
      </c>
      <c r="J214" t="s">
        <v>15</v>
      </c>
      <c r="K214" t="str">
        <f>VLOOKUP(tblSalaries[[#This Row],[Where do you work]],tblCountries[[Actual]:[Mapping]],2,FALSE)</f>
        <v>USA</v>
      </c>
      <c r="L214" t="s">
        <v>9</v>
      </c>
      <c r="O214" s="10" t="str">
        <f>IF(ISERROR(FIND("1",tblSalaries[[#This Row],[How many hours of a day you work on Excel]])),"",1)</f>
        <v/>
      </c>
      <c r="P214" s="11" t="str">
        <f>IF(ISERROR(FIND("2",tblSalaries[[#This Row],[How many hours of a day you work on Excel]])),"",2)</f>
        <v/>
      </c>
      <c r="Q214" s="10" t="str">
        <f>IF(ISERROR(FIND("3",tblSalaries[[#This Row],[How many hours of a day you work on Excel]])),"",3)</f>
        <v/>
      </c>
      <c r="R214" s="10">
        <f>IF(ISERROR(FIND("4",tblSalaries[[#This Row],[How many hours of a day you work on Excel]])),"",4)</f>
        <v>4</v>
      </c>
      <c r="S214" s="10" t="str">
        <f>IF(ISERROR(FIND("5",tblSalaries[[#This Row],[How many hours of a day you work on Excel]])),"",5)</f>
        <v/>
      </c>
      <c r="T214" s="10">
        <f>IF(ISERROR(FIND("6",tblSalaries[[#This Row],[How many hours of a day you work on Excel]])),"",6)</f>
        <v>6</v>
      </c>
      <c r="U214" s="11" t="str">
        <f>IF(ISERROR(FIND("7",tblSalaries[[#This Row],[How many hours of a day you work on Excel]])),"",7)</f>
        <v/>
      </c>
      <c r="V214" s="11" t="str">
        <f>IF(ISERROR(FIND("8",tblSalaries[[#This Row],[How many hours of a day you work on Excel]])),"",8)</f>
        <v/>
      </c>
      <c r="W214" s="11">
        <f>IF(MAX(tblSalaries[[#This Row],[1 hour]:[8 hours]])=0,#N/A,MAX(tblSalaries[[#This Row],[1 hour]:[8 hours]]))</f>
        <v>6</v>
      </c>
      <c r="X214" s="11">
        <f>IF(ISERROR(tblSalaries[[#This Row],[max h]]),1,tblSalaries[[#This Row],[Salary in USD]]/tblSalaries[[#This Row],[max h]]/260)</f>
        <v>64.102564102564102</v>
      </c>
      <c r="Y214" s="11">
        <f>IF(tblSalaries[[#This Row],[Years of Experience]]="",0,"0")</f>
        <v>0</v>
      </c>
      <c r="Z21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4" s="11">
        <f>IF(tblSalaries[[#This Row],[Salary in USD]]&lt;1000,1,0)</f>
        <v>0</v>
      </c>
      <c r="AB214" s="11">
        <f>IF(AND(tblSalaries[[#This Row],[Salary in USD]]&gt;1000,tblSalaries[[#This Row],[Salary in USD]]&lt;2000),1,0)</f>
        <v>0</v>
      </c>
    </row>
    <row r="215" spans="2:28" ht="15" customHeight="1">
      <c r="B215" t="s">
        <v>2218</v>
      </c>
      <c r="C215" s="1">
        <v>41055.038773148146</v>
      </c>
      <c r="D215" s="4">
        <v>42140</v>
      </c>
      <c r="E215">
        <v>42140</v>
      </c>
      <c r="F215" t="s">
        <v>6</v>
      </c>
      <c r="G215">
        <f>tblSalaries[[#This Row],[clean Salary (in local currency)]]*VLOOKUP(tblSalaries[[#This Row],[Currency]],tblXrate[],2,FALSE)</f>
        <v>42140</v>
      </c>
      <c r="H215" t="s">
        <v>288</v>
      </c>
      <c r="I215" t="s">
        <v>20</v>
      </c>
      <c r="J215" t="s">
        <v>15</v>
      </c>
      <c r="K215" t="str">
        <f>VLOOKUP(tblSalaries[[#This Row],[Where do you work]],tblCountries[[Actual]:[Mapping]],2,FALSE)</f>
        <v>USA</v>
      </c>
      <c r="L215" t="s">
        <v>9</v>
      </c>
      <c r="O215" s="10" t="str">
        <f>IF(ISERROR(FIND("1",tblSalaries[[#This Row],[How many hours of a day you work on Excel]])),"",1)</f>
        <v/>
      </c>
      <c r="P215" s="11" t="str">
        <f>IF(ISERROR(FIND("2",tblSalaries[[#This Row],[How many hours of a day you work on Excel]])),"",2)</f>
        <v/>
      </c>
      <c r="Q215" s="10" t="str">
        <f>IF(ISERROR(FIND("3",tblSalaries[[#This Row],[How many hours of a day you work on Excel]])),"",3)</f>
        <v/>
      </c>
      <c r="R215" s="10">
        <f>IF(ISERROR(FIND("4",tblSalaries[[#This Row],[How many hours of a day you work on Excel]])),"",4)</f>
        <v>4</v>
      </c>
      <c r="S215" s="10" t="str">
        <f>IF(ISERROR(FIND("5",tblSalaries[[#This Row],[How many hours of a day you work on Excel]])),"",5)</f>
        <v/>
      </c>
      <c r="T215" s="10">
        <f>IF(ISERROR(FIND("6",tblSalaries[[#This Row],[How many hours of a day you work on Excel]])),"",6)</f>
        <v>6</v>
      </c>
      <c r="U215" s="11" t="str">
        <f>IF(ISERROR(FIND("7",tblSalaries[[#This Row],[How many hours of a day you work on Excel]])),"",7)</f>
        <v/>
      </c>
      <c r="V215" s="11" t="str">
        <f>IF(ISERROR(FIND("8",tblSalaries[[#This Row],[How many hours of a day you work on Excel]])),"",8)</f>
        <v/>
      </c>
      <c r="W215" s="11">
        <f>IF(MAX(tblSalaries[[#This Row],[1 hour]:[8 hours]])=0,#N/A,MAX(tblSalaries[[#This Row],[1 hour]:[8 hours]]))</f>
        <v>6</v>
      </c>
      <c r="X215" s="11">
        <f>IF(ISERROR(tblSalaries[[#This Row],[max h]]),1,tblSalaries[[#This Row],[Salary in USD]]/tblSalaries[[#This Row],[max h]]/260)</f>
        <v>27.012820512820511</v>
      </c>
      <c r="Y215" s="11">
        <f>IF(tblSalaries[[#This Row],[Years of Experience]]="",0,"0")</f>
        <v>0</v>
      </c>
      <c r="Z21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5" s="11">
        <f>IF(tblSalaries[[#This Row],[Salary in USD]]&lt;1000,1,0)</f>
        <v>0</v>
      </c>
      <c r="AB215" s="11">
        <f>IF(AND(tblSalaries[[#This Row],[Salary in USD]]&gt;1000,tblSalaries[[#This Row],[Salary in USD]]&lt;2000),1,0)</f>
        <v>0</v>
      </c>
    </row>
    <row r="216" spans="2:28" ht="15" customHeight="1">
      <c r="B216" t="s">
        <v>2219</v>
      </c>
      <c r="C216" s="1">
        <v>41055.038958333331</v>
      </c>
      <c r="D216" s="4">
        <v>80000</v>
      </c>
      <c r="E216">
        <v>80000</v>
      </c>
      <c r="F216" t="s">
        <v>6</v>
      </c>
      <c r="G216">
        <f>tblSalaries[[#This Row],[clean Salary (in local currency)]]*VLOOKUP(tblSalaries[[#This Row],[Currency]],tblXrate[],2,FALSE)</f>
        <v>80000</v>
      </c>
      <c r="H216" t="s">
        <v>135</v>
      </c>
      <c r="I216" t="s">
        <v>20</v>
      </c>
      <c r="J216" t="s">
        <v>15</v>
      </c>
      <c r="K216" t="str">
        <f>VLOOKUP(tblSalaries[[#This Row],[Where do you work]],tblCountries[[Actual]:[Mapping]],2,FALSE)</f>
        <v>USA</v>
      </c>
      <c r="L216" t="s">
        <v>9</v>
      </c>
      <c r="O216" s="10" t="str">
        <f>IF(ISERROR(FIND("1",tblSalaries[[#This Row],[How many hours of a day you work on Excel]])),"",1)</f>
        <v/>
      </c>
      <c r="P216" s="11" t="str">
        <f>IF(ISERROR(FIND("2",tblSalaries[[#This Row],[How many hours of a day you work on Excel]])),"",2)</f>
        <v/>
      </c>
      <c r="Q216" s="10" t="str">
        <f>IF(ISERROR(FIND("3",tblSalaries[[#This Row],[How many hours of a day you work on Excel]])),"",3)</f>
        <v/>
      </c>
      <c r="R216" s="10">
        <f>IF(ISERROR(FIND("4",tblSalaries[[#This Row],[How many hours of a day you work on Excel]])),"",4)</f>
        <v>4</v>
      </c>
      <c r="S216" s="10" t="str">
        <f>IF(ISERROR(FIND("5",tblSalaries[[#This Row],[How many hours of a day you work on Excel]])),"",5)</f>
        <v/>
      </c>
      <c r="T216" s="10">
        <f>IF(ISERROR(FIND("6",tblSalaries[[#This Row],[How many hours of a day you work on Excel]])),"",6)</f>
        <v>6</v>
      </c>
      <c r="U216" s="11" t="str">
        <f>IF(ISERROR(FIND("7",tblSalaries[[#This Row],[How many hours of a day you work on Excel]])),"",7)</f>
        <v/>
      </c>
      <c r="V216" s="11" t="str">
        <f>IF(ISERROR(FIND("8",tblSalaries[[#This Row],[How many hours of a day you work on Excel]])),"",8)</f>
        <v/>
      </c>
      <c r="W216" s="11">
        <f>IF(MAX(tblSalaries[[#This Row],[1 hour]:[8 hours]])=0,#N/A,MAX(tblSalaries[[#This Row],[1 hour]:[8 hours]]))</f>
        <v>6</v>
      </c>
      <c r="X216" s="11">
        <f>IF(ISERROR(tblSalaries[[#This Row],[max h]]),1,tblSalaries[[#This Row],[Salary in USD]]/tblSalaries[[#This Row],[max h]]/260)</f>
        <v>51.282051282051285</v>
      </c>
      <c r="Y216" s="11">
        <f>IF(tblSalaries[[#This Row],[Years of Experience]]="",0,"0")</f>
        <v>0</v>
      </c>
      <c r="Z21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6" s="11">
        <f>IF(tblSalaries[[#This Row],[Salary in USD]]&lt;1000,1,0)</f>
        <v>0</v>
      </c>
      <c r="AB216" s="11">
        <f>IF(AND(tblSalaries[[#This Row],[Salary in USD]]&gt;1000,tblSalaries[[#This Row],[Salary in USD]]&lt;2000),1,0)</f>
        <v>0</v>
      </c>
    </row>
    <row r="217" spans="2:28" ht="15" customHeight="1">
      <c r="B217" t="s">
        <v>2220</v>
      </c>
      <c r="C217" s="1">
        <v>41055.039317129631</v>
      </c>
      <c r="D217" s="4">
        <v>41600</v>
      </c>
      <c r="E217">
        <v>41600</v>
      </c>
      <c r="F217" t="s">
        <v>6</v>
      </c>
      <c r="G217">
        <f>tblSalaries[[#This Row],[clean Salary (in local currency)]]*VLOOKUP(tblSalaries[[#This Row],[Currency]],tblXrate[],2,FALSE)</f>
        <v>41600</v>
      </c>
      <c r="H217" t="s">
        <v>201</v>
      </c>
      <c r="I217" t="s">
        <v>52</v>
      </c>
      <c r="J217" t="s">
        <v>15</v>
      </c>
      <c r="K217" t="str">
        <f>VLOOKUP(tblSalaries[[#This Row],[Where do you work]],tblCountries[[Actual]:[Mapping]],2,FALSE)</f>
        <v>USA</v>
      </c>
      <c r="L217" t="s">
        <v>9</v>
      </c>
      <c r="O217" s="10" t="str">
        <f>IF(ISERROR(FIND("1",tblSalaries[[#This Row],[How many hours of a day you work on Excel]])),"",1)</f>
        <v/>
      </c>
      <c r="P217" s="11" t="str">
        <f>IF(ISERROR(FIND("2",tblSalaries[[#This Row],[How many hours of a day you work on Excel]])),"",2)</f>
        <v/>
      </c>
      <c r="Q217" s="10" t="str">
        <f>IF(ISERROR(FIND("3",tblSalaries[[#This Row],[How many hours of a day you work on Excel]])),"",3)</f>
        <v/>
      </c>
      <c r="R217" s="10">
        <f>IF(ISERROR(FIND("4",tblSalaries[[#This Row],[How many hours of a day you work on Excel]])),"",4)</f>
        <v>4</v>
      </c>
      <c r="S217" s="10" t="str">
        <f>IF(ISERROR(FIND("5",tblSalaries[[#This Row],[How many hours of a day you work on Excel]])),"",5)</f>
        <v/>
      </c>
      <c r="T217" s="10">
        <f>IF(ISERROR(FIND("6",tblSalaries[[#This Row],[How many hours of a day you work on Excel]])),"",6)</f>
        <v>6</v>
      </c>
      <c r="U217" s="11" t="str">
        <f>IF(ISERROR(FIND("7",tblSalaries[[#This Row],[How many hours of a day you work on Excel]])),"",7)</f>
        <v/>
      </c>
      <c r="V217" s="11" t="str">
        <f>IF(ISERROR(FIND("8",tblSalaries[[#This Row],[How many hours of a day you work on Excel]])),"",8)</f>
        <v/>
      </c>
      <c r="W217" s="11">
        <f>IF(MAX(tblSalaries[[#This Row],[1 hour]:[8 hours]])=0,#N/A,MAX(tblSalaries[[#This Row],[1 hour]:[8 hours]]))</f>
        <v>6</v>
      </c>
      <c r="X217" s="11">
        <f>IF(ISERROR(tblSalaries[[#This Row],[max h]]),1,tblSalaries[[#This Row],[Salary in USD]]/tblSalaries[[#This Row],[max h]]/260)</f>
        <v>26.666666666666664</v>
      </c>
      <c r="Y217" s="11">
        <f>IF(tblSalaries[[#This Row],[Years of Experience]]="",0,"0")</f>
        <v>0</v>
      </c>
      <c r="Z21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7" s="11">
        <f>IF(tblSalaries[[#This Row],[Salary in USD]]&lt;1000,1,0)</f>
        <v>0</v>
      </c>
      <c r="AB217" s="11">
        <f>IF(AND(tblSalaries[[#This Row],[Salary in USD]]&gt;1000,tblSalaries[[#This Row],[Salary in USD]]&lt;2000),1,0)</f>
        <v>0</v>
      </c>
    </row>
    <row r="218" spans="2:28" ht="15" customHeight="1">
      <c r="B218" t="s">
        <v>2221</v>
      </c>
      <c r="C218" s="1">
        <v>41055.039317129631</v>
      </c>
      <c r="D218" s="4" t="s">
        <v>289</v>
      </c>
      <c r="E218">
        <v>45000</v>
      </c>
      <c r="F218" t="s">
        <v>6</v>
      </c>
      <c r="G218">
        <f>tblSalaries[[#This Row],[clean Salary (in local currency)]]*VLOOKUP(tblSalaries[[#This Row],[Currency]],tblXrate[],2,FALSE)</f>
        <v>45000</v>
      </c>
      <c r="H218" t="s">
        <v>290</v>
      </c>
      <c r="I218" t="s">
        <v>310</v>
      </c>
      <c r="J218" t="s">
        <v>15</v>
      </c>
      <c r="K218" t="str">
        <f>VLOOKUP(tblSalaries[[#This Row],[Where do you work]],tblCountries[[Actual]:[Mapping]],2,FALSE)</f>
        <v>USA</v>
      </c>
      <c r="L218" t="s">
        <v>18</v>
      </c>
      <c r="O218" s="10" t="str">
        <f>IF(ISERROR(FIND("1",tblSalaries[[#This Row],[How many hours of a day you work on Excel]])),"",1)</f>
        <v/>
      </c>
      <c r="P218" s="11">
        <f>IF(ISERROR(FIND("2",tblSalaries[[#This Row],[How many hours of a day you work on Excel]])),"",2)</f>
        <v>2</v>
      </c>
      <c r="Q218" s="10">
        <f>IF(ISERROR(FIND("3",tblSalaries[[#This Row],[How many hours of a day you work on Excel]])),"",3)</f>
        <v>3</v>
      </c>
      <c r="R218" s="10" t="str">
        <f>IF(ISERROR(FIND("4",tblSalaries[[#This Row],[How many hours of a day you work on Excel]])),"",4)</f>
        <v/>
      </c>
      <c r="S218" s="10" t="str">
        <f>IF(ISERROR(FIND("5",tblSalaries[[#This Row],[How many hours of a day you work on Excel]])),"",5)</f>
        <v/>
      </c>
      <c r="T218" s="10" t="str">
        <f>IF(ISERROR(FIND("6",tblSalaries[[#This Row],[How many hours of a day you work on Excel]])),"",6)</f>
        <v/>
      </c>
      <c r="U218" s="11" t="str">
        <f>IF(ISERROR(FIND("7",tblSalaries[[#This Row],[How many hours of a day you work on Excel]])),"",7)</f>
        <v/>
      </c>
      <c r="V218" s="11" t="str">
        <f>IF(ISERROR(FIND("8",tblSalaries[[#This Row],[How many hours of a day you work on Excel]])),"",8)</f>
        <v/>
      </c>
      <c r="W218" s="11">
        <f>IF(MAX(tblSalaries[[#This Row],[1 hour]:[8 hours]])=0,#N/A,MAX(tblSalaries[[#This Row],[1 hour]:[8 hours]]))</f>
        <v>3</v>
      </c>
      <c r="X218" s="11">
        <f>IF(ISERROR(tblSalaries[[#This Row],[max h]]),1,tblSalaries[[#This Row],[Salary in USD]]/tblSalaries[[#This Row],[max h]]/260)</f>
        <v>57.692307692307693</v>
      </c>
      <c r="Y218" s="11">
        <f>IF(tblSalaries[[#This Row],[Years of Experience]]="",0,"0")</f>
        <v>0</v>
      </c>
      <c r="Z21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8" s="11">
        <f>IF(tblSalaries[[#This Row],[Salary in USD]]&lt;1000,1,0)</f>
        <v>0</v>
      </c>
      <c r="AB218" s="11">
        <f>IF(AND(tblSalaries[[#This Row],[Salary in USD]]&gt;1000,tblSalaries[[#This Row],[Salary in USD]]&lt;2000),1,0)</f>
        <v>0</v>
      </c>
    </row>
    <row r="219" spans="2:28" ht="15" customHeight="1">
      <c r="B219" t="s">
        <v>2222</v>
      </c>
      <c r="C219" s="1">
        <v>41055.039513888885</v>
      </c>
      <c r="D219" s="4">
        <v>78000</v>
      </c>
      <c r="E219">
        <v>78000</v>
      </c>
      <c r="F219" t="s">
        <v>6</v>
      </c>
      <c r="G219">
        <f>tblSalaries[[#This Row],[clean Salary (in local currency)]]*VLOOKUP(tblSalaries[[#This Row],[Currency]],tblXrate[],2,FALSE)</f>
        <v>78000</v>
      </c>
      <c r="H219" t="s">
        <v>291</v>
      </c>
      <c r="I219" t="s">
        <v>310</v>
      </c>
      <c r="J219" t="s">
        <v>292</v>
      </c>
      <c r="K219" t="str">
        <f>VLOOKUP(tblSalaries[[#This Row],[Where do you work]],tblCountries[[Actual]:[Mapping]],2,FALSE)</f>
        <v>Bermuda</v>
      </c>
      <c r="L219" t="s">
        <v>9</v>
      </c>
      <c r="O219" s="10" t="str">
        <f>IF(ISERROR(FIND("1",tblSalaries[[#This Row],[How many hours of a day you work on Excel]])),"",1)</f>
        <v/>
      </c>
      <c r="P219" s="11" t="str">
        <f>IF(ISERROR(FIND("2",tblSalaries[[#This Row],[How many hours of a day you work on Excel]])),"",2)</f>
        <v/>
      </c>
      <c r="Q219" s="10" t="str">
        <f>IF(ISERROR(FIND("3",tblSalaries[[#This Row],[How many hours of a day you work on Excel]])),"",3)</f>
        <v/>
      </c>
      <c r="R219" s="10">
        <f>IF(ISERROR(FIND("4",tblSalaries[[#This Row],[How many hours of a day you work on Excel]])),"",4)</f>
        <v>4</v>
      </c>
      <c r="S219" s="10" t="str">
        <f>IF(ISERROR(FIND("5",tblSalaries[[#This Row],[How many hours of a day you work on Excel]])),"",5)</f>
        <v/>
      </c>
      <c r="T219" s="10">
        <f>IF(ISERROR(FIND("6",tblSalaries[[#This Row],[How many hours of a day you work on Excel]])),"",6)</f>
        <v>6</v>
      </c>
      <c r="U219" s="11" t="str">
        <f>IF(ISERROR(FIND("7",tblSalaries[[#This Row],[How many hours of a day you work on Excel]])),"",7)</f>
        <v/>
      </c>
      <c r="V219" s="11" t="str">
        <f>IF(ISERROR(FIND("8",tblSalaries[[#This Row],[How many hours of a day you work on Excel]])),"",8)</f>
        <v/>
      </c>
      <c r="W219" s="11">
        <f>IF(MAX(tblSalaries[[#This Row],[1 hour]:[8 hours]])=0,#N/A,MAX(tblSalaries[[#This Row],[1 hour]:[8 hours]]))</f>
        <v>6</v>
      </c>
      <c r="X219" s="11">
        <f>IF(ISERROR(tblSalaries[[#This Row],[max h]]),1,tblSalaries[[#This Row],[Salary in USD]]/tblSalaries[[#This Row],[max h]]/260)</f>
        <v>50</v>
      </c>
      <c r="Y219" s="11">
        <f>IF(tblSalaries[[#This Row],[Years of Experience]]="",0,"0")</f>
        <v>0</v>
      </c>
      <c r="Z21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19" s="11">
        <f>IF(tblSalaries[[#This Row],[Salary in USD]]&lt;1000,1,0)</f>
        <v>0</v>
      </c>
      <c r="AB219" s="11">
        <f>IF(AND(tblSalaries[[#This Row],[Salary in USD]]&gt;1000,tblSalaries[[#This Row],[Salary in USD]]&lt;2000),1,0)</f>
        <v>0</v>
      </c>
    </row>
    <row r="220" spans="2:28" ht="15" customHeight="1">
      <c r="B220" t="s">
        <v>2223</v>
      </c>
      <c r="C220" s="1">
        <v>41055.039826388886</v>
      </c>
      <c r="D220" s="4" t="s">
        <v>293</v>
      </c>
      <c r="E220">
        <v>500000</v>
      </c>
      <c r="F220" t="s">
        <v>40</v>
      </c>
      <c r="G220">
        <f>tblSalaries[[#This Row],[clean Salary (in local currency)]]*VLOOKUP(tblSalaries[[#This Row],[Currency]],tblXrate[],2,FALSE)</f>
        <v>8903.9583437212841</v>
      </c>
      <c r="H220" t="s">
        <v>201</v>
      </c>
      <c r="I220" t="s">
        <v>52</v>
      </c>
      <c r="J220" t="s">
        <v>8</v>
      </c>
      <c r="K220" t="str">
        <f>VLOOKUP(tblSalaries[[#This Row],[Where do you work]],tblCountries[[Actual]:[Mapping]],2,FALSE)</f>
        <v>India</v>
      </c>
      <c r="L220" t="s">
        <v>9</v>
      </c>
      <c r="O220" s="10" t="str">
        <f>IF(ISERROR(FIND("1",tblSalaries[[#This Row],[How many hours of a day you work on Excel]])),"",1)</f>
        <v/>
      </c>
      <c r="P220" s="11" t="str">
        <f>IF(ISERROR(FIND("2",tblSalaries[[#This Row],[How many hours of a day you work on Excel]])),"",2)</f>
        <v/>
      </c>
      <c r="Q220" s="10" t="str">
        <f>IF(ISERROR(FIND("3",tblSalaries[[#This Row],[How many hours of a day you work on Excel]])),"",3)</f>
        <v/>
      </c>
      <c r="R220" s="10">
        <f>IF(ISERROR(FIND("4",tblSalaries[[#This Row],[How many hours of a day you work on Excel]])),"",4)</f>
        <v>4</v>
      </c>
      <c r="S220" s="10" t="str">
        <f>IF(ISERROR(FIND("5",tblSalaries[[#This Row],[How many hours of a day you work on Excel]])),"",5)</f>
        <v/>
      </c>
      <c r="T220" s="10">
        <f>IF(ISERROR(FIND("6",tblSalaries[[#This Row],[How many hours of a day you work on Excel]])),"",6)</f>
        <v>6</v>
      </c>
      <c r="U220" s="11" t="str">
        <f>IF(ISERROR(FIND("7",tblSalaries[[#This Row],[How many hours of a day you work on Excel]])),"",7)</f>
        <v/>
      </c>
      <c r="V220" s="11" t="str">
        <f>IF(ISERROR(FIND("8",tblSalaries[[#This Row],[How many hours of a day you work on Excel]])),"",8)</f>
        <v/>
      </c>
      <c r="W220" s="11">
        <f>IF(MAX(tblSalaries[[#This Row],[1 hour]:[8 hours]])=0,#N/A,MAX(tblSalaries[[#This Row],[1 hour]:[8 hours]]))</f>
        <v>6</v>
      </c>
      <c r="X220" s="11">
        <f>IF(ISERROR(tblSalaries[[#This Row],[max h]]),1,tblSalaries[[#This Row],[Salary in USD]]/tblSalaries[[#This Row],[max h]]/260)</f>
        <v>5.7076656049495407</v>
      </c>
      <c r="Y220" s="11">
        <f>IF(tblSalaries[[#This Row],[Years of Experience]]="",0,"0")</f>
        <v>0</v>
      </c>
      <c r="Z22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0" s="11">
        <f>IF(tblSalaries[[#This Row],[Salary in USD]]&lt;1000,1,0)</f>
        <v>0</v>
      </c>
      <c r="AB220" s="11">
        <f>IF(AND(tblSalaries[[#This Row],[Salary in USD]]&gt;1000,tblSalaries[[#This Row],[Salary in USD]]&lt;2000),1,0)</f>
        <v>0</v>
      </c>
    </row>
    <row r="221" spans="2:28" ht="15" customHeight="1">
      <c r="B221" t="s">
        <v>2224</v>
      </c>
      <c r="C221" s="1">
        <v>41055.039988425924</v>
      </c>
      <c r="D221" s="4" t="s">
        <v>294</v>
      </c>
      <c r="E221">
        <v>350000</v>
      </c>
      <c r="F221" t="s">
        <v>40</v>
      </c>
      <c r="G221">
        <f>tblSalaries[[#This Row],[clean Salary (in local currency)]]*VLOOKUP(tblSalaries[[#This Row],[Currency]],tblXrate[],2,FALSE)</f>
        <v>6232.7708406048987</v>
      </c>
      <c r="H221" t="s">
        <v>295</v>
      </c>
      <c r="I221" t="s">
        <v>310</v>
      </c>
      <c r="J221" t="s">
        <v>8</v>
      </c>
      <c r="K221" t="str">
        <f>VLOOKUP(tblSalaries[[#This Row],[Where do you work]],tblCountries[[Actual]:[Mapping]],2,FALSE)</f>
        <v>India</v>
      </c>
      <c r="L221" t="s">
        <v>9</v>
      </c>
      <c r="O221" s="10" t="str">
        <f>IF(ISERROR(FIND("1",tblSalaries[[#This Row],[How many hours of a day you work on Excel]])),"",1)</f>
        <v/>
      </c>
      <c r="P221" s="11" t="str">
        <f>IF(ISERROR(FIND("2",tblSalaries[[#This Row],[How many hours of a day you work on Excel]])),"",2)</f>
        <v/>
      </c>
      <c r="Q221" s="10" t="str">
        <f>IF(ISERROR(FIND("3",tblSalaries[[#This Row],[How many hours of a day you work on Excel]])),"",3)</f>
        <v/>
      </c>
      <c r="R221" s="10">
        <f>IF(ISERROR(FIND("4",tblSalaries[[#This Row],[How many hours of a day you work on Excel]])),"",4)</f>
        <v>4</v>
      </c>
      <c r="S221" s="10" t="str">
        <f>IF(ISERROR(FIND("5",tblSalaries[[#This Row],[How many hours of a day you work on Excel]])),"",5)</f>
        <v/>
      </c>
      <c r="T221" s="10">
        <f>IF(ISERROR(FIND("6",tblSalaries[[#This Row],[How many hours of a day you work on Excel]])),"",6)</f>
        <v>6</v>
      </c>
      <c r="U221" s="11" t="str">
        <f>IF(ISERROR(FIND("7",tblSalaries[[#This Row],[How many hours of a day you work on Excel]])),"",7)</f>
        <v/>
      </c>
      <c r="V221" s="11" t="str">
        <f>IF(ISERROR(FIND("8",tblSalaries[[#This Row],[How many hours of a day you work on Excel]])),"",8)</f>
        <v/>
      </c>
      <c r="W221" s="11">
        <f>IF(MAX(tblSalaries[[#This Row],[1 hour]:[8 hours]])=0,#N/A,MAX(tblSalaries[[#This Row],[1 hour]:[8 hours]]))</f>
        <v>6</v>
      </c>
      <c r="X221" s="11">
        <f>IF(ISERROR(tblSalaries[[#This Row],[max h]]),1,tblSalaries[[#This Row],[Salary in USD]]/tblSalaries[[#This Row],[max h]]/260)</f>
        <v>3.995365923464679</v>
      </c>
      <c r="Y221" s="11">
        <f>IF(tblSalaries[[#This Row],[Years of Experience]]="",0,"0")</f>
        <v>0</v>
      </c>
      <c r="Z22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1" s="11">
        <f>IF(tblSalaries[[#This Row],[Salary in USD]]&lt;1000,1,0)</f>
        <v>0</v>
      </c>
      <c r="AB221" s="11">
        <f>IF(AND(tblSalaries[[#This Row],[Salary in USD]]&gt;1000,tblSalaries[[#This Row],[Salary in USD]]&lt;2000),1,0)</f>
        <v>0</v>
      </c>
    </row>
    <row r="222" spans="2:28" ht="15" customHeight="1">
      <c r="B222" t="s">
        <v>2225</v>
      </c>
      <c r="C222" s="1">
        <v>41055.040092592593</v>
      </c>
      <c r="D222" s="4">
        <v>72500</v>
      </c>
      <c r="E222">
        <v>72500</v>
      </c>
      <c r="F222" t="s">
        <v>6</v>
      </c>
      <c r="G222">
        <f>tblSalaries[[#This Row],[clean Salary (in local currency)]]*VLOOKUP(tblSalaries[[#This Row],[Currency]],tblXrate[],2,FALSE)</f>
        <v>72500</v>
      </c>
      <c r="H222" t="s">
        <v>296</v>
      </c>
      <c r="I222" t="s">
        <v>488</v>
      </c>
      <c r="J222" t="s">
        <v>15</v>
      </c>
      <c r="K222" t="str">
        <f>VLOOKUP(tblSalaries[[#This Row],[Where do you work]],tblCountries[[Actual]:[Mapping]],2,FALSE)</f>
        <v>USA</v>
      </c>
      <c r="L222" t="s">
        <v>9</v>
      </c>
      <c r="O222" s="10" t="str">
        <f>IF(ISERROR(FIND("1",tblSalaries[[#This Row],[How many hours of a day you work on Excel]])),"",1)</f>
        <v/>
      </c>
      <c r="P222" s="11" t="str">
        <f>IF(ISERROR(FIND("2",tblSalaries[[#This Row],[How many hours of a day you work on Excel]])),"",2)</f>
        <v/>
      </c>
      <c r="Q222" s="10" t="str">
        <f>IF(ISERROR(FIND("3",tblSalaries[[#This Row],[How many hours of a day you work on Excel]])),"",3)</f>
        <v/>
      </c>
      <c r="R222" s="10">
        <f>IF(ISERROR(FIND("4",tblSalaries[[#This Row],[How many hours of a day you work on Excel]])),"",4)</f>
        <v>4</v>
      </c>
      <c r="S222" s="10" t="str">
        <f>IF(ISERROR(FIND("5",tblSalaries[[#This Row],[How many hours of a day you work on Excel]])),"",5)</f>
        <v/>
      </c>
      <c r="T222" s="10">
        <f>IF(ISERROR(FIND("6",tblSalaries[[#This Row],[How many hours of a day you work on Excel]])),"",6)</f>
        <v>6</v>
      </c>
      <c r="U222" s="11" t="str">
        <f>IF(ISERROR(FIND("7",tblSalaries[[#This Row],[How many hours of a day you work on Excel]])),"",7)</f>
        <v/>
      </c>
      <c r="V222" s="11" t="str">
        <f>IF(ISERROR(FIND("8",tblSalaries[[#This Row],[How many hours of a day you work on Excel]])),"",8)</f>
        <v/>
      </c>
      <c r="W222" s="11">
        <f>IF(MAX(tblSalaries[[#This Row],[1 hour]:[8 hours]])=0,#N/A,MAX(tblSalaries[[#This Row],[1 hour]:[8 hours]]))</f>
        <v>6</v>
      </c>
      <c r="X222" s="11">
        <f>IF(ISERROR(tblSalaries[[#This Row],[max h]]),1,tblSalaries[[#This Row],[Salary in USD]]/tblSalaries[[#This Row],[max h]]/260)</f>
        <v>46.474358974358978</v>
      </c>
      <c r="Y222" s="11">
        <f>IF(tblSalaries[[#This Row],[Years of Experience]]="",0,"0")</f>
        <v>0</v>
      </c>
      <c r="Z22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2" s="11">
        <f>IF(tblSalaries[[#This Row],[Salary in USD]]&lt;1000,1,0)</f>
        <v>0</v>
      </c>
      <c r="AB222" s="11">
        <f>IF(AND(tblSalaries[[#This Row],[Salary in USD]]&gt;1000,tblSalaries[[#This Row],[Salary in USD]]&lt;2000),1,0)</f>
        <v>0</v>
      </c>
    </row>
    <row r="223" spans="2:28" ht="15" customHeight="1">
      <c r="B223" t="s">
        <v>2226</v>
      </c>
      <c r="C223" s="1">
        <v>41055.040185185186</v>
      </c>
      <c r="D223" s="4" t="s">
        <v>297</v>
      </c>
      <c r="E223">
        <v>138000</v>
      </c>
      <c r="F223" t="s">
        <v>6</v>
      </c>
      <c r="G223">
        <f>tblSalaries[[#This Row],[clean Salary (in local currency)]]*VLOOKUP(tblSalaries[[#This Row],[Currency]],tblXrate[],2,FALSE)</f>
        <v>138000</v>
      </c>
      <c r="H223" t="s">
        <v>298</v>
      </c>
      <c r="I223" t="s">
        <v>279</v>
      </c>
      <c r="J223" t="s">
        <v>299</v>
      </c>
      <c r="K223" t="str">
        <f>VLOOKUP(tblSalaries[[#This Row],[Where do you work]],tblCountries[[Actual]:[Mapping]],2,FALSE)</f>
        <v>Thailand</v>
      </c>
      <c r="L223" t="s">
        <v>9</v>
      </c>
      <c r="O223" s="10" t="str">
        <f>IF(ISERROR(FIND("1",tblSalaries[[#This Row],[How many hours of a day you work on Excel]])),"",1)</f>
        <v/>
      </c>
      <c r="P223" s="11" t="str">
        <f>IF(ISERROR(FIND("2",tblSalaries[[#This Row],[How many hours of a day you work on Excel]])),"",2)</f>
        <v/>
      </c>
      <c r="Q223" s="10" t="str">
        <f>IF(ISERROR(FIND("3",tblSalaries[[#This Row],[How many hours of a day you work on Excel]])),"",3)</f>
        <v/>
      </c>
      <c r="R223" s="10">
        <f>IF(ISERROR(FIND("4",tblSalaries[[#This Row],[How many hours of a day you work on Excel]])),"",4)</f>
        <v>4</v>
      </c>
      <c r="S223" s="10" t="str">
        <f>IF(ISERROR(FIND("5",tblSalaries[[#This Row],[How many hours of a day you work on Excel]])),"",5)</f>
        <v/>
      </c>
      <c r="T223" s="10">
        <f>IF(ISERROR(FIND("6",tblSalaries[[#This Row],[How many hours of a day you work on Excel]])),"",6)</f>
        <v>6</v>
      </c>
      <c r="U223" s="11" t="str">
        <f>IF(ISERROR(FIND("7",tblSalaries[[#This Row],[How many hours of a day you work on Excel]])),"",7)</f>
        <v/>
      </c>
      <c r="V223" s="11" t="str">
        <f>IF(ISERROR(FIND("8",tblSalaries[[#This Row],[How many hours of a day you work on Excel]])),"",8)</f>
        <v/>
      </c>
      <c r="W223" s="11">
        <f>IF(MAX(tblSalaries[[#This Row],[1 hour]:[8 hours]])=0,#N/A,MAX(tblSalaries[[#This Row],[1 hour]:[8 hours]]))</f>
        <v>6</v>
      </c>
      <c r="X223" s="11">
        <f>IF(ISERROR(tblSalaries[[#This Row],[max h]]),1,tblSalaries[[#This Row],[Salary in USD]]/tblSalaries[[#This Row],[max h]]/260)</f>
        <v>88.461538461538467</v>
      </c>
      <c r="Y223" s="11">
        <f>IF(tblSalaries[[#This Row],[Years of Experience]]="",0,"0")</f>
        <v>0</v>
      </c>
      <c r="Z22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3" s="11">
        <f>IF(tblSalaries[[#This Row],[Salary in USD]]&lt;1000,1,0)</f>
        <v>0</v>
      </c>
      <c r="AB223" s="11">
        <f>IF(AND(tblSalaries[[#This Row],[Salary in USD]]&gt;1000,tblSalaries[[#This Row],[Salary in USD]]&lt;2000),1,0)</f>
        <v>0</v>
      </c>
    </row>
    <row r="224" spans="2:28" ht="15" customHeight="1">
      <c r="B224" t="s">
        <v>2227</v>
      </c>
      <c r="C224" s="1">
        <v>41055.040312500001</v>
      </c>
      <c r="D224" s="4">
        <v>480000</v>
      </c>
      <c r="E224">
        <v>480000</v>
      </c>
      <c r="F224" t="s">
        <v>40</v>
      </c>
      <c r="G224">
        <f>tblSalaries[[#This Row],[clean Salary (in local currency)]]*VLOOKUP(tblSalaries[[#This Row],[Currency]],tblXrate[],2,FALSE)</f>
        <v>8547.8000099724322</v>
      </c>
      <c r="H224" t="s">
        <v>300</v>
      </c>
      <c r="I224" t="s">
        <v>52</v>
      </c>
      <c r="J224" t="s">
        <v>8</v>
      </c>
      <c r="K224" t="str">
        <f>VLOOKUP(tblSalaries[[#This Row],[Where do you work]],tblCountries[[Actual]:[Mapping]],2,FALSE)</f>
        <v>India</v>
      </c>
      <c r="L224" t="s">
        <v>9</v>
      </c>
      <c r="O224" s="10" t="str">
        <f>IF(ISERROR(FIND("1",tblSalaries[[#This Row],[How many hours of a day you work on Excel]])),"",1)</f>
        <v/>
      </c>
      <c r="P224" s="11" t="str">
        <f>IF(ISERROR(FIND("2",tblSalaries[[#This Row],[How many hours of a day you work on Excel]])),"",2)</f>
        <v/>
      </c>
      <c r="Q224" s="10" t="str">
        <f>IF(ISERROR(FIND("3",tblSalaries[[#This Row],[How many hours of a day you work on Excel]])),"",3)</f>
        <v/>
      </c>
      <c r="R224" s="10">
        <f>IF(ISERROR(FIND("4",tblSalaries[[#This Row],[How many hours of a day you work on Excel]])),"",4)</f>
        <v>4</v>
      </c>
      <c r="S224" s="10" t="str">
        <f>IF(ISERROR(FIND("5",tblSalaries[[#This Row],[How many hours of a day you work on Excel]])),"",5)</f>
        <v/>
      </c>
      <c r="T224" s="10">
        <f>IF(ISERROR(FIND("6",tblSalaries[[#This Row],[How many hours of a day you work on Excel]])),"",6)</f>
        <v>6</v>
      </c>
      <c r="U224" s="11" t="str">
        <f>IF(ISERROR(FIND("7",tblSalaries[[#This Row],[How many hours of a day you work on Excel]])),"",7)</f>
        <v/>
      </c>
      <c r="V224" s="11" t="str">
        <f>IF(ISERROR(FIND("8",tblSalaries[[#This Row],[How many hours of a day you work on Excel]])),"",8)</f>
        <v/>
      </c>
      <c r="W224" s="11">
        <f>IF(MAX(tblSalaries[[#This Row],[1 hour]:[8 hours]])=0,#N/A,MAX(tblSalaries[[#This Row],[1 hour]:[8 hours]]))</f>
        <v>6</v>
      </c>
      <c r="X224" s="11">
        <f>IF(ISERROR(tblSalaries[[#This Row],[max h]]),1,tblSalaries[[#This Row],[Salary in USD]]/tblSalaries[[#This Row],[max h]]/260)</f>
        <v>5.4793589807515595</v>
      </c>
      <c r="Y224" s="11">
        <f>IF(tblSalaries[[#This Row],[Years of Experience]]="",0,"0")</f>
        <v>0</v>
      </c>
      <c r="Z22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4" s="11">
        <f>IF(tblSalaries[[#This Row],[Salary in USD]]&lt;1000,1,0)</f>
        <v>0</v>
      </c>
      <c r="AB224" s="11">
        <f>IF(AND(tblSalaries[[#This Row],[Salary in USD]]&gt;1000,tblSalaries[[#This Row],[Salary in USD]]&lt;2000),1,0)</f>
        <v>0</v>
      </c>
    </row>
    <row r="225" spans="2:28" ht="15" customHeight="1">
      <c r="B225" t="s">
        <v>2228</v>
      </c>
      <c r="C225" s="1">
        <v>41055.040335648147</v>
      </c>
      <c r="D225" s="4">
        <v>80000</v>
      </c>
      <c r="E225">
        <v>80000</v>
      </c>
      <c r="F225" t="s">
        <v>6</v>
      </c>
      <c r="G225">
        <f>tblSalaries[[#This Row],[clean Salary (in local currency)]]*VLOOKUP(tblSalaries[[#This Row],[Currency]],tblXrate[],2,FALSE)</f>
        <v>80000</v>
      </c>
      <c r="H225" t="s">
        <v>72</v>
      </c>
      <c r="I225" t="s">
        <v>20</v>
      </c>
      <c r="J225" t="s">
        <v>15</v>
      </c>
      <c r="K225" t="str">
        <f>VLOOKUP(tblSalaries[[#This Row],[Where do you work]],tblCountries[[Actual]:[Mapping]],2,FALSE)</f>
        <v>USA</v>
      </c>
      <c r="L225" t="s">
        <v>9</v>
      </c>
      <c r="O225" s="10" t="str">
        <f>IF(ISERROR(FIND("1",tblSalaries[[#This Row],[How many hours of a day you work on Excel]])),"",1)</f>
        <v/>
      </c>
      <c r="P225" s="11" t="str">
        <f>IF(ISERROR(FIND("2",tblSalaries[[#This Row],[How many hours of a day you work on Excel]])),"",2)</f>
        <v/>
      </c>
      <c r="Q225" s="10" t="str">
        <f>IF(ISERROR(FIND("3",tblSalaries[[#This Row],[How many hours of a day you work on Excel]])),"",3)</f>
        <v/>
      </c>
      <c r="R225" s="10">
        <f>IF(ISERROR(FIND("4",tblSalaries[[#This Row],[How many hours of a day you work on Excel]])),"",4)</f>
        <v>4</v>
      </c>
      <c r="S225" s="10" t="str">
        <f>IF(ISERROR(FIND("5",tblSalaries[[#This Row],[How many hours of a day you work on Excel]])),"",5)</f>
        <v/>
      </c>
      <c r="T225" s="10">
        <f>IF(ISERROR(FIND("6",tblSalaries[[#This Row],[How many hours of a day you work on Excel]])),"",6)</f>
        <v>6</v>
      </c>
      <c r="U225" s="11" t="str">
        <f>IF(ISERROR(FIND("7",tblSalaries[[#This Row],[How many hours of a day you work on Excel]])),"",7)</f>
        <v/>
      </c>
      <c r="V225" s="11" t="str">
        <f>IF(ISERROR(FIND("8",tblSalaries[[#This Row],[How many hours of a day you work on Excel]])),"",8)</f>
        <v/>
      </c>
      <c r="W225" s="11">
        <f>IF(MAX(tblSalaries[[#This Row],[1 hour]:[8 hours]])=0,#N/A,MAX(tblSalaries[[#This Row],[1 hour]:[8 hours]]))</f>
        <v>6</v>
      </c>
      <c r="X225" s="11">
        <f>IF(ISERROR(tblSalaries[[#This Row],[max h]]),1,tblSalaries[[#This Row],[Salary in USD]]/tblSalaries[[#This Row],[max h]]/260)</f>
        <v>51.282051282051285</v>
      </c>
      <c r="Y225" s="11">
        <f>IF(tblSalaries[[#This Row],[Years of Experience]]="",0,"0")</f>
        <v>0</v>
      </c>
      <c r="Z22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5" s="11">
        <f>IF(tblSalaries[[#This Row],[Salary in USD]]&lt;1000,1,0)</f>
        <v>0</v>
      </c>
      <c r="AB225" s="11">
        <f>IF(AND(tblSalaries[[#This Row],[Salary in USD]]&gt;1000,tblSalaries[[#This Row],[Salary in USD]]&lt;2000),1,0)</f>
        <v>0</v>
      </c>
    </row>
    <row r="226" spans="2:28" ht="15" customHeight="1">
      <c r="B226" t="s">
        <v>2229</v>
      </c>
      <c r="C226" s="1">
        <v>41055.040347222224</v>
      </c>
      <c r="D226" s="4">
        <v>50000</v>
      </c>
      <c r="E226">
        <v>50000</v>
      </c>
      <c r="F226" t="s">
        <v>6</v>
      </c>
      <c r="G226">
        <f>tblSalaries[[#This Row],[clean Salary (in local currency)]]*VLOOKUP(tblSalaries[[#This Row],[Currency]],tblXrate[],2,FALSE)</f>
        <v>50000</v>
      </c>
      <c r="H226" t="s">
        <v>201</v>
      </c>
      <c r="I226" t="s">
        <v>52</v>
      </c>
      <c r="J226" t="s">
        <v>15</v>
      </c>
      <c r="K226" t="str">
        <f>VLOOKUP(tblSalaries[[#This Row],[Where do you work]],tblCountries[[Actual]:[Mapping]],2,FALSE)</f>
        <v>USA</v>
      </c>
      <c r="L226" t="s">
        <v>9</v>
      </c>
      <c r="O226" s="10" t="str">
        <f>IF(ISERROR(FIND("1",tblSalaries[[#This Row],[How many hours of a day you work on Excel]])),"",1)</f>
        <v/>
      </c>
      <c r="P226" s="11" t="str">
        <f>IF(ISERROR(FIND("2",tblSalaries[[#This Row],[How many hours of a day you work on Excel]])),"",2)</f>
        <v/>
      </c>
      <c r="Q226" s="10" t="str">
        <f>IF(ISERROR(FIND("3",tblSalaries[[#This Row],[How many hours of a day you work on Excel]])),"",3)</f>
        <v/>
      </c>
      <c r="R226" s="10">
        <f>IF(ISERROR(FIND("4",tblSalaries[[#This Row],[How many hours of a day you work on Excel]])),"",4)</f>
        <v>4</v>
      </c>
      <c r="S226" s="10" t="str">
        <f>IF(ISERROR(FIND("5",tblSalaries[[#This Row],[How many hours of a day you work on Excel]])),"",5)</f>
        <v/>
      </c>
      <c r="T226" s="10">
        <f>IF(ISERROR(FIND("6",tblSalaries[[#This Row],[How many hours of a day you work on Excel]])),"",6)</f>
        <v>6</v>
      </c>
      <c r="U226" s="11" t="str">
        <f>IF(ISERROR(FIND("7",tblSalaries[[#This Row],[How many hours of a day you work on Excel]])),"",7)</f>
        <v/>
      </c>
      <c r="V226" s="11" t="str">
        <f>IF(ISERROR(FIND("8",tblSalaries[[#This Row],[How many hours of a day you work on Excel]])),"",8)</f>
        <v/>
      </c>
      <c r="W226" s="11">
        <f>IF(MAX(tblSalaries[[#This Row],[1 hour]:[8 hours]])=0,#N/A,MAX(tblSalaries[[#This Row],[1 hour]:[8 hours]]))</f>
        <v>6</v>
      </c>
      <c r="X226" s="11">
        <f>IF(ISERROR(tblSalaries[[#This Row],[max h]]),1,tblSalaries[[#This Row],[Salary in USD]]/tblSalaries[[#This Row],[max h]]/260)</f>
        <v>32.051282051282051</v>
      </c>
      <c r="Y226" s="11">
        <f>IF(tblSalaries[[#This Row],[Years of Experience]]="",0,"0")</f>
        <v>0</v>
      </c>
      <c r="Z22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6" s="11">
        <f>IF(tblSalaries[[#This Row],[Salary in USD]]&lt;1000,1,0)</f>
        <v>0</v>
      </c>
      <c r="AB226" s="11">
        <f>IF(AND(tblSalaries[[#This Row],[Salary in USD]]&gt;1000,tblSalaries[[#This Row],[Salary in USD]]&lt;2000),1,0)</f>
        <v>0</v>
      </c>
    </row>
    <row r="227" spans="2:28" ht="15" customHeight="1">
      <c r="B227" t="s">
        <v>2230</v>
      </c>
      <c r="C227" s="1">
        <v>41055.040393518517</v>
      </c>
      <c r="D227" s="4">
        <v>45000</v>
      </c>
      <c r="E227">
        <v>45000</v>
      </c>
      <c r="F227" t="s">
        <v>86</v>
      </c>
      <c r="G227">
        <f>tblSalaries[[#This Row],[clean Salary (in local currency)]]*VLOOKUP(tblSalaries[[#This Row],[Currency]],tblXrate[],2,FALSE)</f>
        <v>44251.268536364711</v>
      </c>
      <c r="H227" t="s">
        <v>301</v>
      </c>
      <c r="I227" t="s">
        <v>67</v>
      </c>
      <c r="J227" t="s">
        <v>88</v>
      </c>
      <c r="K227" t="str">
        <f>VLOOKUP(tblSalaries[[#This Row],[Where do you work]],tblCountries[[Actual]:[Mapping]],2,FALSE)</f>
        <v>Canada</v>
      </c>
      <c r="L227" t="s">
        <v>25</v>
      </c>
      <c r="O227" s="10">
        <f>IF(ISERROR(FIND("1",tblSalaries[[#This Row],[How many hours of a day you work on Excel]])),"",1)</f>
        <v>1</v>
      </c>
      <c r="P227" s="11">
        <f>IF(ISERROR(FIND("2",tblSalaries[[#This Row],[How many hours of a day you work on Excel]])),"",2)</f>
        <v>2</v>
      </c>
      <c r="Q227" s="10" t="str">
        <f>IF(ISERROR(FIND("3",tblSalaries[[#This Row],[How many hours of a day you work on Excel]])),"",3)</f>
        <v/>
      </c>
      <c r="R227" s="10" t="str">
        <f>IF(ISERROR(FIND("4",tblSalaries[[#This Row],[How many hours of a day you work on Excel]])),"",4)</f>
        <v/>
      </c>
      <c r="S227" s="10" t="str">
        <f>IF(ISERROR(FIND("5",tblSalaries[[#This Row],[How many hours of a day you work on Excel]])),"",5)</f>
        <v/>
      </c>
      <c r="T227" s="10" t="str">
        <f>IF(ISERROR(FIND("6",tblSalaries[[#This Row],[How many hours of a day you work on Excel]])),"",6)</f>
        <v/>
      </c>
      <c r="U227" s="11" t="str">
        <f>IF(ISERROR(FIND("7",tblSalaries[[#This Row],[How many hours of a day you work on Excel]])),"",7)</f>
        <v/>
      </c>
      <c r="V227" s="11" t="str">
        <f>IF(ISERROR(FIND("8",tblSalaries[[#This Row],[How many hours of a day you work on Excel]])),"",8)</f>
        <v/>
      </c>
      <c r="W227" s="11">
        <f>IF(MAX(tblSalaries[[#This Row],[1 hour]:[8 hours]])=0,#N/A,MAX(tblSalaries[[#This Row],[1 hour]:[8 hours]]))</f>
        <v>2</v>
      </c>
      <c r="X227" s="11">
        <f>IF(ISERROR(tblSalaries[[#This Row],[max h]]),1,tblSalaries[[#This Row],[Salary in USD]]/tblSalaries[[#This Row],[max h]]/260)</f>
        <v>85.098593339162903</v>
      </c>
      <c r="Y227" s="11">
        <f>IF(tblSalaries[[#This Row],[Years of Experience]]="",0,"0")</f>
        <v>0</v>
      </c>
      <c r="Z22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7" s="11">
        <f>IF(tblSalaries[[#This Row],[Salary in USD]]&lt;1000,1,0)</f>
        <v>0</v>
      </c>
      <c r="AB227" s="11">
        <f>IF(AND(tblSalaries[[#This Row],[Salary in USD]]&gt;1000,tblSalaries[[#This Row],[Salary in USD]]&lt;2000),1,0)</f>
        <v>0</v>
      </c>
    </row>
    <row r="228" spans="2:28" ht="15" customHeight="1">
      <c r="B228" t="s">
        <v>2231</v>
      </c>
      <c r="C228" s="1">
        <v>41055.040532407409</v>
      </c>
      <c r="D228" s="4">
        <v>43000</v>
      </c>
      <c r="E228">
        <v>43000</v>
      </c>
      <c r="F228" t="s">
        <v>69</v>
      </c>
      <c r="G228">
        <f>tblSalaries[[#This Row],[clean Salary (in local currency)]]*VLOOKUP(tblSalaries[[#This Row],[Currency]],tblXrate[],2,FALSE)</f>
        <v>67775.665698893223</v>
      </c>
      <c r="H228" t="s">
        <v>302</v>
      </c>
      <c r="I228" t="s">
        <v>52</v>
      </c>
      <c r="J228" t="s">
        <v>71</v>
      </c>
      <c r="K228" t="str">
        <f>VLOOKUP(tblSalaries[[#This Row],[Where do you work]],tblCountries[[Actual]:[Mapping]],2,FALSE)</f>
        <v>UK</v>
      </c>
      <c r="L228" t="s">
        <v>18</v>
      </c>
      <c r="O228" s="10" t="str">
        <f>IF(ISERROR(FIND("1",tblSalaries[[#This Row],[How many hours of a day you work on Excel]])),"",1)</f>
        <v/>
      </c>
      <c r="P228" s="11">
        <f>IF(ISERROR(FIND("2",tblSalaries[[#This Row],[How many hours of a day you work on Excel]])),"",2)</f>
        <v>2</v>
      </c>
      <c r="Q228" s="10">
        <f>IF(ISERROR(FIND("3",tblSalaries[[#This Row],[How many hours of a day you work on Excel]])),"",3)</f>
        <v>3</v>
      </c>
      <c r="R228" s="10" t="str">
        <f>IF(ISERROR(FIND("4",tblSalaries[[#This Row],[How many hours of a day you work on Excel]])),"",4)</f>
        <v/>
      </c>
      <c r="S228" s="10" t="str">
        <f>IF(ISERROR(FIND("5",tblSalaries[[#This Row],[How many hours of a day you work on Excel]])),"",5)</f>
        <v/>
      </c>
      <c r="T228" s="10" t="str">
        <f>IF(ISERROR(FIND("6",tblSalaries[[#This Row],[How many hours of a day you work on Excel]])),"",6)</f>
        <v/>
      </c>
      <c r="U228" s="11" t="str">
        <f>IF(ISERROR(FIND("7",tblSalaries[[#This Row],[How many hours of a day you work on Excel]])),"",7)</f>
        <v/>
      </c>
      <c r="V228" s="11" t="str">
        <f>IF(ISERROR(FIND("8",tblSalaries[[#This Row],[How many hours of a day you work on Excel]])),"",8)</f>
        <v/>
      </c>
      <c r="W228" s="11">
        <f>IF(MAX(tblSalaries[[#This Row],[1 hour]:[8 hours]])=0,#N/A,MAX(tblSalaries[[#This Row],[1 hour]:[8 hours]]))</f>
        <v>3</v>
      </c>
      <c r="X228" s="11">
        <f>IF(ISERROR(tblSalaries[[#This Row],[max h]]),1,tblSalaries[[#This Row],[Salary in USD]]/tblSalaries[[#This Row],[max h]]/260)</f>
        <v>86.89187910114515</v>
      </c>
      <c r="Y228" s="11">
        <f>IF(tblSalaries[[#This Row],[Years of Experience]]="",0,"0")</f>
        <v>0</v>
      </c>
      <c r="Z22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8" s="11">
        <f>IF(tblSalaries[[#This Row],[Salary in USD]]&lt;1000,1,0)</f>
        <v>0</v>
      </c>
      <c r="AB228" s="11">
        <f>IF(AND(tblSalaries[[#This Row],[Salary in USD]]&gt;1000,tblSalaries[[#This Row],[Salary in USD]]&lt;2000),1,0)</f>
        <v>0</v>
      </c>
    </row>
    <row r="229" spans="2:28" ht="15" customHeight="1">
      <c r="B229" t="s">
        <v>2232</v>
      </c>
      <c r="C229" s="1">
        <v>41055.040925925925</v>
      </c>
      <c r="D229" s="4">
        <v>200000</v>
      </c>
      <c r="E229">
        <v>200000</v>
      </c>
      <c r="F229" t="s">
        <v>40</v>
      </c>
      <c r="G229">
        <f>tblSalaries[[#This Row],[clean Salary (in local currency)]]*VLOOKUP(tblSalaries[[#This Row],[Currency]],tblXrate[],2,FALSE)</f>
        <v>3561.5833374885137</v>
      </c>
      <c r="H229" t="s">
        <v>303</v>
      </c>
      <c r="I229" t="s">
        <v>20</v>
      </c>
      <c r="J229" t="s">
        <v>8</v>
      </c>
      <c r="K229" t="str">
        <f>VLOOKUP(tblSalaries[[#This Row],[Where do you work]],tblCountries[[Actual]:[Mapping]],2,FALSE)</f>
        <v>India</v>
      </c>
      <c r="L229" t="s">
        <v>25</v>
      </c>
      <c r="O229" s="10">
        <f>IF(ISERROR(FIND("1",tblSalaries[[#This Row],[How many hours of a day you work on Excel]])),"",1)</f>
        <v>1</v>
      </c>
      <c r="P229" s="11">
        <f>IF(ISERROR(FIND("2",tblSalaries[[#This Row],[How many hours of a day you work on Excel]])),"",2)</f>
        <v>2</v>
      </c>
      <c r="Q229" s="10" t="str">
        <f>IF(ISERROR(FIND("3",tblSalaries[[#This Row],[How many hours of a day you work on Excel]])),"",3)</f>
        <v/>
      </c>
      <c r="R229" s="10" t="str">
        <f>IF(ISERROR(FIND("4",tblSalaries[[#This Row],[How many hours of a day you work on Excel]])),"",4)</f>
        <v/>
      </c>
      <c r="S229" s="10" t="str">
        <f>IF(ISERROR(FIND("5",tblSalaries[[#This Row],[How many hours of a day you work on Excel]])),"",5)</f>
        <v/>
      </c>
      <c r="T229" s="10" t="str">
        <f>IF(ISERROR(FIND("6",tblSalaries[[#This Row],[How many hours of a day you work on Excel]])),"",6)</f>
        <v/>
      </c>
      <c r="U229" s="11" t="str">
        <f>IF(ISERROR(FIND("7",tblSalaries[[#This Row],[How many hours of a day you work on Excel]])),"",7)</f>
        <v/>
      </c>
      <c r="V229" s="11" t="str">
        <f>IF(ISERROR(FIND("8",tblSalaries[[#This Row],[How many hours of a day you work on Excel]])),"",8)</f>
        <v/>
      </c>
      <c r="W229" s="11">
        <f>IF(MAX(tblSalaries[[#This Row],[1 hour]:[8 hours]])=0,#N/A,MAX(tblSalaries[[#This Row],[1 hour]:[8 hours]]))</f>
        <v>2</v>
      </c>
      <c r="X229" s="11">
        <f>IF(ISERROR(tblSalaries[[#This Row],[max h]]),1,tblSalaries[[#This Row],[Salary in USD]]/tblSalaries[[#This Row],[max h]]/260)</f>
        <v>6.8491987259394493</v>
      </c>
      <c r="Y229" s="11">
        <f>IF(tblSalaries[[#This Row],[Years of Experience]]="",0,"0")</f>
        <v>0</v>
      </c>
      <c r="Z22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29" s="11">
        <f>IF(tblSalaries[[#This Row],[Salary in USD]]&lt;1000,1,0)</f>
        <v>0</v>
      </c>
      <c r="AB229" s="11">
        <f>IF(AND(tblSalaries[[#This Row],[Salary in USD]]&gt;1000,tblSalaries[[#This Row],[Salary in USD]]&lt;2000),1,0)</f>
        <v>0</v>
      </c>
    </row>
    <row r="230" spans="2:28" ht="15" customHeight="1">
      <c r="B230" t="s">
        <v>2233</v>
      </c>
      <c r="C230" s="1">
        <v>41055.041006944448</v>
      </c>
      <c r="D230" s="4">
        <v>65000</v>
      </c>
      <c r="E230">
        <v>65000</v>
      </c>
      <c r="F230" t="s">
        <v>6</v>
      </c>
      <c r="G230">
        <f>tblSalaries[[#This Row],[clean Salary (in local currency)]]*VLOOKUP(tblSalaries[[#This Row],[Currency]],tblXrate[],2,FALSE)</f>
        <v>65000</v>
      </c>
      <c r="H230" t="s">
        <v>304</v>
      </c>
      <c r="I230" t="s">
        <v>67</v>
      </c>
      <c r="J230" t="s">
        <v>15</v>
      </c>
      <c r="K230" t="str">
        <f>VLOOKUP(tblSalaries[[#This Row],[Where do you work]],tblCountries[[Actual]:[Mapping]],2,FALSE)</f>
        <v>USA</v>
      </c>
      <c r="L230" t="s">
        <v>18</v>
      </c>
      <c r="O230" s="10" t="str">
        <f>IF(ISERROR(FIND("1",tblSalaries[[#This Row],[How many hours of a day you work on Excel]])),"",1)</f>
        <v/>
      </c>
      <c r="P230" s="11">
        <f>IF(ISERROR(FIND("2",tblSalaries[[#This Row],[How many hours of a day you work on Excel]])),"",2)</f>
        <v>2</v>
      </c>
      <c r="Q230" s="10">
        <f>IF(ISERROR(FIND("3",tblSalaries[[#This Row],[How many hours of a day you work on Excel]])),"",3)</f>
        <v>3</v>
      </c>
      <c r="R230" s="10" t="str">
        <f>IF(ISERROR(FIND("4",tblSalaries[[#This Row],[How many hours of a day you work on Excel]])),"",4)</f>
        <v/>
      </c>
      <c r="S230" s="10" t="str">
        <f>IF(ISERROR(FIND("5",tblSalaries[[#This Row],[How many hours of a day you work on Excel]])),"",5)</f>
        <v/>
      </c>
      <c r="T230" s="10" t="str">
        <f>IF(ISERROR(FIND("6",tblSalaries[[#This Row],[How many hours of a day you work on Excel]])),"",6)</f>
        <v/>
      </c>
      <c r="U230" s="11" t="str">
        <f>IF(ISERROR(FIND("7",tblSalaries[[#This Row],[How many hours of a day you work on Excel]])),"",7)</f>
        <v/>
      </c>
      <c r="V230" s="11" t="str">
        <f>IF(ISERROR(FIND("8",tblSalaries[[#This Row],[How many hours of a day you work on Excel]])),"",8)</f>
        <v/>
      </c>
      <c r="W230" s="11">
        <f>IF(MAX(tblSalaries[[#This Row],[1 hour]:[8 hours]])=0,#N/A,MAX(tblSalaries[[#This Row],[1 hour]:[8 hours]]))</f>
        <v>3</v>
      </c>
      <c r="X230" s="11">
        <f>IF(ISERROR(tblSalaries[[#This Row],[max h]]),1,tblSalaries[[#This Row],[Salary in USD]]/tblSalaries[[#This Row],[max h]]/260)</f>
        <v>83.333333333333343</v>
      </c>
      <c r="Y230" s="11">
        <f>IF(tblSalaries[[#This Row],[Years of Experience]]="",0,"0")</f>
        <v>0</v>
      </c>
      <c r="Z23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0" s="11">
        <f>IF(tblSalaries[[#This Row],[Salary in USD]]&lt;1000,1,0)</f>
        <v>0</v>
      </c>
      <c r="AB230" s="11">
        <f>IF(AND(tblSalaries[[#This Row],[Salary in USD]]&gt;1000,tblSalaries[[#This Row],[Salary in USD]]&lt;2000),1,0)</f>
        <v>0</v>
      </c>
    </row>
    <row r="231" spans="2:28" ht="15" customHeight="1">
      <c r="B231" t="s">
        <v>2234</v>
      </c>
      <c r="C231" s="1">
        <v>41055.041076388887</v>
      </c>
      <c r="D231" s="4">
        <v>114000</v>
      </c>
      <c r="E231">
        <v>114000</v>
      </c>
      <c r="F231" t="s">
        <v>6</v>
      </c>
      <c r="G231">
        <f>tblSalaries[[#This Row],[clean Salary (in local currency)]]*VLOOKUP(tblSalaries[[#This Row],[Currency]],tblXrate[],2,FALSE)</f>
        <v>114000</v>
      </c>
      <c r="H231" t="s">
        <v>139</v>
      </c>
      <c r="I231" t="s">
        <v>4001</v>
      </c>
      <c r="J231" t="s">
        <v>15</v>
      </c>
      <c r="K231" t="str">
        <f>VLOOKUP(tblSalaries[[#This Row],[Where do you work]],tblCountries[[Actual]:[Mapping]],2,FALSE)</f>
        <v>USA</v>
      </c>
      <c r="L231" t="s">
        <v>18</v>
      </c>
      <c r="O231" s="10" t="str">
        <f>IF(ISERROR(FIND("1",tblSalaries[[#This Row],[How many hours of a day you work on Excel]])),"",1)</f>
        <v/>
      </c>
      <c r="P231" s="11">
        <f>IF(ISERROR(FIND("2",tblSalaries[[#This Row],[How many hours of a day you work on Excel]])),"",2)</f>
        <v>2</v>
      </c>
      <c r="Q231" s="10">
        <f>IF(ISERROR(FIND("3",tblSalaries[[#This Row],[How many hours of a day you work on Excel]])),"",3)</f>
        <v>3</v>
      </c>
      <c r="R231" s="10" t="str">
        <f>IF(ISERROR(FIND("4",tblSalaries[[#This Row],[How many hours of a day you work on Excel]])),"",4)</f>
        <v/>
      </c>
      <c r="S231" s="10" t="str">
        <f>IF(ISERROR(FIND("5",tblSalaries[[#This Row],[How many hours of a day you work on Excel]])),"",5)</f>
        <v/>
      </c>
      <c r="T231" s="10" t="str">
        <f>IF(ISERROR(FIND("6",tblSalaries[[#This Row],[How many hours of a day you work on Excel]])),"",6)</f>
        <v/>
      </c>
      <c r="U231" s="11" t="str">
        <f>IF(ISERROR(FIND("7",tblSalaries[[#This Row],[How many hours of a day you work on Excel]])),"",7)</f>
        <v/>
      </c>
      <c r="V231" s="11" t="str">
        <f>IF(ISERROR(FIND("8",tblSalaries[[#This Row],[How many hours of a day you work on Excel]])),"",8)</f>
        <v/>
      </c>
      <c r="W231" s="11">
        <f>IF(MAX(tblSalaries[[#This Row],[1 hour]:[8 hours]])=0,#N/A,MAX(tblSalaries[[#This Row],[1 hour]:[8 hours]]))</f>
        <v>3</v>
      </c>
      <c r="X231" s="11">
        <f>IF(ISERROR(tblSalaries[[#This Row],[max h]]),1,tblSalaries[[#This Row],[Salary in USD]]/tblSalaries[[#This Row],[max h]]/260)</f>
        <v>146.15384615384616</v>
      </c>
      <c r="Y231" s="11">
        <f>IF(tblSalaries[[#This Row],[Years of Experience]]="",0,"0")</f>
        <v>0</v>
      </c>
      <c r="Z23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1" s="11">
        <f>IF(tblSalaries[[#This Row],[Salary in USD]]&lt;1000,1,0)</f>
        <v>0</v>
      </c>
      <c r="AB231" s="11">
        <f>IF(AND(tblSalaries[[#This Row],[Salary in USD]]&gt;1000,tblSalaries[[#This Row],[Salary in USD]]&lt;2000),1,0)</f>
        <v>0</v>
      </c>
    </row>
    <row r="232" spans="2:28" ht="15" customHeight="1">
      <c r="B232" t="s">
        <v>2235</v>
      </c>
      <c r="C232" s="1">
        <v>41055.041284722225</v>
      </c>
      <c r="D232" s="4">
        <v>95000</v>
      </c>
      <c r="E232">
        <v>95000</v>
      </c>
      <c r="F232" t="s">
        <v>6</v>
      </c>
      <c r="G232">
        <f>tblSalaries[[#This Row],[clean Salary (in local currency)]]*VLOOKUP(tblSalaries[[#This Row],[Currency]],tblXrate[],2,FALSE)</f>
        <v>95000</v>
      </c>
      <c r="H232" t="s">
        <v>305</v>
      </c>
      <c r="I232" t="s">
        <v>4001</v>
      </c>
      <c r="J232" t="s">
        <v>15</v>
      </c>
      <c r="K232" t="str">
        <f>VLOOKUP(tblSalaries[[#This Row],[Where do you work]],tblCountries[[Actual]:[Mapping]],2,FALSE)</f>
        <v>USA</v>
      </c>
      <c r="L232" t="s">
        <v>9</v>
      </c>
      <c r="O232" s="10" t="str">
        <f>IF(ISERROR(FIND("1",tblSalaries[[#This Row],[How many hours of a day you work on Excel]])),"",1)</f>
        <v/>
      </c>
      <c r="P232" s="11" t="str">
        <f>IF(ISERROR(FIND("2",tblSalaries[[#This Row],[How many hours of a day you work on Excel]])),"",2)</f>
        <v/>
      </c>
      <c r="Q232" s="10" t="str">
        <f>IF(ISERROR(FIND("3",tblSalaries[[#This Row],[How many hours of a day you work on Excel]])),"",3)</f>
        <v/>
      </c>
      <c r="R232" s="10">
        <f>IF(ISERROR(FIND("4",tblSalaries[[#This Row],[How many hours of a day you work on Excel]])),"",4)</f>
        <v>4</v>
      </c>
      <c r="S232" s="10" t="str">
        <f>IF(ISERROR(FIND("5",tblSalaries[[#This Row],[How many hours of a day you work on Excel]])),"",5)</f>
        <v/>
      </c>
      <c r="T232" s="10">
        <f>IF(ISERROR(FIND("6",tblSalaries[[#This Row],[How many hours of a day you work on Excel]])),"",6)</f>
        <v>6</v>
      </c>
      <c r="U232" s="11" t="str">
        <f>IF(ISERROR(FIND("7",tblSalaries[[#This Row],[How many hours of a day you work on Excel]])),"",7)</f>
        <v/>
      </c>
      <c r="V232" s="11" t="str">
        <f>IF(ISERROR(FIND("8",tblSalaries[[#This Row],[How many hours of a day you work on Excel]])),"",8)</f>
        <v/>
      </c>
      <c r="W232" s="11">
        <f>IF(MAX(tblSalaries[[#This Row],[1 hour]:[8 hours]])=0,#N/A,MAX(tblSalaries[[#This Row],[1 hour]:[8 hours]]))</f>
        <v>6</v>
      </c>
      <c r="X232" s="11">
        <f>IF(ISERROR(tblSalaries[[#This Row],[max h]]),1,tblSalaries[[#This Row],[Salary in USD]]/tblSalaries[[#This Row],[max h]]/260)</f>
        <v>60.897435897435898</v>
      </c>
      <c r="Y232" s="11">
        <f>IF(tblSalaries[[#This Row],[Years of Experience]]="",0,"0")</f>
        <v>0</v>
      </c>
      <c r="Z23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2" s="11">
        <f>IF(tblSalaries[[#This Row],[Salary in USD]]&lt;1000,1,0)</f>
        <v>0</v>
      </c>
      <c r="AB232" s="11">
        <f>IF(AND(tblSalaries[[#This Row],[Salary in USD]]&gt;1000,tblSalaries[[#This Row],[Salary in USD]]&lt;2000),1,0)</f>
        <v>0</v>
      </c>
    </row>
    <row r="233" spans="2:28" ht="15" customHeight="1">
      <c r="B233" t="s">
        <v>2236</v>
      </c>
      <c r="C233" s="1">
        <v>41055.042256944442</v>
      </c>
      <c r="D233" s="4" t="s">
        <v>306</v>
      </c>
      <c r="E233">
        <v>52500</v>
      </c>
      <c r="F233" t="s">
        <v>6</v>
      </c>
      <c r="G233">
        <f>tblSalaries[[#This Row],[clean Salary (in local currency)]]*VLOOKUP(tblSalaries[[#This Row],[Currency]],tblXrate[],2,FALSE)</f>
        <v>52500</v>
      </c>
      <c r="H233" t="s">
        <v>307</v>
      </c>
      <c r="I233" t="s">
        <v>20</v>
      </c>
      <c r="J233" t="s">
        <v>15</v>
      </c>
      <c r="K233" t="str">
        <f>VLOOKUP(tblSalaries[[#This Row],[Where do you work]],tblCountries[[Actual]:[Mapping]],2,FALSE)</f>
        <v>USA</v>
      </c>
      <c r="L233" t="s">
        <v>9</v>
      </c>
      <c r="O233" s="10" t="str">
        <f>IF(ISERROR(FIND("1",tblSalaries[[#This Row],[How many hours of a day you work on Excel]])),"",1)</f>
        <v/>
      </c>
      <c r="P233" s="11" t="str">
        <f>IF(ISERROR(FIND("2",tblSalaries[[#This Row],[How many hours of a day you work on Excel]])),"",2)</f>
        <v/>
      </c>
      <c r="Q233" s="10" t="str">
        <f>IF(ISERROR(FIND("3",tblSalaries[[#This Row],[How many hours of a day you work on Excel]])),"",3)</f>
        <v/>
      </c>
      <c r="R233" s="10">
        <f>IF(ISERROR(FIND("4",tblSalaries[[#This Row],[How many hours of a day you work on Excel]])),"",4)</f>
        <v>4</v>
      </c>
      <c r="S233" s="10" t="str">
        <f>IF(ISERROR(FIND("5",tblSalaries[[#This Row],[How many hours of a day you work on Excel]])),"",5)</f>
        <v/>
      </c>
      <c r="T233" s="10">
        <f>IF(ISERROR(FIND("6",tblSalaries[[#This Row],[How many hours of a day you work on Excel]])),"",6)</f>
        <v>6</v>
      </c>
      <c r="U233" s="11" t="str">
        <f>IF(ISERROR(FIND("7",tblSalaries[[#This Row],[How many hours of a day you work on Excel]])),"",7)</f>
        <v/>
      </c>
      <c r="V233" s="11" t="str">
        <f>IF(ISERROR(FIND("8",tblSalaries[[#This Row],[How many hours of a day you work on Excel]])),"",8)</f>
        <v/>
      </c>
      <c r="W233" s="11">
        <f>IF(MAX(tblSalaries[[#This Row],[1 hour]:[8 hours]])=0,#N/A,MAX(tblSalaries[[#This Row],[1 hour]:[8 hours]]))</f>
        <v>6</v>
      </c>
      <c r="X233" s="11">
        <f>IF(ISERROR(tblSalaries[[#This Row],[max h]]),1,tblSalaries[[#This Row],[Salary in USD]]/tblSalaries[[#This Row],[max h]]/260)</f>
        <v>33.653846153846153</v>
      </c>
      <c r="Y233" s="11">
        <f>IF(tblSalaries[[#This Row],[Years of Experience]]="",0,"0")</f>
        <v>0</v>
      </c>
      <c r="Z23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3" s="11">
        <f>IF(tblSalaries[[#This Row],[Salary in USD]]&lt;1000,1,0)</f>
        <v>0</v>
      </c>
      <c r="AB233" s="11">
        <f>IF(AND(tblSalaries[[#This Row],[Salary in USD]]&gt;1000,tblSalaries[[#This Row],[Salary in USD]]&lt;2000),1,0)</f>
        <v>0</v>
      </c>
    </row>
    <row r="234" spans="2:28" ht="15" customHeight="1">
      <c r="B234" t="s">
        <v>2237</v>
      </c>
      <c r="C234" s="1">
        <v>41055.042395833334</v>
      </c>
      <c r="D234" s="4">
        <v>45000</v>
      </c>
      <c r="E234">
        <v>45000</v>
      </c>
      <c r="F234" t="s">
        <v>69</v>
      </c>
      <c r="G234">
        <f>tblSalaries[[#This Row],[clean Salary (in local currency)]]*VLOOKUP(tblSalaries[[#This Row],[Currency]],tblXrate[],2,FALSE)</f>
        <v>70928.022243027779</v>
      </c>
      <c r="H234" t="s">
        <v>308</v>
      </c>
      <c r="I234" t="s">
        <v>52</v>
      </c>
      <c r="J234" t="s">
        <v>71</v>
      </c>
      <c r="K234" t="str">
        <f>VLOOKUP(tblSalaries[[#This Row],[Where do you work]],tblCountries[[Actual]:[Mapping]],2,FALSE)</f>
        <v>UK</v>
      </c>
      <c r="L234" t="s">
        <v>18</v>
      </c>
      <c r="O234" s="10" t="str">
        <f>IF(ISERROR(FIND("1",tblSalaries[[#This Row],[How many hours of a day you work on Excel]])),"",1)</f>
        <v/>
      </c>
      <c r="P234" s="11">
        <f>IF(ISERROR(FIND("2",tblSalaries[[#This Row],[How many hours of a day you work on Excel]])),"",2)</f>
        <v>2</v>
      </c>
      <c r="Q234" s="10">
        <f>IF(ISERROR(FIND("3",tblSalaries[[#This Row],[How many hours of a day you work on Excel]])),"",3)</f>
        <v>3</v>
      </c>
      <c r="R234" s="10" t="str">
        <f>IF(ISERROR(FIND("4",tblSalaries[[#This Row],[How many hours of a day you work on Excel]])),"",4)</f>
        <v/>
      </c>
      <c r="S234" s="10" t="str">
        <f>IF(ISERROR(FIND("5",tblSalaries[[#This Row],[How many hours of a day you work on Excel]])),"",5)</f>
        <v/>
      </c>
      <c r="T234" s="10" t="str">
        <f>IF(ISERROR(FIND("6",tblSalaries[[#This Row],[How many hours of a day you work on Excel]])),"",6)</f>
        <v/>
      </c>
      <c r="U234" s="11" t="str">
        <f>IF(ISERROR(FIND("7",tblSalaries[[#This Row],[How many hours of a day you work on Excel]])),"",7)</f>
        <v/>
      </c>
      <c r="V234" s="11" t="str">
        <f>IF(ISERROR(FIND("8",tblSalaries[[#This Row],[How many hours of a day you work on Excel]])),"",8)</f>
        <v/>
      </c>
      <c r="W234" s="11">
        <f>IF(MAX(tblSalaries[[#This Row],[1 hour]:[8 hours]])=0,#N/A,MAX(tblSalaries[[#This Row],[1 hour]:[8 hours]]))</f>
        <v>3</v>
      </c>
      <c r="X234" s="11">
        <f>IF(ISERROR(tblSalaries[[#This Row],[max h]]),1,tblSalaries[[#This Row],[Salary in USD]]/tblSalaries[[#This Row],[max h]]/260)</f>
        <v>90.93336185003561</v>
      </c>
      <c r="Y234" s="11">
        <f>IF(tblSalaries[[#This Row],[Years of Experience]]="",0,"0")</f>
        <v>0</v>
      </c>
      <c r="Z23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4" s="11">
        <f>IF(tblSalaries[[#This Row],[Salary in USD]]&lt;1000,1,0)</f>
        <v>0</v>
      </c>
      <c r="AB234" s="11">
        <f>IF(AND(tblSalaries[[#This Row],[Salary in USD]]&gt;1000,tblSalaries[[#This Row],[Salary in USD]]&lt;2000),1,0)</f>
        <v>0</v>
      </c>
    </row>
    <row r="235" spans="2:28" ht="15" customHeight="1">
      <c r="B235" t="s">
        <v>2238</v>
      </c>
      <c r="C235" s="1">
        <v>41055.042731481481</v>
      </c>
      <c r="D235" s="4">
        <v>60000</v>
      </c>
      <c r="E235">
        <v>60000</v>
      </c>
      <c r="F235" t="s">
        <v>6</v>
      </c>
      <c r="G235">
        <f>tblSalaries[[#This Row],[clean Salary (in local currency)]]*VLOOKUP(tblSalaries[[#This Row],[Currency]],tblXrate[],2,FALSE)</f>
        <v>60000</v>
      </c>
      <c r="H235" t="s">
        <v>309</v>
      </c>
      <c r="I235" t="s">
        <v>20</v>
      </c>
      <c r="J235" t="s">
        <v>15</v>
      </c>
      <c r="K235" t="str">
        <f>VLOOKUP(tblSalaries[[#This Row],[Where do you work]],tblCountries[[Actual]:[Mapping]],2,FALSE)</f>
        <v>USA</v>
      </c>
      <c r="L235" t="s">
        <v>9</v>
      </c>
      <c r="O235" s="10" t="str">
        <f>IF(ISERROR(FIND("1",tblSalaries[[#This Row],[How many hours of a day you work on Excel]])),"",1)</f>
        <v/>
      </c>
      <c r="P235" s="11" t="str">
        <f>IF(ISERROR(FIND("2",tblSalaries[[#This Row],[How many hours of a day you work on Excel]])),"",2)</f>
        <v/>
      </c>
      <c r="Q235" s="10" t="str">
        <f>IF(ISERROR(FIND("3",tblSalaries[[#This Row],[How many hours of a day you work on Excel]])),"",3)</f>
        <v/>
      </c>
      <c r="R235" s="10">
        <f>IF(ISERROR(FIND("4",tblSalaries[[#This Row],[How many hours of a day you work on Excel]])),"",4)</f>
        <v>4</v>
      </c>
      <c r="S235" s="10" t="str">
        <f>IF(ISERROR(FIND("5",tblSalaries[[#This Row],[How many hours of a day you work on Excel]])),"",5)</f>
        <v/>
      </c>
      <c r="T235" s="10">
        <f>IF(ISERROR(FIND("6",tblSalaries[[#This Row],[How many hours of a day you work on Excel]])),"",6)</f>
        <v>6</v>
      </c>
      <c r="U235" s="11" t="str">
        <f>IF(ISERROR(FIND("7",tblSalaries[[#This Row],[How many hours of a day you work on Excel]])),"",7)</f>
        <v/>
      </c>
      <c r="V235" s="11" t="str">
        <f>IF(ISERROR(FIND("8",tblSalaries[[#This Row],[How many hours of a day you work on Excel]])),"",8)</f>
        <v/>
      </c>
      <c r="W235" s="11">
        <f>IF(MAX(tblSalaries[[#This Row],[1 hour]:[8 hours]])=0,#N/A,MAX(tblSalaries[[#This Row],[1 hour]:[8 hours]]))</f>
        <v>6</v>
      </c>
      <c r="X235" s="11">
        <f>IF(ISERROR(tblSalaries[[#This Row],[max h]]),1,tblSalaries[[#This Row],[Salary in USD]]/tblSalaries[[#This Row],[max h]]/260)</f>
        <v>38.46153846153846</v>
      </c>
      <c r="Y235" s="11">
        <f>IF(tblSalaries[[#This Row],[Years of Experience]]="",0,"0")</f>
        <v>0</v>
      </c>
      <c r="Z23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5" s="11">
        <f>IF(tblSalaries[[#This Row],[Salary in USD]]&lt;1000,1,0)</f>
        <v>0</v>
      </c>
      <c r="AB235" s="11">
        <f>IF(AND(tblSalaries[[#This Row],[Salary in USD]]&gt;1000,tblSalaries[[#This Row],[Salary in USD]]&lt;2000),1,0)</f>
        <v>0</v>
      </c>
    </row>
    <row r="236" spans="2:28" ht="15" customHeight="1">
      <c r="B236" t="s">
        <v>2239</v>
      </c>
      <c r="C236" s="1">
        <v>41055.04310185185</v>
      </c>
      <c r="D236" s="4">
        <v>65250</v>
      </c>
      <c r="E236">
        <v>65250</v>
      </c>
      <c r="F236" t="s">
        <v>6</v>
      </c>
      <c r="G236">
        <f>tblSalaries[[#This Row],[clean Salary (in local currency)]]*VLOOKUP(tblSalaries[[#This Row],[Currency]],tblXrate[],2,FALSE)</f>
        <v>65250</v>
      </c>
      <c r="H236" t="s">
        <v>310</v>
      </c>
      <c r="I236" t="s">
        <v>310</v>
      </c>
      <c r="J236" t="s">
        <v>15</v>
      </c>
      <c r="K236" t="str">
        <f>VLOOKUP(tblSalaries[[#This Row],[Where do you work]],tblCountries[[Actual]:[Mapping]],2,FALSE)</f>
        <v>USA</v>
      </c>
      <c r="L236" t="s">
        <v>9</v>
      </c>
      <c r="O236" s="10" t="str">
        <f>IF(ISERROR(FIND("1",tblSalaries[[#This Row],[How many hours of a day you work on Excel]])),"",1)</f>
        <v/>
      </c>
      <c r="P236" s="11" t="str">
        <f>IF(ISERROR(FIND("2",tblSalaries[[#This Row],[How many hours of a day you work on Excel]])),"",2)</f>
        <v/>
      </c>
      <c r="Q236" s="10" t="str">
        <f>IF(ISERROR(FIND("3",tblSalaries[[#This Row],[How many hours of a day you work on Excel]])),"",3)</f>
        <v/>
      </c>
      <c r="R236" s="10">
        <f>IF(ISERROR(FIND("4",tblSalaries[[#This Row],[How many hours of a day you work on Excel]])),"",4)</f>
        <v>4</v>
      </c>
      <c r="S236" s="10" t="str">
        <f>IF(ISERROR(FIND("5",tblSalaries[[#This Row],[How many hours of a day you work on Excel]])),"",5)</f>
        <v/>
      </c>
      <c r="T236" s="10">
        <f>IF(ISERROR(FIND("6",tblSalaries[[#This Row],[How many hours of a day you work on Excel]])),"",6)</f>
        <v>6</v>
      </c>
      <c r="U236" s="11" t="str">
        <f>IF(ISERROR(FIND("7",tblSalaries[[#This Row],[How many hours of a day you work on Excel]])),"",7)</f>
        <v/>
      </c>
      <c r="V236" s="11" t="str">
        <f>IF(ISERROR(FIND("8",tblSalaries[[#This Row],[How many hours of a day you work on Excel]])),"",8)</f>
        <v/>
      </c>
      <c r="W236" s="11">
        <f>IF(MAX(tblSalaries[[#This Row],[1 hour]:[8 hours]])=0,#N/A,MAX(tblSalaries[[#This Row],[1 hour]:[8 hours]]))</f>
        <v>6</v>
      </c>
      <c r="X236" s="11">
        <f>IF(ISERROR(tblSalaries[[#This Row],[max h]]),1,tblSalaries[[#This Row],[Salary in USD]]/tblSalaries[[#This Row],[max h]]/260)</f>
        <v>41.82692307692308</v>
      </c>
      <c r="Y236" s="11">
        <f>IF(tblSalaries[[#This Row],[Years of Experience]]="",0,"0")</f>
        <v>0</v>
      </c>
      <c r="Z23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6" s="11">
        <f>IF(tblSalaries[[#This Row],[Salary in USD]]&lt;1000,1,0)</f>
        <v>0</v>
      </c>
      <c r="AB236" s="11">
        <f>IF(AND(tblSalaries[[#This Row],[Salary in USD]]&gt;1000,tblSalaries[[#This Row],[Salary in USD]]&lt;2000),1,0)</f>
        <v>0</v>
      </c>
    </row>
    <row r="237" spans="2:28" ht="15" customHeight="1">
      <c r="B237" t="s">
        <v>2240</v>
      </c>
      <c r="C237" s="1">
        <v>41055.043136574073</v>
      </c>
      <c r="D237" s="4">
        <v>1200000</v>
      </c>
      <c r="E237">
        <v>1200000</v>
      </c>
      <c r="F237" t="s">
        <v>40</v>
      </c>
      <c r="G237">
        <f>tblSalaries[[#This Row],[clean Salary (in local currency)]]*VLOOKUP(tblSalaries[[#This Row],[Currency]],tblXrate[],2,FALSE)</f>
        <v>21369.500024931083</v>
      </c>
      <c r="H237" t="s">
        <v>311</v>
      </c>
      <c r="I237" t="s">
        <v>52</v>
      </c>
      <c r="J237" t="s">
        <v>8</v>
      </c>
      <c r="K237" t="str">
        <f>VLOOKUP(tblSalaries[[#This Row],[Where do you work]],tblCountries[[Actual]:[Mapping]],2,FALSE)</f>
        <v>India</v>
      </c>
      <c r="L237" t="s">
        <v>18</v>
      </c>
      <c r="O237" s="10" t="str">
        <f>IF(ISERROR(FIND("1",tblSalaries[[#This Row],[How many hours of a day you work on Excel]])),"",1)</f>
        <v/>
      </c>
      <c r="P237" s="11">
        <f>IF(ISERROR(FIND("2",tblSalaries[[#This Row],[How many hours of a day you work on Excel]])),"",2)</f>
        <v>2</v>
      </c>
      <c r="Q237" s="10">
        <f>IF(ISERROR(FIND("3",tblSalaries[[#This Row],[How many hours of a day you work on Excel]])),"",3)</f>
        <v>3</v>
      </c>
      <c r="R237" s="10" t="str">
        <f>IF(ISERROR(FIND("4",tblSalaries[[#This Row],[How many hours of a day you work on Excel]])),"",4)</f>
        <v/>
      </c>
      <c r="S237" s="10" t="str">
        <f>IF(ISERROR(FIND("5",tblSalaries[[#This Row],[How many hours of a day you work on Excel]])),"",5)</f>
        <v/>
      </c>
      <c r="T237" s="10" t="str">
        <f>IF(ISERROR(FIND("6",tblSalaries[[#This Row],[How many hours of a day you work on Excel]])),"",6)</f>
        <v/>
      </c>
      <c r="U237" s="11" t="str">
        <f>IF(ISERROR(FIND("7",tblSalaries[[#This Row],[How many hours of a day you work on Excel]])),"",7)</f>
        <v/>
      </c>
      <c r="V237" s="11" t="str">
        <f>IF(ISERROR(FIND("8",tblSalaries[[#This Row],[How many hours of a day you work on Excel]])),"",8)</f>
        <v/>
      </c>
      <c r="W237" s="11">
        <f>IF(MAX(tblSalaries[[#This Row],[1 hour]:[8 hours]])=0,#N/A,MAX(tblSalaries[[#This Row],[1 hour]:[8 hours]]))</f>
        <v>3</v>
      </c>
      <c r="X237" s="11">
        <f>IF(ISERROR(tblSalaries[[#This Row],[max h]]),1,tblSalaries[[#This Row],[Salary in USD]]/tblSalaries[[#This Row],[max h]]/260)</f>
        <v>27.396794903757797</v>
      </c>
      <c r="Y237" s="11">
        <f>IF(tblSalaries[[#This Row],[Years of Experience]]="",0,"0")</f>
        <v>0</v>
      </c>
      <c r="Z23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7" s="11">
        <f>IF(tblSalaries[[#This Row],[Salary in USD]]&lt;1000,1,0)</f>
        <v>0</v>
      </c>
      <c r="AB237" s="11">
        <f>IF(AND(tblSalaries[[#This Row],[Salary in USD]]&gt;1000,tblSalaries[[#This Row],[Salary in USD]]&lt;2000),1,0)</f>
        <v>0</v>
      </c>
    </row>
    <row r="238" spans="2:28" ht="15" customHeight="1">
      <c r="B238" t="s">
        <v>2241</v>
      </c>
      <c r="C238" s="1">
        <v>41055.043171296296</v>
      </c>
      <c r="D238" s="4">
        <v>100000</v>
      </c>
      <c r="E238">
        <v>100000</v>
      </c>
      <c r="F238" t="s">
        <v>86</v>
      </c>
      <c r="G238">
        <f>tblSalaries[[#This Row],[clean Salary (in local currency)]]*VLOOKUP(tblSalaries[[#This Row],[Currency]],tblXrate[],2,FALSE)</f>
        <v>98336.152303032693</v>
      </c>
      <c r="H238" t="s">
        <v>312</v>
      </c>
      <c r="I238" t="s">
        <v>52</v>
      </c>
      <c r="J238" t="s">
        <v>88</v>
      </c>
      <c r="K238" t="str">
        <f>VLOOKUP(tblSalaries[[#This Row],[Where do you work]],tblCountries[[Actual]:[Mapping]],2,FALSE)</f>
        <v>Canada</v>
      </c>
      <c r="L238" t="s">
        <v>18</v>
      </c>
      <c r="O238" s="10" t="str">
        <f>IF(ISERROR(FIND("1",tblSalaries[[#This Row],[How many hours of a day you work on Excel]])),"",1)</f>
        <v/>
      </c>
      <c r="P238" s="11">
        <f>IF(ISERROR(FIND("2",tblSalaries[[#This Row],[How many hours of a day you work on Excel]])),"",2)</f>
        <v>2</v>
      </c>
      <c r="Q238" s="10">
        <f>IF(ISERROR(FIND("3",tblSalaries[[#This Row],[How many hours of a day you work on Excel]])),"",3)</f>
        <v>3</v>
      </c>
      <c r="R238" s="10" t="str">
        <f>IF(ISERROR(FIND("4",tblSalaries[[#This Row],[How many hours of a day you work on Excel]])),"",4)</f>
        <v/>
      </c>
      <c r="S238" s="10" t="str">
        <f>IF(ISERROR(FIND("5",tblSalaries[[#This Row],[How many hours of a day you work on Excel]])),"",5)</f>
        <v/>
      </c>
      <c r="T238" s="10" t="str">
        <f>IF(ISERROR(FIND("6",tblSalaries[[#This Row],[How many hours of a day you work on Excel]])),"",6)</f>
        <v/>
      </c>
      <c r="U238" s="11" t="str">
        <f>IF(ISERROR(FIND("7",tblSalaries[[#This Row],[How many hours of a day you work on Excel]])),"",7)</f>
        <v/>
      </c>
      <c r="V238" s="11" t="str">
        <f>IF(ISERROR(FIND("8",tblSalaries[[#This Row],[How many hours of a day you work on Excel]])),"",8)</f>
        <v/>
      </c>
      <c r="W238" s="11">
        <f>IF(MAX(tblSalaries[[#This Row],[1 hour]:[8 hours]])=0,#N/A,MAX(tblSalaries[[#This Row],[1 hour]:[8 hours]]))</f>
        <v>3</v>
      </c>
      <c r="X238" s="11">
        <f>IF(ISERROR(tblSalaries[[#This Row],[max h]]),1,tblSalaries[[#This Row],[Salary in USD]]/tblSalaries[[#This Row],[max h]]/260)</f>
        <v>126.07199013209319</v>
      </c>
      <c r="Y238" s="11">
        <f>IF(tblSalaries[[#This Row],[Years of Experience]]="",0,"0")</f>
        <v>0</v>
      </c>
      <c r="Z23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8" s="11">
        <f>IF(tblSalaries[[#This Row],[Salary in USD]]&lt;1000,1,0)</f>
        <v>0</v>
      </c>
      <c r="AB238" s="11">
        <f>IF(AND(tblSalaries[[#This Row],[Salary in USD]]&gt;1000,tblSalaries[[#This Row],[Salary in USD]]&lt;2000),1,0)</f>
        <v>0</v>
      </c>
    </row>
    <row r="239" spans="2:28" ht="15" customHeight="1">
      <c r="B239" t="s">
        <v>2242</v>
      </c>
      <c r="C239" s="1">
        <v>41055.043240740742</v>
      </c>
      <c r="D239" s="4" t="s">
        <v>313</v>
      </c>
      <c r="E239">
        <v>12000</v>
      </c>
      <c r="F239" t="s">
        <v>22</v>
      </c>
      <c r="G239">
        <f>tblSalaries[[#This Row],[clean Salary (in local currency)]]*VLOOKUP(tblSalaries[[#This Row],[Currency]],tblXrate[],2,FALSE)</f>
        <v>15244.793267899293</v>
      </c>
      <c r="H239" t="s">
        <v>314</v>
      </c>
      <c r="I239" t="s">
        <v>67</v>
      </c>
      <c r="J239" t="s">
        <v>30</v>
      </c>
      <c r="K239" t="str">
        <f>VLOOKUP(tblSalaries[[#This Row],[Where do you work]],tblCountries[[Actual]:[Mapping]],2,FALSE)</f>
        <v>Portugal</v>
      </c>
      <c r="L239" t="s">
        <v>13</v>
      </c>
      <c r="O239" s="10" t="str">
        <f>IF(ISERROR(FIND("1",tblSalaries[[#This Row],[How many hours of a day you work on Excel]])),"",1)</f>
        <v/>
      </c>
      <c r="P239" s="11" t="str">
        <f>IF(ISERROR(FIND("2",tblSalaries[[#This Row],[How many hours of a day you work on Excel]])),"",2)</f>
        <v/>
      </c>
      <c r="Q239" s="10" t="str">
        <f>IF(ISERROR(FIND("3",tblSalaries[[#This Row],[How many hours of a day you work on Excel]])),"",3)</f>
        <v/>
      </c>
      <c r="R239" s="10" t="str">
        <f>IF(ISERROR(FIND("4",tblSalaries[[#This Row],[How many hours of a day you work on Excel]])),"",4)</f>
        <v/>
      </c>
      <c r="S239" s="10" t="str">
        <f>IF(ISERROR(FIND("5",tblSalaries[[#This Row],[How many hours of a day you work on Excel]])),"",5)</f>
        <v/>
      </c>
      <c r="T239" s="10" t="str">
        <f>IF(ISERROR(FIND("6",tblSalaries[[#This Row],[How many hours of a day you work on Excel]])),"",6)</f>
        <v/>
      </c>
      <c r="U239" s="11" t="str">
        <f>IF(ISERROR(FIND("7",tblSalaries[[#This Row],[How many hours of a day you work on Excel]])),"",7)</f>
        <v/>
      </c>
      <c r="V239" s="11">
        <f>IF(ISERROR(FIND("8",tblSalaries[[#This Row],[How many hours of a day you work on Excel]])),"",8)</f>
        <v>8</v>
      </c>
      <c r="W239" s="11">
        <f>IF(MAX(tblSalaries[[#This Row],[1 hour]:[8 hours]])=0,#N/A,MAX(tblSalaries[[#This Row],[1 hour]:[8 hours]]))</f>
        <v>8</v>
      </c>
      <c r="X239" s="11">
        <f>IF(ISERROR(tblSalaries[[#This Row],[max h]]),1,tblSalaries[[#This Row],[Salary in USD]]/tblSalaries[[#This Row],[max h]]/260)</f>
        <v>7.3292275326438912</v>
      </c>
      <c r="Y239" s="11">
        <f>IF(tblSalaries[[#This Row],[Years of Experience]]="",0,"0")</f>
        <v>0</v>
      </c>
      <c r="Z23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39" s="11">
        <f>IF(tblSalaries[[#This Row],[Salary in USD]]&lt;1000,1,0)</f>
        <v>0</v>
      </c>
      <c r="AB239" s="11">
        <f>IF(AND(tblSalaries[[#This Row],[Salary in USD]]&gt;1000,tblSalaries[[#This Row],[Salary in USD]]&lt;2000),1,0)</f>
        <v>0</v>
      </c>
    </row>
    <row r="240" spans="2:28" ht="15" customHeight="1">
      <c r="B240" t="s">
        <v>2243</v>
      </c>
      <c r="C240" s="1">
        <v>41055.043298611112</v>
      </c>
      <c r="D240" s="4">
        <v>73000</v>
      </c>
      <c r="E240">
        <v>73000</v>
      </c>
      <c r="F240" t="s">
        <v>6</v>
      </c>
      <c r="G240">
        <f>tblSalaries[[#This Row],[clean Salary (in local currency)]]*VLOOKUP(tblSalaries[[#This Row],[Currency]],tblXrate[],2,FALSE)</f>
        <v>73000</v>
      </c>
      <c r="H240" t="s">
        <v>14</v>
      </c>
      <c r="I240" t="s">
        <v>20</v>
      </c>
      <c r="J240" t="s">
        <v>15</v>
      </c>
      <c r="K240" t="str">
        <f>VLOOKUP(tblSalaries[[#This Row],[Where do you work]],tblCountries[[Actual]:[Mapping]],2,FALSE)</f>
        <v>USA</v>
      </c>
      <c r="L240" t="s">
        <v>9</v>
      </c>
      <c r="O240" s="10" t="str">
        <f>IF(ISERROR(FIND("1",tblSalaries[[#This Row],[How many hours of a day you work on Excel]])),"",1)</f>
        <v/>
      </c>
      <c r="P240" s="11" t="str">
        <f>IF(ISERROR(FIND("2",tblSalaries[[#This Row],[How many hours of a day you work on Excel]])),"",2)</f>
        <v/>
      </c>
      <c r="Q240" s="10" t="str">
        <f>IF(ISERROR(FIND("3",tblSalaries[[#This Row],[How many hours of a day you work on Excel]])),"",3)</f>
        <v/>
      </c>
      <c r="R240" s="10">
        <f>IF(ISERROR(FIND("4",tblSalaries[[#This Row],[How many hours of a day you work on Excel]])),"",4)</f>
        <v>4</v>
      </c>
      <c r="S240" s="10" t="str">
        <f>IF(ISERROR(FIND("5",tblSalaries[[#This Row],[How many hours of a day you work on Excel]])),"",5)</f>
        <v/>
      </c>
      <c r="T240" s="10">
        <f>IF(ISERROR(FIND("6",tblSalaries[[#This Row],[How many hours of a day you work on Excel]])),"",6)</f>
        <v>6</v>
      </c>
      <c r="U240" s="11" t="str">
        <f>IF(ISERROR(FIND("7",tblSalaries[[#This Row],[How many hours of a day you work on Excel]])),"",7)</f>
        <v/>
      </c>
      <c r="V240" s="11" t="str">
        <f>IF(ISERROR(FIND("8",tblSalaries[[#This Row],[How many hours of a day you work on Excel]])),"",8)</f>
        <v/>
      </c>
      <c r="W240" s="11">
        <f>IF(MAX(tblSalaries[[#This Row],[1 hour]:[8 hours]])=0,#N/A,MAX(tblSalaries[[#This Row],[1 hour]:[8 hours]]))</f>
        <v>6</v>
      </c>
      <c r="X240" s="11">
        <f>IF(ISERROR(tblSalaries[[#This Row],[max h]]),1,tblSalaries[[#This Row],[Salary in USD]]/tblSalaries[[#This Row],[max h]]/260)</f>
        <v>46.794871794871796</v>
      </c>
      <c r="Y240" s="11">
        <f>IF(tblSalaries[[#This Row],[Years of Experience]]="",0,"0")</f>
        <v>0</v>
      </c>
      <c r="Z24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0" s="11">
        <f>IF(tblSalaries[[#This Row],[Salary in USD]]&lt;1000,1,0)</f>
        <v>0</v>
      </c>
      <c r="AB240" s="11">
        <f>IF(AND(tblSalaries[[#This Row],[Salary in USD]]&gt;1000,tblSalaries[[#This Row],[Salary in USD]]&lt;2000),1,0)</f>
        <v>0</v>
      </c>
    </row>
    <row r="241" spans="2:28" ht="15" customHeight="1">
      <c r="B241" t="s">
        <v>2244</v>
      </c>
      <c r="C241" s="1">
        <v>41055.043599537035</v>
      </c>
      <c r="D241" s="4">
        <v>50000</v>
      </c>
      <c r="E241">
        <v>50000</v>
      </c>
      <c r="F241" t="s">
        <v>6</v>
      </c>
      <c r="G241">
        <f>tblSalaries[[#This Row],[clean Salary (in local currency)]]*VLOOKUP(tblSalaries[[#This Row],[Currency]],tblXrate[],2,FALSE)</f>
        <v>50000</v>
      </c>
      <c r="H241" t="s">
        <v>214</v>
      </c>
      <c r="I241" t="s">
        <v>20</v>
      </c>
      <c r="J241" t="s">
        <v>15</v>
      </c>
      <c r="K241" t="str">
        <f>VLOOKUP(tblSalaries[[#This Row],[Where do you work]],tblCountries[[Actual]:[Mapping]],2,FALSE)</f>
        <v>USA</v>
      </c>
      <c r="L241" t="s">
        <v>13</v>
      </c>
      <c r="O241" s="10" t="str">
        <f>IF(ISERROR(FIND("1",tblSalaries[[#This Row],[How many hours of a day you work on Excel]])),"",1)</f>
        <v/>
      </c>
      <c r="P241" s="11" t="str">
        <f>IF(ISERROR(FIND("2",tblSalaries[[#This Row],[How many hours of a day you work on Excel]])),"",2)</f>
        <v/>
      </c>
      <c r="Q241" s="10" t="str">
        <f>IF(ISERROR(FIND("3",tblSalaries[[#This Row],[How many hours of a day you work on Excel]])),"",3)</f>
        <v/>
      </c>
      <c r="R241" s="10" t="str">
        <f>IF(ISERROR(FIND("4",tblSalaries[[#This Row],[How many hours of a day you work on Excel]])),"",4)</f>
        <v/>
      </c>
      <c r="S241" s="10" t="str">
        <f>IF(ISERROR(FIND("5",tblSalaries[[#This Row],[How many hours of a day you work on Excel]])),"",5)</f>
        <v/>
      </c>
      <c r="T241" s="10" t="str">
        <f>IF(ISERROR(FIND("6",tblSalaries[[#This Row],[How many hours of a day you work on Excel]])),"",6)</f>
        <v/>
      </c>
      <c r="U241" s="11" t="str">
        <f>IF(ISERROR(FIND("7",tblSalaries[[#This Row],[How many hours of a day you work on Excel]])),"",7)</f>
        <v/>
      </c>
      <c r="V241" s="11">
        <f>IF(ISERROR(FIND("8",tblSalaries[[#This Row],[How many hours of a day you work on Excel]])),"",8)</f>
        <v>8</v>
      </c>
      <c r="W241" s="11">
        <f>IF(MAX(tblSalaries[[#This Row],[1 hour]:[8 hours]])=0,#N/A,MAX(tblSalaries[[#This Row],[1 hour]:[8 hours]]))</f>
        <v>8</v>
      </c>
      <c r="X241" s="11">
        <f>IF(ISERROR(tblSalaries[[#This Row],[max h]]),1,tblSalaries[[#This Row],[Salary in USD]]/tblSalaries[[#This Row],[max h]]/260)</f>
        <v>24.03846153846154</v>
      </c>
      <c r="Y241" s="11">
        <f>IF(tblSalaries[[#This Row],[Years of Experience]]="",0,"0")</f>
        <v>0</v>
      </c>
      <c r="Z24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1" s="11">
        <f>IF(tblSalaries[[#This Row],[Salary in USD]]&lt;1000,1,0)</f>
        <v>0</v>
      </c>
      <c r="AB241" s="11">
        <f>IF(AND(tblSalaries[[#This Row],[Salary in USD]]&gt;1000,tblSalaries[[#This Row],[Salary in USD]]&lt;2000),1,0)</f>
        <v>0</v>
      </c>
    </row>
    <row r="242" spans="2:28" ht="15" customHeight="1">
      <c r="B242" t="s">
        <v>2245</v>
      </c>
      <c r="C242" s="1">
        <v>41055.043645833335</v>
      </c>
      <c r="D242" s="4">
        <v>79000</v>
      </c>
      <c r="E242">
        <v>79000</v>
      </c>
      <c r="F242" t="s">
        <v>6</v>
      </c>
      <c r="G242">
        <f>tblSalaries[[#This Row],[clean Salary (in local currency)]]*VLOOKUP(tblSalaries[[#This Row],[Currency]],tblXrate[],2,FALSE)</f>
        <v>79000</v>
      </c>
      <c r="H242" t="s">
        <v>315</v>
      </c>
      <c r="I242" t="s">
        <v>310</v>
      </c>
      <c r="J242" t="s">
        <v>15</v>
      </c>
      <c r="K242" t="str">
        <f>VLOOKUP(tblSalaries[[#This Row],[Where do you work]],tblCountries[[Actual]:[Mapping]],2,FALSE)</f>
        <v>USA</v>
      </c>
      <c r="L242" t="s">
        <v>18</v>
      </c>
      <c r="O242" s="10" t="str">
        <f>IF(ISERROR(FIND("1",tblSalaries[[#This Row],[How many hours of a day you work on Excel]])),"",1)</f>
        <v/>
      </c>
      <c r="P242" s="11">
        <f>IF(ISERROR(FIND("2",tblSalaries[[#This Row],[How many hours of a day you work on Excel]])),"",2)</f>
        <v>2</v>
      </c>
      <c r="Q242" s="10">
        <f>IF(ISERROR(FIND("3",tblSalaries[[#This Row],[How many hours of a day you work on Excel]])),"",3)</f>
        <v>3</v>
      </c>
      <c r="R242" s="10" t="str">
        <f>IF(ISERROR(FIND("4",tblSalaries[[#This Row],[How many hours of a day you work on Excel]])),"",4)</f>
        <v/>
      </c>
      <c r="S242" s="10" t="str">
        <f>IF(ISERROR(FIND("5",tblSalaries[[#This Row],[How many hours of a day you work on Excel]])),"",5)</f>
        <v/>
      </c>
      <c r="T242" s="10" t="str">
        <f>IF(ISERROR(FIND("6",tblSalaries[[#This Row],[How many hours of a day you work on Excel]])),"",6)</f>
        <v/>
      </c>
      <c r="U242" s="11" t="str">
        <f>IF(ISERROR(FIND("7",tblSalaries[[#This Row],[How many hours of a day you work on Excel]])),"",7)</f>
        <v/>
      </c>
      <c r="V242" s="11" t="str">
        <f>IF(ISERROR(FIND("8",tblSalaries[[#This Row],[How many hours of a day you work on Excel]])),"",8)</f>
        <v/>
      </c>
      <c r="W242" s="11">
        <f>IF(MAX(tblSalaries[[#This Row],[1 hour]:[8 hours]])=0,#N/A,MAX(tblSalaries[[#This Row],[1 hour]:[8 hours]]))</f>
        <v>3</v>
      </c>
      <c r="X242" s="11">
        <f>IF(ISERROR(tblSalaries[[#This Row],[max h]]),1,tblSalaries[[#This Row],[Salary in USD]]/tblSalaries[[#This Row],[max h]]/260)</f>
        <v>101.28205128205127</v>
      </c>
      <c r="Y242" s="11">
        <f>IF(tblSalaries[[#This Row],[Years of Experience]]="",0,"0")</f>
        <v>0</v>
      </c>
      <c r="Z24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2" s="11">
        <f>IF(tblSalaries[[#This Row],[Salary in USD]]&lt;1000,1,0)</f>
        <v>0</v>
      </c>
      <c r="AB242" s="11">
        <f>IF(AND(tblSalaries[[#This Row],[Salary in USD]]&gt;1000,tblSalaries[[#This Row],[Salary in USD]]&lt;2000),1,0)</f>
        <v>0</v>
      </c>
    </row>
    <row r="243" spans="2:28" ht="15" customHeight="1">
      <c r="B243" t="s">
        <v>2246</v>
      </c>
      <c r="C243" s="1">
        <v>41055.04383101852</v>
      </c>
      <c r="D243" s="4">
        <v>90000</v>
      </c>
      <c r="E243">
        <v>90000</v>
      </c>
      <c r="F243" t="s">
        <v>6</v>
      </c>
      <c r="G243">
        <f>tblSalaries[[#This Row],[clean Salary (in local currency)]]*VLOOKUP(tblSalaries[[#This Row],[Currency]],tblXrate[],2,FALSE)</f>
        <v>90000</v>
      </c>
      <c r="H243" t="s">
        <v>316</v>
      </c>
      <c r="I243" t="s">
        <v>52</v>
      </c>
      <c r="J243" t="s">
        <v>15</v>
      </c>
      <c r="K243" t="str">
        <f>VLOOKUP(tblSalaries[[#This Row],[Where do you work]],tblCountries[[Actual]:[Mapping]],2,FALSE)</f>
        <v>USA</v>
      </c>
      <c r="L243" t="s">
        <v>9</v>
      </c>
      <c r="O243" s="10" t="str">
        <f>IF(ISERROR(FIND("1",tblSalaries[[#This Row],[How many hours of a day you work on Excel]])),"",1)</f>
        <v/>
      </c>
      <c r="P243" s="11" t="str">
        <f>IF(ISERROR(FIND("2",tblSalaries[[#This Row],[How many hours of a day you work on Excel]])),"",2)</f>
        <v/>
      </c>
      <c r="Q243" s="10" t="str">
        <f>IF(ISERROR(FIND("3",tblSalaries[[#This Row],[How many hours of a day you work on Excel]])),"",3)</f>
        <v/>
      </c>
      <c r="R243" s="10">
        <f>IF(ISERROR(FIND("4",tblSalaries[[#This Row],[How many hours of a day you work on Excel]])),"",4)</f>
        <v>4</v>
      </c>
      <c r="S243" s="10" t="str">
        <f>IF(ISERROR(FIND("5",tblSalaries[[#This Row],[How many hours of a day you work on Excel]])),"",5)</f>
        <v/>
      </c>
      <c r="T243" s="10">
        <f>IF(ISERROR(FIND("6",tblSalaries[[#This Row],[How many hours of a day you work on Excel]])),"",6)</f>
        <v>6</v>
      </c>
      <c r="U243" s="11" t="str">
        <f>IF(ISERROR(FIND("7",tblSalaries[[#This Row],[How many hours of a day you work on Excel]])),"",7)</f>
        <v/>
      </c>
      <c r="V243" s="11" t="str">
        <f>IF(ISERROR(FIND("8",tblSalaries[[#This Row],[How many hours of a day you work on Excel]])),"",8)</f>
        <v/>
      </c>
      <c r="W243" s="11">
        <f>IF(MAX(tblSalaries[[#This Row],[1 hour]:[8 hours]])=0,#N/A,MAX(tblSalaries[[#This Row],[1 hour]:[8 hours]]))</f>
        <v>6</v>
      </c>
      <c r="X243" s="11">
        <f>IF(ISERROR(tblSalaries[[#This Row],[max h]]),1,tblSalaries[[#This Row],[Salary in USD]]/tblSalaries[[#This Row],[max h]]/260)</f>
        <v>57.692307692307693</v>
      </c>
      <c r="Y243" s="11">
        <f>IF(tblSalaries[[#This Row],[Years of Experience]]="",0,"0")</f>
        <v>0</v>
      </c>
      <c r="Z24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3" s="11">
        <f>IF(tblSalaries[[#This Row],[Salary in USD]]&lt;1000,1,0)</f>
        <v>0</v>
      </c>
      <c r="AB243" s="11">
        <f>IF(AND(tblSalaries[[#This Row],[Salary in USD]]&gt;1000,tblSalaries[[#This Row],[Salary in USD]]&lt;2000),1,0)</f>
        <v>0</v>
      </c>
    </row>
    <row r="244" spans="2:28" ht="15" customHeight="1">
      <c r="B244" t="s">
        <v>2247</v>
      </c>
      <c r="C244" s="1">
        <v>41055.044074074074</v>
      </c>
      <c r="D244" s="4">
        <v>70000</v>
      </c>
      <c r="E244">
        <v>70000</v>
      </c>
      <c r="F244" t="s">
        <v>6</v>
      </c>
      <c r="G244">
        <f>tblSalaries[[#This Row],[clean Salary (in local currency)]]*VLOOKUP(tblSalaries[[#This Row],[Currency]],tblXrate[],2,FALSE)</f>
        <v>70000</v>
      </c>
      <c r="H244" t="s">
        <v>317</v>
      </c>
      <c r="I244" t="s">
        <v>52</v>
      </c>
      <c r="J244" t="s">
        <v>15</v>
      </c>
      <c r="K244" t="str">
        <f>VLOOKUP(tblSalaries[[#This Row],[Where do you work]],tblCountries[[Actual]:[Mapping]],2,FALSE)</f>
        <v>USA</v>
      </c>
      <c r="L244" t="s">
        <v>18</v>
      </c>
      <c r="O244" s="10" t="str">
        <f>IF(ISERROR(FIND("1",tblSalaries[[#This Row],[How many hours of a day you work on Excel]])),"",1)</f>
        <v/>
      </c>
      <c r="P244" s="11">
        <f>IF(ISERROR(FIND("2",tblSalaries[[#This Row],[How many hours of a day you work on Excel]])),"",2)</f>
        <v>2</v>
      </c>
      <c r="Q244" s="10">
        <f>IF(ISERROR(FIND("3",tblSalaries[[#This Row],[How many hours of a day you work on Excel]])),"",3)</f>
        <v>3</v>
      </c>
      <c r="R244" s="10" t="str">
        <f>IF(ISERROR(FIND("4",tblSalaries[[#This Row],[How many hours of a day you work on Excel]])),"",4)</f>
        <v/>
      </c>
      <c r="S244" s="10" t="str">
        <f>IF(ISERROR(FIND("5",tblSalaries[[#This Row],[How many hours of a day you work on Excel]])),"",5)</f>
        <v/>
      </c>
      <c r="T244" s="10" t="str">
        <f>IF(ISERROR(FIND("6",tblSalaries[[#This Row],[How many hours of a day you work on Excel]])),"",6)</f>
        <v/>
      </c>
      <c r="U244" s="11" t="str">
        <f>IF(ISERROR(FIND("7",tblSalaries[[#This Row],[How many hours of a day you work on Excel]])),"",7)</f>
        <v/>
      </c>
      <c r="V244" s="11" t="str">
        <f>IF(ISERROR(FIND("8",tblSalaries[[#This Row],[How many hours of a day you work on Excel]])),"",8)</f>
        <v/>
      </c>
      <c r="W244" s="11">
        <f>IF(MAX(tblSalaries[[#This Row],[1 hour]:[8 hours]])=0,#N/A,MAX(tblSalaries[[#This Row],[1 hour]:[8 hours]]))</f>
        <v>3</v>
      </c>
      <c r="X244" s="11">
        <f>IF(ISERROR(tblSalaries[[#This Row],[max h]]),1,tblSalaries[[#This Row],[Salary in USD]]/tblSalaries[[#This Row],[max h]]/260)</f>
        <v>89.743589743589737</v>
      </c>
      <c r="Y244" s="11">
        <f>IF(tblSalaries[[#This Row],[Years of Experience]]="",0,"0")</f>
        <v>0</v>
      </c>
      <c r="Z24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4" s="11">
        <f>IF(tblSalaries[[#This Row],[Salary in USD]]&lt;1000,1,0)</f>
        <v>0</v>
      </c>
      <c r="AB244" s="11">
        <f>IF(AND(tblSalaries[[#This Row],[Salary in USD]]&gt;1000,tblSalaries[[#This Row],[Salary in USD]]&lt;2000),1,0)</f>
        <v>0</v>
      </c>
    </row>
    <row r="245" spans="2:28" ht="15" customHeight="1">
      <c r="B245" t="s">
        <v>2248</v>
      </c>
      <c r="C245" s="1">
        <v>41055.04414351852</v>
      </c>
      <c r="D245" s="4">
        <v>65000</v>
      </c>
      <c r="E245">
        <v>65000</v>
      </c>
      <c r="F245" t="s">
        <v>86</v>
      </c>
      <c r="G245">
        <f>tblSalaries[[#This Row],[clean Salary (in local currency)]]*VLOOKUP(tblSalaries[[#This Row],[Currency]],tblXrate[],2,FALSE)</f>
        <v>63918.498996971248</v>
      </c>
      <c r="H245" t="s">
        <v>318</v>
      </c>
      <c r="I245" t="s">
        <v>52</v>
      </c>
      <c r="J245" t="s">
        <v>88</v>
      </c>
      <c r="K245" t="str">
        <f>VLOOKUP(tblSalaries[[#This Row],[Where do you work]],tblCountries[[Actual]:[Mapping]],2,FALSE)</f>
        <v>Canada</v>
      </c>
      <c r="L245" t="s">
        <v>9</v>
      </c>
      <c r="O245" s="10" t="str">
        <f>IF(ISERROR(FIND("1",tblSalaries[[#This Row],[How many hours of a day you work on Excel]])),"",1)</f>
        <v/>
      </c>
      <c r="P245" s="11" t="str">
        <f>IF(ISERROR(FIND("2",tblSalaries[[#This Row],[How many hours of a day you work on Excel]])),"",2)</f>
        <v/>
      </c>
      <c r="Q245" s="10" t="str">
        <f>IF(ISERROR(FIND("3",tblSalaries[[#This Row],[How many hours of a day you work on Excel]])),"",3)</f>
        <v/>
      </c>
      <c r="R245" s="10">
        <f>IF(ISERROR(FIND("4",tblSalaries[[#This Row],[How many hours of a day you work on Excel]])),"",4)</f>
        <v>4</v>
      </c>
      <c r="S245" s="10" t="str">
        <f>IF(ISERROR(FIND("5",tblSalaries[[#This Row],[How many hours of a day you work on Excel]])),"",5)</f>
        <v/>
      </c>
      <c r="T245" s="10">
        <f>IF(ISERROR(FIND("6",tblSalaries[[#This Row],[How many hours of a day you work on Excel]])),"",6)</f>
        <v>6</v>
      </c>
      <c r="U245" s="11" t="str">
        <f>IF(ISERROR(FIND("7",tblSalaries[[#This Row],[How many hours of a day you work on Excel]])),"",7)</f>
        <v/>
      </c>
      <c r="V245" s="11" t="str">
        <f>IF(ISERROR(FIND("8",tblSalaries[[#This Row],[How many hours of a day you work on Excel]])),"",8)</f>
        <v/>
      </c>
      <c r="W245" s="11">
        <f>IF(MAX(tblSalaries[[#This Row],[1 hour]:[8 hours]])=0,#N/A,MAX(tblSalaries[[#This Row],[1 hour]:[8 hours]]))</f>
        <v>6</v>
      </c>
      <c r="X245" s="11">
        <f>IF(ISERROR(tblSalaries[[#This Row],[max h]]),1,tblSalaries[[#This Row],[Salary in USD]]/tblSalaries[[#This Row],[max h]]/260)</f>
        <v>40.973396792930288</v>
      </c>
      <c r="Y245" s="11">
        <f>IF(tblSalaries[[#This Row],[Years of Experience]]="",0,"0")</f>
        <v>0</v>
      </c>
      <c r="Z24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5" s="11">
        <f>IF(tblSalaries[[#This Row],[Salary in USD]]&lt;1000,1,0)</f>
        <v>0</v>
      </c>
      <c r="AB245" s="11">
        <f>IF(AND(tblSalaries[[#This Row],[Salary in USD]]&gt;1000,tblSalaries[[#This Row],[Salary in USD]]&lt;2000),1,0)</f>
        <v>0</v>
      </c>
    </row>
    <row r="246" spans="2:28" ht="15" customHeight="1">
      <c r="B246" t="s">
        <v>2249</v>
      </c>
      <c r="C246" s="1">
        <v>41055.044351851851</v>
      </c>
      <c r="D246" s="4">
        <v>80000</v>
      </c>
      <c r="E246">
        <v>80000</v>
      </c>
      <c r="F246" t="s">
        <v>6</v>
      </c>
      <c r="G246">
        <f>tblSalaries[[#This Row],[clean Salary (in local currency)]]*VLOOKUP(tblSalaries[[#This Row],[Currency]],tblXrate[],2,FALSE)</f>
        <v>80000</v>
      </c>
      <c r="H246" t="s">
        <v>20</v>
      </c>
      <c r="I246" t="s">
        <v>20</v>
      </c>
      <c r="J246" t="s">
        <v>15</v>
      </c>
      <c r="K246" t="str">
        <f>VLOOKUP(tblSalaries[[#This Row],[Where do you work]],tblCountries[[Actual]:[Mapping]],2,FALSE)</f>
        <v>USA</v>
      </c>
      <c r="L246" t="s">
        <v>9</v>
      </c>
      <c r="O246" s="10" t="str">
        <f>IF(ISERROR(FIND("1",tblSalaries[[#This Row],[How many hours of a day you work on Excel]])),"",1)</f>
        <v/>
      </c>
      <c r="P246" s="11" t="str">
        <f>IF(ISERROR(FIND("2",tblSalaries[[#This Row],[How many hours of a day you work on Excel]])),"",2)</f>
        <v/>
      </c>
      <c r="Q246" s="10" t="str">
        <f>IF(ISERROR(FIND("3",tblSalaries[[#This Row],[How many hours of a day you work on Excel]])),"",3)</f>
        <v/>
      </c>
      <c r="R246" s="10">
        <f>IF(ISERROR(FIND("4",tblSalaries[[#This Row],[How many hours of a day you work on Excel]])),"",4)</f>
        <v>4</v>
      </c>
      <c r="S246" s="10" t="str">
        <f>IF(ISERROR(FIND("5",tblSalaries[[#This Row],[How many hours of a day you work on Excel]])),"",5)</f>
        <v/>
      </c>
      <c r="T246" s="10">
        <f>IF(ISERROR(FIND("6",tblSalaries[[#This Row],[How many hours of a day you work on Excel]])),"",6)</f>
        <v>6</v>
      </c>
      <c r="U246" s="11" t="str">
        <f>IF(ISERROR(FIND("7",tblSalaries[[#This Row],[How many hours of a day you work on Excel]])),"",7)</f>
        <v/>
      </c>
      <c r="V246" s="11" t="str">
        <f>IF(ISERROR(FIND("8",tblSalaries[[#This Row],[How many hours of a day you work on Excel]])),"",8)</f>
        <v/>
      </c>
      <c r="W246" s="11">
        <f>IF(MAX(tblSalaries[[#This Row],[1 hour]:[8 hours]])=0,#N/A,MAX(tblSalaries[[#This Row],[1 hour]:[8 hours]]))</f>
        <v>6</v>
      </c>
      <c r="X246" s="11">
        <f>IF(ISERROR(tblSalaries[[#This Row],[max h]]),1,tblSalaries[[#This Row],[Salary in USD]]/tblSalaries[[#This Row],[max h]]/260)</f>
        <v>51.282051282051285</v>
      </c>
      <c r="Y246" s="11">
        <f>IF(tblSalaries[[#This Row],[Years of Experience]]="",0,"0")</f>
        <v>0</v>
      </c>
      <c r="Z24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6" s="11">
        <f>IF(tblSalaries[[#This Row],[Salary in USD]]&lt;1000,1,0)</f>
        <v>0</v>
      </c>
      <c r="AB246" s="11">
        <f>IF(AND(tblSalaries[[#This Row],[Salary in USD]]&gt;1000,tblSalaries[[#This Row],[Salary in USD]]&lt;2000),1,0)</f>
        <v>0</v>
      </c>
    </row>
    <row r="247" spans="2:28" ht="15" customHeight="1">
      <c r="B247" t="s">
        <v>2250</v>
      </c>
      <c r="C247" s="1">
        <v>41055.044374999998</v>
      </c>
      <c r="D247" s="4">
        <v>140000</v>
      </c>
      <c r="E247">
        <v>140000</v>
      </c>
      <c r="F247" t="s">
        <v>6</v>
      </c>
      <c r="G247">
        <f>tblSalaries[[#This Row],[clean Salary (in local currency)]]*VLOOKUP(tblSalaries[[#This Row],[Currency]],tblXrate[],2,FALSE)</f>
        <v>140000</v>
      </c>
      <c r="H247" t="s">
        <v>52</v>
      </c>
      <c r="I247" t="s">
        <v>52</v>
      </c>
      <c r="J247" t="s">
        <v>15</v>
      </c>
      <c r="K247" t="str">
        <f>VLOOKUP(tblSalaries[[#This Row],[Where do you work]],tblCountries[[Actual]:[Mapping]],2,FALSE)</f>
        <v>USA</v>
      </c>
      <c r="L247" t="s">
        <v>9</v>
      </c>
      <c r="O247" s="10" t="str">
        <f>IF(ISERROR(FIND("1",tblSalaries[[#This Row],[How many hours of a day you work on Excel]])),"",1)</f>
        <v/>
      </c>
      <c r="P247" s="11" t="str">
        <f>IF(ISERROR(FIND("2",tblSalaries[[#This Row],[How many hours of a day you work on Excel]])),"",2)</f>
        <v/>
      </c>
      <c r="Q247" s="10" t="str">
        <f>IF(ISERROR(FIND("3",tblSalaries[[#This Row],[How many hours of a day you work on Excel]])),"",3)</f>
        <v/>
      </c>
      <c r="R247" s="10">
        <f>IF(ISERROR(FIND("4",tblSalaries[[#This Row],[How many hours of a day you work on Excel]])),"",4)</f>
        <v>4</v>
      </c>
      <c r="S247" s="10" t="str">
        <f>IF(ISERROR(FIND("5",tblSalaries[[#This Row],[How many hours of a day you work on Excel]])),"",5)</f>
        <v/>
      </c>
      <c r="T247" s="10">
        <f>IF(ISERROR(FIND("6",tblSalaries[[#This Row],[How many hours of a day you work on Excel]])),"",6)</f>
        <v>6</v>
      </c>
      <c r="U247" s="11" t="str">
        <f>IF(ISERROR(FIND("7",tblSalaries[[#This Row],[How many hours of a day you work on Excel]])),"",7)</f>
        <v/>
      </c>
      <c r="V247" s="11" t="str">
        <f>IF(ISERROR(FIND("8",tblSalaries[[#This Row],[How many hours of a day you work on Excel]])),"",8)</f>
        <v/>
      </c>
      <c r="W247" s="11">
        <f>IF(MAX(tblSalaries[[#This Row],[1 hour]:[8 hours]])=0,#N/A,MAX(tblSalaries[[#This Row],[1 hour]:[8 hours]]))</f>
        <v>6</v>
      </c>
      <c r="X247" s="11">
        <f>IF(ISERROR(tblSalaries[[#This Row],[max h]]),1,tblSalaries[[#This Row],[Salary in USD]]/tblSalaries[[#This Row],[max h]]/260)</f>
        <v>89.743589743589737</v>
      </c>
      <c r="Y247" s="11">
        <f>IF(tblSalaries[[#This Row],[Years of Experience]]="",0,"0")</f>
        <v>0</v>
      </c>
      <c r="Z24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7" s="11">
        <f>IF(tblSalaries[[#This Row],[Salary in USD]]&lt;1000,1,0)</f>
        <v>0</v>
      </c>
      <c r="AB247" s="11">
        <f>IF(AND(tblSalaries[[#This Row],[Salary in USD]]&gt;1000,tblSalaries[[#This Row],[Salary in USD]]&lt;2000),1,0)</f>
        <v>0</v>
      </c>
    </row>
    <row r="248" spans="2:28" ht="15" customHeight="1">
      <c r="B248" t="s">
        <v>2251</v>
      </c>
      <c r="C248" s="1">
        <v>41055.044594907406</v>
      </c>
      <c r="D248" s="4" t="s">
        <v>319</v>
      </c>
      <c r="E248">
        <v>96000</v>
      </c>
      <c r="F248" t="s">
        <v>6</v>
      </c>
      <c r="G248">
        <f>tblSalaries[[#This Row],[clean Salary (in local currency)]]*VLOOKUP(tblSalaries[[#This Row],[Currency]],tblXrate[],2,FALSE)</f>
        <v>96000</v>
      </c>
      <c r="H248" t="s">
        <v>320</v>
      </c>
      <c r="I248" t="s">
        <v>356</v>
      </c>
      <c r="J248" t="s">
        <v>75</v>
      </c>
      <c r="K248" t="str">
        <f>VLOOKUP(tblSalaries[[#This Row],[Where do you work]],tblCountries[[Actual]:[Mapping]],2,FALSE)</f>
        <v>Poland</v>
      </c>
      <c r="L248" t="s">
        <v>18</v>
      </c>
      <c r="O248" s="10" t="str">
        <f>IF(ISERROR(FIND("1",tblSalaries[[#This Row],[How many hours of a day you work on Excel]])),"",1)</f>
        <v/>
      </c>
      <c r="P248" s="11">
        <f>IF(ISERROR(FIND("2",tblSalaries[[#This Row],[How many hours of a day you work on Excel]])),"",2)</f>
        <v>2</v>
      </c>
      <c r="Q248" s="10">
        <f>IF(ISERROR(FIND("3",tblSalaries[[#This Row],[How many hours of a day you work on Excel]])),"",3)</f>
        <v>3</v>
      </c>
      <c r="R248" s="10" t="str">
        <f>IF(ISERROR(FIND("4",tblSalaries[[#This Row],[How many hours of a day you work on Excel]])),"",4)</f>
        <v/>
      </c>
      <c r="S248" s="10" t="str">
        <f>IF(ISERROR(FIND("5",tblSalaries[[#This Row],[How many hours of a day you work on Excel]])),"",5)</f>
        <v/>
      </c>
      <c r="T248" s="10" t="str">
        <f>IF(ISERROR(FIND("6",tblSalaries[[#This Row],[How many hours of a day you work on Excel]])),"",6)</f>
        <v/>
      </c>
      <c r="U248" s="11" t="str">
        <f>IF(ISERROR(FIND("7",tblSalaries[[#This Row],[How many hours of a day you work on Excel]])),"",7)</f>
        <v/>
      </c>
      <c r="V248" s="11" t="str">
        <f>IF(ISERROR(FIND("8",tblSalaries[[#This Row],[How many hours of a day you work on Excel]])),"",8)</f>
        <v/>
      </c>
      <c r="W248" s="11">
        <f>IF(MAX(tblSalaries[[#This Row],[1 hour]:[8 hours]])=0,#N/A,MAX(tblSalaries[[#This Row],[1 hour]:[8 hours]]))</f>
        <v>3</v>
      </c>
      <c r="X248" s="11">
        <f>IF(ISERROR(tblSalaries[[#This Row],[max h]]),1,tblSalaries[[#This Row],[Salary in USD]]/tblSalaries[[#This Row],[max h]]/260)</f>
        <v>123.07692307692308</v>
      </c>
      <c r="Y248" s="11">
        <f>IF(tblSalaries[[#This Row],[Years of Experience]]="",0,"0")</f>
        <v>0</v>
      </c>
      <c r="Z24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8" s="11">
        <f>IF(tblSalaries[[#This Row],[Salary in USD]]&lt;1000,1,0)</f>
        <v>0</v>
      </c>
      <c r="AB248" s="11">
        <f>IF(AND(tblSalaries[[#This Row],[Salary in USD]]&gt;1000,tblSalaries[[#This Row],[Salary in USD]]&lt;2000),1,0)</f>
        <v>0</v>
      </c>
    </row>
    <row r="249" spans="2:28" ht="15" customHeight="1">
      <c r="B249" t="s">
        <v>2252</v>
      </c>
      <c r="C249" s="1">
        <v>41055.044641203705</v>
      </c>
      <c r="D249" s="4">
        <v>20000</v>
      </c>
      <c r="E249">
        <v>20000</v>
      </c>
      <c r="F249" t="s">
        <v>6</v>
      </c>
      <c r="G249">
        <f>tblSalaries[[#This Row],[clean Salary (in local currency)]]*VLOOKUP(tblSalaries[[#This Row],[Currency]],tblXrate[],2,FALSE)</f>
        <v>20000</v>
      </c>
      <c r="H249" t="s">
        <v>321</v>
      </c>
      <c r="I249" t="s">
        <v>52</v>
      </c>
      <c r="J249" t="s">
        <v>8</v>
      </c>
      <c r="K249" t="str">
        <f>VLOOKUP(tblSalaries[[#This Row],[Where do you work]],tblCountries[[Actual]:[Mapping]],2,FALSE)</f>
        <v>India</v>
      </c>
      <c r="L249" t="s">
        <v>9</v>
      </c>
      <c r="O249" s="10" t="str">
        <f>IF(ISERROR(FIND("1",tblSalaries[[#This Row],[How many hours of a day you work on Excel]])),"",1)</f>
        <v/>
      </c>
      <c r="P249" s="11" t="str">
        <f>IF(ISERROR(FIND("2",tblSalaries[[#This Row],[How many hours of a day you work on Excel]])),"",2)</f>
        <v/>
      </c>
      <c r="Q249" s="10" t="str">
        <f>IF(ISERROR(FIND("3",tblSalaries[[#This Row],[How many hours of a day you work on Excel]])),"",3)</f>
        <v/>
      </c>
      <c r="R249" s="10">
        <f>IF(ISERROR(FIND("4",tblSalaries[[#This Row],[How many hours of a day you work on Excel]])),"",4)</f>
        <v>4</v>
      </c>
      <c r="S249" s="10" t="str">
        <f>IF(ISERROR(FIND("5",tblSalaries[[#This Row],[How many hours of a day you work on Excel]])),"",5)</f>
        <v/>
      </c>
      <c r="T249" s="10">
        <f>IF(ISERROR(FIND("6",tblSalaries[[#This Row],[How many hours of a day you work on Excel]])),"",6)</f>
        <v>6</v>
      </c>
      <c r="U249" s="11" t="str">
        <f>IF(ISERROR(FIND("7",tblSalaries[[#This Row],[How many hours of a day you work on Excel]])),"",7)</f>
        <v/>
      </c>
      <c r="V249" s="11" t="str">
        <f>IF(ISERROR(FIND("8",tblSalaries[[#This Row],[How many hours of a day you work on Excel]])),"",8)</f>
        <v/>
      </c>
      <c r="W249" s="11">
        <f>IF(MAX(tblSalaries[[#This Row],[1 hour]:[8 hours]])=0,#N/A,MAX(tblSalaries[[#This Row],[1 hour]:[8 hours]]))</f>
        <v>6</v>
      </c>
      <c r="X249" s="11">
        <f>IF(ISERROR(tblSalaries[[#This Row],[max h]]),1,tblSalaries[[#This Row],[Salary in USD]]/tblSalaries[[#This Row],[max h]]/260)</f>
        <v>12.820512820512821</v>
      </c>
      <c r="Y249" s="11">
        <f>IF(tblSalaries[[#This Row],[Years of Experience]]="",0,"0")</f>
        <v>0</v>
      </c>
      <c r="Z24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49" s="11">
        <f>IF(tblSalaries[[#This Row],[Salary in USD]]&lt;1000,1,0)</f>
        <v>0</v>
      </c>
      <c r="AB249" s="11">
        <f>IF(AND(tblSalaries[[#This Row],[Salary in USD]]&gt;1000,tblSalaries[[#This Row],[Salary in USD]]&lt;2000),1,0)</f>
        <v>0</v>
      </c>
    </row>
    <row r="250" spans="2:28" ht="15" customHeight="1">
      <c r="B250" t="s">
        <v>2253</v>
      </c>
      <c r="C250" s="1">
        <v>41055.045023148145</v>
      </c>
      <c r="D250" s="4">
        <v>47700</v>
      </c>
      <c r="E250">
        <v>47700</v>
      </c>
      <c r="F250" t="s">
        <v>6</v>
      </c>
      <c r="G250">
        <f>tblSalaries[[#This Row],[clean Salary (in local currency)]]*VLOOKUP(tblSalaries[[#This Row],[Currency]],tblXrate[],2,FALSE)</f>
        <v>47700</v>
      </c>
      <c r="H250" t="s">
        <v>322</v>
      </c>
      <c r="I250" t="s">
        <v>20</v>
      </c>
      <c r="J250" t="s">
        <v>15</v>
      </c>
      <c r="K250" t="str">
        <f>VLOOKUP(tblSalaries[[#This Row],[Where do you work]],tblCountries[[Actual]:[Mapping]],2,FALSE)</f>
        <v>USA</v>
      </c>
      <c r="L250" t="s">
        <v>9</v>
      </c>
      <c r="O250" s="10" t="str">
        <f>IF(ISERROR(FIND("1",tblSalaries[[#This Row],[How many hours of a day you work on Excel]])),"",1)</f>
        <v/>
      </c>
      <c r="P250" s="11" t="str">
        <f>IF(ISERROR(FIND("2",tblSalaries[[#This Row],[How many hours of a day you work on Excel]])),"",2)</f>
        <v/>
      </c>
      <c r="Q250" s="10" t="str">
        <f>IF(ISERROR(FIND("3",tblSalaries[[#This Row],[How many hours of a day you work on Excel]])),"",3)</f>
        <v/>
      </c>
      <c r="R250" s="10">
        <f>IF(ISERROR(FIND("4",tblSalaries[[#This Row],[How many hours of a day you work on Excel]])),"",4)</f>
        <v>4</v>
      </c>
      <c r="S250" s="10" t="str">
        <f>IF(ISERROR(FIND("5",tblSalaries[[#This Row],[How many hours of a day you work on Excel]])),"",5)</f>
        <v/>
      </c>
      <c r="T250" s="10">
        <f>IF(ISERROR(FIND("6",tblSalaries[[#This Row],[How many hours of a day you work on Excel]])),"",6)</f>
        <v>6</v>
      </c>
      <c r="U250" s="11" t="str">
        <f>IF(ISERROR(FIND("7",tblSalaries[[#This Row],[How many hours of a day you work on Excel]])),"",7)</f>
        <v/>
      </c>
      <c r="V250" s="11" t="str">
        <f>IF(ISERROR(FIND("8",tblSalaries[[#This Row],[How many hours of a day you work on Excel]])),"",8)</f>
        <v/>
      </c>
      <c r="W250" s="11">
        <f>IF(MAX(tblSalaries[[#This Row],[1 hour]:[8 hours]])=0,#N/A,MAX(tblSalaries[[#This Row],[1 hour]:[8 hours]]))</f>
        <v>6</v>
      </c>
      <c r="X250" s="11">
        <f>IF(ISERROR(tblSalaries[[#This Row],[max h]]),1,tblSalaries[[#This Row],[Salary in USD]]/tblSalaries[[#This Row],[max h]]/260)</f>
        <v>30.576923076923077</v>
      </c>
      <c r="Y250" s="11">
        <f>IF(tblSalaries[[#This Row],[Years of Experience]]="",0,"0")</f>
        <v>0</v>
      </c>
      <c r="Z25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0" s="11">
        <f>IF(tblSalaries[[#This Row],[Salary in USD]]&lt;1000,1,0)</f>
        <v>0</v>
      </c>
      <c r="AB250" s="11">
        <f>IF(AND(tblSalaries[[#This Row],[Salary in USD]]&gt;1000,tblSalaries[[#This Row],[Salary in USD]]&lt;2000),1,0)</f>
        <v>0</v>
      </c>
    </row>
    <row r="251" spans="2:28" ht="15" customHeight="1">
      <c r="B251" t="s">
        <v>2254</v>
      </c>
      <c r="C251" s="1">
        <v>41055.045300925929</v>
      </c>
      <c r="D251" s="4">
        <v>25000</v>
      </c>
      <c r="E251">
        <v>25000</v>
      </c>
      <c r="F251" t="s">
        <v>6</v>
      </c>
      <c r="G251">
        <f>tblSalaries[[#This Row],[clean Salary (in local currency)]]*VLOOKUP(tblSalaries[[#This Row],[Currency]],tblXrate[],2,FALSE)</f>
        <v>25000</v>
      </c>
      <c r="H251" t="s">
        <v>91</v>
      </c>
      <c r="I251" t="s">
        <v>52</v>
      </c>
      <c r="J251" t="s">
        <v>8</v>
      </c>
      <c r="K251" t="str">
        <f>VLOOKUP(tblSalaries[[#This Row],[Where do you work]],tblCountries[[Actual]:[Mapping]],2,FALSE)</f>
        <v>India</v>
      </c>
      <c r="L251" t="s">
        <v>25</v>
      </c>
      <c r="O251" s="10">
        <f>IF(ISERROR(FIND("1",tblSalaries[[#This Row],[How many hours of a day you work on Excel]])),"",1)</f>
        <v>1</v>
      </c>
      <c r="P251" s="11">
        <f>IF(ISERROR(FIND("2",tblSalaries[[#This Row],[How many hours of a day you work on Excel]])),"",2)</f>
        <v>2</v>
      </c>
      <c r="Q251" s="10" t="str">
        <f>IF(ISERROR(FIND("3",tblSalaries[[#This Row],[How many hours of a day you work on Excel]])),"",3)</f>
        <v/>
      </c>
      <c r="R251" s="10" t="str">
        <f>IF(ISERROR(FIND("4",tblSalaries[[#This Row],[How many hours of a day you work on Excel]])),"",4)</f>
        <v/>
      </c>
      <c r="S251" s="10" t="str">
        <f>IF(ISERROR(FIND("5",tblSalaries[[#This Row],[How many hours of a day you work on Excel]])),"",5)</f>
        <v/>
      </c>
      <c r="T251" s="10" t="str">
        <f>IF(ISERROR(FIND("6",tblSalaries[[#This Row],[How many hours of a day you work on Excel]])),"",6)</f>
        <v/>
      </c>
      <c r="U251" s="11" t="str">
        <f>IF(ISERROR(FIND("7",tblSalaries[[#This Row],[How many hours of a day you work on Excel]])),"",7)</f>
        <v/>
      </c>
      <c r="V251" s="11" t="str">
        <f>IF(ISERROR(FIND("8",tblSalaries[[#This Row],[How many hours of a day you work on Excel]])),"",8)</f>
        <v/>
      </c>
      <c r="W251" s="11">
        <f>IF(MAX(tblSalaries[[#This Row],[1 hour]:[8 hours]])=0,#N/A,MAX(tblSalaries[[#This Row],[1 hour]:[8 hours]]))</f>
        <v>2</v>
      </c>
      <c r="X251" s="11">
        <f>IF(ISERROR(tblSalaries[[#This Row],[max h]]),1,tblSalaries[[#This Row],[Salary in USD]]/tblSalaries[[#This Row],[max h]]/260)</f>
        <v>48.07692307692308</v>
      </c>
      <c r="Y251" s="11">
        <f>IF(tblSalaries[[#This Row],[Years of Experience]]="",0,"0")</f>
        <v>0</v>
      </c>
      <c r="Z25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1" s="11">
        <f>IF(tblSalaries[[#This Row],[Salary in USD]]&lt;1000,1,0)</f>
        <v>0</v>
      </c>
      <c r="AB251" s="11">
        <f>IF(AND(tblSalaries[[#This Row],[Salary in USD]]&gt;1000,tblSalaries[[#This Row],[Salary in USD]]&lt;2000),1,0)</f>
        <v>0</v>
      </c>
    </row>
    <row r="252" spans="2:28" ht="15" customHeight="1">
      <c r="B252" t="s">
        <v>2255</v>
      </c>
      <c r="C252" s="1">
        <v>41055.045347222222</v>
      </c>
      <c r="D252" s="4">
        <v>52500</v>
      </c>
      <c r="E252">
        <v>52500</v>
      </c>
      <c r="F252" t="s">
        <v>6</v>
      </c>
      <c r="G252">
        <f>tblSalaries[[#This Row],[clean Salary (in local currency)]]*VLOOKUP(tblSalaries[[#This Row],[Currency]],tblXrate[],2,FALSE)</f>
        <v>52500</v>
      </c>
      <c r="H252" t="s">
        <v>20</v>
      </c>
      <c r="I252" t="s">
        <v>20</v>
      </c>
      <c r="J252" t="s">
        <v>15</v>
      </c>
      <c r="K252" t="str">
        <f>VLOOKUP(tblSalaries[[#This Row],[Where do you work]],tblCountries[[Actual]:[Mapping]],2,FALSE)</f>
        <v>USA</v>
      </c>
      <c r="L252" t="s">
        <v>9</v>
      </c>
      <c r="O252" s="10" t="str">
        <f>IF(ISERROR(FIND("1",tblSalaries[[#This Row],[How many hours of a day you work on Excel]])),"",1)</f>
        <v/>
      </c>
      <c r="P252" s="11" t="str">
        <f>IF(ISERROR(FIND("2",tblSalaries[[#This Row],[How many hours of a day you work on Excel]])),"",2)</f>
        <v/>
      </c>
      <c r="Q252" s="10" t="str">
        <f>IF(ISERROR(FIND("3",tblSalaries[[#This Row],[How many hours of a day you work on Excel]])),"",3)</f>
        <v/>
      </c>
      <c r="R252" s="10">
        <f>IF(ISERROR(FIND("4",tblSalaries[[#This Row],[How many hours of a day you work on Excel]])),"",4)</f>
        <v>4</v>
      </c>
      <c r="S252" s="10" t="str">
        <f>IF(ISERROR(FIND("5",tblSalaries[[#This Row],[How many hours of a day you work on Excel]])),"",5)</f>
        <v/>
      </c>
      <c r="T252" s="10">
        <f>IF(ISERROR(FIND("6",tblSalaries[[#This Row],[How many hours of a day you work on Excel]])),"",6)</f>
        <v>6</v>
      </c>
      <c r="U252" s="11" t="str">
        <f>IF(ISERROR(FIND("7",tblSalaries[[#This Row],[How many hours of a day you work on Excel]])),"",7)</f>
        <v/>
      </c>
      <c r="V252" s="11" t="str">
        <f>IF(ISERROR(FIND("8",tblSalaries[[#This Row],[How many hours of a day you work on Excel]])),"",8)</f>
        <v/>
      </c>
      <c r="W252" s="11">
        <f>IF(MAX(tblSalaries[[#This Row],[1 hour]:[8 hours]])=0,#N/A,MAX(tblSalaries[[#This Row],[1 hour]:[8 hours]]))</f>
        <v>6</v>
      </c>
      <c r="X252" s="11">
        <f>IF(ISERROR(tblSalaries[[#This Row],[max h]]),1,tblSalaries[[#This Row],[Salary in USD]]/tblSalaries[[#This Row],[max h]]/260)</f>
        <v>33.653846153846153</v>
      </c>
      <c r="Y252" s="11">
        <f>IF(tblSalaries[[#This Row],[Years of Experience]]="",0,"0")</f>
        <v>0</v>
      </c>
      <c r="Z25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2" s="11">
        <f>IF(tblSalaries[[#This Row],[Salary in USD]]&lt;1000,1,0)</f>
        <v>0</v>
      </c>
      <c r="AB252" s="11">
        <f>IF(AND(tblSalaries[[#This Row],[Salary in USD]]&gt;1000,tblSalaries[[#This Row],[Salary in USD]]&lt;2000),1,0)</f>
        <v>0</v>
      </c>
    </row>
    <row r="253" spans="2:28" ht="15" customHeight="1">
      <c r="B253" t="s">
        <v>2256</v>
      </c>
      <c r="C253" s="1">
        <v>41055.045451388891</v>
      </c>
      <c r="D253" s="4">
        <v>40000</v>
      </c>
      <c r="E253">
        <v>40000</v>
      </c>
      <c r="F253" t="s">
        <v>6</v>
      </c>
      <c r="G253">
        <f>tblSalaries[[#This Row],[clean Salary (in local currency)]]*VLOOKUP(tblSalaries[[#This Row],[Currency]],tblXrate[],2,FALSE)</f>
        <v>40000</v>
      </c>
      <c r="H253" t="s">
        <v>207</v>
      </c>
      <c r="I253" t="s">
        <v>20</v>
      </c>
      <c r="J253" t="s">
        <v>15</v>
      </c>
      <c r="K253" t="str">
        <f>VLOOKUP(tblSalaries[[#This Row],[Where do you work]],tblCountries[[Actual]:[Mapping]],2,FALSE)</f>
        <v>USA</v>
      </c>
      <c r="L253" t="s">
        <v>13</v>
      </c>
      <c r="O253" s="10" t="str">
        <f>IF(ISERROR(FIND("1",tblSalaries[[#This Row],[How many hours of a day you work on Excel]])),"",1)</f>
        <v/>
      </c>
      <c r="P253" s="11" t="str">
        <f>IF(ISERROR(FIND("2",tblSalaries[[#This Row],[How many hours of a day you work on Excel]])),"",2)</f>
        <v/>
      </c>
      <c r="Q253" s="10" t="str">
        <f>IF(ISERROR(FIND("3",tblSalaries[[#This Row],[How many hours of a day you work on Excel]])),"",3)</f>
        <v/>
      </c>
      <c r="R253" s="10" t="str">
        <f>IF(ISERROR(FIND("4",tblSalaries[[#This Row],[How many hours of a day you work on Excel]])),"",4)</f>
        <v/>
      </c>
      <c r="S253" s="10" t="str">
        <f>IF(ISERROR(FIND("5",tblSalaries[[#This Row],[How many hours of a day you work on Excel]])),"",5)</f>
        <v/>
      </c>
      <c r="T253" s="10" t="str">
        <f>IF(ISERROR(FIND("6",tblSalaries[[#This Row],[How many hours of a day you work on Excel]])),"",6)</f>
        <v/>
      </c>
      <c r="U253" s="11" t="str">
        <f>IF(ISERROR(FIND("7",tblSalaries[[#This Row],[How many hours of a day you work on Excel]])),"",7)</f>
        <v/>
      </c>
      <c r="V253" s="11">
        <f>IF(ISERROR(FIND("8",tblSalaries[[#This Row],[How many hours of a day you work on Excel]])),"",8)</f>
        <v>8</v>
      </c>
      <c r="W253" s="11">
        <f>IF(MAX(tblSalaries[[#This Row],[1 hour]:[8 hours]])=0,#N/A,MAX(tblSalaries[[#This Row],[1 hour]:[8 hours]]))</f>
        <v>8</v>
      </c>
      <c r="X253" s="11">
        <f>IF(ISERROR(tblSalaries[[#This Row],[max h]]),1,tblSalaries[[#This Row],[Salary in USD]]/tblSalaries[[#This Row],[max h]]/260)</f>
        <v>19.23076923076923</v>
      </c>
      <c r="Y253" s="11">
        <f>IF(tblSalaries[[#This Row],[Years of Experience]]="",0,"0")</f>
        <v>0</v>
      </c>
      <c r="Z25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3" s="11">
        <f>IF(tblSalaries[[#This Row],[Salary in USD]]&lt;1000,1,0)</f>
        <v>0</v>
      </c>
      <c r="AB253" s="11">
        <f>IF(AND(tblSalaries[[#This Row],[Salary in USD]]&gt;1000,tblSalaries[[#This Row],[Salary in USD]]&lt;2000),1,0)</f>
        <v>0</v>
      </c>
    </row>
    <row r="254" spans="2:28" ht="15" customHeight="1">
      <c r="B254" t="s">
        <v>2257</v>
      </c>
      <c r="C254" s="1">
        <v>41055.045856481483</v>
      </c>
      <c r="D254" s="4" t="s">
        <v>323</v>
      </c>
      <c r="E254">
        <v>31000</v>
      </c>
      <c r="F254" t="s">
        <v>6</v>
      </c>
      <c r="G254">
        <f>tblSalaries[[#This Row],[clean Salary (in local currency)]]*VLOOKUP(tblSalaries[[#This Row],[Currency]],tblXrate[],2,FALSE)</f>
        <v>31000</v>
      </c>
      <c r="H254" t="s">
        <v>324</v>
      </c>
      <c r="I254" t="s">
        <v>20</v>
      </c>
      <c r="J254" t="s">
        <v>15</v>
      </c>
      <c r="K254" t="str">
        <f>VLOOKUP(tblSalaries[[#This Row],[Where do you work]],tblCountries[[Actual]:[Mapping]],2,FALSE)</f>
        <v>USA</v>
      </c>
      <c r="L254" t="s">
        <v>9</v>
      </c>
      <c r="O254" s="10" t="str">
        <f>IF(ISERROR(FIND("1",tblSalaries[[#This Row],[How many hours of a day you work on Excel]])),"",1)</f>
        <v/>
      </c>
      <c r="P254" s="11" t="str">
        <f>IF(ISERROR(FIND("2",tblSalaries[[#This Row],[How many hours of a day you work on Excel]])),"",2)</f>
        <v/>
      </c>
      <c r="Q254" s="10" t="str">
        <f>IF(ISERROR(FIND("3",tblSalaries[[#This Row],[How many hours of a day you work on Excel]])),"",3)</f>
        <v/>
      </c>
      <c r="R254" s="10">
        <f>IF(ISERROR(FIND("4",tblSalaries[[#This Row],[How many hours of a day you work on Excel]])),"",4)</f>
        <v>4</v>
      </c>
      <c r="S254" s="10" t="str">
        <f>IF(ISERROR(FIND("5",tblSalaries[[#This Row],[How many hours of a day you work on Excel]])),"",5)</f>
        <v/>
      </c>
      <c r="T254" s="10">
        <f>IF(ISERROR(FIND("6",tblSalaries[[#This Row],[How many hours of a day you work on Excel]])),"",6)</f>
        <v>6</v>
      </c>
      <c r="U254" s="11" t="str">
        <f>IF(ISERROR(FIND("7",tblSalaries[[#This Row],[How many hours of a day you work on Excel]])),"",7)</f>
        <v/>
      </c>
      <c r="V254" s="11" t="str">
        <f>IF(ISERROR(FIND("8",tblSalaries[[#This Row],[How many hours of a day you work on Excel]])),"",8)</f>
        <v/>
      </c>
      <c r="W254" s="11">
        <f>IF(MAX(tblSalaries[[#This Row],[1 hour]:[8 hours]])=0,#N/A,MAX(tblSalaries[[#This Row],[1 hour]:[8 hours]]))</f>
        <v>6</v>
      </c>
      <c r="X254" s="11">
        <f>IF(ISERROR(tblSalaries[[#This Row],[max h]]),1,tblSalaries[[#This Row],[Salary in USD]]/tblSalaries[[#This Row],[max h]]/260)</f>
        <v>19.871794871794872</v>
      </c>
      <c r="Y254" s="11">
        <f>IF(tblSalaries[[#This Row],[Years of Experience]]="",0,"0")</f>
        <v>0</v>
      </c>
      <c r="Z25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4" s="11">
        <f>IF(tblSalaries[[#This Row],[Salary in USD]]&lt;1000,1,0)</f>
        <v>0</v>
      </c>
      <c r="AB254" s="11">
        <f>IF(AND(tblSalaries[[#This Row],[Salary in USD]]&gt;1000,tblSalaries[[#This Row],[Salary in USD]]&lt;2000),1,0)</f>
        <v>0</v>
      </c>
    </row>
    <row r="255" spans="2:28" ht="15" customHeight="1">
      <c r="B255" t="s">
        <v>2258</v>
      </c>
      <c r="C255" s="1">
        <v>41055.045972222222</v>
      </c>
      <c r="D255" s="4">
        <v>4390</v>
      </c>
      <c r="E255">
        <v>52680</v>
      </c>
      <c r="F255" t="s">
        <v>69</v>
      </c>
      <c r="G255">
        <f>tblSalaries[[#This Row],[clean Salary (in local currency)]]*VLOOKUP(tblSalaries[[#This Row],[Currency]],tblXrate[],2,FALSE)</f>
        <v>83033.071372504521</v>
      </c>
      <c r="H255" t="s">
        <v>325</v>
      </c>
      <c r="I255" t="s">
        <v>356</v>
      </c>
      <c r="J255" t="s">
        <v>71</v>
      </c>
      <c r="K255" t="str">
        <f>VLOOKUP(tblSalaries[[#This Row],[Where do you work]],tblCountries[[Actual]:[Mapping]],2,FALSE)</f>
        <v>UK</v>
      </c>
      <c r="L255" t="s">
        <v>13</v>
      </c>
      <c r="O255" s="10" t="str">
        <f>IF(ISERROR(FIND("1",tblSalaries[[#This Row],[How many hours of a day you work on Excel]])),"",1)</f>
        <v/>
      </c>
      <c r="P255" s="11" t="str">
        <f>IF(ISERROR(FIND("2",tblSalaries[[#This Row],[How many hours of a day you work on Excel]])),"",2)</f>
        <v/>
      </c>
      <c r="Q255" s="10" t="str">
        <f>IF(ISERROR(FIND("3",tblSalaries[[#This Row],[How many hours of a day you work on Excel]])),"",3)</f>
        <v/>
      </c>
      <c r="R255" s="10" t="str">
        <f>IF(ISERROR(FIND("4",tblSalaries[[#This Row],[How many hours of a day you work on Excel]])),"",4)</f>
        <v/>
      </c>
      <c r="S255" s="10" t="str">
        <f>IF(ISERROR(FIND("5",tblSalaries[[#This Row],[How many hours of a day you work on Excel]])),"",5)</f>
        <v/>
      </c>
      <c r="T255" s="10" t="str">
        <f>IF(ISERROR(FIND("6",tblSalaries[[#This Row],[How many hours of a day you work on Excel]])),"",6)</f>
        <v/>
      </c>
      <c r="U255" s="11" t="str">
        <f>IF(ISERROR(FIND("7",tblSalaries[[#This Row],[How many hours of a day you work on Excel]])),"",7)</f>
        <v/>
      </c>
      <c r="V255" s="11">
        <f>IF(ISERROR(FIND("8",tblSalaries[[#This Row],[How many hours of a day you work on Excel]])),"",8)</f>
        <v>8</v>
      </c>
      <c r="W255" s="11">
        <f>IF(MAX(tblSalaries[[#This Row],[1 hour]:[8 hours]])=0,#N/A,MAX(tblSalaries[[#This Row],[1 hour]:[8 hours]]))</f>
        <v>8</v>
      </c>
      <c r="X255" s="11">
        <f>IF(ISERROR(tblSalaries[[#This Row],[max h]]),1,tblSalaries[[#This Row],[Salary in USD]]/tblSalaries[[#This Row],[max h]]/260)</f>
        <v>39.919745852165633</v>
      </c>
      <c r="Y255" s="11">
        <f>IF(tblSalaries[[#This Row],[Years of Experience]]="",0,"0")</f>
        <v>0</v>
      </c>
      <c r="Z25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5" s="11">
        <f>IF(tblSalaries[[#This Row],[Salary in USD]]&lt;1000,1,0)</f>
        <v>0</v>
      </c>
      <c r="AB255" s="11">
        <f>IF(AND(tblSalaries[[#This Row],[Salary in USD]]&gt;1000,tblSalaries[[#This Row],[Salary in USD]]&lt;2000),1,0)</f>
        <v>0</v>
      </c>
    </row>
    <row r="256" spans="2:28" ht="15" customHeight="1">
      <c r="B256" t="s">
        <v>2259</v>
      </c>
      <c r="C256" s="1">
        <v>41055.04619212963</v>
      </c>
      <c r="D256" s="4">
        <v>130000</v>
      </c>
      <c r="E256">
        <v>130000</v>
      </c>
      <c r="F256" t="s">
        <v>6</v>
      </c>
      <c r="G256">
        <f>tblSalaries[[#This Row],[clean Salary (in local currency)]]*VLOOKUP(tblSalaries[[#This Row],[Currency]],tblXrate[],2,FALSE)</f>
        <v>130000</v>
      </c>
      <c r="H256" t="s">
        <v>326</v>
      </c>
      <c r="I256" t="s">
        <v>52</v>
      </c>
      <c r="J256" t="s">
        <v>15</v>
      </c>
      <c r="K256" t="str">
        <f>VLOOKUP(tblSalaries[[#This Row],[Where do you work]],tblCountries[[Actual]:[Mapping]],2,FALSE)</f>
        <v>USA</v>
      </c>
      <c r="L256" t="s">
        <v>9</v>
      </c>
      <c r="O256" s="10" t="str">
        <f>IF(ISERROR(FIND("1",tblSalaries[[#This Row],[How many hours of a day you work on Excel]])),"",1)</f>
        <v/>
      </c>
      <c r="P256" s="11" t="str">
        <f>IF(ISERROR(FIND("2",tblSalaries[[#This Row],[How many hours of a day you work on Excel]])),"",2)</f>
        <v/>
      </c>
      <c r="Q256" s="10" t="str">
        <f>IF(ISERROR(FIND("3",tblSalaries[[#This Row],[How many hours of a day you work on Excel]])),"",3)</f>
        <v/>
      </c>
      <c r="R256" s="10">
        <f>IF(ISERROR(FIND("4",tblSalaries[[#This Row],[How many hours of a day you work on Excel]])),"",4)</f>
        <v>4</v>
      </c>
      <c r="S256" s="10" t="str">
        <f>IF(ISERROR(FIND("5",tblSalaries[[#This Row],[How many hours of a day you work on Excel]])),"",5)</f>
        <v/>
      </c>
      <c r="T256" s="10">
        <f>IF(ISERROR(FIND("6",tblSalaries[[#This Row],[How many hours of a day you work on Excel]])),"",6)</f>
        <v>6</v>
      </c>
      <c r="U256" s="11" t="str">
        <f>IF(ISERROR(FIND("7",tblSalaries[[#This Row],[How many hours of a day you work on Excel]])),"",7)</f>
        <v/>
      </c>
      <c r="V256" s="11" t="str">
        <f>IF(ISERROR(FIND("8",tblSalaries[[#This Row],[How many hours of a day you work on Excel]])),"",8)</f>
        <v/>
      </c>
      <c r="W256" s="11">
        <f>IF(MAX(tblSalaries[[#This Row],[1 hour]:[8 hours]])=0,#N/A,MAX(tblSalaries[[#This Row],[1 hour]:[8 hours]]))</f>
        <v>6</v>
      </c>
      <c r="X256" s="11">
        <f>IF(ISERROR(tblSalaries[[#This Row],[max h]]),1,tblSalaries[[#This Row],[Salary in USD]]/tblSalaries[[#This Row],[max h]]/260)</f>
        <v>83.333333333333343</v>
      </c>
      <c r="Y256" s="11">
        <f>IF(tblSalaries[[#This Row],[Years of Experience]]="",0,"0")</f>
        <v>0</v>
      </c>
      <c r="Z25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6" s="11">
        <f>IF(tblSalaries[[#This Row],[Salary in USD]]&lt;1000,1,0)</f>
        <v>0</v>
      </c>
      <c r="AB256" s="11">
        <f>IF(AND(tblSalaries[[#This Row],[Salary in USD]]&gt;1000,tblSalaries[[#This Row],[Salary in USD]]&lt;2000),1,0)</f>
        <v>0</v>
      </c>
    </row>
    <row r="257" spans="2:28" ht="15" customHeight="1">
      <c r="B257" t="s">
        <v>2260</v>
      </c>
      <c r="C257" s="1">
        <v>41055.046273148146</v>
      </c>
      <c r="D257" s="4" t="s">
        <v>327</v>
      </c>
      <c r="E257">
        <v>470000</v>
      </c>
      <c r="F257" t="s">
        <v>40</v>
      </c>
      <c r="G257">
        <f>tblSalaries[[#This Row],[clean Salary (in local currency)]]*VLOOKUP(tblSalaries[[#This Row],[Currency]],tblXrate[],2,FALSE)</f>
        <v>8369.7208430980063</v>
      </c>
      <c r="H257" t="s">
        <v>328</v>
      </c>
      <c r="I257" t="s">
        <v>20</v>
      </c>
      <c r="J257" t="s">
        <v>8</v>
      </c>
      <c r="K257" t="str">
        <f>VLOOKUP(tblSalaries[[#This Row],[Where do you work]],tblCountries[[Actual]:[Mapping]],2,FALSE)</f>
        <v>India</v>
      </c>
      <c r="L257" t="s">
        <v>13</v>
      </c>
      <c r="O257" s="10" t="str">
        <f>IF(ISERROR(FIND("1",tblSalaries[[#This Row],[How many hours of a day you work on Excel]])),"",1)</f>
        <v/>
      </c>
      <c r="P257" s="11" t="str">
        <f>IF(ISERROR(FIND("2",tblSalaries[[#This Row],[How many hours of a day you work on Excel]])),"",2)</f>
        <v/>
      </c>
      <c r="Q257" s="10" t="str">
        <f>IF(ISERROR(FIND("3",tblSalaries[[#This Row],[How many hours of a day you work on Excel]])),"",3)</f>
        <v/>
      </c>
      <c r="R257" s="10" t="str">
        <f>IF(ISERROR(FIND("4",tblSalaries[[#This Row],[How many hours of a day you work on Excel]])),"",4)</f>
        <v/>
      </c>
      <c r="S257" s="10" t="str">
        <f>IF(ISERROR(FIND("5",tblSalaries[[#This Row],[How many hours of a day you work on Excel]])),"",5)</f>
        <v/>
      </c>
      <c r="T257" s="10" t="str">
        <f>IF(ISERROR(FIND("6",tblSalaries[[#This Row],[How many hours of a day you work on Excel]])),"",6)</f>
        <v/>
      </c>
      <c r="U257" s="11" t="str">
        <f>IF(ISERROR(FIND("7",tblSalaries[[#This Row],[How many hours of a day you work on Excel]])),"",7)</f>
        <v/>
      </c>
      <c r="V257" s="11">
        <f>IF(ISERROR(FIND("8",tblSalaries[[#This Row],[How many hours of a day you work on Excel]])),"",8)</f>
        <v>8</v>
      </c>
      <c r="W257" s="11">
        <f>IF(MAX(tblSalaries[[#This Row],[1 hour]:[8 hours]])=0,#N/A,MAX(tblSalaries[[#This Row],[1 hour]:[8 hours]]))</f>
        <v>8</v>
      </c>
      <c r="X257" s="11">
        <f>IF(ISERROR(tblSalaries[[#This Row],[max h]]),1,tblSalaries[[#This Row],[Salary in USD]]/tblSalaries[[#This Row],[max h]]/260)</f>
        <v>4.0239042514894265</v>
      </c>
      <c r="Y257" s="11">
        <f>IF(tblSalaries[[#This Row],[Years of Experience]]="",0,"0")</f>
        <v>0</v>
      </c>
      <c r="Z25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7" s="11">
        <f>IF(tblSalaries[[#This Row],[Salary in USD]]&lt;1000,1,0)</f>
        <v>0</v>
      </c>
      <c r="AB257" s="11">
        <f>IF(AND(tblSalaries[[#This Row],[Salary in USD]]&gt;1000,tblSalaries[[#This Row],[Salary in USD]]&lt;2000),1,0)</f>
        <v>0</v>
      </c>
    </row>
    <row r="258" spans="2:28" ht="15" customHeight="1">
      <c r="B258" t="s">
        <v>2261</v>
      </c>
      <c r="C258" s="1">
        <v>41055.046550925923</v>
      </c>
      <c r="D258" s="4">
        <v>51000</v>
      </c>
      <c r="E258">
        <v>51000</v>
      </c>
      <c r="F258" t="s">
        <v>6</v>
      </c>
      <c r="G258">
        <f>tblSalaries[[#This Row],[clean Salary (in local currency)]]*VLOOKUP(tblSalaries[[#This Row],[Currency]],tblXrate[],2,FALSE)</f>
        <v>51000</v>
      </c>
      <c r="H258" t="s">
        <v>329</v>
      </c>
      <c r="I258" t="s">
        <v>20</v>
      </c>
      <c r="J258" t="s">
        <v>15</v>
      </c>
      <c r="K258" t="str">
        <f>VLOOKUP(tblSalaries[[#This Row],[Where do you work]],tblCountries[[Actual]:[Mapping]],2,FALSE)</f>
        <v>USA</v>
      </c>
      <c r="L258" t="s">
        <v>18</v>
      </c>
      <c r="O258" s="10" t="str">
        <f>IF(ISERROR(FIND("1",tblSalaries[[#This Row],[How many hours of a day you work on Excel]])),"",1)</f>
        <v/>
      </c>
      <c r="P258" s="11">
        <f>IF(ISERROR(FIND("2",tblSalaries[[#This Row],[How many hours of a day you work on Excel]])),"",2)</f>
        <v>2</v>
      </c>
      <c r="Q258" s="10">
        <f>IF(ISERROR(FIND("3",tblSalaries[[#This Row],[How many hours of a day you work on Excel]])),"",3)</f>
        <v>3</v>
      </c>
      <c r="R258" s="10" t="str">
        <f>IF(ISERROR(FIND("4",tblSalaries[[#This Row],[How many hours of a day you work on Excel]])),"",4)</f>
        <v/>
      </c>
      <c r="S258" s="10" t="str">
        <f>IF(ISERROR(FIND("5",tblSalaries[[#This Row],[How many hours of a day you work on Excel]])),"",5)</f>
        <v/>
      </c>
      <c r="T258" s="10" t="str">
        <f>IF(ISERROR(FIND("6",tblSalaries[[#This Row],[How many hours of a day you work on Excel]])),"",6)</f>
        <v/>
      </c>
      <c r="U258" s="11" t="str">
        <f>IF(ISERROR(FIND("7",tblSalaries[[#This Row],[How many hours of a day you work on Excel]])),"",7)</f>
        <v/>
      </c>
      <c r="V258" s="11" t="str">
        <f>IF(ISERROR(FIND("8",tblSalaries[[#This Row],[How many hours of a day you work on Excel]])),"",8)</f>
        <v/>
      </c>
      <c r="W258" s="11">
        <f>IF(MAX(tblSalaries[[#This Row],[1 hour]:[8 hours]])=0,#N/A,MAX(tblSalaries[[#This Row],[1 hour]:[8 hours]]))</f>
        <v>3</v>
      </c>
      <c r="X258" s="11">
        <f>IF(ISERROR(tblSalaries[[#This Row],[max h]]),1,tblSalaries[[#This Row],[Salary in USD]]/tblSalaries[[#This Row],[max h]]/260)</f>
        <v>65.384615384615387</v>
      </c>
      <c r="Y258" s="11">
        <f>IF(tblSalaries[[#This Row],[Years of Experience]]="",0,"0")</f>
        <v>0</v>
      </c>
      <c r="Z25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8" s="11">
        <f>IF(tblSalaries[[#This Row],[Salary in USD]]&lt;1000,1,0)</f>
        <v>0</v>
      </c>
      <c r="AB258" s="11">
        <f>IF(AND(tblSalaries[[#This Row],[Salary in USD]]&gt;1000,tblSalaries[[#This Row],[Salary in USD]]&lt;2000),1,0)</f>
        <v>0</v>
      </c>
    </row>
    <row r="259" spans="2:28" ht="15" customHeight="1">
      <c r="B259" t="s">
        <v>2262</v>
      </c>
      <c r="C259" s="1">
        <v>41055.046736111108</v>
      </c>
      <c r="D259" s="4" t="s">
        <v>330</v>
      </c>
      <c r="E259">
        <v>60000</v>
      </c>
      <c r="F259" t="s">
        <v>69</v>
      </c>
      <c r="G259">
        <f>tblSalaries[[#This Row],[clean Salary (in local currency)]]*VLOOKUP(tblSalaries[[#This Row],[Currency]],tblXrate[],2,FALSE)</f>
        <v>94570.696324037053</v>
      </c>
      <c r="H259" t="s">
        <v>331</v>
      </c>
      <c r="I259" t="s">
        <v>20</v>
      </c>
      <c r="J259" t="s">
        <v>71</v>
      </c>
      <c r="K259" t="str">
        <f>VLOOKUP(tblSalaries[[#This Row],[Where do you work]],tblCountries[[Actual]:[Mapping]],2,FALSE)</f>
        <v>UK</v>
      </c>
      <c r="L259" t="s">
        <v>13</v>
      </c>
      <c r="O259" s="10" t="str">
        <f>IF(ISERROR(FIND("1",tblSalaries[[#This Row],[How many hours of a day you work on Excel]])),"",1)</f>
        <v/>
      </c>
      <c r="P259" s="11" t="str">
        <f>IF(ISERROR(FIND("2",tblSalaries[[#This Row],[How many hours of a day you work on Excel]])),"",2)</f>
        <v/>
      </c>
      <c r="Q259" s="10" t="str">
        <f>IF(ISERROR(FIND("3",tblSalaries[[#This Row],[How many hours of a day you work on Excel]])),"",3)</f>
        <v/>
      </c>
      <c r="R259" s="10" t="str">
        <f>IF(ISERROR(FIND("4",tblSalaries[[#This Row],[How many hours of a day you work on Excel]])),"",4)</f>
        <v/>
      </c>
      <c r="S259" s="10" t="str">
        <f>IF(ISERROR(FIND("5",tblSalaries[[#This Row],[How many hours of a day you work on Excel]])),"",5)</f>
        <v/>
      </c>
      <c r="T259" s="10" t="str">
        <f>IF(ISERROR(FIND("6",tblSalaries[[#This Row],[How many hours of a day you work on Excel]])),"",6)</f>
        <v/>
      </c>
      <c r="U259" s="11" t="str">
        <f>IF(ISERROR(FIND("7",tblSalaries[[#This Row],[How many hours of a day you work on Excel]])),"",7)</f>
        <v/>
      </c>
      <c r="V259" s="11">
        <f>IF(ISERROR(FIND("8",tblSalaries[[#This Row],[How many hours of a day you work on Excel]])),"",8)</f>
        <v>8</v>
      </c>
      <c r="W259" s="11">
        <f>IF(MAX(tblSalaries[[#This Row],[1 hour]:[8 hours]])=0,#N/A,MAX(tblSalaries[[#This Row],[1 hour]:[8 hours]]))</f>
        <v>8</v>
      </c>
      <c r="X259" s="11">
        <f>IF(ISERROR(tblSalaries[[#This Row],[max h]]),1,tblSalaries[[#This Row],[Salary in USD]]/tblSalaries[[#This Row],[max h]]/260)</f>
        <v>45.466680925017812</v>
      </c>
      <c r="Y259" s="11">
        <f>IF(tblSalaries[[#This Row],[Years of Experience]]="",0,"0")</f>
        <v>0</v>
      </c>
      <c r="Z25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59" s="11">
        <f>IF(tblSalaries[[#This Row],[Salary in USD]]&lt;1000,1,0)</f>
        <v>0</v>
      </c>
      <c r="AB259" s="11">
        <f>IF(AND(tblSalaries[[#This Row],[Salary in USD]]&gt;1000,tblSalaries[[#This Row],[Salary in USD]]&lt;2000),1,0)</f>
        <v>0</v>
      </c>
    </row>
    <row r="260" spans="2:28" ht="15" customHeight="1">
      <c r="B260" t="s">
        <v>2263</v>
      </c>
      <c r="C260" s="1">
        <v>41055.047013888892</v>
      </c>
      <c r="D260" s="4">
        <v>1920000</v>
      </c>
      <c r="E260">
        <v>1920000</v>
      </c>
      <c r="F260" t="s">
        <v>40</v>
      </c>
      <c r="G260">
        <f>tblSalaries[[#This Row],[clean Salary (in local currency)]]*VLOOKUP(tblSalaries[[#This Row],[Currency]],tblXrate[],2,FALSE)</f>
        <v>34191.200039889729</v>
      </c>
      <c r="H260" t="s">
        <v>201</v>
      </c>
      <c r="I260" t="s">
        <v>52</v>
      </c>
      <c r="J260" t="s">
        <v>8</v>
      </c>
      <c r="K260" t="str">
        <f>VLOOKUP(tblSalaries[[#This Row],[Where do you work]],tblCountries[[Actual]:[Mapping]],2,FALSE)</f>
        <v>India</v>
      </c>
      <c r="L260" t="s">
        <v>18</v>
      </c>
      <c r="O260" s="10" t="str">
        <f>IF(ISERROR(FIND("1",tblSalaries[[#This Row],[How many hours of a day you work on Excel]])),"",1)</f>
        <v/>
      </c>
      <c r="P260" s="11">
        <f>IF(ISERROR(FIND("2",tblSalaries[[#This Row],[How many hours of a day you work on Excel]])),"",2)</f>
        <v>2</v>
      </c>
      <c r="Q260" s="10">
        <f>IF(ISERROR(FIND("3",tblSalaries[[#This Row],[How many hours of a day you work on Excel]])),"",3)</f>
        <v>3</v>
      </c>
      <c r="R260" s="10" t="str">
        <f>IF(ISERROR(FIND("4",tblSalaries[[#This Row],[How many hours of a day you work on Excel]])),"",4)</f>
        <v/>
      </c>
      <c r="S260" s="10" t="str">
        <f>IF(ISERROR(FIND("5",tblSalaries[[#This Row],[How many hours of a day you work on Excel]])),"",5)</f>
        <v/>
      </c>
      <c r="T260" s="10" t="str">
        <f>IF(ISERROR(FIND("6",tblSalaries[[#This Row],[How many hours of a day you work on Excel]])),"",6)</f>
        <v/>
      </c>
      <c r="U260" s="11" t="str">
        <f>IF(ISERROR(FIND("7",tblSalaries[[#This Row],[How many hours of a day you work on Excel]])),"",7)</f>
        <v/>
      </c>
      <c r="V260" s="11" t="str">
        <f>IF(ISERROR(FIND("8",tblSalaries[[#This Row],[How many hours of a day you work on Excel]])),"",8)</f>
        <v/>
      </c>
      <c r="W260" s="11">
        <f>IF(MAX(tblSalaries[[#This Row],[1 hour]:[8 hours]])=0,#N/A,MAX(tblSalaries[[#This Row],[1 hour]:[8 hours]]))</f>
        <v>3</v>
      </c>
      <c r="X260" s="11">
        <f>IF(ISERROR(tblSalaries[[#This Row],[max h]]),1,tblSalaries[[#This Row],[Salary in USD]]/tblSalaries[[#This Row],[max h]]/260)</f>
        <v>43.834871846012476</v>
      </c>
      <c r="Y260" s="11">
        <f>IF(tblSalaries[[#This Row],[Years of Experience]]="",0,"0")</f>
        <v>0</v>
      </c>
      <c r="Z26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0" s="11">
        <f>IF(tblSalaries[[#This Row],[Salary in USD]]&lt;1000,1,0)</f>
        <v>0</v>
      </c>
      <c r="AB260" s="11">
        <f>IF(AND(tblSalaries[[#This Row],[Salary in USD]]&gt;1000,tblSalaries[[#This Row],[Salary in USD]]&lt;2000),1,0)</f>
        <v>0</v>
      </c>
    </row>
    <row r="261" spans="2:28" ht="15" customHeight="1">
      <c r="B261" t="s">
        <v>2264</v>
      </c>
      <c r="C261" s="1">
        <v>41055.047222222223</v>
      </c>
      <c r="D261" s="4">
        <v>28000</v>
      </c>
      <c r="E261">
        <v>28000</v>
      </c>
      <c r="F261" t="s">
        <v>69</v>
      </c>
      <c r="G261">
        <f>tblSalaries[[#This Row],[clean Salary (in local currency)]]*VLOOKUP(tblSalaries[[#This Row],[Currency]],tblXrate[],2,FALSE)</f>
        <v>44132.991617883956</v>
      </c>
      <c r="H261" t="s">
        <v>332</v>
      </c>
      <c r="I261" t="s">
        <v>20</v>
      </c>
      <c r="J261" t="s">
        <v>71</v>
      </c>
      <c r="K261" t="str">
        <f>VLOOKUP(tblSalaries[[#This Row],[Where do you work]],tblCountries[[Actual]:[Mapping]],2,FALSE)</f>
        <v>UK</v>
      </c>
      <c r="L261" t="s">
        <v>13</v>
      </c>
      <c r="O261" s="10" t="str">
        <f>IF(ISERROR(FIND("1",tblSalaries[[#This Row],[How many hours of a day you work on Excel]])),"",1)</f>
        <v/>
      </c>
      <c r="P261" s="11" t="str">
        <f>IF(ISERROR(FIND("2",tblSalaries[[#This Row],[How many hours of a day you work on Excel]])),"",2)</f>
        <v/>
      </c>
      <c r="Q261" s="10" t="str">
        <f>IF(ISERROR(FIND("3",tblSalaries[[#This Row],[How many hours of a day you work on Excel]])),"",3)</f>
        <v/>
      </c>
      <c r="R261" s="10" t="str">
        <f>IF(ISERROR(FIND("4",tblSalaries[[#This Row],[How many hours of a day you work on Excel]])),"",4)</f>
        <v/>
      </c>
      <c r="S261" s="10" t="str">
        <f>IF(ISERROR(FIND("5",tblSalaries[[#This Row],[How many hours of a day you work on Excel]])),"",5)</f>
        <v/>
      </c>
      <c r="T261" s="10" t="str">
        <f>IF(ISERROR(FIND("6",tblSalaries[[#This Row],[How many hours of a day you work on Excel]])),"",6)</f>
        <v/>
      </c>
      <c r="U261" s="11" t="str">
        <f>IF(ISERROR(FIND("7",tblSalaries[[#This Row],[How many hours of a day you work on Excel]])),"",7)</f>
        <v/>
      </c>
      <c r="V261" s="11">
        <f>IF(ISERROR(FIND("8",tblSalaries[[#This Row],[How many hours of a day you work on Excel]])),"",8)</f>
        <v>8</v>
      </c>
      <c r="W261" s="11">
        <f>IF(MAX(tblSalaries[[#This Row],[1 hour]:[8 hours]])=0,#N/A,MAX(tblSalaries[[#This Row],[1 hour]:[8 hours]]))</f>
        <v>8</v>
      </c>
      <c r="X261" s="11">
        <f>IF(ISERROR(tblSalaries[[#This Row],[max h]]),1,tblSalaries[[#This Row],[Salary in USD]]/tblSalaries[[#This Row],[max h]]/260)</f>
        <v>21.217784431674978</v>
      </c>
      <c r="Y261" s="11">
        <f>IF(tblSalaries[[#This Row],[Years of Experience]]="",0,"0")</f>
        <v>0</v>
      </c>
      <c r="Z26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1" s="11">
        <f>IF(tblSalaries[[#This Row],[Salary in USD]]&lt;1000,1,0)</f>
        <v>0</v>
      </c>
      <c r="AB261" s="11">
        <f>IF(AND(tblSalaries[[#This Row],[Salary in USD]]&gt;1000,tblSalaries[[#This Row],[Salary in USD]]&lt;2000),1,0)</f>
        <v>0</v>
      </c>
    </row>
    <row r="262" spans="2:28" ht="15" customHeight="1">
      <c r="B262" t="s">
        <v>2265</v>
      </c>
      <c r="C262" s="1">
        <v>41055.047268518516</v>
      </c>
      <c r="D262" s="4">
        <v>73000</v>
      </c>
      <c r="E262">
        <v>73000</v>
      </c>
      <c r="F262" t="s">
        <v>6</v>
      </c>
      <c r="G262">
        <f>tblSalaries[[#This Row],[clean Salary (in local currency)]]*VLOOKUP(tblSalaries[[#This Row],[Currency]],tblXrate[],2,FALSE)</f>
        <v>73000</v>
      </c>
      <c r="H262" t="s">
        <v>333</v>
      </c>
      <c r="I262" t="s">
        <v>67</v>
      </c>
      <c r="J262" t="s">
        <v>15</v>
      </c>
      <c r="K262" t="str">
        <f>VLOOKUP(tblSalaries[[#This Row],[Where do you work]],tblCountries[[Actual]:[Mapping]],2,FALSE)</f>
        <v>USA</v>
      </c>
      <c r="L262" t="s">
        <v>9</v>
      </c>
      <c r="O262" s="10" t="str">
        <f>IF(ISERROR(FIND("1",tblSalaries[[#This Row],[How many hours of a day you work on Excel]])),"",1)</f>
        <v/>
      </c>
      <c r="P262" s="11" t="str">
        <f>IF(ISERROR(FIND("2",tblSalaries[[#This Row],[How many hours of a day you work on Excel]])),"",2)</f>
        <v/>
      </c>
      <c r="Q262" s="10" t="str">
        <f>IF(ISERROR(FIND("3",tblSalaries[[#This Row],[How many hours of a day you work on Excel]])),"",3)</f>
        <v/>
      </c>
      <c r="R262" s="10">
        <f>IF(ISERROR(FIND("4",tblSalaries[[#This Row],[How many hours of a day you work on Excel]])),"",4)</f>
        <v>4</v>
      </c>
      <c r="S262" s="10" t="str">
        <f>IF(ISERROR(FIND("5",tblSalaries[[#This Row],[How many hours of a day you work on Excel]])),"",5)</f>
        <v/>
      </c>
      <c r="T262" s="10">
        <f>IF(ISERROR(FIND("6",tblSalaries[[#This Row],[How many hours of a day you work on Excel]])),"",6)</f>
        <v>6</v>
      </c>
      <c r="U262" s="11" t="str">
        <f>IF(ISERROR(FIND("7",tblSalaries[[#This Row],[How many hours of a day you work on Excel]])),"",7)</f>
        <v/>
      </c>
      <c r="V262" s="11" t="str">
        <f>IF(ISERROR(FIND("8",tblSalaries[[#This Row],[How many hours of a day you work on Excel]])),"",8)</f>
        <v/>
      </c>
      <c r="W262" s="11">
        <f>IF(MAX(tblSalaries[[#This Row],[1 hour]:[8 hours]])=0,#N/A,MAX(tblSalaries[[#This Row],[1 hour]:[8 hours]]))</f>
        <v>6</v>
      </c>
      <c r="X262" s="11">
        <f>IF(ISERROR(tblSalaries[[#This Row],[max h]]),1,tblSalaries[[#This Row],[Salary in USD]]/tblSalaries[[#This Row],[max h]]/260)</f>
        <v>46.794871794871796</v>
      </c>
      <c r="Y262" s="11">
        <f>IF(tblSalaries[[#This Row],[Years of Experience]]="",0,"0")</f>
        <v>0</v>
      </c>
      <c r="Z26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2" s="11">
        <f>IF(tblSalaries[[#This Row],[Salary in USD]]&lt;1000,1,0)</f>
        <v>0</v>
      </c>
      <c r="AB262" s="11">
        <f>IF(AND(tblSalaries[[#This Row],[Salary in USD]]&gt;1000,tblSalaries[[#This Row],[Salary in USD]]&lt;2000),1,0)</f>
        <v>0</v>
      </c>
    </row>
    <row r="263" spans="2:28" ht="15" customHeight="1">
      <c r="B263" t="s">
        <v>2266</v>
      </c>
      <c r="C263" s="1">
        <v>41055.047442129631</v>
      </c>
      <c r="D263" s="4">
        <v>62400</v>
      </c>
      <c r="E263">
        <v>62400</v>
      </c>
      <c r="F263" t="s">
        <v>6</v>
      </c>
      <c r="G263">
        <f>tblSalaries[[#This Row],[clean Salary (in local currency)]]*VLOOKUP(tblSalaries[[#This Row],[Currency]],tblXrate[],2,FALSE)</f>
        <v>62400</v>
      </c>
      <c r="H263" t="s">
        <v>334</v>
      </c>
      <c r="I263" t="s">
        <v>310</v>
      </c>
      <c r="J263" t="s">
        <v>15</v>
      </c>
      <c r="K263" t="str">
        <f>VLOOKUP(tblSalaries[[#This Row],[Where do you work]],tblCountries[[Actual]:[Mapping]],2,FALSE)</f>
        <v>USA</v>
      </c>
      <c r="L263" t="s">
        <v>13</v>
      </c>
      <c r="O263" s="10" t="str">
        <f>IF(ISERROR(FIND("1",tblSalaries[[#This Row],[How many hours of a day you work on Excel]])),"",1)</f>
        <v/>
      </c>
      <c r="P263" s="11" t="str">
        <f>IF(ISERROR(FIND("2",tblSalaries[[#This Row],[How many hours of a day you work on Excel]])),"",2)</f>
        <v/>
      </c>
      <c r="Q263" s="10" t="str">
        <f>IF(ISERROR(FIND("3",tblSalaries[[#This Row],[How many hours of a day you work on Excel]])),"",3)</f>
        <v/>
      </c>
      <c r="R263" s="10" t="str">
        <f>IF(ISERROR(FIND("4",tblSalaries[[#This Row],[How many hours of a day you work on Excel]])),"",4)</f>
        <v/>
      </c>
      <c r="S263" s="10" t="str">
        <f>IF(ISERROR(FIND("5",tblSalaries[[#This Row],[How many hours of a day you work on Excel]])),"",5)</f>
        <v/>
      </c>
      <c r="T263" s="10" t="str">
        <f>IF(ISERROR(FIND("6",tblSalaries[[#This Row],[How many hours of a day you work on Excel]])),"",6)</f>
        <v/>
      </c>
      <c r="U263" s="11" t="str">
        <f>IF(ISERROR(FIND("7",tblSalaries[[#This Row],[How many hours of a day you work on Excel]])),"",7)</f>
        <v/>
      </c>
      <c r="V263" s="11">
        <f>IF(ISERROR(FIND("8",tblSalaries[[#This Row],[How many hours of a day you work on Excel]])),"",8)</f>
        <v>8</v>
      </c>
      <c r="W263" s="11">
        <f>IF(MAX(tblSalaries[[#This Row],[1 hour]:[8 hours]])=0,#N/A,MAX(tblSalaries[[#This Row],[1 hour]:[8 hours]]))</f>
        <v>8</v>
      </c>
      <c r="X263" s="11">
        <f>IF(ISERROR(tblSalaries[[#This Row],[max h]]),1,tblSalaries[[#This Row],[Salary in USD]]/tblSalaries[[#This Row],[max h]]/260)</f>
        <v>30</v>
      </c>
      <c r="Y263" s="11">
        <f>IF(tblSalaries[[#This Row],[Years of Experience]]="",0,"0")</f>
        <v>0</v>
      </c>
      <c r="Z26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3" s="11">
        <f>IF(tblSalaries[[#This Row],[Salary in USD]]&lt;1000,1,0)</f>
        <v>0</v>
      </c>
      <c r="AB263" s="11">
        <f>IF(AND(tblSalaries[[#This Row],[Salary in USD]]&gt;1000,tblSalaries[[#This Row],[Salary in USD]]&lt;2000),1,0)</f>
        <v>0</v>
      </c>
    </row>
    <row r="264" spans="2:28" ht="15" customHeight="1">
      <c r="B264" t="s">
        <v>2267</v>
      </c>
      <c r="C264" s="1">
        <v>41055.047465277778</v>
      </c>
      <c r="D264" s="4">
        <v>2300</v>
      </c>
      <c r="E264">
        <v>27600</v>
      </c>
      <c r="F264" t="s">
        <v>6</v>
      </c>
      <c r="G264">
        <f>tblSalaries[[#This Row],[clean Salary (in local currency)]]*VLOOKUP(tblSalaries[[#This Row],[Currency]],tblXrate[],2,FALSE)</f>
        <v>27600</v>
      </c>
      <c r="H264" t="s">
        <v>335</v>
      </c>
      <c r="I264" t="s">
        <v>356</v>
      </c>
      <c r="J264" t="s">
        <v>171</v>
      </c>
      <c r="K264" t="str">
        <f>VLOOKUP(tblSalaries[[#This Row],[Where do you work]],tblCountries[[Actual]:[Mapping]],2,FALSE)</f>
        <v>Singapore</v>
      </c>
      <c r="L264" t="s">
        <v>13</v>
      </c>
      <c r="O264" s="10" t="str">
        <f>IF(ISERROR(FIND("1",tblSalaries[[#This Row],[How many hours of a day you work on Excel]])),"",1)</f>
        <v/>
      </c>
      <c r="P264" s="11" t="str">
        <f>IF(ISERROR(FIND("2",tblSalaries[[#This Row],[How many hours of a day you work on Excel]])),"",2)</f>
        <v/>
      </c>
      <c r="Q264" s="10" t="str">
        <f>IF(ISERROR(FIND("3",tblSalaries[[#This Row],[How many hours of a day you work on Excel]])),"",3)</f>
        <v/>
      </c>
      <c r="R264" s="10" t="str">
        <f>IF(ISERROR(FIND("4",tblSalaries[[#This Row],[How many hours of a day you work on Excel]])),"",4)</f>
        <v/>
      </c>
      <c r="S264" s="10" t="str">
        <f>IF(ISERROR(FIND("5",tblSalaries[[#This Row],[How many hours of a day you work on Excel]])),"",5)</f>
        <v/>
      </c>
      <c r="T264" s="10" t="str">
        <f>IF(ISERROR(FIND("6",tblSalaries[[#This Row],[How many hours of a day you work on Excel]])),"",6)</f>
        <v/>
      </c>
      <c r="U264" s="11" t="str">
        <f>IF(ISERROR(FIND("7",tblSalaries[[#This Row],[How many hours of a day you work on Excel]])),"",7)</f>
        <v/>
      </c>
      <c r="V264" s="11">
        <f>IF(ISERROR(FIND("8",tblSalaries[[#This Row],[How many hours of a day you work on Excel]])),"",8)</f>
        <v>8</v>
      </c>
      <c r="W264" s="11">
        <f>IF(MAX(tblSalaries[[#This Row],[1 hour]:[8 hours]])=0,#N/A,MAX(tblSalaries[[#This Row],[1 hour]:[8 hours]]))</f>
        <v>8</v>
      </c>
      <c r="X264" s="11">
        <f>IF(ISERROR(tblSalaries[[#This Row],[max h]]),1,tblSalaries[[#This Row],[Salary in USD]]/tblSalaries[[#This Row],[max h]]/260)</f>
        <v>13.26923076923077</v>
      </c>
      <c r="Y264" s="11">
        <f>IF(tblSalaries[[#This Row],[Years of Experience]]="",0,"0")</f>
        <v>0</v>
      </c>
      <c r="Z26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4" s="11">
        <f>IF(tblSalaries[[#This Row],[Salary in USD]]&lt;1000,1,0)</f>
        <v>0</v>
      </c>
      <c r="AB264" s="11">
        <f>IF(AND(tblSalaries[[#This Row],[Salary in USD]]&gt;1000,tblSalaries[[#This Row],[Salary in USD]]&lt;2000),1,0)</f>
        <v>0</v>
      </c>
    </row>
    <row r="265" spans="2:28" ht="15" customHeight="1">
      <c r="B265" t="s">
        <v>2268</v>
      </c>
      <c r="C265" s="1">
        <v>41055.047627314816</v>
      </c>
      <c r="D265" s="4">
        <v>54000</v>
      </c>
      <c r="E265">
        <v>54000</v>
      </c>
      <c r="F265" t="s">
        <v>6</v>
      </c>
      <c r="G265">
        <f>tblSalaries[[#This Row],[clean Salary (in local currency)]]*VLOOKUP(tblSalaries[[#This Row],[Currency]],tblXrate[],2,FALSE)</f>
        <v>54000</v>
      </c>
      <c r="H265" t="s">
        <v>336</v>
      </c>
      <c r="I265" t="s">
        <v>52</v>
      </c>
      <c r="J265" t="s">
        <v>15</v>
      </c>
      <c r="K265" t="str">
        <f>VLOOKUP(tblSalaries[[#This Row],[Where do you work]],tblCountries[[Actual]:[Mapping]],2,FALSE)</f>
        <v>USA</v>
      </c>
      <c r="L265" t="s">
        <v>13</v>
      </c>
      <c r="O265" s="10" t="str">
        <f>IF(ISERROR(FIND("1",tblSalaries[[#This Row],[How many hours of a day you work on Excel]])),"",1)</f>
        <v/>
      </c>
      <c r="P265" s="11" t="str">
        <f>IF(ISERROR(FIND("2",tblSalaries[[#This Row],[How many hours of a day you work on Excel]])),"",2)</f>
        <v/>
      </c>
      <c r="Q265" s="10" t="str">
        <f>IF(ISERROR(FIND("3",tblSalaries[[#This Row],[How many hours of a day you work on Excel]])),"",3)</f>
        <v/>
      </c>
      <c r="R265" s="10" t="str">
        <f>IF(ISERROR(FIND("4",tblSalaries[[#This Row],[How many hours of a day you work on Excel]])),"",4)</f>
        <v/>
      </c>
      <c r="S265" s="10" t="str">
        <f>IF(ISERROR(FIND("5",tblSalaries[[#This Row],[How many hours of a day you work on Excel]])),"",5)</f>
        <v/>
      </c>
      <c r="T265" s="10" t="str">
        <f>IF(ISERROR(FIND("6",tblSalaries[[#This Row],[How many hours of a day you work on Excel]])),"",6)</f>
        <v/>
      </c>
      <c r="U265" s="11" t="str">
        <f>IF(ISERROR(FIND("7",tblSalaries[[#This Row],[How many hours of a day you work on Excel]])),"",7)</f>
        <v/>
      </c>
      <c r="V265" s="11">
        <f>IF(ISERROR(FIND("8",tblSalaries[[#This Row],[How many hours of a day you work on Excel]])),"",8)</f>
        <v>8</v>
      </c>
      <c r="W265" s="11">
        <f>IF(MAX(tblSalaries[[#This Row],[1 hour]:[8 hours]])=0,#N/A,MAX(tblSalaries[[#This Row],[1 hour]:[8 hours]]))</f>
        <v>8</v>
      </c>
      <c r="X265" s="11">
        <f>IF(ISERROR(tblSalaries[[#This Row],[max h]]),1,tblSalaries[[#This Row],[Salary in USD]]/tblSalaries[[#This Row],[max h]]/260)</f>
        <v>25.96153846153846</v>
      </c>
      <c r="Y265" s="11">
        <f>IF(tblSalaries[[#This Row],[Years of Experience]]="",0,"0")</f>
        <v>0</v>
      </c>
      <c r="Z26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5" s="11">
        <f>IF(tblSalaries[[#This Row],[Salary in USD]]&lt;1000,1,0)</f>
        <v>0</v>
      </c>
      <c r="AB265" s="11">
        <f>IF(AND(tblSalaries[[#This Row],[Salary in USD]]&gt;1000,tblSalaries[[#This Row],[Salary in USD]]&lt;2000),1,0)</f>
        <v>0</v>
      </c>
    </row>
    <row r="266" spans="2:28" ht="15" customHeight="1">
      <c r="B266" t="s">
        <v>2269</v>
      </c>
      <c r="C266" s="1">
        <v>41055.047673611109</v>
      </c>
      <c r="D266" s="4" t="s">
        <v>337</v>
      </c>
      <c r="E266">
        <v>276000</v>
      </c>
      <c r="F266" t="s">
        <v>40</v>
      </c>
      <c r="G266">
        <f>tblSalaries[[#This Row],[clean Salary (in local currency)]]*VLOOKUP(tblSalaries[[#This Row],[Currency]],tblXrate[],2,FALSE)</f>
        <v>4914.9850057341491</v>
      </c>
      <c r="H266" t="s">
        <v>256</v>
      </c>
      <c r="I266" t="s">
        <v>20</v>
      </c>
      <c r="J266" t="s">
        <v>8</v>
      </c>
      <c r="K266" t="str">
        <f>VLOOKUP(tblSalaries[[#This Row],[Where do you work]],tblCountries[[Actual]:[Mapping]],2,FALSE)</f>
        <v>India</v>
      </c>
      <c r="L266" t="s">
        <v>13</v>
      </c>
      <c r="O266" s="10" t="str">
        <f>IF(ISERROR(FIND("1",tblSalaries[[#This Row],[How many hours of a day you work on Excel]])),"",1)</f>
        <v/>
      </c>
      <c r="P266" s="11" t="str">
        <f>IF(ISERROR(FIND("2",tblSalaries[[#This Row],[How many hours of a day you work on Excel]])),"",2)</f>
        <v/>
      </c>
      <c r="Q266" s="10" t="str">
        <f>IF(ISERROR(FIND("3",tblSalaries[[#This Row],[How many hours of a day you work on Excel]])),"",3)</f>
        <v/>
      </c>
      <c r="R266" s="10" t="str">
        <f>IF(ISERROR(FIND("4",tblSalaries[[#This Row],[How many hours of a day you work on Excel]])),"",4)</f>
        <v/>
      </c>
      <c r="S266" s="10" t="str">
        <f>IF(ISERROR(FIND("5",tblSalaries[[#This Row],[How many hours of a day you work on Excel]])),"",5)</f>
        <v/>
      </c>
      <c r="T266" s="10" t="str">
        <f>IF(ISERROR(FIND("6",tblSalaries[[#This Row],[How many hours of a day you work on Excel]])),"",6)</f>
        <v/>
      </c>
      <c r="U266" s="11" t="str">
        <f>IF(ISERROR(FIND("7",tblSalaries[[#This Row],[How many hours of a day you work on Excel]])),"",7)</f>
        <v/>
      </c>
      <c r="V266" s="11">
        <f>IF(ISERROR(FIND("8",tblSalaries[[#This Row],[How many hours of a day you work on Excel]])),"",8)</f>
        <v>8</v>
      </c>
      <c r="W266" s="11">
        <f>IF(MAX(tblSalaries[[#This Row],[1 hour]:[8 hours]])=0,#N/A,MAX(tblSalaries[[#This Row],[1 hour]:[8 hours]]))</f>
        <v>8</v>
      </c>
      <c r="X266" s="11">
        <f>IF(ISERROR(tblSalaries[[#This Row],[max h]]),1,tblSalaries[[#This Row],[Salary in USD]]/tblSalaries[[#This Row],[max h]]/260)</f>
        <v>2.36297356044911</v>
      </c>
      <c r="Y266" s="11">
        <f>IF(tblSalaries[[#This Row],[Years of Experience]]="",0,"0")</f>
        <v>0</v>
      </c>
      <c r="Z26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6" s="11">
        <f>IF(tblSalaries[[#This Row],[Salary in USD]]&lt;1000,1,0)</f>
        <v>0</v>
      </c>
      <c r="AB266" s="11">
        <f>IF(AND(tblSalaries[[#This Row],[Salary in USD]]&gt;1000,tblSalaries[[#This Row],[Salary in USD]]&lt;2000),1,0)</f>
        <v>0</v>
      </c>
    </row>
    <row r="267" spans="2:28" ht="15" customHeight="1">
      <c r="B267" t="s">
        <v>2270</v>
      </c>
      <c r="C267" s="1">
        <v>41055.047708333332</v>
      </c>
      <c r="D267" s="4" t="s">
        <v>338</v>
      </c>
      <c r="E267">
        <v>77000</v>
      </c>
      <c r="F267" t="s">
        <v>6</v>
      </c>
      <c r="G267">
        <f>tblSalaries[[#This Row],[clean Salary (in local currency)]]*VLOOKUP(tblSalaries[[#This Row],[Currency]],tblXrate[],2,FALSE)</f>
        <v>77000</v>
      </c>
      <c r="H267" t="s">
        <v>339</v>
      </c>
      <c r="I267" t="s">
        <v>310</v>
      </c>
      <c r="J267" t="s">
        <v>15</v>
      </c>
      <c r="K267" t="str">
        <f>VLOOKUP(tblSalaries[[#This Row],[Where do you work]],tblCountries[[Actual]:[Mapping]],2,FALSE)</f>
        <v>USA</v>
      </c>
      <c r="L267" t="s">
        <v>9</v>
      </c>
      <c r="O267" s="10" t="str">
        <f>IF(ISERROR(FIND("1",tblSalaries[[#This Row],[How many hours of a day you work on Excel]])),"",1)</f>
        <v/>
      </c>
      <c r="P267" s="11" t="str">
        <f>IF(ISERROR(FIND("2",tblSalaries[[#This Row],[How many hours of a day you work on Excel]])),"",2)</f>
        <v/>
      </c>
      <c r="Q267" s="10" t="str">
        <f>IF(ISERROR(FIND("3",tblSalaries[[#This Row],[How many hours of a day you work on Excel]])),"",3)</f>
        <v/>
      </c>
      <c r="R267" s="10">
        <f>IF(ISERROR(FIND("4",tblSalaries[[#This Row],[How many hours of a day you work on Excel]])),"",4)</f>
        <v>4</v>
      </c>
      <c r="S267" s="10" t="str">
        <f>IF(ISERROR(FIND("5",tblSalaries[[#This Row],[How many hours of a day you work on Excel]])),"",5)</f>
        <v/>
      </c>
      <c r="T267" s="10">
        <f>IF(ISERROR(FIND("6",tblSalaries[[#This Row],[How many hours of a day you work on Excel]])),"",6)</f>
        <v>6</v>
      </c>
      <c r="U267" s="11" t="str">
        <f>IF(ISERROR(FIND("7",tblSalaries[[#This Row],[How many hours of a day you work on Excel]])),"",7)</f>
        <v/>
      </c>
      <c r="V267" s="11" t="str">
        <f>IF(ISERROR(FIND("8",tblSalaries[[#This Row],[How many hours of a day you work on Excel]])),"",8)</f>
        <v/>
      </c>
      <c r="W267" s="11">
        <f>IF(MAX(tblSalaries[[#This Row],[1 hour]:[8 hours]])=0,#N/A,MAX(tblSalaries[[#This Row],[1 hour]:[8 hours]]))</f>
        <v>6</v>
      </c>
      <c r="X267" s="11">
        <f>IF(ISERROR(tblSalaries[[#This Row],[max h]]),1,tblSalaries[[#This Row],[Salary in USD]]/tblSalaries[[#This Row],[max h]]/260)</f>
        <v>49.358974358974365</v>
      </c>
      <c r="Y267" s="11">
        <f>IF(tblSalaries[[#This Row],[Years of Experience]]="",0,"0")</f>
        <v>0</v>
      </c>
      <c r="Z26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7" s="11">
        <f>IF(tblSalaries[[#This Row],[Salary in USD]]&lt;1000,1,0)</f>
        <v>0</v>
      </c>
      <c r="AB267" s="11">
        <f>IF(AND(tblSalaries[[#This Row],[Salary in USD]]&gt;1000,tblSalaries[[#This Row],[Salary in USD]]&lt;2000),1,0)</f>
        <v>0</v>
      </c>
    </row>
    <row r="268" spans="2:28" ht="15" customHeight="1">
      <c r="B268" t="s">
        <v>2271</v>
      </c>
      <c r="C268" s="1">
        <v>41055.04792824074</v>
      </c>
      <c r="D268" s="4">
        <v>76000</v>
      </c>
      <c r="E268">
        <v>76000</v>
      </c>
      <c r="F268" t="s">
        <v>6</v>
      </c>
      <c r="G268">
        <f>tblSalaries[[#This Row],[clean Salary (in local currency)]]*VLOOKUP(tblSalaries[[#This Row],[Currency]],tblXrate[],2,FALSE)</f>
        <v>76000</v>
      </c>
      <c r="H268" t="s">
        <v>340</v>
      </c>
      <c r="I268" t="s">
        <v>52</v>
      </c>
      <c r="J268" t="s">
        <v>15</v>
      </c>
      <c r="K268" t="str">
        <f>VLOOKUP(tblSalaries[[#This Row],[Where do you work]],tblCountries[[Actual]:[Mapping]],2,FALSE)</f>
        <v>USA</v>
      </c>
      <c r="L268" t="s">
        <v>13</v>
      </c>
      <c r="O268" s="10" t="str">
        <f>IF(ISERROR(FIND("1",tblSalaries[[#This Row],[How many hours of a day you work on Excel]])),"",1)</f>
        <v/>
      </c>
      <c r="P268" s="11" t="str">
        <f>IF(ISERROR(FIND("2",tblSalaries[[#This Row],[How many hours of a day you work on Excel]])),"",2)</f>
        <v/>
      </c>
      <c r="Q268" s="10" t="str">
        <f>IF(ISERROR(FIND("3",tblSalaries[[#This Row],[How many hours of a day you work on Excel]])),"",3)</f>
        <v/>
      </c>
      <c r="R268" s="10" t="str">
        <f>IF(ISERROR(FIND("4",tblSalaries[[#This Row],[How many hours of a day you work on Excel]])),"",4)</f>
        <v/>
      </c>
      <c r="S268" s="10" t="str">
        <f>IF(ISERROR(FIND("5",tblSalaries[[#This Row],[How many hours of a day you work on Excel]])),"",5)</f>
        <v/>
      </c>
      <c r="T268" s="10" t="str">
        <f>IF(ISERROR(FIND("6",tblSalaries[[#This Row],[How many hours of a day you work on Excel]])),"",6)</f>
        <v/>
      </c>
      <c r="U268" s="11" t="str">
        <f>IF(ISERROR(FIND("7",tblSalaries[[#This Row],[How many hours of a day you work on Excel]])),"",7)</f>
        <v/>
      </c>
      <c r="V268" s="11">
        <f>IF(ISERROR(FIND("8",tblSalaries[[#This Row],[How many hours of a day you work on Excel]])),"",8)</f>
        <v>8</v>
      </c>
      <c r="W268" s="11">
        <f>IF(MAX(tblSalaries[[#This Row],[1 hour]:[8 hours]])=0,#N/A,MAX(tblSalaries[[#This Row],[1 hour]:[8 hours]]))</f>
        <v>8</v>
      </c>
      <c r="X268" s="11">
        <f>IF(ISERROR(tblSalaries[[#This Row],[max h]]),1,tblSalaries[[#This Row],[Salary in USD]]/tblSalaries[[#This Row],[max h]]/260)</f>
        <v>36.53846153846154</v>
      </c>
      <c r="Y268" s="11">
        <f>IF(tblSalaries[[#This Row],[Years of Experience]]="",0,"0")</f>
        <v>0</v>
      </c>
      <c r="Z26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8" s="11">
        <f>IF(tblSalaries[[#This Row],[Salary in USD]]&lt;1000,1,0)</f>
        <v>0</v>
      </c>
      <c r="AB268" s="11">
        <f>IF(AND(tblSalaries[[#This Row],[Salary in USD]]&gt;1000,tblSalaries[[#This Row],[Salary in USD]]&lt;2000),1,0)</f>
        <v>0</v>
      </c>
    </row>
    <row r="269" spans="2:28" ht="15" customHeight="1">
      <c r="B269" t="s">
        <v>2272</v>
      </c>
      <c r="C269" s="1">
        <v>41055.04828703704</v>
      </c>
      <c r="D269" s="4">
        <v>103000</v>
      </c>
      <c r="E269">
        <v>103000</v>
      </c>
      <c r="F269" t="s">
        <v>6</v>
      </c>
      <c r="G269">
        <f>tblSalaries[[#This Row],[clean Salary (in local currency)]]*VLOOKUP(tblSalaries[[#This Row],[Currency]],tblXrate[],2,FALSE)</f>
        <v>103000</v>
      </c>
      <c r="H269" t="s">
        <v>341</v>
      </c>
      <c r="I269" t="s">
        <v>4001</v>
      </c>
      <c r="J269" t="s">
        <v>15</v>
      </c>
      <c r="K269" t="str">
        <f>VLOOKUP(tblSalaries[[#This Row],[Where do you work]],tblCountries[[Actual]:[Mapping]],2,FALSE)</f>
        <v>USA</v>
      </c>
      <c r="L269" t="s">
        <v>18</v>
      </c>
      <c r="O269" s="10" t="str">
        <f>IF(ISERROR(FIND("1",tblSalaries[[#This Row],[How many hours of a day you work on Excel]])),"",1)</f>
        <v/>
      </c>
      <c r="P269" s="11">
        <f>IF(ISERROR(FIND("2",tblSalaries[[#This Row],[How many hours of a day you work on Excel]])),"",2)</f>
        <v>2</v>
      </c>
      <c r="Q269" s="10">
        <f>IF(ISERROR(FIND("3",tblSalaries[[#This Row],[How many hours of a day you work on Excel]])),"",3)</f>
        <v>3</v>
      </c>
      <c r="R269" s="10" t="str">
        <f>IF(ISERROR(FIND("4",tblSalaries[[#This Row],[How many hours of a day you work on Excel]])),"",4)</f>
        <v/>
      </c>
      <c r="S269" s="10" t="str">
        <f>IF(ISERROR(FIND("5",tblSalaries[[#This Row],[How many hours of a day you work on Excel]])),"",5)</f>
        <v/>
      </c>
      <c r="T269" s="10" t="str">
        <f>IF(ISERROR(FIND("6",tblSalaries[[#This Row],[How many hours of a day you work on Excel]])),"",6)</f>
        <v/>
      </c>
      <c r="U269" s="11" t="str">
        <f>IF(ISERROR(FIND("7",tblSalaries[[#This Row],[How many hours of a day you work on Excel]])),"",7)</f>
        <v/>
      </c>
      <c r="V269" s="11" t="str">
        <f>IF(ISERROR(FIND("8",tblSalaries[[#This Row],[How many hours of a day you work on Excel]])),"",8)</f>
        <v/>
      </c>
      <c r="W269" s="11">
        <f>IF(MAX(tblSalaries[[#This Row],[1 hour]:[8 hours]])=0,#N/A,MAX(tblSalaries[[#This Row],[1 hour]:[8 hours]]))</f>
        <v>3</v>
      </c>
      <c r="X269" s="11">
        <f>IF(ISERROR(tblSalaries[[#This Row],[max h]]),1,tblSalaries[[#This Row],[Salary in USD]]/tblSalaries[[#This Row],[max h]]/260)</f>
        <v>132.05128205128207</v>
      </c>
      <c r="Y269" s="11">
        <f>IF(tblSalaries[[#This Row],[Years of Experience]]="",0,"0")</f>
        <v>0</v>
      </c>
      <c r="Z26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69" s="11">
        <f>IF(tblSalaries[[#This Row],[Salary in USD]]&lt;1000,1,0)</f>
        <v>0</v>
      </c>
      <c r="AB269" s="11">
        <f>IF(AND(tblSalaries[[#This Row],[Salary in USD]]&gt;1000,tblSalaries[[#This Row],[Salary in USD]]&lt;2000),1,0)</f>
        <v>0</v>
      </c>
    </row>
    <row r="270" spans="2:28" ht="15" customHeight="1">
      <c r="B270" t="s">
        <v>2273</v>
      </c>
      <c r="C270" s="1">
        <v>41055.048310185186</v>
      </c>
      <c r="D270" s="4">
        <v>7600</v>
      </c>
      <c r="E270">
        <v>7600</v>
      </c>
      <c r="F270" t="s">
        <v>6</v>
      </c>
      <c r="G270">
        <f>tblSalaries[[#This Row],[clean Salary (in local currency)]]*VLOOKUP(tblSalaries[[#This Row],[Currency]],tblXrate[],2,FALSE)</f>
        <v>7600</v>
      </c>
      <c r="H270" t="s">
        <v>342</v>
      </c>
      <c r="I270" t="s">
        <v>67</v>
      </c>
      <c r="J270" t="s">
        <v>27</v>
      </c>
      <c r="K270" t="str">
        <f>VLOOKUP(tblSalaries[[#This Row],[Where do you work]],tblCountries[[Actual]:[Mapping]],2,FALSE)</f>
        <v>Ukraine</v>
      </c>
      <c r="L270" t="s">
        <v>25</v>
      </c>
      <c r="O270" s="10">
        <f>IF(ISERROR(FIND("1",tblSalaries[[#This Row],[How many hours of a day you work on Excel]])),"",1)</f>
        <v>1</v>
      </c>
      <c r="P270" s="11">
        <f>IF(ISERROR(FIND("2",tblSalaries[[#This Row],[How many hours of a day you work on Excel]])),"",2)</f>
        <v>2</v>
      </c>
      <c r="Q270" s="10" t="str">
        <f>IF(ISERROR(FIND("3",tblSalaries[[#This Row],[How many hours of a day you work on Excel]])),"",3)</f>
        <v/>
      </c>
      <c r="R270" s="10" t="str">
        <f>IF(ISERROR(FIND("4",tblSalaries[[#This Row],[How many hours of a day you work on Excel]])),"",4)</f>
        <v/>
      </c>
      <c r="S270" s="10" t="str">
        <f>IF(ISERROR(FIND("5",tblSalaries[[#This Row],[How many hours of a day you work on Excel]])),"",5)</f>
        <v/>
      </c>
      <c r="T270" s="10" t="str">
        <f>IF(ISERROR(FIND("6",tblSalaries[[#This Row],[How many hours of a day you work on Excel]])),"",6)</f>
        <v/>
      </c>
      <c r="U270" s="11" t="str">
        <f>IF(ISERROR(FIND("7",tblSalaries[[#This Row],[How many hours of a day you work on Excel]])),"",7)</f>
        <v/>
      </c>
      <c r="V270" s="11" t="str">
        <f>IF(ISERROR(FIND("8",tblSalaries[[#This Row],[How many hours of a day you work on Excel]])),"",8)</f>
        <v/>
      </c>
      <c r="W270" s="11">
        <f>IF(MAX(tblSalaries[[#This Row],[1 hour]:[8 hours]])=0,#N/A,MAX(tblSalaries[[#This Row],[1 hour]:[8 hours]]))</f>
        <v>2</v>
      </c>
      <c r="X270" s="11">
        <f>IF(ISERROR(tblSalaries[[#This Row],[max h]]),1,tblSalaries[[#This Row],[Salary in USD]]/tblSalaries[[#This Row],[max h]]/260)</f>
        <v>14.615384615384615</v>
      </c>
      <c r="Y270" s="11">
        <f>IF(tblSalaries[[#This Row],[Years of Experience]]="",0,"0")</f>
        <v>0</v>
      </c>
      <c r="Z27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0" s="11">
        <f>IF(tblSalaries[[#This Row],[Salary in USD]]&lt;1000,1,0)</f>
        <v>0</v>
      </c>
      <c r="AB270" s="11">
        <f>IF(AND(tblSalaries[[#This Row],[Salary in USD]]&gt;1000,tblSalaries[[#This Row],[Salary in USD]]&lt;2000),1,0)</f>
        <v>0</v>
      </c>
    </row>
    <row r="271" spans="2:28" ht="15" customHeight="1">
      <c r="B271" t="s">
        <v>2274</v>
      </c>
      <c r="C271" s="1">
        <v>41055.048564814817</v>
      </c>
      <c r="D271" s="4">
        <v>40000</v>
      </c>
      <c r="E271">
        <v>40000</v>
      </c>
      <c r="F271" t="s">
        <v>6</v>
      </c>
      <c r="G271">
        <f>tblSalaries[[#This Row],[clean Salary (in local currency)]]*VLOOKUP(tblSalaries[[#This Row],[Currency]],tblXrate[],2,FALSE)</f>
        <v>40000</v>
      </c>
      <c r="H271" t="s">
        <v>343</v>
      </c>
      <c r="I271" t="s">
        <v>20</v>
      </c>
      <c r="J271" t="s">
        <v>15</v>
      </c>
      <c r="K271" t="str">
        <f>VLOOKUP(tblSalaries[[#This Row],[Where do you work]],tblCountries[[Actual]:[Mapping]],2,FALSE)</f>
        <v>USA</v>
      </c>
      <c r="L271" t="s">
        <v>9</v>
      </c>
      <c r="O271" s="10" t="str">
        <f>IF(ISERROR(FIND("1",tblSalaries[[#This Row],[How many hours of a day you work on Excel]])),"",1)</f>
        <v/>
      </c>
      <c r="P271" s="11" t="str">
        <f>IF(ISERROR(FIND("2",tblSalaries[[#This Row],[How many hours of a day you work on Excel]])),"",2)</f>
        <v/>
      </c>
      <c r="Q271" s="10" t="str">
        <f>IF(ISERROR(FIND("3",tblSalaries[[#This Row],[How many hours of a day you work on Excel]])),"",3)</f>
        <v/>
      </c>
      <c r="R271" s="10">
        <f>IF(ISERROR(FIND("4",tblSalaries[[#This Row],[How many hours of a day you work on Excel]])),"",4)</f>
        <v>4</v>
      </c>
      <c r="S271" s="10" t="str">
        <f>IF(ISERROR(FIND("5",tblSalaries[[#This Row],[How many hours of a day you work on Excel]])),"",5)</f>
        <v/>
      </c>
      <c r="T271" s="10">
        <f>IF(ISERROR(FIND("6",tblSalaries[[#This Row],[How many hours of a day you work on Excel]])),"",6)</f>
        <v>6</v>
      </c>
      <c r="U271" s="11" t="str">
        <f>IF(ISERROR(FIND("7",tblSalaries[[#This Row],[How many hours of a day you work on Excel]])),"",7)</f>
        <v/>
      </c>
      <c r="V271" s="11" t="str">
        <f>IF(ISERROR(FIND("8",tblSalaries[[#This Row],[How many hours of a day you work on Excel]])),"",8)</f>
        <v/>
      </c>
      <c r="W271" s="11">
        <f>IF(MAX(tblSalaries[[#This Row],[1 hour]:[8 hours]])=0,#N/A,MAX(tblSalaries[[#This Row],[1 hour]:[8 hours]]))</f>
        <v>6</v>
      </c>
      <c r="X271" s="11">
        <f>IF(ISERROR(tblSalaries[[#This Row],[max h]]),1,tblSalaries[[#This Row],[Salary in USD]]/tblSalaries[[#This Row],[max h]]/260)</f>
        <v>25.641025641025642</v>
      </c>
      <c r="Y271" s="11">
        <f>IF(tblSalaries[[#This Row],[Years of Experience]]="",0,"0")</f>
        <v>0</v>
      </c>
      <c r="Z27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1" s="11">
        <f>IF(tblSalaries[[#This Row],[Salary in USD]]&lt;1000,1,0)</f>
        <v>0</v>
      </c>
      <c r="AB271" s="11">
        <f>IF(AND(tblSalaries[[#This Row],[Salary in USD]]&gt;1000,tblSalaries[[#This Row],[Salary in USD]]&lt;2000),1,0)</f>
        <v>0</v>
      </c>
    </row>
    <row r="272" spans="2:28" ht="15" customHeight="1">
      <c r="B272" t="s">
        <v>2275</v>
      </c>
      <c r="C272" s="1">
        <v>41055.048842592594</v>
      </c>
      <c r="D272" s="4">
        <v>80000</v>
      </c>
      <c r="E272">
        <v>80000</v>
      </c>
      <c r="F272" t="s">
        <v>6</v>
      </c>
      <c r="G272">
        <f>tblSalaries[[#This Row],[clean Salary (in local currency)]]*VLOOKUP(tblSalaries[[#This Row],[Currency]],tblXrate[],2,FALSE)</f>
        <v>80000</v>
      </c>
      <c r="H272" t="s">
        <v>344</v>
      </c>
      <c r="I272" t="s">
        <v>4001</v>
      </c>
      <c r="J272" t="s">
        <v>15</v>
      </c>
      <c r="K272" t="str">
        <f>VLOOKUP(tblSalaries[[#This Row],[Where do you work]],tblCountries[[Actual]:[Mapping]],2,FALSE)</f>
        <v>USA</v>
      </c>
      <c r="L272" t="s">
        <v>18</v>
      </c>
      <c r="O272" s="10" t="str">
        <f>IF(ISERROR(FIND("1",tblSalaries[[#This Row],[How many hours of a day you work on Excel]])),"",1)</f>
        <v/>
      </c>
      <c r="P272" s="11">
        <f>IF(ISERROR(FIND("2",tblSalaries[[#This Row],[How many hours of a day you work on Excel]])),"",2)</f>
        <v>2</v>
      </c>
      <c r="Q272" s="10">
        <f>IF(ISERROR(FIND("3",tblSalaries[[#This Row],[How many hours of a day you work on Excel]])),"",3)</f>
        <v>3</v>
      </c>
      <c r="R272" s="10" t="str">
        <f>IF(ISERROR(FIND("4",tblSalaries[[#This Row],[How many hours of a day you work on Excel]])),"",4)</f>
        <v/>
      </c>
      <c r="S272" s="10" t="str">
        <f>IF(ISERROR(FIND("5",tblSalaries[[#This Row],[How many hours of a day you work on Excel]])),"",5)</f>
        <v/>
      </c>
      <c r="T272" s="10" t="str">
        <f>IF(ISERROR(FIND("6",tblSalaries[[#This Row],[How many hours of a day you work on Excel]])),"",6)</f>
        <v/>
      </c>
      <c r="U272" s="11" t="str">
        <f>IF(ISERROR(FIND("7",tblSalaries[[#This Row],[How many hours of a day you work on Excel]])),"",7)</f>
        <v/>
      </c>
      <c r="V272" s="11" t="str">
        <f>IF(ISERROR(FIND("8",tblSalaries[[#This Row],[How many hours of a day you work on Excel]])),"",8)</f>
        <v/>
      </c>
      <c r="W272" s="11">
        <f>IF(MAX(tblSalaries[[#This Row],[1 hour]:[8 hours]])=0,#N/A,MAX(tblSalaries[[#This Row],[1 hour]:[8 hours]]))</f>
        <v>3</v>
      </c>
      <c r="X272" s="11">
        <f>IF(ISERROR(tblSalaries[[#This Row],[max h]]),1,tblSalaries[[#This Row],[Salary in USD]]/tblSalaries[[#This Row],[max h]]/260)</f>
        <v>102.56410256410257</v>
      </c>
      <c r="Y272" s="11">
        <f>IF(tblSalaries[[#This Row],[Years of Experience]]="",0,"0")</f>
        <v>0</v>
      </c>
      <c r="Z27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2" s="11">
        <f>IF(tblSalaries[[#This Row],[Salary in USD]]&lt;1000,1,0)</f>
        <v>0</v>
      </c>
      <c r="AB272" s="11">
        <f>IF(AND(tblSalaries[[#This Row],[Salary in USD]]&gt;1000,tblSalaries[[#This Row],[Salary in USD]]&lt;2000),1,0)</f>
        <v>0</v>
      </c>
    </row>
    <row r="273" spans="2:28" ht="15" customHeight="1">
      <c r="B273" t="s">
        <v>2276</v>
      </c>
      <c r="C273" s="1">
        <v>41055.048888888887</v>
      </c>
      <c r="D273" s="4">
        <v>55000</v>
      </c>
      <c r="E273">
        <v>55000</v>
      </c>
      <c r="F273" t="s">
        <v>6</v>
      </c>
      <c r="G273">
        <f>tblSalaries[[#This Row],[clean Salary (in local currency)]]*VLOOKUP(tblSalaries[[#This Row],[Currency]],tblXrate[],2,FALSE)</f>
        <v>55000</v>
      </c>
      <c r="H273" t="s">
        <v>214</v>
      </c>
      <c r="I273" t="s">
        <v>20</v>
      </c>
      <c r="J273" t="s">
        <v>15</v>
      </c>
      <c r="K273" t="str">
        <f>VLOOKUP(tblSalaries[[#This Row],[Where do you work]],tblCountries[[Actual]:[Mapping]],2,FALSE)</f>
        <v>USA</v>
      </c>
      <c r="L273" t="s">
        <v>13</v>
      </c>
      <c r="O273" s="10" t="str">
        <f>IF(ISERROR(FIND("1",tblSalaries[[#This Row],[How many hours of a day you work on Excel]])),"",1)</f>
        <v/>
      </c>
      <c r="P273" s="11" t="str">
        <f>IF(ISERROR(FIND("2",tblSalaries[[#This Row],[How many hours of a day you work on Excel]])),"",2)</f>
        <v/>
      </c>
      <c r="Q273" s="10" t="str">
        <f>IF(ISERROR(FIND("3",tblSalaries[[#This Row],[How many hours of a day you work on Excel]])),"",3)</f>
        <v/>
      </c>
      <c r="R273" s="10" t="str">
        <f>IF(ISERROR(FIND("4",tblSalaries[[#This Row],[How many hours of a day you work on Excel]])),"",4)</f>
        <v/>
      </c>
      <c r="S273" s="10" t="str">
        <f>IF(ISERROR(FIND("5",tblSalaries[[#This Row],[How many hours of a day you work on Excel]])),"",5)</f>
        <v/>
      </c>
      <c r="T273" s="10" t="str">
        <f>IF(ISERROR(FIND("6",tblSalaries[[#This Row],[How many hours of a day you work on Excel]])),"",6)</f>
        <v/>
      </c>
      <c r="U273" s="11" t="str">
        <f>IF(ISERROR(FIND("7",tblSalaries[[#This Row],[How many hours of a day you work on Excel]])),"",7)</f>
        <v/>
      </c>
      <c r="V273" s="11">
        <f>IF(ISERROR(FIND("8",tblSalaries[[#This Row],[How many hours of a day you work on Excel]])),"",8)</f>
        <v>8</v>
      </c>
      <c r="W273" s="11">
        <f>IF(MAX(tblSalaries[[#This Row],[1 hour]:[8 hours]])=0,#N/A,MAX(tblSalaries[[#This Row],[1 hour]:[8 hours]]))</f>
        <v>8</v>
      </c>
      <c r="X273" s="11">
        <f>IF(ISERROR(tblSalaries[[#This Row],[max h]]),1,tblSalaries[[#This Row],[Salary in USD]]/tblSalaries[[#This Row],[max h]]/260)</f>
        <v>26.442307692307693</v>
      </c>
      <c r="Y273" s="11">
        <f>IF(tblSalaries[[#This Row],[Years of Experience]]="",0,"0")</f>
        <v>0</v>
      </c>
      <c r="Z27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3" s="11">
        <f>IF(tblSalaries[[#This Row],[Salary in USD]]&lt;1000,1,0)</f>
        <v>0</v>
      </c>
      <c r="AB273" s="11">
        <f>IF(AND(tblSalaries[[#This Row],[Salary in USD]]&gt;1000,tblSalaries[[#This Row],[Salary in USD]]&lt;2000),1,0)</f>
        <v>0</v>
      </c>
    </row>
    <row r="274" spans="2:28" ht="15" customHeight="1">
      <c r="B274" t="s">
        <v>2277</v>
      </c>
      <c r="C274" s="1">
        <v>41055.049247685187</v>
      </c>
      <c r="D274" s="4">
        <v>99000</v>
      </c>
      <c r="E274">
        <v>99000</v>
      </c>
      <c r="F274" t="s">
        <v>6</v>
      </c>
      <c r="G274">
        <f>tblSalaries[[#This Row],[clean Salary (in local currency)]]*VLOOKUP(tblSalaries[[#This Row],[Currency]],tblXrate[],2,FALSE)</f>
        <v>99000</v>
      </c>
      <c r="H274" t="s">
        <v>207</v>
      </c>
      <c r="I274" t="s">
        <v>20</v>
      </c>
      <c r="J274" t="s">
        <v>15</v>
      </c>
      <c r="K274" t="str">
        <f>VLOOKUP(tblSalaries[[#This Row],[Where do you work]],tblCountries[[Actual]:[Mapping]],2,FALSE)</f>
        <v>USA</v>
      </c>
      <c r="L274" t="s">
        <v>18</v>
      </c>
      <c r="O274" s="10" t="str">
        <f>IF(ISERROR(FIND("1",tblSalaries[[#This Row],[How many hours of a day you work on Excel]])),"",1)</f>
        <v/>
      </c>
      <c r="P274" s="11">
        <f>IF(ISERROR(FIND("2",tblSalaries[[#This Row],[How many hours of a day you work on Excel]])),"",2)</f>
        <v>2</v>
      </c>
      <c r="Q274" s="10">
        <f>IF(ISERROR(FIND("3",tblSalaries[[#This Row],[How many hours of a day you work on Excel]])),"",3)</f>
        <v>3</v>
      </c>
      <c r="R274" s="10" t="str">
        <f>IF(ISERROR(FIND("4",tblSalaries[[#This Row],[How many hours of a day you work on Excel]])),"",4)</f>
        <v/>
      </c>
      <c r="S274" s="10" t="str">
        <f>IF(ISERROR(FIND("5",tblSalaries[[#This Row],[How many hours of a day you work on Excel]])),"",5)</f>
        <v/>
      </c>
      <c r="T274" s="10" t="str">
        <f>IF(ISERROR(FIND("6",tblSalaries[[#This Row],[How many hours of a day you work on Excel]])),"",6)</f>
        <v/>
      </c>
      <c r="U274" s="11" t="str">
        <f>IF(ISERROR(FIND("7",tblSalaries[[#This Row],[How many hours of a day you work on Excel]])),"",7)</f>
        <v/>
      </c>
      <c r="V274" s="11" t="str">
        <f>IF(ISERROR(FIND("8",tblSalaries[[#This Row],[How many hours of a day you work on Excel]])),"",8)</f>
        <v/>
      </c>
      <c r="W274" s="11">
        <f>IF(MAX(tblSalaries[[#This Row],[1 hour]:[8 hours]])=0,#N/A,MAX(tblSalaries[[#This Row],[1 hour]:[8 hours]]))</f>
        <v>3</v>
      </c>
      <c r="X274" s="11">
        <f>IF(ISERROR(tblSalaries[[#This Row],[max h]]),1,tblSalaries[[#This Row],[Salary in USD]]/tblSalaries[[#This Row],[max h]]/260)</f>
        <v>126.92307692307692</v>
      </c>
      <c r="Y274" s="11">
        <f>IF(tblSalaries[[#This Row],[Years of Experience]]="",0,"0")</f>
        <v>0</v>
      </c>
      <c r="Z27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4" s="11">
        <f>IF(tblSalaries[[#This Row],[Salary in USD]]&lt;1000,1,0)</f>
        <v>0</v>
      </c>
      <c r="AB274" s="11">
        <f>IF(AND(tblSalaries[[#This Row],[Salary in USD]]&gt;1000,tblSalaries[[#This Row],[Salary in USD]]&lt;2000),1,0)</f>
        <v>0</v>
      </c>
    </row>
    <row r="275" spans="2:28" ht="15" customHeight="1">
      <c r="B275" t="s">
        <v>2278</v>
      </c>
      <c r="C275" s="1">
        <v>41055.049259259256</v>
      </c>
      <c r="D275" s="4" t="s">
        <v>345</v>
      </c>
      <c r="E275">
        <v>420000</v>
      </c>
      <c r="F275" t="s">
        <v>3951</v>
      </c>
      <c r="G275">
        <f>tblSalaries[[#This Row],[clean Salary (in local currency)]]*VLOOKUP(tblSalaries[[#This Row],[Currency]],tblXrate[],2,FALSE)</f>
        <v>9956.1219482708348</v>
      </c>
      <c r="H275" t="s">
        <v>346</v>
      </c>
      <c r="I275" t="s">
        <v>52</v>
      </c>
      <c r="J275" t="s">
        <v>347</v>
      </c>
      <c r="K275" t="str">
        <f>VLOOKUP(tblSalaries[[#This Row],[Where do you work]],tblCountries[[Actual]:[Mapping]],2,FALSE)</f>
        <v>Philippines</v>
      </c>
      <c r="L275" t="s">
        <v>9</v>
      </c>
      <c r="O275" s="10" t="str">
        <f>IF(ISERROR(FIND("1",tblSalaries[[#This Row],[How many hours of a day you work on Excel]])),"",1)</f>
        <v/>
      </c>
      <c r="P275" s="11" t="str">
        <f>IF(ISERROR(FIND("2",tblSalaries[[#This Row],[How many hours of a day you work on Excel]])),"",2)</f>
        <v/>
      </c>
      <c r="Q275" s="10" t="str">
        <f>IF(ISERROR(FIND("3",tblSalaries[[#This Row],[How many hours of a day you work on Excel]])),"",3)</f>
        <v/>
      </c>
      <c r="R275" s="10">
        <f>IF(ISERROR(FIND("4",tblSalaries[[#This Row],[How many hours of a day you work on Excel]])),"",4)</f>
        <v>4</v>
      </c>
      <c r="S275" s="10" t="str">
        <f>IF(ISERROR(FIND("5",tblSalaries[[#This Row],[How many hours of a day you work on Excel]])),"",5)</f>
        <v/>
      </c>
      <c r="T275" s="10">
        <f>IF(ISERROR(FIND("6",tblSalaries[[#This Row],[How many hours of a day you work on Excel]])),"",6)</f>
        <v>6</v>
      </c>
      <c r="U275" s="11" t="str">
        <f>IF(ISERROR(FIND("7",tblSalaries[[#This Row],[How many hours of a day you work on Excel]])),"",7)</f>
        <v/>
      </c>
      <c r="V275" s="11" t="str">
        <f>IF(ISERROR(FIND("8",tblSalaries[[#This Row],[How many hours of a day you work on Excel]])),"",8)</f>
        <v/>
      </c>
      <c r="W275" s="11">
        <f>IF(MAX(tblSalaries[[#This Row],[1 hour]:[8 hours]])=0,#N/A,MAX(tblSalaries[[#This Row],[1 hour]:[8 hours]]))</f>
        <v>6</v>
      </c>
      <c r="X275" s="11">
        <f>IF(ISERROR(tblSalaries[[#This Row],[max h]]),1,tblSalaries[[#This Row],[Salary in USD]]/tblSalaries[[#This Row],[max h]]/260)</f>
        <v>6.3821294540197657</v>
      </c>
      <c r="Y275" s="11">
        <f>IF(tblSalaries[[#This Row],[Years of Experience]]="",0,"0")</f>
        <v>0</v>
      </c>
      <c r="Z27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5" s="11">
        <f>IF(tblSalaries[[#This Row],[Salary in USD]]&lt;1000,1,0)</f>
        <v>0</v>
      </c>
      <c r="AB275" s="11">
        <f>IF(AND(tblSalaries[[#This Row],[Salary in USD]]&gt;1000,tblSalaries[[#This Row],[Salary in USD]]&lt;2000),1,0)</f>
        <v>0</v>
      </c>
    </row>
    <row r="276" spans="2:28" ht="15" customHeight="1">
      <c r="B276" t="s">
        <v>2279</v>
      </c>
      <c r="C276" s="1">
        <v>41055.049444444441</v>
      </c>
      <c r="D276" s="4">
        <v>75000</v>
      </c>
      <c r="E276">
        <v>75000</v>
      </c>
      <c r="F276" t="s">
        <v>6</v>
      </c>
      <c r="G276">
        <f>tblSalaries[[#This Row],[clean Salary (in local currency)]]*VLOOKUP(tblSalaries[[#This Row],[Currency]],tblXrate[],2,FALSE)</f>
        <v>75000</v>
      </c>
      <c r="H276" t="s">
        <v>160</v>
      </c>
      <c r="I276" t="s">
        <v>20</v>
      </c>
      <c r="J276" t="s">
        <v>15</v>
      </c>
      <c r="K276" t="str">
        <f>VLOOKUP(tblSalaries[[#This Row],[Where do you work]],tblCountries[[Actual]:[Mapping]],2,FALSE)</f>
        <v>USA</v>
      </c>
      <c r="L276" t="s">
        <v>9</v>
      </c>
      <c r="O276" s="10" t="str">
        <f>IF(ISERROR(FIND("1",tblSalaries[[#This Row],[How many hours of a day you work on Excel]])),"",1)</f>
        <v/>
      </c>
      <c r="P276" s="11" t="str">
        <f>IF(ISERROR(FIND("2",tblSalaries[[#This Row],[How many hours of a day you work on Excel]])),"",2)</f>
        <v/>
      </c>
      <c r="Q276" s="10" t="str">
        <f>IF(ISERROR(FIND("3",tblSalaries[[#This Row],[How many hours of a day you work on Excel]])),"",3)</f>
        <v/>
      </c>
      <c r="R276" s="10">
        <f>IF(ISERROR(FIND("4",tblSalaries[[#This Row],[How many hours of a day you work on Excel]])),"",4)</f>
        <v>4</v>
      </c>
      <c r="S276" s="10" t="str">
        <f>IF(ISERROR(FIND("5",tblSalaries[[#This Row],[How many hours of a day you work on Excel]])),"",5)</f>
        <v/>
      </c>
      <c r="T276" s="10">
        <f>IF(ISERROR(FIND("6",tblSalaries[[#This Row],[How many hours of a day you work on Excel]])),"",6)</f>
        <v>6</v>
      </c>
      <c r="U276" s="11" t="str">
        <f>IF(ISERROR(FIND("7",tblSalaries[[#This Row],[How many hours of a day you work on Excel]])),"",7)</f>
        <v/>
      </c>
      <c r="V276" s="11" t="str">
        <f>IF(ISERROR(FIND("8",tblSalaries[[#This Row],[How many hours of a day you work on Excel]])),"",8)</f>
        <v/>
      </c>
      <c r="W276" s="11">
        <f>IF(MAX(tblSalaries[[#This Row],[1 hour]:[8 hours]])=0,#N/A,MAX(tblSalaries[[#This Row],[1 hour]:[8 hours]]))</f>
        <v>6</v>
      </c>
      <c r="X276" s="11">
        <f>IF(ISERROR(tblSalaries[[#This Row],[max h]]),1,tblSalaries[[#This Row],[Salary in USD]]/tblSalaries[[#This Row],[max h]]/260)</f>
        <v>48.07692307692308</v>
      </c>
      <c r="Y276" s="11">
        <f>IF(tblSalaries[[#This Row],[Years of Experience]]="",0,"0")</f>
        <v>0</v>
      </c>
      <c r="Z27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6" s="11">
        <f>IF(tblSalaries[[#This Row],[Salary in USD]]&lt;1000,1,0)</f>
        <v>0</v>
      </c>
      <c r="AB276" s="11">
        <f>IF(AND(tblSalaries[[#This Row],[Salary in USD]]&gt;1000,tblSalaries[[#This Row],[Salary in USD]]&lt;2000),1,0)</f>
        <v>0</v>
      </c>
    </row>
    <row r="277" spans="2:28" ht="15" customHeight="1">
      <c r="B277" t="s">
        <v>2280</v>
      </c>
      <c r="C277" s="1">
        <v>41055.049930555557</v>
      </c>
      <c r="D277" s="4">
        <v>80000</v>
      </c>
      <c r="E277">
        <v>80000</v>
      </c>
      <c r="F277" t="s">
        <v>6</v>
      </c>
      <c r="G277">
        <f>tblSalaries[[#This Row],[clean Salary (in local currency)]]*VLOOKUP(tblSalaries[[#This Row],[Currency]],tblXrate[],2,FALSE)</f>
        <v>80000</v>
      </c>
      <c r="H277" t="s">
        <v>348</v>
      </c>
      <c r="I277" t="s">
        <v>52</v>
      </c>
      <c r="J277" t="s">
        <v>15</v>
      </c>
      <c r="K277" t="str">
        <f>VLOOKUP(tblSalaries[[#This Row],[Where do you work]],tblCountries[[Actual]:[Mapping]],2,FALSE)</f>
        <v>USA</v>
      </c>
      <c r="L277" t="s">
        <v>18</v>
      </c>
      <c r="O277" s="10" t="str">
        <f>IF(ISERROR(FIND("1",tblSalaries[[#This Row],[How many hours of a day you work on Excel]])),"",1)</f>
        <v/>
      </c>
      <c r="P277" s="11">
        <f>IF(ISERROR(FIND("2",tblSalaries[[#This Row],[How many hours of a day you work on Excel]])),"",2)</f>
        <v>2</v>
      </c>
      <c r="Q277" s="10">
        <f>IF(ISERROR(FIND("3",tblSalaries[[#This Row],[How many hours of a day you work on Excel]])),"",3)</f>
        <v>3</v>
      </c>
      <c r="R277" s="10" t="str">
        <f>IF(ISERROR(FIND("4",tblSalaries[[#This Row],[How many hours of a day you work on Excel]])),"",4)</f>
        <v/>
      </c>
      <c r="S277" s="10" t="str">
        <f>IF(ISERROR(FIND("5",tblSalaries[[#This Row],[How many hours of a day you work on Excel]])),"",5)</f>
        <v/>
      </c>
      <c r="T277" s="10" t="str">
        <f>IF(ISERROR(FIND("6",tblSalaries[[#This Row],[How many hours of a day you work on Excel]])),"",6)</f>
        <v/>
      </c>
      <c r="U277" s="11" t="str">
        <f>IF(ISERROR(FIND("7",tblSalaries[[#This Row],[How many hours of a day you work on Excel]])),"",7)</f>
        <v/>
      </c>
      <c r="V277" s="11" t="str">
        <f>IF(ISERROR(FIND("8",tblSalaries[[#This Row],[How many hours of a day you work on Excel]])),"",8)</f>
        <v/>
      </c>
      <c r="W277" s="11">
        <f>IF(MAX(tblSalaries[[#This Row],[1 hour]:[8 hours]])=0,#N/A,MAX(tblSalaries[[#This Row],[1 hour]:[8 hours]]))</f>
        <v>3</v>
      </c>
      <c r="X277" s="11">
        <f>IF(ISERROR(tblSalaries[[#This Row],[max h]]),1,tblSalaries[[#This Row],[Salary in USD]]/tblSalaries[[#This Row],[max h]]/260)</f>
        <v>102.56410256410257</v>
      </c>
      <c r="Y277" s="11">
        <f>IF(tblSalaries[[#This Row],[Years of Experience]]="",0,"0")</f>
        <v>0</v>
      </c>
      <c r="Z27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7" s="11">
        <f>IF(tblSalaries[[#This Row],[Salary in USD]]&lt;1000,1,0)</f>
        <v>0</v>
      </c>
      <c r="AB277" s="11">
        <f>IF(AND(tblSalaries[[#This Row],[Salary in USD]]&gt;1000,tblSalaries[[#This Row],[Salary in USD]]&lt;2000),1,0)</f>
        <v>0</v>
      </c>
    </row>
    <row r="278" spans="2:28" ht="15" customHeight="1">
      <c r="B278" t="s">
        <v>2281</v>
      </c>
      <c r="C278" s="1">
        <v>41055.050474537034</v>
      </c>
      <c r="D278" s="4">
        <v>20000</v>
      </c>
      <c r="E278">
        <v>20000</v>
      </c>
      <c r="F278" t="s">
        <v>6</v>
      </c>
      <c r="G278">
        <f>tblSalaries[[#This Row],[clean Salary (in local currency)]]*VLOOKUP(tblSalaries[[#This Row],[Currency]],tblXrate[],2,FALSE)</f>
        <v>20000</v>
      </c>
      <c r="H278" t="s">
        <v>20</v>
      </c>
      <c r="I278" t="s">
        <v>20</v>
      </c>
      <c r="J278" t="s">
        <v>8</v>
      </c>
      <c r="K278" t="str">
        <f>VLOOKUP(tblSalaries[[#This Row],[Where do you work]],tblCountries[[Actual]:[Mapping]],2,FALSE)</f>
        <v>India</v>
      </c>
      <c r="L278" t="s">
        <v>13</v>
      </c>
      <c r="O278" s="10" t="str">
        <f>IF(ISERROR(FIND("1",tblSalaries[[#This Row],[How many hours of a day you work on Excel]])),"",1)</f>
        <v/>
      </c>
      <c r="P278" s="11" t="str">
        <f>IF(ISERROR(FIND("2",tblSalaries[[#This Row],[How many hours of a day you work on Excel]])),"",2)</f>
        <v/>
      </c>
      <c r="Q278" s="10" t="str">
        <f>IF(ISERROR(FIND("3",tblSalaries[[#This Row],[How many hours of a day you work on Excel]])),"",3)</f>
        <v/>
      </c>
      <c r="R278" s="10" t="str">
        <f>IF(ISERROR(FIND("4",tblSalaries[[#This Row],[How many hours of a day you work on Excel]])),"",4)</f>
        <v/>
      </c>
      <c r="S278" s="10" t="str">
        <f>IF(ISERROR(FIND("5",tblSalaries[[#This Row],[How many hours of a day you work on Excel]])),"",5)</f>
        <v/>
      </c>
      <c r="T278" s="10" t="str">
        <f>IF(ISERROR(FIND("6",tblSalaries[[#This Row],[How many hours of a day you work on Excel]])),"",6)</f>
        <v/>
      </c>
      <c r="U278" s="11" t="str">
        <f>IF(ISERROR(FIND("7",tblSalaries[[#This Row],[How many hours of a day you work on Excel]])),"",7)</f>
        <v/>
      </c>
      <c r="V278" s="11">
        <f>IF(ISERROR(FIND("8",tblSalaries[[#This Row],[How many hours of a day you work on Excel]])),"",8)</f>
        <v>8</v>
      </c>
      <c r="W278" s="11">
        <f>IF(MAX(tblSalaries[[#This Row],[1 hour]:[8 hours]])=0,#N/A,MAX(tblSalaries[[#This Row],[1 hour]:[8 hours]]))</f>
        <v>8</v>
      </c>
      <c r="X278" s="11">
        <f>IF(ISERROR(tblSalaries[[#This Row],[max h]]),1,tblSalaries[[#This Row],[Salary in USD]]/tblSalaries[[#This Row],[max h]]/260)</f>
        <v>9.615384615384615</v>
      </c>
      <c r="Y278" s="11">
        <f>IF(tblSalaries[[#This Row],[Years of Experience]]="",0,"0")</f>
        <v>0</v>
      </c>
      <c r="Z27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8" s="11">
        <f>IF(tblSalaries[[#This Row],[Salary in USD]]&lt;1000,1,0)</f>
        <v>0</v>
      </c>
      <c r="AB278" s="11">
        <f>IF(AND(tblSalaries[[#This Row],[Salary in USD]]&gt;1000,tblSalaries[[#This Row],[Salary in USD]]&lt;2000),1,0)</f>
        <v>0</v>
      </c>
    </row>
    <row r="279" spans="2:28" ht="15" customHeight="1">
      <c r="B279" t="s">
        <v>2282</v>
      </c>
      <c r="C279" s="1">
        <v>41055.05127314815</v>
      </c>
      <c r="D279" s="4">
        <v>40000</v>
      </c>
      <c r="E279">
        <v>40000</v>
      </c>
      <c r="F279" t="s">
        <v>6</v>
      </c>
      <c r="G279">
        <f>tblSalaries[[#This Row],[clean Salary (in local currency)]]*VLOOKUP(tblSalaries[[#This Row],[Currency]],tblXrate[],2,FALSE)</f>
        <v>40000</v>
      </c>
      <c r="H279" t="s">
        <v>207</v>
      </c>
      <c r="I279" t="s">
        <v>20</v>
      </c>
      <c r="J279" t="s">
        <v>15</v>
      </c>
      <c r="K279" t="str">
        <f>VLOOKUP(tblSalaries[[#This Row],[Where do you work]],tblCountries[[Actual]:[Mapping]],2,FALSE)</f>
        <v>USA</v>
      </c>
      <c r="L279" t="s">
        <v>13</v>
      </c>
      <c r="O279" s="10" t="str">
        <f>IF(ISERROR(FIND("1",tblSalaries[[#This Row],[How many hours of a day you work on Excel]])),"",1)</f>
        <v/>
      </c>
      <c r="P279" s="11" t="str">
        <f>IF(ISERROR(FIND("2",tblSalaries[[#This Row],[How many hours of a day you work on Excel]])),"",2)</f>
        <v/>
      </c>
      <c r="Q279" s="10" t="str">
        <f>IF(ISERROR(FIND("3",tblSalaries[[#This Row],[How many hours of a day you work on Excel]])),"",3)</f>
        <v/>
      </c>
      <c r="R279" s="10" t="str">
        <f>IF(ISERROR(FIND("4",tblSalaries[[#This Row],[How many hours of a day you work on Excel]])),"",4)</f>
        <v/>
      </c>
      <c r="S279" s="10" t="str">
        <f>IF(ISERROR(FIND("5",tblSalaries[[#This Row],[How many hours of a day you work on Excel]])),"",5)</f>
        <v/>
      </c>
      <c r="T279" s="10" t="str">
        <f>IF(ISERROR(FIND("6",tblSalaries[[#This Row],[How many hours of a day you work on Excel]])),"",6)</f>
        <v/>
      </c>
      <c r="U279" s="11" t="str">
        <f>IF(ISERROR(FIND("7",tblSalaries[[#This Row],[How many hours of a day you work on Excel]])),"",7)</f>
        <v/>
      </c>
      <c r="V279" s="11">
        <f>IF(ISERROR(FIND("8",tblSalaries[[#This Row],[How many hours of a day you work on Excel]])),"",8)</f>
        <v>8</v>
      </c>
      <c r="W279" s="11">
        <f>IF(MAX(tblSalaries[[#This Row],[1 hour]:[8 hours]])=0,#N/A,MAX(tblSalaries[[#This Row],[1 hour]:[8 hours]]))</f>
        <v>8</v>
      </c>
      <c r="X279" s="11">
        <f>IF(ISERROR(tblSalaries[[#This Row],[max h]]),1,tblSalaries[[#This Row],[Salary in USD]]/tblSalaries[[#This Row],[max h]]/260)</f>
        <v>19.23076923076923</v>
      </c>
      <c r="Y279" s="11">
        <f>IF(tblSalaries[[#This Row],[Years of Experience]]="",0,"0")</f>
        <v>0</v>
      </c>
      <c r="Z27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79" s="11">
        <f>IF(tblSalaries[[#This Row],[Salary in USD]]&lt;1000,1,0)</f>
        <v>0</v>
      </c>
      <c r="AB279" s="11">
        <f>IF(AND(tblSalaries[[#This Row],[Salary in USD]]&gt;1000,tblSalaries[[#This Row],[Salary in USD]]&lt;2000),1,0)</f>
        <v>0</v>
      </c>
    </row>
    <row r="280" spans="2:28" ht="15" customHeight="1">
      <c r="B280" t="s">
        <v>2283</v>
      </c>
      <c r="C280" s="1">
        <v>41055.051701388889</v>
      </c>
      <c r="D280" s="4">
        <v>46000</v>
      </c>
      <c r="E280">
        <v>46000</v>
      </c>
      <c r="F280" t="s">
        <v>6</v>
      </c>
      <c r="G280">
        <f>tblSalaries[[#This Row],[clean Salary (in local currency)]]*VLOOKUP(tblSalaries[[#This Row],[Currency]],tblXrate[],2,FALSE)</f>
        <v>46000</v>
      </c>
      <c r="H280" t="s">
        <v>349</v>
      </c>
      <c r="I280" t="s">
        <v>20</v>
      </c>
      <c r="J280" t="s">
        <v>15</v>
      </c>
      <c r="K280" t="str">
        <f>VLOOKUP(tblSalaries[[#This Row],[Where do you work]],tblCountries[[Actual]:[Mapping]],2,FALSE)</f>
        <v>USA</v>
      </c>
      <c r="L280" t="s">
        <v>13</v>
      </c>
      <c r="O280" s="10" t="str">
        <f>IF(ISERROR(FIND("1",tblSalaries[[#This Row],[How many hours of a day you work on Excel]])),"",1)</f>
        <v/>
      </c>
      <c r="P280" s="11" t="str">
        <f>IF(ISERROR(FIND("2",tblSalaries[[#This Row],[How many hours of a day you work on Excel]])),"",2)</f>
        <v/>
      </c>
      <c r="Q280" s="10" t="str">
        <f>IF(ISERROR(FIND("3",tblSalaries[[#This Row],[How many hours of a day you work on Excel]])),"",3)</f>
        <v/>
      </c>
      <c r="R280" s="10" t="str">
        <f>IF(ISERROR(FIND("4",tblSalaries[[#This Row],[How many hours of a day you work on Excel]])),"",4)</f>
        <v/>
      </c>
      <c r="S280" s="10" t="str">
        <f>IF(ISERROR(FIND("5",tblSalaries[[#This Row],[How many hours of a day you work on Excel]])),"",5)</f>
        <v/>
      </c>
      <c r="T280" s="10" t="str">
        <f>IF(ISERROR(FIND("6",tblSalaries[[#This Row],[How many hours of a day you work on Excel]])),"",6)</f>
        <v/>
      </c>
      <c r="U280" s="11" t="str">
        <f>IF(ISERROR(FIND("7",tblSalaries[[#This Row],[How many hours of a day you work on Excel]])),"",7)</f>
        <v/>
      </c>
      <c r="V280" s="11">
        <f>IF(ISERROR(FIND("8",tblSalaries[[#This Row],[How many hours of a day you work on Excel]])),"",8)</f>
        <v>8</v>
      </c>
      <c r="W280" s="11">
        <f>IF(MAX(tblSalaries[[#This Row],[1 hour]:[8 hours]])=0,#N/A,MAX(tblSalaries[[#This Row],[1 hour]:[8 hours]]))</f>
        <v>8</v>
      </c>
      <c r="X280" s="11">
        <f>IF(ISERROR(tblSalaries[[#This Row],[max h]]),1,tblSalaries[[#This Row],[Salary in USD]]/tblSalaries[[#This Row],[max h]]/260)</f>
        <v>22.115384615384617</v>
      </c>
      <c r="Y280" s="11">
        <f>IF(tblSalaries[[#This Row],[Years of Experience]]="",0,"0")</f>
        <v>0</v>
      </c>
      <c r="Z28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0" s="11">
        <f>IF(tblSalaries[[#This Row],[Salary in USD]]&lt;1000,1,0)</f>
        <v>0</v>
      </c>
      <c r="AB280" s="11">
        <f>IF(AND(tblSalaries[[#This Row],[Salary in USD]]&gt;1000,tblSalaries[[#This Row],[Salary in USD]]&lt;2000),1,0)</f>
        <v>0</v>
      </c>
    </row>
    <row r="281" spans="2:28" ht="15" customHeight="1">
      <c r="B281" t="s">
        <v>2284</v>
      </c>
      <c r="C281" s="1">
        <v>41055.052025462966</v>
      </c>
      <c r="D281" s="4">
        <v>14000</v>
      </c>
      <c r="E281">
        <v>14000</v>
      </c>
      <c r="F281" t="s">
        <v>6</v>
      </c>
      <c r="G281">
        <f>tblSalaries[[#This Row],[clean Salary (in local currency)]]*VLOOKUP(tblSalaries[[#This Row],[Currency]],tblXrate[],2,FALSE)</f>
        <v>14000</v>
      </c>
      <c r="H281" t="s">
        <v>350</v>
      </c>
      <c r="I281" t="s">
        <v>20</v>
      </c>
      <c r="J281" t="s">
        <v>143</v>
      </c>
      <c r="K281" t="str">
        <f>VLOOKUP(tblSalaries[[#This Row],[Where do you work]],tblCountries[[Actual]:[Mapping]],2,FALSE)</f>
        <v>Brazil</v>
      </c>
      <c r="L281" t="s">
        <v>25</v>
      </c>
      <c r="O281" s="10">
        <f>IF(ISERROR(FIND("1",tblSalaries[[#This Row],[How many hours of a day you work on Excel]])),"",1)</f>
        <v>1</v>
      </c>
      <c r="P281" s="11">
        <f>IF(ISERROR(FIND("2",tblSalaries[[#This Row],[How many hours of a day you work on Excel]])),"",2)</f>
        <v>2</v>
      </c>
      <c r="Q281" s="10" t="str">
        <f>IF(ISERROR(FIND("3",tblSalaries[[#This Row],[How many hours of a day you work on Excel]])),"",3)</f>
        <v/>
      </c>
      <c r="R281" s="10" t="str">
        <f>IF(ISERROR(FIND("4",tblSalaries[[#This Row],[How many hours of a day you work on Excel]])),"",4)</f>
        <v/>
      </c>
      <c r="S281" s="10" t="str">
        <f>IF(ISERROR(FIND("5",tblSalaries[[#This Row],[How many hours of a day you work on Excel]])),"",5)</f>
        <v/>
      </c>
      <c r="T281" s="10" t="str">
        <f>IF(ISERROR(FIND("6",tblSalaries[[#This Row],[How many hours of a day you work on Excel]])),"",6)</f>
        <v/>
      </c>
      <c r="U281" s="11" t="str">
        <f>IF(ISERROR(FIND("7",tblSalaries[[#This Row],[How many hours of a day you work on Excel]])),"",7)</f>
        <v/>
      </c>
      <c r="V281" s="11" t="str">
        <f>IF(ISERROR(FIND("8",tblSalaries[[#This Row],[How many hours of a day you work on Excel]])),"",8)</f>
        <v/>
      </c>
      <c r="W281" s="11">
        <f>IF(MAX(tblSalaries[[#This Row],[1 hour]:[8 hours]])=0,#N/A,MAX(tblSalaries[[#This Row],[1 hour]:[8 hours]]))</f>
        <v>2</v>
      </c>
      <c r="X281" s="11">
        <f>IF(ISERROR(tblSalaries[[#This Row],[max h]]),1,tblSalaries[[#This Row],[Salary in USD]]/tblSalaries[[#This Row],[max h]]/260)</f>
        <v>26.923076923076923</v>
      </c>
      <c r="Y281" s="11">
        <f>IF(tblSalaries[[#This Row],[Years of Experience]]="",0,"0")</f>
        <v>0</v>
      </c>
      <c r="Z28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1" s="11">
        <f>IF(tblSalaries[[#This Row],[Salary in USD]]&lt;1000,1,0)</f>
        <v>0</v>
      </c>
      <c r="AB281" s="11">
        <f>IF(AND(tblSalaries[[#This Row],[Salary in USD]]&gt;1000,tblSalaries[[#This Row],[Salary in USD]]&lt;2000),1,0)</f>
        <v>0</v>
      </c>
    </row>
    <row r="282" spans="2:28" ht="15" customHeight="1">
      <c r="B282" t="s">
        <v>2285</v>
      </c>
      <c r="C282" s="1">
        <v>41055.052141203705</v>
      </c>
      <c r="D282" s="4">
        <v>70000</v>
      </c>
      <c r="E282">
        <v>70000</v>
      </c>
      <c r="F282" t="s">
        <v>6</v>
      </c>
      <c r="G282">
        <f>tblSalaries[[#This Row],[clean Salary (in local currency)]]*VLOOKUP(tblSalaries[[#This Row],[Currency]],tblXrate[],2,FALSE)</f>
        <v>70000</v>
      </c>
      <c r="H282" t="s">
        <v>351</v>
      </c>
      <c r="I282" t="s">
        <v>279</v>
      </c>
      <c r="J282" t="s">
        <v>15</v>
      </c>
      <c r="K282" t="str">
        <f>VLOOKUP(tblSalaries[[#This Row],[Where do you work]],tblCountries[[Actual]:[Mapping]],2,FALSE)</f>
        <v>USA</v>
      </c>
      <c r="L282" t="s">
        <v>13</v>
      </c>
      <c r="O282" s="10" t="str">
        <f>IF(ISERROR(FIND("1",tblSalaries[[#This Row],[How many hours of a day you work on Excel]])),"",1)</f>
        <v/>
      </c>
      <c r="P282" s="11" t="str">
        <f>IF(ISERROR(FIND("2",tblSalaries[[#This Row],[How many hours of a day you work on Excel]])),"",2)</f>
        <v/>
      </c>
      <c r="Q282" s="10" t="str">
        <f>IF(ISERROR(FIND("3",tblSalaries[[#This Row],[How many hours of a day you work on Excel]])),"",3)</f>
        <v/>
      </c>
      <c r="R282" s="10" t="str">
        <f>IF(ISERROR(FIND("4",tblSalaries[[#This Row],[How many hours of a day you work on Excel]])),"",4)</f>
        <v/>
      </c>
      <c r="S282" s="10" t="str">
        <f>IF(ISERROR(FIND("5",tblSalaries[[#This Row],[How many hours of a day you work on Excel]])),"",5)</f>
        <v/>
      </c>
      <c r="T282" s="10" t="str">
        <f>IF(ISERROR(FIND("6",tblSalaries[[#This Row],[How many hours of a day you work on Excel]])),"",6)</f>
        <v/>
      </c>
      <c r="U282" s="11" t="str">
        <f>IF(ISERROR(FIND("7",tblSalaries[[#This Row],[How many hours of a day you work on Excel]])),"",7)</f>
        <v/>
      </c>
      <c r="V282" s="11">
        <f>IF(ISERROR(FIND("8",tblSalaries[[#This Row],[How many hours of a day you work on Excel]])),"",8)</f>
        <v>8</v>
      </c>
      <c r="W282" s="11">
        <f>IF(MAX(tblSalaries[[#This Row],[1 hour]:[8 hours]])=0,#N/A,MAX(tblSalaries[[#This Row],[1 hour]:[8 hours]]))</f>
        <v>8</v>
      </c>
      <c r="X282" s="11">
        <f>IF(ISERROR(tblSalaries[[#This Row],[max h]]),1,tblSalaries[[#This Row],[Salary in USD]]/tblSalaries[[#This Row],[max h]]/260)</f>
        <v>33.653846153846153</v>
      </c>
      <c r="Y282" s="11">
        <f>IF(tblSalaries[[#This Row],[Years of Experience]]="",0,"0")</f>
        <v>0</v>
      </c>
      <c r="Z28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2" s="11">
        <f>IF(tblSalaries[[#This Row],[Salary in USD]]&lt;1000,1,0)</f>
        <v>0</v>
      </c>
      <c r="AB282" s="11">
        <f>IF(AND(tblSalaries[[#This Row],[Salary in USD]]&gt;1000,tblSalaries[[#This Row],[Salary in USD]]&lt;2000),1,0)</f>
        <v>0</v>
      </c>
    </row>
    <row r="283" spans="2:28" ht="15" customHeight="1">
      <c r="B283" t="s">
        <v>2286</v>
      </c>
      <c r="C283" s="1">
        <v>41055.052222222221</v>
      </c>
      <c r="D283" s="4" t="s">
        <v>352</v>
      </c>
      <c r="E283">
        <v>36000</v>
      </c>
      <c r="F283" t="s">
        <v>6</v>
      </c>
      <c r="G283">
        <f>tblSalaries[[#This Row],[clean Salary (in local currency)]]*VLOOKUP(tblSalaries[[#This Row],[Currency]],tblXrate[],2,FALSE)</f>
        <v>36000</v>
      </c>
      <c r="H283" t="s">
        <v>353</v>
      </c>
      <c r="I283" t="s">
        <v>67</v>
      </c>
      <c r="J283" t="s">
        <v>65</v>
      </c>
      <c r="K283" t="str">
        <f>VLOOKUP(tblSalaries[[#This Row],[Where do you work]],tblCountries[[Actual]:[Mapping]],2,FALSE)</f>
        <v>Russia</v>
      </c>
      <c r="L283" t="s">
        <v>9</v>
      </c>
      <c r="O283" s="10" t="str">
        <f>IF(ISERROR(FIND("1",tblSalaries[[#This Row],[How many hours of a day you work on Excel]])),"",1)</f>
        <v/>
      </c>
      <c r="P283" s="11" t="str">
        <f>IF(ISERROR(FIND("2",tblSalaries[[#This Row],[How many hours of a day you work on Excel]])),"",2)</f>
        <v/>
      </c>
      <c r="Q283" s="10" t="str">
        <f>IF(ISERROR(FIND("3",tblSalaries[[#This Row],[How many hours of a day you work on Excel]])),"",3)</f>
        <v/>
      </c>
      <c r="R283" s="10">
        <f>IF(ISERROR(FIND("4",tblSalaries[[#This Row],[How many hours of a day you work on Excel]])),"",4)</f>
        <v>4</v>
      </c>
      <c r="S283" s="10" t="str">
        <f>IF(ISERROR(FIND("5",tblSalaries[[#This Row],[How many hours of a day you work on Excel]])),"",5)</f>
        <v/>
      </c>
      <c r="T283" s="10">
        <f>IF(ISERROR(FIND("6",tblSalaries[[#This Row],[How many hours of a day you work on Excel]])),"",6)</f>
        <v>6</v>
      </c>
      <c r="U283" s="11" t="str">
        <f>IF(ISERROR(FIND("7",tblSalaries[[#This Row],[How many hours of a day you work on Excel]])),"",7)</f>
        <v/>
      </c>
      <c r="V283" s="11" t="str">
        <f>IF(ISERROR(FIND("8",tblSalaries[[#This Row],[How many hours of a day you work on Excel]])),"",8)</f>
        <v/>
      </c>
      <c r="W283" s="11">
        <f>IF(MAX(tblSalaries[[#This Row],[1 hour]:[8 hours]])=0,#N/A,MAX(tblSalaries[[#This Row],[1 hour]:[8 hours]]))</f>
        <v>6</v>
      </c>
      <c r="X283" s="11">
        <f>IF(ISERROR(tblSalaries[[#This Row],[max h]]),1,tblSalaries[[#This Row],[Salary in USD]]/tblSalaries[[#This Row],[max h]]/260)</f>
        <v>23.076923076923077</v>
      </c>
      <c r="Y283" s="11">
        <f>IF(tblSalaries[[#This Row],[Years of Experience]]="",0,"0")</f>
        <v>0</v>
      </c>
      <c r="Z28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3" s="11">
        <f>IF(tblSalaries[[#This Row],[Salary in USD]]&lt;1000,1,0)</f>
        <v>0</v>
      </c>
      <c r="AB283" s="11">
        <f>IF(AND(tblSalaries[[#This Row],[Salary in USD]]&gt;1000,tblSalaries[[#This Row],[Salary in USD]]&lt;2000),1,0)</f>
        <v>0</v>
      </c>
    </row>
    <row r="284" spans="2:28" ht="15" customHeight="1">
      <c r="B284" t="s">
        <v>2287</v>
      </c>
      <c r="C284" s="1">
        <v>41055.052372685182</v>
      </c>
      <c r="D284" s="4">
        <v>15000</v>
      </c>
      <c r="E284">
        <v>15000</v>
      </c>
      <c r="F284" t="s">
        <v>6</v>
      </c>
      <c r="G284">
        <f>tblSalaries[[#This Row],[clean Salary (in local currency)]]*VLOOKUP(tblSalaries[[#This Row],[Currency]],tblXrate[],2,FALSE)</f>
        <v>15000</v>
      </c>
      <c r="H284" t="s">
        <v>354</v>
      </c>
      <c r="I284" t="s">
        <v>52</v>
      </c>
      <c r="J284" t="s">
        <v>15</v>
      </c>
      <c r="K284" t="str">
        <f>VLOOKUP(tblSalaries[[#This Row],[Where do you work]],tblCountries[[Actual]:[Mapping]],2,FALSE)</f>
        <v>USA</v>
      </c>
      <c r="L284" t="s">
        <v>18</v>
      </c>
      <c r="O284" s="10" t="str">
        <f>IF(ISERROR(FIND("1",tblSalaries[[#This Row],[How many hours of a day you work on Excel]])),"",1)</f>
        <v/>
      </c>
      <c r="P284" s="11">
        <f>IF(ISERROR(FIND("2",tblSalaries[[#This Row],[How many hours of a day you work on Excel]])),"",2)</f>
        <v>2</v>
      </c>
      <c r="Q284" s="10">
        <f>IF(ISERROR(FIND("3",tblSalaries[[#This Row],[How many hours of a day you work on Excel]])),"",3)</f>
        <v>3</v>
      </c>
      <c r="R284" s="10" t="str">
        <f>IF(ISERROR(FIND("4",tblSalaries[[#This Row],[How many hours of a day you work on Excel]])),"",4)</f>
        <v/>
      </c>
      <c r="S284" s="10" t="str">
        <f>IF(ISERROR(FIND("5",tblSalaries[[#This Row],[How many hours of a day you work on Excel]])),"",5)</f>
        <v/>
      </c>
      <c r="T284" s="10" t="str">
        <f>IF(ISERROR(FIND("6",tblSalaries[[#This Row],[How many hours of a day you work on Excel]])),"",6)</f>
        <v/>
      </c>
      <c r="U284" s="11" t="str">
        <f>IF(ISERROR(FIND("7",tblSalaries[[#This Row],[How many hours of a day you work on Excel]])),"",7)</f>
        <v/>
      </c>
      <c r="V284" s="11" t="str">
        <f>IF(ISERROR(FIND("8",tblSalaries[[#This Row],[How many hours of a day you work on Excel]])),"",8)</f>
        <v/>
      </c>
      <c r="W284" s="11">
        <f>IF(MAX(tblSalaries[[#This Row],[1 hour]:[8 hours]])=0,#N/A,MAX(tblSalaries[[#This Row],[1 hour]:[8 hours]]))</f>
        <v>3</v>
      </c>
      <c r="X284" s="11">
        <f>IF(ISERROR(tblSalaries[[#This Row],[max h]]),1,tblSalaries[[#This Row],[Salary in USD]]/tblSalaries[[#This Row],[max h]]/260)</f>
        <v>19.23076923076923</v>
      </c>
      <c r="Y284" s="11">
        <f>IF(tblSalaries[[#This Row],[Years of Experience]]="",0,"0")</f>
        <v>0</v>
      </c>
      <c r="Z28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4" s="11">
        <f>IF(tblSalaries[[#This Row],[Salary in USD]]&lt;1000,1,0)</f>
        <v>0</v>
      </c>
      <c r="AB284" s="11">
        <f>IF(AND(tblSalaries[[#This Row],[Salary in USD]]&gt;1000,tblSalaries[[#This Row],[Salary in USD]]&lt;2000),1,0)</f>
        <v>0</v>
      </c>
    </row>
    <row r="285" spans="2:28" ht="15" customHeight="1">
      <c r="B285" t="s">
        <v>2288</v>
      </c>
      <c r="C285" s="1">
        <v>41055.052986111114</v>
      </c>
      <c r="D285" s="4" t="s">
        <v>355</v>
      </c>
      <c r="E285">
        <v>1500000</v>
      </c>
      <c r="F285" t="s">
        <v>40</v>
      </c>
      <c r="G285">
        <f>tblSalaries[[#This Row],[clean Salary (in local currency)]]*VLOOKUP(tblSalaries[[#This Row],[Currency]],tblXrate[],2,FALSE)</f>
        <v>26711.875031163851</v>
      </c>
      <c r="H285" t="s">
        <v>356</v>
      </c>
      <c r="I285" t="s">
        <v>356</v>
      </c>
      <c r="J285" t="s">
        <v>8</v>
      </c>
      <c r="K285" t="str">
        <f>VLOOKUP(tblSalaries[[#This Row],[Where do you work]],tblCountries[[Actual]:[Mapping]],2,FALSE)</f>
        <v>India</v>
      </c>
      <c r="L285" t="s">
        <v>13</v>
      </c>
      <c r="O285" s="10" t="str">
        <f>IF(ISERROR(FIND("1",tblSalaries[[#This Row],[How many hours of a day you work on Excel]])),"",1)</f>
        <v/>
      </c>
      <c r="P285" s="11" t="str">
        <f>IF(ISERROR(FIND("2",tblSalaries[[#This Row],[How many hours of a day you work on Excel]])),"",2)</f>
        <v/>
      </c>
      <c r="Q285" s="10" t="str">
        <f>IF(ISERROR(FIND("3",tblSalaries[[#This Row],[How many hours of a day you work on Excel]])),"",3)</f>
        <v/>
      </c>
      <c r="R285" s="10" t="str">
        <f>IF(ISERROR(FIND("4",tblSalaries[[#This Row],[How many hours of a day you work on Excel]])),"",4)</f>
        <v/>
      </c>
      <c r="S285" s="10" t="str">
        <f>IF(ISERROR(FIND("5",tblSalaries[[#This Row],[How many hours of a day you work on Excel]])),"",5)</f>
        <v/>
      </c>
      <c r="T285" s="10" t="str">
        <f>IF(ISERROR(FIND("6",tblSalaries[[#This Row],[How many hours of a day you work on Excel]])),"",6)</f>
        <v/>
      </c>
      <c r="U285" s="11" t="str">
        <f>IF(ISERROR(FIND("7",tblSalaries[[#This Row],[How many hours of a day you work on Excel]])),"",7)</f>
        <v/>
      </c>
      <c r="V285" s="11">
        <f>IF(ISERROR(FIND("8",tblSalaries[[#This Row],[How many hours of a day you work on Excel]])),"",8)</f>
        <v>8</v>
      </c>
      <c r="W285" s="11">
        <f>IF(MAX(tblSalaries[[#This Row],[1 hour]:[8 hours]])=0,#N/A,MAX(tblSalaries[[#This Row],[1 hour]:[8 hours]]))</f>
        <v>8</v>
      </c>
      <c r="X285" s="11">
        <f>IF(ISERROR(tblSalaries[[#This Row],[max h]]),1,tblSalaries[[#This Row],[Salary in USD]]/tblSalaries[[#This Row],[max h]]/260)</f>
        <v>12.842247611136466</v>
      </c>
      <c r="Y285" s="11">
        <f>IF(tblSalaries[[#This Row],[Years of Experience]]="",0,"0")</f>
        <v>0</v>
      </c>
      <c r="Z28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5" s="11">
        <f>IF(tblSalaries[[#This Row],[Salary in USD]]&lt;1000,1,0)</f>
        <v>0</v>
      </c>
      <c r="AB285" s="11">
        <f>IF(AND(tblSalaries[[#This Row],[Salary in USD]]&gt;1000,tblSalaries[[#This Row],[Salary in USD]]&lt;2000),1,0)</f>
        <v>0</v>
      </c>
    </row>
    <row r="286" spans="2:28" ht="15" customHeight="1">
      <c r="B286" t="s">
        <v>2289</v>
      </c>
      <c r="C286" s="1">
        <v>41055.053599537037</v>
      </c>
      <c r="D286" s="4" t="s">
        <v>357</v>
      </c>
      <c r="E286">
        <v>100000</v>
      </c>
      <c r="F286" t="s">
        <v>358</v>
      </c>
      <c r="G286">
        <f>tblSalaries[[#This Row],[clean Salary (in local currency)]]*VLOOKUP(tblSalaries[[#This Row],[Currency]],tblXrate[],2,FALSE)</f>
        <v>27221.92126875931</v>
      </c>
      <c r="H286" t="s">
        <v>310</v>
      </c>
      <c r="I286" t="s">
        <v>310</v>
      </c>
      <c r="J286" t="s">
        <v>359</v>
      </c>
      <c r="K286" t="str">
        <f>VLOOKUP(tblSalaries[[#This Row],[Where do you work]],tblCountries[[Actual]:[Mapping]],2,FALSE)</f>
        <v>Dubai</v>
      </c>
      <c r="L286" t="s">
        <v>9</v>
      </c>
      <c r="O286" s="10" t="str">
        <f>IF(ISERROR(FIND("1",tblSalaries[[#This Row],[How many hours of a day you work on Excel]])),"",1)</f>
        <v/>
      </c>
      <c r="P286" s="11" t="str">
        <f>IF(ISERROR(FIND("2",tblSalaries[[#This Row],[How many hours of a day you work on Excel]])),"",2)</f>
        <v/>
      </c>
      <c r="Q286" s="10" t="str">
        <f>IF(ISERROR(FIND("3",tblSalaries[[#This Row],[How many hours of a day you work on Excel]])),"",3)</f>
        <v/>
      </c>
      <c r="R286" s="10">
        <f>IF(ISERROR(FIND("4",tblSalaries[[#This Row],[How many hours of a day you work on Excel]])),"",4)</f>
        <v>4</v>
      </c>
      <c r="S286" s="10" t="str">
        <f>IF(ISERROR(FIND("5",tblSalaries[[#This Row],[How many hours of a day you work on Excel]])),"",5)</f>
        <v/>
      </c>
      <c r="T286" s="10">
        <f>IF(ISERROR(FIND("6",tblSalaries[[#This Row],[How many hours of a day you work on Excel]])),"",6)</f>
        <v>6</v>
      </c>
      <c r="U286" s="11" t="str">
        <f>IF(ISERROR(FIND("7",tblSalaries[[#This Row],[How many hours of a day you work on Excel]])),"",7)</f>
        <v/>
      </c>
      <c r="V286" s="11" t="str">
        <f>IF(ISERROR(FIND("8",tblSalaries[[#This Row],[How many hours of a day you work on Excel]])),"",8)</f>
        <v/>
      </c>
      <c r="W286" s="11">
        <f>IF(MAX(tblSalaries[[#This Row],[1 hour]:[8 hours]])=0,#N/A,MAX(tblSalaries[[#This Row],[1 hour]:[8 hours]]))</f>
        <v>6</v>
      </c>
      <c r="X286" s="11">
        <f>IF(ISERROR(tblSalaries[[#This Row],[max h]]),1,tblSalaries[[#This Row],[Salary in USD]]/tblSalaries[[#This Row],[max h]]/260)</f>
        <v>17.449949531255967</v>
      </c>
      <c r="Y286" s="11">
        <f>IF(tblSalaries[[#This Row],[Years of Experience]]="",0,"0")</f>
        <v>0</v>
      </c>
      <c r="Z28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6" s="11">
        <f>IF(tblSalaries[[#This Row],[Salary in USD]]&lt;1000,1,0)</f>
        <v>0</v>
      </c>
      <c r="AB286" s="11">
        <f>IF(AND(tblSalaries[[#This Row],[Salary in USD]]&gt;1000,tblSalaries[[#This Row],[Salary in USD]]&lt;2000),1,0)</f>
        <v>0</v>
      </c>
    </row>
    <row r="287" spans="2:28" ht="15" customHeight="1">
      <c r="B287" t="s">
        <v>2290</v>
      </c>
      <c r="C287" s="1">
        <v>41055.054050925923</v>
      </c>
      <c r="D287" s="4">
        <v>22000</v>
      </c>
      <c r="E287">
        <v>22000</v>
      </c>
      <c r="F287" t="s">
        <v>6</v>
      </c>
      <c r="G287">
        <f>tblSalaries[[#This Row],[clean Salary (in local currency)]]*VLOOKUP(tblSalaries[[#This Row],[Currency]],tblXrate[],2,FALSE)</f>
        <v>22000</v>
      </c>
      <c r="H287" t="s">
        <v>360</v>
      </c>
      <c r="I287" t="s">
        <v>3999</v>
      </c>
      <c r="J287" t="s">
        <v>8</v>
      </c>
      <c r="K287" t="str">
        <f>VLOOKUP(tblSalaries[[#This Row],[Where do you work]],tblCountries[[Actual]:[Mapping]],2,FALSE)</f>
        <v>India</v>
      </c>
      <c r="L287" t="s">
        <v>13</v>
      </c>
      <c r="O287" s="10" t="str">
        <f>IF(ISERROR(FIND("1",tblSalaries[[#This Row],[How many hours of a day you work on Excel]])),"",1)</f>
        <v/>
      </c>
      <c r="P287" s="11" t="str">
        <f>IF(ISERROR(FIND("2",tblSalaries[[#This Row],[How many hours of a day you work on Excel]])),"",2)</f>
        <v/>
      </c>
      <c r="Q287" s="10" t="str">
        <f>IF(ISERROR(FIND("3",tblSalaries[[#This Row],[How many hours of a day you work on Excel]])),"",3)</f>
        <v/>
      </c>
      <c r="R287" s="10" t="str">
        <f>IF(ISERROR(FIND("4",tblSalaries[[#This Row],[How many hours of a day you work on Excel]])),"",4)</f>
        <v/>
      </c>
      <c r="S287" s="10" t="str">
        <f>IF(ISERROR(FIND("5",tblSalaries[[#This Row],[How many hours of a day you work on Excel]])),"",5)</f>
        <v/>
      </c>
      <c r="T287" s="10" t="str">
        <f>IF(ISERROR(FIND("6",tblSalaries[[#This Row],[How many hours of a day you work on Excel]])),"",6)</f>
        <v/>
      </c>
      <c r="U287" s="11" t="str">
        <f>IF(ISERROR(FIND("7",tblSalaries[[#This Row],[How many hours of a day you work on Excel]])),"",7)</f>
        <v/>
      </c>
      <c r="V287" s="11">
        <f>IF(ISERROR(FIND("8",tblSalaries[[#This Row],[How many hours of a day you work on Excel]])),"",8)</f>
        <v>8</v>
      </c>
      <c r="W287" s="11">
        <f>IF(MAX(tblSalaries[[#This Row],[1 hour]:[8 hours]])=0,#N/A,MAX(tblSalaries[[#This Row],[1 hour]:[8 hours]]))</f>
        <v>8</v>
      </c>
      <c r="X287" s="11">
        <f>IF(ISERROR(tblSalaries[[#This Row],[max h]]),1,tblSalaries[[#This Row],[Salary in USD]]/tblSalaries[[#This Row],[max h]]/260)</f>
        <v>10.576923076923077</v>
      </c>
      <c r="Y287" s="11">
        <f>IF(tblSalaries[[#This Row],[Years of Experience]]="",0,"0")</f>
        <v>0</v>
      </c>
      <c r="Z28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7" s="11">
        <f>IF(tblSalaries[[#This Row],[Salary in USD]]&lt;1000,1,0)</f>
        <v>0</v>
      </c>
      <c r="AB287" s="11">
        <f>IF(AND(tblSalaries[[#This Row],[Salary in USD]]&gt;1000,tblSalaries[[#This Row],[Salary in USD]]&lt;2000),1,0)</f>
        <v>0</v>
      </c>
    </row>
    <row r="288" spans="2:28" ht="15" customHeight="1">
      <c r="B288" t="s">
        <v>2291</v>
      </c>
      <c r="C288" s="1">
        <v>41055.054120370369</v>
      </c>
      <c r="D288" s="4">
        <v>68000</v>
      </c>
      <c r="E288">
        <v>68000</v>
      </c>
      <c r="F288" t="s">
        <v>6</v>
      </c>
      <c r="G288">
        <f>tblSalaries[[#This Row],[clean Salary (in local currency)]]*VLOOKUP(tblSalaries[[#This Row],[Currency]],tblXrate[],2,FALSE)</f>
        <v>68000</v>
      </c>
      <c r="H288" t="s">
        <v>361</v>
      </c>
      <c r="I288" t="s">
        <v>52</v>
      </c>
      <c r="J288" t="s">
        <v>15</v>
      </c>
      <c r="K288" t="str">
        <f>VLOOKUP(tblSalaries[[#This Row],[Where do you work]],tblCountries[[Actual]:[Mapping]],2,FALSE)</f>
        <v>USA</v>
      </c>
      <c r="L288" t="s">
        <v>13</v>
      </c>
      <c r="O288" s="10" t="str">
        <f>IF(ISERROR(FIND("1",tblSalaries[[#This Row],[How many hours of a day you work on Excel]])),"",1)</f>
        <v/>
      </c>
      <c r="P288" s="11" t="str">
        <f>IF(ISERROR(FIND("2",tblSalaries[[#This Row],[How many hours of a day you work on Excel]])),"",2)</f>
        <v/>
      </c>
      <c r="Q288" s="10" t="str">
        <f>IF(ISERROR(FIND("3",tblSalaries[[#This Row],[How many hours of a day you work on Excel]])),"",3)</f>
        <v/>
      </c>
      <c r="R288" s="10" t="str">
        <f>IF(ISERROR(FIND("4",tblSalaries[[#This Row],[How many hours of a day you work on Excel]])),"",4)</f>
        <v/>
      </c>
      <c r="S288" s="10" t="str">
        <f>IF(ISERROR(FIND("5",tblSalaries[[#This Row],[How many hours of a day you work on Excel]])),"",5)</f>
        <v/>
      </c>
      <c r="T288" s="10" t="str">
        <f>IF(ISERROR(FIND("6",tblSalaries[[#This Row],[How many hours of a day you work on Excel]])),"",6)</f>
        <v/>
      </c>
      <c r="U288" s="11" t="str">
        <f>IF(ISERROR(FIND("7",tblSalaries[[#This Row],[How many hours of a day you work on Excel]])),"",7)</f>
        <v/>
      </c>
      <c r="V288" s="11">
        <f>IF(ISERROR(FIND("8",tblSalaries[[#This Row],[How many hours of a day you work on Excel]])),"",8)</f>
        <v>8</v>
      </c>
      <c r="W288" s="11">
        <f>IF(MAX(tblSalaries[[#This Row],[1 hour]:[8 hours]])=0,#N/A,MAX(tblSalaries[[#This Row],[1 hour]:[8 hours]]))</f>
        <v>8</v>
      </c>
      <c r="X288" s="11">
        <f>IF(ISERROR(tblSalaries[[#This Row],[max h]]),1,tblSalaries[[#This Row],[Salary in USD]]/tblSalaries[[#This Row],[max h]]/260)</f>
        <v>32.692307692307693</v>
      </c>
      <c r="Y288" s="11">
        <f>IF(tblSalaries[[#This Row],[Years of Experience]]="",0,"0")</f>
        <v>0</v>
      </c>
      <c r="Z28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8" s="11">
        <f>IF(tblSalaries[[#This Row],[Salary in USD]]&lt;1000,1,0)</f>
        <v>0</v>
      </c>
      <c r="AB288" s="11">
        <f>IF(AND(tblSalaries[[#This Row],[Salary in USD]]&gt;1000,tblSalaries[[#This Row],[Salary in USD]]&lt;2000),1,0)</f>
        <v>0</v>
      </c>
    </row>
    <row r="289" spans="2:28" ht="15" customHeight="1">
      <c r="B289" t="s">
        <v>2292</v>
      </c>
      <c r="C289" s="1">
        <v>41055.054131944446</v>
      </c>
      <c r="D289" s="4">
        <v>97000</v>
      </c>
      <c r="E289">
        <v>97000</v>
      </c>
      <c r="F289" t="s">
        <v>6</v>
      </c>
      <c r="G289">
        <f>tblSalaries[[#This Row],[clean Salary (in local currency)]]*VLOOKUP(tblSalaries[[#This Row],[Currency]],tblXrate[],2,FALSE)</f>
        <v>97000</v>
      </c>
      <c r="H289" t="s">
        <v>42</v>
      </c>
      <c r="I289" t="s">
        <v>20</v>
      </c>
      <c r="J289" t="s">
        <v>15</v>
      </c>
      <c r="K289" t="str">
        <f>VLOOKUP(tblSalaries[[#This Row],[Where do you work]],tblCountries[[Actual]:[Mapping]],2,FALSE)</f>
        <v>USA</v>
      </c>
      <c r="L289" t="s">
        <v>13</v>
      </c>
      <c r="O289" s="10" t="str">
        <f>IF(ISERROR(FIND("1",tblSalaries[[#This Row],[How many hours of a day you work on Excel]])),"",1)</f>
        <v/>
      </c>
      <c r="P289" s="11" t="str">
        <f>IF(ISERROR(FIND("2",tblSalaries[[#This Row],[How many hours of a day you work on Excel]])),"",2)</f>
        <v/>
      </c>
      <c r="Q289" s="10" t="str">
        <f>IF(ISERROR(FIND("3",tblSalaries[[#This Row],[How many hours of a day you work on Excel]])),"",3)</f>
        <v/>
      </c>
      <c r="R289" s="10" t="str">
        <f>IF(ISERROR(FIND("4",tblSalaries[[#This Row],[How many hours of a day you work on Excel]])),"",4)</f>
        <v/>
      </c>
      <c r="S289" s="10" t="str">
        <f>IF(ISERROR(FIND("5",tblSalaries[[#This Row],[How many hours of a day you work on Excel]])),"",5)</f>
        <v/>
      </c>
      <c r="T289" s="10" t="str">
        <f>IF(ISERROR(FIND("6",tblSalaries[[#This Row],[How many hours of a day you work on Excel]])),"",6)</f>
        <v/>
      </c>
      <c r="U289" s="11" t="str">
        <f>IF(ISERROR(FIND("7",tblSalaries[[#This Row],[How many hours of a day you work on Excel]])),"",7)</f>
        <v/>
      </c>
      <c r="V289" s="11">
        <f>IF(ISERROR(FIND("8",tblSalaries[[#This Row],[How many hours of a day you work on Excel]])),"",8)</f>
        <v>8</v>
      </c>
      <c r="W289" s="11">
        <f>IF(MAX(tblSalaries[[#This Row],[1 hour]:[8 hours]])=0,#N/A,MAX(tblSalaries[[#This Row],[1 hour]:[8 hours]]))</f>
        <v>8</v>
      </c>
      <c r="X289" s="11">
        <f>IF(ISERROR(tblSalaries[[#This Row],[max h]]),1,tblSalaries[[#This Row],[Salary in USD]]/tblSalaries[[#This Row],[max h]]/260)</f>
        <v>46.634615384615387</v>
      </c>
      <c r="Y289" s="11">
        <f>IF(tblSalaries[[#This Row],[Years of Experience]]="",0,"0")</f>
        <v>0</v>
      </c>
      <c r="Z28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89" s="11">
        <f>IF(tblSalaries[[#This Row],[Salary in USD]]&lt;1000,1,0)</f>
        <v>0</v>
      </c>
      <c r="AB289" s="11">
        <f>IF(AND(tblSalaries[[#This Row],[Salary in USD]]&gt;1000,tblSalaries[[#This Row],[Salary in USD]]&lt;2000),1,0)</f>
        <v>0</v>
      </c>
    </row>
    <row r="290" spans="2:28" ht="15" customHeight="1">
      <c r="B290" t="s">
        <v>2293</v>
      </c>
      <c r="C290" s="1">
        <v>41055.054571759261</v>
      </c>
      <c r="D290" s="4" t="s">
        <v>362</v>
      </c>
      <c r="E290">
        <v>31000</v>
      </c>
      <c r="F290" t="s">
        <v>69</v>
      </c>
      <c r="G290">
        <f>tblSalaries[[#This Row],[clean Salary (in local currency)]]*VLOOKUP(tblSalaries[[#This Row],[Currency]],tblXrate[],2,FALSE)</f>
        <v>48861.526434085805</v>
      </c>
      <c r="H290" t="s">
        <v>363</v>
      </c>
      <c r="I290" t="s">
        <v>279</v>
      </c>
      <c r="J290" t="s">
        <v>71</v>
      </c>
      <c r="K290" t="str">
        <f>VLOOKUP(tblSalaries[[#This Row],[Where do you work]],tblCountries[[Actual]:[Mapping]],2,FALSE)</f>
        <v>UK</v>
      </c>
      <c r="L290" t="s">
        <v>18</v>
      </c>
      <c r="O290" s="10" t="str">
        <f>IF(ISERROR(FIND("1",tblSalaries[[#This Row],[How many hours of a day you work on Excel]])),"",1)</f>
        <v/>
      </c>
      <c r="P290" s="11">
        <f>IF(ISERROR(FIND("2",tblSalaries[[#This Row],[How many hours of a day you work on Excel]])),"",2)</f>
        <v>2</v>
      </c>
      <c r="Q290" s="10">
        <f>IF(ISERROR(FIND("3",tblSalaries[[#This Row],[How many hours of a day you work on Excel]])),"",3)</f>
        <v>3</v>
      </c>
      <c r="R290" s="10" t="str">
        <f>IF(ISERROR(FIND("4",tblSalaries[[#This Row],[How many hours of a day you work on Excel]])),"",4)</f>
        <v/>
      </c>
      <c r="S290" s="10" t="str">
        <f>IF(ISERROR(FIND("5",tblSalaries[[#This Row],[How many hours of a day you work on Excel]])),"",5)</f>
        <v/>
      </c>
      <c r="T290" s="10" t="str">
        <f>IF(ISERROR(FIND("6",tblSalaries[[#This Row],[How many hours of a day you work on Excel]])),"",6)</f>
        <v/>
      </c>
      <c r="U290" s="11" t="str">
        <f>IF(ISERROR(FIND("7",tblSalaries[[#This Row],[How many hours of a day you work on Excel]])),"",7)</f>
        <v/>
      </c>
      <c r="V290" s="11" t="str">
        <f>IF(ISERROR(FIND("8",tblSalaries[[#This Row],[How many hours of a day you work on Excel]])),"",8)</f>
        <v/>
      </c>
      <c r="W290" s="11">
        <f>IF(MAX(tblSalaries[[#This Row],[1 hour]:[8 hours]])=0,#N/A,MAX(tblSalaries[[#This Row],[1 hour]:[8 hours]]))</f>
        <v>3</v>
      </c>
      <c r="X290" s="11">
        <f>IF(ISERROR(tblSalaries[[#This Row],[max h]]),1,tblSalaries[[#This Row],[Salary in USD]]/tblSalaries[[#This Row],[max h]]/260)</f>
        <v>62.64298260780231</v>
      </c>
      <c r="Y290" s="11">
        <f>IF(tblSalaries[[#This Row],[Years of Experience]]="",0,"0")</f>
        <v>0</v>
      </c>
      <c r="Z29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0" s="11">
        <f>IF(tblSalaries[[#This Row],[Salary in USD]]&lt;1000,1,0)</f>
        <v>0</v>
      </c>
      <c r="AB290" s="11">
        <f>IF(AND(tblSalaries[[#This Row],[Salary in USD]]&gt;1000,tblSalaries[[#This Row],[Salary in USD]]&lt;2000),1,0)</f>
        <v>0</v>
      </c>
    </row>
    <row r="291" spans="2:28" ht="15" customHeight="1">
      <c r="B291" t="s">
        <v>2294</v>
      </c>
      <c r="C291" s="1">
        <v>41055.0547337963</v>
      </c>
      <c r="D291" s="4">
        <v>65000</v>
      </c>
      <c r="E291">
        <v>65000</v>
      </c>
      <c r="F291" t="s">
        <v>6</v>
      </c>
      <c r="G291">
        <f>tblSalaries[[#This Row],[clean Salary (in local currency)]]*VLOOKUP(tblSalaries[[#This Row],[Currency]],tblXrate[],2,FALSE)</f>
        <v>65000</v>
      </c>
      <c r="H291" t="s">
        <v>364</v>
      </c>
      <c r="I291" t="s">
        <v>20</v>
      </c>
      <c r="J291" t="s">
        <v>15</v>
      </c>
      <c r="K291" t="str">
        <f>VLOOKUP(tblSalaries[[#This Row],[Where do you work]],tblCountries[[Actual]:[Mapping]],2,FALSE)</f>
        <v>USA</v>
      </c>
      <c r="L291" t="s">
        <v>9</v>
      </c>
      <c r="O291" s="10" t="str">
        <f>IF(ISERROR(FIND("1",tblSalaries[[#This Row],[How many hours of a day you work on Excel]])),"",1)</f>
        <v/>
      </c>
      <c r="P291" s="11" t="str">
        <f>IF(ISERROR(FIND("2",tblSalaries[[#This Row],[How many hours of a day you work on Excel]])),"",2)</f>
        <v/>
      </c>
      <c r="Q291" s="10" t="str">
        <f>IF(ISERROR(FIND("3",tblSalaries[[#This Row],[How many hours of a day you work on Excel]])),"",3)</f>
        <v/>
      </c>
      <c r="R291" s="10">
        <f>IF(ISERROR(FIND("4",tblSalaries[[#This Row],[How many hours of a day you work on Excel]])),"",4)</f>
        <v>4</v>
      </c>
      <c r="S291" s="10" t="str">
        <f>IF(ISERROR(FIND("5",tblSalaries[[#This Row],[How many hours of a day you work on Excel]])),"",5)</f>
        <v/>
      </c>
      <c r="T291" s="10">
        <f>IF(ISERROR(FIND("6",tblSalaries[[#This Row],[How many hours of a day you work on Excel]])),"",6)</f>
        <v>6</v>
      </c>
      <c r="U291" s="11" t="str">
        <f>IF(ISERROR(FIND("7",tblSalaries[[#This Row],[How many hours of a day you work on Excel]])),"",7)</f>
        <v/>
      </c>
      <c r="V291" s="11" t="str">
        <f>IF(ISERROR(FIND("8",tblSalaries[[#This Row],[How many hours of a day you work on Excel]])),"",8)</f>
        <v/>
      </c>
      <c r="W291" s="11">
        <f>IF(MAX(tblSalaries[[#This Row],[1 hour]:[8 hours]])=0,#N/A,MAX(tblSalaries[[#This Row],[1 hour]:[8 hours]]))</f>
        <v>6</v>
      </c>
      <c r="X291" s="11">
        <f>IF(ISERROR(tblSalaries[[#This Row],[max h]]),1,tblSalaries[[#This Row],[Salary in USD]]/tblSalaries[[#This Row],[max h]]/260)</f>
        <v>41.666666666666671</v>
      </c>
      <c r="Y291" s="11">
        <f>IF(tblSalaries[[#This Row],[Years of Experience]]="",0,"0")</f>
        <v>0</v>
      </c>
      <c r="Z29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1" s="11">
        <f>IF(tblSalaries[[#This Row],[Salary in USD]]&lt;1000,1,0)</f>
        <v>0</v>
      </c>
      <c r="AB291" s="11">
        <f>IF(AND(tblSalaries[[#This Row],[Salary in USD]]&gt;1000,tblSalaries[[#This Row],[Salary in USD]]&lt;2000),1,0)</f>
        <v>0</v>
      </c>
    </row>
    <row r="292" spans="2:28" ht="15" customHeight="1">
      <c r="B292" t="s">
        <v>2295</v>
      </c>
      <c r="C292" s="1">
        <v>41055.054837962962</v>
      </c>
      <c r="D292" s="4">
        <v>3600</v>
      </c>
      <c r="E292">
        <v>43200</v>
      </c>
      <c r="F292" t="s">
        <v>6</v>
      </c>
      <c r="G292">
        <f>tblSalaries[[#This Row],[clean Salary (in local currency)]]*VLOOKUP(tblSalaries[[#This Row],[Currency]],tblXrate[],2,FALSE)</f>
        <v>43200</v>
      </c>
      <c r="H292" t="s">
        <v>365</v>
      </c>
      <c r="I292" t="s">
        <v>52</v>
      </c>
      <c r="J292" t="s">
        <v>133</v>
      </c>
      <c r="K292" t="str">
        <f>VLOOKUP(tblSalaries[[#This Row],[Where do you work]],tblCountries[[Actual]:[Mapping]],2,FALSE)</f>
        <v>Saudi Arabia</v>
      </c>
      <c r="L292" t="s">
        <v>9</v>
      </c>
      <c r="O292" s="10" t="str">
        <f>IF(ISERROR(FIND("1",tblSalaries[[#This Row],[How many hours of a day you work on Excel]])),"",1)</f>
        <v/>
      </c>
      <c r="P292" s="11" t="str">
        <f>IF(ISERROR(FIND("2",tblSalaries[[#This Row],[How many hours of a day you work on Excel]])),"",2)</f>
        <v/>
      </c>
      <c r="Q292" s="10" t="str">
        <f>IF(ISERROR(FIND("3",tblSalaries[[#This Row],[How many hours of a day you work on Excel]])),"",3)</f>
        <v/>
      </c>
      <c r="R292" s="10">
        <f>IF(ISERROR(FIND("4",tblSalaries[[#This Row],[How many hours of a day you work on Excel]])),"",4)</f>
        <v>4</v>
      </c>
      <c r="S292" s="10" t="str">
        <f>IF(ISERROR(FIND("5",tblSalaries[[#This Row],[How many hours of a day you work on Excel]])),"",5)</f>
        <v/>
      </c>
      <c r="T292" s="10">
        <f>IF(ISERROR(FIND("6",tblSalaries[[#This Row],[How many hours of a day you work on Excel]])),"",6)</f>
        <v>6</v>
      </c>
      <c r="U292" s="11" t="str">
        <f>IF(ISERROR(FIND("7",tblSalaries[[#This Row],[How many hours of a day you work on Excel]])),"",7)</f>
        <v/>
      </c>
      <c r="V292" s="11" t="str">
        <f>IF(ISERROR(FIND("8",tblSalaries[[#This Row],[How many hours of a day you work on Excel]])),"",8)</f>
        <v/>
      </c>
      <c r="W292" s="11">
        <f>IF(MAX(tblSalaries[[#This Row],[1 hour]:[8 hours]])=0,#N/A,MAX(tblSalaries[[#This Row],[1 hour]:[8 hours]]))</f>
        <v>6</v>
      </c>
      <c r="X292" s="11">
        <f>IF(ISERROR(tblSalaries[[#This Row],[max h]]),1,tblSalaries[[#This Row],[Salary in USD]]/tblSalaries[[#This Row],[max h]]/260)</f>
        <v>27.692307692307693</v>
      </c>
      <c r="Y292" s="11">
        <f>IF(tblSalaries[[#This Row],[Years of Experience]]="",0,"0")</f>
        <v>0</v>
      </c>
      <c r="Z29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2" s="11">
        <f>IF(tblSalaries[[#This Row],[Salary in USD]]&lt;1000,1,0)</f>
        <v>0</v>
      </c>
      <c r="AB292" s="11">
        <f>IF(AND(tblSalaries[[#This Row],[Salary in USD]]&gt;1000,tblSalaries[[#This Row],[Salary in USD]]&lt;2000),1,0)</f>
        <v>0</v>
      </c>
    </row>
    <row r="293" spans="2:28" ht="15" customHeight="1">
      <c r="B293" t="s">
        <v>2296</v>
      </c>
      <c r="C293" s="1">
        <v>41055.054965277777</v>
      </c>
      <c r="D293" s="4" t="s">
        <v>366</v>
      </c>
      <c r="E293">
        <v>450000</v>
      </c>
      <c r="F293" t="s">
        <v>40</v>
      </c>
      <c r="G293">
        <f>tblSalaries[[#This Row],[clean Salary (in local currency)]]*VLOOKUP(tblSalaries[[#This Row],[Currency]],tblXrate[],2,FALSE)</f>
        <v>8013.5625093491553</v>
      </c>
      <c r="H293" t="s">
        <v>207</v>
      </c>
      <c r="I293" t="s">
        <v>20</v>
      </c>
      <c r="J293" t="s">
        <v>8</v>
      </c>
      <c r="K293" t="str">
        <f>VLOOKUP(tblSalaries[[#This Row],[Where do you work]],tblCountries[[Actual]:[Mapping]],2,FALSE)</f>
        <v>India</v>
      </c>
      <c r="L293" t="s">
        <v>9</v>
      </c>
      <c r="O293" s="10" t="str">
        <f>IF(ISERROR(FIND("1",tblSalaries[[#This Row],[How many hours of a day you work on Excel]])),"",1)</f>
        <v/>
      </c>
      <c r="P293" s="11" t="str">
        <f>IF(ISERROR(FIND("2",tblSalaries[[#This Row],[How many hours of a day you work on Excel]])),"",2)</f>
        <v/>
      </c>
      <c r="Q293" s="10" t="str">
        <f>IF(ISERROR(FIND("3",tblSalaries[[#This Row],[How many hours of a day you work on Excel]])),"",3)</f>
        <v/>
      </c>
      <c r="R293" s="10">
        <f>IF(ISERROR(FIND("4",tblSalaries[[#This Row],[How many hours of a day you work on Excel]])),"",4)</f>
        <v>4</v>
      </c>
      <c r="S293" s="10" t="str">
        <f>IF(ISERROR(FIND("5",tblSalaries[[#This Row],[How many hours of a day you work on Excel]])),"",5)</f>
        <v/>
      </c>
      <c r="T293" s="10">
        <f>IF(ISERROR(FIND("6",tblSalaries[[#This Row],[How many hours of a day you work on Excel]])),"",6)</f>
        <v>6</v>
      </c>
      <c r="U293" s="11" t="str">
        <f>IF(ISERROR(FIND("7",tblSalaries[[#This Row],[How many hours of a day you work on Excel]])),"",7)</f>
        <v/>
      </c>
      <c r="V293" s="11" t="str">
        <f>IF(ISERROR(FIND("8",tblSalaries[[#This Row],[How many hours of a day you work on Excel]])),"",8)</f>
        <v/>
      </c>
      <c r="W293" s="11">
        <f>IF(MAX(tblSalaries[[#This Row],[1 hour]:[8 hours]])=0,#N/A,MAX(tblSalaries[[#This Row],[1 hour]:[8 hours]]))</f>
        <v>6</v>
      </c>
      <c r="X293" s="11">
        <f>IF(ISERROR(tblSalaries[[#This Row],[max h]]),1,tblSalaries[[#This Row],[Salary in USD]]/tblSalaries[[#This Row],[max h]]/260)</f>
        <v>5.1368990444545863</v>
      </c>
      <c r="Y293" s="11">
        <f>IF(tblSalaries[[#This Row],[Years of Experience]]="",0,"0")</f>
        <v>0</v>
      </c>
      <c r="Z29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3" s="11">
        <f>IF(tblSalaries[[#This Row],[Salary in USD]]&lt;1000,1,0)</f>
        <v>0</v>
      </c>
      <c r="AB293" s="11">
        <f>IF(AND(tblSalaries[[#This Row],[Salary in USD]]&gt;1000,tblSalaries[[#This Row],[Salary in USD]]&lt;2000),1,0)</f>
        <v>0</v>
      </c>
    </row>
    <row r="294" spans="2:28" ht="15" customHeight="1">
      <c r="B294" t="s">
        <v>2297</v>
      </c>
      <c r="C294" s="1">
        <v>41055.054965277777</v>
      </c>
      <c r="D294" s="4">
        <v>50000</v>
      </c>
      <c r="E294">
        <v>50000</v>
      </c>
      <c r="F294" t="s">
        <v>6</v>
      </c>
      <c r="G294">
        <f>tblSalaries[[#This Row],[clean Salary (in local currency)]]*VLOOKUP(tblSalaries[[#This Row],[Currency]],tblXrate[],2,FALSE)</f>
        <v>50000</v>
      </c>
      <c r="H294" t="s">
        <v>367</v>
      </c>
      <c r="I294" t="s">
        <v>20</v>
      </c>
      <c r="J294" t="s">
        <v>15</v>
      </c>
      <c r="K294" t="str">
        <f>VLOOKUP(tblSalaries[[#This Row],[Where do you work]],tblCountries[[Actual]:[Mapping]],2,FALSE)</f>
        <v>USA</v>
      </c>
      <c r="L294" t="s">
        <v>13</v>
      </c>
      <c r="O294" s="10" t="str">
        <f>IF(ISERROR(FIND("1",tblSalaries[[#This Row],[How many hours of a day you work on Excel]])),"",1)</f>
        <v/>
      </c>
      <c r="P294" s="11" t="str">
        <f>IF(ISERROR(FIND("2",tblSalaries[[#This Row],[How many hours of a day you work on Excel]])),"",2)</f>
        <v/>
      </c>
      <c r="Q294" s="10" t="str">
        <f>IF(ISERROR(FIND("3",tblSalaries[[#This Row],[How many hours of a day you work on Excel]])),"",3)</f>
        <v/>
      </c>
      <c r="R294" s="10" t="str">
        <f>IF(ISERROR(FIND("4",tblSalaries[[#This Row],[How many hours of a day you work on Excel]])),"",4)</f>
        <v/>
      </c>
      <c r="S294" s="10" t="str">
        <f>IF(ISERROR(FIND("5",tblSalaries[[#This Row],[How many hours of a day you work on Excel]])),"",5)</f>
        <v/>
      </c>
      <c r="T294" s="10" t="str">
        <f>IF(ISERROR(FIND("6",tblSalaries[[#This Row],[How many hours of a day you work on Excel]])),"",6)</f>
        <v/>
      </c>
      <c r="U294" s="11" t="str">
        <f>IF(ISERROR(FIND("7",tblSalaries[[#This Row],[How many hours of a day you work on Excel]])),"",7)</f>
        <v/>
      </c>
      <c r="V294" s="11">
        <f>IF(ISERROR(FIND("8",tblSalaries[[#This Row],[How many hours of a day you work on Excel]])),"",8)</f>
        <v>8</v>
      </c>
      <c r="W294" s="11">
        <f>IF(MAX(tblSalaries[[#This Row],[1 hour]:[8 hours]])=0,#N/A,MAX(tblSalaries[[#This Row],[1 hour]:[8 hours]]))</f>
        <v>8</v>
      </c>
      <c r="X294" s="11">
        <f>IF(ISERROR(tblSalaries[[#This Row],[max h]]),1,tblSalaries[[#This Row],[Salary in USD]]/tblSalaries[[#This Row],[max h]]/260)</f>
        <v>24.03846153846154</v>
      </c>
      <c r="Y294" s="11">
        <f>IF(tblSalaries[[#This Row],[Years of Experience]]="",0,"0")</f>
        <v>0</v>
      </c>
      <c r="Z29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4" s="11">
        <f>IF(tblSalaries[[#This Row],[Salary in USD]]&lt;1000,1,0)</f>
        <v>0</v>
      </c>
      <c r="AB294" s="11">
        <f>IF(AND(tblSalaries[[#This Row],[Salary in USD]]&gt;1000,tblSalaries[[#This Row],[Salary in USD]]&lt;2000),1,0)</f>
        <v>0</v>
      </c>
    </row>
    <row r="295" spans="2:28" ht="15" customHeight="1">
      <c r="B295" t="s">
        <v>2298</v>
      </c>
      <c r="C295" s="1">
        <v>41055.055115740739</v>
      </c>
      <c r="D295" s="4">
        <v>45000</v>
      </c>
      <c r="E295">
        <v>45000</v>
      </c>
      <c r="F295" t="s">
        <v>6</v>
      </c>
      <c r="G295">
        <f>tblSalaries[[#This Row],[clean Salary (in local currency)]]*VLOOKUP(tblSalaries[[#This Row],[Currency]],tblXrate[],2,FALSE)</f>
        <v>45000</v>
      </c>
      <c r="H295" t="s">
        <v>368</v>
      </c>
      <c r="I295" t="s">
        <v>20</v>
      </c>
      <c r="J295" t="s">
        <v>15</v>
      </c>
      <c r="K295" t="str">
        <f>VLOOKUP(tblSalaries[[#This Row],[Where do you work]],tblCountries[[Actual]:[Mapping]],2,FALSE)</f>
        <v>USA</v>
      </c>
      <c r="L295" t="s">
        <v>9</v>
      </c>
      <c r="O295" s="10" t="str">
        <f>IF(ISERROR(FIND("1",tblSalaries[[#This Row],[How many hours of a day you work on Excel]])),"",1)</f>
        <v/>
      </c>
      <c r="P295" s="11" t="str">
        <f>IF(ISERROR(FIND("2",tblSalaries[[#This Row],[How many hours of a day you work on Excel]])),"",2)</f>
        <v/>
      </c>
      <c r="Q295" s="10" t="str">
        <f>IF(ISERROR(FIND("3",tblSalaries[[#This Row],[How many hours of a day you work on Excel]])),"",3)</f>
        <v/>
      </c>
      <c r="R295" s="10">
        <f>IF(ISERROR(FIND("4",tblSalaries[[#This Row],[How many hours of a day you work on Excel]])),"",4)</f>
        <v>4</v>
      </c>
      <c r="S295" s="10" t="str">
        <f>IF(ISERROR(FIND("5",tblSalaries[[#This Row],[How many hours of a day you work on Excel]])),"",5)</f>
        <v/>
      </c>
      <c r="T295" s="10">
        <f>IF(ISERROR(FIND("6",tblSalaries[[#This Row],[How many hours of a day you work on Excel]])),"",6)</f>
        <v>6</v>
      </c>
      <c r="U295" s="11" t="str">
        <f>IF(ISERROR(FIND("7",tblSalaries[[#This Row],[How many hours of a day you work on Excel]])),"",7)</f>
        <v/>
      </c>
      <c r="V295" s="11" t="str">
        <f>IF(ISERROR(FIND("8",tblSalaries[[#This Row],[How many hours of a day you work on Excel]])),"",8)</f>
        <v/>
      </c>
      <c r="W295" s="11">
        <f>IF(MAX(tblSalaries[[#This Row],[1 hour]:[8 hours]])=0,#N/A,MAX(tblSalaries[[#This Row],[1 hour]:[8 hours]]))</f>
        <v>6</v>
      </c>
      <c r="X295" s="11">
        <f>IF(ISERROR(tblSalaries[[#This Row],[max h]]),1,tblSalaries[[#This Row],[Salary in USD]]/tblSalaries[[#This Row],[max h]]/260)</f>
        <v>28.846153846153847</v>
      </c>
      <c r="Y295" s="11">
        <f>IF(tblSalaries[[#This Row],[Years of Experience]]="",0,"0")</f>
        <v>0</v>
      </c>
      <c r="Z29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5" s="11">
        <f>IF(tblSalaries[[#This Row],[Salary in USD]]&lt;1000,1,0)</f>
        <v>0</v>
      </c>
      <c r="AB295" s="11">
        <f>IF(AND(tblSalaries[[#This Row],[Salary in USD]]&gt;1000,tblSalaries[[#This Row],[Salary in USD]]&lt;2000),1,0)</f>
        <v>0</v>
      </c>
    </row>
    <row r="296" spans="2:28" ht="15" customHeight="1">
      <c r="B296" t="s">
        <v>2299</v>
      </c>
      <c r="C296" s="1">
        <v>41055.055289351854</v>
      </c>
      <c r="D296" s="4" t="s">
        <v>369</v>
      </c>
      <c r="E296">
        <v>180000</v>
      </c>
      <c r="F296" t="s">
        <v>40</v>
      </c>
      <c r="G296">
        <f>tblSalaries[[#This Row],[clean Salary (in local currency)]]*VLOOKUP(tblSalaries[[#This Row],[Currency]],tblXrate[],2,FALSE)</f>
        <v>3205.4250037396623</v>
      </c>
      <c r="H296" t="s">
        <v>370</v>
      </c>
      <c r="I296" t="s">
        <v>52</v>
      </c>
      <c r="J296" t="s">
        <v>8</v>
      </c>
      <c r="K296" t="str">
        <f>VLOOKUP(tblSalaries[[#This Row],[Where do you work]],tblCountries[[Actual]:[Mapping]],2,FALSE)</f>
        <v>India</v>
      </c>
      <c r="L296" t="s">
        <v>9</v>
      </c>
      <c r="O296" s="10" t="str">
        <f>IF(ISERROR(FIND("1",tblSalaries[[#This Row],[How many hours of a day you work on Excel]])),"",1)</f>
        <v/>
      </c>
      <c r="P296" s="11" t="str">
        <f>IF(ISERROR(FIND("2",tblSalaries[[#This Row],[How many hours of a day you work on Excel]])),"",2)</f>
        <v/>
      </c>
      <c r="Q296" s="10" t="str">
        <f>IF(ISERROR(FIND("3",tblSalaries[[#This Row],[How many hours of a day you work on Excel]])),"",3)</f>
        <v/>
      </c>
      <c r="R296" s="10">
        <f>IF(ISERROR(FIND("4",tblSalaries[[#This Row],[How many hours of a day you work on Excel]])),"",4)</f>
        <v>4</v>
      </c>
      <c r="S296" s="10" t="str">
        <f>IF(ISERROR(FIND("5",tblSalaries[[#This Row],[How many hours of a day you work on Excel]])),"",5)</f>
        <v/>
      </c>
      <c r="T296" s="10">
        <f>IF(ISERROR(FIND("6",tblSalaries[[#This Row],[How many hours of a day you work on Excel]])),"",6)</f>
        <v>6</v>
      </c>
      <c r="U296" s="11" t="str">
        <f>IF(ISERROR(FIND("7",tblSalaries[[#This Row],[How many hours of a day you work on Excel]])),"",7)</f>
        <v/>
      </c>
      <c r="V296" s="11" t="str">
        <f>IF(ISERROR(FIND("8",tblSalaries[[#This Row],[How many hours of a day you work on Excel]])),"",8)</f>
        <v/>
      </c>
      <c r="W296" s="11">
        <f>IF(MAX(tblSalaries[[#This Row],[1 hour]:[8 hours]])=0,#N/A,MAX(tblSalaries[[#This Row],[1 hour]:[8 hours]]))</f>
        <v>6</v>
      </c>
      <c r="X296" s="11">
        <f>IF(ISERROR(tblSalaries[[#This Row],[max h]]),1,tblSalaries[[#This Row],[Salary in USD]]/tblSalaries[[#This Row],[max h]]/260)</f>
        <v>2.0547596177818348</v>
      </c>
      <c r="Y296" s="11">
        <f>IF(tblSalaries[[#This Row],[Years of Experience]]="",0,"0")</f>
        <v>0</v>
      </c>
      <c r="Z29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6" s="11">
        <f>IF(tblSalaries[[#This Row],[Salary in USD]]&lt;1000,1,0)</f>
        <v>0</v>
      </c>
      <c r="AB296" s="11">
        <f>IF(AND(tblSalaries[[#This Row],[Salary in USD]]&gt;1000,tblSalaries[[#This Row],[Salary in USD]]&lt;2000),1,0)</f>
        <v>0</v>
      </c>
    </row>
    <row r="297" spans="2:28" ht="15" customHeight="1">
      <c r="B297" t="s">
        <v>2300</v>
      </c>
      <c r="C297" s="1">
        <v>41055.055567129632</v>
      </c>
      <c r="D297" s="4">
        <v>60000</v>
      </c>
      <c r="E297">
        <v>60000</v>
      </c>
      <c r="F297" t="s">
        <v>6</v>
      </c>
      <c r="G297">
        <f>tblSalaries[[#This Row],[clean Salary (in local currency)]]*VLOOKUP(tblSalaries[[#This Row],[Currency]],tblXrate[],2,FALSE)</f>
        <v>60000</v>
      </c>
      <c r="H297" t="s">
        <v>371</v>
      </c>
      <c r="I297" t="s">
        <v>52</v>
      </c>
      <c r="J297" t="s">
        <v>15</v>
      </c>
      <c r="K297" t="str">
        <f>VLOOKUP(tblSalaries[[#This Row],[Where do you work]],tblCountries[[Actual]:[Mapping]],2,FALSE)</f>
        <v>USA</v>
      </c>
      <c r="L297" t="s">
        <v>13</v>
      </c>
      <c r="O297" s="10" t="str">
        <f>IF(ISERROR(FIND("1",tblSalaries[[#This Row],[How many hours of a day you work on Excel]])),"",1)</f>
        <v/>
      </c>
      <c r="P297" s="11" t="str">
        <f>IF(ISERROR(FIND("2",tblSalaries[[#This Row],[How many hours of a day you work on Excel]])),"",2)</f>
        <v/>
      </c>
      <c r="Q297" s="10" t="str">
        <f>IF(ISERROR(FIND("3",tblSalaries[[#This Row],[How many hours of a day you work on Excel]])),"",3)</f>
        <v/>
      </c>
      <c r="R297" s="10" t="str">
        <f>IF(ISERROR(FIND("4",tblSalaries[[#This Row],[How many hours of a day you work on Excel]])),"",4)</f>
        <v/>
      </c>
      <c r="S297" s="10" t="str">
        <f>IF(ISERROR(FIND("5",tblSalaries[[#This Row],[How many hours of a day you work on Excel]])),"",5)</f>
        <v/>
      </c>
      <c r="T297" s="10" t="str">
        <f>IF(ISERROR(FIND("6",tblSalaries[[#This Row],[How many hours of a day you work on Excel]])),"",6)</f>
        <v/>
      </c>
      <c r="U297" s="11" t="str">
        <f>IF(ISERROR(FIND("7",tblSalaries[[#This Row],[How many hours of a day you work on Excel]])),"",7)</f>
        <v/>
      </c>
      <c r="V297" s="11">
        <f>IF(ISERROR(FIND("8",tblSalaries[[#This Row],[How many hours of a day you work on Excel]])),"",8)</f>
        <v>8</v>
      </c>
      <c r="W297" s="11">
        <f>IF(MAX(tblSalaries[[#This Row],[1 hour]:[8 hours]])=0,#N/A,MAX(tblSalaries[[#This Row],[1 hour]:[8 hours]]))</f>
        <v>8</v>
      </c>
      <c r="X297" s="11">
        <f>IF(ISERROR(tblSalaries[[#This Row],[max h]]),1,tblSalaries[[#This Row],[Salary in USD]]/tblSalaries[[#This Row],[max h]]/260)</f>
        <v>28.846153846153847</v>
      </c>
      <c r="Y297" s="11">
        <f>IF(tblSalaries[[#This Row],[Years of Experience]]="",0,"0")</f>
        <v>0</v>
      </c>
      <c r="Z29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7" s="11">
        <f>IF(tblSalaries[[#This Row],[Salary in USD]]&lt;1000,1,0)</f>
        <v>0</v>
      </c>
      <c r="AB297" s="11">
        <f>IF(AND(tblSalaries[[#This Row],[Salary in USD]]&gt;1000,tblSalaries[[#This Row],[Salary in USD]]&lt;2000),1,0)</f>
        <v>0</v>
      </c>
    </row>
    <row r="298" spans="2:28" ht="15" customHeight="1">
      <c r="B298" t="s">
        <v>2301</v>
      </c>
      <c r="C298" s="1">
        <v>41055.056087962963</v>
      </c>
      <c r="D298" s="4">
        <v>31000</v>
      </c>
      <c r="E298">
        <v>31000</v>
      </c>
      <c r="F298" t="s">
        <v>6</v>
      </c>
      <c r="G298">
        <f>tblSalaries[[#This Row],[clean Salary (in local currency)]]*VLOOKUP(tblSalaries[[#This Row],[Currency]],tblXrate[],2,FALSE)</f>
        <v>31000</v>
      </c>
      <c r="H298" t="s">
        <v>372</v>
      </c>
      <c r="I298" t="s">
        <v>67</v>
      </c>
      <c r="J298" t="s">
        <v>15</v>
      </c>
      <c r="K298" t="str">
        <f>VLOOKUP(tblSalaries[[#This Row],[Where do you work]],tblCountries[[Actual]:[Mapping]],2,FALSE)</f>
        <v>USA</v>
      </c>
      <c r="L298" t="s">
        <v>18</v>
      </c>
      <c r="O298" s="10" t="str">
        <f>IF(ISERROR(FIND("1",tblSalaries[[#This Row],[How many hours of a day you work on Excel]])),"",1)</f>
        <v/>
      </c>
      <c r="P298" s="11">
        <f>IF(ISERROR(FIND("2",tblSalaries[[#This Row],[How many hours of a day you work on Excel]])),"",2)</f>
        <v>2</v>
      </c>
      <c r="Q298" s="10">
        <f>IF(ISERROR(FIND("3",tblSalaries[[#This Row],[How many hours of a day you work on Excel]])),"",3)</f>
        <v>3</v>
      </c>
      <c r="R298" s="10" t="str">
        <f>IF(ISERROR(FIND("4",tblSalaries[[#This Row],[How many hours of a day you work on Excel]])),"",4)</f>
        <v/>
      </c>
      <c r="S298" s="10" t="str">
        <f>IF(ISERROR(FIND("5",tblSalaries[[#This Row],[How many hours of a day you work on Excel]])),"",5)</f>
        <v/>
      </c>
      <c r="T298" s="10" t="str">
        <f>IF(ISERROR(FIND("6",tblSalaries[[#This Row],[How many hours of a day you work on Excel]])),"",6)</f>
        <v/>
      </c>
      <c r="U298" s="11" t="str">
        <f>IF(ISERROR(FIND("7",tblSalaries[[#This Row],[How many hours of a day you work on Excel]])),"",7)</f>
        <v/>
      </c>
      <c r="V298" s="11" t="str">
        <f>IF(ISERROR(FIND("8",tblSalaries[[#This Row],[How many hours of a day you work on Excel]])),"",8)</f>
        <v/>
      </c>
      <c r="W298" s="11">
        <f>IF(MAX(tblSalaries[[#This Row],[1 hour]:[8 hours]])=0,#N/A,MAX(tblSalaries[[#This Row],[1 hour]:[8 hours]]))</f>
        <v>3</v>
      </c>
      <c r="X298" s="11">
        <f>IF(ISERROR(tblSalaries[[#This Row],[max h]]),1,tblSalaries[[#This Row],[Salary in USD]]/tblSalaries[[#This Row],[max h]]/260)</f>
        <v>39.743589743589745</v>
      </c>
      <c r="Y298" s="11">
        <f>IF(tblSalaries[[#This Row],[Years of Experience]]="",0,"0")</f>
        <v>0</v>
      </c>
      <c r="Z29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8" s="11">
        <f>IF(tblSalaries[[#This Row],[Salary in USD]]&lt;1000,1,0)</f>
        <v>0</v>
      </c>
      <c r="AB298" s="11">
        <f>IF(AND(tblSalaries[[#This Row],[Salary in USD]]&gt;1000,tblSalaries[[#This Row],[Salary in USD]]&lt;2000),1,0)</f>
        <v>0</v>
      </c>
    </row>
    <row r="299" spans="2:28" ht="15" customHeight="1">
      <c r="B299" t="s">
        <v>2302</v>
      </c>
      <c r="C299" s="1">
        <v>41055.056319444448</v>
      </c>
      <c r="D299" s="4">
        <v>75000</v>
      </c>
      <c r="E299">
        <v>75000</v>
      </c>
      <c r="F299" t="s">
        <v>6</v>
      </c>
      <c r="G299">
        <f>tblSalaries[[#This Row],[clean Salary (in local currency)]]*VLOOKUP(tblSalaries[[#This Row],[Currency]],tblXrate[],2,FALSE)</f>
        <v>75000</v>
      </c>
      <c r="H299" t="s">
        <v>373</v>
      </c>
      <c r="I299" t="s">
        <v>20</v>
      </c>
      <c r="J299" t="s">
        <v>15</v>
      </c>
      <c r="K299" t="str">
        <f>VLOOKUP(tblSalaries[[#This Row],[Where do you work]],tblCountries[[Actual]:[Mapping]],2,FALSE)</f>
        <v>USA</v>
      </c>
      <c r="L299" t="s">
        <v>9</v>
      </c>
      <c r="O299" s="10" t="str">
        <f>IF(ISERROR(FIND("1",tblSalaries[[#This Row],[How many hours of a day you work on Excel]])),"",1)</f>
        <v/>
      </c>
      <c r="P299" s="11" t="str">
        <f>IF(ISERROR(FIND("2",tblSalaries[[#This Row],[How many hours of a day you work on Excel]])),"",2)</f>
        <v/>
      </c>
      <c r="Q299" s="10" t="str">
        <f>IF(ISERROR(FIND("3",tblSalaries[[#This Row],[How many hours of a day you work on Excel]])),"",3)</f>
        <v/>
      </c>
      <c r="R299" s="10">
        <f>IF(ISERROR(FIND("4",tblSalaries[[#This Row],[How many hours of a day you work on Excel]])),"",4)</f>
        <v>4</v>
      </c>
      <c r="S299" s="10" t="str">
        <f>IF(ISERROR(FIND("5",tblSalaries[[#This Row],[How many hours of a day you work on Excel]])),"",5)</f>
        <v/>
      </c>
      <c r="T299" s="10">
        <f>IF(ISERROR(FIND("6",tblSalaries[[#This Row],[How many hours of a day you work on Excel]])),"",6)</f>
        <v>6</v>
      </c>
      <c r="U299" s="11" t="str">
        <f>IF(ISERROR(FIND("7",tblSalaries[[#This Row],[How many hours of a day you work on Excel]])),"",7)</f>
        <v/>
      </c>
      <c r="V299" s="11" t="str">
        <f>IF(ISERROR(FIND("8",tblSalaries[[#This Row],[How many hours of a day you work on Excel]])),"",8)</f>
        <v/>
      </c>
      <c r="W299" s="11">
        <f>IF(MAX(tblSalaries[[#This Row],[1 hour]:[8 hours]])=0,#N/A,MAX(tblSalaries[[#This Row],[1 hour]:[8 hours]]))</f>
        <v>6</v>
      </c>
      <c r="X299" s="11">
        <f>IF(ISERROR(tblSalaries[[#This Row],[max h]]),1,tblSalaries[[#This Row],[Salary in USD]]/tblSalaries[[#This Row],[max h]]/260)</f>
        <v>48.07692307692308</v>
      </c>
      <c r="Y299" s="11">
        <f>IF(tblSalaries[[#This Row],[Years of Experience]]="",0,"0")</f>
        <v>0</v>
      </c>
      <c r="Z29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299" s="11">
        <f>IF(tblSalaries[[#This Row],[Salary in USD]]&lt;1000,1,0)</f>
        <v>0</v>
      </c>
      <c r="AB299" s="11">
        <f>IF(AND(tblSalaries[[#This Row],[Salary in USD]]&gt;1000,tblSalaries[[#This Row],[Salary in USD]]&lt;2000),1,0)</f>
        <v>0</v>
      </c>
    </row>
    <row r="300" spans="2:28" ht="15" customHeight="1">
      <c r="B300" t="s">
        <v>2303</v>
      </c>
      <c r="C300" s="1">
        <v>41055.05704861111</v>
      </c>
      <c r="D300" s="4">
        <v>16000</v>
      </c>
      <c r="E300">
        <v>16000</v>
      </c>
      <c r="F300" t="s">
        <v>6</v>
      </c>
      <c r="G300">
        <f>tblSalaries[[#This Row],[clean Salary (in local currency)]]*VLOOKUP(tblSalaries[[#This Row],[Currency]],tblXrate[],2,FALSE)</f>
        <v>16000</v>
      </c>
      <c r="H300" t="s">
        <v>374</v>
      </c>
      <c r="I300" t="s">
        <v>4001</v>
      </c>
      <c r="J300" t="s">
        <v>15</v>
      </c>
      <c r="K300" t="str">
        <f>VLOOKUP(tblSalaries[[#This Row],[Where do you work]],tblCountries[[Actual]:[Mapping]],2,FALSE)</f>
        <v>USA</v>
      </c>
      <c r="L300" t="s">
        <v>25</v>
      </c>
      <c r="O300" s="10">
        <f>IF(ISERROR(FIND("1",tblSalaries[[#This Row],[How many hours of a day you work on Excel]])),"",1)</f>
        <v>1</v>
      </c>
      <c r="P300" s="11">
        <f>IF(ISERROR(FIND("2",tblSalaries[[#This Row],[How many hours of a day you work on Excel]])),"",2)</f>
        <v>2</v>
      </c>
      <c r="Q300" s="10" t="str">
        <f>IF(ISERROR(FIND("3",tblSalaries[[#This Row],[How many hours of a day you work on Excel]])),"",3)</f>
        <v/>
      </c>
      <c r="R300" s="10" t="str">
        <f>IF(ISERROR(FIND("4",tblSalaries[[#This Row],[How many hours of a day you work on Excel]])),"",4)</f>
        <v/>
      </c>
      <c r="S300" s="10" t="str">
        <f>IF(ISERROR(FIND("5",tblSalaries[[#This Row],[How many hours of a day you work on Excel]])),"",5)</f>
        <v/>
      </c>
      <c r="T300" s="10" t="str">
        <f>IF(ISERROR(FIND("6",tblSalaries[[#This Row],[How many hours of a day you work on Excel]])),"",6)</f>
        <v/>
      </c>
      <c r="U300" s="11" t="str">
        <f>IF(ISERROR(FIND("7",tblSalaries[[#This Row],[How many hours of a day you work on Excel]])),"",7)</f>
        <v/>
      </c>
      <c r="V300" s="11" t="str">
        <f>IF(ISERROR(FIND("8",tblSalaries[[#This Row],[How many hours of a day you work on Excel]])),"",8)</f>
        <v/>
      </c>
      <c r="W300" s="11">
        <f>IF(MAX(tblSalaries[[#This Row],[1 hour]:[8 hours]])=0,#N/A,MAX(tblSalaries[[#This Row],[1 hour]:[8 hours]]))</f>
        <v>2</v>
      </c>
      <c r="X300" s="11">
        <f>IF(ISERROR(tblSalaries[[#This Row],[max h]]),1,tblSalaries[[#This Row],[Salary in USD]]/tblSalaries[[#This Row],[max h]]/260)</f>
        <v>30.76923076923077</v>
      </c>
      <c r="Y300" s="11">
        <f>IF(tblSalaries[[#This Row],[Years of Experience]]="",0,"0")</f>
        <v>0</v>
      </c>
      <c r="Z30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0" s="11">
        <f>IF(tblSalaries[[#This Row],[Salary in USD]]&lt;1000,1,0)</f>
        <v>0</v>
      </c>
      <c r="AB300" s="11">
        <f>IF(AND(tblSalaries[[#This Row],[Salary in USD]]&gt;1000,tblSalaries[[#This Row],[Salary in USD]]&lt;2000),1,0)</f>
        <v>0</v>
      </c>
    </row>
    <row r="301" spans="2:28" ht="15" customHeight="1">
      <c r="B301" t="s">
        <v>2304</v>
      </c>
      <c r="C301" s="1">
        <v>41055.057199074072</v>
      </c>
      <c r="D301" s="4" t="s">
        <v>375</v>
      </c>
      <c r="E301">
        <v>36000</v>
      </c>
      <c r="F301" t="s">
        <v>6</v>
      </c>
      <c r="G301">
        <f>tblSalaries[[#This Row],[clean Salary (in local currency)]]*VLOOKUP(tblSalaries[[#This Row],[Currency]],tblXrate[],2,FALSE)</f>
        <v>36000</v>
      </c>
      <c r="H301" t="s">
        <v>376</v>
      </c>
      <c r="I301" t="s">
        <v>20</v>
      </c>
      <c r="J301" t="s">
        <v>15</v>
      </c>
      <c r="K301" t="str">
        <f>VLOOKUP(tblSalaries[[#This Row],[Where do you work]],tblCountries[[Actual]:[Mapping]],2,FALSE)</f>
        <v>USA</v>
      </c>
      <c r="L301" t="s">
        <v>13</v>
      </c>
      <c r="O301" s="10" t="str">
        <f>IF(ISERROR(FIND("1",tblSalaries[[#This Row],[How many hours of a day you work on Excel]])),"",1)</f>
        <v/>
      </c>
      <c r="P301" s="11" t="str">
        <f>IF(ISERROR(FIND("2",tblSalaries[[#This Row],[How many hours of a day you work on Excel]])),"",2)</f>
        <v/>
      </c>
      <c r="Q301" s="10" t="str">
        <f>IF(ISERROR(FIND("3",tblSalaries[[#This Row],[How many hours of a day you work on Excel]])),"",3)</f>
        <v/>
      </c>
      <c r="R301" s="10" t="str">
        <f>IF(ISERROR(FIND("4",tblSalaries[[#This Row],[How many hours of a day you work on Excel]])),"",4)</f>
        <v/>
      </c>
      <c r="S301" s="10" t="str">
        <f>IF(ISERROR(FIND("5",tblSalaries[[#This Row],[How many hours of a day you work on Excel]])),"",5)</f>
        <v/>
      </c>
      <c r="T301" s="10" t="str">
        <f>IF(ISERROR(FIND("6",tblSalaries[[#This Row],[How many hours of a day you work on Excel]])),"",6)</f>
        <v/>
      </c>
      <c r="U301" s="11" t="str">
        <f>IF(ISERROR(FIND("7",tblSalaries[[#This Row],[How many hours of a day you work on Excel]])),"",7)</f>
        <v/>
      </c>
      <c r="V301" s="11">
        <f>IF(ISERROR(FIND("8",tblSalaries[[#This Row],[How many hours of a day you work on Excel]])),"",8)</f>
        <v>8</v>
      </c>
      <c r="W301" s="11">
        <f>IF(MAX(tblSalaries[[#This Row],[1 hour]:[8 hours]])=0,#N/A,MAX(tblSalaries[[#This Row],[1 hour]:[8 hours]]))</f>
        <v>8</v>
      </c>
      <c r="X301" s="11">
        <f>IF(ISERROR(tblSalaries[[#This Row],[max h]]),1,tblSalaries[[#This Row],[Salary in USD]]/tblSalaries[[#This Row],[max h]]/260)</f>
        <v>17.307692307692307</v>
      </c>
      <c r="Y301" s="11">
        <f>IF(tblSalaries[[#This Row],[Years of Experience]]="",0,"0")</f>
        <v>0</v>
      </c>
      <c r="Z30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1" s="11">
        <f>IF(tblSalaries[[#This Row],[Salary in USD]]&lt;1000,1,0)</f>
        <v>0</v>
      </c>
      <c r="AB301" s="11">
        <f>IF(AND(tblSalaries[[#This Row],[Salary in USD]]&gt;1000,tblSalaries[[#This Row],[Salary in USD]]&lt;2000),1,0)</f>
        <v>0</v>
      </c>
    </row>
    <row r="302" spans="2:28" ht="15" customHeight="1">
      <c r="B302" t="s">
        <v>2305</v>
      </c>
      <c r="C302" s="1">
        <v>41055.05740740741</v>
      </c>
      <c r="D302" s="4">
        <v>42000</v>
      </c>
      <c r="E302">
        <v>42000</v>
      </c>
      <c r="F302" t="s">
        <v>86</v>
      </c>
      <c r="G302">
        <f>tblSalaries[[#This Row],[clean Salary (in local currency)]]*VLOOKUP(tblSalaries[[#This Row],[Currency]],tblXrate[],2,FALSE)</f>
        <v>41301.183967273726</v>
      </c>
      <c r="H302" t="s">
        <v>14</v>
      </c>
      <c r="I302" t="s">
        <v>20</v>
      </c>
      <c r="J302" t="s">
        <v>88</v>
      </c>
      <c r="K302" t="str">
        <f>VLOOKUP(tblSalaries[[#This Row],[Where do you work]],tblCountries[[Actual]:[Mapping]],2,FALSE)</f>
        <v>Canada</v>
      </c>
      <c r="L302" t="s">
        <v>13</v>
      </c>
      <c r="O302" s="10" t="str">
        <f>IF(ISERROR(FIND("1",tblSalaries[[#This Row],[How many hours of a day you work on Excel]])),"",1)</f>
        <v/>
      </c>
      <c r="P302" s="11" t="str">
        <f>IF(ISERROR(FIND("2",tblSalaries[[#This Row],[How many hours of a day you work on Excel]])),"",2)</f>
        <v/>
      </c>
      <c r="Q302" s="10" t="str">
        <f>IF(ISERROR(FIND("3",tblSalaries[[#This Row],[How many hours of a day you work on Excel]])),"",3)</f>
        <v/>
      </c>
      <c r="R302" s="10" t="str">
        <f>IF(ISERROR(FIND("4",tblSalaries[[#This Row],[How many hours of a day you work on Excel]])),"",4)</f>
        <v/>
      </c>
      <c r="S302" s="10" t="str">
        <f>IF(ISERROR(FIND("5",tblSalaries[[#This Row],[How many hours of a day you work on Excel]])),"",5)</f>
        <v/>
      </c>
      <c r="T302" s="10" t="str">
        <f>IF(ISERROR(FIND("6",tblSalaries[[#This Row],[How many hours of a day you work on Excel]])),"",6)</f>
        <v/>
      </c>
      <c r="U302" s="11" t="str">
        <f>IF(ISERROR(FIND("7",tblSalaries[[#This Row],[How many hours of a day you work on Excel]])),"",7)</f>
        <v/>
      </c>
      <c r="V302" s="11">
        <f>IF(ISERROR(FIND("8",tblSalaries[[#This Row],[How many hours of a day you work on Excel]])),"",8)</f>
        <v>8</v>
      </c>
      <c r="W302" s="11">
        <f>IF(MAX(tblSalaries[[#This Row],[1 hour]:[8 hours]])=0,#N/A,MAX(tblSalaries[[#This Row],[1 hour]:[8 hours]]))</f>
        <v>8</v>
      </c>
      <c r="X302" s="11">
        <f>IF(ISERROR(tblSalaries[[#This Row],[max h]]),1,tblSalaries[[#This Row],[Salary in USD]]/tblSalaries[[#This Row],[max h]]/260)</f>
        <v>19.856338445804678</v>
      </c>
      <c r="Y302" s="11">
        <f>IF(tblSalaries[[#This Row],[Years of Experience]]="",0,"0")</f>
        <v>0</v>
      </c>
      <c r="Z30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2" s="11">
        <f>IF(tblSalaries[[#This Row],[Salary in USD]]&lt;1000,1,0)</f>
        <v>0</v>
      </c>
      <c r="AB302" s="11">
        <f>IF(AND(tblSalaries[[#This Row],[Salary in USD]]&gt;1000,tblSalaries[[#This Row],[Salary in USD]]&lt;2000),1,0)</f>
        <v>0</v>
      </c>
    </row>
    <row r="303" spans="2:28" ht="15" customHeight="1">
      <c r="B303" t="s">
        <v>2306</v>
      </c>
      <c r="C303" s="1">
        <v>41055.05746527778</v>
      </c>
      <c r="D303" s="4">
        <v>53000</v>
      </c>
      <c r="E303">
        <v>53000</v>
      </c>
      <c r="F303" t="s">
        <v>6</v>
      </c>
      <c r="G303">
        <f>tblSalaries[[#This Row],[clean Salary (in local currency)]]*VLOOKUP(tblSalaries[[#This Row],[Currency]],tblXrate[],2,FALSE)</f>
        <v>53000</v>
      </c>
      <c r="H303" t="s">
        <v>153</v>
      </c>
      <c r="I303" t="s">
        <v>20</v>
      </c>
      <c r="J303" t="s">
        <v>15</v>
      </c>
      <c r="K303" t="str">
        <f>VLOOKUP(tblSalaries[[#This Row],[Where do you work]],tblCountries[[Actual]:[Mapping]],2,FALSE)</f>
        <v>USA</v>
      </c>
      <c r="L303" t="s">
        <v>9</v>
      </c>
      <c r="O303" s="10" t="str">
        <f>IF(ISERROR(FIND("1",tblSalaries[[#This Row],[How many hours of a day you work on Excel]])),"",1)</f>
        <v/>
      </c>
      <c r="P303" s="11" t="str">
        <f>IF(ISERROR(FIND("2",tblSalaries[[#This Row],[How many hours of a day you work on Excel]])),"",2)</f>
        <v/>
      </c>
      <c r="Q303" s="10" t="str">
        <f>IF(ISERROR(FIND("3",tblSalaries[[#This Row],[How many hours of a day you work on Excel]])),"",3)</f>
        <v/>
      </c>
      <c r="R303" s="10">
        <f>IF(ISERROR(FIND("4",tblSalaries[[#This Row],[How many hours of a day you work on Excel]])),"",4)</f>
        <v>4</v>
      </c>
      <c r="S303" s="10" t="str">
        <f>IF(ISERROR(FIND("5",tblSalaries[[#This Row],[How many hours of a day you work on Excel]])),"",5)</f>
        <v/>
      </c>
      <c r="T303" s="10">
        <f>IF(ISERROR(FIND("6",tblSalaries[[#This Row],[How many hours of a day you work on Excel]])),"",6)</f>
        <v>6</v>
      </c>
      <c r="U303" s="11" t="str">
        <f>IF(ISERROR(FIND("7",tblSalaries[[#This Row],[How many hours of a day you work on Excel]])),"",7)</f>
        <v/>
      </c>
      <c r="V303" s="11" t="str">
        <f>IF(ISERROR(FIND("8",tblSalaries[[#This Row],[How many hours of a day you work on Excel]])),"",8)</f>
        <v/>
      </c>
      <c r="W303" s="11">
        <f>IF(MAX(tblSalaries[[#This Row],[1 hour]:[8 hours]])=0,#N/A,MAX(tblSalaries[[#This Row],[1 hour]:[8 hours]]))</f>
        <v>6</v>
      </c>
      <c r="X303" s="11">
        <f>IF(ISERROR(tblSalaries[[#This Row],[max h]]),1,tblSalaries[[#This Row],[Salary in USD]]/tblSalaries[[#This Row],[max h]]/260)</f>
        <v>33.974358974358978</v>
      </c>
      <c r="Y303" s="11">
        <f>IF(tblSalaries[[#This Row],[Years of Experience]]="",0,"0")</f>
        <v>0</v>
      </c>
      <c r="Z30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3" s="11">
        <f>IF(tblSalaries[[#This Row],[Salary in USD]]&lt;1000,1,0)</f>
        <v>0</v>
      </c>
      <c r="AB303" s="11">
        <f>IF(AND(tblSalaries[[#This Row],[Salary in USD]]&gt;1000,tblSalaries[[#This Row],[Salary in USD]]&lt;2000),1,0)</f>
        <v>0</v>
      </c>
    </row>
    <row r="304" spans="2:28" ht="15" customHeight="1">
      <c r="B304" t="s">
        <v>2307</v>
      </c>
      <c r="C304" s="1">
        <v>41055.057500000003</v>
      </c>
      <c r="D304" s="4" t="s">
        <v>377</v>
      </c>
      <c r="E304">
        <v>65000</v>
      </c>
      <c r="F304" t="s">
        <v>22</v>
      </c>
      <c r="G304">
        <f>tblSalaries[[#This Row],[clean Salary (in local currency)]]*VLOOKUP(tblSalaries[[#This Row],[Currency]],tblXrate[],2,FALSE)</f>
        <v>82575.963534454509</v>
      </c>
      <c r="H304" t="s">
        <v>270</v>
      </c>
      <c r="I304" t="s">
        <v>488</v>
      </c>
      <c r="J304" t="s">
        <v>378</v>
      </c>
      <c r="K304" t="str">
        <f>VLOOKUP(tblSalaries[[#This Row],[Where do you work]],tblCountries[[Actual]:[Mapping]],2,FALSE)</f>
        <v>Germany</v>
      </c>
      <c r="L304" t="s">
        <v>13</v>
      </c>
      <c r="O304" s="10" t="str">
        <f>IF(ISERROR(FIND("1",tblSalaries[[#This Row],[How many hours of a day you work on Excel]])),"",1)</f>
        <v/>
      </c>
      <c r="P304" s="11" t="str">
        <f>IF(ISERROR(FIND("2",tblSalaries[[#This Row],[How many hours of a day you work on Excel]])),"",2)</f>
        <v/>
      </c>
      <c r="Q304" s="10" t="str">
        <f>IF(ISERROR(FIND("3",tblSalaries[[#This Row],[How many hours of a day you work on Excel]])),"",3)</f>
        <v/>
      </c>
      <c r="R304" s="10" t="str">
        <f>IF(ISERROR(FIND("4",tblSalaries[[#This Row],[How many hours of a day you work on Excel]])),"",4)</f>
        <v/>
      </c>
      <c r="S304" s="10" t="str">
        <f>IF(ISERROR(FIND("5",tblSalaries[[#This Row],[How many hours of a day you work on Excel]])),"",5)</f>
        <v/>
      </c>
      <c r="T304" s="10" t="str">
        <f>IF(ISERROR(FIND("6",tblSalaries[[#This Row],[How many hours of a day you work on Excel]])),"",6)</f>
        <v/>
      </c>
      <c r="U304" s="11" t="str">
        <f>IF(ISERROR(FIND("7",tblSalaries[[#This Row],[How many hours of a day you work on Excel]])),"",7)</f>
        <v/>
      </c>
      <c r="V304" s="11">
        <f>IF(ISERROR(FIND("8",tblSalaries[[#This Row],[How many hours of a day you work on Excel]])),"",8)</f>
        <v>8</v>
      </c>
      <c r="W304" s="11">
        <f>IF(MAX(tblSalaries[[#This Row],[1 hour]:[8 hours]])=0,#N/A,MAX(tblSalaries[[#This Row],[1 hour]:[8 hours]]))</f>
        <v>8</v>
      </c>
      <c r="X304" s="11">
        <f>IF(ISERROR(tblSalaries[[#This Row],[max h]]),1,tblSalaries[[#This Row],[Salary in USD]]/tblSalaries[[#This Row],[max h]]/260)</f>
        <v>39.699982468487747</v>
      </c>
      <c r="Y304" s="11">
        <f>IF(tblSalaries[[#This Row],[Years of Experience]]="",0,"0")</f>
        <v>0</v>
      </c>
      <c r="Z30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4" s="11">
        <f>IF(tblSalaries[[#This Row],[Salary in USD]]&lt;1000,1,0)</f>
        <v>0</v>
      </c>
      <c r="AB304" s="11">
        <f>IF(AND(tblSalaries[[#This Row],[Salary in USD]]&gt;1000,tblSalaries[[#This Row],[Salary in USD]]&lt;2000),1,0)</f>
        <v>0</v>
      </c>
    </row>
    <row r="305" spans="2:28" ht="15" customHeight="1">
      <c r="B305" t="s">
        <v>2308</v>
      </c>
      <c r="C305" s="1">
        <v>41055.057592592595</v>
      </c>
      <c r="D305" s="4">
        <v>67000</v>
      </c>
      <c r="E305">
        <v>67000</v>
      </c>
      <c r="F305" t="s">
        <v>6</v>
      </c>
      <c r="G305">
        <f>tblSalaries[[#This Row],[clean Salary (in local currency)]]*VLOOKUP(tblSalaries[[#This Row],[Currency]],tblXrate[],2,FALSE)</f>
        <v>67000</v>
      </c>
      <c r="H305" t="s">
        <v>379</v>
      </c>
      <c r="I305" t="s">
        <v>20</v>
      </c>
      <c r="J305" t="s">
        <v>15</v>
      </c>
      <c r="K305" t="str">
        <f>VLOOKUP(tblSalaries[[#This Row],[Where do you work]],tblCountries[[Actual]:[Mapping]],2,FALSE)</f>
        <v>USA</v>
      </c>
      <c r="L305" t="s">
        <v>9</v>
      </c>
      <c r="O305" s="10" t="str">
        <f>IF(ISERROR(FIND("1",tblSalaries[[#This Row],[How many hours of a day you work on Excel]])),"",1)</f>
        <v/>
      </c>
      <c r="P305" s="11" t="str">
        <f>IF(ISERROR(FIND("2",tblSalaries[[#This Row],[How many hours of a day you work on Excel]])),"",2)</f>
        <v/>
      </c>
      <c r="Q305" s="10" t="str">
        <f>IF(ISERROR(FIND("3",tblSalaries[[#This Row],[How many hours of a day you work on Excel]])),"",3)</f>
        <v/>
      </c>
      <c r="R305" s="10">
        <f>IF(ISERROR(FIND("4",tblSalaries[[#This Row],[How many hours of a day you work on Excel]])),"",4)</f>
        <v>4</v>
      </c>
      <c r="S305" s="10" t="str">
        <f>IF(ISERROR(FIND("5",tblSalaries[[#This Row],[How many hours of a day you work on Excel]])),"",5)</f>
        <v/>
      </c>
      <c r="T305" s="10">
        <f>IF(ISERROR(FIND("6",tblSalaries[[#This Row],[How many hours of a day you work on Excel]])),"",6)</f>
        <v>6</v>
      </c>
      <c r="U305" s="11" t="str">
        <f>IF(ISERROR(FIND("7",tblSalaries[[#This Row],[How many hours of a day you work on Excel]])),"",7)</f>
        <v/>
      </c>
      <c r="V305" s="11" t="str">
        <f>IF(ISERROR(FIND("8",tblSalaries[[#This Row],[How many hours of a day you work on Excel]])),"",8)</f>
        <v/>
      </c>
      <c r="W305" s="11">
        <f>IF(MAX(tblSalaries[[#This Row],[1 hour]:[8 hours]])=0,#N/A,MAX(tblSalaries[[#This Row],[1 hour]:[8 hours]]))</f>
        <v>6</v>
      </c>
      <c r="X305" s="11">
        <f>IF(ISERROR(tblSalaries[[#This Row],[max h]]),1,tblSalaries[[#This Row],[Salary in USD]]/tblSalaries[[#This Row],[max h]]/260)</f>
        <v>42.948717948717949</v>
      </c>
      <c r="Y305" s="11">
        <f>IF(tblSalaries[[#This Row],[Years of Experience]]="",0,"0")</f>
        <v>0</v>
      </c>
      <c r="Z30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5" s="11">
        <f>IF(tblSalaries[[#This Row],[Salary in USD]]&lt;1000,1,0)</f>
        <v>0</v>
      </c>
      <c r="AB305" s="11">
        <f>IF(AND(tblSalaries[[#This Row],[Salary in USD]]&gt;1000,tblSalaries[[#This Row],[Salary in USD]]&lt;2000),1,0)</f>
        <v>0</v>
      </c>
    </row>
    <row r="306" spans="2:28" ht="15" customHeight="1">
      <c r="B306" t="s">
        <v>2309</v>
      </c>
      <c r="C306" s="1">
        <v>41055.057881944442</v>
      </c>
      <c r="D306" s="4">
        <v>12000</v>
      </c>
      <c r="E306">
        <v>12000</v>
      </c>
      <c r="F306" t="s">
        <v>6</v>
      </c>
      <c r="G306">
        <f>tblSalaries[[#This Row],[clean Salary (in local currency)]]*VLOOKUP(tblSalaries[[#This Row],[Currency]],tblXrate[],2,FALSE)</f>
        <v>12000</v>
      </c>
      <c r="H306" t="s">
        <v>20</v>
      </c>
      <c r="I306" t="s">
        <v>20</v>
      </c>
      <c r="J306" t="s">
        <v>8</v>
      </c>
      <c r="K306" t="str">
        <f>VLOOKUP(tblSalaries[[#This Row],[Where do you work]],tblCountries[[Actual]:[Mapping]],2,FALSE)</f>
        <v>India</v>
      </c>
      <c r="L306" t="s">
        <v>13</v>
      </c>
      <c r="O306" s="10" t="str">
        <f>IF(ISERROR(FIND("1",tblSalaries[[#This Row],[How many hours of a day you work on Excel]])),"",1)</f>
        <v/>
      </c>
      <c r="P306" s="11" t="str">
        <f>IF(ISERROR(FIND("2",tblSalaries[[#This Row],[How many hours of a day you work on Excel]])),"",2)</f>
        <v/>
      </c>
      <c r="Q306" s="10" t="str">
        <f>IF(ISERROR(FIND("3",tblSalaries[[#This Row],[How many hours of a day you work on Excel]])),"",3)</f>
        <v/>
      </c>
      <c r="R306" s="10" t="str">
        <f>IF(ISERROR(FIND("4",tblSalaries[[#This Row],[How many hours of a day you work on Excel]])),"",4)</f>
        <v/>
      </c>
      <c r="S306" s="10" t="str">
        <f>IF(ISERROR(FIND("5",tblSalaries[[#This Row],[How many hours of a day you work on Excel]])),"",5)</f>
        <v/>
      </c>
      <c r="T306" s="10" t="str">
        <f>IF(ISERROR(FIND("6",tblSalaries[[#This Row],[How many hours of a day you work on Excel]])),"",6)</f>
        <v/>
      </c>
      <c r="U306" s="11" t="str">
        <f>IF(ISERROR(FIND("7",tblSalaries[[#This Row],[How many hours of a day you work on Excel]])),"",7)</f>
        <v/>
      </c>
      <c r="V306" s="11">
        <f>IF(ISERROR(FIND("8",tblSalaries[[#This Row],[How many hours of a day you work on Excel]])),"",8)</f>
        <v>8</v>
      </c>
      <c r="W306" s="11">
        <f>IF(MAX(tblSalaries[[#This Row],[1 hour]:[8 hours]])=0,#N/A,MAX(tblSalaries[[#This Row],[1 hour]:[8 hours]]))</f>
        <v>8</v>
      </c>
      <c r="X306" s="11">
        <f>IF(ISERROR(tblSalaries[[#This Row],[max h]]),1,tblSalaries[[#This Row],[Salary in USD]]/tblSalaries[[#This Row],[max h]]/260)</f>
        <v>5.7692307692307692</v>
      </c>
      <c r="Y306" s="11">
        <f>IF(tblSalaries[[#This Row],[Years of Experience]]="",0,"0")</f>
        <v>0</v>
      </c>
      <c r="Z30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6" s="11">
        <f>IF(tblSalaries[[#This Row],[Salary in USD]]&lt;1000,1,0)</f>
        <v>0</v>
      </c>
      <c r="AB306" s="11">
        <f>IF(AND(tblSalaries[[#This Row],[Salary in USD]]&gt;1000,tblSalaries[[#This Row],[Salary in USD]]&lt;2000),1,0)</f>
        <v>0</v>
      </c>
    </row>
    <row r="307" spans="2:28" ht="15" customHeight="1">
      <c r="B307" t="s">
        <v>2310</v>
      </c>
      <c r="C307" s="1">
        <v>41055.058136574073</v>
      </c>
      <c r="D307" s="4">
        <v>85000</v>
      </c>
      <c r="E307">
        <v>85000</v>
      </c>
      <c r="F307" t="s">
        <v>6</v>
      </c>
      <c r="G307">
        <f>tblSalaries[[#This Row],[clean Salary (in local currency)]]*VLOOKUP(tblSalaries[[#This Row],[Currency]],tblXrate[],2,FALSE)</f>
        <v>85000</v>
      </c>
      <c r="H307" t="s">
        <v>380</v>
      </c>
      <c r="I307" t="s">
        <v>488</v>
      </c>
      <c r="J307" t="s">
        <v>15</v>
      </c>
      <c r="K307" t="str">
        <f>VLOOKUP(tblSalaries[[#This Row],[Where do you work]],tblCountries[[Actual]:[Mapping]],2,FALSE)</f>
        <v>USA</v>
      </c>
      <c r="L307" t="s">
        <v>13</v>
      </c>
      <c r="O307" s="10" t="str">
        <f>IF(ISERROR(FIND("1",tblSalaries[[#This Row],[How many hours of a day you work on Excel]])),"",1)</f>
        <v/>
      </c>
      <c r="P307" s="11" t="str">
        <f>IF(ISERROR(FIND("2",tblSalaries[[#This Row],[How many hours of a day you work on Excel]])),"",2)</f>
        <v/>
      </c>
      <c r="Q307" s="10" t="str">
        <f>IF(ISERROR(FIND("3",tblSalaries[[#This Row],[How many hours of a day you work on Excel]])),"",3)</f>
        <v/>
      </c>
      <c r="R307" s="10" t="str">
        <f>IF(ISERROR(FIND("4",tblSalaries[[#This Row],[How many hours of a day you work on Excel]])),"",4)</f>
        <v/>
      </c>
      <c r="S307" s="10" t="str">
        <f>IF(ISERROR(FIND("5",tblSalaries[[#This Row],[How many hours of a day you work on Excel]])),"",5)</f>
        <v/>
      </c>
      <c r="T307" s="10" t="str">
        <f>IF(ISERROR(FIND("6",tblSalaries[[#This Row],[How many hours of a day you work on Excel]])),"",6)</f>
        <v/>
      </c>
      <c r="U307" s="11" t="str">
        <f>IF(ISERROR(FIND("7",tblSalaries[[#This Row],[How many hours of a day you work on Excel]])),"",7)</f>
        <v/>
      </c>
      <c r="V307" s="11">
        <f>IF(ISERROR(FIND("8",tblSalaries[[#This Row],[How many hours of a day you work on Excel]])),"",8)</f>
        <v>8</v>
      </c>
      <c r="W307" s="11">
        <f>IF(MAX(tblSalaries[[#This Row],[1 hour]:[8 hours]])=0,#N/A,MAX(tblSalaries[[#This Row],[1 hour]:[8 hours]]))</f>
        <v>8</v>
      </c>
      <c r="X307" s="11">
        <f>IF(ISERROR(tblSalaries[[#This Row],[max h]]),1,tblSalaries[[#This Row],[Salary in USD]]/tblSalaries[[#This Row],[max h]]/260)</f>
        <v>40.865384615384613</v>
      </c>
      <c r="Y307" s="11">
        <f>IF(tblSalaries[[#This Row],[Years of Experience]]="",0,"0")</f>
        <v>0</v>
      </c>
      <c r="Z30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7" s="11">
        <f>IF(tblSalaries[[#This Row],[Salary in USD]]&lt;1000,1,0)</f>
        <v>0</v>
      </c>
      <c r="AB307" s="11">
        <f>IF(AND(tblSalaries[[#This Row],[Salary in USD]]&gt;1000,tblSalaries[[#This Row],[Salary in USD]]&lt;2000),1,0)</f>
        <v>0</v>
      </c>
    </row>
    <row r="308" spans="2:28" ht="15" customHeight="1">
      <c r="B308" t="s">
        <v>2311</v>
      </c>
      <c r="C308" s="1">
        <v>41055.058217592596</v>
      </c>
      <c r="D308" s="4">
        <v>200000</v>
      </c>
      <c r="E308">
        <v>200000</v>
      </c>
      <c r="F308" t="s">
        <v>22</v>
      </c>
      <c r="G308">
        <f>tblSalaries[[#This Row],[clean Salary (in local currency)]]*VLOOKUP(tblSalaries[[#This Row],[Currency]],tblXrate[],2,FALSE)</f>
        <v>254079.88779832155</v>
      </c>
      <c r="H308" t="s">
        <v>381</v>
      </c>
      <c r="I308" t="s">
        <v>3999</v>
      </c>
      <c r="J308" t="s">
        <v>382</v>
      </c>
      <c r="K308" t="str">
        <f>VLOOKUP(tblSalaries[[#This Row],[Where do you work]],tblCountries[[Actual]:[Mapping]],2,FALSE)</f>
        <v>Netherlands</v>
      </c>
      <c r="L308" t="s">
        <v>13</v>
      </c>
      <c r="O308" s="10" t="str">
        <f>IF(ISERROR(FIND("1",tblSalaries[[#This Row],[How many hours of a day you work on Excel]])),"",1)</f>
        <v/>
      </c>
      <c r="P308" s="11" t="str">
        <f>IF(ISERROR(FIND("2",tblSalaries[[#This Row],[How many hours of a day you work on Excel]])),"",2)</f>
        <v/>
      </c>
      <c r="Q308" s="10" t="str">
        <f>IF(ISERROR(FIND("3",tblSalaries[[#This Row],[How many hours of a day you work on Excel]])),"",3)</f>
        <v/>
      </c>
      <c r="R308" s="10" t="str">
        <f>IF(ISERROR(FIND("4",tblSalaries[[#This Row],[How many hours of a day you work on Excel]])),"",4)</f>
        <v/>
      </c>
      <c r="S308" s="10" t="str">
        <f>IF(ISERROR(FIND("5",tblSalaries[[#This Row],[How many hours of a day you work on Excel]])),"",5)</f>
        <v/>
      </c>
      <c r="T308" s="10" t="str">
        <f>IF(ISERROR(FIND("6",tblSalaries[[#This Row],[How many hours of a day you work on Excel]])),"",6)</f>
        <v/>
      </c>
      <c r="U308" s="11" t="str">
        <f>IF(ISERROR(FIND("7",tblSalaries[[#This Row],[How many hours of a day you work on Excel]])),"",7)</f>
        <v/>
      </c>
      <c r="V308" s="11">
        <f>IF(ISERROR(FIND("8",tblSalaries[[#This Row],[How many hours of a day you work on Excel]])),"",8)</f>
        <v>8</v>
      </c>
      <c r="W308" s="11">
        <f>IF(MAX(tblSalaries[[#This Row],[1 hour]:[8 hours]])=0,#N/A,MAX(tblSalaries[[#This Row],[1 hour]:[8 hours]]))</f>
        <v>8</v>
      </c>
      <c r="X308" s="11">
        <f>IF(ISERROR(tblSalaries[[#This Row],[max h]]),1,tblSalaries[[#This Row],[Salary in USD]]/tblSalaries[[#This Row],[max h]]/260)</f>
        <v>122.15379221073151</v>
      </c>
      <c r="Y308" s="11">
        <f>IF(tblSalaries[[#This Row],[Years of Experience]]="",0,"0")</f>
        <v>0</v>
      </c>
      <c r="Z30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8" s="11">
        <f>IF(tblSalaries[[#This Row],[Salary in USD]]&lt;1000,1,0)</f>
        <v>0</v>
      </c>
      <c r="AB308" s="11">
        <f>IF(AND(tblSalaries[[#This Row],[Salary in USD]]&gt;1000,tblSalaries[[#This Row],[Salary in USD]]&lt;2000),1,0)</f>
        <v>0</v>
      </c>
    </row>
    <row r="309" spans="2:28" ht="15" customHeight="1">
      <c r="B309" t="s">
        <v>2312</v>
      </c>
      <c r="C309" s="1">
        <v>41055.058298611111</v>
      </c>
      <c r="D309" s="4">
        <v>40000</v>
      </c>
      <c r="E309">
        <v>40000</v>
      </c>
      <c r="F309" t="s">
        <v>6</v>
      </c>
      <c r="G309">
        <f>tblSalaries[[#This Row],[clean Salary (in local currency)]]*VLOOKUP(tblSalaries[[#This Row],[Currency]],tblXrate[],2,FALSE)</f>
        <v>40000</v>
      </c>
      <c r="H309" t="s">
        <v>383</v>
      </c>
      <c r="I309" t="s">
        <v>52</v>
      </c>
      <c r="J309" t="s">
        <v>15</v>
      </c>
      <c r="K309" t="str">
        <f>VLOOKUP(tblSalaries[[#This Row],[Where do you work]],tblCountries[[Actual]:[Mapping]],2,FALSE)</f>
        <v>USA</v>
      </c>
      <c r="L309" t="s">
        <v>9</v>
      </c>
      <c r="O309" s="10" t="str">
        <f>IF(ISERROR(FIND("1",tblSalaries[[#This Row],[How many hours of a day you work on Excel]])),"",1)</f>
        <v/>
      </c>
      <c r="P309" s="11" t="str">
        <f>IF(ISERROR(FIND("2",tblSalaries[[#This Row],[How many hours of a day you work on Excel]])),"",2)</f>
        <v/>
      </c>
      <c r="Q309" s="10" t="str">
        <f>IF(ISERROR(FIND("3",tblSalaries[[#This Row],[How many hours of a day you work on Excel]])),"",3)</f>
        <v/>
      </c>
      <c r="R309" s="10">
        <f>IF(ISERROR(FIND("4",tblSalaries[[#This Row],[How many hours of a day you work on Excel]])),"",4)</f>
        <v>4</v>
      </c>
      <c r="S309" s="10" t="str">
        <f>IF(ISERROR(FIND("5",tblSalaries[[#This Row],[How many hours of a day you work on Excel]])),"",5)</f>
        <v/>
      </c>
      <c r="T309" s="10">
        <f>IF(ISERROR(FIND("6",tblSalaries[[#This Row],[How many hours of a day you work on Excel]])),"",6)</f>
        <v>6</v>
      </c>
      <c r="U309" s="11" t="str">
        <f>IF(ISERROR(FIND("7",tblSalaries[[#This Row],[How many hours of a day you work on Excel]])),"",7)</f>
        <v/>
      </c>
      <c r="V309" s="11" t="str">
        <f>IF(ISERROR(FIND("8",tblSalaries[[#This Row],[How many hours of a day you work on Excel]])),"",8)</f>
        <v/>
      </c>
      <c r="W309" s="11">
        <f>IF(MAX(tblSalaries[[#This Row],[1 hour]:[8 hours]])=0,#N/A,MAX(tblSalaries[[#This Row],[1 hour]:[8 hours]]))</f>
        <v>6</v>
      </c>
      <c r="X309" s="11">
        <f>IF(ISERROR(tblSalaries[[#This Row],[max h]]),1,tblSalaries[[#This Row],[Salary in USD]]/tblSalaries[[#This Row],[max h]]/260)</f>
        <v>25.641025641025642</v>
      </c>
      <c r="Y309" s="11">
        <f>IF(tblSalaries[[#This Row],[Years of Experience]]="",0,"0")</f>
        <v>0</v>
      </c>
      <c r="Z30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09" s="11">
        <f>IF(tblSalaries[[#This Row],[Salary in USD]]&lt;1000,1,0)</f>
        <v>0</v>
      </c>
      <c r="AB309" s="11">
        <f>IF(AND(tblSalaries[[#This Row],[Salary in USD]]&gt;1000,tblSalaries[[#This Row],[Salary in USD]]&lt;2000),1,0)</f>
        <v>0</v>
      </c>
    </row>
    <row r="310" spans="2:28" ht="15" customHeight="1">
      <c r="B310" t="s">
        <v>2313</v>
      </c>
      <c r="C310" s="1">
        <v>41055.058368055557</v>
      </c>
      <c r="D310" s="4" t="s">
        <v>384</v>
      </c>
      <c r="E310">
        <v>20000</v>
      </c>
      <c r="F310" t="s">
        <v>69</v>
      </c>
      <c r="G310">
        <f>tblSalaries[[#This Row],[clean Salary (in local currency)]]*VLOOKUP(tblSalaries[[#This Row],[Currency]],tblXrate[],2,FALSE)</f>
        <v>31523.565441345683</v>
      </c>
      <c r="H310" t="s">
        <v>385</v>
      </c>
      <c r="I310" t="s">
        <v>279</v>
      </c>
      <c r="J310" t="s">
        <v>71</v>
      </c>
      <c r="K310" t="str">
        <f>VLOOKUP(tblSalaries[[#This Row],[Where do you work]],tblCountries[[Actual]:[Mapping]],2,FALSE)</f>
        <v>UK</v>
      </c>
      <c r="L310" t="s">
        <v>25</v>
      </c>
      <c r="O310" s="10">
        <f>IF(ISERROR(FIND("1",tblSalaries[[#This Row],[How many hours of a day you work on Excel]])),"",1)</f>
        <v>1</v>
      </c>
      <c r="P310" s="11">
        <f>IF(ISERROR(FIND("2",tblSalaries[[#This Row],[How many hours of a day you work on Excel]])),"",2)</f>
        <v>2</v>
      </c>
      <c r="Q310" s="10" t="str">
        <f>IF(ISERROR(FIND("3",tblSalaries[[#This Row],[How many hours of a day you work on Excel]])),"",3)</f>
        <v/>
      </c>
      <c r="R310" s="10" t="str">
        <f>IF(ISERROR(FIND("4",tblSalaries[[#This Row],[How many hours of a day you work on Excel]])),"",4)</f>
        <v/>
      </c>
      <c r="S310" s="10" t="str">
        <f>IF(ISERROR(FIND("5",tblSalaries[[#This Row],[How many hours of a day you work on Excel]])),"",5)</f>
        <v/>
      </c>
      <c r="T310" s="10" t="str">
        <f>IF(ISERROR(FIND("6",tblSalaries[[#This Row],[How many hours of a day you work on Excel]])),"",6)</f>
        <v/>
      </c>
      <c r="U310" s="11" t="str">
        <f>IF(ISERROR(FIND("7",tblSalaries[[#This Row],[How many hours of a day you work on Excel]])),"",7)</f>
        <v/>
      </c>
      <c r="V310" s="11" t="str">
        <f>IF(ISERROR(FIND("8",tblSalaries[[#This Row],[How many hours of a day you work on Excel]])),"",8)</f>
        <v/>
      </c>
      <c r="W310" s="11">
        <f>IF(MAX(tblSalaries[[#This Row],[1 hour]:[8 hours]])=0,#N/A,MAX(tblSalaries[[#This Row],[1 hour]:[8 hours]]))</f>
        <v>2</v>
      </c>
      <c r="X310" s="11">
        <f>IF(ISERROR(tblSalaries[[#This Row],[max h]]),1,tblSalaries[[#This Row],[Salary in USD]]/tblSalaries[[#This Row],[max h]]/260)</f>
        <v>60.62224123335708</v>
      </c>
      <c r="Y310" s="11">
        <f>IF(tblSalaries[[#This Row],[Years of Experience]]="",0,"0")</f>
        <v>0</v>
      </c>
      <c r="Z31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0" s="11">
        <f>IF(tblSalaries[[#This Row],[Salary in USD]]&lt;1000,1,0)</f>
        <v>0</v>
      </c>
      <c r="AB310" s="11">
        <f>IF(AND(tblSalaries[[#This Row],[Salary in USD]]&gt;1000,tblSalaries[[#This Row],[Salary in USD]]&lt;2000),1,0)</f>
        <v>0</v>
      </c>
    </row>
    <row r="311" spans="2:28" ht="15" customHeight="1">
      <c r="B311" t="s">
        <v>2314</v>
      </c>
      <c r="C311" s="1">
        <v>41055.05908564815</v>
      </c>
      <c r="D311" s="4">
        <v>41000</v>
      </c>
      <c r="E311">
        <v>41000</v>
      </c>
      <c r="F311" t="s">
        <v>6</v>
      </c>
      <c r="G311">
        <f>tblSalaries[[#This Row],[clean Salary (in local currency)]]*VLOOKUP(tblSalaries[[#This Row],[Currency]],tblXrate[],2,FALSE)</f>
        <v>41000</v>
      </c>
      <c r="H311" t="s">
        <v>386</v>
      </c>
      <c r="I311" t="s">
        <v>20</v>
      </c>
      <c r="J311" t="s">
        <v>15</v>
      </c>
      <c r="K311" t="str">
        <f>VLOOKUP(tblSalaries[[#This Row],[Where do you work]],tblCountries[[Actual]:[Mapping]],2,FALSE)</f>
        <v>USA</v>
      </c>
      <c r="L311" t="s">
        <v>9</v>
      </c>
      <c r="O311" s="10" t="str">
        <f>IF(ISERROR(FIND("1",tblSalaries[[#This Row],[How many hours of a day you work on Excel]])),"",1)</f>
        <v/>
      </c>
      <c r="P311" s="11" t="str">
        <f>IF(ISERROR(FIND("2",tblSalaries[[#This Row],[How many hours of a day you work on Excel]])),"",2)</f>
        <v/>
      </c>
      <c r="Q311" s="10" t="str">
        <f>IF(ISERROR(FIND("3",tblSalaries[[#This Row],[How many hours of a day you work on Excel]])),"",3)</f>
        <v/>
      </c>
      <c r="R311" s="10">
        <f>IF(ISERROR(FIND("4",tblSalaries[[#This Row],[How many hours of a day you work on Excel]])),"",4)</f>
        <v>4</v>
      </c>
      <c r="S311" s="10" t="str">
        <f>IF(ISERROR(FIND("5",tblSalaries[[#This Row],[How many hours of a day you work on Excel]])),"",5)</f>
        <v/>
      </c>
      <c r="T311" s="10">
        <f>IF(ISERROR(FIND("6",tblSalaries[[#This Row],[How many hours of a day you work on Excel]])),"",6)</f>
        <v>6</v>
      </c>
      <c r="U311" s="11" t="str">
        <f>IF(ISERROR(FIND("7",tblSalaries[[#This Row],[How many hours of a day you work on Excel]])),"",7)</f>
        <v/>
      </c>
      <c r="V311" s="11" t="str">
        <f>IF(ISERROR(FIND("8",tblSalaries[[#This Row],[How many hours of a day you work on Excel]])),"",8)</f>
        <v/>
      </c>
      <c r="W311" s="11">
        <f>IF(MAX(tblSalaries[[#This Row],[1 hour]:[8 hours]])=0,#N/A,MAX(tblSalaries[[#This Row],[1 hour]:[8 hours]]))</f>
        <v>6</v>
      </c>
      <c r="X311" s="11">
        <f>IF(ISERROR(tblSalaries[[#This Row],[max h]]),1,tblSalaries[[#This Row],[Salary in USD]]/tblSalaries[[#This Row],[max h]]/260)</f>
        <v>26.282051282051281</v>
      </c>
      <c r="Y311" s="11">
        <f>IF(tblSalaries[[#This Row],[Years of Experience]]="",0,"0")</f>
        <v>0</v>
      </c>
      <c r="Z31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1" s="11">
        <f>IF(tblSalaries[[#This Row],[Salary in USD]]&lt;1000,1,0)</f>
        <v>0</v>
      </c>
      <c r="AB311" s="11">
        <f>IF(AND(tblSalaries[[#This Row],[Salary in USD]]&gt;1000,tblSalaries[[#This Row],[Salary in USD]]&lt;2000),1,0)</f>
        <v>0</v>
      </c>
    </row>
    <row r="312" spans="2:28" ht="15" customHeight="1">
      <c r="B312" t="s">
        <v>2315</v>
      </c>
      <c r="C312" s="1">
        <v>41055.05909722222</v>
      </c>
      <c r="D312" s="4">
        <v>1400000</v>
      </c>
      <c r="E312">
        <v>1400000</v>
      </c>
      <c r="F312" t="s">
        <v>40</v>
      </c>
      <c r="G312">
        <f>tblSalaries[[#This Row],[clean Salary (in local currency)]]*VLOOKUP(tblSalaries[[#This Row],[Currency]],tblXrate[],2,FALSE)</f>
        <v>24931.083362419595</v>
      </c>
      <c r="H312" t="s">
        <v>387</v>
      </c>
      <c r="I312" t="s">
        <v>52</v>
      </c>
      <c r="J312" t="s">
        <v>8</v>
      </c>
      <c r="K312" t="str">
        <f>VLOOKUP(tblSalaries[[#This Row],[Where do you work]],tblCountries[[Actual]:[Mapping]],2,FALSE)</f>
        <v>India</v>
      </c>
      <c r="L312" t="s">
        <v>25</v>
      </c>
      <c r="O312" s="10">
        <f>IF(ISERROR(FIND("1",tblSalaries[[#This Row],[How many hours of a day you work on Excel]])),"",1)</f>
        <v>1</v>
      </c>
      <c r="P312" s="11">
        <f>IF(ISERROR(FIND("2",tblSalaries[[#This Row],[How many hours of a day you work on Excel]])),"",2)</f>
        <v>2</v>
      </c>
      <c r="Q312" s="10" t="str">
        <f>IF(ISERROR(FIND("3",tblSalaries[[#This Row],[How many hours of a day you work on Excel]])),"",3)</f>
        <v/>
      </c>
      <c r="R312" s="10" t="str">
        <f>IF(ISERROR(FIND("4",tblSalaries[[#This Row],[How many hours of a day you work on Excel]])),"",4)</f>
        <v/>
      </c>
      <c r="S312" s="10" t="str">
        <f>IF(ISERROR(FIND("5",tblSalaries[[#This Row],[How many hours of a day you work on Excel]])),"",5)</f>
        <v/>
      </c>
      <c r="T312" s="10" t="str">
        <f>IF(ISERROR(FIND("6",tblSalaries[[#This Row],[How many hours of a day you work on Excel]])),"",6)</f>
        <v/>
      </c>
      <c r="U312" s="11" t="str">
        <f>IF(ISERROR(FIND("7",tblSalaries[[#This Row],[How many hours of a day you work on Excel]])),"",7)</f>
        <v/>
      </c>
      <c r="V312" s="11" t="str">
        <f>IF(ISERROR(FIND("8",tblSalaries[[#This Row],[How many hours of a day you work on Excel]])),"",8)</f>
        <v/>
      </c>
      <c r="W312" s="11">
        <f>IF(MAX(tblSalaries[[#This Row],[1 hour]:[8 hours]])=0,#N/A,MAX(tblSalaries[[#This Row],[1 hour]:[8 hours]]))</f>
        <v>2</v>
      </c>
      <c r="X312" s="11">
        <f>IF(ISERROR(tblSalaries[[#This Row],[max h]]),1,tblSalaries[[#This Row],[Salary in USD]]/tblSalaries[[#This Row],[max h]]/260)</f>
        <v>47.944391081576143</v>
      </c>
      <c r="Y312" s="11">
        <f>IF(tblSalaries[[#This Row],[Years of Experience]]="",0,"0")</f>
        <v>0</v>
      </c>
      <c r="Z31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2" s="11">
        <f>IF(tblSalaries[[#This Row],[Salary in USD]]&lt;1000,1,0)</f>
        <v>0</v>
      </c>
      <c r="AB312" s="11">
        <f>IF(AND(tblSalaries[[#This Row],[Salary in USD]]&gt;1000,tblSalaries[[#This Row],[Salary in USD]]&lt;2000),1,0)</f>
        <v>0</v>
      </c>
    </row>
    <row r="313" spans="2:28" ht="15" customHeight="1">
      <c r="B313" t="s">
        <v>2316</v>
      </c>
      <c r="C313" s="1">
        <v>41055.059374999997</v>
      </c>
      <c r="D313" s="4">
        <v>125000</v>
      </c>
      <c r="E313">
        <v>125000</v>
      </c>
      <c r="F313" t="s">
        <v>6</v>
      </c>
      <c r="G313">
        <f>tblSalaries[[#This Row],[clean Salary (in local currency)]]*VLOOKUP(tblSalaries[[#This Row],[Currency]],tblXrate[],2,FALSE)</f>
        <v>125000</v>
      </c>
      <c r="H313" t="s">
        <v>388</v>
      </c>
      <c r="I313" t="s">
        <v>52</v>
      </c>
      <c r="J313" t="s">
        <v>15</v>
      </c>
      <c r="K313" t="str">
        <f>VLOOKUP(tblSalaries[[#This Row],[Where do you work]],tblCountries[[Actual]:[Mapping]],2,FALSE)</f>
        <v>USA</v>
      </c>
      <c r="L313" t="s">
        <v>9</v>
      </c>
      <c r="O313" s="10" t="str">
        <f>IF(ISERROR(FIND("1",tblSalaries[[#This Row],[How many hours of a day you work on Excel]])),"",1)</f>
        <v/>
      </c>
      <c r="P313" s="11" t="str">
        <f>IF(ISERROR(FIND("2",tblSalaries[[#This Row],[How many hours of a day you work on Excel]])),"",2)</f>
        <v/>
      </c>
      <c r="Q313" s="10" t="str">
        <f>IF(ISERROR(FIND("3",tblSalaries[[#This Row],[How many hours of a day you work on Excel]])),"",3)</f>
        <v/>
      </c>
      <c r="R313" s="10">
        <f>IF(ISERROR(FIND("4",tblSalaries[[#This Row],[How many hours of a day you work on Excel]])),"",4)</f>
        <v>4</v>
      </c>
      <c r="S313" s="10" t="str">
        <f>IF(ISERROR(FIND("5",tblSalaries[[#This Row],[How many hours of a day you work on Excel]])),"",5)</f>
        <v/>
      </c>
      <c r="T313" s="10">
        <f>IF(ISERROR(FIND("6",tblSalaries[[#This Row],[How many hours of a day you work on Excel]])),"",6)</f>
        <v>6</v>
      </c>
      <c r="U313" s="11" t="str">
        <f>IF(ISERROR(FIND("7",tblSalaries[[#This Row],[How many hours of a day you work on Excel]])),"",7)</f>
        <v/>
      </c>
      <c r="V313" s="11" t="str">
        <f>IF(ISERROR(FIND("8",tblSalaries[[#This Row],[How many hours of a day you work on Excel]])),"",8)</f>
        <v/>
      </c>
      <c r="W313" s="11">
        <f>IF(MAX(tblSalaries[[#This Row],[1 hour]:[8 hours]])=0,#N/A,MAX(tblSalaries[[#This Row],[1 hour]:[8 hours]]))</f>
        <v>6</v>
      </c>
      <c r="X313" s="11">
        <f>IF(ISERROR(tblSalaries[[#This Row],[max h]]),1,tblSalaries[[#This Row],[Salary in USD]]/tblSalaries[[#This Row],[max h]]/260)</f>
        <v>80.128205128205124</v>
      </c>
      <c r="Y313" s="11">
        <f>IF(tblSalaries[[#This Row],[Years of Experience]]="",0,"0")</f>
        <v>0</v>
      </c>
      <c r="Z31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3" s="11">
        <f>IF(tblSalaries[[#This Row],[Salary in USD]]&lt;1000,1,0)</f>
        <v>0</v>
      </c>
      <c r="AB313" s="11">
        <f>IF(AND(tblSalaries[[#This Row],[Salary in USD]]&gt;1000,tblSalaries[[#This Row],[Salary in USD]]&lt;2000),1,0)</f>
        <v>0</v>
      </c>
    </row>
    <row r="314" spans="2:28" ht="15" customHeight="1">
      <c r="B314" t="s">
        <v>2317</v>
      </c>
      <c r="C314" s="1">
        <v>41055.060023148151</v>
      </c>
      <c r="D314" s="4">
        <v>60000</v>
      </c>
      <c r="E314">
        <v>60000</v>
      </c>
      <c r="F314" t="s">
        <v>86</v>
      </c>
      <c r="G314">
        <f>tblSalaries[[#This Row],[clean Salary (in local currency)]]*VLOOKUP(tblSalaries[[#This Row],[Currency]],tblXrate[],2,FALSE)</f>
        <v>59001.691381819612</v>
      </c>
      <c r="H314" t="s">
        <v>389</v>
      </c>
      <c r="I314" t="s">
        <v>20</v>
      </c>
      <c r="J314" t="s">
        <v>88</v>
      </c>
      <c r="K314" t="str">
        <f>VLOOKUP(tblSalaries[[#This Row],[Where do you work]],tblCountries[[Actual]:[Mapping]],2,FALSE)</f>
        <v>Canada</v>
      </c>
      <c r="L314" t="s">
        <v>13</v>
      </c>
      <c r="O314" s="10" t="str">
        <f>IF(ISERROR(FIND("1",tblSalaries[[#This Row],[How many hours of a day you work on Excel]])),"",1)</f>
        <v/>
      </c>
      <c r="P314" s="11" t="str">
        <f>IF(ISERROR(FIND("2",tblSalaries[[#This Row],[How many hours of a day you work on Excel]])),"",2)</f>
        <v/>
      </c>
      <c r="Q314" s="10" t="str">
        <f>IF(ISERROR(FIND("3",tblSalaries[[#This Row],[How many hours of a day you work on Excel]])),"",3)</f>
        <v/>
      </c>
      <c r="R314" s="10" t="str">
        <f>IF(ISERROR(FIND("4",tblSalaries[[#This Row],[How many hours of a day you work on Excel]])),"",4)</f>
        <v/>
      </c>
      <c r="S314" s="10" t="str">
        <f>IF(ISERROR(FIND("5",tblSalaries[[#This Row],[How many hours of a day you work on Excel]])),"",5)</f>
        <v/>
      </c>
      <c r="T314" s="10" t="str">
        <f>IF(ISERROR(FIND("6",tblSalaries[[#This Row],[How many hours of a day you work on Excel]])),"",6)</f>
        <v/>
      </c>
      <c r="U314" s="11" t="str">
        <f>IF(ISERROR(FIND("7",tblSalaries[[#This Row],[How many hours of a day you work on Excel]])),"",7)</f>
        <v/>
      </c>
      <c r="V314" s="11">
        <f>IF(ISERROR(FIND("8",tblSalaries[[#This Row],[How many hours of a day you work on Excel]])),"",8)</f>
        <v>8</v>
      </c>
      <c r="W314" s="11">
        <f>IF(MAX(tblSalaries[[#This Row],[1 hour]:[8 hours]])=0,#N/A,MAX(tblSalaries[[#This Row],[1 hour]:[8 hours]]))</f>
        <v>8</v>
      </c>
      <c r="X314" s="11">
        <f>IF(ISERROR(tblSalaries[[#This Row],[max h]]),1,tblSalaries[[#This Row],[Salary in USD]]/tblSalaries[[#This Row],[max h]]/260)</f>
        <v>28.366197779720967</v>
      </c>
      <c r="Y314" s="11">
        <f>IF(tblSalaries[[#This Row],[Years of Experience]]="",0,"0")</f>
        <v>0</v>
      </c>
      <c r="Z31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4" s="11">
        <f>IF(tblSalaries[[#This Row],[Salary in USD]]&lt;1000,1,0)</f>
        <v>0</v>
      </c>
      <c r="AB314" s="11">
        <f>IF(AND(tblSalaries[[#This Row],[Salary in USD]]&gt;1000,tblSalaries[[#This Row],[Salary in USD]]&lt;2000),1,0)</f>
        <v>0</v>
      </c>
    </row>
    <row r="315" spans="2:28" ht="15" customHeight="1">
      <c r="B315" t="s">
        <v>2318</v>
      </c>
      <c r="C315" s="1">
        <v>41055.060150462959</v>
      </c>
      <c r="D315" s="4" t="s">
        <v>390</v>
      </c>
      <c r="E315">
        <v>150000</v>
      </c>
      <c r="F315" t="s">
        <v>391</v>
      </c>
      <c r="G315">
        <f>tblSalaries[[#This Row],[clean Salary (in local currency)]]*VLOOKUP(tblSalaries[[#This Row],[Currency]],tblXrate[],2,FALSE)</f>
        <v>10956.982885192734</v>
      </c>
      <c r="H315" t="s">
        <v>392</v>
      </c>
      <c r="I315" t="s">
        <v>20</v>
      </c>
      <c r="J315" t="s">
        <v>166</v>
      </c>
      <c r="K315" t="str">
        <f>VLOOKUP(tblSalaries[[#This Row],[Where do you work]],tblCountries[[Actual]:[Mapping]],2,FALSE)</f>
        <v>Mexico</v>
      </c>
      <c r="L315" t="s">
        <v>13</v>
      </c>
      <c r="O315" s="10" t="str">
        <f>IF(ISERROR(FIND("1",tblSalaries[[#This Row],[How many hours of a day you work on Excel]])),"",1)</f>
        <v/>
      </c>
      <c r="P315" s="11" t="str">
        <f>IF(ISERROR(FIND("2",tblSalaries[[#This Row],[How many hours of a day you work on Excel]])),"",2)</f>
        <v/>
      </c>
      <c r="Q315" s="10" t="str">
        <f>IF(ISERROR(FIND("3",tblSalaries[[#This Row],[How many hours of a day you work on Excel]])),"",3)</f>
        <v/>
      </c>
      <c r="R315" s="10" t="str">
        <f>IF(ISERROR(FIND("4",tblSalaries[[#This Row],[How many hours of a day you work on Excel]])),"",4)</f>
        <v/>
      </c>
      <c r="S315" s="10" t="str">
        <f>IF(ISERROR(FIND("5",tblSalaries[[#This Row],[How many hours of a day you work on Excel]])),"",5)</f>
        <v/>
      </c>
      <c r="T315" s="10" t="str">
        <f>IF(ISERROR(FIND("6",tblSalaries[[#This Row],[How many hours of a day you work on Excel]])),"",6)</f>
        <v/>
      </c>
      <c r="U315" s="11" t="str">
        <f>IF(ISERROR(FIND("7",tblSalaries[[#This Row],[How many hours of a day you work on Excel]])),"",7)</f>
        <v/>
      </c>
      <c r="V315" s="11">
        <f>IF(ISERROR(FIND("8",tblSalaries[[#This Row],[How many hours of a day you work on Excel]])),"",8)</f>
        <v>8</v>
      </c>
      <c r="W315" s="11">
        <f>IF(MAX(tblSalaries[[#This Row],[1 hour]:[8 hours]])=0,#N/A,MAX(tblSalaries[[#This Row],[1 hour]:[8 hours]]))</f>
        <v>8</v>
      </c>
      <c r="X315" s="11">
        <f>IF(ISERROR(tblSalaries[[#This Row],[max h]]),1,tblSalaries[[#This Row],[Salary in USD]]/tblSalaries[[#This Row],[max h]]/260)</f>
        <v>5.2677802332657375</v>
      </c>
      <c r="Y315" s="11">
        <f>IF(tblSalaries[[#This Row],[Years of Experience]]="",0,"0")</f>
        <v>0</v>
      </c>
      <c r="Z31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5" s="11">
        <f>IF(tblSalaries[[#This Row],[Salary in USD]]&lt;1000,1,0)</f>
        <v>0</v>
      </c>
      <c r="AB315" s="11">
        <f>IF(AND(tblSalaries[[#This Row],[Salary in USD]]&gt;1000,tblSalaries[[#This Row],[Salary in USD]]&lt;2000),1,0)</f>
        <v>0</v>
      </c>
    </row>
    <row r="316" spans="2:28" ht="15" customHeight="1">
      <c r="B316" t="s">
        <v>2319</v>
      </c>
      <c r="C316" s="1">
        <v>41055.060324074075</v>
      </c>
      <c r="D316" s="4">
        <v>70000</v>
      </c>
      <c r="E316">
        <v>70000</v>
      </c>
      <c r="F316" t="s">
        <v>6</v>
      </c>
      <c r="G316">
        <f>tblSalaries[[#This Row],[clean Salary (in local currency)]]*VLOOKUP(tblSalaries[[#This Row],[Currency]],tblXrate[],2,FALSE)</f>
        <v>70000</v>
      </c>
      <c r="H316" t="s">
        <v>20</v>
      </c>
      <c r="I316" t="s">
        <v>20</v>
      </c>
      <c r="J316" t="s">
        <v>15</v>
      </c>
      <c r="K316" t="str">
        <f>VLOOKUP(tblSalaries[[#This Row],[Where do you work]],tblCountries[[Actual]:[Mapping]],2,FALSE)</f>
        <v>USA</v>
      </c>
      <c r="L316" t="s">
        <v>18</v>
      </c>
      <c r="O316" s="10" t="str">
        <f>IF(ISERROR(FIND("1",tblSalaries[[#This Row],[How many hours of a day you work on Excel]])),"",1)</f>
        <v/>
      </c>
      <c r="P316" s="11">
        <f>IF(ISERROR(FIND("2",tblSalaries[[#This Row],[How many hours of a day you work on Excel]])),"",2)</f>
        <v>2</v>
      </c>
      <c r="Q316" s="10">
        <f>IF(ISERROR(FIND("3",tblSalaries[[#This Row],[How many hours of a day you work on Excel]])),"",3)</f>
        <v>3</v>
      </c>
      <c r="R316" s="10" t="str">
        <f>IF(ISERROR(FIND("4",tblSalaries[[#This Row],[How many hours of a day you work on Excel]])),"",4)</f>
        <v/>
      </c>
      <c r="S316" s="10" t="str">
        <f>IF(ISERROR(FIND("5",tblSalaries[[#This Row],[How many hours of a day you work on Excel]])),"",5)</f>
        <v/>
      </c>
      <c r="T316" s="10" t="str">
        <f>IF(ISERROR(FIND("6",tblSalaries[[#This Row],[How many hours of a day you work on Excel]])),"",6)</f>
        <v/>
      </c>
      <c r="U316" s="11" t="str">
        <f>IF(ISERROR(FIND("7",tblSalaries[[#This Row],[How many hours of a day you work on Excel]])),"",7)</f>
        <v/>
      </c>
      <c r="V316" s="11" t="str">
        <f>IF(ISERROR(FIND("8",tblSalaries[[#This Row],[How many hours of a day you work on Excel]])),"",8)</f>
        <v/>
      </c>
      <c r="W316" s="11">
        <f>IF(MAX(tblSalaries[[#This Row],[1 hour]:[8 hours]])=0,#N/A,MAX(tblSalaries[[#This Row],[1 hour]:[8 hours]]))</f>
        <v>3</v>
      </c>
      <c r="X316" s="11">
        <f>IF(ISERROR(tblSalaries[[#This Row],[max h]]),1,tblSalaries[[#This Row],[Salary in USD]]/tblSalaries[[#This Row],[max h]]/260)</f>
        <v>89.743589743589737</v>
      </c>
      <c r="Y316" s="11">
        <f>IF(tblSalaries[[#This Row],[Years of Experience]]="",0,"0")</f>
        <v>0</v>
      </c>
      <c r="Z31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6" s="11">
        <f>IF(tblSalaries[[#This Row],[Salary in USD]]&lt;1000,1,0)</f>
        <v>0</v>
      </c>
      <c r="AB316" s="11">
        <f>IF(AND(tblSalaries[[#This Row],[Salary in USD]]&gt;1000,tblSalaries[[#This Row],[Salary in USD]]&lt;2000),1,0)</f>
        <v>0</v>
      </c>
    </row>
    <row r="317" spans="2:28" ht="15" customHeight="1">
      <c r="B317" t="s">
        <v>2320</v>
      </c>
      <c r="C317" s="1">
        <v>41055.06045138889</v>
      </c>
      <c r="D317" s="4">
        <v>400000</v>
      </c>
      <c r="E317">
        <v>400000</v>
      </c>
      <c r="F317" t="s">
        <v>6</v>
      </c>
      <c r="G317">
        <f>tblSalaries[[#This Row],[clean Salary (in local currency)]]*VLOOKUP(tblSalaries[[#This Row],[Currency]],tblXrate[],2,FALSE)</f>
        <v>400000</v>
      </c>
      <c r="H317" t="s">
        <v>393</v>
      </c>
      <c r="I317" t="s">
        <v>67</v>
      </c>
      <c r="J317" t="s">
        <v>15</v>
      </c>
      <c r="K317" t="str">
        <f>VLOOKUP(tblSalaries[[#This Row],[Where do you work]],tblCountries[[Actual]:[Mapping]],2,FALSE)</f>
        <v>USA</v>
      </c>
      <c r="L317" t="s">
        <v>13</v>
      </c>
      <c r="O317" s="10" t="str">
        <f>IF(ISERROR(FIND("1",tblSalaries[[#This Row],[How many hours of a day you work on Excel]])),"",1)</f>
        <v/>
      </c>
      <c r="P317" s="11" t="str">
        <f>IF(ISERROR(FIND("2",tblSalaries[[#This Row],[How many hours of a day you work on Excel]])),"",2)</f>
        <v/>
      </c>
      <c r="Q317" s="10" t="str">
        <f>IF(ISERROR(FIND("3",tblSalaries[[#This Row],[How many hours of a day you work on Excel]])),"",3)</f>
        <v/>
      </c>
      <c r="R317" s="10" t="str">
        <f>IF(ISERROR(FIND("4",tblSalaries[[#This Row],[How many hours of a day you work on Excel]])),"",4)</f>
        <v/>
      </c>
      <c r="S317" s="10" t="str">
        <f>IF(ISERROR(FIND("5",tblSalaries[[#This Row],[How many hours of a day you work on Excel]])),"",5)</f>
        <v/>
      </c>
      <c r="T317" s="10" t="str">
        <f>IF(ISERROR(FIND("6",tblSalaries[[#This Row],[How many hours of a day you work on Excel]])),"",6)</f>
        <v/>
      </c>
      <c r="U317" s="11" t="str">
        <f>IF(ISERROR(FIND("7",tblSalaries[[#This Row],[How many hours of a day you work on Excel]])),"",7)</f>
        <v/>
      </c>
      <c r="V317" s="11">
        <f>IF(ISERROR(FIND("8",tblSalaries[[#This Row],[How many hours of a day you work on Excel]])),"",8)</f>
        <v>8</v>
      </c>
      <c r="W317" s="11">
        <f>IF(MAX(tblSalaries[[#This Row],[1 hour]:[8 hours]])=0,#N/A,MAX(tblSalaries[[#This Row],[1 hour]:[8 hours]]))</f>
        <v>8</v>
      </c>
      <c r="X317" s="11">
        <f>IF(ISERROR(tblSalaries[[#This Row],[max h]]),1,tblSalaries[[#This Row],[Salary in USD]]/tblSalaries[[#This Row],[max h]]/260)</f>
        <v>192.30769230769232</v>
      </c>
      <c r="Y317" s="11">
        <f>IF(tblSalaries[[#This Row],[Years of Experience]]="",0,"0")</f>
        <v>0</v>
      </c>
      <c r="Z31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7" s="11">
        <f>IF(tblSalaries[[#This Row],[Salary in USD]]&lt;1000,1,0)</f>
        <v>0</v>
      </c>
      <c r="AB317" s="11">
        <f>IF(AND(tblSalaries[[#This Row],[Salary in USD]]&gt;1000,tblSalaries[[#This Row],[Salary in USD]]&lt;2000),1,0)</f>
        <v>0</v>
      </c>
    </row>
    <row r="318" spans="2:28" ht="15" customHeight="1">
      <c r="B318" t="s">
        <v>2321</v>
      </c>
      <c r="C318" s="1">
        <v>41055.060717592591</v>
      </c>
      <c r="D318" s="4">
        <v>55</v>
      </c>
      <c r="E318">
        <v>55000</v>
      </c>
      <c r="F318" t="s">
        <v>6</v>
      </c>
      <c r="G318">
        <f>tblSalaries[[#This Row],[clean Salary (in local currency)]]*VLOOKUP(tblSalaries[[#This Row],[Currency]],tblXrate[],2,FALSE)</f>
        <v>55000</v>
      </c>
      <c r="H318" t="s">
        <v>207</v>
      </c>
      <c r="I318" t="s">
        <v>20</v>
      </c>
      <c r="J318" t="s">
        <v>15</v>
      </c>
      <c r="K318" t="str">
        <f>VLOOKUP(tblSalaries[[#This Row],[Where do you work]],tblCountries[[Actual]:[Mapping]],2,FALSE)</f>
        <v>USA</v>
      </c>
      <c r="L318" t="s">
        <v>9</v>
      </c>
      <c r="O318" s="10" t="str">
        <f>IF(ISERROR(FIND("1",tblSalaries[[#This Row],[How many hours of a day you work on Excel]])),"",1)</f>
        <v/>
      </c>
      <c r="P318" s="11" t="str">
        <f>IF(ISERROR(FIND("2",tblSalaries[[#This Row],[How many hours of a day you work on Excel]])),"",2)</f>
        <v/>
      </c>
      <c r="Q318" s="10" t="str">
        <f>IF(ISERROR(FIND("3",tblSalaries[[#This Row],[How many hours of a day you work on Excel]])),"",3)</f>
        <v/>
      </c>
      <c r="R318" s="10">
        <f>IF(ISERROR(FIND("4",tblSalaries[[#This Row],[How many hours of a day you work on Excel]])),"",4)</f>
        <v>4</v>
      </c>
      <c r="S318" s="10" t="str">
        <f>IF(ISERROR(FIND("5",tblSalaries[[#This Row],[How many hours of a day you work on Excel]])),"",5)</f>
        <v/>
      </c>
      <c r="T318" s="10">
        <f>IF(ISERROR(FIND("6",tblSalaries[[#This Row],[How many hours of a day you work on Excel]])),"",6)</f>
        <v>6</v>
      </c>
      <c r="U318" s="11" t="str">
        <f>IF(ISERROR(FIND("7",tblSalaries[[#This Row],[How many hours of a day you work on Excel]])),"",7)</f>
        <v/>
      </c>
      <c r="V318" s="11" t="str">
        <f>IF(ISERROR(FIND("8",tblSalaries[[#This Row],[How many hours of a day you work on Excel]])),"",8)</f>
        <v/>
      </c>
      <c r="W318" s="11">
        <f>IF(MAX(tblSalaries[[#This Row],[1 hour]:[8 hours]])=0,#N/A,MAX(tblSalaries[[#This Row],[1 hour]:[8 hours]]))</f>
        <v>6</v>
      </c>
      <c r="X318" s="11">
        <f>IF(ISERROR(tblSalaries[[#This Row],[max h]]),1,tblSalaries[[#This Row],[Salary in USD]]/tblSalaries[[#This Row],[max h]]/260)</f>
        <v>35.256410256410255</v>
      </c>
      <c r="Y318" s="11">
        <f>IF(tblSalaries[[#This Row],[Years of Experience]]="",0,"0")</f>
        <v>0</v>
      </c>
      <c r="Z31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8" s="11">
        <f>IF(tblSalaries[[#This Row],[Salary in USD]]&lt;1000,1,0)</f>
        <v>0</v>
      </c>
      <c r="AB318" s="11">
        <f>IF(AND(tblSalaries[[#This Row],[Salary in USD]]&gt;1000,tblSalaries[[#This Row],[Salary in USD]]&lt;2000),1,0)</f>
        <v>0</v>
      </c>
    </row>
    <row r="319" spans="2:28" ht="15" customHeight="1">
      <c r="B319" t="s">
        <v>2322</v>
      </c>
      <c r="C319" s="1">
        <v>41055.060752314814</v>
      </c>
      <c r="D319" s="4">
        <v>60000</v>
      </c>
      <c r="E319">
        <v>60000</v>
      </c>
      <c r="F319" t="s">
        <v>6</v>
      </c>
      <c r="G319">
        <f>tblSalaries[[#This Row],[clean Salary (in local currency)]]*VLOOKUP(tblSalaries[[#This Row],[Currency]],tblXrate[],2,FALSE)</f>
        <v>60000</v>
      </c>
      <c r="H319" t="s">
        <v>394</v>
      </c>
      <c r="I319" t="s">
        <v>20</v>
      </c>
      <c r="J319" t="s">
        <v>15</v>
      </c>
      <c r="K319" t="str">
        <f>VLOOKUP(tblSalaries[[#This Row],[Where do you work]],tblCountries[[Actual]:[Mapping]],2,FALSE)</f>
        <v>USA</v>
      </c>
      <c r="L319" t="s">
        <v>9</v>
      </c>
      <c r="O319" s="10" t="str">
        <f>IF(ISERROR(FIND("1",tblSalaries[[#This Row],[How many hours of a day you work on Excel]])),"",1)</f>
        <v/>
      </c>
      <c r="P319" s="11" t="str">
        <f>IF(ISERROR(FIND("2",tblSalaries[[#This Row],[How many hours of a day you work on Excel]])),"",2)</f>
        <v/>
      </c>
      <c r="Q319" s="10" t="str">
        <f>IF(ISERROR(FIND("3",tblSalaries[[#This Row],[How many hours of a day you work on Excel]])),"",3)</f>
        <v/>
      </c>
      <c r="R319" s="10">
        <f>IF(ISERROR(FIND("4",tblSalaries[[#This Row],[How many hours of a day you work on Excel]])),"",4)</f>
        <v>4</v>
      </c>
      <c r="S319" s="10" t="str">
        <f>IF(ISERROR(FIND("5",tblSalaries[[#This Row],[How many hours of a day you work on Excel]])),"",5)</f>
        <v/>
      </c>
      <c r="T319" s="10">
        <f>IF(ISERROR(FIND("6",tblSalaries[[#This Row],[How many hours of a day you work on Excel]])),"",6)</f>
        <v>6</v>
      </c>
      <c r="U319" s="11" t="str">
        <f>IF(ISERROR(FIND("7",tblSalaries[[#This Row],[How many hours of a day you work on Excel]])),"",7)</f>
        <v/>
      </c>
      <c r="V319" s="11" t="str">
        <f>IF(ISERROR(FIND("8",tblSalaries[[#This Row],[How many hours of a day you work on Excel]])),"",8)</f>
        <v/>
      </c>
      <c r="W319" s="11">
        <f>IF(MAX(tblSalaries[[#This Row],[1 hour]:[8 hours]])=0,#N/A,MAX(tblSalaries[[#This Row],[1 hour]:[8 hours]]))</f>
        <v>6</v>
      </c>
      <c r="X319" s="11">
        <f>IF(ISERROR(tblSalaries[[#This Row],[max h]]),1,tblSalaries[[#This Row],[Salary in USD]]/tblSalaries[[#This Row],[max h]]/260)</f>
        <v>38.46153846153846</v>
      </c>
      <c r="Y319" s="11">
        <f>IF(tblSalaries[[#This Row],[Years of Experience]]="",0,"0")</f>
        <v>0</v>
      </c>
      <c r="Z31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19" s="11">
        <f>IF(tblSalaries[[#This Row],[Salary in USD]]&lt;1000,1,0)</f>
        <v>0</v>
      </c>
      <c r="AB319" s="11">
        <f>IF(AND(tblSalaries[[#This Row],[Salary in USD]]&gt;1000,tblSalaries[[#This Row],[Salary in USD]]&lt;2000),1,0)</f>
        <v>0</v>
      </c>
    </row>
    <row r="320" spans="2:28" ht="15" customHeight="1">
      <c r="B320" t="s">
        <v>2323</v>
      </c>
      <c r="C320" s="1">
        <v>41055.060925925929</v>
      </c>
      <c r="D320" s="4" t="s">
        <v>395</v>
      </c>
      <c r="E320">
        <v>1000000</v>
      </c>
      <c r="F320" t="s">
        <v>40</v>
      </c>
      <c r="G320">
        <f>tblSalaries[[#This Row],[clean Salary (in local currency)]]*VLOOKUP(tblSalaries[[#This Row],[Currency]],tblXrate[],2,FALSE)</f>
        <v>17807.916687442568</v>
      </c>
      <c r="H320" t="s">
        <v>52</v>
      </c>
      <c r="I320" t="s">
        <v>52</v>
      </c>
      <c r="J320" t="s">
        <v>8</v>
      </c>
      <c r="K320" t="str">
        <f>VLOOKUP(tblSalaries[[#This Row],[Where do you work]],tblCountries[[Actual]:[Mapping]],2,FALSE)</f>
        <v>India</v>
      </c>
      <c r="L320" t="s">
        <v>9</v>
      </c>
      <c r="O320" s="10" t="str">
        <f>IF(ISERROR(FIND("1",tblSalaries[[#This Row],[How many hours of a day you work on Excel]])),"",1)</f>
        <v/>
      </c>
      <c r="P320" s="11" t="str">
        <f>IF(ISERROR(FIND("2",tblSalaries[[#This Row],[How many hours of a day you work on Excel]])),"",2)</f>
        <v/>
      </c>
      <c r="Q320" s="10" t="str">
        <f>IF(ISERROR(FIND("3",tblSalaries[[#This Row],[How many hours of a day you work on Excel]])),"",3)</f>
        <v/>
      </c>
      <c r="R320" s="10">
        <f>IF(ISERROR(FIND("4",tblSalaries[[#This Row],[How many hours of a day you work on Excel]])),"",4)</f>
        <v>4</v>
      </c>
      <c r="S320" s="10" t="str">
        <f>IF(ISERROR(FIND("5",tblSalaries[[#This Row],[How many hours of a day you work on Excel]])),"",5)</f>
        <v/>
      </c>
      <c r="T320" s="10">
        <f>IF(ISERROR(FIND("6",tblSalaries[[#This Row],[How many hours of a day you work on Excel]])),"",6)</f>
        <v>6</v>
      </c>
      <c r="U320" s="11" t="str">
        <f>IF(ISERROR(FIND("7",tblSalaries[[#This Row],[How many hours of a day you work on Excel]])),"",7)</f>
        <v/>
      </c>
      <c r="V320" s="11" t="str">
        <f>IF(ISERROR(FIND("8",tblSalaries[[#This Row],[How many hours of a day you work on Excel]])),"",8)</f>
        <v/>
      </c>
      <c r="W320" s="11">
        <f>IF(MAX(tblSalaries[[#This Row],[1 hour]:[8 hours]])=0,#N/A,MAX(tblSalaries[[#This Row],[1 hour]:[8 hours]]))</f>
        <v>6</v>
      </c>
      <c r="X320" s="11">
        <f>IF(ISERROR(tblSalaries[[#This Row],[max h]]),1,tblSalaries[[#This Row],[Salary in USD]]/tblSalaries[[#This Row],[max h]]/260)</f>
        <v>11.415331209899081</v>
      </c>
      <c r="Y320" s="11">
        <f>IF(tblSalaries[[#This Row],[Years of Experience]]="",0,"0")</f>
        <v>0</v>
      </c>
      <c r="Z32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0" s="11">
        <f>IF(tblSalaries[[#This Row],[Salary in USD]]&lt;1000,1,0)</f>
        <v>0</v>
      </c>
      <c r="AB320" s="11">
        <f>IF(AND(tblSalaries[[#This Row],[Salary in USD]]&gt;1000,tblSalaries[[#This Row],[Salary in USD]]&lt;2000),1,0)</f>
        <v>0</v>
      </c>
    </row>
    <row r="321" spans="2:28" ht="15" customHeight="1">
      <c r="B321" t="s">
        <v>2324</v>
      </c>
      <c r="C321" s="1">
        <v>41055.061018518521</v>
      </c>
      <c r="D321" s="4">
        <v>40000</v>
      </c>
      <c r="E321">
        <v>40000</v>
      </c>
      <c r="F321" t="s">
        <v>6</v>
      </c>
      <c r="G321">
        <f>tblSalaries[[#This Row],[clean Salary (in local currency)]]*VLOOKUP(tblSalaries[[#This Row],[Currency]],tblXrate[],2,FALSE)</f>
        <v>40000</v>
      </c>
      <c r="H321" t="s">
        <v>396</v>
      </c>
      <c r="I321" t="s">
        <v>52</v>
      </c>
      <c r="J321" t="s">
        <v>38</v>
      </c>
      <c r="K321" t="str">
        <f>VLOOKUP(tblSalaries[[#This Row],[Where do you work]],tblCountries[[Actual]:[Mapping]],2,FALSE)</f>
        <v>Hungary</v>
      </c>
      <c r="L321" t="s">
        <v>9</v>
      </c>
      <c r="O321" s="10" t="str">
        <f>IF(ISERROR(FIND("1",tblSalaries[[#This Row],[How many hours of a day you work on Excel]])),"",1)</f>
        <v/>
      </c>
      <c r="P321" s="11" t="str">
        <f>IF(ISERROR(FIND("2",tblSalaries[[#This Row],[How many hours of a day you work on Excel]])),"",2)</f>
        <v/>
      </c>
      <c r="Q321" s="10" t="str">
        <f>IF(ISERROR(FIND("3",tblSalaries[[#This Row],[How many hours of a day you work on Excel]])),"",3)</f>
        <v/>
      </c>
      <c r="R321" s="10">
        <f>IF(ISERROR(FIND("4",tblSalaries[[#This Row],[How many hours of a day you work on Excel]])),"",4)</f>
        <v>4</v>
      </c>
      <c r="S321" s="10" t="str">
        <f>IF(ISERROR(FIND("5",tblSalaries[[#This Row],[How many hours of a day you work on Excel]])),"",5)</f>
        <v/>
      </c>
      <c r="T321" s="10">
        <f>IF(ISERROR(FIND("6",tblSalaries[[#This Row],[How many hours of a day you work on Excel]])),"",6)</f>
        <v>6</v>
      </c>
      <c r="U321" s="11" t="str">
        <f>IF(ISERROR(FIND("7",tblSalaries[[#This Row],[How many hours of a day you work on Excel]])),"",7)</f>
        <v/>
      </c>
      <c r="V321" s="11" t="str">
        <f>IF(ISERROR(FIND("8",tblSalaries[[#This Row],[How many hours of a day you work on Excel]])),"",8)</f>
        <v/>
      </c>
      <c r="W321" s="11">
        <f>IF(MAX(tblSalaries[[#This Row],[1 hour]:[8 hours]])=0,#N/A,MAX(tblSalaries[[#This Row],[1 hour]:[8 hours]]))</f>
        <v>6</v>
      </c>
      <c r="X321" s="11">
        <f>IF(ISERROR(tblSalaries[[#This Row],[max h]]),1,tblSalaries[[#This Row],[Salary in USD]]/tblSalaries[[#This Row],[max h]]/260)</f>
        <v>25.641025641025642</v>
      </c>
      <c r="Y321" s="11">
        <f>IF(tblSalaries[[#This Row],[Years of Experience]]="",0,"0")</f>
        <v>0</v>
      </c>
      <c r="Z32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1" s="11">
        <f>IF(tblSalaries[[#This Row],[Salary in USD]]&lt;1000,1,0)</f>
        <v>0</v>
      </c>
      <c r="AB321" s="11">
        <f>IF(AND(tblSalaries[[#This Row],[Salary in USD]]&gt;1000,tblSalaries[[#This Row],[Salary in USD]]&lt;2000),1,0)</f>
        <v>0</v>
      </c>
    </row>
    <row r="322" spans="2:28" ht="15" customHeight="1">
      <c r="B322" t="s">
        <v>2325</v>
      </c>
      <c r="C322" s="1">
        <v>41055.061539351853</v>
      </c>
      <c r="D322" s="4">
        <v>137500</v>
      </c>
      <c r="E322">
        <v>137500</v>
      </c>
      <c r="F322" t="s">
        <v>6</v>
      </c>
      <c r="G322">
        <f>tblSalaries[[#This Row],[clean Salary (in local currency)]]*VLOOKUP(tblSalaries[[#This Row],[Currency]],tblXrate[],2,FALSE)</f>
        <v>137500</v>
      </c>
      <c r="H322" t="s">
        <v>397</v>
      </c>
      <c r="I322" t="s">
        <v>20</v>
      </c>
      <c r="J322" t="s">
        <v>15</v>
      </c>
      <c r="K322" t="str">
        <f>VLOOKUP(tblSalaries[[#This Row],[Where do you work]],tblCountries[[Actual]:[Mapping]],2,FALSE)</f>
        <v>USA</v>
      </c>
      <c r="L322" t="s">
        <v>9</v>
      </c>
      <c r="O322" s="10" t="str">
        <f>IF(ISERROR(FIND("1",tblSalaries[[#This Row],[How many hours of a day you work on Excel]])),"",1)</f>
        <v/>
      </c>
      <c r="P322" s="11" t="str">
        <f>IF(ISERROR(FIND("2",tblSalaries[[#This Row],[How many hours of a day you work on Excel]])),"",2)</f>
        <v/>
      </c>
      <c r="Q322" s="10" t="str">
        <f>IF(ISERROR(FIND("3",tblSalaries[[#This Row],[How many hours of a day you work on Excel]])),"",3)</f>
        <v/>
      </c>
      <c r="R322" s="10">
        <f>IF(ISERROR(FIND("4",tblSalaries[[#This Row],[How many hours of a day you work on Excel]])),"",4)</f>
        <v>4</v>
      </c>
      <c r="S322" s="10" t="str">
        <f>IF(ISERROR(FIND("5",tblSalaries[[#This Row],[How many hours of a day you work on Excel]])),"",5)</f>
        <v/>
      </c>
      <c r="T322" s="10">
        <f>IF(ISERROR(FIND("6",tblSalaries[[#This Row],[How many hours of a day you work on Excel]])),"",6)</f>
        <v>6</v>
      </c>
      <c r="U322" s="11" t="str">
        <f>IF(ISERROR(FIND("7",tblSalaries[[#This Row],[How many hours of a day you work on Excel]])),"",7)</f>
        <v/>
      </c>
      <c r="V322" s="11" t="str">
        <f>IF(ISERROR(FIND("8",tblSalaries[[#This Row],[How many hours of a day you work on Excel]])),"",8)</f>
        <v/>
      </c>
      <c r="W322" s="11">
        <f>IF(MAX(tblSalaries[[#This Row],[1 hour]:[8 hours]])=0,#N/A,MAX(tblSalaries[[#This Row],[1 hour]:[8 hours]]))</f>
        <v>6</v>
      </c>
      <c r="X322" s="11">
        <f>IF(ISERROR(tblSalaries[[#This Row],[max h]]),1,tblSalaries[[#This Row],[Salary in USD]]/tblSalaries[[#This Row],[max h]]/260)</f>
        <v>88.141025641025649</v>
      </c>
      <c r="Y322" s="11">
        <f>IF(tblSalaries[[#This Row],[Years of Experience]]="",0,"0")</f>
        <v>0</v>
      </c>
      <c r="Z32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2" s="11">
        <f>IF(tblSalaries[[#This Row],[Salary in USD]]&lt;1000,1,0)</f>
        <v>0</v>
      </c>
      <c r="AB322" s="11">
        <f>IF(AND(tblSalaries[[#This Row],[Salary in USD]]&gt;1000,tblSalaries[[#This Row],[Salary in USD]]&lt;2000),1,0)</f>
        <v>0</v>
      </c>
    </row>
    <row r="323" spans="2:28" ht="15" customHeight="1">
      <c r="B323" t="s">
        <v>2326</v>
      </c>
      <c r="C323" s="1">
        <v>41055.062175925923</v>
      </c>
      <c r="D323" s="4" t="s">
        <v>398</v>
      </c>
      <c r="E323">
        <v>4545</v>
      </c>
      <c r="F323" t="s">
        <v>6</v>
      </c>
      <c r="G323">
        <f>tblSalaries[[#This Row],[clean Salary (in local currency)]]*VLOOKUP(tblSalaries[[#This Row],[Currency]],tblXrate[],2,FALSE)</f>
        <v>4545</v>
      </c>
      <c r="H323" t="s">
        <v>399</v>
      </c>
      <c r="I323" t="s">
        <v>20</v>
      </c>
      <c r="J323" t="s">
        <v>111</v>
      </c>
      <c r="K323" t="str">
        <f>VLOOKUP(tblSalaries[[#This Row],[Where do you work]],tblCountries[[Actual]:[Mapping]],2,FALSE)</f>
        <v>Brasil</v>
      </c>
      <c r="L323" t="s">
        <v>13</v>
      </c>
      <c r="O323" s="10" t="str">
        <f>IF(ISERROR(FIND("1",tblSalaries[[#This Row],[How many hours of a day you work on Excel]])),"",1)</f>
        <v/>
      </c>
      <c r="P323" s="11" t="str">
        <f>IF(ISERROR(FIND("2",tblSalaries[[#This Row],[How many hours of a day you work on Excel]])),"",2)</f>
        <v/>
      </c>
      <c r="Q323" s="10" t="str">
        <f>IF(ISERROR(FIND("3",tblSalaries[[#This Row],[How many hours of a day you work on Excel]])),"",3)</f>
        <v/>
      </c>
      <c r="R323" s="10" t="str">
        <f>IF(ISERROR(FIND("4",tblSalaries[[#This Row],[How many hours of a day you work on Excel]])),"",4)</f>
        <v/>
      </c>
      <c r="S323" s="10" t="str">
        <f>IF(ISERROR(FIND("5",tblSalaries[[#This Row],[How many hours of a day you work on Excel]])),"",5)</f>
        <v/>
      </c>
      <c r="T323" s="10" t="str">
        <f>IF(ISERROR(FIND("6",tblSalaries[[#This Row],[How many hours of a day you work on Excel]])),"",6)</f>
        <v/>
      </c>
      <c r="U323" s="11" t="str">
        <f>IF(ISERROR(FIND("7",tblSalaries[[#This Row],[How many hours of a day you work on Excel]])),"",7)</f>
        <v/>
      </c>
      <c r="V323" s="11">
        <f>IF(ISERROR(FIND("8",tblSalaries[[#This Row],[How many hours of a day you work on Excel]])),"",8)</f>
        <v>8</v>
      </c>
      <c r="W323" s="11">
        <f>IF(MAX(tblSalaries[[#This Row],[1 hour]:[8 hours]])=0,#N/A,MAX(tblSalaries[[#This Row],[1 hour]:[8 hours]]))</f>
        <v>8</v>
      </c>
      <c r="X323" s="11">
        <f>IF(ISERROR(tblSalaries[[#This Row],[max h]]),1,tblSalaries[[#This Row],[Salary in USD]]/tblSalaries[[#This Row],[max h]]/260)</f>
        <v>2.1850961538461537</v>
      </c>
      <c r="Y323" s="11">
        <f>IF(tblSalaries[[#This Row],[Years of Experience]]="",0,"0")</f>
        <v>0</v>
      </c>
      <c r="Z32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3" s="11">
        <f>IF(tblSalaries[[#This Row],[Salary in USD]]&lt;1000,1,0)</f>
        <v>0</v>
      </c>
      <c r="AB323" s="11">
        <f>IF(AND(tblSalaries[[#This Row],[Salary in USD]]&gt;1000,tblSalaries[[#This Row],[Salary in USD]]&lt;2000),1,0)</f>
        <v>0</v>
      </c>
    </row>
    <row r="324" spans="2:28" ht="15" customHeight="1">
      <c r="B324" t="s">
        <v>2327</v>
      </c>
      <c r="C324" s="1">
        <v>41055.0622337963</v>
      </c>
      <c r="D324" s="4" t="s">
        <v>400</v>
      </c>
      <c r="E324">
        <v>29000</v>
      </c>
      <c r="F324" t="s">
        <v>69</v>
      </c>
      <c r="G324">
        <f>tblSalaries[[#This Row],[clean Salary (in local currency)]]*VLOOKUP(tblSalaries[[#This Row],[Currency]],tblXrate[],2,FALSE)</f>
        <v>45709.169889951241</v>
      </c>
      <c r="H324" t="s">
        <v>401</v>
      </c>
      <c r="I324" t="s">
        <v>20</v>
      </c>
      <c r="J324" t="s">
        <v>71</v>
      </c>
      <c r="K324" t="str">
        <f>VLOOKUP(tblSalaries[[#This Row],[Where do you work]],tblCountries[[Actual]:[Mapping]],2,FALSE)</f>
        <v>UK</v>
      </c>
      <c r="L324" t="s">
        <v>9</v>
      </c>
      <c r="O324" s="10" t="str">
        <f>IF(ISERROR(FIND("1",tblSalaries[[#This Row],[How many hours of a day you work on Excel]])),"",1)</f>
        <v/>
      </c>
      <c r="P324" s="11" t="str">
        <f>IF(ISERROR(FIND("2",tblSalaries[[#This Row],[How many hours of a day you work on Excel]])),"",2)</f>
        <v/>
      </c>
      <c r="Q324" s="10" t="str">
        <f>IF(ISERROR(FIND("3",tblSalaries[[#This Row],[How many hours of a day you work on Excel]])),"",3)</f>
        <v/>
      </c>
      <c r="R324" s="10">
        <f>IF(ISERROR(FIND("4",tblSalaries[[#This Row],[How many hours of a day you work on Excel]])),"",4)</f>
        <v>4</v>
      </c>
      <c r="S324" s="10" t="str">
        <f>IF(ISERROR(FIND("5",tblSalaries[[#This Row],[How many hours of a day you work on Excel]])),"",5)</f>
        <v/>
      </c>
      <c r="T324" s="10">
        <f>IF(ISERROR(FIND("6",tblSalaries[[#This Row],[How many hours of a day you work on Excel]])),"",6)</f>
        <v>6</v>
      </c>
      <c r="U324" s="11" t="str">
        <f>IF(ISERROR(FIND("7",tblSalaries[[#This Row],[How many hours of a day you work on Excel]])),"",7)</f>
        <v/>
      </c>
      <c r="V324" s="11" t="str">
        <f>IF(ISERROR(FIND("8",tblSalaries[[#This Row],[How many hours of a day you work on Excel]])),"",8)</f>
        <v/>
      </c>
      <c r="W324" s="11">
        <f>IF(MAX(tblSalaries[[#This Row],[1 hour]:[8 hours]])=0,#N/A,MAX(tblSalaries[[#This Row],[1 hour]:[8 hours]]))</f>
        <v>6</v>
      </c>
      <c r="X324" s="11">
        <f>IF(ISERROR(tblSalaries[[#This Row],[max h]]),1,tblSalaries[[#This Row],[Salary in USD]]/tblSalaries[[#This Row],[max h]]/260)</f>
        <v>29.300749929455925</v>
      </c>
      <c r="Y324" s="11">
        <f>IF(tblSalaries[[#This Row],[Years of Experience]]="",0,"0")</f>
        <v>0</v>
      </c>
      <c r="Z32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4" s="11">
        <f>IF(tblSalaries[[#This Row],[Salary in USD]]&lt;1000,1,0)</f>
        <v>0</v>
      </c>
      <c r="AB324" s="11">
        <f>IF(AND(tblSalaries[[#This Row],[Salary in USD]]&gt;1000,tblSalaries[[#This Row],[Salary in USD]]&lt;2000),1,0)</f>
        <v>0</v>
      </c>
    </row>
    <row r="325" spans="2:28" ht="15" customHeight="1">
      <c r="B325" t="s">
        <v>2328</v>
      </c>
      <c r="C325" s="1">
        <v>41055.062638888892</v>
      </c>
      <c r="D325" s="4">
        <v>47000</v>
      </c>
      <c r="E325">
        <v>47000</v>
      </c>
      <c r="F325" t="s">
        <v>6</v>
      </c>
      <c r="G325">
        <f>tblSalaries[[#This Row],[clean Salary (in local currency)]]*VLOOKUP(tblSalaries[[#This Row],[Currency]],tblXrate[],2,FALSE)</f>
        <v>47000</v>
      </c>
      <c r="H325" t="s">
        <v>402</v>
      </c>
      <c r="I325" t="s">
        <v>67</v>
      </c>
      <c r="J325" t="s">
        <v>15</v>
      </c>
      <c r="K325" t="str">
        <f>VLOOKUP(tblSalaries[[#This Row],[Where do you work]],tblCountries[[Actual]:[Mapping]],2,FALSE)</f>
        <v>USA</v>
      </c>
      <c r="L325" t="s">
        <v>9</v>
      </c>
      <c r="O325" s="10" t="str">
        <f>IF(ISERROR(FIND("1",tblSalaries[[#This Row],[How many hours of a day you work on Excel]])),"",1)</f>
        <v/>
      </c>
      <c r="P325" s="11" t="str">
        <f>IF(ISERROR(FIND("2",tblSalaries[[#This Row],[How many hours of a day you work on Excel]])),"",2)</f>
        <v/>
      </c>
      <c r="Q325" s="10" t="str">
        <f>IF(ISERROR(FIND("3",tblSalaries[[#This Row],[How many hours of a day you work on Excel]])),"",3)</f>
        <v/>
      </c>
      <c r="R325" s="10">
        <f>IF(ISERROR(FIND("4",tblSalaries[[#This Row],[How many hours of a day you work on Excel]])),"",4)</f>
        <v>4</v>
      </c>
      <c r="S325" s="10" t="str">
        <f>IF(ISERROR(FIND("5",tblSalaries[[#This Row],[How many hours of a day you work on Excel]])),"",5)</f>
        <v/>
      </c>
      <c r="T325" s="10">
        <f>IF(ISERROR(FIND("6",tblSalaries[[#This Row],[How many hours of a day you work on Excel]])),"",6)</f>
        <v>6</v>
      </c>
      <c r="U325" s="11" t="str">
        <f>IF(ISERROR(FIND("7",tblSalaries[[#This Row],[How many hours of a day you work on Excel]])),"",7)</f>
        <v/>
      </c>
      <c r="V325" s="11" t="str">
        <f>IF(ISERROR(FIND("8",tblSalaries[[#This Row],[How many hours of a day you work on Excel]])),"",8)</f>
        <v/>
      </c>
      <c r="W325" s="11">
        <f>IF(MAX(tblSalaries[[#This Row],[1 hour]:[8 hours]])=0,#N/A,MAX(tblSalaries[[#This Row],[1 hour]:[8 hours]]))</f>
        <v>6</v>
      </c>
      <c r="X325" s="11">
        <f>IF(ISERROR(tblSalaries[[#This Row],[max h]]),1,tblSalaries[[#This Row],[Salary in USD]]/tblSalaries[[#This Row],[max h]]/260)</f>
        <v>30.128205128205128</v>
      </c>
      <c r="Y325" s="11">
        <f>IF(tblSalaries[[#This Row],[Years of Experience]]="",0,"0")</f>
        <v>0</v>
      </c>
      <c r="Z32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5" s="11">
        <f>IF(tblSalaries[[#This Row],[Salary in USD]]&lt;1000,1,0)</f>
        <v>0</v>
      </c>
      <c r="AB325" s="11">
        <f>IF(AND(tblSalaries[[#This Row],[Salary in USD]]&gt;1000,tblSalaries[[#This Row],[Salary in USD]]&lt;2000),1,0)</f>
        <v>0</v>
      </c>
    </row>
    <row r="326" spans="2:28" ht="15" customHeight="1">
      <c r="B326" t="s">
        <v>2329</v>
      </c>
      <c r="C326" s="1">
        <v>41055.062951388885</v>
      </c>
      <c r="D326" s="4">
        <v>65000</v>
      </c>
      <c r="E326">
        <v>65000</v>
      </c>
      <c r="F326" t="s">
        <v>6</v>
      </c>
      <c r="G326">
        <f>tblSalaries[[#This Row],[clean Salary (in local currency)]]*VLOOKUP(tblSalaries[[#This Row],[Currency]],tblXrate[],2,FALSE)</f>
        <v>65000</v>
      </c>
      <c r="H326" t="s">
        <v>42</v>
      </c>
      <c r="I326" t="s">
        <v>20</v>
      </c>
      <c r="J326" t="s">
        <v>15</v>
      </c>
      <c r="K326" t="str">
        <f>VLOOKUP(tblSalaries[[#This Row],[Where do you work]],tblCountries[[Actual]:[Mapping]],2,FALSE)</f>
        <v>USA</v>
      </c>
      <c r="L326" t="s">
        <v>13</v>
      </c>
      <c r="O326" s="10" t="str">
        <f>IF(ISERROR(FIND("1",tblSalaries[[#This Row],[How many hours of a day you work on Excel]])),"",1)</f>
        <v/>
      </c>
      <c r="P326" s="11" t="str">
        <f>IF(ISERROR(FIND("2",tblSalaries[[#This Row],[How many hours of a day you work on Excel]])),"",2)</f>
        <v/>
      </c>
      <c r="Q326" s="10" t="str">
        <f>IF(ISERROR(FIND("3",tblSalaries[[#This Row],[How many hours of a day you work on Excel]])),"",3)</f>
        <v/>
      </c>
      <c r="R326" s="10" t="str">
        <f>IF(ISERROR(FIND("4",tblSalaries[[#This Row],[How many hours of a day you work on Excel]])),"",4)</f>
        <v/>
      </c>
      <c r="S326" s="10" t="str">
        <f>IF(ISERROR(FIND("5",tblSalaries[[#This Row],[How many hours of a day you work on Excel]])),"",5)</f>
        <v/>
      </c>
      <c r="T326" s="10" t="str">
        <f>IF(ISERROR(FIND("6",tblSalaries[[#This Row],[How many hours of a day you work on Excel]])),"",6)</f>
        <v/>
      </c>
      <c r="U326" s="11" t="str">
        <f>IF(ISERROR(FIND("7",tblSalaries[[#This Row],[How many hours of a day you work on Excel]])),"",7)</f>
        <v/>
      </c>
      <c r="V326" s="11">
        <f>IF(ISERROR(FIND("8",tblSalaries[[#This Row],[How many hours of a day you work on Excel]])),"",8)</f>
        <v>8</v>
      </c>
      <c r="W326" s="11">
        <f>IF(MAX(tblSalaries[[#This Row],[1 hour]:[8 hours]])=0,#N/A,MAX(tblSalaries[[#This Row],[1 hour]:[8 hours]]))</f>
        <v>8</v>
      </c>
      <c r="X326" s="11">
        <f>IF(ISERROR(tblSalaries[[#This Row],[max h]]),1,tblSalaries[[#This Row],[Salary in USD]]/tblSalaries[[#This Row],[max h]]/260)</f>
        <v>31.25</v>
      </c>
      <c r="Y326" s="11">
        <f>IF(tblSalaries[[#This Row],[Years of Experience]]="",0,"0")</f>
        <v>0</v>
      </c>
      <c r="Z32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6" s="11">
        <f>IF(tblSalaries[[#This Row],[Salary in USD]]&lt;1000,1,0)</f>
        <v>0</v>
      </c>
      <c r="AB326" s="11">
        <f>IF(AND(tblSalaries[[#This Row],[Salary in USD]]&gt;1000,tblSalaries[[#This Row],[Salary in USD]]&lt;2000),1,0)</f>
        <v>0</v>
      </c>
    </row>
    <row r="327" spans="2:28" ht="15" customHeight="1">
      <c r="B327" t="s">
        <v>2330</v>
      </c>
      <c r="C327" s="1">
        <v>41055.063148148147</v>
      </c>
      <c r="D327" s="4" t="s">
        <v>403</v>
      </c>
      <c r="E327">
        <v>456000</v>
      </c>
      <c r="F327" t="s">
        <v>3951</v>
      </c>
      <c r="G327">
        <f>tblSalaries[[#This Row],[clean Salary (in local currency)]]*VLOOKUP(tblSalaries[[#This Row],[Currency]],tblXrate[],2,FALSE)</f>
        <v>10809.503829551191</v>
      </c>
      <c r="H327" t="s">
        <v>404</v>
      </c>
      <c r="I327" t="s">
        <v>3999</v>
      </c>
      <c r="J327" t="s">
        <v>347</v>
      </c>
      <c r="K327" t="str">
        <f>VLOOKUP(tblSalaries[[#This Row],[Where do you work]],tblCountries[[Actual]:[Mapping]],2,FALSE)</f>
        <v>Philippines</v>
      </c>
      <c r="L327" t="s">
        <v>9</v>
      </c>
      <c r="O327" s="10" t="str">
        <f>IF(ISERROR(FIND("1",tblSalaries[[#This Row],[How many hours of a day you work on Excel]])),"",1)</f>
        <v/>
      </c>
      <c r="P327" s="11" t="str">
        <f>IF(ISERROR(FIND("2",tblSalaries[[#This Row],[How many hours of a day you work on Excel]])),"",2)</f>
        <v/>
      </c>
      <c r="Q327" s="10" t="str">
        <f>IF(ISERROR(FIND("3",tblSalaries[[#This Row],[How many hours of a day you work on Excel]])),"",3)</f>
        <v/>
      </c>
      <c r="R327" s="10">
        <f>IF(ISERROR(FIND("4",tblSalaries[[#This Row],[How many hours of a day you work on Excel]])),"",4)</f>
        <v>4</v>
      </c>
      <c r="S327" s="10" t="str">
        <f>IF(ISERROR(FIND("5",tblSalaries[[#This Row],[How many hours of a day you work on Excel]])),"",5)</f>
        <v/>
      </c>
      <c r="T327" s="10">
        <f>IF(ISERROR(FIND("6",tblSalaries[[#This Row],[How many hours of a day you work on Excel]])),"",6)</f>
        <v>6</v>
      </c>
      <c r="U327" s="11" t="str">
        <f>IF(ISERROR(FIND("7",tblSalaries[[#This Row],[How many hours of a day you work on Excel]])),"",7)</f>
        <v/>
      </c>
      <c r="V327" s="11" t="str">
        <f>IF(ISERROR(FIND("8",tblSalaries[[#This Row],[How many hours of a day you work on Excel]])),"",8)</f>
        <v/>
      </c>
      <c r="W327" s="11">
        <f>IF(MAX(tblSalaries[[#This Row],[1 hour]:[8 hours]])=0,#N/A,MAX(tblSalaries[[#This Row],[1 hour]:[8 hours]]))</f>
        <v>6</v>
      </c>
      <c r="X327" s="11">
        <f>IF(ISERROR(tblSalaries[[#This Row],[max h]]),1,tblSalaries[[#This Row],[Salary in USD]]/tblSalaries[[#This Row],[max h]]/260)</f>
        <v>6.929169121507174</v>
      </c>
      <c r="Y327" s="11">
        <f>IF(tblSalaries[[#This Row],[Years of Experience]]="",0,"0")</f>
        <v>0</v>
      </c>
      <c r="Z32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7" s="11">
        <f>IF(tblSalaries[[#This Row],[Salary in USD]]&lt;1000,1,0)</f>
        <v>0</v>
      </c>
      <c r="AB327" s="11">
        <f>IF(AND(tblSalaries[[#This Row],[Salary in USD]]&gt;1000,tblSalaries[[#This Row],[Salary in USD]]&lt;2000),1,0)</f>
        <v>0</v>
      </c>
    </row>
    <row r="328" spans="2:28" ht="15" customHeight="1">
      <c r="B328" t="s">
        <v>2331</v>
      </c>
      <c r="C328" s="1">
        <v>41055.06349537037</v>
      </c>
      <c r="D328" s="4">
        <v>92000</v>
      </c>
      <c r="E328">
        <v>92000</v>
      </c>
      <c r="F328" t="s">
        <v>6</v>
      </c>
      <c r="G328">
        <f>tblSalaries[[#This Row],[clean Salary (in local currency)]]*VLOOKUP(tblSalaries[[#This Row],[Currency]],tblXrate[],2,FALSE)</f>
        <v>92000</v>
      </c>
      <c r="H328" t="s">
        <v>405</v>
      </c>
      <c r="I328" t="s">
        <v>52</v>
      </c>
      <c r="J328" t="s">
        <v>15</v>
      </c>
      <c r="K328" t="str">
        <f>VLOOKUP(tblSalaries[[#This Row],[Where do you work]],tblCountries[[Actual]:[Mapping]],2,FALSE)</f>
        <v>USA</v>
      </c>
      <c r="L328" t="s">
        <v>9</v>
      </c>
      <c r="O328" s="10" t="str">
        <f>IF(ISERROR(FIND("1",tblSalaries[[#This Row],[How many hours of a day you work on Excel]])),"",1)</f>
        <v/>
      </c>
      <c r="P328" s="11" t="str">
        <f>IF(ISERROR(FIND("2",tblSalaries[[#This Row],[How many hours of a day you work on Excel]])),"",2)</f>
        <v/>
      </c>
      <c r="Q328" s="10" t="str">
        <f>IF(ISERROR(FIND("3",tblSalaries[[#This Row],[How many hours of a day you work on Excel]])),"",3)</f>
        <v/>
      </c>
      <c r="R328" s="10">
        <f>IF(ISERROR(FIND("4",tblSalaries[[#This Row],[How many hours of a day you work on Excel]])),"",4)</f>
        <v>4</v>
      </c>
      <c r="S328" s="10" t="str">
        <f>IF(ISERROR(FIND("5",tblSalaries[[#This Row],[How many hours of a day you work on Excel]])),"",5)</f>
        <v/>
      </c>
      <c r="T328" s="10">
        <f>IF(ISERROR(FIND("6",tblSalaries[[#This Row],[How many hours of a day you work on Excel]])),"",6)</f>
        <v>6</v>
      </c>
      <c r="U328" s="11" t="str">
        <f>IF(ISERROR(FIND("7",tblSalaries[[#This Row],[How many hours of a day you work on Excel]])),"",7)</f>
        <v/>
      </c>
      <c r="V328" s="11" t="str">
        <f>IF(ISERROR(FIND("8",tblSalaries[[#This Row],[How many hours of a day you work on Excel]])),"",8)</f>
        <v/>
      </c>
      <c r="W328" s="11">
        <f>IF(MAX(tblSalaries[[#This Row],[1 hour]:[8 hours]])=0,#N/A,MAX(tblSalaries[[#This Row],[1 hour]:[8 hours]]))</f>
        <v>6</v>
      </c>
      <c r="X328" s="11">
        <f>IF(ISERROR(tblSalaries[[#This Row],[max h]]),1,tblSalaries[[#This Row],[Salary in USD]]/tblSalaries[[#This Row],[max h]]/260)</f>
        <v>58.974358974358978</v>
      </c>
      <c r="Y328" s="11">
        <f>IF(tblSalaries[[#This Row],[Years of Experience]]="",0,"0")</f>
        <v>0</v>
      </c>
      <c r="Z32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8" s="11">
        <f>IF(tblSalaries[[#This Row],[Salary in USD]]&lt;1000,1,0)</f>
        <v>0</v>
      </c>
      <c r="AB328" s="11">
        <f>IF(AND(tblSalaries[[#This Row],[Salary in USD]]&gt;1000,tblSalaries[[#This Row],[Salary in USD]]&lt;2000),1,0)</f>
        <v>0</v>
      </c>
    </row>
    <row r="329" spans="2:28" ht="15" customHeight="1">
      <c r="B329" t="s">
        <v>2332</v>
      </c>
      <c r="C329" s="1">
        <v>41055.063680555555</v>
      </c>
      <c r="D329" s="4" t="s">
        <v>406</v>
      </c>
      <c r="E329">
        <v>22000</v>
      </c>
      <c r="F329" t="s">
        <v>6</v>
      </c>
      <c r="G329">
        <f>tblSalaries[[#This Row],[clean Salary (in local currency)]]*VLOOKUP(tblSalaries[[#This Row],[Currency]],tblXrate[],2,FALSE)</f>
        <v>22000</v>
      </c>
      <c r="H329" t="s">
        <v>407</v>
      </c>
      <c r="I329" t="s">
        <v>52</v>
      </c>
      <c r="J329" t="s">
        <v>166</v>
      </c>
      <c r="K329" t="str">
        <f>VLOOKUP(tblSalaries[[#This Row],[Where do you work]],tblCountries[[Actual]:[Mapping]],2,FALSE)</f>
        <v>Mexico</v>
      </c>
      <c r="L329" t="s">
        <v>9</v>
      </c>
      <c r="O329" s="10" t="str">
        <f>IF(ISERROR(FIND("1",tblSalaries[[#This Row],[How many hours of a day you work on Excel]])),"",1)</f>
        <v/>
      </c>
      <c r="P329" s="11" t="str">
        <f>IF(ISERROR(FIND("2",tblSalaries[[#This Row],[How many hours of a day you work on Excel]])),"",2)</f>
        <v/>
      </c>
      <c r="Q329" s="10" t="str">
        <f>IF(ISERROR(FIND("3",tblSalaries[[#This Row],[How many hours of a day you work on Excel]])),"",3)</f>
        <v/>
      </c>
      <c r="R329" s="10">
        <f>IF(ISERROR(FIND("4",tblSalaries[[#This Row],[How many hours of a day you work on Excel]])),"",4)</f>
        <v>4</v>
      </c>
      <c r="S329" s="10" t="str">
        <f>IF(ISERROR(FIND("5",tblSalaries[[#This Row],[How many hours of a day you work on Excel]])),"",5)</f>
        <v/>
      </c>
      <c r="T329" s="10">
        <f>IF(ISERROR(FIND("6",tblSalaries[[#This Row],[How many hours of a day you work on Excel]])),"",6)</f>
        <v>6</v>
      </c>
      <c r="U329" s="11" t="str">
        <f>IF(ISERROR(FIND("7",tblSalaries[[#This Row],[How many hours of a day you work on Excel]])),"",7)</f>
        <v/>
      </c>
      <c r="V329" s="11" t="str">
        <f>IF(ISERROR(FIND("8",tblSalaries[[#This Row],[How many hours of a day you work on Excel]])),"",8)</f>
        <v/>
      </c>
      <c r="W329" s="11">
        <f>IF(MAX(tblSalaries[[#This Row],[1 hour]:[8 hours]])=0,#N/A,MAX(tblSalaries[[#This Row],[1 hour]:[8 hours]]))</f>
        <v>6</v>
      </c>
      <c r="X329" s="11">
        <f>IF(ISERROR(tblSalaries[[#This Row],[max h]]),1,tblSalaries[[#This Row],[Salary in USD]]/tblSalaries[[#This Row],[max h]]/260)</f>
        <v>14.102564102564102</v>
      </c>
      <c r="Y329" s="11">
        <f>IF(tblSalaries[[#This Row],[Years of Experience]]="",0,"0")</f>
        <v>0</v>
      </c>
      <c r="Z32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29" s="11">
        <f>IF(tblSalaries[[#This Row],[Salary in USD]]&lt;1000,1,0)</f>
        <v>0</v>
      </c>
      <c r="AB329" s="11">
        <f>IF(AND(tblSalaries[[#This Row],[Salary in USD]]&gt;1000,tblSalaries[[#This Row],[Salary in USD]]&lt;2000),1,0)</f>
        <v>0</v>
      </c>
    </row>
    <row r="330" spans="2:28" ht="15" customHeight="1">
      <c r="B330" t="s">
        <v>2333</v>
      </c>
      <c r="C330" s="1">
        <v>41055.06386574074</v>
      </c>
      <c r="D330" s="4">
        <v>108000</v>
      </c>
      <c r="E330">
        <v>108000</v>
      </c>
      <c r="F330" t="s">
        <v>6</v>
      </c>
      <c r="G330">
        <f>tblSalaries[[#This Row],[clean Salary (in local currency)]]*VLOOKUP(tblSalaries[[#This Row],[Currency]],tblXrate[],2,FALSE)</f>
        <v>108000</v>
      </c>
      <c r="H330" t="s">
        <v>408</v>
      </c>
      <c r="I330" t="s">
        <v>52</v>
      </c>
      <c r="J330" t="s">
        <v>15</v>
      </c>
      <c r="K330" t="str">
        <f>VLOOKUP(tblSalaries[[#This Row],[Where do you work]],tblCountries[[Actual]:[Mapping]],2,FALSE)</f>
        <v>USA</v>
      </c>
      <c r="L330" t="s">
        <v>18</v>
      </c>
      <c r="O330" s="10" t="str">
        <f>IF(ISERROR(FIND("1",tblSalaries[[#This Row],[How many hours of a day you work on Excel]])),"",1)</f>
        <v/>
      </c>
      <c r="P330" s="11">
        <f>IF(ISERROR(FIND("2",tblSalaries[[#This Row],[How many hours of a day you work on Excel]])),"",2)</f>
        <v>2</v>
      </c>
      <c r="Q330" s="10">
        <f>IF(ISERROR(FIND("3",tblSalaries[[#This Row],[How many hours of a day you work on Excel]])),"",3)</f>
        <v>3</v>
      </c>
      <c r="R330" s="10" t="str">
        <f>IF(ISERROR(FIND("4",tblSalaries[[#This Row],[How many hours of a day you work on Excel]])),"",4)</f>
        <v/>
      </c>
      <c r="S330" s="10" t="str">
        <f>IF(ISERROR(FIND("5",tblSalaries[[#This Row],[How many hours of a day you work on Excel]])),"",5)</f>
        <v/>
      </c>
      <c r="T330" s="10" t="str">
        <f>IF(ISERROR(FIND("6",tblSalaries[[#This Row],[How many hours of a day you work on Excel]])),"",6)</f>
        <v/>
      </c>
      <c r="U330" s="11" t="str">
        <f>IF(ISERROR(FIND("7",tblSalaries[[#This Row],[How many hours of a day you work on Excel]])),"",7)</f>
        <v/>
      </c>
      <c r="V330" s="11" t="str">
        <f>IF(ISERROR(FIND("8",tblSalaries[[#This Row],[How many hours of a day you work on Excel]])),"",8)</f>
        <v/>
      </c>
      <c r="W330" s="11">
        <f>IF(MAX(tblSalaries[[#This Row],[1 hour]:[8 hours]])=0,#N/A,MAX(tblSalaries[[#This Row],[1 hour]:[8 hours]]))</f>
        <v>3</v>
      </c>
      <c r="X330" s="11">
        <f>IF(ISERROR(tblSalaries[[#This Row],[max h]]),1,tblSalaries[[#This Row],[Salary in USD]]/tblSalaries[[#This Row],[max h]]/260)</f>
        <v>138.46153846153845</v>
      </c>
      <c r="Y330" s="11">
        <f>IF(tblSalaries[[#This Row],[Years of Experience]]="",0,"0")</f>
        <v>0</v>
      </c>
      <c r="Z33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0" s="11">
        <f>IF(tblSalaries[[#This Row],[Salary in USD]]&lt;1000,1,0)</f>
        <v>0</v>
      </c>
      <c r="AB330" s="11">
        <f>IF(AND(tblSalaries[[#This Row],[Salary in USD]]&gt;1000,tblSalaries[[#This Row],[Salary in USD]]&lt;2000),1,0)</f>
        <v>0</v>
      </c>
    </row>
    <row r="331" spans="2:28" ht="15" customHeight="1">
      <c r="B331" t="s">
        <v>2334</v>
      </c>
      <c r="C331" s="1">
        <v>41055.063981481479</v>
      </c>
      <c r="D331" s="4">
        <v>61000</v>
      </c>
      <c r="E331">
        <v>61000</v>
      </c>
      <c r="F331" t="s">
        <v>6</v>
      </c>
      <c r="G331">
        <f>tblSalaries[[#This Row],[clean Salary (in local currency)]]*VLOOKUP(tblSalaries[[#This Row],[Currency]],tblXrate[],2,FALSE)</f>
        <v>61000</v>
      </c>
      <c r="H331" t="s">
        <v>153</v>
      </c>
      <c r="I331" t="s">
        <v>20</v>
      </c>
      <c r="J331" t="s">
        <v>15</v>
      </c>
      <c r="K331" t="str">
        <f>VLOOKUP(tblSalaries[[#This Row],[Where do you work]],tblCountries[[Actual]:[Mapping]],2,FALSE)</f>
        <v>USA</v>
      </c>
      <c r="L331" t="s">
        <v>25</v>
      </c>
      <c r="O331" s="10">
        <f>IF(ISERROR(FIND("1",tblSalaries[[#This Row],[How many hours of a day you work on Excel]])),"",1)</f>
        <v>1</v>
      </c>
      <c r="P331" s="11">
        <f>IF(ISERROR(FIND("2",tblSalaries[[#This Row],[How many hours of a day you work on Excel]])),"",2)</f>
        <v>2</v>
      </c>
      <c r="Q331" s="10" t="str">
        <f>IF(ISERROR(FIND("3",tblSalaries[[#This Row],[How many hours of a day you work on Excel]])),"",3)</f>
        <v/>
      </c>
      <c r="R331" s="10" t="str">
        <f>IF(ISERROR(FIND("4",tblSalaries[[#This Row],[How many hours of a day you work on Excel]])),"",4)</f>
        <v/>
      </c>
      <c r="S331" s="10" t="str">
        <f>IF(ISERROR(FIND("5",tblSalaries[[#This Row],[How many hours of a day you work on Excel]])),"",5)</f>
        <v/>
      </c>
      <c r="T331" s="10" t="str">
        <f>IF(ISERROR(FIND("6",tblSalaries[[#This Row],[How many hours of a day you work on Excel]])),"",6)</f>
        <v/>
      </c>
      <c r="U331" s="11" t="str">
        <f>IF(ISERROR(FIND("7",tblSalaries[[#This Row],[How many hours of a day you work on Excel]])),"",7)</f>
        <v/>
      </c>
      <c r="V331" s="11" t="str">
        <f>IF(ISERROR(FIND("8",tblSalaries[[#This Row],[How many hours of a day you work on Excel]])),"",8)</f>
        <v/>
      </c>
      <c r="W331" s="11">
        <f>IF(MAX(tblSalaries[[#This Row],[1 hour]:[8 hours]])=0,#N/A,MAX(tblSalaries[[#This Row],[1 hour]:[8 hours]]))</f>
        <v>2</v>
      </c>
      <c r="X331" s="11">
        <f>IF(ISERROR(tblSalaries[[#This Row],[max h]]),1,tblSalaries[[#This Row],[Salary in USD]]/tblSalaries[[#This Row],[max h]]/260)</f>
        <v>117.30769230769231</v>
      </c>
      <c r="Y331" s="11">
        <f>IF(tblSalaries[[#This Row],[Years of Experience]]="",0,"0")</f>
        <v>0</v>
      </c>
      <c r="Z33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1" s="11">
        <f>IF(tblSalaries[[#This Row],[Salary in USD]]&lt;1000,1,0)</f>
        <v>0</v>
      </c>
      <c r="AB331" s="11">
        <f>IF(AND(tblSalaries[[#This Row],[Salary in USD]]&gt;1000,tblSalaries[[#This Row],[Salary in USD]]&lt;2000),1,0)</f>
        <v>0</v>
      </c>
    </row>
    <row r="332" spans="2:28" ht="15" customHeight="1">
      <c r="B332" t="s">
        <v>2335</v>
      </c>
      <c r="C332" s="1">
        <v>41055.064050925925</v>
      </c>
      <c r="D332" s="4" t="s">
        <v>409</v>
      </c>
      <c r="E332">
        <v>65000</v>
      </c>
      <c r="F332" t="s">
        <v>86</v>
      </c>
      <c r="G332">
        <f>tblSalaries[[#This Row],[clean Salary (in local currency)]]*VLOOKUP(tblSalaries[[#This Row],[Currency]],tblXrate[],2,FALSE)</f>
        <v>63918.498996971248</v>
      </c>
      <c r="H332" t="s">
        <v>410</v>
      </c>
      <c r="I332" t="s">
        <v>52</v>
      </c>
      <c r="J332" t="s">
        <v>109</v>
      </c>
      <c r="K332" t="str">
        <f>VLOOKUP(tblSalaries[[#This Row],[Where do you work]],tblCountries[[Actual]:[Mapping]],2,FALSE)</f>
        <v>Canada</v>
      </c>
      <c r="L332" t="s">
        <v>18</v>
      </c>
      <c r="O332" s="10" t="str">
        <f>IF(ISERROR(FIND("1",tblSalaries[[#This Row],[How many hours of a day you work on Excel]])),"",1)</f>
        <v/>
      </c>
      <c r="P332" s="11">
        <f>IF(ISERROR(FIND("2",tblSalaries[[#This Row],[How many hours of a day you work on Excel]])),"",2)</f>
        <v>2</v>
      </c>
      <c r="Q332" s="10">
        <f>IF(ISERROR(FIND("3",tblSalaries[[#This Row],[How many hours of a day you work on Excel]])),"",3)</f>
        <v>3</v>
      </c>
      <c r="R332" s="10" t="str">
        <f>IF(ISERROR(FIND("4",tblSalaries[[#This Row],[How many hours of a day you work on Excel]])),"",4)</f>
        <v/>
      </c>
      <c r="S332" s="10" t="str">
        <f>IF(ISERROR(FIND("5",tblSalaries[[#This Row],[How many hours of a day you work on Excel]])),"",5)</f>
        <v/>
      </c>
      <c r="T332" s="10" t="str">
        <f>IF(ISERROR(FIND("6",tblSalaries[[#This Row],[How many hours of a day you work on Excel]])),"",6)</f>
        <v/>
      </c>
      <c r="U332" s="11" t="str">
        <f>IF(ISERROR(FIND("7",tblSalaries[[#This Row],[How many hours of a day you work on Excel]])),"",7)</f>
        <v/>
      </c>
      <c r="V332" s="11" t="str">
        <f>IF(ISERROR(FIND("8",tblSalaries[[#This Row],[How many hours of a day you work on Excel]])),"",8)</f>
        <v/>
      </c>
      <c r="W332" s="11">
        <f>IF(MAX(tblSalaries[[#This Row],[1 hour]:[8 hours]])=0,#N/A,MAX(tblSalaries[[#This Row],[1 hour]:[8 hours]]))</f>
        <v>3</v>
      </c>
      <c r="X332" s="11">
        <f>IF(ISERROR(tblSalaries[[#This Row],[max h]]),1,tblSalaries[[#This Row],[Salary in USD]]/tblSalaries[[#This Row],[max h]]/260)</f>
        <v>81.946793585860576</v>
      </c>
      <c r="Y332" s="11">
        <f>IF(tblSalaries[[#This Row],[Years of Experience]]="",0,"0")</f>
        <v>0</v>
      </c>
      <c r="Z33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2" s="11">
        <f>IF(tblSalaries[[#This Row],[Salary in USD]]&lt;1000,1,0)</f>
        <v>0</v>
      </c>
      <c r="AB332" s="11">
        <f>IF(AND(tblSalaries[[#This Row],[Salary in USD]]&gt;1000,tblSalaries[[#This Row],[Salary in USD]]&lt;2000),1,0)</f>
        <v>0</v>
      </c>
    </row>
    <row r="333" spans="2:28" ht="15" customHeight="1">
      <c r="B333" t="s">
        <v>2336</v>
      </c>
      <c r="C333" s="1">
        <v>41055.064189814817</v>
      </c>
      <c r="D333" s="4">
        <v>50000</v>
      </c>
      <c r="E333">
        <v>50000</v>
      </c>
      <c r="F333" t="s">
        <v>6</v>
      </c>
      <c r="G333">
        <f>tblSalaries[[#This Row],[clean Salary (in local currency)]]*VLOOKUP(tblSalaries[[#This Row],[Currency]],tblXrate[],2,FALSE)</f>
        <v>50000</v>
      </c>
      <c r="H333" t="s">
        <v>411</v>
      </c>
      <c r="I333" t="s">
        <v>20</v>
      </c>
      <c r="J333" t="s">
        <v>15</v>
      </c>
      <c r="K333" t="str">
        <f>VLOOKUP(tblSalaries[[#This Row],[Where do you work]],tblCountries[[Actual]:[Mapping]],2,FALSE)</f>
        <v>USA</v>
      </c>
      <c r="L333" t="s">
        <v>13</v>
      </c>
      <c r="O333" s="10" t="str">
        <f>IF(ISERROR(FIND("1",tblSalaries[[#This Row],[How many hours of a day you work on Excel]])),"",1)</f>
        <v/>
      </c>
      <c r="P333" s="11" t="str">
        <f>IF(ISERROR(FIND("2",tblSalaries[[#This Row],[How many hours of a day you work on Excel]])),"",2)</f>
        <v/>
      </c>
      <c r="Q333" s="10" t="str">
        <f>IF(ISERROR(FIND("3",tblSalaries[[#This Row],[How many hours of a day you work on Excel]])),"",3)</f>
        <v/>
      </c>
      <c r="R333" s="10" t="str">
        <f>IF(ISERROR(FIND("4",tblSalaries[[#This Row],[How many hours of a day you work on Excel]])),"",4)</f>
        <v/>
      </c>
      <c r="S333" s="10" t="str">
        <f>IF(ISERROR(FIND("5",tblSalaries[[#This Row],[How many hours of a day you work on Excel]])),"",5)</f>
        <v/>
      </c>
      <c r="T333" s="10" t="str">
        <f>IF(ISERROR(FIND("6",tblSalaries[[#This Row],[How many hours of a day you work on Excel]])),"",6)</f>
        <v/>
      </c>
      <c r="U333" s="11" t="str">
        <f>IF(ISERROR(FIND("7",tblSalaries[[#This Row],[How many hours of a day you work on Excel]])),"",7)</f>
        <v/>
      </c>
      <c r="V333" s="11">
        <f>IF(ISERROR(FIND("8",tblSalaries[[#This Row],[How many hours of a day you work on Excel]])),"",8)</f>
        <v>8</v>
      </c>
      <c r="W333" s="11">
        <f>IF(MAX(tblSalaries[[#This Row],[1 hour]:[8 hours]])=0,#N/A,MAX(tblSalaries[[#This Row],[1 hour]:[8 hours]]))</f>
        <v>8</v>
      </c>
      <c r="X333" s="11">
        <f>IF(ISERROR(tblSalaries[[#This Row],[max h]]),1,tblSalaries[[#This Row],[Salary in USD]]/tblSalaries[[#This Row],[max h]]/260)</f>
        <v>24.03846153846154</v>
      </c>
      <c r="Y333" s="11">
        <f>IF(tblSalaries[[#This Row],[Years of Experience]]="",0,"0")</f>
        <v>0</v>
      </c>
      <c r="Z33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3" s="11">
        <f>IF(tblSalaries[[#This Row],[Salary in USD]]&lt;1000,1,0)</f>
        <v>0</v>
      </c>
      <c r="AB333" s="11">
        <f>IF(AND(tblSalaries[[#This Row],[Salary in USD]]&gt;1000,tblSalaries[[#This Row],[Salary in USD]]&lt;2000),1,0)</f>
        <v>0</v>
      </c>
    </row>
    <row r="334" spans="2:28" ht="15" customHeight="1">
      <c r="B334" t="s">
        <v>2337</v>
      </c>
      <c r="C334" s="1">
        <v>41055.064618055556</v>
      </c>
      <c r="D334" s="4">
        <v>150000</v>
      </c>
      <c r="E334">
        <v>150000</v>
      </c>
      <c r="F334" t="s">
        <v>6</v>
      </c>
      <c r="G334">
        <f>tblSalaries[[#This Row],[clean Salary (in local currency)]]*VLOOKUP(tblSalaries[[#This Row],[Currency]],tblXrate[],2,FALSE)</f>
        <v>150000</v>
      </c>
      <c r="H334" t="s">
        <v>412</v>
      </c>
      <c r="I334" t="s">
        <v>310</v>
      </c>
      <c r="J334" t="s">
        <v>15</v>
      </c>
      <c r="K334" t="str">
        <f>VLOOKUP(tblSalaries[[#This Row],[Where do you work]],tblCountries[[Actual]:[Mapping]],2,FALSE)</f>
        <v>USA</v>
      </c>
      <c r="L334" t="s">
        <v>13</v>
      </c>
      <c r="O334" s="10" t="str">
        <f>IF(ISERROR(FIND("1",tblSalaries[[#This Row],[How many hours of a day you work on Excel]])),"",1)</f>
        <v/>
      </c>
      <c r="P334" s="11" t="str">
        <f>IF(ISERROR(FIND("2",tblSalaries[[#This Row],[How many hours of a day you work on Excel]])),"",2)</f>
        <v/>
      </c>
      <c r="Q334" s="10" t="str">
        <f>IF(ISERROR(FIND("3",tblSalaries[[#This Row],[How many hours of a day you work on Excel]])),"",3)</f>
        <v/>
      </c>
      <c r="R334" s="10" t="str">
        <f>IF(ISERROR(FIND("4",tblSalaries[[#This Row],[How many hours of a day you work on Excel]])),"",4)</f>
        <v/>
      </c>
      <c r="S334" s="10" t="str">
        <f>IF(ISERROR(FIND("5",tblSalaries[[#This Row],[How many hours of a day you work on Excel]])),"",5)</f>
        <v/>
      </c>
      <c r="T334" s="10" t="str">
        <f>IF(ISERROR(FIND("6",tblSalaries[[#This Row],[How many hours of a day you work on Excel]])),"",6)</f>
        <v/>
      </c>
      <c r="U334" s="11" t="str">
        <f>IF(ISERROR(FIND("7",tblSalaries[[#This Row],[How many hours of a day you work on Excel]])),"",7)</f>
        <v/>
      </c>
      <c r="V334" s="11">
        <f>IF(ISERROR(FIND("8",tblSalaries[[#This Row],[How many hours of a day you work on Excel]])),"",8)</f>
        <v>8</v>
      </c>
      <c r="W334" s="11">
        <f>IF(MAX(tblSalaries[[#This Row],[1 hour]:[8 hours]])=0,#N/A,MAX(tblSalaries[[#This Row],[1 hour]:[8 hours]]))</f>
        <v>8</v>
      </c>
      <c r="X334" s="11">
        <f>IF(ISERROR(tblSalaries[[#This Row],[max h]]),1,tblSalaries[[#This Row],[Salary in USD]]/tblSalaries[[#This Row],[max h]]/260)</f>
        <v>72.115384615384613</v>
      </c>
      <c r="Y334" s="11">
        <f>IF(tblSalaries[[#This Row],[Years of Experience]]="",0,"0")</f>
        <v>0</v>
      </c>
      <c r="Z33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4" s="11">
        <f>IF(tblSalaries[[#This Row],[Salary in USD]]&lt;1000,1,0)</f>
        <v>0</v>
      </c>
      <c r="AB334" s="11">
        <f>IF(AND(tblSalaries[[#This Row],[Salary in USD]]&gt;1000,tblSalaries[[#This Row],[Salary in USD]]&lt;2000),1,0)</f>
        <v>0</v>
      </c>
    </row>
    <row r="335" spans="2:28" ht="15" customHeight="1">
      <c r="B335" t="s">
        <v>2338</v>
      </c>
      <c r="C335" s="1">
        <v>41055.065011574072</v>
      </c>
      <c r="D335" s="4" t="s">
        <v>413</v>
      </c>
      <c r="E335">
        <v>400000</v>
      </c>
      <c r="F335" t="s">
        <v>40</v>
      </c>
      <c r="G335">
        <f>tblSalaries[[#This Row],[clean Salary (in local currency)]]*VLOOKUP(tblSalaries[[#This Row],[Currency]],tblXrate[],2,FALSE)</f>
        <v>7123.1666749770275</v>
      </c>
      <c r="H335" t="s">
        <v>414</v>
      </c>
      <c r="I335" t="s">
        <v>20</v>
      </c>
      <c r="J335" t="s">
        <v>8</v>
      </c>
      <c r="K335" t="str">
        <f>VLOOKUP(tblSalaries[[#This Row],[Where do you work]],tblCountries[[Actual]:[Mapping]],2,FALSE)</f>
        <v>India</v>
      </c>
      <c r="L335" t="s">
        <v>9</v>
      </c>
      <c r="O335" s="10" t="str">
        <f>IF(ISERROR(FIND("1",tblSalaries[[#This Row],[How many hours of a day you work on Excel]])),"",1)</f>
        <v/>
      </c>
      <c r="P335" s="11" t="str">
        <f>IF(ISERROR(FIND("2",tblSalaries[[#This Row],[How many hours of a day you work on Excel]])),"",2)</f>
        <v/>
      </c>
      <c r="Q335" s="10" t="str">
        <f>IF(ISERROR(FIND("3",tblSalaries[[#This Row],[How many hours of a day you work on Excel]])),"",3)</f>
        <v/>
      </c>
      <c r="R335" s="10">
        <f>IF(ISERROR(FIND("4",tblSalaries[[#This Row],[How many hours of a day you work on Excel]])),"",4)</f>
        <v>4</v>
      </c>
      <c r="S335" s="10" t="str">
        <f>IF(ISERROR(FIND("5",tblSalaries[[#This Row],[How many hours of a day you work on Excel]])),"",5)</f>
        <v/>
      </c>
      <c r="T335" s="10">
        <f>IF(ISERROR(FIND("6",tblSalaries[[#This Row],[How many hours of a day you work on Excel]])),"",6)</f>
        <v>6</v>
      </c>
      <c r="U335" s="11" t="str">
        <f>IF(ISERROR(FIND("7",tblSalaries[[#This Row],[How many hours of a day you work on Excel]])),"",7)</f>
        <v/>
      </c>
      <c r="V335" s="11" t="str">
        <f>IF(ISERROR(FIND("8",tblSalaries[[#This Row],[How many hours of a day you work on Excel]])),"",8)</f>
        <v/>
      </c>
      <c r="W335" s="11">
        <f>IF(MAX(tblSalaries[[#This Row],[1 hour]:[8 hours]])=0,#N/A,MAX(tblSalaries[[#This Row],[1 hour]:[8 hours]]))</f>
        <v>6</v>
      </c>
      <c r="X335" s="11">
        <f>IF(ISERROR(tblSalaries[[#This Row],[max h]]),1,tblSalaries[[#This Row],[Salary in USD]]/tblSalaries[[#This Row],[max h]]/260)</f>
        <v>4.5661324839596329</v>
      </c>
      <c r="Y335" s="11">
        <f>IF(tblSalaries[[#This Row],[Years of Experience]]="",0,"0")</f>
        <v>0</v>
      </c>
      <c r="Z33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5" s="11">
        <f>IF(tblSalaries[[#This Row],[Salary in USD]]&lt;1000,1,0)</f>
        <v>0</v>
      </c>
      <c r="AB335" s="11">
        <f>IF(AND(tblSalaries[[#This Row],[Salary in USD]]&gt;1000,tblSalaries[[#This Row],[Salary in USD]]&lt;2000),1,0)</f>
        <v>0</v>
      </c>
    </row>
    <row r="336" spans="2:28" ht="15" customHeight="1">
      <c r="B336" t="s">
        <v>2339</v>
      </c>
      <c r="C336" s="1">
        <v>41055.065104166664</v>
      </c>
      <c r="D336" s="4">
        <v>150000</v>
      </c>
      <c r="E336">
        <v>150000</v>
      </c>
      <c r="F336" t="s">
        <v>6</v>
      </c>
      <c r="G336">
        <f>tblSalaries[[#This Row],[clean Salary (in local currency)]]*VLOOKUP(tblSalaries[[#This Row],[Currency]],tblXrate[],2,FALSE)</f>
        <v>150000</v>
      </c>
      <c r="H336" t="s">
        <v>415</v>
      </c>
      <c r="I336" t="s">
        <v>52</v>
      </c>
      <c r="J336" t="s">
        <v>416</v>
      </c>
      <c r="K336" t="str">
        <f>VLOOKUP(tblSalaries[[#This Row],[Where do you work]],tblCountries[[Actual]:[Mapping]],2,FALSE)</f>
        <v>Israel</v>
      </c>
      <c r="L336" t="s">
        <v>9</v>
      </c>
      <c r="O336" s="10" t="str">
        <f>IF(ISERROR(FIND("1",tblSalaries[[#This Row],[How many hours of a day you work on Excel]])),"",1)</f>
        <v/>
      </c>
      <c r="P336" s="11" t="str">
        <f>IF(ISERROR(FIND("2",tblSalaries[[#This Row],[How many hours of a day you work on Excel]])),"",2)</f>
        <v/>
      </c>
      <c r="Q336" s="10" t="str">
        <f>IF(ISERROR(FIND("3",tblSalaries[[#This Row],[How many hours of a day you work on Excel]])),"",3)</f>
        <v/>
      </c>
      <c r="R336" s="10">
        <f>IF(ISERROR(FIND("4",tblSalaries[[#This Row],[How many hours of a day you work on Excel]])),"",4)</f>
        <v>4</v>
      </c>
      <c r="S336" s="10" t="str">
        <f>IF(ISERROR(FIND("5",tblSalaries[[#This Row],[How many hours of a day you work on Excel]])),"",5)</f>
        <v/>
      </c>
      <c r="T336" s="10">
        <f>IF(ISERROR(FIND("6",tblSalaries[[#This Row],[How many hours of a day you work on Excel]])),"",6)</f>
        <v>6</v>
      </c>
      <c r="U336" s="11" t="str">
        <f>IF(ISERROR(FIND("7",tblSalaries[[#This Row],[How many hours of a day you work on Excel]])),"",7)</f>
        <v/>
      </c>
      <c r="V336" s="11" t="str">
        <f>IF(ISERROR(FIND("8",tblSalaries[[#This Row],[How many hours of a day you work on Excel]])),"",8)</f>
        <v/>
      </c>
      <c r="W336" s="11">
        <f>IF(MAX(tblSalaries[[#This Row],[1 hour]:[8 hours]])=0,#N/A,MAX(tblSalaries[[#This Row],[1 hour]:[8 hours]]))</f>
        <v>6</v>
      </c>
      <c r="X336" s="11">
        <f>IF(ISERROR(tblSalaries[[#This Row],[max h]]),1,tblSalaries[[#This Row],[Salary in USD]]/tblSalaries[[#This Row],[max h]]/260)</f>
        <v>96.15384615384616</v>
      </c>
      <c r="Y336" s="11">
        <f>IF(tblSalaries[[#This Row],[Years of Experience]]="",0,"0")</f>
        <v>0</v>
      </c>
      <c r="Z33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6" s="11">
        <f>IF(tblSalaries[[#This Row],[Salary in USD]]&lt;1000,1,0)</f>
        <v>0</v>
      </c>
      <c r="AB336" s="11">
        <f>IF(AND(tblSalaries[[#This Row],[Salary in USD]]&gt;1000,tblSalaries[[#This Row],[Salary in USD]]&lt;2000),1,0)</f>
        <v>0</v>
      </c>
    </row>
    <row r="337" spans="2:28" ht="15" customHeight="1">
      <c r="B337" t="s">
        <v>2340</v>
      </c>
      <c r="C337" s="1">
        <v>41055.065925925926</v>
      </c>
      <c r="D337" s="4">
        <v>45000</v>
      </c>
      <c r="E337">
        <v>45000</v>
      </c>
      <c r="F337" t="s">
        <v>6</v>
      </c>
      <c r="G337">
        <f>tblSalaries[[#This Row],[clean Salary (in local currency)]]*VLOOKUP(tblSalaries[[#This Row],[Currency]],tblXrate[],2,FALSE)</f>
        <v>45000</v>
      </c>
      <c r="H337" t="s">
        <v>417</v>
      </c>
      <c r="I337" t="s">
        <v>67</v>
      </c>
      <c r="J337" t="s">
        <v>15</v>
      </c>
      <c r="K337" t="str">
        <f>VLOOKUP(tblSalaries[[#This Row],[Where do you work]],tblCountries[[Actual]:[Mapping]],2,FALSE)</f>
        <v>USA</v>
      </c>
      <c r="L337" t="s">
        <v>9</v>
      </c>
      <c r="O337" s="10" t="str">
        <f>IF(ISERROR(FIND("1",tblSalaries[[#This Row],[How many hours of a day you work on Excel]])),"",1)</f>
        <v/>
      </c>
      <c r="P337" s="11" t="str">
        <f>IF(ISERROR(FIND("2",tblSalaries[[#This Row],[How many hours of a day you work on Excel]])),"",2)</f>
        <v/>
      </c>
      <c r="Q337" s="10" t="str">
        <f>IF(ISERROR(FIND("3",tblSalaries[[#This Row],[How many hours of a day you work on Excel]])),"",3)</f>
        <v/>
      </c>
      <c r="R337" s="10">
        <f>IF(ISERROR(FIND("4",tblSalaries[[#This Row],[How many hours of a day you work on Excel]])),"",4)</f>
        <v>4</v>
      </c>
      <c r="S337" s="10" t="str">
        <f>IF(ISERROR(FIND("5",tblSalaries[[#This Row],[How many hours of a day you work on Excel]])),"",5)</f>
        <v/>
      </c>
      <c r="T337" s="10">
        <f>IF(ISERROR(FIND("6",tblSalaries[[#This Row],[How many hours of a day you work on Excel]])),"",6)</f>
        <v>6</v>
      </c>
      <c r="U337" s="11" t="str">
        <f>IF(ISERROR(FIND("7",tblSalaries[[#This Row],[How many hours of a day you work on Excel]])),"",7)</f>
        <v/>
      </c>
      <c r="V337" s="11" t="str">
        <f>IF(ISERROR(FIND("8",tblSalaries[[#This Row],[How many hours of a day you work on Excel]])),"",8)</f>
        <v/>
      </c>
      <c r="W337" s="11">
        <f>IF(MAX(tblSalaries[[#This Row],[1 hour]:[8 hours]])=0,#N/A,MAX(tblSalaries[[#This Row],[1 hour]:[8 hours]]))</f>
        <v>6</v>
      </c>
      <c r="X337" s="11">
        <f>IF(ISERROR(tblSalaries[[#This Row],[max h]]),1,tblSalaries[[#This Row],[Salary in USD]]/tblSalaries[[#This Row],[max h]]/260)</f>
        <v>28.846153846153847</v>
      </c>
      <c r="Y337" s="11">
        <f>IF(tblSalaries[[#This Row],[Years of Experience]]="",0,"0")</f>
        <v>0</v>
      </c>
      <c r="Z33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7" s="11">
        <f>IF(tblSalaries[[#This Row],[Salary in USD]]&lt;1000,1,0)</f>
        <v>0</v>
      </c>
      <c r="AB337" s="11">
        <f>IF(AND(tblSalaries[[#This Row],[Salary in USD]]&gt;1000,tblSalaries[[#This Row],[Salary in USD]]&lt;2000),1,0)</f>
        <v>0</v>
      </c>
    </row>
    <row r="338" spans="2:28" ht="15" customHeight="1">
      <c r="B338" t="s">
        <v>2341</v>
      </c>
      <c r="C338" s="1">
        <v>41055.065995370373</v>
      </c>
      <c r="D338" s="4">
        <v>135000</v>
      </c>
      <c r="E338">
        <v>135000</v>
      </c>
      <c r="F338" t="s">
        <v>6</v>
      </c>
      <c r="G338">
        <f>tblSalaries[[#This Row],[clean Salary (in local currency)]]*VLOOKUP(tblSalaries[[#This Row],[Currency]],tblXrate[],2,FALSE)</f>
        <v>135000</v>
      </c>
      <c r="H338" t="s">
        <v>418</v>
      </c>
      <c r="I338" t="s">
        <v>52</v>
      </c>
      <c r="J338" t="s">
        <v>15</v>
      </c>
      <c r="K338" t="str">
        <f>VLOOKUP(tblSalaries[[#This Row],[Where do you work]],tblCountries[[Actual]:[Mapping]],2,FALSE)</f>
        <v>USA</v>
      </c>
      <c r="L338" t="s">
        <v>13</v>
      </c>
      <c r="O338" s="10" t="str">
        <f>IF(ISERROR(FIND("1",tblSalaries[[#This Row],[How many hours of a day you work on Excel]])),"",1)</f>
        <v/>
      </c>
      <c r="P338" s="11" t="str">
        <f>IF(ISERROR(FIND("2",tblSalaries[[#This Row],[How many hours of a day you work on Excel]])),"",2)</f>
        <v/>
      </c>
      <c r="Q338" s="10" t="str">
        <f>IF(ISERROR(FIND("3",tblSalaries[[#This Row],[How many hours of a day you work on Excel]])),"",3)</f>
        <v/>
      </c>
      <c r="R338" s="10" t="str">
        <f>IF(ISERROR(FIND("4",tblSalaries[[#This Row],[How many hours of a day you work on Excel]])),"",4)</f>
        <v/>
      </c>
      <c r="S338" s="10" t="str">
        <f>IF(ISERROR(FIND("5",tblSalaries[[#This Row],[How many hours of a day you work on Excel]])),"",5)</f>
        <v/>
      </c>
      <c r="T338" s="10" t="str">
        <f>IF(ISERROR(FIND("6",tblSalaries[[#This Row],[How many hours of a day you work on Excel]])),"",6)</f>
        <v/>
      </c>
      <c r="U338" s="11" t="str">
        <f>IF(ISERROR(FIND("7",tblSalaries[[#This Row],[How many hours of a day you work on Excel]])),"",7)</f>
        <v/>
      </c>
      <c r="V338" s="11">
        <f>IF(ISERROR(FIND("8",tblSalaries[[#This Row],[How many hours of a day you work on Excel]])),"",8)</f>
        <v>8</v>
      </c>
      <c r="W338" s="11">
        <f>IF(MAX(tblSalaries[[#This Row],[1 hour]:[8 hours]])=0,#N/A,MAX(tblSalaries[[#This Row],[1 hour]:[8 hours]]))</f>
        <v>8</v>
      </c>
      <c r="X338" s="11">
        <f>IF(ISERROR(tblSalaries[[#This Row],[max h]]),1,tblSalaries[[#This Row],[Salary in USD]]/tblSalaries[[#This Row],[max h]]/260)</f>
        <v>64.90384615384616</v>
      </c>
      <c r="Y338" s="11">
        <f>IF(tblSalaries[[#This Row],[Years of Experience]]="",0,"0")</f>
        <v>0</v>
      </c>
      <c r="Z33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8" s="11">
        <f>IF(tblSalaries[[#This Row],[Salary in USD]]&lt;1000,1,0)</f>
        <v>0</v>
      </c>
      <c r="AB338" s="11">
        <f>IF(AND(tblSalaries[[#This Row],[Salary in USD]]&gt;1000,tblSalaries[[#This Row],[Salary in USD]]&lt;2000),1,0)</f>
        <v>0</v>
      </c>
    </row>
    <row r="339" spans="2:28" ht="15" customHeight="1">
      <c r="B339" t="s">
        <v>2342</v>
      </c>
      <c r="C339" s="1">
        <v>41055.066180555557</v>
      </c>
      <c r="D339" s="4" t="s">
        <v>419</v>
      </c>
      <c r="E339">
        <v>360000</v>
      </c>
      <c r="F339" t="s">
        <v>40</v>
      </c>
      <c r="G339">
        <f>tblSalaries[[#This Row],[clean Salary (in local currency)]]*VLOOKUP(tblSalaries[[#This Row],[Currency]],tblXrate[],2,FALSE)</f>
        <v>6410.8500074793246</v>
      </c>
      <c r="H339" t="s">
        <v>420</v>
      </c>
      <c r="I339" t="s">
        <v>20</v>
      </c>
      <c r="J339" t="s">
        <v>8</v>
      </c>
      <c r="K339" t="str">
        <f>VLOOKUP(tblSalaries[[#This Row],[Where do you work]],tblCountries[[Actual]:[Mapping]],2,FALSE)</f>
        <v>India</v>
      </c>
      <c r="L339" t="s">
        <v>18</v>
      </c>
      <c r="O339" s="10" t="str">
        <f>IF(ISERROR(FIND("1",tblSalaries[[#This Row],[How many hours of a day you work on Excel]])),"",1)</f>
        <v/>
      </c>
      <c r="P339" s="11">
        <f>IF(ISERROR(FIND("2",tblSalaries[[#This Row],[How many hours of a day you work on Excel]])),"",2)</f>
        <v>2</v>
      </c>
      <c r="Q339" s="10">
        <f>IF(ISERROR(FIND("3",tblSalaries[[#This Row],[How many hours of a day you work on Excel]])),"",3)</f>
        <v>3</v>
      </c>
      <c r="R339" s="10" t="str">
        <f>IF(ISERROR(FIND("4",tblSalaries[[#This Row],[How many hours of a day you work on Excel]])),"",4)</f>
        <v/>
      </c>
      <c r="S339" s="10" t="str">
        <f>IF(ISERROR(FIND("5",tblSalaries[[#This Row],[How many hours of a day you work on Excel]])),"",5)</f>
        <v/>
      </c>
      <c r="T339" s="10" t="str">
        <f>IF(ISERROR(FIND("6",tblSalaries[[#This Row],[How many hours of a day you work on Excel]])),"",6)</f>
        <v/>
      </c>
      <c r="U339" s="11" t="str">
        <f>IF(ISERROR(FIND("7",tblSalaries[[#This Row],[How many hours of a day you work on Excel]])),"",7)</f>
        <v/>
      </c>
      <c r="V339" s="11" t="str">
        <f>IF(ISERROR(FIND("8",tblSalaries[[#This Row],[How many hours of a day you work on Excel]])),"",8)</f>
        <v/>
      </c>
      <c r="W339" s="11">
        <f>IF(MAX(tblSalaries[[#This Row],[1 hour]:[8 hours]])=0,#N/A,MAX(tblSalaries[[#This Row],[1 hour]:[8 hours]]))</f>
        <v>3</v>
      </c>
      <c r="X339" s="11">
        <f>IF(ISERROR(tblSalaries[[#This Row],[max h]]),1,tblSalaries[[#This Row],[Salary in USD]]/tblSalaries[[#This Row],[max h]]/260)</f>
        <v>8.2190384711273392</v>
      </c>
      <c r="Y339" s="11">
        <f>IF(tblSalaries[[#This Row],[Years of Experience]]="",0,"0")</f>
        <v>0</v>
      </c>
      <c r="Z33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39" s="11">
        <f>IF(tblSalaries[[#This Row],[Salary in USD]]&lt;1000,1,0)</f>
        <v>0</v>
      </c>
      <c r="AB339" s="11">
        <f>IF(AND(tblSalaries[[#This Row],[Salary in USD]]&gt;1000,tblSalaries[[#This Row],[Salary in USD]]&lt;2000),1,0)</f>
        <v>0</v>
      </c>
    </row>
    <row r="340" spans="2:28" ht="15" customHeight="1">
      <c r="B340" t="s">
        <v>2343</v>
      </c>
      <c r="C340" s="1">
        <v>41055.066377314812</v>
      </c>
      <c r="D340" s="4">
        <v>29000</v>
      </c>
      <c r="E340">
        <v>29000</v>
      </c>
      <c r="F340" t="s">
        <v>6</v>
      </c>
      <c r="G340">
        <f>tblSalaries[[#This Row],[clean Salary (in local currency)]]*VLOOKUP(tblSalaries[[#This Row],[Currency]],tblXrate[],2,FALSE)</f>
        <v>29000</v>
      </c>
      <c r="H340" t="s">
        <v>421</v>
      </c>
      <c r="I340" t="s">
        <v>52</v>
      </c>
      <c r="J340" t="s">
        <v>15</v>
      </c>
      <c r="K340" t="str">
        <f>VLOOKUP(tblSalaries[[#This Row],[Where do you work]],tblCountries[[Actual]:[Mapping]],2,FALSE)</f>
        <v>USA</v>
      </c>
      <c r="L340" t="s">
        <v>9</v>
      </c>
      <c r="O340" s="10" t="str">
        <f>IF(ISERROR(FIND("1",tblSalaries[[#This Row],[How many hours of a day you work on Excel]])),"",1)</f>
        <v/>
      </c>
      <c r="P340" s="11" t="str">
        <f>IF(ISERROR(FIND("2",tblSalaries[[#This Row],[How many hours of a day you work on Excel]])),"",2)</f>
        <v/>
      </c>
      <c r="Q340" s="10" t="str">
        <f>IF(ISERROR(FIND("3",tblSalaries[[#This Row],[How many hours of a day you work on Excel]])),"",3)</f>
        <v/>
      </c>
      <c r="R340" s="10">
        <f>IF(ISERROR(FIND("4",tblSalaries[[#This Row],[How many hours of a day you work on Excel]])),"",4)</f>
        <v>4</v>
      </c>
      <c r="S340" s="10" t="str">
        <f>IF(ISERROR(FIND("5",tblSalaries[[#This Row],[How many hours of a day you work on Excel]])),"",5)</f>
        <v/>
      </c>
      <c r="T340" s="10">
        <f>IF(ISERROR(FIND("6",tblSalaries[[#This Row],[How many hours of a day you work on Excel]])),"",6)</f>
        <v>6</v>
      </c>
      <c r="U340" s="11" t="str">
        <f>IF(ISERROR(FIND("7",tblSalaries[[#This Row],[How many hours of a day you work on Excel]])),"",7)</f>
        <v/>
      </c>
      <c r="V340" s="11" t="str">
        <f>IF(ISERROR(FIND("8",tblSalaries[[#This Row],[How many hours of a day you work on Excel]])),"",8)</f>
        <v/>
      </c>
      <c r="W340" s="11">
        <f>IF(MAX(tblSalaries[[#This Row],[1 hour]:[8 hours]])=0,#N/A,MAX(tblSalaries[[#This Row],[1 hour]:[8 hours]]))</f>
        <v>6</v>
      </c>
      <c r="X340" s="11">
        <f>IF(ISERROR(tblSalaries[[#This Row],[max h]]),1,tblSalaries[[#This Row],[Salary in USD]]/tblSalaries[[#This Row],[max h]]/260)</f>
        <v>18.589743589743588</v>
      </c>
      <c r="Y340" s="11">
        <f>IF(tblSalaries[[#This Row],[Years of Experience]]="",0,"0")</f>
        <v>0</v>
      </c>
      <c r="Z34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0" s="11">
        <f>IF(tblSalaries[[#This Row],[Salary in USD]]&lt;1000,1,0)</f>
        <v>0</v>
      </c>
      <c r="AB340" s="11">
        <f>IF(AND(tblSalaries[[#This Row],[Salary in USD]]&gt;1000,tblSalaries[[#This Row],[Salary in USD]]&lt;2000),1,0)</f>
        <v>0</v>
      </c>
    </row>
    <row r="341" spans="2:28" ht="15" customHeight="1">
      <c r="B341" t="s">
        <v>2344</v>
      </c>
      <c r="C341" s="1">
        <v>41055.067743055559</v>
      </c>
      <c r="D341" s="4">
        <v>13000</v>
      </c>
      <c r="E341">
        <v>13000</v>
      </c>
      <c r="F341" t="s">
        <v>6</v>
      </c>
      <c r="G341">
        <f>tblSalaries[[#This Row],[clean Salary (in local currency)]]*VLOOKUP(tblSalaries[[#This Row],[Currency]],tblXrate[],2,FALSE)</f>
        <v>13000</v>
      </c>
      <c r="H341" t="s">
        <v>422</v>
      </c>
      <c r="I341" t="s">
        <v>52</v>
      </c>
      <c r="J341" t="s">
        <v>8</v>
      </c>
      <c r="K341" t="str">
        <f>VLOOKUP(tblSalaries[[#This Row],[Where do you work]],tblCountries[[Actual]:[Mapping]],2,FALSE)</f>
        <v>India</v>
      </c>
      <c r="L341" t="s">
        <v>13</v>
      </c>
      <c r="O341" s="10" t="str">
        <f>IF(ISERROR(FIND("1",tblSalaries[[#This Row],[How many hours of a day you work on Excel]])),"",1)</f>
        <v/>
      </c>
      <c r="P341" s="11" t="str">
        <f>IF(ISERROR(FIND("2",tblSalaries[[#This Row],[How many hours of a day you work on Excel]])),"",2)</f>
        <v/>
      </c>
      <c r="Q341" s="10" t="str">
        <f>IF(ISERROR(FIND("3",tblSalaries[[#This Row],[How many hours of a day you work on Excel]])),"",3)</f>
        <v/>
      </c>
      <c r="R341" s="10" t="str">
        <f>IF(ISERROR(FIND("4",tblSalaries[[#This Row],[How many hours of a day you work on Excel]])),"",4)</f>
        <v/>
      </c>
      <c r="S341" s="10" t="str">
        <f>IF(ISERROR(FIND("5",tblSalaries[[#This Row],[How many hours of a day you work on Excel]])),"",5)</f>
        <v/>
      </c>
      <c r="T341" s="10" t="str">
        <f>IF(ISERROR(FIND("6",tblSalaries[[#This Row],[How many hours of a day you work on Excel]])),"",6)</f>
        <v/>
      </c>
      <c r="U341" s="11" t="str">
        <f>IF(ISERROR(FIND("7",tblSalaries[[#This Row],[How many hours of a day you work on Excel]])),"",7)</f>
        <v/>
      </c>
      <c r="V341" s="11">
        <f>IF(ISERROR(FIND("8",tblSalaries[[#This Row],[How many hours of a day you work on Excel]])),"",8)</f>
        <v>8</v>
      </c>
      <c r="W341" s="11">
        <f>IF(MAX(tblSalaries[[#This Row],[1 hour]:[8 hours]])=0,#N/A,MAX(tblSalaries[[#This Row],[1 hour]:[8 hours]]))</f>
        <v>8</v>
      </c>
      <c r="X341" s="11">
        <f>IF(ISERROR(tblSalaries[[#This Row],[max h]]),1,tblSalaries[[#This Row],[Salary in USD]]/tblSalaries[[#This Row],[max h]]/260)</f>
        <v>6.25</v>
      </c>
      <c r="Y341" s="11">
        <f>IF(tblSalaries[[#This Row],[Years of Experience]]="",0,"0")</f>
        <v>0</v>
      </c>
      <c r="Z34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1" s="11">
        <f>IF(tblSalaries[[#This Row],[Salary in USD]]&lt;1000,1,0)</f>
        <v>0</v>
      </c>
      <c r="AB341" s="11">
        <f>IF(AND(tblSalaries[[#This Row],[Salary in USD]]&gt;1000,tblSalaries[[#This Row],[Salary in USD]]&lt;2000),1,0)</f>
        <v>0</v>
      </c>
    </row>
    <row r="342" spans="2:28" ht="15" customHeight="1">
      <c r="B342" t="s">
        <v>2345</v>
      </c>
      <c r="C342" s="1">
        <v>41055.068124999998</v>
      </c>
      <c r="D342" s="4" t="s">
        <v>423</v>
      </c>
      <c r="E342">
        <v>63000</v>
      </c>
      <c r="F342" t="s">
        <v>6</v>
      </c>
      <c r="G342">
        <f>tblSalaries[[#This Row],[clean Salary (in local currency)]]*VLOOKUP(tblSalaries[[#This Row],[Currency]],tblXrate[],2,FALSE)</f>
        <v>63000</v>
      </c>
      <c r="H342" t="s">
        <v>108</v>
      </c>
      <c r="I342" t="s">
        <v>20</v>
      </c>
      <c r="J342" t="s">
        <v>15</v>
      </c>
      <c r="K342" t="str">
        <f>VLOOKUP(tblSalaries[[#This Row],[Where do you work]],tblCountries[[Actual]:[Mapping]],2,FALSE)</f>
        <v>USA</v>
      </c>
      <c r="L342" t="s">
        <v>13</v>
      </c>
      <c r="O342" s="10" t="str">
        <f>IF(ISERROR(FIND("1",tblSalaries[[#This Row],[How many hours of a day you work on Excel]])),"",1)</f>
        <v/>
      </c>
      <c r="P342" s="11" t="str">
        <f>IF(ISERROR(FIND("2",tblSalaries[[#This Row],[How many hours of a day you work on Excel]])),"",2)</f>
        <v/>
      </c>
      <c r="Q342" s="10" t="str">
        <f>IF(ISERROR(FIND("3",tblSalaries[[#This Row],[How many hours of a day you work on Excel]])),"",3)</f>
        <v/>
      </c>
      <c r="R342" s="10" t="str">
        <f>IF(ISERROR(FIND("4",tblSalaries[[#This Row],[How many hours of a day you work on Excel]])),"",4)</f>
        <v/>
      </c>
      <c r="S342" s="10" t="str">
        <f>IF(ISERROR(FIND("5",tblSalaries[[#This Row],[How many hours of a day you work on Excel]])),"",5)</f>
        <v/>
      </c>
      <c r="T342" s="10" t="str">
        <f>IF(ISERROR(FIND("6",tblSalaries[[#This Row],[How many hours of a day you work on Excel]])),"",6)</f>
        <v/>
      </c>
      <c r="U342" s="11" t="str">
        <f>IF(ISERROR(FIND("7",tblSalaries[[#This Row],[How many hours of a day you work on Excel]])),"",7)</f>
        <v/>
      </c>
      <c r="V342" s="11">
        <f>IF(ISERROR(FIND("8",tblSalaries[[#This Row],[How many hours of a day you work on Excel]])),"",8)</f>
        <v>8</v>
      </c>
      <c r="W342" s="11">
        <f>IF(MAX(tblSalaries[[#This Row],[1 hour]:[8 hours]])=0,#N/A,MAX(tblSalaries[[#This Row],[1 hour]:[8 hours]]))</f>
        <v>8</v>
      </c>
      <c r="X342" s="11">
        <f>IF(ISERROR(tblSalaries[[#This Row],[max h]]),1,tblSalaries[[#This Row],[Salary in USD]]/tblSalaries[[#This Row],[max h]]/260)</f>
        <v>30.28846153846154</v>
      </c>
      <c r="Y342" s="11">
        <f>IF(tblSalaries[[#This Row],[Years of Experience]]="",0,"0")</f>
        <v>0</v>
      </c>
      <c r="Z34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2" s="11">
        <f>IF(tblSalaries[[#This Row],[Salary in USD]]&lt;1000,1,0)</f>
        <v>0</v>
      </c>
      <c r="AB342" s="11">
        <f>IF(AND(tblSalaries[[#This Row],[Salary in USD]]&gt;1000,tblSalaries[[#This Row],[Salary in USD]]&lt;2000),1,0)</f>
        <v>0</v>
      </c>
    </row>
    <row r="343" spans="2:28" ht="15" customHeight="1">
      <c r="B343" t="s">
        <v>2346</v>
      </c>
      <c r="C343" s="1">
        <v>41055.068124999998</v>
      </c>
      <c r="D343" s="4">
        <v>95000</v>
      </c>
      <c r="E343">
        <v>95000</v>
      </c>
      <c r="F343" t="s">
        <v>6</v>
      </c>
      <c r="G343">
        <f>tblSalaries[[#This Row],[clean Salary (in local currency)]]*VLOOKUP(tblSalaries[[#This Row],[Currency]],tblXrate[],2,FALSE)</f>
        <v>95000</v>
      </c>
      <c r="H343" t="s">
        <v>424</v>
      </c>
      <c r="I343" t="s">
        <v>20</v>
      </c>
      <c r="J343" t="s">
        <v>15</v>
      </c>
      <c r="K343" t="str">
        <f>VLOOKUP(tblSalaries[[#This Row],[Where do you work]],tblCountries[[Actual]:[Mapping]],2,FALSE)</f>
        <v>USA</v>
      </c>
      <c r="L343" t="s">
        <v>9</v>
      </c>
      <c r="O343" s="10" t="str">
        <f>IF(ISERROR(FIND("1",tblSalaries[[#This Row],[How many hours of a day you work on Excel]])),"",1)</f>
        <v/>
      </c>
      <c r="P343" s="11" t="str">
        <f>IF(ISERROR(FIND("2",tblSalaries[[#This Row],[How many hours of a day you work on Excel]])),"",2)</f>
        <v/>
      </c>
      <c r="Q343" s="10" t="str">
        <f>IF(ISERROR(FIND("3",tblSalaries[[#This Row],[How many hours of a day you work on Excel]])),"",3)</f>
        <v/>
      </c>
      <c r="R343" s="10">
        <f>IF(ISERROR(FIND("4",tblSalaries[[#This Row],[How many hours of a day you work on Excel]])),"",4)</f>
        <v>4</v>
      </c>
      <c r="S343" s="10" t="str">
        <f>IF(ISERROR(FIND("5",tblSalaries[[#This Row],[How many hours of a day you work on Excel]])),"",5)</f>
        <v/>
      </c>
      <c r="T343" s="10">
        <f>IF(ISERROR(FIND("6",tblSalaries[[#This Row],[How many hours of a day you work on Excel]])),"",6)</f>
        <v>6</v>
      </c>
      <c r="U343" s="11" t="str">
        <f>IF(ISERROR(FIND("7",tblSalaries[[#This Row],[How many hours of a day you work on Excel]])),"",7)</f>
        <v/>
      </c>
      <c r="V343" s="11" t="str">
        <f>IF(ISERROR(FIND("8",tblSalaries[[#This Row],[How many hours of a day you work on Excel]])),"",8)</f>
        <v/>
      </c>
      <c r="W343" s="11">
        <f>IF(MAX(tblSalaries[[#This Row],[1 hour]:[8 hours]])=0,#N/A,MAX(tblSalaries[[#This Row],[1 hour]:[8 hours]]))</f>
        <v>6</v>
      </c>
      <c r="X343" s="11">
        <f>IF(ISERROR(tblSalaries[[#This Row],[max h]]),1,tblSalaries[[#This Row],[Salary in USD]]/tblSalaries[[#This Row],[max h]]/260)</f>
        <v>60.897435897435898</v>
      </c>
      <c r="Y343" s="11">
        <f>IF(tblSalaries[[#This Row],[Years of Experience]]="",0,"0")</f>
        <v>0</v>
      </c>
      <c r="Z34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3" s="11">
        <f>IF(tblSalaries[[#This Row],[Salary in USD]]&lt;1000,1,0)</f>
        <v>0</v>
      </c>
      <c r="AB343" s="11">
        <f>IF(AND(tblSalaries[[#This Row],[Salary in USD]]&gt;1000,tblSalaries[[#This Row],[Salary in USD]]&lt;2000),1,0)</f>
        <v>0</v>
      </c>
    </row>
    <row r="344" spans="2:28" ht="15" customHeight="1">
      <c r="B344" t="s">
        <v>2347</v>
      </c>
      <c r="C344" s="1">
        <v>41055.068645833337</v>
      </c>
      <c r="D344" s="4" t="s">
        <v>426</v>
      </c>
      <c r="E344">
        <v>100000</v>
      </c>
      <c r="F344" t="s">
        <v>6</v>
      </c>
      <c r="G344">
        <f>tblSalaries[[#This Row],[clean Salary (in local currency)]]*VLOOKUP(tblSalaries[[#This Row],[Currency]],tblXrate[],2,FALSE)</f>
        <v>100000</v>
      </c>
      <c r="H344" t="s">
        <v>427</v>
      </c>
      <c r="I344" t="s">
        <v>20</v>
      </c>
      <c r="J344" t="s">
        <v>71</v>
      </c>
      <c r="K344" t="str">
        <f>VLOOKUP(tblSalaries[[#This Row],[Where do you work]],tblCountries[[Actual]:[Mapping]],2,FALSE)</f>
        <v>UK</v>
      </c>
      <c r="L344" t="s">
        <v>9</v>
      </c>
      <c r="O344" s="10" t="str">
        <f>IF(ISERROR(FIND("1",tblSalaries[[#This Row],[How many hours of a day you work on Excel]])),"",1)</f>
        <v/>
      </c>
      <c r="P344" s="11" t="str">
        <f>IF(ISERROR(FIND("2",tblSalaries[[#This Row],[How many hours of a day you work on Excel]])),"",2)</f>
        <v/>
      </c>
      <c r="Q344" s="10" t="str">
        <f>IF(ISERROR(FIND("3",tblSalaries[[#This Row],[How many hours of a day you work on Excel]])),"",3)</f>
        <v/>
      </c>
      <c r="R344" s="10">
        <f>IF(ISERROR(FIND("4",tblSalaries[[#This Row],[How many hours of a day you work on Excel]])),"",4)</f>
        <v>4</v>
      </c>
      <c r="S344" s="10" t="str">
        <f>IF(ISERROR(FIND("5",tblSalaries[[#This Row],[How many hours of a day you work on Excel]])),"",5)</f>
        <v/>
      </c>
      <c r="T344" s="10">
        <f>IF(ISERROR(FIND("6",tblSalaries[[#This Row],[How many hours of a day you work on Excel]])),"",6)</f>
        <v>6</v>
      </c>
      <c r="U344" s="11" t="str">
        <f>IF(ISERROR(FIND("7",tblSalaries[[#This Row],[How many hours of a day you work on Excel]])),"",7)</f>
        <v/>
      </c>
      <c r="V344" s="11" t="str">
        <f>IF(ISERROR(FIND("8",tblSalaries[[#This Row],[How many hours of a day you work on Excel]])),"",8)</f>
        <v/>
      </c>
      <c r="W344" s="11">
        <f>IF(MAX(tblSalaries[[#This Row],[1 hour]:[8 hours]])=0,#N/A,MAX(tblSalaries[[#This Row],[1 hour]:[8 hours]]))</f>
        <v>6</v>
      </c>
      <c r="X344" s="11">
        <f>IF(ISERROR(tblSalaries[[#This Row],[max h]]),1,tblSalaries[[#This Row],[Salary in USD]]/tblSalaries[[#This Row],[max h]]/260)</f>
        <v>64.102564102564102</v>
      </c>
      <c r="Y344" s="11">
        <f>IF(tblSalaries[[#This Row],[Years of Experience]]="",0,"0")</f>
        <v>0</v>
      </c>
      <c r="Z34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4" s="11">
        <f>IF(tblSalaries[[#This Row],[Salary in USD]]&lt;1000,1,0)</f>
        <v>0</v>
      </c>
      <c r="AB344" s="11">
        <f>IF(AND(tblSalaries[[#This Row],[Salary in USD]]&gt;1000,tblSalaries[[#This Row],[Salary in USD]]&lt;2000),1,0)</f>
        <v>0</v>
      </c>
    </row>
    <row r="345" spans="2:28" ht="15" customHeight="1">
      <c r="B345" t="s">
        <v>2348</v>
      </c>
      <c r="C345" s="1">
        <v>41055.069178240738</v>
      </c>
      <c r="D345" s="4" t="s">
        <v>428</v>
      </c>
      <c r="E345">
        <v>3800</v>
      </c>
      <c r="F345" t="s">
        <v>6</v>
      </c>
      <c r="G345">
        <f>tblSalaries[[#This Row],[clean Salary (in local currency)]]*VLOOKUP(tblSalaries[[#This Row],[Currency]],tblXrate[],2,FALSE)</f>
        <v>3800</v>
      </c>
      <c r="H345" t="s">
        <v>429</v>
      </c>
      <c r="I345" t="s">
        <v>3999</v>
      </c>
      <c r="J345" t="s">
        <v>8</v>
      </c>
      <c r="K345" t="str">
        <f>VLOOKUP(tblSalaries[[#This Row],[Where do you work]],tblCountries[[Actual]:[Mapping]],2,FALSE)</f>
        <v>India</v>
      </c>
      <c r="L345" t="s">
        <v>9</v>
      </c>
      <c r="O345" s="10" t="str">
        <f>IF(ISERROR(FIND("1",tblSalaries[[#This Row],[How many hours of a day you work on Excel]])),"",1)</f>
        <v/>
      </c>
      <c r="P345" s="11" t="str">
        <f>IF(ISERROR(FIND("2",tblSalaries[[#This Row],[How many hours of a day you work on Excel]])),"",2)</f>
        <v/>
      </c>
      <c r="Q345" s="10" t="str">
        <f>IF(ISERROR(FIND("3",tblSalaries[[#This Row],[How many hours of a day you work on Excel]])),"",3)</f>
        <v/>
      </c>
      <c r="R345" s="10">
        <f>IF(ISERROR(FIND("4",tblSalaries[[#This Row],[How many hours of a day you work on Excel]])),"",4)</f>
        <v>4</v>
      </c>
      <c r="S345" s="10" t="str">
        <f>IF(ISERROR(FIND("5",tblSalaries[[#This Row],[How many hours of a day you work on Excel]])),"",5)</f>
        <v/>
      </c>
      <c r="T345" s="10">
        <f>IF(ISERROR(FIND("6",tblSalaries[[#This Row],[How many hours of a day you work on Excel]])),"",6)</f>
        <v>6</v>
      </c>
      <c r="U345" s="11" t="str">
        <f>IF(ISERROR(FIND("7",tblSalaries[[#This Row],[How many hours of a day you work on Excel]])),"",7)</f>
        <v/>
      </c>
      <c r="V345" s="11" t="str">
        <f>IF(ISERROR(FIND("8",tblSalaries[[#This Row],[How many hours of a day you work on Excel]])),"",8)</f>
        <v/>
      </c>
      <c r="W345" s="11">
        <f>IF(MAX(tblSalaries[[#This Row],[1 hour]:[8 hours]])=0,#N/A,MAX(tblSalaries[[#This Row],[1 hour]:[8 hours]]))</f>
        <v>6</v>
      </c>
      <c r="X345" s="11">
        <f>IF(ISERROR(tblSalaries[[#This Row],[max h]]),1,tblSalaries[[#This Row],[Salary in USD]]/tblSalaries[[#This Row],[max h]]/260)</f>
        <v>2.4358974358974361</v>
      </c>
      <c r="Y345" s="11">
        <f>IF(tblSalaries[[#This Row],[Years of Experience]]="",0,"0")</f>
        <v>0</v>
      </c>
      <c r="Z34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5" s="11">
        <f>IF(tblSalaries[[#This Row],[Salary in USD]]&lt;1000,1,0)</f>
        <v>0</v>
      </c>
      <c r="AB345" s="11">
        <f>IF(AND(tblSalaries[[#This Row],[Salary in USD]]&gt;1000,tblSalaries[[#This Row],[Salary in USD]]&lt;2000),1,0)</f>
        <v>0</v>
      </c>
    </row>
    <row r="346" spans="2:28" ht="15" customHeight="1">
      <c r="B346" t="s">
        <v>2349</v>
      </c>
      <c r="C346" s="1">
        <v>41055.069502314815</v>
      </c>
      <c r="D346" s="4">
        <v>950</v>
      </c>
      <c r="E346">
        <v>11400</v>
      </c>
      <c r="F346" t="s">
        <v>6</v>
      </c>
      <c r="G346">
        <f>tblSalaries[[#This Row],[clean Salary (in local currency)]]*VLOOKUP(tblSalaries[[#This Row],[Currency]],tblXrate[],2,FALSE)</f>
        <v>11400</v>
      </c>
      <c r="H346" t="s">
        <v>430</v>
      </c>
      <c r="I346" t="s">
        <v>356</v>
      </c>
      <c r="J346" t="s">
        <v>143</v>
      </c>
      <c r="K346" t="str">
        <f>VLOOKUP(tblSalaries[[#This Row],[Where do you work]],tblCountries[[Actual]:[Mapping]],2,FALSE)</f>
        <v>Brazil</v>
      </c>
      <c r="L346" t="s">
        <v>9</v>
      </c>
      <c r="O346" s="10" t="str">
        <f>IF(ISERROR(FIND("1",tblSalaries[[#This Row],[How many hours of a day you work on Excel]])),"",1)</f>
        <v/>
      </c>
      <c r="P346" s="11" t="str">
        <f>IF(ISERROR(FIND("2",tblSalaries[[#This Row],[How many hours of a day you work on Excel]])),"",2)</f>
        <v/>
      </c>
      <c r="Q346" s="10" t="str">
        <f>IF(ISERROR(FIND("3",tblSalaries[[#This Row],[How many hours of a day you work on Excel]])),"",3)</f>
        <v/>
      </c>
      <c r="R346" s="10">
        <f>IF(ISERROR(FIND("4",tblSalaries[[#This Row],[How many hours of a day you work on Excel]])),"",4)</f>
        <v>4</v>
      </c>
      <c r="S346" s="10" t="str">
        <f>IF(ISERROR(FIND("5",tblSalaries[[#This Row],[How many hours of a day you work on Excel]])),"",5)</f>
        <v/>
      </c>
      <c r="T346" s="10">
        <f>IF(ISERROR(FIND("6",tblSalaries[[#This Row],[How many hours of a day you work on Excel]])),"",6)</f>
        <v>6</v>
      </c>
      <c r="U346" s="11" t="str">
        <f>IF(ISERROR(FIND("7",tblSalaries[[#This Row],[How many hours of a day you work on Excel]])),"",7)</f>
        <v/>
      </c>
      <c r="V346" s="11" t="str">
        <f>IF(ISERROR(FIND("8",tblSalaries[[#This Row],[How many hours of a day you work on Excel]])),"",8)</f>
        <v/>
      </c>
      <c r="W346" s="11">
        <f>IF(MAX(tblSalaries[[#This Row],[1 hour]:[8 hours]])=0,#N/A,MAX(tblSalaries[[#This Row],[1 hour]:[8 hours]]))</f>
        <v>6</v>
      </c>
      <c r="X346" s="11">
        <f>IF(ISERROR(tblSalaries[[#This Row],[max h]]),1,tblSalaries[[#This Row],[Salary in USD]]/tblSalaries[[#This Row],[max h]]/260)</f>
        <v>7.3076923076923075</v>
      </c>
      <c r="Y346" s="11">
        <f>IF(tblSalaries[[#This Row],[Years of Experience]]="",0,"0")</f>
        <v>0</v>
      </c>
      <c r="Z34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6" s="11">
        <f>IF(tblSalaries[[#This Row],[Salary in USD]]&lt;1000,1,0)</f>
        <v>0</v>
      </c>
      <c r="AB346" s="11">
        <f>IF(AND(tblSalaries[[#This Row],[Salary in USD]]&gt;1000,tblSalaries[[#This Row],[Salary in USD]]&lt;2000),1,0)</f>
        <v>0</v>
      </c>
    </row>
    <row r="347" spans="2:28" ht="15" customHeight="1">
      <c r="B347" t="s">
        <v>2350</v>
      </c>
      <c r="C347" s="1">
        <v>41055.069652777776</v>
      </c>
      <c r="D347" s="4">
        <v>56000</v>
      </c>
      <c r="E347">
        <v>56000</v>
      </c>
      <c r="F347" t="s">
        <v>86</v>
      </c>
      <c r="G347">
        <f>tblSalaries[[#This Row],[clean Salary (in local currency)]]*VLOOKUP(tblSalaries[[#This Row],[Currency]],tblXrate[],2,FALSE)</f>
        <v>55068.245289698301</v>
      </c>
      <c r="H347" t="s">
        <v>431</v>
      </c>
      <c r="I347" t="s">
        <v>20</v>
      </c>
      <c r="J347" t="s">
        <v>88</v>
      </c>
      <c r="K347" t="str">
        <f>VLOOKUP(tblSalaries[[#This Row],[Where do you work]],tblCountries[[Actual]:[Mapping]],2,FALSE)</f>
        <v>Canada</v>
      </c>
      <c r="L347" t="s">
        <v>9</v>
      </c>
      <c r="O347" s="10" t="str">
        <f>IF(ISERROR(FIND("1",tblSalaries[[#This Row],[How many hours of a day you work on Excel]])),"",1)</f>
        <v/>
      </c>
      <c r="P347" s="11" t="str">
        <f>IF(ISERROR(FIND("2",tblSalaries[[#This Row],[How many hours of a day you work on Excel]])),"",2)</f>
        <v/>
      </c>
      <c r="Q347" s="10" t="str">
        <f>IF(ISERROR(FIND("3",tblSalaries[[#This Row],[How many hours of a day you work on Excel]])),"",3)</f>
        <v/>
      </c>
      <c r="R347" s="10">
        <f>IF(ISERROR(FIND("4",tblSalaries[[#This Row],[How many hours of a day you work on Excel]])),"",4)</f>
        <v>4</v>
      </c>
      <c r="S347" s="10" t="str">
        <f>IF(ISERROR(FIND("5",tblSalaries[[#This Row],[How many hours of a day you work on Excel]])),"",5)</f>
        <v/>
      </c>
      <c r="T347" s="10">
        <f>IF(ISERROR(FIND("6",tblSalaries[[#This Row],[How many hours of a day you work on Excel]])),"",6)</f>
        <v>6</v>
      </c>
      <c r="U347" s="11" t="str">
        <f>IF(ISERROR(FIND("7",tblSalaries[[#This Row],[How many hours of a day you work on Excel]])),"",7)</f>
        <v/>
      </c>
      <c r="V347" s="11" t="str">
        <f>IF(ISERROR(FIND("8",tblSalaries[[#This Row],[How many hours of a day you work on Excel]])),"",8)</f>
        <v/>
      </c>
      <c r="W347" s="11">
        <f>IF(MAX(tblSalaries[[#This Row],[1 hour]:[8 hours]])=0,#N/A,MAX(tblSalaries[[#This Row],[1 hour]:[8 hours]]))</f>
        <v>6</v>
      </c>
      <c r="X347" s="11">
        <f>IF(ISERROR(tblSalaries[[#This Row],[max h]]),1,tblSalaries[[#This Row],[Salary in USD]]/tblSalaries[[#This Row],[max h]]/260)</f>
        <v>35.300157236986088</v>
      </c>
      <c r="Y347" s="11">
        <f>IF(tblSalaries[[#This Row],[Years of Experience]]="",0,"0")</f>
        <v>0</v>
      </c>
      <c r="Z34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7" s="11">
        <f>IF(tblSalaries[[#This Row],[Salary in USD]]&lt;1000,1,0)</f>
        <v>0</v>
      </c>
      <c r="AB347" s="11">
        <f>IF(AND(tblSalaries[[#This Row],[Salary in USD]]&gt;1000,tblSalaries[[#This Row],[Salary in USD]]&lt;2000),1,0)</f>
        <v>0</v>
      </c>
    </row>
    <row r="348" spans="2:28" ht="15" customHeight="1">
      <c r="B348" t="s">
        <v>2351</v>
      </c>
      <c r="C348" s="1">
        <v>41055.069768518515</v>
      </c>
      <c r="D348" s="4">
        <v>53000</v>
      </c>
      <c r="E348">
        <v>53000</v>
      </c>
      <c r="F348" t="s">
        <v>6</v>
      </c>
      <c r="G348">
        <f>tblSalaries[[#This Row],[clean Salary (in local currency)]]*VLOOKUP(tblSalaries[[#This Row],[Currency]],tblXrate[],2,FALSE)</f>
        <v>53000</v>
      </c>
      <c r="H348" t="s">
        <v>432</v>
      </c>
      <c r="I348" t="s">
        <v>52</v>
      </c>
      <c r="J348" t="s">
        <v>15</v>
      </c>
      <c r="K348" t="str">
        <f>VLOOKUP(tblSalaries[[#This Row],[Where do you work]],tblCountries[[Actual]:[Mapping]],2,FALSE)</f>
        <v>USA</v>
      </c>
      <c r="L348" t="s">
        <v>18</v>
      </c>
      <c r="O348" s="10" t="str">
        <f>IF(ISERROR(FIND("1",tblSalaries[[#This Row],[How many hours of a day you work on Excel]])),"",1)</f>
        <v/>
      </c>
      <c r="P348" s="11">
        <f>IF(ISERROR(FIND("2",tblSalaries[[#This Row],[How many hours of a day you work on Excel]])),"",2)</f>
        <v>2</v>
      </c>
      <c r="Q348" s="10">
        <f>IF(ISERROR(FIND("3",tblSalaries[[#This Row],[How many hours of a day you work on Excel]])),"",3)</f>
        <v>3</v>
      </c>
      <c r="R348" s="10" t="str">
        <f>IF(ISERROR(FIND("4",tblSalaries[[#This Row],[How many hours of a day you work on Excel]])),"",4)</f>
        <v/>
      </c>
      <c r="S348" s="10" t="str">
        <f>IF(ISERROR(FIND("5",tblSalaries[[#This Row],[How many hours of a day you work on Excel]])),"",5)</f>
        <v/>
      </c>
      <c r="T348" s="10" t="str">
        <f>IF(ISERROR(FIND("6",tblSalaries[[#This Row],[How many hours of a day you work on Excel]])),"",6)</f>
        <v/>
      </c>
      <c r="U348" s="11" t="str">
        <f>IF(ISERROR(FIND("7",tblSalaries[[#This Row],[How many hours of a day you work on Excel]])),"",7)</f>
        <v/>
      </c>
      <c r="V348" s="11" t="str">
        <f>IF(ISERROR(FIND("8",tblSalaries[[#This Row],[How many hours of a day you work on Excel]])),"",8)</f>
        <v/>
      </c>
      <c r="W348" s="11">
        <f>IF(MAX(tblSalaries[[#This Row],[1 hour]:[8 hours]])=0,#N/A,MAX(tblSalaries[[#This Row],[1 hour]:[8 hours]]))</f>
        <v>3</v>
      </c>
      <c r="X348" s="11">
        <f>IF(ISERROR(tblSalaries[[#This Row],[max h]]),1,tblSalaries[[#This Row],[Salary in USD]]/tblSalaries[[#This Row],[max h]]/260)</f>
        <v>67.948717948717956</v>
      </c>
      <c r="Y348" s="11">
        <f>IF(tblSalaries[[#This Row],[Years of Experience]]="",0,"0")</f>
        <v>0</v>
      </c>
      <c r="Z34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8" s="11">
        <f>IF(tblSalaries[[#This Row],[Salary in USD]]&lt;1000,1,0)</f>
        <v>0</v>
      </c>
      <c r="AB348" s="11">
        <f>IF(AND(tblSalaries[[#This Row],[Salary in USD]]&gt;1000,tblSalaries[[#This Row],[Salary in USD]]&lt;2000),1,0)</f>
        <v>0</v>
      </c>
    </row>
    <row r="349" spans="2:28" ht="15" customHeight="1">
      <c r="B349" t="s">
        <v>2352</v>
      </c>
      <c r="C349" s="1">
        <v>41055.070034722223</v>
      </c>
      <c r="D349" s="4">
        <v>130000</v>
      </c>
      <c r="E349">
        <v>130000</v>
      </c>
      <c r="F349" t="s">
        <v>6</v>
      </c>
      <c r="G349">
        <f>tblSalaries[[#This Row],[clean Salary (in local currency)]]*VLOOKUP(tblSalaries[[#This Row],[Currency]],tblXrate[],2,FALSE)</f>
        <v>130000</v>
      </c>
      <c r="H349" t="s">
        <v>433</v>
      </c>
      <c r="I349" t="s">
        <v>279</v>
      </c>
      <c r="J349" t="s">
        <v>15</v>
      </c>
      <c r="K349" t="str">
        <f>VLOOKUP(tblSalaries[[#This Row],[Where do you work]],tblCountries[[Actual]:[Mapping]],2,FALSE)</f>
        <v>USA</v>
      </c>
      <c r="L349" t="s">
        <v>9</v>
      </c>
      <c r="O349" s="10" t="str">
        <f>IF(ISERROR(FIND("1",tblSalaries[[#This Row],[How many hours of a day you work on Excel]])),"",1)</f>
        <v/>
      </c>
      <c r="P349" s="11" t="str">
        <f>IF(ISERROR(FIND("2",tblSalaries[[#This Row],[How many hours of a day you work on Excel]])),"",2)</f>
        <v/>
      </c>
      <c r="Q349" s="10" t="str">
        <f>IF(ISERROR(FIND("3",tblSalaries[[#This Row],[How many hours of a day you work on Excel]])),"",3)</f>
        <v/>
      </c>
      <c r="R349" s="10">
        <f>IF(ISERROR(FIND("4",tblSalaries[[#This Row],[How many hours of a day you work on Excel]])),"",4)</f>
        <v>4</v>
      </c>
      <c r="S349" s="10" t="str">
        <f>IF(ISERROR(FIND("5",tblSalaries[[#This Row],[How many hours of a day you work on Excel]])),"",5)</f>
        <v/>
      </c>
      <c r="T349" s="10">
        <f>IF(ISERROR(FIND("6",tblSalaries[[#This Row],[How many hours of a day you work on Excel]])),"",6)</f>
        <v>6</v>
      </c>
      <c r="U349" s="11" t="str">
        <f>IF(ISERROR(FIND("7",tblSalaries[[#This Row],[How many hours of a day you work on Excel]])),"",7)</f>
        <v/>
      </c>
      <c r="V349" s="11" t="str">
        <f>IF(ISERROR(FIND("8",tblSalaries[[#This Row],[How many hours of a day you work on Excel]])),"",8)</f>
        <v/>
      </c>
      <c r="W349" s="11">
        <f>IF(MAX(tblSalaries[[#This Row],[1 hour]:[8 hours]])=0,#N/A,MAX(tblSalaries[[#This Row],[1 hour]:[8 hours]]))</f>
        <v>6</v>
      </c>
      <c r="X349" s="11">
        <f>IF(ISERROR(tblSalaries[[#This Row],[max h]]),1,tblSalaries[[#This Row],[Salary in USD]]/tblSalaries[[#This Row],[max h]]/260)</f>
        <v>83.333333333333343</v>
      </c>
      <c r="Y349" s="11">
        <f>IF(tblSalaries[[#This Row],[Years of Experience]]="",0,"0")</f>
        <v>0</v>
      </c>
      <c r="Z34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49" s="11">
        <f>IF(tblSalaries[[#This Row],[Salary in USD]]&lt;1000,1,0)</f>
        <v>0</v>
      </c>
      <c r="AB349" s="11">
        <f>IF(AND(tblSalaries[[#This Row],[Salary in USD]]&gt;1000,tblSalaries[[#This Row],[Salary in USD]]&lt;2000),1,0)</f>
        <v>0</v>
      </c>
    </row>
    <row r="350" spans="2:28" ht="15" customHeight="1">
      <c r="B350" t="s">
        <v>2353</v>
      </c>
      <c r="C350" s="1">
        <v>41055.070509259262</v>
      </c>
      <c r="D350" s="4" t="s">
        <v>434</v>
      </c>
      <c r="E350">
        <v>370000</v>
      </c>
      <c r="F350" t="s">
        <v>40</v>
      </c>
      <c r="G350">
        <f>tblSalaries[[#This Row],[clean Salary (in local currency)]]*VLOOKUP(tblSalaries[[#This Row],[Currency]],tblXrate[],2,FALSE)</f>
        <v>6588.9291743537506</v>
      </c>
      <c r="H350" t="s">
        <v>435</v>
      </c>
      <c r="I350" t="s">
        <v>20</v>
      </c>
      <c r="J350" t="s">
        <v>8</v>
      </c>
      <c r="K350" t="str">
        <f>VLOOKUP(tblSalaries[[#This Row],[Where do you work]],tblCountries[[Actual]:[Mapping]],2,FALSE)</f>
        <v>India</v>
      </c>
      <c r="L350" t="s">
        <v>13</v>
      </c>
      <c r="O350" s="10" t="str">
        <f>IF(ISERROR(FIND("1",tblSalaries[[#This Row],[How many hours of a day you work on Excel]])),"",1)</f>
        <v/>
      </c>
      <c r="P350" s="11" t="str">
        <f>IF(ISERROR(FIND("2",tblSalaries[[#This Row],[How many hours of a day you work on Excel]])),"",2)</f>
        <v/>
      </c>
      <c r="Q350" s="10" t="str">
        <f>IF(ISERROR(FIND("3",tblSalaries[[#This Row],[How many hours of a day you work on Excel]])),"",3)</f>
        <v/>
      </c>
      <c r="R350" s="10" t="str">
        <f>IF(ISERROR(FIND("4",tblSalaries[[#This Row],[How many hours of a day you work on Excel]])),"",4)</f>
        <v/>
      </c>
      <c r="S350" s="10" t="str">
        <f>IF(ISERROR(FIND("5",tblSalaries[[#This Row],[How many hours of a day you work on Excel]])),"",5)</f>
        <v/>
      </c>
      <c r="T350" s="10" t="str">
        <f>IF(ISERROR(FIND("6",tblSalaries[[#This Row],[How many hours of a day you work on Excel]])),"",6)</f>
        <v/>
      </c>
      <c r="U350" s="11" t="str">
        <f>IF(ISERROR(FIND("7",tblSalaries[[#This Row],[How many hours of a day you work on Excel]])),"",7)</f>
        <v/>
      </c>
      <c r="V350" s="11">
        <f>IF(ISERROR(FIND("8",tblSalaries[[#This Row],[How many hours of a day you work on Excel]])),"",8)</f>
        <v>8</v>
      </c>
      <c r="W350" s="11">
        <f>IF(MAX(tblSalaries[[#This Row],[1 hour]:[8 hours]])=0,#N/A,MAX(tblSalaries[[#This Row],[1 hour]:[8 hours]]))</f>
        <v>8</v>
      </c>
      <c r="X350" s="11">
        <f>IF(ISERROR(tblSalaries[[#This Row],[max h]]),1,tblSalaries[[#This Row],[Salary in USD]]/tblSalaries[[#This Row],[max h]]/260)</f>
        <v>3.1677544107469955</v>
      </c>
      <c r="Y350" s="11">
        <f>IF(tblSalaries[[#This Row],[Years of Experience]]="",0,"0")</f>
        <v>0</v>
      </c>
      <c r="Z35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0" s="11">
        <f>IF(tblSalaries[[#This Row],[Salary in USD]]&lt;1000,1,0)</f>
        <v>0</v>
      </c>
      <c r="AB350" s="11">
        <f>IF(AND(tblSalaries[[#This Row],[Salary in USD]]&gt;1000,tblSalaries[[#This Row],[Salary in USD]]&lt;2000),1,0)</f>
        <v>0</v>
      </c>
    </row>
    <row r="351" spans="2:28" ht="15" customHeight="1">
      <c r="B351" t="s">
        <v>2354</v>
      </c>
      <c r="C351" s="1">
        <v>41055.070752314816</v>
      </c>
      <c r="D351" s="4">
        <v>160000</v>
      </c>
      <c r="E351">
        <v>160000</v>
      </c>
      <c r="F351" t="s">
        <v>86</v>
      </c>
      <c r="G351">
        <f>tblSalaries[[#This Row],[clean Salary (in local currency)]]*VLOOKUP(tblSalaries[[#This Row],[Currency]],tblXrate[],2,FALSE)</f>
        <v>157337.8436848523</v>
      </c>
      <c r="H351" t="s">
        <v>356</v>
      </c>
      <c r="I351" t="s">
        <v>356</v>
      </c>
      <c r="J351" t="s">
        <v>88</v>
      </c>
      <c r="K351" t="str">
        <f>VLOOKUP(tblSalaries[[#This Row],[Where do you work]],tblCountries[[Actual]:[Mapping]],2,FALSE)</f>
        <v>Canada</v>
      </c>
      <c r="L351" t="s">
        <v>18</v>
      </c>
      <c r="O351" s="10" t="str">
        <f>IF(ISERROR(FIND("1",tblSalaries[[#This Row],[How many hours of a day you work on Excel]])),"",1)</f>
        <v/>
      </c>
      <c r="P351" s="11">
        <f>IF(ISERROR(FIND("2",tblSalaries[[#This Row],[How many hours of a day you work on Excel]])),"",2)</f>
        <v>2</v>
      </c>
      <c r="Q351" s="10">
        <f>IF(ISERROR(FIND("3",tblSalaries[[#This Row],[How many hours of a day you work on Excel]])),"",3)</f>
        <v>3</v>
      </c>
      <c r="R351" s="10" t="str">
        <f>IF(ISERROR(FIND("4",tblSalaries[[#This Row],[How many hours of a day you work on Excel]])),"",4)</f>
        <v/>
      </c>
      <c r="S351" s="10" t="str">
        <f>IF(ISERROR(FIND("5",tblSalaries[[#This Row],[How many hours of a day you work on Excel]])),"",5)</f>
        <v/>
      </c>
      <c r="T351" s="10" t="str">
        <f>IF(ISERROR(FIND("6",tblSalaries[[#This Row],[How many hours of a day you work on Excel]])),"",6)</f>
        <v/>
      </c>
      <c r="U351" s="11" t="str">
        <f>IF(ISERROR(FIND("7",tblSalaries[[#This Row],[How many hours of a day you work on Excel]])),"",7)</f>
        <v/>
      </c>
      <c r="V351" s="11" t="str">
        <f>IF(ISERROR(FIND("8",tblSalaries[[#This Row],[How many hours of a day you work on Excel]])),"",8)</f>
        <v/>
      </c>
      <c r="W351" s="11">
        <f>IF(MAX(tblSalaries[[#This Row],[1 hour]:[8 hours]])=0,#N/A,MAX(tblSalaries[[#This Row],[1 hour]:[8 hours]]))</f>
        <v>3</v>
      </c>
      <c r="X351" s="11">
        <f>IF(ISERROR(tblSalaries[[#This Row],[max h]]),1,tblSalaries[[#This Row],[Salary in USD]]/tblSalaries[[#This Row],[max h]]/260)</f>
        <v>201.71518421134911</v>
      </c>
      <c r="Y351" s="11">
        <f>IF(tblSalaries[[#This Row],[Years of Experience]]="",0,"0")</f>
        <v>0</v>
      </c>
      <c r="Z35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1" s="11">
        <f>IF(tblSalaries[[#This Row],[Salary in USD]]&lt;1000,1,0)</f>
        <v>0</v>
      </c>
      <c r="AB351" s="11">
        <f>IF(AND(tblSalaries[[#This Row],[Salary in USD]]&gt;1000,tblSalaries[[#This Row],[Salary in USD]]&lt;2000),1,0)</f>
        <v>0</v>
      </c>
    </row>
    <row r="352" spans="2:28" ht="15" customHeight="1">
      <c r="B352" t="s">
        <v>2355</v>
      </c>
      <c r="C352" s="1">
        <v>41055.070763888885</v>
      </c>
      <c r="D352" s="4">
        <v>44200</v>
      </c>
      <c r="E352">
        <v>44200</v>
      </c>
      <c r="F352" t="s">
        <v>6</v>
      </c>
      <c r="G352">
        <f>tblSalaries[[#This Row],[clean Salary (in local currency)]]*VLOOKUP(tblSalaries[[#This Row],[Currency]],tblXrate[],2,FALSE)</f>
        <v>44200</v>
      </c>
      <c r="H352" t="s">
        <v>436</v>
      </c>
      <c r="I352" t="s">
        <v>20</v>
      </c>
      <c r="J352" t="s">
        <v>15</v>
      </c>
      <c r="K352" t="str">
        <f>VLOOKUP(tblSalaries[[#This Row],[Where do you work]],tblCountries[[Actual]:[Mapping]],2,FALSE)</f>
        <v>USA</v>
      </c>
      <c r="L352" t="s">
        <v>13</v>
      </c>
      <c r="O352" s="10" t="str">
        <f>IF(ISERROR(FIND("1",tblSalaries[[#This Row],[How many hours of a day you work on Excel]])),"",1)</f>
        <v/>
      </c>
      <c r="P352" s="11" t="str">
        <f>IF(ISERROR(FIND("2",tblSalaries[[#This Row],[How many hours of a day you work on Excel]])),"",2)</f>
        <v/>
      </c>
      <c r="Q352" s="10" t="str">
        <f>IF(ISERROR(FIND("3",tblSalaries[[#This Row],[How many hours of a day you work on Excel]])),"",3)</f>
        <v/>
      </c>
      <c r="R352" s="10" t="str">
        <f>IF(ISERROR(FIND("4",tblSalaries[[#This Row],[How many hours of a day you work on Excel]])),"",4)</f>
        <v/>
      </c>
      <c r="S352" s="10" t="str">
        <f>IF(ISERROR(FIND("5",tblSalaries[[#This Row],[How many hours of a day you work on Excel]])),"",5)</f>
        <v/>
      </c>
      <c r="T352" s="10" t="str">
        <f>IF(ISERROR(FIND("6",tblSalaries[[#This Row],[How many hours of a day you work on Excel]])),"",6)</f>
        <v/>
      </c>
      <c r="U352" s="11" t="str">
        <f>IF(ISERROR(FIND("7",tblSalaries[[#This Row],[How many hours of a day you work on Excel]])),"",7)</f>
        <v/>
      </c>
      <c r="V352" s="11">
        <f>IF(ISERROR(FIND("8",tblSalaries[[#This Row],[How many hours of a day you work on Excel]])),"",8)</f>
        <v>8</v>
      </c>
      <c r="W352" s="11">
        <f>IF(MAX(tblSalaries[[#This Row],[1 hour]:[8 hours]])=0,#N/A,MAX(tblSalaries[[#This Row],[1 hour]:[8 hours]]))</f>
        <v>8</v>
      </c>
      <c r="X352" s="11">
        <f>IF(ISERROR(tblSalaries[[#This Row],[max h]]),1,tblSalaries[[#This Row],[Salary in USD]]/tblSalaries[[#This Row],[max h]]/260)</f>
        <v>21.25</v>
      </c>
      <c r="Y352" s="11">
        <f>IF(tblSalaries[[#This Row],[Years of Experience]]="",0,"0")</f>
        <v>0</v>
      </c>
      <c r="Z35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2" s="11">
        <f>IF(tblSalaries[[#This Row],[Salary in USD]]&lt;1000,1,0)</f>
        <v>0</v>
      </c>
      <c r="AB352" s="11">
        <f>IF(AND(tblSalaries[[#This Row],[Salary in USD]]&gt;1000,tblSalaries[[#This Row],[Salary in USD]]&lt;2000),1,0)</f>
        <v>0</v>
      </c>
    </row>
    <row r="353" spans="2:28" ht="15" customHeight="1">
      <c r="B353" t="s">
        <v>2356</v>
      </c>
      <c r="C353" s="1">
        <v>41055.070914351854</v>
      </c>
      <c r="D353" s="4">
        <v>56000</v>
      </c>
      <c r="E353">
        <v>56000</v>
      </c>
      <c r="F353" t="s">
        <v>6</v>
      </c>
      <c r="G353">
        <f>tblSalaries[[#This Row],[clean Salary (in local currency)]]*VLOOKUP(tblSalaries[[#This Row],[Currency]],tblXrate[],2,FALSE)</f>
        <v>56000</v>
      </c>
      <c r="H353" t="s">
        <v>437</v>
      </c>
      <c r="I353" t="s">
        <v>52</v>
      </c>
      <c r="J353" t="s">
        <v>15</v>
      </c>
      <c r="K353" t="str">
        <f>VLOOKUP(tblSalaries[[#This Row],[Where do you work]],tblCountries[[Actual]:[Mapping]],2,FALSE)</f>
        <v>USA</v>
      </c>
      <c r="L353" t="s">
        <v>18</v>
      </c>
      <c r="O353" s="10" t="str">
        <f>IF(ISERROR(FIND("1",tblSalaries[[#This Row],[How many hours of a day you work on Excel]])),"",1)</f>
        <v/>
      </c>
      <c r="P353" s="11">
        <f>IF(ISERROR(FIND("2",tblSalaries[[#This Row],[How many hours of a day you work on Excel]])),"",2)</f>
        <v>2</v>
      </c>
      <c r="Q353" s="10">
        <f>IF(ISERROR(FIND("3",tblSalaries[[#This Row],[How many hours of a day you work on Excel]])),"",3)</f>
        <v>3</v>
      </c>
      <c r="R353" s="10" t="str">
        <f>IF(ISERROR(FIND("4",tblSalaries[[#This Row],[How many hours of a day you work on Excel]])),"",4)</f>
        <v/>
      </c>
      <c r="S353" s="10" t="str">
        <f>IF(ISERROR(FIND("5",tblSalaries[[#This Row],[How many hours of a day you work on Excel]])),"",5)</f>
        <v/>
      </c>
      <c r="T353" s="10" t="str">
        <f>IF(ISERROR(FIND("6",tblSalaries[[#This Row],[How many hours of a day you work on Excel]])),"",6)</f>
        <v/>
      </c>
      <c r="U353" s="11" t="str">
        <f>IF(ISERROR(FIND("7",tblSalaries[[#This Row],[How many hours of a day you work on Excel]])),"",7)</f>
        <v/>
      </c>
      <c r="V353" s="11" t="str">
        <f>IF(ISERROR(FIND("8",tblSalaries[[#This Row],[How many hours of a day you work on Excel]])),"",8)</f>
        <v/>
      </c>
      <c r="W353" s="11">
        <f>IF(MAX(tblSalaries[[#This Row],[1 hour]:[8 hours]])=0,#N/A,MAX(tblSalaries[[#This Row],[1 hour]:[8 hours]]))</f>
        <v>3</v>
      </c>
      <c r="X353" s="11">
        <f>IF(ISERROR(tblSalaries[[#This Row],[max h]]),1,tblSalaries[[#This Row],[Salary in USD]]/tblSalaries[[#This Row],[max h]]/260)</f>
        <v>71.794871794871796</v>
      </c>
      <c r="Y353" s="11">
        <f>IF(tblSalaries[[#This Row],[Years of Experience]]="",0,"0")</f>
        <v>0</v>
      </c>
      <c r="Z35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3" s="11">
        <f>IF(tblSalaries[[#This Row],[Salary in USD]]&lt;1000,1,0)</f>
        <v>0</v>
      </c>
      <c r="AB353" s="11">
        <f>IF(AND(tblSalaries[[#This Row],[Salary in USD]]&gt;1000,tblSalaries[[#This Row],[Salary in USD]]&lt;2000),1,0)</f>
        <v>0</v>
      </c>
    </row>
    <row r="354" spans="2:28" ht="15" customHeight="1">
      <c r="B354" t="s">
        <v>2357</v>
      </c>
      <c r="C354" s="1">
        <v>41055.071145833332</v>
      </c>
      <c r="D354" s="4">
        <v>72500</v>
      </c>
      <c r="E354">
        <v>72500</v>
      </c>
      <c r="F354" t="s">
        <v>6</v>
      </c>
      <c r="G354">
        <f>tblSalaries[[#This Row],[clean Salary (in local currency)]]*VLOOKUP(tblSalaries[[#This Row],[Currency]],tblXrate[],2,FALSE)</f>
        <v>72500</v>
      </c>
      <c r="H354" t="s">
        <v>438</v>
      </c>
      <c r="I354" t="s">
        <v>279</v>
      </c>
      <c r="J354" t="s">
        <v>15</v>
      </c>
      <c r="K354" t="str">
        <f>VLOOKUP(tblSalaries[[#This Row],[Where do you work]],tblCountries[[Actual]:[Mapping]],2,FALSE)</f>
        <v>USA</v>
      </c>
      <c r="L354" t="s">
        <v>18</v>
      </c>
      <c r="O354" s="10" t="str">
        <f>IF(ISERROR(FIND("1",tblSalaries[[#This Row],[How many hours of a day you work on Excel]])),"",1)</f>
        <v/>
      </c>
      <c r="P354" s="11">
        <f>IF(ISERROR(FIND("2",tblSalaries[[#This Row],[How many hours of a day you work on Excel]])),"",2)</f>
        <v>2</v>
      </c>
      <c r="Q354" s="10">
        <f>IF(ISERROR(FIND("3",tblSalaries[[#This Row],[How many hours of a day you work on Excel]])),"",3)</f>
        <v>3</v>
      </c>
      <c r="R354" s="10" t="str">
        <f>IF(ISERROR(FIND("4",tblSalaries[[#This Row],[How many hours of a day you work on Excel]])),"",4)</f>
        <v/>
      </c>
      <c r="S354" s="10" t="str">
        <f>IF(ISERROR(FIND("5",tblSalaries[[#This Row],[How many hours of a day you work on Excel]])),"",5)</f>
        <v/>
      </c>
      <c r="T354" s="10" t="str">
        <f>IF(ISERROR(FIND("6",tblSalaries[[#This Row],[How many hours of a day you work on Excel]])),"",6)</f>
        <v/>
      </c>
      <c r="U354" s="11" t="str">
        <f>IF(ISERROR(FIND("7",tblSalaries[[#This Row],[How many hours of a day you work on Excel]])),"",7)</f>
        <v/>
      </c>
      <c r="V354" s="11" t="str">
        <f>IF(ISERROR(FIND("8",tblSalaries[[#This Row],[How many hours of a day you work on Excel]])),"",8)</f>
        <v/>
      </c>
      <c r="W354" s="11">
        <f>IF(MAX(tblSalaries[[#This Row],[1 hour]:[8 hours]])=0,#N/A,MAX(tblSalaries[[#This Row],[1 hour]:[8 hours]]))</f>
        <v>3</v>
      </c>
      <c r="X354" s="11">
        <f>IF(ISERROR(tblSalaries[[#This Row],[max h]]),1,tblSalaries[[#This Row],[Salary in USD]]/tblSalaries[[#This Row],[max h]]/260)</f>
        <v>92.948717948717956</v>
      </c>
      <c r="Y354" s="11">
        <f>IF(tblSalaries[[#This Row],[Years of Experience]]="",0,"0")</f>
        <v>0</v>
      </c>
      <c r="Z35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4" s="11">
        <f>IF(tblSalaries[[#This Row],[Salary in USD]]&lt;1000,1,0)</f>
        <v>0</v>
      </c>
      <c r="AB354" s="11">
        <f>IF(AND(tblSalaries[[#This Row],[Salary in USD]]&gt;1000,tblSalaries[[#This Row],[Salary in USD]]&lt;2000),1,0)</f>
        <v>0</v>
      </c>
    </row>
    <row r="355" spans="2:28" ht="15" customHeight="1">
      <c r="B355" t="s">
        <v>2358</v>
      </c>
      <c r="C355" s="1">
        <v>41055.071192129632</v>
      </c>
      <c r="D355" s="4">
        <v>75000</v>
      </c>
      <c r="E355">
        <v>75000</v>
      </c>
      <c r="F355" t="s">
        <v>86</v>
      </c>
      <c r="G355">
        <f>tblSalaries[[#This Row],[clean Salary (in local currency)]]*VLOOKUP(tblSalaries[[#This Row],[Currency]],tblXrate[],2,FALSE)</f>
        <v>73752.11422727452</v>
      </c>
      <c r="H355" t="s">
        <v>439</v>
      </c>
      <c r="I355" t="s">
        <v>20</v>
      </c>
      <c r="J355" t="s">
        <v>205</v>
      </c>
      <c r="K355" t="str">
        <f>VLOOKUP(tblSalaries[[#This Row],[Where do you work]],tblCountries[[Actual]:[Mapping]],2,FALSE)</f>
        <v>Canada</v>
      </c>
      <c r="L355" t="s">
        <v>9</v>
      </c>
      <c r="O355" s="10" t="str">
        <f>IF(ISERROR(FIND("1",tblSalaries[[#This Row],[How many hours of a day you work on Excel]])),"",1)</f>
        <v/>
      </c>
      <c r="P355" s="11" t="str">
        <f>IF(ISERROR(FIND("2",tblSalaries[[#This Row],[How many hours of a day you work on Excel]])),"",2)</f>
        <v/>
      </c>
      <c r="Q355" s="10" t="str">
        <f>IF(ISERROR(FIND("3",tblSalaries[[#This Row],[How many hours of a day you work on Excel]])),"",3)</f>
        <v/>
      </c>
      <c r="R355" s="10">
        <f>IF(ISERROR(FIND("4",tblSalaries[[#This Row],[How many hours of a day you work on Excel]])),"",4)</f>
        <v>4</v>
      </c>
      <c r="S355" s="10" t="str">
        <f>IF(ISERROR(FIND("5",tblSalaries[[#This Row],[How many hours of a day you work on Excel]])),"",5)</f>
        <v/>
      </c>
      <c r="T355" s="10">
        <f>IF(ISERROR(FIND("6",tblSalaries[[#This Row],[How many hours of a day you work on Excel]])),"",6)</f>
        <v>6</v>
      </c>
      <c r="U355" s="11" t="str">
        <f>IF(ISERROR(FIND("7",tblSalaries[[#This Row],[How many hours of a day you work on Excel]])),"",7)</f>
        <v/>
      </c>
      <c r="V355" s="11" t="str">
        <f>IF(ISERROR(FIND("8",tblSalaries[[#This Row],[How many hours of a day you work on Excel]])),"",8)</f>
        <v/>
      </c>
      <c r="W355" s="11">
        <f>IF(MAX(tblSalaries[[#This Row],[1 hour]:[8 hours]])=0,#N/A,MAX(tblSalaries[[#This Row],[1 hour]:[8 hours]]))</f>
        <v>6</v>
      </c>
      <c r="X355" s="11">
        <f>IF(ISERROR(tblSalaries[[#This Row],[max h]]),1,tblSalaries[[#This Row],[Salary in USD]]/tblSalaries[[#This Row],[max h]]/260)</f>
        <v>47.27699629953495</v>
      </c>
      <c r="Y355" s="11">
        <f>IF(tblSalaries[[#This Row],[Years of Experience]]="",0,"0")</f>
        <v>0</v>
      </c>
      <c r="Z35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5" s="11">
        <f>IF(tblSalaries[[#This Row],[Salary in USD]]&lt;1000,1,0)</f>
        <v>0</v>
      </c>
      <c r="AB355" s="11">
        <f>IF(AND(tblSalaries[[#This Row],[Salary in USD]]&gt;1000,tblSalaries[[#This Row],[Salary in USD]]&lt;2000),1,0)</f>
        <v>0</v>
      </c>
    </row>
    <row r="356" spans="2:28" ht="15" customHeight="1">
      <c r="B356" t="s">
        <v>2359</v>
      </c>
      <c r="C356" s="1">
        <v>41055.071446759262</v>
      </c>
      <c r="D356" s="4" t="s">
        <v>440</v>
      </c>
      <c r="E356">
        <v>170000</v>
      </c>
      <c r="F356" t="s">
        <v>6</v>
      </c>
      <c r="G356">
        <f>tblSalaries[[#This Row],[clean Salary (in local currency)]]*VLOOKUP(tblSalaries[[#This Row],[Currency]],tblXrate[],2,FALSE)</f>
        <v>170000</v>
      </c>
      <c r="H356" t="s">
        <v>441</v>
      </c>
      <c r="I356" t="s">
        <v>20</v>
      </c>
      <c r="J356" t="s">
        <v>71</v>
      </c>
      <c r="K356" t="str">
        <f>VLOOKUP(tblSalaries[[#This Row],[Where do you work]],tblCountries[[Actual]:[Mapping]],2,FALSE)</f>
        <v>UK</v>
      </c>
      <c r="L356" t="s">
        <v>186</v>
      </c>
      <c r="O356" s="10" t="str">
        <f>IF(ISERROR(FIND("1",tblSalaries[[#This Row],[How many hours of a day you work on Excel]])),"",1)</f>
        <v/>
      </c>
      <c r="P356" s="11" t="str">
        <f>IF(ISERROR(FIND("2",tblSalaries[[#This Row],[How many hours of a day you work on Excel]])),"",2)</f>
        <v/>
      </c>
      <c r="Q356" s="10" t="str">
        <f>IF(ISERROR(FIND("3",tblSalaries[[#This Row],[How many hours of a day you work on Excel]])),"",3)</f>
        <v/>
      </c>
      <c r="R356" s="10" t="str">
        <f>IF(ISERROR(FIND("4",tblSalaries[[#This Row],[How many hours of a day you work on Excel]])),"",4)</f>
        <v/>
      </c>
      <c r="S356" s="10" t="str">
        <f>IF(ISERROR(FIND("5",tblSalaries[[#This Row],[How many hours of a day you work on Excel]])),"",5)</f>
        <v/>
      </c>
      <c r="T356" s="10" t="str">
        <f>IF(ISERROR(FIND("6",tblSalaries[[#This Row],[How many hours of a day you work on Excel]])),"",6)</f>
        <v/>
      </c>
      <c r="U356" s="11" t="str">
        <f>IF(ISERROR(FIND("7",tblSalaries[[#This Row],[How many hours of a day you work on Excel]])),"",7)</f>
        <v/>
      </c>
      <c r="V356" s="11" t="str">
        <f>IF(ISERROR(FIND("8",tblSalaries[[#This Row],[How many hours of a day you work on Excel]])),"",8)</f>
        <v/>
      </c>
      <c r="W356" s="11" t="e">
        <f>IF(MAX(tblSalaries[[#This Row],[1 hour]:[8 hours]])=0,#N/A,MAX(tblSalaries[[#This Row],[1 hour]:[8 hours]]))</f>
        <v>#N/A</v>
      </c>
      <c r="X356" s="11">
        <f>IF(ISERROR(tblSalaries[[#This Row],[max h]]),1,tblSalaries[[#This Row],[Salary in USD]]/tblSalaries[[#This Row],[max h]]/260)</f>
        <v>1</v>
      </c>
      <c r="Y356" s="11">
        <f>IF(tblSalaries[[#This Row],[Years of Experience]]="",0,"0")</f>
        <v>0</v>
      </c>
      <c r="Z35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6" s="11">
        <f>IF(tblSalaries[[#This Row],[Salary in USD]]&lt;1000,1,0)</f>
        <v>0</v>
      </c>
      <c r="AB356" s="11">
        <f>IF(AND(tblSalaries[[#This Row],[Salary in USD]]&gt;1000,tblSalaries[[#This Row],[Salary in USD]]&lt;2000),1,0)</f>
        <v>0</v>
      </c>
    </row>
    <row r="357" spans="2:28" ht="15" customHeight="1">
      <c r="B357" t="s">
        <v>2360</v>
      </c>
      <c r="C357" s="1">
        <v>41055.072083333333</v>
      </c>
      <c r="D357" s="4">
        <v>68000</v>
      </c>
      <c r="E357">
        <v>68000</v>
      </c>
      <c r="F357" t="s">
        <v>6</v>
      </c>
      <c r="G357">
        <f>tblSalaries[[#This Row],[clean Salary (in local currency)]]*VLOOKUP(tblSalaries[[#This Row],[Currency]],tblXrate[],2,FALSE)</f>
        <v>68000</v>
      </c>
      <c r="H357" t="s">
        <v>201</v>
      </c>
      <c r="I357" t="s">
        <v>52</v>
      </c>
      <c r="J357" t="s">
        <v>15</v>
      </c>
      <c r="K357" t="str">
        <f>VLOOKUP(tblSalaries[[#This Row],[Where do you work]],tblCountries[[Actual]:[Mapping]],2,FALSE)</f>
        <v>USA</v>
      </c>
      <c r="L357" t="s">
        <v>18</v>
      </c>
      <c r="O357" s="10" t="str">
        <f>IF(ISERROR(FIND("1",tblSalaries[[#This Row],[How many hours of a day you work on Excel]])),"",1)</f>
        <v/>
      </c>
      <c r="P357" s="11">
        <f>IF(ISERROR(FIND("2",tblSalaries[[#This Row],[How many hours of a day you work on Excel]])),"",2)</f>
        <v>2</v>
      </c>
      <c r="Q357" s="10">
        <f>IF(ISERROR(FIND("3",tblSalaries[[#This Row],[How many hours of a day you work on Excel]])),"",3)</f>
        <v>3</v>
      </c>
      <c r="R357" s="10" t="str">
        <f>IF(ISERROR(FIND("4",tblSalaries[[#This Row],[How many hours of a day you work on Excel]])),"",4)</f>
        <v/>
      </c>
      <c r="S357" s="10" t="str">
        <f>IF(ISERROR(FIND("5",tblSalaries[[#This Row],[How many hours of a day you work on Excel]])),"",5)</f>
        <v/>
      </c>
      <c r="T357" s="10" t="str">
        <f>IF(ISERROR(FIND("6",tblSalaries[[#This Row],[How many hours of a day you work on Excel]])),"",6)</f>
        <v/>
      </c>
      <c r="U357" s="11" t="str">
        <f>IF(ISERROR(FIND("7",tblSalaries[[#This Row],[How many hours of a day you work on Excel]])),"",7)</f>
        <v/>
      </c>
      <c r="V357" s="11" t="str">
        <f>IF(ISERROR(FIND("8",tblSalaries[[#This Row],[How many hours of a day you work on Excel]])),"",8)</f>
        <v/>
      </c>
      <c r="W357" s="11">
        <f>IF(MAX(tblSalaries[[#This Row],[1 hour]:[8 hours]])=0,#N/A,MAX(tblSalaries[[#This Row],[1 hour]:[8 hours]]))</f>
        <v>3</v>
      </c>
      <c r="X357" s="11">
        <f>IF(ISERROR(tblSalaries[[#This Row],[max h]]),1,tblSalaries[[#This Row],[Salary in USD]]/tblSalaries[[#This Row],[max h]]/260)</f>
        <v>87.179487179487182</v>
      </c>
      <c r="Y357" s="11">
        <f>IF(tblSalaries[[#This Row],[Years of Experience]]="",0,"0")</f>
        <v>0</v>
      </c>
      <c r="Z35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7" s="11">
        <f>IF(tblSalaries[[#This Row],[Salary in USD]]&lt;1000,1,0)</f>
        <v>0</v>
      </c>
      <c r="AB357" s="11">
        <f>IF(AND(tblSalaries[[#This Row],[Salary in USD]]&gt;1000,tblSalaries[[#This Row],[Salary in USD]]&lt;2000),1,0)</f>
        <v>0</v>
      </c>
    </row>
    <row r="358" spans="2:28" ht="15" customHeight="1">
      <c r="B358" t="s">
        <v>2361</v>
      </c>
      <c r="C358" s="1">
        <v>41055.072905092595</v>
      </c>
      <c r="D358" s="4">
        <v>75000</v>
      </c>
      <c r="E358">
        <v>75000</v>
      </c>
      <c r="F358" t="s">
        <v>6</v>
      </c>
      <c r="G358">
        <f>tblSalaries[[#This Row],[clean Salary (in local currency)]]*VLOOKUP(tblSalaries[[#This Row],[Currency]],tblXrate[],2,FALSE)</f>
        <v>75000</v>
      </c>
      <c r="H358" t="s">
        <v>282</v>
      </c>
      <c r="I358" t="s">
        <v>20</v>
      </c>
      <c r="J358" t="s">
        <v>15</v>
      </c>
      <c r="K358" t="str">
        <f>VLOOKUP(tblSalaries[[#This Row],[Where do you work]],tblCountries[[Actual]:[Mapping]],2,FALSE)</f>
        <v>USA</v>
      </c>
      <c r="L358" t="s">
        <v>13</v>
      </c>
      <c r="O358" s="10" t="str">
        <f>IF(ISERROR(FIND("1",tblSalaries[[#This Row],[How many hours of a day you work on Excel]])),"",1)</f>
        <v/>
      </c>
      <c r="P358" s="11" t="str">
        <f>IF(ISERROR(FIND("2",tblSalaries[[#This Row],[How many hours of a day you work on Excel]])),"",2)</f>
        <v/>
      </c>
      <c r="Q358" s="10" t="str">
        <f>IF(ISERROR(FIND("3",tblSalaries[[#This Row],[How many hours of a day you work on Excel]])),"",3)</f>
        <v/>
      </c>
      <c r="R358" s="10" t="str">
        <f>IF(ISERROR(FIND("4",tblSalaries[[#This Row],[How many hours of a day you work on Excel]])),"",4)</f>
        <v/>
      </c>
      <c r="S358" s="10" t="str">
        <f>IF(ISERROR(FIND("5",tblSalaries[[#This Row],[How many hours of a day you work on Excel]])),"",5)</f>
        <v/>
      </c>
      <c r="T358" s="10" t="str">
        <f>IF(ISERROR(FIND("6",tblSalaries[[#This Row],[How many hours of a day you work on Excel]])),"",6)</f>
        <v/>
      </c>
      <c r="U358" s="11" t="str">
        <f>IF(ISERROR(FIND("7",tblSalaries[[#This Row],[How many hours of a day you work on Excel]])),"",7)</f>
        <v/>
      </c>
      <c r="V358" s="11">
        <f>IF(ISERROR(FIND("8",tblSalaries[[#This Row],[How many hours of a day you work on Excel]])),"",8)</f>
        <v>8</v>
      </c>
      <c r="W358" s="11">
        <f>IF(MAX(tblSalaries[[#This Row],[1 hour]:[8 hours]])=0,#N/A,MAX(tblSalaries[[#This Row],[1 hour]:[8 hours]]))</f>
        <v>8</v>
      </c>
      <c r="X358" s="11">
        <f>IF(ISERROR(tblSalaries[[#This Row],[max h]]),1,tblSalaries[[#This Row],[Salary in USD]]/tblSalaries[[#This Row],[max h]]/260)</f>
        <v>36.057692307692307</v>
      </c>
      <c r="Y358" s="11">
        <f>IF(tblSalaries[[#This Row],[Years of Experience]]="",0,"0")</f>
        <v>0</v>
      </c>
      <c r="Z35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8" s="11">
        <f>IF(tblSalaries[[#This Row],[Salary in USD]]&lt;1000,1,0)</f>
        <v>0</v>
      </c>
      <c r="AB358" s="11">
        <f>IF(AND(tblSalaries[[#This Row],[Salary in USD]]&gt;1000,tblSalaries[[#This Row],[Salary in USD]]&lt;2000),1,0)</f>
        <v>0</v>
      </c>
    </row>
    <row r="359" spans="2:28" ht="15" customHeight="1">
      <c r="B359" t="s">
        <v>2362</v>
      </c>
      <c r="C359" s="1">
        <v>41055.073495370372</v>
      </c>
      <c r="D359" s="4" t="s">
        <v>442</v>
      </c>
      <c r="E359">
        <v>62500</v>
      </c>
      <c r="F359" t="s">
        <v>6</v>
      </c>
      <c r="G359">
        <f>tblSalaries[[#This Row],[clean Salary (in local currency)]]*VLOOKUP(tblSalaries[[#This Row],[Currency]],tblXrate[],2,FALSE)</f>
        <v>62500</v>
      </c>
      <c r="H359" t="s">
        <v>443</v>
      </c>
      <c r="I359" t="s">
        <v>4001</v>
      </c>
      <c r="J359" t="s">
        <v>15</v>
      </c>
      <c r="K359" t="str">
        <f>VLOOKUP(tblSalaries[[#This Row],[Where do you work]],tblCountries[[Actual]:[Mapping]],2,FALSE)</f>
        <v>USA</v>
      </c>
      <c r="L359" t="s">
        <v>13</v>
      </c>
      <c r="O359" s="10" t="str">
        <f>IF(ISERROR(FIND("1",tblSalaries[[#This Row],[How many hours of a day you work on Excel]])),"",1)</f>
        <v/>
      </c>
      <c r="P359" s="11" t="str">
        <f>IF(ISERROR(FIND("2",tblSalaries[[#This Row],[How many hours of a day you work on Excel]])),"",2)</f>
        <v/>
      </c>
      <c r="Q359" s="10" t="str">
        <f>IF(ISERROR(FIND("3",tblSalaries[[#This Row],[How many hours of a day you work on Excel]])),"",3)</f>
        <v/>
      </c>
      <c r="R359" s="10" t="str">
        <f>IF(ISERROR(FIND("4",tblSalaries[[#This Row],[How many hours of a day you work on Excel]])),"",4)</f>
        <v/>
      </c>
      <c r="S359" s="10" t="str">
        <f>IF(ISERROR(FIND("5",tblSalaries[[#This Row],[How many hours of a day you work on Excel]])),"",5)</f>
        <v/>
      </c>
      <c r="T359" s="10" t="str">
        <f>IF(ISERROR(FIND("6",tblSalaries[[#This Row],[How many hours of a day you work on Excel]])),"",6)</f>
        <v/>
      </c>
      <c r="U359" s="11" t="str">
        <f>IF(ISERROR(FIND("7",tblSalaries[[#This Row],[How many hours of a day you work on Excel]])),"",7)</f>
        <v/>
      </c>
      <c r="V359" s="11">
        <f>IF(ISERROR(FIND("8",tblSalaries[[#This Row],[How many hours of a day you work on Excel]])),"",8)</f>
        <v>8</v>
      </c>
      <c r="W359" s="11">
        <f>IF(MAX(tblSalaries[[#This Row],[1 hour]:[8 hours]])=0,#N/A,MAX(tblSalaries[[#This Row],[1 hour]:[8 hours]]))</f>
        <v>8</v>
      </c>
      <c r="X359" s="11">
        <f>IF(ISERROR(tblSalaries[[#This Row],[max h]]),1,tblSalaries[[#This Row],[Salary in USD]]/tblSalaries[[#This Row],[max h]]/260)</f>
        <v>30.048076923076923</v>
      </c>
      <c r="Y359" s="11">
        <f>IF(tblSalaries[[#This Row],[Years of Experience]]="",0,"0")</f>
        <v>0</v>
      </c>
      <c r="Z35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59" s="11">
        <f>IF(tblSalaries[[#This Row],[Salary in USD]]&lt;1000,1,0)</f>
        <v>0</v>
      </c>
      <c r="AB359" s="11">
        <f>IF(AND(tblSalaries[[#This Row],[Salary in USD]]&gt;1000,tblSalaries[[#This Row],[Salary in USD]]&lt;2000),1,0)</f>
        <v>0</v>
      </c>
    </row>
    <row r="360" spans="2:28" ht="15" customHeight="1">
      <c r="B360" t="s">
        <v>2363</v>
      </c>
      <c r="C360" s="1">
        <v>41055.073587962965</v>
      </c>
      <c r="D360" s="4">
        <v>25000</v>
      </c>
      <c r="E360">
        <v>25000</v>
      </c>
      <c r="F360" t="s">
        <v>6</v>
      </c>
      <c r="G360">
        <f>tblSalaries[[#This Row],[clean Salary (in local currency)]]*VLOOKUP(tblSalaries[[#This Row],[Currency]],tblXrate[],2,FALSE)</f>
        <v>25000</v>
      </c>
      <c r="H360" t="s">
        <v>52</v>
      </c>
      <c r="I360" t="s">
        <v>52</v>
      </c>
      <c r="J360" t="s">
        <v>8</v>
      </c>
      <c r="K360" t="str">
        <f>VLOOKUP(tblSalaries[[#This Row],[Where do you work]],tblCountries[[Actual]:[Mapping]],2,FALSE)</f>
        <v>India</v>
      </c>
      <c r="L360" t="s">
        <v>9</v>
      </c>
      <c r="O360" s="10" t="str">
        <f>IF(ISERROR(FIND("1",tblSalaries[[#This Row],[How many hours of a day you work on Excel]])),"",1)</f>
        <v/>
      </c>
      <c r="P360" s="11" t="str">
        <f>IF(ISERROR(FIND("2",tblSalaries[[#This Row],[How many hours of a day you work on Excel]])),"",2)</f>
        <v/>
      </c>
      <c r="Q360" s="10" t="str">
        <f>IF(ISERROR(FIND("3",tblSalaries[[#This Row],[How many hours of a day you work on Excel]])),"",3)</f>
        <v/>
      </c>
      <c r="R360" s="10">
        <f>IF(ISERROR(FIND("4",tblSalaries[[#This Row],[How many hours of a day you work on Excel]])),"",4)</f>
        <v>4</v>
      </c>
      <c r="S360" s="10" t="str">
        <f>IF(ISERROR(FIND("5",tblSalaries[[#This Row],[How many hours of a day you work on Excel]])),"",5)</f>
        <v/>
      </c>
      <c r="T360" s="10">
        <f>IF(ISERROR(FIND("6",tblSalaries[[#This Row],[How many hours of a day you work on Excel]])),"",6)</f>
        <v>6</v>
      </c>
      <c r="U360" s="11" t="str">
        <f>IF(ISERROR(FIND("7",tblSalaries[[#This Row],[How many hours of a day you work on Excel]])),"",7)</f>
        <v/>
      </c>
      <c r="V360" s="11" t="str">
        <f>IF(ISERROR(FIND("8",tblSalaries[[#This Row],[How many hours of a day you work on Excel]])),"",8)</f>
        <v/>
      </c>
      <c r="W360" s="11">
        <f>IF(MAX(tblSalaries[[#This Row],[1 hour]:[8 hours]])=0,#N/A,MAX(tblSalaries[[#This Row],[1 hour]:[8 hours]]))</f>
        <v>6</v>
      </c>
      <c r="X360" s="11">
        <f>IF(ISERROR(tblSalaries[[#This Row],[max h]]),1,tblSalaries[[#This Row],[Salary in USD]]/tblSalaries[[#This Row],[max h]]/260)</f>
        <v>16.025641025641026</v>
      </c>
      <c r="Y360" s="11">
        <f>IF(tblSalaries[[#This Row],[Years of Experience]]="",0,"0")</f>
        <v>0</v>
      </c>
      <c r="Z36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0" s="11">
        <f>IF(tblSalaries[[#This Row],[Salary in USD]]&lt;1000,1,0)</f>
        <v>0</v>
      </c>
      <c r="AB360" s="11">
        <f>IF(AND(tblSalaries[[#This Row],[Salary in USD]]&gt;1000,tblSalaries[[#This Row],[Salary in USD]]&lt;2000),1,0)</f>
        <v>0</v>
      </c>
    </row>
    <row r="361" spans="2:28" ht="15" customHeight="1">
      <c r="B361" t="s">
        <v>2364</v>
      </c>
      <c r="C361" s="1">
        <v>41055.073888888888</v>
      </c>
      <c r="D361" s="4" t="s">
        <v>444</v>
      </c>
      <c r="E361">
        <v>480000</v>
      </c>
      <c r="F361" t="s">
        <v>445</v>
      </c>
      <c r="G361">
        <f>tblSalaries[[#This Row],[clean Salary (in local currency)]]*VLOOKUP(tblSalaries[[#This Row],[Currency]],tblXrate[],2,FALSE)</f>
        <v>68954.520184280962</v>
      </c>
      <c r="H361" t="s">
        <v>446</v>
      </c>
      <c r="I361" t="s">
        <v>356</v>
      </c>
      <c r="J361" t="s">
        <v>447</v>
      </c>
      <c r="K361" t="str">
        <f>VLOOKUP(tblSalaries[[#This Row],[Where do you work]],tblCountries[[Actual]:[Mapping]],2,FALSE)</f>
        <v>Sweden</v>
      </c>
      <c r="L361" t="s">
        <v>25</v>
      </c>
      <c r="O361" s="10">
        <f>IF(ISERROR(FIND("1",tblSalaries[[#This Row],[How many hours of a day you work on Excel]])),"",1)</f>
        <v>1</v>
      </c>
      <c r="P361" s="11">
        <f>IF(ISERROR(FIND("2",tblSalaries[[#This Row],[How many hours of a day you work on Excel]])),"",2)</f>
        <v>2</v>
      </c>
      <c r="Q361" s="10" t="str">
        <f>IF(ISERROR(FIND("3",tblSalaries[[#This Row],[How many hours of a day you work on Excel]])),"",3)</f>
        <v/>
      </c>
      <c r="R361" s="10" t="str">
        <f>IF(ISERROR(FIND("4",tblSalaries[[#This Row],[How many hours of a day you work on Excel]])),"",4)</f>
        <v/>
      </c>
      <c r="S361" s="10" t="str">
        <f>IF(ISERROR(FIND("5",tblSalaries[[#This Row],[How many hours of a day you work on Excel]])),"",5)</f>
        <v/>
      </c>
      <c r="T361" s="10" t="str">
        <f>IF(ISERROR(FIND("6",tblSalaries[[#This Row],[How many hours of a day you work on Excel]])),"",6)</f>
        <v/>
      </c>
      <c r="U361" s="11" t="str">
        <f>IF(ISERROR(FIND("7",tblSalaries[[#This Row],[How many hours of a day you work on Excel]])),"",7)</f>
        <v/>
      </c>
      <c r="V361" s="11" t="str">
        <f>IF(ISERROR(FIND("8",tblSalaries[[#This Row],[How many hours of a day you work on Excel]])),"",8)</f>
        <v/>
      </c>
      <c r="W361" s="11">
        <f>IF(MAX(tblSalaries[[#This Row],[1 hour]:[8 hours]])=0,#N/A,MAX(tblSalaries[[#This Row],[1 hour]:[8 hours]]))</f>
        <v>2</v>
      </c>
      <c r="X361" s="11">
        <f>IF(ISERROR(tblSalaries[[#This Row],[max h]]),1,tblSalaries[[#This Row],[Salary in USD]]/tblSalaries[[#This Row],[max h]]/260)</f>
        <v>132.60484650823261</v>
      </c>
      <c r="Y361" s="11">
        <f>IF(tblSalaries[[#This Row],[Years of Experience]]="",0,"0")</f>
        <v>0</v>
      </c>
      <c r="Z36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1" s="11">
        <f>IF(tblSalaries[[#This Row],[Salary in USD]]&lt;1000,1,0)</f>
        <v>0</v>
      </c>
      <c r="AB361" s="11">
        <f>IF(AND(tblSalaries[[#This Row],[Salary in USD]]&gt;1000,tblSalaries[[#This Row],[Salary in USD]]&lt;2000),1,0)</f>
        <v>0</v>
      </c>
    </row>
    <row r="362" spans="2:28" ht="15" customHeight="1">
      <c r="B362" t="s">
        <v>2365</v>
      </c>
      <c r="C362" s="1">
        <v>41055.075914351852</v>
      </c>
      <c r="D362" s="4">
        <v>85000</v>
      </c>
      <c r="E362">
        <v>85000</v>
      </c>
      <c r="F362" t="s">
        <v>6</v>
      </c>
      <c r="G362">
        <f>tblSalaries[[#This Row],[clean Salary (in local currency)]]*VLOOKUP(tblSalaries[[#This Row],[Currency]],tblXrate[],2,FALSE)</f>
        <v>85000</v>
      </c>
      <c r="H362" t="s">
        <v>282</v>
      </c>
      <c r="I362" t="s">
        <v>20</v>
      </c>
      <c r="J362" t="s">
        <v>15</v>
      </c>
      <c r="K362" t="str">
        <f>VLOOKUP(tblSalaries[[#This Row],[Where do you work]],tblCountries[[Actual]:[Mapping]],2,FALSE)</f>
        <v>USA</v>
      </c>
      <c r="L362" t="s">
        <v>9</v>
      </c>
      <c r="O362" s="10" t="str">
        <f>IF(ISERROR(FIND("1",tblSalaries[[#This Row],[How many hours of a day you work on Excel]])),"",1)</f>
        <v/>
      </c>
      <c r="P362" s="11" t="str">
        <f>IF(ISERROR(FIND("2",tblSalaries[[#This Row],[How many hours of a day you work on Excel]])),"",2)</f>
        <v/>
      </c>
      <c r="Q362" s="10" t="str">
        <f>IF(ISERROR(FIND("3",tblSalaries[[#This Row],[How many hours of a day you work on Excel]])),"",3)</f>
        <v/>
      </c>
      <c r="R362" s="10">
        <f>IF(ISERROR(FIND("4",tblSalaries[[#This Row],[How many hours of a day you work on Excel]])),"",4)</f>
        <v>4</v>
      </c>
      <c r="S362" s="10" t="str">
        <f>IF(ISERROR(FIND("5",tblSalaries[[#This Row],[How many hours of a day you work on Excel]])),"",5)</f>
        <v/>
      </c>
      <c r="T362" s="10">
        <f>IF(ISERROR(FIND("6",tblSalaries[[#This Row],[How many hours of a day you work on Excel]])),"",6)</f>
        <v>6</v>
      </c>
      <c r="U362" s="11" t="str">
        <f>IF(ISERROR(FIND("7",tblSalaries[[#This Row],[How many hours of a day you work on Excel]])),"",7)</f>
        <v/>
      </c>
      <c r="V362" s="11" t="str">
        <f>IF(ISERROR(FIND("8",tblSalaries[[#This Row],[How many hours of a day you work on Excel]])),"",8)</f>
        <v/>
      </c>
      <c r="W362" s="11">
        <f>IF(MAX(tblSalaries[[#This Row],[1 hour]:[8 hours]])=0,#N/A,MAX(tblSalaries[[#This Row],[1 hour]:[8 hours]]))</f>
        <v>6</v>
      </c>
      <c r="X362" s="11">
        <f>IF(ISERROR(tblSalaries[[#This Row],[max h]]),1,tblSalaries[[#This Row],[Salary in USD]]/tblSalaries[[#This Row],[max h]]/260)</f>
        <v>54.487179487179482</v>
      </c>
      <c r="Y362" s="11">
        <f>IF(tblSalaries[[#This Row],[Years of Experience]]="",0,"0")</f>
        <v>0</v>
      </c>
      <c r="Z36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2" s="11">
        <f>IF(tblSalaries[[#This Row],[Salary in USD]]&lt;1000,1,0)</f>
        <v>0</v>
      </c>
      <c r="AB362" s="11">
        <f>IF(AND(tblSalaries[[#This Row],[Salary in USD]]&gt;1000,tblSalaries[[#This Row],[Salary in USD]]&lt;2000),1,0)</f>
        <v>0</v>
      </c>
    </row>
    <row r="363" spans="2:28" ht="15" customHeight="1">
      <c r="B363" t="s">
        <v>2366</v>
      </c>
      <c r="C363" s="1">
        <v>41055.076331018521</v>
      </c>
      <c r="D363" s="4">
        <v>43000</v>
      </c>
      <c r="E363">
        <v>43000</v>
      </c>
      <c r="F363" t="s">
        <v>69</v>
      </c>
      <c r="G363">
        <f>tblSalaries[[#This Row],[clean Salary (in local currency)]]*VLOOKUP(tblSalaries[[#This Row],[Currency]],tblXrate[],2,FALSE)</f>
        <v>67775.665698893223</v>
      </c>
      <c r="H363" t="s">
        <v>448</v>
      </c>
      <c r="I363" t="s">
        <v>52</v>
      </c>
      <c r="J363" t="s">
        <v>71</v>
      </c>
      <c r="K363" t="str">
        <f>VLOOKUP(tblSalaries[[#This Row],[Where do you work]],tblCountries[[Actual]:[Mapping]],2,FALSE)</f>
        <v>UK</v>
      </c>
      <c r="L363" t="s">
        <v>9</v>
      </c>
      <c r="O363" s="10" t="str">
        <f>IF(ISERROR(FIND("1",tblSalaries[[#This Row],[How many hours of a day you work on Excel]])),"",1)</f>
        <v/>
      </c>
      <c r="P363" s="11" t="str">
        <f>IF(ISERROR(FIND("2",tblSalaries[[#This Row],[How many hours of a day you work on Excel]])),"",2)</f>
        <v/>
      </c>
      <c r="Q363" s="10" t="str">
        <f>IF(ISERROR(FIND("3",tblSalaries[[#This Row],[How many hours of a day you work on Excel]])),"",3)</f>
        <v/>
      </c>
      <c r="R363" s="10">
        <f>IF(ISERROR(FIND("4",tblSalaries[[#This Row],[How many hours of a day you work on Excel]])),"",4)</f>
        <v>4</v>
      </c>
      <c r="S363" s="10" t="str">
        <f>IF(ISERROR(FIND("5",tblSalaries[[#This Row],[How many hours of a day you work on Excel]])),"",5)</f>
        <v/>
      </c>
      <c r="T363" s="10">
        <f>IF(ISERROR(FIND("6",tblSalaries[[#This Row],[How many hours of a day you work on Excel]])),"",6)</f>
        <v>6</v>
      </c>
      <c r="U363" s="11" t="str">
        <f>IF(ISERROR(FIND("7",tblSalaries[[#This Row],[How many hours of a day you work on Excel]])),"",7)</f>
        <v/>
      </c>
      <c r="V363" s="11" t="str">
        <f>IF(ISERROR(FIND("8",tblSalaries[[#This Row],[How many hours of a day you work on Excel]])),"",8)</f>
        <v/>
      </c>
      <c r="W363" s="11">
        <f>IF(MAX(tblSalaries[[#This Row],[1 hour]:[8 hours]])=0,#N/A,MAX(tblSalaries[[#This Row],[1 hour]:[8 hours]]))</f>
        <v>6</v>
      </c>
      <c r="X363" s="11">
        <f>IF(ISERROR(tblSalaries[[#This Row],[max h]]),1,tblSalaries[[#This Row],[Salary in USD]]/tblSalaries[[#This Row],[max h]]/260)</f>
        <v>43.445939550572575</v>
      </c>
      <c r="Y363" s="11">
        <f>IF(tblSalaries[[#This Row],[Years of Experience]]="",0,"0")</f>
        <v>0</v>
      </c>
      <c r="Z36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3" s="11">
        <f>IF(tblSalaries[[#This Row],[Salary in USD]]&lt;1000,1,0)</f>
        <v>0</v>
      </c>
      <c r="AB363" s="11">
        <f>IF(AND(tblSalaries[[#This Row],[Salary in USD]]&gt;1000,tblSalaries[[#This Row],[Salary in USD]]&lt;2000),1,0)</f>
        <v>0</v>
      </c>
    </row>
    <row r="364" spans="2:28" ht="15" customHeight="1">
      <c r="B364" t="s">
        <v>2367</v>
      </c>
      <c r="C364" s="1">
        <v>41055.076342592591</v>
      </c>
      <c r="D364" s="4">
        <v>89000</v>
      </c>
      <c r="E364">
        <v>89000</v>
      </c>
      <c r="F364" t="s">
        <v>6</v>
      </c>
      <c r="G364">
        <f>tblSalaries[[#This Row],[clean Salary (in local currency)]]*VLOOKUP(tblSalaries[[#This Row],[Currency]],tblXrate[],2,FALSE)</f>
        <v>89000</v>
      </c>
      <c r="H364" t="s">
        <v>449</v>
      </c>
      <c r="I364" t="s">
        <v>52</v>
      </c>
      <c r="J364" t="s">
        <v>15</v>
      </c>
      <c r="K364" t="str">
        <f>VLOOKUP(tblSalaries[[#This Row],[Where do you work]],tblCountries[[Actual]:[Mapping]],2,FALSE)</f>
        <v>USA</v>
      </c>
      <c r="L364" t="s">
        <v>9</v>
      </c>
      <c r="O364" s="10" t="str">
        <f>IF(ISERROR(FIND("1",tblSalaries[[#This Row],[How many hours of a day you work on Excel]])),"",1)</f>
        <v/>
      </c>
      <c r="P364" s="11" t="str">
        <f>IF(ISERROR(FIND("2",tblSalaries[[#This Row],[How many hours of a day you work on Excel]])),"",2)</f>
        <v/>
      </c>
      <c r="Q364" s="10" t="str">
        <f>IF(ISERROR(FIND("3",tblSalaries[[#This Row],[How many hours of a day you work on Excel]])),"",3)</f>
        <v/>
      </c>
      <c r="R364" s="10">
        <f>IF(ISERROR(FIND("4",tblSalaries[[#This Row],[How many hours of a day you work on Excel]])),"",4)</f>
        <v>4</v>
      </c>
      <c r="S364" s="10" t="str">
        <f>IF(ISERROR(FIND("5",tblSalaries[[#This Row],[How many hours of a day you work on Excel]])),"",5)</f>
        <v/>
      </c>
      <c r="T364" s="10">
        <f>IF(ISERROR(FIND("6",tblSalaries[[#This Row],[How many hours of a day you work on Excel]])),"",6)</f>
        <v>6</v>
      </c>
      <c r="U364" s="11" t="str">
        <f>IF(ISERROR(FIND("7",tblSalaries[[#This Row],[How many hours of a day you work on Excel]])),"",7)</f>
        <v/>
      </c>
      <c r="V364" s="11" t="str">
        <f>IF(ISERROR(FIND("8",tblSalaries[[#This Row],[How many hours of a day you work on Excel]])),"",8)</f>
        <v/>
      </c>
      <c r="W364" s="11">
        <f>IF(MAX(tblSalaries[[#This Row],[1 hour]:[8 hours]])=0,#N/A,MAX(tblSalaries[[#This Row],[1 hour]:[8 hours]]))</f>
        <v>6</v>
      </c>
      <c r="X364" s="11">
        <f>IF(ISERROR(tblSalaries[[#This Row],[max h]]),1,tblSalaries[[#This Row],[Salary in USD]]/tblSalaries[[#This Row],[max h]]/260)</f>
        <v>57.051282051282051</v>
      </c>
      <c r="Y364" s="11">
        <f>IF(tblSalaries[[#This Row],[Years of Experience]]="",0,"0")</f>
        <v>0</v>
      </c>
      <c r="Z36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4" s="11">
        <f>IF(tblSalaries[[#This Row],[Salary in USD]]&lt;1000,1,0)</f>
        <v>0</v>
      </c>
      <c r="AB364" s="11">
        <f>IF(AND(tblSalaries[[#This Row],[Salary in USD]]&gt;1000,tblSalaries[[#This Row],[Salary in USD]]&lt;2000),1,0)</f>
        <v>0</v>
      </c>
    </row>
    <row r="365" spans="2:28" ht="15" customHeight="1">
      <c r="B365" t="s">
        <v>2368</v>
      </c>
      <c r="C365" s="1">
        <v>41055.076388888891</v>
      </c>
      <c r="D365" s="4">
        <v>35000</v>
      </c>
      <c r="E365">
        <v>35000</v>
      </c>
      <c r="F365" t="s">
        <v>6</v>
      </c>
      <c r="G365">
        <f>tblSalaries[[#This Row],[clean Salary (in local currency)]]*VLOOKUP(tblSalaries[[#This Row],[Currency]],tblXrate[],2,FALSE)</f>
        <v>35000</v>
      </c>
      <c r="H365" t="s">
        <v>450</v>
      </c>
      <c r="I365" t="s">
        <v>20</v>
      </c>
      <c r="J365" t="s">
        <v>111</v>
      </c>
      <c r="K365" t="str">
        <f>VLOOKUP(tblSalaries[[#This Row],[Where do you work]],tblCountries[[Actual]:[Mapping]],2,FALSE)</f>
        <v>Brasil</v>
      </c>
      <c r="L365" t="s">
        <v>13</v>
      </c>
      <c r="O365" s="10" t="str">
        <f>IF(ISERROR(FIND("1",tblSalaries[[#This Row],[How many hours of a day you work on Excel]])),"",1)</f>
        <v/>
      </c>
      <c r="P365" s="11" t="str">
        <f>IF(ISERROR(FIND("2",tblSalaries[[#This Row],[How many hours of a day you work on Excel]])),"",2)</f>
        <v/>
      </c>
      <c r="Q365" s="10" t="str">
        <f>IF(ISERROR(FIND("3",tblSalaries[[#This Row],[How many hours of a day you work on Excel]])),"",3)</f>
        <v/>
      </c>
      <c r="R365" s="10" t="str">
        <f>IF(ISERROR(FIND("4",tblSalaries[[#This Row],[How many hours of a day you work on Excel]])),"",4)</f>
        <v/>
      </c>
      <c r="S365" s="10" t="str">
        <f>IF(ISERROR(FIND("5",tblSalaries[[#This Row],[How many hours of a day you work on Excel]])),"",5)</f>
        <v/>
      </c>
      <c r="T365" s="10" t="str">
        <f>IF(ISERROR(FIND("6",tblSalaries[[#This Row],[How many hours of a day you work on Excel]])),"",6)</f>
        <v/>
      </c>
      <c r="U365" s="11" t="str">
        <f>IF(ISERROR(FIND("7",tblSalaries[[#This Row],[How many hours of a day you work on Excel]])),"",7)</f>
        <v/>
      </c>
      <c r="V365" s="11">
        <f>IF(ISERROR(FIND("8",tblSalaries[[#This Row],[How many hours of a day you work on Excel]])),"",8)</f>
        <v>8</v>
      </c>
      <c r="W365" s="11">
        <f>IF(MAX(tblSalaries[[#This Row],[1 hour]:[8 hours]])=0,#N/A,MAX(tblSalaries[[#This Row],[1 hour]:[8 hours]]))</f>
        <v>8</v>
      </c>
      <c r="X365" s="11">
        <f>IF(ISERROR(tblSalaries[[#This Row],[max h]]),1,tblSalaries[[#This Row],[Salary in USD]]/tblSalaries[[#This Row],[max h]]/260)</f>
        <v>16.826923076923077</v>
      </c>
      <c r="Y365" s="11">
        <f>IF(tblSalaries[[#This Row],[Years of Experience]]="",0,"0")</f>
        <v>0</v>
      </c>
      <c r="Z36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5" s="11">
        <f>IF(tblSalaries[[#This Row],[Salary in USD]]&lt;1000,1,0)</f>
        <v>0</v>
      </c>
      <c r="AB365" s="11">
        <f>IF(AND(tblSalaries[[#This Row],[Salary in USD]]&gt;1000,tblSalaries[[#This Row],[Salary in USD]]&lt;2000),1,0)</f>
        <v>0</v>
      </c>
    </row>
    <row r="366" spans="2:28" ht="15" customHeight="1">
      <c r="B366" t="s">
        <v>2369</v>
      </c>
      <c r="C366" s="1">
        <v>41055.07671296296</v>
      </c>
      <c r="D366" s="4">
        <v>47500</v>
      </c>
      <c r="E366">
        <v>47500</v>
      </c>
      <c r="F366" t="s">
        <v>6</v>
      </c>
      <c r="G366">
        <f>tblSalaries[[#This Row],[clean Salary (in local currency)]]*VLOOKUP(tblSalaries[[#This Row],[Currency]],tblXrate[],2,FALSE)</f>
        <v>47500</v>
      </c>
      <c r="H366" t="s">
        <v>451</v>
      </c>
      <c r="I366" t="s">
        <v>52</v>
      </c>
      <c r="J366" t="s">
        <v>15</v>
      </c>
      <c r="K366" t="str">
        <f>VLOOKUP(tblSalaries[[#This Row],[Where do you work]],tblCountries[[Actual]:[Mapping]],2,FALSE)</f>
        <v>USA</v>
      </c>
      <c r="L366" t="s">
        <v>13</v>
      </c>
      <c r="O366" s="10" t="str">
        <f>IF(ISERROR(FIND("1",tblSalaries[[#This Row],[How many hours of a day you work on Excel]])),"",1)</f>
        <v/>
      </c>
      <c r="P366" s="11" t="str">
        <f>IF(ISERROR(FIND("2",tblSalaries[[#This Row],[How many hours of a day you work on Excel]])),"",2)</f>
        <v/>
      </c>
      <c r="Q366" s="10" t="str">
        <f>IF(ISERROR(FIND("3",tblSalaries[[#This Row],[How many hours of a day you work on Excel]])),"",3)</f>
        <v/>
      </c>
      <c r="R366" s="10" t="str">
        <f>IF(ISERROR(FIND("4",tblSalaries[[#This Row],[How many hours of a day you work on Excel]])),"",4)</f>
        <v/>
      </c>
      <c r="S366" s="10" t="str">
        <f>IF(ISERROR(FIND("5",tblSalaries[[#This Row],[How many hours of a day you work on Excel]])),"",5)</f>
        <v/>
      </c>
      <c r="T366" s="10" t="str">
        <f>IF(ISERROR(FIND("6",tblSalaries[[#This Row],[How many hours of a day you work on Excel]])),"",6)</f>
        <v/>
      </c>
      <c r="U366" s="11" t="str">
        <f>IF(ISERROR(FIND("7",tblSalaries[[#This Row],[How many hours of a day you work on Excel]])),"",7)</f>
        <v/>
      </c>
      <c r="V366" s="11">
        <f>IF(ISERROR(FIND("8",tblSalaries[[#This Row],[How many hours of a day you work on Excel]])),"",8)</f>
        <v>8</v>
      </c>
      <c r="W366" s="11">
        <f>IF(MAX(tblSalaries[[#This Row],[1 hour]:[8 hours]])=0,#N/A,MAX(tblSalaries[[#This Row],[1 hour]:[8 hours]]))</f>
        <v>8</v>
      </c>
      <c r="X366" s="11">
        <f>IF(ISERROR(tblSalaries[[#This Row],[max h]]),1,tblSalaries[[#This Row],[Salary in USD]]/tblSalaries[[#This Row],[max h]]/260)</f>
        <v>22.83653846153846</v>
      </c>
      <c r="Y366" s="11">
        <f>IF(tblSalaries[[#This Row],[Years of Experience]]="",0,"0")</f>
        <v>0</v>
      </c>
      <c r="Z36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6" s="11">
        <f>IF(tblSalaries[[#This Row],[Salary in USD]]&lt;1000,1,0)</f>
        <v>0</v>
      </c>
      <c r="AB366" s="11">
        <f>IF(AND(tblSalaries[[#This Row],[Salary in USD]]&gt;1000,tblSalaries[[#This Row],[Salary in USD]]&lt;2000),1,0)</f>
        <v>0</v>
      </c>
    </row>
    <row r="367" spans="2:28" ht="15" customHeight="1">
      <c r="B367" t="s">
        <v>2370</v>
      </c>
      <c r="C367" s="1">
        <v>41055.076736111114</v>
      </c>
      <c r="D367" s="4">
        <v>130000</v>
      </c>
      <c r="E367">
        <v>130000</v>
      </c>
      <c r="F367" t="s">
        <v>6</v>
      </c>
      <c r="G367">
        <f>tblSalaries[[#This Row],[clean Salary (in local currency)]]*VLOOKUP(tblSalaries[[#This Row],[Currency]],tblXrate[],2,FALSE)</f>
        <v>130000</v>
      </c>
      <c r="H367" t="s">
        <v>201</v>
      </c>
      <c r="I367" t="s">
        <v>52</v>
      </c>
      <c r="J367" t="s">
        <v>15</v>
      </c>
      <c r="K367" t="str">
        <f>VLOOKUP(tblSalaries[[#This Row],[Where do you work]],tblCountries[[Actual]:[Mapping]],2,FALSE)</f>
        <v>USA</v>
      </c>
      <c r="L367" t="s">
        <v>18</v>
      </c>
      <c r="O367" s="10" t="str">
        <f>IF(ISERROR(FIND("1",tblSalaries[[#This Row],[How many hours of a day you work on Excel]])),"",1)</f>
        <v/>
      </c>
      <c r="P367" s="11">
        <f>IF(ISERROR(FIND("2",tblSalaries[[#This Row],[How many hours of a day you work on Excel]])),"",2)</f>
        <v>2</v>
      </c>
      <c r="Q367" s="10">
        <f>IF(ISERROR(FIND("3",tblSalaries[[#This Row],[How many hours of a day you work on Excel]])),"",3)</f>
        <v>3</v>
      </c>
      <c r="R367" s="10" t="str">
        <f>IF(ISERROR(FIND("4",tblSalaries[[#This Row],[How many hours of a day you work on Excel]])),"",4)</f>
        <v/>
      </c>
      <c r="S367" s="10" t="str">
        <f>IF(ISERROR(FIND("5",tblSalaries[[#This Row],[How many hours of a day you work on Excel]])),"",5)</f>
        <v/>
      </c>
      <c r="T367" s="10" t="str">
        <f>IF(ISERROR(FIND("6",tblSalaries[[#This Row],[How many hours of a day you work on Excel]])),"",6)</f>
        <v/>
      </c>
      <c r="U367" s="11" t="str">
        <f>IF(ISERROR(FIND("7",tblSalaries[[#This Row],[How many hours of a day you work on Excel]])),"",7)</f>
        <v/>
      </c>
      <c r="V367" s="11" t="str">
        <f>IF(ISERROR(FIND("8",tblSalaries[[#This Row],[How many hours of a day you work on Excel]])),"",8)</f>
        <v/>
      </c>
      <c r="W367" s="11">
        <f>IF(MAX(tblSalaries[[#This Row],[1 hour]:[8 hours]])=0,#N/A,MAX(tblSalaries[[#This Row],[1 hour]:[8 hours]]))</f>
        <v>3</v>
      </c>
      <c r="X367" s="11">
        <f>IF(ISERROR(tblSalaries[[#This Row],[max h]]),1,tblSalaries[[#This Row],[Salary in USD]]/tblSalaries[[#This Row],[max h]]/260)</f>
        <v>166.66666666666669</v>
      </c>
      <c r="Y367" s="11">
        <f>IF(tblSalaries[[#This Row],[Years of Experience]]="",0,"0")</f>
        <v>0</v>
      </c>
      <c r="Z36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7" s="11">
        <f>IF(tblSalaries[[#This Row],[Salary in USD]]&lt;1000,1,0)</f>
        <v>0</v>
      </c>
      <c r="AB367" s="11">
        <f>IF(AND(tblSalaries[[#This Row],[Salary in USD]]&gt;1000,tblSalaries[[#This Row],[Salary in USD]]&lt;2000),1,0)</f>
        <v>0</v>
      </c>
    </row>
    <row r="368" spans="2:28" ht="15" customHeight="1">
      <c r="B368" t="s">
        <v>2371</v>
      </c>
      <c r="C368" s="1">
        <v>41055.077037037037</v>
      </c>
      <c r="D368" s="4">
        <v>18000</v>
      </c>
      <c r="E368">
        <v>18000</v>
      </c>
      <c r="F368" t="s">
        <v>6</v>
      </c>
      <c r="G368">
        <f>tblSalaries[[#This Row],[clean Salary (in local currency)]]*VLOOKUP(tblSalaries[[#This Row],[Currency]],tblXrate[],2,FALSE)</f>
        <v>18000</v>
      </c>
      <c r="H368" t="s">
        <v>452</v>
      </c>
      <c r="I368" t="s">
        <v>4001</v>
      </c>
      <c r="J368" t="s">
        <v>8</v>
      </c>
      <c r="K368" t="str">
        <f>VLOOKUP(tblSalaries[[#This Row],[Where do you work]],tblCountries[[Actual]:[Mapping]],2,FALSE)</f>
        <v>India</v>
      </c>
      <c r="L368" t="s">
        <v>18</v>
      </c>
      <c r="O368" s="10" t="str">
        <f>IF(ISERROR(FIND("1",tblSalaries[[#This Row],[How many hours of a day you work on Excel]])),"",1)</f>
        <v/>
      </c>
      <c r="P368" s="11">
        <f>IF(ISERROR(FIND("2",tblSalaries[[#This Row],[How many hours of a day you work on Excel]])),"",2)</f>
        <v>2</v>
      </c>
      <c r="Q368" s="10">
        <f>IF(ISERROR(FIND("3",tblSalaries[[#This Row],[How many hours of a day you work on Excel]])),"",3)</f>
        <v>3</v>
      </c>
      <c r="R368" s="10" t="str">
        <f>IF(ISERROR(FIND("4",tblSalaries[[#This Row],[How many hours of a day you work on Excel]])),"",4)</f>
        <v/>
      </c>
      <c r="S368" s="10" t="str">
        <f>IF(ISERROR(FIND("5",tblSalaries[[#This Row],[How many hours of a day you work on Excel]])),"",5)</f>
        <v/>
      </c>
      <c r="T368" s="10" t="str">
        <f>IF(ISERROR(FIND("6",tblSalaries[[#This Row],[How many hours of a day you work on Excel]])),"",6)</f>
        <v/>
      </c>
      <c r="U368" s="11" t="str">
        <f>IF(ISERROR(FIND("7",tblSalaries[[#This Row],[How many hours of a day you work on Excel]])),"",7)</f>
        <v/>
      </c>
      <c r="V368" s="11" t="str">
        <f>IF(ISERROR(FIND("8",tblSalaries[[#This Row],[How many hours of a day you work on Excel]])),"",8)</f>
        <v/>
      </c>
      <c r="W368" s="11">
        <f>IF(MAX(tblSalaries[[#This Row],[1 hour]:[8 hours]])=0,#N/A,MAX(tblSalaries[[#This Row],[1 hour]:[8 hours]]))</f>
        <v>3</v>
      </c>
      <c r="X368" s="11">
        <f>IF(ISERROR(tblSalaries[[#This Row],[max h]]),1,tblSalaries[[#This Row],[Salary in USD]]/tblSalaries[[#This Row],[max h]]/260)</f>
        <v>23.076923076923077</v>
      </c>
      <c r="Y368" s="11">
        <f>IF(tblSalaries[[#This Row],[Years of Experience]]="",0,"0")</f>
        <v>0</v>
      </c>
      <c r="Z36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8" s="11">
        <f>IF(tblSalaries[[#This Row],[Salary in USD]]&lt;1000,1,0)</f>
        <v>0</v>
      </c>
      <c r="AB368" s="11">
        <f>IF(AND(tblSalaries[[#This Row],[Salary in USD]]&gt;1000,tblSalaries[[#This Row],[Salary in USD]]&lt;2000),1,0)</f>
        <v>0</v>
      </c>
    </row>
    <row r="369" spans="2:28" ht="15" customHeight="1">
      <c r="B369" t="s">
        <v>2372</v>
      </c>
      <c r="C369" s="1">
        <v>41055.07707175926</v>
      </c>
      <c r="D369" s="4" t="s">
        <v>453</v>
      </c>
      <c r="E369">
        <v>480000</v>
      </c>
      <c r="F369" t="s">
        <v>40</v>
      </c>
      <c r="G369">
        <f>tblSalaries[[#This Row],[clean Salary (in local currency)]]*VLOOKUP(tblSalaries[[#This Row],[Currency]],tblXrate[],2,FALSE)</f>
        <v>8547.8000099724322</v>
      </c>
      <c r="H369" t="s">
        <v>454</v>
      </c>
      <c r="I369" t="s">
        <v>52</v>
      </c>
      <c r="J369" t="s">
        <v>8</v>
      </c>
      <c r="K369" t="str">
        <f>VLOOKUP(tblSalaries[[#This Row],[Where do you work]],tblCountries[[Actual]:[Mapping]],2,FALSE)</f>
        <v>India</v>
      </c>
      <c r="L369" t="s">
        <v>25</v>
      </c>
      <c r="O369" s="10">
        <f>IF(ISERROR(FIND("1",tblSalaries[[#This Row],[How many hours of a day you work on Excel]])),"",1)</f>
        <v>1</v>
      </c>
      <c r="P369" s="11">
        <f>IF(ISERROR(FIND("2",tblSalaries[[#This Row],[How many hours of a day you work on Excel]])),"",2)</f>
        <v>2</v>
      </c>
      <c r="Q369" s="10" t="str">
        <f>IF(ISERROR(FIND("3",tblSalaries[[#This Row],[How many hours of a day you work on Excel]])),"",3)</f>
        <v/>
      </c>
      <c r="R369" s="10" t="str">
        <f>IF(ISERROR(FIND("4",tblSalaries[[#This Row],[How many hours of a day you work on Excel]])),"",4)</f>
        <v/>
      </c>
      <c r="S369" s="10" t="str">
        <f>IF(ISERROR(FIND("5",tblSalaries[[#This Row],[How many hours of a day you work on Excel]])),"",5)</f>
        <v/>
      </c>
      <c r="T369" s="10" t="str">
        <f>IF(ISERROR(FIND("6",tblSalaries[[#This Row],[How many hours of a day you work on Excel]])),"",6)</f>
        <v/>
      </c>
      <c r="U369" s="11" t="str">
        <f>IF(ISERROR(FIND("7",tblSalaries[[#This Row],[How many hours of a day you work on Excel]])),"",7)</f>
        <v/>
      </c>
      <c r="V369" s="11" t="str">
        <f>IF(ISERROR(FIND("8",tblSalaries[[#This Row],[How many hours of a day you work on Excel]])),"",8)</f>
        <v/>
      </c>
      <c r="W369" s="11">
        <f>IF(MAX(tblSalaries[[#This Row],[1 hour]:[8 hours]])=0,#N/A,MAX(tblSalaries[[#This Row],[1 hour]:[8 hours]]))</f>
        <v>2</v>
      </c>
      <c r="X369" s="11">
        <f>IF(ISERROR(tblSalaries[[#This Row],[max h]]),1,tblSalaries[[#This Row],[Salary in USD]]/tblSalaries[[#This Row],[max h]]/260)</f>
        <v>16.438076942254678</v>
      </c>
      <c r="Y369" s="11">
        <f>IF(tblSalaries[[#This Row],[Years of Experience]]="",0,"0")</f>
        <v>0</v>
      </c>
      <c r="Z36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69" s="11">
        <f>IF(tblSalaries[[#This Row],[Salary in USD]]&lt;1000,1,0)</f>
        <v>0</v>
      </c>
      <c r="AB369" s="11">
        <f>IF(AND(tblSalaries[[#This Row],[Salary in USD]]&gt;1000,tblSalaries[[#This Row],[Salary in USD]]&lt;2000),1,0)</f>
        <v>0</v>
      </c>
    </row>
    <row r="370" spans="2:28" ht="15" customHeight="1">
      <c r="B370" t="s">
        <v>2373</v>
      </c>
      <c r="C370" s="1">
        <v>41055.077361111114</v>
      </c>
      <c r="D370" s="4">
        <v>41932</v>
      </c>
      <c r="E370">
        <v>41932</v>
      </c>
      <c r="F370" t="s">
        <v>6</v>
      </c>
      <c r="G370">
        <f>tblSalaries[[#This Row],[clean Salary (in local currency)]]*VLOOKUP(tblSalaries[[#This Row],[Currency]],tblXrate[],2,FALSE)</f>
        <v>41932</v>
      </c>
      <c r="H370" t="s">
        <v>283</v>
      </c>
      <c r="I370" t="s">
        <v>52</v>
      </c>
      <c r="J370" t="s">
        <v>15</v>
      </c>
      <c r="K370" t="str">
        <f>VLOOKUP(tblSalaries[[#This Row],[Where do you work]],tblCountries[[Actual]:[Mapping]],2,FALSE)</f>
        <v>USA</v>
      </c>
      <c r="L370" t="s">
        <v>18</v>
      </c>
      <c r="O370" s="10" t="str">
        <f>IF(ISERROR(FIND("1",tblSalaries[[#This Row],[How many hours of a day you work on Excel]])),"",1)</f>
        <v/>
      </c>
      <c r="P370" s="11">
        <f>IF(ISERROR(FIND("2",tblSalaries[[#This Row],[How many hours of a day you work on Excel]])),"",2)</f>
        <v>2</v>
      </c>
      <c r="Q370" s="10">
        <f>IF(ISERROR(FIND("3",tblSalaries[[#This Row],[How many hours of a day you work on Excel]])),"",3)</f>
        <v>3</v>
      </c>
      <c r="R370" s="10" t="str">
        <f>IF(ISERROR(FIND("4",tblSalaries[[#This Row],[How many hours of a day you work on Excel]])),"",4)</f>
        <v/>
      </c>
      <c r="S370" s="10" t="str">
        <f>IF(ISERROR(FIND("5",tblSalaries[[#This Row],[How many hours of a day you work on Excel]])),"",5)</f>
        <v/>
      </c>
      <c r="T370" s="10" t="str">
        <f>IF(ISERROR(FIND("6",tblSalaries[[#This Row],[How many hours of a day you work on Excel]])),"",6)</f>
        <v/>
      </c>
      <c r="U370" s="11" t="str">
        <f>IF(ISERROR(FIND("7",tblSalaries[[#This Row],[How many hours of a day you work on Excel]])),"",7)</f>
        <v/>
      </c>
      <c r="V370" s="11" t="str">
        <f>IF(ISERROR(FIND("8",tblSalaries[[#This Row],[How many hours of a day you work on Excel]])),"",8)</f>
        <v/>
      </c>
      <c r="W370" s="11">
        <f>IF(MAX(tblSalaries[[#This Row],[1 hour]:[8 hours]])=0,#N/A,MAX(tblSalaries[[#This Row],[1 hour]:[8 hours]]))</f>
        <v>3</v>
      </c>
      <c r="X370" s="11">
        <f>IF(ISERROR(tblSalaries[[#This Row],[max h]]),1,tblSalaries[[#This Row],[Salary in USD]]/tblSalaries[[#This Row],[max h]]/260)</f>
        <v>53.758974358974363</v>
      </c>
      <c r="Y370" s="11">
        <f>IF(tblSalaries[[#This Row],[Years of Experience]]="",0,"0")</f>
        <v>0</v>
      </c>
      <c r="Z37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0" s="11">
        <f>IF(tblSalaries[[#This Row],[Salary in USD]]&lt;1000,1,0)</f>
        <v>0</v>
      </c>
      <c r="AB370" s="11">
        <f>IF(AND(tblSalaries[[#This Row],[Salary in USD]]&gt;1000,tblSalaries[[#This Row],[Salary in USD]]&lt;2000),1,0)</f>
        <v>0</v>
      </c>
    </row>
    <row r="371" spans="2:28" ht="15" customHeight="1">
      <c r="B371" t="s">
        <v>2374</v>
      </c>
      <c r="C371" s="1">
        <v>41055.077789351853</v>
      </c>
      <c r="D371" s="4" t="s">
        <v>455</v>
      </c>
      <c r="E371">
        <v>220700</v>
      </c>
      <c r="F371" t="s">
        <v>6</v>
      </c>
      <c r="G371">
        <f>tblSalaries[[#This Row],[clean Salary (in local currency)]]*VLOOKUP(tblSalaries[[#This Row],[Currency]],tblXrate[],2,FALSE)</f>
        <v>220700</v>
      </c>
      <c r="H371" t="s">
        <v>356</v>
      </c>
      <c r="I371" t="s">
        <v>356</v>
      </c>
      <c r="J371" t="s">
        <v>143</v>
      </c>
      <c r="K371" t="str">
        <f>VLOOKUP(tblSalaries[[#This Row],[Where do you work]],tblCountries[[Actual]:[Mapping]],2,FALSE)</f>
        <v>Brazil</v>
      </c>
      <c r="L371" t="s">
        <v>13</v>
      </c>
      <c r="O371" s="10" t="str">
        <f>IF(ISERROR(FIND("1",tblSalaries[[#This Row],[How many hours of a day you work on Excel]])),"",1)</f>
        <v/>
      </c>
      <c r="P371" s="11" t="str">
        <f>IF(ISERROR(FIND("2",tblSalaries[[#This Row],[How many hours of a day you work on Excel]])),"",2)</f>
        <v/>
      </c>
      <c r="Q371" s="10" t="str">
        <f>IF(ISERROR(FIND("3",tblSalaries[[#This Row],[How many hours of a day you work on Excel]])),"",3)</f>
        <v/>
      </c>
      <c r="R371" s="10" t="str">
        <f>IF(ISERROR(FIND("4",tblSalaries[[#This Row],[How many hours of a day you work on Excel]])),"",4)</f>
        <v/>
      </c>
      <c r="S371" s="10" t="str">
        <f>IF(ISERROR(FIND("5",tblSalaries[[#This Row],[How many hours of a day you work on Excel]])),"",5)</f>
        <v/>
      </c>
      <c r="T371" s="10" t="str">
        <f>IF(ISERROR(FIND("6",tblSalaries[[#This Row],[How many hours of a day you work on Excel]])),"",6)</f>
        <v/>
      </c>
      <c r="U371" s="11" t="str">
        <f>IF(ISERROR(FIND("7",tblSalaries[[#This Row],[How many hours of a day you work on Excel]])),"",7)</f>
        <v/>
      </c>
      <c r="V371" s="11">
        <f>IF(ISERROR(FIND("8",tblSalaries[[#This Row],[How many hours of a day you work on Excel]])),"",8)</f>
        <v>8</v>
      </c>
      <c r="W371" s="11">
        <f>IF(MAX(tblSalaries[[#This Row],[1 hour]:[8 hours]])=0,#N/A,MAX(tblSalaries[[#This Row],[1 hour]:[8 hours]]))</f>
        <v>8</v>
      </c>
      <c r="X371" s="11">
        <f>IF(ISERROR(tblSalaries[[#This Row],[max h]]),1,tblSalaries[[#This Row],[Salary in USD]]/tblSalaries[[#This Row],[max h]]/260)</f>
        <v>106.10576923076923</v>
      </c>
      <c r="Y371" s="11">
        <f>IF(tblSalaries[[#This Row],[Years of Experience]]="",0,"0")</f>
        <v>0</v>
      </c>
      <c r="Z37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1" s="11">
        <f>IF(tblSalaries[[#This Row],[Salary in USD]]&lt;1000,1,0)</f>
        <v>0</v>
      </c>
      <c r="AB371" s="11">
        <f>IF(AND(tblSalaries[[#This Row],[Salary in USD]]&gt;1000,tblSalaries[[#This Row],[Salary in USD]]&lt;2000),1,0)</f>
        <v>0</v>
      </c>
    </row>
    <row r="372" spans="2:28" ht="15" customHeight="1">
      <c r="B372" t="s">
        <v>2375</v>
      </c>
      <c r="C372" s="1">
        <v>41055.077824074076</v>
      </c>
      <c r="D372" s="4">
        <v>194000</v>
      </c>
      <c r="E372">
        <v>194000</v>
      </c>
      <c r="F372" t="s">
        <v>6</v>
      </c>
      <c r="G372">
        <f>tblSalaries[[#This Row],[clean Salary (in local currency)]]*VLOOKUP(tblSalaries[[#This Row],[Currency]],tblXrate[],2,FALSE)</f>
        <v>194000</v>
      </c>
      <c r="H372" t="s">
        <v>456</v>
      </c>
      <c r="I372" t="s">
        <v>4001</v>
      </c>
      <c r="J372" t="s">
        <v>15</v>
      </c>
      <c r="K372" t="str">
        <f>VLOOKUP(tblSalaries[[#This Row],[Where do you work]],tblCountries[[Actual]:[Mapping]],2,FALSE)</f>
        <v>USA</v>
      </c>
      <c r="L372" t="s">
        <v>18</v>
      </c>
      <c r="O372" s="10" t="str">
        <f>IF(ISERROR(FIND("1",tblSalaries[[#This Row],[How many hours of a day you work on Excel]])),"",1)</f>
        <v/>
      </c>
      <c r="P372" s="11">
        <f>IF(ISERROR(FIND("2",tblSalaries[[#This Row],[How many hours of a day you work on Excel]])),"",2)</f>
        <v>2</v>
      </c>
      <c r="Q372" s="10">
        <f>IF(ISERROR(FIND("3",tblSalaries[[#This Row],[How many hours of a day you work on Excel]])),"",3)</f>
        <v>3</v>
      </c>
      <c r="R372" s="10" t="str">
        <f>IF(ISERROR(FIND("4",tblSalaries[[#This Row],[How many hours of a day you work on Excel]])),"",4)</f>
        <v/>
      </c>
      <c r="S372" s="10" t="str">
        <f>IF(ISERROR(FIND("5",tblSalaries[[#This Row],[How many hours of a day you work on Excel]])),"",5)</f>
        <v/>
      </c>
      <c r="T372" s="10" t="str">
        <f>IF(ISERROR(FIND("6",tblSalaries[[#This Row],[How many hours of a day you work on Excel]])),"",6)</f>
        <v/>
      </c>
      <c r="U372" s="11" t="str">
        <f>IF(ISERROR(FIND("7",tblSalaries[[#This Row],[How many hours of a day you work on Excel]])),"",7)</f>
        <v/>
      </c>
      <c r="V372" s="11" t="str">
        <f>IF(ISERROR(FIND("8",tblSalaries[[#This Row],[How many hours of a day you work on Excel]])),"",8)</f>
        <v/>
      </c>
      <c r="W372" s="11">
        <f>IF(MAX(tblSalaries[[#This Row],[1 hour]:[8 hours]])=0,#N/A,MAX(tblSalaries[[#This Row],[1 hour]:[8 hours]]))</f>
        <v>3</v>
      </c>
      <c r="X372" s="11">
        <f>IF(ISERROR(tblSalaries[[#This Row],[max h]]),1,tblSalaries[[#This Row],[Salary in USD]]/tblSalaries[[#This Row],[max h]]/260)</f>
        <v>248.7179487179487</v>
      </c>
      <c r="Y372" s="11">
        <f>IF(tblSalaries[[#This Row],[Years of Experience]]="",0,"0")</f>
        <v>0</v>
      </c>
      <c r="Z37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2" s="11">
        <f>IF(tblSalaries[[#This Row],[Salary in USD]]&lt;1000,1,0)</f>
        <v>0</v>
      </c>
      <c r="AB372" s="11">
        <f>IF(AND(tblSalaries[[#This Row],[Salary in USD]]&gt;1000,tblSalaries[[#This Row],[Salary in USD]]&lt;2000),1,0)</f>
        <v>0</v>
      </c>
    </row>
    <row r="373" spans="2:28" ht="15" customHeight="1">
      <c r="B373" t="s">
        <v>2376</v>
      </c>
      <c r="C373" s="1">
        <v>41055.07949074074</v>
      </c>
      <c r="D373" s="4">
        <v>9000000</v>
      </c>
      <c r="E373">
        <v>9000000</v>
      </c>
      <c r="F373" t="s">
        <v>40</v>
      </c>
      <c r="G373">
        <f>tblSalaries[[#This Row],[clean Salary (in local currency)]]*VLOOKUP(tblSalaries[[#This Row],[Currency]],tblXrate[],2,FALSE)</f>
        <v>160271.25018698312</v>
      </c>
      <c r="H373" t="s">
        <v>14</v>
      </c>
      <c r="I373" t="s">
        <v>20</v>
      </c>
      <c r="J373" t="s">
        <v>8</v>
      </c>
      <c r="K373" t="str">
        <f>VLOOKUP(tblSalaries[[#This Row],[Where do you work]],tblCountries[[Actual]:[Mapping]],2,FALSE)</f>
        <v>India</v>
      </c>
      <c r="L373" t="s">
        <v>9</v>
      </c>
      <c r="O373" s="10" t="str">
        <f>IF(ISERROR(FIND("1",tblSalaries[[#This Row],[How many hours of a day you work on Excel]])),"",1)</f>
        <v/>
      </c>
      <c r="P373" s="11" t="str">
        <f>IF(ISERROR(FIND("2",tblSalaries[[#This Row],[How many hours of a day you work on Excel]])),"",2)</f>
        <v/>
      </c>
      <c r="Q373" s="10" t="str">
        <f>IF(ISERROR(FIND("3",tblSalaries[[#This Row],[How many hours of a day you work on Excel]])),"",3)</f>
        <v/>
      </c>
      <c r="R373" s="10">
        <f>IF(ISERROR(FIND("4",tblSalaries[[#This Row],[How many hours of a day you work on Excel]])),"",4)</f>
        <v>4</v>
      </c>
      <c r="S373" s="10" t="str">
        <f>IF(ISERROR(FIND("5",tblSalaries[[#This Row],[How many hours of a day you work on Excel]])),"",5)</f>
        <v/>
      </c>
      <c r="T373" s="10">
        <f>IF(ISERROR(FIND("6",tblSalaries[[#This Row],[How many hours of a day you work on Excel]])),"",6)</f>
        <v>6</v>
      </c>
      <c r="U373" s="11" t="str">
        <f>IF(ISERROR(FIND("7",tblSalaries[[#This Row],[How many hours of a day you work on Excel]])),"",7)</f>
        <v/>
      </c>
      <c r="V373" s="11" t="str">
        <f>IF(ISERROR(FIND("8",tblSalaries[[#This Row],[How many hours of a day you work on Excel]])),"",8)</f>
        <v/>
      </c>
      <c r="W373" s="11">
        <f>IF(MAX(tblSalaries[[#This Row],[1 hour]:[8 hours]])=0,#N/A,MAX(tblSalaries[[#This Row],[1 hour]:[8 hours]]))</f>
        <v>6</v>
      </c>
      <c r="X373" s="11">
        <f>IF(ISERROR(tblSalaries[[#This Row],[max h]]),1,tblSalaries[[#This Row],[Salary in USD]]/tblSalaries[[#This Row],[max h]]/260)</f>
        <v>102.73798088909174</v>
      </c>
      <c r="Y373" s="11">
        <f>IF(tblSalaries[[#This Row],[Years of Experience]]="",0,"0")</f>
        <v>0</v>
      </c>
      <c r="Z37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3" s="11">
        <f>IF(tblSalaries[[#This Row],[Salary in USD]]&lt;1000,1,0)</f>
        <v>0</v>
      </c>
      <c r="AB373" s="11">
        <f>IF(AND(tblSalaries[[#This Row],[Salary in USD]]&gt;1000,tblSalaries[[#This Row],[Salary in USD]]&lt;2000),1,0)</f>
        <v>0</v>
      </c>
    </row>
    <row r="374" spans="2:28" ht="15" customHeight="1">
      <c r="B374" t="s">
        <v>2377</v>
      </c>
      <c r="C374" s="1">
        <v>41055.079710648148</v>
      </c>
      <c r="D374" s="4" t="s">
        <v>457</v>
      </c>
      <c r="E374">
        <v>500000</v>
      </c>
      <c r="F374" t="s">
        <v>40</v>
      </c>
      <c r="G374">
        <f>tblSalaries[[#This Row],[clean Salary (in local currency)]]*VLOOKUP(tblSalaries[[#This Row],[Currency]],tblXrate[],2,FALSE)</f>
        <v>8903.9583437212841</v>
      </c>
      <c r="H374" t="s">
        <v>458</v>
      </c>
      <c r="I374" t="s">
        <v>52</v>
      </c>
      <c r="J374" t="s">
        <v>8</v>
      </c>
      <c r="K374" t="str">
        <f>VLOOKUP(tblSalaries[[#This Row],[Where do you work]],tblCountries[[Actual]:[Mapping]],2,FALSE)</f>
        <v>India</v>
      </c>
      <c r="L374" t="s">
        <v>18</v>
      </c>
      <c r="O374" s="10" t="str">
        <f>IF(ISERROR(FIND("1",tblSalaries[[#This Row],[How many hours of a day you work on Excel]])),"",1)</f>
        <v/>
      </c>
      <c r="P374" s="11">
        <f>IF(ISERROR(FIND("2",tblSalaries[[#This Row],[How many hours of a day you work on Excel]])),"",2)</f>
        <v>2</v>
      </c>
      <c r="Q374" s="10">
        <f>IF(ISERROR(FIND("3",tblSalaries[[#This Row],[How many hours of a day you work on Excel]])),"",3)</f>
        <v>3</v>
      </c>
      <c r="R374" s="10" t="str">
        <f>IF(ISERROR(FIND("4",tblSalaries[[#This Row],[How many hours of a day you work on Excel]])),"",4)</f>
        <v/>
      </c>
      <c r="S374" s="10" t="str">
        <f>IF(ISERROR(FIND("5",tblSalaries[[#This Row],[How many hours of a day you work on Excel]])),"",5)</f>
        <v/>
      </c>
      <c r="T374" s="10" t="str">
        <f>IF(ISERROR(FIND("6",tblSalaries[[#This Row],[How many hours of a day you work on Excel]])),"",6)</f>
        <v/>
      </c>
      <c r="U374" s="11" t="str">
        <f>IF(ISERROR(FIND("7",tblSalaries[[#This Row],[How many hours of a day you work on Excel]])),"",7)</f>
        <v/>
      </c>
      <c r="V374" s="11" t="str">
        <f>IF(ISERROR(FIND("8",tblSalaries[[#This Row],[How many hours of a day you work on Excel]])),"",8)</f>
        <v/>
      </c>
      <c r="W374" s="11">
        <f>IF(MAX(tblSalaries[[#This Row],[1 hour]:[8 hours]])=0,#N/A,MAX(tblSalaries[[#This Row],[1 hour]:[8 hours]]))</f>
        <v>3</v>
      </c>
      <c r="X374" s="11">
        <f>IF(ISERROR(tblSalaries[[#This Row],[max h]]),1,tblSalaries[[#This Row],[Salary in USD]]/tblSalaries[[#This Row],[max h]]/260)</f>
        <v>11.415331209899081</v>
      </c>
      <c r="Y374" s="11">
        <f>IF(tblSalaries[[#This Row],[Years of Experience]]="",0,"0")</f>
        <v>0</v>
      </c>
      <c r="Z37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4" s="11">
        <f>IF(tblSalaries[[#This Row],[Salary in USD]]&lt;1000,1,0)</f>
        <v>0</v>
      </c>
      <c r="AB374" s="11">
        <f>IF(AND(tblSalaries[[#This Row],[Salary in USD]]&gt;1000,tblSalaries[[#This Row],[Salary in USD]]&lt;2000),1,0)</f>
        <v>0</v>
      </c>
    </row>
    <row r="375" spans="2:28" ht="15" customHeight="1">
      <c r="B375" t="s">
        <v>2378</v>
      </c>
      <c r="C375" s="1">
        <v>41055.081516203703</v>
      </c>
      <c r="D375" s="4">
        <v>80000</v>
      </c>
      <c r="E375">
        <v>80000</v>
      </c>
      <c r="F375" t="s">
        <v>86</v>
      </c>
      <c r="G375">
        <f>tblSalaries[[#This Row],[clean Salary (in local currency)]]*VLOOKUP(tblSalaries[[#This Row],[Currency]],tblXrate[],2,FALSE)</f>
        <v>78668.921842426149</v>
      </c>
      <c r="H375" t="s">
        <v>459</v>
      </c>
      <c r="I375" t="s">
        <v>20</v>
      </c>
      <c r="J375" t="s">
        <v>88</v>
      </c>
      <c r="K375" t="str">
        <f>VLOOKUP(tblSalaries[[#This Row],[Where do you work]],tblCountries[[Actual]:[Mapping]],2,FALSE)</f>
        <v>Canada</v>
      </c>
      <c r="L375" t="s">
        <v>9</v>
      </c>
      <c r="O375" s="10" t="str">
        <f>IF(ISERROR(FIND("1",tblSalaries[[#This Row],[How many hours of a day you work on Excel]])),"",1)</f>
        <v/>
      </c>
      <c r="P375" s="11" t="str">
        <f>IF(ISERROR(FIND("2",tblSalaries[[#This Row],[How many hours of a day you work on Excel]])),"",2)</f>
        <v/>
      </c>
      <c r="Q375" s="10" t="str">
        <f>IF(ISERROR(FIND("3",tblSalaries[[#This Row],[How many hours of a day you work on Excel]])),"",3)</f>
        <v/>
      </c>
      <c r="R375" s="10">
        <f>IF(ISERROR(FIND("4",tblSalaries[[#This Row],[How many hours of a day you work on Excel]])),"",4)</f>
        <v>4</v>
      </c>
      <c r="S375" s="10" t="str">
        <f>IF(ISERROR(FIND("5",tblSalaries[[#This Row],[How many hours of a day you work on Excel]])),"",5)</f>
        <v/>
      </c>
      <c r="T375" s="10">
        <f>IF(ISERROR(FIND("6",tblSalaries[[#This Row],[How many hours of a day you work on Excel]])),"",6)</f>
        <v>6</v>
      </c>
      <c r="U375" s="11" t="str">
        <f>IF(ISERROR(FIND("7",tblSalaries[[#This Row],[How many hours of a day you work on Excel]])),"",7)</f>
        <v/>
      </c>
      <c r="V375" s="11" t="str">
        <f>IF(ISERROR(FIND("8",tblSalaries[[#This Row],[How many hours of a day you work on Excel]])),"",8)</f>
        <v/>
      </c>
      <c r="W375" s="11">
        <f>IF(MAX(tblSalaries[[#This Row],[1 hour]:[8 hours]])=0,#N/A,MAX(tblSalaries[[#This Row],[1 hour]:[8 hours]]))</f>
        <v>6</v>
      </c>
      <c r="X375" s="11">
        <f>IF(ISERROR(tblSalaries[[#This Row],[max h]]),1,tblSalaries[[#This Row],[Salary in USD]]/tblSalaries[[#This Row],[max h]]/260)</f>
        <v>50.428796052837278</v>
      </c>
      <c r="Y375" s="11">
        <f>IF(tblSalaries[[#This Row],[Years of Experience]]="",0,"0")</f>
        <v>0</v>
      </c>
      <c r="Z37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5" s="11">
        <f>IF(tblSalaries[[#This Row],[Salary in USD]]&lt;1000,1,0)</f>
        <v>0</v>
      </c>
      <c r="AB375" s="11">
        <f>IF(AND(tblSalaries[[#This Row],[Salary in USD]]&gt;1000,tblSalaries[[#This Row],[Salary in USD]]&lt;2000),1,0)</f>
        <v>0</v>
      </c>
    </row>
    <row r="376" spans="2:28" ht="15" customHeight="1">
      <c r="B376" t="s">
        <v>2379</v>
      </c>
      <c r="C376" s="1">
        <v>41055.081712962965</v>
      </c>
      <c r="D376" s="4">
        <v>1500</v>
      </c>
      <c r="E376">
        <v>18000</v>
      </c>
      <c r="F376" t="s">
        <v>22</v>
      </c>
      <c r="G376">
        <f>tblSalaries[[#This Row],[clean Salary (in local currency)]]*VLOOKUP(tblSalaries[[#This Row],[Currency]],tblXrate[],2,FALSE)</f>
        <v>22867.189901848938</v>
      </c>
      <c r="H376" t="s">
        <v>460</v>
      </c>
      <c r="I376" t="s">
        <v>52</v>
      </c>
      <c r="J376" t="s">
        <v>30</v>
      </c>
      <c r="K376" t="str">
        <f>VLOOKUP(tblSalaries[[#This Row],[Where do you work]],tblCountries[[Actual]:[Mapping]],2,FALSE)</f>
        <v>Portugal</v>
      </c>
      <c r="L376" t="s">
        <v>18</v>
      </c>
      <c r="O376" s="10" t="str">
        <f>IF(ISERROR(FIND("1",tblSalaries[[#This Row],[How many hours of a day you work on Excel]])),"",1)</f>
        <v/>
      </c>
      <c r="P376" s="11">
        <f>IF(ISERROR(FIND("2",tblSalaries[[#This Row],[How many hours of a day you work on Excel]])),"",2)</f>
        <v>2</v>
      </c>
      <c r="Q376" s="10">
        <f>IF(ISERROR(FIND("3",tblSalaries[[#This Row],[How many hours of a day you work on Excel]])),"",3)</f>
        <v>3</v>
      </c>
      <c r="R376" s="10" t="str">
        <f>IF(ISERROR(FIND("4",tblSalaries[[#This Row],[How many hours of a day you work on Excel]])),"",4)</f>
        <v/>
      </c>
      <c r="S376" s="10" t="str">
        <f>IF(ISERROR(FIND("5",tblSalaries[[#This Row],[How many hours of a day you work on Excel]])),"",5)</f>
        <v/>
      </c>
      <c r="T376" s="10" t="str">
        <f>IF(ISERROR(FIND("6",tblSalaries[[#This Row],[How many hours of a day you work on Excel]])),"",6)</f>
        <v/>
      </c>
      <c r="U376" s="11" t="str">
        <f>IF(ISERROR(FIND("7",tblSalaries[[#This Row],[How many hours of a day you work on Excel]])),"",7)</f>
        <v/>
      </c>
      <c r="V376" s="11" t="str">
        <f>IF(ISERROR(FIND("8",tblSalaries[[#This Row],[How many hours of a day you work on Excel]])),"",8)</f>
        <v/>
      </c>
      <c r="W376" s="11">
        <f>IF(MAX(tblSalaries[[#This Row],[1 hour]:[8 hours]])=0,#N/A,MAX(tblSalaries[[#This Row],[1 hour]:[8 hours]]))</f>
        <v>3</v>
      </c>
      <c r="X376" s="11">
        <f>IF(ISERROR(tblSalaries[[#This Row],[max h]]),1,tblSalaries[[#This Row],[Salary in USD]]/tblSalaries[[#This Row],[max h]]/260)</f>
        <v>29.316910130575565</v>
      </c>
      <c r="Y376" s="11">
        <f>IF(tblSalaries[[#This Row],[Years of Experience]]="",0,"0")</f>
        <v>0</v>
      </c>
      <c r="Z37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6" s="11">
        <f>IF(tblSalaries[[#This Row],[Salary in USD]]&lt;1000,1,0)</f>
        <v>0</v>
      </c>
      <c r="AB376" s="11">
        <f>IF(AND(tblSalaries[[#This Row],[Salary in USD]]&gt;1000,tblSalaries[[#This Row],[Salary in USD]]&lt;2000),1,0)</f>
        <v>0</v>
      </c>
    </row>
    <row r="377" spans="2:28" ht="15" customHeight="1">
      <c r="B377" t="s">
        <v>2380</v>
      </c>
      <c r="C377" s="1">
        <v>41055.08216435185</v>
      </c>
      <c r="D377" s="4" t="s">
        <v>330</v>
      </c>
      <c r="E377">
        <v>60000</v>
      </c>
      <c r="F377" t="s">
        <v>69</v>
      </c>
      <c r="G377">
        <f>tblSalaries[[#This Row],[clean Salary (in local currency)]]*VLOOKUP(tblSalaries[[#This Row],[Currency]],tblXrate[],2,FALSE)</f>
        <v>94570.696324037053</v>
      </c>
      <c r="H377" t="s">
        <v>461</v>
      </c>
      <c r="I377" t="s">
        <v>4001</v>
      </c>
      <c r="J377" t="s">
        <v>71</v>
      </c>
      <c r="K377" t="str">
        <f>VLOOKUP(tblSalaries[[#This Row],[Where do you work]],tblCountries[[Actual]:[Mapping]],2,FALSE)</f>
        <v>UK</v>
      </c>
      <c r="L377" t="s">
        <v>18</v>
      </c>
      <c r="O377" s="10" t="str">
        <f>IF(ISERROR(FIND("1",tblSalaries[[#This Row],[How many hours of a day you work on Excel]])),"",1)</f>
        <v/>
      </c>
      <c r="P377" s="11">
        <f>IF(ISERROR(FIND("2",tblSalaries[[#This Row],[How many hours of a day you work on Excel]])),"",2)</f>
        <v>2</v>
      </c>
      <c r="Q377" s="10">
        <f>IF(ISERROR(FIND("3",tblSalaries[[#This Row],[How many hours of a day you work on Excel]])),"",3)</f>
        <v>3</v>
      </c>
      <c r="R377" s="10" t="str">
        <f>IF(ISERROR(FIND("4",tblSalaries[[#This Row],[How many hours of a day you work on Excel]])),"",4)</f>
        <v/>
      </c>
      <c r="S377" s="10" t="str">
        <f>IF(ISERROR(FIND("5",tblSalaries[[#This Row],[How many hours of a day you work on Excel]])),"",5)</f>
        <v/>
      </c>
      <c r="T377" s="10" t="str">
        <f>IF(ISERROR(FIND("6",tblSalaries[[#This Row],[How many hours of a day you work on Excel]])),"",6)</f>
        <v/>
      </c>
      <c r="U377" s="11" t="str">
        <f>IF(ISERROR(FIND("7",tblSalaries[[#This Row],[How many hours of a day you work on Excel]])),"",7)</f>
        <v/>
      </c>
      <c r="V377" s="11" t="str">
        <f>IF(ISERROR(FIND("8",tblSalaries[[#This Row],[How many hours of a day you work on Excel]])),"",8)</f>
        <v/>
      </c>
      <c r="W377" s="11">
        <f>IF(MAX(tblSalaries[[#This Row],[1 hour]:[8 hours]])=0,#N/A,MAX(tblSalaries[[#This Row],[1 hour]:[8 hours]]))</f>
        <v>3</v>
      </c>
      <c r="X377" s="11">
        <f>IF(ISERROR(tblSalaries[[#This Row],[max h]]),1,tblSalaries[[#This Row],[Salary in USD]]/tblSalaries[[#This Row],[max h]]/260)</f>
        <v>121.24448246671416</v>
      </c>
      <c r="Y377" s="11">
        <f>IF(tblSalaries[[#This Row],[Years of Experience]]="",0,"0")</f>
        <v>0</v>
      </c>
      <c r="Z37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7" s="11">
        <f>IF(tblSalaries[[#This Row],[Salary in USD]]&lt;1000,1,0)</f>
        <v>0</v>
      </c>
      <c r="AB377" s="11">
        <f>IF(AND(tblSalaries[[#This Row],[Salary in USD]]&gt;1000,tblSalaries[[#This Row],[Salary in USD]]&lt;2000),1,0)</f>
        <v>0</v>
      </c>
    </row>
    <row r="378" spans="2:28" ht="15" customHeight="1">
      <c r="B378" t="s">
        <v>2381</v>
      </c>
      <c r="C378" s="1">
        <v>41055.082430555558</v>
      </c>
      <c r="D378" s="4">
        <v>95000</v>
      </c>
      <c r="E378">
        <v>95000</v>
      </c>
      <c r="F378" t="s">
        <v>6</v>
      </c>
      <c r="G378">
        <f>tblSalaries[[#This Row],[clean Salary (in local currency)]]*VLOOKUP(tblSalaries[[#This Row],[Currency]],tblXrate[],2,FALSE)</f>
        <v>95000</v>
      </c>
      <c r="H378" t="s">
        <v>424</v>
      </c>
      <c r="I378" t="s">
        <v>20</v>
      </c>
      <c r="J378" t="s">
        <v>15</v>
      </c>
      <c r="K378" t="str">
        <f>VLOOKUP(tblSalaries[[#This Row],[Where do you work]],tblCountries[[Actual]:[Mapping]],2,FALSE)</f>
        <v>USA</v>
      </c>
      <c r="L378" t="s">
        <v>13</v>
      </c>
      <c r="O378" s="10" t="str">
        <f>IF(ISERROR(FIND("1",tblSalaries[[#This Row],[How many hours of a day you work on Excel]])),"",1)</f>
        <v/>
      </c>
      <c r="P378" s="11" t="str">
        <f>IF(ISERROR(FIND("2",tblSalaries[[#This Row],[How many hours of a day you work on Excel]])),"",2)</f>
        <v/>
      </c>
      <c r="Q378" s="10" t="str">
        <f>IF(ISERROR(FIND("3",tblSalaries[[#This Row],[How many hours of a day you work on Excel]])),"",3)</f>
        <v/>
      </c>
      <c r="R378" s="10" t="str">
        <f>IF(ISERROR(FIND("4",tblSalaries[[#This Row],[How many hours of a day you work on Excel]])),"",4)</f>
        <v/>
      </c>
      <c r="S378" s="10" t="str">
        <f>IF(ISERROR(FIND("5",tblSalaries[[#This Row],[How many hours of a day you work on Excel]])),"",5)</f>
        <v/>
      </c>
      <c r="T378" s="10" t="str">
        <f>IF(ISERROR(FIND("6",tblSalaries[[#This Row],[How many hours of a day you work on Excel]])),"",6)</f>
        <v/>
      </c>
      <c r="U378" s="11" t="str">
        <f>IF(ISERROR(FIND("7",tblSalaries[[#This Row],[How many hours of a day you work on Excel]])),"",7)</f>
        <v/>
      </c>
      <c r="V378" s="11">
        <f>IF(ISERROR(FIND("8",tblSalaries[[#This Row],[How many hours of a day you work on Excel]])),"",8)</f>
        <v>8</v>
      </c>
      <c r="W378" s="11">
        <f>IF(MAX(tblSalaries[[#This Row],[1 hour]:[8 hours]])=0,#N/A,MAX(tblSalaries[[#This Row],[1 hour]:[8 hours]]))</f>
        <v>8</v>
      </c>
      <c r="X378" s="11">
        <f>IF(ISERROR(tblSalaries[[#This Row],[max h]]),1,tblSalaries[[#This Row],[Salary in USD]]/tblSalaries[[#This Row],[max h]]/260)</f>
        <v>45.67307692307692</v>
      </c>
      <c r="Y378" s="11">
        <f>IF(tblSalaries[[#This Row],[Years of Experience]]="",0,"0")</f>
        <v>0</v>
      </c>
      <c r="Z37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8" s="11">
        <f>IF(tblSalaries[[#This Row],[Salary in USD]]&lt;1000,1,0)</f>
        <v>0</v>
      </c>
      <c r="AB378" s="11">
        <f>IF(AND(tblSalaries[[#This Row],[Salary in USD]]&gt;1000,tblSalaries[[#This Row],[Salary in USD]]&lt;2000),1,0)</f>
        <v>0</v>
      </c>
    </row>
    <row r="379" spans="2:28" ht="15" customHeight="1">
      <c r="B379" t="s">
        <v>2382</v>
      </c>
      <c r="C379" s="1">
        <v>41055.082881944443</v>
      </c>
      <c r="D379" s="4" t="s">
        <v>462</v>
      </c>
      <c r="E379">
        <v>540000</v>
      </c>
      <c r="F379" t="s">
        <v>40</v>
      </c>
      <c r="G379">
        <f>tblSalaries[[#This Row],[clean Salary (in local currency)]]*VLOOKUP(tblSalaries[[#This Row],[Currency]],tblXrate[],2,FALSE)</f>
        <v>9616.275011218986</v>
      </c>
      <c r="H379" t="s">
        <v>463</v>
      </c>
      <c r="I379" t="s">
        <v>279</v>
      </c>
      <c r="J379" t="s">
        <v>8</v>
      </c>
      <c r="K379" t="str">
        <f>VLOOKUP(tblSalaries[[#This Row],[Where do you work]],tblCountries[[Actual]:[Mapping]],2,FALSE)</f>
        <v>India</v>
      </c>
      <c r="L379" t="s">
        <v>9</v>
      </c>
      <c r="O379" s="10" t="str">
        <f>IF(ISERROR(FIND("1",tblSalaries[[#This Row],[How many hours of a day you work on Excel]])),"",1)</f>
        <v/>
      </c>
      <c r="P379" s="11" t="str">
        <f>IF(ISERROR(FIND("2",tblSalaries[[#This Row],[How many hours of a day you work on Excel]])),"",2)</f>
        <v/>
      </c>
      <c r="Q379" s="10" t="str">
        <f>IF(ISERROR(FIND("3",tblSalaries[[#This Row],[How many hours of a day you work on Excel]])),"",3)</f>
        <v/>
      </c>
      <c r="R379" s="10">
        <f>IF(ISERROR(FIND("4",tblSalaries[[#This Row],[How many hours of a day you work on Excel]])),"",4)</f>
        <v>4</v>
      </c>
      <c r="S379" s="10" t="str">
        <f>IF(ISERROR(FIND("5",tblSalaries[[#This Row],[How many hours of a day you work on Excel]])),"",5)</f>
        <v/>
      </c>
      <c r="T379" s="10">
        <f>IF(ISERROR(FIND("6",tblSalaries[[#This Row],[How many hours of a day you work on Excel]])),"",6)</f>
        <v>6</v>
      </c>
      <c r="U379" s="11" t="str">
        <f>IF(ISERROR(FIND("7",tblSalaries[[#This Row],[How many hours of a day you work on Excel]])),"",7)</f>
        <v/>
      </c>
      <c r="V379" s="11" t="str">
        <f>IF(ISERROR(FIND("8",tblSalaries[[#This Row],[How many hours of a day you work on Excel]])),"",8)</f>
        <v/>
      </c>
      <c r="W379" s="11">
        <f>IF(MAX(tblSalaries[[#This Row],[1 hour]:[8 hours]])=0,#N/A,MAX(tblSalaries[[#This Row],[1 hour]:[8 hours]]))</f>
        <v>6</v>
      </c>
      <c r="X379" s="11">
        <f>IF(ISERROR(tblSalaries[[#This Row],[max h]]),1,tblSalaries[[#This Row],[Salary in USD]]/tblSalaries[[#This Row],[max h]]/260)</f>
        <v>6.164278853345504</v>
      </c>
      <c r="Y379" s="11">
        <f>IF(tblSalaries[[#This Row],[Years of Experience]]="",0,"0")</f>
        <v>0</v>
      </c>
      <c r="Z37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79" s="11">
        <f>IF(tblSalaries[[#This Row],[Salary in USD]]&lt;1000,1,0)</f>
        <v>0</v>
      </c>
      <c r="AB379" s="11">
        <f>IF(AND(tblSalaries[[#This Row],[Salary in USD]]&gt;1000,tblSalaries[[#This Row],[Salary in USD]]&lt;2000),1,0)</f>
        <v>0</v>
      </c>
    </row>
    <row r="380" spans="2:28" ht="15" customHeight="1">
      <c r="B380" t="s">
        <v>2383</v>
      </c>
      <c r="C380" s="1">
        <v>41055.083101851851</v>
      </c>
      <c r="D380" s="4">
        <v>48000</v>
      </c>
      <c r="E380">
        <v>48000</v>
      </c>
      <c r="F380" t="s">
        <v>6</v>
      </c>
      <c r="G380">
        <f>tblSalaries[[#This Row],[clean Salary (in local currency)]]*VLOOKUP(tblSalaries[[#This Row],[Currency]],tblXrate[],2,FALSE)</f>
        <v>48000</v>
      </c>
      <c r="H380" t="s">
        <v>464</v>
      </c>
      <c r="I380" t="s">
        <v>20</v>
      </c>
      <c r="J380" t="s">
        <v>15</v>
      </c>
      <c r="K380" t="str">
        <f>VLOOKUP(tblSalaries[[#This Row],[Where do you work]],tblCountries[[Actual]:[Mapping]],2,FALSE)</f>
        <v>USA</v>
      </c>
      <c r="L380" t="s">
        <v>25</v>
      </c>
      <c r="O380" s="10">
        <f>IF(ISERROR(FIND("1",tblSalaries[[#This Row],[How many hours of a day you work on Excel]])),"",1)</f>
        <v>1</v>
      </c>
      <c r="P380" s="11">
        <f>IF(ISERROR(FIND("2",tblSalaries[[#This Row],[How many hours of a day you work on Excel]])),"",2)</f>
        <v>2</v>
      </c>
      <c r="Q380" s="10" t="str">
        <f>IF(ISERROR(FIND("3",tblSalaries[[#This Row],[How many hours of a day you work on Excel]])),"",3)</f>
        <v/>
      </c>
      <c r="R380" s="10" t="str">
        <f>IF(ISERROR(FIND("4",tblSalaries[[#This Row],[How many hours of a day you work on Excel]])),"",4)</f>
        <v/>
      </c>
      <c r="S380" s="10" t="str">
        <f>IF(ISERROR(FIND("5",tblSalaries[[#This Row],[How many hours of a day you work on Excel]])),"",5)</f>
        <v/>
      </c>
      <c r="T380" s="10" t="str">
        <f>IF(ISERROR(FIND("6",tblSalaries[[#This Row],[How many hours of a day you work on Excel]])),"",6)</f>
        <v/>
      </c>
      <c r="U380" s="11" t="str">
        <f>IF(ISERROR(FIND("7",tblSalaries[[#This Row],[How many hours of a day you work on Excel]])),"",7)</f>
        <v/>
      </c>
      <c r="V380" s="11" t="str">
        <f>IF(ISERROR(FIND("8",tblSalaries[[#This Row],[How many hours of a day you work on Excel]])),"",8)</f>
        <v/>
      </c>
      <c r="W380" s="11">
        <f>IF(MAX(tblSalaries[[#This Row],[1 hour]:[8 hours]])=0,#N/A,MAX(tblSalaries[[#This Row],[1 hour]:[8 hours]]))</f>
        <v>2</v>
      </c>
      <c r="X380" s="11">
        <f>IF(ISERROR(tblSalaries[[#This Row],[max h]]),1,tblSalaries[[#This Row],[Salary in USD]]/tblSalaries[[#This Row],[max h]]/260)</f>
        <v>92.307692307692307</v>
      </c>
      <c r="Y380" s="11">
        <f>IF(tblSalaries[[#This Row],[Years of Experience]]="",0,"0")</f>
        <v>0</v>
      </c>
      <c r="Z38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0" s="11">
        <f>IF(tblSalaries[[#This Row],[Salary in USD]]&lt;1000,1,0)</f>
        <v>0</v>
      </c>
      <c r="AB380" s="11">
        <f>IF(AND(tblSalaries[[#This Row],[Salary in USD]]&gt;1000,tblSalaries[[#This Row],[Salary in USD]]&lt;2000),1,0)</f>
        <v>0</v>
      </c>
    </row>
    <row r="381" spans="2:28" ht="15" customHeight="1">
      <c r="B381" t="s">
        <v>2384</v>
      </c>
      <c r="C381" s="1">
        <v>41055.08315972222</v>
      </c>
      <c r="D381" s="4" t="s">
        <v>465</v>
      </c>
      <c r="E381">
        <v>46000</v>
      </c>
      <c r="F381" t="s">
        <v>6</v>
      </c>
      <c r="G381">
        <f>tblSalaries[[#This Row],[clean Salary (in local currency)]]*VLOOKUP(tblSalaries[[#This Row],[Currency]],tblXrate[],2,FALSE)</f>
        <v>46000</v>
      </c>
      <c r="H381" t="s">
        <v>466</v>
      </c>
      <c r="I381" t="s">
        <v>20</v>
      </c>
      <c r="J381" t="s">
        <v>15</v>
      </c>
      <c r="K381" t="str">
        <f>VLOOKUP(tblSalaries[[#This Row],[Where do you work]],tblCountries[[Actual]:[Mapping]],2,FALSE)</f>
        <v>USA</v>
      </c>
      <c r="L381" t="s">
        <v>9</v>
      </c>
      <c r="O381" s="10" t="str">
        <f>IF(ISERROR(FIND("1",tblSalaries[[#This Row],[How many hours of a day you work on Excel]])),"",1)</f>
        <v/>
      </c>
      <c r="P381" s="11" t="str">
        <f>IF(ISERROR(FIND("2",tblSalaries[[#This Row],[How many hours of a day you work on Excel]])),"",2)</f>
        <v/>
      </c>
      <c r="Q381" s="10" t="str">
        <f>IF(ISERROR(FIND("3",tblSalaries[[#This Row],[How many hours of a day you work on Excel]])),"",3)</f>
        <v/>
      </c>
      <c r="R381" s="10">
        <f>IF(ISERROR(FIND("4",tblSalaries[[#This Row],[How many hours of a day you work on Excel]])),"",4)</f>
        <v>4</v>
      </c>
      <c r="S381" s="10" t="str">
        <f>IF(ISERROR(FIND("5",tblSalaries[[#This Row],[How many hours of a day you work on Excel]])),"",5)</f>
        <v/>
      </c>
      <c r="T381" s="10">
        <f>IF(ISERROR(FIND("6",tblSalaries[[#This Row],[How many hours of a day you work on Excel]])),"",6)</f>
        <v>6</v>
      </c>
      <c r="U381" s="11" t="str">
        <f>IF(ISERROR(FIND("7",tblSalaries[[#This Row],[How many hours of a day you work on Excel]])),"",7)</f>
        <v/>
      </c>
      <c r="V381" s="11" t="str">
        <f>IF(ISERROR(FIND("8",tblSalaries[[#This Row],[How many hours of a day you work on Excel]])),"",8)</f>
        <v/>
      </c>
      <c r="W381" s="11">
        <f>IF(MAX(tblSalaries[[#This Row],[1 hour]:[8 hours]])=0,#N/A,MAX(tblSalaries[[#This Row],[1 hour]:[8 hours]]))</f>
        <v>6</v>
      </c>
      <c r="X381" s="11">
        <f>IF(ISERROR(tblSalaries[[#This Row],[max h]]),1,tblSalaries[[#This Row],[Salary in USD]]/tblSalaries[[#This Row],[max h]]/260)</f>
        <v>29.487179487179489</v>
      </c>
      <c r="Y381" s="11">
        <f>IF(tblSalaries[[#This Row],[Years of Experience]]="",0,"0")</f>
        <v>0</v>
      </c>
      <c r="Z38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1" s="11">
        <f>IF(tblSalaries[[#This Row],[Salary in USD]]&lt;1000,1,0)</f>
        <v>0</v>
      </c>
      <c r="AB381" s="11">
        <f>IF(AND(tblSalaries[[#This Row],[Salary in USD]]&gt;1000,tblSalaries[[#This Row],[Salary in USD]]&lt;2000),1,0)</f>
        <v>0</v>
      </c>
    </row>
    <row r="382" spans="2:28" ht="15" customHeight="1">
      <c r="B382" t="s">
        <v>2385</v>
      </c>
      <c r="C382" s="1">
        <v>41055.083194444444</v>
      </c>
      <c r="D382" s="4">
        <v>15000</v>
      </c>
      <c r="E382">
        <v>15000</v>
      </c>
      <c r="F382" t="s">
        <v>6</v>
      </c>
      <c r="G382">
        <f>tblSalaries[[#This Row],[clean Salary (in local currency)]]*VLOOKUP(tblSalaries[[#This Row],[Currency]],tblXrate[],2,FALSE)</f>
        <v>15000</v>
      </c>
      <c r="H382" t="s">
        <v>467</v>
      </c>
      <c r="I382" t="s">
        <v>3999</v>
      </c>
      <c r="J382" t="s">
        <v>27</v>
      </c>
      <c r="K382" t="str">
        <f>VLOOKUP(tblSalaries[[#This Row],[Where do you work]],tblCountries[[Actual]:[Mapping]],2,FALSE)</f>
        <v>Ukraine</v>
      </c>
      <c r="L382" t="s">
        <v>18</v>
      </c>
      <c r="O382" s="10" t="str">
        <f>IF(ISERROR(FIND("1",tblSalaries[[#This Row],[How many hours of a day you work on Excel]])),"",1)</f>
        <v/>
      </c>
      <c r="P382" s="11">
        <f>IF(ISERROR(FIND("2",tblSalaries[[#This Row],[How many hours of a day you work on Excel]])),"",2)</f>
        <v>2</v>
      </c>
      <c r="Q382" s="10">
        <f>IF(ISERROR(FIND("3",tblSalaries[[#This Row],[How many hours of a day you work on Excel]])),"",3)</f>
        <v>3</v>
      </c>
      <c r="R382" s="10" t="str">
        <f>IF(ISERROR(FIND("4",tblSalaries[[#This Row],[How many hours of a day you work on Excel]])),"",4)</f>
        <v/>
      </c>
      <c r="S382" s="10" t="str">
        <f>IF(ISERROR(FIND("5",tblSalaries[[#This Row],[How many hours of a day you work on Excel]])),"",5)</f>
        <v/>
      </c>
      <c r="T382" s="10" t="str">
        <f>IF(ISERROR(FIND("6",tblSalaries[[#This Row],[How many hours of a day you work on Excel]])),"",6)</f>
        <v/>
      </c>
      <c r="U382" s="11" t="str">
        <f>IF(ISERROR(FIND("7",tblSalaries[[#This Row],[How many hours of a day you work on Excel]])),"",7)</f>
        <v/>
      </c>
      <c r="V382" s="11" t="str">
        <f>IF(ISERROR(FIND("8",tblSalaries[[#This Row],[How many hours of a day you work on Excel]])),"",8)</f>
        <v/>
      </c>
      <c r="W382" s="11">
        <f>IF(MAX(tblSalaries[[#This Row],[1 hour]:[8 hours]])=0,#N/A,MAX(tblSalaries[[#This Row],[1 hour]:[8 hours]]))</f>
        <v>3</v>
      </c>
      <c r="X382" s="11">
        <f>IF(ISERROR(tblSalaries[[#This Row],[max h]]),1,tblSalaries[[#This Row],[Salary in USD]]/tblSalaries[[#This Row],[max h]]/260)</f>
        <v>19.23076923076923</v>
      </c>
      <c r="Y382" s="11">
        <f>IF(tblSalaries[[#This Row],[Years of Experience]]="",0,"0")</f>
        <v>0</v>
      </c>
      <c r="Z38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2" s="11">
        <f>IF(tblSalaries[[#This Row],[Salary in USD]]&lt;1000,1,0)</f>
        <v>0</v>
      </c>
      <c r="AB382" s="11">
        <f>IF(AND(tblSalaries[[#This Row],[Salary in USD]]&gt;1000,tblSalaries[[#This Row],[Salary in USD]]&lt;2000),1,0)</f>
        <v>0</v>
      </c>
    </row>
    <row r="383" spans="2:28" ht="15" customHeight="1">
      <c r="B383" t="s">
        <v>2386</v>
      </c>
      <c r="C383" s="1">
        <v>41055.083379629628</v>
      </c>
      <c r="D383" s="4" t="s">
        <v>468</v>
      </c>
      <c r="E383">
        <v>620000</v>
      </c>
      <c r="F383" t="s">
        <v>40</v>
      </c>
      <c r="G383">
        <f>tblSalaries[[#This Row],[clean Salary (in local currency)]]*VLOOKUP(tblSalaries[[#This Row],[Currency]],tblXrate[],2,FALSE)</f>
        <v>11040.908346214392</v>
      </c>
      <c r="H383" t="s">
        <v>469</v>
      </c>
      <c r="I383" t="s">
        <v>52</v>
      </c>
      <c r="J383" t="s">
        <v>8</v>
      </c>
      <c r="K383" t="str">
        <f>VLOOKUP(tblSalaries[[#This Row],[Where do you work]],tblCountries[[Actual]:[Mapping]],2,FALSE)</f>
        <v>India</v>
      </c>
      <c r="L383" t="s">
        <v>25</v>
      </c>
      <c r="O383" s="10">
        <f>IF(ISERROR(FIND("1",tblSalaries[[#This Row],[How many hours of a day you work on Excel]])),"",1)</f>
        <v>1</v>
      </c>
      <c r="P383" s="11">
        <f>IF(ISERROR(FIND("2",tblSalaries[[#This Row],[How many hours of a day you work on Excel]])),"",2)</f>
        <v>2</v>
      </c>
      <c r="Q383" s="10" t="str">
        <f>IF(ISERROR(FIND("3",tblSalaries[[#This Row],[How many hours of a day you work on Excel]])),"",3)</f>
        <v/>
      </c>
      <c r="R383" s="10" t="str">
        <f>IF(ISERROR(FIND("4",tblSalaries[[#This Row],[How many hours of a day you work on Excel]])),"",4)</f>
        <v/>
      </c>
      <c r="S383" s="10" t="str">
        <f>IF(ISERROR(FIND("5",tblSalaries[[#This Row],[How many hours of a day you work on Excel]])),"",5)</f>
        <v/>
      </c>
      <c r="T383" s="10" t="str">
        <f>IF(ISERROR(FIND("6",tblSalaries[[#This Row],[How many hours of a day you work on Excel]])),"",6)</f>
        <v/>
      </c>
      <c r="U383" s="11" t="str">
        <f>IF(ISERROR(FIND("7",tblSalaries[[#This Row],[How many hours of a day you work on Excel]])),"",7)</f>
        <v/>
      </c>
      <c r="V383" s="11" t="str">
        <f>IF(ISERROR(FIND("8",tblSalaries[[#This Row],[How many hours of a day you work on Excel]])),"",8)</f>
        <v/>
      </c>
      <c r="W383" s="11">
        <f>IF(MAX(tblSalaries[[#This Row],[1 hour]:[8 hours]])=0,#N/A,MAX(tblSalaries[[#This Row],[1 hour]:[8 hours]]))</f>
        <v>2</v>
      </c>
      <c r="X383" s="11">
        <f>IF(ISERROR(tblSalaries[[#This Row],[max h]]),1,tblSalaries[[#This Row],[Salary in USD]]/tblSalaries[[#This Row],[max h]]/260)</f>
        <v>21.232516050412293</v>
      </c>
      <c r="Y383" s="11">
        <f>IF(tblSalaries[[#This Row],[Years of Experience]]="",0,"0")</f>
        <v>0</v>
      </c>
      <c r="Z38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3" s="11">
        <f>IF(tblSalaries[[#This Row],[Salary in USD]]&lt;1000,1,0)</f>
        <v>0</v>
      </c>
      <c r="AB383" s="11">
        <f>IF(AND(tblSalaries[[#This Row],[Salary in USD]]&gt;1000,tblSalaries[[#This Row],[Salary in USD]]&lt;2000),1,0)</f>
        <v>0</v>
      </c>
    </row>
    <row r="384" spans="2:28" ht="15" customHeight="1">
      <c r="B384" t="s">
        <v>2387</v>
      </c>
      <c r="C384" s="1">
        <v>41055.083449074074</v>
      </c>
      <c r="D384" s="4" t="s">
        <v>470</v>
      </c>
      <c r="E384">
        <v>28000</v>
      </c>
      <c r="F384" t="s">
        <v>69</v>
      </c>
      <c r="G384">
        <f>tblSalaries[[#This Row],[clean Salary (in local currency)]]*VLOOKUP(tblSalaries[[#This Row],[Currency]],tblXrate[],2,FALSE)</f>
        <v>44132.991617883956</v>
      </c>
      <c r="H384" t="s">
        <v>471</v>
      </c>
      <c r="I384" t="s">
        <v>52</v>
      </c>
      <c r="J384" t="s">
        <v>71</v>
      </c>
      <c r="K384" t="str">
        <f>VLOOKUP(tblSalaries[[#This Row],[Where do you work]],tblCountries[[Actual]:[Mapping]],2,FALSE)</f>
        <v>UK</v>
      </c>
      <c r="L384" t="s">
        <v>18</v>
      </c>
      <c r="O384" s="10" t="str">
        <f>IF(ISERROR(FIND("1",tblSalaries[[#This Row],[How many hours of a day you work on Excel]])),"",1)</f>
        <v/>
      </c>
      <c r="P384" s="11">
        <f>IF(ISERROR(FIND("2",tblSalaries[[#This Row],[How many hours of a day you work on Excel]])),"",2)</f>
        <v>2</v>
      </c>
      <c r="Q384" s="10">
        <f>IF(ISERROR(FIND("3",tblSalaries[[#This Row],[How many hours of a day you work on Excel]])),"",3)</f>
        <v>3</v>
      </c>
      <c r="R384" s="10" t="str">
        <f>IF(ISERROR(FIND("4",tblSalaries[[#This Row],[How many hours of a day you work on Excel]])),"",4)</f>
        <v/>
      </c>
      <c r="S384" s="10" t="str">
        <f>IF(ISERROR(FIND("5",tblSalaries[[#This Row],[How many hours of a day you work on Excel]])),"",5)</f>
        <v/>
      </c>
      <c r="T384" s="10" t="str">
        <f>IF(ISERROR(FIND("6",tblSalaries[[#This Row],[How many hours of a day you work on Excel]])),"",6)</f>
        <v/>
      </c>
      <c r="U384" s="11" t="str">
        <f>IF(ISERROR(FIND("7",tblSalaries[[#This Row],[How many hours of a day you work on Excel]])),"",7)</f>
        <v/>
      </c>
      <c r="V384" s="11" t="str">
        <f>IF(ISERROR(FIND("8",tblSalaries[[#This Row],[How many hours of a day you work on Excel]])),"",8)</f>
        <v/>
      </c>
      <c r="W384" s="11">
        <f>IF(MAX(tblSalaries[[#This Row],[1 hour]:[8 hours]])=0,#N/A,MAX(tblSalaries[[#This Row],[1 hour]:[8 hours]]))</f>
        <v>3</v>
      </c>
      <c r="X384" s="11">
        <f>IF(ISERROR(tblSalaries[[#This Row],[max h]]),1,tblSalaries[[#This Row],[Salary in USD]]/tblSalaries[[#This Row],[max h]]/260)</f>
        <v>56.580758484466614</v>
      </c>
      <c r="Y384" s="11">
        <f>IF(tblSalaries[[#This Row],[Years of Experience]]="",0,"0")</f>
        <v>0</v>
      </c>
      <c r="Z38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4" s="11">
        <f>IF(tblSalaries[[#This Row],[Salary in USD]]&lt;1000,1,0)</f>
        <v>0</v>
      </c>
      <c r="AB384" s="11">
        <f>IF(AND(tblSalaries[[#This Row],[Salary in USD]]&gt;1000,tblSalaries[[#This Row],[Salary in USD]]&lt;2000),1,0)</f>
        <v>0</v>
      </c>
    </row>
    <row r="385" spans="2:28" ht="15" customHeight="1">
      <c r="B385" t="s">
        <v>2388</v>
      </c>
      <c r="C385" s="1">
        <v>41055.083495370367</v>
      </c>
      <c r="D385" s="4">
        <v>47000</v>
      </c>
      <c r="E385">
        <v>47000</v>
      </c>
      <c r="F385" t="s">
        <v>6</v>
      </c>
      <c r="G385">
        <f>tblSalaries[[#This Row],[clean Salary (in local currency)]]*VLOOKUP(tblSalaries[[#This Row],[Currency]],tblXrate[],2,FALSE)</f>
        <v>47000</v>
      </c>
      <c r="H385" t="s">
        <v>472</v>
      </c>
      <c r="I385" t="s">
        <v>52</v>
      </c>
      <c r="J385" t="s">
        <v>15</v>
      </c>
      <c r="K385" t="str">
        <f>VLOOKUP(tblSalaries[[#This Row],[Where do you work]],tblCountries[[Actual]:[Mapping]],2,FALSE)</f>
        <v>USA</v>
      </c>
      <c r="L385" t="s">
        <v>18</v>
      </c>
      <c r="O385" s="10" t="str">
        <f>IF(ISERROR(FIND("1",tblSalaries[[#This Row],[How many hours of a day you work on Excel]])),"",1)</f>
        <v/>
      </c>
      <c r="P385" s="11">
        <f>IF(ISERROR(FIND("2",tblSalaries[[#This Row],[How many hours of a day you work on Excel]])),"",2)</f>
        <v>2</v>
      </c>
      <c r="Q385" s="10">
        <f>IF(ISERROR(FIND("3",tblSalaries[[#This Row],[How many hours of a day you work on Excel]])),"",3)</f>
        <v>3</v>
      </c>
      <c r="R385" s="10" t="str">
        <f>IF(ISERROR(FIND("4",tblSalaries[[#This Row],[How many hours of a day you work on Excel]])),"",4)</f>
        <v/>
      </c>
      <c r="S385" s="10" t="str">
        <f>IF(ISERROR(FIND("5",tblSalaries[[#This Row],[How many hours of a day you work on Excel]])),"",5)</f>
        <v/>
      </c>
      <c r="T385" s="10" t="str">
        <f>IF(ISERROR(FIND("6",tblSalaries[[#This Row],[How many hours of a day you work on Excel]])),"",6)</f>
        <v/>
      </c>
      <c r="U385" s="11" t="str">
        <f>IF(ISERROR(FIND("7",tblSalaries[[#This Row],[How many hours of a day you work on Excel]])),"",7)</f>
        <v/>
      </c>
      <c r="V385" s="11" t="str">
        <f>IF(ISERROR(FIND("8",tblSalaries[[#This Row],[How many hours of a day you work on Excel]])),"",8)</f>
        <v/>
      </c>
      <c r="W385" s="11">
        <f>IF(MAX(tblSalaries[[#This Row],[1 hour]:[8 hours]])=0,#N/A,MAX(tblSalaries[[#This Row],[1 hour]:[8 hours]]))</f>
        <v>3</v>
      </c>
      <c r="X385" s="11">
        <f>IF(ISERROR(tblSalaries[[#This Row],[max h]]),1,tblSalaries[[#This Row],[Salary in USD]]/tblSalaries[[#This Row],[max h]]/260)</f>
        <v>60.256410256410255</v>
      </c>
      <c r="Y385" s="11">
        <f>IF(tblSalaries[[#This Row],[Years of Experience]]="",0,"0")</f>
        <v>0</v>
      </c>
      <c r="Z38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5" s="11">
        <f>IF(tblSalaries[[#This Row],[Salary in USD]]&lt;1000,1,0)</f>
        <v>0</v>
      </c>
      <c r="AB385" s="11">
        <f>IF(AND(tblSalaries[[#This Row],[Salary in USD]]&gt;1000,tblSalaries[[#This Row],[Salary in USD]]&lt;2000),1,0)</f>
        <v>0</v>
      </c>
    </row>
    <row r="386" spans="2:28" ht="15" customHeight="1">
      <c r="B386" t="s">
        <v>2389</v>
      </c>
      <c r="C386" s="1">
        <v>41055.083819444444</v>
      </c>
      <c r="D386" s="4">
        <v>44000</v>
      </c>
      <c r="E386">
        <v>44000</v>
      </c>
      <c r="F386" t="s">
        <v>6</v>
      </c>
      <c r="G386">
        <f>tblSalaries[[#This Row],[clean Salary (in local currency)]]*VLOOKUP(tblSalaries[[#This Row],[Currency]],tblXrate[],2,FALSE)</f>
        <v>44000</v>
      </c>
      <c r="H386" t="s">
        <v>473</v>
      </c>
      <c r="I386" t="s">
        <v>20</v>
      </c>
      <c r="J386" t="s">
        <v>15</v>
      </c>
      <c r="K386" t="str">
        <f>VLOOKUP(tblSalaries[[#This Row],[Where do you work]],tblCountries[[Actual]:[Mapping]],2,FALSE)</f>
        <v>USA</v>
      </c>
      <c r="L386" t="s">
        <v>18</v>
      </c>
      <c r="O386" s="10" t="str">
        <f>IF(ISERROR(FIND("1",tblSalaries[[#This Row],[How many hours of a day you work on Excel]])),"",1)</f>
        <v/>
      </c>
      <c r="P386" s="11">
        <f>IF(ISERROR(FIND("2",tblSalaries[[#This Row],[How many hours of a day you work on Excel]])),"",2)</f>
        <v>2</v>
      </c>
      <c r="Q386" s="10">
        <f>IF(ISERROR(FIND("3",tblSalaries[[#This Row],[How many hours of a day you work on Excel]])),"",3)</f>
        <v>3</v>
      </c>
      <c r="R386" s="10" t="str">
        <f>IF(ISERROR(FIND("4",tblSalaries[[#This Row],[How many hours of a day you work on Excel]])),"",4)</f>
        <v/>
      </c>
      <c r="S386" s="10" t="str">
        <f>IF(ISERROR(FIND("5",tblSalaries[[#This Row],[How many hours of a day you work on Excel]])),"",5)</f>
        <v/>
      </c>
      <c r="T386" s="10" t="str">
        <f>IF(ISERROR(FIND("6",tblSalaries[[#This Row],[How many hours of a day you work on Excel]])),"",6)</f>
        <v/>
      </c>
      <c r="U386" s="11" t="str">
        <f>IF(ISERROR(FIND("7",tblSalaries[[#This Row],[How many hours of a day you work on Excel]])),"",7)</f>
        <v/>
      </c>
      <c r="V386" s="11" t="str">
        <f>IF(ISERROR(FIND("8",tblSalaries[[#This Row],[How many hours of a day you work on Excel]])),"",8)</f>
        <v/>
      </c>
      <c r="W386" s="11">
        <f>IF(MAX(tblSalaries[[#This Row],[1 hour]:[8 hours]])=0,#N/A,MAX(tblSalaries[[#This Row],[1 hour]:[8 hours]]))</f>
        <v>3</v>
      </c>
      <c r="X386" s="11">
        <f>IF(ISERROR(tblSalaries[[#This Row],[max h]]),1,tblSalaries[[#This Row],[Salary in USD]]/tblSalaries[[#This Row],[max h]]/260)</f>
        <v>56.410256410256409</v>
      </c>
      <c r="Y386" s="11">
        <f>IF(tblSalaries[[#This Row],[Years of Experience]]="",0,"0")</f>
        <v>0</v>
      </c>
      <c r="Z38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6" s="11">
        <f>IF(tblSalaries[[#This Row],[Salary in USD]]&lt;1000,1,0)</f>
        <v>0</v>
      </c>
      <c r="AB386" s="11">
        <f>IF(AND(tblSalaries[[#This Row],[Salary in USD]]&gt;1000,tblSalaries[[#This Row],[Salary in USD]]&lt;2000),1,0)</f>
        <v>0</v>
      </c>
    </row>
    <row r="387" spans="2:28" ht="15" customHeight="1">
      <c r="B387" t="s">
        <v>2390</v>
      </c>
      <c r="C387" s="1">
        <v>41055.083865740744</v>
      </c>
      <c r="D387" s="4">
        <v>55000</v>
      </c>
      <c r="E387">
        <v>55000</v>
      </c>
      <c r="F387" t="s">
        <v>6</v>
      </c>
      <c r="G387">
        <f>tblSalaries[[#This Row],[clean Salary (in local currency)]]*VLOOKUP(tblSalaries[[#This Row],[Currency]],tblXrate[],2,FALSE)</f>
        <v>55000</v>
      </c>
      <c r="H387" t="s">
        <v>310</v>
      </c>
      <c r="I387" t="s">
        <v>310</v>
      </c>
      <c r="J387" t="s">
        <v>15</v>
      </c>
      <c r="K387" t="str">
        <f>VLOOKUP(tblSalaries[[#This Row],[Where do you work]],tblCountries[[Actual]:[Mapping]],2,FALSE)</f>
        <v>USA</v>
      </c>
      <c r="L387" t="s">
        <v>9</v>
      </c>
      <c r="O387" s="10" t="str">
        <f>IF(ISERROR(FIND("1",tblSalaries[[#This Row],[How many hours of a day you work on Excel]])),"",1)</f>
        <v/>
      </c>
      <c r="P387" s="11" t="str">
        <f>IF(ISERROR(FIND("2",tblSalaries[[#This Row],[How many hours of a day you work on Excel]])),"",2)</f>
        <v/>
      </c>
      <c r="Q387" s="10" t="str">
        <f>IF(ISERROR(FIND("3",tblSalaries[[#This Row],[How many hours of a day you work on Excel]])),"",3)</f>
        <v/>
      </c>
      <c r="R387" s="10">
        <f>IF(ISERROR(FIND("4",tblSalaries[[#This Row],[How many hours of a day you work on Excel]])),"",4)</f>
        <v>4</v>
      </c>
      <c r="S387" s="10" t="str">
        <f>IF(ISERROR(FIND("5",tblSalaries[[#This Row],[How many hours of a day you work on Excel]])),"",5)</f>
        <v/>
      </c>
      <c r="T387" s="10">
        <f>IF(ISERROR(FIND("6",tblSalaries[[#This Row],[How many hours of a day you work on Excel]])),"",6)</f>
        <v>6</v>
      </c>
      <c r="U387" s="11" t="str">
        <f>IF(ISERROR(FIND("7",tblSalaries[[#This Row],[How many hours of a day you work on Excel]])),"",7)</f>
        <v/>
      </c>
      <c r="V387" s="11" t="str">
        <f>IF(ISERROR(FIND("8",tblSalaries[[#This Row],[How many hours of a day you work on Excel]])),"",8)</f>
        <v/>
      </c>
      <c r="W387" s="11">
        <f>IF(MAX(tblSalaries[[#This Row],[1 hour]:[8 hours]])=0,#N/A,MAX(tblSalaries[[#This Row],[1 hour]:[8 hours]]))</f>
        <v>6</v>
      </c>
      <c r="X387" s="11">
        <f>IF(ISERROR(tblSalaries[[#This Row],[max h]]),1,tblSalaries[[#This Row],[Salary in USD]]/tblSalaries[[#This Row],[max h]]/260)</f>
        <v>35.256410256410255</v>
      </c>
      <c r="Y387" s="11">
        <f>IF(tblSalaries[[#This Row],[Years of Experience]]="",0,"0")</f>
        <v>0</v>
      </c>
      <c r="Z38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7" s="11">
        <f>IF(tblSalaries[[#This Row],[Salary in USD]]&lt;1000,1,0)</f>
        <v>0</v>
      </c>
      <c r="AB387" s="11">
        <f>IF(AND(tblSalaries[[#This Row],[Salary in USD]]&gt;1000,tblSalaries[[#This Row],[Salary in USD]]&lt;2000),1,0)</f>
        <v>0</v>
      </c>
    </row>
    <row r="388" spans="2:28" ht="15" customHeight="1">
      <c r="B388" t="s">
        <v>2391</v>
      </c>
      <c r="C388" s="1">
        <v>41055.083958333336</v>
      </c>
      <c r="D388" s="4">
        <v>12000</v>
      </c>
      <c r="E388">
        <v>12000</v>
      </c>
      <c r="F388" t="s">
        <v>6</v>
      </c>
      <c r="G388">
        <f>tblSalaries[[#This Row],[clean Salary (in local currency)]]*VLOOKUP(tblSalaries[[#This Row],[Currency]],tblXrate[],2,FALSE)</f>
        <v>12000</v>
      </c>
      <c r="H388" t="s">
        <v>474</v>
      </c>
      <c r="I388" t="s">
        <v>3999</v>
      </c>
      <c r="J388" t="s">
        <v>48</v>
      </c>
      <c r="K388" t="str">
        <f>VLOOKUP(tblSalaries[[#This Row],[Where do you work]],tblCountries[[Actual]:[Mapping]],2,FALSE)</f>
        <v>South Africa</v>
      </c>
      <c r="L388" t="s">
        <v>9</v>
      </c>
      <c r="O388" s="10" t="str">
        <f>IF(ISERROR(FIND("1",tblSalaries[[#This Row],[How many hours of a day you work on Excel]])),"",1)</f>
        <v/>
      </c>
      <c r="P388" s="11" t="str">
        <f>IF(ISERROR(FIND("2",tblSalaries[[#This Row],[How many hours of a day you work on Excel]])),"",2)</f>
        <v/>
      </c>
      <c r="Q388" s="10" t="str">
        <f>IF(ISERROR(FIND("3",tblSalaries[[#This Row],[How many hours of a day you work on Excel]])),"",3)</f>
        <v/>
      </c>
      <c r="R388" s="10">
        <f>IF(ISERROR(FIND("4",tblSalaries[[#This Row],[How many hours of a day you work on Excel]])),"",4)</f>
        <v>4</v>
      </c>
      <c r="S388" s="10" t="str">
        <f>IF(ISERROR(FIND("5",tblSalaries[[#This Row],[How many hours of a day you work on Excel]])),"",5)</f>
        <v/>
      </c>
      <c r="T388" s="10">
        <f>IF(ISERROR(FIND("6",tblSalaries[[#This Row],[How many hours of a day you work on Excel]])),"",6)</f>
        <v>6</v>
      </c>
      <c r="U388" s="11" t="str">
        <f>IF(ISERROR(FIND("7",tblSalaries[[#This Row],[How many hours of a day you work on Excel]])),"",7)</f>
        <v/>
      </c>
      <c r="V388" s="11" t="str">
        <f>IF(ISERROR(FIND("8",tblSalaries[[#This Row],[How many hours of a day you work on Excel]])),"",8)</f>
        <v/>
      </c>
      <c r="W388" s="11">
        <f>IF(MAX(tblSalaries[[#This Row],[1 hour]:[8 hours]])=0,#N/A,MAX(tblSalaries[[#This Row],[1 hour]:[8 hours]]))</f>
        <v>6</v>
      </c>
      <c r="X388" s="11">
        <f>IF(ISERROR(tblSalaries[[#This Row],[max h]]),1,tblSalaries[[#This Row],[Salary in USD]]/tblSalaries[[#This Row],[max h]]/260)</f>
        <v>7.6923076923076925</v>
      </c>
      <c r="Y388" s="11">
        <f>IF(tblSalaries[[#This Row],[Years of Experience]]="",0,"0")</f>
        <v>0</v>
      </c>
      <c r="Z38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8" s="11">
        <f>IF(tblSalaries[[#This Row],[Salary in USD]]&lt;1000,1,0)</f>
        <v>0</v>
      </c>
      <c r="AB388" s="11">
        <f>IF(AND(tblSalaries[[#This Row],[Salary in USD]]&gt;1000,tblSalaries[[#This Row],[Salary in USD]]&lt;2000),1,0)</f>
        <v>0</v>
      </c>
    </row>
    <row r="389" spans="2:28" ht="15" customHeight="1">
      <c r="B389" t="s">
        <v>2392</v>
      </c>
      <c r="C389" s="1">
        <v>41055.084108796298</v>
      </c>
      <c r="D389" s="4">
        <v>50000</v>
      </c>
      <c r="E389">
        <v>50000</v>
      </c>
      <c r="F389" t="s">
        <v>6</v>
      </c>
      <c r="G389">
        <f>tblSalaries[[#This Row],[clean Salary (in local currency)]]*VLOOKUP(tblSalaries[[#This Row],[Currency]],tblXrate[],2,FALSE)</f>
        <v>50000</v>
      </c>
      <c r="H389" t="s">
        <v>475</v>
      </c>
      <c r="I389" t="s">
        <v>52</v>
      </c>
      <c r="J389" t="s">
        <v>15</v>
      </c>
      <c r="K389" t="str">
        <f>VLOOKUP(tblSalaries[[#This Row],[Where do you work]],tblCountries[[Actual]:[Mapping]],2,FALSE)</f>
        <v>USA</v>
      </c>
      <c r="L389" t="s">
        <v>18</v>
      </c>
      <c r="O389" s="10" t="str">
        <f>IF(ISERROR(FIND("1",tblSalaries[[#This Row],[How many hours of a day you work on Excel]])),"",1)</f>
        <v/>
      </c>
      <c r="P389" s="11">
        <f>IF(ISERROR(FIND("2",tblSalaries[[#This Row],[How many hours of a day you work on Excel]])),"",2)</f>
        <v>2</v>
      </c>
      <c r="Q389" s="10">
        <f>IF(ISERROR(FIND("3",tblSalaries[[#This Row],[How many hours of a day you work on Excel]])),"",3)</f>
        <v>3</v>
      </c>
      <c r="R389" s="10" t="str">
        <f>IF(ISERROR(FIND("4",tblSalaries[[#This Row],[How many hours of a day you work on Excel]])),"",4)</f>
        <v/>
      </c>
      <c r="S389" s="10" t="str">
        <f>IF(ISERROR(FIND("5",tblSalaries[[#This Row],[How many hours of a day you work on Excel]])),"",5)</f>
        <v/>
      </c>
      <c r="T389" s="10" t="str">
        <f>IF(ISERROR(FIND("6",tblSalaries[[#This Row],[How many hours of a day you work on Excel]])),"",6)</f>
        <v/>
      </c>
      <c r="U389" s="11" t="str">
        <f>IF(ISERROR(FIND("7",tblSalaries[[#This Row],[How many hours of a day you work on Excel]])),"",7)</f>
        <v/>
      </c>
      <c r="V389" s="11" t="str">
        <f>IF(ISERROR(FIND("8",tblSalaries[[#This Row],[How many hours of a day you work on Excel]])),"",8)</f>
        <v/>
      </c>
      <c r="W389" s="11">
        <f>IF(MAX(tblSalaries[[#This Row],[1 hour]:[8 hours]])=0,#N/A,MAX(tblSalaries[[#This Row],[1 hour]:[8 hours]]))</f>
        <v>3</v>
      </c>
      <c r="X389" s="11">
        <f>IF(ISERROR(tblSalaries[[#This Row],[max h]]),1,tblSalaries[[#This Row],[Salary in USD]]/tblSalaries[[#This Row],[max h]]/260)</f>
        <v>64.102564102564102</v>
      </c>
      <c r="Y389" s="11">
        <f>IF(tblSalaries[[#This Row],[Years of Experience]]="",0,"0")</f>
        <v>0</v>
      </c>
      <c r="Z38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89" s="11">
        <f>IF(tblSalaries[[#This Row],[Salary in USD]]&lt;1000,1,0)</f>
        <v>0</v>
      </c>
      <c r="AB389" s="11">
        <f>IF(AND(tblSalaries[[#This Row],[Salary in USD]]&gt;1000,tblSalaries[[#This Row],[Salary in USD]]&lt;2000),1,0)</f>
        <v>0</v>
      </c>
    </row>
    <row r="390" spans="2:28" ht="15" customHeight="1">
      <c r="B390" t="s">
        <v>2393</v>
      </c>
      <c r="C390" s="1">
        <v>41055.084386574075</v>
      </c>
      <c r="D390" s="4" t="s">
        <v>476</v>
      </c>
      <c r="E390">
        <v>750000</v>
      </c>
      <c r="F390" t="s">
        <v>40</v>
      </c>
      <c r="G390">
        <f>tblSalaries[[#This Row],[clean Salary (in local currency)]]*VLOOKUP(tblSalaries[[#This Row],[Currency]],tblXrate[],2,FALSE)</f>
        <v>13355.937515581925</v>
      </c>
      <c r="H390" t="s">
        <v>207</v>
      </c>
      <c r="I390" t="s">
        <v>20</v>
      </c>
      <c r="J390" t="s">
        <v>8</v>
      </c>
      <c r="K390" t="str">
        <f>VLOOKUP(tblSalaries[[#This Row],[Where do you work]],tblCountries[[Actual]:[Mapping]],2,FALSE)</f>
        <v>India</v>
      </c>
      <c r="L390" t="s">
        <v>25</v>
      </c>
      <c r="O390" s="10">
        <f>IF(ISERROR(FIND("1",tblSalaries[[#This Row],[How many hours of a day you work on Excel]])),"",1)</f>
        <v>1</v>
      </c>
      <c r="P390" s="11">
        <f>IF(ISERROR(FIND("2",tblSalaries[[#This Row],[How many hours of a day you work on Excel]])),"",2)</f>
        <v>2</v>
      </c>
      <c r="Q390" s="10" t="str">
        <f>IF(ISERROR(FIND("3",tblSalaries[[#This Row],[How many hours of a day you work on Excel]])),"",3)</f>
        <v/>
      </c>
      <c r="R390" s="10" t="str">
        <f>IF(ISERROR(FIND("4",tblSalaries[[#This Row],[How many hours of a day you work on Excel]])),"",4)</f>
        <v/>
      </c>
      <c r="S390" s="10" t="str">
        <f>IF(ISERROR(FIND("5",tblSalaries[[#This Row],[How many hours of a day you work on Excel]])),"",5)</f>
        <v/>
      </c>
      <c r="T390" s="10" t="str">
        <f>IF(ISERROR(FIND("6",tblSalaries[[#This Row],[How many hours of a day you work on Excel]])),"",6)</f>
        <v/>
      </c>
      <c r="U390" s="11" t="str">
        <f>IF(ISERROR(FIND("7",tblSalaries[[#This Row],[How many hours of a day you work on Excel]])),"",7)</f>
        <v/>
      </c>
      <c r="V390" s="11" t="str">
        <f>IF(ISERROR(FIND("8",tblSalaries[[#This Row],[How many hours of a day you work on Excel]])),"",8)</f>
        <v/>
      </c>
      <c r="W390" s="11">
        <f>IF(MAX(tblSalaries[[#This Row],[1 hour]:[8 hours]])=0,#N/A,MAX(tblSalaries[[#This Row],[1 hour]:[8 hours]]))</f>
        <v>2</v>
      </c>
      <c r="X390" s="11">
        <f>IF(ISERROR(tblSalaries[[#This Row],[max h]]),1,tblSalaries[[#This Row],[Salary in USD]]/tblSalaries[[#This Row],[max h]]/260)</f>
        <v>25.684495222272933</v>
      </c>
      <c r="Y390" s="11">
        <f>IF(tblSalaries[[#This Row],[Years of Experience]]="",0,"0")</f>
        <v>0</v>
      </c>
      <c r="Z39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0" s="11">
        <f>IF(tblSalaries[[#This Row],[Salary in USD]]&lt;1000,1,0)</f>
        <v>0</v>
      </c>
      <c r="AB390" s="11">
        <f>IF(AND(tblSalaries[[#This Row],[Salary in USD]]&gt;1000,tblSalaries[[#This Row],[Salary in USD]]&lt;2000),1,0)</f>
        <v>0</v>
      </c>
    </row>
    <row r="391" spans="2:28" ht="15" customHeight="1">
      <c r="B391" t="s">
        <v>2394</v>
      </c>
      <c r="C391" s="1">
        <v>41055.084745370368</v>
      </c>
      <c r="D391" s="4" t="s">
        <v>477</v>
      </c>
      <c r="E391">
        <v>99147</v>
      </c>
      <c r="F391" t="s">
        <v>6</v>
      </c>
      <c r="G391">
        <f>tblSalaries[[#This Row],[clean Salary (in local currency)]]*VLOOKUP(tblSalaries[[#This Row],[Currency]],tblXrate[],2,FALSE)</f>
        <v>99147</v>
      </c>
      <c r="H391" t="s">
        <v>478</v>
      </c>
      <c r="I391" t="s">
        <v>67</v>
      </c>
      <c r="J391" t="s">
        <v>65</v>
      </c>
      <c r="K391" t="str">
        <f>VLOOKUP(tblSalaries[[#This Row],[Where do you work]],tblCountries[[Actual]:[Mapping]],2,FALSE)</f>
        <v>Russia</v>
      </c>
      <c r="L391" t="s">
        <v>9</v>
      </c>
      <c r="O391" s="10" t="str">
        <f>IF(ISERROR(FIND("1",tblSalaries[[#This Row],[How many hours of a day you work on Excel]])),"",1)</f>
        <v/>
      </c>
      <c r="P391" s="11" t="str">
        <f>IF(ISERROR(FIND("2",tblSalaries[[#This Row],[How many hours of a day you work on Excel]])),"",2)</f>
        <v/>
      </c>
      <c r="Q391" s="10" t="str">
        <f>IF(ISERROR(FIND("3",tblSalaries[[#This Row],[How many hours of a day you work on Excel]])),"",3)</f>
        <v/>
      </c>
      <c r="R391" s="10">
        <f>IF(ISERROR(FIND("4",tblSalaries[[#This Row],[How many hours of a day you work on Excel]])),"",4)</f>
        <v>4</v>
      </c>
      <c r="S391" s="10" t="str">
        <f>IF(ISERROR(FIND("5",tblSalaries[[#This Row],[How many hours of a day you work on Excel]])),"",5)</f>
        <v/>
      </c>
      <c r="T391" s="10">
        <f>IF(ISERROR(FIND("6",tblSalaries[[#This Row],[How many hours of a day you work on Excel]])),"",6)</f>
        <v>6</v>
      </c>
      <c r="U391" s="11" t="str">
        <f>IF(ISERROR(FIND("7",tblSalaries[[#This Row],[How many hours of a day you work on Excel]])),"",7)</f>
        <v/>
      </c>
      <c r="V391" s="11" t="str">
        <f>IF(ISERROR(FIND("8",tblSalaries[[#This Row],[How many hours of a day you work on Excel]])),"",8)</f>
        <v/>
      </c>
      <c r="W391" s="11">
        <f>IF(MAX(tblSalaries[[#This Row],[1 hour]:[8 hours]])=0,#N/A,MAX(tblSalaries[[#This Row],[1 hour]:[8 hours]]))</f>
        <v>6</v>
      </c>
      <c r="X391" s="11">
        <f>IF(ISERROR(tblSalaries[[#This Row],[max h]]),1,tblSalaries[[#This Row],[Salary in USD]]/tblSalaries[[#This Row],[max h]]/260)</f>
        <v>63.555769230769229</v>
      </c>
      <c r="Y391" s="11">
        <f>IF(tblSalaries[[#This Row],[Years of Experience]]="",0,"0")</f>
        <v>0</v>
      </c>
      <c r="Z39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1" s="11">
        <f>IF(tblSalaries[[#This Row],[Salary in USD]]&lt;1000,1,0)</f>
        <v>0</v>
      </c>
      <c r="AB391" s="11">
        <f>IF(AND(tblSalaries[[#This Row],[Salary in USD]]&gt;1000,tblSalaries[[#This Row],[Salary in USD]]&lt;2000),1,0)</f>
        <v>0</v>
      </c>
    </row>
    <row r="392" spans="2:28" ht="15" customHeight="1">
      <c r="B392" t="s">
        <v>2395</v>
      </c>
      <c r="C392" s="1">
        <v>41055.085821759261</v>
      </c>
      <c r="D392" s="4">
        <v>45880</v>
      </c>
      <c r="E392">
        <v>45880</v>
      </c>
      <c r="F392" t="s">
        <v>6</v>
      </c>
      <c r="G392">
        <f>tblSalaries[[#This Row],[clean Salary (in local currency)]]*VLOOKUP(tblSalaries[[#This Row],[Currency]],tblXrate[],2,FALSE)</f>
        <v>45880</v>
      </c>
      <c r="H392" t="s">
        <v>479</v>
      </c>
      <c r="I392" t="s">
        <v>52</v>
      </c>
      <c r="J392" t="s">
        <v>15</v>
      </c>
      <c r="K392" t="str">
        <f>VLOOKUP(tblSalaries[[#This Row],[Where do you work]],tblCountries[[Actual]:[Mapping]],2,FALSE)</f>
        <v>USA</v>
      </c>
      <c r="L392" t="s">
        <v>13</v>
      </c>
      <c r="O392" s="10" t="str">
        <f>IF(ISERROR(FIND("1",tblSalaries[[#This Row],[How many hours of a day you work on Excel]])),"",1)</f>
        <v/>
      </c>
      <c r="P392" s="11" t="str">
        <f>IF(ISERROR(FIND("2",tblSalaries[[#This Row],[How many hours of a day you work on Excel]])),"",2)</f>
        <v/>
      </c>
      <c r="Q392" s="10" t="str">
        <f>IF(ISERROR(FIND("3",tblSalaries[[#This Row],[How many hours of a day you work on Excel]])),"",3)</f>
        <v/>
      </c>
      <c r="R392" s="10" t="str">
        <f>IF(ISERROR(FIND("4",tblSalaries[[#This Row],[How many hours of a day you work on Excel]])),"",4)</f>
        <v/>
      </c>
      <c r="S392" s="10" t="str">
        <f>IF(ISERROR(FIND("5",tblSalaries[[#This Row],[How many hours of a day you work on Excel]])),"",5)</f>
        <v/>
      </c>
      <c r="T392" s="10" t="str">
        <f>IF(ISERROR(FIND("6",tblSalaries[[#This Row],[How many hours of a day you work on Excel]])),"",6)</f>
        <v/>
      </c>
      <c r="U392" s="11" t="str">
        <f>IF(ISERROR(FIND("7",tblSalaries[[#This Row],[How many hours of a day you work on Excel]])),"",7)</f>
        <v/>
      </c>
      <c r="V392" s="11">
        <f>IF(ISERROR(FIND("8",tblSalaries[[#This Row],[How many hours of a day you work on Excel]])),"",8)</f>
        <v>8</v>
      </c>
      <c r="W392" s="11">
        <f>IF(MAX(tblSalaries[[#This Row],[1 hour]:[8 hours]])=0,#N/A,MAX(tblSalaries[[#This Row],[1 hour]:[8 hours]]))</f>
        <v>8</v>
      </c>
      <c r="X392" s="11">
        <f>IF(ISERROR(tblSalaries[[#This Row],[max h]]),1,tblSalaries[[#This Row],[Salary in USD]]/tblSalaries[[#This Row],[max h]]/260)</f>
        <v>22.057692307692307</v>
      </c>
      <c r="Y392" s="11">
        <f>IF(tblSalaries[[#This Row],[Years of Experience]]="",0,"0")</f>
        <v>0</v>
      </c>
      <c r="Z39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2" s="11">
        <f>IF(tblSalaries[[#This Row],[Salary in USD]]&lt;1000,1,0)</f>
        <v>0</v>
      </c>
      <c r="AB392" s="11">
        <f>IF(AND(tblSalaries[[#This Row],[Salary in USD]]&gt;1000,tblSalaries[[#This Row],[Salary in USD]]&lt;2000),1,0)</f>
        <v>0</v>
      </c>
    </row>
    <row r="393" spans="2:28" ht="15" customHeight="1">
      <c r="B393" t="s">
        <v>2396</v>
      </c>
      <c r="C393" s="1">
        <v>41055.0859375</v>
      </c>
      <c r="D393" s="4">
        <v>70000</v>
      </c>
      <c r="E393">
        <v>70000</v>
      </c>
      <c r="F393" t="s">
        <v>6</v>
      </c>
      <c r="G393">
        <f>tblSalaries[[#This Row],[clean Salary (in local currency)]]*VLOOKUP(tblSalaries[[#This Row],[Currency]],tblXrate[],2,FALSE)</f>
        <v>70000</v>
      </c>
      <c r="H393" t="s">
        <v>480</v>
      </c>
      <c r="I393" t="s">
        <v>52</v>
      </c>
      <c r="J393" t="s">
        <v>15</v>
      </c>
      <c r="K393" t="str">
        <f>VLOOKUP(tblSalaries[[#This Row],[Where do you work]],tblCountries[[Actual]:[Mapping]],2,FALSE)</f>
        <v>USA</v>
      </c>
      <c r="L393" t="s">
        <v>9</v>
      </c>
      <c r="O393" s="10" t="str">
        <f>IF(ISERROR(FIND("1",tblSalaries[[#This Row],[How many hours of a day you work on Excel]])),"",1)</f>
        <v/>
      </c>
      <c r="P393" s="11" t="str">
        <f>IF(ISERROR(FIND("2",tblSalaries[[#This Row],[How many hours of a day you work on Excel]])),"",2)</f>
        <v/>
      </c>
      <c r="Q393" s="10" t="str">
        <f>IF(ISERROR(FIND("3",tblSalaries[[#This Row],[How many hours of a day you work on Excel]])),"",3)</f>
        <v/>
      </c>
      <c r="R393" s="10">
        <f>IF(ISERROR(FIND("4",tblSalaries[[#This Row],[How many hours of a day you work on Excel]])),"",4)</f>
        <v>4</v>
      </c>
      <c r="S393" s="10" t="str">
        <f>IF(ISERROR(FIND("5",tblSalaries[[#This Row],[How many hours of a day you work on Excel]])),"",5)</f>
        <v/>
      </c>
      <c r="T393" s="10">
        <f>IF(ISERROR(FIND("6",tblSalaries[[#This Row],[How many hours of a day you work on Excel]])),"",6)</f>
        <v>6</v>
      </c>
      <c r="U393" s="11" t="str">
        <f>IF(ISERROR(FIND("7",tblSalaries[[#This Row],[How many hours of a day you work on Excel]])),"",7)</f>
        <v/>
      </c>
      <c r="V393" s="11" t="str">
        <f>IF(ISERROR(FIND("8",tblSalaries[[#This Row],[How many hours of a day you work on Excel]])),"",8)</f>
        <v/>
      </c>
      <c r="W393" s="11">
        <f>IF(MAX(tblSalaries[[#This Row],[1 hour]:[8 hours]])=0,#N/A,MAX(tblSalaries[[#This Row],[1 hour]:[8 hours]]))</f>
        <v>6</v>
      </c>
      <c r="X393" s="11">
        <f>IF(ISERROR(tblSalaries[[#This Row],[max h]]),1,tblSalaries[[#This Row],[Salary in USD]]/tblSalaries[[#This Row],[max h]]/260)</f>
        <v>44.871794871794869</v>
      </c>
      <c r="Y393" s="11">
        <f>IF(tblSalaries[[#This Row],[Years of Experience]]="",0,"0")</f>
        <v>0</v>
      </c>
      <c r="Z39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3" s="11">
        <f>IF(tblSalaries[[#This Row],[Salary in USD]]&lt;1000,1,0)</f>
        <v>0</v>
      </c>
      <c r="AB393" s="11">
        <f>IF(AND(tblSalaries[[#This Row],[Salary in USD]]&gt;1000,tblSalaries[[#This Row],[Salary in USD]]&lt;2000),1,0)</f>
        <v>0</v>
      </c>
    </row>
    <row r="394" spans="2:28" ht="15" customHeight="1">
      <c r="B394" t="s">
        <v>2397</v>
      </c>
      <c r="C394" s="1">
        <v>41055.086122685185</v>
      </c>
      <c r="D394" s="4">
        <v>100000</v>
      </c>
      <c r="E394">
        <v>100000</v>
      </c>
      <c r="F394" t="s">
        <v>6</v>
      </c>
      <c r="G394">
        <f>tblSalaries[[#This Row],[clean Salary (in local currency)]]*VLOOKUP(tblSalaries[[#This Row],[Currency]],tblXrate[],2,FALSE)</f>
        <v>100000</v>
      </c>
      <c r="H394" t="s">
        <v>481</v>
      </c>
      <c r="I394" t="s">
        <v>20</v>
      </c>
      <c r="J394" t="s">
        <v>15</v>
      </c>
      <c r="K394" t="str">
        <f>VLOOKUP(tblSalaries[[#This Row],[Where do you work]],tblCountries[[Actual]:[Mapping]],2,FALSE)</f>
        <v>USA</v>
      </c>
      <c r="L394" t="s">
        <v>13</v>
      </c>
      <c r="O394" s="10" t="str">
        <f>IF(ISERROR(FIND("1",tblSalaries[[#This Row],[How many hours of a day you work on Excel]])),"",1)</f>
        <v/>
      </c>
      <c r="P394" s="11" t="str">
        <f>IF(ISERROR(FIND("2",tblSalaries[[#This Row],[How many hours of a day you work on Excel]])),"",2)</f>
        <v/>
      </c>
      <c r="Q394" s="10" t="str">
        <f>IF(ISERROR(FIND("3",tblSalaries[[#This Row],[How many hours of a day you work on Excel]])),"",3)</f>
        <v/>
      </c>
      <c r="R394" s="10" t="str">
        <f>IF(ISERROR(FIND("4",tblSalaries[[#This Row],[How many hours of a day you work on Excel]])),"",4)</f>
        <v/>
      </c>
      <c r="S394" s="10" t="str">
        <f>IF(ISERROR(FIND("5",tblSalaries[[#This Row],[How many hours of a day you work on Excel]])),"",5)</f>
        <v/>
      </c>
      <c r="T394" s="10" t="str">
        <f>IF(ISERROR(FIND("6",tblSalaries[[#This Row],[How many hours of a day you work on Excel]])),"",6)</f>
        <v/>
      </c>
      <c r="U394" s="11" t="str">
        <f>IF(ISERROR(FIND("7",tblSalaries[[#This Row],[How many hours of a day you work on Excel]])),"",7)</f>
        <v/>
      </c>
      <c r="V394" s="11">
        <f>IF(ISERROR(FIND("8",tblSalaries[[#This Row],[How many hours of a day you work on Excel]])),"",8)</f>
        <v>8</v>
      </c>
      <c r="W394" s="11">
        <f>IF(MAX(tblSalaries[[#This Row],[1 hour]:[8 hours]])=0,#N/A,MAX(tblSalaries[[#This Row],[1 hour]:[8 hours]]))</f>
        <v>8</v>
      </c>
      <c r="X394" s="11">
        <f>IF(ISERROR(tblSalaries[[#This Row],[max h]]),1,tblSalaries[[#This Row],[Salary in USD]]/tblSalaries[[#This Row],[max h]]/260)</f>
        <v>48.07692307692308</v>
      </c>
      <c r="Y394" s="11">
        <f>IF(tblSalaries[[#This Row],[Years of Experience]]="",0,"0")</f>
        <v>0</v>
      </c>
      <c r="Z39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4" s="11">
        <f>IF(tblSalaries[[#This Row],[Salary in USD]]&lt;1000,1,0)</f>
        <v>0</v>
      </c>
      <c r="AB394" s="11">
        <f>IF(AND(tblSalaries[[#This Row],[Salary in USD]]&gt;1000,tblSalaries[[#This Row],[Salary in USD]]&lt;2000),1,0)</f>
        <v>0</v>
      </c>
    </row>
    <row r="395" spans="2:28" ht="15" customHeight="1">
      <c r="B395" t="s">
        <v>2398</v>
      </c>
      <c r="C395" s="1">
        <v>41055.086168981485</v>
      </c>
      <c r="D395" s="4" t="s">
        <v>482</v>
      </c>
      <c r="E395">
        <v>1440000</v>
      </c>
      <c r="F395" t="s">
        <v>483</v>
      </c>
      <c r="G395">
        <f>tblSalaries[[#This Row],[clean Salary (in local currency)]]*VLOOKUP(tblSalaries[[#This Row],[Currency]],tblXrate[],2,FALSE)</f>
        <v>17598.017290051986</v>
      </c>
      <c r="H395" t="s">
        <v>484</v>
      </c>
      <c r="I395" t="s">
        <v>20</v>
      </c>
      <c r="J395" t="s">
        <v>425</v>
      </c>
      <c r="K395" t="str">
        <f>VLOOKUP(tblSalaries[[#This Row],[Where do you work]],tblCountries[[Actual]:[Mapping]],2,FALSE)</f>
        <v>Bangladesh</v>
      </c>
      <c r="L395" t="s">
        <v>18</v>
      </c>
      <c r="O395" s="10" t="str">
        <f>IF(ISERROR(FIND("1",tblSalaries[[#This Row],[How many hours of a day you work on Excel]])),"",1)</f>
        <v/>
      </c>
      <c r="P395" s="11">
        <f>IF(ISERROR(FIND("2",tblSalaries[[#This Row],[How many hours of a day you work on Excel]])),"",2)</f>
        <v>2</v>
      </c>
      <c r="Q395" s="10">
        <f>IF(ISERROR(FIND("3",tblSalaries[[#This Row],[How many hours of a day you work on Excel]])),"",3)</f>
        <v>3</v>
      </c>
      <c r="R395" s="10" t="str">
        <f>IF(ISERROR(FIND("4",tblSalaries[[#This Row],[How many hours of a day you work on Excel]])),"",4)</f>
        <v/>
      </c>
      <c r="S395" s="10" t="str">
        <f>IF(ISERROR(FIND("5",tblSalaries[[#This Row],[How many hours of a day you work on Excel]])),"",5)</f>
        <v/>
      </c>
      <c r="T395" s="10" t="str">
        <f>IF(ISERROR(FIND("6",tblSalaries[[#This Row],[How many hours of a day you work on Excel]])),"",6)</f>
        <v/>
      </c>
      <c r="U395" s="11" t="str">
        <f>IF(ISERROR(FIND("7",tblSalaries[[#This Row],[How many hours of a day you work on Excel]])),"",7)</f>
        <v/>
      </c>
      <c r="V395" s="11" t="str">
        <f>IF(ISERROR(FIND("8",tblSalaries[[#This Row],[How many hours of a day you work on Excel]])),"",8)</f>
        <v/>
      </c>
      <c r="W395" s="11">
        <f>IF(MAX(tblSalaries[[#This Row],[1 hour]:[8 hours]])=0,#N/A,MAX(tblSalaries[[#This Row],[1 hour]:[8 hours]]))</f>
        <v>3</v>
      </c>
      <c r="X395" s="11">
        <f>IF(ISERROR(tblSalaries[[#This Row],[max h]]),1,tblSalaries[[#This Row],[Salary in USD]]/tblSalaries[[#This Row],[max h]]/260)</f>
        <v>22.561560628271778</v>
      </c>
      <c r="Y395" s="11">
        <f>IF(tblSalaries[[#This Row],[Years of Experience]]="",0,"0")</f>
        <v>0</v>
      </c>
      <c r="Z39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5" s="11">
        <f>IF(tblSalaries[[#This Row],[Salary in USD]]&lt;1000,1,0)</f>
        <v>0</v>
      </c>
      <c r="AB395" s="11">
        <f>IF(AND(tblSalaries[[#This Row],[Salary in USD]]&gt;1000,tblSalaries[[#This Row],[Salary in USD]]&lt;2000),1,0)</f>
        <v>0</v>
      </c>
    </row>
    <row r="396" spans="2:28" ht="15" customHeight="1">
      <c r="B396" t="s">
        <v>2399</v>
      </c>
      <c r="C396" s="1">
        <v>41055.086875000001</v>
      </c>
      <c r="D396" s="4">
        <v>85000</v>
      </c>
      <c r="E396">
        <v>85000</v>
      </c>
      <c r="F396" t="s">
        <v>6</v>
      </c>
      <c r="G396">
        <f>tblSalaries[[#This Row],[clean Salary (in local currency)]]*VLOOKUP(tblSalaries[[#This Row],[Currency]],tblXrate[],2,FALSE)</f>
        <v>85000</v>
      </c>
      <c r="H396" t="s">
        <v>485</v>
      </c>
      <c r="I396" t="s">
        <v>279</v>
      </c>
      <c r="J396" t="s">
        <v>15</v>
      </c>
      <c r="K396" t="str">
        <f>VLOOKUP(tblSalaries[[#This Row],[Where do you work]],tblCountries[[Actual]:[Mapping]],2,FALSE)</f>
        <v>USA</v>
      </c>
      <c r="L396" t="s">
        <v>18</v>
      </c>
      <c r="O396" s="10" t="str">
        <f>IF(ISERROR(FIND("1",tblSalaries[[#This Row],[How many hours of a day you work on Excel]])),"",1)</f>
        <v/>
      </c>
      <c r="P396" s="11">
        <f>IF(ISERROR(FIND("2",tblSalaries[[#This Row],[How many hours of a day you work on Excel]])),"",2)</f>
        <v>2</v>
      </c>
      <c r="Q396" s="10">
        <f>IF(ISERROR(FIND("3",tblSalaries[[#This Row],[How many hours of a day you work on Excel]])),"",3)</f>
        <v>3</v>
      </c>
      <c r="R396" s="10" t="str">
        <f>IF(ISERROR(FIND("4",tblSalaries[[#This Row],[How many hours of a day you work on Excel]])),"",4)</f>
        <v/>
      </c>
      <c r="S396" s="10" t="str">
        <f>IF(ISERROR(FIND("5",tblSalaries[[#This Row],[How many hours of a day you work on Excel]])),"",5)</f>
        <v/>
      </c>
      <c r="T396" s="10" t="str">
        <f>IF(ISERROR(FIND("6",tblSalaries[[#This Row],[How many hours of a day you work on Excel]])),"",6)</f>
        <v/>
      </c>
      <c r="U396" s="11" t="str">
        <f>IF(ISERROR(FIND("7",tblSalaries[[#This Row],[How many hours of a day you work on Excel]])),"",7)</f>
        <v/>
      </c>
      <c r="V396" s="11" t="str">
        <f>IF(ISERROR(FIND("8",tblSalaries[[#This Row],[How many hours of a day you work on Excel]])),"",8)</f>
        <v/>
      </c>
      <c r="W396" s="11">
        <f>IF(MAX(tblSalaries[[#This Row],[1 hour]:[8 hours]])=0,#N/A,MAX(tblSalaries[[#This Row],[1 hour]:[8 hours]]))</f>
        <v>3</v>
      </c>
      <c r="X396" s="11">
        <f>IF(ISERROR(tblSalaries[[#This Row],[max h]]),1,tblSalaries[[#This Row],[Salary in USD]]/tblSalaries[[#This Row],[max h]]/260)</f>
        <v>108.97435897435896</v>
      </c>
      <c r="Y396" s="11">
        <f>IF(tblSalaries[[#This Row],[Years of Experience]]="",0,"0")</f>
        <v>0</v>
      </c>
      <c r="Z39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6" s="11">
        <f>IF(tblSalaries[[#This Row],[Salary in USD]]&lt;1000,1,0)</f>
        <v>0</v>
      </c>
      <c r="AB396" s="11">
        <f>IF(AND(tblSalaries[[#This Row],[Salary in USD]]&gt;1000,tblSalaries[[#This Row],[Salary in USD]]&lt;2000),1,0)</f>
        <v>0</v>
      </c>
    </row>
    <row r="397" spans="2:28" ht="15" customHeight="1">
      <c r="B397" t="s">
        <v>2400</v>
      </c>
      <c r="C397" s="1">
        <v>41055.087372685186</v>
      </c>
      <c r="D397" s="4">
        <v>47000</v>
      </c>
      <c r="E397">
        <v>47000</v>
      </c>
      <c r="F397" t="s">
        <v>6</v>
      </c>
      <c r="G397">
        <f>tblSalaries[[#This Row],[clean Salary (in local currency)]]*VLOOKUP(tblSalaries[[#This Row],[Currency]],tblXrate[],2,FALSE)</f>
        <v>47000</v>
      </c>
      <c r="H397" t="s">
        <v>486</v>
      </c>
      <c r="I397" t="s">
        <v>52</v>
      </c>
      <c r="J397" t="s">
        <v>15</v>
      </c>
      <c r="K397" t="str">
        <f>VLOOKUP(tblSalaries[[#This Row],[Where do you work]],tblCountries[[Actual]:[Mapping]],2,FALSE)</f>
        <v>USA</v>
      </c>
      <c r="L397" t="s">
        <v>9</v>
      </c>
      <c r="O397" s="10" t="str">
        <f>IF(ISERROR(FIND("1",tblSalaries[[#This Row],[How many hours of a day you work on Excel]])),"",1)</f>
        <v/>
      </c>
      <c r="P397" s="11" t="str">
        <f>IF(ISERROR(FIND("2",tblSalaries[[#This Row],[How many hours of a day you work on Excel]])),"",2)</f>
        <v/>
      </c>
      <c r="Q397" s="10" t="str">
        <f>IF(ISERROR(FIND("3",tblSalaries[[#This Row],[How many hours of a day you work on Excel]])),"",3)</f>
        <v/>
      </c>
      <c r="R397" s="10">
        <f>IF(ISERROR(FIND("4",tblSalaries[[#This Row],[How many hours of a day you work on Excel]])),"",4)</f>
        <v>4</v>
      </c>
      <c r="S397" s="10" t="str">
        <f>IF(ISERROR(FIND("5",tblSalaries[[#This Row],[How many hours of a day you work on Excel]])),"",5)</f>
        <v/>
      </c>
      <c r="T397" s="10">
        <f>IF(ISERROR(FIND("6",tblSalaries[[#This Row],[How many hours of a day you work on Excel]])),"",6)</f>
        <v>6</v>
      </c>
      <c r="U397" s="11" t="str">
        <f>IF(ISERROR(FIND("7",tblSalaries[[#This Row],[How many hours of a day you work on Excel]])),"",7)</f>
        <v/>
      </c>
      <c r="V397" s="11" t="str">
        <f>IF(ISERROR(FIND("8",tblSalaries[[#This Row],[How many hours of a day you work on Excel]])),"",8)</f>
        <v/>
      </c>
      <c r="W397" s="11">
        <f>IF(MAX(tblSalaries[[#This Row],[1 hour]:[8 hours]])=0,#N/A,MAX(tblSalaries[[#This Row],[1 hour]:[8 hours]]))</f>
        <v>6</v>
      </c>
      <c r="X397" s="11">
        <f>IF(ISERROR(tblSalaries[[#This Row],[max h]]),1,tblSalaries[[#This Row],[Salary in USD]]/tblSalaries[[#This Row],[max h]]/260)</f>
        <v>30.128205128205128</v>
      </c>
      <c r="Y397" s="11">
        <f>IF(tblSalaries[[#This Row],[Years of Experience]]="",0,"0")</f>
        <v>0</v>
      </c>
      <c r="Z39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7" s="11">
        <f>IF(tblSalaries[[#This Row],[Salary in USD]]&lt;1000,1,0)</f>
        <v>0</v>
      </c>
      <c r="AB397" s="11">
        <f>IF(AND(tblSalaries[[#This Row],[Salary in USD]]&gt;1000,tblSalaries[[#This Row],[Salary in USD]]&lt;2000),1,0)</f>
        <v>0</v>
      </c>
    </row>
    <row r="398" spans="2:28" ht="15" customHeight="1">
      <c r="B398" t="s">
        <v>2401</v>
      </c>
      <c r="C398" s="1">
        <v>41055.087476851855</v>
      </c>
      <c r="D398" s="4">
        <v>40000</v>
      </c>
      <c r="E398">
        <v>40000</v>
      </c>
      <c r="F398" t="s">
        <v>6</v>
      </c>
      <c r="G398">
        <f>tblSalaries[[#This Row],[clean Salary (in local currency)]]*VLOOKUP(tblSalaries[[#This Row],[Currency]],tblXrate[],2,FALSE)</f>
        <v>40000</v>
      </c>
      <c r="H398" t="s">
        <v>487</v>
      </c>
      <c r="I398" t="s">
        <v>52</v>
      </c>
      <c r="J398" t="s">
        <v>15</v>
      </c>
      <c r="K398" t="str">
        <f>VLOOKUP(tblSalaries[[#This Row],[Where do you work]],tblCountries[[Actual]:[Mapping]],2,FALSE)</f>
        <v>USA</v>
      </c>
      <c r="L398" t="s">
        <v>18</v>
      </c>
      <c r="O398" s="10" t="str">
        <f>IF(ISERROR(FIND("1",tblSalaries[[#This Row],[How many hours of a day you work on Excel]])),"",1)</f>
        <v/>
      </c>
      <c r="P398" s="11">
        <f>IF(ISERROR(FIND("2",tblSalaries[[#This Row],[How many hours of a day you work on Excel]])),"",2)</f>
        <v>2</v>
      </c>
      <c r="Q398" s="10">
        <f>IF(ISERROR(FIND("3",tblSalaries[[#This Row],[How many hours of a day you work on Excel]])),"",3)</f>
        <v>3</v>
      </c>
      <c r="R398" s="10" t="str">
        <f>IF(ISERROR(FIND("4",tblSalaries[[#This Row],[How many hours of a day you work on Excel]])),"",4)</f>
        <v/>
      </c>
      <c r="S398" s="10" t="str">
        <f>IF(ISERROR(FIND("5",tblSalaries[[#This Row],[How many hours of a day you work on Excel]])),"",5)</f>
        <v/>
      </c>
      <c r="T398" s="10" t="str">
        <f>IF(ISERROR(FIND("6",tblSalaries[[#This Row],[How many hours of a day you work on Excel]])),"",6)</f>
        <v/>
      </c>
      <c r="U398" s="11" t="str">
        <f>IF(ISERROR(FIND("7",tblSalaries[[#This Row],[How many hours of a day you work on Excel]])),"",7)</f>
        <v/>
      </c>
      <c r="V398" s="11" t="str">
        <f>IF(ISERROR(FIND("8",tblSalaries[[#This Row],[How many hours of a day you work on Excel]])),"",8)</f>
        <v/>
      </c>
      <c r="W398" s="11">
        <f>IF(MAX(tblSalaries[[#This Row],[1 hour]:[8 hours]])=0,#N/A,MAX(tblSalaries[[#This Row],[1 hour]:[8 hours]]))</f>
        <v>3</v>
      </c>
      <c r="X398" s="11">
        <f>IF(ISERROR(tblSalaries[[#This Row],[max h]]),1,tblSalaries[[#This Row],[Salary in USD]]/tblSalaries[[#This Row],[max h]]/260)</f>
        <v>51.282051282051285</v>
      </c>
      <c r="Y398" s="11">
        <f>IF(tblSalaries[[#This Row],[Years of Experience]]="",0,"0")</f>
        <v>0</v>
      </c>
      <c r="Z39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8" s="11">
        <f>IF(tblSalaries[[#This Row],[Salary in USD]]&lt;1000,1,0)</f>
        <v>0</v>
      </c>
      <c r="AB398" s="11">
        <f>IF(AND(tblSalaries[[#This Row],[Salary in USD]]&gt;1000,tblSalaries[[#This Row],[Salary in USD]]&lt;2000),1,0)</f>
        <v>0</v>
      </c>
    </row>
    <row r="399" spans="2:28" ht="15" customHeight="1">
      <c r="B399" t="s">
        <v>2402</v>
      </c>
      <c r="C399" s="1">
        <v>41055.087939814817</v>
      </c>
      <c r="D399" s="4">
        <v>30000</v>
      </c>
      <c r="E399">
        <v>30000</v>
      </c>
      <c r="F399" t="s">
        <v>6</v>
      </c>
      <c r="G399">
        <f>tblSalaries[[#This Row],[clean Salary (in local currency)]]*VLOOKUP(tblSalaries[[#This Row],[Currency]],tblXrate[],2,FALSE)</f>
        <v>30000</v>
      </c>
      <c r="H399" t="s">
        <v>452</v>
      </c>
      <c r="I399" t="s">
        <v>4001</v>
      </c>
      <c r="J399" t="s">
        <v>8</v>
      </c>
      <c r="K399" t="str">
        <f>VLOOKUP(tblSalaries[[#This Row],[Where do you work]],tblCountries[[Actual]:[Mapping]],2,FALSE)</f>
        <v>India</v>
      </c>
      <c r="L399" t="s">
        <v>18</v>
      </c>
      <c r="O399" s="10" t="str">
        <f>IF(ISERROR(FIND("1",tblSalaries[[#This Row],[How many hours of a day you work on Excel]])),"",1)</f>
        <v/>
      </c>
      <c r="P399" s="11">
        <f>IF(ISERROR(FIND("2",tblSalaries[[#This Row],[How many hours of a day you work on Excel]])),"",2)</f>
        <v>2</v>
      </c>
      <c r="Q399" s="10">
        <f>IF(ISERROR(FIND("3",tblSalaries[[#This Row],[How many hours of a day you work on Excel]])),"",3)</f>
        <v>3</v>
      </c>
      <c r="R399" s="10" t="str">
        <f>IF(ISERROR(FIND("4",tblSalaries[[#This Row],[How many hours of a day you work on Excel]])),"",4)</f>
        <v/>
      </c>
      <c r="S399" s="10" t="str">
        <f>IF(ISERROR(FIND("5",tblSalaries[[#This Row],[How many hours of a day you work on Excel]])),"",5)</f>
        <v/>
      </c>
      <c r="T399" s="10" t="str">
        <f>IF(ISERROR(FIND("6",tblSalaries[[#This Row],[How many hours of a day you work on Excel]])),"",6)</f>
        <v/>
      </c>
      <c r="U399" s="11" t="str">
        <f>IF(ISERROR(FIND("7",tblSalaries[[#This Row],[How many hours of a day you work on Excel]])),"",7)</f>
        <v/>
      </c>
      <c r="V399" s="11" t="str">
        <f>IF(ISERROR(FIND("8",tblSalaries[[#This Row],[How many hours of a day you work on Excel]])),"",8)</f>
        <v/>
      </c>
      <c r="W399" s="11">
        <f>IF(MAX(tblSalaries[[#This Row],[1 hour]:[8 hours]])=0,#N/A,MAX(tblSalaries[[#This Row],[1 hour]:[8 hours]]))</f>
        <v>3</v>
      </c>
      <c r="X399" s="11">
        <f>IF(ISERROR(tblSalaries[[#This Row],[max h]]),1,tblSalaries[[#This Row],[Salary in USD]]/tblSalaries[[#This Row],[max h]]/260)</f>
        <v>38.46153846153846</v>
      </c>
      <c r="Y399" s="11">
        <f>IF(tblSalaries[[#This Row],[Years of Experience]]="",0,"0")</f>
        <v>0</v>
      </c>
      <c r="Z39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399" s="11">
        <f>IF(tblSalaries[[#This Row],[Salary in USD]]&lt;1000,1,0)</f>
        <v>0</v>
      </c>
      <c r="AB399" s="11">
        <f>IF(AND(tblSalaries[[#This Row],[Salary in USD]]&gt;1000,tblSalaries[[#This Row],[Salary in USD]]&lt;2000),1,0)</f>
        <v>0</v>
      </c>
    </row>
    <row r="400" spans="2:28" ht="15" customHeight="1">
      <c r="B400" t="s">
        <v>2403</v>
      </c>
      <c r="C400" s="1">
        <v>41055.088148148148</v>
      </c>
      <c r="D400" s="4">
        <v>72000</v>
      </c>
      <c r="E400">
        <v>72000</v>
      </c>
      <c r="F400" t="s">
        <v>86</v>
      </c>
      <c r="G400">
        <f>tblSalaries[[#This Row],[clean Salary (in local currency)]]*VLOOKUP(tblSalaries[[#This Row],[Currency]],tblXrate[],2,FALSE)</f>
        <v>70802.029658183528</v>
      </c>
      <c r="H400" t="s">
        <v>488</v>
      </c>
      <c r="I400" t="s">
        <v>488</v>
      </c>
      <c r="J400" t="s">
        <v>88</v>
      </c>
      <c r="K400" t="str">
        <f>VLOOKUP(tblSalaries[[#This Row],[Where do you work]],tblCountries[[Actual]:[Mapping]],2,FALSE)</f>
        <v>Canada</v>
      </c>
      <c r="L400" t="s">
        <v>9</v>
      </c>
      <c r="O400" s="10" t="str">
        <f>IF(ISERROR(FIND("1",tblSalaries[[#This Row],[How many hours of a day you work on Excel]])),"",1)</f>
        <v/>
      </c>
      <c r="P400" s="11" t="str">
        <f>IF(ISERROR(FIND("2",tblSalaries[[#This Row],[How many hours of a day you work on Excel]])),"",2)</f>
        <v/>
      </c>
      <c r="Q400" s="10" t="str">
        <f>IF(ISERROR(FIND("3",tblSalaries[[#This Row],[How many hours of a day you work on Excel]])),"",3)</f>
        <v/>
      </c>
      <c r="R400" s="10">
        <f>IF(ISERROR(FIND("4",tblSalaries[[#This Row],[How many hours of a day you work on Excel]])),"",4)</f>
        <v>4</v>
      </c>
      <c r="S400" s="10" t="str">
        <f>IF(ISERROR(FIND("5",tblSalaries[[#This Row],[How many hours of a day you work on Excel]])),"",5)</f>
        <v/>
      </c>
      <c r="T400" s="10">
        <f>IF(ISERROR(FIND("6",tblSalaries[[#This Row],[How many hours of a day you work on Excel]])),"",6)</f>
        <v>6</v>
      </c>
      <c r="U400" s="11" t="str">
        <f>IF(ISERROR(FIND("7",tblSalaries[[#This Row],[How many hours of a day you work on Excel]])),"",7)</f>
        <v/>
      </c>
      <c r="V400" s="11" t="str">
        <f>IF(ISERROR(FIND("8",tblSalaries[[#This Row],[How many hours of a day you work on Excel]])),"",8)</f>
        <v/>
      </c>
      <c r="W400" s="11">
        <f>IF(MAX(tblSalaries[[#This Row],[1 hour]:[8 hours]])=0,#N/A,MAX(tblSalaries[[#This Row],[1 hour]:[8 hours]]))</f>
        <v>6</v>
      </c>
      <c r="X400" s="11">
        <f>IF(ISERROR(tblSalaries[[#This Row],[max h]]),1,tblSalaries[[#This Row],[Salary in USD]]/tblSalaries[[#This Row],[max h]]/260)</f>
        <v>45.385916447553548</v>
      </c>
      <c r="Y400" s="11">
        <f>IF(tblSalaries[[#This Row],[Years of Experience]]="",0,"0")</f>
        <v>0</v>
      </c>
      <c r="Z40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0" s="11">
        <f>IF(tblSalaries[[#This Row],[Salary in USD]]&lt;1000,1,0)</f>
        <v>0</v>
      </c>
      <c r="AB400" s="11">
        <f>IF(AND(tblSalaries[[#This Row],[Salary in USD]]&gt;1000,tblSalaries[[#This Row],[Salary in USD]]&lt;2000),1,0)</f>
        <v>0</v>
      </c>
    </row>
    <row r="401" spans="2:28" ht="15" customHeight="1">
      <c r="B401" t="s">
        <v>2404</v>
      </c>
      <c r="C401" s="1">
        <v>41055.088518518518</v>
      </c>
      <c r="D401" s="4">
        <v>34000</v>
      </c>
      <c r="E401">
        <v>34000</v>
      </c>
      <c r="F401" t="s">
        <v>6</v>
      </c>
      <c r="G401">
        <f>tblSalaries[[#This Row],[clean Salary (in local currency)]]*VLOOKUP(tblSalaries[[#This Row],[Currency]],tblXrate[],2,FALSE)</f>
        <v>34000</v>
      </c>
      <c r="H401" t="s">
        <v>489</v>
      </c>
      <c r="I401" t="s">
        <v>20</v>
      </c>
      <c r="J401" t="s">
        <v>15</v>
      </c>
      <c r="K401" t="str">
        <f>VLOOKUP(tblSalaries[[#This Row],[Where do you work]],tblCountries[[Actual]:[Mapping]],2,FALSE)</f>
        <v>USA</v>
      </c>
      <c r="L401" t="s">
        <v>9</v>
      </c>
      <c r="O401" s="10" t="str">
        <f>IF(ISERROR(FIND("1",tblSalaries[[#This Row],[How many hours of a day you work on Excel]])),"",1)</f>
        <v/>
      </c>
      <c r="P401" s="11" t="str">
        <f>IF(ISERROR(FIND("2",tblSalaries[[#This Row],[How many hours of a day you work on Excel]])),"",2)</f>
        <v/>
      </c>
      <c r="Q401" s="10" t="str">
        <f>IF(ISERROR(FIND("3",tblSalaries[[#This Row],[How many hours of a day you work on Excel]])),"",3)</f>
        <v/>
      </c>
      <c r="R401" s="10">
        <f>IF(ISERROR(FIND("4",tblSalaries[[#This Row],[How many hours of a day you work on Excel]])),"",4)</f>
        <v>4</v>
      </c>
      <c r="S401" s="10" t="str">
        <f>IF(ISERROR(FIND("5",tblSalaries[[#This Row],[How many hours of a day you work on Excel]])),"",5)</f>
        <v/>
      </c>
      <c r="T401" s="10">
        <f>IF(ISERROR(FIND("6",tblSalaries[[#This Row],[How many hours of a day you work on Excel]])),"",6)</f>
        <v>6</v>
      </c>
      <c r="U401" s="11" t="str">
        <f>IF(ISERROR(FIND("7",tblSalaries[[#This Row],[How many hours of a day you work on Excel]])),"",7)</f>
        <v/>
      </c>
      <c r="V401" s="11" t="str">
        <f>IF(ISERROR(FIND("8",tblSalaries[[#This Row],[How many hours of a day you work on Excel]])),"",8)</f>
        <v/>
      </c>
      <c r="W401" s="11">
        <f>IF(MAX(tblSalaries[[#This Row],[1 hour]:[8 hours]])=0,#N/A,MAX(tblSalaries[[#This Row],[1 hour]:[8 hours]]))</f>
        <v>6</v>
      </c>
      <c r="X401" s="11">
        <f>IF(ISERROR(tblSalaries[[#This Row],[max h]]),1,tblSalaries[[#This Row],[Salary in USD]]/tblSalaries[[#This Row],[max h]]/260)</f>
        <v>21.794871794871796</v>
      </c>
      <c r="Y401" s="11">
        <f>IF(tblSalaries[[#This Row],[Years of Experience]]="",0,"0")</f>
        <v>0</v>
      </c>
      <c r="Z40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1" s="11">
        <f>IF(tblSalaries[[#This Row],[Salary in USD]]&lt;1000,1,0)</f>
        <v>0</v>
      </c>
      <c r="AB401" s="11">
        <f>IF(AND(tblSalaries[[#This Row],[Salary in USD]]&gt;1000,tblSalaries[[#This Row],[Salary in USD]]&lt;2000),1,0)</f>
        <v>0</v>
      </c>
    </row>
    <row r="402" spans="2:28" ht="15" customHeight="1">
      <c r="B402" t="s">
        <v>2405</v>
      </c>
      <c r="C402" s="1">
        <v>41055.088761574072</v>
      </c>
      <c r="D402" s="4">
        <v>52000</v>
      </c>
      <c r="E402">
        <v>52000</v>
      </c>
      <c r="F402" t="s">
        <v>6</v>
      </c>
      <c r="G402">
        <f>tblSalaries[[#This Row],[clean Salary (in local currency)]]*VLOOKUP(tblSalaries[[#This Row],[Currency]],tblXrate[],2,FALSE)</f>
        <v>52000</v>
      </c>
      <c r="H402" t="s">
        <v>153</v>
      </c>
      <c r="I402" t="s">
        <v>20</v>
      </c>
      <c r="J402" t="s">
        <v>15</v>
      </c>
      <c r="K402" t="str">
        <f>VLOOKUP(tblSalaries[[#This Row],[Where do you work]],tblCountries[[Actual]:[Mapping]],2,FALSE)</f>
        <v>USA</v>
      </c>
      <c r="L402" t="s">
        <v>9</v>
      </c>
      <c r="O402" s="10" t="str">
        <f>IF(ISERROR(FIND("1",tblSalaries[[#This Row],[How many hours of a day you work on Excel]])),"",1)</f>
        <v/>
      </c>
      <c r="P402" s="11" t="str">
        <f>IF(ISERROR(FIND("2",tblSalaries[[#This Row],[How many hours of a day you work on Excel]])),"",2)</f>
        <v/>
      </c>
      <c r="Q402" s="10" t="str">
        <f>IF(ISERROR(FIND("3",tblSalaries[[#This Row],[How many hours of a day you work on Excel]])),"",3)</f>
        <v/>
      </c>
      <c r="R402" s="10">
        <f>IF(ISERROR(FIND("4",tblSalaries[[#This Row],[How many hours of a day you work on Excel]])),"",4)</f>
        <v>4</v>
      </c>
      <c r="S402" s="10" t="str">
        <f>IF(ISERROR(FIND("5",tblSalaries[[#This Row],[How many hours of a day you work on Excel]])),"",5)</f>
        <v/>
      </c>
      <c r="T402" s="10">
        <f>IF(ISERROR(FIND("6",tblSalaries[[#This Row],[How many hours of a day you work on Excel]])),"",6)</f>
        <v>6</v>
      </c>
      <c r="U402" s="11" t="str">
        <f>IF(ISERROR(FIND("7",tblSalaries[[#This Row],[How many hours of a day you work on Excel]])),"",7)</f>
        <v/>
      </c>
      <c r="V402" s="11" t="str">
        <f>IF(ISERROR(FIND("8",tblSalaries[[#This Row],[How many hours of a day you work on Excel]])),"",8)</f>
        <v/>
      </c>
      <c r="W402" s="11">
        <f>IF(MAX(tblSalaries[[#This Row],[1 hour]:[8 hours]])=0,#N/A,MAX(tblSalaries[[#This Row],[1 hour]:[8 hours]]))</f>
        <v>6</v>
      </c>
      <c r="X402" s="11">
        <f>IF(ISERROR(tblSalaries[[#This Row],[max h]]),1,tblSalaries[[#This Row],[Salary in USD]]/tblSalaries[[#This Row],[max h]]/260)</f>
        <v>33.333333333333329</v>
      </c>
      <c r="Y402" s="11">
        <f>IF(tblSalaries[[#This Row],[Years of Experience]]="",0,"0")</f>
        <v>0</v>
      </c>
      <c r="Z40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2" s="11">
        <f>IF(tblSalaries[[#This Row],[Salary in USD]]&lt;1000,1,0)</f>
        <v>0</v>
      </c>
      <c r="AB402" s="11">
        <f>IF(AND(tblSalaries[[#This Row],[Salary in USD]]&gt;1000,tblSalaries[[#This Row],[Salary in USD]]&lt;2000),1,0)</f>
        <v>0</v>
      </c>
    </row>
    <row r="403" spans="2:28" ht="15" customHeight="1">
      <c r="B403" t="s">
        <v>2406</v>
      </c>
      <c r="C403" s="1">
        <v>41055.089004629626</v>
      </c>
      <c r="D403" s="4">
        <v>300000</v>
      </c>
      <c r="E403">
        <v>300000</v>
      </c>
      <c r="F403" t="s">
        <v>40</v>
      </c>
      <c r="G403">
        <f>tblSalaries[[#This Row],[clean Salary (in local currency)]]*VLOOKUP(tblSalaries[[#This Row],[Currency]],tblXrate[],2,FALSE)</f>
        <v>5342.3750062327708</v>
      </c>
      <c r="H403" t="s">
        <v>490</v>
      </c>
      <c r="I403" t="s">
        <v>279</v>
      </c>
      <c r="J403" t="s">
        <v>8</v>
      </c>
      <c r="K403" t="str">
        <f>VLOOKUP(tblSalaries[[#This Row],[Where do you work]],tblCountries[[Actual]:[Mapping]],2,FALSE)</f>
        <v>India</v>
      </c>
      <c r="L403" t="s">
        <v>25</v>
      </c>
      <c r="O403" s="10">
        <f>IF(ISERROR(FIND("1",tblSalaries[[#This Row],[How many hours of a day you work on Excel]])),"",1)</f>
        <v>1</v>
      </c>
      <c r="P403" s="11">
        <f>IF(ISERROR(FIND("2",tblSalaries[[#This Row],[How many hours of a day you work on Excel]])),"",2)</f>
        <v>2</v>
      </c>
      <c r="Q403" s="10" t="str">
        <f>IF(ISERROR(FIND("3",tblSalaries[[#This Row],[How many hours of a day you work on Excel]])),"",3)</f>
        <v/>
      </c>
      <c r="R403" s="10" t="str">
        <f>IF(ISERROR(FIND("4",tblSalaries[[#This Row],[How many hours of a day you work on Excel]])),"",4)</f>
        <v/>
      </c>
      <c r="S403" s="10" t="str">
        <f>IF(ISERROR(FIND("5",tblSalaries[[#This Row],[How many hours of a day you work on Excel]])),"",5)</f>
        <v/>
      </c>
      <c r="T403" s="10" t="str">
        <f>IF(ISERROR(FIND("6",tblSalaries[[#This Row],[How many hours of a day you work on Excel]])),"",6)</f>
        <v/>
      </c>
      <c r="U403" s="11" t="str">
        <f>IF(ISERROR(FIND("7",tblSalaries[[#This Row],[How many hours of a day you work on Excel]])),"",7)</f>
        <v/>
      </c>
      <c r="V403" s="11" t="str">
        <f>IF(ISERROR(FIND("8",tblSalaries[[#This Row],[How many hours of a day you work on Excel]])),"",8)</f>
        <v/>
      </c>
      <c r="W403" s="11">
        <f>IF(MAX(tblSalaries[[#This Row],[1 hour]:[8 hours]])=0,#N/A,MAX(tblSalaries[[#This Row],[1 hour]:[8 hours]]))</f>
        <v>2</v>
      </c>
      <c r="X403" s="11">
        <f>IF(ISERROR(tblSalaries[[#This Row],[max h]]),1,tblSalaries[[#This Row],[Salary in USD]]/tblSalaries[[#This Row],[max h]]/260)</f>
        <v>10.273798088909174</v>
      </c>
      <c r="Y403" s="11">
        <f>IF(tblSalaries[[#This Row],[Years of Experience]]="",0,"0")</f>
        <v>0</v>
      </c>
      <c r="Z40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3" s="11">
        <f>IF(tblSalaries[[#This Row],[Salary in USD]]&lt;1000,1,0)</f>
        <v>0</v>
      </c>
      <c r="AB403" s="11">
        <f>IF(AND(tblSalaries[[#This Row],[Salary in USD]]&gt;1000,tblSalaries[[#This Row],[Salary in USD]]&lt;2000),1,0)</f>
        <v>0</v>
      </c>
    </row>
    <row r="404" spans="2:28" ht="15" customHeight="1">
      <c r="B404" t="s">
        <v>2407</v>
      </c>
      <c r="C404" s="1">
        <v>41055.090243055558</v>
      </c>
      <c r="D404" s="4">
        <v>400000</v>
      </c>
      <c r="E404">
        <v>400000</v>
      </c>
      <c r="F404" t="s">
        <v>40</v>
      </c>
      <c r="G404">
        <f>tblSalaries[[#This Row],[clean Salary (in local currency)]]*VLOOKUP(tblSalaries[[#This Row],[Currency]],tblXrate[],2,FALSE)</f>
        <v>7123.1666749770275</v>
      </c>
      <c r="H404" t="s">
        <v>20</v>
      </c>
      <c r="I404" t="s">
        <v>20</v>
      </c>
      <c r="J404" t="s">
        <v>8</v>
      </c>
      <c r="K404" t="str">
        <f>VLOOKUP(tblSalaries[[#This Row],[Where do you work]],tblCountries[[Actual]:[Mapping]],2,FALSE)</f>
        <v>India</v>
      </c>
      <c r="L404" t="s">
        <v>9</v>
      </c>
      <c r="O404" s="10" t="str">
        <f>IF(ISERROR(FIND("1",tblSalaries[[#This Row],[How many hours of a day you work on Excel]])),"",1)</f>
        <v/>
      </c>
      <c r="P404" s="11" t="str">
        <f>IF(ISERROR(FIND("2",tblSalaries[[#This Row],[How many hours of a day you work on Excel]])),"",2)</f>
        <v/>
      </c>
      <c r="Q404" s="10" t="str">
        <f>IF(ISERROR(FIND("3",tblSalaries[[#This Row],[How many hours of a day you work on Excel]])),"",3)</f>
        <v/>
      </c>
      <c r="R404" s="10">
        <f>IF(ISERROR(FIND("4",tblSalaries[[#This Row],[How many hours of a day you work on Excel]])),"",4)</f>
        <v>4</v>
      </c>
      <c r="S404" s="10" t="str">
        <f>IF(ISERROR(FIND("5",tblSalaries[[#This Row],[How many hours of a day you work on Excel]])),"",5)</f>
        <v/>
      </c>
      <c r="T404" s="10">
        <f>IF(ISERROR(FIND("6",tblSalaries[[#This Row],[How many hours of a day you work on Excel]])),"",6)</f>
        <v>6</v>
      </c>
      <c r="U404" s="11" t="str">
        <f>IF(ISERROR(FIND("7",tblSalaries[[#This Row],[How many hours of a day you work on Excel]])),"",7)</f>
        <v/>
      </c>
      <c r="V404" s="11" t="str">
        <f>IF(ISERROR(FIND("8",tblSalaries[[#This Row],[How many hours of a day you work on Excel]])),"",8)</f>
        <v/>
      </c>
      <c r="W404" s="11">
        <f>IF(MAX(tblSalaries[[#This Row],[1 hour]:[8 hours]])=0,#N/A,MAX(tblSalaries[[#This Row],[1 hour]:[8 hours]]))</f>
        <v>6</v>
      </c>
      <c r="X404" s="11">
        <f>IF(ISERROR(tblSalaries[[#This Row],[max h]]),1,tblSalaries[[#This Row],[Salary in USD]]/tblSalaries[[#This Row],[max h]]/260)</f>
        <v>4.5661324839596329</v>
      </c>
      <c r="Y404" s="11">
        <f>IF(tblSalaries[[#This Row],[Years of Experience]]="",0,"0")</f>
        <v>0</v>
      </c>
      <c r="Z40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4" s="11">
        <f>IF(tblSalaries[[#This Row],[Salary in USD]]&lt;1000,1,0)</f>
        <v>0</v>
      </c>
      <c r="AB404" s="11">
        <f>IF(AND(tblSalaries[[#This Row],[Salary in USD]]&gt;1000,tblSalaries[[#This Row],[Salary in USD]]&lt;2000),1,0)</f>
        <v>0</v>
      </c>
    </row>
    <row r="405" spans="2:28" ht="15" customHeight="1">
      <c r="B405" t="s">
        <v>2408</v>
      </c>
      <c r="C405" s="1">
        <v>41055.090682870374</v>
      </c>
      <c r="D405" s="4">
        <v>63586.95</v>
      </c>
      <c r="E405">
        <v>63586</v>
      </c>
      <c r="F405" t="s">
        <v>6</v>
      </c>
      <c r="G405">
        <f>tblSalaries[[#This Row],[clean Salary (in local currency)]]*VLOOKUP(tblSalaries[[#This Row],[Currency]],tblXrate[],2,FALSE)</f>
        <v>63586</v>
      </c>
      <c r="H405" t="s">
        <v>491</v>
      </c>
      <c r="I405" t="s">
        <v>52</v>
      </c>
      <c r="J405" t="s">
        <v>492</v>
      </c>
      <c r="K405" t="str">
        <f>VLOOKUP(tblSalaries[[#This Row],[Where do you work]],tblCountries[[Actual]:[Mapping]],2,FALSE)</f>
        <v>UAE</v>
      </c>
      <c r="L405" t="s">
        <v>18</v>
      </c>
      <c r="O405" s="10" t="str">
        <f>IF(ISERROR(FIND("1",tblSalaries[[#This Row],[How many hours of a day you work on Excel]])),"",1)</f>
        <v/>
      </c>
      <c r="P405" s="11">
        <f>IF(ISERROR(FIND("2",tblSalaries[[#This Row],[How many hours of a day you work on Excel]])),"",2)</f>
        <v>2</v>
      </c>
      <c r="Q405" s="10">
        <f>IF(ISERROR(FIND("3",tblSalaries[[#This Row],[How many hours of a day you work on Excel]])),"",3)</f>
        <v>3</v>
      </c>
      <c r="R405" s="10" t="str">
        <f>IF(ISERROR(FIND("4",tblSalaries[[#This Row],[How many hours of a day you work on Excel]])),"",4)</f>
        <v/>
      </c>
      <c r="S405" s="10" t="str">
        <f>IF(ISERROR(FIND("5",tblSalaries[[#This Row],[How many hours of a day you work on Excel]])),"",5)</f>
        <v/>
      </c>
      <c r="T405" s="10" t="str">
        <f>IF(ISERROR(FIND("6",tblSalaries[[#This Row],[How many hours of a day you work on Excel]])),"",6)</f>
        <v/>
      </c>
      <c r="U405" s="11" t="str">
        <f>IF(ISERROR(FIND("7",tblSalaries[[#This Row],[How many hours of a day you work on Excel]])),"",7)</f>
        <v/>
      </c>
      <c r="V405" s="11" t="str">
        <f>IF(ISERROR(FIND("8",tblSalaries[[#This Row],[How many hours of a day you work on Excel]])),"",8)</f>
        <v/>
      </c>
      <c r="W405" s="11">
        <f>IF(MAX(tblSalaries[[#This Row],[1 hour]:[8 hours]])=0,#N/A,MAX(tblSalaries[[#This Row],[1 hour]:[8 hours]]))</f>
        <v>3</v>
      </c>
      <c r="X405" s="11">
        <f>IF(ISERROR(tblSalaries[[#This Row],[max h]]),1,tblSalaries[[#This Row],[Salary in USD]]/tblSalaries[[#This Row],[max h]]/260)</f>
        <v>81.52051282051282</v>
      </c>
      <c r="Y405" s="11">
        <f>IF(tblSalaries[[#This Row],[Years of Experience]]="",0,"0")</f>
        <v>0</v>
      </c>
      <c r="Z40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5" s="11">
        <f>IF(tblSalaries[[#This Row],[Salary in USD]]&lt;1000,1,0)</f>
        <v>0</v>
      </c>
      <c r="AB405" s="11">
        <f>IF(AND(tblSalaries[[#This Row],[Salary in USD]]&gt;1000,tblSalaries[[#This Row],[Salary in USD]]&lt;2000),1,0)</f>
        <v>0</v>
      </c>
    </row>
    <row r="406" spans="2:28" ht="15" customHeight="1">
      <c r="B406" t="s">
        <v>2409</v>
      </c>
      <c r="C406" s="1">
        <v>41055.091435185182</v>
      </c>
      <c r="D406" s="4" t="s">
        <v>68</v>
      </c>
      <c r="E406">
        <v>35000</v>
      </c>
      <c r="F406" t="s">
        <v>69</v>
      </c>
      <c r="G406">
        <f>tblSalaries[[#This Row],[clean Salary (in local currency)]]*VLOOKUP(tblSalaries[[#This Row],[Currency]],tblXrate[],2,FALSE)</f>
        <v>55166.239522354947</v>
      </c>
      <c r="H406" t="s">
        <v>493</v>
      </c>
      <c r="I406" t="s">
        <v>310</v>
      </c>
      <c r="J406" t="s">
        <v>71</v>
      </c>
      <c r="K406" t="str">
        <f>VLOOKUP(tblSalaries[[#This Row],[Where do you work]],tblCountries[[Actual]:[Mapping]],2,FALSE)</f>
        <v>UK</v>
      </c>
      <c r="L406" t="s">
        <v>9</v>
      </c>
      <c r="O406" s="10" t="str">
        <f>IF(ISERROR(FIND("1",tblSalaries[[#This Row],[How many hours of a day you work on Excel]])),"",1)</f>
        <v/>
      </c>
      <c r="P406" s="11" t="str">
        <f>IF(ISERROR(FIND("2",tblSalaries[[#This Row],[How many hours of a day you work on Excel]])),"",2)</f>
        <v/>
      </c>
      <c r="Q406" s="10" t="str">
        <f>IF(ISERROR(FIND("3",tblSalaries[[#This Row],[How many hours of a day you work on Excel]])),"",3)</f>
        <v/>
      </c>
      <c r="R406" s="10">
        <f>IF(ISERROR(FIND("4",tblSalaries[[#This Row],[How many hours of a day you work on Excel]])),"",4)</f>
        <v>4</v>
      </c>
      <c r="S406" s="10" t="str">
        <f>IF(ISERROR(FIND("5",tblSalaries[[#This Row],[How many hours of a day you work on Excel]])),"",5)</f>
        <v/>
      </c>
      <c r="T406" s="10">
        <f>IF(ISERROR(FIND("6",tblSalaries[[#This Row],[How many hours of a day you work on Excel]])),"",6)</f>
        <v>6</v>
      </c>
      <c r="U406" s="11" t="str">
        <f>IF(ISERROR(FIND("7",tblSalaries[[#This Row],[How many hours of a day you work on Excel]])),"",7)</f>
        <v/>
      </c>
      <c r="V406" s="11" t="str">
        <f>IF(ISERROR(FIND("8",tblSalaries[[#This Row],[How many hours of a day you work on Excel]])),"",8)</f>
        <v/>
      </c>
      <c r="W406" s="11">
        <f>IF(MAX(tblSalaries[[#This Row],[1 hour]:[8 hours]])=0,#N/A,MAX(tblSalaries[[#This Row],[1 hour]:[8 hours]]))</f>
        <v>6</v>
      </c>
      <c r="X406" s="11">
        <f>IF(ISERROR(tblSalaries[[#This Row],[max h]]),1,tblSalaries[[#This Row],[Salary in USD]]/tblSalaries[[#This Row],[max h]]/260)</f>
        <v>35.362974052791628</v>
      </c>
      <c r="Y406" s="11">
        <f>IF(tblSalaries[[#This Row],[Years of Experience]]="",0,"0")</f>
        <v>0</v>
      </c>
      <c r="Z40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6" s="11">
        <f>IF(tblSalaries[[#This Row],[Salary in USD]]&lt;1000,1,0)</f>
        <v>0</v>
      </c>
      <c r="AB406" s="11">
        <f>IF(AND(tblSalaries[[#This Row],[Salary in USD]]&gt;1000,tblSalaries[[#This Row],[Salary in USD]]&lt;2000),1,0)</f>
        <v>0</v>
      </c>
    </row>
    <row r="407" spans="2:28" ht="15" customHeight="1">
      <c r="B407" t="s">
        <v>2410</v>
      </c>
      <c r="C407" s="1">
        <v>41055.09233796296</v>
      </c>
      <c r="D407" s="4">
        <v>60000</v>
      </c>
      <c r="E407">
        <v>60000</v>
      </c>
      <c r="F407" t="s">
        <v>6</v>
      </c>
      <c r="G407">
        <f>tblSalaries[[#This Row],[clean Salary (in local currency)]]*VLOOKUP(tblSalaries[[#This Row],[Currency]],tblXrate[],2,FALSE)</f>
        <v>60000</v>
      </c>
      <c r="H407" t="s">
        <v>494</v>
      </c>
      <c r="I407" t="s">
        <v>20</v>
      </c>
      <c r="J407" t="s">
        <v>15</v>
      </c>
      <c r="K407" t="str">
        <f>VLOOKUP(tblSalaries[[#This Row],[Where do you work]],tblCountries[[Actual]:[Mapping]],2,FALSE)</f>
        <v>USA</v>
      </c>
      <c r="L407" t="s">
        <v>9</v>
      </c>
      <c r="O407" s="10" t="str">
        <f>IF(ISERROR(FIND("1",tblSalaries[[#This Row],[How many hours of a day you work on Excel]])),"",1)</f>
        <v/>
      </c>
      <c r="P407" s="11" t="str">
        <f>IF(ISERROR(FIND("2",tblSalaries[[#This Row],[How many hours of a day you work on Excel]])),"",2)</f>
        <v/>
      </c>
      <c r="Q407" s="10" t="str">
        <f>IF(ISERROR(FIND("3",tblSalaries[[#This Row],[How many hours of a day you work on Excel]])),"",3)</f>
        <v/>
      </c>
      <c r="R407" s="10">
        <f>IF(ISERROR(FIND("4",tblSalaries[[#This Row],[How many hours of a day you work on Excel]])),"",4)</f>
        <v>4</v>
      </c>
      <c r="S407" s="10" t="str">
        <f>IF(ISERROR(FIND("5",tblSalaries[[#This Row],[How many hours of a day you work on Excel]])),"",5)</f>
        <v/>
      </c>
      <c r="T407" s="10">
        <f>IF(ISERROR(FIND("6",tblSalaries[[#This Row],[How many hours of a day you work on Excel]])),"",6)</f>
        <v>6</v>
      </c>
      <c r="U407" s="11" t="str">
        <f>IF(ISERROR(FIND("7",tblSalaries[[#This Row],[How many hours of a day you work on Excel]])),"",7)</f>
        <v/>
      </c>
      <c r="V407" s="11" t="str">
        <f>IF(ISERROR(FIND("8",tblSalaries[[#This Row],[How many hours of a day you work on Excel]])),"",8)</f>
        <v/>
      </c>
      <c r="W407" s="11">
        <f>IF(MAX(tblSalaries[[#This Row],[1 hour]:[8 hours]])=0,#N/A,MAX(tblSalaries[[#This Row],[1 hour]:[8 hours]]))</f>
        <v>6</v>
      </c>
      <c r="X407" s="11">
        <f>IF(ISERROR(tblSalaries[[#This Row],[max h]]),1,tblSalaries[[#This Row],[Salary in USD]]/tblSalaries[[#This Row],[max h]]/260)</f>
        <v>38.46153846153846</v>
      </c>
      <c r="Y407" s="11">
        <f>IF(tblSalaries[[#This Row],[Years of Experience]]="",0,"0")</f>
        <v>0</v>
      </c>
      <c r="Z40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7" s="11">
        <f>IF(tblSalaries[[#This Row],[Salary in USD]]&lt;1000,1,0)</f>
        <v>0</v>
      </c>
      <c r="AB407" s="11">
        <f>IF(AND(tblSalaries[[#This Row],[Salary in USD]]&gt;1000,tblSalaries[[#This Row],[Salary in USD]]&lt;2000),1,0)</f>
        <v>0</v>
      </c>
    </row>
    <row r="408" spans="2:28" ht="15" customHeight="1">
      <c r="B408" t="s">
        <v>2411</v>
      </c>
      <c r="C408" s="1">
        <v>41055.09302083333</v>
      </c>
      <c r="D408" s="4">
        <v>19200</v>
      </c>
      <c r="E408">
        <v>19200</v>
      </c>
      <c r="F408" t="s">
        <v>6</v>
      </c>
      <c r="G408">
        <f>tblSalaries[[#This Row],[clean Salary (in local currency)]]*VLOOKUP(tblSalaries[[#This Row],[Currency]],tblXrate[],2,FALSE)</f>
        <v>19200</v>
      </c>
      <c r="H408" t="s">
        <v>495</v>
      </c>
      <c r="I408" t="s">
        <v>52</v>
      </c>
      <c r="J408" t="s">
        <v>73</v>
      </c>
      <c r="K408" t="str">
        <f>VLOOKUP(tblSalaries[[#This Row],[Where do you work]],tblCountries[[Actual]:[Mapping]],2,FALSE)</f>
        <v>Romania</v>
      </c>
      <c r="L408" t="s">
        <v>13</v>
      </c>
      <c r="O408" s="10" t="str">
        <f>IF(ISERROR(FIND("1",tblSalaries[[#This Row],[How many hours of a day you work on Excel]])),"",1)</f>
        <v/>
      </c>
      <c r="P408" s="11" t="str">
        <f>IF(ISERROR(FIND("2",tblSalaries[[#This Row],[How many hours of a day you work on Excel]])),"",2)</f>
        <v/>
      </c>
      <c r="Q408" s="10" t="str">
        <f>IF(ISERROR(FIND("3",tblSalaries[[#This Row],[How many hours of a day you work on Excel]])),"",3)</f>
        <v/>
      </c>
      <c r="R408" s="10" t="str">
        <f>IF(ISERROR(FIND("4",tblSalaries[[#This Row],[How many hours of a day you work on Excel]])),"",4)</f>
        <v/>
      </c>
      <c r="S408" s="10" t="str">
        <f>IF(ISERROR(FIND("5",tblSalaries[[#This Row],[How many hours of a day you work on Excel]])),"",5)</f>
        <v/>
      </c>
      <c r="T408" s="10" t="str">
        <f>IF(ISERROR(FIND("6",tblSalaries[[#This Row],[How many hours of a day you work on Excel]])),"",6)</f>
        <v/>
      </c>
      <c r="U408" s="11" t="str">
        <f>IF(ISERROR(FIND("7",tblSalaries[[#This Row],[How many hours of a day you work on Excel]])),"",7)</f>
        <v/>
      </c>
      <c r="V408" s="11">
        <f>IF(ISERROR(FIND("8",tblSalaries[[#This Row],[How many hours of a day you work on Excel]])),"",8)</f>
        <v>8</v>
      </c>
      <c r="W408" s="11">
        <f>IF(MAX(tblSalaries[[#This Row],[1 hour]:[8 hours]])=0,#N/A,MAX(tblSalaries[[#This Row],[1 hour]:[8 hours]]))</f>
        <v>8</v>
      </c>
      <c r="X408" s="11">
        <f>IF(ISERROR(tblSalaries[[#This Row],[max h]]),1,tblSalaries[[#This Row],[Salary in USD]]/tblSalaries[[#This Row],[max h]]/260)</f>
        <v>9.2307692307692299</v>
      </c>
      <c r="Y408" s="11">
        <f>IF(tblSalaries[[#This Row],[Years of Experience]]="",0,"0")</f>
        <v>0</v>
      </c>
      <c r="Z40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8" s="11">
        <f>IF(tblSalaries[[#This Row],[Salary in USD]]&lt;1000,1,0)</f>
        <v>0</v>
      </c>
      <c r="AB408" s="11">
        <f>IF(AND(tblSalaries[[#This Row],[Salary in USD]]&gt;1000,tblSalaries[[#This Row],[Salary in USD]]&lt;2000),1,0)</f>
        <v>0</v>
      </c>
    </row>
    <row r="409" spans="2:28" ht="15" customHeight="1">
      <c r="B409" t="s">
        <v>2412</v>
      </c>
      <c r="C409" s="1">
        <v>41055.093113425923</v>
      </c>
      <c r="D409" s="4" t="s">
        <v>496</v>
      </c>
      <c r="E409">
        <v>14000000</v>
      </c>
      <c r="F409" t="s">
        <v>497</v>
      </c>
      <c r="G409">
        <f>tblSalaries[[#This Row],[clean Salary (in local currency)]]*VLOOKUP(tblSalaries[[#This Row],[Currency]],tblXrate[],2,FALSE)</f>
        <v>28109.627547434993</v>
      </c>
      <c r="H409" t="s">
        <v>498</v>
      </c>
      <c r="I409" t="s">
        <v>20</v>
      </c>
      <c r="J409" t="s">
        <v>499</v>
      </c>
      <c r="K409" t="str">
        <f>VLOOKUP(tblSalaries[[#This Row],[Where do you work]],tblCountries[[Actual]:[Mapping]],2,FALSE)</f>
        <v>Costa Rica</v>
      </c>
      <c r="L409" t="s">
        <v>13</v>
      </c>
      <c r="O409" s="10" t="str">
        <f>IF(ISERROR(FIND("1",tblSalaries[[#This Row],[How many hours of a day you work on Excel]])),"",1)</f>
        <v/>
      </c>
      <c r="P409" s="11" t="str">
        <f>IF(ISERROR(FIND("2",tblSalaries[[#This Row],[How many hours of a day you work on Excel]])),"",2)</f>
        <v/>
      </c>
      <c r="Q409" s="10" t="str">
        <f>IF(ISERROR(FIND("3",tblSalaries[[#This Row],[How many hours of a day you work on Excel]])),"",3)</f>
        <v/>
      </c>
      <c r="R409" s="10" t="str">
        <f>IF(ISERROR(FIND("4",tblSalaries[[#This Row],[How many hours of a day you work on Excel]])),"",4)</f>
        <v/>
      </c>
      <c r="S409" s="10" t="str">
        <f>IF(ISERROR(FIND("5",tblSalaries[[#This Row],[How many hours of a day you work on Excel]])),"",5)</f>
        <v/>
      </c>
      <c r="T409" s="10" t="str">
        <f>IF(ISERROR(FIND("6",tblSalaries[[#This Row],[How many hours of a day you work on Excel]])),"",6)</f>
        <v/>
      </c>
      <c r="U409" s="11" t="str">
        <f>IF(ISERROR(FIND("7",tblSalaries[[#This Row],[How many hours of a day you work on Excel]])),"",7)</f>
        <v/>
      </c>
      <c r="V409" s="11">
        <f>IF(ISERROR(FIND("8",tblSalaries[[#This Row],[How many hours of a day you work on Excel]])),"",8)</f>
        <v>8</v>
      </c>
      <c r="W409" s="11">
        <f>IF(MAX(tblSalaries[[#This Row],[1 hour]:[8 hours]])=0,#N/A,MAX(tblSalaries[[#This Row],[1 hour]:[8 hours]]))</f>
        <v>8</v>
      </c>
      <c r="X409" s="11">
        <f>IF(ISERROR(tblSalaries[[#This Row],[max h]]),1,tblSalaries[[#This Row],[Salary in USD]]/tblSalaries[[#This Row],[max h]]/260)</f>
        <v>13.5142440131899</v>
      </c>
      <c r="Y409" s="11">
        <f>IF(tblSalaries[[#This Row],[Years of Experience]]="",0,"0")</f>
        <v>0</v>
      </c>
      <c r="Z40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09" s="11">
        <f>IF(tblSalaries[[#This Row],[Salary in USD]]&lt;1000,1,0)</f>
        <v>0</v>
      </c>
      <c r="AB409" s="11">
        <f>IF(AND(tblSalaries[[#This Row],[Salary in USD]]&gt;1000,tblSalaries[[#This Row],[Salary in USD]]&lt;2000),1,0)</f>
        <v>0</v>
      </c>
    </row>
    <row r="410" spans="2:28" ht="15" customHeight="1">
      <c r="B410" t="s">
        <v>2413</v>
      </c>
      <c r="C410" s="1">
        <v>41055.093391203707</v>
      </c>
      <c r="D410" s="4">
        <v>56000</v>
      </c>
      <c r="E410">
        <v>56000</v>
      </c>
      <c r="F410" t="s">
        <v>6</v>
      </c>
      <c r="G410">
        <f>tblSalaries[[#This Row],[clean Salary (in local currency)]]*VLOOKUP(tblSalaries[[#This Row],[Currency]],tblXrate[],2,FALSE)</f>
        <v>56000</v>
      </c>
      <c r="H410" t="s">
        <v>500</v>
      </c>
      <c r="I410" t="s">
        <v>20</v>
      </c>
      <c r="J410" t="s">
        <v>15</v>
      </c>
      <c r="K410" t="str">
        <f>VLOOKUP(tblSalaries[[#This Row],[Where do you work]],tblCountries[[Actual]:[Mapping]],2,FALSE)</f>
        <v>USA</v>
      </c>
      <c r="L410" t="s">
        <v>9</v>
      </c>
      <c r="O410" s="10" t="str">
        <f>IF(ISERROR(FIND("1",tblSalaries[[#This Row],[How many hours of a day you work on Excel]])),"",1)</f>
        <v/>
      </c>
      <c r="P410" s="11" t="str">
        <f>IF(ISERROR(FIND("2",tblSalaries[[#This Row],[How many hours of a day you work on Excel]])),"",2)</f>
        <v/>
      </c>
      <c r="Q410" s="10" t="str">
        <f>IF(ISERROR(FIND("3",tblSalaries[[#This Row],[How many hours of a day you work on Excel]])),"",3)</f>
        <v/>
      </c>
      <c r="R410" s="10">
        <f>IF(ISERROR(FIND("4",tblSalaries[[#This Row],[How many hours of a day you work on Excel]])),"",4)</f>
        <v>4</v>
      </c>
      <c r="S410" s="10" t="str">
        <f>IF(ISERROR(FIND("5",tblSalaries[[#This Row],[How many hours of a day you work on Excel]])),"",5)</f>
        <v/>
      </c>
      <c r="T410" s="10">
        <f>IF(ISERROR(FIND("6",tblSalaries[[#This Row],[How many hours of a day you work on Excel]])),"",6)</f>
        <v>6</v>
      </c>
      <c r="U410" s="11" t="str">
        <f>IF(ISERROR(FIND("7",tblSalaries[[#This Row],[How many hours of a day you work on Excel]])),"",7)</f>
        <v/>
      </c>
      <c r="V410" s="11" t="str">
        <f>IF(ISERROR(FIND("8",tblSalaries[[#This Row],[How many hours of a day you work on Excel]])),"",8)</f>
        <v/>
      </c>
      <c r="W410" s="11">
        <f>IF(MAX(tblSalaries[[#This Row],[1 hour]:[8 hours]])=0,#N/A,MAX(tblSalaries[[#This Row],[1 hour]:[8 hours]]))</f>
        <v>6</v>
      </c>
      <c r="X410" s="11">
        <f>IF(ISERROR(tblSalaries[[#This Row],[max h]]),1,tblSalaries[[#This Row],[Salary in USD]]/tblSalaries[[#This Row],[max h]]/260)</f>
        <v>35.897435897435898</v>
      </c>
      <c r="Y410" s="11">
        <f>IF(tblSalaries[[#This Row],[Years of Experience]]="",0,"0")</f>
        <v>0</v>
      </c>
      <c r="Z41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0" s="11">
        <f>IF(tblSalaries[[#This Row],[Salary in USD]]&lt;1000,1,0)</f>
        <v>0</v>
      </c>
      <c r="AB410" s="11">
        <f>IF(AND(tblSalaries[[#This Row],[Salary in USD]]&gt;1000,tblSalaries[[#This Row],[Salary in USD]]&lt;2000),1,0)</f>
        <v>0</v>
      </c>
    </row>
    <row r="411" spans="2:28" ht="15" customHeight="1">
      <c r="B411" t="s">
        <v>2414</v>
      </c>
      <c r="C411" s="1">
        <v>41055.093611111108</v>
      </c>
      <c r="D411" s="4">
        <v>52000</v>
      </c>
      <c r="E411">
        <v>52000</v>
      </c>
      <c r="F411" t="s">
        <v>6</v>
      </c>
      <c r="G411">
        <f>tblSalaries[[#This Row],[clean Salary (in local currency)]]*VLOOKUP(tblSalaries[[#This Row],[Currency]],tblXrate[],2,FALSE)</f>
        <v>52000</v>
      </c>
      <c r="H411" t="s">
        <v>501</v>
      </c>
      <c r="I411" t="s">
        <v>310</v>
      </c>
      <c r="J411" t="s">
        <v>15</v>
      </c>
      <c r="K411" t="str">
        <f>VLOOKUP(tblSalaries[[#This Row],[Where do you work]],tblCountries[[Actual]:[Mapping]],2,FALSE)</f>
        <v>USA</v>
      </c>
      <c r="L411" t="s">
        <v>9</v>
      </c>
      <c r="O411" s="10" t="str">
        <f>IF(ISERROR(FIND("1",tblSalaries[[#This Row],[How many hours of a day you work on Excel]])),"",1)</f>
        <v/>
      </c>
      <c r="P411" s="11" t="str">
        <f>IF(ISERROR(FIND("2",tblSalaries[[#This Row],[How many hours of a day you work on Excel]])),"",2)</f>
        <v/>
      </c>
      <c r="Q411" s="10" t="str">
        <f>IF(ISERROR(FIND("3",tblSalaries[[#This Row],[How many hours of a day you work on Excel]])),"",3)</f>
        <v/>
      </c>
      <c r="R411" s="10">
        <f>IF(ISERROR(FIND("4",tblSalaries[[#This Row],[How many hours of a day you work on Excel]])),"",4)</f>
        <v>4</v>
      </c>
      <c r="S411" s="10" t="str">
        <f>IF(ISERROR(FIND("5",tblSalaries[[#This Row],[How many hours of a day you work on Excel]])),"",5)</f>
        <v/>
      </c>
      <c r="T411" s="10">
        <f>IF(ISERROR(FIND("6",tblSalaries[[#This Row],[How many hours of a day you work on Excel]])),"",6)</f>
        <v>6</v>
      </c>
      <c r="U411" s="11" t="str">
        <f>IF(ISERROR(FIND("7",tblSalaries[[#This Row],[How many hours of a day you work on Excel]])),"",7)</f>
        <v/>
      </c>
      <c r="V411" s="11" t="str">
        <f>IF(ISERROR(FIND("8",tblSalaries[[#This Row],[How many hours of a day you work on Excel]])),"",8)</f>
        <v/>
      </c>
      <c r="W411" s="11">
        <f>IF(MAX(tblSalaries[[#This Row],[1 hour]:[8 hours]])=0,#N/A,MAX(tblSalaries[[#This Row],[1 hour]:[8 hours]]))</f>
        <v>6</v>
      </c>
      <c r="X411" s="11">
        <f>IF(ISERROR(tblSalaries[[#This Row],[max h]]),1,tblSalaries[[#This Row],[Salary in USD]]/tblSalaries[[#This Row],[max h]]/260)</f>
        <v>33.333333333333329</v>
      </c>
      <c r="Y411" s="11">
        <f>IF(tblSalaries[[#This Row],[Years of Experience]]="",0,"0")</f>
        <v>0</v>
      </c>
      <c r="Z41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1" s="11">
        <f>IF(tblSalaries[[#This Row],[Salary in USD]]&lt;1000,1,0)</f>
        <v>0</v>
      </c>
      <c r="AB411" s="11">
        <f>IF(AND(tblSalaries[[#This Row],[Salary in USD]]&gt;1000,tblSalaries[[#This Row],[Salary in USD]]&lt;2000),1,0)</f>
        <v>0</v>
      </c>
    </row>
    <row r="412" spans="2:28" ht="15" customHeight="1">
      <c r="B412" t="s">
        <v>2415</v>
      </c>
      <c r="C412" s="1">
        <v>41055.093969907408</v>
      </c>
      <c r="D412" s="4">
        <v>51613</v>
      </c>
      <c r="E412">
        <v>51613</v>
      </c>
      <c r="F412" t="s">
        <v>6</v>
      </c>
      <c r="G412">
        <f>tblSalaries[[#This Row],[clean Salary (in local currency)]]*VLOOKUP(tblSalaries[[#This Row],[Currency]],tblXrate[],2,FALSE)</f>
        <v>51613</v>
      </c>
      <c r="H412" t="s">
        <v>502</v>
      </c>
      <c r="I412" t="s">
        <v>20</v>
      </c>
      <c r="J412" t="s">
        <v>15</v>
      </c>
      <c r="K412" t="str">
        <f>VLOOKUP(tblSalaries[[#This Row],[Where do you work]],tblCountries[[Actual]:[Mapping]],2,FALSE)</f>
        <v>USA</v>
      </c>
      <c r="L412" t="s">
        <v>13</v>
      </c>
      <c r="O412" s="10" t="str">
        <f>IF(ISERROR(FIND("1",tblSalaries[[#This Row],[How many hours of a day you work on Excel]])),"",1)</f>
        <v/>
      </c>
      <c r="P412" s="11" t="str">
        <f>IF(ISERROR(FIND("2",tblSalaries[[#This Row],[How many hours of a day you work on Excel]])),"",2)</f>
        <v/>
      </c>
      <c r="Q412" s="10" t="str">
        <f>IF(ISERROR(FIND("3",tblSalaries[[#This Row],[How many hours of a day you work on Excel]])),"",3)</f>
        <v/>
      </c>
      <c r="R412" s="10" t="str">
        <f>IF(ISERROR(FIND("4",tblSalaries[[#This Row],[How many hours of a day you work on Excel]])),"",4)</f>
        <v/>
      </c>
      <c r="S412" s="10" t="str">
        <f>IF(ISERROR(FIND("5",tblSalaries[[#This Row],[How many hours of a day you work on Excel]])),"",5)</f>
        <v/>
      </c>
      <c r="T412" s="10" t="str">
        <f>IF(ISERROR(FIND("6",tblSalaries[[#This Row],[How many hours of a day you work on Excel]])),"",6)</f>
        <v/>
      </c>
      <c r="U412" s="11" t="str">
        <f>IF(ISERROR(FIND("7",tblSalaries[[#This Row],[How many hours of a day you work on Excel]])),"",7)</f>
        <v/>
      </c>
      <c r="V412" s="11">
        <f>IF(ISERROR(FIND("8",tblSalaries[[#This Row],[How many hours of a day you work on Excel]])),"",8)</f>
        <v>8</v>
      </c>
      <c r="W412" s="11">
        <f>IF(MAX(tblSalaries[[#This Row],[1 hour]:[8 hours]])=0,#N/A,MAX(tblSalaries[[#This Row],[1 hour]:[8 hours]]))</f>
        <v>8</v>
      </c>
      <c r="X412" s="11">
        <f>IF(ISERROR(tblSalaries[[#This Row],[max h]]),1,tblSalaries[[#This Row],[Salary in USD]]/tblSalaries[[#This Row],[max h]]/260)</f>
        <v>24.813942307692308</v>
      </c>
      <c r="Y412" s="11">
        <f>IF(tblSalaries[[#This Row],[Years of Experience]]="",0,"0")</f>
        <v>0</v>
      </c>
      <c r="Z41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2" s="11">
        <f>IF(tblSalaries[[#This Row],[Salary in USD]]&lt;1000,1,0)</f>
        <v>0</v>
      </c>
      <c r="AB412" s="11">
        <f>IF(AND(tblSalaries[[#This Row],[Salary in USD]]&gt;1000,tblSalaries[[#This Row],[Salary in USD]]&lt;2000),1,0)</f>
        <v>0</v>
      </c>
    </row>
    <row r="413" spans="2:28" ht="15" customHeight="1">
      <c r="B413" t="s">
        <v>2416</v>
      </c>
      <c r="C413" s="1">
        <v>41055.095150462963</v>
      </c>
      <c r="D413" s="4">
        <v>35000</v>
      </c>
      <c r="E413">
        <v>35000</v>
      </c>
      <c r="F413" t="s">
        <v>6</v>
      </c>
      <c r="G413">
        <f>tblSalaries[[#This Row],[clean Salary (in local currency)]]*VLOOKUP(tblSalaries[[#This Row],[Currency]],tblXrate[],2,FALSE)</f>
        <v>35000</v>
      </c>
      <c r="H413" t="s">
        <v>503</v>
      </c>
      <c r="I413" t="s">
        <v>20</v>
      </c>
      <c r="J413" t="s">
        <v>65</v>
      </c>
      <c r="K413" t="str">
        <f>VLOOKUP(tblSalaries[[#This Row],[Where do you work]],tblCountries[[Actual]:[Mapping]],2,FALSE)</f>
        <v>Russia</v>
      </c>
      <c r="L413" t="s">
        <v>9</v>
      </c>
      <c r="O413" s="10" t="str">
        <f>IF(ISERROR(FIND("1",tblSalaries[[#This Row],[How many hours of a day you work on Excel]])),"",1)</f>
        <v/>
      </c>
      <c r="P413" s="11" t="str">
        <f>IF(ISERROR(FIND("2",tblSalaries[[#This Row],[How many hours of a day you work on Excel]])),"",2)</f>
        <v/>
      </c>
      <c r="Q413" s="10" t="str">
        <f>IF(ISERROR(FIND("3",tblSalaries[[#This Row],[How many hours of a day you work on Excel]])),"",3)</f>
        <v/>
      </c>
      <c r="R413" s="10">
        <f>IF(ISERROR(FIND("4",tblSalaries[[#This Row],[How many hours of a day you work on Excel]])),"",4)</f>
        <v>4</v>
      </c>
      <c r="S413" s="10" t="str">
        <f>IF(ISERROR(FIND("5",tblSalaries[[#This Row],[How many hours of a day you work on Excel]])),"",5)</f>
        <v/>
      </c>
      <c r="T413" s="10">
        <f>IF(ISERROR(FIND("6",tblSalaries[[#This Row],[How many hours of a day you work on Excel]])),"",6)</f>
        <v>6</v>
      </c>
      <c r="U413" s="11" t="str">
        <f>IF(ISERROR(FIND("7",tblSalaries[[#This Row],[How many hours of a day you work on Excel]])),"",7)</f>
        <v/>
      </c>
      <c r="V413" s="11" t="str">
        <f>IF(ISERROR(FIND("8",tblSalaries[[#This Row],[How many hours of a day you work on Excel]])),"",8)</f>
        <v/>
      </c>
      <c r="W413" s="11">
        <f>IF(MAX(tblSalaries[[#This Row],[1 hour]:[8 hours]])=0,#N/A,MAX(tblSalaries[[#This Row],[1 hour]:[8 hours]]))</f>
        <v>6</v>
      </c>
      <c r="X413" s="11">
        <f>IF(ISERROR(tblSalaries[[#This Row],[max h]]),1,tblSalaries[[#This Row],[Salary in USD]]/tblSalaries[[#This Row],[max h]]/260)</f>
        <v>22.435897435897434</v>
      </c>
      <c r="Y413" s="11">
        <f>IF(tblSalaries[[#This Row],[Years of Experience]]="",0,"0")</f>
        <v>0</v>
      </c>
      <c r="Z41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3" s="11">
        <f>IF(tblSalaries[[#This Row],[Salary in USD]]&lt;1000,1,0)</f>
        <v>0</v>
      </c>
      <c r="AB413" s="11">
        <f>IF(AND(tblSalaries[[#This Row],[Salary in USD]]&gt;1000,tblSalaries[[#This Row],[Salary in USD]]&lt;2000),1,0)</f>
        <v>0</v>
      </c>
    </row>
    <row r="414" spans="2:28" ht="15" customHeight="1">
      <c r="B414" t="s">
        <v>2417</v>
      </c>
      <c r="C414" s="1">
        <v>41055.095347222225</v>
      </c>
      <c r="D414" s="4">
        <v>56000</v>
      </c>
      <c r="E414">
        <v>56000</v>
      </c>
      <c r="F414" t="s">
        <v>6</v>
      </c>
      <c r="G414">
        <f>tblSalaries[[#This Row],[clean Salary (in local currency)]]*VLOOKUP(tblSalaries[[#This Row],[Currency]],tblXrate[],2,FALSE)</f>
        <v>56000</v>
      </c>
      <c r="H414" t="s">
        <v>504</v>
      </c>
      <c r="I414" t="s">
        <v>52</v>
      </c>
      <c r="J414" t="s">
        <v>15</v>
      </c>
      <c r="K414" t="str">
        <f>VLOOKUP(tblSalaries[[#This Row],[Where do you work]],tblCountries[[Actual]:[Mapping]],2,FALSE)</f>
        <v>USA</v>
      </c>
      <c r="L414" t="s">
        <v>13</v>
      </c>
      <c r="O414" s="10" t="str">
        <f>IF(ISERROR(FIND("1",tblSalaries[[#This Row],[How many hours of a day you work on Excel]])),"",1)</f>
        <v/>
      </c>
      <c r="P414" s="11" t="str">
        <f>IF(ISERROR(FIND("2",tblSalaries[[#This Row],[How many hours of a day you work on Excel]])),"",2)</f>
        <v/>
      </c>
      <c r="Q414" s="10" t="str">
        <f>IF(ISERROR(FIND("3",tblSalaries[[#This Row],[How many hours of a day you work on Excel]])),"",3)</f>
        <v/>
      </c>
      <c r="R414" s="10" t="str">
        <f>IF(ISERROR(FIND("4",tblSalaries[[#This Row],[How many hours of a day you work on Excel]])),"",4)</f>
        <v/>
      </c>
      <c r="S414" s="10" t="str">
        <f>IF(ISERROR(FIND("5",tblSalaries[[#This Row],[How many hours of a day you work on Excel]])),"",5)</f>
        <v/>
      </c>
      <c r="T414" s="10" t="str">
        <f>IF(ISERROR(FIND("6",tblSalaries[[#This Row],[How many hours of a day you work on Excel]])),"",6)</f>
        <v/>
      </c>
      <c r="U414" s="11" t="str">
        <f>IF(ISERROR(FIND("7",tblSalaries[[#This Row],[How many hours of a day you work on Excel]])),"",7)</f>
        <v/>
      </c>
      <c r="V414" s="11">
        <f>IF(ISERROR(FIND("8",tblSalaries[[#This Row],[How many hours of a day you work on Excel]])),"",8)</f>
        <v>8</v>
      </c>
      <c r="W414" s="11">
        <f>IF(MAX(tblSalaries[[#This Row],[1 hour]:[8 hours]])=0,#N/A,MAX(tblSalaries[[#This Row],[1 hour]:[8 hours]]))</f>
        <v>8</v>
      </c>
      <c r="X414" s="11">
        <f>IF(ISERROR(tblSalaries[[#This Row],[max h]]),1,tblSalaries[[#This Row],[Salary in USD]]/tblSalaries[[#This Row],[max h]]/260)</f>
        <v>26.923076923076923</v>
      </c>
      <c r="Y414" s="11">
        <f>IF(tblSalaries[[#This Row],[Years of Experience]]="",0,"0")</f>
        <v>0</v>
      </c>
      <c r="Z41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4" s="11">
        <f>IF(tblSalaries[[#This Row],[Salary in USD]]&lt;1000,1,0)</f>
        <v>0</v>
      </c>
      <c r="AB414" s="11">
        <f>IF(AND(tblSalaries[[#This Row],[Salary in USD]]&gt;1000,tblSalaries[[#This Row],[Salary in USD]]&lt;2000),1,0)</f>
        <v>0</v>
      </c>
    </row>
    <row r="415" spans="2:28" ht="15" customHeight="1">
      <c r="B415" t="s">
        <v>2418</v>
      </c>
      <c r="C415" s="1">
        <v>41055.095578703702</v>
      </c>
      <c r="D415" s="4" t="s">
        <v>505</v>
      </c>
      <c r="E415">
        <v>115000</v>
      </c>
      <c r="F415" t="s">
        <v>6</v>
      </c>
      <c r="G415">
        <f>tblSalaries[[#This Row],[clean Salary (in local currency)]]*VLOOKUP(tblSalaries[[#This Row],[Currency]],tblXrate[],2,FALSE)</f>
        <v>115000</v>
      </c>
      <c r="H415" t="s">
        <v>356</v>
      </c>
      <c r="I415" t="s">
        <v>356</v>
      </c>
      <c r="J415" t="s">
        <v>15</v>
      </c>
      <c r="K415" t="str">
        <f>VLOOKUP(tblSalaries[[#This Row],[Where do you work]],tblCountries[[Actual]:[Mapping]],2,FALSE)</f>
        <v>USA</v>
      </c>
      <c r="L415" t="s">
        <v>18</v>
      </c>
      <c r="O415" s="10" t="str">
        <f>IF(ISERROR(FIND("1",tblSalaries[[#This Row],[How many hours of a day you work on Excel]])),"",1)</f>
        <v/>
      </c>
      <c r="P415" s="11">
        <f>IF(ISERROR(FIND("2",tblSalaries[[#This Row],[How many hours of a day you work on Excel]])),"",2)</f>
        <v>2</v>
      </c>
      <c r="Q415" s="10">
        <f>IF(ISERROR(FIND("3",tblSalaries[[#This Row],[How many hours of a day you work on Excel]])),"",3)</f>
        <v>3</v>
      </c>
      <c r="R415" s="10" t="str">
        <f>IF(ISERROR(FIND("4",tblSalaries[[#This Row],[How many hours of a day you work on Excel]])),"",4)</f>
        <v/>
      </c>
      <c r="S415" s="10" t="str">
        <f>IF(ISERROR(FIND("5",tblSalaries[[#This Row],[How many hours of a day you work on Excel]])),"",5)</f>
        <v/>
      </c>
      <c r="T415" s="10" t="str">
        <f>IF(ISERROR(FIND("6",tblSalaries[[#This Row],[How many hours of a day you work on Excel]])),"",6)</f>
        <v/>
      </c>
      <c r="U415" s="11" t="str">
        <f>IF(ISERROR(FIND("7",tblSalaries[[#This Row],[How many hours of a day you work on Excel]])),"",7)</f>
        <v/>
      </c>
      <c r="V415" s="11" t="str">
        <f>IF(ISERROR(FIND("8",tblSalaries[[#This Row],[How many hours of a day you work on Excel]])),"",8)</f>
        <v/>
      </c>
      <c r="W415" s="11">
        <f>IF(MAX(tblSalaries[[#This Row],[1 hour]:[8 hours]])=0,#N/A,MAX(tblSalaries[[#This Row],[1 hour]:[8 hours]]))</f>
        <v>3</v>
      </c>
      <c r="X415" s="11">
        <f>IF(ISERROR(tblSalaries[[#This Row],[max h]]),1,tblSalaries[[#This Row],[Salary in USD]]/tblSalaries[[#This Row],[max h]]/260)</f>
        <v>147.43589743589746</v>
      </c>
      <c r="Y415" s="11">
        <f>IF(tblSalaries[[#This Row],[Years of Experience]]="",0,"0")</f>
        <v>0</v>
      </c>
      <c r="Z41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5" s="11">
        <f>IF(tblSalaries[[#This Row],[Salary in USD]]&lt;1000,1,0)</f>
        <v>0</v>
      </c>
      <c r="AB415" s="11">
        <f>IF(AND(tblSalaries[[#This Row],[Salary in USD]]&gt;1000,tblSalaries[[#This Row],[Salary in USD]]&lt;2000),1,0)</f>
        <v>0</v>
      </c>
    </row>
    <row r="416" spans="2:28" ht="15" customHeight="1">
      <c r="B416" t="s">
        <v>2419</v>
      </c>
      <c r="C416" s="1">
        <v>41055.095868055556</v>
      </c>
      <c r="D416" s="4" t="s">
        <v>506</v>
      </c>
      <c r="E416">
        <v>66000</v>
      </c>
      <c r="F416" t="s">
        <v>69</v>
      </c>
      <c r="G416">
        <f>tblSalaries[[#This Row],[clean Salary (in local currency)]]*VLOOKUP(tblSalaries[[#This Row],[Currency]],tblXrate[],2,FALSE)</f>
        <v>104027.76595644075</v>
      </c>
      <c r="H416" t="s">
        <v>507</v>
      </c>
      <c r="I416" t="s">
        <v>52</v>
      </c>
      <c r="J416" t="s">
        <v>71</v>
      </c>
      <c r="K416" t="str">
        <f>VLOOKUP(tblSalaries[[#This Row],[Where do you work]],tblCountries[[Actual]:[Mapping]],2,FALSE)</f>
        <v>UK</v>
      </c>
      <c r="L416" t="s">
        <v>25</v>
      </c>
      <c r="O416" s="10">
        <f>IF(ISERROR(FIND("1",tblSalaries[[#This Row],[How many hours of a day you work on Excel]])),"",1)</f>
        <v>1</v>
      </c>
      <c r="P416" s="11">
        <f>IF(ISERROR(FIND("2",tblSalaries[[#This Row],[How many hours of a day you work on Excel]])),"",2)</f>
        <v>2</v>
      </c>
      <c r="Q416" s="10" t="str">
        <f>IF(ISERROR(FIND("3",tblSalaries[[#This Row],[How many hours of a day you work on Excel]])),"",3)</f>
        <v/>
      </c>
      <c r="R416" s="10" t="str">
        <f>IF(ISERROR(FIND("4",tblSalaries[[#This Row],[How many hours of a day you work on Excel]])),"",4)</f>
        <v/>
      </c>
      <c r="S416" s="10" t="str">
        <f>IF(ISERROR(FIND("5",tblSalaries[[#This Row],[How many hours of a day you work on Excel]])),"",5)</f>
        <v/>
      </c>
      <c r="T416" s="10" t="str">
        <f>IF(ISERROR(FIND("6",tblSalaries[[#This Row],[How many hours of a day you work on Excel]])),"",6)</f>
        <v/>
      </c>
      <c r="U416" s="11" t="str">
        <f>IF(ISERROR(FIND("7",tblSalaries[[#This Row],[How many hours of a day you work on Excel]])),"",7)</f>
        <v/>
      </c>
      <c r="V416" s="11" t="str">
        <f>IF(ISERROR(FIND("8",tblSalaries[[#This Row],[How many hours of a day you work on Excel]])),"",8)</f>
        <v/>
      </c>
      <c r="W416" s="11">
        <f>IF(MAX(tblSalaries[[#This Row],[1 hour]:[8 hours]])=0,#N/A,MAX(tblSalaries[[#This Row],[1 hour]:[8 hours]]))</f>
        <v>2</v>
      </c>
      <c r="X416" s="11">
        <f>IF(ISERROR(tblSalaries[[#This Row],[max h]]),1,tblSalaries[[#This Row],[Salary in USD]]/tblSalaries[[#This Row],[max h]]/260)</f>
        <v>200.05339607007838</v>
      </c>
      <c r="Y416" s="11">
        <f>IF(tblSalaries[[#This Row],[Years of Experience]]="",0,"0")</f>
        <v>0</v>
      </c>
      <c r="Z41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6" s="11">
        <f>IF(tblSalaries[[#This Row],[Salary in USD]]&lt;1000,1,0)</f>
        <v>0</v>
      </c>
      <c r="AB416" s="11">
        <f>IF(AND(tblSalaries[[#This Row],[Salary in USD]]&gt;1000,tblSalaries[[#This Row],[Salary in USD]]&lt;2000),1,0)</f>
        <v>0</v>
      </c>
    </row>
    <row r="417" spans="2:28" ht="15" customHeight="1">
      <c r="B417" t="s">
        <v>2420</v>
      </c>
      <c r="C417" s="1">
        <v>41055.096666666665</v>
      </c>
      <c r="D417" s="4" t="s">
        <v>508</v>
      </c>
      <c r="E417">
        <v>200000</v>
      </c>
      <c r="F417" t="s">
        <v>40</v>
      </c>
      <c r="G417">
        <f>tblSalaries[[#This Row],[clean Salary (in local currency)]]*VLOOKUP(tblSalaries[[#This Row],[Currency]],tblXrate[],2,FALSE)</f>
        <v>3561.5833374885137</v>
      </c>
      <c r="H417" t="s">
        <v>356</v>
      </c>
      <c r="I417" t="s">
        <v>356</v>
      </c>
      <c r="J417" t="s">
        <v>8</v>
      </c>
      <c r="K417" t="str">
        <f>VLOOKUP(tblSalaries[[#This Row],[Where do you work]],tblCountries[[Actual]:[Mapping]],2,FALSE)</f>
        <v>India</v>
      </c>
      <c r="L417" t="s">
        <v>25</v>
      </c>
      <c r="O417" s="10">
        <f>IF(ISERROR(FIND("1",tblSalaries[[#This Row],[How many hours of a day you work on Excel]])),"",1)</f>
        <v>1</v>
      </c>
      <c r="P417" s="11">
        <f>IF(ISERROR(FIND("2",tblSalaries[[#This Row],[How many hours of a day you work on Excel]])),"",2)</f>
        <v>2</v>
      </c>
      <c r="Q417" s="10" t="str">
        <f>IF(ISERROR(FIND("3",tblSalaries[[#This Row],[How many hours of a day you work on Excel]])),"",3)</f>
        <v/>
      </c>
      <c r="R417" s="10" t="str">
        <f>IF(ISERROR(FIND("4",tblSalaries[[#This Row],[How many hours of a day you work on Excel]])),"",4)</f>
        <v/>
      </c>
      <c r="S417" s="10" t="str">
        <f>IF(ISERROR(FIND("5",tblSalaries[[#This Row],[How many hours of a day you work on Excel]])),"",5)</f>
        <v/>
      </c>
      <c r="T417" s="10" t="str">
        <f>IF(ISERROR(FIND("6",tblSalaries[[#This Row],[How many hours of a day you work on Excel]])),"",6)</f>
        <v/>
      </c>
      <c r="U417" s="11" t="str">
        <f>IF(ISERROR(FIND("7",tblSalaries[[#This Row],[How many hours of a day you work on Excel]])),"",7)</f>
        <v/>
      </c>
      <c r="V417" s="11" t="str">
        <f>IF(ISERROR(FIND("8",tblSalaries[[#This Row],[How many hours of a day you work on Excel]])),"",8)</f>
        <v/>
      </c>
      <c r="W417" s="11">
        <f>IF(MAX(tblSalaries[[#This Row],[1 hour]:[8 hours]])=0,#N/A,MAX(tblSalaries[[#This Row],[1 hour]:[8 hours]]))</f>
        <v>2</v>
      </c>
      <c r="X417" s="11">
        <f>IF(ISERROR(tblSalaries[[#This Row],[max h]]),1,tblSalaries[[#This Row],[Salary in USD]]/tblSalaries[[#This Row],[max h]]/260)</f>
        <v>6.8491987259394493</v>
      </c>
      <c r="Y417" s="11">
        <f>IF(tblSalaries[[#This Row],[Years of Experience]]="",0,"0")</f>
        <v>0</v>
      </c>
      <c r="Z41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7" s="11">
        <f>IF(tblSalaries[[#This Row],[Salary in USD]]&lt;1000,1,0)</f>
        <v>0</v>
      </c>
      <c r="AB417" s="11">
        <f>IF(AND(tblSalaries[[#This Row],[Salary in USD]]&gt;1000,tblSalaries[[#This Row],[Salary in USD]]&lt;2000),1,0)</f>
        <v>0</v>
      </c>
    </row>
    <row r="418" spans="2:28" ht="15" customHeight="1">
      <c r="B418" t="s">
        <v>2421</v>
      </c>
      <c r="C418" s="1">
        <v>41055.097083333334</v>
      </c>
      <c r="D418" s="4">
        <v>72000</v>
      </c>
      <c r="E418">
        <v>72000</v>
      </c>
      <c r="F418" t="s">
        <v>6</v>
      </c>
      <c r="G418">
        <f>tblSalaries[[#This Row],[clean Salary (in local currency)]]*VLOOKUP(tblSalaries[[#This Row],[Currency]],tblXrate[],2,FALSE)</f>
        <v>72000</v>
      </c>
      <c r="H418" t="s">
        <v>509</v>
      </c>
      <c r="I418" t="s">
        <v>4001</v>
      </c>
      <c r="J418" t="s">
        <v>15</v>
      </c>
      <c r="K418" t="str">
        <f>VLOOKUP(tblSalaries[[#This Row],[Where do you work]],tblCountries[[Actual]:[Mapping]],2,FALSE)</f>
        <v>USA</v>
      </c>
      <c r="L418" t="s">
        <v>9</v>
      </c>
      <c r="O418" s="10" t="str">
        <f>IF(ISERROR(FIND("1",tblSalaries[[#This Row],[How many hours of a day you work on Excel]])),"",1)</f>
        <v/>
      </c>
      <c r="P418" s="11" t="str">
        <f>IF(ISERROR(FIND("2",tblSalaries[[#This Row],[How many hours of a day you work on Excel]])),"",2)</f>
        <v/>
      </c>
      <c r="Q418" s="10" t="str">
        <f>IF(ISERROR(FIND("3",tblSalaries[[#This Row],[How many hours of a day you work on Excel]])),"",3)</f>
        <v/>
      </c>
      <c r="R418" s="10">
        <f>IF(ISERROR(FIND("4",tblSalaries[[#This Row],[How many hours of a day you work on Excel]])),"",4)</f>
        <v>4</v>
      </c>
      <c r="S418" s="10" t="str">
        <f>IF(ISERROR(FIND("5",tblSalaries[[#This Row],[How many hours of a day you work on Excel]])),"",5)</f>
        <v/>
      </c>
      <c r="T418" s="10">
        <f>IF(ISERROR(FIND("6",tblSalaries[[#This Row],[How many hours of a day you work on Excel]])),"",6)</f>
        <v>6</v>
      </c>
      <c r="U418" s="11" t="str">
        <f>IF(ISERROR(FIND("7",tblSalaries[[#This Row],[How many hours of a day you work on Excel]])),"",7)</f>
        <v/>
      </c>
      <c r="V418" s="11" t="str">
        <f>IF(ISERROR(FIND("8",tblSalaries[[#This Row],[How many hours of a day you work on Excel]])),"",8)</f>
        <v/>
      </c>
      <c r="W418" s="11">
        <f>IF(MAX(tblSalaries[[#This Row],[1 hour]:[8 hours]])=0,#N/A,MAX(tblSalaries[[#This Row],[1 hour]:[8 hours]]))</f>
        <v>6</v>
      </c>
      <c r="X418" s="11">
        <f>IF(ISERROR(tblSalaries[[#This Row],[max h]]),1,tblSalaries[[#This Row],[Salary in USD]]/tblSalaries[[#This Row],[max h]]/260)</f>
        <v>46.153846153846153</v>
      </c>
      <c r="Y418" s="11">
        <f>IF(tblSalaries[[#This Row],[Years of Experience]]="",0,"0")</f>
        <v>0</v>
      </c>
      <c r="Z41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8" s="11">
        <f>IF(tblSalaries[[#This Row],[Salary in USD]]&lt;1000,1,0)</f>
        <v>0</v>
      </c>
      <c r="AB418" s="11">
        <f>IF(AND(tblSalaries[[#This Row],[Salary in USD]]&gt;1000,tblSalaries[[#This Row],[Salary in USD]]&lt;2000),1,0)</f>
        <v>0</v>
      </c>
    </row>
    <row r="419" spans="2:28" ht="15" customHeight="1">
      <c r="B419" t="s">
        <v>2422</v>
      </c>
      <c r="C419" s="1">
        <v>41055.097129629627</v>
      </c>
      <c r="D419" s="4">
        <v>90000</v>
      </c>
      <c r="E419">
        <v>90000</v>
      </c>
      <c r="F419" t="s">
        <v>6</v>
      </c>
      <c r="G419">
        <f>tblSalaries[[#This Row],[clean Salary (in local currency)]]*VLOOKUP(tblSalaries[[#This Row],[Currency]],tblXrate[],2,FALSE)</f>
        <v>90000</v>
      </c>
      <c r="H419" t="s">
        <v>14</v>
      </c>
      <c r="I419" t="s">
        <v>20</v>
      </c>
      <c r="J419" t="s">
        <v>15</v>
      </c>
      <c r="K419" t="str">
        <f>VLOOKUP(tblSalaries[[#This Row],[Where do you work]],tblCountries[[Actual]:[Mapping]],2,FALSE)</f>
        <v>USA</v>
      </c>
      <c r="L419" t="s">
        <v>13</v>
      </c>
      <c r="O419" s="10" t="str">
        <f>IF(ISERROR(FIND("1",tblSalaries[[#This Row],[How many hours of a day you work on Excel]])),"",1)</f>
        <v/>
      </c>
      <c r="P419" s="11" t="str">
        <f>IF(ISERROR(FIND("2",tblSalaries[[#This Row],[How many hours of a day you work on Excel]])),"",2)</f>
        <v/>
      </c>
      <c r="Q419" s="10" t="str">
        <f>IF(ISERROR(FIND("3",tblSalaries[[#This Row],[How many hours of a day you work on Excel]])),"",3)</f>
        <v/>
      </c>
      <c r="R419" s="10" t="str">
        <f>IF(ISERROR(FIND("4",tblSalaries[[#This Row],[How many hours of a day you work on Excel]])),"",4)</f>
        <v/>
      </c>
      <c r="S419" s="10" t="str">
        <f>IF(ISERROR(FIND("5",tblSalaries[[#This Row],[How many hours of a day you work on Excel]])),"",5)</f>
        <v/>
      </c>
      <c r="T419" s="10" t="str">
        <f>IF(ISERROR(FIND("6",tblSalaries[[#This Row],[How many hours of a day you work on Excel]])),"",6)</f>
        <v/>
      </c>
      <c r="U419" s="11" t="str">
        <f>IF(ISERROR(FIND("7",tblSalaries[[#This Row],[How many hours of a day you work on Excel]])),"",7)</f>
        <v/>
      </c>
      <c r="V419" s="11">
        <f>IF(ISERROR(FIND("8",tblSalaries[[#This Row],[How many hours of a day you work on Excel]])),"",8)</f>
        <v>8</v>
      </c>
      <c r="W419" s="11">
        <f>IF(MAX(tblSalaries[[#This Row],[1 hour]:[8 hours]])=0,#N/A,MAX(tblSalaries[[#This Row],[1 hour]:[8 hours]]))</f>
        <v>8</v>
      </c>
      <c r="X419" s="11">
        <f>IF(ISERROR(tblSalaries[[#This Row],[max h]]),1,tblSalaries[[#This Row],[Salary in USD]]/tblSalaries[[#This Row],[max h]]/260)</f>
        <v>43.269230769230766</v>
      </c>
      <c r="Y419" s="11">
        <f>IF(tblSalaries[[#This Row],[Years of Experience]]="",0,"0")</f>
        <v>0</v>
      </c>
      <c r="Z41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19" s="11">
        <f>IF(tblSalaries[[#This Row],[Salary in USD]]&lt;1000,1,0)</f>
        <v>0</v>
      </c>
      <c r="AB419" s="11">
        <f>IF(AND(tblSalaries[[#This Row],[Salary in USD]]&gt;1000,tblSalaries[[#This Row],[Salary in USD]]&lt;2000),1,0)</f>
        <v>0</v>
      </c>
    </row>
    <row r="420" spans="2:28" ht="15" customHeight="1">
      <c r="B420" t="s">
        <v>2423</v>
      </c>
      <c r="C420" s="1">
        <v>41055.097395833334</v>
      </c>
      <c r="D420" s="4" t="s">
        <v>510</v>
      </c>
      <c r="E420">
        <v>8500</v>
      </c>
      <c r="F420" t="s">
        <v>6</v>
      </c>
      <c r="G420">
        <f>tblSalaries[[#This Row],[clean Salary (in local currency)]]*VLOOKUP(tblSalaries[[#This Row],[Currency]],tblXrate[],2,FALSE)</f>
        <v>8500</v>
      </c>
      <c r="H420" t="s">
        <v>177</v>
      </c>
      <c r="I420" t="s">
        <v>310</v>
      </c>
      <c r="J420" t="s">
        <v>73</v>
      </c>
      <c r="K420" t="str">
        <f>VLOOKUP(tblSalaries[[#This Row],[Where do you work]],tblCountries[[Actual]:[Mapping]],2,FALSE)</f>
        <v>Romania</v>
      </c>
      <c r="L420" t="s">
        <v>18</v>
      </c>
      <c r="O420" s="10" t="str">
        <f>IF(ISERROR(FIND("1",tblSalaries[[#This Row],[How many hours of a day you work on Excel]])),"",1)</f>
        <v/>
      </c>
      <c r="P420" s="11">
        <f>IF(ISERROR(FIND("2",tblSalaries[[#This Row],[How many hours of a day you work on Excel]])),"",2)</f>
        <v>2</v>
      </c>
      <c r="Q420" s="10">
        <f>IF(ISERROR(FIND("3",tblSalaries[[#This Row],[How many hours of a day you work on Excel]])),"",3)</f>
        <v>3</v>
      </c>
      <c r="R420" s="10" t="str">
        <f>IF(ISERROR(FIND("4",tblSalaries[[#This Row],[How many hours of a day you work on Excel]])),"",4)</f>
        <v/>
      </c>
      <c r="S420" s="10" t="str">
        <f>IF(ISERROR(FIND("5",tblSalaries[[#This Row],[How many hours of a day you work on Excel]])),"",5)</f>
        <v/>
      </c>
      <c r="T420" s="10" t="str">
        <f>IF(ISERROR(FIND("6",tblSalaries[[#This Row],[How many hours of a day you work on Excel]])),"",6)</f>
        <v/>
      </c>
      <c r="U420" s="11" t="str">
        <f>IF(ISERROR(FIND("7",tblSalaries[[#This Row],[How many hours of a day you work on Excel]])),"",7)</f>
        <v/>
      </c>
      <c r="V420" s="11" t="str">
        <f>IF(ISERROR(FIND("8",tblSalaries[[#This Row],[How many hours of a day you work on Excel]])),"",8)</f>
        <v/>
      </c>
      <c r="W420" s="11">
        <f>IF(MAX(tblSalaries[[#This Row],[1 hour]:[8 hours]])=0,#N/A,MAX(tblSalaries[[#This Row],[1 hour]:[8 hours]]))</f>
        <v>3</v>
      </c>
      <c r="X420" s="11">
        <f>IF(ISERROR(tblSalaries[[#This Row],[max h]]),1,tblSalaries[[#This Row],[Salary in USD]]/tblSalaries[[#This Row],[max h]]/260)</f>
        <v>10.897435897435898</v>
      </c>
      <c r="Y420" s="11">
        <f>IF(tblSalaries[[#This Row],[Years of Experience]]="",0,"0")</f>
        <v>0</v>
      </c>
      <c r="Z42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0" s="11">
        <f>IF(tblSalaries[[#This Row],[Salary in USD]]&lt;1000,1,0)</f>
        <v>0</v>
      </c>
      <c r="AB420" s="11">
        <f>IF(AND(tblSalaries[[#This Row],[Salary in USD]]&gt;1000,tblSalaries[[#This Row],[Salary in USD]]&lt;2000),1,0)</f>
        <v>0</v>
      </c>
    </row>
    <row r="421" spans="2:28" ht="15" customHeight="1">
      <c r="B421" t="s">
        <v>2424</v>
      </c>
      <c r="C421" s="1">
        <v>41055.09747685185</v>
      </c>
      <c r="D421" s="4">
        <v>12000</v>
      </c>
      <c r="E421">
        <v>12000</v>
      </c>
      <c r="F421" t="s">
        <v>6</v>
      </c>
      <c r="G421">
        <f>tblSalaries[[#This Row],[clean Salary (in local currency)]]*VLOOKUP(tblSalaries[[#This Row],[Currency]],tblXrate[],2,FALSE)</f>
        <v>12000</v>
      </c>
      <c r="H421" t="s">
        <v>511</v>
      </c>
      <c r="I421" t="s">
        <v>20</v>
      </c>
      <c r="J421" t="s">
        <v>512</v>
      </c>
      <c r="K421" t="str">
        <f>VLOOKUP(tblSalaries[[#This Row],[Where do you work]],tblCountries[[Actual]:[Mapping]],2,FALSE)</f>
        <v>iran</v>
      </c>
      <c r="L421" t="s">
        <v>18</v>
      </c>
      <c r="O421" s="10" t="str">
        <f>IF(ISERROR(FIND("1",tblSalaries[[#This Row],[How many hours of a day you work on Excel]])),"",1)</f>
        <v/>
      </c>
      <c r="P421" s="11">
        <f>IF(ISERROR(FIND("2",tblSalaries[[#This Row],[How many hours of a day you work on Excel]])),"",2)</f>
        <v>2</v>
      </c>
      <c r="Q421" s="10">
        <f>IF(ISERROR(FIND("3",tblSalaries[[#This Row],[How many hours of a day you work on Excel]])),"",3)</f>
        <v>3</v>
      </c>
      <c r="R421" s="10" t="str">
        <f>IF(ISERROR(FIND("4",tblSalaries[[#This Row],[How many hours of a day you work on Excel]])),"",4)</f>
        <v/>
      </c>
      <c r="S421" s="10" t="str">
        <f>IF(ISERROR(FIND("5",tblSalaries[[#This Row],[How many hours of a day you work on Excel]])),"",5)</f>
        <v/>
      </c>
      <c r="T421" s="10" t="str">
        <f>IF(ISERROR(FIND("6",tblSalaries[[#This Row],[How many hours of a day you work on Excel]])),"",6)</f>
        <v/>
      </c>
      <c r="U421" s="11" t="str">
        <f>IF(ISERROR(FIND("7",tblSalaries[[#This Row],[How many hours of a day you work on Excel]])),"",7)</f>
        <v/>
      </c>
      <c r="V421" s="11" t="str">
        <f>IF(ISERROR(FIND("8",tblSalaries[[#This Row],[How many hours of a day you work on Excel]])),"",8)</f>
        <v/>
      </c>
      <c r="W421" s="11">
        <f>IF(MAX(tblSalaries[[#This Row],[1 hour]:[8 hours]])=0,#N/A,MAX(tblSalaries[[#This Row],[1 hour]:[8 hours]]))</f>
        <v>3</v>
      </c>
      <c r="X421" s="11">
        <f>IF(ISERROR(tblSalaries[[#This Row],[max h]]),1,tblSalaries[[#This Row],[Salary in USD]]/tblSalaries[[#This Row],[max h]]/260)</f>
        <v>15.384615384615385</v>
      </c>
      <c r="Y421" s="11">
        <f>IF(tblSalaries[[#This Row],[Years of Experience]]="",0,"0")</f>
        <v>0</v>
      </c>
      <c r="Z42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1" s="11">
        <f>IF(tblSalaries[[#This Row],[Salary in USD]]&lt;1000,1,0)</f>
        <v>0</v>
      </c>
      <c r="AB421" s="11">
        <f>IF(AND(tblSalaries[[#This Row],[Salary in USD]]&gt;1000,tblSalaries[[#This Row],[Salary in USD]]&lt;2000),1,0)</f>
        <v>0</v>
      </c>
    </row>
    <row r="422" spans="2:28" ht="15" customHeight="1">
      <c r="B422" t="s">
        <v>2425</v>
      </c>
      <c r="C422" s="1">
        <v>41055.098807870374</v>
      </c>
      <c r="D422" s="4" t="s">
        <v>513</v>
      </c>
      <c r="E422">
        <v>250000</v>
      </c>
      <c r="F422" t="s">
        <v>6</v>
      </c>
      <c r="G422">
        <f>tblSalaries[[#This Row],[clean Salary (in local currency)]]*VLOOKUP(tblSalaries[[#This Row],[Currency]],tblXrate[],2,FALSE)</f>
        <v>250000</v>
      </c>
      <c r="H422" t="s">
        <v>83</v>
      </c>
      <c r="I422" t="s">
        <v>356</v>
      </c>
      <c r="J422" t="s">
        <v>15</v>
      </c>
      <c r="K422" t="str">
        <f>VLOOKUP(tblSalaries[[#This Row],[Where do you work]],tblCountries[[Actual]:[Mapping]],2,FALSE)</f>
        <v>USA</v>
      </c>
      <c r="L422" t="s">
        <v>13</v>
      </c>
      <c r="O422" s="10" t="str">
        <f>IF(ISERROR(FIND("1",tblSalaries[[#This Row],[How many hours of a day you work on Excel]])),"",1)</f>
        <v/>
      </c>
      <c r="P422" s="11" t="str">
        <f>IF(ISERROR(FIND("2",tblSalaries[[#This Row],[How many hours of a day you work on Excel]])),"",2)</f>
        <v/>
      </c>
      <c r="Q422" s="10" t="str">
        <f>IF(ISERROR(FIND("3",tblSalaries[[#This Row],[How many hours of a day you work on Excel]])),"",3)</f>
        <v/>
      </c>
      <c r="R422" s="10" t="str">
        <f>IF(ISERROR(FIND("4",tblSalaries[[#This Row],[How many hours of a day you work on Excel]])),"",4)</f>
        <v/>
      </c>
      <c r="S422" s="10" t="str">
        <f>IF(ISERROR(FIND("5",tblSalaries[[#This Row],[How many hours of a day you work on Excel]])),"",5)</f>
        <v/>
      </c>
      <c r="T422" s="10" t="str">
        <f>IF(ISERROR(FIND("6",tblSalaries[[#This Row],[How many hours of a day you work on Excel]])),"",6)</f>
        <v/>
      </c>
      <c r="U422" s="11" t="str">
        <f>IF(ISERROR(FIND("7",tblSalaries[[#This Row],[How many hours of a day you work on Excel]])),"",7)</f>
        <v/>
      </c>
      <c r="V422" s="11">
        <f>IF(ISERROR(FIND("8",tblSalaries[[#This Row],[How many hours of a day you work on Excel]])),"",8)</f>
        <v>8</v>
      </c>
      <c r="W422" s="11">
        <f>IF(MAX(tblSalaries[[#This Row],[1 hour]:[8 hours]])=0,#N/A,MAX(tblSalaries[[#This Row],[1 hour]:[8 hours]]))</f>
        <v>8</v>
      </c>
      <c r="X422" s="11">
        <f>IF(ISERROR(tblSalaries[[#This Row],[max h]]),1,tblSalaries[[#This Row],[Salary in USD]]/tblSalaries[[#This Row],[max h]]/260)</f>
        <v>120.19230769230769</v>
      </c>
      <c r="Y422" s="11">
        <f>IF(tblSalaries[[#This Row],[Years of Experience]]="",0,"0")</f>
        <v>0</v>
      </c>
      <c r="Z42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2" s="11">
        <f>IF(tblSalaries[[#This Row],[Salary in USD]]&lt;1000,1,0)</f>
        <v>0</v>
      </c>
      <c r="AB422" s="11">
        <f>IF(AND(tblSalaries[[#This Row],[Salary in USD]]&gt;1000,tblSalaries[[#This Row],[Salary in USD]]&lt;2000),1,0)</f>
        <v>0</v>
      </c>
    </row>
    <row r="423" spans="2:28" ht="15" customHeight="1">
      <c r="B423" t="s">
        <v>2426</v>
      </c>
      <c r="C423" s="1">
        <v>41055.100277777776</v>
      </c>
      <c r="D423" s="4">
        <v>5900</v>
      </c>
      <c r="E423">
        <v>70800</v>
      </c>
      <c r="F423" t="s">
        <v>22</v>
      </c>
      <c r="G423">
        <f>tblSalaries[[#This Row],[clean Salary (in local currency)]]*VLOOKUP(tblSalaries[[#This Row],[Currency]],tblXrate[],2,FALSE)</f>
        <v>89944.280280605832</v>
      </c>
      <c r="H423" t="s">
        <v>514</v>
      </c>
      <c r="I423" t="s">
        <v>20</v>
      </c>
      <c r="J423" t="s">
        <v>515</v>
      </c>
      <c r="K423" t="str">
        <f>VLOOKUP(tblSalaries[[#This Row],[Where do you work]],tblCountries[[Actual]:[Mapping]],2,FALSE)</f>
        <v>Finland</v>
      </c>
      <c r="L423" t="s">
        <v>13</v>
      </c>
      <c r="O423" s="10" t="str">
        <f>IF(ISERROR(FIND("1",tblSalaries[[#This Row],[How many hours of a day you work on Excel]])),"",1)</f>
        <v/>
      </c>
      <c r="P423" s="11" t="str">
        <f>IF(ISERROR(FIND("2",tblSalaries[[#This Row],[How many hours of a day you work on Excel]])),"",2)</f>
        <v/>
      </c>
      <c r="Q423" s="10" t="str">
        <f>IF(ISERROR(FIND("3",tblSalaries[[#This Row],[How many hours of a day you work on Excel]])),"",3)</f>
        <v/>
      </c>
      <c r="R423" s="10" t="str">
        <f>IF(ISERROR(FIND("4",tblSalaries[[#This Row],[How many hours of a day you work on Excel]])),"",4)</f>
        <v/>
      </c>
      <c r="S423" s="10" t="str">
        <f>IF(ISERROR(FIND("5",tblSalaries[[#This Row],[How many hours of a day you work on Excel]])),"",5)</f>
        <v/>
      </c>
      <c r="T423" s="10" t="str">
        <f>IF(ISERROR(FIND("6",tblSalaries[[#This Row],[How many hours of a day you work on Excel]])),"",6)</f>
        <v/>
      </c>
      <c r="U423" s="11" t="str">
        <f>IF(ISERROR(FIND("7",tblSalaries[[#This Row],[How many hours of a day you work on Excel]])),"",7)</f>
        <v/>
      </c>
      <c r="V423" s="11">
        <f>IF(ISERROR(FIND("8",tblSalaries[[#This Row],[How many hours of a day you work on Excel]])),"",8)</f>
        <v>8</v>
      </c>
      <c r="W423" s="11">
        <f>IF(MAX(tblSalaries[[#This Row],[1 hour]:[8 hours]])=0,#N/A,MAX(tblSalaries[[#This Row],[1 hour]:[8 hours]]))</f>
        <v>8</v>
      </c>
      <c r="X423" s="11">
        <f>IF(ISERROR(tblSalaries[[#This Row],[max h]]),1,tblSalaries[[#This Row],[Salary in USD]]/tblSalaries[[#This Row],[max h]]/260)</f>
        <v>43.242442442598957</v>
      </c>
      <c r="Y423" s="11">
        <f>IF(tblSalaries[[#This Row],[Years of Experience]]="",0,"0")</f>
        <v>0</v>
      </c>
      <c r="Z42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3" s="11">
        <f>IF(tblSalaries[[#This Row],[Salary in USD]]&lt;1000,1,0)</f>
        <v>0</v>
      </c>
      <c r="AB423" s="11">
        <f>IF(AND(tblSalaries[[#This Row],[Salary in USD]]&gt;1000,tblSalaries[[#This Row],[Salary in USD]]&lt;2000),1,0)</f>
        <v>0</v>
      </c>
    </row>
    <row r="424" spans="2:28" ht="15" customHeight="1">
      <c r="B424" t="s">
        <v>2427</v>
      </c>
      <c r="C424" s="1">
        <v>41055.100810185184</v>
      </c>
      <c r="D424" s="4" t="s">
        <v>516</v>
      </c>
      <c r="E424">
        <v>240000</v>
      </c>
      <c r="F424" t="s">
        <v>40</v>
      </c>
      <c r="G424">
        <f>tblSalaries[[#This Row],[clean Salary (in local currency)]]*VLOOKUP(tblSalaries[[#This Row],[Currency]],tblXrate[],2,FALSE)</f>
        <v>4273.9000049862161</v>
      </c>
      <c r="H424" t="s">
        <v>517</v>
      </c>
      <c r="I424" t="s">
        <v>52</v>
      </c>
      <c r="J424" t="s">
        <v>8</v>
      </c>
      <c r="K424" t="str">
        <f>VLOOKUP(tblSalaries[[#This Row],[Where do you work]],tblCountries[[Actual]:[Mapping]],2,FALSE)</f>
        <v>India</v>
      </c>
      <c r="L424" t="s">
        <v>13</v>
      </c>
      <c r="O424" s="10" t="str">
        <f>IF(ISERROR(FIND("1",tblSalaries[[#This Row],[How many hours of a day you work on Excel]])),"",1)</f>
        <v/>
      </c>
      <c r="P424" s="11" t="str">
        <f>IF(ISERROR(FIND("2",tblSalaries[[#This Row],[How many hours of a day you work on Excel]])),"",2)</f>
        <v/>
      </c>
      <c r="Q424" s="10" t="str">
        <f>IF(ISERROR(FIND("3",tblSalaries[[#This Row],[How many hours of a day you work on Excel]])),"",3)</f>
        <v/>
      </c>
      <c r="R424" s="10" t="str">
        <f>IF(ISERROR(FIND("4",tblSalaries[[#This Row],[How many hours of a day you work on Excel]])),"",4)</f>
        <v/>
      </c>
      <c r="S424" s="10" t="str">
        <f>IF(ISERROR(FIND("5",tblSalaries[[#This Row],[How many hours of a day you work on Excel]])),"",5)</f>
        <v/>
      </c>
      <c r="T424" s="10" t="str">
        <f>IF(ISERROR(FIND("6",tblSalaries[[#This Row],[How many hours of a day you work on Excel]])),"",6)</f>
        <v/>
      </c>
      <c r="U424" s="11" t="str">
        <f>IF(ISERROR(FIND("7",tblSalaries[[#This Row],[How many hours of a day you work on Excel]])),"",7)</f>
        <v/>
      </c>
      <c r="V424" s="11">
        <f>IF(ISERROR(FIND("8",tblSalaries[[#This Row],[How many hours of a day you work on Excel]])),"",8)</f>
        <v>8</v>
      </c>
      <c r="W424" s="11">
        <f>IF(MAX(tblSalaries[[#This Row],[1 hour]:[8 hours]])=0,#N/A,MAX(tblSalaries[[#This Row],[1 hour]:[8 hours]]))</f>
        <v>8</v>
      </c>
      <c r="X424" s="11">
        <f>IF(ISERROR(tblSalaries[[#This Row],[max h]]),1,tblSalaries[[#This Row],[Salary in USD]]/tblSalaries[[#This Row],[max h]]/260)</f>
        <v>2.0547596177818348</v>
      </c>
      <c r="Y424" s="11">
        <f>IF(tblSalaries[[#This Row],[Years of Experience]]="",0,"0")</f>
        <v>0</v>
      </c>
      <c r="Z42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4" s="11">
        <f>IF(tblSalaries[[#This Row],[Salary in USD]]&lt;1000,1,0)</f>
        <v>0</v>
      </c>
      <c r="AB424" s="11">
        <f>IF(AND(tblSalaries[[#This Row],[Salary in USD]]&gt;1000,tblSalaries[[#This Row],[Salary in USD]]&lt;2000),1,0)</f>
        <v>0</v>
      </c>
    </row>
    <row r="425" spans="2:28" ht="15" customHeight="1">
      <c r="B425" t="s">
        <v>2428</v>
      </c>
      <c r="C425" s="1">
        <v>41055.102662037039</v>
      </c>
      <c r="D425" s="4" t="s">
        <v>518</v>
      </c>
      <c r="E425">
        <v>30000</v>
      </c>
      <c r="F425" t="s">
        <v>6</v>
      </c>
      <c r="G425">
        <f>tblSalaries[[#This Row],[clean Salary (in local currency)]]*VLOOKUP(tblSalaries[[#This Row],[Currency]],tblXrate[],2,FALSE)</f>
        <v>30000</v>
      </c>
      <c r="H425" t="s">
        <v>519</v>
      </c>
      <c r="I425" t="s">
        <v>52</v>
      </c>
      <c r="J425" t="s">
        <v>15</v>
      </c>
      <c r="K425" t="str">
        <f>VLOOKUP(tblSalaries[[#This Row],[Where do you work]],tblCountries[[Actual]:[Mapping]],2,FALSE)</f>
        <v>USA</v>
      </c>
      <c r="L425" t="s">
        <v>18</v>
      </c>
      <c r="O425" s="10" t="str">
        <f>IF(ISERROR(FIND("1",tblSalaries[[#This Row],[How many hours of a day you work on Excel]])),"",1)</f>
        <v/>
      </c>
      <c r="P425" s="11">
        <f>IF(ISERROR(FIND("2",tblSalaries[[#This Row],[How many hours of a day you work on Excel]])),"",2)</f>
        <v>2</v>
      </c>
      <c r="Q425" s="10">
        <f>IF(ISERROR(FIND("3",tblSalaries[[#This Row],[How many hours of a day you work on Excel]])),"",3)</f>
        <v>3</v>
      </c>
      <c r="R425" s="10" t="str">
        <f>IF(ISERROR(FIND("4",tblSalaries[[#This Row],[How many hours of a day you work on Excel]])),"",4)</f>
        <v/>
      </c>
      <c r="S425" s="10" t="str">
        <f>IF(ISERROR(FIND("5",tblSalaries[[#This Row],[How many hours of a day you work on Excel]])),"",5)</f>
        <v/>
      </c>
      <c r="T425" s="10" t="str">
        <f>IF(ISERROR(FIND("6",tblSalaries[[#This Row],[How many hours of a day you work on Excel]])),"",6)</f>
        <v/>
      </c>
      <c r="U425" s="11" t="str">
        <f>IF(ISERROR(FIND("7",tblSalaries[[#This Row],[How many hours of a day you work on Excel]])),"",7)</f>
        <v/>
      </c>
      <c r="V425" s="11" t="str">
        <f>IF(ISERROR(FIND("8",tblSalaries[[#This Row],[How many hours of a day you work on Excel]])),"",8)</f>
        <v/>
      </c>
      <c r="W425" s="11">
        <f>IF(MAX(tblSalaries[[#This Row],[1 hour]:[8 hours]])=0,#N/A,MAX(tblSalaries[[#This Row],[1 hour]:[8 hours]]))</f>
        <v>3</v>
      </c>
      <c r="X425" s="11">
        <f>IF(ISERROR(tblSalaries[[#This Row],[max h]]),1,tblSalaries[[#This Row],[Salary in USD]]/tblSalaries[[#This Row],[max h]]/260)</f>
        <v>38.46153846153846</v>
      </c>
      <c r="Y425" s="11">
        <f>IF(tblSalaries[[#This Row],[Years of Experience]]="",0,"0")</f>
        <v>0</v>
      </c>
      <c r="Z42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5" s="11">
        <f>IF(tblSalaries[[#This Row],[Salary in USD]]&lt;1000,1,0)</f>
        <v>0</v>
      </c>
      <c r="AB425" s="11">
        <f>IF(AND(tblSalaries[[#This Row],[Salary in USD]]&gt;1000,tblSalaries[[#This Row],[Salary in USD]]&lt;2000),1,0)</f>
        <v>0</v>
      </c>
    </row>
    <row r="426" spans="2:28" ht="15" customHeight="1">
      <c r="B426" t="s">
        <v>2429</v>
      </c>
      <c r="C426" s="1">
        <v>41055.103900462964</v>
      </c>
      <c r="D426" s="4" t="s">
        <v>520</v>
      </c>
      <c r="E426">
        <v>30000</v>
      </c>
      <c r="F426" t="s">
        <v>6</v>
      </c>
      <c r="G426">
        <f>tblSalaries[[#This Row],[clean Salary (in local currency)]]*VLOOKUP(tblSalaries[[#This Row],[Currency]],tblXrate[],2,FALSE)</f>
        <v>30000</v>
      </c>
      <c r="H426" t="s">
        <v>521</v>
      </c>
      <c r="I426" t="s">
        <v>3999</v>
      </c>
      <c r="J426" t="s">
        <v>73</v>
      </c>
      <c r="K426" t="str">
        <f>VLOOKUP(tblSalaries[[#This Row],[Where do you work]],tblCountries[[Actual]:[Mapping]],2,FALSE)</f>
        <v>Romania</v>
      </c>
      <c r="L426" t="s">
        <v>25</v>
      </c>
      <c r="O426" s="10">
        <f>IF(ISERROR(FIND("1",tblSalaries[[#This Row],[How many hours of a day you work on Excel]])),"",1)</f>
        <v>1</v>
      </c>
      <c r="P426" s="11">
        <f>IF(ISERROR(FIND("2",tblSalaries[[#This Row],[How many hours of a day you work on Excel]])),"",2)</f>
        <v>2</v>
      </c>
      <c r="Q426" s="10" t="str">
        <f>IF(ISERROR(FIND("3",tblSalaries[[#This Row],[How many hours of a day you work on Excel]])),"",3)</f>
        <v/>
      </c>
      <c r="R426" s="10" t="str">
        <f>IF(ISERROR(FIND("4",tblSalaries[[#This Row],[How many hours of a day you work on Excel]])),"",4)</f>
        <v/>
      </c>
      <c r="S426" s="10" t="str">
        <f>IF(ISERROR(FIND("5",tblSalaries[[#This Row],[How many hours of a day you work on Excel]])),"",5)</f>
        <v/>
      </c>
      <c r="T426" s="10" t="str">
        <f>IF(ISERROR(FIND("6",tblSalaries[[#This Row],[How many hours of a day you work on Excel]])),"",6)</f>
        <v/>
      </c>
      <c r="U426" s="11" t="str">
        <f>IF(ISERROR(FIND("7",tblSalaries[[#This Row],[How many hours of a day you work on Excel]])),"",7)</f>
        <v/>
      </c>
      <c r="V426" s="11" t="str">
        <f>IF(ISERROR(FIND("8",tblSalaries[[#This Row],[How many hours of a day you work on Excel]])),"",8)</f>
        <v/>
      </c>
      <c r="W426" s="11">
        <f>IF(MAX(tblSalaries[[#This Row],[1 hour]:[8 hours]])=0,#N/A,MAX(tblSalaries[[#This Row],[1 hour]:[8 hours]]))</f>
        <v>2</v>
      </c>
      <c r="X426" s="11">
        <f>IF(ISERROR(tblSalaries[[#This Row],[max h]]),1,tblSalaries[[#This Row],[Salary in USD]]/tblSalaries[[#This Row],[max h]]/260)</f>
        <v>57.692307692307693</v>
      </c>
      <c r="Y426" s="11">
        <f>IF(tblSalaries[[#This Row],[Years of Experience]]="",0,"0")</f>
        <v>0</v>
      </c>
      <c r="Z42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6" s="11">
        <f>IF(tblSalaries[[#This Row],[Salary in USD]]&lt;1000,1,0)</f>
        <v>0</v>
      </c>
      <c r="AB426" s="11">
        <f>IF(AND(tblSalaries[[#This Row],[Salary in USD]]&gt;1000,tblSalaries[[#This Row],[Salary in USD]]&lt;2000),1,0)</f>
        <v>0</v>
      </c>
    </row>
    <row r="427" spans="2:28" ht="15" customHeight="1">
      <c r="B427" t="s">
        <v>2430</v>
      </c>
      <c r="C427" s="1">
        <v>41055.105138888888</v>
      </c>
      <c r="D427" s="4">
        <v>24</v>
      </c>
      <c r="E427">
        <v>24000</v>
      </c>
      <c r="F427" t="s">
        <v>6</v>
      </c>
      <c r="G427">
        <f>tblSalaries[[#This Row],[clean Salary (in local currency)]]*VLOOKUP(tblSalaries[[#This Row],[Currency]],tblXrate[],2,FALSE)</f>
        <v>24000</v>
      </c>
      <c r="H427" t="s">
        <v>522</v>
      </c>
      <c r="I427" t="s">
        <v>279</v>
      </c>
      <c r="J427" t="s">
        <v>15</v>
      </c>
      <c r="K427" t="str">
        <f>VLOOKUP(tblSalaries[[#This Row],[Where do you work]],tblCountries[[Actual]:[Mapping]],2,FALSE)</f>
        <v>USA</v>
      </c>
      <c r="L427" t="s">
        <v>25</v>
      </c>
      <c r="O427" s="10">
        <f>IF(ISERROR(FIND("1",tblSalaries[[#This Row],[How many hours of a day you work on Excel]])),"",1)</f>
        <v>1</v>
      </c>
      <c r="P427" s="11">
        <f>IF(ISERROR(FIND("2",tblSalaries[[#This Row],[How many hours of a day you work on Excel]])),"",2)</f>
        <v>2</v>
      </c>
      <c r="Q427" s="10" t="str">
        <f>IF(ISERROR(FIND("3",tblSalaries[[#This Row],[How many hours of a day you work on Excel]])),"",3)</f>
        <v/>
      </c>
      <c r="R427" s="10" t="str">
        <f>IF(ISERROR(FIND("4",tblSalaries[[#This Row],[How many hours of a day you work on Excel]])),"",4)</f>
        <v/>
      </c>
      <c r="S427" s="10" t="str">
        <f>IF(ISERROR(FIND("5",tblSalaries[[#This Row],[How many hours of a day you work on Excel]])),"",5)</f>
        <v/>
      </c>
      <c r="T427" s="10" t="str">
        <f>IF(ISERROR(FIND("6",tblSalaries[[#This Row],[How many hours of a day you work on Excel]])),"",6)</f>
        <v/>
      </c>
      <c r="U427" s="11" t="str">
        <f>IF(ISERROR(FIND("7",tblSalaries[[#This Row],[How many hours of a day you work on Excel]])),"",7)</f>
        <v/>
      </c>
      <c r="V427" s="11" t="str">
        <f>IF(ISERROR(FIND("8",tblSalaries[[#This Row],[How many hours of a day you work on Excel]])),"",8)</f>
        <v/>
      </c>
      <c r="W427" s="11">
        <f>IF(MAX(tblSalaries[[#This Row],[1 hour]:[8 hours]])=0,#N/A,MAX(tblSalaries[[#This Row],[1 hour]:[8 hours]]))</f>
        <v>2</v>
      </c>
      <c r="X427" s="11">
        <f>IF(ISERROR(tblSalaries[[#This Row],[max h]]),1,tblSalaries[[#This Row],[Salary in USD]]/tblSalaries[[#This Row],[max h]]/260)</f>
        <v>46.153846153846153</v>
      </c>
      <c r="Y427" s="11">
        <f>IF(tblSalaries[[#This Row],[Years of Experience]]="",0,"0")</f>
        <v>0</v>
      </c>
      <c r="Z42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7" s="11">
        <f>IF(tblSalaries[[#This Row],[Salary in USD]]&lt;1000,1,0)</f>
        <v>0</v>
      </c>
      <c r="AB427" s="11">
        <f>IF(AND(tblSalaries[[#This Row],[Salary in USD]]&gt;1000,tblSalaries[[#This Row],[Salary in USD]]&lt;2000),1,0)</f>
        <v>0</v>
      </c>
    </row>
    <row r="428" spans="2:28" ht="15" customHeight="1">
      <c r="B428" t="s">
        <v>2431</v>
      </c>
      <c r="C428" s="1">
        <v>41055.106249999997</v>
      </c>
      <c r="D428" s="4">
        <v>60000</v>
      </c>
      <c r="E428">
        <v>60000</v>
      </c>
      <c r="F428" t="s">
        <v>6</v>
      </c>
      <c r="G428">
        <f>tblSalaries[[#This Row],[clean Salary (in local currency)]]*VLOOKUP(tblSalaries[[#This Row],[Currency]],tblXrate[],2,FALSE)</f>
        <v>60000</v>
      </c>
      <c r="H428" t="s">
        <v>523</v>
      </c>
      <c r="I428" t="s">
        <v>52</v>
      </c>
      <c r="J428" t="s">
        <v>15</v>
      </c>
      <c r="K428" t="str">
        <f>VLOOKUP(tblSalaries[[#This Row],[Where do you work]],tblCountries[[Actual]:[Mapping]],2,FALSE)</f>
        <v>USA</v>
      </c>
      <c r="L428" t="s">
        <v>9</v>
      </c>
      <c r="O428" s="10" t="str">
        <f>IF(ISERROR(FIND("1",tblSalaries[[#This Row],[How many hours of a day you work on Excel]])),"",1)</f>
        <v/>
      </c>
      <c r="P428" s="11" t="str">
        <f>IF(ISERROR(FIND("2",tblSalaries[[#This Row],[How many hours of a day you work on Excel]])),"",2)</f>
        <v/>
      </c>
      <c r="Q428" s="10" t="str">
        <f>IF(ISERROR(FIND("3",tblSalaries[[#This Row],[How many hours of a day you work on Excel]])),"",3)</f>
        <v/>
      </c>
      <c r="R428" s="10">
        <f>IF(ISERROR(FIND("4",tblSalaries[[#This Row],[How many hours of a day you work on Excel]])),"",4)</f>
        <v>4</v>
      </c>
      <c r="S428" s="10" t="str">
        <f>IF(ISERROR(FIND("5",tblSalaries[[#This Row],[How many hours of a day you work on Excel]])),"",5)</f>
        <v/>
      </c>
      <c r="T428" s="10">
        <f>IF(ISERROR(FIND("6",tblSalaries[[#This Row],[How many hours of a day you work on Excel]])),"",6)</f>
        <v>6</v>
      </c>
      <c r="U428" s="11" t="str">
        <f>IF(ISERROR(FIND("7",tblSalaries[[#This Row],[How many hours of a day you work on Excel]])),"",7)</f>
        <v/>
      </c>
      <c r="V428" s="11" t="str">
        <f>IF(ISERROR(FIND("8",tblSalaries[[#This Row],[How many hours of a day you work on Excel]])),"",8)</f>
        <v/>
      </c>
      <c r="W428" s="11">
        <f>IF(MAX(tblSalaries[[#This Row],[1 hour]:[8 hours]])=0,#N/A,MAX(tblSalaries[[#This Row],[1 hour]:[8 hours]]))</f>
        <v>6</v>
      </c>
      <c r="X428" s="11">
        <f>IF(ISERROR(tblSalaries[[#This Row],[max h]]),1,tblSalaries[[#This Row],[Salary in USD]]/tblSalaries[[#This Row],[max h]]/260)</f>
        <v>38.46153846153846</v>
      </c>
      <c r="Y428" s="11">
        <f>IF(tblSalaries[[#This Row],[Years of Experience]]="",0,"0")</f>
        <v>0</v>
      </c>
      <c r="Z42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8" s="11">
        <f>IF(tblSalaries[[#This Row],[Salary in USD]]&lt;1000,1,0)</f>
        <v>0</v>
      </c>
      <c r="AB428" s="11">
        <f>IF(AND(tblSalaries[[#This Row],[Salary in USD]]&gt;1000,tblSalaries[[#This Row],[Salary in USD]]&lt;2000),1,0)</f>
        <v>0</v>
      </c>
    </row>
    <row r="429" spans="2:28" ht="15" customHeight="1">
      <c r="B429" t="s">
        <v>2432</v>
      </c>
      <c r="C429" s="1">
        <v>41055.106319444443</v>
      </c>
      <c r="D429" s="4">
        <v>76600</v>
      </c>
      <c r="E429">
        <v>76600</v>
      </c>
      <c r="F429" t="s">
        <v>6</v>
      </c>
      <c r="G429">
        <f>tblSalaries[[#This Row],[clean Salary (in local currency)]]*VLOOKUP(tblSalaries[[#This Row],[Currency]],tblXrate[],2,FALSE)</f>
        <v>76600</v>
      </c>
      <c r="H429" t="s">
        <v>20</v>
      </c>
      <c r="I429" t="s">
        <v>20</v>
      </c>
      <c r="J429" t="s">
        <v>15</v>
      </c>
      <c r="K429" t="str">
        <f>VLOOKUP(tblSalaries[[#This Row],[Where do you work]],tblCountries[[Actual]:[Mapping]],2,FALSE)</f>
        <v>USA</v>
      </c>
      <c r="L429" t="s">
        <v>18</v>
      </c>
      <c r="O429" s="10" t="str">
        <f>IF(ISERROR(FIND("1",tblSalaries[[#This Row],[How many hours of a day you work on Excel]])),"",1)</f>
        <v/>
      </c>
      <c r="P429" s="11">
        <f>IF(ISERROR(FIND("2",tblSalaries[[#This Row],[How many hours of a day you work on Excel]])),"",2)</f>
        <v>2</v>
      </c>
      <c r="Q429" s="10">
        <f>IF(ISERROR(FIND("3",tblSalaries[[#This Row],[How many hours of a day you work on Excel]])),"",3)</f>
        <v>3</v>
      </c>
      <c r="R429" s="10" t="str">
        <f>IF(ISERROR(FIND("4",tblSalaries[[#This Row],[How many hours of a day you work on Excel]])),"",4)</f>
        <v/>
      </c>
      <c r="S429" s="10" t="str">
        <f>IF(ISERROR(FIND("5",tblSalaries[[#This Row],[How many hours of a day you work on Excel]])),"",5)</f>
        <v/>
      </c>
      <c r="T429" s="10" t="str">
        <f>IF(ISERROR(FIND("6",tblSalaries[[#This Row],[How many hours of a day you work on Excel]])),"",6)</f>
        <v/>
      </c>
      <c r="U429" s="11" t="str">
        <f>IF(ISERROR(FIND("7",tblSalaries[[#This Row],[How many hours of a day you work on Excel]])),"",7)</f>
        <v/>
      </c>
      <c r="V429" s="11" t="str">
        <f>IF(ISERROR(FIND("8",tblSalaries[[#This Row],[How many hours of a day you work on Excel]])),"",8)</f>
        <v/>
      </c>
      <c r="W429" s="11">
        <f>IF(MAX(tblSalaries[[#This Row],[1 hour]:[8 hours]])=0,#N/A,MAX(tblSalaries[[#This Row],[1 hour]:[8 hours]]))</f>
        <v>3</v>
      </c>
      <c r="X429" s="11">
        <f>IF(ISERROR(tblSalaries[[#This Row],[max h]]),1,tblSalaries[[#This Row],[Salary in USD]]/tblSalaries[[#This Row],[max h]]/260)</f>
        <v>98.205128205128204</v>
      </c>
      <c r="Y429" s="11">
        <f>IF(tblSalaries[[#This Row],[Years of Experience]]="",0,"0")</f>
        <v>0</v>
      </c>
      <c r="Z42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29" s="11">
        <f>IF(tblSalaries[[#This Row],[Salary in USD]]&lt;1000,1,0)</f>
        <v>0</v>
      </c>
      <c r="AB429" s="11">
        <f>IF(AND(tblSalaries[[#This Row],[Salary in USD]]&gt;1000,tblSalaries[[#This Row],[Salary in USD]]&lt;2000),1,0)</f>
        <v>0</v>
      </c>
    </row>
    <row r="430" spans="2:28" ht="15" customHeight="1">
      <c r="B430" t="s">
        <v>2433</v>
      </c>
      <c r="C430" s="1">
        <v>41055.106365740743</v>
      </c>
      <c r="D430" s="4" t="s">
        <v>524</v>
      </c>
      <c r="E430">
        <v>65000</v>
      </c>
      <c r="F430" t="s">
        <v>69</v>
      </c>
      <c r="G430">
        <f>tblSalaries[[#This Row],[clean Salary (in local currency)]]*VLOOKUP(tblSalaries[[#This Row],[Currency]],tblXrate[],2,FALSE)</f>
        <v>102451.58768437347</v>
      </c>
      <c r="H430" t="s">
        <v>181</v>
      </c>
      <c r="I430" t="s">
        <v>488</v>
      </c>
      <c r="J430" t="s">
        <v>71</v>
      </c>
      <c r="K430" t="str">
        <f>VLOOKUP(tblSalaries[[#This Row],[Where do you work]],tblCountries[[Actual]:[Mapping]],2,FALSE)</f>
        <v>UK</v>
      </c>
      <c r="L430" t="s">
        <v>18</v>
      </c>
      <c r="O430" s="10" t="str">
        <f>IF(ISERROR(FIND("1",tblSalaries[[#This Row],[How many hours of a day you work on Excel]])),"",1)</f>
        <v/>
      </c>
      <c r="P430" s="11">
        <f>IF(ISERROR(FIND("2",tblSalaries[[#This Row],[How many hours of a day you work on Excel]])),"",2)</f>
        <v>2</v>
      </c>
      <c r="Q430" s="10">
        <f>IF(ISERROR(FIND("3",tblSalaries[[#This Row],[How many hours of a day you work on Excel]])),"",3)</f>
        <v>3</v>
      </c>
      <c r="R430" s="10" t="str">
        <f>IF(ISERROR(FIND("4",tblSalaries[[#This Row],[How many hours of a day you work on Excel]])),"",4)</f>
        <v/>
      </c>
      <c r="S430" s="10" t="str">
        <f>IF(ISERROR(FIND("5",tblSalaries[[#This Row],[How many hours of a day you work on Excel]])),"",5)</f>
        <v/>
      </c>
      <c r="T430" s="10" t="str">
        <f>IF(ISERROR(FIND("6",tblSalaries[[#This Row],[How many hours of a day you work on Excel]])),"",6)</f>
        <v/>
      </c>
      <c r="U430" s="11" t="str">
        <f>IF(ISERROR(FIND("7",tblSalaries[[#This Row],[How many hours of a day you work on Excel]])),"",7)</f>
        <v/>
      </c>
      <c r="V430" s="11" t="str">
        <f>IF(ISERROR(FIND("8",tblSalaries[[#This Row],[How many hours of a day you work on Excel]])),"",8)</f>
        <v/>
      </c>
      <c r="W430" s="11">
        <f>IF(MAX(tblSalaries[[#This Row],[1 hour]:[8 hours]])=0,#N/A,MAX(tblSalaries[[#This Row],[1 hour]:[8 hours]]))</f>
        <v>3</v>
      </c>
      <c r="X430" s="11">
        <f>IF(ISERROR(tblSalaries[[#This Row],[max h]]),1,tblSalaries[[#This Row],[Salary in USD]]/tblSalaries[[#This Row],[max h]]/260)</f>
        <v>131.34818933894036</v>
      </c>
      <c r="Y430" s="11">
        <f>IF(tblSalaries[[#This Row],[Years of Experience]]="",0,"0")</f>
        <v>0</v>
      </c>
      <c r="Z43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0" s="11">
        <f>IF(tblSalaries[[#This Row],[Salary in USD]]&lt;1000,1,0)</f>
        <v>0</v>
      </c>
      <c r="AB430" s="11">
        <f>IF(AND(tblSalaries[[#This Row],[Salary in USD]]&gt;1000,tblSalaries[[#This Row],[Salary in USD]]&lt;2000),1,0)</f>
        <v>0</v>
      </c>
    </row>
    <row r="431" spans="2:28" ht="15" customHeight="1">
      <c r="B431" t="s">
        <v>2434</v>
      </c>
      <c r="C431" s="1">
        <v>41055.106944444444</v>
      </c>
      <c r="D431" s="4" t="s">
        <v>525</v>
      </c>
      <c r="E431">
        <v>6629</v>
      </c>
      <c r="F431" t="s">
        <v>6</v>
      </c>
      <c r="G431">
        <f>tblSalaries[[#This Row],[clean Salary (in local currency)]]*VLOOKUP(tblSalaries[[#This Row],[Currency]],tblXrate[],2,FALSE)</f>
        <v>6629</v>
      </c>
      <c r="H431" t="s">
        <v>279</v>
      </c>
      <c r="I431" t="s">
        <v>279</v>
      </c>
      <c r="J431" t="s">
        <v>526</v>
      </c>
      <c r="K431" t="str">
        <f>VLOOKUP(tblSalaries[[#This Row],[Where do you work]],tblCountries[[Actual]:[Mapping]],2,FALSE)</f>
        <v>Dominican Republic</v>
      </c>
      <c r="L431" t="s">
        <v>13</v>
      </c>
      <c r="O431" s="10" t="str">
        <f>IF(ISERROR(FIND("1",tblSalaries[[#This Row],[How many hours of a day you work on Excel]])),"",1)</f>
        <v/>
      </c>
      <c r="P431" s="11" t="str">
        <f>IF(ISERROR(FIND("2",tblSalaries[[#This Row],[How many hours of a day you work on Excel]])),"",2)</f>
        <v/>
      </c>
      <c r="Q431" s="10" t="str">
        <f>IF(ISERROR(FIND("3",tblSalaries[[#This Row],[How many hours of a day you work on Excel]])),"",3)</f>
        <v/>
      </c>
      <c r="R431" s="10" t="str">
        <f>IF(ISERROR(FIND("4",tblSalaries[[#This Row],[How many hours of a day you work on Excel]])),"",4)</f>
        <v/>
      </c>
      <c r="S431" s="10" t="str">
        <f>IF(ISERROR(FIND("5",tblSalaries[[#This Row],[How many hours of a day you work on Excel]])),"",5)</f>
        <v/>
      </c>
      <c r="T431" s="10" t="str">
        <f>IF(ISERROR(FIND("6",tblSalaries[[#This Row],[How many hours of a day you work on Excel]])),"",6)</f>
        <v/>
      </c>
      <c r="U431" s="11" t="str">
        <f>IF(ISERROR(FIND("7",tblSalaries[[#This Row],[How many hours of a day you work on Excel]])),"",7)</f>
        <v/>
      </c>
      <c r="V431" s="11">
        <f>IF(ISERROR(FIND("8",tblSalaries[[#This Row],[How many hours of a day you work on Excel]])),"",8)</f>
        <v>8</v>
      </c>
      <c r="W431" s="11">
        <f>IF(MAX(tblSalaries[[#This Row],[1 hour]:[8 hours]])=0,#N/A,MAX(tblSalaries[[#This Row],[1 hour]:[8 hours]]))</f>
        <v>8</v>
      </c>
      <c r="X431" s="11">
        <f>IF(ISERROR(tblSalaries[[#This Row],[max h]]),1,tblSalaries[[#This Row],[Salary in USD]]/tblSalaries[[#This Row],[max h]]/260)</f>
        <v>3.1870192307692307</v>
      </c>
      <c r="Y431" s="11">
        <f>IF(tblSalaries[[#This Row],[Years of Experience]]="",0,"0")</f>
        <v>0</v>
      </c>
      <c r="Z43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1" s="11">
        <f>IF(tblSalaries[[#This Row],[Salary in USD]]&lt;1000,1,0)</f>
        <v>0</v>
      </c>
      <c r="AB431" s="11">
        <f>IF(AND(tblSalaries[[#This Row],[Salary in USD]]&gt;1000,tblSalaries[[#This Row],[Salary in USD]]&lt;2000),1,0)</f>
        <v>0</v>
      </c>
    </row>
    <row r="432" spans="2:28" ht="15" customHeight="1">
      <c r="B432" t="s">
        <v>2435</v>
      </c>
      <c r="C432" s="1">
        <v>41055.107372685183</v>
      </c>
      <c r="D432" s="4">
        <v>90000</v>
      </c>
      <c r="E432">
        <v>90000</v>
      </c>
      <c r="F432" t="s">
        <v>6</v>
      </c>
      <c r="G432">
        <f>tblSalaries[[#This Row],[clean Salary (in local currency)]]*VLOOKUP(tblSalaries[[#This Row],[Currency]],tblXrate[],2,FALSE)</f>
        <v>90000</v>
      </c>
      <c r="H432" t="s">
        <v>527</v>
      </c>
      <c r="I432" t="s">
        <v>20</v>
      </c>
      <c r="J432" t="s">
        <v>15</v>
      </c>
      <c r="K432" t="str">
        <f>VLOOKUP(tblSalaries[[#This Row],[Where do you work]],tblCountries[[Actual]:[Mapping]],2,FALSE)</f>
        <v>USA</v>
      </c>
      <c r="L432" t="s">
        <v>25</v>
      </c>
      <c r="O432" s="10">
        <f>IF(ISERROR(FIND("1",tblSalaries[[#This Row],[How many hours of a day you work on Excel]])),"",1)</f>
        <v>1</v>
      </c>
      <c r="P432" s="11">
        <f>IF(ISERROR(FIND("2",tblSalaries[[#This Row],[How many hours of a day you work on Excel]])),"",2)</f>
        <v>2</v>
      </c>
      <c r="Q432" s="10" t="str">
        <f>IF(ISERROR(FIND("3",tblSalaries[[#This Row],[How many hours of a day you work on Excel]])),"",3)</f>
        <v/>
      </c>
      <c r="R432" s="10" t="str">
        <f>IF(ISERROR(FIND("4",tblSalaries[[#This Row],[How many hours of a day you work on Excel]])),"",4)</f>
        <v/>
      </c>
      <c r="S432" s="10" t="str">
        <f>IF(ISERROR(FIND("5",tblSalaries[[#This Row],[How many hours of a day you work on Excel]])),"",5)</f>
        <v/>
      </c>
      <c r="T432" s="10" t="str">
        <f>IF(ISERROR(FIND("6",tblSalaries[[#This Row],[How many hours of a day you work on Excel]])),"",6)</f>
        <v/>
      </c>
      <c r="U432" s="11" t="str">
        <f>IF(ISERROR(FIND("7",tblSalaries[[#This Row],[How many hours of a day you work on Excel]])),"",7)</f>
        <v/>
      </c>
      <c r="V432" s="11" t="str">
        <f>IF(ISERROR(FIND("8",tblSalaries[[#This Row],[How many hours of a day you work on Excel]])),"",8)</f>
        <v/>
      </c>
      <c r="W432" s="11">
        <f>IF(MAX(tblSalaries[[#This Row],[1 hour]:[8 hours]])=0,#N/A,MAX(tblSalaries[[#This Row],[1 hour]:[8 hours]]))</f>
        <v>2</v>
      </c>
      <c r="X432" s="11">
        <f>IF(ISERROR(tblSalaries[[#This Row],[max h]]),1,tblSalaries[[#This Row],[Salary in USD]]/tblSalaries[[#This Row],[max h]]/260)</f>
        <v>173.07692307692307</v>
      </c>
      <c r="Y432" s="11">
        <f>IF(tblSalaries[[#This Row],[Years of Experience]]="",0,"0")</f>
        <v>0</v>
      </c>
      <c r="Z43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2" s="11">
        <f>IF(tblSalaries[[#This Row],[Salary in USD]]&lt;1000,1,0)</f>
        <v>0</v>
      </c>
      <c r="AB432" s="11">
        <f>IF(AND(tblSalaries[[#This Row],[Salary in USD]]&gt;1000,tblSalaries[[#This Row],[Salary in USD]]&lt;2000),1,0)</f>
        <v>0</v>
      </c>
    </row>
    <row r="433" spans="2:28" ht="15" customHeight="1">
      <c r="B433" t="s">
        <v>2436</v>
      </c>
      <c r="C433" s="1">
        <v>41055.107754629629</v>
      </c>
      <c r="D433" s="4">
        <v>8500</v>
      </c>
      <c r="E433">
        <v>8500</v>
      </c>
      <c r="F433" t="s">
        <v>6</v>
      </c>
      <c r="G433">
        <f>tblSalaries[[#This Row],[clean Salary (in local currency)]]*VLOOKUP(tblSalaries[[#This Row],[Currency]],tblXrate[],2,FALSE)</f>
        <v>8500</v>
      </c>
      <c r="H433" t="s">
        <v>528</v>
      </c>
      <c r="I433" t="s">
        <v>20</v>
      </c>
      <c r="J433" t="s">
        <v>184</v>
      </c>
      <c r="K433" t="str">
        <f>VLOOKUP(tblSalaries[[#This Row],[Where do you work]],tblCountries[[Actual]:[Mapping]],2,FALSE)</f>
        <v>Colombia</v>
      </c>
      <c r="L433" t="s">
        <v>25</v>
      </c>
      <c r="O433" s="10">
        <f>IF(ISERROR(FIND("1",tblSalaries[[#This Row],[How many hours of a day you work on Excel]])),"",1)</f>
        <v>1</v>
      </c>
      <c r="P433" s="11">
        <f>IF(ISERROR(FIND("2",tblSalaries[[#This Row],[How many hours of a day you work on Excel]])),"",2)</f>
        <v>2</v>
      </c>
      <c r="Q433" s="10" t="str">
        <f>IF(ISERROR(FIND("3",tblSalaries[[#This Row],[How many hours of a day you work on Excel]])),"",3)</f>
        <v/>
      </c>
      <c r="R433" s="10" t="str">
        <f>IF(ISERROR(FIND("4",tblSalaries[[#This Row],[How many hours of a day you work on Excel]])),"",4)</f>
        <v/>
      </c>
      <c r="S433" s="10" t="str">
        <f>IF(ISERROR(FIND("5",tblSalaries[[#This Row],[How many hours of a day you work on Excel]])),"",5)</f>
        <v/>
      </c>
      <c r="T433" s="10" t="str">
        <f>IF(ISERROR(FIND("6",tblSalaries[[#This Row],[How many hours of a day you work on Excel]])),"",6)</f>
        <v/>
      </c>
      <c r="U433" s="11" t="str">
        <f>IF(ISERROR(FIND("7",tblSalaries[[#This Row],[How many hours of a day you work on Excel]])),"",7)</f>
        <v/>
      </c>
      <c r="V433" s="11" t="str">
        <f>IF(ISERROR(FIND("8",tblSalaries[[#This Row],[How many hours of a day you work on Excel]])),"",8)</f>
        <v/>
      </c>
      <c r="W433" s="11">
        <f>IF(MAX(tblSalaries[[#This Row],[1 hour]:[8 hours]])=0,#N/A,MAX(tblSalaries[[#This Row],[1 hour]:[8 hours]]))</f>
        <v>2</v>
      </c>
      <c r="X433" s="11">
        <f>IF(ISERROR(tblSalaries[[#This Row],[max h]]),1,tblSalaries[[#This Row],[Salary in USD]]/tblSalaries[[#This Row],[max h]]/260)</f>
        <v>16.346153846153847</v>
      </c>
      <c r="Y433" s="11">
        <f>IF(tblSalaries[[#This Row],[Years of Experience]]="",0,"0")</f>
        <v>0</v>
      </c>
      <c r="Z43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3" s="11">
        <f>IF(tblSalaries[[#This Row],[Salary in USD]]&lt;1000,1,0)</f>
        <v>0</v>
      </c>
      <c r="AB433" s="11">
        <f>IF(AND(tblSalaries[[#This Row],[Salary in USD]]&gt;1000,tblSalaries[[#This Row],[Salary in USD]]&lt;2000),1,0)</f>
        <v>0</v>
      </c>
    </row>
    <row r="434" spans="2:28" ht="15" customHeight="1">
      <c r="B434" t="s">
        <v>2437</v>
      </c>
      <c r="C434" s="1">
        <v>41055.107766203706</v>
      </c>
      <c r="D434" s="4">
        <v>75000</v>
      </c>
      <c r="E434">
        <v>75000</v>
      </c>
      <c r="F434" t="s">
        <v>6</v>
      </c>
      <c r="G434">
        <f>tblSalaries[[#This Row],[clean Salary (in local currency)]]*VLOOKUP(tblSalaries[[#This Row],[Currency]],tblXrate[],2,FALSE)</f>
        <v>75000</v>
      </c>
      <c r="H434" t="s">
        <v>529</v>
      </c>
      <c r="I434" t="s">
        <v>20</v>
      </c>
      <c r="J434" t="s">
        <v>15</v>
      </c>
      <c r="K434" t="str">
        <f>VLOOKUP(tblSalaries[[#This Row],[Where do you work]],tblCountries[[Actual]:[Mapping]],2,FALSE)</f>
        <v>USA</v>
      </c>
      <c r="L434" t="s">
        <v>9</v>
      </c>
      <c r="O434" s="10" t="str">
        <f>IF(ISERROR(FIND("1",tblSalaries[[#This Row],[How many hours of a day you work on Excel]])),"",1)</f>
        <v/>
      </c>
      <c r="P434" s="11" t="str">
        <f>IF(ISERROR(FIND("2",tblSalaries[[#This Row],[How many hours of a day you work on Excel]])),"",2)</f>
        <v/>
      </c>
      <c r="Q434" s="10" t="str">
        <f>IF(ISERROR(FIND("3",tblSalaries[[#This Row],[How many hours of a day you work on Excel]])),"",3)</f>
        <v/>
      </c>
      <c r="R434" s="10">
        <f>IF(ISERROR(FIND("4",tblSalaries[[#This Row],[How many hours of a day you work on Excel]])),"",4)</f>
        <v>4</v>
      </c>
      <c r="S434" s="10" t="str">
        <f>IF(ISERROR(FIND("5",tblSalaries[[#This Row],[How many hours of a day you work on Excel]])),"",5)</f>
        <v/>
      </c>
      <c r="T434" s="10">
        <f>IF(ISERROR(FIND("6",tblSalaries[[#This Row],[How many hours of a day you work on Excel]])),"",6)</f>
        <v>6</v>
      </c>
      <c r="U434" s="11" t="str">
        <f>IF(ISERROR(FIND("7",tblSalaries[[#This Row],[How many hours of a day you work on Excel]])),"",7)</f>
        <v/>
      </c>
      <c r="V434" s="11" t="str">
        <f>IF(ISERROR(FIND("8",tblSalaries[[#This Row],[How many hours of a day you work on Excel]])),"",8)</f>
        <v/>
      </c>
      <c r="W434" s="11">
        <f>IF(MAX(tblSalaries[[#This Row],[1 hour]:[8 hours]])=0,#N/A,MAX(tblSalaries[[#This Row],[1 hour]:[8 hours]]))</f>
        <v>6</v>
      </c>
      <c r="X434" s="11">
        <f>IF(ISERROR(tblSalaries[[#This Row],[max h]]),1,tblSalaries[[#This Row],[Salary in USD]]/tblSalaries[[#This Row],[max h]]/260)</f>
        <v>48.07692307692308</v>
      </c>
      <c r="Y434" s="11">
        <f>IF(tblSalaries[[#This Row],[Years of Experience]]="",0,"0")</f>
        <v>0</v>
      </c>
      <c r="Z43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4" s="11">
        <f>IF(tblSalaries[[#This Row],[Salary in USD]]&lt;1000,1,0)</f>
        <v>0</v>
      </c>
      <c r="AB434" s="11">
        <f>IF(AND(tblSalaries[[#This Row],[Salary in USD]]&gt;1000,tblSalaries[[#This Row],[Salary in USD]]&lt;2000),1,0)</f>
        <v>0</v>
      </c>
    </row>
    <row r="435" spans="2:28" ht="15" customHeight="1">
      <c r="B435" t="s">
        <v>2438</v>
      </c>
      <c r="C435" s="1">
        <v>41055.109606481485</v>
      </c>
      <c r="D435" s="4">
        <v>72000</v>
      </c>
      <c r="E435">
        <v>72000</v>
      </c>
      <c r="F435" t="s">
        <v>6</v>
      </c>
      <c r="G435">
        <f>tblSalaries[[#This Row],[clean Salary (in local currency)]]*VLOOKUP(tblSalaries[[#This Row],[Currency]],tblXrate[],2,FALSE)</f>
        <v>72000</v>
      </c>
      <c r="H435" t="s">
        <v>530</v>
      </c>
      <c r="I435" t="s">
        <v>20</v>
      </c>
      <c r="J435" t="s">
        <v>15</v>
      </c>
      <c r="K435" t="str">
        <f>VLOOKUP(tblSalaries[[#This Row],[Where do you work]],tblCountries[[Actual]:[Mapping]],2,FALSE)</f>
        <v>USA</v>
      </c>
      <c r="L435" t="s">
        <v>18</v>
      </c>
      <c r="O435" s="10" t="str">
        <f>IF(ISERROR(FIND("1",tblSalaries[[#This Row],[How many hours of a day you work on Excel]])),"",1)</f>
        <v/>
      </c>
      <c r="P435" s="11">
        <f>IF(ISERROR(FIND("2",tblSalaries[[#This Row],[How many hours of a day you work on Excel]])),"",2)</f>
        <v>2</v>
      </c>
      <c r="Q435" s="10">
        <f>IF(ISERROR(FIND("3",tblSalaries[[#This Row],[How many hours of a day you work on Excel]])),"",3)</f>
        <v>3</v>
      </c>
      <c r="R435" s="10" t="str">
        <f>IF(ISERROR(FIND("4",tblSalaries[[#This Row],[How many hours of a day you work on Excel]])),"",4)</f>
        <v/>
      </c>
      <c r="S435" s="10" t="str">
        <f>IF(ISERROR(FIND("5",tblSalaries[[#This Row],[How many hours of a day you work on Excel]])),"",5)</f>
        <v/>
      </c>
      <c r="T435" s="10" t="str">
        <f>IF(ISERROR(FIND("6",tblSalaries[[#This Row],[How many hours of a day you work on Excel]])),"",6)</f>
        <v/>
      </c>
      <c r="U435" s="11" t="str">
        <f>IF(ISERROR(FIND("7",tblSalaries[[#This Row],[How many hours of a day you work on Excel]])),"",7)</f>
        <v/>
      </c>
      <c r="V435" s="11" t="str">
        <f>IF(ISERROR(FIND("8",tblSalaries[[#This Row],[How many hours of a day you work on Excel]])),"",8)</f>
        <v/>
      </c>
      <c r="W435" s="11">
        <f>IF(MAX(tblSalaries[[#This Row],[1 hour]:[8 hours]])=0,#N/A,MAX(tblSalaries[[#This Row],[1 hour]:[8 hours]]))</f>
        <v>3</v>
      </c>
      <c r="X435" s="11">
        <f>IF(ISERROR(tblSalaries[[#This Row],[max h]]),1,tblSalaries[[#This Row],[Salary in USD]]/tblSalaries[[#This Row],[max h]]/260)</f>
        <v>92.307692307692307</v>
      </c>
      <c r="Y435" s="11">
        <f>IF(tblSalaries[[#This Row],[Years of Experience]]="",0,"0")</f>
        <v>0</v>
      </c>
      <c r="Z43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5" s="11">
        <f>IF(tblSalaries[[#This Row],[Salary in USD]]&lt;1000,1,0)</f>
        <v>0</v>
      </c>
      <c r="AB435" s="11">
        <f>IF(AND(tblSalaries[[#This Row],[Salary in USD]]&gt;1000,tblSalaries[[#This Row],[Salary in USD]]&lt;2000),1,0)</f>
        <v>0</v>
      </c>
    </row>
    <row r="436" spans="2:28" ht="15" customHeight="1">
      <c r="B436" t="s">
        <v>2439</v>
      </c>
      <c r="C436" s="1">
        <v>41055.110115740739</v>
      </c>
      <c r="D436" s="4">
        <v>65000</v>
      </c>
      <c r="E436">
        <v>65000</v>
      </c>
      <c r="F436" t="s">
        <v>6</v>
      </c>
      <c r="G436">
        <f>tblSalaries[[#This Row],[clean Salary (in local currency)]]*VLOOKUP(tblSalaries[[#This Row],[Currency]],tblXrate[],2,FALSE)</f>
        <v>65000</v>
      </c>
      <c r="H436" t="s">
        <v>531</v>
      </c>
      <c r="I436" t="s">
        <v>20</v>
      </c>
      <c r="J436" t="s">
        <v>15</v>
      </c>
      <c r="K436" t="str">
        <f>VLOOKUP(tblSalaries[[#This Row],[Where do you work]],tblCountries[[Actual]:[Mapping]],2,FALSE)</f>
        <v>USA</v>
      </c>
      <c r="L436" t="s">
        <v>9</v>
      </c>
      <c r="O436" s="10" t="str">
        <f>IF(ISERROR(FIND("1",tblSalaries[[#This Row],[How many hours of a day you work on Excel]])),"",1)</f>
        <v/>
      </c>
      <c r="P436" s="11" t="str">
        <f>IF(ISERROR(FIND("2",tblSalaries[[#This Row],[How many hours of a day you work on Excel]])),"",2)</f>
        <v/>
      </c>
      <c r="Q436" s="10" t="str">
        <f>IF(ISERROR(FIND("3",tblSalaries[[#This Row],[How many hours of a day you work on Excel]])),"",3)</f>
        <v/>
      </c>
      <c r="R436" s="10">
        <f>IF(ISERROR(FIND("4",tblSalaries[[#This Row],[How many hours of a day you work on Excel]])),"",4)</f>
        <v>4</v>
      </c>
      <c r="S436" s="10" t="str">
        <f>IF(ISERROR(FIND("5",tblSalaries[[#This Row],[How many hours of a day you work on Excel]])),"",5)</f>
        <v/>
      </c>
      <c r="T436" s="10">
        <f>IF(ISERROR(FIND("6",tblSalaries[[#This Row],[How many hours of a day you work on Excel]])),"",6)</f>
        <v>6</v>
      </c>
      <c r="U436" s="11" t="str">
        <f>IF(ISERROR(FIND("7",tblSalaries[[#This Row],[How many hours of a day you work on Excel]])),"",7)</f>
        <v/>
      </c>
      <c r="V436" s="11" t="str">
        <f>IF(ISERROR(FIND("8",tblSalaries[[#This Row],[How many hours of a day you work on Excel]])),"",8)</f>
        <v/>
      </c>
      <c r="W436" s="11">
        <f>IF(MAX(tblSalaries[[#This Row],[1 hour]:[8 hours]])=0,#N/A,MAX(tblSalaries[[#This Row],[1 hour]:[8 hours]]))</f>
        <v>6</v>
      </c>
      <c r="X436" s="11">
        <f>IF(ISERROR(tblSalaries[[#This Row],[max h]]),1,tblSalaries[[#This Row],[Salary in USD]]/tblSalaries[[#This Row],[max h]]/260)</f>
        <v>41.666666666666671</v>
      </c>
      <c r="Y436" s="11">
        <f>IF(tblSalaries[[#This Row],[Years of Experience]]="",0,"0")</f>
        <v>0</v>
      </c>
      <c r="Z43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6" s="11">
        <f>IF(tblSalaries[[#This Row],[Salary in USD]]&lt;1000,1,0)</f>
        <v>0</v>
      </c>
      <c r="AB436" s="11">
        <f>IF(AND(tblSalaries[[#This Row],[Salary in USD]]&gt;1000,tblSalaries[[#This Row],[Salary in USD]]&lt;2000),1,0)</f>
        <v>0</v>
      </c>
    </row>
    <row r="437" spans="2:28" ht="15" customHeight="1">
      <c r="B437" t="s">
        <v>2440</v>
      </c>
      <c r="C437" s="1">
        <v>41055.111064814817</v>
      </c>
      <c r="D437" s="4">
        <v>120000</v>
      </c>
      <c r="E437">
        <v>120000</v>
      </c>
      <c r="F437" t="s">
        <v>6</v>
      </c>
      <c r="G437">
        <f>tblSalaries[[#This Row],[clean Salary (in local currency)]]*VLOOKUP(tblSalaries[[#This Row],[Currency]],tblXrate[],2,FALSE)</f>
        <v>120000</v>
      </c>
      <c r="H437" t="s">
        <v>139</v>
      </c>
      <c r="I437" t="s">
        <v>4001</v>
      </c>
      <c r="J437" t="s">
        <v>15</v>
      </c>
      <c r="K437" t="str">
        <f>VLOOKUP(tblSalaries[[#This Row],[Where do you work]],tblCountries[[Actual]:[Mapping]],2,FALSE)</f>
        <v>USA</v>
      </c>
      <c r="L437" t="s">
        <v>25</v>
      </c>
      <c r="O437" s="10">
        <f>IF(ISERROR(FIND("1",tblSalaries[[#This Row],[How many hours of a day you work on Excel]])),"",1)</f>
        <v>1</v>
      </c>
      <c r="P437" s="11">
        <f>IF(ISERROR(FIND("2",tblSalaries[[#This Row],[How many hours of a day you work on Excel]])),"",2)</f>
        <v>2</v>
      </c>
      <c r="Q437" s="10" t="str">
        <f>IF(ISERROR(FIND("3",tblSalaries[[#This Row],[How many hours of a day you work on Excel]])),"",3)</f>
        <v/>
      </c>
      <c r="R437" s="10" t="str">
        <f>IF(ISERROR(FIND("4",tblSalaries[[#This Row],[How many hours of a day you work on Excel]])),"",4)</f>
        <v/>
      </c>
      <c r="S437" s="10" t="str">
        <f>IF(ISERROR(FIND("5",tblSalaries[[#This Row],[How many hours of a day you work on Excel]])),"",5)</f>
        <v/>
      </c>
      <c r="T437" s="10" t="str">
        <f>IF(ISERROR(FIND("6",tblSalaries[[#This Row],[How many hours of a day you work on Excel]])),"",6)</f>
        <v/>
      </c>
      <c r="U437" s="11" t="str">
        <f>IF(ISERROR(FIND("7",tblSalaries[[#This Row],[How many hours of a day you work on Excel]])),"",7)</f>
        <v/>
      </c>
      <c r="V437" s="11" t="str">
        <f>IF(ISERROR(FIND("8",tblSalaries[[#This Row],[How many hours of a day you work on Excel]])),"",8)</f>
        <v/>
      </c>
      <c r="W437" s="11">
        <f>IF(MAX(tblSalaries[[#This Row],[1 hour]:[8 hours]])=0,#N/A,MAX(tblSalaries[[#This Row],[1 hour]:[8 hours]]))</f>
        <v>2</v>
      </c>
      <c r="X437" s="11">
        <f>IF(ISERROR(tblSalaries[[#This Row],[max h]]),1,tblSalaries[[#This Row],[Salary in USD]]/tblSalaries[[#This Row],[max h]]/260)</f>
        <v>230.76923076923077</v>
      </c>
      <c r="Y437" s="11">
        <f>IF(tblSalaries[[#This Row],[Years of Experience]]="",0,"0")</f>
        <v>0</v>
      </c>
      <c r="Z43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7" s="11">
        <f>IF(tblSalaries[[#This Row],[Salary in USD]]&lt;1000,1,0)</f>
        <v>0</v>
      </c>
      <c r="AB437" s="11">
        <f>IF(AND(tblSalaries[[#This Row],[Salary in USD]]&gt;1000,tblSalaries[[#This Row],[Salary in USD]]&lt;2000),1,0)</f>
        <v>0</v>
      </c>
    </row>
    <row r="438" spans="2:28" ht="15" customHeight="1">
      <c r="B438" t="s">
        <v>2441</v>
      </c>
      <c r="C438" s="1">
        <v>41055.111562500002</v>
      </c>
      <c r="D438" s="4" t="s">
        <v>532</v>
      </c>
      <c r="E438">
        <v>4000000</v>
      </c>
      <c r="F438" t="s">
        <v>40</v>
      </c>
      <c r="G438">
        <f>tblSalaries[[#This Row],[clean Salary (in local currency)]]*VLOOKUP(tblSalaries[[#This Row],[Currency]],tblXrate[],2,FALSE)</f>
        <v>71231.666749770273</v>
      </c>
      <c r="H438" t="s">
        <v>533</v>
      </c>
      <c r="I438" t="s">
        <v>310</v>
      </c>
      <c r="J438" t="s">
        <v>8</v>
      </c>
      <c r="K438" t="str">
        <f>VLOOKUP(tblSalaries[[#This Row],[Where do you work]],tblCountries[[Actual]:[Mapping]],2,FALSE)</f>
        <v>India</v>
      </c>
      <c r="L438" t="s">
        <v>13</v>
      </c>
      <c r="O438" s="10" t="str">
        <f>IF(ISERROR(FIND("1",tblSalaries[[#This Row],[How many hours of a day you work on Excel]])),"",1)</f>
        <v/>
      </c>
      <c r="P438" s="11" t="str">
        <f>IF(ISERROR(FIND("2",tblSalaries[[#This Row],[How many hours of a day you work on Excel]])),"",2)</f>
        <v/>
      </c>
      <c r="Q438" s="10" t="str">
        <f>IF(ISERROR(FIND("3",tblSalaries[[#This Row],[How many hours of a day you work on Excel]])),"",3)</f>
        <v/>
      </c>
      <c r="R438" s="10" t="str">
        <f>IF(ISERROR(FIND("4",tblSalaries[[#This Row],[How many hours of a day you work on Excel]])),"",4)</f>
        <v/>
      </c>
      <c r="S438" s="10" t="str">
        <f>IF(ISERROR(FIND("5",tblSalaries[[#This Row],[How many hours of a day you work on Excel]])),"",5)</f>
        <v/>
      </c>
      <c r="T438" s="10" t="str">
        <f>IF(ISERROR(FIND("6",tblSalaries[[#This Row],[How many hours of a day you work on Excel]])),"",6)</f>
        <v/>
      </c>
      <c r="U438" s="11" t="str">
        <f>IF(ISERROR(FIND("7",tblSalaries[[#This Row],[How many hours of a day you work on Excel]])),"",7)</f>
        <v/>
      </c>
      <c r="V438" s="11">
        <f>IF(ISERROR(FIND("8",tblSalaries[[#This Row],[How many hours of a day you work on Excel]])),"",8)</f>
        <v>8</v>
      </c>
      <c r="W438" s="11">
        <f>IF(MAX(tblSalaries[[#This Row],[1 hour]:[8 hours]])=0,#N/A,MAX(tblSalaries[[#This Row],[1 hour]:[8 hours]]))</f>
        <v>8</v>
      </c>
      <c r="X438" s="11">
        <f>IF(ISERROR(tblSalaries[[#This Row],[max h]]),1,tblSalaries[[#This Row],[Salary in USD]]/tblSalaries[[#This Row],[max h]]/260)</f>
        <v>34.245993629697246</v>
      </c>
      <c r="Y438" s="11">
        <f>IF(tblSalaries[[#This Row],[Years of Experience]]="",0,"0")</f>
        <v>0</v>
      </c>
      <c r="Z43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8" s="11">
        <f>IF(tblSalaries[[#This Row],[Salary in USD]]&lt;1000,1,0)</f>
        <v>0</v>
      </c>
      <c r="AB438" s="11">
        <f>IF(AND(tblSalaries[[#This Row],[Salary in USD]]&gt;1000,tblSalaries[[#This Row],[Salary in USD]]&lt;2000),1,0)</f>
        <v>0</v>
      </c>
    </row>
    <row r="439" spans="2:28" ht="15" customHeight="1">
      <c r="B439" t="s">
        <v>2442</v>
      </c>
      <c r="C439" s="1">
        <v>41055.11273148148</v>
      </c>
      <c r="D439" s="4" t="s">
        <v>534</v>
      </c>
      <c r="E439">
        <v>300000</v>
      </c>
      <c r="F439" t="s">
        <v>40</v>
      </c>
      <c r="G439">
        <f>tblSalaries[[#This Row],[clean Salary (in local currency)]]*VLOOKUP(tblSalaries[[#This Row],[Currency]],tblXrate[],2,FALSE)</f>
        <v>5342.3750062327708</v>
      </c>
      <c r="H439" t="s">
        <v>535</v>
      </c>
      <c r="I439" t="s">
        <v>52</v>
      </c>
      <c r="J439" t="s">
        <v>8</v>
      </c>
      <c r="K439" t="str">
        <f>VLOOKUP(tblSalaries[[#This Row],[Where do you work]],tblCountries[[Actual]:[Mapping]],2,FALSE)</f>
        <v>India</v>
      </c>
      <c r="L439" t="s">
        <v>9</v>
      </c>
      <c r="O439" s="10" t="str">
        <f>IF(ISERROR(FIND("1",tblSalaries[[#This Row],[How many hours of a day you work on Excel]])),"",1)</f>
        <v/>
      </c>
      <c r="P439" s="11" t="str">
        <f>IF(ISERROR(FIND("2",tblSalaries[[#This Row],[How many hours of a day you work on Excel]])),"",2)</f>
        <v/>
      </c>
      <c r="Q439" s="10" t="str">
        <f>IF(ISERROR(FIND("3",tblSalaries[[#This Row],[How many hours of a day you work on Excel]])),"",3)</f>
        <v/>
      </c>
      <c r="R439" s="10">
        <f>IF(ISERROR(FIND("4",tblSalaries[[#This Row],[How many hours of a day you work on Excel]])),"",4)</f>
        <v>4</v>
      </c>
      <c r="S439" s="10" t="str">
        <f>IF(ISERROR(FIND("5",tblSalaries[[#This Row],[How many hours of a day you work on Excel]])),"",5)</f>
        <v/>
      </c>
      <c r="T439" s="10">
        <f>IF(ISERROR(FIND("6",tblSalaries[[#This Row],[How many hours of a day you work on Excel]])),"",6)</f>
        <v>6</v>
      </c>
      <c r="U439" s="11" t="str">
        <f>IF(ISERROR(FIND("7",tblSalaries[[#This Row],[How many hours of a day you work on Excel]])),"",7)</f>
        <v/>
      </c>
      <c r="V439" s="11" t="str">
        <f>IF(ISERROR(FIND("8",tblSalaries[[#This Row],[How many hours of a day you work on Excel]])),"",8)</f>
        <v/>
      </c>
      <c r="W439" s="11">
        <f>IF(MAX(tblSalaries[[#This Row],[1 hour]:[8 hours]])=0,#N/A,MAX(tblSalaries[[#This Row],[1 hour]:[8 hours]]))</f>
        <v>6</v>
      </c>
      <c r="X439" s="11">
        <f>IF(ISERROR(tblSalaries[[#This Row],[max h]]),1,tblSalaries[[#This Row],[Salary in USD]]/tblSalaries[[#This Row],[max h]]/260)</f>
        <v>3.4245993629697247</v>
      </c>
      <c r="Y439" s="11">
        <f>IF(tblSalaries[[#This Row],[Years of Experience]]="",0,"0")</f>
        <v>0</v>
      </c>
      <c r="Z43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39" s="11">
        <f>IF(tblSalaries[[#This Row],[Salary in USD]]&lt;1000,1,0)</f>
        <v>0</v>
      </c>
      <c r="AB439" s="11">
        <f>IF(AND(tblSalaries[[#This Row],[Salary in USD]]&gt;1000,tblSalaries[[#This Row],[Salary in USD]]&lt;2000),1,0)</f>
        <v>0</v>
      </c>
    </row>
    <row r="440" spans="2:28" ht="15" customHeight="1">
      <c r="B440" t="s">
        <v>2443</v>
      </c>
      <c r="C440" s="1">
        <v>41055.113437499997</v>
      </c>
      <c r="D440" s="4">
        <v>1100000</v>
      </c>
      <c r="E440">
        <v>1100000</v>
      </c>
      <c r="F440" t="s">
        <v>40</v>
      </c>
      <c r="G440">
        <f>tblSalaries[[#This Row],[clean Salary (in local currency)]]*VLOOKUP(tblSalaries[[#This Row],[Currency]],tblXrate[],2,FALSE)</f>
        <v>19588.708356186824</v>
      </c>
      <c r="H440" t="s">
        <v>536</v>
      </c>
      <c r="I440" t="s">
        <v>52</v>
      </c>
      <c r="J440" t="s">
        <v>8</v>
      </c>
      <c r="K440" t="str">
        <f>VLOOKUP(tblSalaries[[#This Row],[Where do you work]],tblCountries[[Actual]:[Mapping]],2,FALSE)</f>
        <v>India</v>
      </c>
      <c r="L440" t="s">
        <v>9</v>
      </c>
      <c r="O440" s="10" t="str">
        <f>IF(ISERROR(FIND("1",tblSalaries[[#This Row],[How many hours of a day you work on Excel]])),"",1)</f>
        <v/>
      </c>
      <c r="P440" s="11" t="str">
        <f>IF(ISERROR(FIND("2",tblSalaries[[#This Row],[How many hours of a day you work on Excel]])),"",2)</f>
        <v/>
      </c>
      <c r="Q440" s="10" t="str">
        <f>IF(ISERROR(FIND("3",tblSalaries[[#This Row],[How many hours of a day you work on Excel]])),"",3)</f>
        <v/>
      </c>
      <c r="R440" s="10">
        <f>IF(ISERROR(FIND("4",tblSalaries[[#This Row],[How many hours of a day you work on Excel]])),"",4)</f>
        <v>4</v>
      </c>
      <c r="S440" s="10" t="str">
        <f>IF(ISERROR(FIND("5",tblSalaries[[#This Row],[How many hours of a day you work on Excel]])),"",5)</f>
        <v/>
      </c>
      <c r="T440" s="10">
        <f>IF(ISERROR(FIND("6",tblSalaries[[#This Row],[How many hours of a day you work on Excel]])),"",6)</f>
        <v>6</v>
      </c>
      <c r="U440" s="11" t="str">
        <f>IF(ISERROR(FIND("7",tblSalaries[[#This Row],[How many hours of a day you work on Excel]])),"",7)</f>
        <v/>
      </c>
      <c r="V440" s="11" t="str">
        <f>IF(ISERROR(FIND("8",tblSalaries[[#This Row],[How many hours of a day you work on Excel]])),"",8)</f>
        <v/>
      </c>
      <c r="W440" s="11">
        <f>IF(MAX(tblSalaries[[#This Row],[1 hour]:[8 hours]])=0,#N/A,MAX(tblSalaries[[#This Row],[1 hour]:[8 hours]]))</f>
        <v>6</v>
      </c>
      <c r="X440" s="11">
        <f>IF(ISERROR(tblSalaries[[#This Row],[max h]]),1,tblSalaries[[#This Row],[Salary in USD]]/tblSalaries[[#This Row],[max h]]/260)</f>
        <v>12.55686433088899</v>
      </c>
      <c r="Y440" s="11">
        <f>IF(tblSalaries[[#This Row],[Years of Experience]]="",0,"0")</f>
        <v>0</v>
      </c>
      <c r="Z44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0" s="11">
        <f>IF(tblSalaries[[#This Row],[Salary in USD]]&lt;1000,1,0)</f>
        <v>0</v>
      </c>
      <c r="AB440" s="11">
        <f>IF(AND(tblSalaries[[#This Row],[Salary in USD]]&gt;1000,tblSalaries[[#This Row],[Salary in USD]]&lt;2000),1,0)</f>
        <v>0</v>
      </c>
    </row>
    <row r="441" spans="2:28" ht="15" customHeight="1">
      <c r="B441" t="s">
        <v>2444</v>
      </c>
      <c r="C441" s="1">
        <v>41055.115486111114</v>
      </c>
      <c r="D441" s="4">
        <v>80000</v>
      </c>
      <c r="E441">
        <v>80000</v>
      </c>
      <c r="F441" t="s">
        <v>6</v>
      </c>
      <c r="G441">
        <f>tblSalaries[[#This Row],[clean Salary (in local currency)]]*VLOOKUP(tblSalaries[[#This Row],[Currency]],tblXrate[],2,FALSE)</f>
        <v>80000</v>
      </c>
      <c r="H441" t="s">
        <v>537</v>
      </c>
      <c r="I441" t="s">
        <v>20</v>
      </c>
      <c r="J441" t="s">
        <v>15</v>
      </c>
      <c r="K441" t="str">
        <f>VLOOKUP(tblSalaries[[#This Row],[Where do you work]],tblCountries[[Actual]:[Mapping]],2,FALSE)</f>
        <v>USA</v>
      </c>
      <c r="L441" t="s">
        <v>9</v>
      </c>
      <c r="O441" s="10" t="str">
        <f>IF(ISERROR(FIND("1",tblSalaries[[#This Row],[How many hours of a day you work on Excel]])),"",1)</f>
        <v/>
      </c>
      <c r="P441" s="11" t="str">
        <f>IF(ISERROR(FIND("2",tblSalaries[[#This Row],[How many hours of a day you work on Excel]])),"",2)</f>
        <v/>
      </c>
      <c r="Q441" s="10" t="str">
        <f>IF(ISERROR(FIND("3",tblSalaries[[#This Row],[How many hours of a day you work on Excel]])),"",3)</f>
        <v/>
      </c>
      <c r="R441" s="10">
        <f>IF(ISERROR(FIND("4",tblSalaries[[#This Row],[How many hours of a day you work on Excel]])),"",4)</f>
        <v>4</v>
      </c>
      <c r="S441" s="10" t="str">
        <f>IF(ISERROR(FIND("5",tblSalaries[[#This Row],[How many hours of a day you work on Excel]])),"",5)</f>
        <v/>
      </c>
      <c r="T441" s="10">
        <f>IF(ISERROR(FIND("6",tblSalaries[[#This Row],[How many hours of a day you work on Excel]])),"",6)</f>
        <v>6</v>
      </c>
      <c r="U441" s="11" t="str">
        <f>IF(ISERROR(FIND("7",tblSalaries[[#This Row],[How many hours of a day you work on Excel]])),"",7)</f>
        <v/>
      </c>
      <c r="V441" s="11" t="str">
        <f>IF(ISERROR(FIND("8",tblSalaries[[#This Row],[How many hours of a day you work on Excel]])),"",8)</f>
        <v/>
      </c>
      <c r="W441" s="11">
        <f>IF(MAX(tblSalaries[[#This Row],[1 hour]:[8 hours]])=0,#N/A,MAX(tblSalaries[[#This Row],[1 hour]:[8 hours]]))</f>
        <v>6</v>
      </c>
      <c r="X441" s="11">
        <f>IF(ISERROR(tblSalaries[[#This Row],[max h]]),1,tblSalaries[[#This Row],[Salary in USD]]/tblSalaries[[#This Row],[max h]]/260)</f>
        <v>51.282051282051285</v>
      </c>
      <c r="Y441" s="11">
        <f>IF(tblSalaries[[#This Row],[Years of Experience]]="",0,"0")</f>
        <v>0</v>
      </c>
      <c r="Z44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1" s="11">
        <f>IF(tblSalaries[[#This Row],[Salary in USD]]&lt;1000,1,0)</f>
        <v>0</v>
      </c>
      <c r="AB441" s="11">
        <f>IF(AND(tblSalaries[[#This Row],[Salary in USD]]&gt;1000,tblSalaries[[#This Row],[Salary in USD]]&lt;2000),1,0)</f>
        <v>0</v>
      </c>
    </row>
    <row r="442" spans="2:28" ht="15" customHeight="1">
      <c r="B442" t="s">
        <v>2445</v>
      </c>
      <c r="C442" s="1">
        <v>41055.115925925929</v>
      </c>
      <c r="D442" s="4" t="s">
        <v>538</v>
      </c>
      <c r="E442">
        <v>3000000</v>
      </c>
      <c r="F442" t="s">
        <v>40</v>
      </c>
      <c r="G442">
        <f>tblSalaries[[#This Row],[clean Salary (in local currency)]]*VLOOKUP(tblSalaries[[#This Row],[Currency]],tblXrate[],2,FALSE)</f>
        <v>53423.750062327701</v>
      </c>
      <c r="H442" t="s">
        <v>539</v>
      </c>
      <c r="I442" t="s">
        <v>52</v>
      </c>
      <c r="J442" t="s">
        <v>8</v>
      </c>
      <c r="K442" t="str">
        <f>VLOOKUP(tblSalaries[[#This Row],[Where do you work]],tblCountries[[Actual]:[Mapping]],2,FALSE)</f>
        <v>India</v>
      </c>
      <c r="L442" t="s">
        <v>9</v>
      </c>
      <c r="O442" s="10" t="str">
        <f>IF(ISERROR(FIND("1",tblSalaries[[#This Row],[How many hours of a day you work on Excel]])),"",1)</f>
        <v/>
      </c>
      <c r="P442" s="11" t="str">
        <f>IF(ISERROR(FIND("2",tblSalaries[[#This Row],[How many hours of a day you work on Excel]])),"",2)</f>
        <v/>
      </c>
      <c r="Q442" s="10" t="str">
        <f>IF(ISERROR(FIND("3",tblSalaries[[#This Row],[How many hours of a day you work on Excel]])),"",3)</f>
        <v/>
      </c>
      <c r="R442" s="10">
        <f>IF(ISERROR(FIND("4",tblSalaries[[#This Row],[How many hours of a day you work on Excel]])),"",4)</f>
        <v>4</v>
      </c>
      <c r="S442" s="10" t="str">
        <f>IF(ISERROR(FIND("5",tblSalaries[[#This Row],[How many hours of a day you work on Excel]])),"",5)</f>
        <v/>
      </c>
      <c r="T442" s="10">
        <f>IF(ISERROR(FIND("6",tblSalaries[[#This Row],[How many hours of a day you work on Excel]])),"",6)</f>
        <v>6</v>
      </c>
      <c r="U442" s="11" t="str">
        <f>IF(ISERROR(FIND("7",tblSalaries[[#This Row],[How many hours of a day you work on Excel]])),"",7)</f>
        <v/>
      </c>
      <c r="V442" s="11" t="str">
        <f>IF(ISERROR(FIND("8",tblSalaries[[#This Row],[How many hours of a day you work on Excel]])),"",8)</f>
        <v/>
      </c>
      <c r="W442" s="11">
        <f>IF(MAX(tblSalaries[[#This Row],[1 hour]:[8 hours]])=0,#N/A,MAX(tblSalaries[[#This Row],[1 hour]:[8 hours]]))</f>
        <v>6</v>
      </c>
      <c r="X442" s="11">
        <f>IF(ISERROR(tblSalaries[[#This Row],[max h]]),1,tblSalaries[[#This Row],[Salary in USD]]/tblSalaries[[#This Row],[max h]]/260)</f>
        <v>34.245993629697246</v>
      </c>
      <c r="Y442" s="11">
        <f>IF(tblSalaries[[#This Row],[Years of Experience]]="",0,"0")</f>
        <v>0</v>
      </c>
      <c r="Z44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2" s="11">
        <f>IF(tblSalaries[[#This Row],[Salary in USD]]&lt;1000,1,0)</f>
        <v>0</v>
      </c>
      <c r="AB442" s="11">
        <f>IF(AND(tblSalaries[[#This Row],[Salary in USD]]&gt;1000,tblSalaries[[#This Row],[Salary in USD]]&lt;2000),1,0)</f>
        <v>0</v>
      </c>
    </row>
    <row r="443" spans="2:28" ht="15" customHeight="1">
      <c r="B443" t="s">
        <v>2446</v>
      </c>
      <c r="C443" s="1">
        <v>41055.117037037038</v>
      </c>
      <c r="D443" s="4">
        <v>110000</v>
      </c>
      <c r="E443">
        <v>110000</v>
      </c>
      <c r="F443" t="s">
        <v>86</v>
      </c>
      <c r="G443">
        <f>tblSalaries[[#This Row],[clean Salary (in local currency)]]*VLOOKUP(tblSalaries[[#This Row],[Currency]],tblXrate[],2,FALSE)</f>
        <v>108169.76753333595</v>
      </c>
      <c r="H443" t="s">
        <v>540</v>
      </c>
      <c r="I443" t="s">
        <v>488</v>
      </c>
      <c r="J443" t="s">
        <v>541</v>
      </c>
      <c r="K443" t="str">
        <f>VLOOKUP(tblSalaries[[#This Row],[Where do you work]],tblCountries[[Actual]:[Mapping]],2,FALSE)</f>
        <v>Canada</v>
      </c>
      <c r="L443" t="s">
        <v>18</v>
      </c>
      <c r="O443" s="10" t="str">
        <f>IF(ISERROR(FIND("1",tblSalaries[[#This Row],[How many hours of a day you work on Excel]])),"",1)</f>
        <v/>
      </c>
      <c r="P443" s="11">
        <f>IF(ISERROR(FIND("2",tblSalaries[[#This Row],[How many hours of a day you work on Excel]])),"",2)</f>
        <v>2</v>
      </c>
      <c r="Q443" s="10">
        <f>IF(ISERROR(FIND("3",tblSalaries[[#This Row],[How many hours of a day you work on Excel]])),"",3)</f>
        <v>3</v>
      </c>
      <c r="R443" s="10" t="str">
        <f>IF(ISERROR(FIND("4",tblSalaries[[#This Row],[How many hours of a day you work on Excel]])),"",4)</f>
        <v/>
      </c>
      <c r="S443" s="10" t="str">
        <f>IF(ISERROR(FIND("5",tblSalaries[[#This Row],[How many hours of a day you work on Excel]])),"",5)</f>
        <v/>
      </c>
      <c r="T443" s="10" t="str">
        <f>IF(ISERROR(FIND("6",tblSalaries[[#This Row],[How many hours of a day you work on Excel]])),"",6)</f>
        <v/>
      </c>
      <c r="U443" s="11" t="str">
        <f>IF(ISERROR(FIND("7",tblSalaries[[#This Row],[How many hours of a day you work on Excel]])),"",7)</f>
        <v/>
      </c>
      <c r="V443" s="11" t="str">
        <f>IF(ISERROR(FIND("8",tblSalaries[[#This Row],[How many hours of a day you work on Excel]])),"",8)</f>
        <v/>
      </c>
      <c r="W443" s="11">
        <f>IF(MAX(tblSalaries[[#This Row],[1 hour]:[8 hours]])=0,#N/A,MAX(tblSalaries[[#This Row],[1 hour]:[8 hours]]))</f>
        <v>3</v>
      </c>
      <c r="X443" s="11">
        <f>IF(ISERROR(tblSalaries[[#This Row],[max h]]),1,tblSalaries[[#This Row],[Salary in USD]]/tblSalaries[[#This Row],[max h]]/260)</f>
        <v>138.6791891453025</v>
      </c>
      <c r="Y443" s="11">
        <f>IF(tblSalaries[[#This Row],[Years of Experience]]="",0,"0")</f>
        <v>0</v>
      </c>
      <c r="Z44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3" s="11">
        <f>IF(tblSalaries[[#This Row],[Salary in USD]]&lt;1000,1,0)</f>
        <v>0</v>
      </c>
      <c r="AB443" s="11">
        <f>IF(AND(tblSalaries[[#This Row],[Salary in USD]]&gt;1000,tblSalaries[[#This Row],[Salary in USD]]&lt;2000),1,0)</f>
        <v>0</v>
      </c>
    </row>
    <row r="444" spans="2:28" ht="15" customHeight="1">
      <c r="B444" t="s">
        <v>2447</v>
      </c>
      <c r="C444" s="1">
        <v>41055.117638888885</v>
      </c>
      <c r="D444" s="4">
        <v>51000</v>
      </c>
      <c r="E444">
        <v>51000</v>
      </c>
      <c r="F444" t="s">
        <v>6</v>
      </c>
      <c r="G444">
        <f>tblSalaries[[#This Row],[clean Salary (in local currency)]]*VLOOKUP(tblSalaries[[#This Row],[Currency]],tblXrate[],2,FALSE)</f>
        <v>51000</v>
      </c>
      <c r="H444" t="s">
        <v>542</v>
      </c>
      <c r="I444" t="s">
        <v>52</v>
      </c>
      <c r="J444" t="s">
        <v>15</v>
      </c>
      <c r="K444" t="str">
        <f>VLOOKUP(tblSalaries[[#This Row],[Where do you work]],tblCountries[[Actual]:[Mapping]],2,FALSE)</f>
        <v>USA</v>
      </c>
      <c r="L444" t="s">
        <v>18</v>
      </c>
      <c r="O444" s="10" t="str">
        <f>IF(ISERROR(FIND("1",tblSalaries[[#This Row],[How many hours of a day you work on Excel]])),"",1)</f>
        <v/>
      </c>
      <c r="P444" s="11">
        <f>IF(ISERROR(FIND("2",tblSalaries[[#This Row],[How many hours of a day you work on Excel]])),"",2)</f>
        <v>2</v>
      </c>
      <c r="Q444" s="10">
        <f>IF(ISERROR(FIND("3",tblSalaries[[#This Row],[How many hours of a day you work on Excel]])),"",3)</f>
        <v>3</v>
      </c>
      <c r="R444" s="10" t="str">
        <f>IF(ISERROR(FIND("4",tblSalaries[[#This Row],[How many hours of a day you work on Excel]])),"",4)</f>
        <v/>
      </c>
      <c r="S444" s="10" t="str">
        <f>IF(ISERROR(FIND("5",tblSalaries[[#This Row],[How many hours of a day you work on Excel]])),"",5)</f>
        <v/>
      </c>
      <c r="T444" s="10" t="str">
        <f>IF(ISERROR(FIND("6",tblSalaries[[#This Row],[How many hours of a day you work on Excel]])),"",6)</f>
        <v/>
      </c>
      <c r="U444" s="11" t="str">
        <f>IF(ISERROR(FIND("7",tblSalaries[[#This Row],[How many hours of a day you work on Excel]])),"",7)</f>
        <v/>
      </c>
      <c r="V444" s="11" t="str">
        <f>IF(ISERROR(FIND("8",tblSalaries[[#This Row],[How many hours of a day you work on Excel]])),"",8)</f>
        <v/>
      </c>
      <c r="W444" s="11">
        <f>IF(MAX(tblSalaries[[#This Row],[1 hour]:[8 hours]])=0,#N/A,MAX(tblSalaries[[#This Row],[1 hour]:[8 hours]]))</f>
        <v>3</v>
      </c>
      <c r="X444" s="11">
        <f>IF(ISERROR(tblSalaries[[#This Row],[max h]]),1,tblSalaries[[#This Row],[Salary in USD]]/tblSalaries[[#This Row],[max h]]/260)</f>
        <v>65.384615384615387</v>
      </c>
      <c r="Y444" s="11">
        <f>IF(tblSalaries[[#This Row],[Years of Experience]]="",0,"0")</f>
        <v>0</v>
      </c>
      <c r="Z44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4" s="11">
        <f>IF(tblSalaries[[#This Row],[Salary in USD]]&lt;1000,1,0)</f>
        <v>0</v>
      </c>
      <c r="AB444" s="11">
        <f>IF(AND(tblSalaries[[#This Row],[Salary in USD]]&gt;1000,tblSalaries[[#This Row],[Salary in USD]]&lt;2000),1,0)</f>
        <v>0</v>
      </c>
    </row>
    <row r="445" spans="2:28" ht="15" customHeight="1">
      <c r="B445" t="s">
        <v>2448</v>
      </c>
      <c r="C445" s="1">
        <v>41055.11824074074</v>
      </c>
      <c r="D445" s="4" t="s">
        <v>543</v>
      </c>
      <c r="E445">
        <v>5000</v>
      </c>
      <c r="F445" t="s">
        <v>6</v>
      </c>
      <c r="G445">
        <f>tblSalaries[[#This Row],[clean Salary (in local currency)]]*VLOOKUP(tblSalaries[[#This Row],[Currency]],tblXrate[],2,FALSE)</f>
        <v>5000</v>
      </c>
      <c r="H445" t="s">
        <v>544</v>
      </c>
      <c r="I445" t="s">
        <v>3999</v>
      </c>
      <c r="J445" t="s">
        <v>8</v>
      </c>
      <c r="K445" t="str">
        <f>VLOOKUP(tblSalaries[[#This Row],[Where do you work]],tblCountries[[Actual]:[Mapping]],2,FALSE)</f>
        <v>India</v>
      </c>
      <c r="L445" t="s">
        <v>9</v>
      </c>
      <c r="O445" s="10" t="str">
        <f>IF(ISERROR(FIND("1",tblSalaries[[#This Row],[How many hours of a day you work on Excel]])),"",1)</f>
        <v/>
      </c>
      <c r="P445" s="11" t="str">
        <f>IF(ISERROR(FIND("2",tblSalaries[[#This Row],[How many hours of a day you work on Excel]])),"",2)</f>
        <v/>
      </c>
      <c r="Q445" s="10" t="str">
        <f>IF(ISERROR(FIND("3",tblSalaries[[#This Row],[How many hours of a day you work on Excel]])),"",3)</f>
        <v/>
      </c>
      <c r="R445" s="10">
        <f>IF(ISERROR(FIND("4",tblSalaries[[#This Row],[How many hours of a day you work on Excel]])),"",4)</f>
        <v>4</v>
      </c>
      <c r="S445" s="10" t="str">
        <f>IF(ISERROR(FIND("5",tblSalaries[[#This Row],[How many hours of a day you work on Excel]])),"",5)</f>
        <v/>
      </c>
      <c r="T445" s="10">
        <f>IF(ISERROR(FIND("6",tblSalaries[[#This Row],[How many hours of a day you work on Excel]])),"",6)</f>
        <v>6</v>
      </c>
      <c r="U445" s="11" t="str">
        <f>IF(ISERROR(FIND("7",tblSalaries[[#This Row],[How many hours of a day you work on Excel]])),"",7)</f>
        <v/>
      </c>
      <c r="V445" s="11" t="str">
        <f>IF(ISERROR(FIND("8",tblSalaries[[#This Row],[How many hours of a day you work on Excel]])),"",8)</f>
        <v/>
      </c>
      <c r="W445" s="11">
        <f>IF(MAX(tblSalaries[[#This Row],[1 hour]:[8 hours]])=0,#N/A,MAX(tblSalaries[[#This Row],[1 hour]:[8 hours]]))</f>
        <v>6</v>
      </c>
      <c r="X445" s="11">
        <f>IF(ISERROR(tblSalaries[[#This Row],[max h]]),1,tblSalaries[[#This Row],[Salary in USD]]/tblSalaries[[#This Row],[max h]]/260)</f>
        <v>3.2051282051282053</v>
      </c>
      <c r="Y445" s="11">
        <f>IF(tblSalaries[[#This Row],[Years of Experience]]="",0,"0")</f>
        <v>0</v>
      </c>
      <c r="Z44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5" s="11">
        <f>IF(tblSalaries[[#This Row],[Salary in USD]]&lt;1000,1,0)</f>
        <v>0</v>
      </c>
      <c r="AB445" s="11">
        <f>IF(AND(tblSalaries[[#This Row],[Salary in USD]]&gt;1000,tblSalaries[[#This Row],[Salary in USD]]&lt;2000),1,0)</f>
        <v>0</v>
      </c>
    </row>
    <row r="446" spans="2:28" ht="15" customHeight="1">
      <c r="B446" t="s">
        <v>2449</v>
      </c>
      <c r="C446" s="1">
        <v>41055.120474537034</v>
      </c>
      <c r="D446" s="4">
        <v>74000</v>
      </c>
      <c r="E446">
        <v>74000</v>
      </c>
      <c r="F446" t="s">
        <v>6</v>
      </c>
      <c r="G446">
        <f>tblSalaries[[#This Row],[clean Salary (in local currency)]]*VLOOKUP(tblSalaries[[#This Row],[Currency]],tblXrate[],2,FALSE)</f>
        <v>74000</v>
      </c>
      <c r="H446" t="s">
        <v>279</v>
      </c>
      <c r="I446" t="s">
        <v>279</v>
      </c>
      <c r="J446" t="s">
        <v>15</v>
      </c>
      <c r="K446" t="str">
        <f>VLOOKUP(tblSalaries[[#This Row],[Where do you work]],tblCountries[[Actual]:[Mapping]],2,FALSE)</f>
        <v>USA</v>
      </c>
      <c r="L446" t="s">
        <v>9</v>
      </c>
      <c r="O446" s="10" t="str">
        <f>IF(ISERROR(FIND("1",tblSalaries[[#This Row],[How many hours of a day you work on Excel]])),"",1)</f>
        <v/>
      </c>
      <c r="P446" s="11" t="str">
        <f>IF(ISERROR(FIND("2",tblSalaries[[#This Row],[How many hours of a day you work on Excel]])),"",2)</f>
        <v/>
      </c>
      <c r="Q446" s="10" t="str">
        <f>IF(ISERROR(FIND("3",tblSalaries[[#This Row],[How many hours of a day you work on Excel]])),"",3)</f>
        <v/>
      </c>
      <c r="R446" s="10">
        <f>IF(ISERROR(FIND("4",tblSalaries[[#This Row],[How many hours of a day you work on Excel]])),"",4)</f>
        <v>4</v>
      </c>
      <c r="S446" s="10" t="str">
        <f>IF(ISERROR(FIND("5",tblSalaries[[#This Row],[How many hours of a day you work on Excel]])),"",5)</f>
        <v/>
      </c>
      <c r="T446" s="10">
        <f>IF(ISERROR(FIND("6",tblSalaries[[#This Row],[How many hours of a day you work on Excel]])),"",6)</f>
        <v>6</v>
      </c>
      <c r="U446" s="11" t="str">
        <f>IF(ISERROR(FIND("7",tblSalaries[[#This Row],[How many hours of a day you work on Excel]])),"",7)</f>
        <v/>
      </c>
      <c r="V446" s="11" t="str">
        <f>IF(ISERROR(FIND("8",tblSalaries[[#This Row],[How many hours of a day you work on Excel]])),"",8)</f>
        <v/>
      </c>
      <c r="W446" s="11">
        <f>IF(MAX(tblSalaries[[#This Row],[1 hour]:[8 hours]])=0,#N/A,MAX(tblSalaries[[#This Row],[1 hour]:[8 hours]]))</f>
        <v>6</v>
      </c>
      <c r="X446" s="11">
        <f>IF(ISERROR(tblSalaries[[#This Row],[max h]]),1,tblSalaries[[#This Row],[Salary in USD]]/tblSalaries[[#This Row],[max h]]/260)</f>
        <v>47.435897435897438</v>
      </c>
      <c r="Y446" s="11">
        <f>IF(tblSalaries[[#This Row],[Years of Experience]]="",0,"0")</f>
        <v>0</v>
      </c>
      <c r="Z44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6" s="11">
        <f>IF(tblSalaries[[#This Row],[Salary in USD]]&lt;1000,1,0)</f>
        <v>0</v>
      </c>
      <c r="AB446" s="11">
        <f>IF(AND(tblSalaries[[#This Row],[Salary in USD]]&gt;1000,tblSalaries[[#This Row],[Salary in USD]]&lt;2000),1,0)</f>
        <v>0</v>
      </c>
    </row>
    <row r="447" spans="2:28" ht="15" customHeight="1">
      <c r="B447" t="s">
        <v>2450</v>
      </c>
      <c r="C447" s="1">
        <v>41055.120694444442</v>
      </c>
      <c r="D447" s="4" t="s">
        <v>330</v>
      </c>
      <c r="E447">
        <v>60000</v>
      </c>
      <c r="F447" t="s">
        <v>69</v>
      </c>
      <c r="G447">
        <f>tblSalaries[[#This Row],[clean Salary (in local currency)]]*VLOOKUP(tblSalaries[[#This Row],[Currency]],tblXrate[],2,FALSE)</f>
        <v>94570.696324037053</v>
      </c>
      <c r="H447" t="s">
        <v>325</v>
      </c>
      <c r="I447" t="s">
        <v>356</v>
      </c>
      <c r="J447" t="s">
        <v>71</v>
      </c>
      <c r="K447" t="str">
        <f>VLOOKUP(tblSalaries[[#This Row],[Where do you work]],tblCountries[[Actual]:[Mapping]],2,FALSE)</f>
        <v>UK</v>
      </c>
      <c r="L447" t="s">
        <v>9</v>
      </c>
      <c r="O447" s="10" t="str">
        <f>IF(ISERROR(FIND("1",tblSalaries[[#This Row],[How many hours of a day you work on Excel]])),"",1)</f>
        <v/>
      </c>
      <c r="P447" s="11" t="str">
        <f>IF(ISERROR(FIND("2",tblSalaries[[#This Row],[How many hours of a day you work on Excel]])),"",2)</f>
        <v/>
      </c>
      <c r="Q447" s="10" t="str">
        <f>IF(ISERROR(FIND("3",tblSalaries[[#This Row],[How many hours of a day you work on Excel]])),"",3)</f>
        <v/>
      </c>
      <c r="R447" s="10">
        <f>IF(ISERROR(FIND("4",tblSalaries[[#This Row],[How many hours of a day you work on Excel]])),"",4)</f>
        <v>4</v>
      </c>
      <c r="S447" s="10" t="str">
        <f>IF(ISERROR(FIND("5",tblSalaries[[#This Row],[How many hours of a day you work on Excel]])),"",5)</f>
        <v/>
      </c>
      <c r="T447" s="10">
        <f>IF(ISERROR(FIND("6",tblSalaries[[#This Row],[How many hours of a day you work on Excel]])),"",6)</f>
        <v>6</v>
      </c>
      <c r="U447" s="11" t="str">
        <f>IF(ISERROR(FIND("7",tblSalaries[[#This Row],[How many hours of a day you work on Excel]])),"",7)</f>
        <v/>
      </c>
      <c r="V447" s="11" t="str">
        <f>IF(ISERROR(FIND("8",tblSalaries[[#This Row],[How many hours of a day you work on Excel]])),"",8)</f>
        <v/>
      </c>
      <c r="W447" s="11">
        <f>IF(MAX(tblSalaries[[#This Row],[1 hour]:[8 hours]])=0,#N/A,MAX(tblSalaries[[#This Row],[1 hour]:[8 hours]]))</f>
        <v>6</v>
      </c>
      <c r="X447" s="11">
        <f>IF(ISERROR(tblSalaries[[#This Row],[max h]]),1,tblSalaries[[#This Row],[Salary in USD]]/tblSalaries[[#This Row],[max h]]/260)</f>
        <v>60.62224123335708</v>
      </c>
      <c r="Y447" s="11">
        <f>IF(tblSalaries[[#This Row],[Years of Experience]]="",0,"0")</f>
        <v>0</v>
      </c>
      <c r="Z44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7" s="11">
        <f>IF(tblSalaries[[#This Row],[Salary in USD]]&lt;1000,1,0)</f>
        <v>0</v>
      </c>
      <c r="AB447" s="11">
        <f>IF(AND(tblSalaries[[#This Row],[Salary in USD]]&gt;1000,tblSalaries[[#This Row],[Salary in USD]]&lt;2000),1,0)</f>
        <v>0</v>
      </c>
    </row>
    <row r="448" spans="2:28" ht="15" customHeight="1">
      <c r="B448" t="s">
        <v>2451</v>
      </c>
      <c r="C448" s="1">
        <v>41055.121840277781</v>
      </c>
      <c r="D448" s="4">
        <v>50000</v>
      </c>
      <c r="E448">
        <v>50000</v>
      </c>
      <c r="F448" t="s">
        <v>6</v>
      </c>
      <c r="G448">
        <f>tblSalaries[[#This Row],[clean Salary (in local currency)]]*VLOOKUP(tblSalaries[[#This Row],[Currency]],tblXrate[],2,FALSE)</f>
        <v>50000</v>
      </c>
      <c r="H448" t="s">
        <v>545</v>
      </c>
      <c r="I448" t="s">
        <v>20</v>
      </c>
      <c r="J448" t="s">
        <v>15</v>
      </c>
      <c r="K448" t="str">
        <f>VLOOKUP(tblSalaries[[#This Row],[Where do you work]],tblCountries[[Actual]:[Mapping]],2,FALSE)</f>
        <v>USA</v>
      </c>
      <c r="L448" t="s">
        <v>9</v>
      </c>
      <c r="O448" s="10" t="str">
        <f>IF(ISERROR(FIND("1",tblSalaries[[#This Row],[How many hours of a day you work on Excel]])),"",1)</f>
        <v/>
      </c>
      <c r="P448" s="11" t="str">
        <f>IF(ISERROR(FIND("2",tblSalaries[[#This Row],[How many hours of a day you work on Excel]])),"",2)</f>
        <v/>
      </c>
      <c r="Q448" s="10" t="str">
        <f>IF(ISERROR(FIND("3",tblSalaries[[#This Row],[How many hours of a day you work on Excel]])),"",3)</f>
        <v/>
      </c>
      <c r="R448" s="10">
        <f>IF(ISERROR(FIND("4",tblSalaries[[#This Row],[How many hours of a day you work on Excel]])),"",4)</f>
        <v>4</v>
      </c>
      <c r="S448" s="10" t="str">
        <f>IF(ISERROR(FIND("5",tblSalaries[[#This Row],[How many hours of a day you work on Excel]])),"",5)</f>
        <v/>
      </c>
      <c r="T448" s="10">
        <f>IF(ISERROR(FIND("6",tblSalaries[[#This Row],[How many hours of a day you work on Excel]])),"",6)</f>
        <v>6</v>
      </c>
      <c r="U448" s="11" t="str">
        <f>IF(ISERROR(FIND("7",tblSalaries[[#This Row],[How many hours of a day you work on Excel]])),"",7)</f>
        <v/>
      </c>
      <c r="V448" s="11" t="str">
        <f>IF(ISERROR(FIND("8",tblSalaries[[#This Row],[How many hours of a day you work on Excel]])),"",8)</f>
        <v/>
      </c>
      <c r="W448" s="11">
        <f>IF(MAX(tblSalaries[[#This Row],[1 hour]:[8 hours]])=0,#N/A,MAX(tblSalaries[[#This Row],[1 hour]:[8 hours]]))</f>
        <v>6</v>
      </c>
      <c r="X448" s="11">
        <f>IF(ISERROR(tblSalaries[[#This Row],[max h]]),1,tblSalaries[[#This Row],[Salary in USD]]/tblSalaries[[#This Row],[max h]]/260)</f>
        <v>32.051282051282051</v>
      </c>
      <c r="Y448" s="11">
        <f>IF(tblSalaries[[#This Row],[Years of Experience]]="",0,"0")</f>
        <v>0</v>
      </c>
      <c r="Z44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8" s="11">
        <f>IF(tblSalaries[[#This Row],[Salary in USD]]&lt;1000,1,0)</f>
        <v>0</v>
      </c>
      <c r="AB448" s="11">
        <f>IF(AND(tblSalaries[[#This Row],[Salary in USD]]&gt;1000,tblSalaries[[#This Row],[Salary in USD]]&lt;2000),1,0)</f>
        <v>0</v>
      </c>
    </row>
    <row r="449" spans="2:28" ht="15" customHeight="1">
      <c r="B449" t="s">
        <v>2452</v>
      </c>
      <c r="C449" s="1">
        <v>41055.121863425928</v>
      </c>
      <c r="D449" s="4" t="s">
        <v>546</v>
      </c>
      <c r="E449">
        <v>500000</v>
      </c>
      <c r="F449" t="s">
        <v>40</v>
      </c>
      <c r="G449">
        <f>tblSalaries[[#This Row],[clean Salary (in local currency)]]*VLOOKUP(tblSalaries[[#This Row],[Currency]],tblXrate[],2,FALSE)</f>
        <v>8903.9583437212841</v>
      </c>
      <c r="H449" t="s">
        <v>207</v>
      </c>
      <c r="I449" t="s">
        <v>20</v>
      </c>
      <c r="J449" t="s">
        <v>8</v>
      </c>
      <c r="K449" t="str">
        <f>VLOOKUP(tblSalaries[[#This Row],[Where do you work]],tblCountries[[Actual]:[Mapping]],2,FALSE)</f>
        <v>India</v>
      </c>
      <c r="L449" t="s">
        <v>9</v>
      </c>
      <c r="O449" s="10" t="str">
        <f>IF(ISERROR(FIND("1",tblSalaries[[#This Row],[How many hours of a day you work on Excel]])),"",1)</f>
        <v/>
      </c>
      <c r="P449" s="11" t="str">
        <f>IF(ISERROR(FIND("2",tblSalaries[[#This Row],[How many hours of a day you work on Excel]])),"",2)</f>
        <v/>
      </c>
      <c r="Q449" s="10" t="str">
        <f>IF(ISERROR(FIND("3",tblSalaries[[#This Row],[How many hours of a day you work on Excel]])),"",3)</f>
        <v/>
      </c>
      <c r="R449" s="10">
        <f>IF(ISERROR(FIND("4",tblSalaries[[#This Row],[How many hours of a day you work on Excel]])),"",4)</f>
        <v>4</v>
      </c>
      <c r="S449" s="10" t="str">
        <f>IF(ISERROR(FIND("5",tblSalaries[[#This Row],[How many hours of a day you work on Excel]])),"",5)</f>
        <v/>
      </c>
      <c r="T449" s="10">
        <f>IF(ISERROR(FIND("6",tblSalaries[[#This Row],[How many hours of a day you work on Excel]])),"",6)</f>
        <v>6</v>
      </c>
      <c r="U449" s="11" t="str">
        <f>IF(ISERROR(FIND("7",tblSalaries[[#This Row],[How many hours of a day you work on Excel]])),"",7)</f>
        <v/>
      </c>
      <c r="V449" s="11" t="str">
        <f>IF(ISERROR(FIND("8",tblSalaries[[#This Row],[How many hours of a day you work on Excel]])),"",8)</f>
        <v/>
      </c>
      <c r="W449" s="11">
        <f>IF(MAX(tblSalaries[[#This Row],[1 hour]:[8 hours]])=0,#N/A,MAX(tblSalaries[[#This Row],[1 hour]:[8 hours]]))</f>
        <v>6</v>
      </c>
      <c r="X449" s="11">
        <f>IF(ISERROR(tblSalaries[[#This Row],[max h]]),1,tblSalaries[[#This Row],[Salary in USD]]/tblSalaries[[#This Row],[max h]]/260)</f>
        <v>5.7076656049495407</v>
      </c>
      <c r="Y449" s="11">
        <f>IF(tblSalaries[[#This Row],[Years of Experience]]="",0,"0")</f>
        <v>0</v>
      </c>
      <c r="Z44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49" s="11">
        <f>IF(tblSalaries[[#This Row],[Salary in USD]]&lt;1000,1,0)</f>
        <v>0</v>
      </c>
      <c r="AB449" s="11">
        <f>IF(AND(tblSalaries[[#This Row],[Salary in USD]]&gt;1000,tblSalaries[[#This Row],[Salary in USD]]&lt;2000),1,0)</f>
        <v>0</v>
      </c>
    </row>
    <row r="450" spans="2:28" ht="15" customHeight="1">
      <c r="B450" t="s">
        <v>2453</v>
      </c>
      <c r="C450" s="1">
        <v>41055.123287037037</v>
      </c>
      <c r="D450" s="4">
        <v>78000</v>
      </c>
      <c r="E450">
        <v>78000</v>
      </c>
      <c r="F450" t="s">
        <v>6</v>
      </c>
      <c r="G450">
        <f>tblSalaries[[#This Row],[clean Salary (in local currency)]]*VLOOKUP(tblSalaries[[#This Row],[Currency]],tblXrate[],2,FALSE)</f>
        <v>78000</v>
      </c>
      <c r="H450" t="s">
        <v>547</v>
      </c>
      <c r="I450" t="s">
        <v>52</v>
      </c>
      <c r="J450" t="s">
        <v>548</v>
      </c>
      <c r="K450" t="str">
        <f>VLOOKUP(tblSalaries[[#This Row],[Where do you work]],tblCountries[[Actual]:[Mapping]],2,FALSE)</f>
        <v>Somalia</v>
      </c>
      <c r="L450" t="s">
        <v>9</v>
      </c>
      <c r="O450" s="10" t="str">
        <f>IF(ISERROR(FIND("1",tblSalaries[[#This Row],[How many hours of a day you work on Excel]])),"",1)</f>
        <v/>
      </c>
      <c r="P450" s="11" t="str">
        <f>IF(ISERROR(FIND("2",tblSalaries[[#This Row],[How many hours of a day you work on Excel]])),"",2)</f>
        <v/>
      </c>
      <c r="Q450" s="10" t="str">
        <f>IF(ISERROR(FIND("3",tblSalaries[[#This Row],[How many hours of a day you work on Excel]])),"",3)</f>
        <v/>
      </c>
      <c r="R450" s="10">
        <f>IF(ISERROR(FIND("4",tblSalaries[[#This Row],[How many hours of a day you work on Excel]])),"",4)</f>
        <v>4</v>
      </c>
      <c r="S450" s="10" t="str">
        <f>IF(ISERROR(FIND("5",tblSalaries[[#This Row],[How many hours of a day you work on Excel]])),"",5)</f>
        <v/>
      </c>
      <c r="T450" s="10">
        <f>IF(ISERROR(FIND("6",tblSalaries[[#This Row],[How many hours of a day you work on Excel]])),"",6)</f>
        <v>6</v>
      </c>
      <c r="U450" s="11" t="str">
        <f>IF(ISERROR(FIND("7",tblSalaries[[#This Row],[How many hours of a day you work on Excel]])),"",7)</f>
        <v/>
      </c>
      <c r="V450" s="11" t="str">
        <f>IF(ISERROR(FIND("8",tblSalaries[[#This Row],[How many hours of a day you work on Excel]])),"",8)</f>
        <v/>
      </c>
      <c r="W450" s="11">
        <f>IF(MAX(tblSalaries[[#This Row],[1 hour]:[8 hours]])=0,#N/A,MAX(tblSalaries[[#This Row],[1 hour]:[8 hours]]))</f>
        <v>6</v>
      </c>
      <c r="X450" s="11">
        <f>IF(ISERROR(tblSalaries[[#This Row],[max h]]),1,tblSalaries[[#This Row],[Salary in USD]]/tblSalaries[[#This Row],[max h]]/260)</f>
        <v>50</v>
      </c>
      <c r="Y450" s="11">
        <f>IF(tblSalaries[[#This Row],[Years of Experience]]="",0,"0")</f>
        <v>0</v>
      </c>
      <c r="Z45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0" s="11">
        <f>IF(tblSalaries[[#This Row],[Salary in USD]]&lt;1000,1,0)</f>
        <v>0</v>
      </c>
      <c r="AB450" s="11">
        <f>IF(AND(tblSalaries[[#This Row],[Salary in USD]]&gt;1000,tblSalaries[[#This Row],[Salary in USD]]&lt;2000),1,0)</f>
        <v>0</v>
      </c>
    </row>
    <row r="451" spans="2:28" ht="15" customHeight="1">
      <c r="B451" t="s">
        <v>2454</v>
      </c>
      <c r="C451" s="1">
        <v>41055.123460648145</v>
      </c>
      <c r="D451" s="4">
        <v>900000</v>
      </c>
      <c r="E451">
        <v>900000</v>
      </c>
      <c r="F451" t="s">
        <v>40</v>
      </c>
      <c r="G451">
        <f>tblSalaries[[#This Row],[clean Salary (in local currency)]]*VLOOKUP(tblSalaries[[#This Row],[Currency]],tblXrate[],2,FALSE)</f>
        <v>16027.125018698311</v>
      </c>
      <c r="H451" t="s">
        <v>549</v>
      </c>
      <c r="I451" t="s">
        <v>52</v>
      </c>
      <c r="J451" t="s">
        <v>8</v>
      </c>
      <c r="K451" t="str">
        <f>VLOOKUP(tblSalaries[[#This Row],[Where do you work]],tblCountries[[Actual]:[Mapping]],2,FALSE)</f>
        <v>India</v>
      </c>
      <c r="L451" t="s">
        <v>25</v>
      </c>
      <c r="O451" s="10">
        <f>IF(ISERROR(FIND("1",tblSalaries[[#This Row],[How many hours of a day you work on Excel]])),"",1)</f>
        <v>1</v>
      </c>
      <c r="P451" s="11">
        <f>IF(ISERROR(FIND("2",tblSalaries[[#This Row],[How many hours of a day you work on Excel]])),"",2)</f>
        <v>2</v>
      </c>
      <c r="Q451" s="10" t="str">
        <f>IF(ISERROR(FIND("3",tblSalaries[[#This Row],[How many hours of a day you work on Excel]])),"",3)</f>
        <v/>
      </c>
      <c r="R451" s="10" t="str">
        <f>IF(ISERROR(FIND("4",tblSalaries[[#This Row],[How many hours of a day you work on Excel]])),"",4)</f>
        <v/>
      </c>
      <c r="S451" s="10" t="str">
        <f>IF(ISERROR(FIND("5",tblSalaries[[#This Row],[How many hours of a day you work on Excel]])),"",5)</f>
        <v/>
      </c>
      <c r="T451" s="10" t="str">
        <f>IF(ISERROR(FIND("6",tblSalaries[[#This Row],[How many hours of a day you work on Excel]])),"",6)</f>
        <v/>
      </c>
      <c r="U451" s="11" t="str">
        <f>IF(ISERROR(FIND("7",tblSalaries[[#This Row],[How many hours of a day you work on Excel]])),"",7)</f>
        <v/>
      </c>
      <c r="V451" s="11" t="str">
        <f>IF(ISERROR(FIND("8",tblSalaries[[#This Row],[How many hours of a day you work on Excel]])),"",8)</f>
        <v/>
      </c>
      <c r="W451" s="11">
        <f>IF(MAX(tblSalaries[[#This Row],[1 hour]:[8 hours]])=0,#N/A,MAX(tblSalaries[[#This Row],[1 hour]:[8 hours]]))</f>
        <v>2</v>
      </c>
      <c r="X451" s="11">
        <f>IF(ISERROR(tblSalaries[[#This Row],[max h]]),1,tblSalaries[[#This Row],[Salary in USD]]/tblSalaries[[#This Row],[max h]]/260)</f>
        <v>30.82139426672752</v>
      </c>
      <c r="Y451" s="11">
        <f>IF(tblSalaries[[#This Row],[Years of Experience]]="",0,"0")</f>
        <v>0</v>
      </c>
      <c r="Z45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1" s="11">
        <f>IF(tblSalaries[[#This Row],[Salary in USD]]&lt;1000,1,0)</f>
        <v>0</v>
      </c>
      <c r="AB451" s="11">
        <f>IF(AND(tblSalaries[[#This Row],[Salary in USD]]&gt;1000,tblSalaries[[#This Row],[Salary in USD]]&lt;2000),1,0)</f>
        <v>0</v>
      </c>
    </row>
    <row r="452" spans="2:28" ht="15" customHeight="1">
      <c r="B452" t="s">
        <v>2455</v>
      </c>
      <c r="C452" s="1">
        <v>41055.12605324074</v>
      </c>
      <c r="D452" s="4" t="s">
        <v>550</v>
      </c>
      <c r="E452">
        <v>7500</v>
      </c>
      <c r="F452" t="s">
        <v>6</v>
      </c>
      <c r="G452">
        <f>tblSalaries[[#This Row],[clean Salary (in local currency)]]*VLOOKUP(tblSalaries[[#This Row],[Currency]],tblXrate[],2,FALSE)</f>
        <v>7500</v>
      </c>
      <c r="H452" t="s">
        <v>551</v>
      </c>
      <c r="I452" t="s">
        <v>20</v>
      </c>
      <c r="J452" t="s">
        <v>73</v>
      </c>
      <c r="K452" t="str">
        <f>VLOOKUP(tblSalaries[[#This Row],[Where do you work]],tblCountries[[Actual]:[Mapping]],2,FALSE)</f>
        <v>Romania</v>
      </c>
      <c r="L452" t="s">
        <v>13</v>
      </c>
      <c r="O452" s="10" t="str">
        <f>IF(ISERROR(FIND("1",tblSalaries[[#This Row],[How many hours of a day you work on Excel]])),"",1)</f>
        <v/>
      </c>
      <c r="P452" s="11" t="str">
        <f>IF(ISERROR(FIND("2",tblSalaries[[#This Row],[How many hours of a day you work on Excel]])),"",2)</f>
        <v/>
      </c>
      <c r="Q452" s="10" t="str">
        <f>IF(ISERROR(FIND("3",tblSalaries[[#This Row],[How many hours of a day you work on Excel]])),"",3)</f>
        <v/>
      </c>
      <c r="R452" s="10" t="str">
        <f>IF(ISERROR(FIND("4",tblSalaries[[#This Row],[How many hours of a day you work on Excel]])),"",4)</f>
        <v/>
      </c>
      <c r="S452" s="10" t="str">
        <f>IF(ISERROR(FIND("5",tblSalaries[[#This Row],[How many hours of a day you work on Excel]])),"",5)</f>
        <v/>
      </c>
      <c r="T452" s="10" t="str">
        <f>IF(ISERROR(FIND("6",tblSalaries[[#This Row],[How many hours of a day you work on Excel]])),"",6)</f>
        <v/>
      </c>
      <c r="U452" s="11" t="str">
        <f>IF(ISERROR(FIND("7",tblSalaries[[#This Row],[How many hours of a day you work on Excel]])),"",7)</f>
        <v/>
      </c>
      <c r="V452" s="11">
        <f>IF(ISERROR(FIND("8",tblSalaries[[#This Row],[How many hours of a day you work on Excel]])),"",8)</f>
        <v>8</v>
      </c>
      <c r="W452" s="11">
        <f>IF(MAX(tblSalaries[[#This Row],[1 hour]:[8 hours]])=0,#N/A,MAX(tblSalaries[[#This Row],[1 hour]:[8 hours]]))</f>
        <v>8</v>
      </c>
      <c r="X452" s="11">
        <f>IF(ISERROR(tblSalaries[[#This Row],[max h]]),1,tblSalaries[[#This Row],[Salary in USD]]/tblSalaries[[#This Row],[max h]]/260)</f>
        <v>3.6057692307692308</v>
      </c>
      <c r="Y452" s="11">
        <f>IF(tblSalaries[[#This Row],[Years of Experience]]="",0,"0")</f>
        <v>0</v>
      </c>
      <c r="Z45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2" s="11">
        <f>IF(tblSalaries[[#This Row],[Salary in USD]]&lt;1000,1,0)</f>
        <v>0</v>
      </c>
      <c r="AB452" s="11">
        <f>IF(AND(tblSalaries[[#This Row],[Salary in USD]]&gt;1000,tblSalaries[[#This Row],[Salary in USD]]&lt;2000),1,0)</f>
        <v>0</v>
      </c>
    </row>
    <row r="453" spans="2:28" ht="15" customHeight="1">
      <c r="B453" t="s">
        <v>2456</v>
      </c>
      <c r="C453" s="1">
        <v>41055.126180555555</v>
      </c>
      <c r="D453" s="4">
        <v>60000</v>
      </c>
      <c r="E453">
        <v>60000</v>
      </c>
      <c r="F453" t="s">
        <v>6</v>
      </c>
      <c r="G453">
        <f>tblSalaries[[#This Row],[clean Salary (in local currency)]]*VLOOKUP(tblSalaries[[#This Row],[Currency]],tblXrate[],2,FALSE)</f>
        <v>60000</v>
      </c>
      <c r="H453" t="s">
        <v>552</v>
      </c>
      <c r="I453" t="s">
        <v>20</v>
      </c>
      <c r="J453" t="s">
        <v>15</v>
      </c>
      <c r="K453" t="str">
        <f>VLOOKUP(tblSalaries[[#This Row],[Where do you work]],tblCountries[[Actual]:[Mapping]],2,FALSE)</f>
        <v>USA</v>
      </c>
      <c r="L453" t="s">
        <v>13</v>
      </c>
      <c r="O453" s="10" t="str">
        <f>IF(ISERROR(FIND("1",tblSalaries[[#This Row],[How many hours of a day you work on Excel]])),"",1)</f>
        <v/>
      </c>
      <c r="P453" s="11" t="str">
        <f>IF(ISERROR(FIND("2",tblSalaries[[#This Row],[How many hours of a day you work on Excel]])),"",2)</f>
        <v/>
      </c>
      <c r="Q453" s="10" t="str">
        <f>IF(ISERROR(FIND("3",tblSalaries[[#This Row],[How many hours of a day you work on Excel]])),"",3)</f>
        <v/>
      </c>
      <c r="R453" s="10" t="str">
        <f>IF(ISERROR(FIND("4",tblSalaries[[#This Row],[How many hours of a day you work on Excel]])),"",4)</f>
        <v/>
      </c>
      <c r="S453" s="10" t="str">
        <f>IF(ISERROR(FIND("5",tblSalaries[[#This Row],[How many hours of a day you work on Excel]])),"",5)</f>
        <v/>
      </c>
      <c r="T453" s="10" t="str">
        <f>IF(ISERROR(FIND("6",tblSalaries[[#This Row],[How many hours of a day you work on Excel]])),"",6)</f>
        <v/>
      </c>
      <c r="U453" s="11" t="str">
        <f>IF(ISERROR(FIND("7",tblSalaries[[#This Row],[How many hours of a day you work on Excel]])),"",7)</f>
        <v/>
      </c>
      <c r="V453" s="11">
        <f>IF(ISERROR(FIND("8",tblSalaries[[#This Row],[How many hours of a day you work on Excel]])),"",8)</f>
        <v>8</v>
      </c>
      <c r="W453" s="11">
        <f>IF(MAX(tblSalaries[[#This Row],[1 hour]:[8 hours]])=0,#N/A,MAX(tblSalaries[[#This Row],[1 hour]:[8 hours]]))</f>
        <v>8</v>
      </c>
      <c r="X453" s="11">
        <f>IF(ISERROR(tblSalaries[[#This Row],[max h]]),1,tblSalaries[[#This Row],[Salary in USD]]/tblSalaries[[#This Row],[max h]]/260)</f>
        <v>28.846153846153847</v>
      </c>
      <c r="Y453" s="11">
        <f>IF(tblSalaries[[#This Row],[Years of Experience]]="",0,"0")</f>
        <v>0</v>
      </c>
      <c r="Z45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3" s="11">
        <f>IF(tblSalaries[[#This Row],[Salary in USD]]&lt;1000,1,0)</f>
        <v>0</v>
      </c>
      <c r="AB453" s="11">
        <f>IF(AND(tblSalaries[[#This Row],[Salary in USD]]&gt;1000,tblSalaries[[#This Row],[Salary in USD]]&lt;2000),1,0)</f>
        <v>0</v>
      </c>
    </row>
    <row r="454" spans="2:28" ht="15" customHeight="1">
      <c r="B454" t="s">
        <v>2457</v>
      </c>
      <c r="C454" s="1">
        <v>41055.126875000002</v>
      </c>
      <c r="D454" s="4" t="s">
        <v>553</v>
      </c>
      <c r="E454">
        <v>800000</v>
      </c>
      <c r="F454" t="s">
        <v>40</v>
      </c>
      <c r="G454">
        <f>tblSalaries[[#This Row],[clean Salary (in local currency)]]*VLOOKUP(tblSalaries[[#This Row],[Currency]],tblXrate[],2,FALSE)</f>
        <v>14246.333349954055</v>
      </c>
      <c r="H454" t="s">
        <v>554</v>
      </c>
      <c r="I454" t="s">
        <v>4001</v>
      </c>
      <c r="J454" t="s">
        <v>8</v>
      </c>
      <c r="K454" t="str">
        <f>VLOOKUP(tblSalaries[[#This Row],[Where do you work]],tblCountries[[Actual]:[Mapping]],2,FALSE)</f>
        <v>India</v>
      </c>
      <c r="L454" t="s">
        <v>13</v>
      </c>
      <c r="O454" s="10" t="str">
        <f>IF(ISERROR(FIND("1",tblSalaries[[#This Row],[How many hours of a day you work on Excel]])),"",1)</f>
        <v/>
      </c>
      <c r="P454" s="11" t="str">
        <f>IF(ISERROR(FIND("2",tblSalaries[[#This Row],[How many hours of a day you work on Excel]])),"",2)</f>
        <v/>
      </c>
      <c r="Q454" s="10" t="str">
        <f>IF(ISERROR(FIND("3",tblSalaries[[#This Row],[How many hours of a day you work on Excel]])),"",3)</f>
        <v/>
      </c>
      <c r="R454" s="10" t="str">
        <f>IF(ISERROR(FIND("4",tblSalaries[[#This Row],[How many hours of a day you work on Excel]])),"",4)</f>
        <v/>
      </c>
      <c r="S454" s="10" t="str">
        <f>IF(ISERROR(FIND("5",tblSalaries[[#This Row],[How many hours of a day you work on Excel]])),"",5)</f>
        <v/>
      </c>
      <c r="T454" s="10" t="str">
        <f>IF(ISERROR(FIND("6",tblSalaries[[#This Row],[How many hours of a day you work on Excel]])),"",6)</f>
        <v/>
      </c>
      <c r="U454" s="11" t="str">
        <f>IF(ISERROR(FIND("7",tblSalaries[[#This Row],[How many hours of a day you work on Excel]])),"",7)</f>
        <v/>
      </c>
      <c r="V454" s="11">
        <f>IF(ISERROR(FIND("8",tblSalaries[[#This Row],[How many hours of a day you work on Excel]])),"",8)</f>
        <v>8</v>
      </c>
      <c r="W454" s="11">
        <f>IF(MAX(tblSalaries[[#This Row],[1 hour]:[8 hours]])=0,#N/A,MAX(tblSalaries[[#This Row],[1 hour]:[8 hours]]))</f>
        <v>8</v>
      </c>
      <c r="X454" s="11">
        <f>IF(ISERROR(tblSalaries[[#This Row],[max h]]),1,tblSalaries[[#This Row],[Salary in USD]]/tblSalaries[[#This Row],[max h]]/260)</f>
        <v>6.8491987259394493</v>
      </c>
      <c r="Y454" s="11">
        <f>IF(tblSalaries[[#This Row],[Years of Experience]]="",0,"0")</f>
        <v>0</v>
      </c>
      <c r="Z45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4" s="11">
        <f>IF(tblSalaries[[#This Row],[Salary in USD]]&lt;1000,1,0)</f>
        <v>0</v>
      </c>
      <c r="AB454" s="11">
        <f>IF(AND(tblSalaries[[#This Row],[Salary in USD]]&gt;1000,tblSalaries[[#This Row],[Salary in USD]]&lt;2000),1,0)</f>
        <v>0</v>
      </c>
    </row>
    <row r="455" spans="2:28" ht="15" customHeight="1">
      <c r="B455" t="s">
        <v>2458</v>
      </c>
      <c r="C455" s="1">
        <v>41055.127187500002</v>
      </c>
      <c r="D455" s="4">
        <v>80000</v>
      </c>
      <c r="E455">
        <v>80000</v>
      </c>
      <c r="F455" t="s">
        <v>6</v>
      </c>
      <c r="G455">
        <f>tblSalaries[[#This Row],[clean Salary (in local currency)]]*VLOOKUP(tblSalaries[[#This Row],[Currency]],tblXrate[],2,FALSE)</f>
        <v>80000</v>
      </c>
      <c r="H455" t="s">
        <v>555</v>
      </c>
      <c r="I455" t="s">
        <v>52</v>
      </c>
      <c r="J455" t="s">
        <v>15</v>
      </c>
      <c r="K455" t="str">
        <f>VLOOKUP(tblSalaries[[#This Row],[Where do you work]],tblCountries[[Actual]:[Mapping]],2,FALSE)</f>
        <v>USA</v>
      </c>
      <c r="L455" t="s">
        <v>25</v>
      </c>
      <c r="O455" s="10">
        <f>IF(ISERROR(FIND("1",tblSalaries[[#This Row],[How many hours of a day you work on Excel]])),"",1)</f>
        <v>1</v>
      </c>
      <c r="P455" s="11">
        <f>IF(ISERROR(FIND("2",tblSalaries[[#This Row],[How many hours of a day you work on Excel]])),"",2)</f>
        <v>2</v>
      </c>
      <c r="Q455" s="10" t="str">
        <f>IF(ISERROR(FIND("3",tblSalaries[[#This Row],[How many hours of a day you work on Excel]])),"",3)</f>
        <v/>
      </c>
      <c r="R455" s="10" t="str">
        <f>IF(ISERROR(FIND("4",tblSalaries[[#This Row],[How many hours of a day you work on Excel]])),"",4)</f>
        <v/>
      </c>
      <c r="S455" s="10" t="str">
        <f>IF(ISERROR(FIND("5",tblSalaries[[#This Row],[How many hours of a day you work on Excel]])),"",5)</f>
        <v/>
      </c>
      <c r="T455" s="10" t="str">
        <f>IF(ISERROR(FIND("6",tblSalaries[[#This Row],[How many hours of a day you work on Excel]])),"",6)</f>
        <v/>
      </c>
      <c r="U455" s="11" t="str">
        <f>IF(ISERROR(FIND("7",tblSalaries[[#This Row],[How many hours of a day you work on Excel]])),"",7)</f>
        <v/>
      </c>
      <c r="V455" s="11" t="str">
        <f>IF(ISERROR(FIND("8",tblSalaries[[#This Row],[How many hours of a day you work on Excel]])),"",8)</f>
        <v/>
      </c>
      <c r="W455" s="11">
        <f>IF(MAX(tblSalaries[[#This Row],[1 hour]:[8 hours]])=0,#N/A,MAX(tblSalaries[[#This Row],[1 hour]:[8 hours]]))</f>
        <v>2</v>
      </c>
      <c r="X455" s="11">
        <f>IF(ISERROR(tblSalaries[[#This Row],[max h]]),1,tblSalaries[[#This Row],[Salary in USD]]/tblSalaries[[#This Row],[max h]]/260)</f>
        <v>153.84615384615384</v>
      </c>
      <c r="Y455" s="11">
        <f>IF(tblSalaries[[#This Row],[Years of Experience]]="",0,"0")</f>
        <v>0</v>
      </c>
      <c r="Z45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5" s="11">
        <f>IF(tblSalaries[[#This Row],[Salary in USD]]&lt;1000,1,0)</f>
        <v>0</v>
      </c>
      <c r="AB455" s="11">
        <f>IF(AND(tblSalaries[[#This Row],[Salary in USD]]&gt;1000,tblSalaries[[#This Row],[Salary in USD]]&lt;2000),1,0)</f>
        <v>0</v>
      </c>
    </row>
    <row r="456" spans="2:28" ht="15" customHeight="1">
      <c r="B456" t="s">
        <v>2459</v>
      </c>
      <c r="C456" s="1">
        <v>41055.127418981479</v>
      </c>
      <c r="D456" s="4" t="s">
        <v>556</v>
      </c>
      <c r="E456">
        <v>38000</v>
      </c>
      <c r="F456" t="s">
        <v>69</v>
      </c>
      <c r="G456">
        <f>tblSalaries[[#This Row],[clean Salary (in local currency)]]*VLOOKUP(tblSalaries[[#This Row],[Currency]],tblXrate[],2,FALSE)</f>
        <v>59894.774338556796</v>
      </c>
      <c r="H456" t="s">
        <v>557</v>
      </c>
      <c r="I456" t="s">
        <v>310</v>
      </c>
      <c r="J456" t="s">
        <v>71</v>
      </c>
      <c r="K456" t="str">
        <f>VLOOKUP(tblSalaries[[#This Row],[Where do you work]],tblCountries[[Actual]:[Mapping]],2,FALSE)</f>
        <v>UK</v>
      </c>
      <c r="L456" t="s">
        <v>9</v>
      </c>
      <c r="O456" s="10" t="str">
        <f>IF(ISERROR(FIND("1",tblSalaries[[#This Row],[How many hours of a day you work on Excel]])),"",1)</f>
        <v/>
      </c>
      <c r="P456" s="11" t="str">
        <f>IF(ISERROR(FIND("2",tblSalaries[[#This Row],[How many hours of a day you work on Excel]])),"",2)</f>
        <v/>
      </c>
      <c r="Q456" s="10" t="str">
        <f>IF(ISERROR(FIND("3",tblSalaries[[#This Row],[How many hours of a day you work on Excel]])),"",3)</f>
        <v/>
      </c>
      <c r="R456" s="10">
        <f>IF(ISERROR(FIND("4",tblSalaries[[#This Row],[How many hours of a day you work on Excel]])),"",4)</f>
        <v>4</v>
      </c>
      <c r="S456" s="10" t="str">
        <f>IF(ISERROR(FIND("5",tblSalaries[[#This Row],[How many hours of a day you work on Excel]])),"",5)</f>
        <v/>
      </c>
      <c r="T456" s="10">
        <f>IF(ISERROR(FIND("6",tblSalaries[[#This Row],[How many hours of a day you work on Excel]])),"",6)</f>
        <v>6</v>
      </c>
      <c r="U456" s="11" t="str">
        <f>IF(ISERROR(FIND("7",tblSalaries[[#This Row],[How many hours of a day you work on Excel]])),"",7)</f>
        <v/>
      </c>
      <c r="V456" s="11" t="str">
        <f>IF(ISERROR(FIND("8",tblSalaries[[#This Row],[How many hours of a day you work on Excel]])),"",8)</f>
        <v/>
      </c>
      <c r="W456" s="11">
        <f>IF(MAX(tblSalaries[[#This Row],[1 hour]:[8 hours]])=0,#N/A,MAX(tblSalaries[[#This Row],[1 hour]:[8 hours]]))</f>
        <v>6</v>
      </c>
      <c r="X456" s="11">
        <f>IF(ISERROR(tblSalaries[[#This Row],[max h]]),1,tblSalaries[[#This Row],[Salary in USD]]/tblSalaries[[#This Row],[max h]]/260)</f>
        <v>38.394086114459483</v>
      </c>
      <c r="Y456" s="11">
        <f>IF(tblSalaries[[#This Row],[Years of Experience]]="",0,"0")</f>
        <v>0</v>
      </c>
      <c r="Z45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6" s="11">
        <f>IF(tblSalaries[[#This Row],[Salary in USD]]&lt;1000,1,0)</f>
        <v>0</v>
      </c>
      <c r="AB456" s="11">
        <f>IF(AND(tblSalaries[[#This Row],[Salary in USD]]&gt;1000,tblSalaries[[#This Row],[Salary in USD]]&lt;2000),1,0)</f>
        <v>0</v>
      </c>
    </row>
    <row r="457" spans="2:28" ht="15" customHeight="1">
      <c r="B457" t="s">
        <v>2460</v>
      </c>
      <c r="C457" s="1">
        <v>41055.127847222226</v>
      </c>
      <c r="D457" s="4" t="s">
        <v>558</v>
      </c>
      <c r="E457">
        <v>52000</v>
      </c>
      <c r="F457" t="s">
        <v>86</v>
      </c>
      <c r="G457">
        <f>tblSalaries[[#This Row],[clean Salary (in local currency)]]*VLOOKUP(tblSalaries[[#This Row],[Currency]],tblXrate[],2,FALSE)</f>
        <v>51134.799197576998</v>
      </c>
      <c r="H457" t="s">
        <v>559</v>
      </c>
      <c r="I457" t="s">
        <v>52</v>
      </c>
      <c r="J457" t="s">
        <v>88</v>
      </c>
      <c r="K457" t="str">
        <f>VLOOKUP(tblSalaries[[#This Row],[Where do you work]],tblCountries[[Actual]:[Mapping]],2,FALSE)</f>
        <v>Canada</v>
      </c>
      <c r="L457" t="s">
        <v>9</v>
      </c>
      <c r="O457" s="10" t="str">
        <f>IF(ISERROR(FIND("1",tblSalaries[[#This Row],[How many hours of a day you work on Excel]])),"",1)</f>
        <v/>
      </c>
      <c r="P457" s="11" t="str">
        <f>IF(ISERROR(FIND("2",tblSalaries[[#This Row],[How many hours of a day you work on Excel]])),"",2)</f>
        <v/>
      </c>
      <c r="Q457" s="10" t="str">
        <f>IF(ISERROR(FIND("3",tblSalaries[[#This Row],[How many hours of a day you work on Excel]])),"",3)</f>
        <v/>
      </c>
      <c r="R457" s="10">
        <f>IF(ISERROR(FIND("4",tblSalaries[[#This Row],[How many hours of a day you work on Excel]])),"",4)</f>
        <v>4</v>
      </c>
      <c r="S457" s="10" t="str">
        <f>IF(ISERROR(FIND("5",tblSalaries[[#This Row],[How many hours of a day you work on Excel]])),"",5)</f>
        <v/>
      </c>
      <c r="T457" s="10">
        <f>IF(ISERROR(FIND("6",tblSalaries[[#This Row],[How many hours of a day you work on Excel]])),"",6)</f>
        <v>6</v>
      </c>
      <c r="U457" s="11" t="str">
        <f>IF(ISERROR(FIND("7",tblSalaries[[#This Row],[How many hours of a day you work on Excel]])),"",7)</f>
        <v/>
      </c>
      <c r="V457" s="11" t="str">
        <f>IF(ISERROR(FIND("8",tblSalaries[[#This Row],[How many hours of a day you work on Excel]])),"",8)</f>
        <v/>
      </c>
      <c r="W457" s="11">
        <f>IF(MAX(tblSalaries[[#This Row],[1 hour]:[8 hours]])=0,#N/A,MAX(tblSalaries[[#This Row],[1 hour]:[8 hours]]))</f>
        <v>6</v>
      </c>
      <c r="X457" s="11">
        <f>IF(ISERROR(tblSalaries[[#This Row],[max h]]),1,tblSalaries[[#This Row],[Salary in USD]]/tblSalaries[[#This Row],[max h]]/260)</f>
        <v>32.77871743434423</v>
      </c>
      <c r="Y457" s="11">
        <f>IF(tblSalaries[[#This Row],[Years of Experience]]="",0,"0")</f>
        <v>0</v>
      </c>
      <c r="Z45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7" s="11">
        <f>IF(tblSalaries[[#This Row],[Salary in USD]]&lt;1000,1,0)</f>
        <v>0</v>
      </c>
      <c r="AB457" s="11">
        <f>IF(AND(tblSalaries[[#This Row],[Salary in USD]]&gt;1000,tblSalaries[[#This Row],[Salary in USD]]&lt;2000),1,0)</f>
        <v>0</v>
      </c>
    </row>
    <row r="458" spans="2:28" ht="15" customHeight="1">
      <c r="B458" t="s">
        <v>2461</v>
      </c>
      <c r="C458" s="1">
        <v>41055.129351851851</v>
      </c>
      <c r="D458" s="4">
        <v>125000</v>
      </c>
      <c r="E458">
        <v>125000</v>
      </c>
      <c r="F458" t="s">
        <v>6</v>
      </c>
      <c r="G458">
        <f>tblSalaries[[#This Row],[clean Salary (in local currency)]]*VLOOKUP(tblSalaries[[#This Row],[Currency]],tblXrate[],2,FALSE)</f>
        <v>125000</v>
      </c>
      <c r="H458" t="s">
        <v>560</v>
      </c>
      <c r="I458" t="s">
        <v>52</v>
      </c>
      <c r="J458" t="s">
        <v>15</v>
      </c>
      <c r="K458" t="str">
        <f>VLOOKUP(tblSalaries[[#This Row],[Where do you work]],tblCountries[[Actual]:[Mapping]],2,FALSE)</f>
        <v>USA</v>
      </c>
      <c r="L458" t="s">
        <v>18</v>
      </c>
      <c r="O458" s="10" t="str">
        <f>IF(ISERROR(FIND("1",tblSalaries[[#This Row],[How many hours of a day you work on Excel]])),"",1)</f>
        <v/>
      </c>
      <c r="P458" s="11">
        <f>IF(ISERROR(FIND("2",tblSalaries[[#This Row],[How many hours of a day you work on Excel]])),"",2)</f>
        <v>2</v>
      </c>
      <c r="Q458" s="10">
        <f>IF(ISERROR(FIND("3",tblSalaries[[#This Row],[How many hours of a day you work on Excel]])),"",3)</f>
        <v>3</v>
      </c>
      <c r="R458" s="10" t="str">
        <f>IF(ISERROR(FIND("4",tblSalaries[[#This Row],[How many hours of a day you work on Excel]])),"",4)</f>
        <v/>
      </c>
      <c r="S458" s="10" t="str">
        <f>IF(ISERROR(FIND("5",tblSalaries[[#This Row],[How many hours of a day you work on Excel]])),"",5)</f>
        <v/>
      </c>
      <c r="T458" s="10" t="str">
        <f>IF(ISERROR(FIND("6",tblSalaries[[#This Row],[How many hours of a day you work on Excel]])),"",6)</f>
        <v/>
      </c>
      <c r="U458" s="11" t="str">
        <f>IF(ISERROR(FIND("7",tblSalaries[[#This Row],[How many hours of a day you work on Excel]])),"",7)</f>
        <v/>
      </c>
      <c r="V458" s="11" t="str">
        <f>IF(ISERROR(FIND("8",tblSalaries[[#This Row],[How many hours of a day you work on Excel]])),"",8)</f>
        <v/>
      </c>
      <c r="W458" s="11">
        <f>IF(MAX(tblSalaries[[#This Row],[1 hour]:[8 hours]])=0,#N/A,MAX(tblSalaries[[#This Row],[1 hour]:[8 hours]]))</f>
        <v>3</v>
      </c>
      <c r="X458" s="11">
        <f>IF(ISERROR(tblSalaries[[#This Row],[max h]]),1,tblSalaries[[#This Row],[Salary in USD]]/tblSalaries[[#This Row],[max h]]/260)</f>
        <v>160.25641025641025</v>
      </c>
      <c r="Y458" s="11">
        <f>IF(tblSalaries[[#This Row],[Years of Experience]]="",0,"0")</f>
        <v>0</v>
      </c>
      <c r="Z45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8" s="11">
        <f>IF(tblSalaries[[#This Row],[Salary in USD]]&lt;1000,1,0)</f>
        <v>0</v>
      </c>
      <c r="AB458" s="11">
        <f>IF(AND(tblSalaries[[#This Row],[Salary in USD]]&gt;1000,tblSalaries[[#This Row],[Salary in USD]]&lt;2000),1,0)</f>
        <v>0</v>
      </c>
    </row>
    <row r="459" spans="2:28" ht="15" customHeight="1">
      <c r="B459" t="s">
        <v>2462</v>
      </c>
      <c r="C459" s="1">
        <v>41055.129594907405</v>
      </c>
      <c r="D459" s="4">
        <v>52000</v>
      </c>
      <c r="E459">
        <v>52000</v>
      </c>
      <c r="F459" t="s">
        <v>6</v>
      </c>
      <c r="G459">
        <f>tblSalaries[[#This Row],[clean Salary (in local currency)]]*VLOOKUP(tblSalaries[[#This Row],[Currency]],tblXrate[],2,FALSE)</f>
        <v>52000</v>
      </c>
      <c r="H459" t="s">
        <v>561</v>
      </c>
      <c r="I459" t="s">
        <v>20</v>
      </c>
      <c r="J459" t="s">
        <v>15</v>
      </c>
      <c r="K459" t="str">
        <f>VLOOKUP(tblSalaries[[#This Row],[Where do you work]],tblCountries[[Actual]:[Mapping]],2,FALSE)</f>
        <v>USA</v>
      </c>
      <c r="L459" t="s">
        <v>18</v>
      </c>
      <c r="O459" s="10" t="str">
        <f>IF(ISERROR(FIND("1",tblSalaries[[#This Row],[How many hours of a day you work on Excel]])),"",1)</f>
        <v/>
      </c>
      <c r="P459" s="11">
        <f>IF(ISERROR(FIND("2",tblSalaries[[#This Row],[How many hours of a day you work on Excel]])),"",2)</f>
        <v>2</v>
      </c>
      <c r="Q459" s="10">
        <f>IF(ISERROR(FIND("3",tblSalaries[[#This Row],[How many hours of a day you work on Excel]])),"",3)</f>
        <v>3</v>
      </c>
      <c r="R459" s="10" t="str">
        <f>IF(ISERROR(FIND("4",tblSalaries[[#This Row],[How many hours of a day you work on Excel]])),"",4)</f>
        <v/>
      </c>
      <c r="S459" s="10" t="str">
        <f>IF(ISERROR(FIND("5",tblSalaries[[#This Row],[How many hours of a day you work on Excel]])),"",5)</f>
        <v/>
      </c>
      <c r="T459" s="10" t="str">
        <f>IF(ISERROR(FIND("6",tblSalaries[[#This Row],[How many hours of a day you work on Excel]])),"",6)</f>
        <v/>
      </c>
      <c r="U459" s="11" t="str">
        <f>IF(ISERROR(FIND("7",tblSalaries[[#This Row],[How many hours of a day you work on Excel]])),"",7)</f>
        <v/>
      </c>
      <c r="V459" s="11" t="str">
        <f>IF(ISERROR(FIND("8",tblSalaries[[#This Row],[How many hours of a day you work on Excel]])),"",8)</f>
        <v/>
      </c>
      <c r="W459" s="11">
        <f>IF(MAX(tblSalaries[[#This Row],[1 hour]:[8 hours]])=0,#N/A,MAX(tblSalaries[[#This Row],[1 hour]:[8 hours]]))</f>
        <v>3</v>
      </c>
      <c r="X459" s="11">
        <f>IF(ISERROR(tblSalaries[[#This Row],[max h]]),1,tblSalaries[[#This Row],[Salary in USD]]/tblSalaries[[#This Row],[max h]]/260)</f>
        <v>66.666666666666657</v>
      </c>
      <c r="Y459" s="11">
        <f>IF(tblSalaries[[#This Row],[Years of Experience]]="",0,"0")</f>
        <v>0</v>
      </c>
      <c r="Z45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59" s="11">
        <f>IF(tblSalaries[[#This Row],[Salary in USD]]&lt;1000,1,0)</f>
        <v>0</v>
      </c>
      <c r="AB459" s="11">
        <f>IF(AND(tblSalaries[[#This Row],[Salary in USD]]&gt;1000,tblSalaries[[#This Row],[Salary in USD]]&lt;2000),1,0)</f>
        <v>0</v>
      </c>
    </row>
    <row r="460" spans="2:28" ht="15" customHeight="1">
      <c r="B460" t="s">
        <v>2463</v>
      </c>
      <c r="C460" s="1">
        <v>41055.130393518521</v>
      </c>
      <c r="D460" s="4">
        <v>45000</v>
      </c>
      <c r="E460">
        <v>45000</v>
      </c>
      <c r="F460" t="s">
        <v>6</v>
      </c>
      <c r="G460">
        <f>tblSalaries[[#This Row],[clean Salary (in local currency)]]*VLOOKUP(tblSalaries[[#This Row],[Currency]],tblXrate[],2,FALSE)</f>
        <v>45000</v>
      </c>
      <c r="H460" t="s">
        <v>20</v>
      </c>
      <c r="I460" t="s">
        <v>20</v>
      </c>
      <c r="J460" t="s">
        <v>15</v>
      </c>
      <c r="K460" t="str">
        <f>VLOOKUP(tblSalaries[[#This Row],[Where do you work]],tblCountries[[Actual]:[Mapping]],2,FALSE)</f>
        <v>USA</v>
      </c>
      <c r="L460" t="s">
        <v>9</v>
      </c>
      <c r="O460" s="10" t="str">
        <f>IF(ISERROR(FIND("1",tblSalaries[[#This Row],[How many hours of a day you work on Excel]])),"",1)</f>
        <v/>
      </c>
      <c r="P460" s="11" t="str">
        <f>IF(ISERROR(FIND("2",tblSalaries[[#This Row],[How many hours of a day you work on Excel]])),"",2)</f>
        <v/>
      </c>
      <c r="Q460" s="10" t="str">
        <f>IF(ISERROR(FIND("3",tblSalaries[[#This Row],[How many hours of a day you work on Excel]])),"",3)</f>
        <v/>
      </c>
      <c r="R460" s="10">
        <f>IF(ISERROR(FIND("4",tblSalaries[[#This Row],[How many hours of a day you work on Excel]])),"",4)</f>
        <v>4</v>
      </c>
      <c r="S460" s="10" t="str">
        <f>IF(ISERROR(FIND("5",tblSalaries[[#This Row],[How many hours of a day you work on Excel]])),"",5)</f>
        <v/>
      </c>
      <c r="T460" s="10">
        <f>IF(ISERROR(FIND("6",tblSalaries[[#This Row],[How many hours of a day you work on Excel]])),"",6)</f>
        <v>6</v>
      </c>
      <c r="U460" s="11" t="str">
        <f>IF(ISERROR(FIND("7",tblSalaries[[#This Row],[How many hours of a day you work on Excel]])),"",7)</f>
        <v/>
      </c>
      <c r="V460" s="11" t="str">
        <f>IF(ISERROR(FIND("8",tblSalaries[[#This Row],[How many hours of a day you work on Excel]])),"",8)</f>
        <v/>
      </c>
      <c r="W460" s="11">
        <f>IF(MAX(tblSalaries[[#This Row],[1 hour]:[8 hours]])=0,#N/A,MAX(tblSalaries[[#This Row],[1 hour]:[8 hours]]))</f>
        <v>6</v>
      </c>
      <c r="X460" s="11">
        <f>IF(ISERROR(tblSalaries[[#This Row],[max h]]),1,tblSalaries[[#This Row],[Salary in USD]]/tblSalaries[[#This Row],[max h]]/260)</f>
        <v>28.846153846153847</v>
      </c>
      <c r="Y460" s="11">
        <f>IF(tblSalaries[[#This Row],[Years of Experience]]="",0,"0")</f>
        <v>0</v>
      </c>
      <c r="Z46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0" s="11">
        <f>IF(tblSalaries[[#This Row],[Salary in USD]]&lt;1000,1,0)</f>
        <v>0</v>
      </c>
      <c r="AB460" s="11">
        <f>IF(AND(tblSalaries[[#This Row],[Salary in USD]]&gt;1000,tblSalaries[[#This Row],[Salary in USD]]&lt;2000),1,0)</f>
        <v>0</v>
      </c>
    </row>
    <row r="461" spans="2:28" ht="15" customHeight="1">
      <c r="B461" t="s">
        <v>2464</v>
      </c>
      <c r="C461" s="1">
        <v>41055.130879629629</v>
      </c>
      <c r="D461" s="4">
        <v>25000</v>
      </c>
      <c r="E461">
        <v>25000</v>
      </c>
      <c r="F461" t="s">
        <v>69</v>
      </c>
      <c r="G461">
        <f>tblSalaries[[#This Row],[clean Salary (in local currency)]]*VLOOKUP(tblSalaries[[#This Row],[Currency]],tblXrate[],2,FALSE)</f>
        <v>39404.456801682099</v>
      </c>
      <c r="H461" t="s">
        <v>20</v>
      </c>
      <c r="I461" t="s">
        <v>20</v>
      </c>
      <c r="J461" t="s">
        <v>71</v>
      </c>
      <c r="K461" t="str">
        <f>VLOOKUP(tblSalaries[[#This Row],[Where do you work]],tblCountries[[Actual]:[Mapping]],2,FALSE)</f>
        <v>UK</v>
      </c>
      <c r="L461" t="s">
        <v>9</v>
      </c>
      <c r="O461" s="10" t="str">
        <f>IF(ISERROR(FIND("1",tblSalaries[[#This Row],[How many hours of a day you work on Excel]])),"",1)</f>
        <v/>
      </c>
      <c r="P461" s="11" t="str">
        <f>IF(ISERROR(FIND("2",tblSalaries[[#This Row],[How many hours of a day you work on Excel]])),"",2)</f>
        <v/>
      </c>
      <c r="Q461" s="10" t="str">
        <f>IF(ISERROR(FIND("3",tblSalaries[[#This Row],[How many hours of a day you work on Excel]])),"",3)</f>
        <v/>
      </c>
      <c r="R461" s="10">
        <f>IF(ISERROR(FIND("4",tblSalaries[[#This Row],[How many hours of a day you work on Excel]])),"",4)</f>
        <v>4</v>
      </c>
      <c r="S461" s="10" t="str">
        <f>IF(ISERROR(FIND("5",tblSalaries[[#This Row],[How many hours of a day you work on Excel]])),"",5)</f>
        <v/>
      </c>
      <c r="T461" s="10">
        <f>IF(ISERROR(FIND("6",tblSalaries[[#This Row],[How many hours of a day you work on Excel]])),"",6)</f>
        <v>6</v>
      </c>
      <c r="U461" s="11" t="str">
        <f>IF(ISERROR(FIND("7",tblSalaries[[#This Row],[How many hours of a day you work on Excel]])),"",7)</f>
        <v/>
      </c>
      <c r="V461" s="11" t="str">
        <f>IF(ISERROR(FIND("8",tblSalaries[[#This Row],[How many hours of a day you work on Excel]])),"",8)</f>
        <v/>
      </c>
      <c r="W461" s="11">
        <f>IF(MAX(tblSalaries[[#This Row],[1 hour]:[8 hours]])=0,#N/A,MAX(tblSalaries[[#This Row],[1 hour]:[8 hours]]))</f>
        <v>6</v>
      </c>
      <c r="X461" s="11">
        <f>IF(ISERROR(tblSalaries[[#This Row],[max h]]),1,tblSalaries[[#This Row],[Salary in USD]]/tblSalaries[[#This Row],[max h]]/260)</f>
        <v>25.259267180565448</v>
      </c>
      <c r="Y461" s="11">
        <f>IF(tblSalaries[[#This Row],[Years of Experience]]="",0,"0")</f>
        <v>0</v>
      </c>
      <c r="Z46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1" s="11">
        <f>IF(tblSalaries[[#This Row],[Salary in USD]]&lt;1000,1,0)</f>
        <v>0</v>
      </c>
      <c r="AB461" s="11">
        <f>IF(AND(tblSalaries[[#This Row],[Salary in USD]]&gt;1000,tblSalaries[[#This Row],[Salary in USD]]&lt;2000),1,0)</f>
        <v>0</v>
      </c>
    </row>
    <row r="462" spans="2:28" ht="15" customHeight="1">
      <c r="B462" t="s">
        <v>2465</v>
      </c>
      <c r="C462" s="1">
        <v>41055.131747685184</v>
      </c>
      <c r="D462" s="4">
        <v>60000</v>
      </c>
      <c r="E462">
        <v>60000</v>
      </c>
      <c r="F462" t="s">
        <v>6</v>
      </c>
      <c r="G462">
        <f>tblSalaries[[#This Row],[clean Salary (in local currency)]]*VLOOKUP(tblSalaries[[#This Row],[Currency]],tblXrate[],2,FALSE)</f>
        <v>60000</v>
      </c>
      <c r="H462" t="s">
        <v>562</v>
      </c>
      <c r="I462" t="s">
        <v>52</v>
      </c>
      <c r="J462" t="s">
        <v>15</v>
      </c>
      <c r="K462" t="str">
        <f>VLOOKUP(tblSalaries[[#This Row],[Where do you work]],tblCountries[[Actual]:[Mapping]],2,FALSE)</f>
        <v>USA</v>
      </c>
      <c r="L462" t="s">
        <v>13</v>
      </c>
      <c r="O462" s="10" t="str">
        <f>IF(ISERROR(FIND("1",tblSalaries[[#This Row],[How many hours of a day you work on Excel]])),"",1)</f>
        <v/>
      </c>
      <c r="P462" s="11" t="str">
        <f>IF(ISERROR(FIND("2",tblSalaries[[#This Row],[How many hours of a day you work on Excel]])),"",2)</f>
        <v/>
      </c>
      <c r="Q462" s="10" t="str">
        <f>IF(ISERROR(FIND("3",tblSalaries[[#This Row],[How many hours of a day you work on Excel]])),"",3)</f>
        <v/>
      </c>
      <c r="R462" s="10" t="str">
        <f>IF(ISERROR(FIND("4",tblSalaries[[#This Row],[How many hours of a day you work on Excel]])),"",4)</f>
        <v/>
      </c>
      <c r="S462" s="10" t="str">
        <f>IF(ISERROR(FIND("5",tblSalaries[[#This Row],[How many hours of a day you work on Excel]])),"",5)</f>
        <v/>
      </c>
      <c r="T462" s="10" t="str">
        <f>IF(ISERROR(FIND("6",tblSalaries[[#This Row],[How many hours of a day you work on Excel]])),"",6)</f>
        <v/>
      </c>
      <c r="U462" s="11" t="str">
        <f>IF(ISERROR(FIND("7",tblSalaries[[#This Row],[How many hours of a day you work on Excel]])),"",7)</f>
        <v/>
      </c>
      <c r="V462" s="11">
        <f>IF(ISERROR(FIND("8",tblSalaries[[#This Row],[How many hours of a day you work on Excel]])),"",8)</f>
        <v>8</v>
      </c>
      <c r="W462" s="11">
        <f>IF(MAX(tblSalaries[[#This Row],[1 hour]:[8 hours]])=0,#N/A,MAX(tblSalaries[[#This Row],[1 hour]:[8 hours]]))</f>
        <v>8</v>
      </c>
      <c r="X462" s="11">
        <f>IF(ISERROR(tblSalaries[[#This Row],[max h]]),1,tblSalaries[[#This Row],[Salary in USD]]/tblSalaries[[#This Row],[max h]]/260)</f>
        <v>28.846153846153847</v>
      </c>
      <c r="Y462" s="11">
        <f>IF(tblSalaries[[#This Row],[Years of Experience]]="",0,"0")</f>
        <v>0</v>
      </c>
      <c r="Z46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2" s="11">
        <f>IF(tblSalaries[[#This Row],[Salary in USD]]&lt;1000,1,0)</f>
        <v>0</v>
      </c>
      <c r="AB462" s="11">
        <f>IF(AND(tblSalaries[[#This Row],[Salary in USD]]&gt;1000,tblSalaries[[#This Row],[Salary in USD]]&lt;2000),1,0)</f>
        <v>0</v>
      </c>
    </row>
    <row r="463" spans="2:28" ht="15" customHeight="1">
      <c r="B463" t="s">
        <v>2466</v>
      </c>
      <c r="C463" s="1">
        <v>41055.13181712963</v>
      </c>
      <c r="D463" s="4" t="s">
        <v>563</v>
      </c>
      <c r="E463">
        <v>70000</v>
      </c>
      <c r="F463" t="s">
        <v>86</v>
      </c>
      <c r="G463">
        <f>tblSalaries[[#This Row],[clean Salary (in local currency)]]*VLOOKUP(tblSalaries[[#This Row],[Currency]],tblXrate[],2,FALSE)</f>
        <v>68835.306612122877</v>
      </c>
      <c r="H463" t="s">
        <v>564</v>
      </c>
      <c r="I463" t="s">
        <v>52</v>
      </c>
      <c r="J463" t="s">
        <v>88</v>
      </c>
      <c r="K463" t="str">
        <f>VLOOKUP(tblSalaries[[#This Row],[Where do you work]],tblCountries[[Actual]:[Mapping]],2,FALSE)</f>
        <v>Canada</v>
      </c>
      <c r="L463" t="s">
        <v>25</v>
      </c>
      <c r="O463" s="10">
        <f>IF(ISERROR(FIND("1",tblSalaries[[#This Row],[How many hours of a day you work on Excel]])),"",1)</f>
        <v>1</v>
      </c>
      <c r="P463" s="11">
        <f>IF(ISERROR(FIND("2",tblSalaries[[#This Row],[How many hours of a day you work on Excel]])),"",2)</f>
        <v>2</v>
      </c>
      <c r="Q463" s="10" t="str">
        <f>IF(ISERROR(FIND("3",tblSalaries[[#This Row],[How many hours of a day you work on Excel]])),"",3)</f>
        <v/>
      </c>
      <c r="R463" s="10" t="str">
        <f>IF(ISERROR(FIND("4",tblSalaries[[#This Row],[How many hours of a day you work on Excel]])),"",4)</f>
        <v/>
      </c>
      <c r="S463" s="10" t="str">
        <f>IF(ISERROR(FIND("5",tblSalaries[[#This Row],[How many hours of a day you work on Excel]])),"",5)</f>
        <v/>
      </c>
      <c r="T463" s="10" t="str">
        <f>IF(ISERROR(FIND("6",tblSalaries[[#This Row],[How many hours of a day you work on Excel]])),"",6)</f>
        <v/>
      </c>
      <c r="U463" s="11" t="str">
        <f>IF(ISERROR(FIND("7",tblSalaries[[#This Row],[How many hours of a day you work on Excel]])),"",7)</f>
        <v/>
      </c>
      <c r="V463" s="11" t="str">
        <f>IF(ISERROR(FIND("8",tblSalaries[[#This Row],[How many hours of a day you work on Excel]])),"",8)</f>
        <v/>
      </c>
      <c r="W463" s="11">
        <f>IF(MAX(tblSalaries[[#This Row],[1 hour]:[8 hours]])=0,#N/A,MAX(tblSalaries[[#This Row],[1 hour]:[8 hours]]))</f>
        <v>2</v>
      </c>
      <c r="X463" s="11">
        <f>IF(ISERROR(tblSalaries[[#This Row],[max h]]),1,tblSalaries[[#This Row],[Salary in USD]]/tblSalaries[[#This Row],[max h]]/260)</f>
        <v>132.37558963869785</v>
      </c>
      <c r="Y463" s="11">
        <f>IF(tblSalaries[[#This Row],[Years of Experience]]="",0,"0")</f>
        <v>0</v>
      </c>
      <c r="Z46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3" s="11">
        <f>IF(tblSalaries[[#This Row],[Salary in USD]]&lt;1000,1,0)</f>
        <v>0</v>
      </c>
      <c r="AB463" s="11">
        <f>IF(AND(tblSalaries[[#This Row],[Salary in USD]]&gt;1000,tblSalaries[[#This Row],[Salary in USD]]&lt;2000),1,0)</f>
        <v>0</v>
      </c>
    </row>
    <row r="464" spans="2:28" ht="15" customHeight="1">
      <c r="B464" t="s">
        <v>2467</v>
      </c>
      <c r="C464" s="1">
        <v>41055.132881944446</v>
      </c>
      <c r="D464" s="4" t="s">
        <v>565</v>
      </c>
      <c r="E464">
        <v>5250</v>
      </c>
      <c r="F464" t="s">
        <v>6</v>
      </c>
      <c r="G464">
        <f>tblSalaries[[#This Row],[clean Salary (in local currency)]]*VLOOKUP(tblSalaries[[#This Row],[Currency]],tblXrate[],2,FALSE)</f>
        <v>5250</v>
      </c>
      <c r="H464" t="s">
        <v>566</v>
      </c>
      <c r="I464" t="s">
        <v>67</v>
      </c>
      <c r="J464" t="s">
        <v>567</v>
      </c>
      <c r="K464" t="str">
        <f>VLOOKUP(tblSalaries[[#This Row],[Where do you work]],tblCountries[[Actual]:[Mapping]],2,FALSE)</f>
        <v>Republic of Georgia</v>
      </c>
      <c r="L464" t="s">
        <v>9</v>
      </c>
      <c r="O464" s="10" t="str">
        <f>IF(ISERROR(FIND("1",tblSalaries[[#This Row],[How many hours of a day you work on Excel]])),"",1)</f>
        <v/>
      </c>
      <c r="P464" s="11" t="str">
        <f>IF(ISERROR(FIND("2",tblSalaries[[#This Row],[How many hours of a day you work on Excel]])),"",2)</f>
        <v/>
      </c>
      <c r="Q464" s="10" t="str">
        <f>IF(ISERROR(FIND("3",tblSalaries[[#This Row],[How many hours of a day you work on Excel]])),"",3)</f>
        <v/>
      </c>
      <c r="R464" s="10">
        <f>IF(ISERROR(FIND("4",tblSalaries[[#This Row],[How many hours of a day you work on Excel]])),"",4)</f>
        <v>4</v>
      </c>
      <c r="S464" s="10" t="str">
        <f>IF(ISERROR(FIND("5",tblSalaries[[#This Row],[How many hours of a day you work on Excel]])),"",5)</f>
        <v/>
      </c>
      <c r="T464" s="10">
        <f>IF(ISERROR(FIND("6",tblSalaries[[#This Row],[How many hours of a day you work on Excel]])),"",6)</f>
        <v>6</v>
      </c>
      <c r="U464" s="11" t="str">
        <f>IF(ISERROR(FIND("7",tblSalaries[[#This Row],[How many hours of a day you work on Excel]])),"",7)</f>
        <v/>
      </c>
      <c r="V464" s="11" t="str">
        <f>IF(ISERROR(FIND("8",tblSalaries[[#This Row],[How many hours of a day you work on Excel]])),"",8)</f>
        <v/>
      </c>
      <c r="W464" s="11">
        <f>IF(MAX(tblSalaries[[#This Row],[1 hour]:[8 hours]])=0,#N/A,MAX(tblSalaries[[#This Row],[1 hour]:[8 hours]]))</f>
        <v>6</v>
      </c>
      <c r="X464" s="11">
        <f>IF(ISERROR(tblSalaries[[#This Row],[max h]]),1,tblSalaries[[#This Row],[Salary in USD]]/tblSalaries[[#This Row],[max h]]/260)</f>
        <v>3.3653846153846154</v>
      </c>
      <c r="Y464" s="11">
        <f>IF(tblSalaries[[#This Row],[Years of Experience]]="",0,"0")</f>
        <v>0</v>
      </c>
      <c r="Z46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4" s="11">
        <f>IF(tblSalaries[[#This Row],[Salary in USD]]&lt;1000,1,0)</f>
        <v>0</v>
      </c>
      <c r="AB464" s="11">
        <f>IF(AND(tblSalaries[[#This Row],[Salary in USD]]&gt;1000,tblSalaries[[#This Row],[Salary in USD]]&lt;2000),1,0)</f>
        <v>0</v>
      </c>
    </row>
    <row r="465" spans="2:28" ht="15" customHeight="1">
      <c r="B465" t="s">
        <v>2468</v>
      </c>
      <c r="C465" s="1">
        <v>41055.133148148147</v>
      </c>
      <c r="D465" s="4">
        <v>87000</v>
      </c>
      <c r="E465">
        <v>87000</v>
      </c>
      <c r="F465" t="s">
        <v>86</v>
      </c>
      <c r="G465">
        <f>tblSalaries[[#This Row],[clean Salary (in local currency)]]*VLOOKUP(tblSalaries[[#This Row],[Currency]],tblXrate[],2,FALSE)</f>
        <v>85552.452503638444</v>
      </c>
      <c r="H465" t="s">
        <v>568</v>
      </c>
      <c r="I465" t="s">
        <v>52</v>
      </c>
      <c r="J465" t="s">
        <v>88</v>
      </c>
      <c r="K465" t="str">
        <f>VLOOKUP(tblSalaries[[#This Row],[Where do you work]],tblCountries[[Actual]:[Mapping]],2,FALSE)</f>
        <v>Canada</v>
      </c>
      <c r="L465" t="s">
        <v>9</v>
      </c>
      <c r="O465" s="10" t="str">
        <f>IF(ISERROR(FIND("1",tblSalaries[[#This Row],[How many hours of a day you work on Excel]])),"",1)</f>
        <v/>
      </c>
      <c r="P465" s="11" t="str">
        <f>IF(ISERROR(FIND("2",tblSalaries[[#This Row],[How many hours of a day you work on Excel]])),"",2)</f>
        <v/>
      </c>
      <c r="Q465" s="10" t="str">
        <f>IF(ISERROR(FIND("3",tblSalaries[[#This Row],[How many hours of a day you work on Excel]])),"",3)</f>
        <v/>
      </c>
      <c r="R465" s="10">
        <f>IF(ISERROR(FIND("4",tblSalaries[[#This Row],[How many hours of a day you work on Excel]])),"",4)</f>
        <v>4</v>
      </c>
      <c r="S465" s="10" t="str">
        <f>IF(ISERROR(FIND("5",tblSalaries[[#This Row],[How many hours of a day you work on Excel]])),"",5)</f>
        <v/>
      </c>
      <c r="T465" s="10">
        <f>IF(ISERROR(FIND("6",tblSalaries[[#This Row],[How many hours of a day you work on Excel]])),"",6)</f>
        <v>6</v>
      </c>
      <c r="U465" s="11" t="str">
        <f>IF(ISERROR(FIND("7",tblSalaries[[#This Row],[How many hours of a day you work on Excel]])),"",7)</f>
        <v/>
      </c>
      <c r="V465" s="11" t="str">
        <f>IF(ISERROR(FIND("8",tblSalaries[[#This Row],[How many hours of a day you work on Excel]])),"",8)</f>
        <v/>
      </c>
      <c r="W465" s="11">
        <f>IF(MAX(tblSalaries[[#This Row],[1 hour]:[8 hours]])=0,#N/A,MAX(tblSalaries[[#This Row],[1 hour]:[8 hours]]))</f>
        <v>6</v>
      </c>
      <c r="X465" s="11">
        <f>IF(ISERROR(tblSalaries[[#This Row],[max h]]),1,tblSalaries[[#This Row],[Salary in USD]]/tblSalaries[[#This Row],[max h]]/260)</f>
        <v>54.841315707460538</v>
      </c>
      <c r="Y465" s="11">
        <f>IF(tblSalaries[[#This Row],[Years of Experience]]="",0,"0")</f>
        <v>0</v>
      </c>
      <c r="Z46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5" s="11">
        <f>IF(tblSalaries[[#This Row],[Salary in USD]]&lt;1000,1,0)</f>
        <v>0</v>
      </c>
      <c r="AB465" s="11">
        <f>IF(AND(tblSalaries[[#This Row],[Salary in USD]]&gt;1000,tblSalaries[[#This Row],[Salary in USD]]&lt;2000),1,0)</f>
        <v>0</v>
      </c>
    </row>
    <row r="466" spans="2:28" ht="15" customHeight="1">
      <c r="B466" t="s">
        <v>2469</v>
      </c>
      <c r="C466" s="1">
        <v>41055.13417824074</v>
      </c>
      <c r="D466" s="4">
        <v>125000</v>
      </c>
      <c r="E466">
        <v>125000</v>
      </c>
      <c r="F466" t="s">
        <v>40</v>
      </c>
      <c r="G466">
        <f>tblSalaries[[#This Row],[clean Salary (in local currency)]]*VLOOKUP(tblSalaries[[#This Row],[Currency]],tblXrate[],2,FALSE)</f>
        <v>2225.989585930321</v>
      </c>
      <c r="H466" t="s">
        <v>569</v>
      </c>
      <c r="I466" t="s">
        <v>20</v>
      </c>
      <c r="J466" t="s">
        <v>8</v>
      </c>
      <c r="K466" t="str">
        <f>VLOOKUP(tblSalaries[[#This Row],[Where do you work]],tblCountries[[Actual]:[Mapping]],2,FALSE)</f>
        <v>India</v>
      </c>
      <c r="L466" t="s">
        <v>9</v>
      </c>
      <c r="O466" s="10" t="str">
        <f>IF(ISERROR(FIND("1",tblSalaries[[#This Row],[How many hours of a day you work on Excel]])),"",1)</f>
        <v/>
      </c>
      <c r="P466" s="11" t="str">
        <f>IF(ISERROR(FIND("2",tblSalaries[[#This Row],[How many hours of a day you work on Excel]])),"",2)</f>
        <v/>
      </c>
      <c r="Q466" s="10" t="str">
        <f>IF(ISERROR(FIND("3",tblSalaries[[#This Row],[How many hours of a day you work on Excel]])),"",3)</f>
        <v/>
      </c>
      <c r="R466" s="10">
        <f>IF(ISERROR(FIND("4",tblSalaries[[#This Row],[How many hours of a day you work on Excel]])),"",4)</f>
        <v>4</v>
      </c>
      <c r="S466" s="10" t="str">
        <f>IF(ISERROR(FIND("5",tblSalaries[[#This Row],[How many hours of a day you work on Excel]])),"",5)</f>
        <v/>
      </c>
      <c r="T466" s="10">
        <f>IF(ISERROR(FIND("6",tblSalaries[[#This Row],[How many hours of a day you work on Excel]])),"",6)</f>
        <v>6</v>
      </c>
      <c r="U466" s="11" t="str">
        <f>IF(ISERROR(FIND("7",tblSalaries[[#This Row],[How many hours of a day you work on Excel]])),"",7)</f>
        <v/>
      </c>
      <c r="V466" s="11" t="str">
        <f>IF(ISERROR(FIND("8",tblSalaries[[#This Row],[How many hours of a day you work on Excel]])),"",8)</f>
        <v/>
      </c>
      <c r="W466" s="11">
        <f>IF(MAX(tblSalaries[[#This Row],[1 hour]:[8 hours]])=0,#N/A,MAX(tblSalaries[[#This Row],[1 hour]:[8 hours]]))</f>
        <v>6</v>
      </c>
      <c r="X466" s="11">
        <f>IF(ISERROR(tblSalaries[[#This Row],[max h]]),1,tblSalaries[[#This Row],[Salary in USD]]/tblSalaries[[#This Row],[max h]]/260)</f>
        <v>1.4269164012373852</v>
      </c>
      <c r="Y466" s="11">
        <f>IF(tblSalaries[[#This Row],[Years of Experience]]="",0,"0")</f>
        <v>0</v>
      </c>
      <c r="Z46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6" s="11">
        <f>IF(tblSalaries[[#This Row],[Salary in USD]]&lt;1000,1,0)</f>
        <v>0</v>
      </c>
      <c r="AB466" s="11">
        <f>IF(AND(tblSalaries[[#This Row],[Salary in USD]]&gt;1000,tblSalaries[[#This Row],[Salary in USD]]&lt;2000),1,0)</f>
        <v>0</v>
      </c>
    </row>
    <row r="467" spans="2:28" ht="15" customHeight="1">
      <c r="B467" t="s">
        <v>2470</v>
      </c>
      <c r="C467" s="1">
        <v>41055.135231481479</v>
      </c>
      <c r="D467" s="4">
        <v>150000</v>
      </c>
      <c r="E467">
        <v>150000</v>
      </c>
      <c r="F467" t="s">
        <v>6</v>
      </c>
      <c r="G467">
        <f>tblSalaries[[#This Row],[clean Salary (in local currency)]]*VLOOKUP(tblSalaries[[#This Row],[Currency]],tblXrate[],2,FALSE)</f>
        <v>150000</v>
      </c>
      <c r="H467" t="s">
        <v>29</v>
      </c>
      <c r="I467" t="s">
        <v>4001</v>
      </c>
      <c r="J467" t="s">
        <v>15</v>
      </c>
      <c r="K467" t="str">
        <f>VLOOKUP(tblSalaries[[#This Row],[Where do you work]],tblCountries[[Actual]:[Mapping]],2,FALSE)</f>
        <v>USA</v>
      </c>
      <c r="L467" t="s">
        <v>18</v>
      </c>
      <c r="O467" s="10" t="str">
        <f>IF(ISERROR(FIND("1",tblSalaries[[#This Row],[How many hours of a day you work on Excel]])),"",1)</f>
        <v/>
      </c>
      <c r="P467" s="11">
        <f>IF(ISERROR(FIND("2",tblSalaries[[#This Row],[How many hours of a day you work on Excel]])),"",2)</f>
        <v>2</v>
      </c>
      <c r="Q467" s="10">
        <f>IF(ISERROR(FIND("3",tblSalaries[[#This Row],[How many hours of a day you work on Excel]])),"",3)</f>
        <v>3</v>
      </c>
      <c r="R467" s="10" t="str">
        <f>IF(ISERROR(FIND("4",tblSalaries[[#This Row],[How many hours of a day you work on Excel]])),"",4)</f>
        <v/>
      </c>
      <c r="S467" s="10" t="str">
        <f>IF(ISERROR(FIND("5",tblSalaries[[#This Row],[How many hours of a day you work on Excel]])),"",5)</f>
        <v/>
      </c>
      <c r="T467" s="10" t="str">
        <f>IF(ISERROR(FIND("6",tblSalaries[[#This Row],[How many hours of a day you work on Excel]])),"",6)</f>
        <v/>
      </c>
      <c r="U467" s="11" t="str">
        <f>IF(ISERROR(FIND("7",tblSalaries[[#This Row],[How many hours of a day you work on Excel]])),"",7)</f>
        <v/>
      </c>
      <c r="V467" s="11" t="str">
        <f>IF(ISERROR(FIND("8",tblSalaries[[#This Row],[How many hours of a day you work on Excel]])),"",8)</f>
        <v/>
      </c>
      <c r="W467" s="11">
        <f>IF(MAX(tblSalaries[[#This Row],[1 hour]:[8 hours]])=0,#N/A,MAX(tblSalaries[[#This Row],[1 hour]:[8 hours]]))</f>
        <v>3</v>
      </c>
      <c r="X467" s="11">
        <f>IF(ISERROR(tblSalaries[[#This Row],[max h]]),1,tblSalaries[[#This Row],[Salary in USD]]/tblSalaries[[#This Row],[max h]]/260)</f>
        <v>192.30769230769232</v>
      </c>
      <c r="Y467" s="11">
        <f>IF(tblSalaries[[#This Row],[Years of Experience]]="",0,"0")</f>
        <v>0</v>
      </c>
      <c r="Z46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7" s="11">
        <f>IF(tblSalaries[[#This Row],[Salary in USD]]&lt;1000,1,0)</f>
        <v>0</v>
      </c>
      <c r="AB467" s="11">
        <f>IF(AND(tblSalaries[[#This Row],[Salary in USD]]&gt;1000,tblSalaries[[#This Row],[Salary in USD]]&lt;2000),1,0)</f>
        <v>0</v>
      </c>
    </row>
    <row r="468" spans="2:28" ht="15" customHeight="1">
      <c r="B468" t="s">
        <v>2471</v>
      </c>
      <c r="C468" s="1">
        <v>41055.135428240741</v>
      </c>
      <c r="D468" s="4">
        <v>50000</v>
      </c>
      <c r="E468">
        <v>50000</v>
      </c>
      <c r="F468" t="s">
        <v>6</v>
      </c>
      <c r="G468">
        <f>tblSalaries[[#This Row],[clean Salary (in local currency)]]*VLOOKUP(tblSalaries[[#This Row],[Currency]],tblXrate[],2,FALSE)</f>
        <v>50000</v>
      </c>
      <c r="H468" t="s">
        <v>570</v>
      </c>
      <c r="I468" t="s">
        <v>20</v>
      </c>
      <c r="J468" t="s">
        <v>15</v>
      </c>
      <c r="K468" t="str">
        <f>VLOOKUP(tblSalaries[[#This Row],[Where do you work]],tblCountries[[Actual]:[Mapping]],2,FALSE)</f>
        <v>USA</v>
      </c>
      <c r="L468" t="s">
        <v>9</v>
      </c>
      <c r="O468" s="10" t="str">
        <f>IF(ISERROR(FIND("1",tblSalaries[[#This Row],[How many hours of a day you work on Excel]])),"",1)</f>
        <v/>
      </c>
      <c r="P468" s="11" t="str">
        <f>IF(ISERROR(FIND("2",tblSalaries[[#This Row],[How many hours of a day you work on Excel]])),"",2)</f>
        <v/>
      </c>
      <c r="Q468" s="10" t="str">
        <f>IF(ISERROR(FIND("3",tblSalaries[[#This Row],[How many hours of a day you work on Excel]])),"",3)</f>
        <v/>
      </c>
      <c r="R468" s="10">
        <f>IF(ISERROR(FIND("4",tblSalaries[[#This Row],[How many hours of a day you work on Excel]])),"",4)</f>
        <v>4</v>
      </c>
      <c r="S468" s="10" t="str">
        <f>IF(ISERROR(FIND("5",tblSalaries[[#This Row],[How many hours of a day you work on Excel]])),"",5)</f>
        <v/>
      </c>
      <c r="T468" s="10">
        <f>IF(ISERROR(FIND("6",tblSalaries[[#This Row],[How many hours of a day you work on Excel]])),"",6)</f>
        <v>6</v>
      </c>
      <c r="U468" s="11" t="str">
        <f>IF(ISERROR(FIND("7",tblSalaries[[#This Row],[How many hours of a day you work on Excel]])),"",7)</f>
        <v/>
      </c>
      <c r="V468" s="11" t="str">
        <f>IF(ISERROR(FIND("8",tblSalaries[[#This Row],[How many hours of a day you work on Excel]])),"",8)</f>
        <v/>
      </c>
      <c r="W468" s="11">
        <f>IF(MAX(tblSalaries[[#This Row],[1 hour]:[8 hours]])=0,#N/A,MAX(tblSalaries[[#This Row],[1 hour]:[8 hours]]))</f>
        <v>6</v>
      </c>
      <c r="X468" s="11">
        <f>IF(ISERROR(tblSalaries[[#This Row],[max h]]),1,tblSalaries[[#This Row],[Salary in USD]]/tblSalaries[[#This Row],[max h]]/260)</f>
        <v>32.051282051282051</v>
      </c>
      <c r="Y468" s="11">
        <f>IF(tblSalaries[[#This Row],[Years of Experience]]="",0,"0")</f>
        <v>0</v>
      </c>
      <c r="Z46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8" s="11">
        <f>IF(tblSalaries[[#This Row],[Salary in USD]]&lt;1000,1,0)</f>
        <v>0</v>
      </c>
      <c r="AB468" s="11">
        <f>IF(AND(tblSalaries[[#This Row],[Salary in USD]]&gt;1000,tblSalaries[[#This Row],[Salary in USD]]&lt;2000),1,0)</f>
        <v>0</v>
      </c>
    </row>
    <row r="469" spans="2:28" ht="15" customHeight="1">
      <c r="B469" t="s">
        <v>2472</v>
      </c>
      <c r="C469" s="1">
        <v>41055.135462962964</v>
      </c>
      <c r="D469" s="4">
        <v>70000</v>
      </c>
      <c r="E469">
        <v>70000</v>
      </c>
      <c r="F469" t="s">
        <v>6</v>
      </c>
      <c r="G469">
        <f>tblSalaries[[#This Row],[clean Salary (in local currency)]]*VLOOKUP(tblSalaries[[#This Row],[Currency]],tblXrate[],2,FALSE)</f>
        <v>70000</v>
      </c>
      <c r="H469" t="s">
        <v>20</v>
      </c>
      <c r="I469" t="s">
        <v>20</v>
      </c>
      <c r="J469" t="s">
        <v>15</v>
      </c>
      <c r="K469" t="str">
        <f>VLOOKUP(tblSalaries[[#This Row],[Where do you work]],tblCountries[[Actual]:[Mapping]],2,FALSE)</f>
        <v>USA</v>
      </c>
      <c r="L469" t="s">
        <v>9</v>
      </c>
      <c r="O469" s="10" t="str">
        <f>IF(ISERROR(FIND("1",tblSalaries[[#This Row],[How many hours of a day you work on Excel]])),"",1)</f>
        <v/>
      </c>
      <c r="P469" s="11" t="str">
        <f>IF(ISERROR(FIND("2",tblSalaries[[#This Row],[How many hours of a day you work on Excel]])),"",2)</f>
        <v/>
      </c>
      <c r="Q469" s="10" t="str">
        <f>IF(ISERROR(FIND("3",tblSalaries[[#This Row],[How many hours of a day you work on Excel]])),"",3)</f>
        <v/>
      </c>
      <c r="R469" s="10">
        <f>IF(ISERROR(FIND("4",tblSalaries[[#This Row],[How many hours of a day you work on Excel]])),"",4)</f>
        <v>4</v>
      </c>
      <c r="S469" s="10" t="str">
        <f>IF(ISERROR(FIND("5",tblSalaries[[#This Row],[How many hours of a day you work on Excel]])),"",5)</f>
        <v/>
      </c>
      <c r="T469" s="10">
        <f>IF(ISERROR(FIND("6",tblSalaries[[#This Row],[How many hours of a day you work on Excel]])),"",6)</f>
        <v>6</v>
      </c>
      <c r="U469" s="11" t="str">
        <f>IF(ISERROR(FIND("7",tblSalaries[[#This Row],[How many hours of a day you work on Excel]])),"",7)</f>
        <v/>
      </c>
      <c r="V469" s="11" t="str">
        <f>IF(ISERROR(FIND("8",tblSalaries[[#This Row],[How many hours of a day you work on Excel]])),"",8)</f>
        <v/>
      </c>
      <c r="W469" s="11">
        <f>IF(MAX(tblSalaries[[#This Row],[1 hour]:[8 hours]])=0,#N/A,MAX(tblSalaries[[#This Row],[1 hour]:[8 hours]]))</f>
        <v>6</v>
      </c>
      <c r="X469" s="11">
        <f>IF(ISERROR(tblSalaries[[#This Row],[max h]]),1,tblSalaries[[#This Row],[Salary in USD]]/tblSalaries[[#This Row],[max h]]/260)</f>
        <v>44.871794871794869</v>
      </c>
      <c r="Y469" s="11">
        <f>IF(tblSalaries[[#This Row],[Years of Experience]]="",0,"0")</f>
        <v>0</v>
      </c>
      <c r="Z46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69" s="11">
        <f>IF(tblSalaries[[#This Row],[Salary in USD]]&lt;1000,1,0)</f>
        <v>0</v>
      </c>
      <c r="AB469" s="11">
        <f>IF(AND(tblSalaries[[#This Row],[Salary in USD]]&gt;1000,tblSalaries[[#This Row],[Salary in USD]]&lt;2000),1,0)</f>
        <v>0</v>
      </c>
    </row>
    <row r="470" spans="2:28" ht="15" customHeight="1">
      <c r="B470" t="s">
        <v>2473</v>
      </c>
      <c r="C470" s="1">
        <v>41055.135763888888</v>
      </c>
      <c r="D470" s="4" t="s">
        <v>571</v>
      </c>
      <c r="E470">
        <v>28500</v>
      </c>
      <c r="F470" t="s">
        <v>69</v>
      </c>
      <c r="G470">
        <f>tblSalaries[[#This Row],[clean Salary (in local currency)]]*VLOOKUP(tblSalaries[[#This Row],[Currency]],tblXrate[],2,FALSE)</f>
        <v>44921.080753917595</v>
      </c>
      <c r="H470" t="s">
        <v>572</v>
      </c>
      <c r="I470" t="s">
        <v>52</v>
      </c>
      <c r="J470" t="s">
        <v>71</v>
      </c>
      <c r="K470" t="str">
        <f>VLOOKUP(tblSalaries[[#This Row],[Where do you work]],tblCountries[[Actual]:[Mapping]],2,FALSE)</f>
        <v>UK</v>
      </c>
      <c r="L470" t="s">
        <v>18</v>
      </c>
      <c r="O470" s="10" t="str">
        <f>IF(ISERROR(FIND("1",tblSalaries[[#This Row],[How many hours of a day you work on Excel]])),"",1)</f>
        <v/>
      </c>
      <c r="P470" s="11">
        <f>IF(ISERROR(FIND("2",tblSalaries[[#This Row],[How many hours of a day you work on Excel]])),"",2)</f>
        <v>2</v>
      </c>
      <c r="Q470" s="10">
        <f>IF(ISERROR(FIND("3",tblSalaries[[#This Row],[How many hours of a day you work on Excel]])),"",3)</f>
        <v>3</v>
      </c>
      <c r="R470" s="10" t="str">
        <f>IF(ISERROR(FIND("4",tblSalaries[[#This Row],[How many hours of a day you work on Excel]])),"",4)</f>
        <v/>
      </c>
      <c r="S470" s="10" t="str">
        <f>IF(ISERROR(FIND("5",tblSalaries[[#This Row],[How many hours of a day you work on Excel]])),"",5)</f>
        <v/>
      </c>
      <c r="T470" s="10" t="str">
        <f>IF(ISERROR(FIND("6",tblSalaries[[#This Row],[How many hours of a day you work on Excel]])),"",6)</f>
        <v/>
      </c>
      <c r="U470" s="11" t="str">
        <f>IF(ISERROR(FIND("7",tblSalaries[[#This Row],[How many hours of a day you work on Excel]])),"",7)</f>
        <v/>
      </c>
      <c r="V470" s="11" t="str">
        <f>IF(ISERROR(FIND("8",tblSalaries[[#This Row],[How many hours of a day you work on Excel]])),"",8)</f>
        <v/>
      </c>
      <c r="W470" s="11">
        <f>IF(MAX(tblSalaries[[#This Row],[1 hour]:[8 hours]])=0,#N/A,MAX(tblSalaries[[#This Row],[1 hour]:[8 hours]]))</f>
        <v>3</v>
      </c>
      <c r="X470" s="11">
        <f>IF(ISERROR(tblSalaries[[#This Row],[max h]]),1,tblSalaries[[#This Row],[Salary in USD]]/tblSalaries[[#This Row],[max h]]/260)</f>
        <v>57.591129171689225</v>
      </c>
      <c r="Y470" s="11">
        <f>IF(tblSalaries[[#This Row],[Years of Experience]]="",0,"0")</f>
        <v>0</v>
      </c>
      <c r="Z47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0" s="11">
        <f>IF(tblSalaries[[#This Row],[Salary in USD]]&lt;1000,1,0)</f>
        <v>0</v>
      </c>
      <c r="AB470" s="11">
        <f>IF(AND(tblSalaries[[#This Row],[Salary in USD]]&gt;1000,tblSalaries[[#This Row],[Salary in USD]]&lt;2000),1,0)</f>
        <v>0</v>
      </c>
    </row>
    <row r="471" spans="2:28" ht="15" customHeight="1">
      <c r="B471" t="s">
        <v>2474</v>
      </c>
      <c r="C471" s="1">
        <v>41055.135995370372</v>
      </c>
      <c r="D471" s="4">
        <v>20000</v>
      </c>
      <c r="E471">
        <v>20000</v>
      </c>
      <c r="F471" t="s">
        <v>6</v>
      </c>
      <c r="G471">
        <f>tblSalaries[[#This Row],[clean Salary (in local currency)]]*VLOOKUP(tblSalaries[[#This Row],[Currency]],tblXrate[],2,FALSE)</f>
        <v>20000</v>
      </c>
      <c r="H471" t="s">
        <v>67</v>
      </c>
      <c r="I471" t="s">
        <v>67</v>
      </c>
      <c r="J471" t="s">
        <v>8</v>
      </c>
      <c r="K471" t="str">
        <f>VLOOKUP(tblSalaries[[#This Row],[Where do you work]],tblCountries[[Actual]:[Mapping]],2,FALSE)</f>
        <v>India</v>
      </c>
      <c r="L471" t="s">
        <v>9</v>
      </c>
      <c r="O471" s="10" t="str">
        <f>IF(ISERROR(FIND("1",tblSalaries[[#This Row],[How many hours of a day you work on Excel]])),"",1)</f>
        <v/>
      </c>
      <c r="P471" s="11" t="str">
        <f>IF(ISERROR(FIND("2",tblSalaries[[#This Row],[How many hours of a day you work on Excel]])),"",2)</f>
        <v/>
      </c>
      <c r="Q471" s="10" t="str">
        <f>IF(ISERROR(FIND("3",tblSalaries[[#This Row],[How many hours of a day you work on Excel]])),"",3)</f>
        <v/>
      </c>
      <c r="R471" s="10">
        <f>IF(ISERROR(FIND("4",tblSalaries[[#This Row],[How many hours of a day you work on Excel]])),"",4)</f>
        <v>4</v>
      </c>
      <c r="S471" s="10" t="str">
        <f>IF(ISERROR(FIND("5",tblSalaries[[#This Row],[How many hours of a day you work on Excel]])),"",5)</f>
        <v/>
      </c>
      <c r="T471" s="10">
        <f>IF(ISERROR(FIND("6",tblSalaries[[#This Row],[How many hours of a day you work on Excel]])),"",6)</f>
        <v>6</v>
      </c>
      <c r="U471" s="11" t="str">
        <f>IF(ISERROR(FIND("7",tblSalaries[[#This Row],[How many hours of a day you work on Excel]])),"",7)</f>
        <v/>
      </c>
      <c r="V471" s="11" t="str">
        <f>IF(ISERROR(FIND("8",tblSalaries[[#This Row],[How many hours of a day you work on Excel]])),"",8)</f>
        <v/>
      </c>
      <c r="W471" s="11">
        <f>IF(MAX(tblSalaries[[#This Row],[1 hour]:[8 hours]])=0,#N/A,MAX(tblSalaries[[#This Row],[1 hour]:[8 hours]]))</f>
        <v>6</v>
      </c>
      <c r="X471" s="11">
        <f>IF(ISERROR(tblSalaries[[#This Row],[max h]]),1,tblSalaries[[#This Row],[Salary in USD]]/tblSalaries[[#This Row],[max h]]/260)</f>
        <v>12.820512820512821</v>
      </c>
      <c r="Y471" s="11">
        <f>IF(tblSalaries[[#This Row],[Years of Experience]]="",0,"0")</f>
        <v>0</v>
      </c>
      <c r="Z47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1" s="11">
        <f>IF(tblSalaries[[#This Row],[Salary in USD]]&lt;1000,1,0)</f>
        <v>0</v>
      </c>
      <c r="AB471" s="11">
        <f>IF(AND(tblSalaries[[#This Row],[Salary in USD]]&gt;1000,tblSalaries[[#This Row],[Salary in USD]]&lt;2000),1,0)</f>
        <v>0</v>
      </c>
    </row>
    <row r="472" spans="2:28" ht="15" customHeight="1">
      <c r="B472" t="s">
        <v>2475</v>
      </c>
      <c r="C472" s="1">
        <v>41055.136782407404</v>
      </c>
      <c r="D472" s="4">
        <v>12000</v>
      </c>
      <c r="E472">
        <v>12000</v>
      </c>
      <c r="F472" t="s">
        <v>6</v>
      </c>
      <c r="G472">
        <f>tblSalaries[[#This Row],[clean Salary (in local currency)]]*VLOOKUP(tblSalaries[[#This Row],[Currency]],tblXrate[],2,FALSE)</f>
        <v>12000</v>
      </c>
      <c r="H472" t="s">
        <v>573</v>
      </c>
      <c r="I472" t="s">
        <v>20</v>
      </c>
      <c r="J472" t="s">
        <v>574</v>
      </c>
      <c r="K472" t="str">
        <f>VLOOKUP(tblSalaries[[#This Row],[Where do you work]],tblCountries[[Actual]:[Mapping]],2,FALSE)</f>
        <v>Estonia</v>
      </c>
      <c r="L472" t="s">
        <v>13</v>
      </c>
      <c r="O472" s="10" t="str">
        <f>IF(ISERROR(FIND("1",tblSalaries[[#This Row],[How many hours of a day you work on Excel]])),"",1)</f>
        <v/>
      </c>
      <c r="P472" s="11" t="str">
        <f>IF(ISERROR(FIND("2",tblSalaries[[#This Row],[How many hours of a day you work on Excel]])),"",2)</f>
        <v/>
      </c>
      <c r="Q472" s="10" t="str">
        <f>IF(ISERROR(FIND("3",tblSalaries[[#This Row],[How many hours of a day you work on Excel]])),"",3)</f>
        <v/>
      </c>
      <c r="R472" s="10" t="str">
        <f>IF(ISERROR(FIND("4",tblSalaries[[#This Row],[How many hours of a day you work on Excel]])),"",4)</f>
        <v/>
      </c>
      <c r="S472" s="10" t="str">
        <f>IF(ISERROR(FIND("5",tblSalaries[[#This Row],[How many hours of a day you work on Excel]])),"",5)</f>
        <v/>
      </c>
      <c r="T472" s="10" t="str">
        <f>IF(ISERROR(FIND("6",tblSalaries[[#This Row],[How many hours of a day you work on Excel]])),"",6)</f>
        <v/>
      </c>
      <c r="U472" s="11" t="str">
        <f>IF(ISERROR(FIND("7",tblSalaries[[#This Row],[How many hours of a day you work on Excel]])),"",7)</f>
        <v/>
      </c>
      <c r="V472" s="11">
        <f>IF(ISERROR(FIND("8",tblSalaries[[#This Row],[How many hours of a day you work on Excel]])),"",8)</f>
        <v>8</v>
      </c>
      <c r="W472" s="11">
        <f>IF(MAX(tblSalaries[[#This Row],[1 hour]:[8 hours]])=0,#N/A,MAX(tblSalaries[[#This Row],[1 hour]:[8 hours]]))</f>
        <v>8</v>
      </c>
      <c r="X472" s="11">
        <f>IF(ISERROR(tblSalaries[[#This Row],[max h]]),1,tblSalaries[[#This Row],[Salary in USD]]/tblSalaries[[#This Row],[max h]]/260)</f>
        <v>5.7692307692307692</v>
      </c>
      <c r="Y472" s="11">
        <f>IF(tblSalaries[[#This Row],[Years of Experience]]="",0,"0")</f>
        <v>0</v>
      </c>
      <c r="Z47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2" s="11">
        <f>IF(tblSalaries[[#This Row],[Salary in USD]]&lt;1000,1,0)</f>
        <v>0</v>
      </c>
      <c r="AB472" s="11">
        <f>IF(AND(tblSalaries[[#This Row],[Salary in USD]]&gt;1000,tblSalaries[[#This Row],[Salary in USD]]&lt;2000),1,0)</f>
        <v>0</v>
      </c>
    </row>
    <row r="473" spans="2:28" ht="15" customHeight="1">
      <c r="B473" t="s">
        <v>2476</v>
      </c>
      <c r="C473" s="1">
        <v>41055.137025462966</v>
      </c>
      <c r="D473" s="4">
        <v>1250000</v>
      </c>
      <c r="E473">
        <v>1250000</v>
      </c>
      <c r="F473" t="s">
        <v>86</v>
      </c>
      <c r="G473">
        <f>tblSalaries[[#This Row],[clean Salary (in local currency)]]*VLOOKUP(tblSalaries[[#This Row],[Currency]],tblXrate[],2,FALSE)</f>
        <v>1229201.9037879086</v>
      </c>
      <c r="H473" t="s">
        <v>575</v>
      </c>
      <c r="I473" t="s">
        <v>310</v>
      </c>
      <c r="J473" t="s">
        <v>88</v>
      </c>
      <c r="K473" t="str">
        <f>VLOOKUP(tblSalaries[[#This Row],[Where do you work]],tblCountries[[Actual]:[Mapping]],2,FALSE)</f>
        <v>Canada</v>
      </c>
      <c r="L473" t="s">
        <v>9</v>
      </c>
      <c r="O473" s="10" t="str">
        <f>IF(ISERROR(FIND("1",tblSalaries[[#This Row],[How many hours of a day you work on Excel]])),"",1)</f>
        <v/>
      </c>
      <c r="P473" s="11" t="str">
        <f>IF(ISERROR(FIND("2",tblSalaries[[#This Row],[How many hours of a day you work on Excel]])),"",2)</f>
        <v/>
      </c>
      <c r="Q473" s="10" t="str">
        <f>IF(ISERROR(FIND("3",tblSalaries[[#This Row],[How many hours of a day you work on Excel]])),"",3)</f>
        <v/>
      </c>
      <c r="R473" s="10">
        <f>IF(ISERROR(FIND("4",tblSalaries[[#This Row],[How many hours of a day you work on Excel]])),"",4)</f>
        <v>4</v>
      </c>
      <c r="S473" s="10" t="str">
        <f>IF(ISERROR(FIND("5",tblSalaries[[#This Row],[How many hours of a day you work on Excel]])),"",5)</f>
        <v/>
      </c>
      <c r="T473" s="10">
        <f>IF(ISERROR(FIND("6",tblSalaries[[#This Row],[How many hours of a day you work on Excel]])),"",6)</f>
        <v>6</v>
      </c>
      <c r="U473" s="11" t="str">
        <f>IF(ISERROR(FIND("7",tblSalaries[[#This Row],[How many hours of a day you work on Excel]])),"",7)</f>
        <v/>
      </c>
      <c r="V473" s="11" t="str">
        <f>IF(ISERROR(FIND("8",tblSalaries[[#This Row],[How many hours of a day you work on Excel]])),"",8)</f>
        <v/>
      </c>
      <c r="W473" s="11">
        <f>IF(MAX(tblSalaries[[#This Row],[1 hour]:[8 hours]])=0,#N/A,MAX(tblSalaries[[#This Row],[1 hour]:[8 hours]]))</f>
        <v>6</v>
      </c>
      <c r="X473" s="11">
        <f>IF(ISERROR(tblSalaries[[#This Row],[max h]]),1,tblSalaries[[#This Row],[Salary in USD]]/tblSalaries[[#This Row],[max h]]/260)</f>
        <v>787.94993832558248</v>
      </c>
      <c r="Y473" s="11">
        <f>IF(tblSalaries[[#This Row],[Years of Experience]]="",0,"0")</f>
        <v>0</v>
      </c>
      <c r="Z47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3" s="11">
        <f>IF(tblSalaries[[#This Row],[Salary in USD]]&lt;1000,1,0)</f>
        <v>0</v>
      </c>
      <c r="AB473" s="11">
        <f>IF(AND(tblSalaries[[#This Row],[Salary in USD]]&gt;1000,tblSalaries[[#This Row],[Salary in USD]]&lt;2000),1,0)</f>
        <v>0</v>
      </c>
    </row>
    <row r="474" spans="2:28" ht="15" customHeight="1">
      <c r="B474" t="s">
        <v>2477</v>
      </c>
      <c r="C474" s="1">
        <v>41055.138194444444</v>
      </c>
      <c r="D474" s="4">
        <v>30000</v>
      </c>
      <c r="E474">
        <v>30000</v>
      </c>
      <c r="F474" t="s">
        <v>6</v>
      </c>
      <c r="G474">
        <f>tblSalaries[[#This Row],[clean Salary (in local currency)]]*VLOOKUP(tblSalaries[[#This Row],[Currency]],tblXrate[],2,FALSE)</f>
        <v>30000</v>
      </c>
      <c r="H474" t="s">
        <v>576</v>
      </c>
      <c r="I474" t="s">
        <v>20</v>
      </c>
      <c r="J474" t="s">
        <v>15</v>
      </c>
      <c r="K474" t="str">
        <f>VLOOKUP(tblSalaries[[#This Row],[Where do you work]],tblCountries[[Actual]:[Mapping]],2,FALSE)</f>
        <v>USA</v>
      </c>
      <c r="L474" t="s">
        <v>186</v>
      </c>
      <c r="O474" s="10" t="str">
        <f>IF(ISERROR(FIND("1",tblSalaries[[#This Row],[How many hours of a day you work on Excel]])),"",1)</f>
        <v/>
      </c>
      <c r="P474" s="11" t="str">
        <f>IF(ISERROR(FIND("2",tblSalaries[[#This Row],[How many hours of a day you work on Excel]])),"",2)</f>
        <v/>
      </c>
      <c r="Q474" s="10" t="str">
        <f>IF(ISERROR(FIND("3",tblSalaries[[#This Row],[How many hours of a day you work on Excel]])),"",3)</f>
        <v/>
      </c>
      <c r="R474" s="10" t="str">
        <f>IF(ISERROR(FIND("4",tblSalaries[[#This Row],[How many hours of a day you work on Excel]])),"",4)</f>
        <v/>
      </c>
      <c r="S474" s="10" t="str">
        <f>IF(ISERROR(FIND("5",tblSalaries[[#This Row],[How many hours of a day you work on Excel]])),"",5)</f>
        <v/>
      </c>
      <c r="T474" s="10" t="str">
        <f>IF(ISERROR(FIND("6",tblSalaries[[#This Row],[How many hours of a day you work on Excel]])),"",6)</f>
        <v/>
      </c>
      <c r="U474" s="11" t="str">
        <f>IF(ISERROR(FIND("7",tblSalaries[[#This Row],[How many hours of a day you work on Excel]])),"",7)</f>
        <v/>
      </c>
      <c r="V474" s="11" t="str">
        <f>IF(ISERROR(FIND("8",tblSalaries[[#This Row],[How many hours of a day you work on Excel]])),"",8)</f>
        <v/>
      </c>
      <c r="W474" s="11" t="e">
        <f>IF(MAX(tblSalaries[[#This Row],[1 hour]:[8 hours]])=0,#N/A,MAX(tblSalaries[[#This Row],[1 hour]:[8 hours]]))</f>
        <v>#N/A</v>
      </c>
      <c r="X474" s="11">
        <f>IF(ISERROR(tblSalaries[[#This Row],[max h]]),1,tblSalaries[[#This Row],[Salary in USD]]/tblSalaries[[#This Row],[max h]]/260)</f>
        <v>1</v>
      </c>
      <c r="Y474" s="11">
        <f>IF(tblSalaries[[#This Row],[Years of Experience]]="",0,"0")</f>
        <v>0</v>
      </c>
      <c r="Z47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4" s="11">
        <f>IF(tblSalaries[[#This Row],[Salary in USD]]&lt;1000,1,0)</f>
        <v>0</v>
      </c>
      <c r="AB474" s="11">
        <f>IF(AND(tblSalaries[[#This Row],[Salary in USD]]&gt;1000,tblSalaries[[#This Row],[Salary in USD]]&lt;2000),1,0)</f>
        <v>0</v>
      </c>
    </row>
    <row r="475" spans="2:28" ht="15" customHeight="1">
      <c r="B475" t="s">
        <v>2478</v>
      </c>
      <c r="C475" s="1">
        <v>41055.139884259261</v>
      </c>
      <c r="D475" s="4">
        <v>2000</v>
      </c>
      <c r="E475">
        <v>24000</v>
      </c>
      <c r="F475" t="s">
        <v>6</v>
      </c>
      <c r="G475">
        <f>tblSalaries[[#This Row],[clean Salary (in local currency)]]*VLOOKUP(tblSalaries[[#This Row],[Currency]],tblXrate[],2,FALSE)</f>
        <v>24000</v>
      </c>
      <c r="H475" t="s">
        <v>522</v>
      </c>
      <c r="I475" t="s">
        <v>279</v>
      </c>
      <c r="J475" t="s">
        <v>577</v>
      </c>
      <c r="K475" t="str">
        <f>VLOOKUP(tblSalaries[[#This Row],[Where do you work]],tblCountries[[Actual]:[Mapping]],2,FALSE)</f>
        <v>mozambique</v>
      </c>
      <c r="L475" t="s">
        <v>18</v>
      </c>
      <c r="O475" s="10" t="str">
        <f>IF(ISERROR(FIND("1",tblSalaries[[#This Row],[How many hours of a day you work on Excel]])),"",1)</f>
        <v/>
      </c>
      <c r="P475" s="11">
        <f>IF(ISERROR(FIND("2",tblSalaries[[#This Row],[How many hours of a day you work on Excel]])),"",2)</f>
        <v>2</v>
      </c>
      <c r="Q475" s="10">
        <f>IF(ISERROR(FIND("3",tblSalaries[[#This Row],[How many hours of a day you work on Excel]])),"",3)</f>
        <v>3</v>
      </c>
      <c r="R475" s="10" t="str">
        <f>IF(ISERROR(FIND("4",tblSalaries[[#This Row],[How many hours of a day you work on Excel]])),"",4)</f>
        <v/>
      </c>
      <c r="S475" s="10" t="str">
        <f>IF(ISERROR(FIND("5",tblSalaries[[#This Row],[How many hours of a day you work on Excel]])),"",5)</f>
        <v/>
      </c>
      <c r="T475" s="10" t="str">
        <f>IF(ISERROR(FIND("6",tblSalaries[[#This Row],[How many hours of a day you work on Excel]])),"",6)</f>
        <v/>
      </c>
      <c r="U475" s="11" t="str">
        <f>IF(ISERROR(FIND("7",tblSalaries[[#This Row],[How many hours of a day you work on Excel]])),"",7)</f>
        <v/>
      </c>
      <c r="V475" s="11" t="str">
        <f>IF(ISERROR(FIND("8",tblSalaries[[#This Row],[How many hours of a day you work on Excel]])),"",8)</f>
        <v/>
      </c>
      <c r="W475" s="11">
        <f>IF(MAX(tblSalaries[[#This Row],[1 hour]:[8 hours]])=0,#N/A,MAX(tblSalaries[[#This Row],[1 hour]:[8 hours]]))</f>
        <v>3</v>
      </c>
      <c r="X475" s="11">
        <f>IF(ISERROR(tblSalaries[[#This Row],[max h]]),1,tblSalaries[[#This Row],[Salary in USD]]/tblSalaries[[#This Row],[max h]]/260)</f>
        <v>30.76923076923077</v>
      </c>
      <c r="Y475" s="11">
        <f>IF(tblSalaries[[#This Row],[Years of Experience]]="",0,"0")</f>
        <v>0</v>
      </c>
      <c r="Z47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5" s="11">
        <f>IF(tblSalaries[[#This Row],[Salary in USD]]&lt;1000,1,0)</f>
        <v>0</v>
      </c>
      <c r="AB475" s="11">
        <f>IF(AND(tblSalaries[[#This Row],[Salary in USD]]&gt;1000,tblSalaries[[#This Row],[Salary in USD]]&lt;2000),1,0)</f>
        <v>0</v>
      </c>
    </row>
    <row r="476" spans="2:28" ht="15" customHeight="1">
      <c r="B476" t="s">
        <v>2479</v>
      </c>
      <c r="C476" s="1">
        <v>41055.140219907407</v>
      </c>
      <c r="D476" s="4">
        <v>92000</v>
      </c>
      <c r="E476">
        <v>92000</v>
      </c>
      <c r="F476" t="s">
        <v>6</v>
      </c>
      <c r="G476">
        <f>tblSalaries[[#This Row],[clean Salary (in local currency)]]*VLOOKUP(tblSalaries[[#This Row],[Currency]],tblXrate[],2,FALSE)</f>
        <v>92000</v>
      </c>
      <c r="H476" t="s">
        <v>578</v>
      </c>
      <c r="I476" t="s">
        <v>279</v>
      </c>
      <c r="J476" t="s">
        <v>15</v>
      </c>
      <c r="K476" t="str">
        <f>VLOOKUP(tblSalaries[[#This Row],[Where do you work]],tblCountries[[Actual]:[Mapping]],2,FALSE)</f>
        <v>USA</v>
      </c>
      <c r="L476" t="s">
        <v>25</v>
      </c>
      <c r="O476" s="10">
        <f>IF(ISERROR(FIND("1",tblSalaries[[#This Row],[How many hours of a day you work on Excel]])),"",1)</f>
        <v>1</v>
      </c>
      <c r="P476" s="11">
        <f>IF(ISERROR(FIND("2",tblSalaries[[#This Row],[How many hours of a day you work on Excel]])),"",2)</f>
        <v>2</v>
      </c>
      <c r="Q476" s="10" t="str">
        <f>IF(ISERROR(FIND("3",tblSalaries[[#This Row],[How many hours of a day you work on Excel]])),"",3)</f>
        <v/>
      </c>
      <c r="R476" s="10" t="str">
        <f>IF(ISERROR(FIND("4",tblSalaries[[#This Row],[How many hours of a day you work on Excel]])),"",4)</f>
        <v/>
      </c>
      <c r="S476" s="10" t="str">
        <f>IF(ISERROR(FIND("5",tblSalaries[[#This Row],[How many hours of a day you work on Excel]])),"",5)</f>
        <v/>
      </c>
      <c r="T476" s="10" t="str">
        <f>IF(ISERROR(FIND("6",tblSalaries[[#This Row],[How many hours of a day you work on Excel]])),"",6)</f>
        <v/>
      </c>
      <c r="U476" s="11" t="str">
        <f>IF(ISERROR(FIND("7",tblSalaries[[#This Row],[How many hours of a day you work on Excel]])),"",7)</f>
        <v/>
      </c>
      <c r="V476" s="11" t="str">
        <f>IF(ISERROR(FIND("8",tblSalaries[[#This Row],[How many hours of a day you work on Excel]])),"",8)</f>
        <v/>
      </c>
      <c r="W476" s="11">
        <f>IF(MAX(tblSalaries[[#This Row],[1 hour]:[8 hours]])=0,#N/A,MAX(tblSalaries[[#This Row],[1 hour]:[8 hours]]))</f>
        <v>2</v>
      </c>
      <c r="X476" s="11">
        <f>IF(ISERROR(tblSalaries[[#This Row],[max h]]),1,tblSalaries[[#This Row],[Salary in USD]]/tblSalaries[[#This Row],[max h]]/260)</f>
        <v>176.92307692307693</v>
      </c>
      <c r="Y476" s="11">
        <f>IF(tblSalaries[[#This Row],[Years of Experience]]="",0,"0")</f>
        <v>0</v>
      </c>
      <c r="Z47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6" s="11">
        <f>IF(tblSalaries[[#This Row],[Salary in USD]]&lt;1000,1,0)</f>
        <v>0</v>
      </c>
      <c r="AB476" s="11">
        <f>IF(AND(tblSalaries[[#This Row],[Salary in USD]]&gt;1000,tblSalaries[[#This Row],[Salary in USD]]&lt;2000),1,0)</f>
        <v>0</v>
      </c>
    </row>
    <row r="477" spans="2:28" ht="15" customHeight="1">
      <c r="B477" t="s">
        <v>2480</v>
      </c>
      <c r="C477" s="1">
        <v>41055.140659722223</v>
      </c>
      <c r="D477" s="4">
        <v>52000</v>
      </c>
      <c r="E477">
        <v>52000</v>
      </c>
      <c r="F477" t="s">
        <v>6</v>
      </c>
      <c r="G477">
        <f>tblSalaries[[#This Row],[clean Salary (in local currency)]]*VLOOKUP(tblSalaries[[#This Row],[Currency]],tblXrate[],2,FALSE)</f>
        <v>52000</v>
      </c>
      <c r="H477" t="s">
        <v>579</v>
      </c>
      <c r="I477" t="s">
        <v>20</v>
      </c>
      <c r="J477" t="s">
        <v>15</v>
      </c>
      <c r="K477" t="str">
        <f>VLOOKUP(tblSalaries[[#This Row],[Where do you work]],tblCountries[[Actual]:[Mapping]],2,FALSE)</f>
        <v>USA</v>
      </c>
      <c r="L477" t="s">
        <v>9</v>
      </c>
      <c r="O477" s="10" t="str">
        <f>IF(ISERROR(FIND("1",tblSalaries[[#This Row],[How many hours of a day you work on Excel]])),"",1)</f>
        <v/>
      </c>
      <c r="P477" s="11" t="str">
        <f>IF(ISERROR(FIND("2",tblSalaries[[#This Row],[How many hours of a day you work on Excel]])),"",2)</f>
        <v/>
      </c>
      <c r="Q477" s="10" t="str">
        <f>IF(ISERROR(FIND("3",tblSalaries[[#This Row],[How many hours of a day you work on Excel]])),"",3)</f>
        <v/>
      </c>
      <c r="R477" s="10">
        <f>IF(ISERROR(FIND("4",tblSalaries[[#This Row],[How many hours of a day you work on Excel]])),"",4)</f>
        <v>4</v>
      </c>
      <c r="S477" s="10" t="str">
        <f>IF(ISERROR(FIND("5",tblSalaries[[#This Row],[How many hours of a day you work on Excel]])),"",5)</f>
        <v/>
      </c>
      <c r="T477" s="10">
        <f>IF(ISERROR(FIND("6",tblSalaries[[#This Row],[How many hours of a day you work on Excel]])),"",6)</f>
        <v>6</v>
      </c>
      <c r="U477" s="11" t="str">
        <f>IF(ISERROR(FIND("7",tblSalaries[[#This Row],[How many hours of a day you work on Excel]])),"",7)</f>
        <v/>
      </c>
      <c r="V477" s="11" t="str">
        <f>IF(ISERROR(FIND("8",tblSalaries[[#This Row],[How many hours of a day you work on Excel]])),"",8)</f>
        <v/>
      </c>
      <c r="W477" s="11">
        <f>IF(MAX(tblSalaries[[#This Row],[1 hour]:[8 hours]])=0,#N/A,MAX(tblSalaries[[#This Row],[1 hour]:[8 hours]]))</f>
        <v>6</v>
      </c>
      <c r="X477" s="11">
        <f>IF(ISERROR(tblSalaries[[#This Row],[max h]]),1,tblSalaries[[#This Row],[Salary in USD]]/tblSalaries[[#This Row],[max h]]/260)</f>
        <v>33.333333333333329</v>
      </c>
      <c r="Y477" s="11">
        <f>IF(tblSalaries[[#This Row],[Years of Experience]]="",0,"0")</f>
        <v>0</v>
      </c>
      <c r="Z47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7" s="11">
        <f>IF(tblSalaries[[#This Row],[Salary in USD]]&lt;1000,1,0)</f>
        <v>0</v>
      </c>
      <c r="AB477" s="11">
        <f>IF(AND(tblSalaries[[#This Row],[Salary in USD]]&gt;1000,tblSalaries[[#This Row],[Salary in USD]]&lt;2000),1,0)</f>
        <v>0</v>
      </c>
    </row>
    <row r="478" spans="2:28" ht="15" customHeight="1">
      <c r="B478" t="s">
        <v>2481</v>
      </c>
      <c r="C478" s="1">
        <v>41055.141562500001</v>
      </c>
      <c r="D478" s="4" t="s">
        <v>580</v>
      </c>
      <c r="E478">
        <v>169000</v>
      </c>
      <c r="F478" t="s">
        <v>6</v>
      </c>
      <c r="G478">
        <f>tblSalaries[[#This Row],[clean Salary (in local currency)]]*VLOOKUP(tblSalaries[[#This Row],[Currency]],tblXrate[],2,FALSE)</f>
        <v>169000</v>
      </c>
      <c r="H478" t="s">
        <v>581</v>
      </c>
      <c r="I478" t="s">
        <v>4001</v>
      </c>
      <c r="J478" t="s">
        <v>15</v>
      </c>
      <c r="K478" t="str">
        <f>VLOOKUP(tblSalaries[[#This Row],[Where do you work]],tblCountries[[Actual]:[Mapping]],2,FALSE)</f>
        <v>USA</v>
      </c>
      <c r="L478" t="s">
        <v>18</v>
      </c>
      <c r="O478" s="10" t="str">
        <f>IF(ISERROR(FIND("1",tblSalaries[[#This Row],[How many hours of a day you work on Excel]])),"",1)</f>
        <v/>
      </c>
      <c r="P478" s="11">
        <f>IF(ISERROR(FIND("2",tblSalaries[[#This Row],[How many hours of a day you work on Excel]])),"",2)</f>
        <v>2</v>
      </c>
      <c r="Q478" s="10">
        <f>IF(ISERROR(FIND("3",tblSalaries[[#This Row],[How many hours of a day you work on Excel]])),"",3)</f>
        <v>3</v>
      </c>
      <c r="R478" s="10" t="str">
        <f>IF(ISERROR(FIND("4",tblSalaries[[#This Row],[How many hours of a day you work on Excel]])),"",4)</f>
        <v/>
      </c>
      <c r="S478" s="10" t="str">
        <f>IF(ISERROR(FIND("5",tblSalaries[[#This Row],[How many hours of a day you work on Excel]])),"",5)</f>
        <v/>
      </c>
      <c r="T478" s="10" t="str">
        <f>IF(ISERROR(FIND("6",tblSalaries[[#This Row],[How many hours of a day you work on Excel]])),"",6)</f>
        <v/>
      </c>
      <c r="U478" s="11" t="str">
        <f>IF(ISERROR(FIND("7",tblSalaries[[#This Row],[How many hours of a day you work on Excel]])),"",7)</f>
        <v/>
      </c>
      <c r="V478" s="11" t="str">
        <f>IF(ISERROR(FIND("8",tblSalaries[[#This Row],[How many hours of a day you work on Excel]])),"",8)</f>
        <v/>
      </c>
      <c r="W478" s="11">
        <f>IF(MAX(tblSalaries[[#This Row],[1 hour]:[8 hours]])=0,#N/A,MAX(tblSalaries[[#This Row],[1 hour]:[8 hours]]))</f>
        <v>3</v>
      </c>
      <c r="X478" s="11">
        <f>IF(ISERROR(tblSalaries[[#This Row],[max h]]),1,tblSalaries[[#This Row],[Salary in USD]]/tblSalaries[[#This Row],[max h]]/260)</f>
        <v>216.66666666666669</v>
      </c>
      <c r="Y478" s="11">
        <f>IF(tblSalaries[[#This Row],[Years of Experience]]="",0,"0")</f>
        <v>0</v>
      </c>
      <c r="Z47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8" s="11">
        <f>IF(tblSalaries[[#This Row],[Salary in USD]]&lt;1000,1,0)</f>
        <v>0</v>
      </c>
      <c r="AB478" s="11">
        <f>IF(AND(tblSalaries[[#This Row],[Salary in USD]]&gt;1000,tblSalaries[[#This Row],[Salary in USD]]&lt;2000),1,0)</f>
        <v>0</v>
      </c>
    </row>
    <row r="479" spans="2:28" ht="15" customHeight="1">
      <c r="B479" t="s">
        <v>2482</v>
      </c>
      <c r="C479" s="1">
        <v>41055.143020833333</v>
      </c>
      <c r="D479" s="4">
        <v>110000</v>
      </c>
      <c r="E479">
        <v>110000</v>
      </c>
      <c r="F479" t="s">
        <v>6</v>
      </c>
      <c r="G479">
        <f>tblSalaries[[#This Row],[clean Salary (in local currency)]]*VLOOKUP(tblSalaries[[#This Row],[Currency]],tblXrate[],2,FALSE)</f>
        <v>110000</v>
      </c>
      <c r="H479" t="s">
        <v>582</v>
      </c>
      <c r="I479" t="s">
        <v>310</v>
      </c>
      <c r="J479" t="s">
        <v>583</v>
      </c>
      <c r="K479" t="str">
        <f>VLOOKUP(tblSalaries[[#This Row],[Where do you work]],tblCountries[[Actual]:[Mapping]],2,FALSE)</f>
        <v>Norway</v>
      </c>
      <c r="L479" t="s">
        <v>18</v>
      </c>
      <c r="O479" s="10" t="str">
        <f>IF(ISERROR(FIND("1",tblSalaries[[#This Row],[How many hours of a day you work on Excel]])),"",1)</f>
        <v/>
      </c>
      <c r="P479" s="11">
        <f>IF(ISERROR(FIND("2",tblSalaries[[#This Row],[How many hours of a day you work on Excel]])),"",2)</f>
        <v>2</v>
      </c>
      <c r="Q479" s="10">
        <f>IF(ISERROR(FIND("3",tblSalaries[[#This Row],[How many hours of a day you work on Excel]])),"",3)</f>
        <v>3</v>
      </c>
      <c r="R479" s="10" t="str">
        <f>IF(ISERROR(FIND("4",tblSalaries[[#This Row],[How many hours of a day you work on Excel]])),"",4)</f>
        <v/>
      </c>
      <c r="S479" s="10" t="str">
        <f>IF(ISERROR(FIND("5",tblSalaries[[#This Row],[How many hours of a day you work on Excel]])),"",5)</f>
        <v/>
      </c>
      <c r="T479" s="10" t="str">
        <f>IF(ISERROR(FIND("6",tblSalaries[[#This Row],[How many hours of a day you work on Excel]])),"",6)</f>
        <v/>
      </c>
      <c r="U479" s="11" t="str">
        <f>IF(ISERROR(FIND("7",tblSalaries[[#This Row],[How many hours of a day you work on Excel]])),"",7)</f>
        <v/>
      </c>
      <c r="V479" s="11" t="str">
        <f>IF(ISERROR(FIND("8",tblSalaries[[#This Row],[How many hours of a day you work on Excel]])),"",8)</f>
        <v/>
      </c>
      <c r="W479" s="11">
        <f>IF(MAX(tblSalaries[[#This Row],[1 hour]:[8 hours]])=0,#N/A,MAX(tblSalaries[[#This Row],[1 hour]:[8 hours]]))</f>
        <v>3</v>
      </c>
      <c r="X479" s="11">
        <f>IF(ISERROR(tblSalaries[[#This Row],[max h]]),1,tblSalaries[[#This Row],[Salary in USD]]/tblSalaries[[#This Row],[max h]]/260)</f>
        <v>141.02564102564102</v>
      </c>
      <c r="Y479" s="11">
        <f>IF(tblSalaries[[#This Row],[Years of Experience]]="",0,"0")</f>
        <v>0</v>
      </c>
      <c r="Z47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79" s="11">
        <f>IF(tblSalaries[[#This Row],[Salary in USD]]&lt;1000,1,0)</f>
        <v>0</v>
      </c>
      <c r="AB479" s="11">
        <f>IF(AND(tblSalaries[[#This Row],[Salary in USD]]&gt;1000,tblSalaries[[#This Row],[Salary in USD]]&lt;2000),1,0)</f>
        <v>0</v>
      </c>
    </row>
    <row r="480" spans="2:28" ht="15" customHeight="1">
      <c r="B480" t="s">
        <v>2483</v>
      </c>
      <c r="C480" s="1">
        <v>41055.14439814815</v>
      </c>
      <c r="D480" s="4" t="s">
        <v>584</v>
      </c>
      <c r="E480">
        <v>1080000</v>
      </c>
      <c r="F480" t="s">
        <v>585</v>
      </c>
      <c r="G480">
        <f>tblSalaries[[#This Row],[clean Salary (in local currency)]]*VLOOKUP(tblSalaries[[#This Row],[Currency]],tblXrate[],2,FALSE)</f>
        <v>131675.52225194403</v>
      </c>
      <c r="H480" t="s">
        <v>586</v>
      </c>
      <c r="I480" t="s">
        <v>52</v>
      </c>
      <c r="J480" t="s">
        <v>587</v>
      </c>
      <c r="K480" t="str">
        <f>VLOOKUP(tblSalaries[[#This Row],[Where do you work]],tblCountries[[Actual]:[Mapping]],2,FALSE)</f>
        <v>South Africa</v>
      </c>
      <c r="L480" t="s">
        <v>18</v>
      </c>
      <c r="O480" s="10" t="str">
        <f>IF(ISERROR(FIND("1",tblSalaries[[#This Row],[How many hours of a day you work on Excel]])),"",1)</f>
        <v/>
      </c>
      <c r="P480" s="11">
        <f>IF(ISERROR(FIND("2",tblSalaries[[#This Row],[How many hours of a day you work on Excel]])),"",2)</f>
        <v>2</v>
      </c>
      <c r="Q480" s="10">
        <f>IF(ISERROR(FIND("3",tblSalaries[[#This Row],[How many hours of a day you work on Excel]])),"",3)</f>
        <v>3</v>
      </c>
      <c r="R480" s="10" t="str">
        <f>IF(ISERROR(FIND("4",tblSalaries[[#This Row],[How many hours of a day you work on Excel]])),"",4)</f>
        <v/>
      </c>
      <c r="S480" s="10" t="str">
        <f>IF(ISERROR(FIND("5",tblSalaries[[#This Row],[How many hours of a day you work on Excel]])),"",5)</f>
        <v/>
      </c>
      <c r="T480" s="10" t="str">
        <f>IF(ISERROR(FIND("6",tblSalaries[[#This Row],[How many hours of a day you work on Excel]])),"",6)</f>
        <v/>
      </c>
      <c r="U480" s="11" t="str">
        <f>IF(ISERROR(FIND("7",tblSalaries[[#This Row],[How many hours of a day you work on Excel]])),"",7)</f>
        <v/>
      </c>
      <c r="V480" s="11" t="str">
        <f>IF(ISERROR(FIND("8",tblSalaries[[#This Row],[How many hours of a day you work on Excel]])),"",8)</f>
        <v/>
      </c>
      <c r="W480" s="11">
        <f>IF(MAX(tblSalaries[[#This Row],[1 hour]:[8 hours]])=0,#N/A,MAX(tblSalaries[[#This Row],[1 hour]:[8 hours]]))</f>
        <v>3</v>
      </c>
      <c r="X480" s="11">
        <f>IF(ISERROR(tblSalaries[[#This Row],[max h]]),1,tblSalaries[[#This Row],[Salary in USD]]/tblSalaries[[#This Row],[max h]]/260)</f>
        <v>168.81477211787694</v>
      </c>
      <c r="Y480" s="11">
        <f>IF(tblSalaries[[#This Row],[Years of Experience]]="",0,"0")</f>
        <v>0</v>
      </c>
      <c r="Z48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0" s="11">
        <f>IF(tblSalaries[[#This Row],[Salary in USD]]&lt;1000,1,0)</f>
        <v>0</v>
      </c>
      <c r="AB480" s="11">
        <f>IF(AND(tblSalaries[[#This Row],[Salary in USD]]&gt;1000,tblSalaries[[#This Row],[Salary in USD]]&lt;2000),1,0)</f>
        <v>0</v>
      </c>
    </row>
    <row r="481" spans="2:28" ht="15" customHeight="1">
      <c r="B481" t="s">
        <v>2484</v>
      </c>
      <c r="C481" s="1">
        <v>41055.146319444444</v>
      </c>
      <c r="D481" s="4" t="s">
        <v>588</v>
      </c>
      <c r="E481">
        <v>59000</v>
      </c>
      <c r="F481" t="s">
        <v>69</v>
      </c>
      <c r="G481">
        <f>tblSalaries[[#This Row],[clean Salary (in local currency)]]*VLOOKUP(tblSalaries[[#This Row],[Currency]],tblXrate[],2,FALSE)</f>
        <v>92994.518051969761</v>
      </c>
      <c r="H481" t="s">
        <v>589</v>
      </c>
      <c r="I481" t="s">
        <v>356</v>
      </c>
      <c r="J481" t="s">
        <v>71</v>
      </c>
      <c r="K481" t="str">
        <f>VLOOKUP(tblSalaries[[#This Row],[Where do you work]],tblCountries[[Actual]:[Mapping]],2,FALSE)</f>
        <v>UK</v>
      </c>
      <c r="L481" t="s">
        <v>18</v>
      </c>
      <c r="O481" s="10" t="str">
        <f>IF(ISERROR(FIND("1",tblSalaries[[#This Row],[How many hours of a day you work on Excel]])),"",1)</f>
        <v/>
      </c>
      <c r="P481" s="11">
        <f>IF(ISERROR(FIND("2",tblSalaries[[#This Row],[How many hours of a day you work on Excel]])),"",2)</f>
        <v>2</v>
      </c>
      <c r="Q481" s="10">
        <f>IF(ISERROR(FIND("3",tblSalaries[[#This Row],[How many hours of a day you work on Excel]])),"",3)</f>
        <v>3</v>
      </c>
      <c r="R481" s="10" t="str">
        <f>IF(ISERROR(FIND("4",tblSalaries[[#This Row],[How many hours of a day you work on Excel]])),"",4)</f>
        <v/>
      </c>
      <c r="S481" s="10" t="str">
        <f>IF(ISERROR(FIND("5",tblSalaries[[#This Row],[How many hours of a day you work on Excel]])),"",5)</f>
        <v/>
      </c>
      <c r="T481" s="10" t="str">
        <f>IF(ISERROR(FIND("6",tblSalaries[[#This Row],[How many hours of a day you work on Excel]])),"",6)</f>
        <v/>
      </c>
      <c r="U481" s="11" t="str">
        <f>IF(ISERROR(FIND("7",tblSalaries[[#This Row],[How many hours of a day you work on Excel]])),"",7)</f>
        <v/>
      </c>
      <c r="V481" s="11" t="str">
        <f>IF(ISERROR(FIND("8",tblSalaries[[#This Row],[How many hours of a day you work on Excel]])),"",8)</f>
        <v/>
      </c>
      <c r="W481" s="11">
        <f>IF(MAX(tblSalaries[[#This Row],[1 hour]:[8 hours]])=0,#N/A,MAX(tblSalaries[[#This Row],[1 hour]:[8 hours]]))</f>
        <v>3</v>
      </c>
      <c r="X481" s="11">
        <f>IF(ISERROR(tblSalaries[[#This Row],[max h]]),1,tblSalaries[[#This Row],[Salary in USD]]/tblSalaries[[#This Row],[max h]]/260)</f>
        <v>119.22374109226892</v>
      </c>
      <c r="Y481" s="11">
        <f>IF(tblSalaries[[#This Row],[Years of Experience]]="",0,"0")</f>
        <v>0</v>
      </c>
      <c r="Z48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1" s="11">
        <f>IF(tblSalaries[[#This Row],[Salary in USD]]&lt;1000,1,0)</f>
        <v>0</v>
      </c>
      <c r="AB481" s="11">
        <f>IF(AND(tblSalaries[[#This Row],[Salary in USD]]&gt;1000,tblSalaries[[#This Row],[Salary in USD]]&lt;2000),1,0)</f>
        <v>0</v>
      </c>
    </row>
    <row r="482" spans="2:28" ht="15" customHeight="1">
      <c r="B482" t="s">
        <v>2485</v>
      </c>
      <c r="C482" s="1">
        <v>41055.146921296298</v>
      </c>
      <c r="D482" s="4">
        <v>50000</v>
      </c>
      <c r="E482">
        <v>50000</v>
      </c>
      <c r="F482" t="s">
        <v>6</v>
      </c>
      <c r="G482">
        <f>tblSalaries[[#This Row],[clean Salary (in local currency)]]*VLOOKUP(tblSalaries[[#This Row],[Currency]],tblXrate[],2,FALSE)</f>
        <v>50000</v>
      </c>
      <c r="H482" t="s">
        <v>590</v>
      </c>
      <c r="I482" t="s">
        <v>20</v>
      </c>
      <c r="J482" t="s">
        <v>15</v>
      </c>
      <c r="K482" t="str">
        <f>VLOOKUP(tblSalaries[[#This Row],[Where do you work]],tblCountries[[Actual]:[Mapping]],2,FALSE)</f>
        <v>USA</v>
      </c>
      <c r="L482" t="s">
        <v>9</v>
      </c>
      <c r="O482" s="10" t="str">
        <f>IF(ISERROR(FIND("1",tblSalaries[[#This Row],[How many hours of a day you work on Excel]])),"",1)</f>
        <v/>
      </c>
      <c r="P482" s="11" t="str">
        <f>IF(ISERROR(FIND("2",tblSalaries[[#This Row],[How many hours of a day you work on Excel]])),"",2)</f>
        <v/>
      </c>
      <c r="Q482" s="10" t="str">
        <f>IF(ISERROR(FIND("3",tblSalaries[[#This Row],[How many hours of a day you work on Excel]])),"",3)</f>
        <v/>
      </c>
      <c r="R482" s="10">
        <f>IF(ISERROR(FIND("4",tblSalaries[[#This Row],[How many hours of a day you work on Excel]])),"",4)</f>
        <v>4</v>
      </c>
      <c r="S482" s="10" t="str">
        <f>IF(ISERROR(FIND("5",tblSalaries[[#This Row],[How many hours of a day you work on Excel]])),"",5)</f>
        <v/>
      </c>
      <c r="T482" s="10">
        <f>IF(ISERROR(FIND("6",tblSalaries[[#This Row],[How many hours of a day you work on Excel]])),"",6)</f>
        <v>6</v>
      </c>
      <c r="U482" s="11" t="str">
        <f>IF(ISERROR(FIND("7",tblSalaries[[#This Row],[How many hours of a day you work on Excel]])),"",7)</f>
        <v/>
      </c>
      <c r="V482" s="11" t="str">
        <f>IF(ISERROR(FIND("8",tblSalaries[[#This Row],[How many hours of a day you work on Excel]])),"",8)</f>
        <v/>
      </c>
      <c r="W482" s="11">
        <f>IF(MAX(tblSalaries[[#This Row],[1 hour]:[8 hours]])=0,#N/A,MAX(tblSalaries[[#This Row],[1 hour]:[8 hours]]))</f>
        <v>6</v>
      </c>
      <c r="X482" s="11">
        <f>IF(ISERROR(tblSalaries[[#This Row],[max h]]),1,tblSalaries[[#This Row],[Salary in USD]]/tblSalaries[[#This Row],[max h]]/260)</f>
        <v>32.051282051282051</v>
      </c>
      <c r="Y482" s="11">
        <f>IF(tblSalaries[[#This Row],[Years of Experience]]="",0,"0")</f>
        <v>0</v>
      </c>
      <c r="Z48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2" s="11">
        <f>IF(tblSalaries[[#This Row],[Salary in USD]]&lt;1000,1,0)</f>
        <v>0</v>
      </c>
      <c r="AB482" s="11">
        <f>IF(AND(tblSalaries[[#This Row],[Salary in USD]]&gt;1000,tblSalaries[[#This Row],[Salary in USD]]&lt;2000),1,0)</f>
        <v>0</v>
      </c>
    </row>
    <row r="483" spans="2:28" ht="15" customHeight="1">
      <c r="B483" t="s">
        <v>2486</v>
      </c>
      <c r="C483" s="1">
        <v>41055.147372685184</v>
      </c>
      <c r="D483" s="4">
        <v>65000</v>
      </c>
      <c r="E483">
        <v>65000</v>
      </c>
      <c r="F483" t="s">
        <v>6</v>
      </c>
      <c r="G483">
        <f>tblSalaries[[#This Row],[clean Salary (in local currency)]]*VLOOKUP(tblSalaries[[#This Row],[Currency]],tblXrate[],2,FALSE)</f>
        <v>65000</v>
      </c>
      <c r="H483" t="s">
        <v>117</v>
      </c>
      <c r="I483" t="s">
        <v>20</v>
      </c>
      <c r="J483" t="s">
        <v>15</v>
      </c>
      <c r="K483" t="str">
        <f>VLOOKUP(tblSalaries[[#This Row],[Where do you work]],tblCountries[[Actual]:[Mapping]],2,FALSE)</f>
        <v>USA</v>
      </c>
      <c r="L483" t="s">
        <v>18</v>
      </c>
      <c r="O483" s="10" t="str">
        <f>IF(ISERROR(FIND("1",tblSalaries[[#This Row],[How many hours of a day you work on Excel]])),"",1)</f>
        <v/>
      </c>
      <c r="P483" s="11">
        <f>IF(ISERROR(FIND("2",tblSalaries[[#This Row],[How many hours of a day you work on Excel]])),"",2)</f>
        <v>2</v>
      </c>
      <c r="Q483" s="10">
        <f>IF(ISERROR(FIND("3",tblSalaries[[#This Row],[How many hours of a day you work on Excel]])),"",3)</f>
        <v>3</v>
      </c>
      <c r="R483" s="10" t="str">
        <f>IF(ISERROR(FIND("4",tblSalaries[[#This Row],[How many hours of a day you work on Excel]])),"",4)</f>
        <v/>
      </c>
      <c r="S483" s="10" t="str">
        <f>IF(ISERROR(FIND("5",tblSalaries[[#This Row],[How many hours of a day you work on Excel]])),"",5)</f>
        <v/>
      </c>
      <c r="T483" s="10" t="str">
        <f>IF(ISERROR(FIND("6",tblSalaries[[#This Row],[How many hours of a day you work on Excel]])),"",6)</f>
        <v/>
      </c>
      <c r="U483" s="11" t="str">
        <f>IF(ISERROR(FIND("7",tblSalaries[[#This Row],[How many hours of a day you work on Excel]])),"",7)</f>
        <v/>
      </c>
      <c r="V483" s="11" t="str">
        <f>IF(ISERROR(FIND("8",tblSalaries[[#This Row],[How many hours of a day you work on Excel]])),"",8)</f>
        <v/>
      </c>
      <c r="W483" s="11">
        <f>IF(MAX(tblSalaries[[#This Row],[1 hour]:[8 hours]])=0,#N/A,MAX(tblSalaries[[#This Row],[1 hour]:[8 hours]]))</f>
        <v>3</v>
      </c>
      <c r="X483" s="11">
        <f>IF(ISERROR(tblSalaries[[#This Row],[max h]]),1,tblSalaries[[#This Row],[Salary in USD]]/tblSalaries[[#This Row],[max h]]/260)</f>
        <v>83.333333333333343</v>
      </c>
      <c r="Y483" s="11">
        <f>IF(tblSalaries[[#This Row],[Years of Experience]]="",0,"0")</f>
        <v>0</v>
      </c>
      <c r="Z48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3" s="11">
        <f>IF(tblSalaries[[#This Row],[Salary in USD]]&lt;1000,1,0)</f>
        <v>0</v>
      </c>
      <c r="AB483" s="11">
        <f>IF(AND(tblSalaries[[#This Row],[Salary in USD]]&gt;1000,tblSalaries[[#This Row],[Salary in USD]]&lt;2000),1,0)</f>
        <v>0</v>
      </c>
    </row>
    <row r="484" spans="2:28" ht="15" customHeight="1">
      <c r="B484" t="s">
        <v>2487</v>
      </c>
      <c r="C484" s="1">
        <v>41055.147835648146</v>
      </c>
      <c r="D484" s="4">
        <v>46000</v>
      </c>
      <c r="E484">
        <v>46000</v>
      </c>
      <c r="F484" t="s">
        <v>86</v>
      </c>
      <c r="G484">
        <f>tblSalaries[[#This Row],[clean Salary (in local currency)]]*VLOOKUP(tblSalaries[[#This Row],[Currency]],tblXrate[],2,FALSE)</f>
        <v>45234.630059395036</v>
      </c>
      <c r="H484" t="s">
        <v>591</v>
      </c>
      <c r="I484" t="s">
        <v>20</v>
      </c>
      <c r="J484" t="s">
        <v>88</v>
      </c>
      <c r="K484" t="str">
        <f>VLOOKUP(tblSalaries[[#This Row],[Where do you work]],tblCountries[[Actual]:[Mapping]],2,FALSE)</f>
        <v>Canada</v>
      </c>
      <c r="L484" t="s">
        <v>13</v>
      </c>
      <c r="O484" s="10" t="str">
        <f>IF(ISERROR(FIND("1",tblSalaries[[#This Row],[How many hours of a day you work on Excel]])),"",1)</f>
        <v/>
      </c>
      <c r="P484" s="11" t="str">
        <f>IF(ISERROR(FIND("2",tblSalaries[[#This Row],[How many hours of a day you work on Excel]])),"",2)</f>
        <v/>
      </c>
      <c r="Q484" s="10" t="str">
        <f>IF(ISERROR(FIND("3",tblSalaries[[#This Row],[How many hours of a day you work on Excel]])),"",3)</f>
        <v/>
      </c>
      <c r="R484" s="10" t="str">
        <f>IF(ISERROR(FIND("4",tblSalaries[[#This Row],[How many hours of a day you work on Excel]])),"",4)</f>
        <v/>
      </c>
      <c r="S484" s="10" t="str">
        <f>IF(ISERROR(FIND("5",tblSalaries[[#This Row],[How many hours of a day you work on Excel]])),"",5)</f>
        <v/>
      </c>
      <c r="T484" s="10" t="str">
        <f>IF(ISERROR(FIND("6",tblSalaries[[#This Row],[How many hours of a day you work on Excel]])),"",6)</f>
        <v/>
      </c>
      <c r="U484" s="11" t="str">
        <f>IF(ISERROR(FIND("7",tblSalaries[[#This Row],[How many hours of a day you work on Excel]])),"",7)</f>
        <v/>
      </c>
      <c r="V484" s="11">
        <f>IF(ISERROR(FIND("8",tblSalaries[[#This Row],[How many hours of a day you work on Excel]])),"",8)</f>
        <v>8</v>
      </c>
      <c r="W484" s="11">
        <f>IF(MAX(tblSalaries[[#This Row],[1 hour]:[8 hours]])=0,#N/A,MAX(tblSalaries[[#This Row],[1 hour]:[8 hours]]))</f>
        <v>8</v>
      </c>
      <c r="X484" s="11">
        <f>IF(ISERROR(tblSalaries[[#This Row],[max h]]),1,tblSalaries[[#This Row],[Salary in USD]]/tblSalaries[[#This Row],[max h]]/260)</f>
        <v>21.747418297786076</v>
      </c>
      <c r="Y484" s="11">
        <f>IF(tblSalaries[[#This Row],[Years of Experience]]="",0,"0")</f>
        <v>0</v>
      </c>
      <c r="Z48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4" s="11">
        <f>IF(tblSalaries[[#This Row],[Salary in USD]]&lt;1000,1,0)</f>
        <v>0</v>
      </c>
      <c r="AB484" s="11">
        <f>IF(AND(tblSalaries[[#This Row],[Salary in USD]]&gt;1000,tblSalaries[[#This Row],[Salary in USD]]&lt;2000),1,0)</f>
        <v>0</v>
      </c>
    </row>
    <row r="485" spans="2:28" ht="15" customHeight="1">
      <c r="B485" t="s">
        <v>2488</v>
      </c>
      <c r="C485" s="1">
        <v>41055.148287037038</v>
      </c>
      <c r="D485" s="4">
        <v>55000</v>
      </c>
      <c r="E485">
        <v>55000</v>
      </c>
      <c r="F485" t="s">
        <v>6</v>
      </c>
      <c r="G485">
        <f>tblSalaries[[#This Row],[clean Salary (in local currency)]]*VLOOKUP(tblSalaries[[#This Row],[Currency]],tblXrate[],2,FALSE)</f>
        <v>55000</v>
      </c>
      <c r="H485" t="s">
        <v>20</v>
      </c>
      <c r="I485" t="s">
        <v>20</v>
      </c>
      <c r="J485" t="s">
        <v>15</v>
      </c>
      <c r="K485" t="str">
        <f>VLOOKUP(tblSalaries[[#This Row],[Where do you work]],tblCountries[[Actual]:[Mapping]],2,FALSE)</f>
        <v>USA</v>
      </c>
      <c r="L485" t="s">
        <v>18</v>
      </c>
      <c r="O485" s="10" t="str">
        <f>IF(ISERROR(FIND("1",tblSalaries[[#This Row],[How many hours of a day you work on Excel]])),"",1)</f>
        <v/>
      </c>
      <c r="P485" s="11">
        <f>IF(ISERROR(FIND("2",tblSalaries[[#This Row],[How many hours of a day you work on Excel]])),"",2)</f>
        <v>2</v>
      </c>
      <c r="Q485" s="10">
        <f>IF(ISERROR(FIND("3",tblSalaries[[#This Row],[How many hours of a day you work on Excel]])),"",3)</f>
        <v>3</v>
      </c>
      <c r="R485" s="10" t="str">
        <f>IF(ISERROR(FIND("4",tblSalaries[[#This Row],[How many hours of a day you work on Excel]])),"",4)</f>
        <v/>
      </c>
      <c r="S485" s="10" t="str">
        <f>IF(ISERROR(FIND("5",tblSalaries[[#This Row],[How many hours of a day you work on Excel]])),"",5)</f>
        <v/>
      </c>
      <c r="T485" s="10" t="str">
        <f>IF(ISERROR(FIND("6",tblSalaries[[#This Row],[How many hours of a day you work on Excel]])),"",6)</f>
        <v/>
      </c>
      <c r="U485" s="11" t="str">
        <f>IF(ISERROR(FIND("7",tblSalaries[[#This Row],[How many hours of a day you work on Excel]])),"",7)</f>
        <v/>
      </c>
      <c r="V485" s="11" t="str">
        <f>IF(ISERROR(FIND("8",tblSalaries[[#This Row],[How many hours of a day you work on Excel]])),"",8)</f>
        <v/>
      </c>
      <c r="W485" s="11">
        <f>IF(MAX(tblSalaries[[#This Row],[1 hour]:[8 hours]])=0,#N/A,MAX(tblSalaries[[#This Row],[1 hour]:[8 hours]]))</f>
        <v>3</v>
      </c>
      <c r="X485" s="11">
        <f>IF(ISERROR(tblSalaries[[#This Row],[max h]]),1,tblSalaries[[#This Row],[Salary in USD]]/tblSalaries[[#This Row],[max h]]/260)</f>
        <v>70.512820512820511</v>
      </c>
      <c r="Y485" s="11">
        <f>IF(tblSalaries[[#This Row],[Years of Experience]]="",0,"0")</f>
        <v>0</v>
      </c>
      <c r="Z48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5" s="11">
        <f>IF(tblSalaries[[#This Row],[Salary in USD]]&lt;1000,1,0)</f>
        <v>0</v>
      </c>
      <c r="AB485" s="11">
        <f>IF(AND(tblSalaries[[#This Row],[Salary in USD]]&gt;1000,tblSalaries[[#This Row],[Salary in USD]]&lt;2000),1,0)</f>
        <v>0</v>
      </c>
    </row>
    <row r="486" spans="2:28" ht="15" customHeight="1">
      <c r="B486" t="s">
        <v>2489</v>
      </c>
      <c r="C486" s="1">
        <v>41055.148657407408</v>
      </c>
      <c r="D486" s="4" t="s">
        <v>592</v>
      </c>
      <c r="E486">
        <v>20000</v>
      </c>
      <c r="F486" t="s">
        <v>6</v>
      </c>
      <c r="G486">
        <f>tblSalaries[[#This Row],[clean Salary (in local currency)]]*VLOOKUP(tblSalaries[[#This Row],[Currency]],tblXrate[],2,FALSE)</f>
        <v>20000</v>
      </c>
      <c r="H486" t="s">
        <v>356</v>
      </c>
      <c r="I486" t="s">
        <v>356</v>
      </c>
      <c r="J486" t="s">
        <v>8</v>
      </c>
      <c r="K486" t="str">
        <f>VLOOKUP(tblSalaries[[#This Row],[Where do you work]],tblCountries[[Actual]:[Mapping]],2,FALSE)</f>
        <v>India</v>
      </c>
      <c r="L486" t="s">
        <v>18</v>
      </c>
      <c r="O486" s="10" t="str">
        <f>IF(ISERROR(FIND("1",tblSalaries[[#This Row],[How many hours of a day you work on Excel]])),"",1)</f>
        <v/>
      </c>
      <c r="P486" s="11">
        <f>IF(ISERROR(FIND("2",tblSalaries[[#This Row],[How many hours of a day you work on Excel]])),"",2)</f>
        <v>2</v>
      </c>
      <c r="Q486" s="10">
        <f>IF(ISERROR(FIND("3",tblSalaries[[#This Row],[How many hours of a day you work on Excel]])),"",3)</f>
        <v>3</v>
      </c>
      <c r="R486" s="10" t="str">
        <f>IF(ISERROR(FIND("4",tblSalaries[[#This Row],[How many hours of a day you work on Excel]])),"",4)</f>
        <v/>
      </c>
      <c r="S486" s="10" t="str">
        <f>IF(ISERROR(FIND("5",tblSalaries[[#This Row],[How many hours of a day you work on Excel]])),"",5)</f>
        <v/>
      </c>
      <c r="T486" s="10" t="str">
        <f>IF(ISERROR(FIND("6",tblSalaries[[#This Row],[How many hours of a day you work on Excel]])),"",6)</f>
        <v/>
      </c>
      <c r="U486" s="11" t="str">
        <f>IF(ISERROR(FIND("7",tblSalaries[[#This Row],[How many hours of a day you work on Excel]])),"",7)</f>
        <v/>
      </c>
      <c r="V486" s="11" t="str">
        <f>IF(ISERROR(FIND("8",tblSalaries[[#This Row],[How many hours of a day you work on Excel]])),"",8)</f>
        <v/>
      </c>
      <c r="W486" s="11">
        <f>IF(MAX(tblSalaries[[#This Row],[1 hour]:[8 hours]])=0,#N/A,MAX(tblSalaries[[#This Row],[1 hour]:[8 hours]]))</f>
        <v>3</v>
      </c>
      <c r="X486" s="11">
        <f>IF(ISERROR(tblSalaries[[#This Row],[max h]]),1,tblSalaries[[#This Row],[Salary in USD]]/tblSalaries[[#This Row],[max h]]/260)</f>
        <v>25.641025641025642</v>
      </c>
      <c r="Y486" s="11">
        <f>IF(tblSalaries[[#This Row],[Years of Experience]]="",0,"0")</f>
        <v>0</v>
      </c>
      <c r="Z48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6" s="11">
        <f>IF(tblSalaries[[#This Row],[Salary in USD]]&lt;1000,1,0)</f>
        <v>0</v>
      </c>
      <c r="AB486" s="11">
        <f>IF(AND(tblSalaries[[#This Row],[Salary in USD]]&gt;1000,tblSalaries[[#This Row],[Salary in USD]]&lt;2000),1,0)</f>
        <v>0</v>
      </c>
    </row>
    <row r="487" spans="2:28" ht="15" customHeight="1">
      <c r="B487" t="s">
        <v>2490</v>
      </c>
      <c r="C487" s="1">
        <v>41055.148784722223</v>
      </c>
      <c r="D487" s="4">
        <v>6000</v>
      </c>
      <c r="E487">
        <v>6000</v>
      </c>
      <c r="F487" t="s">
        <v>6</v>
      </c>
      <c r="G487">
        <f>tblSalaries[[#This Row],[clean Salary (in local currency)]]*VLOOKUP(tblSalaries[[#This Row],[Currency]],tblXrate[],2,FALSE)</f>
        <v>6000</v>
      </c>
      <c r="H487" t="s">
        <v>360</v>
      </c>
      <c r="I487" t="s">
        <v>3999</v>
      </c>
      <c r="J487" t="s">
        <v>8</v>
      </c>
      <c r="K487" t="str">
        <f>VLOOKUP(tblSalaries[[#This Row],[Where do you work]],tblCountries[[Actual]:[Mapping]],2,FALSE)</f>
        <v>India</v>
      </c>
      <c r="L487" t="s">
        <v>13</v>
      </c>
      <c r="O487" s="10" t="str">
        <f>IF(ISERROR(FIND("1",tblSalaries[[#This Row],[How many hours of a day you work on Excel]])),"",1)</f>
        <v/>
      </c>
      <c r="P487" s="11" t="str">
        <f>IF(ISERROR(FIND("2",tblSalaries[[#This Row],[How many hours of a day you work on Excel]])),"",2)</f>
        <v/>
      </c>
      <c r="Q487" s="10" t="str">
        <f>IF(ISERROR(FIND("3",tblSalaries[[#This Row],[How many hours of a day you work on Excel]])),"",3)</f>
        <v/>
      </c>
      <c r="R487" s="10" t="str">
        <f>IF(ISERROR(FIND("4",tblSalaries[[#This Row],[How many hours of a day you work on Excel]])),"",4)</f>
        <v/>
      </c>
      <c r="S487" s="10" t="str">
        <f>IF(ISERROR(FIND("5",tblSalaries[[#This Row],[How many hours of a day you work on Excel]])),"",5)</f>
        <v/>
      </c>
      <c r="T487" s="10" t="str">
        <f>IF(ISERROR(FIND("6",tblSalaries[[#This Row],[How many hours of a day you work on Excel]])),"",6)</f>
        <v/>
      </c>
      <c r="U487" s="11" t="str">
        <f>IF(ISERROR(FIND("7",tblSalaries[[#This Row],[How many hours of a day you work on Excel]])),"",7)</f>
        <v/>
      </c>
      <c r="V487" s="11">
        <f>IF(ISERROR(FIND("8",tblSalaries[[#This Row],[How many hours of a day you work on Excel]])),"",8)</f>
        <v>8</v>
      </c>
      <c r="W487" s="11">
        <f>IF(MAX(tblSalaries[[#This Row],[1 hour]:[8 hours]])=0,#N/A,MAX(tblSalaries[[#This Row],[1 hour]:[8 hours]]))</f>
        <v>8</v>
      </c>
      <c r="X487" s="11">
        <f>IF(ISERROR(tblSalaries[[#This Row],[max h]]),1,tblSalaries[[#This Row],[Salary in USD]]/tblSalaries[[#This Row],[max h]]/260)</f>
        <v>2.8846153846153846</v>
      </c>
      <c r="Y487" s="11">
        <f>IF(tblSalaries[[#This Row],[Years of Experience]]="",0,"0")</f>
        <v>0</v>
      </c>
      <c r="Z48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7" s="11">
        <f>IF(tblSalaries[[#This Row],[Salary in USD]]&lt;1000,1,0)</f>
        <v>0</v>
      </c>
      <c r="AB487" s="11">
        <f>IF(AND(tblSalaries[[#This Row],[Salary in USD]]&gt;1000,tblSalaries[[#This Row],[Salary in USD]]&lt;2000),1,0)</f>
        <v>0</v>
      </c>
    </row>
    <row r="488" spans="2:28" ht="15" customHeight="1">
      <c r="B488" t="s">
        <v>2491</v>
      </c>
      <c r="C488" s="1">
        <v>41055.151076388887</v>
      </c>
      <c r="D488" s="4">
        <v>190000</v>
      </c>
      <c r="E488">
        <v>190000</v>
      </c>
      <c r="F488" t="s">
        <v>69</v>
      </c>
      <c r="G488">
        <f>tblSalaries[[#This Row],[clean Salary (in local currency)]]*VLOOKUP(tblSalaries[[#This Row],[Currency]],tblXrate[],2,FALSE)</f>
        <v>299473.87169278396</v>
      </c>
      <c r="H488" t="s">
        <v>593</v>
      </c>
      <c r="I488" t="s">
        <v>4001</v>
      </c>
      <c r="J488" t="s">
        <v>71</v>
      </c>
      <c r="K488" t="str">
        <f>VLOOKUP(tblSalaries[[#This Row],[Where do you work]],tblCountries[[Actual]:[Mapping]],2,FALSE)</f>
        <v>UK</v>
      </c>
      <c r="L488" t="s">
        <v>9</v>
      </c>
      <c r="O488" s="10" t="str">
        <f>IF(ISERROR(FIND("1",tblSalaries[[#This Row],[How many hours of a day you work on Excel]])),"",1)</f>
        <v/>
      </c>
      <c r="P488" s="11" t="str">
        <f>IF(ISERROR(FIND("2",tblSalaries[[#This Row],[How many hours of a day you work on Excel]])),"",2)</f>
        <v/>
      </c>
      <c r="Q488" s="10" t="str">
        <f>IF(ISERROR(FIND("3",tblSalaries[[#This Row],[How many hours of a day you work on Excel]])),"",3)</f>
        <v/>
      </c>
      <c r="R488" s="10">
        <f>IF(ISERROR(FIND("4",tblSalaries[[#This Row],[How many hours of a day you work on Excel]])),"",4)</f>
        <v>4</v>
      </c>
      <c r="S488" s="10" t="str">
        <f>IF(ISERROR(FIND("5",tblSalaries[[#This Row],[How many hours of a day you work on Excel]])),"",5)</f>
        <v/>
      </c>
      <c r="T488" s="10">
        <f>IF(ISERROR(FIND("6",tblSalaries[[#This Row],[How many hours of a day you work on Excel]])),"",6)</f>
        <v>6</v>
      </c>
      <c r="U488" s="11" t="str">
        <f>IF(ISERROR(FIND("7",tblSalaries[[#This Row],[How many hours of a day you work on Excel]])),"",7)</f>
        <v/>
      </c>
      <c r="V488" s="11" t="str">
        <f>IF(ISERROR(FIND("8",tblSalaries[[#This Row],[How many hours of a day you work on Excel]])),"",8)</f>
        <v/>
      </c>
      <c r="W488" s="11">
        <f>IF(MAX(tblSalaries[[#This Row],[1 hour]:[8 hours]])=0,#N/A,MAX(tblSalaries[[#This Row],[1 hour]:[8 hours]]))</f>
        <v>6</v>
      </c>
      <c r="X488" s="11">
        <f>IF(ISERROR(tblSalaries[[#This Row],[max h]]),1,tblSalaries[[#This Row],[Salary in USD]]/tblSalaries[[#This Row],[max h]]/260)</f>
        <v>191.9704305722974</v>
      </c>
      <c r="Y488" s="11">
        <f>IF(tblSalaries[[#This Row],[Years of Experience]]="",0,"0")</f>
        <v>0</v>
      </c>
      <c r="Z48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8" s="11">
        <f>IF(tblSalaries[[#This Row],[Salary in USD]]&lt;1000,1,0)</f>
        <v>0</v>
      </c>
      <c r="AB488" s="11">
        <f>IF(AND(tblSalaries[[#This Row],[Salary in USD]]&gt;1000,tblSalaries[[#This Row],[Salary in USD]]&lt;2000),1,0)</f>
        <v>0</v>
      </c>
    </row>
    <row r="489" spans="2:28" ht="15" customHeight="1">
      <c r="B489" t="s">
        <v>2492</v>
      </c>
      <c r="C489" s="1">
        <v>41055.151226851849</v>
      </c>
      <c r="D489" s="4">
        <v>28164</v>
      </c>
      <c r="E489">
        <v>28164</v>
      </c>
      <c r="F489" t="s">
        <v>69</v>
      </c>
      <c r="G489">
        <f>tblSalaries[[#This Row],[clean Salary (in local currency)]]*VLOOKUP(tblSalaries[[#This Row],[Currency]],tblXrate[],2,FALSE)</f>
        <v>44391.484854502989</v>
      </c>
      <c r="H489" t="s">
        <v>594</v>
      </c>
      <c r="I489" t="s">
        <v>52</v>
      </c>
      <c r="J489" t="s">
        <v>71</v>
      </c>
      <c r="K489" t="str">
        <f>VLOOKUP(tblSalaries[[#This Row],[Where do you work]],tblCountries[[Actual]:[Mapping]],2,FALSE)</f>
        <v>UK</v>
      </c>
      <c r="L489" t="s">
        <v>9</v>
      </c>
      <c r="O489" s="10" t="str">
        <f>IF(ISERROR(FIND("1",tblSalaries[[#This Row],[How many hours of a day you work on Excel]])),"",1)</f>
        <v/>
      </c>
      <c r="P489" s="11" t="str">
        <f>IF(ISERROR(FIND("2",tblSalaries[[#This Row],[How many hours of a day you work on Excel]])),"",2)</f>
        <v/>
      </c>
      <c r="Q489" s="10" t="str">
        <f>IF(ISERROR(FIND("3",tblSalaries[[#This Row],[How many hours of a day you work on Excel]])),"",3)</f>
        <v/>
      </c>
      <c r="R489" s="10">
        <f>IF(ISERROR(FIND("4",tblSalaries[[#This Row],[How many hours of a day you work on Excel]])),"",4)</f>
        <v>4</v>
      </c>
      <c r="S489" s="10" t="str">
        <f>IF(ISERROR(FIND("5",tblSalaries[[#This Row],[How many hours of a day you work on Excel]])),"",5)</f>
        <v/>
      </c>
      <c r="T489" s="10">
        <f>IF(ISERROR(FIND("6",tblSalaries[[#This Row],[How many hours of a day you work on Excel]])),"",6)</f>
        <v>6</v>
      </c>
      <c r="U489" s="11" t="str">
        <f>IF(ISERROR(FIND("7",tblSalaries[[#This Row],[How many hours of a day you work on Excel]])),"",7)</f>
        <v/>
      </c>
      <c r="V489" s="11" t="str">
        <f>IF(ISERROR(FIND("8",tblSalaries[[#This Row],[How many hours of a day you work on Excel]])),"",8)</f>
        <v/>
      </c>
      <c r="W489" s="11">
        <f>IF(MAX(tblSalaries[[#This Row],[1 hour]:[8 hours]])=0,#N/A,MAX(tblSalaries[[#This Row],[1 hour]:[8 hours]]))</f>
        <v>6</v>
      </c>
      <c r="X489" s="11">
        <f>IF(ISERROR(tblSalaries[[#This Row],[max h]]),1,tblSalaries[[#This Row],[Salary in USD]]/tblSalaries[[#This Row],[max h]]/260)</f>
        <v>28.456080034937816</v>
      </c>
      <c r="Y489" s="11">
        <f>IF(tblSalaries[[#This Row],[Years of Experience]]="",0,"0")</f>
        <v>0</v>
      </c>
      <c r="Z48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89" s="11">
        <f>IF(tblSalaries[[#This Row],[Salary in USD]]&lt;1000,1,0)</f>
        <v>0</v>
      </c>
      <c r="AB489" s="11">
        <f>IF(AND(tblSalaries[[#This Row],[Salary in USD]]&gt;1000,tblSalaries[[#This Row],[Salary in USD]]&lt;2000),1,0)</f>
        <v>0</v>
      </c>
    </row>
    <row r="490" spans="2:28" ht="15" customHeight="1">
      <c r="B490" t="s">
        <v>2493</v>
      </c>
      <c r="C490" s="1">
        <v>41055.153078703705</v>
      </c>
      <c r="D490" s="4">
        <v>40000</v>
      </c>
      <c r="E490">
        <v>40000</v>
      </c>
      <c r="F490" t="s">
        <v>6</v>
      </c>
      <c r="G490">
        <f>tblSalaries[[#This Row],[clean Salary (in local currency)]]*VLOOKUP(tblSalaries[[#This Row],[Currency]],tblXrate[],2,FALSE)</f>
        <v>40000</v>
      </c>
      <c r="H490" t="s">
        <v>595</v>
      </c>
      <c r="I490" t="s">
        <v>20</v>
      </c>
      <c r="J490" t="s">
        <v>15</v>
      </c>
      <c r="K490" t="str">
        <f>VLOOKUP(tblSalaries[[#This Row],[Where do you work]],tblCountries[[Actual]:[Mapping]],2,FALSE)</f>
        <v>USA</v>
      </c>
      <c r="L490" t="s">
        <v>18</v>
      </c>
      <c r="O490" s="10" t="str">
        <f>IF(ISERROR(FIND("1",tblSalaries[[#This Row],[How many hours of a day you work on Excel]])),"",1)</f>
        <v/>
      </c>
      <c r="P490" s="11">
        <f>IF(ISERROR(FIND("2",tblSalaries[[#This Row],[How many hours of a day you work on Excel]])),"",2)</f>
        <v>2</v>
      </c>
      <c r="Q490" s="10">
        <f>IF(ISERROR(FIND("3",tblSalaries[[#This Row],[How many hours of a day you work on Excel]])),"",3)</f>
        <v>3</v>
      </c>
      <c r="R490" s="10" t="str">
        <f>IF(ISERROR(FIND("4",tblSalaries[[#This Row],[How many hours of a day you work on Excel]])),"",4)</f>
        <v/>
      </c>
      <c r="S490" s="10" t="str">
        <f>IF(ISERROR(FIND("5",tblSalaries[[#This Row],[How many hours of a day you work on Excel]])),"",5)</f>
        <v/>
      </c>
      <c r="T490" s="10" t="str">
        <f>IF(ISERROR(FIND("6",tblSalaries[[#This Row],[How many hours of a day you work on Excel]])),"",6)</f>
        <v/>
      </c>
      <c r="U490" s="11" t="str">
        <f>IF(ISERROR(FIND("7",tblSalaries[[#This Row],[How many hours of a day you work on Excel]])),"",7)</f>
        <v/>
      </c>
      <c r="V490" s="11" t="str">
        <f>IF(ISERROR(FIND("8",tblSalaries[[#This Row],[How many hours of a day you work on Excel]])),"",8)</f>
        <v/>
      </c>
      <c r="W490" s="11">
        <f>IF(MAX(tblSalaries[[#This Row],[1 hour]:[8 hours]])=0,#N/A,MAX(tblSalaries[[#This Row],[1 hour]:[8 hours]]))</f>
        <v>3</v>
      </c>
      <c r="X490" s="11">
        <f>IF(ISERROR(tblSalaries[[#This Row],[max h]]),1,tblSalaries[[#This Row],[Salary in USD]]/tblSalaries[[#This Row],[max h]]/260)</f>
        <v>51.282051282051285</v>
      </c>
      <c r="Y490" s="11">
        <f>IF(tblSalaries[[#This Row],[Years of Experience]]="",0,"0")</f>
        <v>0</v>
      </c>
      <c r="Z49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0" s="11">
        <f>IF(tblSalaries[[#This Row],[Salary in USD]]&lt;1000,1,0)</f>
        <v>0</v>
      </c>
      <c r="AB490" s="11">
        <f>IF(AND(tblSalaries[[#This Row],[Salary in USD]]&gt;1000,tblSalaries[[#This Row],[Salary in USD]]&lt;2000),1,0)</f>
        <v>0</v>
      </c>
    </row>
    <row r="491" spans="2:28" ht="15" customHeight="1">
      <c r="B491" t="s">
        <v>2494</v>
      </c>
      <c r="C491" s="1">
        <v>41055.158819444441</v>
      </c>
      <c r="D491" s="4" t="s">
        <v>596</v>
      </c>
      <c r="E491">
        <v>108000</v>
      </c>
      <c r="F491" t="s">
        <v>6</v>
      </c>
      <c r="G491">
        <f>tblSalaries[[#This Row],[clean Salary (in local currency)]]*VLOOKUP(tblSalaries[[#This Row],[Currency]],tblXrate[],2,FALSE)</f>
        <v>108000</v>
      </c>
      <c r="H491" t="s">
        <v>52</v>
      </c>
      <c r="I491" t="s">
        <v>52</v>
      </c>
      <c r="J491" t="s">
        <v>583</v>
      </c>
      <c r="K491" t="str">
        <f>VLOOKUP(tblSalaries[[#This Row],[Where do you work]],tblCountries[[Actual]:[Mapping]],2,FALSE)</f>
        <v>Norway</v>
      </c>
      <c r="L491" t="s">
        <v>9</v>
      </c>
      <c r="O491" s="10" t="str">
        <f>IF(ISERROR(FIND("1",tblSalaries[[#This Row],[How many hours of a day you work on Excel]])),"",1)</f>
        <v/>
      </c>
      <c r="P491" s="11" t="str">
        <f>IF(ISERROR(FIND("2",tblSalaries[[#This Row],[How many hours of a day you work on Excel]])),"",2)</f>
        <v/>
      </c>
      <c r="Q491" s="10" t="str">
        <f>IF(ISERROR(FIND("3",tblSalaries[[#This Row],[How many hours of a day you work on Excel]])),"",3)</f>
        <v/>
      </c>
      <c r="R491" s="10">
        <f>IF(ISERROR(FIND("4",tblSalaries[[#This Row],[How many hours of a day you work on Excel]])),"",4)</f>
        <v>4</v>
      </c>
      <c r="S491" s="10" t="str">
        <f>IF(ISERROR(FIND("5",tblSalaries[[#This Row],[How many hours of a day you work on Excel]])),"",5)</f>
        <v/>
      </c>
      <c r="T491" s="10">
        <f>IF(ISERROR(FIND("6",tblSalaries[[#This Row],[How many hours of a day you work on Excel]])),"",6)</f>
        <v>6</v>
      </c>
      <c r="U491" s="11" t="str">
        <f>IF(ISERROR(FIND("7",tblSalaries[[#This Row],[How many hours of a day you work on Excel]])),"",7)</f>
        <v/>
      </c>
      <c r="V491" s="11" t="str">
        <f>IF(ISERROR(FIND("8",tblSalaries[[#This Row],[How many hours of a day you work on Excel]])),"",8)</f>
        <v/>
      </c>
      <c r="W491" s="11">
        <f>IF(MAX(tblSalaries[[#This Row],[1 hour]:[8 hours]])=0,#N/A,MAX(tblSalaries[[#This Row],[1 hour]:[8 hours]]))</f>
        <v>6</v>
      </c>
      <c r="X491" s="11">
        <f>IF(ISERROR(tblSalaries[[#This Row],[max h]]),1,tblSalaries[[#This Row],[Salary in USD]]/tblSalaries[[#This Row],[max h]]/260)</f>
        <v>69.230769230769226</v>
      </c>
      <c r="Y491" s="11">
        <f>IF(tblSalaries[[#This Row],[Years of Experience]]="",0,"0")</f>
        <v>0</v>
      </c>
      <c r="Z49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1" s="11">
        <f>IF(tblSalaries[[#This Row],[Salary in USD]]&lt;1000,1,0)</f>
        <v>0</v>
      </c>
      <c r="AB491" s="11">
        <f>IF(AND(tblSalaries[[#This Row],[Salary in USD]]&gt;1000,tblSalaries[[#This Row],[Salary in USD]]&lt;2000),1,0)</f>
        <v>0</v>
      </c>
    </row>
    <row r="492" spans="2:28" ht="15" customHeight="1">
      <c r="B492" t="s">
        <v>2495</v>
      </c>
      <c r="C492" s="1">
        <v>41055.159270833334</v>
      </c>
      <c r="D492" s="4" t="s">
        <v>597</v>
      </c>
      <c r="E492">
        <v>200000</v>
      </c>
      <c r="F492" t="s">
        <v>40</v>
      </c>
      <c r="G492">
        <f>tblSalaries[[#This Row],[clean Salary (in local currency)]]*VLOOKUP(tblSalaries[[#This Row],[Currency]],tblXrate[],2,FALSE)</f>
        <v>3561.5833374885137</v>
      </c>
      <c r="H492" t="s">
        <v>598</v>
      </c>
      <c r="I492" t="s">
        <v>20</v>
      </c>
      <c r="J492" t="s">
        <v>8</v>
      </c>
      <c r="K492" t="str">
        <f>VLOOKUP(tblSalaries[[#This Row],[Where do you work]],tblCountries[[Actual]:[Mapping]],2,FALSE)</f>
        <v>India</v>
      </c>
      <c r="L492" t="s">
        <v>18</v>
      </c>
      <c r="O492" s="10" t="str">
        <f>IF(ISERROR(FIND("1",tblSalaries[[#This Row],[How many hours of a day you work on Excel]])),"",1)</f>
        <v/>
      </c>
      <c r="P492" s="11">
        <f>IF(ISERROR(FIND("2",tblSalaries[[#This Row],[How many hours of a day you work on Excel]])),"",2)</f>
        <v>2</v>
      </c>
      <c r="Q492" s="10">
        <f>IF(ISERROR(FIND("3",tblSalaries[[#This Row],[How many hours of a day you work on Excel]])),"",3)</f>
        <v>3</v>
      </c>
      <c r="R492" s="10" t="str">
        <f>IF(ISERROR(FIND("4",tblSalaries[[#This Row],[How many hours of a day you work on Excel]])),"",4)</f>
        <v/>
      </c>
      <c r="S492" s="10" t="str">
        <f>IF(ISERROR(FIND("5",tblSalaries[[#This Row],[How many hours of a day you work on Excel]])),"",5)</f>
        <v/>
      </c>
      <c r="T492" s="10" t="str">
        <f>IF(ISERROR(FIND("6",tblSalaries[[#This Row],[How many hours of a day you work on Excel]])),"",6)</f>
        <v/>
      </c>
      <c r="U492" s="11" t="str">
        <f>IF(ISERROR(FIND("7",tblSalaries[[#This Row],[How many hours of a day you work on Excel]])),"",7)</f>
        <v/>
      </c>
      <c r="V492" s="11" t="str">
        <f>IF(ISERROR(FIND("8",tblSalaries[[#This Row],[How many hours of a day you work on Excel]])),"",8)</f>
        <v/>
      </c>
      <c r="W492" s="11">
        <f>IF(MAX(tblSalaries[[#This Row],[1 hour]:[8 hours]])=0,#N/A,MAX(tblSalaries[[#This Row],[1 hour]:[8 hours]]))</f>
        <v>3</v>
      </c>
      <c r="X492" s="11">
        <f>IF(ISERROR(tblSalaries[[#This Row],[max h]]),1,tblSalaries[[#This Row],[Salary in USD]]/tblSalaries[[#This Row],[max h]]/260)</f>
        <v>4.5661324839596329</v>
      </c>
      <c r="Y492" s="11">
        <f>IF(tblSalaries[[#This Row],[Years of Experience]]="",0,"0")</f>
        <v>0</v>
      </c>
      <c r="Z49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2" s="11">
        <f>IF(tblSalaries[[#This Row],[Salary in USD]]&lt;1000,1,0)</f>
        <v>0</v>
      </c>
      <c r="AB492" s="11">
        <f>IF(AND(tblSalaries[[#This Row],[Salary in USD]]&gt;1000,tblSalaries[[#This Row],[Salary in USD]]&lt;2000),1,0)</f>
        <v>0</v>
      </c>
    </row>
    <row r="493" spans="2:28" ht="15" customHeight="1">
      <c r="B493" t="s">
        <v>2496</v>
      </c>
      <c r="C493" s="1">
        <v>41055.160000000003</v>
      </c>
      <c r="D493" s="4">
        <v>84000</v>
      </c>
      <c r="E493">
        <v>84000</v>
      </c>
      <c r="F493" t="s">
        <v>6</v>
      </c>
      <c r="G493">
        <f>tblSalaries[[#This Row],[clean Salary (in local currency)]]*VLOOKUP(tblSalaries[[#This Row],[Currency]],tblXrate[],2,FALSE)</f>
        <v>84000</v>
      </c>
      <c r="H493" t="s">
        <v>72</v>
      </c>
      <c r="I493" t="s">
        <v>20</v>
      </c>
      <c r="J493" t="s">
        <v>15</v>
      </c>
      <c r="K493" t="str">
        <f>VLOOKUP(tblSalaries[[#This Row],[Where do you work]],tblCountries[[Actual]:[Mapping]],2,FALSE)</f>
        <v>USA</v>
      </c>
      <c r="L493" t="s">
        <v>13</v>
      </c>
      <c r="O493" s="10" t="str">
        <f>IF(ISERROR(FIND("1",tblSalaries[[#This Row],[How many hours of a day you work on Excel]])),"",1)</f>
        <v/>
      </c>
      <c r="P493" s="11" t="str">
        <f>IF(ISERROR(FIND("2",tblSalaries[[#This Row],[How many hours of a day you work on Excel]])),"",2)</f>
        <v/>
      </c>
      <c r="Q493" s="10" t="str">
        <f>IF(ISERROR(FIND("3",tblSalaries[[#This Row],[How many hours of a day you work on Excel]])),"",3)</f>
        <v/>
      </c>
      <c r="R493" s="10" t="str">
        <f>IF(ISERROR(FIND("4",tblSalaries[[#This Row],[How many hours of a day you work on Excel]])),"",4)</f>
        <v/>
      </c>
      <c r="S493" s="10" t="str">
        <f>IF(ISERROR(FIND("5",tblSalaries[[#This Row],[How many hours of a day you work on Excel]])),"",5)</f>
        <v/>
      </c>
      <c r="T493" s="10" t="str">
        <f>IF(ISERROR(FIND("6",tblSalaries[[#This Row],[How many hours of a day you work on Excel]])),"",6)</f>
        <v/>
      </c>
      <c r="U493" s="11" t="str">
        <f>IF(ISERROR(FIND("7",tblSalaries[[#This Row],[How many hours of a day you work on Excel]])),"",7)</f>
        <v/>
      </c>
      <c r="V493" s="11">
        <f>IF(ISERROR(FIND("8",tblSalaries[[#This Row],[How many hours of a day you work on Excel]])),"",8)</f>
        <v>8</v>
      </c>
      <c r="W493" s="11">
        <f>IF(MAX(tblSalaries[[#This Row],[1 hour]:[8 hours]])=0,#N/A,MAX(tblSalaries[[#This Row],[1 hour]:[8 hours]]))</f>
        <v>8</v>
      </c>
      <c r="X493" s="11">
        <f>IF(ISERROR(tblSalaries[[#This Row],[max h]]),1,tblSalaries[[#This Row],[Salary in USD]]/tblSalaries[[#This Row],[max h]]/260)</f>
        <v>40.384615384615387</v>
      </c>
      <c r="Y493" s="11">
        <f>IF(tblSalaries[[#This Row],[Years of Experience]]="",0,"0")</f>
        <v>0</v>
      </c>
      <c r="Z49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3" s="11">
        <f>IF(tblSalaries[[#This Row],[Salary in USD]]&lt;1000,1,0)</f>
        <v>0</v>
      </c>
      <c r="AB493" s="11">
        <f>IF(AND(tblSalaries[[#This Row],[Salary in USD]]&gt;1000,tblSalaries[[#This Row],[Salary in USD]]&lt;2000),1,0)</f>
        <v>0</v>
      </c>
    </row>
    <row r="494" spans="2:28" ht="15" customHeight="1">
      <c r="B494" t="s">
        <v>2497</v>
      </c>
      <c r="C494" s="1">
        <v>41055.16138888889</v>
      </c>
      <c r="D494" s="4">
        <v>33000</v>
      </c>
      <c r="E494">
        <v>33000</v>
      </c>
      <c r="F494" t="s">
        <v>69</v>
      </c>
      <c r="G494">
        <f>tblSalaries[[#This Row],[clean Salary (in local currency)]]*VLOOKUP(tblSalaries[[#This Row],[Currency]],tblXrate[],2,FALSE)</f>
        <v>52013.882978220376</v>
      </c>
      <c r="H494" t="s">
        <v>599</v>
      </c>
      <c r="I494" t="s">
        <v>52</v>
      </c>
      <c r="J494" t="s">
        <v>71</v>
      </c>
      <c r="K494" t="str">
        <f>VLOOKUP(tblSalaries[[#This Row],[Where do you work]],tblCountries[[Actual]:[Mapping]],2,FALSE)</f>
        <v>UK</v>
      </c>
      <c r="L494" t="s">
        <v>9</v>
      </c>
      <c r="O494" s="10" t="str">
        <f>IF(ISERROR(FIND("1",tblSalaries[[#This Row],[How many hours of a day you work on Excel]])),"",1)</f>
        <v/>
      </c>
      <c r="P494" s="11" t="str">
        <f>IF(ISERROR(FIND("2",tblSalaries[[#This Row],[How many hours of a day you work on Excel]])),"",2)</f>
        <v/>
      </c>
      <c r="Q494" s="10" t="str">
        <f>IF(ISERROR(FIND("3",tblSalaries[[#This Row],[How many hours of a day you work on Excel]])),"",3)</f>
        <v/>
      </c>
      <c r="R494" s="10">
        <f>IF(ISERROR(FIND("4",tblSalaries[[#This Row],[How many hours of a day you work on Excel]])),"",4)</f>
        <v>4</v>
      </c>
      <c r="S494" s="10" t="str">
        <f>IF(ISERROR(FIND("5",tblSalaries[[#This Row],[How many hours of a day you work on Excel]])),"",5)</f>
        <v/>
      </c>
      <c r="T494" s="10">
        <f>IF(ISERROR(FIND("6",tblSalaries[[#This Row],[How many hours of a day you work on Excel]])),"",6)</f>
        <v>6</v>
      </c>
      <c r="U494" s="11" t="str">
        <f>IF(ISERROR(FIND("7",tblSalaries[[#This Row],[How many hours of a day you work on Excel]])),"",7)</f>
        <v/>
      </c>
      <c r="V494" s="11" t="str">
        <f>IF(ISERROR(FIND("8",tblSalaries[[#This Row],[How many hours of a day you work on Excel]])),"",8)</f>
        <v/>
      </c>
      <c r="W494" s="11">
        <f>IF(MAX(tblSalaries[[#This Row],[1 hour]:[8 hours]])=0,#N/A,MAX(tblSalaries[[#This Row],[1 hour]:[8 hours]]))</f>
        <v>6</v>
      </c>
      <c r="X494" s="11">
        <f>IF(ISERROR(tblSalaries[[#This Row],[max h]]),1,tblSalaries[[#This Row],[Salary in USD]]/tblSalaries[[#This Row],[max h]]/260)</f>
        <v>33.342232678346392</v>
      </c>
      <c r="Y494" s="11">
        <f>IF(tblSalaries[[#This Row],[Years of Experience]]="",0,"0")</f>
        <v>0</v>
      </c>
      <c r="Z49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4" s="11">
        <f>IF(tblSalaries[[#This Row],[Salary in USD]]&lt;1000,1,0)</f>
        <v>0</v>
      </c>
      <c r="AB494" s="11">
        <f>IF(AND(tblSalaries[[#This Row],[Salary in USD]]&gt;1000,tblSalaries[[#This Row],[Salary in USD]]&lt;2000),1,0)</f>
        <v>0</v>
      </c>
    </row>
    <row r="495" spans="2:28" ht="15" customHeight="1">
      <c r="B495" t="s">
        <v>2498</v>
      </c>
      <c r="C495" s="1">
        <v>41055.162141203706</v>
      </c>
      <c r="D495" s="4" t="s">
        <v>600</v>
      </c>
      <c r="E495">
        <v>720000</v>
      </c>
      <c r="F495" t="s">
        <v>40</v>
      </c>
      <c r="G495">
        <f>tblSalaries[[#This Row],[clean Salary (in local currency)]]*VLOOKUP(tblSalaries[[#This Row],[Currency]],tblXrate[],2,FALSE)</f>
        <v>12821.700014958649</v>
      </c>
      <c r="H495" t="s">
        <v>601</v>
      </c>
      <c r="I495" t="s">
        <v>52</v>
      </c>
      <c r="J495" t="s">
        <v>8</v>
      </c>
      <c r="K495" t="str">
        <f>VLOOKUP(tblSalaries[[#This Row],[Where do you work]],tblCountries[[Actual]:[Mapping]],2,FALSE)</f>
        <v>India</v>
      </c>
      <c r="L495" t="s">
        <v>18</v>
      </c>
      <c r="O495" s="10" t="str">
        <f>IF(ISERROR(FIND("1",tblSalaries[[#This Row],[How many hours of a day you work on Excel]])),"",1)</f>
        <v/>
      </c>
      <c r="P495" s="11">
        <f>IF(ISERROR(FIND("2",tblSalaries[[#This Row],[How many hours of a day you work on Excel]])),"",2)</f>
        <v>2</v>
      </c>
      <c r="Q495" s="10">
        <f>IF(ISERROR(FIND("3",tblSalaries[[#This Row],[How many hours of a day you work on Excel]])),"",3)</f>
        <v>3</v>
      </c>
      <c r="R495" s="10" t="str">
        <f>IF(ISERROR(FIND("4",tblSalaries[[#This Row],[How many hours of a day you work on Excel]])),"",4)</f>
        <v/>
      </c>
      <c r="S495" s="10" t="str">
        <f>IF(ISERROR(FIND("5",tblSalaries[[#This Row],[How many hours of a day you work on Excel]])),"",5)</f>
        <v/>
      </c>
      <c r="T495" s="10" t="str">
        <f>IF(ISERROR(FIND("6",tblSalaries[[#This Row],[How many hours of a day you work on Excel]])),"",6)</f>
        <v/>
      </c>
      <c r="U495" s="11" t="str">
        <f>IF(ISERROR(FIND("7",tblSalaries[[#This Row],[How many hours of a day you work on Excel]])),"",7)</f>
        <v/>
      </c>
      <c r="V495" s="11" t="str">
        <f>IF(ISERROR(FIND("8",tblSalaries[[#This Row],[How many hours of a day you work on Excel]])),"",8)</f>
        <v/>
      </c>
      <c r="W495" s="11">
        <f>IF(MAX(tblSalaries[[#This Row],[1 hour]:[8 hours]])=0,#N/A,MAX(tblSalaries[[#This Row],[1 hour]:[8 hours]]))</f>
        <v>3</v>
      </c>
      <c r="X495" s="11">
        <f>IF(ISERROR(tblSalaries[[#This Row],[max h]]),1,tblSalaries[[#This Row],[Salary in USD]]/tblSalaries[[#This Row],[max h]]/260)</f>
        <v>16.438076942254678</v>
      </c>
      <c r="Y495" s="11">
        <f>IF(tblSalaries[[#This Row],[Years of Experience]]="",0,"0")</f>
        <v>0</v>
      </c>
      <c r="Z49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5" s="11">
        <f>IF(tblSalaries[[#This Row],[Salary in USD]]&lt;1000,1,0)</f>
        <v>0</v>
      </c>
      <c r="AB495" s="11">
        <f>IF(AND(tblSalaries[[#This Row],[Salary in USD]]&gt;1000,tblSalaries[[#This Row],[Salary in USD]]&lt;2000),1,0)</f>
        <v>0</v>
      </c>
    </row>
    <row r="496" spans="2:28" ht="15" customHeight="1">
      <c r="B496" t="s">
        <v>2499</v>
      </c>
      <c r="C496" s="1">
        <v>41055.166909722226</v>
      </c>
      <c r="D496" s="4">
        <v>68500</v>
      </c>
      <c r="E496">
        <v>68500</v>
      </c>
      <c r="F496" t="s">
        <v>86</v>
      </c>
      <c r="G496">
        <f>tblSalaries[[#This Row],[clean Salary (in local currency)]]*VLOOKUP(tblSalaries[[#This Row],[Currency]],tblXrate[],2,FALSE)</f>
        <v>67360.264327577388</v>
      </c>
      <c r="H496" t="s">
        <v>14</v>
      </c>
      <c r="I496" t="s">
        <v>20</v>
      </c>
      <c r="J496" t="s">
        <v>88</v>
      </c>
      <c r="K496" t="str">
        <f>VLOOKUP(tblSalaries[[#This Row],[Where do you work]],tblCountries[[Actual]:[Mapping]],2,FALSE)</f>
        <v>Canada</v>
      </c>
      <c r="L496" t="s">
        <v>9</v>
      </c>
      <c r="O496" s="10" t="str">
        <f>IF(ISERROR(FIND("1",tblSalaries[[#This Row],[How many hours of a day you work on Excel]])),"",1)</f>
        <v/>
      </c>
      <c r="P496" s="11" t="str">
        <f>IF(ISERROR(FIND("2",tblSalaries[[#This Row],[How many hours of a day you work on Excel]])),"",2)</f>
        <v/>
      </c>
      <c r="Q496" s="10" t="str">
        <f>IF(ISERROR(FIND("3",tblSalaries[[#This Row],[How many hours of a day you work on Excel]])),"",3)</f>
        <v/>
      </c>
      <c r="R496" s="10">
        <f>IF(ISERROR(FIND("4",tblSalaries[[#This Row],[How many hours of a day you work on Excel]])),"",4)</f>
        <v>4</v>
      </c>
      <c r="S496" s="10" t="str">
        <f>IF(ISERROR(FIND("5",tblSalaries[[#This Row],[How many hours of a day you work on Excel]])),"",5)</f>
        <v/>
      </c>
      <c r="T496" s="10">
        <f>IF(ISERROR(FIND("6",tblSalaries[[#This Row],[How many hours of a day you work on Excel]])),"",6)</f>
        <v>6</v>
      </c>
      <c r="U496" s="11" t="str">
        <f>IF(ISERROR(FIND("7",tblSalaries[[#This Row],[How many hours of a day you work on Excel]])),"",7)</f>
        <v/>
      </c>
      <c r="V496" s="11" t="str">
        <f>IF(ISERROR(FIND("8",tblSalaries[[#This Row],[How many hours of a day you work on Excel]])),"",8)</f>
        <v/>
      </c>
      <c r="W496" s="11">
        <f>IF(MAX(tblSalaries[[#This Row],[1 hour]:[8 hours]])=0,#N/A,MAX(tblSalaries[[#This Row],[1 hour]:[8 hours]]))</f>
        <v>6</v>
      </c>
      <c r="X496" s="11">
        <f>IF(ISERROR(tblSalaries[[#This Row],[max h]]),1,tblSalaries[[#This Row],[Salary in USD]]/tblSalaries[[#This Row],[max h]]/260)</f>
        <v>43.179656620241914</v>
      </c>
      <c r="Y496" s="11">
        <f>IF(tblSalaries[[#This Row],[Years of Experience]]="",0,"0")</f>
        <v>0</v>
      </c>
      <c r="Z49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6" s="11">
        <f>IF(tblSalaries[[#This Row],[Salary in USD]]&lt;1000,1,0)</f>
        <v>0</v>
      </c>
      <c r="AB496" s="11">
        <f>IF(AND(tblSalaries[[#This Row],[Salary in USD]]&gt;1000,tblSalaries[[#This Row],[Salary in USD]]&lt;2000),1,0)</f>
        <v>0</v>
      </c>
    </row>
    <row r="497" spans="2:28" ht="15" customHeight="1">
      <c r="B497" t="s">
        <v>2500</v>
      </c>
      <c r="C497" s="1">
        <v>41055.167881944442</v>
      </c>
      <c r="D497" s="4" t="s">
        <v>602</v>
      </c>
      <c r="E497">
        <v>23000</v>
      </c>
      <c r="F497" t="s">
        <v>6</v>
      </c>
      <c r="G497">
        <f>tblSalaries[[#This Row],[clean Salary (in local currency)]]*VLOOKUP(tblSalaries[[#This Row],[Currency]],tblXrate[],2,FALSE)</f>
        <v>23000</v>
      </c>
      <c r="H497" t="s">
        <v>603</v>
      </c>
      <c r="I497" t="s">
        <v>52</v>
      </c>
      <c r="J497" t="s">
        <v>38</v>
      </c>
      <c r="K497" t="str">
        <f>VLOOKUP(tblSalaries[[#This Row],[Where do you work]],tblCountries[[Actual]:[Mapping]],2,FALSE)</f>
        <v>Hungary</v>
      </c>
      <c r="L497" t="s">
        <v>9</v>
      </c>
      <c r="O497" s="10" t="str">
        <f>IF(ISERROR(FIND("1",tblSalaries[[#This Row],[How many hours of a day you work on Excel]])),"",1)</f>
        <v/>
      </c>
      <c r="P497" s="11" t="str">
        <f>IF(ISERROR(FIND("2",tblSalaries[[#This Row],[How many hours of a day you work on Excel]])),"",2)</f>
        <v/>
      </c>
      <c r="Q497" s="10" t="str">
        <f>IF(ISERROR(FIND("3",tblSalaries[[#This Row],[How many hours of a day you work on Excel]])),"",3)</f>
        <v/>
      </c>
      <c r="R497" s="10">
        <f>IF(ISERROR(FIND("4",tblSalaries[[#This Row],[How many hours of a day you work on Excel]])),"",4)</f>
        <v>4</v>
      </c>
      <c r="S497" s="10" t="str">
        <f>IF(ISERROR(FIND("5",tblSalaries[[#This Row],[How many hours of a day you work on Excel]])),"",5)</f>
        <v/>
      </c>
      <c r="T497" s="10">
        <f>IF(ISERROR(FIND("6",tblSalaries[[#This Row],[How many hours of a day you work on Excel]])),"",6)</f>
        <v>6</v>
      </c>
      <c r="U497" s="11" t="str">
        <f>IF(ISERROR(FIND("7",tblSalaries[[#This Row],[How many hours of a day you work on Excel]])),"",7)</f>
        <v/>
      </c>
      <c r="V497" s="11" t="str">
        <f>IF(ISERROR(FIND("8",tblSalaries[[#This Row],[How many hours of a day you work on Excel]])),"",8)</f>
        <v/>
      </c>
      <c r="W497" s="11">
        <f>IF(MAX(tblSalaries[[#This Row],[1 hour]:[8 hours]])=0,#N/A,MAX(tblSalaries[[#This Row],[1 hour]:[8 hours]]))</f>
        <v>6</v>
      </c>
      <c r="X497" s="11">
        <f>IF(ISERROR(tblSalaries[[#This Row],[max h]]),1,tblSalaries[[#This Row],[Salary in USD]]/tblSalaries[[#This Row],[max h]]/260)</f>
        <v>14.743589743589745</v>
      </c>
      <c r="Y497" s="11">
        <f>IF(tblSalaries[[#This Row],[Years of Experience]]="",0,"0")</f>
        <v>0</v>
      </c>
      <c r="Z49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7" s="11">
        <f>IF(tblSalaries[[#This Row],[Salary in USD]]&lt;1000,1,0)</f>
        <v>0</v>
      </c>
      <c r="AB497" s="11">
        <f>IF(AND(tblSalaries[[#This Row],[Salary in USD]]&gt;1000,tblSalaries[[#This Row],[Salary in USD]]&lt;2000),1,0)</f>
        <v>0</v>
      </c>
    </row>
    <row r="498" spans="2:28" ht="15" customHeight="1">
      <c r="B498" t="s">
        <v>2501</v>
      </c>
      <c r="C498" s="1">
        <v>41055.168043981481</v>
      </c>
      <c r="D498" s="4">
        <v>58000</v>
      </c>
      <c r="E498">
        <v>58000</v>
      </c>
      <c r="F498" t="s">
        <v>69</v>
      </c>
      <c r="G498">
        <f>tblSalaries[[#This Row],[clean Salary (in local currency)]]*VLOOKUP(tblSalaries[[#This Row],[Currency]],tblXrate[],2,FALSE)</f>
        <v>91418.339779902482</v>
      </c>
      <c r="H498" t="s">
        <v>604</v>
      </c>
      <c r="I498" t="s">
        <v>52</v>
      </c>
      <c r="J498" t="s">
        <v>71</v>
      </c>
      <c r="K498" t="str">
        <f>VLOOKUP(tblSalaries[[#This Row],[Where do you work]],tblCountries[[Actual]:[Mapping]],2,FALSE)</f>
        <v>UK</v>
      </c>
      <c r="L498" t="s">
        <v>13</v>
      </c>
      <c r="O498" s="10" t="str">
        <f>IF(ISERROR(FIND("1",tblSalaries[[#This Row],[How many hours of a day you work on Excel]])),"",1)</f>
        <v/>
      </c>
      <c r="P498" s="11" t="str">
        <f>IF(ISERROR(FIND("2",tblSalaries[[#This Row],[How many hours of a day you work on Excel]])),"",2)</f>
        <v/>
      </c>
      <c r="Q498" s="10" t="str">
        <f>IF(ISERROR(FIND("3",tblSalaries[[#This Row],[How many hours of a day you work on Excel]])),"",3)</f>
        <v/>
      </c>
      <c r="R498" s="10" t="str">
        <f>IF(ISERROR(FIND("4",tblSalaries[[#This Row],[How many hours of a day you work on Excel]])),"",4)</f>
        <v/>
      </c>
      <c r="S498" s="10" t="str">
        <f>IF(ISERROR(FIND("5",tblSalaries[[#This Row],[How many hours of a day you work on Excel]])),"",5)</f>
        <v/>
      </c>
      <c r="T498" s="10" t="str">
        <f>IF(ISERROR(FIND("6",tblSalaries[[#This Row],[How many hours of a day you work on Excel]])),"",6)</f>
        <v/>
      </c>
      <c r="U498" s="11" t="str">
        <f>IF(ISERROR(FIND("7",tblSalaries[[#This Row],[How many hours of a day you work on Excel]])),"",7)</f>
        <v/>
      </c>
      <c r="V498" s="11">
        <f>IF(ISERROR(FIND("8",tblSalaries[[#This Row],[How many hours of a day you work on Excel]])),"",8)</f>
        <v>8</v>
      </c>
      <c r="W498" s="11">
        <f>IF(MAX(tblSalaries[[#This Row],[1 hour]:[8 hours]])=0,#N/A,MAX(tblSalaries[[#This Row],[1 hour]:[8 hours]]))</f>
        <v>8</v>
      </c>
      <c r="X498" s="11">
        <f>IF(ISERROR(tblSalaries[[#This Row],[max h]]),1,tblSalaries[[#This Row],[Salary in USD]]/tblSalaries[[#This Row],[max h]]/260)</f>
        <v>43.951124894183884</v>
      </c>
      <c r="Y498" s="11">
        <f>IF(tblSalaries[[#This Row],[Years of Experience]]="",0,"0")</f>
        <v>0</v>
      </c>
      <c r="Z49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8" s="11">
        <f>IF(tblSalaries[[#This Row],[Salary in USD]]&lt;1000,1,0)</f>
        <v>0</v>
      </c>
      <c r="AB498" s="11">
        <f>IF(AND(tblSalaries[[#This Row],[Salary in USD]]&gt;1000,tblSalaries[[#This Row],[Salary in USD]]&lt;2000),1,0)</f>
        <v>0</v>
      </c>
    </row>
    <row r="499" spans="2:28" ht="15" customHeight="1">
      <c r="B499" t="s">
        <v>2502</v>
      </c>
      <c r="C499" s="1">
        <v>41055.169131944444</v>
      </c>
      <c r="D499" s="4">
        <v>77000</v>
      </c>
      <c r="E499">
        <v>77000</v>
      </c>
      <c r="F499" t="s">
        <v>6</v>
      </c>
      <c r="G499">
        <f>tblSalaries[[#This Row],[clean Salary (in local currency)]]*VLOOKUP(tblSalaries[[#This Row],[Currency]],tblXrate[],2,FALSE)</f>
        <v>77000</v>
      </c>
      <c r="H499" t="s">
        <v>424</v>
      </c>
      <c r="I499" t="s">
        <v>20</v>
      </c>
      <c r="J499" t="s">
        <v>15</v>
      </c>
      <c r="K499" t="str">
        <f>VLOOKUP(tblSalaries[[#This Row],[Where do you work]],tblCountries[[Actual]:[Mapping]],2,FALSE)</f>
        <v>USA</v>
      </c>
      <c r="L499" t="s">
        <v>13</v>
      </c>
      <c r="O499" s="10" t="str">
        <f>IF(ISERROR(FIND("1",tblSalaries[[#This Row],[How many hours of a day you work on Excel]])),"",1)</f>
        <v/>
      </c>
      <c r="P499" s="11" t="str">
        <f>IF(ISERROR(FIND("2",tblSalaries[[#This Row],[How many hours of a day you work on Excel]])),"",2)</f>
        <v/>
      </c>
      <c r="Q499" s="10" t="str">
        <f>IF(ISERROR(FIND("3",tblSalaries[[#This Row],[How many hours of a day you work on Excel]])),"",3)</f>
        <v/>
      </c>
      <c r="R499" s="10" t="str">
        <f>IF(ISERROR(FIND("4",tblSalaries[[#This Row],[How many hours of a day you work on Excel]])),"",4)</f>
        <v/>
      </c>
      <c r="S499" s="10" t="str">
        <f>IF(ISERROR(FIND("5",tblSalaries[[#This Row],[How many hours of a day you work on Excel]])),"",5)</f>
        <v/>
      </c>
      <c r="T499" s="10" t="str">
        <f>IF(ISERROR(FIND("6",tblSalaries[[#This Row],[How many hours of a day you work on Excel]])),"",6)</f>
        <v/>
      </c>
      <c r="U499" s="11" t="str">
        <f>IF(ISERROR(FIND("7",tblSalaries[[#This Row],[How many hours of a day you work on Excel]])),"",7)</f>
        <v/>
      </c>
      <c r="V499" s="11">
        <f>IF(ISERROR(FIND("8",tblSalaries[[#This Row],[How many hours of a day you work on Excel]])),"",8)</f>
        <v>8</v>
      </c>
      <c r="W499" s="11">
        <f>IF(MAX(tblSalaries[[#This Row],[1 hour]:[8 hours]])=0,#N/A,MAX(tblSalaries[[#This Row],[1 hour]:[8 hours]]))</f>
        <v>8</v>
      </c>
      <c r="X499" s="11">
        <f>IF(ISERROR(tblSalaries[[#This Row],[max h]]),1,tblSalaries[[#This Row],[Salary in USD]]/tblSalaries[[#This Row],[max h]]/260)</f>
        <v>37.019230769230766</v>
      </c>
      <c r="Y499" s="11">
        <f>IF(tblSalaries[[#This Row],[Years of Experience]]="",0,"0")</f>
        <v>0</v>
      </c>
      <c r="Z49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499" s="11">
        <f>IF(tblSalaries[[#This Row],[Salary in USD]]&lt;1000,1,0)</f>
        <v>0</v>
      </c>
      <c r="AB499" s="11">
        <f>IF(AND(tblSalaries[[#This Row],[Salary in USD]]&gt;1000,tblSalaries[[#This Row],[Salary in USD]]&lt;2000),1,0)</f>
        <v>0</v>
      </c>
    </row>
    <row r="500" spans="2:28" ht="15" customHeight="1">
      <c r="B500" t="s">
        <v>2503</v>
      </c>
      <c r="C500" s="1">
        <v>41055.170231481483</v>
      </c>
      <c r="D500" s="4">
        <v>100000</v>
      </c>
      <c r="E500">
        <v>100000</v>
      </c>
      <c r="F500" t="s">
        <v>6</v>
      </c>
      <c r="G500">
        <f>tblSalaries[[#This Row],[clean Salary (in local currency)]]*VLOOKUP(tblSalaries[[#This Row],[Currency]],tblXrate[],2,FALSE)</f>
        <v>100000</v>
      </c>
      <c r="H500" t="s">
        <v>20</v>
      </c>
      <c r="I500" t="s">
        <v>20</v>
      </c>
      <c r="J500" t="s">
        <v>15</v>
      </c>
      <c r="K500" t="str">
        <f>VLOOKUP(tblSalaries[[#This Row],[Where do you work]],tblCountries[[Actual]:[Mapping]],2,FALSE)</f>
        <v>USA</v>
      </c>
      <c r="L500" t="s">
        <v>9</v>
      </c>
      <c r="O500" s="10" t="str">
        <f>IF(ISERROR(FIND("1",tblSalaries[[#This Row],[How many hours of a day you work on Excel]])),"",1)</f>
        <v/>
      </c>
      <c r="P500" s="11" t="str">
        <f>IF(ISERROR(FIND("2",tblSalaries[[#This Row],[How many hours of a day you work on Excel]])),"",2)</f>
        <v/>
      </c>
      <c r="Q500" s="10" t="str">
        <f>IF(ISERROR(FIND("3",tblSalaries[[#This Row],[How many hours of a day you work on Excel]])),"",3)</f>
        <v/>
      </c>
      <c r="R500" s="10">
        <f>IF(ISERROR(FIND("4",tblSalaries[[#This Row],[How many hours of a day you work on Excel]])),"",4)</f>
        <v>4</v>
      </c>
      <c r="S500" s="10" t="str">
        <f>IF(ISERROR(FIND("5",tblSalaries[[#This Row],[How many hours of a day you work on Excel]])),"",5)</f>
        <v/>
      </c>
      <c r="T500" s="10">
        <f>IF(ISERROR(FIND("6",tblSalaries[[#This Row],[How many hours of a day you work on Excel]])),"",6)</f>
        <v>6</v>
      </c>
      <c r="U500" s="11" t="str">
        <f>IF(ISERROR(FIND("7",tblSalaries[[#This Row],[How many hours of a day you work on Excel]])),"",7)</f>
        <v/>
      </c>
      <c r="V500" s="11" t="str">
        <f>IF(ISERROR(FIND("8",tblSalaries[[#This Row],[How many hours of a day you work on Excel]])),"",8)</f>
        <v/>
      </c>
      <c r="W500" s="11">
        <f>IF(MAX(tblSalaries[[#This Row],[1 hour]:[8 hours]])=0,#N/A,MAX(tblSalaries[[#This Row],[1 hour]:[8 hours]]))</f>
        <v>6</v>
      </c>
      <c r="X500" s="11">
        <f>IF(ISERROR(tblSalaries[[#This Row],[max h]]),1,tblSalaries[[#This Row],[Salary in USD]]/tblSalaries[[#This Row],[max h]]/260)</f>
        <v>64.102564102564102</v>
      </c>
      <c r="Y500" s="11">
        <f>IF(tblSalaries[[#This Row],[Years of Experience]]="",0,"0")</f>
        <v>0</v>
      </c>
      <c r="Z50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0" s="11">
        <f>IF(tblSalaries[[#This Row],[Salary in USD]]&lt;1000,1,0)</f>
        <v>0</v>
      </c>
      <c r="AB500" s="11">
        <f>IF(AND(tblSalaries[[#This Row],[Salary in USD]]&gt;1000,tblSalaries[[#This Row],[Salary in USD]]&lt;2000),1,0)</f>
        <v>0</v>
      </c>
    </row>
    <row r="501" spans="2:28" ht="15" customHeight="1">
      <c r="B501" t="s">
        <v>2504</v>
      </c>
      <c r="C501" s="1">
        <v>41055.174224537041</v>
      </c>
      <c r="D501" s="4">
        <v>55500</v>
      </c>
      <c r="E501">
        <v>55500</v>
      </c>
      <c r="F501" t="s">
        <v>6</v>
      </c>
      <c r="G501">
        <f>tblSalaries[[#This Row],[clean Salary (in local currency)]]*VLOOKUP(tblSalaries[[#This Row],[Currency]],tblXrate[],2,FALSE)</f>
        <v>55500</v>
      </c>
      <c r="H501" t="s">
        <v>605</v>
      </c>
      <c r="I501" t="s">
        <v>488</v>
      </c>
      <c r="J501" t="s">
        <v>179</v>
      </c>
      <c r="K501" t="str">
        <f>VLOOKUP(tblSalaries[[#This Row],[Where do you work]],tblCountries[[Actual]:[Mapping]],2,FALSE)</f>
        <v>UAE</v>
      </c>
      <c r="L501" t="s">
        <v>9</v>
      </c>
      <c r="O501" s="10" t="str">
        <f>IF(ISERROR(FIND("1",tblSalaries[[#This Row],[How many hours of a day you work on Excel]])),"",1)</f>
        <v/>
      </c>
      <c r="P501" s="11" t="str">
        <f>IF(ISERROR(FIND("2",tblSalaries[[#This Row],[How many hours of a day you work on Excel]])),"",2)</f>
        <v/>
      </c>
      <c r="Q501" s="10" t="str">
        <f>IF(ISERROR(FIND("3",tblSalaries[[#This Row],[How many hours of a day you work on Excel]])),"",3)</f>
        <v/>
      </c>
      <c r="R501" s="10">
        <f>IF(ISERROR(FIND("4",tblSalaries[[#This Row],[How many hours of a day you work on Excel]])),"",4)</f>
        <v>4</v>
      </c>
      <c r="S501" s="10" t="str">
        <f>IF(ISERROR(FIND("5",tblSalaries[[#This Row],[How many hours of a day you work on Excel]])),"",5)</f>
        <v/>
      </c>
      <c r="T501" s="10">
        <f>IF(ISERROR(FIND("6",tblSalaries[[#This Row],[How many hours of a day you work on Excel]])),"",6)</f>
        <v>6</v>
      </c>
      <c r="U501" s="11" t="str">
        <f>IF(ISERROR(FIND("7",tblSalaries[[#This Row],[How many hours of a day you work on Excel]])),"",7)</f>
        <v/>
      </c>
      <c r="V501" s="11" t="str">
        <f>IF(ISERROR(FIND("8",tblSalaries[[#This Row],[How many hours of a day you work on Excel]])),"",8)</f>
        <v/>
      </c>
      <c r="W501" s="11">
        <f>IF(MAX(tblSalaries[[#This Row],[1 hour]:[8 hours]])=0,#N/A,MAX(tblSalaries[[#This Row],[1 hour]:[8 hours]]))</f>
        <v>6</v>
      </c>
      <c r="X501" s="11">
        <f>IF(ISERROR(tblSalaries[[#This Row],[max h]]),1,tblSalaries[[#This Row],[Salary in USD]]/tblSalaries[[#This Row],[max h]]/260)</f>
        <v>35.57692307692308</v>
      </c>
      <c r="Y501" s="11">
        <f>IF(tblSalaries[[#This Row],[Years of Experience]]="",0,"0")</f>
        <v>0</v>
      </c>
      <c r="Z50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1" s="11">
        <f>IF(tblSalaries[[#This Row],[Salary in USD]]&lt;1000,1,0)</f>
        <v>0</v>
      </c>
      <c r="AB501" s="11">
        <f>IF(AND(tblSalaries[[#This Row],[Salary in USD]]&gt;1000,tblSalaries[[#This Row],[Salary in USD]]&lt;2000),1,0)</f>
        <v>0</v>
      </c>
    </row>
    <row r="502" spans="2:28" ht="15" customHeight="1">
      <c r="B502" t="s">
        <v>2505</v>
      </c>
      <c r="C502" s="1">
        <v>41055.175185185188</v>
      </c>
      <c r="D502" s="4" t="s">
        <v>606</v>
      </c>
      <c r="E502">
        <v>15000</v>
      </c>
      <c r="F502" t="s">
        <v>22</v>
      </c>
      <c r="G502">
        <f>tblSalaries[[#This Row],[clean Salary (in local currency)]]*VLOOKUP(tblSalaries[[#This Row],[Currency]],tblXrate[],2,FALSE)</f>
        <v>19055.991584874118</v>
      </c>
      <c r="H502" t="s">
        <v>607</v>
      </c>
      <c r="I502" t="s">
        <v>20</v>
      </c>
      <c r="J502" t="s">
        <v>608</v>
      </c>
      <c r="K502" t="str">
        <f>VLOOKUP(tblSalaries[[#This Row],[Where do you work]],tblCountries[[Actual]:[Mapping]],2,FALSE)</f>
        <v>Spain</v>
      </c>
      <c r="L502" t="s">
        <v>13</v>
      </c>
      <c r="O502" s="10" t="str">
        <f>IF(ISERROR(FIND("1",tblSalaries[[#This Row],[How many hours of a day you work on Excel]])),"",1)</f>
        <v/>
      </c>
      <c r="P502" s="11" t="str">
        <f>IF(ISERROR(FIND("2",tblSalaries[[#This Row],[How many hours of a day you work on Excel]])),"",2)</f>
        <v/>
      </c>
      <c r="Q502" s="10" t="str">
        <f>IF(ISERROR(FIND("3",tblSalaries[[#This Row],[How many hours of a day you work on Excel]])),"",3)</f>
        <v/>
      </c>
      <c r="R502" s="10" t="str">
        <f>IF(ISERROR(FIND("4",tblSalaries[[#This Row],[How many hours of a day you work on Excel]])),"",4)</f>
        <v/>
      </c>
      <c r="S502" s="10" t="str">
        <f>IF(ISERROR(FIND("5",tblSalaries[[#This Row],[How many hours of a day you work on Excel]])),"",5)</f>
        <v/>
      </c>
      <c r="T502" s="10" t="str">
        <f>IF(ISERROR(FIND("6",tblSalaries[[#This Row],[How many hours of a day you work on Excel]])),"",6)</f>
        <v/>
      </c>
      <c r="U502" s="11" t="str">
        <f>IF(ISERROR(FIND("7",tblSalaries[[#This Row],[How many hours of a day you work on Excel]])),"",7)</f>
        <v/>
      </c>
      <c r="V502" s="11">
        <f>IF(ISERROR(FIND("8",tblSalaries[[#This Row],[How many hours of a day you work on Excel]])),"",8)</f>
        <v>8</v>
      </c>
      <c r="W502" s="11">
        <f>IF(MAX(tblSalaries[[#This Row],[1 hour]:[8 hours]])=0,#N/A,MAX(tblSalaries[[#This Row],[1 hour]:[8 hours]]))</f>
        <v>8</v>
      </c>
      <c r="X502" s="11">
        <f>IF(ISERROR(tblSalaries[[#This Row],[max h]]),1,tblSalaries[[#This Row],[Salary in USD]]/tblSalaries[[#This Row],[max h]]/260)</f>
        <v>9.1615344158048639</v>
      </c>
      <c r="Y502" s="11">
        <f>IF(tblSalaries[[#This Row],[Years of Experience]]="",0,"0")</f>
        <v>0</v>
      </c>
      <c r="Z50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2" s="11">
        <f>IF(tblSalaries[[#This Row],[Salary in USD]]&lt;1000,1,0)</f>
        <v>0</v>
      </c>
      <c r="AB502" s="11">
        <f>IF(AND(tblSalaries[[#This Row],[Salary in USD]]&gt;1000,tblSalaries[[#This Row],[Salary in USD]]&lt;2000),1,0)</f>
        <v>0</v>
      </c>
    </row>
    <row r="503" spans="2:28" ht="15" customHeight="1">
      <c r="B503" t="s">
        <v>2506</v>
      </c>
      <c r="C503" s="1">
        <v>41055.176319444443</v>
      </c>
      <c r="D503" s="4" t="s">
        <v>609</v>
      </c>
      <c r="E503">
        <v>600000</v>
      </c>
      <c r="F503" t="s">
        <v>40</v>
      </c>
      <c r="G503">
        <f>tblSalaries[[#This Row],[clean Salary (in local currency)]]*VLOOKUP(tblSalaries[[#This Row],[Currency]],tblXrate[],2,FALSE)</f>
        <v>10684.750012465542</v>
      </c>
      <c r="H503" t="s">
        <v>610</v>
      </c>
      <c r="I503" t="s">
        <v>52</v>
      </c>
      <c r="J503" t="s">
        <v>8</v>
      </c>
      <c r="K503" t="str">
        <f>VLOOKUP(tblSalaries[[#This Row],[Where do you work]],tblCountries[[Actual]:[Mapping]],2,FALSE)</f>
        <v>India</v>
      </c>
      <c r="L503" t="s">
        <v>9</v>
      </c>
      <c r="O503" s="10" t="str">
        <f>IF(ISERROR(FIND("1",tblSalaries[[#This Row],[How many hours of a day you work on Excel]])),"",1)</f>
        <v/>
      </c>
      <c r="P503" s="11" t="str">
        <f>IF(ISERROR(FIND("2",tblSalaries[[#This Row],[How many hours of a day you work on Excel]])),"",2)</f>
        <v/>
      </c>
      <c r="Q503" s="10" t="str">
        <f>IF(ISERROR(FIND("3",tblSalaries[[#This Row],[How many hours of a day you work on Excel]])),"",3)</f>
        <v/>
      </c>
      <c r="R503" s="10">
        <f>IF(ISERROR(FIND("4",tblSalaries[[#This Row],[How many hours of a day you work on Excel]])),"",4)</f>
        <v>4</v>
      </c>
      <c r="S503" s="10" t="str">
        <f>IF(ISERROR(FIND("5",tblSalaries[[#This Row],[How many hours of a day you work on Excel]])),"",5)</f>
        <v/>
      </c>
      <c r="T503" s="10">
        <f>IF(ISERROR(FIND("6",tblSalaries[[#This Row],[How many hours of a day you work on Excel]])),"",6)</f>
        <v>6</v>
      </c>
      <c r="U503" s="11" t="str">
        <f>IF(ISERROR(FIND("7",tblSalaries[[#This Row],[How many hours of a day you work on Excel]])),"",7)</f>
        <v/>
      </c>
      <c r="V503" s="11" t="str">
        <f>IF(ISERROR(FIND("8",tblSalaries[[#This Row],[How many hours of a day you work on Excel]])),"",8)</f>
        <v/>
      </c>
      <c r="W503" s="11">
        <f>IF(MAX(tblSalaries[[#This Row],[1 hour]:[8 hours]])=0,#N/A,MAX(tblSalaries[[#This Row],[1 hour]:[8 hours]]))</f>
        <v>6</v>
      </c>
      <c r="X503" s="11">
        <f>IF(ISERROR(tblSalaries[[#This Row],[max h]]),1,tblSalaries[[#This Row],[Salary in USD]]/tblSalaries[[#This Row],[max h]]/260)</f>
        <v>6.8491987259394493</v>
      </c>
      <c r="Y503" s="11">
        <f>IF(tblSalaries[[#This Row],[Years of Experience]]="",0,"0")</f>
        <v>0</v>
      </c>
      <c r="Z50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3" s="11">
        <f>IF(tblSalaries[[#This Row],[Salary in USD]]&lt;1000,1,0)</f>
        <v>0</v>
      </c>
      <c r="AB503" s="11">
        <f>IF(AND(tblSalaries[[#This Row],[Salary in USD]]&gt;1000,tblSalaries[[#This Row],[Salary in USD]]&lt;2000),1,0)</f>
        <v>0</v>
      </c>
    </row>
    <row r="504" spans="2:28" ht="15" customHeight="1">
      <c r="B504" t="s">
        <v>2507</v>
      </c>
      <c r="C504" s="1">
        <v>41055.176701388889</v>
      </c>
      <c r="D504" s="4">
        <v>8400</v>
      </c>
      <c r="E504">
        <v>8400</v>
      </c>
      <c r="F504" t="s">
        <v>6</v>
      </c>
      <c r="G504">
        <f>tblSalaries[[#This Row],[clean Salary (in local currency)]]*VLOOKUP(tblSalaries[[#This Row],[Currency]],tblXrate[],2,FALSE)</f>
        <v>8400</v>
      </c>
      <c r="H504" t="s">
        <v>52</v>
      </c>
      <c r="I504" t="s">
        <v>52</v>
      </c>
      <c r="J504" t="s">
        <v>8</v>
      </c>
      <c r="K504" t="str">
        <f>VLOOKUP(tblSalaries[[#This Row],[Where do you work]],tblCountries[[Actual]:[Mapping]],2,FALSE)</f>
        <v>India</v>
      </c>
      <c r="L504" t="s">
        <v>9</v>
      </c>
      <c r="O504" s="10" t="str">
        <f>IF(ISERROR(FIND("1",tblSalaries[[#This Row],[How many hours of a day you work on Excel]])),"",1)</f>
        <v/>
      </c>
      <c r="P504" s="11" t="str">
        <f>IF(ISERROR(FIND("2",tblSalaries[[#This Row],[How many hours of a day you work on Excel]])),"",2)</f>
        <v/>
      </c>
      <c r="Q504" s="10" t="str">
        <f>IF(ISERROR(FIND("3",tblSalaries[[#This Row],[How many hours of a day you work on Excel]])),"",3)</f>
        <v/>
      </c>
      <c r="R504" s="10">
        <f>IF(ISERROR(FIND("4",tblSalaries[[#This Row],[How many hours of a day you work on Excel]])),"",4)</f>
        <v>4</v>
      </c>
      <c r="S504" s="10" t="str">
        <f>IF(ISERROR(FIND("5",tblSalaries[[#This Row],[How many hours of a day you work on Excel]])),"",5)</f>
        <v/>
      </c>
      <c r="T504" s="10">
        <f>IF(ISERROR(FIND("6",tblSalaries[[#This Row],[How many hours of a day you work on Excel]])),"",6)</f>
        <v>6</v>
      </c>
      <c r="U504" s="11" t="str">
        <f>IF(ISERROR(FIND("7",tblSalaries[[#This Row],[How many hours of a day you work on Excel]])),"",7)</f>
        <v/>
      </c>
      <c r="V504" s="11" t="str">
        <f>IF(ISERROR(FIND("8",tblSalaries[[#This Row],[How many hours of a day you work on Excel]])),"",8)</f>
        <v/>
      </c>
      <c r="W504" s="11">
        <f>IF(MAX(tblSalaries[[#This Row],[1 hour]:[8 hours]])=0,#N/A,MAX(tblSalaries[[#This Row],[1 hour]:[8 hours]]))</f>
        <v>6</v>
      </c>
      <c r="X504" s="11">
        <f>IF(ISERROR(tblSalaries[[#This Row],[max h]]),1,tblSalaries[[#This Row],[Salary in USD]]/tblSalaries[[#This Row],[max h]]/260)</f>
        <v>5.384615384615385</v>
      </c>
      <c r="Y504" s="11">
        <f>IF(tblSalaries[[#This Row],[Years of Experience]]="",0,"0")</f>
        <v>0</v>
      </c>
      <c r="Z50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4" s="11">
        <f>IF(tblSalaries[[#This Row],[Salary in USD]]&lt;1000,1,0)</f>
        <v>0</v>
      </c>
      <c r="AB504" s="11">
        <f>IF(AND(tblSalaries[[#This Row],[Salary in USD]]&gt;1000,tblSalaries[[#This Row],[Salary in USD]]&lt;2000),1,0)</f>
        <v>0</v>
      </c>
    </row>
    <row r="505" spans="2:28" ht="15" customHeight="1">
      <c r="B505" t="s">
        <v>2508</v>
      </c>
      <c r="C505" s="1">
        <v>41055.17796296296</v>
      </c>
      <c r="D505" s="4" t="s">
        <v>611</v>
      </c>
      <c r="E505">
        <v>500000</v>
      </c>
      <c r="F505" t="s">
        <v>40</v>
      </c>
      <c r="G505">
        <f>tblSalaries[[#This Row],[clean Salary (in local currency)]]*VLOOKUP(tblSalaries[[#This Row],[Currency]],tblXrate[],2,FALSE)</f>
        <v>8903.9583437212841</v>
      </c>
      <c r="H505" t="s">
        <v>612</v>
      </c>
      <c r="I505" t="s">
        <v>52</v>
      </c>
      <c r="J505" t="s">
        <v>8</v>
      </c>
      <c r="K505" t="str">
        <f>VLOOKUP(tblSalaries[[#This Row],[Where do you work]],tblCountries[[Actual]:[Mapping]],2,FALSE)</f>
        <v>India</v>
      </c>
      <c r="L505" t="s">
        <v>18</v>
      </c>
      <c r="O505" s="10" t="str">
        <f>IF(ISERROR(FIND("1",tblSalaries[[#This Row],[How many hours of a day you work on Excel]])),"",1)</f>
        <v/>
      </c>
      <c r="P505" s="11">
        <f>IF(ISERROR(FIND("2",tblSalaries[[#This Row],[How many hours of a day you work on Excel]])),"",2)</f>
        <v>2</v>
      </c>
      <c r="Q505" s="10">
        <f>IF(ISERROR(FIND("3",tblSalaries[[#This Row],[How many hours of a day you work on Excel]])),"",3)</f>
        <v>3</v>
      </c>
      <c r="R505" s="10" t="str">
        <f>IF(ISERROR(FIND("4",tblSalaries[[#This Row],[How many hours of a day you work on Excel]])),"",4)</f>
        <v/>
      </c>
      <c r="S505" s="10" t="str">
        <f>IF(ISERROR(FIND("5",tblSalaries[[#This Row],[How many hours of a day you work on Excel]])),"",5)</f>
        <v/>
      </c>
      <c r="T505" s="10" t="str">
        <f>IF(ISERROR(FIND("6",tblSalaries[[#This Row],[How many hours of a day you work on Excel]])),"",6)</f>
        <v/>
      </c>
      <c r="U505" s="11" t="str">
        <f>IF(ISERROR(FIND("7",tblSalaries[[#This Row],[How many hours of a day you work on Excel]])),"",7)</f>
        <v/>
      </c>
      <c r="V505" s="11" t="str">
        <f>IF(ISERROR(FIND("8",tblSalaries[[#This Row],[How many hours of a day you work on Excel]])),"",8)</f>
        <v/>
      </c>
      <c r="W505" s="11">
        <f>IF(MAX(tblSalaries[[#This Row],[1 hour]:[8 hours]])=0,#N/A,MAX(tblSalaries[[#This Row],[1 hour]:[8 hours]]))</f>
        <v>3</v>
      </c>
      <c r="X505" s="11">
        <f>IF(ISERROR(tblSalaries[[#This Row],[max h]]),1,tblSalaries[[#This Row],[Salary in USD]]/tblSalaries[[#This Row],[max h]]/260)</f>
        <v>11.415331209899081</v>
      </c>
      <c r="Y505" s="11">
        <f>IF(tblSalaries[[#This Row],[Years of Experience]]="",0,"0")</f>
        <v>0</v>
      </c>
      <c r="Z50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5" s="11">
        <f>IF(tblSalaries[[#This Row],[Salary in USD]]&lt;1000,1,0)</f>
        <v>0</v>
      </c>
      <c r="AB505" s="11">
        <f>IF(AND(tblSalaries[[#This Row],[Salary in USD]]&gt;1000,tblSalaries[[#This Row],[Salary in USD]]&lt;2000),1,0)</f>
        <v>0</v>
      </c>
    </row>
    <row r="506" spans="2:28" ht="15" customHeight="1">
      <c r="B506" t="s">
        <v>2509</v>
      </c>
      <c r="C506" s="1">
        <v>41055.178703703707</v>
      </c>
      <c r="D506" s="4">
        <v>12000</v>
      </c>
      <c r="E506">
        <v>12000</v>
      </c>
      <c r="F506" t="s">
        <v>6</v>
      </c>
      <c r="G506">
        <f>tblSalaries[[#This Row],[clean Salary (in local currency)]]*VLOOKUP(tblSalaries[[#This Row],[Currency]],tblXrate[],2,FALSE)</f>
        <v>12000</v>
      </c>
      <c r="H506" t="s">
        <v>607</v>
      </c>
      <c r="I506" t="s">
        <v>20</v>
      </c>
      <c r="J506" t="s">
        <v>143</v>
      </c>
      <c r="K506" t="str">
        <f>VLOOKUP(tblSalaries[[#This Row],[Where do you work]],tblCountries[[Actual]:[Mapping]],2,FALSE)</f>
        <v>Brazil</v>
      </c>
      <c r="L506" t="s">
        <v>13</v>
      </c>
      <c r="O506" s="10" t="str">
        <f>IF(ISERROR(FIND("1",tblSalaries[[#This Row],[How many hours of a day you work on Excel]])),"",1)</f>
        <v/>
      </c>
      <c r="P506" s="11" t="str">
        <f>IF(ISERROR(FIND("2",tblSalaries[[#This Row],[How many hours of a day you work on Excel]])),"",2)</f>
        <v/>
      </c>
      <c r="Q506" s="10" t="str">
        <f>IF(ISERROR(FIND("3",tblSalaries[[#This Row],[How many hours of a day you work on Excel]])),"",3)</f>
        <v/>
      </c>
      <c r="R506" s="10" t="str">
        <f>IF(ISERROR(FIND("4",tblSalaries[[#This Row],[How many hours of a day you work on Excel]])),"",4)</f>
        <v/>
      </c>
      <c r="S506" s="10" t="str">
        <f>IF(ISERROR(FIND("5",tblSalaries[[#This Row],[How many hours of a day you work on Excel]])),"",5)</f>
        <v/>
      </c>
      <c r="T506" s="10" t="str">
        <f>IF(ISERROR(FIND("6",tblSalaries[[#This Row],[How many hours of a day you work on Excel]])),"",6)</f>
        <v/>
      </c>
      <c r="U506" s="11" t="str">
        <f>IF(ISERROR(FIND("7",tblSalaries[[#This Row],[How many hours of a day you work on Excel]])),"",7)</f>
        <v/>
      </c>
      <c r="V506" s="11">
        <f>IF(ISERROR(FIND("8",tblSalaries[[#This Row],[How many hours of a day you work on Excel]])),"",8)</f>
        <v>8</v>
      </c>
      <c r="W506" s="11">
        <f>IF(MAX(tblSalaries[[#This Row],[1 hour]:[8 hours]])=0,#N/A,MAX(tblSalaries[[#This Row],[1 hour]:[8 hours]]))</f>
        <v>8</v>
      </c>
      <c r="X506" s="11">
        <f>IF(ISERROR(tblSalaries[[#This Row],[max h]]),1,tblSalaries[[#This Row],[Salary in USD]]/tblSalaries[[#This Row],[max h]]/260)</f>
        <v>5.7692307692307692</v>
      </c>
      <c r="Y506" s="11">
        <f>IF(tblSalaries[[#This Row],[Years of Experience]]="",0,"0")</f>
        <v>0</v>
      </c>
      <c r="Z50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6" s="11">
        <f>IF(tblSalaries[[#This Row],[Salary in USD]]&lt;1000,1,0)</f>
        <v>0</v>
      </c>
      <c r="AB506" s="11">
        <f>IF(AND(tblSalaries[[#This Row],[Salary in USD]]&gt;1000,tblSalaries[[#This Row],[Salary in USD]]&lt;2000),1,0)</f>
        <v>0</v>
      </c>
    </row>
    <row r="507" spans="2:28" ht="15" customHeight="1">
      <c r="B507" t="s">
        <v>2510</v>
      </c>
      <c r="C507" s="1">
        <v>41055.179340277777</v>
      </c>
      <c r="D507" s="4">
        <v>65000</v>
      </c>
      <c r="E507">
        <v>65000</v>
      </c>
      <c r="F507" t="s">
        <v>6</v>
      </c>
      <c r="G507">
        <f>tblSalaries[[#This Row],[clean Salary (in local currency)]]*VLOOKUP(tblSalaries[[#This Row],[Currency]],tblXrate[],2,FALSE)</f>
        <v>65000</v>
      </c>
      <c r="H507" t="s">
        <v>613</v>
      </c>
      <c r="I507" t="s">
        <v>52</v>
      </c>
      <c r="J507" t="s">
        <v>15</v>
      </c>
      <c r="K507" t="str">
        <f>VLOOKUP(tblSalaries[[#This Row],[Where do you work]],tblCountries[[Actual]:[Mapping]],2,FALSE)</f>
        <v>USA</v>
      </c>
      <c r="L507" t="s">
        <v>13</v>
      </c>
      <c r="O507" s="10" t="str">
        <f>IF(ISERROR(FIND("1",tblSalaries[[#This Row],[How many hours of a day you work on Excel]])),"",1)</f>
        <v/>
      </c>
      <c r="P507" s="11" t="str">
        <f>IF(ISERROR(FIND("2",tblSalaries[[#This Row],[How many hours of a day you work on Excel]])),"",2)</f>
        <v/>
      </c>
      <c r="Q507" s="10" t="str">
        <f>IF(ISERROR(FIND("3",tblSalaries[[#This Row],[How many hours of a day you work on Excel]])),"",3)</f>
        <v/>
      </c>
      <c r="R507" s="10" t="str">
        <f>IF(ISERROR(FIND("4",tblSalaries[[#This Row],[How many hours of a day you work on Excel]])),"",4)</f>
        <v/>
      </c>
      <c r="S507" s="10" t="str">
        <f>IF(ISERROR(FIND("5",tblSalaries[[#This Row],[How many hours of a day you work on Excel]])),"",5)</f>
        <v/>
      </c>
      <c r="T507" s="10" t="str">
        <f>IF(ISERROR(FIND("6",tblSalaries[[#This Row],[How many hours of a day you work on Excel]])),"",6)</f>
        <v/>
      </c>
      <c r="U507" s="11" t="str">
        <f>IF(ISERROR(FIND("7",tblSalaries[[#This Row],[How many hours of a day you work on Excel]])),"",7)</f>
        <v/>
      </c>
      <c r="V507" s="11">
        <f>IF(ISERROR(FIND("8",tblSalaries[[#This Row],[How many hours of a day you work on Excel]])),"",8)</f>
        <v>8</v>
      </c>
      <c r="W507" s="11">
        <f>IF(MAX(tblSalaries[[#This Row],[1 hour]:[8 hours]])=0,#N/A,MAX(tblSalaries[[#This Row],[1 hour]:[8 hours]]))</f>
        <v>8</v>
      </c>
      <c r="X507" s="11">
        <f>IF(ISERROR(tblSalaries[[#This Row],[max h]]),1,tblSalaries[[#This Row],[Salary in USD]]/tblSalaries[[#This Row],[max h]]/260)</f>
        <v>31.25</v>
      </c>
      <c r="Y507" s="11">
        <f>IF(tblSalaries[[#This Row],[Years of Experience]]="",0,"0")</f>
        <v>0</v>
      </c>
      <c r="Z50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7" s="11">
        <f>IF(tblSalaries[[#This Row],[Salary in USD]]&lt;1000,1,0)</f>
        <v>0</v>
      </c>
      <c r="AB507" s="11">
        <f>IF(AND(tblSalaries[[#This Row],[Salary in USD]]&gt;1000,tblSalaries[[#This Row],[Salary in USD]]&lt;2000),1,0)</f>
        <v>0</v>
      </c>
    </row>
    <row r="508" spans="2:28" ht="15" customHeight="1">
      <c r="B508" t="s">
        <v>2511</v>
      </c>
      <c r="C508" s="1">
        <v>41055.179918981485</v>
      </c>
      <c r="D508" s="4" t="s">
        <v>614</v>
      </c>
      <c r="E508">
        <v>16400</v>
      </c>
      <c r="F508" t="s">
        <v>69</v>
      </c>
      <c r="G508">
        <f>tblSalaries[[#This Row],[clean Salary (in local currency)]]*VLOOKUP(tblSalaries[[#This Row],[Currency]],tblXrate[],2,FALSE)</f>
        <v>25849.323661903458</v>
      </c>
      <c r="H508" t="s">
        <v>615</v>
      </c>
      <c r="I508" t="s">
        <v>20</v>
      </c>
      <c r="J508" t="s">
        <v>71</v>
      </c>
      <c r="K508" t="str">
        <f>VLOOKUP(tblSalaries[[#This Row],[Where do you work]],tblCountries[[Actual]:[Mapping]],2,FALSE)</f>
        <v>UK</v>
      </c>
      <c r="L508" t="s">
        <v>9</v>
      </c>
      <c r="O508" s="10" t="str">
        <f>IF(ISERROR(FIND("1",tblSalaries[[#This Row],[How many hours of a day you work on Excel]])),"",1)</f>
        <v/>
      </c>
      <c r="P508" s="11" t="str">
        <f>IF(ISERROR(FIND("2",tblSalaries[[#This Row],[How many hours of a day you work on Excel]])),"",2)</f>
        <v/>
      </c>
      <c r="Q508" s="10" t="str">
        <f>IF(ISERROR(FIND("3",tblSalaries[[#This Row],[How many hours of a day you work on Excel]])),"",3)</f>
        <v/>
      </c>
      <c r="R508" s="10">
        <f>IF(ISERROR(FIND("4",tblSalaries[[#This Row],[How many hours of a day you work on Excel]])),"",4)</f>
        <v>4</v>
      </c>
      <c r="S508" s="10" t="str">
        <f>IF(ISERROR(FIND("5",tblSalaries[[#This Row],[How many hours of a day you work on Excel]])),"",5)</f>
        <v/>
      </c>
      <c r="T508" s="10">
        <f>IF(ISERROR(FIND("6",tblSalaries[[#This Row],[How many hours of a day you work on Excel]])),"",6)</f>
        <v>6</v>
      </c>
      <c r="U508" s="11" t="str">
        <f>IF(ISERROR(FIND("7",tblSalaries[[#This Row],[How many hours of a day you work on Excel]])),"",7)</f>
        <v/>
      </c>
      <c r="V508" s="11" t="str">
        <f>IF(ISERROR(FIND("8",tblSalaries[[#This Row],[How many hours of a day you work on Excel]])),"",8)</f>
        <v/>
      </c>
      <c r="W508" s="11">
        <f>IF(MAX(tblSalaries[[#This Row],[1 hour]:[8 hours]])=0,#N/A,MAX(tblSalaries[[#This Row],[1 hour]:[8 hours]]))</f>
        <v>6</v>
      </c>
      <c r="X508" s="11">
        <f>IF(ISERROR(tblSalaries[[#This Row],[max h]]),1,tblSalaries[[#This Row],[Salary in USD]]/tblSalaries[[#This Row],[max h]]/260)</f>
        <v>16.570079270450936</v>
      </c>
      <c r="Y508" s="11">
        <f>IF(tblSalaries[[#This Row],[Years of Experience]]="",0,"0")</f>
        <v>0</v>
      </c>
      <c r="Z50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8" s="11">
        <f>IF(tblSalaries[[#This Row],[Salary in USD]]&lt;1000,1,0)</f>
        <v>0</v>
      </c>
      <c r="AB508" s="11">
        <f>IF(AND(tblSalaries[[#This Row],[Salary in USD]]&gt;1000,tblSalaries[[#This Row],[Salary in USD]]&lt;2000),1,0)</f>
        <v>0</v>
      </c>
    </row>
    <row r="509" spans="2:28" ht="15" customHeight="1">
      <c r="B509" t="s">
        <v>2512</v>
      </c>
      <c r="C509" s="1">
        <v>41055.180752314816</v>
      </c>
      <c r="D509" s="4">
        <v>78000</v>
      </c>
      <c r="E509">
        <v>78000</v>
      </c>
      <c r="F509" t="s">
        <v>69</v>
      </c>
      <c r="G509">
        <f>tblSalaries[[#This Row],[clean Salary (in local currency)]]*VLOOKUP(tblSalaries[[#This Row],[Currency]],tblXrate[],2,FALSE)</f>
        <v>122941.90522124816</v>
      </c>
      <c r="H509" t="s">
        <v>616</v>
      </c>
      <c r="I509" t="s">
        <v>20</v>
      </c>
      <c r="J509" t="s">
        <v>71</v>
      </c>
      <c r="K509" t="str">
        <f>VLOOKUP(tblSalaries[[#This Row],[Where do you work]],tblCountries[[Actual]:[Mapping]],2,FALSE)</f>
        <v>UK</v>
      </c>
      <c r="L509" t="s">
        <v>25</v>
      </c>
      <c r="O509" s="10">
        <f>IF(ISERROR(FIND("1",tblSalaries[[#This Row],[How many hours of a day you work on Excel]])),"",1)</f>
        <v>1</v>
      </c>
      <c r="P509" s="11">
        <f>IF(ISERROR(FIND("2",tblSalaries[[#This Row],[How many hours of a day you work on Excel]])),"",2)</f>
        <v>2</v>
      </c>
      <c r="Q509" s="10" t="str">
        <f>IF(ISERROR(FIND("3",tblSalaries[[#This Row],[How many hours of a day you work on Excel]])),"",3)</f>
        <v/>
      </c>
      <c r="R509" s="10" t="str">
        <f>IF(ISERROR(FIND("4",tblSalaries[[#This Row],[How many hours of a day you work on Excel]])),"",4)</f>
        <v/>
      </c>
      <c r="S509" s="10" t="str">
        <f>IF(ISERROR(FIND("5",tblSalaries[[#This Row],[How many hours of a day you work on Excel]])),"",5)</f>
        <v/>
      </c>
      <c r="T509" s="10" t="str">
        <f>IF(ISERROR(FIND("6",tblSalaries[[#This Row],[How many hours of a day you work on Excel]])),"",6)</f>
        <v/>
      </c>
      <c r="U509" s="11" t="str">
        <f>IF(ISERROR(FIND("7",tblSalaries[[#This Row],[How many hours of a day you work on Excel]])),"",7)</f>
        <v/>
      </c>
      <c r="V509" s="11" t="str">
        <f>IF(ISERROR(FIND("8",tblSalaries[[#This Row],[How many hours of a day you work on Excel]])),"",8)</f>
        <v/>
      </c>
      <c r="W509" s="11">
        <f>IF(MAX(tblSalaries[[#This Row],[1 hour]:[8 hours]])=0,#N/A,MAX(tblSalaries[[#This Row],[1 hour]:[8 hours]]))</f>
        <v>2</v>
      </c>
      <c r="X509" s="11">
        <f>IF(ISERROR(tblSalaries[[#This Row],[max h]]),1,tblSalaries[[#This Row],[Salary in USD]]/tblSalaries[[#This Row],[max h]]/260)</f>
        <v>236.42674081009261</v>
      </c>
      <c r="Y509" s="11">
        <f>IF(tblSalaries[[#This Row],[Years of Experience]]="",0,"0")</f>
        <v>0</v>
      </c>
      <c r="Z50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09" s="11">
        <f>IF(tblSalaries[[#This Row],[Salary in USD]]&lt;1000,1,0)</f>
        <v>0</v>
      </c>
      <c r="AB509" s="11">
        <f>IF(AND(tblSalaries[[#This Row],[Salary in USD]]&gt;1000,tblSalaries[[#This Row],[Salary in USD]]&lt;2000),1,0)</f>
        <v>0</v>
      </c>
    </row>
    <row r="510" spans="2:28" ht="15" customHeight="1">
      <c r="B510" t="s">
        <v>2513</v>
      </c>
      <c r="C510" s="1">
        <v>41055.184305555558</v>
      </c>
      <c r="D510" s="4">
        <v>76000</v>
      </c>
      <c r="E510">
        <v>76000</v>
      </c>
      <c r="F510" t="s">
        <v>6</v>
      </c>
      <c r="G510">
        <f>tblSalaries[[#This Row],[clean Salary (in local currency)]]*VLOOKUP(tblSalaries[[#This Row],[Currency]],tblXrate[],2,FALSE)</f>
        <v>76000</v>
      </c>
      <c r="H510" t="s">
        <v>487</v>
      </c>
      <c r="I510" t="s">
        <v>52</v>
      </c>
      <c r="J510" t="s">
        <v>15</v>
      </c>
      <c r="K510" t="str">
        <f>VLOOKUP(tblSalaries[[#This Row],[Where do you work]],tblCountries[[Actual]:[Mapping]],2,FALSE)</f>
        <v>USA</v>
      </c>
      <c r="L510" t="s">
        <v>18</v>
      </c>
      <c r="O510" s="10" t="str">
        <f>IF(ISERROR(FIND("1",tblSalaries[[#This Row],[How many hours of a day you work on Excel]])),"",1)</f>
        <v/>
      </c>
      <c r="P510" s="11">
        <f>IF(ISERROR(FIND("2",tblSalaries[[#This Row],[How many hours of a day you work on Excel]])),"",2)</f>
        <v>2</v>
      </c>
      <c r="Q510" s="10">
        <f>IF(ISERROR(FIND("3",tblSalaries[[#This Row],[How many hours of a day you work on Excel]])),"",3)</f>
        <v>3</v>
      </c>
      <c r="R510" s="10" t="str">
        <f>IF(ISERROR(FIND("4",tblSalaries[[#This Row],[How many hours of a day you work on Excel]])),"",4)</f>
        <v/>
      </c>
      <c r="S510" s="10" t="str">
        <f>IF(ISERROR(FIND("5",tblSalaries[[#This Row],[How many hours of a day you work on Excel]])),"",5)</f>
        <v/>
      </c>
      <c r="T510" s="10" t="str">
        <f>IF(ISERROR(FIND("6",tblSalaries[[#This Row],[How many hours of a day you work on Excel]])),"",6)</f>
        <v/>
      </c>
      <c r="U510" s="11" t="str">
        <f>IF(ISERROR(FIND("7",tblSalaries[[#This Row],[How many hours of a day you work on Excel]])),"",7)</f>
        <v/>
      </c>
      <c r="V510" s="11" t="str">
        <f>IF(ISERROR(FIND("8",tblSalaries[[#This Row],[How many hours of a day you work on Excel]])),"",8)</f>
        <v/>
      </c>
      <c r="W510" s="11">
        <f>IF(MAX(tblSalaries[[#This Row],[1 hour]:[8 hours]])=0,#N/A,MAX(tblSalaries[[#This Row],[1 hour]:[8 hours]]))</f>
        <v>3</v>
      </c>
      <c r="X510" s="11">
        <f>IF(ISERROR(tblSalaries[[#This Row],[max h]]),1,tblSalaries[[#This Row],[Salary in USD]]/tblSalaries[[#This Row],[max h]]/260)</f>
        <v>97.435897435897431</v>
      </c>
      <c r="Y510" s="11">
        <f>IF(tblSalaries[[#This Row],[Years of Experience]]="",0,"0")</f>
        <v>0</v>
      </c>
      <c r="Z51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0" s="11">
        <f>IF(tblSalaries[[#This Row],[Salary in USD]]&lt;1000,1,0)</f>
        <v>0</v>
      </c>
      <c r="AB510" s="11">
        <f>IF(AND(tblSalaries[[#This Row],[Salary in USD]]&gt;1000,tblSalaries[[#This Row],[Salary in USD]]&lt;2000),1,0)</f>
        <v>0</v>
      </c>
    </row>
    <row r="511" spans="2:28" ht="15" customHeight="1">
      <c r="B511" t="s">
        <v>2514</v>
      </c>
      <c r="C511" s="1">
        <v>41055.184837962966</v>
      </c>
      <c r="D511" s="4" t="s">
        <v>617</v>
      </c>
      <c r="E511">
        <v>150000</v>
      </c>
      <c r="F511" t="s">
        <v>6</v>
      </c>
      <c r="G511">
        <f>tblSalaries[[#This Row],[clean Salary (in local currency)]]*VLOOKUP(tblSalaries[[#This Row],[Currency]],tblXrate[],2,FALSE)</f>
        <v>150000</v>
      </c>
      <c r="H511" t="s">
        <v>356</v>
      </c>
      <c r="I511" t="s">
        <v>356</v>
      </c>
      <c r="J511" t="s">
        <v>15</v>
      </c>
      <c r="K511" t="str">
        <f>VLOOKUP(tblSalaries[[#This Row],[Where do you work]],tblCountries[[Actual]:[Mapping]],2,FALSE)</f>
        <v>USA</v>
      </c>
      <c r="L511" t="s">
        <v>13</v>
      </c>
      <c r="O511" s="10" t="str">
        <f>IF(ISERROR(FIND("1",tblSalaries[[#This Row],[How many hours of a day you work on Excel]])),"",1)</f>
        <v/>
      </c>
      <c r="P511" s="11" t="str">
        <f>IF(ISERROR(FIND("2",tblSalaries[[#This Row],[How many hours of a day you work on Excel]])),"",2)</f>
        <v/>
      </c>
      <c r="Q511" s="10" t="str">
        <f>IF(ISERROR(FIND("3",tblSalaries[[#This Row],[How many hours of a day you work on Excel]])),"",3)</f>
        <v/>
      </c>
      <c r="R511" s="10" t="str">
        <f>IF(ISERROR(FIND("4",tblSalaries[[#This Row],[How many hours of a day you work on Excel]])),"",4)</f>
        <v/>
      </c>
      <c r="S511" s="10" t="str">
        <f>IF(ISERROR(FIND("5",tblSalaries[[#This Row],[How many hours of a day you work on Excel]])),"",5)</f>
        <v/>
      </c>
      <c r="T511" s="10" t="str">
        <f>IF(ISERROR(FIND("6",tblSalaries[[#This Row],[How many hours of a day you work on Excel]])),"",6)</f>
        <v/>
      </c>
      <c r="U511" s="11" t="str">
        <f>IF(ISERROR(FIND("7",tblSalaries[[#This Row],[How many hours of a day you work on Excel]])),"",7)</f>
        <v/>
      </c>
      <c r="V511" s="11">
        <f>IF(ISERROR(FIND("8",tblSalaries[[#This Row],[How many hours of a day you work on Excel]])),"",8)</f>
        <v>8</v>
      </c>
      <c r="W511" s="11">
        <f>IF(MAX(tblSalaries[[#This Row],[1 hour]:[8 hours]])=0,#N/A,MAX(tblSalaries[[#This Row],[1 hour]:[8 hours]]))</f>
        <v>8</v>
      </c>
      <c r="X511" s="11">
        <f>IF(ISERROR(tblSalaries[[#This Row],[max h]]),1,tblSalaries[[#This Row],[Salary in USD]]/tblSalaries[[#This Row],[max h]]/260)</f>
        <v>72.115384615384613</v>
      </c>
      <c r="Y511" s="11">
        <f>IF(tblSalaries[[#This Row],[Years of Experience]]="",0,"0")</f>
        <v>0</v>
      </c>
      <c r="Z51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1" s="11">
        <f>IF(tblSalaries[[#This Row],[Salary in USD]]&lt;1000,1,0)</f>
        <v>0</v>
      </c>
      <c r="AB511" s="11">
        <f>IF(AND(tblSalaries[[#This Row],[Salary in USD]]&gt;1000,tblSalaries[[#This Row],[Salary in USD]]&lt;2000),1,0)</f>
        <v>0</v>
      </c>
    </row>
    <row r="512" spans="2:28" ht="15" customHeight="1">
      <c r="B512" t="s">
        <v>2515</v>
      </c>
      <c r="C512" s="1">
        <v>41055.185555555552</v>
      </c>
      <c r="D512" s="4">
        <v>54000</v>
      </c>
      <c r="E512">
        <v>54000</v>
      </c>
      <c r="F512" t="s">
        <v>6</v>
      </c>
      <c r="G512">
        <f>tblSalaries[[#This Row],[clean Salary (in local currency)]]*VLOOKUP(tblSalaries[[#This Row],[Currency]],tblXrate[],2,FALSE)</f>
        <v>54000</v>
      </c>
      <c r="H512" t="s">
        <v>207</v>
      </c>
      <c r="I512" t="s">
        <v>20</v>
      </c>
      <c r="J512" t="s">
        <v>15</v>
      </c>
      <c r="K512" t="str">
        <f>VLOOKUP(tblSalaries[[#This Row],[Where do you work]],tblCountries[[Actual]:[Mapping]],2,FALSE)</f>
        <v>USA</v>
      </c>
      <c r="L512" t="s">
        <v>9</v>
      </c>
      <c r="O512" s="10" t="str">
        <f>IF(ISERROR(FIND("1",tblSalaries[[#This Row],[How many hours of a day you work on Excel]])),"",1)</f>
        <v/>
      </c>
      <c r="P512" s="11" t="str">
        <f>IF(ISERROR(FIND("2",tblSalaries[[#This Row],[How many hours of a day you work on Excel]])),"",2)</f>
        <v/>
      </c>
      <c r="Q512" s="10" t="str">
        <f>IF(ISERROR(FIND("3",tblSalaries[[#This Row],[How many hours of a day you work on Excel]])),"",3)</f>
        <v/>
      </c>
      <c r="R512" s="10">
        <f>IF(ISERROR(FIND("4",tblSalaries[[#This Row],[How many hours of a day you work on Excel]])),"",4)</f>
        <v>4</v>
      </c>
      <c r="S512" s="10" t="str">
        <f>IF(ISERROR(FIND("5",tblSalaries[[#This Row],[How many hours of a day you work on Excel]])),"",5)</f>
        <v/>
      </c>
      <c r="T512" s="10">
        <f>IF(ISERROR(FIND("6",tblSalaries[[#This Row],[How many hours of a day you work on Excel]])),"",6)</f>
        <v>6</v>
      </c>
      <c r="U512" s="11" t="str">
        <f>IF(ISERROR(FIND("7",tblSalaries[[#This Row],[How many hours of a day you work on Excel]])),"",7)</f>
        <v/>
      </c>
      <c r="V512" s="11" t="str">
        <f>IF(ISERROR(FIND("8",tblSalaries[[#This Row],[How many hours of a day you work on Excel]])),"",8)</f>
        <v/>
      </c>
      <c r="W512" s="11">
        <f>IF(MAX(tblSalaries[[#This Row],[1 hour]:[8 hours]])=0,#N/A,MAX(tblSalaries[[#This Row],[1 hour]:[8 hours]]))</f>
        <v>6</v>
      </c>
      <c r="X512" s="11">
        <f>IF(ISERROR(tblSalaries[[#This Row],[max h]]),1,tblSalaries[[#This Row],[Salary in USD]]/tblSalaries[[#This Row],[max h]]/260)</f>
        <v>34.615384615384613</v>
      </c>
      <c r="Y512" s="11">
        <f>IF(tblSalaries[[#This Row],[Years of Experience]]="",0,"0")</f>
        <v>0</v>
      </c>
      <c r="Z51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2" s="11">
        <f>IF(tblSalaries[[#This Row],[Salary in USD]]&lt;1000,1,0)</f>
        <v>0</v>
      </c>
      <c r="AB512" s="11">
        <f>IF(AND(tblSalaries[[#This Row],[Salary in USD]]&gt;1000,tblSalaries[[#This Row],[Salary in USD]]&lt;2000),1,0)</f>
        <v>0</v>
      </c>
    </row>
    <row r="513" spans="2:28" ht="15" customHeight="1">
      <c r="B513" t="s">
        <v>2516</v>
      </c>
      <c r="C513" s="1">
        <v>41055.189618055556</v>
      </c>
      <c r="D513" s="4" t="s">
        <v>618</v>
      </c>
      <c r="E513">
        <v>57000</v>
      </c>
      <c r="F513" t="s">
        <v>6</v>
      </c>
      <c r="G513">
        <f>tblSalaries[[#This Row],[clean Salary (in local currency)]]*VLOOKUP(tblSalaries[[#This Row],[Currency]],tblXrate[],2,FALSE)</f>
        <v>57000</v>
      </c>
      <c r="H513" t="s">
        <v>619</v>
      </c>
      <c r="I513" t="s">
        <v>52</v>
      </c>
      <c r="J513" t="s">
        <v>620</v>
      </c>
      <c r="K513" t="str">
        <f>VLOOKUP(tblSalaries[[#This Row],[Where do you work]],tblCountries[[Actual]:[Mapping]],2,FALSE)</f>
        <v>Israel</v>
      </c>
      <c r="L513" t="s">
        <v>9</v>
      </c>
      <c r="O513" s="10" t="str">
        <f>IF(ISERROR(FIND("1",tblSalaries[[#This Row],[How many hours of a day you work on Excel]])),"",1)</f>
        <v/>
      </c>
      <c r="P513" s="11" t="str">
        <f>IF(ISERROR(FIND("2",tblSalaries[[#This Row],[How many hours of a day you work on Excel]])),"",2)</f>
        <v/>
      </c>
      <c r="Q513" s="10" t="str">
        <f>IF(ISERROR(FIND("3",tblSalaries[[#This Row],[How many hours of a day you work on Excel]])),"",3)</f>
        <v/>
      </c>
      <c r="R513" s="10">
        <f>IF(ISERROR(FIND("4",tblSalaries[[#This Row],[How many hours of a day you work on Excel]])),"",4)</f>
        <v>4</v>
      </c>
      <c r="S513" s="10" t="str">
        <f>IF(ISERROR(FIND("5",tblSalaries[[#This Row],[How many hours of a day you work on Excel]])),"",5)</f>
        <v/>
      </c>
      <c r="T513" s="10">
        <f>IF(ISERROR(FIND("6",tblSalaries[[#This Row],[How many hours of a day you work on Excel]])),"",6)</f>
        <v>6</v>
      </c>
      <c r="U513" s="11" t="str">
        <f>IF(ISERROR(FIND("7",tblSalaries[[#This Row],[How many hours of a day you work on Excel]])),"",7)</f>
        <v/>
      </c>
      <c r="V513" s="11" t="str">
        <f>IF(ISERROR(FIND("8",tblSalaries[[#This Row],[How many hours of a day you work on Excel]])),"",8)</f>
        <v/>
      </c>
      <c r="W513" s="11">
        <f>IF(MAX(tblSalaries[[#This Row],[1 hour]:[8 hours]])=0,#N/A,MAX(tblSalaries[[#This Row],[1 hour]:[8 hours]]))</f>
        <v>6</v>
      </c>
      <c r="X513" s="11">
        <f>IF(ISERROR(tblSalaries[[#This Row],[max h]]),1,tblSalaries[[#This Row],[Salary in USD]]/tblSalaries[[#This Row],[max h]]/260)</f>
        <v>36.53846153846154</v>
      </c>
      <c r="Y513" s="11">
        <f>IF(tblSalaries[[#This Row],[Years of Experience]]="",0,"0")</f>
        <v>0</v>
      </c>
      <c r="Z51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3" s="11">
        <f>IF(tblSalaries[[#This Row],[Salary in USD]]&lt;1000,1,0)</f>
        <v>0</v>
      </c>
      <c r="AB513" s="11">
        <f>IF(AND(tblSalaries[[#This Row],[Salary in USD]]&gt;1000,tblSalaries[[#This Row],[Salary in USD]]&lt;2000),1,0)</f>
        <v>0</v>
      </c>
    </row>
    <row r="514" spans="2:28" ht="15" customHeight="1">
      <c r="B514" t="s">
        <v>2517</v>
      </c>
      <c r="C514" s="1">
        <v>41055.189895833333</v>
      </c>
      <c r="D514" s="4">
        <v>61000</v>
      </c>
      <c r="E514">
        <v>61000</v>
      </c>
      <c r="F514" t="s">
        <v>6</v>
      </c>
      <c r="G514">
        <f>tblSalaries[[#This Row],[clean Salary (in local currency)]]*VLOOKUP(tblSalaries[[#This Row],[Currency]],tblXrate[],2,FALSE)</f>
        <v>61000</v>
      </c>
      <c r="H514" t="s">
        <v>89</v>
      </c>
      <c r="I514" t="s">
        <v>310</v>
      </c>
      <c r="J514" t="s">
        <v>15</v>
      </c>
      <c r="K514" t="str">
        <f>VLOOKUP(tblSalaries[[#This Row],[Where do you work]],tblCountries[[Actual]:[Mapping]],2,FALSE)</f>
        <v>USA</v>
      </c>
      <c r="L514" t="s">
        <v>9</v>
      </c>
      <c r="O514" s="10" t="str">
        <f>IF(ISERROR(FIND("1",tblSalaries[[#This Row],[How many hours of a day you work on Excel]])),"",1)</f>
        <v/>
      </c>
      <c r="P514" s="11" t="str">
        <f>IF(ISERROR(FIND("2",tblSalaries[[#This Row],[How many hours of a day you work on Excel]])),"",2)</f>
        <v/>
      </c>
      <c r="Q514" s="10" t="str">
        <f>IF(ISERROR(FIND("3",tblSalaries[[#This Row],[How many hours of a day you work on Excel]])),"",3)</f>
        <v/>
      </c>
      <c r="R514" s="10">
        <f>IF(ISERROR(FIND("4",tblSalaries[[#This Row],[How many hours of a day you work on Excel]])),"",4)</f>
        <v>4</v>
      </c>
      <c r="S514" s="10" t="str">
        <f>IF(ISERROR(FIND("5",tblSalaries[[#This Row],[How many hours of a day you work on Excel]])),"",5)</f>
        <v/>
      </c>
      <c r="T514" s="10">
        <f>IF(ISERROR(FIND("6",tblSalaries[[#This Row],[How many hours of a day you work on Excel]])),"",6)</f>
        <v>6</v>
      </c>
      <c r="U514" s="11" t="str">
        <f>IF(ISERROR(FIND("7",tblSalaries[[#This Row],[How many hours of a day you work on Excel]])),"",7)</f>
        <v/>
      </c>
      <c r="V514" s="11" t="str">
        <f>IF(ISERROR(FIND("8",tblSalaries[[#This Row],[How many hours of a day you work on Excel]])),"",8)</f>
        <v/>
      </c>
      <c r="W514" s="11">
        <f>IF(MAX(tblSalaries[[#This Row],[1 hour]:[8 hours]])=0,#N/A,MAX(tblSalaries[[#This Row],[1 hour]:[8 hours]]))</f>
        <v>6</v>
      </c>
      <c r="X514" s="11">
        <f>IF(ISERROR(tblSalaries[[#This Row],[max h]]),1,tblSalaries[[#This Row],[Salary in USD]]/tblSalaries[[#This Row],[max h]]/260)</f>
        <v>39.102564102564102</v>
      </c>
      <c r="Y514" s="11">
        <f>IF(tblSalaries[[#This Row],[Years of Experience]]="",0,"0")</f>
        <v>0</v>
      </c>
      <c r="Z51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4" s="11">
        <f>IF(tblSalaries[[#This Row],[Salary in USD]]&lt;1000,1,0)</f>
        <v>0</v>
      </c>
      <c r="AB514" s="11">
        <f>IF(AND(tblSalaries[[#This Row],[Salary in USD]]&gt;1000,tblSalaries[[#This Row],[Salary in USD]]&lt;2000),1,0)</f>
        <v>0</v>
      </c>
    </row>
    <row r="515" spans="2:28" ht="15" customHeight="1">
      <c r="B515" t="s">
        <v>2518</v>
      </c>
      <c r="C515" s="1">
        <v>41055.190752314818</v>
      </c>
      <c r="D515" s="4">
        <v>70000</v>
      </c>
      <c r="E515">
        <v>70000</v>
      </c>
      <c r="F515" t="s">
        <v>6</v>
      </c>
      <c r="G515">
        <f>tblSalaries[[#This Row],[clean Salary (in local currency)]]*VLOOKUP(tblSalaries[[#This Row],[Currency]],tblXrate[],2,FALSE)</f>
        <v>70000</v>
      </c>
      <c r="H515" t="s">
        <v>621</v>
      </c>
      <c r="I515" t="s">
        <v>20</v>
      </c>
      <c r="J515" t="s">
        <v>15</v>
      </c>
      <c r="K515" t="str">
        <f>VLOOKUP(tblSalaries[[#This Row],[Where do you work]],tblCountries[[Actual]:[Mapping]],2,FALSE)</f>
        <v>USA</v>
      </c>
      <c r="L515" t="s">
        <v>13</v>
      </c>
      <c r="O515" s="10" t="str">
        <f>IF(ISERROR(FIND("1",tblSalaries[[#This Row],[How many hours of a day you work on Excel]])),"",1)</f>
        <v/>
      </c>
      <c r="P515" s="11" t="str">
        <f>IF(ISERROR(FIND("2",tblSalaries[[#This Row],[How many hours of a day you work on Excel]])),"",2)</f>
        <v/>
      </c>
      <c r="Q515" s="10" t="str">
        <f>IF(ISERROR(FIND("3",tblSalaries[[#This Row],[How many hours of a day you work on Excel]])),"",3)</f>
        <v/>
      </c>
      <c r="R515" s="10" t="str">
        <f>IF(ISERROR(FIND("4",tblSalaries[[#This Row],[How many hours of a day you work on Excel]])),"",4)</f>
        <v/>
      </c>
      <c r="S515" s="10" t="str">
        <f>IF(ISERROR(FIND("5",tblSalaries[[#This Row],[How many hours of a day you work on Excel]])),"",5)</f>
        <v/>
      </c>
      <c r="T515" s="10" t="str">
        <f>IF(ISERROR(FIND("6",tblSalaries[[#This Row],[How many hours of a day you work on Excel]])),"",6)</f>
        <v/>
      </c>
      <c r="U515" s="11" t="str">
        <f>IF(ISERROR(FIND("7",tblSalaries[[#This Row],[How many hours of a day you work on Excel]])),"",7)</f>
        <v/>
      </c>
      <c r="V515" s="11">
        <f>IF(ISERROR(FIND("8",tblSalaries[[#This Row],[How many hours of a day you work on Excel]])),"",8)</f>
        <v>8</v>
      </c>
      <c r="W515" s="11">
        <f>IF(MAX(tblSalaries[[#This Row],[1 hour]:[8 hours]])=0,#N/A,MAX(tblSalaries[[#This Row],[1 hour]:[8 hours]]))</f>
        <v>8</v>
      </c>
      <c r="X515" s="11">
        <f>IF(ISERROR(tblSalaries[[#This Row],[max h]]),1,tblSalaries[[#This Row],[Salary in USD]]/tblSalaries[[#This Row],[max h]]/260)</f>
        <v>33.653846153846153</v>
      </c>
      <c r="Y515" s="11">
        <f>IF(tblSalaries[[#This Row],[Years of Experience]]="",0,"0")</f>
        <v>0</v>
      </c>
      <c r="Z51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5" s="11">
        <f>IF(tblSalaries[[#This Row],[Salary in USD]]&lt;1000,1,0)</f>
        <v>0</v>
      </c>
      <c r="AB515" s="11">
        <f>IF(AND(tblSalaries[[#This Row],[Salary in USD]]&gt;1000,tblSalaries[[#This Row],[Salary in USD]]&lt;2000),1,0)</f>
        <v>0</v>
      </c>
    </row>
    <row r="516" spans="2:28" ht="15" customHeight="1">
      <c r="B516" t="s">
        <v>2519</v>
      </c>
      <c r="C516" s="1">
        <v>41055.192164351851</v>
      </c>
      <c r="D516" s="4">
        <v>15000</v>
      </c>
      <c r="E516">
        <v>15000</v>
      </c>
      <c r="F516" t="s">
        <v>6</v>
      </c>
      <c r="G516">
        <f>tblSalaries[[#This Row],[clean Salary (in local currency)]]*VLOOKUP(tblSalaries[[#This Row],[Currency]],tblXrate[],2,FALSE)</f>
        <v>15000</v>
      </c>
      <c r="H516" t="s">
        <v>622</v>
      </c>
      <c r="I516" t="s">
        <v>52</v>
      </c>
      <c r="J516" t="s">
        <v>8</v>
      </c>
      <c r="K516" t="str">
        <f>VLOOKUP(tblSalaries[[#This Row],[Where do you work]],tblCountries[[Actual]:[Mapping]],2,FALSE)</f>
        <v>India</v>
      </c>
      <c r="L516" t="s">
        <v>9</v>
      </c>
      <c r="O516" s="10" t="str">
        <f>IF(ISERROR(FIND("1",tblSalaries[[#This Row],[How many hours of a day you work on Excel]])),"",1)</f>
        <v/>
      </c>
      <c r="P516" s="11" t="str">
        <f>IF(ISERROR(FIND("2",tblSalaries[[#This Row],[How many hours of a day you work on Excel]])),"",2)</f>
        <v/>
      </c>
      <c r="Q516" s="10" t="str">
        <f>IF(ISERROR(FIND("3",tblSalaries[[#This Row],[How many hours of a day you work on Excel]])),"",3)</f>
        <v/>
      </c>
      <c r="R516" s="10">
        <f>IF(ISERROR(FIND("4",tblSalaries[[#This Row],[How many hours of a day you work on Excel]])),"",4)</f>
        <v>4</v>
      </c>
      <c r="S516" s="10" t="str">
        <f>IF(ISERROR(FIND("5",tblSalaries[[#This Row],[How many hours of a day you work on Excel]])),"",5)</f>
        <v/>
      </c>
      <c r="T516" s="10">
        <f>IF(ISERROR(FIND("6",tblSalaries[[#This Row],[How many hours of a day you work on Excel]])),"",6)</f>
        <v>6</v>
      </c>
      <c r="U516" s="11" t="str">
        <f>IF(ISERROR(FIND("7",tblSalaries[[#This Row],[How many hours of a day you work on Excel]])),"",7)</f>
        <v/>
      </c>
      <c r="V516" s="11" t="str">
        <f>IF(ISERROR(FIND("8",tblSalaries[[#This Row],[How many hours of a day you work on Excel]])),"",8)</f>
        <v/>
      </c>
      <c r="W516" s="11">
        <f>IF(MAX(tblSalaries[[#This Row],[1 hour]:[8 hours]])=0,#N/A,MAX(tblSalaries[[#This Row],[1 hour]:[8 hours]]))</f>
        <v>6</v>
      </c>
      <c r="X516" s="11">
        <f>IF(ISERROR(tblSalaries[[#This Row],[max h]]),1,tblSalaries[[#This Row],[Salary in USD]]/tblSalaries[[#This Row],[max h]]/260)</f>
        <v>9.615384615384615</v>
      </c>
      <c r="Y516" s="11">
        <f>IF(tblSalaries[[#This Row],[Years of Experience]]="",0,"0")</f>
        <v>0</v>
      </c>
      <c r="Z51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6" s="11">
        <f>IF(tblSalaries[[#This Row],[Salary in USD]]&lt;1000,1,0)</f>
        <v>0</v>
      </c>
      <c r="AB516" s="11">
        <f>IF(AND(tblSalaries[[#This Row],[Salary in USD]]&gt;1000,tblSalaries[[#This Row],[Salary in USD]]&lt;2000),1,0)</f>
        <v>0</v>
      </c>
    </row>
    <row r="517" spans="2:28" ht="15" customHeight="1">
      <c r="B517" t="s">
        <v>2520</v>
      </c>
      <c r="C517" s="1">
        <v>41055.193877314814</v>
      </c>
      <c r="D517" s="4">
        <v>87550</v>
      </c>
      <c r="E517">
        <v>87550</v>
      </c>
      <c r="F517" t="s">
        <v>86</v>
      </c>
      <c r="G517">
        <f>tblSalaries[[#This Row],[clean Salary (in local currency)]]*VLOOKUP(tblSalaries[[#This Row],[Currency]],tblXrate[],2,FALSE)</f>
        <v>86093.301341305123</v>
      </c>
      <c r="H517" t="s">
        <v>52</v>
      </c>
      <c r="I517" t="s">
        <v>52</v>
      </c>
      <c r="J517" t="s">
        <v>88</v>
      </c>
      <c r="K517" t="str">
        <f>VLOOKUP(tblSalaries[[#This Row],[Where do you work]],tblCountries[[Actual]:[Mapping]],2,FALSE)</f>
        <v>Canada</v>
      </c>
      <c r="L517" t="s">
        <v>9</v>
      </c>
      <c r="O517" s="10" t="str">
        <f>IF(ISERROR(FIND("1",tblSalaries[[#This Row],[How many hours of a day you work on Excel]])),"",1)</f>
        <v/>
      </c>
      <c r="P517" s="11" t="str">
        <f>IF(ISERROR(FIND("2",tblSalaries[[#This Row],[How many hours of a day you work on Excel]])),"",2)</f>
        <v/>
      </c>
      <c r="Q517" s="10" t="str">
        <f>IF(ISERROR(FIND("3",tblSalaries[[#This Row],[How many hours of a day you work on Excel]])),"",3)</f>
        <v/>
      </c>
      <c r="R517" s="10">
        <f>IF(ISERROR(FIND("4",tblSalaries[[#This Row],[How many hours of a day you work on Excel]])),"",4)</f>
        <v>4</v>
      </c>
      <c r="S517" s="10" t="str">
        <f>IF(ISERROR(FIND("5",tblSalaries[[#This Row],[How many hours of a day you work on Excel]])),"",5)</f>
        <v/>
      </c>
      <c r="T517" s="10">
        <f>IF(ISERROR(FIND("6",tblSalaries[[#This Row],[How many hours of a day you work on Excel]])),"",6)</f>
        <v>6</v>
      </c>
      <c r="U517" s="11" t="str">
        <f>IF(ISERROR(FIND("7",tblSalaries[[#This Row],[How many hours of a day you work on Excel]])),"",7)</f>
        <v/>
      </c>
      <c r="V517" s="11" t="str">
        <f>IF(ISERROR(FIND("8",tblSalaries[[#This Row],[How many hours of a day you work on Excel]])),"",8)</f>
        <v/>
      </c>
      <c r="W517" s="11">
        <f>IF(MAX(tblSalaries[[#This Row],[1 hour]:[8 hours]])=0,#N/A,MAX(tblSalaries[[#This Row],[1 hour]:[8 hours]]))</f>
        <v>6</v>
      </c>
      <c r="X517" s="11">
        <f>IF(ISERROR(tblSalaries[[#This Row],[max h]]),1,tblSalaries[[#This Row],[Salary in USD]]/tblSalaries[[#This Row],[max h]]/260)</f>
        <v>55.188013680323799</v>
      </c>
      <c r="Y517" s="11">
        <f>IF(tblSalaries[[#This Row],[Years of Experience]]="",0,"0")</f>
        <v>0</v>
      </c>
      <c r="Z51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7" s="11">
        <f>IF(tblSalaries[[#This Row],[Salary in USD]]&lt;1000,1,0)</f>
        <v>0</v>
      </c>
      <c r="AB517" s="11">
        <f>IF(AND(tblSalaries[[#This Row],[Salary in USD]]&gt;1000,tblSalaries[[#This Row],[Salary in USD]]&lt;2000),1,0)</f>
        <v>0</v>
      </c>
    </row>
    <row r="518" spans="2:28" ht="15" customHeight="1">
      <c r="B518" t="s">
        <v>2521</v>
      </c>
      <c r="C518" s="1">
        <v>41055.194861111115</v>
      </c>
      <c r="D518" s="4">
        <v>72600</v>
      </c>
      <c r="E518">
        <v>72600</v>
      </c>
      <c r="F518" t="s">
        <v>6</v>
      </c>
      <c r="G518">
        <f>tblSalaries[[#This Row],[clean Salary (in local currency)]]*VLOOKUP(tblSalaries[[#This Row],[Currency]],tblXrate[],2,FALSE)</f>
        <v>72600</v>
      </c>
      <c r="H518" t="s">
        <v>623</v>
      </c>
      <c r="I518" t="s">
        <v>52</v>
      </c>
      <c r="J518" t="s">
        <v>15</v>
      </c>
      <c r="K518" t="str">
        <f>VLOOKUP(tblSalaries[[#This Row],[Where do you work]],tblCountries[[Actual]:[Mapping]],2,FALSE)</f>
        <v>USA</v>
      </c>
      <c r="L518" t="s">
        <v>18</v>
      </c>
      <c r="O518" s="10" t="str">
        <f>IF(ISERROR(FIND("1",tblSalaries[[#This Row],[How many hours of a day you work on Excel]])),"",1)</f>
        <v/>
      </c>
      <c r="P518" s="11">
        <f>IF(ISERROR(FIND("2",tblSalaries[[#This Row],[How many hours of a day you work on Excel]])),"",2)</f>
        <v>2</v>
      </c>
      <c r="Q518" s="10">
        <f>IF(ISERROR(FIND("3",tblSalaries[[#This Row],[How many hours of a day you work on Excel]])),"",3)</f>
        <v>3</v>
      </c>
      <c r="R518" s="10" t="str">
        <f>IF(ISERROR(FIND("4",tblSalaries[[#This Row],[How many hours of a day you work on Excel]])),"",4)</f>
        <v/>
      </c>
      <c r="S518" s="10" t="str">
        <f>IF(ISERROR(FIND("5",tblSalaries[[#This Row],[How many hours of a day you work on Excel]])),"",5)</f>
        <v/>
      </c>
      <c r="T518" s="10" t="str">
        <f>IF(ISERROR(FIND("6",tblSalaries[[#This Row],[How many hours of a day you work on Excel]])),"",6)</f>
        <v/>
      </c>
      <c r="U518" s="11" t="str">
        <f>IF(ISERROR(FIND("7",tblSalaries[[#This Row],[How many hours of a day you work on Excel]])),"",7)</f>
        <v/>
      </c>
      <c r="V518" s="11" t="str">
        <f>IF(ISERROR(FIND("8",tblSalaries[[#This Row],[How many hours of a day you work on Excel]])),"",8)</f>
        <v/>
      </c>
      <c r="W518" s="11">
        <f>IF(MAX(tblSalaries[[#This Row],[1 hour]:[8 hours]])=0,#N/A,MAX(tblSalaries[[#This Row],[1 hour]:[8 hours]]))</f>
        <v>3</v>
      </c>
      <c r="X518" s="11">
        <f>IF(ISERROR(tblSalaries[[#This Row],[max h]]),1,tblSalaries[[#This Row],[Salary in USD]]/tblSalaries[[#This Row],[max h]]/260)</f>
        <v>93.07692307692308</v>
      </c>
      <c r="Y518" s="11">
        <f>IF(tblSalaries[[#This Row],[Years of Experience]]="",0,"0")</f>
        <v>0</v>
      </c>
      <c r="Z51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8" s="11">
        <f>IF(tblSalaries[[#This Row],[Salary in USD]]&lt;1000,1,0)</f>
        <v>0</v>
      </c>
      <c r="AB518" s="11">
        <f>IF(AND(tblSalaries[[#This Row],[Salary in USD]]&gt;1000,tblSalaries[[#This Row],[Salary in USD]]&lt;2000),1,0)</f>
        <v>0</v>
      </c>
    </row>
    <row r="519" spans="2:28" ht="15" customHeight="1">
      <c r="B519" t="s">
        <v>2522</v>
      </c>
      <c r="C519" s="1">
        <v>41055.195370370369</v>
      </c>
      <c r="D519" s="4">
        <v>100000</v>
      </c>
      <c r="E519">
        <v>100000</v>
      </c>
      <c r="F519" t="s">
        <v>6</v>
      </c>
      <c r="G519">
        <f>tblSalaries[[#This Row],[clean Salary (in local currency)]]*VLOOKUP(tblSalaries[[#This Row],[Currency]],tblXrate[],2,FALSE)</f>
        <v>100000</v>
      </c>
      <c r="H519" t="s">
        <v>139</v>
      </c>
      <c r="I519" t="s">
        <v>4001</v>
      </c>
      <c r="J519" t="s">
        <v>15</v>
      </c>
      <c r="K519" t="str">
        <f>VLOOKUP(tblSalaries[[#This Row],[Where do you work]],tblCountries[[Actual]:[Mapping]],2,FALSE)</f>
        <v>USA</v>
      </c>
      <c r="L519" t="s">
        <v>18</v>
      </c>
      <c r="O519" s="10" t="str">
        <f>IF(ISERROR(FIND("1",tblSalaries[[#This Row],[How many hours of a day you work on Excel]])),"",1)</f>
        <v/>
      </c>
      <c r="P519" s="11">
        <f>IF(ISERROR(FIND("2",tblSalaries[[#This Row],[How many hours of a day you work on Excel]])),"",2)</f>
        <v>2</v>
      </c>
      <c r="Q519" s="10">
        <f>IF(ISERROR(FIND("3",tblSalaries[[#This Row],[How many hours of a day you work on Excel]])),"",3)</f>
        <v>3</v>
      </c>
      <c r="R519" s="10" t="str">
        <f>IF(ISERROR(FIND("4",tblSalaries[[#This Row],[How many hours of a day you work on Excel]])),"",4)</f>
        <v/>
      </c>
      <c r="S519" s="10" t="str">
        <f>IF(ISERROR(FIND("5",tblSalaries[[#This Row],[How many hours of a day you work on Excel]])),"",5)</f>
        <v/>
      </c>
      <c r="T519" s="10" t="str">
        <f>IF(ISERROR(FIND("6",tblSalaries[[#This Row],[How many hours of a day you work on Excel]])),"",6)</f>
        <v/>
      </c>
      <c r="U519" s="11" t="str">
        <f>IF(ISERROR(FIND("7",tblSalaries[[#This Row],[How many hours of a day you work on Excel]])),"",7)</f>
        <v/>
      </c>
      <c r="V519" s="11" t="str">
        <f>IF(ISERROR(FIND("8",tblSalaries[[#This Row],[How many hours of a day you work on Excel]])),"",8)</f>
        <v/>
      </c>
      <c r="W519" s="11">
        <f>IF(MAX(tblSalaries[[#This Row],[1 hour]:[8 hours]])=0,#N/A,MAX(tblSalaries[[#This Row],[1 hour]:[8 hours]]))</f>
        <v>3</v>
      </c>
      <c r="X519" s="11">
        <f>IF(ISERROR(tblSalaries[[#This Row],[max h]]),1,tblSalaries[[#This Row],[Salary in USD]]/tblSalaries[[#This Row],[max h]]/260)</f>
        <v>128.2051282051282</v>
      </c>
      <c r="Y519" s="11">
        <f>IF(tblSalaries[[#This Row],[Years of Experience]]="",0,"0")</f>
        <v>0</v>
      </c>
      <c r="Z51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19" s="11">
        <f>IF(tblSalaries[[#This Row],[Salary in USD]]&lt;1000,1,0)</f>
        <v>0</v>
      </c>
      <c r="AB519" s="11">
        <f>IF(AND(tblSalaries[[#This Row],[Salary in USD]]&gt;1000,tblSalaries[[#This Row],[Salary in USD]]&lt;2000),1,0)</f>
        <v>0</v>
      </c>
    </row>
    <row r="520" spans="2:28" ht="15" customHeight="1">
      <c r="B520" t="s">
        <v>2523</v>
      </c>
      <c r="C520" s="1">
        <v>41055.197523148148</v>
      </c>
      <c r="D520" s="4">
        <v>104000</v>
      </c>
      <c r="E520">
        <v>104000</v>
      </c>
      <c r="F520" t="s">
        <v>6</v>
      </c>
      <c r="G520">
        <f>tblSalaries[[#This Row],[clean Salary (in local currency)]]*VLOOKUP(tblSalaries[[#This Row],[Currency]],tblXrate[],2,FALSE)</f>
        <v>104000</v>
      </c>
      <c r="H520" t="s">
        <v>624</v>
      </c>
      <c r="I520" t="s">
        <v>20</v>
      </c>
      <c r="J520" t="s">
        <v>15</v>
      </c>
      <c r="K520" t="str">
        <f>VLOOKUP(tblSalaries[[#This Row],[Where do you work]],tblCountries[[Actual]:[Mapping]],2,FALSE)</f>
        <v>USA</v>
      </c>
      <c r="L520" t="s">
        <v>9</v>
      </c>
      <c r="O520" s="10" t="str">
        <f>IF(ISERROR(FIND("1",tblSalaries[[#This Row],[How many hours of a day you work on Excel]])),"",1)</f>
        <v/>
      </c>
      <c r="P520" s="11" t="str">
        <f>IF(ISERROR(FIND("2",tblSalaries[[#This Row],[How many hours of a day you work on Excel]])),"",2)</f>
        <v/>
      </c>
      <c r="Q520" s="10" t="str">
        <f>IF(ISERROR(FIND("3",tblSalaries[[#This Row],[How many hours of a day you work on Excel]])),"",3)</f>
        <v/>
      </c>
      <c r="R520" s="10">
        <f>IF(ISERROR(FIND("4",tblSalaries[[#This Row],[How many hours of a day you work on Excel]])),"",4)</f>
        <v>4</v>
      </c>
      <c r="S520" s="10" t="str">
        <f>IF(ISERROR(FIND("5",tblSalaries[[#This Row],[How many hours of a day you work on Excel]])),"",5)</f>
        <v/>
      </c>
      <c r="T520" s="10">
        <f>IF(ISERROR(FIND("6",tblSalaries[[#This Row],[How many hours of a day you work on Excel]])),"",6)</f>
        <v>6</v>
      </c>
      <c r="U520" s="11" t="str">
        <f>IF(ISERROR(FIND("7",tblSalaries[[#This Row],[How many hours of a day you work on Excel]])),"",7)</f>
        <v/>
      </c>
      <c r="V520" s="11" t="str">
        <f>IF(ISERROR(FIND("8",tblSalaries[[#This Row],[How many hours of a day you work on Excel]])),"",8)</f>
        <v/>
      </c>
      <c r="W520" s="11">
        <f>IF(MAX(tblSalaries[[#This Row],[1 hour]:[8 hours]])=0,#N/A,MAX(tblSalaries[[#This Row],[1 hour]:[8 hours]]))</f>
        <v>6</v>
      </c>
      <c r="X520" s="11">
        <f>IF(ISERROR(tblSalaries[[#This Row],[max h]]),1,tblSalaries[[#This Row],[Salary in USD]]/tblSalaries[[#This Row],[max h]]/260)</f>
        <v>66.666666666666657</v>
      </c>
      <c r="Y520" s="11">
        <f>IF(tblSalaries[[#This Row],[Years of Experience]]="",0,"0")</f>
        <v>0</v>
      </c>
      <c r="Z52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0" s="11">
        <f>IF(tblSalaries[[#This Row],[Salary in USD]]&lt;1000,1,0)</f>
        <v>0</v>
      </c>
      <c r="AB520" s="11">
        <f>IF(AND(tblSalaries[[#This Row],[Salary in USD]]&gt;1000,tblSalaries[[#This Row],[Salary in USD]]&lt;2000),1,0)</f>
        <v>0</v>
      </c>
    </row>
    <row r="521" spans="2:28" ht="15" customHeight="1">
      <c r="B521" t="s">
        <v>2524</v>
      </c>
      <c r="C521" s="1">
        <v>41055.20040509259</v>
      </c>
      <c r="D521" s="4">
        <v>600000</v>
      </c>
      <c r="E521">
        <v>600000</v>
      </c>
      <c r="F521" t="s">
        <v>40</v>
      </c>
      <c r="G521">
        <f>tblSalaries[[#This Row],[clean Salary (in local currency)]]*VLOOKUP(tblSalaries[[#This Row],[Currency]],tblXrate[],2,FALSE)</f>
        <v>10684.750012465542</v>
      </c>
      <c r="H521" t="s">
        <v>201</v>
      </c>
      <c r="I521" t="s">
        <v>52</v>
      </c>
      <c r="J521" t="s">
        <v>8</v>
      </c>
      <c r="K521" t="str">
        <f>VLOOKUP(tblSalaries[[#This Row],[Where do you work]],tblCountries[[Actual]:[Mapping]],2,FALSE)</f>
        <v>India</v>
      </c>
      <c r="L521" t="s">
        <v>9</v>
      </c>
      <c r="O521" s="10" t="str">
        <f>IF(ISERROR(FIND("1",tblSalaries[[#This Row],[How many hours of a day you work on Excel]])),"",1)</f>
        <v/>
      </c>
      <c r="P521" s="11" t="str">
        <f>IF(ISERROR(FIND("2",tblSalaries[[#This Row],[How many hours of a day you work on Excel]])),"",2)</f>
        <v/>
      </c>
      <c r="Q521" s="10" t="str">
        <f>IF(ISERROR(FIND("3",tblSalaries[[#This Row],[How many hours of a day you work on Excel]])),"",3)</f>
        <v/>
      </c>
      <c r="R521" s="10">
        <f>IF(ISERROR(FIND("4",tblSalaries[[#This Row],[How many hours of a day you work on Excel]])),"",4)</f>
        <v>4</v>
      </c>
      <c r="S521" s="10" t="str">
        <f>IF(ISERROR(FIND("5",tblSalaries[[#This Row],[How many hours of a day you work on Excel]])),"",5)</f>
        <v/>
      </c>
      <c r="T521" s="10">
        <f>IF(ISERROR(FIND("6",tblSalaries[[#This Row],[How many hours of a day you work on Excel]])),"",6)</f>
        <v>6</v>
      </c>
      <c r="U521" s="11" t="str">
        <f>IF(ISERROR(FIND("7",tblSalaries[[#This Row],[How many hours of a day you work on Excel]])),"",7)</f>
        <v/>
      </c>
      <c r="V521" s="11" t="str">
        <f>IF(ISERROR(FIND("8",tblSalaries[[#This Row],[How many hours of a day you work on Excel]])),"",8)</f>
        <v/>
      </c>
      <c r="W521" s="11">
        <f>IF(MAX(tblSalaries[[#This Row],[1 hour]:[8 hours]])=0,#N/A,MAX(tblSalaries[[#This Row],[1 hour]:[8 hours]]))</f>
        <v>6</v>
      </c>
      <c r="X521" s="11">
        <f>IF(ISERROR(tblSalaries[[#This Row],[max h]]),1,tblSalaries[[#This Row],[Salary in USD]]/tblSalaries[[#This Row],[max h]]/260)</f>
        <v>6.8491987259394493</v>
      </c>
      <c r="Y521" s="11">
        <f>IF(tblSalaries[[#This Row],[Years of Experience]]="",0,"0")</f>
        <v>0</v>
      </c>
      <c r="Z52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1" s="11">
        <f>IF(tblSalaries[[#This Row],[Salary in USD]]&lt;1000,1,0)</f>
        <v>0</v>
      </c>
      <c r="AB521" s="11">
        <f>IF(AND(tblSalaries[[#This Row],[Salary in USD]]&gt;1000,tblSalaries[[#This Row],[Salary in USD]]&lt;2000),1,0)</f>
        <v>0</v>
      </c>
    </row>
    <row r="522" spans="2:28" ht="15" customHeight="1">
      <c r="B522" t="s">
        <v>2525</v>
      </c>
      <c r="C522" s="1">
        <v>41055.200624999998</v>
      </c>
      <c r="D522" s="4">
        <v>200000</v>
      </c>
      <c r="E522">
        <v>200000</v>
      </c>
      <c r="F522" t="s">
        <v>6</v>
      </c>
      <c r="G522">
        <f>tblSalaries[[#This Row],[clean Salary (in local currency)]]*VLOOKUP(tblSalaries[[#This Row],[Currency]],tblXrate[],2,FALSE)</f>
        <v>200000</v>
      </c>
      <c r="H522" t="s">
        <v>625</v>
      </c>
      <c r="I522" t="s">
        <v>4001</v>
      </c>
      <c r="J522" t="s">
        <v>15</v>
      </c>
      <c r="K522" t="str">
        <f>VLOOKUP(tblSalaries[[#This Row],[Where do you work]],tblCountries[[Actual]:[Mapping]],2,FALSE)</f>
        <v>USA</v>
      </c>
      <c r="L522" t="s">
        <v>18</v>
      </c>
      <c r="O522" s="10" t="str">
        <f>IF(ISERROR(FIND("1",tblSalaries[[#This Row],[How many hours of a day you work on Excel]])),"",1)</f>
        <v/>
      </c>
      <c r="P522" s="11">
        <f>IF(ISERROR(FIND("2",tblSalaries[[#This Row],[How many hours of a day you work on Excel]])),"",2)</f>
        <v>2</v>
      </c>
      <c r="Q522" s="10">
        <f>IF(ISERROR(FIND("3",tblSalaries[[#This Row],[How many hours of a day you work on Excel]])),"",3)</f>
        <v>3</v>
      </c>
      <c r="R522" s="10" t="str">
        <f>IF(ISERROR(FIND("4",tblSalaries[[#This Row],[How many hours of a day you work on Excel]])),"",4)</f>
        <v/>
      </c>
      <c r="S522" s="10" t="str">
        <f>IF(ISERROR(FIND("5",tblSalaries[[#This Row],[How many hours of a day you work on Excel]])),"",5)</f>
        <v/>
      </c>
      <c r="T522" s="10" t="str">
        <f>IF(ISERROR(FIND("6",tblSalaries[[#This Row],[How many hours of a day you work on Excel]])),"",6)</f>
        <v/>
      </c>
      <c r="U522" s="11" t="str">
        <f>IF(ISERROR(FIND("7",tblSalaries[[#This Row],[How many hours of a day you work on Excel]])),"",7)</f>
        <v/>
      </c>
      <c r="V522" s="11" t="str">
        <f>IF(ISERROR(FIND("8",tblSalaries[[#This Row],[How many hours of a day you work on Excel]])),"",8)</f>
        <v/>
      </c>
      <c r="W522" s="11">
        <f>IF(MAX(tblSalaries[[#This Row],[1 hour]:[8 hours]])=0,#N/A,MAX(tblSalaries[[#This Row],[1 hour]:[8 hours]]))</f>
        <v>3</v>
      </c>
      <c r="X522" s="11">
        <f>IF(ISERROR(tblSalaries[[#This Row],[max h]]),1,tblSalaries[[#This Row],[Salary in USD]]/tblSalaries[[#This Row],[max h]]/260)</f>
        <v>256.41025641025641</v>
      </c>
      <c r="Y522" s="11">
        <f>IF(tblSalaries[[#This Row],[Years of Experience]]="",0,"0")</f>
        <v>0</v>
      </c>
      <c r="Z52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2" s="11">
        <f>IF(tblSalaries[[#This Row],[Salary in USD]]&lt;1000,1,0)</f>
        <v>0</v>
      </c>
      <c r="AB522" s="11">
        <f>IF(AND(tblSalaries[[#This Row],[Salary in USD]]&gt;1000,tblSalaries[[#This Row],[Salary in USD]]&lt;2000),1,0)</f>
        <v>0</v>
      </c>
    </row>
    <row r="523" spans="2:28" ht="15" customHeight="1">
      <c r="B523" t="s">
        <v>2526</v>
      </c>
      <c r="C523" s="1">
        <v>41055.201631944445</v>
      </c>
      <c r="D523" s="4" t="s">
        <v>626</v>
      </c>
      <c r="E523">
        <v>49248</v>
      </c>
      <c r="F523" t="s">
        <v>22</v>
      </c>
      <c r="G523">
        <f>tblSalaries[[#This Row],[clean Salary (in local currency)]]*VLOOKUP(tblSalaries[[#This Row],[Currency]],tblXrate[],2,FALSE)</f>
        <v>62564.631571458704</v>
      </c>
      <c r="H523" t="s">
        <v>627</v>
      </c>
      <c r="I523" t="s">
        <v>310</v>
      </c>
      <c r="J523" t="s">
        <v>628</v>
      </c>
      <c r="K523" t="str">
        <f>VLOOKUP(tblSalaries[[#This Row],[Where do you work]],tblCountries[[Actual]:[Mapping]],2,FALSE)</f>
        <v>Netherlands</v>
      </c>
      <c r="L523" t="s">
        <v>13</v>
      </c>
      <c r="O523" s="10" t="str">
        <f>IF(ISERROR(FIND("1",tblSalaries[[#This Row],[How many hours of a day you work on Excel]])),"",1)</f>
        <v/>
      </c>
      <c r="P523" s="11" t="str">
        <f>IF(ISERROR(FIND("2",tblSalaries[[#This Row],[How many hours of a day you work on Excel]])),"",2)</f>
        <v/>
      </c>
      <c r="Q523" s="10" t="str">
        <f>IF(ISERROR(FIND("3",tblSalaries[[#This Row],[How many hours of a day you work on Excel]])),"",3)</f>
        <v/>
      </c>
      <c r="R523" s="10" t="str">
        <f>IF(ISERROR(FIND("4",tblSalaries[[#This Row],[How many hours of a day you work on Excel]])),"",4)</f>
        <v/>
      </c>
      <c r="S523" s="10" t="str">
        <f>IF(ISERROR(FIND("5",tblSalaries[[#This Row],[How many hours of a day you work on Excel]])),"",5)</f>
        <v/>
      </c>
      <c r="T523" s="10" t="str">
        <f>IF(ISERROR(FIND("6",tblSalaries[[#This Row],[How many hours of a day you work on Excel]])),"",6)</f>
        <v/>
      </c>
      <c r="U523" s="11" t="str">
        <f>IF(ISERROR(FIND("7",tblSalaries[[#This Row],[How many hours of a day you work on Excel]])),"",7)</f>
        <v/>
      </c>
      <c r="V523" s="11">
        <f>IF(ISERROR(FIND("8",tblSalaries[[#This Row],[How many hours of a day you work on Excel]])),"",8)</f>
        <v>8</v>
      </c>
      <c r="W523" s="11">
        <f>IF(MAX(tblSalaries[[#This Row],[1 hour]:[8 hours]])=0,#N/A,MAX(tblSalaries[[#This Row],[1 hour]:[8 hours]]))</f>
        <v>8</v>
      </c>
      <c r="X523" s="11">
        <f>IF(ISERROR(tblSalaries[[#This Row],[max h]]),1,tblSalaries[[#This Row],[Salary in USD]]/tblSalaries[[#This Row],[max h]]/260)</f>
        <v>30.079149793970529</v>
      </c>
      <c r="Y523" s="11">
        <f>IF(tblSalaries[[#This Row],[Years of Experience]]="",0,"0")</f>
        <v>0</v>
      </c>
      <c r="Z52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3" s="11">
        <f>IF(tblSalaries[[#This Row],[Salary in USD]]&lt;1000,1,0)</f>
        <v>0</v>
      </c>
      <c r="AB523" s="11">
        <f>IF(AND(tblSalaries[[#This Row],[Salary in USD]]&gt;1000,tblSalaries[[#This Row],[Salary in USD]]&lt;2000),1,0)</f>
        <v>0</v>
      </c>
    </row>
    <row r="524" spans="2:28" ht="15" customHeight="1">
      <c r="B524" t="s">
        <v>2527</v>
      </c>
      <c r="C524" s="1">
        <v>41055.201932870368</v>
      </c>
      <c r="D524" s="4">
        <v>36500</v>
      </c>
      <c r="E524">
        <v>36500</v>
      </c>
      <c r="F524" t="s">
        <v>69</v>
      </c>
      <c r="G524">
        <f>tblSalaries[[#This Row],[clean Salary (in local currency)]]*VLOOKUP(tblSalaries[[#This Row],[Currency]],tblXrate[],2,FALSE)</f>
        <v>57530.506930455871</v>
      </c>
      <c r="H524" t="s">
        <v>629</v>
      </c>
      <c r="I524" t="s">
        <v>52</v>
      </c>
      <c r="J524" t="s">
        <v>71</v>
      </c>
      <c r="K524" t="str">
        <f>VLOOKUP(tblSalaries[[#This Row],[Where do you work]],tblCountries[[Actual]:[Mapping]],2,FALSE)</f>
        <v>UK</v>
      </c>
      <c r="L524" t="s">
        <v>18</v>
      </c>
      <c r="O524" s="10" t="str">
        <f>IF(ISERROR(FIND("1",tblSalaries[[#This Row],[How many hours of a day you work on Excel]])),"",1)</f>
        <v/>
      </c>
      <c r="P524" s="11">
        <f>IF(ISERROR(FIND("2",tblSalaries[[#This Row],[How many hours of a day you work on Excel]])),"",2)</f>
        <v>2</v>
      </c>
      <c r="Q524" s="10">
        <f>IF(ISERROR(FIND("3",tblSalaries[[#This Row],[How many hours of a day you work on Excel]])),"",3)</f>
        <v>3</v>
      </c>
      <c r="R524" s="10" t="str">
        <f>IF(ISERROR(FIND("4",tblSalaries[[#This Row],[How many hours of a day you work on Excel]])),"",4)</f>
        <v/>
      </c>
      <c r="S524" s="10" t="str">
        <f>IF(ISERROR(FIND("5",tblSalaries[[#This Row],[How many hours of a day you work on Excel]])),"",5)</f>
        <v/>
      </c>
      <c r="T524" s="10" t="str">
        <f>IF(ISERROR(FIND("6",tblSalaries[[#This Row],[How many hours of a day you work on Excel]])),"",6)</f>
        <v/>
      </c>
      <c r="U524" s="11" t="str">
        <f>IF(ISERROR(FIND("7",tblSalaries[[#This Row],[How many hours of a day you work on Excel]])),"",7)</f>
        <v/>
      </c>
      <c r="V524" s="11" t="str">
        <f>IF(ISERROR(FIND("8",tblSalaries[[#This Row],[How many hours of a day you work on Excel]])),"",8)</f>
        <v/>
      </c>
      <c r="W524" s="11">
        <f>IF(MAX(tblSalaries[[#This Row],[1 hour]:[8 hours]])=0,#N/A,MAX(tblSalaries[[#This Row],[1 hour]:[8 hours]]))</f>
        <v>3</v>
      </c>
      <c r="X524" s="11">
        <f>IF(ISERROR(tblSalaries[[#This Row],[max h]]),1,tblSalaries[[#This Row],[Salary in USD]]/tblSalaries[[#This Row],[max h]]/260)</f>
        <v>73.757060167251112</v>
      </c>
      <c r="Y524" s="11">
        <f>IF(tblSalaries[[#This Row],[Years of Experience]]="",0,"0")</f>
        <v>0</v>
      </c>
      <c r="Z52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4" s="11">
        <f>IF(tblSalaries[[#This Row],[Salary in USD]]&lt;1000,1,0)</f>
        <v>0</v>
      </c>
      <c r="AB524" s="11">
        <f>IF(AND(tblSalaries[[#This Row],[Salary in USD]]&gt;1000,tblSalaries[[#This Row],[Salary in USD]]&lt;2000),1,0)</f>
        <v>0</v>
      </c>
    </row>
    <row r="525" spans="2:28" ht="15" customHeight="1">
      <c r="B525" t="s">
        <v>2528</v>
      </c>
      <c r="C525" s="1">
        <v>41055.20857638889</v>
      </c>
      <c r="D525" s="4">
        <v>82300</v>
      </c>
      <c r="E525">
        <v>82300</v>
      </c>
      <c r="F525" t="s">
        <v>6</v>
      </c>
      <c r="G525">
        <f>tblSalaries[[#This Row],[clean Salary (in local currency)]]*VLOOKUP(tblSalaries[[#This Row],[Currency]],tblXrate[],2,FALSE)</f>
        <v>82300</v>
      </c>
      <c r="H525" t="s">
        <v>630</v>
      </c>
      <c r="I525" t="s">
        <v>52</v>
      </c>
      <c r="J525" t="s">
        <v>15</v>
      </c>
      <c r="K525" t="str">
        <f>VLOOKUP(tblSalaries[[#This Row],[Where do you work]],tblCountries[[Actual]:[Mapping]],2,FALSE)</f>
        <v>USA</v>
      </c>
      <c r="L525" t="s">
        <v>18</v>
      </c>
      <c r="O525" s="10" t="str">
        <f>IF(ISERROR(FIND("1",tblSalaries[[#This Row],[How many hours of a day you work on Excel]])),"",1)</f>
        <v/>
      </c>
      <c r="P525" s="11">
        <f>IF(ISERROR(FIND("2",tblSalaries[[#This Row],[How many hours of a day you work on Excel]])),"",2)</f>
        <v>2</v>
      </c>
      <c r="Q525" s="10">
        <f>IF(ISERROR(FIND("3",tblSalaries[[#This Row],[How many hours of a day you work on Excel]])),"",3)</f>
        <v>3</v>
      </c>
      <c r="R525" s="10" t="str">
        <f>IF(ISERROR(FIND("4",tblSalaries[[#This Row],[How many hours of a day you work on Excel]])),"",4)</f>
        <v/>
      </c>
      <c r="S525" s="10" t="str">
        <f>IF(ISERROR(FIND("5",tblSalaries[[#This Row],[How many hours of a day you work on Excel]])),"",5)</f>
        <v/>
      </c>
      <c r="T525" s="10" t="str">
        <f>IF(ISERROR(FIND("6",tblSalaries[[#This Row],[How many hours of a day you work on Excel]])),"",6)</f>
        <v/>
      </c>
      <c r="U525" s="11" t="str">
        <f>IF(ISERROR(FIND("7",tblSalaries[[#This Row],[How many hours of a day you work on Excel]])),"",7)</f>
        <v/>
      </c>
      <c r="V525" s="11" t="str">
        <f>IF(ISERROR(FIND("8",tblSalaries[[#This Row],[How many hours of a day you work on Excel]])),"",8)</f>
        <v/>
      </c>
      <c r="W525" s="11">
        <f>IF(MAX(tblSalaries[[#This Row],[1 hour]:[8 hours]])=0,#N/A,MAX(tblSalaries[[#This Row],[1 hour]:[8 hours]]))</f>
        <v>3</v>
      </c>
      <c r="X525" s="11">
        <f>IF(ISERROR(tblSalaries[[#This Row],[max h]]),1,tblSalaries[[#This Row],[Salary in USD]]/tblSalaries[[#This Row],[max h]]/260)</f>
        <v>105.51282051282051</v>
      </c>
      <c r="Y525" s="11">
        <f>IF(tblSalaries[[#This Row],[Years of Experience]]="",0,"0")</f>
        <v>0</v>
      </c>
      <c r="Z52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5" s="11">
        <f>IF(tblSalaries[[#This Row],[Salary in USD]]&lt;1000,1,0)</f>
        <v>0</v>
      </c>
      <c r="AB525" s="11">
        <f>IF(AND(tblSalaries[[#This Row],[Salary in USD]]&gt;1000,tblSalaries[[#This Row],[Salary in USD]]&lt;2000),1,0)</f>
        <v>0</v>
      </c>
    </row>
    <row r="526" spans="2:28" ht="15" customHeight="1">
      <c r="B526" t="s">
        <v>2529</v>
      </c>
      <c r="C526" s="1">
        <v>41055.211678240739</v>
      </c>
      <c r="D526" s="4">
        <v>95000</v>
      </c>
      <c r="E526">
        <v>95000</v>
      </c>
      <c r="F526" t="s">
        <v>6</v>
      </c>
      <c r="G526">
        <f>tblSalaries[[#This Row],[clean Salary (in local currency)]]*VLOOKUP(tblSalaries[[#This Row],[Currency]],tblXrate[],2,FALSE)</f>
        <v>95000</v>
      </c>
      <c r="H526" t="s">
        <v>631</v>
      </c>
      <c r="I526" t="s">
        <v>356</v>
      </c>
      <c r="J526" t="s">
        <v>15</v>
      </c>
      <c r="K526" t="str">
        <f>VLOOKUP(tblSalaries[[#This Row],[Where do you work]],tblCountries[[Actual]:[Mapping]],2,FALSE)</f>
        <v>USA</v>
      </c>
      <c r="L526" t="s">
        <v>9</v>
      </c>
      <c r="O526" s="10" t="str">
        <f>IF(ISERROR(FIND("1",tblSalaries[[#This Row],[How many hours of a day you work on Excel]])),"",1)</f>
        <v/>
      </c>
      <c r="P526" s="11" t="str">
        <f>IF(ISERROR(FIND("2",tblSalaries[[#This Row],[How many hours of a day you work on Excel]])),"",2)</f>
        <v/>
      </c>
      <c r="Q526" s="10" t="str">
        <f>IF(ISERROR(FIND("3",tblSalaries[[#This Row],[How many hours of a day you work on Excel]])),"",3)</f>
        <v/>
      </c>
      <c r="R526" s="10">
        <f>IF(ISERROR(FIND("4",tblSalaries[[#This Row],[How many hours of a day you work on Excel]])),"",4)</f>
        <v>4</v>
      </c>
      <c r="S526" s="10" t="str">
        <f>IF(ISERROR(FIND("5",tblSalaries[[#This Row],[How many hours of a day you work on Excel]])),"",5)</f>
        <v/>
      </c>
      <c r="T526" s="10">
        <f>IF(ISERROR(FIND("6",tblSalaries[[#This Row],[How many hours of a day you work on Excel]])),"",6)</f>
        <v>6</v>
      </c>
      <c r="U526" s="11" t="str">
        <f>IF(ISERROR(FIND("7",tblSalaries[[#This Row],[How many hours of a day you work on Excel]])),"",7)</f>
        <v/>
      </c>
      <c r="V526" s="11" t="str">
        <f>IF(ISERROR(FIND("8",tblSalaries[[#This Row],[How many hours of a day you work on Excel]])),"",8)</f>
        <v/>
      </c>
      <c r="W526" s="11">
        <f>IF(MAX(tblSalaries[[#This Row],[1 hour]:[8 hours]])=0,#N/A,MAX(tblSalaries[[#This Row],[1 hour]:[8 hours]]))</f>
        <v>6</v>
      </c>
      <c r="X526" s="11">
        <f>IF(ISERROR(tblSalaries[[#This Row],[max h]]),1,tblSalaries[[#This Row],[Salary in USD]]/tblSalaries[[#This Row],[max h]]/260)</f>
        <v>60.897435897435898</v>
      </c>
      <c r="Y526" s="11">
        <f>IF(tblSalaries[[#This Row],[Years of Experience]]="",0,"0")</f>
        <v>0</v>
      </c>
      <c r="Z52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6" s="11">
        <f>IF(tblSalaries[[#This Row],[Salary in USD]]&lt;1000,1,0)</f>
        <v>0</v>
      </c>
      <c r="AB526" s="11">
        <f>IF(AND(tblSalaries[[#This Row],[Salary in USD]]&gt;1000,tblSalaries[[#This Row],[Salary in USD]]&lt;2000),1,0)</f>
        <v>0</v>
      </c>
    </row>
    <row r="527" spans="2:28" ht="15" customHeight="1">
      <c r="B527" t="s">
        <v>2530</v>
      </c>
      <c r="C527" s="1">
        <v>41055.213541666664</v>
      </c>
      <c r="D527" s="4">
        <v>140000</v>
      </c>
      <c r="E527">
        <v>140000</v>
      </c>
      <c r="F527" t="s">
        <v>69</v>
      </c>
      <c r="G527">
        <f>tblSalaries[[#This Row],[clean Salary (in local currency)]]*VLOOKUP(tblSalaries[[#This Row],[Currency]],tblXrate[],2,FALSE)</f>
        <v>220664.95808941979</v>
      </c>
      <c r="H527" t="s">
        <v>632</v>
      </c>
      <c r="I527" t="s">
        <v>67</v>
      </c>
      <c r="J527" t="s">
        <v>71</v>
      </c>
      <c r="K527" t="str">
        <f>VLOOKUP(tblSalaries[[#This Row],[Where do you work]],tblCountries[[Actual]:[Mapping]],2,FALSE)</f>
        <v>UK</v>
      </c>
      <c r="L527" t="s">
        <v>13</v>
      </c>
      <c r="O527" s="10" t="str">
        <f>IF(ISERROR(FIND("1",tblSalaries[[#This Row],[How many hours of a day you work on Excel]])),"",1)</f>
        <v/>
      </c>
      <c r="P527" s="11" t="str">
        <f>IF(ISERROR(FIND("2",tblSalaries[[#This Row],[How many hours of a day you work on Excel]])),"",2)</f>
        <v/>
      </c>
      <c r="Q527" s="10" t="str">
        <f>IF(ISERROR(FIND("3",tblSalaries[[#This Row],[How many hours of a day you work on Excel]])),"",3)</f>
        <v/>
      </c>
      <c r="R527" s="10" t="str">
        <f>IF(ISERROR(FIND("4",tblSalaries[[#This Row],[How many hours of a day you work on Excel]])),"",4)</f>
        <v/>
      </c>
      <c r="S527" s="10" t="str">
        <f>IF(ISERROR(FIND("5",tblSalaries[[#This Row],[How many hours of a day you work on Excel]])),"",5)</f>
        <v/>
      </c>
      <c r="T527" s="10" t="str">
        <f>IF(ISERROR(FIND("6",tblSalaries[[#This Row],[How many hours of a day you work on Excel]])),"",6)</f>
        <v/>
      </c>
      <c r="U527" s="11" t="str">
        <f>IF(ISERROR(FIND("7",tblSalaries[[#This Row],[How many hours of a day you work on Excel]])),"",7)</f>
        <v/>
      </c>
      <c r="V527" s="11">
        <f>IF(ISERROR(FIND("8",tblSalaries[[#This Row],[How many hours of a day you work on Excel]])),"",8)</f>
        <v>8</v>
      </c>
      <c r="W527" s="11">
        <f>IF(MAX(tblSalaries[[#This Row],[1 hour]:[8 hours]])=0,#N/A,MAX(tblSalaries[[#This Row],[1 hour]:[8 hours]]))</f>
        <v>8</v>
      </c>
      <c r="X527" s="11">
        <f>IF(ISERROR(tblSalaries[[#This Row],[max h]]),1,tblSalaries[[#This Row],[Salary in USD]]/tblSalaries[[#This Row],[max h]]/260)</f>
        <v>106.0889221583749</v>
      </c>
      <c r="Y527" s="11">
        <f>IF(tblSalaries[[#This Row],[Years of Experience]]="",0,"0")</f>
        <v>0</v>
      </c>
      <c r="Z52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7" s="11">
        <f>IF(tblSalaries[[#This Row],[Salary in USD]]&lt;1000,1,0)</f>
        <v>0</v>
      </c>
      <c r="AB527" s="11">
        <f>IF(AND(tblSalaries[[#This Row],[Salary in USD]]&gt;1000,tblSalaries[[#This Row],[Salary in USD]]&lt;2000),1,0)</f>
        <v>0</v>
      </c>
    </row>
    <row r="528" spans="2:28" ht="15" customHeight="1">
      <c r="B528" t="s">
        <v>2531</v>
      </c>
      <c r="C528" s="1">
        <v>41055.217395833337</v>
      </c>
      <c r="D528" s="4">
        <v>72000</v>
      </c>
      <c r="E528">
        <v>72000</v>
      </c>
      <c r="F528" t="s">
        <v>6</v>
      </c>
      <c r="G528">
        <f>tblSalaries[[#This Row],[clean Salary (in local currency)]]*VLOOKUP(tblSalaries[[#This Row],[Currency]],tblXrate[],2,FALSE)</f>
        <v>72000</v>
      </c>
      <c r="H528" t="s">
        <v>633</v>
      </c>
      <c r="I528" t="s">
        <v>20</v>
      </c>
      <c r="J528" t="s">
        <v>65</v>
      </c>
      <c r="K528" t="str">
        <f>VLOOKUP(tblSalaries[[#This Row],[Where do you work]],tblCountries[[Actual]:[Mapping]],2,FALSE)</f>
        <v>Russia</v>
      </c>
      <c r="L528" t="s">
        <v>18</v>
      </c>
      <c r="O528" s="10" t="str">
        <f>IF(ISERROR(FIND("1",tblSalaries[[#This Row],[How many hours of a day you work on Excel]])),"",1)</f>
        <v/>
      </c>
      <c r="P528" s="11">
        <f>IF(ISERROR(FIND("2",tblSalaries[[#This Row],[How many hours of a day you work on Excel]])),"",2)</f>
        <v>2</v>
      </c>
      <c r="Q528" s="10">
        <f>IF(ISERROR(FIND("3",tblSalaries[[#This Row],[How many hours of a day you work on Excel]])),"",3)</f>
        <v>3</v>
      </c>
      <c r="R528" s="10" t="str">
        <f>IF(ISERROR(FIND("4",tblSalaries[[#This Row],[How many hours of a day you work on Excel]])),"",4)</f>
        <v/>
      </c>
      <c r="S528" s="10" t="str">
        <f>IF(ISERROR(FIND("5",tblSalaries[[#This Row],[How many hours of a day you work on Excel]])),"",5)</f>
        <v/>
      </c>
      <c r="T528" s="10" t="str">
        <f>IF(ISERROR(FIND("6",tblSalaries[[#This Row],[How many hours of a day you work on Excel]])),"",6)</f>
        <v/>
      </c>
      <c r="U528" s="11" t="str">
        <f>IF(ISERROR(FIND("7",tblSalaries[[#This Row],[How many hours of a day you work on Excel]])),"",7)</f>
        <v/>
      </c>
      <c r="V528" s="11" t="str">
        <f>IF(ISERROR(FIND("8",tblSalaries[[#This Row],[How many hours of a day you work on Excel]])),"",8)</f>
        <v/>
      </c>
      <c r="W528" s="11">
        <f>IF(MAX(tblSalaries[[#This Row],[1 hour]:[8 hours]])=0,#N/A,MAX(tblSalaries[[#This Row],[1 hour]:[8 hours]]))</f>
        <v>3</v>
      </c>
      <c r="X528" s="11">
        <f>IF(ISERROR(tblSalaries[[#This Row],[max h]]),1,tblSalaries[[#This Row],[Salary in USD]]/tblSalaries[[#This Row],[max h]]/260)</f>
        <v>92.307692307692307</v>
      </c>
      <c r="Y528" s="11">
        <f>IF(tblSalaries[[#This Row],[Years of Experience]]="",0,"0")</f>
        <v>0</v>
      </c>
      <c r="Z52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8" s="11">
        <f>IF(tblSalaries[[#This Row],[Salary in USD]]&lt;1000,1,0)</f>
        <v>0</v>
      </c>
      <c r="AB528" s="11">
        <f>IF(AND(tblSalaries[[#This Row],[Salary in USD]]&gt;1000,tblSalaries[[#This Row],[Salary in USD]]&lt;2000),1,0)</f>
        <v>0</v>
      </c>
    </row>
    <row r="529" spans="2:28" ht="15" customHeight="1">
      <c r="B529" t="s">
        <v>2532</v>
      </c>
      <c r="C529" s="1">
        <v>41055.219375000001</v>
      </c>
      <c r="D529" s="4">
        <v>60000</v>
      </c>
      <c r="E529">
        <v>60000</v>
      </c>
      <c r="F529" t="s">
        <v>82</v>
      </c>
      <c r="G529">
        <f>tblSalaries[[#This Row],[clean Salary (in local currency)]]*VLOOKUP(tblSalaries[[#This Row],[Currency]],tblXrate[],2,FALSE)</f>
        <v>61194.579384158147</v>
      </c>
      <c r="H529" t="s">
        <v>20</v>
      </c>
      <c r="I529" t="s">
        <v>20</v>
      </c>
      <c r="J529" t="s">
        <v>84</v>
      </c>
      <c r="K529" t="str">
        <f>VLOOKUP(tblSalaries[[#This Row],[Where do you work]],tblCountries[[Actual]:[Mapping]],2,FALSE)</f>
        <v>Australia</v>
      </c>
      <c r="L529" t="s">
        <v>18</v>
      </c>
      <c r="O529" s="10" t="str">
        <f>IF(ISERROR(FIND("1",tblSalaries[[#This Row],[How many hours of a day you work on Excel]])),"",1)</f>
        <v/>
      </c>
      <c r="P529" s="11">
        <f>IF(ISERROR(FIND("2",tblSalaries[[#This Row],[How many hours of a day you work on Excel]])),"",2)</f>
        <v>2</v>
      </c>
      <c r="Q529" s="10">
        <f>IF(ISERROR(FIND("3",tblSalaries[[#This Row],[How many hours of a day you work on Excel]])),"",3)</f>
        <v>3</v>
      </c>
      <c r="R529" s="10" t="str">
        <f>IF(ISERROR(FIND("4",tblSalaries[[#This Row],[How many hours of a day you work on Excel]])),"",4)</f>
        <v/>
      </c>
      <c r="S529" s="10" t="str">
        <f>IF(ISERROR(FIND("5",tblSalaries[[#This Row],[How many hours of a day you work on Excel]])),"",5)</f>
        <v/>
      </c>
      <c r="T529" s="10" t="str">
        <f>IF(ISERROR(FIND("6",tblSalaries[[#This Row],[How many hours of a day you work on Excel]])),"",6)</f>
        <v/>
      </c>
      <c r="U529" s="11" t="str">
        <f>IF(ISERROR(FIND("7",tblSalaries[[#This Row],[How many hours of a day you work on Excel]])),"",7)</f>
        <v/>
      </c>
      <c r="V529" s="11" t="str">
        <f>IF(ISERROR(FIND("8",tblSalaries[[#This Row],[How many hours of a day you work on Excel]])),"",8)</f>
        <v/>
      </c>
      <c r="W529" s="11">
        <f>IF(MAX(tblSalaries[[#This Row],[1 hour]:[8 hours]])=0,#N/A,MAX(tblSalaries[[#This Row],[1 hour]:[8 hours]]))</f>
        <v>3</v>
      </c>
      <c r="X529" s="11">
        <f>IF(ISERROR(tblSalaries[[#This Row],[max h]]),1,tblSalaries[[#This Row],[Salary in USD]]/tblSalaries[[#This Row],[max h]]/260)</f>
        <v>78.454588954048916</v>
      </c>
      <c r="Y529" s="11">
        <f>IF(tblSalaries[[#This Row],[Years of Experience]]="",0,"0")</f>
        <v>0</v>
      </c>
      <c r="Z52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29" s="11">
        <f>IF(tblSalaries[[#This Row],[Salary in USD]]&lt;1000,1,0)</f>
        <v>0</v>
      </c>
      <c r="AB529" s="11">
        <f>IF(AND(tblSalaries[[#This Row],[Salary in USD]]&gt;1000,tblSalaries[[#This Row],[Salary in USD]]&lt;2000),1,0)</f>
        <v>0</v>
      </c>
    </row>
    <row r="530" spans="2:28" ht="15" customHeight="1">
      <c r="B530" t="s">
        <v>2533</v>
      </c>
      <c r="C530" s="1">
        <v>41055.220972222225</v>
      </c>
      <c r="D530" s="4" t="s">
        <v>634</v>
      </c>
      <c r="E530">
        <v>120000</v>
      </c>
      <c r="F530" t="s">
        <v>6</v>
      </c>
      <c r="G530">
        <f>tblSalaries[[#This Row],[clean Salary (in local currency)]]*VLOOKUP(tblSalaries[[#This Row],[Currency]],tblXrate[],2,FALSE)</f>
        <v>120000</v>
      </c>
      <c r="H530" t="s">
        <v>635</v>
      </c>
      <c r="I530" t="s">
        <v>52</v>
      </c>
      <c r="J530" t="s">
        <v>636</v>
      </c>
      <c r="K530" t="str">
        <f>VLOOKUP(tblSalaries[[#This Row],[Where do you work]],tblCountries[[Actual]:[Mapping]],2,FALSE)</f>
        <v>New Zealand</v>
      </c>
      <c r="L530" t="s">
        <v>18</v>
      </c>
      <c r="O530" s="10" t="str">
        <f>IF(ISERROR(FIND("1",tblSalaries[[#This Row],[How many hours of a day you work on Excel]])),"",1)</f>
        <v/>
      </c>
      <c r="P530" s="11">
        <f>IF(ISERROR(FIND("2",tblSalaries[[#This Row],[How many hours of a day you work on Excel]])),"",2)</f>
        <v>2</v>
      </c>
      <c r="Q530" s="10">
        <f>IF(ISERROR(FIND("3",tblSalaries[[#This Row],[How many hours of a day you work on Excel]])),"",3)</f>
        <v>3</v>
      </c>
      <c r="R530" s="10" t="str">
        <f>IF(ISERROR(FIND("4",tblSalaries[[#This Row],[How many hours of a day you work on Excel]])),"",4)</f>
        <v/>
      </c>
      <c r="S530" s="10" t="str">
        <f>IF(ISERROR(FIND("5",tblSalaries[[#This Row],[How many hours of a day you work on Excel]])),"",5)</f>
        <v/>
      </c>
      <c r="T530" s="10" t="str">
        <f>IF(ISERROR(FIND("6",tblSalaries[[#This Row],[How many hours of a day you work on Excel]])),"",6)</f>
        <v/>
      </c>
      <c r="U530" s="11" t="str">
        <f>IF(ISERROR(FIND("7",tblSalaries[[#This Row],[How many hours of a day you work on Excel]])),"",7)</f>
        <v/>
      </c>
      <c r="V530" s="11" t="str">
        <f>IF(ISERROR(FIND("8",tblSalaries[[#This Row],[How many hours of a day you work on Excel]])),"",8)</f>
        <v/>
      </c>
      <c r="W530" s="11">
        <f>IF(MAX(tblSalaries[[#This Row],[1 hour]:[8 hours]])=0,#N/A,MAX(tblSalaries[[#This Row],[1 hour]:[8 hours]]))</f>
        <v>3</v>
      </c>
      <c r="X530" s="11">
        <f>IF(ISERROR(tblSalaries[[#This Row],[max h]]),1,tblSalaries[[#This Row],[Salary in USD]]/tblSalaries[[#This Row],[max h]]/260)</f>
        <v>153.84615384615384</v>
      </c>
      <c r="Y530" s="11">
        <f>IF(tblSalaries[[#This Row],[Years of Experience]]="",0,"0")</f>
        <v>0</v>
      </c>
      <c r="Z53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0" s="11">
        <f>IF(tblSalaries[[#This Row],[Salary in USD]]&lt;1000,1,0)</f>
        <v>0</v>
      </c>
      <c r="AB530" s="11">
        <f>IF(AND(tblSalaries[[#This Row],[Salary in USD]]&gt;1000,tblSalaries[[#This Row],[Salary in USD]]&lt;2000),1,0)</f>
        <v>0</v>
      </c>
    </row>
    <row r="531" spans="2:28" ht="15" customHeight="1">
      <c r="B531" t="s">
        <v>2534</v>
      </c>
      <c r="C531" s="1">
        <v>41055.221145833333</v>
      </c>
      <c r="D531" s="4" t="s">
        <v>637</v>
      </c>
      <c r="E531">
        <v>95000</v>
      </c>
      <c r="F531" t="s">
        <v>6</v>
      </c>
      <c r="G531">
        <f>tblSalaries[[#This Row],[clean Salary (in local currency)]]*VLOOKUP(tblSalaries[[#This Row],[Currency]],tblXrate[],2,FALSE)</f>
        <v>95000</v>
      </c>
      <c r="H531" t="s">
        <v>638</v>
      </c>
      <c r="I531" t="s">
        <v>4001</v>
      </c>
      <c r="J531" t="s">
        <v>639</v>
      </c>
      <c r="K531" t="str">
        <f>VLOOKUP(tblSalaries[[#This Row],[Where do you work]],tblCountries[[Actual]:[Mapping]],2,FALSE)</f>
        <v>Central America</v>
      </c>
      <c r="L531" t="s">
        <v>18</v>
      </c>
      <c r="O531" s="10" t="str">
        <f>IF(ISERROR(FIND("1",tblSalaries[[#This Row],[How many hours of a day you work on Excel]])),"",1)</f>
        <v/>
      </c>
      <c r="P531" s="11">
        <f>IF(ISERROR(FIND("2",tblSalaries[[#This Row],[How many hours of a day you work on Excel]])),"",2)</f>
        <v>2</v>
      </c>
      <c r="Q531" s="10">
        <f>IF(ISERROR(FIND("3",tblSalaries[[#This Row],[How many hours of a day you work on Excel]])),"",3)</f>
        <v>3</v>
      </c>
      <c r="R531" s="10" t="str">
        <f>IF(ISERROR(FIND("4",tblSalaries[[#This Row],[How many hours of a day you work on Excel]])),"",4)</f>
        <v/>
      </c>
      <c r="S531" s="10" t="str">
        <f>IF(ISERROR(FIND("5",tblSalaries[[#This Row],[How many hours of a day you work on Excel]])),"",5)</f>
        <v/>
      </c>
      <c r="T531" s="10" t="str">
        <f>IF(ISERROR(FIND("6",tblSalaries[[#This Row],[How many hours of a day you work on Excel]])),"",6)</f>
        <v/>
      </c>
      <c r="U531" s="11" t="str">
        <f>IF(ISERROR(FIND("7",tblSalaries[[#This Row],[How many hours of a day you work on Excel]])),"",7)</f>
        <v/>
      </c>
      <c r="V531" s="11" t="str">
        <f>IF(ISERROR(FIND("8",tblSalaries[[#This Row],[How many hours of a day you work on Excel]])),"",8)</f>
        <v/>
      </c>
      <c r="W531" s="11">
        <f>IF(MAX(tblSalaries[[#This Row],[1 hour]:[8 hours]])=0,#N/A,MAX(tblSalaries[[#This Row],[1 hour]:[8 hours]]))</f>
        <v>3</v>
      </c>
      <c r="X531" s="11">
        <f>IF(ISERROR(tblSalaries[[#This Row],[max h]]),1,tblSalaries[[#This Row],[Salary in USD]]/tblSalaries[[#This Row],[max h]]/260)</f>
        <v>121.7948717948718</v>
      </c>
      <c r="Y531" s="11">
        <f>IF(tblSalaries[[#This Row],[Years of Experience]]="",0,"0")</f>
        <v>0</v>
      </c>
      <c r="Z53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1" s="11">
        <f>IF(tblSalaries[[#This Row],[Salary in USD]]&lt;1000,1,0)</f>
        <v>0</v>
      </c>
      <c r="AB531" s="11">
        <f>IF(AND(tblSalaries[[#This Row],[Salary in USD]]&gt;1000,tblSalaries[[#This Row],[Salary in USD]]&lt;2000),1,0)</f>
        <v>0</v>
      </c>
    </row>
    <row r="532" spans="2:28" ht="15" customHeight="1">
      <c r="B532" t="s">
        <v>2535</v>
      </c>
      <c r="C532" s="1">
        <v>41055.222719907404</v>
      </c>
      <c r="D532" s="4">
        <v>50000</v>
      </c>
      <c r="E532">
        <v>50000</v>
      </c>
      <c r="F532" t="s">
        <v>6</v>
      </c>
      <c r="G532">
        <f>tblSalaries[[#This Row],[clean Salary (in local currency)]]*VLOOKUP(tblSalaries[[#This Row],[Currency]],tblXrate[],2,FALSE)</f>
        <v>50000</v>
      </c>
      <c r="H532" t="s">
        <v>640</v>
      </c>
      <c r="I532" t="s">
        <v>20</v>
      </c>
      <c r="J532" t="s">
        <v>15</v>
      </c>
      <c r="K532" t="str">
        <f>VLOOKUP(tblSalaries[[#This Row],[Where do you work]],tblCountries[[Actual]:[Mapping]],2,FALSE)</f>
        <v>USA</v>
      </c>
      <c r="L532" t="s">
        <v>18</v>
      </c>
      <c r="O532" s="10" t="str">
        <f>IF(ISERROR(FIND("1",tblSalaries[[#This Row],[How many hours of a day you work on Excel]])),"",1)</f>
        <v/>
      </c>
      <c r="P532" s="11">
        <f>IF(ISERROR(FIND("2",tblSalaries[[#This Row],[How many hours of a day you work on Excel]])),"",2)</f>
        <v>2</v>
      </c>
      <c r="Q532" s="10">
        <f>IF(ISERROR(FIND("3",tblSalaries[[#This Row],[How many hours of a day you work on Excel]])),"",3)</f>
        <v>3</v>
      </c>
      <c r="R532" s="10" t="str">
        <f>IF(ISERROR(FIND("4",tblSalaries[[#This Row],[How many hours of a day you work on Excel]])),"",4)</f>
        <v/>
      </c>
      <c r="S532" s="10" t="str">
        <f>IF(ISERROR(FIND("5",tblSalaries[[#This Row],[How many hours of a day you work on Excel]])),"",5)</f>
        <v/>
      </c>
      <c r="T532" s="10" t="str">
        <f>IF(ISERROR(FIND("6",tblSalaries[[#This Row],[How many hours of a day you work on Excel]])),"",6)</f>
        <v/>
      </c>
      <c r="U532" s="11" t="str">
        <f>IF(ISERROR(FIND("7",tblSalaries[[#This Row],[How many hours of a day you work on Excel]])),"",7)</f>
        <v/>
      </c>
      <c r="V532" s="11" t="str">
        <f>IF(ISERROR(FIND("8",tblSalaries[[#This Row],[How many hours of a day you work on Excel]])),"",8)</f>
        <v/>
      </c>
      <c r="W532" s="11">
        <f>IF(MAX(tblSalaries[[#This Row],[1 hour]:[8 hours]])=0,#N/A,MAX(tblSalaries[[#This Row],[1 hour]:[8 hours]]))</f>
        <v>3</v>
      </c>
      <c r="X532" s="11">
        <f>IF(ISERROR(tblSalaries[[#This Row],[max h]]),1,tblSalaries[[#This Row],[Salary in USD]]/tblSalaries[[#This Row],[max h]]/260)</f>
        <v>64.102564102564102</v>
      </c>
      <c r="Y532" s="11">
        <f>IF(tblSalaries[[#This Row],[Years of Experience]]="",0,"0")</f>
        <v>0</v>
      </c>
      <c r="Z53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2" s="11">
        <f>IF(tblSalaries[[#This Row],[Salary in USD]]&lt;1000,1,0)</f>
        <v>0</v>
      </c>
      <c r="AB532" s="11">
        <f>IF(AND(tblSalaries[[#This Row],[Salary in USD]]&gt;1000,tblSalaries[[#This Row],[Salary in USD]]&lt;2000),1,0)</f>
        <v>0</v>
      </c>
    </row>
    <row r="533" spans="2:28" ht="15" customHeight="1">
      <c r="B533" t="s">
        <v>2536</v>
      </c>
      <c r="C533" s="1">
        <v>41055.224537037036</v>
      </c>
      <c r="D533" s="4" t="s">
        <v>641</v>
      </c>
      <c r="E533">
        <v>73000</v>
      </c>
      <c r="F533" t="s">
        <v>69</v>
      </c>
      <c r="G533">
        <f>tblSalaries[[#This Row],[clean Salary (in local currency)]]*VLOOKUP(tblSalaries[[#This Row],[Currency]],tblXrate[],2,FALSE)</f>
        <v>115061.01386091174</v>
      </c>
      <c r="H533" t="s">
        <v>642</v>
      </c>
      <c r="I533" t="s">
        <v>52</v>
      </c>
      <c r="J533" t="s">
        <v>71</v>
      </c>
      <c r="K533" t="str">
        <f>VLOOKUP(tblSalaries[[#This Row],[Where do you work]],tblCountries[[Actual]:[Mapping]],2,FALSE)</f>
        <v>UK</v>
      </c>
      <c r="L533" t="s">
        <v>9</v>
      </c>
      <c r="O533" s="10" t="str">
        <f>IF(ISERROR(FIND("1",tblSalaries[[#This Row],[How many hours of a day you work on Excel]])),"",1)</f>
        <v/>
      </c>
      <c r="P533" s="11" t="str">
        <f>IF(ISERROR(FIND("2",tblSalaries[[#This Row],[How many hours of a day you work on Excel]])),"",2)</f>
        <v/>
      </c>
      <c r="Q533" s="10" t="str">
        <f>IF(ISERROR(FIND("3",tblSalaries[[#This Row],[How many hours of a day you work on Excel]])),"",3)</f>
        <v/>
      </c>
      <c r="R533" s="10">
        <f>IF(ISERROR(FIND("4",tblSalaries[[#This Row],[How many hours of a day you work on Excel]])),"",4)</f>
        <v>4</v>
      </c>
      <c r="S533" s="10" t="str">
        <f>IF(ISERROR(FIND("5",tblSalaries[[#This Row],[How many hours of a day you work on Excel]])),"",5)</f>
        <v/>
      </c>
      <c r="T533" s="10">
        <f>IF(ISERROR(FIND("6",tblSalaries[[#This Row],[How many hours of a day you work on Excel]])),"",6)</f>
        <v>6</v>
      </c>
      <c r="U533" s="11" t="str">
        <f>IF(ISERROR(FIND("7",tblSalaries[[#This Row],[How many hours of a day you work on Excel]])),"",7)</f>
        <v/>
      </c>
      <c r="V533" s="11" t="str">
        <f>IF(ISERROR(FIND("8",tblSalaries[[#This Row],[How many hours of a day you work on Excel]])),"",8)</f>
        <v/>
      </c>
      <c r="W533" s="11">
        <f>IF(MAX(tblSalaries[[#This Row],[1 hour]:[8 hours]])=0,#N/A,MAX(tblSalaries[[#This Row],[1 hour]:[8 hours]]))</f>
        <v>6</v>
      </c>
      <c r="X533" s="11">
        <f>IF(ISERROR(tblSalaries[[#This Row],[max h]]),1,tblSalaries[[#This Row],[Salary in USD]]/tblSalaries[[#This Row],[max h]]/260)</f>
        <v>73.757060167251112</v>
      </c>
      <c r="Y533" s="11">
        <f>IF(tblSalaries[[#This Row],[Years of Experience]]="",0,"0")</f>
        <v>0</v>
      </c>
      <c r="Z53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3" s="11">
        <f>IF(tblSalaries[[#This Row],[Salary in USD]]&lt;1000,1,0)</f>
        <v>0</v>
      </c>
      <c r="AB533" s="11">
        <f>IF(AND(tblSalaries[[#This Row],[Salary in USD]]&gt;1000,tblSalaries[[#This Row],[Salary in USD]]&lt;2000),1,0)</f>
        <v>0</v>
      </c>
    </row>
    <row r="534" spans="2:28" ht="15" customHeight="1">
      <c r="B534" t="s">
        <v>2537</v>
      </c>
      <c r="C534" s="1">
        <v>41055.225185185183</v>
      </c>
      <c r="D534" s="4">
        <v>50000</v>
      </c>
      <c r="E534">
        <v>50000</v>
      </c>
      <c r="F534" t="s">
        <v>6</v>
      </c>
      <c r="G534">
        <f>tblSalaries[[#This Row],[clean Salary (in local currency)]]*VLOOKUP(tblSalaries[[#This Row],[Currency]],tblXrate[],2,FALSE)</f>
        <v>50000</v>
      </c>
      <c r="H534" t="s">
        <v>643</v>
      </c>
      <c r="I534" t="s">
        <v>20</v>
      </c>
      <c r="J534" t="s">
        <v>644</v>
      </c>
      <c r="K534" t="str">
        <f>VLOOKUP(tblSalaries[[#This Row],[Where do you work]],tblCountries[[Actual]:[Mapping]],2,FALSE)</f>
        <v>self-employed</v>
      </c>
      <c r="L534" t="s">
        <v>9</v>
      </c>
      <c r="O534" s="10" t="str">
        <f>IF(ISERROR(FIND("1",tblSalaries[[#This Row],[How many hours of a day you work on Excel]])),"",1)</f>
        <v/>
      </c>
      <c r="P534" s="11" t="str">
        <f>IF(ISERROR(FIND("2",tblSalaries[[#This Row],[How many hours of a day you work on Excel]])),"",2)</f>
        <v/>
      </c>
      <c r="Q534" s="10" t="str">
        <f>IF(ISERROR(FIND("3",tblSalaries[[#This Row],[How many hours of a day you work on Excel]])),"",3)</f>
        <v/>
      </c>
      <c r="R534" s="10">
        <f>IF(ISERROR(FIND("4",tblSalaries[[#This Row],[How many hours of a day you work on Excel]])),"",4)</f>
        <v>4</v>
      </c>
      <c r="S534" s="10" t="str">
        <f>IF(ISERROR(FIND("5",tblSalaries[[#This Row],[How many hours of a day you work on Excel]])),"",5)</f>
        <v/>
      </c>
      <c r="T534" s="10">
        <f>IF(ISERROR(FIND("6",tblSalaries[[#This Row],[How many hours of a day you work on Excel]])),"",6)</f>
        <v>6</v>
      </c>
      <c r="U534" s="11" t="str">
        <f>IF(ISERROR(FIND("7",tblSalaries[[#This Row],[How many hours of a day you work on Excel]])),"",7)</f>
        <v/>
      </c>
      <c r="V534" s="11" t="str">
        <f>IF(ISERROR(FIND("8",tblSalaries[[#This Row],[How many hours of a day you work on Excel]])),"",8)</f>
        <v/>
      </c>
      <c r="W534" s="11">
        <f>IF(MAX(tblSalaries[[#This Row],[1 hour]:[8 hours]])=0,#N/A,MAX(tblSalaries[[#This Row],[1 hour]:[8 hours]]))</f>
        <v>6</v>
      </c>
      <c r="X534" s="11">
        <f>IF(ISERROR(tblSalaries[[#This Row],[max h]]),1,tblSalaries[[#This Row],[Salary in USD]]/tblSalaries[[#This Row],[max h]]/260)</f>
        <v>32.051282051282051</v>
      </c>
      <c r="Y534" s="11">
        <f>IF(tblSalaries[[#This Row],[Years of Experience]]="",0,"0")</f>
        <v>0</v>
      </c>
      <c r="Z53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4" s="11">
        <f>IF(tblSalaries[[#This Row],[Salary in USD]]&lt;1000,1,0)</f>
        <v>0</v>
      </c>
      <c r="AB534" s="11">
        <f>IF(AND(tblSalaries[[#This Row],[Salary in USD]]&gt;1000,tblSalaries[[#This Row],[Salary in USD]]&lt;2000),1,0)</f>
        <v>0</v>
      </c>
    </row>
    <row r="535" spans="2:28" ht="15" customHeight="1">
      <c r="B535" t="s">
        <v>2538</v>
      </c>
      <c r="C535" s="1">
        <v>41055.22724537037</v>
      </c>
      <c r="D535" s="4">
        <v>46000</v>
      </c>
      <c r="E535">
        <v>46000</v>
      </c>
      <c r="F535" t="s">
        <v>6</v>
      </c>
      <c r="G535">
        <f>tblSalaries[[#This Row],[clean Salary (in local currency)]]*VLOOKUP(tblSalaries[[#This Row],[Currency]],tblXrate[],2,FALSE)</f>
        <v>46000</v>
      </c>
      <c r="H535" t="s">
        <v>200</v>
      </c>
      <c r="I535" t="s">
        <v>20</v>
      </c>
      <c r="J535" t="s">
        <v>15</v>
      </c>
      <c r="K535" t="str">
        <f>VLOOKUP(tblSalaries[[#This Row],[Where do you work]],tblCountries[[Actual]:[Mapping]],2,FALSE)</f>
        <v>USA</v>
      </c>
      <c r="L535" t="s">
        <v>18</v>
      </c>
      <c r="O535" s="10" t="str">
        <f>IF(ISERROR(FIND("1",tblSalaries[[#This Row],[How many hours of a day you work on Excel]])),"",1)</f>
        <v/>
      </c>
      <c r="P535" s="11">
        <f>IF(ISERROR(FIND("2",tblSalaries[[#This Row],[How many hours of a day you work on Excel]])),"",2)</f>
        <v>2</v>
      </c>
      <c r="Q535" s="10">
        <f>IF(ISERROR(FIND("3",tblSalaries[[#This Row],[How many hours of a day you work on Excel]])),"",3)</f>
        <v>3</v>
      </c>
      <c r="R535" s="10" t="str">
        <f>IF(ISERROR(FIND("4",tblSalaries[[#This Row],[How many hours of a day you work on Excel]])),"",4)</f>
        <v/>
      </c>
      <c r="S535" s="10" t="str">
        <f>IF(ISERROR(FIND("5",tblSalaries[[#This Row],[How many hours of a day you work on Excel]])),"",5)</f>
        <v/>
      </c>
      <c r="T535" s="10" t="str">
        <f>IF(ISERROR(FIND("6",tblSalaries[[#This Row],[How many hours of a day you work on Excel]])),"",6)</f>
        <v/>
      </c>
      <c r="U535" s="11" t="str">
        <f>IF(ISERROR(FIND("7",tblSalaries[[#This Row],[How many hours of a day you work on Excel]])),"",7)</f>
        <v/>
      </c>
      <c r="V535" s="11" t="str">
        <f>IF(ISERROR(FIND("8",tblSalaries[[#This Row],[How many hours of a day you work on Excel]])),"",8)</f>
        <v/>
      </c>
      <c r="W535" s="11">
        <f>IF(MAX(tblSalaries[[#This Row],[1 hour]:[8 hours]])=0,#N/A,MAX(tblSalaries[[#This Row],[1 hour]:[8 hours]]))</f>
        <v>3</v>
      </c>
      <c r="X535" s="11">
        <f>IF(ISERROR(tblSalaries[[#This Row],[max h]]),1,tblSalaries[[#This Row],[Salary in USD]]/tblSalaries[[#This Row],[max h]]/260)</f>
        <v>58.974358974358978</v>
      </c>
      <c r="Y535" s="11">
        <f>IF(tblSalaries[[#This Row],[Years of Experience]]="",0,"0")</f>
        <v>0</v>
      </c>
      <c r="Z53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5" s="11">
        <f>IF(tblSalaries[[#This Row],[Salary in USD]]&lt;1000,1,0)</f>
        <v>0</v>
      </c>
      <c r="AB535" s="11">
        <f>IF(AND(tblSalaries[[#This Row],[Salary in USD]]&gt;1000,tblSalaries[[#This Row],[Salary in USD]]&lt;2000),1,0)</f>
        <v>0</v>
      </c>
    </row>
    <row r="536" spans="2:28" ht="15" customHeight="1">
      <c r="B536" t="s">
        <v>2539</v>
      </c>
      <c r="C536" s="1">
        <v>41055.227511574078</v>
      </c>
      <c r="D536" s="4" t="s">
        <v>645</v>
      </c>
      <c r="E536">
        <v>600000</v>
      </c>
      <c r="F536" t="s">
        <v>32</v>
      </c>
      <c r="G536">
        <f>tblSalaries[[#This Row],[clean Salary (in local currency)]]*VLOOKUP(tblSalaries[[#This Row],[Currency]],tblXrate[],2,FALSE)</f>
        <v>6368.453230079479</v>
      </c>
      <c r="H536" t="s">
        <v>646</v>
      </c>
      <c r="I536" t="s">
        <v>356</v>
      </c>
      <c r="J536" t="s">
        <v>17</v>
      </c>
      <c r="K536" t="str">
        <f>VLOOKUP(tblSalaries[[#This Row],[Where do you work]],tblCountries[[Actual]:[Mapping]],2,FALSE)</f>
        <v>Pakistan</v>
      </c>
      <c r="L536" t="s">
        <v>9</v>
      </c>
      <c r="O536" s="10" t="str">
        <f>IF(ISERROR(FIND("1",tblSalaries[[#This Row],[How many hours of a day you work on Excel]])),"",1)</f>
        <v/>
      </c>
      <c r="P536" s="11" t="str">
        <f>IF(ISERROR(FIND("2",tblSalaries[[#This Row],[How many hours of a day you work on Excel]])),"",2)</f>
        <v/>
      </c>
      <c r="Q536" s="10" t="str">
        <f>IF(ISERROR(FIND("3",tblSalaries[[#This Row],[How many hours of a day you work on Excel]])),"",3)</f>
        <v/>
      </c>
      <c r="R536" s="10">
        <f>IF(ISERROR(FIND("4",tblSalaries[[#This Row],[How many hours of a day you work on Excel]])),"",4)</f>
        <v>4</v>
      </c>
      <c r="S536" s="10" t="str">
        <f>IF(ISERROR(FIND("5",tblSalaries[[#This Row],[How many hours of a day you work on Excel]])),"",5)</f>
        <v/>
      </c>
      <c r="T536" s="10">
        <f>IF(ISERROR(FIND("6",tblSalaries[[#This Row],[How many hours of a day you work on Excel]])),"",6)</f>
        <v>6</v>
      </c>
      <c r="U536" s="11" t="str">
        <f>IF(ISERROR(FIND("7",tblSalaries[[#This Row],[How many hours of a day you work on Excel]])),"",7)</f>
        <v/>
      </c>
      <c r="V536" s="11" t="str">
        <f>IF(ISERROR(FIND("8",tblSalaries[[#This Row],[How many hours of a day you work on Excel]])),"",8)</f>
        <v/>
      </c>
      <c r="W536" s="11">
        <f>IF(MAX(tblSalaries[[#This Row],[1 hour]:[8 hours]])=0,#N/A,MAX(tblSalaries[[#This Row],[1 hour]:[8 hours]]))</f>
        <v>6</v>
      </c>
      <c r="X536" s="11">
        <f>IF(ISERROR(tblSalaries[[#This Row],[max h]]),1,tblSalaries[[#This Row],[Salary in USD]]/tblSalaries[[#This Row],[max h]]/260)</f>
        <v>4.0823418141535122</v>
      </c>
      <c r="Y536" s="11">
        <f>IF(tblSalaries[[#This Row],[Years of Experience]]="",0,"0")</f>
        <v>0</v>
      </c>
      <c r="Z53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6" s="11">
        <f>IF(tblSalaries[[#This Row],[Salary in USD]]&lt;1000,1,0)</f>
        <v>0</v>
      </c>
      <c r="AB536" s="11">
        <f>IF(AND(tblSalaries[[#This Row],[Salary in USD]]&gt;1000,tblSalaries[[#This Row],[Salary in USD]]&lt;2000),1,0)</f>
        <v>0</v>
      </c>
    </row>
    <row r="537" spans="2:28" ht="15" customHeight="1">
      <c r="B537" t="s">
        <v>2540</v>
      </c>
      <c r="C537" s="1">
        <v>41055.228310185186</v>
      </c>
      <c r="D537" s="4">
        <v>85000</v>
      </c>
      <c r="E537">
        <v>85000</v>
      </c>
      <c r="F537" t="s">
        <v>82</v>
      </c>
      <c r="G537">
        <f>tblSalaries[[#This Row],[clean Salary (in local currency)]]*VLOOKUP(tblSalaries[[#This Row],[Currency]],tblXrate[],2,FALSE)</f>
        <v>86692.320794224041</v>
      </c>
      <c r="H537" t="s">
        <v>647</v>
      </c>
      <c r="I537" t="s">
        <v>20</v>
      </c>
      <c r="J537" t="s">
        <v>84</v>
      </c>
      <c r="K537" t="str">
        <f>VLOOKUP(tblSalaries[[#This Row],[Where do you work]],tblCountries[[Actual]:[Mapping]],2,FALSE)</f>
        <v>Australia</v>
      </c>
      <c r="L537" t="s">
        <v>9</v>
      </c>
      <c r="O537" s="10" t="str">
        <f>IF(ISERROR(FIND("1",tblSalaries[[#This Row],[How many hours of a day you work on Excel]])),"",1)</f>
        <v/>
      </c>
      <c r="P537" s="11" t="str">
        <f>IF(ISERROR(FIND("2",tblSalaries[[#This Row],[How many hours of a day you work on Excel]])),"",2)</f>
        <v/>
      </c>
      <c r="Q537" s="10" t="str">
        <f>IF(ISERROR(FIND("3",tblSalaries[[#This Row],[How many hours of a day you work on Excel]])),"",3)</f>
        <v/>
      </c>
      <c r="R537" s="10">
        <f>IF(ISERROR(FIND("4",tblSalaries[[#This Row],[How many hours of a day you work on Excel]])),"",4)</f>
        <v>4</v>
      </c>
      <c r="S537" s="10" t="str">
        <f>IF(ISERROR(FIND("5",tblSalaries[[#This Row],[How many hours of a day you work on Excel]])),"",5)</f>
        <v/>
      </c>
      <c r="T537" s="10">
        <f>IF(ISERROR(FIND("6",tblSalaries[[#This Row],[How many hours of a day you work on Excel]])),"",6)</f>
        <v>6</v>
      </c>
      <c r="U537" s="11" t="str">
        <f>IF(ISERROR(FIND("7",tblSalaries[[#This Row],[How many hours of a day you work on Excel]])),"",7)</f>
        <v/>
      </c>
      <c r="V537" s="11" t="str">
        <f>IF(ISERROR(FIND("8",tblSalaries[[#This Row],[How many hours of a day you work on Excel]])),"",8)</f>
        <v/>
      </c>
      <c r="W537" s="11">
        <f>IF(MAX(tblSalaries[[#This Row],[1 hour]:[8 hours]])=0,#N/A,MAX(tblSalaries[[#This Row],[1 hour]:[8 hours]]))</f>
        <v>6</v>
      </c>
      <c r="X537" s="11">
        <f>IF(ISERROR(tblSalaries[[#This Row],[max h]]),1,tblSalaries[[#This Row],[Salary in USD]]/tblSalaries[[#This Row],[max h]]/260)</f>
        <v>55.572000509117977</v>
      </c>
      <c r="Y537" s="11">
        <f>IF(tblSalaries[[#This Row],[Years of Experience]]="",0,"0")</f>
        <v>0</v>
      </c>
      <c r="Z53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7" s="11">
        <f>IF(tblSalaries[[#This Row],[Salary in USD]]&lt;1000,1,0)</f>
        <v>0</v>
      </c>
      <c r="AB537" s="11">
        <f>IF(AND(tblSalaries[[#This Row],[Salary in USD]]&gt;1000,tblSalaries[[#This Row],[Salary in USD]]&lt;2000),1,0)</f>
        <v>0</v>
      </c>
    </row>
    <row r="538" spans="2:28" ht="15" customHeight="1">
      <c r="B538" t="s">
        <v>2541</v>
      </c>
      <c r="C538" s="1">
        <v>41055.229108796295</v>
      </c>
      <c r="D538" s="4">
        <v>450000</v>
      </c>
      <c r="E538">
        <v>450000</v>
      </c>
      <c r="F538" t="s">
        <v>40</v>
      </c>
      <c r="G538">
        <f>tblSalaries[[#This Row],[clean Salary (in local currency)]]*VLOOKUP(tblSalaries[[#This Row],[Currency]],tblXrate[],2,FALSE)</f>
        <v>8013.5625093491553</v>
      </c>
      <c r="H538" t="s">
        <v>648</v>
      </c>
      <c r="I538" t="s">
        <v>52</v>
      </c>
      <c r="J538" t="s">
        <v>8</v>
      </c>
      <c r="K538" t="str">
        <f>VLOOKUP(tblSalaries[[#This Row],[Where do you work]],tblCountries[[Actual]:[Mapping]],2,FALSE)</f>
        <v>India</v>
      </c>
      <c r="L538" t="s">
        <v>13</v>
      </c>
      <c r="O538" s="10" t="str">
        <f>IF(ISERROR(FIND("1",tblSalaries[[#This Row],[How many hours of a day you work on Excel]])),"",1)</f>
        <v/>
      </c>
      <c r="P538" s="11" t="str">
        <f>IF(ISERROR(FIND("2",tblSalaries[[#This Row],[How many hours of a day you work on Excel]])),"",2)</f>
        <v/>
      </c>
      <c r="Q538" s="10" t="str">
        <f>IF(ISERROR(FIND("3",tblSalaries[[#This Row],[How many hours of a day you work on Excel]])),"",3)</f>
        <v/>
      </c>
      <c r="R538" s="10" t="str">
        <f>IF(ISERROR(FIND("4",tblSalaries[[#This Row],[How many hours of a day you work on Excel]])),"",4)</f>
        <v/>
      </c>
      <c r="S538" s="10" t="str">
        <f>IF(ISERROR(FIND("5",tblSalaries[[#This Row],[How many hours of a day you work on Excel]])),"",5)</f>
        <v/>
      </c>
      <c r="T538" s="10" t="str">
        <f>IF(ISERROR(FIND("6",tblSalaries[[#This Row],[How many hours of a day you work on Excel]])),"",6)</f>
        <v/>
      </c>
      <c r="U538" s="11" t="str">
        <f>IF(ISERROR(FIND("7",tblSalaries[[#This Row],[How many hours of a day you work on Excel]])),"",7)</f>
        <v/>
      </c>
      <c r="V538" s="11">
        <f>IF(ISERROR(FIND("8",tblSalaries[[#This Row],[How many hours of a day you work on Excel]])),"",8)</f>
        <v>8</v>
      </c>
      <c r="W538" s="11">
        <f>IF(MAX(tblSalaries[[#This Row],[1 hour]:[8 hours]])=0,#N/A,MAX(tblSalaries[[#This Row],[1 hour]:[8 hours]]))</f>
        <v>8</v>
      </c>
      <c r="X538" s="11">
        <f>IF(ISERROR(tblSalaries[[#This Row],[max h]]),1,tblSalaries[[#This Row],[Salary in USD]]/tblSalaries[[#This Row],[max h]]/260)</f>
        <v>3.85267428334094</v>
      </c>
      <c r="Y538" s="11">
        <f>IF(tblSalaries[[#This Row],[Years of Experience]]="",0,"0")</f>
        <v>0</v>
      </c>
      <c r="Z53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8" s="11">
        <f>IF(tblSalaries[[#This Row],[Salary in USD]]&lt;1000,1,0)</f>
        <v>0</v>
      </c>
      <c r="AB538" s="11">
        <f>IF(AND(tblSalaries[[#This Row],[Salary in USD]]&gt;1000,tblSalaries[[#This Row],[Salary in USD]]&lt;2000),1,0)</f>
        <v>0</v>
      </c>
    </row>
    <row r="539" spans="2:28" ht="15" customHeight="1">
      <c r="B539" t="s">
        <v>2542</v>
      </c>
      <c r="C539" s="1">
        <v>41055.229143518518</v>
      </c>
      <c r="D539" s="4">
        <v>43000</v>
      </c>
      <c r="E539">
        <v>43000</v>
      </c>
      <c r="F539" t="s">
        <v>6</v>
      </c>
      <c r="G539">
        <f>tblSalaries[[#This Row],[clean Salary (in local currency)]]*VLOOKUP(tblSalaries[[#This Row],[Currency]],tblXrate[],2,FALSE)</f>
        <v>43000</v>
      </c>
      <c r="H539" t="s">
        <v>310</v>
      </c>
      <c r="I539" t="s">
        <v>310</v>
      </c>
      <c r="J539" t="s">
        <v>15</v>
      </c>
      <c r="K539" t="str">
        <f>VLOOKUP(tblSalaries[[#This Row],[Where do you work]],tblCountries[[Actual]:[Mapping]],2,FALSE)</f>
        <v>USA</v>
      </c>
      <c r="L539" t="s">
        <v>13</v>
      </c>
      <c r="O539" s="10" t="str">
        <f>IF(ISERROR(FIND("1",tblSalaries[[#This Row],[How many hours of a day you work on Excel]])),"",1)</f>
        <v/>
      </c>
      <c r="P539" s="11" t="str">
        <f>IF(ISERROR(FIND("2",tblSalaries[[#This Row],[How many hours of a day you work on Excel]])),"",2)</f>
        <v/>
      </c>
      <c r="Q539" s="10" t="str">
        <f>IF(ISERROR(FIND("3",tblSalaries[[#This Row],[How many hours of a day you work on Excel]])),"",3)</f>
        <v/>
      </c>
      <c r="R539" s="10" t="str">
        <f>IF(ISERROR(FIND("4",tblSalaries[[#This Row],[How many hours of a day you work on Excel]])),"",4)</f>
        <v/>
      </c>
      <c r="S539" s="10" t="str">
        <f>IF(ISERROR(FIND("5",tblSalaries[[#This Row],[How many hours of a day you work on Excel]])),"",5)</f>
        <v/>
      </c>
      <c r="T539" s="10" t="str">
        <f>IF(ISERROR(FIND("6",tblSalaries[[#This Row],[How many hours of a day you work on Excel]])),"",6)</f>
        <v/>
      </c>
      <c r="U539" s="11" t="str">
        <f>IF(ISERROR(FIND("7",tblSalaries[[#This Row],[How many hours of a day you work on Excel]])),"",7)</f>
        <v/>
      </c>
      <c r="V539" s="11">
        <f>IF(ISERROR(FIND("8",tblSalaries[[#This Row],[How many hours of a day you work on Excel]])),"",8)</f>
        <v>8</v>
      </c>
      <c r="W539" s="11">
        <f>IF(MAX(tblSalaries[[#This Row],[1 hour]:[8 hours]])=0,#N/A,MAX(tblSalaries[[#This Row],[1 hour]:[8 hours]]))</f>
        <v>8</v>
      </c>
      <c r="X539" s="11">
        <f>IF(ISERROR(tblSalaries[[#This Row],[max h]]),1,tblSalaries[[#This Row],[Salary in USD]]/tblSalaries[[#This Row],[max h]]/260)</f>
        <v>20.673076923076923</v>
      </c>
      <c r="Y539" s="11">
        <f>IF(tblSalaries[[#This Row],[Years of Experience]]="",0,"0")</f>
        <v>0</v>
      </c>
      <c r="Z53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39" s="11">
        <f>IF(tblSalaries[[#This Row],[Salary in USD]]&lt;1000,1,0)</f>
        <v>0</v>
      </c>
      <c r="AB539" s="11">
        <f>IF(AND(tblSalaries[[#This Row],[Salary in USD]]&gt;1000,tblSalaries[[#This Row],[Salary in USD]]&lt;2000),1,0)</f>
        <v>0</v>
      </c>
    </row>
    <row r="540" spans="2:28" ht="15" customHeight="1">
      <c r="B540" t="s">
        <v>2543</v>
      </c>
      <c r="C540" s="1">
        <v>41055.229305555556</v>
      </c>
      <c r="D540" s="4">
        <v>1500</v>
      </c>
      <c r="E540">
        <v>18000</v>
      </c>
      <c r="F540" t="s">
        <v>6</v>
      </c>
      <c r="G540">
        <f>tblSalaries[[#This Row],[clean Salary (in local currency)]]*VLOOKUP(tblSalaries[[#This Row],[Currency]],tblXrate[],2,FALSE)</f>
        <v>18000</v>
      </c>
      <c r="H540" t="s">
        <v>279</v>
      </c>
      <c r="I540" t="s">
        <v>279</v>
      </c>
      <c r="J540" t="s">
        <v>143</v>
      </c>
      <c r="K540" t="str">
        <f>VLOOKUP(tblSalaries[[#This Row],[Where do you work]],tblCountries[[Actual]:[Mapping]],2,FALSE)</f>
        <v>Brazil</v>
      </c>
      <c r="L540" t="s">
        <v>9</v>
      </c>
      <c r="O540" s="10" t="str">
        <f>IF(ISERROR(FIND("1",tblSalaries[[#This Row],[How many hours of a day you work on Excel]])),"",1)</f>
        <v/>
      </c>
      <c r="P540" s="11" t="str">
        <f>IF(ISERROR(FIND("2",tblSalaries[[#This Row],[How many hours of a day you work on Excel]])),"",2)</f>
        <v/>
      </c>
      <c r="Q540" s="10" t="str">
        <f>IF(ISERROR(FIND("3",tblSalaries[[#This Row],[How many hours of a day you work on Excel]])),"",3)</f>
        <v/>
      </c>
      <c r="R540" s="10">
        <f>IF(ISERROR(FIND("4",tblSalaries[[#This Row],[How many hours of a day you work on Excel]])),"",4)</f>
        <v>4</v>
      </c>
      <c r="S540" s="10" t="str">
        <f>IF(ISERROR(FIND("5",tblSalaries[[#This Row],[How many hours of a day you work on Excel]])),"",5)</f>
        <v/>
      </c>
      <c r="T540" s="10">
        <f>IF(ISERROR(FIND("6",tblSalaries[[#This Row],[How many hours of a day you work on Excel]])),"",6)</f>
        <v>6</v>
      </c>
      <c r="U540" s="11" t="str">
        <f>IF(ISERROR(FIND("7",tblSalaries[[#This Row],[How many hours of a day you work on Excel]])),"",7)</f>
        <v/>
      </c>
      <c r="V540" s="11" t="str">
        <f>IF(ISERROR(FIND("8",tblSalaries[[#This Row],[How many hours of a day you work on Excel]])),"",8)</f>
        <v/>
      </c>
      <c r="W540" s="11">
        <f>IF(MAX(tblSalaries[[#This Row],[1 hour]:[8 hours]])=0,#N/A,MAX(tblSalaries[[#This Row],[1 hour]:[8 hours]]))</f>
        <v>6</v>
      </c>
      <c r="X540" s="11">
        <f>IF(ISERROR(tblSalaries[[#This Row],[max h]]),1,tblSalaries[[#This Row],[Salary in USD]]/tblSalaries[[#This Row],[max h]]/260)</f>
        <v>11.538461538461538</v>
      </c>
      <c r="Y540" s="11">
        <f>IF(tblSalaries[[#This Row],[Years of Experience]]="",0,"0")</f>
        <v>0</v>
      </c>
      <c r="Z54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0" s="11">
        <f>IF(tblSalaries[[#This Row],[Salary in USD]]&lt;1000,1,0)</f>
        <v>0</v>
      </c>
      <c r="AB540" s="11">
        <f>IF(AND(tblSalaries[[#This Row],[Salary in USD]]&gt;1000,tblSalaries[[#This Row],[Salary in USD]]&lt;2000),1,0)</f>
        <v>0</v>
      </c>
    </row>
    <row r="541" spans="2:28" ht="15" customHeight="1">
      <c r="B541" t="s">
        <v>2544</v>
      </c>
      <c r="C541" s="1">
        <v>41055.229930555557</v>
      </c>
      <c r="D541" s="4">
        <v>55000</v>
      </c>
      <c r="E541">
        <v>55000</v>
      </c>
      <c r="F541" t="s">
        <v>6</v>
      </c>
      <c r="G541">
        <f>tblSalaries[[#This Row],[clean Salary (in local currency)]]*VLOOKUP(tblSalaries[[#This Row],[Currency]],tblXrate[],2,FALSE)</f>
        <v>55000</v>
      </c>
      <c r="H541" t="s">
        <v>387</v>
      </c>
      <c r="I541" t="s">
        <v>20</v>
      </c>
      <c r="J541" t="s">
        <v>15</v>
      </c>
      <c r="K541" t="str">
        <f>VLOOKUP(tblSalaries[[#This Row],[Where do you work]],tblCountries[[Actual]:[Mapping]],2,FALSE)</f>
        <v>USA</v>
      </c>
      <c r="L541" t="s">
        <v>18</v>
      </c>
      <c r="O541" s="10" t="str">
        <f>IF(ISERROR(FIND("1",tblSalaries[[#This Row],[How many hours of a day you work on Excel]])),"",1)</f>
        <v/>
      </c>
      <c r="P541" s="11">
        <f>IF(ISERROR(FIND("2",tblSalaries[[#This Row],[How many hours of a day you work on Excel]])),"",2)</f>
        <v>2</v>
      </c>
      <c r="Q541" s="10">
        <f>IF(ISERROR(FIND("3",tblSalaries[[#This Row],[How many hours of a day you work on Excel]])),"",3)</f>
        <v>3</v>
      </c>
      <c r="R541" s="10" t="str">
        <f>IF(ISERROR(FIND("4",tblSalaries[[#This Row],[How many hours of a day you work on Excel]])),"",4)</f>
        <v/>
      </c>
      <c r="S541" s="10" t="str">
        <f>IF(ISERROR(FIND("5",tblSalaries[[#This Row],[How many hours of a day you work on Excel]])),"",5)</f>
        <v/>
      </c>
      <c r="T541" s="10" t="str">
        <f>IF(ISERROR(FIND("6",tblSalaries[[#This Row],[How many hours of a day you work on Excel]])),"",6)</f>
        <v/>
      </c>
      <c r="U541" s="11" t="str">
        <f>IF(ISERROR(FIND("7",tblSalaries[[#This Row],[How many hours of a day you work on Excel]])),"",7)</f>
        <v/>
      </c>
      <c r="V541" s="11" t="str">
        <f>IF(ISERROR(FIND("8",tblSalaries[[#This Row],[How many hours of a day you work on Excel]])),"",8)</f>
        <v/>
      </c>
      <c r="W541" s="11">
        <f>IF(MAX(tblSalaries[[#This Row],[1 hour]:[8 hours]])=0,#N/A,MAX(tblSalaries[[#This Row],[1 hour]:[8 hours]]))</f>
        <v>3</v>
      </c>
      <c r="X541" s="11">
        <f>IF(ISERROR(tblSalaries[[#This Row],[max h]]),1,tblSalaries[[#This Row],[Salary in USD]]/tblSalaries[[#This Row],[max h]]/260)</f>
        <v>70.512820512820511</v>
      </c>
      <c r="Y541" s="11">
        <f>IF(tblSalaries[[#This Row],[Years of Experience]]="",0,"0")</f>
        <v>0</v>
      </c>
      <c r="Z54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1" s="11">
        <f>IF(tblSalaries[[#This Row],[Salary in USD]]&lt;1000,1,0)</f>
        <v>0</v>
      </c>
      <c r="AB541" s="11">
        <f>IF(AND(tblSalaries[[#This Row],[Salary in USD]]&gt;1000,tblSalaries[[#This Row],[Salary in USD]]&lt;2000),1,0)</f>
        <v>0</v>
      </c>
    </row>
    <row r="542" spans="2:28" ht="15" customHeight="1">
      <c r="B542" t="s">
        <v>2545</v>
      </c>
      <c r="C542" s="1">
        <v>41055.230150462965</v>
      </c>
      <c r="D542" s="4" t="s">
        <v>457</v>
      </c>
      <c r="E542">
        <v>500000</v>
      </c>
      <c r="F542" t="s">
        <v>40</v>
      </c>
      <c r="G542">
        <f>tblSalaries[[#This Row],[clean Salary (in local currency)]]*VLOOKUP(tblSalaries[[#This Row],[Currency]],tblXrate[],2,FALSE)</f>
        <v>8903.9583437212841</v>
      </c>
      <c r="H542" t="s">
        <v>649</v>
      </c>
      <c r="I542" t="s">
        <v>20</v>
      </c>
      <c r="J542" t="s">
        <v>8</v>
      </c>
      <c r="K542" t="str">
        <f>VLOOKUP(tblSalaries[[#This Row],[Where do you work]],tblCountries[[Actual]:[Mapping]],2,FALSE)</f>
        <v>India</v>
      </c>
      <c r="L542" t="s">
        <v>13</v>
      </c>
      <c r="O542" s="10" t="str">
        <f>IF(ISERROR(FIND("1",tblSalaries[[#This Row],[How many hours of a day you work on Excel]])),"",1)</f>
        <v/>
      </c>
      <c r="P542" s="11" t="str">
        <f>IF(ISERROR(FIND("2",tblSalaries[[#This Row],[How many hours of a day you work on Excel]])),"",2)</f>
        <v/>
      </c>
      <c r="Q542" s="10" t="str">
        <f>IF(ISERROR(FIND("3",tblSalaries[[#This Row],[How many hours of a day you work on Excel]])),"",3)</f>
        <v/>
      </c>
      <c r="R542" s="10" t="str">
        <f>IF(ISERROR(FIND("4",tblSalaries[[#This Row],[How many hours of a day you work on Excel]])),"",4)</f>
        <v/>
      </c>
      <c r="S542" s="10" t="str">
        <f>IF(ISERROR(FIND("5",tblSalaries[[#This Row],[How many hours of a day you work on Excel]])),"",5)</f>
        <v/>
      </c>
      <c r="T542" s="10" t="str">
        <f>IF(ISERROR(FIND("6",tblSalaries[[#This Row],[How many hours of a day you work on Excel]])),"",6)</f>
        <v/>
      </c>
      <c r="U542" s="11" t="str">
        <f>IF(ISERROR(FIND("7",tblSalaries[[#This Row],[How many hours of a day you work on Excel]])),"",7)</f>
        <v/>
      </c>
      <c r="V542" s="11">
        <f>IF(ISERROR(FIND("8",tblSalaries[[#This Row],[How many hours of a day you work on Excel]])),"",8)</f>
        <v>8</v>
      </c>
      <c r="W542" s="11">
        <f>IF(MAX(tblSalaries[[#This Row],[1 hour]:[8 hours]])=0,#N/A,MAX(tblSalaries[[#This Row],[1 hour]:[8 hours]]))</f>
        <v>8</v>
      </c>
      <c r="X542" s="11">
        <f>IF(ISERROR(tblSalaries[[#This Row],[max h]]),1,tblSalaries[[#This Row],[Salary in USD]]/tblSalaries[[#This Row],[max h]]/260)</f>
        <v>4.2807492037121557</v>
      </c>
      <c r="Y542" s="11">
        <f>IF(tblSalaries[[#This Row],[Years of Experience]]="",0,"0")</f>
        <v>0</v>
      </c>
      <c r="Z54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2" s="11">
        <f>IF(tblSalaries[[#This Row],[Salary in USD]]&lt;1000,1,0)</f>
        <v>0</v>
      </c>
      <c r="AB542" s="11">
        <f>IF(AND(tblSalaries[[#This Row],[Salary in USD]]&gt;1000,tblSalaries[[#This Row],[Salary in USD]]&lt;2000),1,0)</f>
        <v>0</v>
      </c>
    </row>
    <row r="543" spans="2:28" ht="15" customHeight="1">
      <c r="B543" t="s">
        <v>2546</v>
      </c>
      <c r="C543" s="1">
        <v>41055.231747685182</v>
      </c>
      <c r="D543" s="4">
        <v>45000</v>
      </c>
      <c r="E543">
        <v>45000</v>
      </c>
      <c r="F543" t="s">
        <v>6</v>
      </c>
      <c r="G543">
        <f>tblSalaries[[#This Row],[clean Salary (in local currency)]]*VLOOKUP(tblSalaries[[#This Row],[Currency]],tblXrate[],2,FALSE)</f>
        <v>45000</v>
      </c>
      <c r="H543" t="s">
        <v>650</v>
      </c>
      <c r="I543" t="s">
        <v>3999</v>
      </c>
      <c r="J543" t="s">
        <v>15</v>
      </c>
      <c r="K543" t="str">
        <f>VLOOKUP(tblSalaries[[#This Row],[Where do you work]],tblCountries[[Actual]:[Mapping]],2,FALSE)</f>
        <v>USA</v>
      </c>
      <c r="L543" t="s">
        <v>13</v>
      </c>
      <c r="O543" s="10" t="str">
        <f>IF(ISERROR(FIND("1",tblSalaries[[#This Row],[How many hours of a day you work on Excel]])),"",1)</f>
        <v/>
      </c>
      <c r="P543" s="11" t="str">
        <f>IF(ISERROR(FIND("2",tblSalaries[[#This Row],[How many hours of a day you work on Excel]])),"",2)</f>
        <v/>
      </c>
      <c r="Q543" s="10" t="str">
        <f>IF(ISERROR(FIND("3",tblSalaries[[#This Row],[How many hours of a day you work on Excel]])),"",3)</f>
        <v/>
      </c>
      <c r="R543" s="10" t="str">
        <f>IF(ISERROR(FIND("4",tblSalaries[[#This Row],[How many hours of a day you work on Excel]])),"",4)</f>
        <v/>
      </c>
      <c r="S543" s="10" t="str">
        <f>IF(ISERROR(FIND("5",tblSalaries[[#This Row],[How many hours of a day you work on Excel]])),"",5)</f>
        <v/>
      </c>
      <c r="T543" s="10" t="str">
        <f>IF(ISERROR(FIND("6",tblSalaries[[#This Row],[How many hours of a day you work on Excel]])),"",6)</f>
        <v/>
      </c>
      <c r="U543" s="11" t="str">
        <f>IF(ISERROR(FIND("7",tblSalaries[[#This Row],[How many hours of a day you work on Excel]])),"",7)</f>
        <v/>
      </c>
      <c r="V543" s="11">
        <f>IF(ISERROR(FIND("8",tblSalaries[[#This Row],[How many hours of a day you work on Excel]])),"",8)</f>
        <v>8</v>
      </c>
      <c r="W543" s="11">
        <f>IF(MAX(tblSalaries[[#This Row],[1 hour]:[8 hours]])=0,#N/A,MAX(tblSalaries[[#This Row],[1 hour]:[8 hours]]))</f>
        <v>8</v>
      </c>
      <c r="X543" s="11">
        <f>IF(ISERROR(tblSalaries[[#This Row],[max h]]),1,tblSalaries[[#This Row],[Salary in USD]]/tblSalaries[[#This Row],[max h]]/260)</f>
        <v>21.634615384615383</v>
      </c>
      <c r="Y543" s="11">
        <f>IF(tblSalaries[[#This Row],[Years of Experience]]="",0,"0")</f>
        <v>0</v>
      </c>
      <c r="Z54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3" s="11">
        <f>IF(tblSalaries[[#This Row],[Salary in USD]]&lt;1000,1,0)</f>
        <v>0</v>
      </c>
      <c r="AB543" s="11">
        <f>IF(AND(tblSalaries[[#This Row],[Salary in USD]]&gt;1000,tblSalaries[[#This Row],[Salary in USD]]&lt;2000),1,0)</f>
        <v>0</v>
      </c>
    </row>
    <row r="544" spans="2:28" ht="15" customHeight="1">
      <c r="B544" t="s">
        <v>2547</v>
      </c>
      <c r="C544" s="1">
        <v>41055.232638888891</v>
      </c>
      <c r="D544" s="4">
        <v>50000</v>
      </c>
      <c r="E544">
        <v>50000</v>
      </c>
      <c r="F544" t="s">
        <v>6</v>
      </c>
      <c r="G544">
        <f>tblSalaries[[#This Row],[clean Salary (in local currency)]]*VLOOKUP(tblSalaries[[#This Row],[Currency]],tblXrate[],2,FALSE)</f>
        <v>50000</v>
      </c>
      <c r="H544" t="s">
        <v>651</v>
      </c>
      <c r="I544" t="s">
        <v>52</v>
      </c>
      <c r="J544" t="s">
        <v>15</v>
      </c>
      <c r="K544" t="str">
        <f>VLOOKUP(tblSalaries[[#This Row],[Where do you work]],tblCountries[[Actual]:[Mapping]],2,FALSE)</f>
        <v>USA</v>
      </c>
      <c r="L544" t="s">
        <v>9</v>
      </c>
      <c r="O544" s="10" t="str">
        <f>IF(ISERROR(FIND("1",tblSalaries[[#This Row],[How many hours of a day you work on Excel]])),"",1)</f>
        <v/>
      </c>
      <c r="P544" s="11" t="str">
        <f>IF(ISERROR(FIND("2",tblSalaries[[#This Row],[How many hours of a day you work on Excel]])),"",2)</f>
        <v/>
      </c>
      <c r="Q544" s="10" t="str">
        <f>IF(ISERROR(FIND("3",tblSalaries[[#This Row],[How many hours of a day you work on Excel]])),"",3)</f>
        <v/>
      </c>
      <c r="R544" s="10">
        <f>IF(ISERROR(FIND("4",tblSalaries[[#This Row],[How many hours of a day you work on Excel]])),"",4)</f>
        <v>4</v>
      </c>
      <c r="S544" s="10" t="str">
        <f>IF(ISERROR(FIND("5",tblSalaries[[#This Row],[How many hours of a day you work on Excel]])),"",5)</f>
        <v/>
      </c>
      <c r="T544" s="10">
        <f>IF(ISERROR(FIND("6",tblSalaries[[#This Row],[How many hours of a day you work on Excel]])),"",6)</f>
        <v>6</v>
      </c>
      <c r="U544" s="11" t="str">
        <f>IF(ISERROR(FIND("7",tblSalaries[[#This Row],[How many hours of a day you work on Excel]])),"",7)</f>
        <v/>
      </c>
      <c r="V544" s="11" t="str">
        <f>IF(ISERROR(FIND("8",tblSalaries[[#This Row],[How many hours of a day you work on Excel]])),"",8)</f>
        <v/>
      </c>
      <c r="W544" s="11">
        <f>IF(MAX(tblSalaries[[#This Row],[1 hour]:[8 hours]])=0,#N/A,MAX(tblSalaries[[#This Row],[1 hour]:[8 hours]]))</f>
        <v>6</v>
      </c>
      <c r="X544" s="11">
        <f>IF(ISERROR(tblSalaries[[#This Row],[max h]]),1,tblSalaries[[#This Row],[Salary in USD]]/tblSalaries[[#This Row],[max h]]/260)</f>
        <v>32.051282051282051</v>
      </c>
      <c r="Y544" s="11">
        <f>IF(tblSalaries[[#This Row],[Years of Experience]]="",0,"0")</f>
        <v>0</v>
      </c>
      <c r="Z54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4" s="11">
        <f>IF(tblSalaries[[#This Row],[Salary in USD]]&lt;1000,1,0)</f>
        <v>0</v>
      </c>
      <c r="AB544" s="11">
        <f>IF(AND(tblSalaries[[#This Row],[Salary in USD]]&gt;1000,tblSalaries[[#This Row],[Salary in USD]]&lt;2000),1,0)</f>
        <v>0</v>
      </c>
    </row>
    <row r="545" spans="2:28" ht="15" customHeight="1">
      <c r="B545" t="s">
        <v>2548</v>
      </c>
      <c r="C545" s="1">
        <v>41055.239374999997</v>
      </c>
      <c r="D545" s="4" t="s">
        <v>652</v>
      </c>
      <c r="E545">
        <v>80000</v>
      </c>
      <c r="F545" t="s">
        <v>6</v>
      </c>
      <c r="G545">
        <f>tblSalaries[[#This Row],[clean Salary (in local currency)]]*VLOOKUP(tblSalaries[[#This Row],[Currency]],tblXrate[],2,FALSE)</f>
        <v>80000</v>
      </c>
      <c r="H545" t="s">
        <v>653</v>
      </c>
      <c r="I545" t="s">
        <v>20</v>
      </c>
      <c r="J545" t="s">
        <v>15</v>
      </c>
      <c r="K545" t="str">
        <f>VLOOKUP(tblSalaries[[#This Row],[Where do you work]],tblCountries[[Actual]:[Mapping]],2,FALSE)</f>
        <v>USA</v>
      </c>
      <c r="L545" t="s">
        <v>13</v>
      </c>
      <c r="O545" s="10" t="str">
        <f>IF(ISERROR(FIND("1",tblSalaries[[#This Row],[How many hours of a day you work on Excel]])),"",1)</f>
        <v/>
      </c>
      <c r="P545" s="11" t="str">
        <f>IF(ISERROR(FIND("2",tblSalaries[[#This Row],[How many hours of a day you work on Excel]])),"",2)</f>
        <v/>
      </c>
      <c r="Q545" s="10" t="str">
        <f>IF(ISERROR(FIND("3",tblSalaries[[#This Row],[How many hours of a day you work on Excel]])),"",3)</f>
        <v/>
      </c>
      <c r="R545" s="10" t="str">
        <f>IF(ISERROR(FIND("4",tblSalaries[[#This Row],[How many hours of a day you work on Excel]])),"",4)</f>
        <v/>
      </c>
      <c r="S545" s="10" t="str">
        <f>IF(ISERROR(FIND("5",tblSalaries[[#This Row],[How many hours of a day you work on Excel]])),"",5)</f>
        <v/>
      </c>
      <c r="T545" s="10" t="str">
        <f>IF(ISERROR(FIND("6",tblSalaries[[#This Row],[How many hours of a day you work on Excel]])),"",6)</f>
        <v/>
      </c>
      <c r="U545" s="11" t="str">
        <f>IF(ISERROR(FIND("7",tblSalaries[[#This Row],[How many hours of a day you work on Excel]])),"",7)</f>
        <v/>
      </c>
      <c r="V545" s="11">
        <f>IF(ISERROR(FIND("8",tblSalaries[[#This Row],[How many hours of a day you work on Excel]])),"",8)</f>
        <v>8</v>
      </c>
      <c r="W545" s="11">
        <f>IF(MAX(tblSalaries[[#This Row],[1 hour]:[8 hours]])=0,#N/A,MAX(tblSalaries[[#This Row],[1 hour]:[8 hours]]))</f>
        <v>8</v>
      </c>
      <c r="X545" s="11">
        <f>IF(ISERROR(tblSalaries[[#This Row],[max h]]),1,tblSalaries[[#This Row],[Salary in USD]]/tblSalaries[[#This Row],[max h]]/260)</f>
        <v>38.46153846153846</v>
      </c>
      <c r="Y545" s="11">
        <f>IF(tblSalaries[[#This Row],[Years of Experience]]="",0,"0")</f>
        <v>0</v>
      </c>
      <c r="Z54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5" s="11">
        <f>IF(tblSalaries[[#This Row],[Salary in USD]]&lt;1000,1,0)</f>
        <v>0</v>
      </c>
      <c r="AB545" s="11">
        <f>IF(AND(tblSalaries[[#This Row],[Salary in USD]]&gt;1000,tblSalaries[[#This Row],[Salary in USD]]&lt;2000),1,0)</f>
        <v>0</v>
      </c>
    </row>
    <row r="546" spans="2:28" ht="15" customHeight="1">
      <c r="B546" t="s">
        <v>2549</v>
      </c>
      <c r="C546" s="1">
        <v>41055.240300925929</v>
      </c>
      <c r="D546" s="4">
        <v>67000</v>
      </c>
      <c r="E546">
        <v>67000</v>
      </c>
      <c r="F546" t="s">
        <v>6</v>
      </c>
      <c r="G546">
        <f>tblSalaries[[#This Row],[clean Salary (in local currency)]]*VLOOKUP(tblSalaries[[#This Row],[Currency]],tblXrate[],2,FALSE)</f>
        <v>67000</v>
      </c>
      <c r="H546" t="s">
        <v>394</v>
      </c>
      <c r="I546" t="s">
        <v>20</v>
      </c>
      <c r="J546" t="s">
        <v>15</v>
      </c>
      <c r="K546" t="str">
        <f>VLOOKUP(tblSalaries[[#This Row],[Where do you work]],tblCountries[[Actual]:[Mapping]],2,FALSE)</f>
        <v>USA</v>
      </c>
      <c r="L546" t="s">
        <v>9</v>
      </c>
      <c r="O546" s="10" t="str">
        <f>IF(ISERROR(FIND("1",tblSalaries[[#This Row],[How many hours of a day you work on Excel]])),"",1)</f>
        <v/>
      </c>
      <c r="P546" s="11" t="str">
        <f>IF(ISERROR(FIND("2",tblSalaries[[#This Row],[How many hours of a day you work on Excel]])),"",2)</f>
        <v/>
      </c>
      <c r="Q546" s="10" t="str">
        <f>IF(ISERROR(FIND("3",tblSalaries[[#This Row],[How many hours of a day you work on Excel]])),"",3)</f>
        <v/>
      </c>
      <c r="R546" s="10">
        <f>IF(ISERROR(FIND("4",tblSalaries[[#This Row],[How many hours of a day you work on Excel]])),"",4)</f>
        <v>4</v>
      </c>
      <c r="S546" s="10" t="str">
        <f>IF(ISERROR(FIND("5",tblSalaries[[#This Row],[How many hours of a day you work on Excel]])),"",5)</f>
        <v/>
      </c>
      <c r="T546" s="10">
        <f>IF(ISERROR(FIND("6",tblSalaries[[#This Row],[How many hours of a day you work on Excel]])),"",6)</f>
        <v>6</v>
      </c>
      <c r="U546" s="11" t="str">
        <f>IF(ISERROR(FIND("7",tblSalaries[[#This Row],[How many hours of a day you work on Excel]])),"",7)</f>
        <v/>
      </c>
      <c r="V546" s="11" t="str">
        <f>IF(ISERROR(FIND("8",tblSalaries[[#This Row],[How many hours of a day you work on Excel]])),"",8)</f>
        <v/>
      </c>
      <c r="W546" s="11">
        <f>IF(MAX(tblSalaries[[#This Row],[1 hour]:[8 hours]])=0,#N/A,MAX(tblSalaries[[#This Row],[1 hour]:[8 hours]]))</f>
        <v>6</v>
      </c>
      <c r="X546" s="11">
        <f>IF(ISERROR(tblSalaries[[#This Row],[max h]]),1,tblSalaries[[#This Row],[Salary in USD]]/tblSalaries[[#This Row],[max h]]/260)</f>
        <v>42.948717948717949</v>
      </c>
      <c r="Y546" s="11">
        <f>IF(tblSalaries[[#This Row],[Years of Experience]]="",0,"0")</f>
        <v>0</v>
      </c>
      <c r="Z54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6" s="11">
        <f>IF(tblSalaries[[#This Row],[Salary in USD]]&lt;1000,1,0)</f>
        <v>0</v>
      </c>
      <c r="AB546" s="11">
        <f>IF(AND(tblSalaries[[#This Row],[Salary in USD]]&gt;1000,tblSalaries[[#This Row],[Salary in USD]]&lt;2000),1,0)</f>
        <v>0</v>
      </c>
    </row>
    <row r="547" spans="2:28" ht="15" customHeight="1">
      <c r="B547" t="s">
        <v>2550</v>
      </c>
      <c r="C547" s="1">
        <v>41055.240763888891</v>
      </c>
      <c r="D547" s="4">
        <v>111000</v>
      </c>
      <c r="E547">
        <v>111000</v>
      </c>
      <c r="F547" t="s">
        <v>6</v>
      </c>
      <c r="G547">
        <f>tblSalaries[[#This Row],[clean Salary (in local currency)]]*VLOOKUP(tblSalaries[[#This Row],[Currency]],tblXrate[],2,FALSE)</f>
        <v>111000</v>
      </c>
      <c r="H547" t="s">
        <v>424</v>
      </c>
      <c r="I547" t="s">
        <v>20</v>
      </c>
      <c r="J547" t="s">
        <v>654</v>
      </c>
      <c r="K547" t="str">
        <f>VLOOKUP(tblSalaries[[#This Row],[Where do you work]],tblCountries[[Actual]:[Mapping]],2,FALSE)</f>
        <v>Japan</v>
      </c>
      <c r="L547" t="s">
        <v>13</v>
      </c>
      <c r="O547" s="10" t="str">
        <f>IF(ISERROR(FIND("1",tblSalaries[[#This Row],[How many hours of a day you work on Excel]])),"",1)</f>
        <v/>
      </c>
      <c r="P547" s="11" t="str">
        <f>IF(ISERROR(FIND("2",tblSalaries[[#This Row],[How many hours of a day you work on Excel]])),"",2)</f>
        <v/>
      </c>
      <c r="Q547" s="10" t="str">
        <f>IF(ISERROR(FIND("3",tblSalaries[[#This Row],[How many hours of a day you work on Excel]])),"",3)</f>
        <v/>
      </c>
      <c r="R547" s="10" t="str">
        <f>IF(ISERROR(FIND("4",tblSalaries[[#This Row],[How many hours of a day you work on Excel]])),"",4)</f>
        <v/>
      </c>
      <c r="S547" s="10" t="str">
        <f>IF(ISERROR(FIND("5",tblSalaries[[#This Row],[How many hours of a day you work on Excel]])),"",5)</f>
        <v/>
      </c>
      <c r="T547" s="10" t="str">
        <f>IF(ISERROR(FIND("6",tblSalaries[[#This Row],[How many hours of a day you work on Excel]])),"",6)</f>
        <v/>
      </c>
      <c r="U547" s="11" t="str">
        <f>IF(ISERROR(FIND("7",tblSalaries[[#This Row],[How many hours of a day you work on Excel]])),"",7)</f>
        <v/>
      </c>
      <c r="V547" s="11">
        <f>IF(ISERROR(FIND("8",tblSalaries[[#This Row],[How many hours of a day you work on Excel]])),"",8)</f>
        <v>8</v>
      </c>
      <c r="W547" s="11">
        <f>IF(MAX(tblSalaries[[#This Row],[1 hour]:[8 hours]])=0,#N/A,MAX(tblSalaries[[#This Row],[1 hour]:[8 hours]]))</f>
        <v>8</v>
      </c>
      <c r="X547" s="11">
        <f>IF(ISERROR(tblSalaries[[#This Row],[max h]]),1,tblSalaries[[#This Row],[Salary in USD]]/tblSalaries[[#This Row],[max h]]/260)</f>
        <v>53.365384615384613</v>
      </c>
      <c r="Y547" s="11">
        <f>IF(tblSalaries[[#This Row],[Years of Experience]]="",0,"0")</f>
        <v>0</v>
      </c>
      <c r="Z54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7" s="11">
        <f>IF(tblSalaries[[#This Row],[Salary in USD]]&lt;1000,1,0)</f>
        <v>0</v>
      </c>
      <c r="AB547" s="11">
        <f>IF(AND(tblSalaries[[#This Row],[Salary in USD]]&gt;1000,tblSalaries[[#This Row],[Salary in USD]]&lt;2000),1,0)</f>
        <v>0</v>
      </c>
    </row>
    <row r="548" spans="2:28" ht="15" customHeight="1">
      <c r="B548" t="s">
        <v>2551</v>
      </c>
      <c r="C548" s="1">
        <v>41055.241782407407</v>
      </c>
      <c r="D548" s="4">
        <v>120000</v>
      </c>
      <c r="E548">
        <v>120000</v>
      </c>
      <c r="F548" t="s">
        <v>6</v>
      </c>
      <c r="G548">
        <f>tblSalaries[[#This Row],[clean Salary (in local currency)]]*VLOOKUP(tblSalaries[[#This Row],[Currency]],tblXrate[],2,FALSE)</f>
        <v>120000</v>
      </c>
      <c r="H548" t="s">
        <v>139</v>
      </c>
      <c r="I548" t="s">
        <v>4001</v>
      </c>
      <c r="J548" t="s">
        <v>15</v>
      </c>
      <c r="K548" t="str">
        <f>VLOOKUP(tblSalaries[[#This Row],[Where do you work]],tblCountries[[Actual]:[Mapping]],2,FALSE)</f>
        <v>USA</v>
      </c>
      <c r="L548" t="s">
        <v>9</v>
      </c>
      <c r="O548" s="10" t="str">
        <f>IF(ISERROR(FIND("1",tblSalaries[[#This Row],[How many hours of a day you work on Excel]])),"",1)</f>
        <v/>
      </c>
      <c r="P548" s="11" t="str">
        <f>IF(ISERROR(FIND("2",tblSalaries[[#This Row],[How many hours of a day you work on Excel]])),"",2)</f>
        <v/>
      </c>
      <c r="Q548" s="10" t="str">
        <f>IF(ISERROR(FIND("3",tblSalaries[[#This Row],[How many hours of a day you work on Excel]])),"",3)</f>
        <v/>
      </c>
      <c r="R548" s="10">
        <f>IF(ISERROR(FIND("4",tblSalaries[[#This Row],[How many hours of a day you work on Excel]])),"",4)</f>
        <v>4</v>
      </c>
      <c r="S548" s="10" t="str">
        <f>IF(ISERROR(FIND("5",tblSalaries[[#This Row],[How many hours of a day you work on Excel]])),"",5)</f>
        <v/>
      </c>
      <c r="T548" s="10">
        <f>IF(ISERROR(FIND("6",tblSalaries[[#This Row],[How many hours of a day you work on Excel]])),"",6)</f>
        <v>6</v>
      </c>
      <c r="U548" s="11" t="str">
        <f>IF(ISERROR(FIND("7",tblSalaries[[#This Row],[How many hours of a day you work on Excel]])),"",7)</f>
        <v/>
      </c>
      <c r="V548" s="11" t="str">
        <f>IF(ISERROR(FIND("8",tblSalaries[[#This Row],[How many hours of a day you work on Excel]])),"",8)</f>
        <v/>
      </c>
      <c r="W548" s="11">
        <f>IF(MAX(tblSalaries[[#This Row],[1 hour]:[8 hours]])=0,#N/A,MAX(tblSalaries[[#This Row],[1 hour]:[8 hours]]))</f>
        <v>6</v>
      </c>
      <c r="X548" s="11">
        <f>IF(ISERROR(tblSalaries[[#This Row],[max h]]),1,tblSalaries[[#This Row],[Salary in USD]]/tblSalaries[[#This Row],[max h]]/260)</f>
        <v>76.92307692307692</v>
      </c>
      <c r="Y548" s="11">
        <f>IF(tblSalaries[[#This Row],[Years of Experience]]="",0,"0")</f>
        <v>0</v>
      </c>
      <c r="Z54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8" s="11">
        <f>IF(tblSalaries[[#This Row],[Salary in USD]]&lt;1000,1,0)</f>
        <v>0</v>
      </c>
      <c r="AB548" s="11">
        <f>IF(AND(tblSalaries[[#This Row],[Salary in USD]]&gt;1000,tblSalaries[[#This Row],[Salary in USD]]&lt;2000),1,0)</f>
        <v>0</v>
      </c>
    </row>
    <row r="549" spans="2:28" ht="15" customHeight="1">
      <c r="B549" t="s">
        <v>2552</v>
      </c>
      <c r="C549" s="1">
        <v>41055.241805555554</v>
      </c>
      <c r="D549" s="4" t="s">
        <v>655</v>
      </c>
      <c r="E549">
        <v>20000</v>
      </c>
      <c r="F549" t="s">
        <v>69</v>
      </c>
      <c r="G549">
        <f>tblSalaries[[#This Row],[clean Salary (in local currency)]]*VLOOKUP(tblSalaries[[#This Row],[Currency]],tblXrate[],2,FALSE)</f>
        <v>31523.565441345683</v>
      </c>
      <c r="H549" t="s">
        <v>656</v>
      </c>
      <c r="I549" t="s">
        <v>356</v>
      </c>
      <c r="J549" t="s">
        <v>71</v>
      </c>
      <c r="K549" t="str">
        <f>VLOOKUP(tblSalaries[[#This Row],[Where do you work]],tblCountries[[Actual]:[Mapping]],2,FALSE)</f>
        <v>UK</v>
      </c>
      <c r="L549" t="s">
        <v>9</v>
      </c>
      <c r="O549" s="10" t="str">
        <f>IF(ISERROR(FIND("1",tblSalaries[[#This Row],[How many hours of a day you work on Excel]])),"",1)</f>
        <v/>
      </c>
      <c r="P549" s="11" t="str">
        <f>IF(ISERROR(FIND("2",tblSalaries[[#This Row],[How many hours of a day you work on Excel]])),"",2)</f>
        <v/>
      </c>
      <c r="Q549" s="10" t="str">
        <f>IF(ISERROR(FIND("3",tblSalaries[[#This Row],[How many hours of a day you work on Excel]])),"",3)</f>
        <v/>
      </c>
      <c r="R549" s="10">
        <f>IF(ISERROR(FIND("4",tblSalaries[[#This Row],[How many hours of a day you work on Excel]])),"",4)</f>
        <v>4</v>
      </c>
      <c r="S549" s="10" t="str">
        <f>IF(ISERROR(FIND("5",tblSalaries[[#This Row],[How many hours of a day you work on Excel]])),"",5)</f>
        <v/>
      </c>
      <c r="T549" s="10">
        <f>IF(ISERROR(FIND("6",tblSalaries[[#This Row],[How many hours of a day you work on Excel]])),"",6)</f>
        <v>6</v>
      </c>
      <c r="U549" s="11" t="str">
        <f>IF(ISERROR(FIND("7",tblSalaries[[#This Row],[How many hours of a day you work on Excel]])),"",7)</f>
        <v/>
      </c>
      <c r="V549" s="11" t="str">
        <f>IF(ISERROR(FIND("8",tblSalaries[[#This Row],[How many hours of a day you work on Excel]])),"",8)</f>
        <v/>
      </c>
      <c r="W549" s="11">
        <f>IF(MAX(tblSalaries[[#This Row],[1 hour]:[8 hours]])=0,#N/A,MAX(tblSalaries[[#This Row],[1 hour]:[8 hours]]))</f>
        <v>6</v>
      </c>
      <c r="X549" s="11">
        <f>IF(ISERROR(tblSalaries[[#This Row],[max h]]),1,tblSalaries[[#This Row],[Salary in USD]]/tblSalaries[[#This Row],[max h]]/260)</f>
        <v>20.20741374445236</v>
      </c>
      <c r="Y549" s="11">
        <f>IF(tblSalaries[[#This Row],[Years of Experience]]="",0,"0")</f>
        <v>0</v>
      </c>
      <c r="Z54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49" s="11">
        <f>IF(tblSalaries[[#This Row],[Salary in USD]]&lt;1000,1,0)</f>
        <v>0</v>
      </c>
      <c r="AB549" s="11">
        <f>IF(AND(tblSalaries[[#This Row],[Salary in USD]]&gt;1000,tblSalaries[[#This Row],[Salary in USD]]&lt;2000),1,0)</f>
        <v>0</v>
      </c>
    </row>
    <row r="550" spans="2:28" ht="15" customHeight="1">
      <c r="B550" t="s">
        <v>2553</v>
      </c>
      <c r="C550" s="1">
        <v>41055.243298611109</v>
      </c>
      <c r="D550" s="4">
        <v>77000</v>
      </c>
      <c r="E550">
        <v>77000</v>
      </c>
      <c r="F550" t="s">
        <v>82</v>
      </c>
      <c r="G550">
        <f>tblSalaries[[#This Row],[clean Salary (in local currency)]]*VLOOKUP(tblSalaries[[#This Row],[Currency]],tblXrate[],2,FALSE)</f>
        <v>78533.043543002947</v>
      </c>
      <c r="H550" t="s">
        <v>657</v>
      </c>
      <c r="I550" t="s">
        <v>20</v>
      </c>
      <c r="J550" t="s">
        <v>84</v>
      </c>
      <c r="K550" t="str">
        <f>VLOOKUP(tblSalaries[[#This Row],[Where do you work]],tblCountries[[Actual]:[Mapping]],2,FALSE)</f>
        <v>Australia</v>
      </c>
      <c r="L550" t="s">
        <v>18</v>
      </c>
      <c r="O550" s="10" t="str">
        <f>IF(ISERROR(FIND("1",tblSalaries[[#This Row],[How many hours of a day you work on Excel]])),"",1)</f>
        <v/>
      </c>
      <c r="P550" s="11">
        <f>IF(ISERROR(FIND("2",tblSalaries[[#This Row],[How many hours of a day you work on Excel]])),"",2)</f>
        <v>2</v>
      </c>
      <c r="Q550" s="10">
        <f>IF(ISERROR(FIND("3",tblSalaries[[#This Row],[How many hours of a day you work on Excel]])),"",3)</f>
        <v>3</v>
      </c>
      <c r="R550" s="10" t="str">
        <f>IF(ISERROR(FIND("4",tblSalaries[[#This Row],[How many hours of a day you work on Excel]])),"",4)</f>
        <v/>
      </c>
      <c r="S550" s="10" t="str">
        <f>IF(ISERROR(FIND("5",tblSalaries[[#This Row],[How many hours of a day you work on Excel]])),"",5)</f>
        <v/>
      </c>
      <c r="T550" s="10" t="str">
        <f>IF(ISERROR(FIND("6",tblSalaries[[#This Row],[How many hours of a day you work on Excel]])),"",6)</f>
        <v/>
      </c>
      <c r="U550" s="11" t="str">
        <f>IF(ISERROR(FIND("7",tblSalaries[[#This Row],[How many hours of a day you work on Excel]])),"",7)</f>
        <v/>
      </c>
      <c r="V550" s="11" t="str">
        <f>IF(ISERROR(FIND("8",tblSalaries[[#This Row],[How many hours of a day you work on Excel]])),"",8)</f>
        <v/>
      </c>
      <c r="W550" s="11">
        <f>IF(MAX(tblSalaries[[#This Row],[1 hour]:[8 hours]])=0,#N/A,MAX(tblSalaries[[#This Row],[1 hour]:[8 hours]]))</f>
        <v>3</v>
      </c>
      <c r="X550" s="11">
        <f>IF(ISERROR(tblSalaries[[#This Row],[max h]]),1,tblSalaries[[#This Row],[Salary in USD]]/tblSalaries[[#This Row],[max h]]/260)</f>
        <v>100.68338915769608</v>
      </c>
      <c r="Y550" s="11">
        <f>IF(tblSalaries[[#This Row],[Years of Experience]]="",0,"0")</f>
        <v>0</v>
      </c>
      <c r="Z55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50" s="11">
        <f>IF(tblSalaries[[#This Row],[Salary in USD]]&lt;1000,1,0)</f>
        <v>0</v>
      </c>
      <c r="AB550" s="11">
        <f>IF(AND(tblSalaries[[#This Row],[Salary in USD]]&gt;1000,tblSalaries[[#This Row],[Salary in USD]]&lt;2000),1,0)</f>
        <v>0</v>
      </c>
    </row>
    <row r="551" spans="2:28" ht="15" customHeight="1">
      <c r="B551" t="s">
        <v>2554</v>
      </c>
      <c r="C551" s="1">
        <v>41055.243321759262</v>
      </c>
      <c r="D551" s="4">
        <v>60000</v>
      </c>
      <c r="E551">
        <v>60000</v>
      </c>
      <c r="F551" t="s">
        <v>6</v>
      </c>
      <c r="G551">
        <f>tblSalaries[[#This Row],[clean Salary (in local currency)]]*VLOOKUP(tblSalaries[[#This Row],[Currency]],tblXrate[],2,FALSE)</f>
        <v>60000</v>
      </c>
      <c r="H551" t="s">
        <v>658</v>
      </c>
      <c r="I551" t="s">
        <v>67</v>
      </c>
      <c r="J551" t="s">
        <v>15</v>
      </c>
      <c r="K551" t="str">
        <f>VLOOKUP(tblSalaries[[#This Row],[Where do you work]],tblCountries[[Actual]:[Mapping]],2,FALSE)</f>
        <v>USA</v>
      </c>
      <c r="L551" t="s">
        <v>25</v>
      </c>
      <c r="O551" s="10">
        <f>IF(ISERROR(FIND("1",tblSalaries[[#This Row],[How many hours of a day you work on Excel]])),"",1)</f>
        <v>1</v>
      </c>
      <c r="P551" s="11">
        <f>IF(ISERROR(FIND("2",tblSalaries[[#This Row],[How many hours of a day you work on Excel]])),"",2)</f>
        <v>2</v>
      </c>
      <c r="Q551" s="10" t="str">
        <f>IF(ISERROR(FIND("3",tblSalaries[[#This Row],[How many hours of a day you work on Excel]])),"",3)</f>
        <v/>
      </c>
      <c r="R551" s="10" t="str">
        <f>IF(ISERROR(FIND("4",tblSalaries[[#This Row],[How many hours of a day you work on Excel]])),"",4)</f>
        <v/>
      </c>
      <c r="S551" s="10" t="str">
        <f>IF(ISERROR(FIND("5",tblSalaries[[#This Row],[How many hours of a day you work on Excel]])),"",5)</f>
        <v/>
      </c>
      <c r="T551" s="10" t="str">
        <f>IF(ISERROR(FIND("6",tblSalaries[[#This Row],[How many hours of a day you work on Excel]])),"",6)</f>
        <v/>
      </c>
      <c r="U551" s="11" t="str">
        <f>IF(ISERROR(FIND("7",tblSalaries[[#This Row],[How many hours of a day you work on Excel]])),"",7)</f>
        <v/>
      </c>
      <c r="V551" s="11" t="str">
        <f>IF(ISERROR(FIND("8",tblSalaries[[#This Row],[How many hours of a day you work on Excel]])),"",8)</f>
        <v/>
      </c>
      <c r="W551" s="11">
        <f>IF(MAX(tblSalaries[[#This Row],[1 hour]:[8 hours]])=0,#N/A,MAX(tblSalaries[[#This Row],[1 hour]:[8 hours]]))</f>
        <v>2</v>
      </c>
      <c r="X551" s="11">
        <f>IF(ISERROR(tblSalaries[[#This Row],[max h]]),1,tblSalaries[[#This Row],[Salary in USD]]/tblSalaries[[#This Row],[max h]]/260)</f>
        <v>115.38461538461539</v>
      </c>
      <c r="Y551" s="11">
        <f>IF(tblSalaries[[#This Row],[Years of Experience]]="",0,"0")</f>
        <v>0</v>
      </c>
      <c r="Z55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51" s="11">
        <f>IF(tblSalaries[[#This Row],[Salary in USD]]&lt;1000,1,0)</f>
        <v>0</v>
      </c>
      <c r="AB551" s="11">
        <f>IF(AND(tblSalaries[[#This Row],[Salary in USD]]&gt;1000,tblSalaries[[#This Row],[Salary in USD]]&lt;2000),1,0)</f>
        <v>0</v>
      </c>
    </row>
    <row r="552" spans="2:28" ht="15" customHeight="1">
      <c r="B552" t="s">
        <v>2555</v>
      </c>
      <c r="C552" s="1">
        <v>41055.243356481478</v>
      </c>
      <c r="D552" s="4">
        <v>35000</v>
      </c>
      <c r="E552">
        <v>35000</v>
      </c>
      <c r="F552" t="s">
        <v>6</v>
      </c>
      <c r="G552">
        <f>tblSalaries[[#This Row],[clean Salary (in local currency)]]*VLOOKUP(tblSalaries[[#This Row],[Currency]],tblXrate[],2,FALSE)</f>
        <v>35000</v>
      </c>
      <c r="H552" t="s">
        <v>20</v>
      </c>
      <c r="I552" t="s">
        <v>20</v>
      </c>
      <c r="J552" t="s">
        <v>15</v>
      </c>
      <c r="K552" t="str">
        <f>VLOOKUP(tblSalaries[[#This Row],[Where do you work]],tblCountries[[Actual]:[Mapping]],2,FALSE)</f>
        <v>USA</v>
      </c>
      <c r="L552" t="s">
        <v>18</v>
      </c>
      <c r="O552" s="10" t="str">
        <f>IF(ISERROR(FIND("1",tblSalaries[[#This Row],[How many hours of a day you work on Excel]])),"",1)</f>
        <v/>
      </c>
      <c r="P552" s="11">
        <f>IF(ISERROR(FIND("2",tblSalaries[[#This Row],[How many hours of a day you work on Excel]])),"",2)</f>
        <v>2</v>
      </c>
      <c r="Q552" s="10">
        <f>IF(ISERROR(FIND("3",tblSalaries[[#This Row],[How many hours of a day you work on Excel]])),"",3)</f>
        <v>3</v>
      </c>
      <c r="R552" s="10" t="str">
        <f>IF(ISERROR(FIND("4",tblSalaries[[#This Row],[How many hours of a day you work on Excel]])),"",4)</f>
        <v/>
      </c>
      <c r="S552" s="10" t="str">
        <f>IF(ISERROR(FIND("5",tblSalaries[[#This Row],[How many hours of a day you work on Excel]])),"",5)</f>
        <v/>
      </c>
      <c r="T552" s="10" t="str">
        <f>IF(ISERROR(FIND("6",tblSalaries[[#This Row],[How many hours of a day you work on Excel]])),"",6)</f>
        <v/>
      </c>
      <c r="U552" s="11" t="str">
        <f>IF(ISERROR(FIND("7",tblSalaries[[#This Row],[How many hours of a day you work on Excel]])),"",7)</f>
        <v/>
      </c>
      <c r="V552" s="11" t="str">
        <f>IF(ISERROR(FIND("8",tblSalaries[[#This Row],[How many hours of a day you work on Excel]])),"",8)</f>
        <v/>
      </c>
      <c r="W552" s="11">
        <f>IF(MAX(tblSalaries[[#This Row],[1 hour]:[8 hours]])=0,#N/A,MAX(tblSalaries[[#This Row],[1 hour]:[8 hours]]))</f>
        <v>3</v>
      </c>
      <c r="X552" s="11">
        <f>IF(ISERROR(tblSalaries[[#This Row],[max h]]),1,tblSalaries[[#This Row],[Salary in USD]]/tblSalaries[[#This Row],[max h]]/260)</f>
        <v>44.871794871794869</v>
      </c>
      <c r="Y552" s="11">
        <f>IF(tblSalaries[[#This Row],[Years of Experience]]="",0,"0")</f>
        <v>0</v>
      </c>
      <c r="Z55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52" s="11">
        <f>IF(tblSalaries[[#This Row],[Salary in USD]]&lt;1000,1,0)</f>
        <v>0</v>
      </c>
      <c r="AB552" s="11">
        <f>IF(AND(tblSalaries[[#This Row],[Salary in USD]]&gt;1000,tblSalaries[[#This Row],[Salary in USD]]&lt;2000),1,0)</f>
        <v>0</v>
      </c>
    </row>
    <row r="553" spans="2:28" ht="15" customHeight="1">
      <c r="B553" t="s">
        <v>2556</v>
      </c>
      <c r="C553" s="1">
        <v>41055.244988425926</v>
      </c>
      <c r="D553" s="4">
        <v>50000</v>
      </c>
      <c r="E553">
        <v>50000</v>
      </c>
      <c r="F553" t="s">
        <v>22</v>
      </c>
      <c r="G553">
        <f>tblSalaries[[#This Row],[clean Salary (in local currency)]]*VLOOKUP(tblSalaries[[#This Row],[Currency]],tblXrate[],2,FALSE)</f>
        <v>63519.971949580387</v>
      </c>
      <c r="H553" t="s">
        <v>659</v>
      </c>
      <c r="I553" t="s">
        <v>52</v>
      </c>
      <c r="J553" t="s">
        <v>136</v>
      </c>
      <c r="K553" t="str">
        <f>VLOOKUP(tblSalaries[[#This Row],[Where do you work]],tblCountries[[Actual]:[Mapping]],2,FALSE)</f>
        <v>Panama</v>
      </c>
      <c r="L553" t="s">
        <v>18</v>
      </c>
      <c r="O553" s="10" t="str">
        <f>IF(ISERROR(FIND("1",tblSalaries[[#This Row],[How many hours of a day you work on Excel]])),"",1)</f>
        <v/>
      </c>
      <c r="P553" s="11">
        <f>IF(ISERROR(FIND("2",tblSalaries[[#This Row],[How many hours of a day you work on Excel]])),"",2)</f>
        <v>2</v>
      </c>
      <c r="Q553" s="10">
        <f>IF(ISERROR(FIND("3",tblSalaries[[#This Row],[How many hours of a day you work on Excel]])),"",3)</f>
        <v>3</v>
      </c>
      <c r="R553" s="10" t="str">
        <f>IF(ISERROR(FIND("4",tblSalaries[[#This Row],[How many hours of a day you work on Excel]])),"",4)</f>
        <v/>
      </c>
      <c r="S553" s="10" t="str">
        <f>IF(ISERROR(FIND("5",tblSalaries[[#This Row],[How many hours of a day you work on Excel]])),"",5)</f>
        <v/>
      </c>
      <c r="T553" s="10" t="str">
        <f>IF(ISERROR(FIND("6",tblSalaries[[#This Row],[How many hours of a day you work on Excel]])),"",6)</f>
        <v/>
      </c>
      <c r="U553" s="11" t="str">
        <f>IF(ISERROR(FIND("7",tblSalaries[[#This Row],[How many hours of a day you work on Excel]])),"",7)</f>
        <v/>
      </c>
      <c r="V553" s="11" t="str">
        <f>IF(ISERROR(FIND("8",tblSalaries[[#This Row],[How many hours of a day you work on Excel]])),"",8)</f>
        <v/>
      </c>
      <c r="W553" s="11">
        <f>IF(MAX(tblSalaries[[#This Row],[1 hour]:[8 hours]])=0,#N/A,MAX(tblSalaries[[#This Row],[1 hour]:[8 hours]]))</f>
        <v>3</v>
      </c>
      <c r="X553" s="11">
        <f>IF(ISERROR(tblSalaries[[#This Row],[max h]]),1,tblSalaries[[#This Row],[Salary in USD]]/tblSalaries[[#This Row],[max h]]/260)</f>
        <v>81.435861473821006</v>
      </c>
      <c r="Y553" s="11">
        <f>IF(tblSalaries[[#This Row],[Years of Experience]]="",0,"0")</f>
        <v>0</v>
      </c>
      <c r="Z553"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553" s="11">
        <f>IF(tblSalaries[[#This Row],[Salary in USD]]&lt;1000,1,0)</f>
        <v>0</v>
      </c>
      <c r="AB553" s="11">
        <f>IF(AND(tblSalaries[[#This Row],[Salary in USD]]&gt;1000,tblSalaries[[#This Row],[Salary in USD]]&lt;2000),1,0)</f>
        <v>0</v>
      </c>
    </row>
    <row r="554" spans="2:28" ht="15" customHeight="1">
      <c r="B554" t="s">
        <v>2557</v>
      </c>
      <c r="C554" s="1">
        <v>41055.246782407405</v>
      </c>
      <c r="D554" s="4">
        <v>54000</v>
      </c>
      <c r="E554">
        <v>54000</v>
      </c>
      <c r="F554" t="s">
        <v>6</v>
      </c>
      <c r="G554">
        <f>tblSalaries[[#This Row],[clean Salary (in local currency)]]*VLOOKUP(tblSalaries[[#This Row],[Currency]],tblXrate[],2,FALSE)</f>
        <v>54000</v>
      </c>
      <c r="H554" t="s">
        <v>660</v>
      </c>
      <c r="I554" t="s">
        <v>67</v>
      </c>
      <c r="J554" t="s">
        <v>15</v>
      </c>
      <c r="K554" t="str">
        <f>VLOOKUP(tblSalaries[[#This Row],[Where do you work]],tblCountries[[Actual]:[Mapping]],2,FALSE)</f>
        <v>USA</v>
      </c>
      <c r="L554" t="s">
        <v>13</v>
      </c>
      <c r="M554">
        <v>5</v>
      </c>
      <c r="O554" s="10" t="str">
        <f>IF(ISERROR(FIND("1",tblSalaries[[#This Row],[How many hours of a day you work on Excel]])),"",1)</f>
        <v/>
      </c>
      <c r="P554" s="11" t="str">
        <f>IF(ISERROR(FIND("2",tblSalaries[[#This Row],[How many hours of a day you work on Excel]])),"",2)</f>
        <v/>
      </c>
      <c r="Q554" s="10" t="str">
        <f>IF(ISERROR(FIND("3",tblSalaries[[#This Row],[How many hours of a day you work on Excel]])),"",3)</f>
        <v/>
      </c>
      <c r="R554" s="10" t="str">
        <f>IF(ISERROR(FIND("4",tblSalaries[[#This Row],[How many hours of a day you work on Excel]])),"",4)</f>
        <v/>
      </c>
      <c r="S554" s="10" t="str">
        <f>IF(ISERROR(FIND("5",tblSalaries[[#This Row],[How many hours of a day you work on Excel]])),"",5)</f>
        <v/>
      </c>
      <c r="T554" s="10" t="str">
        <f>IF(ISERROR(FIND("6",tblSalaries[[#This Row],[How many hours of a day you work on Excel]])),"",6)</f>
        <v/>
      </c>
      <c r="U554" s="11" t="str">
        <f>IF(ISERROR(FIND("7",tblSalaries[[#This Row],[How many hours of a day you work on Excel]])),"",7)</f>
        <v/>
      </c>
      <c r="V554" s="11">
        <f>IF(ISERROR(FIND("8",tblSalaries[[#This Row],[How many hours of a day you work on Excel]])),"",8)</f>
        <v>8</v>
      </c>
      <c r="W554" s="11">
        <f>IF(MAX(tblSalaries[[#This Row],[1 hour]:[8 hours]])=0,#N/A,MAX(tblSalaries[[#This Row],[1 hour]:[8 hours]]))</f>
        <v>8</v>
      </c>
      <c r="X554" s="11">
        <f>IF(ISERROR(tblSalaries[[#This Row],[max h]]),1,tblSalaries[[#This Row],[Salary in USD]]/tblSalaries[[#This Row],[max h]]/260)</f>
        <v>25.96153846153846</v>
      </c>
      <c r="Y554" s="11" t="str">
        <f>IF(tblSalaries[[#This Row],[Years of Experience]]="",0,"0")</f>
        <v>0</v>
      </c>
      <c r="Z5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554" s="11">
        <f>IF(tblSalaries[[#This Row],[Salary in USD]]&lt;1000,1,0)</f>
        <v>0</v>
      </c>
      <c r="AB554" s="11">
        <f>IF(AND(tblSalaries[[#This Row],[Salary in USD]]&gt;1000,tblSalaries[[#This Row],[Salary in USD]]&lt;2000),1,0)</f>
        <v>0</v>
      </c>
    </row>
    <row r="555" spans="2:28" ht="15" customHeight="1">
      <c r="B555" t="s">
        <v>2558</v>
      </c>
      <c r="C555" s="1">
        <v>41055.251354166663</v>
      </c>
      <c r="D555" s="4">
        <v>1300</v>
      </c>
      <c r="E555">
        <v>15600</v>
      </c>
      <c r="F555" t="s">
        <v>6</v>
      </c>
      <c r="G555">
        <f>tblSalaries[[#This Row],[clean Salary (in local currency)]]*VLOOKUP(tblSalaries[[#This Row],[Currency]],tblXrate[],2,FALSE)</f>
        <v>15600</v>
      </c>
      <c r="H555" t="s">
        <v>661</v>
      </c>
      <c r="I555" t="s">
        <v>488</v>
      </c>
      <c r="J555" t="s">
        <v>662</v>
      </c>
      <c r="K555" t="str">
        <f>VLOOKUP(tblSalaries[[#This Row],[Where do you work]],tblCountries[[Actual]:[Mapping]],2,FALSE)</f>
        <v>Brazil</v>
      </c>
      <c r="L555" t="s">
        <v>9</v>
      </c>
      <c r="M555">
        <v>20</v>
      </c>
      <c r="O555" s="10" t="str">
        <f>IF(ISERROR(FIND("1",tblSalaries[[#This Row],[How many hours of a day you work on Excel]])),"",1)</f>
        <v/>
      </c>
      <c r="P555" s="11" t="str">
        <f>IF(ISERROR(FIND("2",tblSalaries[[#This Row],[How many hours of a day you work on Excel]])),"",2)</f>
        <v/>
      </c>
      <c r="Q555" s="10" t="str">
        <f>IF(ISERROR(FIND("3",tblSalaries[[#This Row],[How many hours of a day you work on Excel]])),"",3)</f>
        <v/>
      </c>
      <c r="R555" s="10">
        <f>IF(ISERROR(FIND("4",tblSalaries[[#This Row],[How many hours of a day you work on Excel]])),"",4)</f>
        <v>4</v>
      </c>
      <c r="S555" s="10" t="str">
        <f>IF(ISERROR(FIND("5",tblSalaries[[#This Row],[How many hours of a day you work on Excel]])),"",5)</f>
        <v/>
      </c>
      <c r="T555" s="10">
        <f>IF(ISERROR(FIND("6",tblSalaries[[#This Row],[How many hours of a day you work on Excel]])),"",6)</f>
        <v>6</v>
      </c>
      <c r="U555" s="11" t="str">
        <f>IF(ISERROR(FIND("7",tblSalaries[[#This Row],[How many hours of a day you work on Excel]])),"",7)</f>
        <v/>
      </c>
      <c r="V555" s="11" t="str">
        <f>IF(ISERROR(FIND("8",tblSalaries[[#This Row],[How many hours of a day you work on Excel]])),"",8)</f>
        <v/>
      </c>
      <c r="W555" s="11">
        <f>IF(MAX(tblSalaries[[#This Row],[1 hour]:[8 hours]])=0,#N/A,MAX(tblSalaries[[#This Row],[1 hour]:[8 hours]]))</f>
        <v>6</v>
      </c>
      <c r="X555" s="11">
        <f>IF(ISERROR(tblSalaries[[#This Row],[max h]]),1,tblSalaries[[#This Row],[Salary in USD]]/tblSalaries[[#This Row],[max h]]/260)</f>
        <v>10</v>
      </c>
      <c r="Y555" s="11" t="str">
        <f>IF(tblSalaries[[#This Row],[Years of Experience]]="",0,"0")</f>
        <v>0</v>
      </c>
      <c r="Z5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55" s="11">
        <f>IF(tblSalaries[[#This Row],[Salary in USD]]&lt;1000,1,0)</f>
        <v>0</v>
      </c>
      <c r="AB555" s="11">
        <f>IF(AND(tblSalaries[[#This Row],[Salary in USD]]&gt;1000,tblSalaries[[#This Row],[Salary in USD]]&lt;2000),1,0)</f>
        <v>0</v>
      </c>
    </row>
    <row r="556" spans="2:28" ht="15" customHeight="1">
      <c r="B556" t="s">
        <v>2559</v>
      </c>
      <c r="C556" s="1">
        <v>41055.25582175926</v>
      </c>
      <c r="D556" s="4">
        <v>35000</v>
      </c>
      <c r="E556">
        <v>35000</v>
      </c>
      <c r="F556" t="s">
        <v>6</v>
      </c>
      <c r="G556">
        <f>tblSalaries[[#This Row],[clean Salary (in local currency)]]*VLOOKUP(tblSalaries[[#This Row],[Currency]],tblXrate[],2,FALSE)</f>
        <v>35000</v>
      </c>
      <c r="H556" t="s">
        <v>663</v>
      </c>
      <c r="I556" t="s">
        <v>20</v>
      </c>
      <c r="J556" t="s">
        <v>15</v>
      </c>
      <c r="K556" t="str">
        <f>VLOOKUP(tblSalaries[[#This Row],[Where do you work]],tblCountries[[Actual]:[Mapping]],2,FALSE)</f>
        <v>USA</v>
      </c>
      <c r="L556" t="s">
        <v>25</v>
      </c>
      <c r="M556">
        <v>7</v>
      </c>
      <c r="O556" s="10">
        <f>IF(ISERROR(FIND("1",tblSalaries[[#This Row],[How many hours of a day you work on Excel]])),"",1)</f>
        <v>1</v>
      </c>
      <c r="P556" s="11">
        <f>IF(ISERROR(FIND("2",tblSalaries[[#This Row],[How many hours of a day you work on Excel]])),"",2)</f>
        <v>2</v>
      </c>
      <c r="Q556" s="10" t="str">
        <f>IF(ISERROR(FIND("3",tblSalaries[[#This Row],[How many hours of a day you work on Excel]])),"",3)</f>
        <v/>
      </c>
      <c r="R556" s="10" t="str">
        <f>IF(ISERROR(FIND("4",tblSalaries[[#This Row],[How many hours of a day you work on Excel]])),"",4)</f>
        <v/>
      </c>
      <c r="S556" s="10" t="str">
        <f>IF(ISERROR(FIND("5",tblSalaries[[#This Row],[How many hours of a day you work on Excel]])),"",5)</f>
        <v/>
      </c>
      <c r="T556" s="10" t="str">
        <f>IF(ISERROR(FIND("6",tblSalaries[[#This Row],[How many hours of a day you work on Excel]])),"",6)</f>
        <v/>
      </c>
      <c r="U556" s="11" t="str">
        <f>IF(ISERROR(FIND("7",tblSalaries[[#This Row],[How many hours of a day you work on Excel]])),"",7)</f>
        <v/>
      </c>
      <c r="V556" s="11" t="str">
        <f>IF(ISERROR(FIND("8",tblSalaries[[#This Row],[How many hours of a day you work on Excel]])),"",8)</f>
        <v/>
      </c>
      <c r="W556" s="11">
        <f>IF(MAX(tblSalaries[[#This Row],[1 hour]:[8 hours]])=0,#N/A,MAX(tblSalaries[[#This Row],[1 hour]:[8 hours]]))</f>
        <v>2</v>
      </c>
      <c r="X556" s="11">
        <f>IF(ISERROR(tblSalaries[[#This Row],[max h]]),1,tblSalaries[[#This Row],[Salary in USD]]/tblSalaries[[#This Row],[max h]]/260)</f>
        <v>67.307692307692307</v>
      </c>
      <c r="Y556" s="11" t="str">
        <f>IF(tblSalaries[[#This Row],[Years of Experience]]="",0,"0")</f>
        <v>0</v>
      </c>
      <c r="Z5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56" s="11">
        <f>IF(tblSalaries[[#This Row],[Salary in USD]]&lt;1000,1,0)</f>
        <v>0</v>
      </c>
      <c r="AB556" s="11">
        <f>IF(AND(tblSalaries[[#This Row],[Salary in USD]]&gt;1000,tblSalaries[[#This Row],[Salary in USD]]&lt;2000),1,0)</f>
        <v>0</v>
      </c>
    </row>
    <row r="557" spans="2:28" ht="15" customHeight="1">
      <c r="B557" t="s">
        <v>2560</v>
      </c>
      <c r="C557" s="1">
        <v>41055.257037037038</v>
      </c>
      <c r="D557" s="4">
        <v>188000</v>
      </c>
      <c r="E557">
        <v>188000</v>
      </c>
      <c r="F557" t="s">
        <v>6</v>
      </c>
      <c r="G557">
        <f>tblSalaries[[#This Row],[clean Salary (in local currency)]]*VLOOKUP(tblSalaries[[#This Row],[Currency]],tblXrate[],2,FALSE)</f>
        <v>188000</v>
      </c>
      <c r="H557" t="s">
        <v>664</v>
      </c>
      <c r="I557" t="s">
        <v>4001</v>
      </c>
      <c r="J557" t="s">
        <v>15</v>
      </c>
      <c r="K557" t="str">
        <f>VLOOKUP(tblSalaries[[#This Row],[Where do you work]],tblCountries[[Actual]:[Mapping]],2,FALSE)</f>
        <v>USA</v>
      </c>
      <c r="L557" t="s">
        <v>25</v>
      </c>
      <c r="M557">
        <v>20</v>
      </c>
      <c r="O557" s="10">
        <f>IF(ISERROR(FIND("1",tblSalaries[[#This Row],[How many hours of a day you work on Excel]])),"",1)</f>
        <v>1</v>
      </c>
      <c r="P557" s="11">
        <f>IF(ISERROR(FIND("2",tblSalaries[[#This Row],[How many hours of a day you work on Excel]])),"",2)</f>
        <v>2</v>
      </c>
      <c r="Q557" s="10" t="str">
        <f>IF(ISERROR(FIND("3",tblSalaries[[#This Row],[How many hours of a day you work on Excel]])),"",3)</f>
        <v/>
      </c>
      <c r="R557" s="10" t="str">
        <f>IF(ISERROR(FIND("4",tblSalaries[[#This Row],[How many hours of a day you work on Excel]])),"",4)</f>
        <v/>
      </c>
      <c r="S557" s="10" t="str">
        <f>IF(ISERROR(FIND("5",tblSalaries[[#This Row],[How many hours of a day you work on Excel]])),"",5)</f>
        <v/>
      </c>
      <c r="T557" s="10" t="str">
        <f>IF(ISERROR(FIND("6",tblSalaries[[#This Row],[How many hours of a day you work on Excel]])),"",6)</f>
        <v/>
      </c>
      <c r="U557" s="11" t="str">
        <f>IF(ISERROR(FIND("7",tblSalaries[[#This Row],[How many hours of a day you work on Excel]])),"",7)</f>
        <v/>
      </c>
      <c r="V557" s="11" t="str">
        <f>IF(ISERROR(FIND("8",tblSalaries[[#This Row],[How many hours of a day you work on Excel]])),"",8)</f>
        <v/>
      </c>
      <c r="W557" s="11">
        <f>IF(MAX(tblSalaries[[#This Row],[1 hour]:[8 hours]])=0,#N/A,MAX(tblSalaries[[#This Row],[1 hour]:[8 hours]]))</f>
        <v>2</v>
      </c>
      <c r="X557" s="11">
        <f>IF(ISERROR(tblSalaries[[#This Row],[max h]]),1,tblSalaries[[#This Row],[Salary in USD]]/tblSalaries[[#This Row],[max h]]/260)</f>
        <v>361.53846153846155</v>
      </c>
      <c r="Y557" s="11" t="str">
        <f>IF(tblSalaries[[#This Row],[Years of Experience]]="",0,"0")</f>
        <v>0</v>
      </c>
      <c r="Z5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57" s="11">
        <f>IF(tblSalaries[[#This Row],[Salary in USD]]&lt;1000,1,0)</f>
        <v>0</v>
      </c>
      <c r="AB557" s="11">
        <f>IF(AND(tblSalaries[[#This Row],[Salary in USD]]&gt;1000,tblSalaries[[#This Row],[Salary in USD]]&lt;2000),1,0)</f>
        <v>0</v>
      </c>
    </row>
    <row r="558" spans="2:28" ht="15" customHeight="1">
      <c r="B558" t="s">
        <v>2561</v>
      </c>
      <c r="C558" s="1">
        <v>41055.259872685187</v>
      </c>
      <c r="D558" s="4">
        <v>27500</v>
      </c>
      <c r="E558">
        <v>27500</v>
      </c>
      <c r="F558" t="s">
        <v>6</v>
      </c>
      <c r="G558">
        <f>tblSalaries[[#This Row],[clean Salary (in local currency)]]*VLOOKUP(tblSalaries[[#This Row],[Currency]],tblXrate[],2,FALSE)</f>
        <v>27500</v>
      </c>
      <c r="H558" t="s">
        <v>616</v>
      </c>
      <c r="I558" t="s">
        <v>20</v>
      </c>
      <c r="J558" t="s">
        <v>15</v>
      </c>
      <c r="K558" t="str">
        <f>VLOOKUP(tblSalaries[[#This Row],[Where do you work]],tblCountries[[Actual]:[Mapping]],2,FALSE)</f>
        <v>USA</v>
      </c>
      <c r="L558" t="s">
        <v>13</v>
      </c>
      <c r="M558">
        <v>1</v>
      </c>
      <c r="O558" s="10" t="str">
        <f>IF(ISERROR(FIND("1",tblSalaries[[#This Row],[How many hours of a day you work on Excel]])),"",1)</f>
        <v/>
      </c>
      <c r="P558" s="11" t="str">
        <f>IF(ISERROR(FIND("2",tblSalaries[[#This Row],[How many hours of a day you work on Excel]])),"",2)</f>
        <v/>
      </c>
      <c r="Q558" s="10" t="str">
        <f>IF(ISERROR(FIND("3",tblSalaries[[#This Row],[How many hours of a day you work on Excel]])),"",3)</f>
        <v/>
      </c>
      <c r="R558" s="10" t="str">
        <f>IF(ISERROR(FIND("4",tblSalaries[[#This Row],[How many hours of a day you work on Excel]])),"",4)</f>
        <v/>
      </c>
      <c r="S558" s="10" t="str">
        <f>IF(ISERROR(FIND("5",tblSalaries[[#This Row],[How many hours of a day you work on Excel]])),"",5)</f>
        <v/>
      </c>
      <c r="T558" s="10" t="str">
        <f>IF(ISERROR(FIND("6",tblSalaries[[#This Row],[How many hours of a day you work on Excel]])),"",6)</f>
        <v/>
      </c>
      <c r="U558" s="11" t="str">
        <f>IF(ISERROR(FIND("7",tblSalaries[[#This Row],[How many hours of a day you work on Excel]])),"",7)</f>
        <v/>
      </c>
      <c r="V558" s="11">
        <f>IF(ISERROR(FIND("8",tblSalaries[[#This Row],[How many hours of a day you work on Excel]])),"",8)</f>
        <v>8</v>
      </c>
      <c r="W558" s="11">
        <f>IF(MAX(tblSalaries[[#This Row],[1 hour]:[8 hours]])=0,#N/A,MAX(tblSalaries[[#This Row],[1 hour]:[8 hours]]))</f>
        <v>8</v>
      </c>
      <c r="X558" s="11">
        <f>IF(ISERROR(tblSalaries[[#This Row],[max h]]),1,tblSalaries[[#This Row],[Salary in USD]]/tblSalaries[[#This Row],[max h]]/260)</f>
        <v>13.221153846153847</v>
      </c>
      <c r="Y558" s="11" t="str">
        <f>IF(tblSalaries[[#This Row],[Years of Experience]]="",0,"0")</f>
        <v>0</v>
      </c>
      <c r="Z5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558" s="11">
        <f>IF(tblSalaries[[#This Row],[Salary in USD]]&lt;1000,1,0)</f>
        <v>0</v>
      </c>
      <c r="AB558" s="11">
        <f>IF(AND(tblSalaries[[#This Row],[Salary in USD]]&gt;1000,tblSalaries[[#This Row],[Salary in USD]]&lt;2000),1,0)</f>
        <v>0</v>
      </c>
    </row>
    <row r="559" spans="2:28" ht="15" customHeight="1">
      <c r="B559" t="s">
        <v>2562</v>
      </c>
      <c r="C559" s="1">
        <v>41055.264328703706</v>
      </c>
      <c r="D559" s="4">
        <v>140000</v>
      </c>
      <c r="E559">
        <v>140000</v>
      </c>
      <c r="F559" t="s">
        <v>6</v>
      </c>
      <c r="G559">
        <f>tblSalaries[[#This Row],[clean Salary (in local currency)]]*VLOOKUP(tblSalaries[[#This Row],[Currency]],tblXrate[],2,FALSE)</f>
        <v>140000</v>
      </c>
      <c r="H559" t="s">
        <v>270</v>
      </c>
      <c r="I559" t="s">
        <v>488</v>
      </c>
      <c r="J559" t="s">
        <v>15</v>
      </c>
      <c r="K559" t="str">
        <f>VLOOKUP(tblSalaries[[#This Row],[Where do you work]],tblCountries[[Actual]:[Mapping]],2,FALSE)</f>
        <v>USA</v>
      </c>
      <c r="L559" t="s">
        <v>18</v>
      </c>
      <c r="M559">
        <v>10</v>
      </c>
      <c r="O559" s="10" t="str">
        <f>IF(ISERROR(FIND("1",tblSalaries[[#This Row],[How many hours of a day you work on Excel]])),"",1)</f>
        <v/>
      </c>
      <c r="P559" s="11">
        <f>IF(ISERROR(FIND("2",tblSalaries[[#This Row],[How many hours of a day you work on Excel]])),"",2)</f>
        <v>2</v>
      </c>
      <c r="Q559" s="10">
        <f>IF(ISERROR(FIND("3",tblSalaries[[#This Row],[How many hours of a day you work on Excel]])),"",3)</f>
        <v>3</v>
      </c>
      <c r="R559" s="10" t="str">
        <f>IF(ISERROR(FIND("4",tblSalaries[[#This Row],[How many hours of a day you work on Excel]])),"",4)</f>
        <v/>
      </c>
      <c r="S559" s="10" t="str">
        <f>IF(ISERROR(FIND("5",tblSalaries[[#This Row],[How many hours of a day you work on Excel]])),"",5)</f>
        <v/>
      </c>
      <c r="T559" s="10" t="str">
        <f>IF(ISERROR(FIND("6",tblSalaries[[#This Row],[How many hours of a day you work on Excel]])),"",6)</f>
        <v/>
      </c>
      <c r="U559" s="11" t="str">
        <f>IF(ISERROR(FIND("7",tblSalaries[[#This Row],[How many hours of a day you work on Excel]])),"",7)</f>
        <v/>
      </c>
      <c r="V559" s="11" t="str">
        <f>IF(ISERROR(FIND("8",tblSalaries[[#This Row],[How many hours of a day you work on Excel]])),"",8)</f>
        <v/>
      </c>
      <c r="W559" s="11">
        <f>IF(MAX(tblSalaries[[#This Row],[1 hour]:[8 hours]])=0,#N/A,MAX(tblSalaries[[#This Row],[1 hour]:[8 hours]]))</f>
        <v>3</v>
      </c>
      <c r="X559" s="11">
        <f>IF(ISERROR(tblSalaries[[#This Row],[max h]]),1,tblSalaries[[#This Row],[Salary in USD]]/tblSalaries[[#This Row],[max h]]/260)</f>
        <v>179.48717948717947</v>
      </c>
      <c r="Y559" s="11" t="str">
        <f>IF(tblSalaries[[#This Row],[Years of Experience]]="",0,"0")</f>
        <v>0</v>
      </c>
      <c r="Z5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59" s="11">
        <f>IF(tblSalaries[[#This Row],[Salary in USD]]&lt;1000,1,0)</f>
        <v>0</v>
      </c>
      <c r="AB559" s="11">
        <f>IF(AND(tblSalaries[[#This Row],[Salary in USD]]&gt;1000,tblSalaries[[#This Row],[Salary in USD]]&lt;2000),1,0)</f>
        <v>0</v>
      </c>
    </row>
    <row r="560" spans="2:28" ht="15" customHeight="1">
      <c r="B560" t="s">
        <v>2563</v>
      </c>
      <c r="C560" s="1">
        <v>41055.266701388886</v>
      </c>
      <c r="D560" s="4">
        <v>55000</v>
      </c>
      <c r="E560">
        <v>55000</v>
      </c>
      <c r="F560" t="s">
        <v>22</v>
      </c>
      <c r="G560">
        <f>tblSalaries[[#This Row],[clean Salary (in local currency)]]*VLOOKUP(tblSalaries[[#This Row],[Currency]],tblXrate[],2,FALSE)</f>
        <v>69871.969144538423</v>
      </c>
      <c r="H560" t="s">
        <v>647</v>
      </c>
      <c r="I560" t="s">
        <v>20</v>
      </c>
      <c r="J560" t="s">
        <v>628</v>
      </c>
      <c r="K560" t="str">
        <f>VLOOKUP(tblSalaries[[#This Row],[Where do you work]],tblCountries[[Actual]:[Mapping]],2,FALSE)</f>
        <v>Netherlands</v>
      </c>
      <c r="L560" t="s">
        <v>13</v>
      </c>
      <c r="M560">
        <v>6</v>
      </c>
      <c r="O560" s="10" t="str">
        <f>IF(ISERROR(FIND("1",tblSalaries[[#This Row],[How many hours of a day you work on Excel]])),"",1)</f>
        <v/>
      </c>
      <c r="P560" s="11" t="str">
        <f>IF(ISERROR(FIND("2",tblSalaries[[#This Row],[How many hours of a day you work on Excel]])),"",2)</f>
        <v/>
      </c>
      <c r="Q560" s="10" t="str">
        <f>IF(ISERROR(FIND("3",tblSalaries[[#This Row],[How many hours of a day you work on Excel]])),"",3)</f>
        <v/>
      </c>
      <c r="R560" s="10" t="str">
        <f>IF(ISERROR(FIND("4",tblSalaries[[#This Row],[How many hours of a day you work on Excel]])),"",4)</f>
        <v/>
      </c>
      <c r="S560" s="10" t="str">
        <f>IF(ISERROR(FIND("5",tblSalaries[[#This Row],[How many hours of a day you work on Excel]])),"",5)</f>
        <v/>
      </c>
      <c r="T560" s="10" t="str">
        <f>IF(ISERROR(FIND("6",tblSalaries[[#This Row],[How many hours of a day you work on Excel]])),"",6)</f>
        <v/>
      </c>
      <c r="U560" s="11" t="str">
        <f>IF(ISERROR(FIND("7",tblSalaries[[#This Row],[How many hours of a day you work on Excel]])),"",7)</f>
        <v/>
      </c>
      <c r="V560" s="11">
        <f>IF(ISERROR(FIND("8",tblSalaries[[#This Row],[How many hours of a day you work on Excel]])),"",8)</f>
        <v>8</v>
      </c>
      <c r="W560" s="11">
        <f>IF(MAX(tblSalaries[[#This Row],[1 hour]:[8 hours]])=0,#N/A,MAX(tblSalaries[[#This Row],[1 hour]:[8 hours]]))</f>
        <v>8</v>
      </c>
      <c r="X560" s="11">
        <f>IF(ISERROR(tblSalaries[[#This Row],[max h]]),1,tblSalaries[[#This Row],[Salary in USD]]/tblSalaries[[#This Row],[max h]]/260)</f>
        <v>33.592292857951165</v>
      </c>
      <c r="Y560" s="11" t="str">
        <f>IF(tblSalaries[[#This Row],[Years of Experience]]="",0,"0")</f>
        <v>0</v>
      </c>
      <c r="Z5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60" s="11">
        <f>IF(tblSalaries[[#This Row],[Salary in USD]]&lt;1000,1,0)</f>
        <v>0</v>
      </c>
      <c r="AB560" s="11">
        <f>IF(AND(tblSalaries[[#This Row],[Salary in USD]]&gt;1000,tblSalaries[[#This Row],[Salary in USD]]&lt;2000),1,0)</f>
        <v>0</v>
      </c>
    </row>
    <row r="561" spans="2:28" ht="15" customHeight="1">
      <c r="B561" t="s">
        <v>2564</v>
      </c>
      <c r="C561" s="1">
        <v>41055.278460648151</v>
      </c>
      <c r="D561" s="4">
        <v>45000</v>
      </c>
      <c r="E561">
        <v>45000</v>
      </c>
      <c r="F561" t="s">
        <v>6</v>
      </c>
      <c r="G561">
        <f>tblSalaries[[#This Row],[clean Salary (in local currency)]]*VLOOKUP(tblSalaries[[#This Row],[Currency]],tblXrate[],2,FALSE)</f>
        <v>45000</v>
      </c>
      <c r="H561" t="s">
        <v>665</v>
      </c>
      <c r="I561" t="s">
        <v>20</v>
      </c>
      <c r="J561" t="s">
        <v>15</v>
      </c>
      <c r="K561" t="str">
        <f>VLOOKUP(tblSalaries[[#This Row],[Where do you work]],tblCountries[[Actual]:[Mapping]],2,FALSE)</f>
        <v>USA</v>
      </c>
      <c r="L561" t="s">
        <v>9</v>
      </c>
      <c r="M561">
        <v>2</v>
      </c>
      <c r="O561" s="10" t="str">
        <f>IF(ISERROR(FIND("1",tblSalaries[[#This Row],[How many hours of a day you work on Excel]])),"",1)</f>
        <v/>
      </c>
      <c r="P561" s="11" t="str">
        <f>IF(ISERROR(FIND("2",tblSalaries[[#This Row],[How many hours of a day you work on Excel]])),"",2)</f>
        <v/>
      </c>
      <c r="Q561" s="10" t="str">
        <f>IF(ISERROR(FIND("3",tblSalaries[[#This Row],[How many hours of a day you work on Excel]])),"",3)</f>
        <v/>
      </c>
      <c r="R561" s="10">
        <f>IF(ISERROR(FIND("4",tblSalaries[[#This Row],[How many hours of a day you work on Excel]])),"",4)</f>
        <v>4</v>
      </c>
      <c r="S561" s="10" t="str">
        <f>IF(ISERROR(FIND("5",tblSalaries[[#This Row],[How many hours of a day you work on Excel]])),"",5)</f>
        <v/>
      </c>
      <c r="T561" s="10">
        <f>IF(ISERROR(FIND("6",tblSalaries[[#This Row],[How many hours of a day you work on Excel]])),"",6)</f>
        <v>6</v>
      </c>
      <c r="U561" s="11" t="str">
        <f>IF(ISERROR(FIND("7",tblSalaries[[#This Row],[How many hours of a day you work on Excel]])),"",7)</f>
        <v/>
      </c>
      <c r="V561" s="11" t="str">
        <f>IF(ISERROR(FIND("8",tblSalaries[[#This Row],[How many hours of a day you work on Excel]])),"",8)</f>
        <v/>
      </c>
      <c r="W561" s="11">
        <f>IF(MAX(tblSalaries[[#This Row],[1 hour]:[8 hours]])=0,#N/A,MAX(tblSalaries[[#This Row],[1 hour]:[8 hours]]))</f>
        <v>6</v>
      </c>
      <c r="X561" s="11">
        <f>IF(ISERROR(tblSalaries[[#This Row],[max h]]),1,tblSalaries[[#This Row],[Salary in USD]]/tblSalaries[[#This Row],[max h]]/260)</f>
        <v>28.846153846153847</v>
      </c>
      <c r="Y561" s="11" t="str">
        <f>IF(tblSalaries[[#This Row],[Years of Experience]]="",0,"0")</f>
        <v>0</v>
      </c>
      <c r="Z5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561" s="11">
        <f>IF(tblSalaries[[#This Row],[Salary in USD]]&lt;1000,1,0)</f>
        <v>0</v>
      </c>
      <c r="AB561" s="11">
        <f>IF(AND(tblSalaries[[#This Row],[Salary in USD]]&gt;1000,tblSalaries[[#This Row],[Salary in USD]]&lt;2000),1,0)</f>
        <v>0</v>
      </c>
    </row>
    <row r="562" spans="2:28" ht="15" customHeight="1">
      <c r="B562" t="s">
        <v>2565</v>
      </c>
      <c r="C562" s="1">
        <v>41055.28197916667</v>
      </c>
      <c r="D562" s="4" t="s">
        <v>666</v>
      </c>
      <c r="E562">
        <v>95000</v>
      </c>
      <c r="F562" t="s">
        <v>6</v>
      </c>
      <c r="G562">
        <f>tblSalaries[[#This Row],[clean Salary (in local currency)]]*VLOOKUP(tblSalaries[[#This Row],[Currency]],tblXrate[],2,FALSE)</f>
        <v>95000</v>
      </c>
      <c r="H562" t="s">
        <v>207</v>
      </c>
      <c r="I562" t="s">
        <v>20</v>
      </c>
      <c r="J562" t="s">
        <v>84</v>
      </c>
      <c r="K562" t="str">
        <f>VLOOKUP(tblSalaries[[#This Row],[Where do you work]],tblCountries[[Actual]:[Mapping]],2,FALSE)</f>
        <v>Australia</v>
      </c>
      <c r="L562" t="s">
        <v>18</v>
      </c>
      <c r="M562">
        <v>11</v>
      </c>
      <c r="O562" s="10" t="str">
        <f>IF(ISERROR(FIND("1",tblSalaries[[#This Row],[How many hours of a day you work on Excel]])),"",1)</f>
        <v/>
      </c>
      <c r="P562" s="11">
        <f>IF(ISERROR(FIND("2",tblSalaries[[#This Row],[How many hours of a day you work on Excel]])),"",2)</f>
        <v>2</v>
      </c>
      <c r="Q562" s="10">
        <f>IF(ISERROR(FIND("3",tblSalaries[[#This Row],[How many hours of a day you work on Excel]])),"",3)</f>
        <v>3</v>
      </c>
      <c r="R562" s="10" t="str">
        <f>IF(ISERROR(FIND("4",tblSalaries[[#This Row],[How many hours of a day you work on Excel]])),"",4)</f>
        <v/>
      </c>
      <c r="S562" s="10" t="str">
        <f>IF(ISERROR(FIND("5",tblSalaries[[#This Row],[How many hours of a day you work on Excel]])),"",5)</f>
        <v/>
      </c>
      <c r="T562" s="10" t="str">
        <f>IF(ISERROR(FIND("6",tblSalaries[[#This Row],[How many hours of a day you work on Excel]])),"",6)</f>
        <v/>
      </c>
      <c r="U562" s="11" t="str">
        <f>IF(ISERROR(FIND("7",tblSalaries[[#This Row],[How many hours of a day you work on Excel]])),"",7)</f>
        <v/>
      </c>
      <c r="V562" s="11" t="str">
        <f>IF(ISERROR(FIND("8",tblSalaries[[#This Row],[How many hours of a day you work on Excel]])),"",8)</f>
        <v/>
      </c>
      <c r="W562" s="11">
        <f>IF(MAX(tblSalaries[[#This Row],[1 hour]:[8 hours]])=0,#N/A,MAX(tblSalaries[[#This Row],[1 hour]:[8 hours]]))</f>
        <v>3</v>
      </c>
      <c r="X562" s="11">
        <f>IF(ISERROR(tblSalaries[[#This Row],[max h]]),1,tblSalaries[[#This Row],[Salary in USD]]/tblSalaries[[#This Row],[max h]]/260)</f>
        <v>121.7948717948718</v>
      </c>
      <c r="Y562" s="11" t="str">
        <f>IF(tblSalaries[[#This Row],[Years of Experience]]="",0,"0")</f>
        <v>0</v>
      </c>
      <c r="Z5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62" s="11">
        <f>IF(tblSalaries[[#This Row],[Salary in USD]]&lt;1000,1,0)</f>
        <v>0</v>
      </c>
      <c r="AB562" s="11">
        <f>IF(AND(tblSalaries[[#This Row],[Salary in USD]]&gt;1000,tblSalaries[[#This Row],[Salary in USD]]&lt;2000),1,0)</f>
        <v>0</v>
      </c>
    </row>
    <row r="563" spans="2:28" ht="15" customHeight="1">
      <c r="B563" t="s">
        <v>2566</v>
      </c>
      <c r="C563" s="1">
        <v>41055.282638888886</v>
      </c>
      <c r="D563" s="4" t="s">
        <v>667</v>
      </c>
      <c r="E563">
        <v>155000</v>
      </c>
      <c r="F563" t="s">
        <v>82</v>
      </c>
      <c r="G563">
        <f>tblSalaries[[#This Row],[clean Salary (in local currency)]]*VLOOKUP(tblSalaries[[#This Row],[Currency]],tblXrate[],2,FALSE)</f>
        <v>158085.99674240855</v>
      </c>
      <c r="H563" t="s">
        <v>668</v>
      </c>
      <c r="I563" t="s">
        <v>52</v>
      </c>
      <c r="J563" t="s">
        <v>84</v>
      </c>
      <c r="K563" t="str">
        <f>VLOOKUP(tblSalaries[[#This Row],[Where do you work]],tblCountries[[Actual]:[Mapping]],2,FALSE)</f>
        <v>Australia</v>
      </c>
      <c r="L563" t="s">
        <v>9</v>
      </c>
      <c r="M563">
        <v>20</v>
      </c>
      <c r="O563" s="10" t="str">
        <f>IF(ISERROR(FIND("1",tblSalaries[[#This Row],[How many hours of a day you work on Excel]])),"",1)</f>
        <v/>
      </c>
      <c r="P563" s="11" t="str">
        <f>IF(ISERROR(FIND("2",tblSalaries[[#This Row],[How many hours of a day you work on Excel]])),"",2)</f>
        <v/>
      </c>
      <c r="Q563" s="10" t="str">
        <f>IF(ISERROR(FIND("3",tblSalaries[[#This Row],[How many hours of a day you work on Excel]])),"",3)</f>
        <v/>
      </c>
      <c r="R563" s="10">
        <f>IF(ISERROR(FIND("4",tblSalaries[[#This Row],[How many hours of a day you work on Excel]])),"",4)</f>
        <v>4</v>
      </c>
      <c r="S563" s="10" t="str">
        <f>IF(ISERROR(FIND("5",tblSalaries[[#This Row],[How many hours of a day you work on Excel]])),"",5)</f>
        <v/>
      </c>
      <c r="T563" s="10">
        <f>IF(ISERROR(FIND("6",tblSalaries[[#This Row],[How many hours of a day you work on Excel]])),"",6)</f>
        <v>6</v>
      </c>
      <c r="U563" s="11" t="str">
        <f>IF(ISERROR(FIND("7",tblSalaries[[#This Row],[How many hours of a day you work on Excel]])),"",7)</f>
        <v/>
      </c>
      <c r="V563" s="11" t="str">
        <f>IF(ISERROR(FIND("8",tblSalaries[[#This Row],[How many hours of a day you work on Excel]])),"",8)</f>
        <v/>
      </c>
      <c r="W563" s="11">
        <f>IF(MAX(tblSalaries[[#This Row],[1 hour]:[8 hours]])=0,#N/A,MAX(tblSalaries[[#This Row],[1 hour]:[8 hours]]))</f>
        <v>6</v>
      </c>
      <c r="X563" s="11">
        <f>IF(ISERROR(tblSalaries[[#This Row],[max h]]),1,tblSalaries[[#This Row],[Salary in USD]]/tblSalaries[[#This Row],[max h]]/260)</f>
        <v>101.33717739897983</v>
      </c>
      <c r="Y563" s="11" t="str">
        <f>IF(tblSalaries[[#This Row],[Years of Experience]]="",0,"0")</f>
        <v>0</v>
      </c>
      <c r="Z5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63" s="11">
        <f>IF(tblSalaries[[#This Row],[Salary in USD]]&lt;1000,1,0)</f>
        <v>0</v>
      </c>
      <c r="AB563" s="11">
        <f>IF(AND(tblSalaries[[#This Row],[Salary in USD]]&gt;1000,tblSalaries[[#This Row],[Salary in USD]]&lt;2000),1,0)</f>
        <v>0</v>
      </c>
    </row>
    <row r="564" spans="2:28" ht="15" customHeight="1">
      <c r="B564" t="s">
        <v>2567</v>
      </c>
      <c r="C564" s="1">
        <v>41055.283321759256</v>
      </c>
      <c r="D564" s="4" t="s">
        <v>669</v>
      </c>
      <c r="E564">
        <v>80000</v>
      </c>
      <c r="F564" t="s">
        <v>670</v>
      </c>
      <c r="G564">
        <f>tblSalaries[[#This Row],[clean Salary (in local currency)]]*VLOOKUP(tblSalaries[[#This Row],[Currency]],tblXrate[],2,FALSE)</f>
        <v>63807.047488395103</v>
      </c>
      <c r="H564" t="s">
        <v>671</v>
      </c>
      <c r="I564" t="s">
        <v>20</v>
      </c>
      <c r="J564" t="s">
        <v>672</v>
      </c>
      <c r="K564" t="str">
        <f>VLOOKUP(tblSalaries[[#This Row],[Where do you work]],tblCountries[[Actual]:[Mapping]],2,FALSE)</f>
        <v>New Zealand</v>
      </c>
      <c r="L564" t="s">
        <v>9</v>
      </c>
      <c r="M564">
        <v>23</v>
      </c>
      <c r="O564" s="10" t="str">
        <f>IF(ISERROR(FIND("1",tblSalaries[[#This Row],[How many hours of a day you work on Excel]])),"",1)</f>
        <v/>
      </c>
      <c r="P564" s="11" t="str">
        <f>IF(ISERROR(FIND("2",tblSalaries[[#This Row],[How many hours of a day you work on Excel]])),"",2)</f>
        <v/>
      </c>
      <c r="Q564" s="10" t="str">
        <f>IF(ISERROR(FIND("3",tblSalaries[[#This Row],[How many hours of a day you work on Excel]])),"",3)</f>
        <v/>
      </c>
      <c r="R564" s="10">
        <f>IF(ISERROR(FIND("4",tblSalaries[[#This Row],[How many hours of a day you work on Excel]])),"",4)</f>
        <v>4</v>
      </c>
      <c r="S564" s="10" t="str">
        <f>IF(ISERROR(FIND("5",tblSalaries[[#This Row],[How many hours of a day you work on Excel]])),"",5)</f>
        <v/>
      </c>
      <c r="T564" s="10">
        <f>IF(ISERROR(FIND("6",tblSalaries[[#This Row],[How many hours of a day you work on Excel]])),"",6)</f>
        <v>6</v>
      </c>
      <c r="U564" s="11" t="str">
        <f>IF(ISERROR(FIND("7",tblSalaries[[#This Row],[How many hours of a day you work on Excel]])),"",7)</f>
        <v/>
      </c>
      <c r="V564" s="11" t="str">
        <f>IF(ISERROR(FIND("8",tblSalaries[[#This Row],[How many hours of a day you work on Excel]])),"",8)</f>
        <v/>
      </c>
      <c r="W564" s="11">
        <f>IF(MAX(tblSalaries[[#This Row],[1 hour]:[8 hours]])=0,#N/A,MAX(tblSalaries[[#This Row],[1 hour]:[8 hours]]))</f>
        <v>6</v>
      </c>
      <c r="X564" s="11">
        <f>IF(ISERROR(tblSalaries[[#This Row],[max h]]),1,tblSalaries[[#This Row],[Salary in USD]]/tblSalaries[[#This Row],[max h]]/260)</f>
        <v>40.901953518201992</v>
      </c>
      <c r="Y564" s="11" t="str">
        <f>IF(tblSalaries[[#This Row],[Years of Experience]]="",0,"0")</f>
        <v>0</v>
      </c>
      <c r="Z5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64" s="11">
        <f>IF(tblSalaries[[#This Row],[Salary in USD]]&lt;1000,1,0)</f>
        <v>0</v>
      </c>
      <c r="AB564" s="11">
        <f>IF(AND(tblSalaries[[#This Row],[Salary in USD]]&gt;1000,tblSalaries[[#This Row],[Salary in USD]]&lt;2000),1,0)</f>
        <v>0</v>
      </c>
    </row>
    <row r="565" spans="2:28" ht="15" customHeight="1">
      <c r="B565" t="s">
        <v>2568</v>
      </c>
      <c r="C565" s="1">
        <v>41055.284988425927</v>
      </c>
      <c r="D565" s="4">
        <v>38000</v>
      </c>
      <c r="E565">
        <v>38000</v>
      </c>
      <c r="F565" t="s">
        <v>6</v>
      </c>
      <c r="G565">
        <f>tblSalaries[[#This Row],[clean Salary (in local currency)]]*VLOOKUP(tblSalaries[[#This Row],[Currency]],tblXrate[],2,FALSE)</f>
        <v>38000</v>
      </c>
      <c r="H565" t="s">
        <v>673</v>
      </c>
      <c r="I565" t="s">
        <v>20</v>
      </c>
      <c r="J565" t="s">
        <v>15</v>
      </c>
      <c r="K565" t="str">
        <f>VLOOKUP(tblSalaries[[#This Row],[Where do you work]],tblCountries[[Actual]:[Mapping]],2,FALSE)</f>
        <v>USA</v>
      </c>
      <c r="L565" t="s">
        <v>13</v>
      </c>
      <c r="M565">
        <v>11</v>
      </c>
      <c r="O565" s="10" t="str">
        <f>IF(ISERROR(FIND("1",tblSalaries[[#This Row],[How many hours of a day you work on Excel]])),"",1)</f>
        <v/>
      </c>
      <c r="P565" s="11" t="str">
        <f>IF(ISERROR(FIND("2",tblSalaries[[#This Row],[How many hours of a day you work on Excel]])),"",2)</f>
        <v/>
      </c>
      <c r="Q565" s="10" t="str">
        <f>IF(ISERROR(FIND("3",tblSalaries[[#This Row],[How many hours of a day you work on Excel]])),"",3)</f>
        <v/>
      </c>
      <c r="R565" s="10" t="str">
        <f>IF(ISERROR(FIND("4",tblSalaries[[#This Row],[How many hours of a day you work on Excel]])),"",4)</f>
        <v/>
      </c>
      <c r="S565" s="10" t="str">
        <f>IF(ISERROR(FIND("5",tblSalaries[[#This Row],[How many hours of a day you work on Excel]])),"",5)</f>
        <v/>
      </c>
      <c r="T565" s="10" t="str">
        <f>IF(ISERROR(FIND("6",tblSalaries[[#This Row],[How many hours of a day you work on Excel]])),"",6)</f>
        <v/>
      </c>
      <c r="U565" s="11" t="str">
        <f>IF(ISERROR(FIND("7",tblSalaries[[#This Row],[How many hours of a day you work on Excel]])),"",7)</f>
        <v/>
      </c>
      <c r="V565" s="11">
        <f>IF(ISERROR(FIND("8",tblSalaries[[#This Row],[How many hours of a day you work on Excel]])),"",8)</f>
        <v>8</v>
      </c>
      <c r="W565" s="11">
        <f>IF(MAX(tblSalaries[[#This Row],[1 hour]:[8 hours]])=0,#N/A,MAX(tblSalaries[[#This Row],[1 hour]:[8 hours]]))</f>
        <v>8</v>
      </c>
      <c r="X565" s="11">
        <f>IF(ISERROR(tblSalaries[[#This Row],[max h]]),1,tblSalaries[[#This Row],[Salary in USD]]/tblSalaries[[#This Row],[max h]]/260)</f>
        <v>18.26923076923077</v>
      </c>
      <c r="Y565" s="11" t="str">
        <f>IF(tblSalaries[[#This Row],[Years of Experience]]="",0,"0")</f>
        <v>0</v>
      </c>
      <c r="Z5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65" s="11">
        <f>IF(tblSalaries[[#This Row],[Salary in USD]]&lt;1000,1,0)</f>
        <v>0</v>
      </c>
      <c r="AB565" s="11">
        <f>IF(AND(tblSalaries[[#This Row],[Salary in USD]]&gt;1000,tblSalaries[[#This Row],[Salary in USD]]&lt;2000),1,0)</f>
        <v>0</v>
      </c>
    </row>
    <row r="566" spans="2:28" ht="15" customHeight="1">
      <c r="B566" t="s">
        <v>2569</v>
      </c>
      <c r="C566" s="1">
        <v>41055.287962962961</v>
      </c>
      <c r="D566" s="4">
        <v>90000</v>
      </c>
      <c r="E566">
        <v>90000</v>
      </c>
      <c r="F566" t="s">
        <v>6</v>
      </c>
      <c r="G566">
        <f>tblSalaries[[#This Row],[clean Salary (in local currency)]]*VLOOKUP(tblSalaries[[#This Row],[Currency]],tblXrate[],2,FALSE)</f>
        <v>90000</v>
      </c>
      <c r="H566" t="s">
        <v>674</v>
      </c>
      <c r="I566" t="s">
        <v>52</v>
      </c>
      <c r="J566" t="s">
        <v>15</v>
      </c>
      <c r="K566" t="str">
        <f>VLOOKUP(tblSalaries[[#This Row],[Where do you work]],tblCountries[[Actual]:[Mapping]],2,FALSE)</f>
        <v>USA</v>
      </c>
      <c r="L566" t="s">
        <v>9</v>
      </c>
      <c r="M566">
        <v>6</v>
      </c>
      <c r="O566" s="10" t="str">
        <f>IF(ISERROR(FIND("1",tblSalaries[[#This Row],[How many hours of a day you work on Excel]])),"",1)</f>
        <v/>
      </c>
      <c r="P566" s="11" t="str">
        <f>IF(ISERROR(FIND("2",tblSalaries[[#This Row],[How many hours of a day you work on Excel]])),"",2)</f>
        <v/>
      </c>
      <c r="Q566" s="10" t="str">
        <f>IF(ISERROR(FIND("3",tblSalaries[[#This Row],[How many hours of a day you work on Excel]])),"",3)</f>
        <v/>
      </c>
      <c r="R566" s="10">
        <f>IF(ISERROR(FIND("4",tblSalaries[[#This Row],[How many hours of a day you work on Excel]])),"",4)</f>
        <v>4</v>
      </c>
      <c r="S566" s="10" t="str">
        <f>IF(ISERROR(FIND("5",tblSalaries[[#This Row],[How many hours of a day you work on Excel]])),"",5)</f>
        <v/>
      </c>
      <c r="T566" s="10">
        <f>IF(ISERROR(FIND("6",tblSalaries[[#This Row],[How many hours of a day you work on Excel]])),"",6)</f>
        <v>6</v>
      </c>
      <c r="U566" s="11" t="str">
        <f>IF(ISERROR(FIND("7",tblSalaries[[#This Row],[How many hours of a day you work on Excel]])),"",7)</f>
        <v/>
      </c>
      <c r="V566" s="11" t="str">
        <f>IF(ISERROR(FIND("8",tblSalaries[[#This Row],[How many hours of a day you work on Excel]])),"",8)</f>
        <v/>
      </c>
      <c r="W566" s="11">
        <f>IF(MAX(tblSalaries[[#This Row],[1 hour]:[8 hours]])=0,#N/A,MAX(tblSalaries[[#This Row],[1 hour]:[8 hours]]))</f>
        <v>6</v>
      </c>
      <c r="X566" s="11">
        <f>IF(ISERROR(tblSalaries[[#This Row],[max h]]),1,tblSalaries[[#This Row],[Salary in USD]]/tblSalaries[[#This Row],[max h]]/260)</f>
        <v>57.692307692307693</v>
      </c>
      <c r="Y566" s="11" t="str">
        <f>IF(tblSalaries[[#This Row],[Years of Experience]]="",0,"0")</f>
        <v>0</v>
      </c>
      <c r="Z5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66" s="11">
        <f>IF(tblSalaries[[#This Row],[Salary in USD]]&lt;1000,1,0)</f>
        <v>0</v>
      </c>
      <c r="AB566" s="11">
        <f>IF(AND(tblSalaries[[#This Row],[Salary in USD]]&gt;1000,tblSalaries[[#This Row],[Salary in USD]]&lt;2000),1,0)</f>
        <v>0</v>
      </c>
    </row>
    <row r="567" spans="2:28" ht="15" customHeight="1">
      <c r="B567" t="s">
        <v>2570</v>
      </c>
      <c r="C567" s="1">
        <v>41055.289687500001</v>
      </c>
      <c r="D567" s="4" t="s">
        <v>675</v>
      </c>
      <c r="E567">
        <v>28800</v>
      </c>
      <c r="F567" t="s">
        <v>69</v>
      </c>
      <c r="G567">
        <f>tblSalaries[[#This Row],[clean Salary (in local currency)]]*VLOOKUP(tblSalaries[[#This Row],[Currency]],tblXrate[],2,FALSE)</f>
        <v>45393.934235537781</v>
      </c>
      <c r="H567" t="s">
        <v>642</v>
      </c>
      <c r="I567" t="s">
        <v>52</v>
      </c>
      <c r="J567" t="s">
        <v>71</v>
      </c>
      <c r="K567" t="str">
        <f>VLOOKUP(tblSalaries[[#This Row],[Where do you work]],tblCountries[[Actual]:[Mapping]],2,FALSE)</f>
        <v>UK</v>
      </c>
      <c r="L567" t="s">
        <v>9</v>
      </c>
      <c r="M567">
        <v>27</v>
      </c>
      <c r="O567" s="10" t="str">
        <f>IF(ISERROR(FIND("1",tblSalaries[[#This Row],[How many hours of a day you work on Excel]])),"",1)</f>
        <v/>
      </c>
      <c r="P567" s="11" t="str">
        <f>IF(ISERROR(FIND("2",tblSalaries[[#This Row],[How many hours of a day you work on Excel]])),"",2)</f>
        <v/>
      </c>
      <c r="Q567" s="10" t="str">
        <f>IF(ISERROR(FIND("3",tblSalaries[[#This Row],[How many hours of a day you work on Excel]])),"",3)</f>
        <v/>
      </c>
      <c r="R567" s="10">
        <f>IF(ISERROR(FIND("4",tblSalaries[[#This Row],[How many hours of a day you work on Excel]])),"",4)</f>
        <v>4</v>
      </c>
      <c r="S567" s="10" t="str">
        <f>IF(ISERROR(FIND("5",tblSalaries[[#This Row],[How many hours of a day you work on Excel]])),"",5)</f>
        <v/>
      </c>
      <c r="T567" s="10">
        <f>IF(ISERROR(FIND("6",tblSalaries[[#This Row],[How many hours of a day you work on Excel]])),"",6)</f>
        <v>6</v>
      </c>
      <c r="U567" s="11" t="str">
        <f>IF(ISERROR(FIND("7",tblSalaries[[#This Row],[How many hours of a day you work on Excel]])),"",7)</f>
        <v/>
      </c>
      <c r="V567" s="11" t="str">
        <f>IF(ISERROR(FIND("8",tblSalaries[[#This Row],[How many hours of a day you work on Excel]])),"",8)</f>
        <v/>
      </c>
      <c r="W567" s="11">
        <f>IF(MAX(tblSalaries[[#This Row],[1 hour]:[8 hours]])=0,#N/A,MAX(tblSalaries[[#This Row],[1 hour]:[8 hours]]))</f>
        <v>6</v>
      </c>
      <c r="X567" s="11">
        <f>IF(ISERROR(tblSalaries[[#This Row],[max h]]),1,tblSalaries[[#This Row],[Salary in USD]]/tblSalaries[[#This Row],[max h]]/260)</f>
        <v>29.098675792011399</v>
      </c>
      <c r="Y567" s="11" t="str">
        <f>IF(tblSalaries[[#This Row],[Years of Experience]]="",0,"0")</f>
        <v>0</v>
      </c>
      <c r="Z5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67" s="11">
        <f>IF(tblSalaries[[#This Row],[Salary in USD]]&lt;1000,1,0)</f>
        <v>0</v>
      </c>
      <c r="AB567" s="11">
        <f>IF(AND(tblSalaries[[#This Row],[Salary in USD]]&gt;1000,tblSalaries[[#This Row],[Salary in USD]]&lt;2000),1,0)</f>
        <v>0</v>
      </c>
    </row>
    <row r="568" spans="2:28" ht="15" customHeight="1">
      <c r="B568" t="s">
        <v>2571</v>
      </c>
      <c r="C568" s="1">
        <v>41055.29247685185</v>
      </c>
      <c r="D568" s="4" t="s">
        <v>676</v>
      </c>
      <c r="E568">
        <v>21000</v>
      </c>
      <c r="F568" t="s">
        <v>69</v>
      </c>
      <c r="G568">
        <f>tblSalaries[[#This Row],[clean Salary (in local currency)]]*VLOOKUP(tblSalaries[[#This Row],[Currency]],tblXrate[],2,FALSE)</f>
        <v>33099.743713412965</v>
      </c>
      <c r="H568" t="s">
        <v>108</v>
      </c>
      <c r="I568" t="s">
        <v>20</v>
      </c>
      <c r="J568" t="s">
        <v>71</v>
      </c>
      <c r="K568" t="str">
        <f>VLOOKUP(tblSalaries[[#This Row],[Where do you work]],tblCountries[[Actual]:[Mapping]],2,FALSE)</f>
        <v>UK</v>
      </c>
      <c r="L568" t="s">
        <v>13</v>
      </c>
      <c r="M568">
        <v>10</v>
      </c>
      <c r="O568" s="10" t="str">
        <f>IF(ISERROR(FIND("1",tblSalaries[[#This Row],[How many hours of a day you work on Excel]])),"",1)</f>
        <v/>
      </c>
      <c r="P568" s="11" t="str">
        <f>IF(ISERROR(FIND("2",tblSalaries[[#This Row],[How many hours of a day you work on Excel]])),"",2)</f>
        <v/>
      </c>
      <c r="Q568" s="10" t="str">
        <f>IF(ISERROR(FIND("3",tblSalaries[[#This Row],[How many hours of a day you work on Excel]])),"",3)</f>
        <v/>
      </c>
      <c r="R568" s="10" t="str">
        <f>IF(ISERROR(FIND("4",tblSalaries[[#This Row],[How many hours of a day you work on Excel]])),"",4)</f>
        <v/>
      </c>
      <c r="S568" s="10" t="str">
        <f>IF(ISERROR(FIND("5",tblSalaries[[#This Row],[How many hours of a day you work on Excel]])),"",5)</f>
        <v/>
      </c>
      <c r="T568" s="10" t="str">
        <f>IF(ISERROR(FIND("6",tblSalaries[[#This Row],[How many hours of a day you work on Excel]])),"",6)</f>
        <v/>
      </c>
      <c r="U568" s="11" t="str">
        <f>IF(ISERROR(FIND("7",tblSalaries[[#This Row],[How many hours of a day you work on Excel]])),"",7)</f>
        <v/>
      </c>
      <c r="V568" s="11">
        <f>IF(ISERROR(FIND("8",tblSalaries[[#This Row],[How many hours of a day you work on Excel]])),"",8)</f>
        <v>8</v>
      </c>
      <c r="W568" s="11">
        <f>IF(MAX(tblSalaries[[#This Row],[1 hour]:[8 hours]])=0,#N/A,MAX(tblSalaries[[#This Row],[1 hour]:[8 hours]]))</f>
        <v>8</v>
      </c>
      <c r="X568" s="11">
        <f>IF(ISERROR(tblSalaries[[#This Row],[max h]]),1,tblSalaries[[#This Row],[Salary in USD]]/tblSalaries[[#This Row],[max h]]/260)</f>
        <v>15.913338323756234</v>
      </c>
      <c r="Y568" s="11" t="str">
        <f>IF(tblSalaries[[#This Row],[Years of Experience]]="",0,"0")</f>
        <v>0</v>
      </c>
      <c r="Z5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68" s="11">
        <f>IF(tblSalaries[[#This Row],[Salary in USD]]&lt;1000,1,0)</f>
        <v>0</v>
      </c>
      <c r="AB568" s="11">
        <f>IF(AND(tblSalaries[[#This Row],[Salary in USD]]&gt;1000,tblSalaries[[#This Row],[Salary in USD]]&lt;2000),1,0)</f>
        <v>0</v>
      </c>
    </row>
    <row r="569" spans="2:28" ht="15" customHeight="1">
      <c r="B569" t="s">
        <v>2572</v>
      </c>
      <c r="C569" s="1">
        <v>41055.296412037038</v>
      </c>
      <c r="D569" s="4" t="s">
        <v>677</v>
      </c>
      <c r="E569">
        <v>4285</v>
      </c>
      <c r="F569" t="s">
        <v>6</v>
      </c>
      <c r="G569">
        <f>tblSalaries[[#This Row],[clean Salary (in local currency)]]*VLOOKUP(tblSalaries[[#This Row],[Currency]],tblXrate[],2,FALSE)</f>
        <v>4285</v>
      </c>
      <c r="H569" t="s">
        <v>678</v>
      </c>
      <c r="I569" t="s">
        <v>20</v>
      </c>
      <c r="J569" t="s">
        <v>8</v>
      </c>
      <c r="K569" t="str">
        <f>VLOOKUP(tblSalaries[[#This Row],[Where do you work]],tblCountries[[Actual]:[Mapping]],2,FALSE)</f>
        <v>India</v>
      </c>
      <c r="L569" t="s">
        <v>13</v>
      </c>
      <c r="M569">
        <v>6</v>
      </c>
      <c r="O569" s="10" t="str">
        <f>IF(ISERROR(FIND("1",tblSalaries[[#This Row],[How many hours of a day you work on Excel]])),"",1)</f>
        <v/>
      </c>
      <c r="P569" s="11" t="str">
        <f>IF(ISERROR(FIND("2",tblSalaries[[#This Row],[How many hours of a day you work on Excel]])),"",2)</f>
        <v/>
      </c>
      <c r="Q569" s="10" t="str">
        <f>IF(ISERROR(FIND("3",tblSalaries[[#This Row],[How many hours of a day you work on Excel]])),"",3)</f>
        <v/>
      </c>
      <c r="R569" s="10" t="str">
        <f>IF(ISERROR(FIND("4",tblSalaries[[#This Row],[How many hours of a day you work on Excel]])),"",4)</f>
        <v/>
      </c>
      <c r="S569" s="10" t="str">
        <f>IF(ISERROR(FIND("5",tblSalaries[[#This Row],[How many hours of a day you work on Excel]])),"",5)</f>
        <v/>
      </c>
      <c r="T569" s="10" t="str">
        <f>IF(ISERROR(FIND("6",tblSalaries[[#This Row],[How many hours of a day you work on Excel]])),"",6)</f>
        <v/>
      </c>
      <c r="U569" s="11" t="str">
        <f>IF(ISERROR(FIND("7",tblSalaries[[#This Row],[How many hours of a day you work on Excel]])),"",7)</f>
        <v/>
      </c>
      <c r="V569" s="11">
        <f>IF(ISERROR(FIND("8",tblSalaries[[#This Row],[How many hours of a day you work on Excel]])),"",8)</f>
        <v>8</v>
      </c>
      <c r="W569" s="11">
        <f>IF(MAX(tblSalaries[[#This Row],[1 hour]:[8 hours]])=0,#N/A,MAX(tblSalaries[[#This Row],[1 hour]:[8 hours]]))</f>
        <v>8</v>
      </c>
      <c r="X569" s="11">
        <f>IF(ISERROR(tblSalaries[[#This Row],[max h]]),1,tblSalaries[[#This Row],[Salary in USD]]/tblSalaries[[#This Row],[max h]]/260)</f>
        <v>2.0600961538461537</v>
      </c>
      <c r="Y569" s="11" t="str">
        <f>IF(tblSalaries[[#This Row],[Years of Experience]]="",0,"0")</f>
        <v>0</v>
      </c>
      <c r="Z5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69" s="11">
        <f>IF(tblSalaries[[#This Row],[Salary in USD]]&lt;1000,1,0)</f>
        <v>0</v>
      </c>
      <c r="AB569" s="11">
        <f>IF(AND(tblSalaries[[#This Row],[Salary in USD]]&gt;1000,tblSalaries[[#This Row],[Salary in USD]]&lt;2000),1,0)</f>
        <v>0</v>
      </c>
    </row>
    <row r="570" spans="2:28" ht="15" customHeight="1">
      <c r="B570" t="s">
        <v>2573</v>
      </c>
      <c r="C570" s="1">
        <v>41055.301412037035</v>
      </c>
      <c r="D570" s="4">
        <v>6000</v>
      </c>
      <c r="E570">
        <v>6000</v>
      </c>
      <c r="F570" t="s">
        <v>6</v>
      </c>
      <c r="G570">
        <f>tblSalaries[[#This Row],[clean Salary (in local currency)]]*VLOOKUP(tblSalaries[[#This Row],[Currency]],tblXrate[],2,FALSE)</f>
        <v>6000</v>
      </c>
      <c r="H570" t="s">
        <v>679</v>
      </c>
      <c r="I570" t="s">
        <v>52</v>
      </c>
      <c r="J570" t="s">
        <v>680</v>
      </c>
      <c r="K570" t="str">
        <f>VLOOKUP(tblSalaries[[#This Row],[Where do you work]],tblCountries[[Actual]:[Mapping]],2,FALSE)</f>
        <v>Guyana</v>
      </c>
      <c r="L570" t="s">
        <v>25</v>
      </c>
      <c r="M570">
        <v>20</v>
      </c>
      <c r="O570" s="10">
        <f>IF(ISERROR(FIND("1",tblSalaries[[#This Row],[How many hours of a day you work on Excel]])),"",1)</f>
        <v>1</v>
      </c>
      <c r="P570" s="11">
        <f>IF(ISERROR(FIND("2",tblSalaries[[#This Row],[How many hours of a day you work on Excel]])),"",2)</f>
        <v>2</v>
      </c>
      <c r="Q570" s="10" t="str">
        <f>IF(ISERROR(FIND("3",tblSalaries[[#This Row],[How many hours of a day you work on Excel]])),"",3)</f>
        <v/>
      </c>
      <c r="R570" s="10" t="str">
        <f>IF(ISERROR(FIND("4",tblSalaries[[#This Row],[How many hours of a day you work on Excel]])),"",4)</f>
        <v/>
      </c>
      <c r="S570" s="10" t="str">
        <f>IF(ISERROR(FIND("5",tblSalaries[[#This Row],[How many hours of a day you work on Excel]])),"",5)</f>
        <v/>
      </c>
      <c r="T570" s="10" t="str">
        <f>IF(ISERROR(FIND("6",tblSalaries[[#This Row],[How many hours of a day you work on Excel]])),"",6)</f>
        <v/>
      </c>
      <c r="U570" s="11" t="str">
        <f>IF(ISERROR(FIND("7",tblSalaries[[#This Row],[How many hours of a day you work on Excel]])),"",7)</f>
        <v/>
      </c>
      <c r="V570" s="11" t="str">
        <f>IF(ISERROR(FIND("8",tblSalaries[[#This Row],[How many hours of a day you work on Excel]])),"",8)</f>
        <v/>
      </c>
      <c r="W570" s="11">
        <f>IF(MAX(tblSalaries[[#This Row],[1 hour]:[8 hours]])=0,#N/A,MAX(tblSalaries[[#This Row],[1 hour]:[8 hours]]))</f>
        <v>2</v>
      </c>
      <c r="X570" s="11">
        <f>IF(ISERROR(tblSalaries[[#This Row],[max h]]),1,tblSalaries[[#This Row],[Salary in USD]]/tblSalaries[[#This Row],[max h]]/260)</f>
        <v>11.538461538461538</v>
      </c>
      <c r="Y570" s="11" t="str">
        <f>IF(tblSalaries[[#This Row],[Years of Experience]]="",0,"0")</f>
        <v>0</v>
      </c>
      <c r="Z5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70" s="11">
        <f>IF(tblSalaries[[#This Row],[Salary in USD]]&lt;1000,1,0)</f>
        <v>0</v>
      </c>
      <c r="AB570" s="11">
        <f>IF(AND(tblSalaries[[#This Row],[Salary in USD]]&gt;1000,tblSalaries[[#This Row],[Salary in USD]]&lt;2000),1,0)</f>
        <v>0</v>
      </c>
    </row>
    <row r="571" spans="2:28" ht="15" customHeight="1">
      <c r="B571" t="s">
        <v>2574</v>
      </c>
      <c r="C571" s="1">
        <v>41055.30263888889</v>
      </c>
      <c r="D571" s="4" t="s">
        <v>681</v>
      </c>
      <c r="E571">
        <v>22000</v>
      </c>
      <c r="F571" t="s">
        <v>82</v>
      </c>
      <c r="G571">
        <f>tblSalaries[[#This Row],[clean Salary (in local currency)]]*VLOOKUP(tblSalaries[[#This Row],[Currency]],tblXrate[],2,FALSE)</f>
        <v>22438.012440857987</v>
      </c>
      <c r="H571" t="s">
        <v>108</v>
      </c>
      <c r="I571" t="s">
        <v>20</v>
      </c>
      <c r="J571" t="s">
        <v>84</v>
      </c>
      <c r="K571" t="str">
        <f>VLOOKUP(tblSalaries[[#This Row],[Where do you work]],tblCountries[[Actual]:[Mapping]],2,FALSE)</f>
        <v>Australia</v>
      </c>
      <c r="L571" t="s">
        <v>9</v>
      </c>
      <c r="M571">
        <v>8</v>
      </c>
      <c r="O571" s="10" t="str">
        <f>IF(ISERROR(FIND("1",tblSalaries[[#This Row],[How many hours of a day you work on Excel]])),"",1)</f>
        <v/>
      </c>
      <c r="P571" s="11" t="str">
        <f>IF(ISERROR(FIND("2",tblSalaries[[#This Row],[How many hours of a day you work on Excel]])),"",2)</f>
        <v/>
      </c>
      <c r="Q571" s="10" t="str">
        <f>IF(ISERROR(FIND("3",tblSalaries[[#This Row],[How many hours of a day you work on Excel]])),"",3)</f>
        <v/>
      </c>
      <c r="R571" s="10">
        <f>IF(ISERROR(FIND("4",tblSalaries[[#This Row],[How many hours of a day you work on Excel]])),"",4)</f>
        <v>4</v>
      </c>
      <c r="S571" s="10" t="str">
        <f>IF(ISERROR(FIND("5",tblSalaries[[#This Row],[How many hours of a day you work on Excel]])),"",5)</f>
        <v/>
      </c>
      <c r="T571" s="10">
        <f>IF(ISERROR(FIND("6",tblSalaries[[#This Row],[How many hours of a day you work on Excel]])),"",6)</f>
        <v>6</v>
      </c>
      <c r="U571" s="11" t="str">
        <f>IF(ISERROR(FIND("7",tblSalaries[[#This Row],[How many hours of a day you work on Excel]])),"",7)</f>
        <v/>
      </c>
      <c r="V571" s="11" t="str">
        <f>IF(ISERROR(FIND("8",tblSalaries[[#This Row],[How many hours of a day you work on Excel]])),"",8)</f>
        <v/>
      </c>
      <c r="W571" s="11">
        <f>IF(MAX(tblSalaries[[#This Row],[1 hour]:[8 hours]])=0,#N/A,MAX(tblSalaries[[#This Row],[1 hour]:[8 hours]]))</f>
        <v>6</v>
      </c>
      <c r="X571" s="11">
        <f>IF(ISERROR(tblSalaries[[#This Row],[max h]]),1,tblSalaries[[#This Row],[Salary in USD]]/tblSalaries[[#This Row],[max h]]/260)</f>
        <v>14.383341308242299</v>
      </c>
      <c r="Y571" s="11" t="str">
        <f>IF(tblSalaries[[#This Row],[Years of Experience]]="",0,"0")</f>
        <v>0</v>
      </c>
      <c r="Z5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71" s="11">
        <f>IF(tblSalaries[[#This Row],[Salary in USD]]&lt;1000,1,0)</f>
        <v>0</v>
      </c>
      <c r="AB571" s="11">
        <f>IF(AND(tblSalaries[[#This Row],[Salary in USD]]&gt;1000,tblSalaries[[#This Row],[Salary in USD]]&lt;2000),1,0)</f>
        <v>0</v>
      </c>
    </row>
    <row r="572" spans="2:28" ht="15" customHeight="1">
      <c r="B572" t="s">
        <v>2575</v>
      </c>
      <c r="C572" s="1">
        <v>41055.304826388892</v>
      </c>
      <c r="D572" s="4">
        <v>90000</v>
      </c>
      <c r="E572">
        <v>90000</v>
      </c>
      <c r="F572" t="s">
        <v>6</v>
      </c>
      <c r="G572">
        <f>tblSalaries[[#This Row],[clean Salary (in local currency)]]*VLOOKUP(tblSalaries[[#This Row],[Currency]],tblXrate[],2,FALSE)</f>
        <v>90000</v>
      </c>
      <c r="H572" t="s">
        <v>52</v>
      </c>
      <c r="I572" t="s">
        <v>52</v>
      </c>
      <c r="J572" t="s">
        <v>15</v>
      </c>
      <c r="K572" t="str">
        <f>VLOOKUP(tblSalaries[[#This Row],[Where do you work]],tblCountries[[Actual]:[Mapping]],2,FALSE)</f>
        <v>USA</v>
      </c>
      <c r="L572" t="s">
        <v>18</v>
      </c>
      <c r="M572">
        <v>15</v>
      </c>
      <c r="O572" s="10" t="str">
        <f>IF(ISERROR(FIND("1",tblSalaries[[#This Row],[How many hours of a day you work on Excel]])),"",1)</f>
        <v/>
      </c>
      <c r="P572" s="11">
        <f>IF(ISERROR(FIND("2",tblSalaries[[#This Row],[How many hours of a day you work on Excel]])),"",2)</f>
        <v>2</v>
      </c>
      <c r="Q572" s="10">
        <f>IF(ISERROR(FIND("3",tblSalaries[[#This Row],[How many hours of a day you work on Excel]])),"",3)</f>
        <v>3</v>
      </c>
      <c r="R572" s="10" t="str">
        <f>IF(ISERROR(FIND("4",tblSalaries[[#This Row],[How many hours of a day you work on Excel]])),"",4)</f>
        <v/>
      </c>
      <c r="S572" s="10" t="str">
        <f>IF(ISERROR(FIND("5",tblSalaries[[#This Row],[How many hours of a day you work on Excel]])),"",5)</f>
        <v/>
      </c>
      <c r="T572" s="10" t="str">
        <f>IF(ISERROR(FIND("6",tblSalaries[[#This Row],[How many hours of a day you work on Excel]])),"",6)</f>
        <v/>
      </c>
      <c r="U572" s="11" t="str">
        <f>IF(ISERROR(FIND("7",tblSalaries[[#This Row],[How many hours of a day you work on Excel]])),"",7)</f>
        <v/>
      </c>
      <c r="V572" s="11" t="str">
        <f>IF(ISERROR(FIND("8",tblSalaries[[#This Row],[How many hours of a day you work on Excel]])),"",8)</f>
        <v/>
      </c>
      <c r="W572" s="11">
        <f>IF(MAX(tblSalaries[[#This Row],[1 hour]:[8 hours]])=0,#N/A,MAX(tblSalaries[[#This Row],[1 hour]:[8 hours]]))</f>
        <v>3</v>
      </c>
      <c r="X572" s="11">
        <f>IF(ISERROR(tblSalaries[[#This Row],[max h]]),1,tblSalaries[[#This Row],[Salary in USD]]/tblSalaries[[#This Row],[max h]]/260)</f>
        <v>115.38461538461539</v>
      </c>
      <c r="Y572" s="11" t="str">
        <f>IF(tblSalaries[[#This Row],[Years of Experience]]="",0,"0")</f>
        <v>0</v>
      </c>
      <c r="Z5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72" s="11">
        <f>IF(tblSalaries[[#This Row],[Salary in USD]]&lt;1000,1,0)</f>
        <v>0</v>
      </c>
      <c r="AB572" s="11">
        <f>IF(AND(tblSalaries[[#This Row],[Salary in USD]]&gt;1000,tblSalaries[[#This Row],[Salary in USD]]&lt;2000),1,0)</f>
        <v>0</v>
      </c>
    </row>
    <row r="573" spans="2:28" ht="15" customHeight="1">
      <c r="B573" t="s">
        <v>2576</v>
      </c>
      <c r="C573" s="1">
        <v>41055.307766203703</v>
      </c>
      <c r="D573" s="4">
        <v>150000</v>
      </c>
      <c r="E573">
        <v>150000</v>
      </c>
      <c r="F573" t="s">
        <v>6</v>
      </c>
      <c r="G573">
        <f>tblSalaries[[#This Row],[clean Salary (in local currency)]]*VLOOKUP(tblSalaries[[#This Row],[Currency]],tblXrate[],2,FALSE)</f>
        <v>150000</v>
      </c>
      <c r="H573" t="s">
        <v>29</v>
      </c>
      <c r="I573" t="s">
        <v>4001</v>
      </c>
      <c r="J573" t="s">
        <v>15</v>
      </c>
      <c r="K573" t="str">
        <f>VLOOKUP(tblSalaries[[#This Row],[Where do you work]],tblCountries[[Actual]:[Mapping]],2,FALSE)</f>
        <v>USA</v>
      </c>
      <c r="L573" t="s">
        <v>9</v>
      </c>
      <c r="M573">
        <v>22</v>
      </c>
      <c r="O573" s="10" t="str">
        <f>IF(ISERROR(FIND("1",tblSalaries[[#This Row],[How many hours of a day you work on Excel]])),"",1)</f>
        <v/>
      </c>
      <c r="P573" s="11" t="str">
        <f>IF(ISERROR(FIND("2",tblSalaries[[#This Row],[How many hours of a day you work on Excel]])),"",2)</f>
        <v/>
      </c>
      <c r="Q573" s="10" t="str">
        <f>IF(ISERROR(FIND("3",tblSalaries[[#This Row],[How many hours of a day you work on Excel]])),"",3)</f>
        <v/>
      </c>
      <c r="R573" s="10">
        <f>IF(ISERROR(FIND("4",tblSalaries[[#This Row],[How many hours of a day you work on Excel]])),"",4)</f>
        <v>4</v>
      </c>
      <c r="S573" s="10" t="str">
        <f>IF(ISERROR(FIND("5",tblSalaries[[#This Row],[How many hours of a day you work on Excel]])),"",5)</f>
        <v/>
      </c>
      <c r="T573" s="10">
        <f>IF(ISERROR(FIND("6",tblSalaries[[#This Row],[How many hours of a day you work on Excel]])),"",6)</f>
        <v>6</v>
      </c>
      <c r="U573" s="11" t="str">
        <f>IF(ISERROR(FIND("7",tblSalaries[[#This Row],[How many hours of a day you work on Excel]])),"",7)</f>
        <v/>
      </c>
      <c r="V573" s="11" t="str">
        <f>IF(ISERROR(FIND("8",tblSalaries[[#This Row],[How many hours of a day you work on Excel]])),"",8)</f>
        <v/>
      </c>
      <c r="W573" s="11">
        <f>IF(MAX(tblSalaries[[#This Row],[1 hour]:[8 hours]])=0,#N/A,MAX(tblSalaries[[#This Row],[1 hour]:[8 hours]]))</f>
        <v>6</v>
      </c>
      <c r="X573" s="11">
        <f>IF(ISERROR(tblSalaries[[#This Row],[max h]]),1,tblSalaries[[#This Row],[Salary in USD]]/tblSalaries[[#This Row],[max h]]/260)</f>
        <v>96.15384615384616</v>
      </c>
      <c r="Y573" s="11" t="str">
        <f>IF(tblSalaries[[#This Row],[Years of Experience]]="",0,"0")</f>
        <v>0</v>
      </c>
      <c r="Z5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73" s="11">
        <f>IF(tblSalaries[[#This Row],[Salary in USD]]&lt;1000,1,0)</f>
        <v>0</v>
      </c>
      <c r="AB573" s="11">
        <f>IF(AND(tblSalaries[[#This Row],[Salary in USD]]&gt;1000,tblSalaries[[#This Row],[Salary in USD]]&lt;2000),1,0)</f>
        <v>0</v>
      </c>
    </row>
    <row r="574" spans="2:28" ht="15" customHeight="1">
      <c r="B574" t="s">
        <v>2577</v>
      </c>
      <c r="C574" s="1">
        <v>41055.314108796294</v>
      </c>
      <c r="D574" s="4">
        <v>130000</v>
      </c>
      <c r="E574">
        <v>130000</v>
      </c>
      <c r="F574" t="s">
        <v>82</v>
      </c>
      <c r="G574">
        <f>tblSalaries[[#This Row],[clean Salary (in local currency)]]*VLOOKUP(tblSalaries[[#This Row],[Currency]],tblXrate[],2,FALSE)</f>
        <v>132588.25533234264</v>
      </c>
      <c r="H574" t="s">
        <v>310</v>
      </c>
      <c r="I574" t="s">
        <v>310</v>
      </c>
      <c r="J574" t="s">
        <v>84</v>
      </c>
      <c r="K574" t="str">
        <f>VLOOKUP(tblSalaries[[#This Row],[Where do you work]],tblCountries[[Actual]:[Mapping]],2,FALSE)</f>
        <v>Australia</v>
      </c>
      <c r="L574" t="s">
        <v>18</v>
      </c>
      <c r="M574">
        <v>27</v>
      </c>
      <c r="O574" s="10" t="str">
        <f>IF(ISERROR(FIND("1",tblSalaries[[#This Row],[How many hours of a day you work on Excel]])),"",1)</f>
        <v/>
      </c>
      <c r="P574" s="11">
        <f>IF(ISERROR(FIND("2",tblSalaries[[#This Row],[How many hours of a day you work on Excel]])),"",2)</f>
        <v>2</v>
      </c>
      <c r="Q574" s="10">
        <f>IF(ISERROR(FIND("3",tblSalaries[[#This Row],[How many hours of a day you work on Excel]])),"",3)</f>
        <v>3</v>
      </c>
      <c r="R574" s="10" t="str">
        <f>IF(ISERROR(FIND("4",tblSalaries[[#This Row],[How many hours of a day you work on Excel]])),"",4)</f>
        <v/>
      </c>
      <c r="S574" s="10" t="str">
        <f>IF(ISERROR(FIND("5",tblSalaries[[#This Row],[How many hours of a day you work on Excel]])),"",5)</f>
        <v/>
      </c>
      <c r="T574" s="10" t="str">
        <f>IF(ISERROR(FIND("6",tblSalaries[[#This Row],[How many hours of a day you work on Excel]])),"",6)</f>
        <v/>
      </c>
      <c r="U574" s="11" t="str">
        <f>IF(ISERROR(FIND("7",tblSalaries[[#This Row],[How many hours of a day you work on Excel]])),"",7)</f>
        <v/>
      </c>
      <c r="V574" s="11" t="str">
        <f>IF(ISERROR(FIND("8",tblSalaries[[#This Row],[How many hours of a day you work on Excel]])),"",8)</f>
        <v/>
      </c>
      <c r="W574" s="11">
        <f>IF(MAX(tblSalaries[[#This Row],[1 hour]:[8 hours]])=0,#N/A,MAX(tblSalaries[[#This Row],[1 hour]:[8 hours]]))</f>
        <v>3</v>
      </c>
      <c r="X574" s="11">
        <f>IF(ISERROR(tblSalaries[[#This Row],[max h]]),1,tblSalaries[[#This Row],[Salary in USD]]/tblSalaries[[#This Row],[max h]]/260)</f>
        <v>169.98494273377261</v>
      </c>
      <c r="Y574" s="11" t="str">
        <f>IF(tblSalaries[[#This Row],[Years of Experience]]="",0,"0")</f>
        <v>0</v>
      </c>
      <c r="Z5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74" s="11">
        <f>IF(tblSalaries[[#This Row],[Salary in USD]]&lt;1000,1,0)</f>
        <v>0</v>
      </c>
      <c r="AB574" s="11">
        <f>IF(AND(tblSalaries[[#This Row],[Salary in USD]]&gt;1000,tblSalaries[[#This Row],[Salary in USD]]&lt;2000),1,0)</f>
        <v>0</v>
      </c>
    </row>
    <row r="575" spans="2:28" ht="15" customHeight="1">
      <c r="B575" t="s">
        <v>2578</v>
      </c>
      <c r="C575" s="1">
        <v>41055.316932870373</v>
      </c>
      <c r="D575" s="4">
        <v>45000</v>
      </c>
      <c r="E575">
        <v>45000</v>
      </c>
      <c r="F575" t="s">
        <v>6</v>
      </c>
      <c r="G575">
        <f>tblSalaries[[#This Row],[clean Salary (in local currency)]]*VLOOKUP(tblSalaries[[#This Row],[Currency]],tblXrate[],2,FALSE)</f>
        <v>45000</v>
      </c>
      <c r="H575" t="s">
        <v>42</v>
      </c>
      <c r="I575" t="s">
        <v>20</v>
      </c>
      <c r="J575" t="s">
        <v>15</v>
      </c>
      <c r="K575" t="str">
        <f>VLOOKUP(tblSalaries[[#This Row],[Where do you work]],tblCountries[[Actual]:[Mapping]],2,FALSE)</f>
        <v>USA</v>
      </c>
      <c r="L575" t="s">
        <v>9</v>
      </c>
      <c r="M575">
        <v>3</v>
      </c>
      <c r="O575" s="10" t="str">
        <f>IF(ISERROR(FIND("1",tblSalaries[[#This Row],[How many hours of a day you work on Excel]])),"",1)</f>
        <v/>
      </c>
      <c r="P575" s="11" t="str">
        <f>IF(ISERROR(FIND("2",tblSalaries[[#This Row],[How many hours of a day you work on Excel]])),"",2)</f>
        <v/>
      </c>
      <c r="Q575" s="10" t="str">
        <f>IF(ISERROR(FIND("3",tblSalaries[[#This Row],[How many hours of a day you work on Excel]])),"",3)</f>
        <v/>
      </c>
      <c r="R575" s="10">
        <f>IF(ISERROR(FIND("4",tblSalaries[[#This Row],[How many hours of a day you work on Excel]])),"",4)</f>
        <v>4</v>
      </c>
      <c r="S575" s="10" t="str">
        <f>IF(ISERROR(FIND("5",tblSalaries[[#This Row],[How many hours of a day you work on Excel]])),"",5)</f>
        <v/>
      </c>
      <c r="T575" s="10">
        <f>IF(ISERROR(FIND("6",tblSalaries[[#This Row],[How many hours of a day you work on Excel]])),"",6)</f>
        <v>6</v>
      </c>
      <c r="U575" s="11" t="str">
        <f>IF(ISERROR(FIND("7",tblSalaries[[#This Row],[How many hours of a day you work on Excel]])),"",7)</f>
        <v/>
      </c>
      <c r="V575" s="11" t="str">
        <f>IF(ISERROR(FIND("8",tblSalaries[[#This Row],[How many hours of a day you work on Excel]])),"",8)</f>
        <v/>
      </c>
      <c r="W575" s="11">
        <f>IF(MAX(tblSalaries[[#This Row],[1 hour]:[8 hours]])=0,#N/A,MAX(tblSalaries[[#This Row],[1 hour]:[8 hours]]))</f>
        <v>6</v>
      </c>
      <c r="X575" s="11">
        <f>IF(ISERROR(tblSalaries[[#This Row],[max h]]),1,tblSalaries[[#This Row],[Salary in USD]]/tblSalaries[[#This Row],[max h]]/260)</f>
        <v>28.846153846153847</v>
      </c>
      <c r="Y575" s="11" t="str">
        <f>IF(tblSalaries[[#This Row],[Years of Experience]]="",0,"0")</f>
        <v>0</v>
      </c>
      <c r="Z5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575" s="11">
        <f>IF(tblSalaries[[#This Row],[Salary in USD]]&lt;1000,1,0)</f>
        <v>0</v>
      </c>
      <c r="AB575" s="11">
        <f>IF(AND(tblSalaries[[#This Row],[Salary in USD]]&gt;1000,tblSalaries[[#This Row],[Salary in USD]]&lt;2000),1,0)</f>
        <v>0</v>
      </c>
    </row>
    <row r="576" spans="2:28" ht="15" customHeight="1">
      <c r="B576" t="s">
        <v>2579</v>
      </c>
      <c r="C576" s="1">
        <v>41055.317974537036</v>
      </c>
      <c r="D576" s="4">
        <v>50000</v>
      </c>
      <c r="E576">
        <v>50000</v>
      </c>
      <c r="F576" t="s">
        <v>6</v>
      </c>
      <c r="G576">
        <f>tblSalaries[[#This Row],[clean Salary (in local currency)]]*VLOOKUP(tblSalaries[[#This Row],[Currency]],tblXrate[],2,FALSE)</f>
        <v>50000</v>
      </c>
      <c r="H576" t="s">
        <v>660</v>
      </c>
      <c r="I576" t="s">
        <v>67</v>
      </c>
      <c r="J576" t="s">
        <v>15</v>
      </c>
      <c r="K576" t="str">
        <f>VLOOKUP(tblSalaries[[#This Row],[Where do you work]],tblCountries[[Actual]:[Mapping]],2,FALSE)</f>
        <v>USA</v>
      </c>
      <c r="L576" t="s">
        <v>18</v>
      </c>
      <c r="M576">
        <v>10</v>
      </c>
      <c r="O576" s="10" t="str">
        <f>IF(ISERROR(FIND("1",tblSalaries[[#This Row],[How many hours of a day you work on Excel]])),"",1)</f>
        <v/>
      </c>
      <c r="P576" s="11">
        <f>IF(ISERROR(FIND("2",tblSalaries[[#This Row],[How many hours of a day you work on Excel]])),"",2)</f>
        <v>2</v>
      </c>
      <c r="Q576" s="10">
        <f>IF(ISERROR(FIND("3",tblSalaries[[#This Row],[How many hours of a day you work on Excel]])),"",3)</f>
        <v>3</v>
      </c>
      <c r="R576" s="10" t="str">
        <f>IF(ISERROR(FIND("4",tblSalaries[[#This Row],[How many hours of a day you work on Excel]])),"",4)</f>
        <v/>
      </c>
      <c r="S576" s="10" t="str">
        <f>IF(ISERROR(FIND("5",tblSalaries[[#This Row],[How many hours of a day you work on Excel]])),"",5)</f>
        <v/>
      </c>
      <c r="T576" s="10" t="str">
        <f>IF(ISERROR(FIND("6",tblSalaries[[#This Row],[How many hours of a day you work on Excel]])),"",6)</f>
        <v/>
      </c>
      <c r="U576" s="11" t="str">
        <f>IF(ISERROR(FIND("7",tblSalaries[[#This Row],[How many hours of a day you work on Excel]])),"",7)</f>
        <v/>
      </c>
      <c r="V576" s="11" t="str">
        <f>IF(ISERROR(FIND("8",tblSalaries[[#This Row],[How many hours of a day you work on Excel]])),"",8)</f>
        <v/>
      </c>
      <c r="W576" s="11">
        <f>IF(MAX(tblSalaries[[#This Row],[1 hour]:[8 hours]])=0,#N/A,MAX(tblSalaries[[#This Row],[1 hour]:[8 hours]]))</f>
        <v>3</v>
      </c>
      <c r="X576" s="11">
        <f>IF(ISERROR(tblSalaries[[#This Row],[max h]]),1,tblSalaries[[#This Row],[Salary in USD]]/tblSalaries[[#This Row],[max h]]/260)</f>
        <v>64.102564102564102</v>
      </c>
      <c r="Y576" s="11" t="str">
        <f>IF(tblSalaries[[#This Row],[Years of Experience]]="",0,"0")</f>
        <v>0</v>
      </c>
      <c r="Z5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76" s="11">
        <f>IF(tblSalaries[[#This Row],[Salary in USD]]&lt;1000,1,0)</f>
        <v>0</v>
      </c>
      <c r="AB576" s="11">
        <f>IF(AND(tblSalaries[[#This Row],[Salary in USD]]&gt;1000,tblSalaries[[#This Row],[Salary in USD]]&lt;2000),1,0)</f>
        <v>0</v>
      </c>
    </row>
    <row r="577" spans="2:28" ht="15" customHeight="1">
      <c r="B577" t="s">
        <v>2580</v>
      </c>
      <c r="C577" s="1">
        <v>41055.322268518517</v>
      </c>
      <c r="D577" s="4">
        <v>300000</v>
      </c>
      <c r="E577">
        <v>300000</v>
      </c>
      <c r="F577" t="s">
        <v>6</v>
      </c>
      <c r="G577">
        <f>tblSalaries[[#This Row],[clean Salary (in local currency)]]*VLOOKUP(tblSalaries[[#This Row],[Currency]],tblXrate[],2,FALSE)</f>
        <v>300000</v>
      </c>
      <c r="H577" t="s">
        <v>682</v>
      </c>
      <c r="I577" t="s">
        <v>4001</v>
      </c>
      <c r="J577" t="s">
        <v>15</v>
      </c>
      <c r="K577" t="str">
        <f>VLOOKUP(tblSalaries[[#This Row],[Where do you work]],tblCountries[[Actual]:[Mapping]],2,FALSE)</f>
        <v>USA</v>
      </c>
      <c r="L577" t="s">
        <v>18</v>
      </c>
      <c r="M577">
        <v>30</v>
      </c>
      <c r="O577" s="10" t="str">
        <f>IF(ISERROR(FIND("1",tblSalaries[[#This Row],[How many hours of a day you work on Excel]])),"",1)</f>
        <v/>
      </c>
      <c r="P577" s="11">
        <f>IF(ISERROR(FIND("2",tblSalaries[[#This Row],[How many hours of a day you work on Excel]])),"",2)</f>
        <v>2</v>
      </c>
      <c r="Q577" s="10">
        <f>IF(ISERROR(FIND("3",tblSalaries[[#This Row],[How many hours of a day you work on Excel]])),"",3)</f>
        <v>3</v>
      </c>
      <c r="R577" s="10" t="str">
        <f>IF(ISERROR(FIND("4",tblSalaries[[#This Row],[How many hours of a day you work on Excel]])),"",4)</f>
        <v/>
      </c>
      <c r="S577" s="10" t="str">
        <f>IF(ISERROR(FIND("5",tblSalaries[[#This Row],[How many hours of a day you work on Excel]])),"",5)</f>
        <v/>
      </c>
      <c r="T577" s="10" t="str">
        <f>IF(ISERROR(FIND("6",tblSalaries[[#This Row],[How many hours of a day you work on Excel]])),"",6)</f>
        <v/>
      </c>
      <c r="U577" s="11" t="str">
        <f>IF(ISERROR(FIND("7",tblSalaries[[#This Row],[How many hours of a day you work on Excel]])),"",7)</f>
        <v/>
      </c>
      <c r="V577" s="11" t="str">
        <f>IF(ISERROR(FIND("8",tblSalaries[[#This Row],[How many hours of a day you work on Excel]])),"",8)</f>
        <v/>
      </c>
      <c r="W577" s="11">
        <f>IF(MAX(tblSalaries[[#This Row],[1 hour]:[8 hours]])=0,#N/A,MAX(tblSalaries[[#This Row],[1 hour]:[8 hours]]))</f>
        <v>3</v>
      </c>
      <c r="X577" s="11">
        <f>IF(ISERROR(tblSalaries[[#This Row],[max h]]),1,tblSalaries[[#This Row],[Salary in USD]]/tblSalaries[[#This Row],[max h]]/260)</f>
        <v>384.61538461538464</v>
      </c>
      <c r="Y577" s="11" t="str">
        <f>IF(tblSalaries[[#This Row],[Years of Experience]]="",0,"0")</f>
        <v>0</v>
      </c>
      <c r="Z5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77" s="11">
        <f>IF(tblSalaries[[#This Row],[Salary in USD]]&lt;1000,1,0)</f>
        <v>0</v>
      </c>
      <c r="AB577" s="11">
        <f>IF(AND(tblSalaries[[#This Row],[Salary in USD]]&gt;1000,tblSalaries[[#This Row],[Salary in USD]]&lt;2000),1,0)</f>
        <v>0</v>
      </c>
    </row>
    <row r="578" spans="2:28" ht="15" customHeight="1">
      <c r="B578" t="s">
        <v>2581</v>
      </c>
      <c r="C578" s="1">
        <v>41055.325335648151</v>
      </c>
      <c r="D578" s="4">
        <v>102000</v>
      </c>
      <c r="E578">
        <v>102000</v>
      </c>
      <c r="F578" t="s">
        <v>82</v>
      </c>
      <c r="G578">
        <f>tblSalaries[[#This Row],[clean Salary (in local currency)]]*VLOOKUP(tblSalaries[[#This Row],[Currency]],tblXrate[],2,FALSE)</f>
        <v>104030.78495306884</v>
      </c>
      <c r="H578" t="s">
        <v>683</v>
      </c>
      <c r="I578" t="s">
        <v>52</v>
      </c>
      <c r="J578" t="s">
        <v>84</v>
      </c>
      <c r="K578" t="str">
        <f>VLOOKUP(tblSalaries[[#This Row],[Where do you work]],tblCountries[[Actual]:[Mapping]],2,FALSE)</f>
        <v>Australia</v>
      </c>
      <c r="L578" t="s">
        <v>25</v>
      </c>
      <c r="M578">
        <v>10</v>
      </c>
      <c r="O578" s="10">
        <f>IF(ISERROR(FIND("1",tblSalaries[[#This Row],[How many hours of a day you work on Excel]])),"",1)</f>
        <v>1</v>
      </c>
      <c r="P578" s="11">
        <f>IF(ISERROR(FIND("2",tblSalaries[[#This Row],[How many hours of a day you work on Excel]])),"",2)</f>
        <v>2</v>
      </c>
      <c r="Q578" s="10" t="str">
        <f>IF(ISERROR(FIND("3",tblSalaries[[#This Row],[How many hours of a day you work on Excel]])),"",3)</f>
        <v/>
      </c>
      <c r="R578" s="10" t="str">
        <f>IF(ISERROR(FIND("4",tblSalaries[[#This Row],[How many hours of a day you work on Excel]])),"",4)</f>
        <v/>
      </c>
      <c r="S578" s="10" t="str">
        <f>IF(ISERROR(FIND("5",tblSalaries[[#This Row],[How many hours of a day you work on Excel]])),"",5)</f>
        <v/>
      </c>
      <c r="T578" s="10" t="str">
        <f>IF(ISERROR(FIND("6",tblSalaries[[#This Row],[How many hours of a day you work on Excel]])),"",6)</f>
        <v/>
      </c>
      <c r="U578" s="11" t="str">
        <f>IF(ISERROR(FIND("7",tblSalaries[[#This Row],[How many hours of a day you work on Excel]])),"",7)</f>
        <v/>
      </c>
      <c r="V578" s="11" t="str">
        <f>IF(ISERROR(FIND("8",tblSalaries[[#This Row],[How many hours of a day you work on Excel]])),"",8)</f>
        <v/>
      </c>
      <c r="W578" s="11">
        <f>IF(MAX(tblSalaries[[#This Row],[1 hour]:[8 hours]])=0,#N/A,MAX(tblSalaries[[#This Row],[1 hour]:[8 hours]]))</f>
        <v>2</v>
      </c>
      <c r="X578" s="11">
        <f>IF(ISERROR(tblSalaries[[#This Row],[max h]]),1,tblSalaries[[#This Row],[Salary in USD]]/tblSalaries[[#This Row],[max h]]/260)</f>
        <v>200.0592018328247</v>
      </c>
      <c r="Y578" s="11" t="str">
        <f>IF(tblSalaries[[#This Row],[Years of Experience]]="",0,"0")</f>
        <v>0</v>
      </c>
      <c r="Z5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78" s="11">
        <f>IF(tblSalaries[[#This Row],[Salary in USD]]&lt;1000,1,0)</f>
        <v>0</v>
      </c>
      <c r="AB578" s="11">
        <f>IF(AND(tblSalaries[[#This Row],[Salary in USD]]&gt;1000,tblSalaries[[#This Row],[Salary in USD]]&lt;2000),1,0)</f>
        <v>0</v>
      </c>
    </row>
    <row r="579" spans="2:28" ht="15" customHeight="1">
      <c r="B579" t="s">
        <v>2582</v>
      </c>
      <c r="C579" s="1">
        <v>41055.326967592591</v>
      </c>
      <c r="D579" s="4">
        <v>115000</v>
      </c>
      <c r="E579">
        <v>115000</v>
      </c>
      <c r="F579" t="s">
        <v>6</v>
      </c>
      <c r="G579">
        <f>tblSalaries[[#This Row],[clean Salary (in local currency)]]*VLOOKUP(tblSalaries[[#This Row],[Currency]],tblXrate[],2,FALSE)</f>
        <v>115000</v>
      </c>
      <c r="H579" t="s">
        <v>684</v>
      </c>
      <c r="I579" t="s">
        <v>52</v>
      </c>
      <c r="J579" t="s">
        <v>15</v>
      </c>
      <c r="K579" t="str">
        <f>VLOOKUP(tblSalaries[[#This Row],[Where do you work]],tblCountries[[Actual]:[Mapping]],2,FALSE)</f>
        <v>USA</v>
      </c>
      <c r="L579" t="s">
        <v>9</v>
      </c>
      <c r="M579">
        <v>15</v>
      </c>
      <c r="O579" s="10" t="str">
        <f>IF(ISERROR(FIND("1",tblSalaries[[#This Row],[How many hours of a day you work on Excel]])),"",1)</f>
        <v/>
      </c>
      <c r="P579" s="11" t="str">
        <f>IF(ISERROR(FIND("2",tblSalaries[[#This Row],[How many hours of a day you work on Excel]])),"",2)</f>
        <v/>
      </c>
      <c r="Q579" s="10" t="str">
        <f>IF(ISERROR(FIND("3",tblSalaries[[#This Row],[How many hours of a day you work on Excel]])),"",3)</f>
        <v/>
      </c>
      <c r="R579" s="10">
        <f>IF(ISERROR(FIND("4",tblSalaries[[#This Row],[How many hours of a day you work on Excel]])),"",4)</f>
        <v>4</v>
      </c>
      <c r="S579" s="10" t="str">
        <f>IF(ISERROR(FIND("5",tblSalaries[[#This Row],[How many hours of a day you work on Excel]])),"",5)</f>
        <v/>
      </c>
      <c r="T579" s="10">
        <f>IF(ISERROR(FIND("6",tblSalaries[[#This Row],[How many hours of a day you work on Excel]])),"",6)</f>
        <v>6</v>
      </c>
      <c r="U579" s="11" t="str">
        <f>IF(ISERROR(FIND("7",tblSalaries[[#This Row],[How many hours of a day you work on Excel]])),"",7)</f>
        <v/>
      </c>
      <c r="V579" s="11" t="str">
        <f>IF(ISERROR(FIND("8",tblSalaries[[#This Row],[How many hours of a day you work on Excel]])),"",8)</f>
        <v/>
      </c>
      <c r="W579" s="11">
        <f>IF(MAX(tblSalaries[[#This Row],[1 hour]:[8 hours]])=0,#N/A,MAX(tblSalaries[[#This Row],[1 hour]:[8 hours]]))</f>
        <v>6</v>
      </c>
      <c r="X579" s="11">
        <f>IF(ISERROR(tblSalaries[[#This Row],[max h]]),1,tblSalaries[[#This Row],[Salary in USD]]/tblSalaries[[#This Row],[max h]]/260)</f>
        <v>73.71794871794873</v>
      </c>
      <c r="Y579" s="11" t="str">
        <f>IF(tblSalaries[[#This Row],[Years of Experience]]="",0,"0")</f>
        <v>0</v>
      </c>
      <c r="Z5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79" s="11">
        <f>IF(tblSalaries[[#This Row],[Salary in USD]]&lt;1000,1,0)</f>
        <v>0</v>
      </c>
      <c r="AB579" s="11">
        <f>IF(AND(tblSalaries[[#This Row],[Salary in USD]]&gt;1000,tblSalaries[[#This Row],[Salary in USD]]&lt;2000),1,0)</f>
        <v>0</v>
      </c>
    </row>
    <row r="580" spans="2:28" ht="15" customHeight="1">
      <c r="B580" t="s">
        <v>2583</v>
      </c>
      <c r="C580" s="1">
        <v>41055.328622685185</v>
      </c>
      <c r="D580" s="4">
        <v>70000</v>
      </c>
      <c r="E580">
        <v>70000</v>
      </c>
      <c r="F580" t="s">
        <v>6</v>
      </c>
      <c r="G580">
        <f>tblSalaries[[#This Row],[clean Salary (in local currency)]]*VLOOKUP(tblSalaries[[#This Row],[Currency]],tblXrate[],2,FALSE)</f>
        <v>70000</v>
      </c>
      <c r="H580" t="s">
        <v>14</v>
      </c>
      <c r="I580" t="s">
        <v>20</v>
      </c>
      <c r="J580" t="s">
        <v>15</v>
      </c>
      <c r="K580" t="str">
        <f>VLOOKUP(tblSalaries[[#This Row],[Where do you work]],tblCountries[[Actual]:[Mapping]],2,FALSE)</f>
        <v>USA</v>
      </c>
      <c r="L580" t="s">
        <v>9</v>
      </c>
      <c r="M580">
        <v>3</v>
      </c>
      <c r="O580" s="10" t="str">
        <f>IF(ISERROR(FIND("1",tblSalaries[[#This Row],[How many hours of a day you work on Excel]])),"",1)</f>
        <v/>
      </c>
      <c r="P580" s="11" t="str">
        <f>IF(ISERROR(FIND("2",tblSalaries[[#This Row],[How many hours of a day you work on Excel]])),"",2)</f>
        <v/>
      </c>
      <c r="Q580" s="10" t="str">
        <f>IF(ISERROR(FIND("3",tblSalaries[[#This Row],[How many hours of a day you work on Excel]])),"",3)</f>
        <v/>
      </c>
      <c r="R580" s="10">
        <f>IF(ISERROR(FIND("4",tblSalaries[[#This Row],[How many hours of a day you work on Excel]])),"",4)</f>
        <v>4</v>
      </c>
      <c r="S580" s="10" t="str">
        <f>IF(ISERROR(FIND("5",tblSalaries[[#This Row],[How many hours of a day you work on Excel]])),"",5)</f>
        <v/>
      </c>
      <c r="T580" s="10">
        <f>IF(ISERROR(FIND("6",tblSalaries[[#This Row],[How many hours of a day you work on Excel]])),"",6)</f>
        <v>6</v>
      </c>
      <c r="U580" s="11" t="str">
        <f>IF(ISERROR(FIND("7",tblSalaries[[#This Row],[How many hours of a day you work on Excel]])),"",7)</f>
        <v/>
      </c>
      <c r="V580" s="11" t="str">
        <f>IF(ISERROR(FIND("8",tblSalaries[[#This Row],[How many hours of a day you work on Excel]])),"",8)</f>
        <v/>
      </c>
      <c r="W580" s="11">
        <f>IF(MAX(tblSalaries[[#This Row],[1 hour]:[8 hours]])=0,#N/A,MAX(tblSalaries[[#This Row],[1 hour]:[8 hours]]))</f>
        <v>6</v>
      </c>
      <c r="X580" s="11">
        <f>IF(ISERROR(tblSalaries[[#This Row],[max h]]),1,tblSalaries[[#This Row],[Salary in USD]]/tblSalaries[[#This Row],[max h]]/260)</f>
        <v>44.871794871794869</v>
      </c>
      <c r="Y580" s="11" t="str">
        <f>IF(tblSalaries[[#This Row],[Years of Experience]]="",0,"0")</f>
        <v>0</v>
      </c>
      <c r="Z5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580" s="11">
        <f>IF(tblSalaries[[#This Row],[Salary in USD]]&lt;1000,1,0)</f>
        <v>0</v>
      </c>
      <c r="AB580" s="11">
        <f>IF(AND(tblSalaries[[#This Row],[Salary in USD]]&gt;1000,tblSalaries[[#This Row],[Salary in USD]]&lt;2000),1,0)</f>
        <v>0</v>
      </c>
    </row>
    <row r="581" spans="2:28" ht="15" customHeight="1">
      <c r="B581" t="s">
        <v>2584</v>
      </c>
      <c r="C581" s="1">
        <v>41055.331296296295</v>
      </c>
      <c r="D581" s="4">
        <v>106000</v>
      </c>
      <c r="E581">
        <v>106000</v>
      </c>
      <c r="F581" t="s">
        <v>82</v>
      </c>
      <c r="G581">
        <f>tblSalaries[[#This Row],[clean Salary (in local currency)]]*VLOOKUP(tblSalaries[[#This Row],[Currency]],tblXrate[],2,FALSE)</f>
        <v>108110.42357867939</v>
      </c>
      <c r="H581" t="s">
        <v>685</v>
      </c>
      <c r="I581" t="s">
        <v>67</v>
      </c>
      <c r="J581" t="s">
        <v>84</v>
      </c>
      <c r="K581" t="str">
        <f>VLOOKUP(tblSalaries[[#This Row],[Where do you work]],tblCountries[[Actual]:[Mapping]],2,FALSE)</f>
        <v>Australia</v>
      </c>
      <c r="L581" t="s">
        <v>9</v>
      </c>
      <c r="M581">
        <v>16</v>
      </c>
      <c r="O581" s="10" t="str">
        <f>IF(ISERROR(FIND("1",tblSalaries[[#This Row],[How many hours of a day you work on Excel]])),"",1)</f>
        <v/>
      </c>
      <c r="P581" s="11" t="str">
        <f>IF(ISERROR(FIND("2",tblSalaries[[#This Row],[How many hours of a day you work on Excel]])),"",2)</f>
        <v/>
      </c>
      <c r="Q581" s="10" t="str">
        <f>IF(ISERROR(FIND("3",tblSalaries[[#This Row],[How many hours of a day you work on Excel]])),"",3)</f>
        <v/>
      </c>
      <c r="R581" s="10">
        <f>IF(ISERROR(FIND("4",tblSalaries[[#This Row],[How many hours of a day you work on Excel]])),"",4)</f>
        <v>4</v>
      </c>
      <c r="S581" s="10" t="str">
        <f>IF(ISERROR(FIND("5",tblSalaries[[#This Row],[How many hours of a day you work on Excel]])),"",5)</f>
        <v/>
      </c>
      <c r="T581" s="10">
        <f>IF(ISERROR(FIND("6",tblSalaries[[#This Row],[How many hours of a day you work on Excel]])),"",6)</f>
        <v>6</v>
      </c>
      <c r="U581" s="11" t="str">
        <f>IF(ISERROR(FIND("7",tblSalaries[[#This Row],[How many hours of a day you work on Excel]])),"",7)</f>
        <v/>
      </c>
      <c r="V581" s="11" t="str">
        <f>IF(ISERROR(FIND("8",tblSalaries[[#This Row],[How many hours of a day you work on Excel]])),"",8)</f>
        <v/>
      </c>
      <c r="W581" s="11">
        <f>IF(MAX(tblSalaries[[#This Row],[1 hour]:[8 hours]])=0,#N/A,MAX(tblSalaries[[#This Row],[1 hour]:[8 hours]]))</f>
        <v>6</v>
      </c>
      <c r="X581" s="11">
        <f>IF(ISERROR(tblSalaries[[#This Row],[max h]]),1,tblSalaries[[#This Row],[Salary in USD]]/tblSalaries[[#This Row],[max h]]/260)</f>
        <v>69.301553576076529</v>
      </c>
      <c r="Y581" s="11" t="str">
        <f>IF(tblSalaries[[#This Row],[Years of Experience]]="",0,"0")</f>
        <v>0</v>
      </c>
      <c r="Z5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81" s="11">
        <f>IF(tblSalaries[[#This Row],[Salary in USD]]&lt;1000,1,0)</f>
        <v>0</v>
      </c>
      <c r="AB581" s="11">
        <f>IF(AND(tblSalaries[[#This Row],[Salary in USD]]&gt;1000,tblSalaries[[#This Row],[Salary in USD]]&lt;2000),1,0)</f>
        <v>0</v>
      </c>
    </row>
    <row r="582" spans="2:28" ht="15" customHeight="1">
      <c r="B582" t="s">
        <v>2585</v>
      </c>
      <c r="C582" s="1">
        <v>41055.334537037037</v>
      </c>
      <c r="D582" s="4">
        <v>75000</v>
      </c>
      <c r="E582">
        <v>75000</v>
      </c>
      <c r="F582" t="s">
        <v>6</v>
      </c>
      <c r="G582">
        <f>tblSalaries[[#This Row],[clean Salary (in local currency)]]*VLOOKUP(tblSalaries[[#This Row],[Currency]],tblXrate[],2,FALSE)</f>
        <v>75000</v>
      </c>
      <c r="H582" t="s">
        <v>686</v>
      </c>
      <c r="I582" t="s">
        <v>20</v>
      </c>
      <c r="J582" t="s">
        <v>15</v>
      </c>
      <c r="K582" t="str">
        <f>VLOOKUP(tblSalaries[[#This Row],[Where do you work]],tblCountries[[Actual]:[Mapping]],2,FALSE)</f>
        <v>USA</v>
      </c>
      <c r="L582" t="s">
        <v>18</v>
      </c>
      <c r="M582">
        <v>25</v>
      </c>
      <c r="O582" s="10" t="str">
        <f>IF(ISERROR(FIND("1",tblSalaries[[#This Row],[How many hours of a day you work on Excel]])),"",1)</f>
        <v/>
      </c>
      <c r="P582" s="11">
        <f>IF(ISERROR(FIND("2",tblSalaries[[#This Row],[How many hours of a day you work on Excel]])),"",2)</f>
        <v>2</v>
      </c>
      <c r="Q582" s="10">
        <f>IF(ISERROR(FIND("3",tblSalaries[[#This Row],[How many hours of a day you work on Excel]])),"",3)</f>
        <v>3</v>
      </c>
      <c r="R582" s="10" t="str">
        <f>IF(ISERROR(FIND("4",tblSalaries[[#This Row],[How many hours of a day you work on Excel]])),"",4)</f>
        <v/>
      </c>
      <c r="S582" s="10" t="str">
        <f>IF(ISERROR(FIND("5",tblSalaries[[#This Row],[How many hours of a day you work on Excel]])),"",5)</f>
        <v/>
      </c>
      <c r="T582" s="10" t="str">
        <f>IF(ISERROR(FIND("6",tblSalaries[[#This Row],[How many hours of a day you work on Excel]])),"",6)</f>
        <v/>
      </c>
      <c r="U582" s="11" t="str">
        <f>IF(ISERROR(FIND("7",tblSalaries[[#This Row],[How many hours of a day you work on Excel]])),"",7)</f>
        <v/>
      </c>
      <c r="V582" s="11" t="str">
        <f>IF(ISERROR(FIND("8",tblSalaries[[#This Row],[How many hours of a day you work on Excel]])),"",8)</f>
        <v/>
      </c>
      <c r="W582" s="11">
        <f>IF(MAX(tblSalaries[[#This Row],[1 hour]:[8 hours]])=0,#N/A,MAX(tblSalaries[[#This Row],[1 hour]:[8 hours]]))</f>
        <v>3</v>
      </c>
      <c r="X582" s="11">
        <f>IF(ISERROR(tblSalaries[[#This Row],[max h]]),1,tblSalaries[[#This Row],[Salary in USD]]/tblSalaries[[#This Row],[max h]]/260)</f>
        <v>96.15384615384616</v>
      </c>
      <c r="Y582" s="11" t="str">
        <f>IF(tblSalaries[[#This Row],[Years of Experience]]="",0,"0")</f>
        <v>0</v>
      </c>
      <c r="Z5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82" s="11">
        <f>IF(tblSalaries[[#This Row],[Salary in USD]]&lt;1000,1,0)</f>
        <v>0</v>
      </c>
      <c r="AB582" s="11">
        <f>IF(AND(tblSalaries[[#This Row],[Salary in USD]]&gt;1000,tblSalaries[[#This Row],[Salary in USD]]&lt;2000),1,0)</f>
        <v>0</v>
      </c>
    </row>
    <row r="583" spans="2:28" ht="15" customHeight="1">
      <c r="B583" t="s">
        <v>2586</v>
      </c>
      <c r="C583" s="1">
        <v>41055.337071759262</v>
      </c>
      <c r="D583" s="4">
        <v>40414</v>
      </c>
      <c r="E583">
        <v>40414</v>
      </c>
      <c r="F583" t="s">
        <v>6</v>
      </c>
      <c r="G583">
        <f>tblSalaries[[#This Row],[clean Salary (in local currency)]]*VLOOKUP(tblSalaries[[#This Row],[Currency]],tblXrate[],2,FALSE)</f>
        <v>40414</v>
      </c>
      <c r="H583" t="s">
        <v>687</v>
      </c>
      <c r="I583" t="s">
        <v>20</v>
      </c>
      <c r="J583" t="s">
        <v>15</v>
      </c>
      <c r="K583" t="str">
        <f>VLOOKUP(tblSalaries[[#This Row],[Where do you work]],tblCountries[[Actual]:[Mapping]],2,FALSE)</f>
        <v>USA</v>
      </c>
      <c r="L583" t="s">
        <v>9</v>
      </c>
      <c r="M583">
        <v>8</v>
      </c>
      <c r="O583" s="10" t="str">
        <f>IF(ISERROR(FIND("1",tblSalaries[[#This Row],[How many hours of a day you work on Excel]])),"",1)</f>
        <v/>
      </c>
      <c r="P583" s="11" t="str">
        <f>IF(ISERROR(FIND("2",tblSalaries[[#This Row],[How many hours of a day you work on Excel]])),"",2)</f>
        <v/>
      </c>
      <c r="Q583" s="10" t="str">
        <f>IF(ISERROR(FIND("3",tblSalaries[[#This Row],[How many hours of a day you work on Excel]])),"",3)</f>
        <v/>
      </c>
      <c r="R583" s="10">
        <f>IF(ISERROR(FIND("4",tblSalaries[[#This Row],[How many hours of a day you work on Excel]])),"",4)</f>
        <v>4</v>
      </c>
      <c r="S583" s="10" t="str">
        <f>IF(ISERROR(FIND("5",tblSalaries[[#This Row],[How many hours of a day you work on Excel]])),"",5)</f>
        <v/>
      </c>
      <c r="T583" s="10">
        <f>IF(ISERROR(FIND("6",tblSalaries[[#This Row],[How many hours of a day you work on Excel]])),"",6)</f>
        <v>6</v>
      </c>
      <c r="U583" s="11" t="str">
        <f>IF(ISERROR(FIND("7",tblSalaries[[#This Row],[How many hours of a day you work on Excel]])),"",7)</f>
        <v/>
      </c>
      <c r="V583" s="11" t="str">
        <f>IF(ISERROR(FIND("8",tblSalaries[[#This Row],[How many hours of a day you work on Excel]])),"",8)</f>
        <v/>
      </c>
      <c r="W583" s="11">
        <f>IF(MAX(tblSalaries[[#This Row],[1 hour]:[8 hours]])=0,#N/A,MAX(tblSalaries[[#This Row],[1 hour]:[8 hours]]))</f>
        <v>6</v>
      </c>
      <c r="X583" s="11">
        <f>IF(ISERROR(tblSalaries[[#This Row],[max h]]),1,tblSalaries[[#This Row],[Salary in USD]]/tblSalaries[[#This Row],[max h]]/260)</f>
        <v>25.906410256410258</v>
      </c>
      <c r="Y583" s="11" t="str">
        <f>IF(tblSalaries[[#This Row],[Years of Experience]]="",0,"0")</f>
        <v>0</v>
      </c>
      <c r="Z5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83" s="11">
        <f>IF(tblSalaries[[#This Row],[Salary in USD]]&lt;1000,1,0)</f>
        <v>0</v>
      </c>
      <c r="AB583" s="11">
        <f>IF(AND(tblSalaries[[#This Row],[Salary in USD]]&gt;1000,tblSalaries[[#This Row],[Salary in USD]]&lt;2000),1,0)</f>
        <v>0</v>
      </c>
    </row>
    <row r="584" spans="2:28" ht="15" customHeight="1">
      <c r="B584" t="s">
        <v>2587</v>
      </c>
      <c r="C584" s="1">
        <v>41055.337256944447</v>
      </c>
      <c r="D584" s="4">
        <v>65000</v>
      </c>
      <c r="E584">
        <v>65000</v>
      </c>
      <c r="F584" t="s">
        <v>6</v>
      </c>
      <c r="G584">
        <f>tblSalaries[[#This Row],[clean Salary (in local currency)]]*VLOOKUP(tblSalaries[[#This Row],[Currency]],tblXrate[],2,FALSE)</f>
        <v>65000</v>
      </c>
      <c r="H584" t="s">
        <v>153</v>
      </c>
      <c r="I584" t="s">
        <v>20</v>
      </c>
      <c r="J584" t="s">
        <v>15</v>
      </c>
      <c r="K584" t="str">
        <f>VLOOKUP(tblSalaries[[#This Row],[Where do you work]],tblCountries[[Actual]:[Mapping]],2,FALSE)</f>
        <v>USA</v>
      </c>
      <c r="L584" t="s">
        <v>9</v>
      </c>
      <c r="M584">
        <v>3</v>
      </c>
      <c r="O584" s="10" t="str">
        <f>IF(ISERROR(FIND("1",tblSalaries[[#This Row],[How many hours of a day you work on Excel]])),"",1)</f>
        <v/>
      </c>
      <c r="P584" s="11" t="str">
        <f>IF(ISERROR(FIND("2",tblSalaries[[#This Row],[How many hours of a day you work on Excel]])),"",2)</f>
        <v/>
      </c>
      <c r="Q584" s="10" t="str">
        <f>IF(ISERROR(FIND("3",tblSalaries[[#This Row],[How many hours of a day you work on Excel]])),"",3)</f>
        <v/>
      </c>
      <c r="R584" s="10">
        <f>IF(ISERROR(FIND("4",tblSalaries[[#This Row],[How many hours of a day you work on Excel]])),"",4)</f>
        <v>4</v>
      </c>
      <c r="S584" s="10" t="str">
        <f>IF(ISERROR(FIND("5",tblSalaries[[#This Row],[How many hours of a day you work on Excel]])),"",5)</f>
        <v/>
      </c>
      <c r="T584" s="10">
        <f>IF(ISERROR(FIND("6",tblSalaries[[#This Row],[How many hours of a day you work on Excel]])),"",6)</f>
        <v>6</v>
      </c>
      <c r="U584" s="11" t="str">
        <f>IF(ISERROR(FIND("7",tblSalaries[[#This Row],[How many hours of a day you work on Excel]])),"",7)</f>
        <v/>
      </c>
      <c r="V584" s="11" t="str">
        <f>IF(ISERROR(FIND("8",tblSalaries[[#This Row],[How many hours of a day you work on Excel]])),"",8)</f>
        <v/>
      </c>
      <c r="W584" s="11">
        <f>IF(MAX(tblSalaries[[#This Row],[1 hour]:[8 hours]])=0,#N/A,MAX(tblSalaries[[#This Row],[1 hour]:[8 hours]]))</f>
        <v>6</v>
      </c>
      <c r="X584" s="11">
        <f>IF(ISERROR(tblSalaries[[#This Row],[max h]]),1,tblSalaries[[#This Row],[Salary in USD]]/tblSalaries[[#This Row],[max h]]/260)</f>
        <v>41.666666666666671</v>
      </c>
      <c r="Y584" s="11" t="str">
        <f>IF(tblSalaries[[#This Row],[Years of Experience]]="",0,"0")</f>
        <v>0</v>
      </c>
      <c r="Z5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584" s="11">
        <f>IF(tblSalaries[[#This Row],[Salary in USD]]&lt;1000,1,0)</f>
        <v>0</v>
      </c>
      <c r="AB584" s="11">
        <f>IF(AND(tblSalaries[[#This Row],[Salary in USD]]&gt;1000,tblSalaries[[#This Row],[Salary in USD]]&lt;2000),1,0)</f>
        <v>0</v>
      </c>
    </row>
    <row r="585" spans="2:28" ht="15" customHeight="1">
      <c r="B585" t="s">
        <v>2588</v>
      </c>
      <c r="C585" s="1">
        <v>41055.339386574073</v>
      </c>
      <c r="D585" s="4">
        <v>120000</v>
      </c>
      <c r="E585">
        <v>120000</v>
      </c>
      <c r="F585" t="s">
        <v>6</v>
      </c>
      <c r="G585">
        <f>tblSalaries[[#This Row],[clean Salary (in local currency)]]*VLOOKUP(tblSalaries[[#This Row],[Currency]],tblXrate[],2,FALSE)</f>
        <v>120000</v>
      </c>
      <c r="H585" t="s">
        <v>688</v>
      </c>
      <c r="I585" t="s">
        <v>20</v>
      </c>
      <c r="J585" t="s">
        <v>15</v>
      </c>
      <c r="K585" t="str">
        <f>VLOOKUP(tblSalaries[[#This Row],[Where do you work]],tblCountries[[Actual]:[Mapping]],2,FALSE)</f>
        <v>USA</v>
      </c>
      <c r="L585" t="s">
        <v>13</v>
      </c>
      <c r="M585">
        <v>7</v>
      </c>
      <c r="O585" s="10" t="str">
        <f>IF(ISERROR(FIND("1",tblSalaries[[#This Row],[How many hours of a day you work on Excel]])),"",1)</f>
        <v/>
      </c>
      <c r="P585" s="11" t="str">
        <f>IF(ISERROR(FIND("2",tblSalaries[[#This Row],[How many hours of a day you work on Excel]])),"",2)</f>
        <v/>
      </c>
      <c r="Q585" s="10" t="str">
        <f>IF(ISERROR(FIND("3",tblSalaries[[#This Row],[How many hours of a day you work on Excel]])),"",3)</f>
        <v/>
      </c>
      <c r="R585" s="10" t="str">
        <f>IF(ISERROR(FIND("4",tblSalaries[[#This Row],[How many hours of a day you work on Excel]])),"",4)</f>
        <v/>
      </c>
      <c r="S585" s="10" t="str">
        <f>IF(ISERROR(FIND("5",tblSalaries[[#This Row],[How many hours of a day you work on Excel]])),"",5)</f>
        <v/>
      </c>
      <c r="T585" s="10" t="str">
        <f>IF(ISERROR(FIND("6",tblSalaries[[#This Row],[How many hours of a day you work on Excel]])),"",6)</f>
        <v/>
      </c>
      <c r="U585" s="11" t="str">
        <f>IF(ISERROR(FIND("7",tblSalaries[[#This Row],[How many hours of a day you work on Excel]])),"",7)</f>
        <v/>
      </c>
      <c r="V585" s="11">
        <f>IF(ISERROR(FIND("8",tblSalaries[[#This Row],[How many hours of a day you work on Excel]])),"",8)</f>
        <v>8</v>
      </c>
      <c r="W585" s="11">
        <f>IF(MAX(tblSalaries[[#This Row],[1 hour]:[8 hours]])=0,#N/A,MAX(tblSalaries[[#This Row],[1 hour]:[8 hours]]))</f>
        <v>8</v>
      </c>
      <c r="X585" s="11">
        <f>IF(ISERROR(tblSalaries[[#This Row],[max h]]),1,tblSalaries[[#This Row],[Salary in USD]]/tblSalaries[[#This Row],[max h]]/260)</f>
        <v>57.692307692307693</v>
      </c>
      <c r="Y585" s="11" t="str">
        <f>IF(tblSalaries[[#This Row],[Years of Experience]]="",0,"0")</f>
        <v>0</v>
      </c>
      <c r="Z5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85" s="11">
        <f>IF(tblSalaries[[#This Row],[Salary in USD]]&lt;1000,1,0)</f>
        <v>0</v>
      </c>
      <c r="AB585" s="11">
        <f>IF(AND(tblSalaries[[#This Row],[Salary in USD]]&gt;1000,tblSalaries[[#This Row],[Salary in USD]]&lt;2000),1,0)</f>
        <v>0</v>
      </c>
    </row>
    <row r="586" spans="2:28" ht="15" customHeight="1">
      <c r="B586" t="s">
        <v>2589</v>
      </c>
      <c r="C586" s="1">
        <v>41055.340775462966</v>
      </c>
      <c r="D586" s="4">
        <v>8000</v>
      </c>
      <c r="E586">
        <v>96000</v>
      </c>
      <c r="F586" t="s">
        <v>3910</v>
      </c>
      <c r="G586">
        <f>tblSalaries[[#This Row],[clean Salary (in local currency)]]*VLOOKUP(tblSalaries[[#This Row],[Currency]],tblXrate[],2,FALSE)</f>
        <v>15092.18020692008</v>
      </c>
      <c r="H586" t="s">
        <v>689</v>
      </c>
      <c r="I586" t="s">
        <v>310</v>
      </c>
      <c r="J586" t="s">
        <v>690</v>
      </c>
      <c r="K586" t="str">
        <f>VLOOKUP(tblSalaries[[#This Row],[Where do you work]],tblCountries[[Actual]:[Mapping]],2,FALSE)</f>
        <v>china</v>
      </c>
      <c r="L586" t="s">
        <v>9</v>
      </c>
      <c r="M586">
        <v>10</v>
      </c>
      <c r="O586" s="10" t="str">
        <f>IF(ISERROR(FIND("1",tblSalaries[[#This Row],[How many hours of a day you work on Excel]])),"",1)</f>
        <v/>
      </c>
      <c r="P586" s="11" t="str">
        <f>IF(ISERROR(FIND("2",tblSalaries[[#This Row],[How many hours of a day you work on Excel]])),"",2)</f>
        <v/>
      </c>
      <c r="Q586" s="10" t="str">
        <f>IF(ISERROR(FIND("3",tblSalaries[[#This Row],[How many hours of a day you work on Excel]])),"",3)</f>
        <v/>
      </c>
      <c r="R586" s="10">
        <f>IF(ISERROR(FIND("4",tblSalaries[[#This Row],[How many hours of a day you work on Excel]])),"",4)</f>
        <v>4</v>
      </c>
      <c r="S586" s="10" t="str">
        <f>IF(ISERROR(FIND("5",tblSalaries[[#This Row],[How many hours of a day you work on Excel]])),"",5)</f>
        <v/>
      </c>
      <c r="T586" s="10">
        <f>IF(ISERROR(FIND("6",tblSalaries[[#This Row],[How many hours of a day you work on Excel]])),"",6)</f>
        <v>6</v>
      </c>
      <c r="U586" s="11" t="str">
        <f>IF(ISERROR(FIND("7",tblSalaries[[#This Row],[How many hours of a day you work on Excel]])),"",7)</f>
        <v/>
      </c>
      <c r="V586" s="11" t="str">
        <f>IF(ISERROR(FIND("8",tblSalaries[[#This Row],[How many hours of a day you work on Excel]])),"",8)</f>
        <v/>
      </c>
      <c r="W586" s="11">
        <f>IF(MAX(tblSalaries[[#This Row],[1 hour]:[8 hours]])=0,#N/A,MAX(tblSalaries[[#This Row],[1 hour]:[8 hours]]))</f>
        <v>6</v>
      </c>
      <c r="X586" s="11">
        <f>IF(ISERROR(tblSalaries[[#This Row],[max h]]),1,tblSalaries[[#This Row],[Salary in USD]]/tblSalaries[[#This Row],[max h]]/260)</f>
        <v>9.6744744916154364</v>
      </c>
      <c r="Y586" s="11" t="str">
        <f>IF(tblSalaries[[#This Row],[Years of Experience]]="",0,"0")</f>
        <v>0</v>
      </c>
      <c r="Z5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86" s="11">
        <f>IF(tblSalaries[[#This Row],[Salary in USD]]&lt;1000,1,0)</f>
        <v>0</v>
      </c>
      <c r="AB586" s="11">
        <f>IF(AND(tblSalaries[[#This Row],[Salary in USD]]&gt;1000,tblSalaries[[#This Row],[Salary in USD]]&lt;2000),1,0)</f>
        <v>0</v>
      </c>
    </row>
    <row r="587" spans="2:28" ht="15" customHeight="1">
      <c r="B587" t="s">
        <v>2590</v>
      </c>
      <c r="C587" s="1">
        <v>41055.345752314817</v>
      </c>
      <c r="D587" s="4" t="s">
        <v>691</v>
      </c>
      <c r="E587">
        <v>36000</v>
      </c>
      <c r="F587" t="s">
        <v>6</v>
      </c>
      <c r="G587">
        <f>tblSalaries[[#This Row],[clean Salary (in local currency)]]*VLOOKUP(tblSalaries[[#This Row],[Currency]],tblXrate[],2,FALSE)</f>
        <v>36000</v>
      </c>
      <c r="H587" t="s">
        <v>692</v>
      </c>
      <c r="I587" t="s">
        <v>356</v>
      </c>
      <c r="J587" t="s">
        <v>65</v>
      </c>
      <c r="K587" t="str">
        <f>VLOOKUP(tblSalaries[[#This Row],[Where do you work]],tblCountries[[Actual]:[Mapping]],2,FALSE)</f>
        <v>Russia</v>
      </c>
      <c r="L587" t="s">
        <v>13</v>
      </c>
      <c r="M587">
        <v>10</v>
      </c>
      <c r="O587" s="10" t="str">
        <f>IF(ISERROR(FIND("1",tblSalaries[[#This Row],[How many hours of a day you work on Excel]])),"",1)</f>
        <v/>
      </c>
      <c r="P587" s="11" t="str">
        <f>IF(ISERROR(FIND("2",tblSalaries[[#This Row],[How many hours of a day you work on Excel]])),"",2)</f>
        <v/>
      </c>
      <c r="Q587" s="10" t="str">
        <f>IF(ISERROR(FIND("3",tblSalaries[[#This Row],[How many hours of a day you work on Excel]])),"",3)</f>
        <v/>
      </c>
      <c r="R587" s="10" t="str">
        <f>IF(ISERROR(FIND("4",tblSalaries[[#This Row],[How many hours of a day you work on Excel]])),"",4)</f>
        <v/>
      </c>
      <c r="S587" s="10" t="str">
        <f>IF(ISERROR(FIND("5",tblSalaries[[#This Row],[How many hours of a day you work on Excel]])),"",5)</f>
        <v/>
      </c>
      <c r="T587" s="10" t="str">
        <f>IF(ISERROR(FIND("6",tblSalaries[[#This Row],[How many hours of a day you work on Excel]])),"",6)</f>
        <v/>
      </c>
      <c r="U587" s="11" t="str">
        <f>IF(ISERROR(FIND("7",tblSalaries[[#This Row],[How many hours of a day you work on Excel]])),"",7)</f>
        <v/>
      </c>
      <c r="V587" s="11">
        <f>IF(ISERROR(FIND("8",tblSalaries[[#This Row],[How many hours of a day you work on Excel]])),"",8)</f>
        <v>8</v>
      </c>
      <c r="W587" s="11">
        <f>IF(MAX(tblSalaries[[#This Row],[1 hour]:[8 hours]])=0,#N/A,MAX(tblSalaries[[#This Row],[1 hour]:[8 hours]]))</f>
        <v>8</v>
      </c>
      <c r="X587" s="11">
        <f>IF(ISERROR(tblSalaries[[#This Row],[max h]]),1,tblSalaries[[#This Row],[Salary in USD]]/tblSalaries[[#This Row],[max h]]/260)</f>
        <v>17.307692307692307</v>
      </c>
      <c r="Y587" s="11" t="str">
        <f>IF(tblSalaries[[#This Row],[Years of Experience]]="",0,"0")</f>
        <v>0</v>
      </c>
      <c r="Z5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87" s="11">
        <f>IF(tblSalaries[[#This Row],[Salary in USD]]&lt;1000,1,0)</f>
        <v>0</v>
      </c>
      <c r="AB587" s="11">
        <f>IF(AND(tblSalaries[[#This Row],[Salary in USD]]&gt;1000,tblSalaries[[#This Row],[Salary in USD]]&lt;2000),1,0)</f>
        <v>0</v>
      </c>
    </row>
    <row r="588" spans="2:28" ht="15" customHeight="1">
      <c r="B588" t="s">
        <v>2591</v>
      </c>
      <c r="C588" s="1">
        <v>41055.354166666664</v>
      </c>
      <c r="D588" s="4" t="s">
        <v>281</v>
      </c>
      <c r="E588">
        <v>50000</v>
      </c>
      <c r="F588" t="s">
        <v>22</v>
      </c>
      <c r="G588">
        <f>tblSalaries[[#This Row],[clean Salary (in local currency)]]*VLOOKUP(tblSalaries[[#This Row],[Currency]],tblXrate[],2,FALSE)</f>
        <v>63519.971949580387</v>
      </c>
      <c r="H588" t="s">
        <v>20</v>
      </c>
      <c r="I588" t="s">
        <v>20</v>
      </c>
      <c r="J588" t="s">
        <v>24</v>
      </c>
      <c r="K588" t="str">
        <f>VLOOKUP(tblSalaries[[#This Row],[Where do you work]],tblCountries[[Actual]:[Mapping]],2,FALSE)</f>
        <v>Germany</v>
      </c>
      <c r="L588" t="s">
        <v>18</v>
      </c>
      <c r="M588">
        <v>4</v>
      </c>
      <c r="O588" s="10" t="str">
        <f>IF(ISERROR(FIND("1",tblSalaries[[#This Row],[How many hours of a day you work on Excel]])),"",1)</f>
        <v/>
      </c>
      <c r="P588" s="11">
        <f>IF(ISERROR(FIND("2",tblSalaries[[#This Row],[How many hours of a day you work on Excel]])),"",2)</f>
        <v>2</v>
      </c>
      <c r="Q588" s="10">
        <f>IF(ISERROR(FIND("3",tblSalaries[[#This Row],[How many hours of a day you work on Excel]])),"",3)</f>
        <v>3</v>
      </c>
      <c r="R588" s="10" t="str">
        <f>IF(ISERROR(FIND("4",tblSalaries[[#This Row],[How many hours of a day you work on Excel]])),"",4)</f>
        <v/>
      </c>
      <c r="S588" s="10" t="str">
        <f>IF(ISERROR(FIND("5",tblSalaries[[#This Row],[How many hours of a day you work on Excel]])),"",5)</f>
        <v/>
      </c>
      <c r="T588" s="10" t="str">
        <f>IF(ISERROR(FIND("6",tblSalaries[[#This Row],[How many hours of a day you work on Excel]])),"",6)</f>
        <v/>
      </c>
      <c r="U588" s="11" t="str">
        <f>IF(ISERROR(FIND("7",tblSalaries[[#This Row],[How many hours of a day you work on Excel]])),"",7)</f>
        <v/>
      </c>
      <c r="V588" s="11" t="str">
        <f>IF(ISERROR(FIND("8",tblSalaries[[#This Row],[How many hours of a day you work on Excel]])),"",8)</f>
        <v/>
      </c>
      <c r="W588" s="11">
        <f>IF(MAX(tblSalaries[[#This Row],[1 hour]:[8 hours]])=0,#N/A,MAX(tblSalaries[[#This Row],[1 hour]:[8 hours]]))</f>
        <v>3</v>
      </c>
      <c r="X588" s="11">
        <f>IF(ISERROR(tblSalaries[[#This Row],[max h]]),1,tblSalaries[[#This Row],[Salary in USD]]/tblSalaries[[#This Row],[max h]]/260)</f>
        <v>81.435861473821006</v>
      </c>
      <c r="Y588" s="11" t="str">
        <f>IF(tblSalaries[[#This Row],[Years of Experience]]="",0,"0")</f>
        <v>0</v>
      </c>
      <c r="Z5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588" s="11">
        <f>IF(tblSalaries[[#This Row],[Salary in USD]]&lt;1000,1,0)</f>
        <v>0</v>
      </c>
      <c r="AB588" s="11">
        <f>IF(AND(tblSalaries[[#This Row],[Salary in USD]]&gt;1000,tblSalaries[[#This Row],[Salary in USD]]&lt;2000),1,0)</f>
        <v>0</v>
      </c>
    </row>
    <row r="589" spans="2:28" ht="15" customHeight="1">
      <c r="B589" t="s">
        <v>2592</v>
      </c>
      <c r="C589" s="1">
        <v>41055.363275462965</v>
      </c>
      <c r="D589" s="4">
        <v>108000</v>
      </c>
      <c r="E589">
        <v>108000</v>
      </c>
      <c r="F589" t="s">
        <v>6</v>
      </c>
      <c r="G589">
        <f>tblSalaries[[#This Row],[clean Salary (in local currency)]]*VLOOKUP(tblSalaries[[#This Row],[Currency]],tblXrate[],2,FALSE)</f>
        <v>108000</v>
      </c>
      <c r="H589" t="s">
        <v>693</v>
      </c>
      <c r="I589" t="s">
        <v>356</v>
      </c>
      <c r="J589" t="s">
        <v>15</v>
      </c>
      <c r="K589" t="str">
        <f>VLOOKUP(tblSalaries[[#This Row],[Where do you work]],tblCountries[[Actual]:[Mapping]],2,FALSE)</f>
        <v>USA</v>
      </c>
      <c r="L589" t="s">
        <v>18</v>
      </c>
      <c r="M589">
        <v>7</v>
      </c>
      <c r="O589" s="10" t="str">
        <f>IF(ISERROR(FIND("1",tblSalaries[[#This Row],[How many hours of a day you work on Excel]])),"",1)</f>
        <v/>
      </c>
      <c r="P589" s="11">
        <f>IF(ISERROR(FIND("2",tblSalaries[[#This Row],[How many hours of a day you work on Excel]])),"",2)</f>
        <v>2</v>
      </c>
      <c r="Q589" s="10">
        <f>IF(ISERROR(FIND("3",tblSalaries[[#This Row],[How many hours of a day you work on Excel]])),"",3)</f>
        <v>3</v>
      </c>
      <c r="R589" s="10" t="str">
        <f>IF(ISERROR(FIND("4",tblSalaries[[#This Row],[How many hours of a day you work on Excel]])),"",4)</f>
        <v/>
      </c>
      <c r="S589" s="10" t="str">
        <f>IF(ISERROR(FIND("5",tblSalaries[[#This Row],[How many hours of a day you work on Excel]])),"",5)</f>
        <v/>
      </c>
      <c r="T589" s="10" t="str">
        <f>IF(ISERROR(FIND("6",tblSalaries[[#This Row],[How many hours of a day you work on Excel]])),"",6)</f>
        <v/>
      </c>
      <c r="U589" s="11" t="str">
        <f>IF(ISERROR(FIND("7",tblSalaries[[#This Row],[How many hours of a day you work on Excel]])),"",7)</f>
        <v/>
      </c>
      <c r="V589" s="11" t="str">
        <f>IF(ISERROR(FIND("8",tblSalaries[[#This Row],[How many hours of a day you work on Excel]])),"",8)</f>
        <v/>
      </c>
      <c r="W589" s="11">
        <f>IF(MAX(tblSalaries[[#This Row],[1 hour]:[8 hours]])=0,#N/A,MAX(tblSalaries[[#This Row],[1 hour]:[8 hours]]))</f>
        <v>3</v>
      </c>
      <c r="X589" s="11">
        <f>IF(ISERROR(tblSalaries[[#This Row],[max h]]),1,tblSalaries[[#This Row],[Salary in USD]]/tblSalaries[[#This Row],[max h]]/260)</f>
        <v>138.46153846153845</v>
      </c>
      <c r="Y589" s="11" t="str">
        <f>IF(tblSalaries[[#This Row],[Years of Experience]]="",0,"0")</f>
        <v>0</v>
      </c>
      <c r="Z5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89" s="11">
        <f>IF(tblSalaries[[#This Row],[Salary in USD]]&lt;1000,1,0)</f>
        <v>0</v>
      </c>
      <c r="AB589" s="11">
        <f>IF(AND(tblSalaries[[#This Row],[Salary in USD]]&gt;1000,tblSalaries[[#This Row],[Salary in USD]]&lt;2000),1,0)</f>
        <v>0</v>
      </c>
    </row>
    <row r="590" spans="2:28" ht="15" customHeight="1">
      <c r="B590" t="s">
        <v>2593</v>
      </c>
      <c r="C590" s="1">
        <v>41055.364976851852</v>
      </c>
      <c r="D590" s="4">
        <v>75000</v>
      </c>
      <c r="E590">
        <v>75000</v>
      </c>
      <c r="F590" t="s">
        <v>6</v>
      </c>
      <c r="G590">
        <f>tblSalaries[[#This Row],[clean Salary (in local currency)]]*VLOOKUP(tblSalaries[[#This Row],[Currency]],tblXrate[],2,FALSE)</f>
        <v>75000</v>
      </c>
      <c r="H590" t="s">
        <v>14</v>
      </c>
      <c r="I590" t="s">
        <v>20</v>
      </c>
      <c r="J590" t="s">
        <v>15</v>
      </c>
      <c r="K590" t="str">
        <f>VLOOKUP(tblSalaries[[#This Row],[Where do you work]],tblCountries[[Actual]:[Mapping]],2,FALSE)</f>
        <v>USA</v>
      </c>
      <c r="L590" t="s">
        <v>9</v>
      </c>
      <c r="M590">
        <v>5</v>
      </c>
      <c r="O590" s="10" t="str">
        <f>IF(ISERROR(FIND("1",tblSalaries[[#This Row],[How many hours of a day you work on Excel]])),"",1)</f>
        <v/>
      </c>
      <c r="P590" s="11" t="str">
        <f>IF(ISERROR(FIND("2",tblSalaries[[#This Row],[How many hours of a day you work on Excel]])),"",2)</f>
        <v/>
      </c>
      <c r="Q590" s="10" t="str">
        <f>IF(ISERROR(FIND("3",tblSalaries[[#This Row],[How many hours of a day you work on Excel]])),"",3)</f>
        <v/>
      </c>
      <c r="R590" s="10">
        <f>IF(ISERROR(FIND("4",tblSalaries[[#This Row],[How many hours of a day you work on Excel]])),"",4)</f>
        <v>4</v>
      </c>
      <c r="S590" s="10" t="str">
        <f>IF(ISERROR(FIND("5",tblSalaries[[#This Row],[How many hours of a day you work on Excel]])),"",5)</f>
        <v/>
      </c>
      <c r="T590" s="10">
        <f>IF(ISERROR(FIND("6",tblSalaries[[#This Row],[How many hours of a day you work on Excel]])),"",6)</f>
        <v>6</v>
      </c>
      <c r="U590" s="11" t="str">
        <f>IF(ISERROR(FIND("7",tblSalaries[[#This Row],[How many hours of a day you work on Excel]])),"",7)</f>
        <v/>
      </c>
      <c r="V590" s="11" t="str">
        <f>IF(ISERROR(FIND("8",tblSalaries[[#This Row],[How many hours of a day you work on Excel]])),"",8)</f>
        <v/>
      </c>
      <c r="W590" s="11">
        <f>IF(MAX(tblSalaries[[#This Row],[1 hour]:[8 hours]])=0,#N/A,MAX(tblSalaries[[#This Row],[1 hour]:[8 hours]]))</f>
        <v>6</v>
      </c>
      <c r="X590" s="11">
        <f>IF(ISERROR(tblSalaries[[#This Row],[max h]]),1,tblSalaries[[#This Row],[Salary in USD]]/tblSalaries[[#This Row],[max h]]/260)</f>
        <v>48.07692307692308</v>
      </c>
      <c r="Y590" s="11" t="str">
        <f>IF(tblSalaries[[#This Row],[Years of Experience]]="",0,"0")</f>
        <v>0</v>
      </c>
      <c r="Z5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590" s="11">
        <f>IF(tblSalaries[[#This Row],[Salary in USD]]&lt;1000,1,0)</f>
        <v>0</v>
      </c>
      <c r="AB590" s="11">
        <f>IF(AND(tblSalaries[[#This Row],[Salary in USD]]&gt;1000,tblSalaries[[#This Row],[Salary in USD]]&lt;2000),1,0)</f>
        <v>0</v>
      </c>
    </row>
    <row r="591" spans="2:28" ht="15" customHeight="1">
      <c r="B591" t="s">
        <v>2594</v>
      </c>
      <c r="C591" s="1">
        <v>41055.368796296294</v>
      </c>
      <c r="D591" s="4" t="s">
        <v>694</v>
      </c>
      <c r="E591">
        <v>400000</v>
      </c>
      <c r="F591" t="s">
        <v>40</v>
      </c>
      <c r="G591">
        <f>tblSalaries[[#This Row],[clean Salary (in local currency)]]*VLOOKUP(tblSalaries[[#This Row],[Currency]],tblXrate[],2,FALSE)</f>
        <v>7123.1666749770275</v>
      </c>
      <c r="H591" t="s">
        <v>695</v>
      </c>
      <c r="I591" t="s">
        <v>52</v>
      </c>
      <c r="J591" t="s">
        <v>8</v>
      </c>
      <c r="K591" t="str">
        <f>VLOOKUP(tblSalaries[[#This Row],[Where do you work]],tblCountries[[Actual]:[Mapping]],2,FALSE)</f>
        <v>India</v>
      </c>
      <c r="L591" t="s">
        <v>25</v>
      </c>
      <c r="M591">
        <v>3</v>
      </c>
      <c r="O591" s="10">
        <f>IF(ISERROR(FIND("1",tblSalaries[[#This Row],[How many hours of a day you work on Excel]])),"",1)</f>
        <v>1</v>
      </c>
      <c r="P591" s="11">
        <f>IF(ISERROR(FIND("2",tblSalaries[[#This Row],[How many hours of a day you work on Excel]])),"",2)</f>
        <v>2</v>
      </c>
      <c r="Q591" s="10" t="str">
        <f>IF(ISERROR(FIND("3",tblSalaries[[#This Row],[How many hours of a day you work on Excel]])),"",3)</f>
        <v/>
      </c>
      <c r="R591" s="10" t="str">
        <f>IF(ISERROR(FIND("4",tblSalaries[[#This Row],[How many hours of a day you work on Excel]])),"",4)</f>
        <v/>
      </c>
      <c r="S591" s="10" t="str">
        <f>IF(ISERROR(FIND("5",tblSalaries[[#This Row],[How many hours of a day you work on Excel]])),"",5)</f>
        <v/>
      </c>
      <c r="T591" s="10" t="str">
        <f>IF(ISERROR(FIND("6",tblSalaries[[#This Row],[How many hours of a day you work on Excel]])),"",6)</f>
        <v/>
      </c>
      <c r="U591" s="11" t="str">
        <f>IF(ISERROR(FIND("7",tblSalaries[[#This Row],[How many hours of a day you work on Excel]])),"",7)</f>
        <v/>
      </c>
      <c r="V591" s="11" t="str">
        <f>IF(ISERROR(FIND("8",tblSalaries[[#This Row],[How many hours of a day you work on Excel]])),"",8)</f>
        <v/>
      </c>
      <c r="W591" s="11">
        <f>IF(MAX(tblSalaries[[#This Row],[1 hour]:[8 hours]])=0,#N/A,MAX(tblSalaries[[#This Row],[1 hour]:[8 hours]]))</f>
        <v>2</v>
      </c>
      <c r="X591" s="11">
        <f>IF(ISERROR(tblSalaries[[#This Row],[max h]]),1,tblSalaries[[#This Row],[Salary in USD]]/tblSalaries[[#This Row],[max h]]/260)</f>
        <v>13.698397451878899</v>
      </c>
      <c r="Y591" s="11" t="str">
        <f>IF(tblSalaries[[#This Row],[Years of Experience]]="",0,"0")</f>
        <v>0</v>
      </c>
      <c r="Z5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591" s="11">
        <f>IF(tblSalaries[[#This Row],[Salary in USD]]&lt;1000,1,0)</f>
        <v>0</v>
      </c>
      <c r="AB591" s="11">
        <f>IF(AND(tblSalaries[[#This Row],[Salary in USD]]&gt;1000,tblSalaries[[#This Row],[Salary in USD]]&lt;2000),1,0)</f>
        <v>0</v>
      </c>
    </row>
    <row r="592" spans="2:28" ht="15" customHeight="1">
      <c r="B592" t="s">
        <v>2595</v>
      </c>
      <c r="C592" s="1">
        <v>41055.369444444441</v>
      </c>
      <c r="D592" s="4">
        <v>50000</v>
      </c>
      <c r="E592">
        <v>50000</v>
      </c>
      <c r="F592" t="s">
        <v>6</v>
      </c>
      <c r="G592">
        <f>tblSalaries[[#This Row],[clean Salary (in local currency)]]*VLOOKUP(tblSalaries[[#This Row],[Currency]],tblXrate[],2,FALSE)</f>
        <v>50000</v>
      </c>
      <c r="H592" t="s">
        <v>696</v>
      </c>
      <c r="I592" t="s">
        <v>52</v>
      </c>
      <c r="J592" t="s">
        <v>8</v>
      </c>
      <c r="K592" t="str">
        <f>VLOOKUP(tblSalaries[[#This Row],[Where do you work]],tblCountries[[Actual]:[Mapping]],2,FALSE)</f>
        <v>India</v>
      </c>
      <c r="L592" t="s">
        <v>25</v>
      </c>
      <c r="M592">
        <v>25</v>
      </c>
      <c r="O592" s="10">
        <f>IF(ISERROR(FIND("1",tblSalaries[[#This Row],[How many hours of a day you work on Excel]])),"",1)</f>
        <v>1</v>
      </c>
      <c r="P592" s="11">
        <f>IF(ISERROR(FIND("2",tblSalaries[[#This Row],[How many hours of a day you work on Excel]])),"",2)</f>
        <v>2</v>
      </c>
      <c r="Q592" s="10" t="str">
        <f>IF(ISERROR(FIND("3",tblSalaries[[#This Row],[How many hours of a day you work on Excel]])),"",3)</f>
        <v/>
      </c>
      <c r="R592" s="10" t="str">
        <f>IF(ISERROR(FIND("4",tblSalaries[[#This Row],[How many hours of a day you work on Excel]])),"",4)</f>
        <v/>
      </c>
      <c r="S592" s="10" t="str">
        <f>IF(ISERROR(FIND("5",tblSalaries[[#This Row],[How many hours of a day you work on Excel]])),"",5)</f>
        <v/>
      </c>
      <c r="T592" s="10" t="str">
        <f>IF(ISERROR(FIND("6",tblSalaries[[#This Row],[How many hours of a day you work on Excel]])),"",6)</f>
        <v/>
      </c>
      <c r="U592" s="11" t="str">
        <f>IF(ISERROR(FIND("7",tblSalaries[[#This Row],[How many hours of a day you work on Excel]])),"",7)</f>
        <v/>
      </c>
      <c r="V592" s="11" t="str">
        <f>IF(ISERROR(FIND("8",tblSalaries[[#This Row],[How many hours of a day you work on Excel]])),"",8)</f>
        <v/>
      </c>
      <c r="W592" s="11">
        <f>IF(MAX(tblSalaries[[#This Row],[1 hour]:[8 hours]])=0,#N/A,MAX(tblSalaries[[#This Row],[1 hour]:[8 hours]]))</f>
        <v>2</v>
      </c>
      <c r="X592" s="11">
        <f>IF(ISERROR(tblSalaries[[#This Row],[max h]]),1,tblSalaries[[#This Row],[Salary in USD]]/tblSalaries[[#This Row],[max h]]/260)</f>
        <v>96.15384615384616</v>
      </c>
      <c r="Y592" s="11" t="str">
        <f>IF(tblSalaries[[#This Row],[Years of Experience]]="",0,"0")</f>
        <v>0</v>
      </c>
      <c r="Z5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92" s="11">
        <f>IF(tblSalaries[[#This Row],[Salary in USD]]&lt;1000,1,0)</f>
        <v>0</v>
      </c>
      <c r="AB592" s="11">
        <f>IF(AND(tblSalaries[[#This Row],[Salary in USD]]&gt;1000,tblSalaries[[#This Row],[Salary in USD]]&lt;2000),1,0)</f>
        <v>0</v>
      </c>
    </row>
    <row r="593" spans="2:28" ht="15" customHeight="1">
      <c r="B593" t="s">
        <v>2596</v>
      </c>
      <c r="C593" s="1">
        <v>41055.371666666666</v>
      </c>
      <c r="D593" s="4">
        <v>45000</v>
      </c>
      <c r="E593">
        <v>45000</v>
      </c>
      <c r="F593" t="s">
        <v>6</v>
      </c>
      <c r="G593">
        <f>tblSalaries[[#This Row],[clean Salary (in local currency)]]*VLOOKUP(tblSalaries[[#This Row],[Currency]],tblXrate[],2,FALSE)</f>
        <v>45000</v>
      </c>
      <c r="H593" t="s">
        <v>697</v>
      </c>
      <c r="I593" t="s">
        <v>20</v>
      </c>
      <c r="J593" t="s">
        <v>15</v>
      </c>
      <c r="K593" t="str">
        <f>VLOOKUP(tblSalaries[[#This Row],[Where do you work]],tblCountries[[Actual]:[Mapping]],2,FALSE)</f>
        <v>USA</v>
      </c>
      <c r="L593" t="s">
        <v>9</v>
      </c>
      <c r="M593">
        <v>15</v>
      </c>
      <c r="O593" s="10" t="str">
        <f>IF(ISERROR(FIND("1",tblSalaries[[#This Row],[How many hours of a day you work on Excel]])),"",1)</f>
        <v/>
      </c>
      <c r="P593" s="11" t="str">
        <f>IF(ISERROR(FIND("2",tblSalaries[[#This Row],[How many hours of a day you work on Excel]])),"",2)</f>
        <v/>
      </c>
      <c r="Q593" s="10" t="str">
        <f>IF(ISERROR(FIND("3",tblSalaries[[#This Row],[How many hours of a day you work on Excel]])),"",3)</f>
        <v/>
      </c>
      <c r="R593" s="10">
        <f>IF(ISERROR(FIND("4",tblSalaries[[#This Row],[How many hours of a day you work on Excel]])),"",4)</f>
        <v>4</v>
      </c>
      <c r="S593" s="10" t="str">
        <f>IF(ISERROR(FIND("5",tblSalaries[[#This Row],[How many hours of a day you work on Excel]])),"",5)</f>
        <v/>
      </c>
      <c r="T593" s="10">
        <f>IF(ISERROR(FIND("6",tblSalaries[[#This Row],[How many hours of a day you work on Excel]])),"",6)</f>
        <v>6</v>
      </c>
      <c r="U593" s="11" t="str">
        <f>IF(ISERROR(FIND("7",tblSalaries[[#This Row],[How many hours of a day you work on Excel]])),"",7)</f>
        <v/>
      </c>
      <c r="V593" s="11" t="str">
        <f>IF(ISERROR(FIND("8",tblSalaries[[#This Row],[How many hours of a day you work on Excel]])),"",8)</f>
        <v/>
      </c>
      <c r="W593" s="11">
        <f>IF(MAX(tblSalaries[[#This Row],[1 hour]:[8 hours]])=0,#N/A,MAX(tblSalaries[[#This Row],[1 hour]:[8 hours]]))</f>
        <v>6</v>
      </c>
      <c r="X593" s="11">
        <f>IF(ISERROR(tblSalaries[[#This Row],[max h]]),1,tblSalaries[[#This Row],[Salary in USD]]/tblSalaries[[#This Row],[max h]]/260)</f>
        <v>28.846153846153847</v>
      </c>
      <c r="Y593" s="11" t="str">
        <f>IF(tblSalaries[[#This Row],[Years of Experience]]="",0,"0")</f>
        <v>0</v>
      </c>
      <c r="Z5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93" s="11">
        <f>IF(tblSalaries[[#This Row],[Salary in USD]]&lt;1000,1,0)</f>
        <v>0</v>
      </c>
      <c r="AB593" s="11">
        <f>IF(AND(tblSalaries[[#This Row],[Salary in USD]]&gt;1000,tblSalaries[[#This Row],[Salary in USD]]&lt;2000),1,0)</f>
        <v>0</v>
      </c>
    </row>
    <row r="594" spans="2:28" ht="15" customHeight="1">
      <c r="B594" t="s">
        <v>2597</v>
      </c>
      <c r="C594" s="1">
        <v>41055.371724537035</v>
      </c>
      <c r="D594" s="4">
        <v>45000</v>
      </c>
      <c r="E594">
        <v>45000</v>
      </c>
      <c r="F594" t="s">
        <v>6</v>
      </c>
      <c r="G594">
        <f>tblSalaries[[#This Row],[clean Salary (in local currency)]]*VLOOKUP(tblSalaries[[#This Row],[Currency]],tblXrate[],2,FALSE)</f>
        <v>45000</v>
      </c>
      <c r="H594" t="s">
        <v>698</v>
      </c>
      <c r="I594" t="s">
        <v>310</v>
      </c>
      <c r="J594" t="s">
        <v>15</v>
      </c>
      <c r="K594" t="str">
        <f>VLOOKUP(tblSalaries[[#This Row],[Where do you work]],tblCountries[[Actual]:[Mapping]],2,FALSE)</f>
        <v>USA</v>
      </c>
      <c r="L594" t="s">
        <v>9</v>
      </c>
      <c r="M594">
        <v>7</v>
      </c>
      <c r="O594" s="10" t="str">
        <f>IF(ISERROR(FIND("1",tblSalaries[[#This Row],[How many hours of a day you work on Excel]])),"",1)</f>
        <v/>
      </c>
      <c r="P594" s="11" t="str">
        <f>IF(ISERROR(FIND("2",tblSalaries[[#This Row],[How many hours of a day you work on Excel]])),"",2)</f>
        <v/>
      </c>
      <c r="Q594" s="10" t="str">
        <f>IF(ISERROR(FIND("3",tblSalaries[[#This Row],[How many hours of a day you work on Excel]])),"",3)</f>
        <v/>
      </c>
      <c r="R594" s="10">
        <f>IF(ISERROR(FIND("4",tblSalaries[[#This Row],[How many hours of a day you work on Excel]])),"",4)</f>
        <v>4</v>
      </c>
      <c r="S594" s="10" t="str">
        <f>IF(ISERROR(FIND("5",tblSalaries[[#This Row],[How many hours of a day you work on Excel]])),"",5)</f>
        <v/>
      </c>
      <c r="T594" s="10">
        <f>IF(ISERROR(FIND("6",tblSalaries[[#This Row],[How many hours of a day you work on Excel]])),"",6)</f>
        <v>6</v>
      </c>
      <c r="U594" s="11" t="str">
        <f>IF(ISERROR(FIND("7",tblSalaries[[#This Row],[How many hours of a day you work on Excel]])),"",7)</f>
        <v/>
      </c>
      <c r="V594" s="11" t="str">
        <f>IF(ISERROR(FIND("8",tblSalaries[[#This Row],[How many hours of a day you work on Excel]])),"",8)</f>
        <v/>
      </c>
      <c r="W594" s="11">
        <f>IF(MAX(tblSalaries[[#This Row],[1 hour]:[8 hours]])=0,#N/A,MAX(tblSalaries[[#This Row],[1 hour]:[8 hours]]))</f>
        <v>6</v>
      </c>
      <c r="X594" s="11">
        <f>IF(ISERROR(tblSalaries[[#This Row],[max h]]),1,tblSalaries[[#This Row],[Salary in USD]]/tblSalaries[[#This Row],[max h]]/260)</f>
        <v>28.846153846153847</v>
      </c>
      <c r="Y594" s="11" t="str">
        <f>IF(tblSalaries[[#This Row],[Years of Experience]]="",0,"0")</f>
        <v>0</v>
      </c>
      <c r="Z5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94" s="11">
        <f>IF(tblSalaries[[#This Row],[Salary in USD]]&lt;1000,1,0)</f>
        <v>0</v>
      </c>
      <c r="AB594" s="11">
        <f>IF(AND(tblSalaries[[#This Row],[Salary in USD]]&gt;1000,tblSalaries[[#This Row],[Salary in USD]]&lt;2000),1,0)</f>
        <v>0</v>
      </c>
    </row>
    <row r="595" spans="2:28" ht="15" customHeight="1">
      <c r="B595" t="s">
        <v>2598</v>
      </c>
      <c r="C595" s="1">
        <v>41055.372372685182</v>
      </c>
      <c r="D595" s="4" t="s">
        <v>699</v>
      </c>
      <c r="E595">
        <v>90000</v>
      </c>
      <c r="F595" t="s">
        <v>6</v>
      </c>
      <c r="G595">
        <f>tblSalaries[[#This Row],[clean Salary (in local currency)]]*VLOOKUP(tblSalaries[[#This Row],[Currency]],tblXrate[],2,FALSE)</f>
        <v>90000</v>
      </c>
      <c r="H595" t="s">
        <v>700</v>
      </c>
      <c r="I595" t="s">
        <v>52</v>
      </c>
      <c r="J595" t="s">
        <v>15</v>
      </c>
      <c r="K595" t="str">
        <f>VLOOKUP(tblSalaries[[#This Row],[Where do you work]],tblCountries[[Actual]:[Mapping]],2,FALSE)</f>
        <v>USA</v>
      </c>
      <c r="L595" t="s">
        <v>18</v>
      </c>
      <c r="M595">
        <v>20</v>
      </c>
      <c r="O595" s="10" t="str">
        <f>IF(ISERROR(FIND("1",tblSalaries[[#This Row],[How many hours of a day you work on Excel]])),"",1)</f>
        <v/>
      </c>
      <c r="P595" s="11">
        <f>IF(ISERROR(FIND("2",tblSalaries[[#This Row],[How many hours of a day you work on Excel]])),"",2)</f>
        <v>2</v>
      </c>
      <c r="Q595" s="10">
        <f>IF(ISERROR(FIND("3",tblSalaries[[#This Row],[How many hours of a day you work on Excel]])),"",3)</f>
        <v>3</v>
      </c>
      <c r="R595" s="10" t="str">
        <f>IF(ISERROR(FIND("4",tblSalaries[[#This Row],[How many hours of a day you work on Excel]])),"",4)</f>
        <v/>
      </c>
      <c r="S595" s="10" t="str">
        <f>IF(ISERROR(FIND("5",tblSalaries[[#This Row],[How many hours of a day you work on Excel]])),"",5)</f>
        <v/>
      </c>
      <c r="T595" s="10" t="str">
        <f>IF(ISERROR(FIND("6",tblSalaries[[#This Row],[How many hours of a day you work on Excel]])),"",6)</f>
        <v/>
      </c>
      <c r="U595" s="11" t="str">
        <f>IF(ISERROR(FIND("7",tblSalaries[[#This Row],[How many hours of a day you work on Excel]])),"",7)</f>
        <v/>
      </c>
      <c r="V595" s="11" t="str">
        <f>IF(ISERROR(FIND("8",tblSalaries[[#This Row],[How many hours of a day you work on Excel]])),"",8)</f>
        <v/>
      </c>
      <c r="W595" s="11">
        <f>IF(MAX(tblSalaries[[#This Row],[1 hour]:[8 hours]])=0,#N/A,MAX(tblSalaries[[#This Row],[1 hour]:[8 hours]]))</f>
        <v>3</v>
      </c>
      <c r="X595" s="11">
        <f>IF(ISERROR(tblSalaries[[#This Row],[max h]]),1,tblSalaries[[#This Row],[Salary in USD]]/tblSalaries[[#This Row],[max h]]/260)</f>
        <v>115.38461538461539</v>
      </c>
      <c r="Y595" s="11" t="str">
        <f>IF(tblSalaries[[#This Row],[Years of Experience]]="",0,"0")</f>
        <v>0</v>
      </c>
      <c r="Z5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95" s="11">
        <f>IF(tblSalaries[[#This Row],[Salary in USD]]&lt;1000,1,0)</f>
        <v>0</v>
      </c>
      <c r="AB595" s="11">
        <f>IF(AND(tblSalaries[[#This Row],[Salary in USD]]&gt;1000,tblSalaries[[#This Row],[Salary in USD]]&lt;2000),1,0)</f>
        <v>0</v>
      </c>
    </row>
    <row r="596" spans="2:28" ht="15" customHeight="1">
      <c r="B596" t="s">
        <v>2599</v>
      </c>
      <c r="C596" s="1">
        <v>41055.374247685184</v>
      </c>
      <c r="D596" s="4" t="s">
        <v>701</v>
      </c>
      <c r="E596">
        <v>240000</v>
      </c>
      <c r="F596" t="s">
        <v>40</v>
      </c>
      <c r="G596">
        <f>tblSalaries[[#This Row],[clean Salary (in local currency)]]*VLOOKUP(tblSalaries[[#This Row],[Currency]],tblXrate[],2,FALSE)</f>
        <v>4273.9000049862161</v>
      </c>
      <c r="H596" t="s">
        <v>702</v>
      </c>
      <c r="I596" t="s">
        <v>20</v>
      </c>
      <c r="J596" t="s">
        <v>8</v>
      </c>
      <c r="K596" t="str">
        <f>VLOOKUP(tblSalaries[[#This Row],[Where do you work]],tblCountries[[Actual]:[Mapping]],2,FALSE)</f>
        <v>India</v>
      </c>
      <c r="L596" t="s">
        <v>18</v>
      </c>
      <c r="M596">
        <v>5</v>
      </c>
      <c r="O596" s="10" t="str">
        <f>IF(ISERROR(FIND("1",tblSalaries[[#This Row],[How many hours of a day you work on Excel]])),"",1)</f>
        <v/>
      </c>
      <c r="P596" s="11">
        <f>IF(ISERROR(FIND("2",tblSalaries[[#This Row],[How many hours of a day you work on Excel]])),"",2)</f>
        <v>2</v>
      </c>
      <c r="Q596" s="10">
        <f>IF(ISERROR(FIND("3",tblSalaries[[#This Row],[How many hours of a day you work on Excel]])),"",3)</f>
        <v>3</v>
      </c>
      <c r="R596" s="10" t="str">
        <f>IF(ISERROR(FIND("4",tblSalaries[[#This Row],[How many hours of a day you work on Excel]])),"",4)</f>
        <v/>
      </c>
      <c r="S596" s="10" t="str">
        <f>IF(ISERROR(FIND("5",tblSalaries[[#This Row],[How many hours of a day you work on Excel]])),"",5)</f>
        <v/>
      </c>
      <c r="T596" s="10" t="str">
        <f>IF(ISERROR(FIND("6",tblSalaries[[#This Row],[How many hours of a day you work on Excel]])),"",6)</f>
        <v/>
      </c>
      <c r="U596" s="11" t="str">
        <f>IF(ISERROR(FIND("7",tblSalaries[[#This Row],[How many hours of a day you work on Excel]])),"",7)</f>
        <v/>
      </c>
      <c r="V596" s="11" t="str">
        <f>IF(ISERROR(FIND("8",tblSalaries[[#This Row],[How many hours of a day you work on Excel]])),"",8)</f>
        <v/>
      </c>
      <c r="W596" s="11">
        <f>IF(MAX(tblSalaries[[#This Row],[1 hour]:[8 hours]])=0,#N/A,MAX(tblSalaries[[#This Row],[1 hour]:[8 hours]]))</f>
        <v>3</v>
      </c>
      <c r="X596" s="11">
        <f>IF(ISERROR(tblSalaries[[#This Row],[max h]]),1,tblSalaries[[#This Row],[Salary in USD]]/tblSalaries[[#This Row],[max h]]/260)</f>
        <v>5.4793589807515595</v>
      </c>
      <c r="Y596" s="11" t="str">
        <f>IF(tblSalaries[[#This Row],[Years of Experience]]="",0,"0")</f>
        <v>0</v>
      </c>
      <c r="Z5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596" s="11">
        <f>IF(tblSalaries[[#This Row],[Salary in USD]]&lt;1000,1,0)</f>
        <v>0</v>
      </c>
      <c r="AB596" s="11">
        <f>IF(AND(tblSalaries[[#This Row],[Salary in USD]]&gt;1000,tblSalaries[[#This Row],[Salary in USD]]&lt;2000),1,0)</f>
        <v>0</v>
      </c>
    </row>
    <row r="597" spans="2:28" ht="15" customHeight="1">
      <c r="B597" t="s">
        <v>2600</v>
      </c>
      <c r="C597" s="1">
        <v>41055.394814814812</v>
      </c>
      <c r="D597" s="4">
        <v>50000</v>
      </c>
      <c r="E597">
        <v>50000</v>
      </c>
      <c r="F597" t="s">
        <v>6</v>
      </c>
      <c r="G597">
        <f>tblSalaries[[#This Row],[clean Salary (in local currency)]]*VLOOKUP(tblSalaries[[#This Row],[Currency]],tblXrate[],2,FALSE)</f>
        <v>50000</v>
      </c>
      <c r="H597" t="s">
        <v>703</v>
      </c>
      <c r="I597" t="s">
        <v>52</v>
      </c>
      <c r="J597" t="s">
        <v>8</v>
      </c>
      <c r="K597" t="str">
        <f>VLOOKUP(tblSalaries[[#This Row],[Where do you work]],tblCountries[[Actual]:[Mapping]],2,FALSE)</f>
        <v>India</v>
      </c>
      <c r="L597" t="s">
        <v>25</v>
      </c>
      <c r="M597">
        <v>10</v>
      </c>
      <c r="O597" s="10">
        <f>IF(ISERROR(FIND("1",tblSalaries[[#This Row],[How many hours of a day you work on Excel]])),"",1)</f>
        <v>1</v>
      </c>
      <c r="P597" s="11">
        <f>IF(ISERROR(FIND("2",tblSalaries[[#This Row],[How many hours of a day you work on Excel]])),"",2)</f>
        <v>2</v>
      </c>
      <c r="Q597" s="10" t="str">
        <f>IF(ISERROR(FIND("3",tblSalaries[[#This Row],[How many hours of a day you work on Excel]])),"",3)</f>
        <v/>
      </c>
      <c r="R597" s="10" t="str">
        <f>IF(ISERROR(FIND("4",tblSalaries[[#This Row],[How many hours of a day you work on Excel]])),"",4)</f>
        <v/>
      </c>
      <c r="S597" s="10" t="str">
        <f>IF(ISERROR(FIND("5",tblSalaries[[#This Row],[How many hours of a day you work on Excel]])),"",5)</f>
        <v/>
      </c>
      <c r="T597" s="10" t="str">
        <f>IF(ISERROR(FIND("6",tblSalaries[[#This Row],[How many hours of a day you work on Excel]])),"",6)</f>
        <v/>
      </c>
      <c r="U597" s="11" t="str">
        <f>IF(ISERROR(FIND("7",tblSalaries[[#This Row],[How many hours of a day you work on Excel]])),"",7)</f>
        <v/>
      </c>
      <c r="V597" s="11" t="str">
        <f>IF(ISERROR(FIND("8",tblSalaries[[#This Row],[How many hours of a day you work on Excel]])),"",8)</f>
        <v/>
      </c>
      <c r="W597" s="11">
        <f>IF(MAX(tblSalaries[[#This Row],[1 hour]:[8 hours]])=0,#N/A,MAX(tblSalaries[[#This Row],[1 hour]:[8 hours]]))</f>
        <v>2</v>
      </c>
      <c r="X597" s="11">
        <f>IF(ISERROR(tblSalaries[[#This Row],[max h]]),1,tblSalaries[[#This Row],[Salary in USD]]/tblSalaries[[#This Row],[max h]]/260)</f>
        <v>96.15384615384616</v>
      </c>
      <c r="Y597" s="11" t="str">
        <f>IF(tblSalaries[[#This Row],[Years of Experience]]="",0,"0")</f>
        <v>0</v>
      </c>
      <c r="Z5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597" s="11">
        <f>IF(tblSalaries[[#This Row],[Salary in USD]]&lt;1000,1,0)</f>
        <v>0</v>
      </c>
      <c r="AB597" s="11">
        <f>IF(AND(tblSalaries[[#This Row],[Salary in USD]]&gt;1000,tblSalaries[[#This Row],[Salary in USD]]&lt;2000),1,0)</f>
        <v>0</v>
      </c>
    </row>
    <row r="598" spans="2:28" ht="15" customHeight="1">
      <c r="B598" t="s">
        <v>2601</v>
      </c>
      <c r="C598" s="1">
        <v>41055.39502314815</v>
      </c>
      <c r="D598" s="4">
        <v>65000</v>
      </c>
      <c r="E598">
        <v>65000</v>
      </c>
      <c r="F598" t="s">
        <v>6</v>
      </c>
      <c r="G598">
        <f>tblSalaries[[#This Row],[clean Salary (in local currency)]]*VLOOKUP(tblSalaries[[#This Row],[Currency]],tblXrate[],2,FALSE)</f>
        <v>65000</v>
      </c>
      <c r="H598" t="s">
        <v>704</v>
      </c>
      <c r="I598" t="s">
        <v>20</v>
      </c>
      <c r="J598" t="s">
        <v>15</v>
      </c>
      <c r="K598" t="str">
        <f>VLOOKUP(tblSalaries[[#This Row],[Where do you work]],tblCountries[[Actual]:[Mapping]],2,FALSE)</f>
        <v>USA</v>
      </c>
      <c r="L598" t="s">
        <v>18</v>
      </c>
      <c r="M598">
        <v>17</v>
      </c>
      <c r="O598" s="10" t="str">
        <f>IF(ISERROR(FIND("1",tblSalaries[[#This Row],[How many hours of a day you work on Excel]])),"",1)</f>
        <v/>
      </c>
      <c r="P598" s="11">
        <f>IF(ISERROR(FIND("2",tblSalaries[[#This Row],[How many hours of a day you work on Excel]])),"",2)</f>
        <v>2</v>
      </c>
      <c r="Q598" s="10">
        <f>IF(ISERROR(FIND("3",tblSalaries[[#This Row],[How many hours of a day you work on Excel]])),"",3)</f>
        <v>3</v>
      </c>
      <c r="R598" s="10" t="str">
        <f>IF(ISERROR(FIND("4",tblSalaries[[#This Row],[How many hours of a day you work on Excel]])),"",4)</f>
        <v/>
      </c>
      <c r="S598" s="10" t="str">
        <f>IF(ISERROR(FIND("5",tblSalaries[[#This Row],[How many hours of a day you work on Excel]])),"",5)</f>
        <v/>
      </c>
      <c r="T598" s="10" t="str">
        <f>IF(ISERROR(FIND("6",tblSalaries[[#This Row],[How many hours of a day you work on Excel]])),"",6)</f>
        <v/>
      </c>
      <c r="U598" s="11" t="str">
        <f>IF(ISERROR(FIND("7",tblSalaries[[#This Row],[How many hours of a day you work on Excel]])),"",7)</f>
        <v/>
      </c>
      <c r="V598" s="11" t="str">
        <f>IF(ISERROR(FIND("8",tblSalaries[[#This Row],[How many hours of a day you work on Excel]])),"",8)</f>
        <v/>
      </c>
      <c r="W598" s="11">
        <f>IF(MAX(tblSalaries[[#This Row],[1 hour]:[8 hours]])=0,#N/A,MAX(tblSalaries[[#This Row],[1 hour]:[8 hours]]))</f>
        <v>3</v>
      </c>
      <c r="X598" s="11">
        <f>IF(ISERROR(tblSalaries[[#This Row],[max h]]),1,tblSalaries[[#This Row],[Salary in USD]]/tblSalaries[[#This Row],[max h]]/260)</f>
        <v>83.333333333333343</v>
      </c>
      <c r="Y598" s="11" t="str">
        <f>IF(tblSalaries[[#This Row],[Years of Experience]]="",0,"0")</f>
        <v>0</v>
      </c>
      <c r="Z5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98" s="11">
        <f>IF(tblSalaries[[#This Row],[Salary in USD]]&lt;1000,1,0)</f>
        <v>0</v>
      </c>
      <c r="AB598" s="11">
        <f>IF(AND(tblSalaries[[#This Row],[Salary in USD]]&gt;1000,tblSalaries[[#This Row],[Salary in USD]]&lt;2000),1,0)</f>
        <v>0</v>
      </c>
    </row>
    <row r="599" spans="2:28" ht="15" customHeight="1">
      <c r="B599" t="s">
        <v>2602</v>
      </c>
      <c r="C599" s="1">
        <v>41055.400324074071</v>
      </c>
      <c r="D599" s="4">
        <v>70000</v>
      </c>
      <c r="E599">
        <v>70000</v>
      </c>
      <c r="F599" t="s">
        <v>6</v>
      </c>
      <c r="G599">
        <f>tblSalaries[[#This Row],[clean Salary (in local currency)]]*VLOOKUP(tblSalaries[[#This Row],[Currency]],tblXrate[],2,FALSE)</f>
        <v>70000</v>
      </c>
      <c r="H599" t="s">
        <v>705</v>
      </c>
      <c r="I599" t="s">
        <v>20</v>
      </c>
      <c r="J599" t="s">
        <v>15</v>
      </c>
      <c r="K599" t="str">
        <f>VLOOKUP(tblSalaries[[#This Row],[Where do you work]],tblCountries[[Actual]:[Mapping]],2,FALSE)</f>
        <v>USA</v>
      </c>
      <c r="L599" t="s">
        <v>18</v>
      </c>
      <c r="M599">
        <v>18</v>
      </c>
      <c r="O599" s="10" t="str">
        <f>IF(ISERROR(FIND("1",tblSalaries[[#This Row],[How many hours of a day you work on Excel]])),"",1)</f>
        <v/>
      </c>
      <c r="P599" s="11">
        <f>IF(ISERROR(FIND("2",tblSalaries[[#This Row],[How many hours of a day you work on Excel]])),"",2)</f>
        <v>2</v>
      </c>
      <c r="Q599" s="10">
        <f>IF(ISERROR(FIND("3",tblSalaries[[#This Row],[How many hours of a day you work on Excel]])),"",3)</f>
        <v>3</v>
      </c>
      <c r="R599" s="10" t="str">
        <f>IF(ISERROR(FIND("4",tblSalaries[[#This Row],[How many hours of a day you work on Excel]])),"",4)</f>
        <v/>
      </c>
      <c r="S599" s="10" t="str">
        <f>IF(ISERROR(FIND("5",tblSalaries[[#This Row],[How many hours of a day you work on Excel]])),"",5)</f>
        <v/>
      </c>
      <c r="T599" s="10" t="str">
        <f>IF(ISERROR(FIND("6",tblSalaries[[#This Row],[How many hours of a day you work on Excel]])),"",6)</f>
        <v/>
      </c>
      <c r="U599" s="11" t="str">
        <f>IF(ISERROR(FIND("7",tblSalaries[[#This Row],[How many hours of a day you work on Excel]])),"",7)</f>
        <v/>
      </c>
      <c r="V599" s="11" t="str">
        <f>IF(ISERROR(FIND("8",tblSalaries[[#This Row],[How many hours of a day you work on Excel]])),"",8)</f>
        <v/>
      </c>
      <c r="W599" s="11">
        <f>IF(MAX(tblSalaries[[#This Row],[1 hour]:[8 hours]])=0,#N/A,MAX(tblSalaries[[#This Row],[1 hour]:[8 hours]]))</f>
        <v>3</v>
      </c>
      <c r="X599" s="11">
        <f>IF(ISERROR(tblSalaries[[#This Row],[max h]]),1,tblSalaries[[#This Row],[Salary in USD]]/tblSalaries[[#This Row],[max h]]/260)</f>
        <v>89.743589743589737</v>
      </c>
      <c r="Y599" s="11" t="str">
        <f>IF(tblSalaries[[#This Row],[Years of Experience]]="",0,"0")</f>
        <v>0</v>
      </c>
      <c r="Z5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599" s="11">
        <f>IF(tblSalaries[[#This Row],[Salary in USD]]&lt;1000,1,0)</f>
        <v>0</v>
      </c>
      <c r="AB599" s="11">
        <f>IF(AND(tblSalaries[[#This Row],[Salary in USD]]&gt;1000,tblSalaries[[#This Row],[Salary in USD]]&lt;2000),1,0)</f>
        <v>0</v>
      </c>
    </row>
    <row r="600" spans="2:28" ht="15" customHeight="1">
      <c r="B600" t="s">
        <v>2603</v>
      </c>
      <c r="C600" s="1">
        <v>41055.410960648151</v>
      </c>
      <c r="D600" s="4">
        <v>160000</v>
      </c>
      <c r="E600">
        <v>160000</v>
      </c>
      <c r="F600" t="s">
        <v>6</v>
      </c>
      <c r="G600">
        <f>tblSalaries[[#This Row],[clean Salary (in local currency)]]*VLOOKUP(tblSalaries[[#This Row],[Currency]],tblXrate[],2,FALSE)</f>
        <v>160000</v>
      </c>
      <c r="H600" t="s">
        <v>706</v>
      </c>
      <c r="I600" t="s">
        <v>20</v>
      </c>
      <c r="J600" t="s">
        <v>15</v>
      </c>
      <c r="K600" t="str">
        <f>VLOOKUP(tblSalaries[[#This Row],[Where do you work]],tblCountries[[Actual]:[Mapping]],2,FALSE)</f>
        <v>USA</v>
      </c>
      <c r="L600" t="s">
        <v>9</v>
      </c>
      <c r="M600">
        <v>5</v>
      </c>
      <c r="O600" s="10" t="str">
        <f>IF(ISERROR(FIND("1",tblSalaries[[#This Row],[How many hours of a day you work on Excel]])),"",1)</f>
        <v/>
      </c>
      <c r="P600" s="11" t="str">
        <f>IF(ISERROR(FIND("2",tblSalaries[[#This Row],[How many hours of a day you work on Excel]])),"",2)</f>
        <v/>
      </c>
      <c r="Q600" s="10" t="str">
        <f>IF(ISERROR(FIND("3",tblSalaries[[#This Row],[How many hours of a day you work on Excel]])),"",3)</f>
        <v/>
      </c>
      <c r="R600" s="10">
        <f>IF(ISERROR(FIND("4",tblSalaries[[#This Row],[How many hours of a day you work on Excel]])),"",4)</f>
        <v>4</v>
      </c>
      <c r="S600" s="10" t="str">
        <f>IF(ISERROR(FIND("5",tblSalaries[[#This Row],[How many hours of a day you work on Excel]])),"",5)</f>
        <v/>
      </c>
      <c r="T600" s="10">
        <f>IF(ISERROR(FIND("6",tblSalaries[[#This Row],[How many hours of a day you work on Excel]])),"",6)</f>
        <v>6</v>
      </c>
      <c r="U600" s="11" t="str">
        <f>IF(ISERROR(FIND("7",tblSalaries[[#This Row],[How many hours of a day you work on Excel]])),"",7)</f>
        <v/>
      </c>
      <c r="V600" s="11" t="str">
        <f>IF(ISERROR(FIND("8",tblSalaries[[#This Row],[How many hours of a day you work on Excel]])),"",8)</f>
        <v/>
      </c>
      <c r="W600" s="11">
        <f>IF(MAX(tblSalaries[[#This Row],[1 hour]:[8 hours]])=0,#N/A,MAX(tblSalaries[[#This Row],[1 hour]:[8 hours]]))</f>
        <v>6</v>
      </c>
      <c r="X600" s="11">
        <f>IF(ISERROR(tblSalaries[[#This Row],[max h]]),1,tblSalaries[[#This Row],[Salary in USD]]/tblSalaries[[#This Row],[max h]]/260)</f>
        <v>102.56410256410257</v>
      </c>
      <c r="Y600" s="11" t="str">
        <f>IF(tblSalaries[[#This Row],[Years of Experience]]="",0,"0")</f>
        <v>0</v>
      </c>
      <c r="Z6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00" s="11">
        <f>IF(tblSalaries[[#This Row],[Salary in USD]]&lt;1000,1,0)</f>
        <v>0</v>
      </c>
      <c r="AB600" s="11">
        <f>IF(AND(tblSalaries[[#This Row],[Salary in USD]]&gt;1000,tblSalaries[[#This Row],[Salary in USD]]&lt;2000),1,0)</f>
        <v>0</v>
      </c>
    </row>
    <row r="601" spans="2:28" ht="15" customHeight="1">
      <c r="B601" t="s">
        <v>2604</v>
      </c>
      <c r="C601" s="1">
        <v>41055.411365740743</v>
      </c>
      <c r="D601" s="4">
        <v>100000</v>
      </c>
      <c r="E601">
        <v>100000</v>
      </c>
      <c r="F601" t="s">
        <v>82</v>
      </c>
      <c r="G601">
        <f>tblSalaries[[#This Row],[clean Salary (in local currency)]]*VLOOKUP(tblSalaries[[#This Row],[Currency]],tblXrate[],2,FALSE)</f>
        <v>101990.96564026357</v>
      </c>
      <c r="H601" t="s">
        <v>707</v>
      </c>
      <c r="I601" t="s">
        <v>52</v>
      </c>
      <c r="J601" t="s">
        <v>84</v>
      </c>
      <c r="K601" t="str">
        <f>VLOOKUP(tblSalaries[[#This Row],[Where do you work]],tblCountries[[Actual]:[Mapping]],2,FALSE)</f>
        <v>Australia</v>
      </c>
      <c r="L601" t="s">
        <v>18</v>
      </c>
      <c r="M601">
        <v>20</v>
      </c>
      <c r="O601" s="10" t="str">
        <f>IF(ISERROR(FIND("1",tblSalaries[[#This Row],[How many hours of a day you work on Excel]])),"",1)</f>
        <v/>
      </c>
      <c r="P601" s="11">
        <f>IF(ISERROR(FIND("2",tblSalaries[[#This Row],[How many hours of a day you work on Excel]])),"",2)</f>
        <v>2</v>
      </c>
      <c r="Q601" s="10">
        <f>IF(ISERROR(FIND("3",tblSalaries[[#This Row],[How many hours of a day you work on Excel]])),"",3)</f>
        <v>3</v>
      </c>
      <c r="R601" s="10" t="str">
        <f>IF(ISERROR(FIND("4",tblSalaries[[#This Row],[How many hours of a day you work on Excel]])),"",4)</f>
        <v/>
      </c>
      <c r="S601" s="10" t="str">
        <f>IF(ISERROR(FIND("5",tblSalaries[[#This Row],[How many hours of a day you work on Excel]])),"",5)</f>
        <v/>
      </c>
      <c r="T601" s="10" t="str">
        <f>IF(ISERROR(FIND("6",tblSalaries[[#This Row],[How many hours of a day you work on Excel]])),"",6)</f>
        <v/>
      </c>
      <c r="U601" s="11" t="str">
        <f>IF(ISERROR(FIND("7",tblSalaries[[#This Row],[How many hours of a day you work on Excel]])),"",7)</f>
        <v/>
      </c>
      <c r="V601" s="11" t="str">
        <f>IF(ISERROR(FIND("8",tblSalaries[[#This Row],[How many hours of a day you work on Excel]])),"",8)</f>
        <v/>
      </c>
      <c r="W601" s="11">
        <f>IF(MAX(tblSalaries[[#This Row],[1 hour]:[8 hours]])=0,#N/A,MAX(tblSalaries[[#This Row],[1 hour]:[8 hours]]))</f>
        <v>3</v>
      </c>
      <c r="X601" s="11">
        <f>IF(ISERROR(tblSalaries[[#This Row],[max h]]),1,tblSalaries[[#This Row],[Salary in USD]]/tblSalaries[[#This Row],[max h]]/260)</f>
        <v>130.75764825674818</v>
      </c>
      <c r="Y601" s="11" t="str">
        <f>IF(tblSalaries[[#This Row],[Years of Experience]]="",0,"0")</f>
        <v>0</v>
      </c>
      <c r="Z6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01" s="11">
        <f>IF(tblSalaries[[#This Row],[Salary in USD]]&lt;1000,1,0)</f>
        <v>0</v>
      </c>
      <c r="AB601" s="11">
        <f>IF(AND(tblSalaries[[#This Row],[Salary in USD]]&gt;1000,tblSalaries[[#This Row],[Salary in USD]]&lt;2000),1,0)</f>
        <v>0</v>
      </c>
    </row>
    <row r="602" spans="2:28" ht="15" customHeight="1">
      <c r="B602" t="s">
        <v>2605</v>
      </c>
      <c r="C602" s="1">
        <v>41055.417685185188</v>
      </c>
      <c r="D602" s="4">
        <v>380000</v>
      </c>
      <c r="E602">
        <v>380000</v>
      </c>
      <c r="F602" t="s">
        <v>40</v>
      </c>
      <c r="G602">
        <f>tblSalaries[[#This Row],[clean Salary (in local currency)]]*VLOOKUP(tblSalaries[[#This Row],[Currency]],tblXrate[],2,FALSE)</f>
        <v>6767.0083412281756</v>
      </c>
      <c r="H602" t="s">
        <v>709</v>
      </c>
      <c r="I602" t="s">
        <v>52</v>
      </c>
      <c r="J602" t="s">
        <v>8</v>
      </c>
      <c r="K602" t="str">
        <f>VLOOKUP(tblSalaries[[#This Row],[Where do you work]],tblCountries[[Actual]:[Mapping]],2,FALSE)</f>
        <v>India</v>
      </c>
      <c r="L602" t="s">
        <v>9</v>
      </c>
      <c r="M602">
        <v>10</v>
      </c>
      <c r="O602" s="10" t="str">
        <f>IF(ISERROR(FIND("1",tblSalaries[[#This Row],[How many hours of a day you work on Excel]])),"",1)</f>
        <v/>
      </c>
      <c r="P602" s="11" t="str">
        <f>IF(ISERROR(FIND("2",tblSalaries[[#This Row],[How many hours of a day you work on Excel]])),"",2)</f>
        <v/>
      </c>
      <c r="Q602" s="10" t="str">
        <f>IF(ISERROR(FIND("3",tblSalaries[[#This Row],[How many hours of a day you work on Excel]])),"",3)</f>
        <v/>
      </c>
      <c r="R602" s="10">
        <f>IF(ISERROR(FIND("4",tblSalaries[[#This Row],[How many hours of a day you work on Excel]])),"",4)</f>
        <v>4</v>
      </c>
      <c r="S602" s="10" t="str">
        <f>IF(ISERROR(FIND("5",tblSalaries[[#This Row],[How many hours of a day you work on Excel]])),"",5)</f>
        <v/>
      </c>
      <c r="T602" s="10">
        <f>IF(ISERROR(FIND("6",tblSalaries[[#This Row],[How many hours of a day you work on Excel]])),"",6)</f>
        <v>6</v>
      </c>
      <c r="U602" s="11" t="str">
        <f>IF(ISERROR(FIND("7",tblSalaries[[#This Row],[How many hours of a day you work on Excel]])),"",7)</f>
        <v/>
      </c>
      <c r="V602" s="11" t="str">
        <f>IF(ISERROR(FIND("8",tblSalaries[[#This Row],[How many hours of a day you work on Excel]])),"",8)</f>
        <v/>
      </c>
      <c r="W602" s="11">
        <f>IF(MAX(tblSalaries[[#This Row],[1 hour]:[8 hours]])=0,#N/A,MAX(tblSalaries[[#This Row],[1 hour]:[8 hours]]))</f>
        <v>6</v>
      </c>
      <c r="X602" s="11">
        <f>IF(ISERROR(tblSalaries[[#This Row],[max h]]),1,tblSalaries[[#This Row],[Salary in USD]]/tblSalaries[[#This Row],[max h]]/260)</f>
        <v>4.3378258597616508</v>
      </c>
      <c r="Y602" s="11" t="str">
        <f>IF(tblSalaries[[#This Row],[Years of Experience]]="",0,"0")</f>
        <v>0</v>
      </c>
      <c r="Z6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02" s="11">
        <f>IF(tblSalaries[[#This Row],[Salary in USD]]&lt;1000,1,0)</f>
        <v>0</v>
      </c>
      <c r="AB602" s="11">
        <f>IF(AND(tblSalaries[[#This Row],[Salary in USD]]&gt;1000,tblSalaries[[#This Row],[Salary in USD]]&lt;2000),1,0)</f>
        <v>0</v>
      </c>
    </row>
    <row r="603" spans="2:28" ht="15" customHeight="1">
      <c r="B603" t="s">
        <v>2606</v>
      </c>
      <c r="C603" s="1">
        <v>41055.430960648147</v>
      </c>
      <c r="D603" s="4">
        <v>30000</v>
      </c>
      <c r="E603">
        <v>30000</v>
      </c>
      <c r="F603" t="s">
        <v>6</v>
      </c>
      <c r="G603">
        <f>tblSalaries[[#This Row],[clean Salary (in local currency)]]*VLOOKUP(tblSalaries[[#This Row],[Currency]],tblXrate[],2,FALSE)</f>
        <v>30000</v>
      </c>
      <c r="H603" t="s">
        <v>710</v>
      </c>
      <c r="I603" t="s">
        <v>20</v>
      </c>
      <c r="J603" t="s">
        <v>15</v>
      </c>
      <c r="K603" t="str">
        <f>VLOOKUP(tblSalaries[[#This Row],[Where do you work]],tblCountries[[Actual]:[Mapping]],2,FALSE)</f>
        <v>USA</v>
      </c>
      <c r="L603" t="s">
        <v>18</v>
      </c>
      <c r="M603">
        <v>8</v>
      </c>
      <c r="O603" s="10" t="str">
        <f>IF(ISERROR(FIND("1",tblSalaries[[#This Row],[How many hours of a day you work on Excel]])),"",1)</f>
        <v/>
      </c>
      <c r="P603" s="11">
        <f>IF(ISERROR(FIND("2",tblSalaries[[#This Row],[How many hours of a day you work on Excel]])),"",2)</f>
        <v>2</v>
      </c>
      <c r="Q603" s="10">
        <f>IF(ISERROR(FIND("3",tblSalaries[[#This Row],[How many hours of a day you work on Excel]])),"",3)</f>
        <v>3</v>
      </c>
      <c r="R603" s="10" t="str">
        <f>IF(ISERROR(FIND("4",tblSalaries[[#This Row],[How many hours of a day you work on Excel]])),"",4)</f>
        <v/>
      </c>
      <c r="S603" s="10" t="str">
        <f>IF(ISERROR(FIND("5",tblSalaries[[#This Row],[How many hours of a day you work on Excel]])),"",5)</f>
        <v/>
      </c>
      <c r="T603" s="10" t="str">
        <f>IF(ISERROR(FIND("6",tblSalaries[[#This Row],[How many hours of a day you work on Excel]])),"",6)</f>
        <v/>
      </c>
      <c r="U603" s="11" t="str">
        <f>IF(ISERROR(FIND("7",tblSalaries[[#This Row],[How many hours of a day you work on Excel]])),"",7)</f>
        <v/>
      </c>
      <c r="V603" s="11" t="str">
        <f>IF(ISERROR(FIND("8",tblSalaries[[#This Row],[How many hours of a day you work on Excel]])),"",8)</f>
        <v/>
      </c>
      <c r="W603" s="11">
        <f>IF(MAX(tblSalaries[[#This Row],[1 hour]:[8 hours]])=0,#N/A,MAX(tblSalaries[[#This Row],[1 hour]:[8 hours]]))</f>
        <v>3</v>
      </c>
      <c r="X603" s="11">
        <f>IF(ISERROR(tblSalaries[[#This Row],[max h]]),1,tblSalaries[[#This Row],[Salary in USD]]/tblSalaries[[#This Row],[max h]]/260)</f>
        <v>38.46153846153846</v>
      </c>
      <c r="Y603" s="11" t="str">
        <f>IF(tblSalaries[[#This Row],[Years of Experience]]="",0,"0")</f>
        <v>0</v>
      </c>
      <c r="Z6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03" s="11">
        <f>IF(tblSalaries[[#This Row],[Salary in USD]]&lt;1000,1,0)</f>
        <v>0</v>
      </c>
      <c r="AB603" s="11">
        <f>IF(AND(tblSalaries[[#This Row],[Salary in USD]]&gt;1000,tblSalaries[[#This Row],[Salary in USD]]&lt;2000),1,0)</f>
        <v>0</v>
      </c>
    </row>
    <row r="604" spans="2:28" ht="15" customHeight="1">
      <c r="B604" t="s">
        <v>2607</v>
      </c>
      <c r="C604" s="1">
        <v>41055.43246527778</v>
      </c>
      <c r="D604" s="4" t="s">
        <v>711</v>
      </c>
      <c r="E604">
        <v>420000</v>
      </c>
      <c r="F604" t="s">
        <v>40</v>
      </c>
      <c r="G604">
        <f>tblSalaries[[#This Row],[clean Salary (in local currency)]]*VLOOKUP(tblSalaries[[#This Row],[Currency]],tblXrate[],2,FALSE)</f>
        <v>7479.3250087258784</v>
      </c>
      <c r="H604" t="s">
        <v>712</v>
      </c>
      <c r="I604" t="s">
        <v>20</v>
      </c>
      <c r="J604" t="s">
        <v>8</v>
      </c>
      <c r="K604" t="str">
        <f>VLOOKUP(tblSalaries[[#This Row],[Where do you work]],tblCountries[[Actual]:[Mapping]],2,FALSE)</f>
        <v>India</v>
      </c>
      <c r="L604" t="s">
        <v>9</v>
      </c>
      <c r="M604">
        <v>3</v>
      </c>
      <c r="O604" s="10" t="str">
        <f>IF(ISERROR(FIND("1",tblSalaries[[#This Row],[How many hours of a day you work on Excel]])),"",1)</f>
        <v/>
      </c>
      <c r="P604" s="11" t="str">
        <f>IF(ISERROR(FIND("2",tblSalaries[[#This Row],[How many hours of a day you work on Excel]])),"",2)</f>
        <v/>
      </c>
      <c r="Q604" s="10" t="str">
        <f>IF(ISERROR(FIND("3",tblSalaries[[#This Row],[How many hours of a day you work on Excel]])),"",3)</f>
        <v/>
      </c>
      <c r="R604" s="10">
        <f>IF(ISERROR(FIND("4",tblSalaries[[#This Row],[How many hours of a day you work on Excel]])),"",4)</f>
        <v>4</v>
      </c>
      <c r="S604" s="10" t="str">
        <f>IF(ISERROR(FIND("5",tblSalaries[[#This Row],[How many hours of a day you work on Excel]])),"",5)</f>
        <v/>
      </c>
      <c r="T604" s="10">
        <f>IF(ISERROR(FIND("6",tblSalaries[[#This Row],[How many hours of a day you work on Excel]])),"",6)</f>
        <v>6</v>
      </c>
      <c r="U604" s="11" t="str">
        <f>IF(ISERROR(FIND("7",tblSalaries[[#This Row],[How many hours of a day you work on Excel]])),"",7)</f>
        <v/>
      </c>
      <c r="V604" s="11" t="str">
        <f>IF(ISERROR(FIND("8",tblSalaries[[#This Row],[How many hours of a day you work on Excel]])),"",8)</f>
        <v/>
      </c>
      <c r="W604" s="11">
        <f>IF(MAX(tblSalaries[[#This Row],[1 hour]:[8 hours]])=0,#N/A,MAX(tblSalaries[[#This Row],[1 hour]:[8 hours]]))</f>
        <v>6</v>
      </c>
      <c r="X604" s="11">
        <f>IF(ISERROR(tblSalaries[[#This Row],[max h]]),1,tblSalaries[[#This Row],[Salary in USD]]/tblSalaries[[#This Row],[max h]]/260)</f>
        <v>4.7944391081576141</v>
      </c>
      <c r="Y604" s="11" t="str">
        <f>IF(tblSalaries[[#This Row],[Years of Experience]]="",0,"0")</f>
        <v>0</v>
      </c>
      <c r="Z6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04" s="11">
        <f>IF(tblSalaries[[#This Row],[Salary in USD]]&lt;1000,1,0)</f>
        <v>0</v>
      </c>
      <c r="AB604" s="11">
        <f>IF(AND(tblSalaries[[#This Row],[Salary in USD]]&gt;1000,tblSalaries[[#This Row],[Salary in USD]]&lt;2000),1,0)</f>
        <v>0</v>
      </c>
    </row>
    <row r="605" spans="2:28" ht="15" customHeight="1">
      <c r="B605" t="s">
        <v>2608</v>
      </c>
      <c r="C605" s="1">
        <v>41055.438680555555</v>
      </c>
      <c r="D605" s="4">
        <v>61000</v>
      </c>
      <c r="E605">
        <v>61000</v>
      </c>
      <c r="F605" t="s">
        <v>6</v>
      </c>
      <c r="G605">
        <f>tblSalaries[[#This Row],[clean Salary (in local currency)]]*VLOOKUP(tblSalaries[[#This Row],[Currency]],tblXrate[],2,FALSE)</f>
        <v>61000</v>
      </c>
      <c r="H605" t="s">
        <v>713</v>
      </c>
      <c r="I605" t="s">
        <v>52</v>
      </c>
      <c r="J605" t="s">
        <v>15</v>
      </c>
      <c r="K605" t="str">
        <f>VLOOKUP(tblSalaries[[#This Row],[Where do you work]],tblCountries[[Actual]:[Mapping]],2,FALSE)</f>
        <v>USA</v>
      </c>
      <c r="L605" t="s">
        <v>9</v>
      </c>
      <c r="M605">
        <v>5</v>
      </c>
      <c r="O605" s="10" t="str">
        <f>IF(ISERROR(FIND("1",tblSalaries[[#This Row],[How many hours of a day you work on Excel]])),"",1)</f>
        <v/>
      </c>
      <c r="P605" s="11" t="str">
        <f>IF(ISERROR(FIND("2",tblSalaries[[#This Row],[How many hours of a day you work on Excel]])),"",2)</f>
        <v/>
      </c>
      <c r="Q605" s="10" t="str">
        <f>IF(ISERROR(FIND("3",tblSalaries[[#This Row],[How many hours of a day you work on Excel]])),"",3)</f>
        <v/>
      </c>
      <c r="R605" s="10">
        <f>IF(ISERROR(FIND("4",tblSalaries[[#This Row],[How many hours of a day you work on Excel]])),"",4)</f>
        <v>4</v>
      </c>
      <c r="S605" s="10" t="str">
        <f>IF(ISERROR(FIND("5",tblSalaries[[#This Row],[How many hours of a day you work on Excel]])),"",5)</f>
        <v/>
      </c>
      <c r="T605" s="10">
        <f>IF(ISERROR(FIND("6",tblSalaries[[#This Row],[How many hours of a day you work on Excel]])),"",6)</f>
        <v>6</v>
      </c>
      <c r="U605" s="11" t="str">
        <f>IF(ISERROR(FIND("7",tblSalaries[[#This Row],[How many hours of a day you work on Excel]])),"",7)</f>
        <v/>
      </c>
      <c r="V605" s="11" t="str">
        <f>IF(ISERROR(FIND("8",tblSalaries[[#This Row],[How many hours of a day you work on Excel]])),"",8)</f>
        <v/>
      </c>
      <c r="W605" s="11">
        <f>IF(MAX(tblSalaries[[#This Row],[1 hour]:[8 hours]])=0,#N/A,MAX(tblSalaries[[#This Row],[1 hour]:[8 hours]]))</f>
        <v>6</v>
      </c>
      <c r="X605" s="11">
        <f>IF(ISERROR(tblSalaries[[#This Row],[max h]]),1,tblSalaries[[#This Row],[Salary in USD]]/tblSalaries[[#This Row],[max h]]/260)</f>
        <v>39.102564102564102</v>
      </c>
      <c r="Y605" s="11" t="str">
        <f>IF(tblSalaries[[#This Row],[Years of Experience]]="",0,"0")</f>
        <v>0</v>
      </c>
      <c r="Z6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05" s="11">
        <f>IF(tblSalaries[[#This Row],[Salary in USD]]&lt;1000,1,0)</f>
        <v>0</v>
      </c>
      <c r="AB605" s="11">
        <f>IF(AND(tblSalaries[[#This Row],[Salary in USD]]&gt;1000,tblSalaries[[#This Row],[Salary in USD]]&lt;2000),1,0)</f>
        <v>0</v>
      </c>
    </row>
    <row r="606" spans="2:28" ht="15" customHeight="1">
      <c r="B606" t="s">
        <v>2609</v>
      </c>
      <c r="C606" s="1">
        <v>41055.438969907409</v>
      </c>
      <c r="D606" s="4" t="s">
        <v>714</v>
      </c>
      <c r="E606">
        <v>13800</v>
      </c>
      <c r="F606" t="s">
        <v>6</v>
      </c>
      <c r="G606">
        <f>tblSalaries[[#This Row],[clean Salary (in local currency)]]*VLOOKUP(tblSalaries[[#This Row],[Currency]],tblXrate[],2,FALSE)</f>
        <v>13800</v>
      </c>
      <c r="H606" t="s">
        <v>715</v>
      </c>
      <c r="I606" t="s">
        <v>488</v>
      </c>
      <c r="J606" t="s">
        <v>716</v>
      </c>
      <c r="K606" t="str">
        <f>VLOOKUP(tblSalaries[[#This Row],[Where do you work]],tblCountries[[Actual]:[Mapping]],2,FALSE)</f>
        <v>Sri Lanka</v>
      </c>
      <c r="L606" t="s">
        <v>9</v>
      </c>
      <c r="M606">
        <v>20</v>
      </c>
      <c r="O606" s="10" t="str">
        <f>IF(ISERROR(FIND("1",tblSalaries[[#This Row],[How many hours of a day you work on Excel]])),"",1)</f>
        <v/>
      </c>
      <c r="P606" s="11" t="str">
        <f>IF(ISERROR(FIND("2",tblSalaries[[#This Row],[How many hours of a day you work on Excel]])),"",2)</f>
        <v/>
      </c>
      <c r="Q606" s="10" t="str">
        <f>IF(ISERROR(FIND("3",tblSalaries[[#This Row],[How many hours of a day you work on Excel]])),"",3)</f>
        <v/>
      </c>
      <c r="R606" s="10">
        <f>IF(ISERROR(FIND("4",tblSalaries[[#This Row],[How many hours of a day you work on Excel]])),"",4)</f>
        <v>4</v>
      </c>
      <c r="S606" s="10" t="str">
        <f>IF(ISERROR(FIND("5",tblSalaries[[#This Row],[How many hours of a day you work on Excel]])),"",5)</f>
        <v/>
      </c>
      <c r="T606" s="10">
        <f>IF(ISERROR(FIND("6",tblSalaries[[#This Row],[How many hours of a day you work on Excel]])),"",6)</f>
        <v>6</v>
      </c>
      <c r="U606" s="11" t="str">
        <f>IF(ISERROR(FIND("7",tblSalaries[[#This Row],[How many hours of a day you work on Excel]])),"",7)</f>
        <v/>
      </c>
      <c r="V606" s="11" t="str">
        <f>IF(ISERROR(FIND("8",tblSalaries[[#This Row],[How many hours of a day you work on Excel]])),"",8)</f>
        <v/>
      </c>
      <c r="W606" s="11">
        <f>IF(MAX(tblSalaries[[#This Row],[1 hour]:[8 hours]])=0,#N/A,MAX(tblSalaries[[#This Row],[1 hour]:[8 hours]]))</f>
        <v>6</v>
      </c>
      <c r="X606" s="11">
        <f>IF(ISERROR(tblSalaries[[#This Row],[max h]]),1,tblSalaries[[#This Row],[Salary in USD]]/tblSalaries[[#This Row],[max h]]/260)</f>
        <v>8.8461538461538467</v>
      </c>
      <c r="Y606" s="11" t="str">
        <f>IF(tblSalaries[[#This Row],[Years of Experience]]="",0,"0")</f>
        <v>0</v>
      </c>
      <c r="Z6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06" s="11">
        <f>IF(tblSalaries[[#This Row],[Salary in USD]]&lt;1000,1,0)</f>
        <v>0</v>
      </c>
      <c r="AB606" s="11">
        <f>IF(AND(tblSalaries[[#This Row],[Salary in USD]]&gt;1000,tblSalaries[[#This Row],[Salary in USD]]&lt;2000),1,0)</f>
        <v>0</v>
      </c>
    </row>
    <row r="607" spans="2:28" ht="15" customHeight="1">
      <c r="B607" t="s">
        <v>2610</v>
      </c>
      <c r="C607" s="1">
        <v>41055.4452662037</v>
      </c>
      <c r="D607" s="4" t="s">
        <v>717</v>
      </c>
      <c r="E607">
        <v>850000</v>
      </c>
      <c r="F607" t="s">
        <v>40</v>
      </c>
      <c r="G607">
        <f>tblSalaries[[#This Row],[clean Salary (in local currency)]]*VLOOKUP(tblSalaries[[#This Row],[Currency]],tblXrate[],2,FALSE)</f>
        <v>15136.729184326183</v>
      </c>
      <c r="H607" t="s">
        <v>108</v>
      </c>
      <c r="I607" t="s">
        <v>20</v>
      </c>
      <c r="J607" t="s">
        <v>8</v>
      </c>
      <c r="K607" t="str">
        <f>VLOOKUP(tblSalaries[[#This Row],[Where do you work]],tblCountries[[Actual]:[Mapping]],2,FALSE)</f>
        <v>India</v>
      </c>
      <c r="L607" t="s">
        <v>9</v>
      </c>
      <c r="M607">
        <v>6</v>
      </c>
      <c r="O607" s="10" t="str">
        <f>IF(ISERROR(FIND("1",tblSalaries[[#This Row],[How many hours of a day you work on Excel]])),"",1)</f>
        <v/>
      </c>
      <c r="P607" s="11" t="str">
        <f>IF(ISERROR(FIND("2",tblSalaries[[#This Row],[How many hours of a day you work on Excel]])),"",2)</f>
        <v/>
      </c>
      <c r="Q607" s="10" t="str">
        <f>IF(ISERROR(FIND("3",tblSalaries[[#This Row],[How many hours of a day you work on Excel]])),"",3)</f>
        <v/>
      </c>
      <c r="R607" s="10">
        <f>IF(ISERROR(FIND("4",tblSalaries[[#This Row],[How many hours of a day you work on Excel]])),"",4)</f>
        <v>4</v>
      </c>
      <c r="S607" s="10" t="str">
        <f>IF(ISERROR(FIND("5",tblSalaries[[#This Row],[How many hours of a day you work on Excel]])),"",5)</f>
        <v/>
      </c>
      <c r="T607" s="10">
        <f>IF(ISERROR(FIND("6",tblSalaries[[#This Row],[How many hours of a day you work on Excel]])),"",6)</f>
        <v>6</v>
      </c>
      <c r="U607" s="11" t="str">
        <f>IF(ISERROR(FIND("7",tblSalaries[[#This Row],[How many hours of a day you work on Excel]])),"",7)</f>
        <v/>
      </c>
      <c r="V607" s="11" t="str">
        <f>IF(ISERROR(FIND("8",tblSalaries[[#This Row],[How many hours of a day you work on Excel]])),"",8)</f>
        <v/>
      </c>
      <c r="W607" s="11">
        <f>IF(MAX(tblSalaries[[#This Row],[1 hour]:[8 hours]])=0,#N/A,MAX(tblSalaries[[#This Row],[1 hour]:[8 hours]]))</f>
        <v>6</v>
      </c>
      <c r="X607" s="11">
        <f>IF(ISERROR(tblSalaries[[#This Row],[max h]]),1,tblSalaries[[#This Row],[Salary in USD]]/tblSalaries[[#This Row],[max h]]/260)</f>
        <v>9.7030315284142183</v>
      </c>
      <c r="Y607" s="11" t="str">
        <f>IF(tblSalaries[[#This Row],[Years of Experience]]="",0,"0")</f>
        <v>0</v>
      </c>
      <c r="Z6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07" s="11">
        <f>IF(tblSalaries[[#This Row],[Salary in USD]]&lt;1000,1,0)</f>
        <v>0</v>
      </c>
      <c r="AB607" s="11">
        <f>IF(AND(tblSalaries[[#This Row],[Salary in USD]]&gt;1000,tblSalaries[[#This Row],[Salary in USD]]&lt;2000),1,0)</f>
        <v>0</v>
      </c>
    </row>
    <row r="608" spans="2:28" ht="15" customHeight="1">
      <c r="B608" t="s">
        <v>2611</v>
      </c>
      <c r="C608" s="1">
        <v>41055.447141203702</v>
      </c>
      <c r="D608" s="4">
        <v>1800000</v>
      </c>
      <c r="E608">
        <v>1800000</v>
      </c>
      <c r="F608" t="s">
        <v>40</v>
      </c>
      <c r="G608">
        <f>tblSalaries[[#This Row],[clean Salary (in local currency)]]*VLOOKUP(tblSalaries[[#This Row],[Currency]],tblXrate[],2,FALSE)</f>
        <v>32054.250037396621</v>
      </c>
      <c r="H608" t="s">
        <v>718</v>
      </c>
      <c r="I608" t="s">
        <v>52</v>
      </c>
      <c r="J608" t="s">
        <v>8</v>
      </c>
      <c r="K608" t="str">
        <f>VLOOKUP(tblSalaries[[#This Row],[Where do you work]],tblCountries[[Actual]:[Mapping]],2,FALSE)</f>
        <v>India</v>
      </c>
      <c r="L608" t="s">
        <v>18</v>
      </c>
      <c r="M608">
        <v>10</v>
      </c>
      <c r="O608" s="10" t="str">
        <f>IF(ISERROR(FIND("1",tblSalaries[[#This Row],[How many hours of a day you work on Excel]])),"",1)</f>
        <v/>
      </c>
      <c r="P608" s="11">
        <f>IF(ISERROR(FIND("2",tblSalaries[[#This Row],[How many hours of a day you work on Excel]])),"",2)</f>
        <v>2</v>
      </c>
      <c r="Q608" s="10">
        <f>IF(ISERROR(FIND("3",tblSalaries[[#This Row],[How many hours of a day you work on Excel]])),"",3)</f>
        <v>3</v>
      </c>
      <c r="R608" s="10" t="str">
        <f>IF(ISERROR(FIND("4",tblSalaries[[#This Row],[How many hours of a day you work on Excel]])),"",4)</f>
        <v/>
      </c>
      <c r="S608" s="10" t="str">
        <f>IF(ISERROR(FIND("5",tblSalaries[[#This Row],[How many hours of a day you work on Excel]])),"",5)</f>
        <v/>
      </c>
      <c r="T608" s="10" t="str">
        <f>IF(ISERROR(FIND("6",tblSalaries[[#This Row],[How many hours of a day you work on Excel]])),"",6)</f>
        <v/>
      </c>
      <c r="U608" s="11" t="str">
        <f>IF(ISERROR(FIND("7",tblSalaries[[#This Row],[How many hours of a day you work on Excel]])),"",7)</f>
        <v/>
      </c>
      <c r="V608" s="11" t="str">
        <f>IF(ISERROR(FIND("8",tblSalaries[[#This Row],[How many hours of a day you work on Excel]])),"",8)</f>
        <v/>
      </c>
      <c r="W608" s="11">
        <f>IF(MAX(tblSalaries[[#This Row],[1 hour]:[8 hours]])=0,#N/A,MAX(tblSalaries[[#This Row],[1 hour]:[8 hours]]))</f>
        <v>3</v>
      </c>
      <c r="X608" s="11">
        <f>IF(ISERROR(tblSalaries[[#This Row],[max h]]),1,tblSalaries[[#This Row],[Salary in USD]]/tblSalaries[[#This Row],[max h]]/260)</f>
        <v>41.095192355636691</v>
      </c>
      <c r="Y608" s="11" t="str">
        <f>IF(tblSalaries[[#This Row],[Years of Experience]]="",0,"0")</f>
        <v>0</v>
      </c>
      <c r="Z6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08" s="11">
        <f>IF(tblSalaries[[#This Row],[Salary in USD]]&lt;1000,1,0)</f>
        <v>0</v>
      </c>
      <c r="AB608" s="11">
        <f>IF(AND(tblSalaries[[#This Row],[Salary in USD]]&gt;1000,tblSalaries[[#This Row],[Salary in USD]]&lt;2000),1,0)</f>
        <v>0</v>
      </c>
    </row>
    <row r="609" spans="2:28" ht="15" customHeight="1">
      <c r="B609" t="s">
        <v>2612</v>
      </c>
      <c r="C609" s="1">
        <v>41055.452141203707</v>
      </c>
      <c r="D609" s="4">
        <v>80000</v>
      </c>
      <c r="E609">
        <v>80000</v>
      </c>
      <c r="F609" t="s">
        <v>6</v>
      </c>
      <c r="G609">
        <f>tblSalaries[[#This Row],[clean Salary (in local currency)]]*VLOOKUP(tblSalaries[[#This Row],[Currency]],tblXrate[],2,FALSE)</f>
        <v>80000</v>
      </c>
      <c r="H609" t="s">
        <v>719</v>
      </c>
      <c r="I609" t="s">
        <v>488</v>
      </c>
      <c r="J609" t="s">
        <v>15</v>
      </c>
      <c r="K609" t="str">
        <f>VLOOKUP(tblSalaries[[#This Row],[Where do you work]],tblCountries[[Actual]:[Mapping]],2,FALSE)</f>
        <v>USA</v>
      </c>
      <c r="L609" t="s">
        <v>9</v>
      </c>
      <c r="M609">
        <v>15</v>
      </c>
      <c r="O609" s="10" t="str">
        <f>IF(ISERROR(FIND("1",tblSalaries[[#This Row],[How many hours of a day you work on Excel]])),"",1)</f>
        <v/>
      </c>
      <c r="P609" s="11" t="str">
        <f>IF(ISERROR(FIND("2",tblSalaries[[#This Row],[How many hours of a day you work on Excel]])),"",2)</f>
        <v/>
      </c>
      <c r="Q609" s="10" t="str">
        <f>IF(ISERROR(FIND("3",tblSalaries[[#This Row],[How many hours of a day you work on Excel]])),"",3)</f>
        <v/>
      </c>
      <c r="R609" s="10">
        <f>IF(ISERROR(FIND("4",tblSalaries[[#This Row],[How many hours of a day you work on Excel]])),"",4)</f>
        <v>4</v>
      </c>
      <c r="S609" s="10" t="str">
        <f>IF(ISERROR(FIND("5",tblSalaries[[#This Row],[How many hours of a day you work on Excel]])),"",5)</f>
        <v/>
      </c>
      <c r="T609" s="10">
        <f>IF(ISERROR(FIND("6",tblSalaries[[#This Row],[How many hours of a day you work on Excel]])),"",6)</f>
        <v>6</v>
      </c>
      <c r="U609" s="11" t="str">
        <f>IF(ISERROR(FIND("7",tblSalaries[[#This Row],[How many hours of a day you work on Excel]])),"",7)</f>
        <v/>
      </c>
      <c r="V609" s="11" t="str">
        <f>IF(ISERROR(FIND("8",tblSalaries[[#This Row],[How many hours of a day you work on Excel]])),"",8)</f>
        <v/>
      </c>
      <c r="W609" s="11">
        <f>IF(MAX(tblSalaries[[#This Row],[1 hour]:[8 hours]])=0,#N/A,MAX(tblSalaries[[#This Row],[1 hour]:[8 hours]]))</f>
        <v>6</v>
      </c>
      <c r="X609" s="11">
        <f>IF(ISERROR(tblSalaries[[#This Row],[max h]]),1,tblSalaries[[#This Row],[Salary in USD]]/tblSalaries[[#This Row],[max h]]/260)</f>
        <v>51.282051282051285</v>
      </c>
      <c r="Y609" s="11" t="str">
        <f>IF(tblSalaries[[#This Row],[Years of Experience]]="",0,"0")</f>
        <v>0</v>
      </c>
      <c r="Z6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09" s="11">
        <f>IF(tblSalaries[[#This Row],[Salary in USD]]&lt;1000,1,0)</f>
        <v>0</v>
      </c>
      <c r="AB609" s="11">
        <f>IF(AND(tblSalaries[[#This Row],[Salary in USD]]&gt;1000,tblSalaries[[#This Row],[Salary in USD]]&lt;2000),1,0)</f>
        <v>0</v>
      </c>
    </row>
    <row r="610" spans="2:28" ht="15" customHeight="1">
      <c r="B610" t="s">
        <v>2613</v>
      </c>
      <c r="C610" s="1">
        <v>41055.454421296294</v>
      </c>
      <c r="D610" s="4">
        <v>21000</v>
      </c>
      <c r="E610">
        <v>21000</v>
      </c>
      <c r="F610" t="s">
        <v>6</v>
      </c>
      <c r="G610">
        <f>tblSalaries[[#This Row],[clean Salary (in local currency)]]*VLOOKUP(tblSalaries[[#This Row],[Currency]],tblXrate[],2,FALSE)</f>
        <v>21000</v>
      </c>
      <c r="H610" t="s">
        <v>52</v>
      </c>
      <c r="I610" t="s">
        <v>52</v>
      </c>
      <c r="J610" t="s">
        <v>8</v>
      </c>
      <c r="K610" t="str">
        <f>VLOOKUP(tblSalaries[[#This Row],[Where do you work]],tblCountries[[Actual]:[Mapping]],2,FALSE)</f>
        <v>India</v>
      </c>
      <c r="L610" t="s">
        <v>13</v>
      </c>
      <c r="M610">
        <v>23</v>
      </c>
      <c r="O610" s="10" t="str">
        <f>IF(ISERROR(FIND("1",tblSalaries[[#This Row],[How many hours of a day you work on Excel]])),"",1)</f>
        <v/>
      </c>
      <c r="P610" s="11" t="str">
        <f>IF(ISERROR(FIND("2",tblSalaries[[#This Row],[How many hours of a day you work on Excel]])),"",2)</f>
        <v/>
      </c>
      <c r="Q610" s="10" t="str">
        <f>IF(ISERROR(FIND("3",tblSalaries[[#This Row],[How many hours of a day you work on Excel]])),"",3)</f>
        <v/>
      </c>
      <c r="R610" s="10" t="str">
        <f>IF(ISERROR(FIND("4",tblSalaries[[#This Row],[How many hours of a day you work on Excel]])),"",4)</f>
        <v/>
      </c>
      <c r="S610" s="10" t="str">
        <f>IF(ISERROR(FIND("5",tblSalaries[[#This Row],[How many hours of a day you work on Excel]])),"",5)</f>
        <v/>
      </c>
      <c r="T610" s="10" t="str">
        <f>IF(ISERROR(FIND("6",tblSalaries[[#This Row],[How many hours of a day you work on Excel]])),"",6)</f>
        <v/>
      </c>
      <c r="U610" s="11" t="str">
        <f>IF(ISERROR(FIND("7",tblSalaries[[#This Row],[How many hours of a day you work on Excel]])),"",7)</f>
        <v/>
      </c>
      <c r="V610" s="11">
        <f>IF(ISERROR(FIND("8",tblSalaries[[#This Row],[How many hours of a day you work on Excel]])),"",8)</f>
        <v>8</v>
      </c>
      <c r="W610" s="11">
        <f>IF(MAX(tblSalaries[[#This Row],[1 hour]:[8 hours]])=0,#N/A,MAX(tblSalaries[[#This Row],[1 hour]:[8 hours]]))</f>
        <v>8</v>
      </c>
      <c r="X610" s="11">
        <f>IF(ISERROR(tblSalaries[[#This Row],[max h]]),1,tblSalaries[[#This Row],[Salary in USD]]/tblSalaries[[#This Row],[max h]]/260)</f>
        <v>10.096153846153847</v>
      </c>
      <c r="Y610" s="11" t="str">
        <f>IF(tblSalaries[[#This Row],[Years of Experience]]="",0,"0")</f>
        <v>0</v>
      </c>
      <c r="Z6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10" s="11">
        <f>IF(tblSalaries[[#This Row],[Salary in USD]]&lt;1000,1,0)</f>
        <v>0</v>
      </c>
      <c r="AB610" s="11">
        <f>IF(AND(tblSalaries[[#This Row],[Salary in USD]]&gt;1000,tblSalaries[[#This Row],[Salary in USD]]&lt;2000),1,0)</f>
        <v>0</v>
      </c>
    </row>
    <row r="611" spans="2:28" ht="15" customHeight="1">
      <c r="B611" t="s">
        <v>2614</v>
      </c>
      <c r="C611" s="1">
        <v>41055.457754629628</v>
      </c>
      <c r="D611" s="4">
        <v>250000</v>
      </c>
      <c r="E611">
        <v>250000</v>
      </c>
      <c r="F611" t="s">
        <v>86</v>
      </c>
      <c r="G611">
        <f>tblSalaries[[#This Row],[clean Salary (in local currency)]]*VLOOKUP(tblSalaries[[#This Row],[Currency]],tblXrate[],2,FALSE)</f>
        <v>245840.3807575817</v>
      </c>
      <c r="H611" t="s">
        <v>207</v>
      </c>
      <c r="I611" t="s">
        <v>20</v>
      </c>
      <c r="J611" t="s">
        <v>88</v>
      </c>
      <c r="K611" t="str">
        <f>VLOOKUP(tblSalaries[[#This Row],[Where do you work]],tblCountries[[Actual]:[Mapping]],2,FALSE)</f>
        <v>Canada</v>
      </c>
      <c r="L611" t="s">
        <v>9</v>
      </c>
      <c r="M611">
        <v>32</v>
      </c>
      <c r="O611" s="10" t="str">
        <f>IF(ISERROR(FIND("1",tblSalaries[[#This Row],[How many hours of a day you work on Excel]])),"",1)</f>
        <v/>
      </c>
      <c r="P611" s="11" t="str">
        <f>IF(ISERROR(FIND("2",tblSalaries[[#This Row],[How many hours of a day you work on Excel]])),"",2)</f>
        <v/>
      </c>
      <c r="Q611" s="10" t="str">
        <f>IF(ISERROR(FIND("3",tblSalaries[[#This Row],[How many hours of a day you work on Excel]])),"",3)</f>
        <v/>
      </c>
      <c r="R611" s="10">
        <f>IF(ISERROR(FIND("4",tblSalaries[[#This Row],[How many hours of a day you work on Excel]])),"",4)</f>
        <v>4</v>
      </c>
      <c r="S611" s="10" t="str">
        <f>IF(ISERROR(FIND("5",tblSalaries[[#This Row],[How many hours of a day you work on Excel]])),"",5)</f>
        <v/>
      </c>
      <c r="T611" s="10">
        <f>IF(ISERROR(FIND("6",tblSalaries[[#This Row],[How many hours of a day you work on Excel]])),"",6)</f>
        <v>6</v>
      </c>
      <c r="U611" s="11" t="str">
        <f>IF(ISERROR(FIND("7",tblSalaries[[#This Row],[How many hours of a day you work on Excel]])),"",7)</f>
        <v/>
      </c>
      <c r="V611" s="11" t="str">
        <f>IF(ISERROR(FIND("8",tblSalaries[[#This Row],[How many hours of a day you work on Excel]])),"",8)</f>
        <v/>
      </c>
      <c r="W611" s="11">
        <f>IF(MAX(tblSalaries[[#This Row],[1 hour]:[8 hours]])=0,#N/A,MAX(tblSalaries[[#This Row],[1 hour]:[8 hours]]))</f>
        <v>6</v>
      </c>
      <c r="X611" s="11">
        <f>IF(ISERROR(tblSalaries[[#This Row],[max h]]),1,tblSalaries[[#This Row],[Salary in USD]]/tblSalaries[[#This Row],[max h]]/260)</f>
        <v>157.58998766511647</v>
      </c>
      <c r="Y611" s="11" t="str">
        <f>IF(tblSalaries[[#This Row],[Years of Experience]]="",0,"0")</f>
        <v>0</v>
      </c>
      <c r="Z6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11" s="11">
        <f>IF(tblSalaries[[#This Row],[Salary in USD]]&lt;1000,1,0)</f>
        <v>0</v>
      </c>
      <c r="AB611" s="11">
        <f>IF(AND(tblSalaries[[#This Row],[Salary in USD]]&gt;1000,tblSalaries[[#This Row],[Salary in USD]]&lt;2000),1,0)</f>
        <v>0</v>
      </c>
    </row>
    <row r="612" spans="2:28" ht="15" customHeight="1">
      <c r="B612" t="s">
        <v>2615</v>
      </c>
      <c r="C612" s="1">
        <v>41055.458090277774</v>
      </c>
      <c r="D612" s="4" t="s">
        <v>720</v>
      </c>
      <c r="E612">
        <v>160000</v>
      </c>
      <c r="F612" t="s">
        <v>40</v>
      </c>
      <c r="G612">
        <f>tblSalaries[[#This Row],[clean Salary (in local currency)]]*VLOOKUP(tblSalaries[[#This Row],[Currency]],tblXrate[],2,FALSE)</f>
        <v>2849.2666699908109</v>
      </c>
      <c r="H612" t="s">
        <v>721</v>
      </c>
      <c r="I612" t="s">
        <v>3999</v>
      </c>
      <c r="J612" t="s">
        <v>8</v>
      </c>
      <c r="K612" t="str">
        <f>VLOOKUP(tblSalaries[[#This Row],[Where do you work]],tblCountries[[Actual]:[Mapping]],2,FALSE)</f>
        <v>India</v>
      </c>
      <c r="L612" t="s">
        <v>13</v>
      </c>
      <c r="M612">
        <v>3</v>
      </c>
      <c r="O612" s="10" t="str">
        <f>IF(ISERROR(FIND("1",tblSalaries[[#This Row],[How many hours of a day you work on Excel]])),"",1)</f>
        <v/>
      </c>
      <c r="P612" s="11" t="str">
        <f>IF(ISERROR(FIND("2",tblSalaries[[#This Row],[How many hours of a day you work on Excel]])),"",2)</f>
        <v/>
      </c>
      <c r="Q612" s="10" t="str">
        <f>IF(ISERROR(FIND("3",tblSalaries[[#This Row],[How many hours of a day you work on Excel]])),"",3)</f>
        <v/>
      </c>
      <c r="R612" s="10" t="str">
        <f>IF(ISERROR(FIND("4",tblSalaries[[#This Row],[How many hours of a day you work on Excel]])),"",4)</f>
        <v/>
      </c>
      <c r="S612" s="10" t="str">
        <f>IF(ISERROR(FIND("5",tblSalaries[[#This Row],[How many hours of a day you work on Excel]])),"",5)</f>
        <v/>
      </c>
      <c r="T612" s="10" t="str">
        <f>IF(ISERROR(FIND("6",tblSalaries[[#This Row],[How many hours of a day you work on Excel]])),"",6)</f>
        <v/>
      </c>
      <c r="U612" s="11" t="str">
        <f>IF(ISERROR(FIND("7",tblSalaries[[#This Row],[How many hours of a day you work on Excel]])),"",7)</f>
        <v/>
      </c>
      <c r="V612" s="11">
        <f>IF(ISERROR(FIND("8",tblSalaries[[#This Row],[How many hours of a day you work on Excel]])),"",8)</f>
        <v>8</v>
      </c>
      <c r="W612" s="11">
        <f>IF(MAX(tblSalaries[[#This Row],[1 hour]:[8 hours]])=0,#N/A,MAX(tblSalaries[[#This Row],[1 hour]:[8 hours]]))</f>
        <v>8</v>
      </c>
      <c r="X612" s="11">
        <f>IF(ISERROR(tblSalaries[[#This Row],[max h]]),1,tblSalaries[[#This Row],[Salary in USD]]/tblSalaries[[#This Row],[max h]]/260)</f>
        <v>1.3698397451878899</v>
      </c>
      <c r="Y612" s="11" t="str">
        <f>IF(tblSalaries[[#This Row],[Years of Experience]]="",0,"0")</f>
        <v>0</v>
      </c>
      <c r="Z6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12" s="11">
        <f>IF(tblSalaries[[#This Row],[Salary in USD]]&lt;1000,1,0)</f>
        <v>0</v>
      </c>
      <c r="AB612" s="11">
        <f>IF(AND(tblSalaries[[#This Row],[Salary in USD]]&gt;1000,tblSalaries[[#This Row],[Salary in USD]]&lt;2000),1,0)</f>
        <v>0</v>
      </c>
    </row>
    <row r="613" spans="2:28" ht="15" customHeight="1">
      <c r="B613" t="s">
        <v>2616</v>
      </c>
      <c r="C613" s="1">
        <v>41055.459675925929</v>
      </c>
      <c r="D613" s="4">
        <v>700</v>
      </c>
      <c r="E613">
        <v>8400</v>
      </c>
      <c r="F613" t="s">
        <v>6</v>
      </c>
      <c r="G613">
        <f>tblSalaries[[#This Row],[clean Salary (in local currency)]]*VLOOKUP(tblSalaries[[#This Row],[Currency]],tblXrate[],2,FALSE)</f>
        <v>8400</v>
      </c>
      <c r="H613" t="s">
        <v>722</v>
      </c>
      <c r="I613" t="s">
        <v>52</v>
      </c>
      <c r="J613" t="s">
        <v>8</v>
      </c>
      <c r="K613" t="str">
        <f>VLOOKUP(tblSalaries[[#This Row],[Where do you work]],tblCountries[[Actual]:[Mapping]],2,FALSE)</f>
        <v>India</v>
      </c>
      <c r="L613" t="s">
        <v>13</v>
      </c>
      <c r="M613">
        <v>26</v>
      </c>
      <c r="O613" s="10" t="str">
        <f>IF(ISERROR(FIND("1",tblSalaries[[#This Row],[How many hours of a day you work on Excel]])),"",1)</f>
        <v/>
      </c>
      <c r="P613" s="11" t="str">
        <f>IF(ISERROR(FIND("2",tblSalaries[[#This Row],[How many hours of a day you work on Excel]])),"",2)</f>
        <v/>
      </c>
      <c r="Q613" s="10" t="str">
        <f>IF(ISERROR(FIND("3",tblSalaries[[#This Row],[How many hours of a day you work on Excel]])),"",3)</f>
        <v/>
      </c>
      <c r="R613" s="10" t="str">
        <f>IF(ISERROR(FIND("4",tblSalaries[[#This Row],[How many hours of a day you work on Excel]])),"",4)</f>
        <v/>
      </c>
      <c r="S613" s="10" t="str">
        <f>IF(ISERROR(FIND("5",tblSalaries[[#This Row],[How many hours of a day you work on Excel]])),"",5)</f>
        <v/>
      </c>
      <c r="T613" s="10" t="str">
        <f>IF(ISERROR(FIND("6",tblSalaries[[#This Row],[How many hours of a day you work on Excel]])),"",6)</f>
        <v/>
      </c>
      <c r="U613" s="11" t="str">
        <f>IF(ISERROR(FIND("7",tblSalaries[[#This Row],[How many hours of a day you work on Excel]])),"",7)</f>
        <v/>
      </c>
      <c r="V613" s="11">
        <f>IF(ISERROR(FIND("8",tblSalaries[[#This Row],[How many hours of a day you work on Excel]])),"",8)</f>
        <v>8</v>
      </c>
      <c r="W613" s="11">
        <f>IF(MAX(tblSalaries[[#This Row],[1 hour]:[8 hours]])=0,#N/A,MAX(tblSalaries[[#This Row],[1 hour]:[8 hours]]))</f>
        <v>8</v>
      </c>
      <c r="X613" s="11">
        <f>IF(ISERROR(tblSalaries[[#This Row],[max h]]),1,tblSalaries[[#This Row],[Salary in USD]]/tblSalaries[[#This Row],[max h]]/260)</f>
        <v>4.0384615384615383</v>
      </c>
      <c r="Y613" s="11" t="str">
        <f>IF(tblSalaries[[#This Row],[Years of Experience]]="",0,"0")</f>
        <v>0</v>
      </c>
      <c r="Z6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13" s="11">
        <f>IF(tblSalaries[[#This Row],[Salary in USD]]&lt;1000,1,0)</f>
        <v>0</v>
      </c>
      <c r="AB613" s="11">
        <f>IF(AND(tblSalaries[[#This Row],[Salary in USD]]&gt;1000,tblSalaries[[#This Row],[Salary in USD]]&lt;2000),1,0)</f>
        <v>0</v>
      </c>
    </row>
    <row r="614" spans="2:28" ht="15" customHeight="1">
      <c r="B614" t="s">
        <v>2617</v>
      </c>
      <c r="C614" s="1">
        <v>41055.460439814815</v>
      </c>
      <c r="D614" s="4" t="s">
        <v>723</v>
      </c>
      <c r="E614">
        <v>85000</v>
      </c>
      <c r="F614" t="s">
        <v>82</v>
      </c>
      <c r="G614">
        <f>tblSalaries[[#This Row],[clean Salary (in local currency)]]*VLOOKUP(tblSalaries[[#This Row],[Currency]],tblXrate[],2,FALSE)</f>
        <v>86692.320794224041</v>
      </c>
      <c r="H614" t="s">
        <v>646</v>
      </c>
      <c r="I614" t="s">
        <v>356</v>
      </c>
      <c r="J614" t="s">
        <v>84</v>
      </c>
      <c r="K614" t="str">
        <f>VLOOKUP(tblSalaries[[#This Row],[Where do you work]],tblCountries[[Actual]:[Mapping]],2,FALSE)</f>
        <v>Australia</v>
      </c>
      <c r="L614" t="s">
        <v>25</v>
      </c>
      <c r="M614">
        <v>20</v>
      </c>
      <c r="O614" s="10">
        <f>IF(ISERROR(FIND("1",tblSalaries[[#This Row],[How many hours of a day you work on Excel]])),"",1)</f>
        <v>1</v>
      </c>
      <c r="P614" s="11">
        <f>IF(ISERROR(FIND("2",tblSalaries[[#This Row],[How many hours of a day you work on Excel]])),"",2)</f>
        <v>2</v>
      </c>
      <c r="Q614" s="10" t="str">
        <f>IF(ISERROR(FIND("3",tblSalaries[[#This Row],[How many hours of a day you work on Excel]])),"",3)</f>
        <v/>
      </c>
      <c r="R614" s="10" t="str">
        <f>IF(ISERROR(FIND("4",tblSalaries[[#This Row],[How many hours of a day you work on Excel]])),"",4)</f>
        <v/>
      </c>
      <c r="S614" s="10" t="str">
        <f>IF(ISERROR(FIND("5",tblSalaries[[#This Row],[How many hours of a day you work on Excel]])),"",5)</f>
        <v/>
      </c>
      <c r="T614" s="10" t="str">
        <f>IF(ISERROR(FIND("6",tblSalaries[[#This Row],[How many hours of a day you work on Excel]])),"",6)</f>
        <v/>
      </c>
      <c r="U614" s="11" t="str">
        <f>IF(ISERROR(FIND("7",tblSalaries[[#This Row],[How many hours of a day you work on Excel]])),"",7)</f>
        <v/>
      </c>
      <c r="V614" s="11" t="str">
        <f>IF(ISERROR(FIND("8",tblSalaries[[#This Row],[How many hours of a day you work on Excel]])),"",8)</f>
        <v/>
      </c>
      <c r="W614" s="11">
        <f>IF(MAX(tblSalaries[[#This Row],[1 hour]:[8 hours]])=0,#N/A,MAX(tblSalaries[[#This Row],[1 hour]:[8 hours]]))</f>
        <v>2</v>
      </c>
      <c r="X614" s="11">
        <f>IF(ISERROR(tblSalaries[[#This Row],[max h]]),1,tblSalaries[[#This Row],[Salary in USD]]/tblSalaries[[#This Row],[max h]]/260)</f>
        <v>166.71600152735391</v>
      </c>
      <c r="Y614" s="11" t="str">
        <f>IF(tblSalaries[[#This Row],[Years of Experience]]="",0,"0")</f>
        <v>0</v>
      </c>
      <c r="Z6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14" s="11">
        <f>IF(tblSalaries[[#This Row],[Salary in USD]]&lt;1000,1,0)</f>
        <v>0</v>
      </c>
      <c r="AB614" s="11">
        <f>IF(AND(tblSalaries[[#This Row],[Salary in USD]]&gt;1000,tblSalaries[[#This Row],[Salary in USD]]&lt;2000),1,0)</f>
        <v>0</v>
      </c>
    </row>
    <row r="615" spans="2:28" ht="15" customHeight="1">
      <c r="B615" t="s">
        <v>2618</v>
      </c>
      <c r="C615" s="1">
        <v>41055.460486111115</v>
      </c>
      <c r="D615" s="4">
        <v>50000</v>
      </c>
      <c r="E615">
        <v>50000</v>
      </c>
      <c r="F615" t="s">
        <v>6</v>
      </c>
      <c r="G615">
        <f>tblSalaries[[#This Row],[clean Salary (in local currency)]]*VLOOKUP(tblSalaries[[#This Row],[Currency]],tblXrate[],2,FALSE)</f>
        <v>50000</v>
      </c>
      <c r="H615" t="s">
        <v>724</v>
      </c>
      <c r="I615" t="s">
        <v>52</v>
      </c>
      <c r="J615" t="s">
        <v>15</v>
      </c>
      <c r="K615" t="str">
        <f>VLOOKUP(tblSalaries[[#This Row],[Where do you work]],tblCountries[[Actual]:[Mapping]],2,FALSE)</f>
        <v>USA</v>
      </c>
      <c r="L615" t="s">
        <v>9</v>
      </c>
      <c r="M615">
        <v>20</v>
      </c>
      <c r="O615" s="10" t="str">
        <f>IF(ISERROR(FIND("1",tblSalaries[[#This Row],[How many hours of a day you work on Excel]])),"",1)</f>
        <v/>
      </c>
      <c r="P615" s="11" t="str">
        <f>IF(ISERROR(FIND("2",tblSalaries[[#This Row],[How many hours of a day you work on Excel]])),"",2)</f>
        <v/>
      </c>
      <c r="Q615" s="10" t="str">
        <f>IF(ISERROR(FIND("3",tblSalaries[[#This Row],[How many hours of a day you work on Excel]])),"",3)</f>
        <v/>
      </c>
      <c r="R615" s="10">
        <f>IF(ISERROR(FIND("4",tblSalaries[[#This Row],[How many hours of a day you work on Excel]])),"",4)</f>
        <v>4</v>
      </c>
      <c r="S615" s="10" t="str">
        <f>IF(ISERROR(FIND("5",tblSalaries[[#This Row],[How many hours of a day you work on Excel]])),"",5)</f>
        <v/>
      </c>
      <c r="T615" s="10">
        <f>IF(ISERROR(FIND("6",tblSalaries[[#This Row],[How many hours of a day you work on Excel]])),"",6)</f>
        <v>6</v>
      </c>
      <c r="U615" s="11" t="str">
        <f>IF(ISERROR(FIND("7",tblSalaries[[#This Row],[How many hours of a day you work on Excel]])),"",7)</f>
        <v/>
      </c>
      <c r="V615" s="11" t="str">
        <f>IF(ISERROR(FIND("8",tblSalaries[[#This Row],[How many hours of a day you work on Excel]])),"",8)</f>
        <v/>
      </c>
      <c r="W615" s="11">
        <f>IF(MAX(tblSalaries[[#This Row],[1 hour]:[8 hours]])=0,#N/A,MAX(tblSalaries[[#This Row],[1 hour]:[8 hours]]))</f>
        <v>6</v>
      </c>
      <c r="X615" s="11">
        <f>IF(ISERROR(tblSalaries[[#This Row],[max h]]),1,tblSalaries[[#This Row],[Salary in USD]]/tblSalaries[[#This Row],[max h]]/260)</f>
        <v>32.051282051282051</v>
      </c>
      <c r="Y615" s="11" t="str">
        <f>IF(tblSalaries[[#This Row],[Years of Experience]]="",0,"0")</f>
        <v>0</v>
      </c>
      <c r="Z6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15" s="11">
        <f>IF(tblSalaries[[#This Row],[Salary in USD]]&lt;1000,1,0)</f>
        <v>0</v>
      </c>
      <c r="AB615" s="11">
        <f>IF(AND(tblSalaries[[#This Row],[Salary in USD]]&gt;1000,tblSalaries[[#This Row],[Salary in USD]]&lt;2000),1,0)</f>
        <v>0</v>
      </c>
    </row>
    <row r="616" spans="2:28" ht="15" customHeight="1">
      <c r="B616" t="s">
        <v>2619</v>
      </c>
      <c r="C616" s="1">
        <v>41055.460972222223</v>
      </c>
      <c r="D616" s="4">
        <v>4000</v>
      </c>
      <c r="E616">
        <v>4000</v>
      </c>
      <c r="F616" t="s">
        <v>6</v>
      </c>
      <c r="G616">
        <f>tblSalaries[[#This Row],[clean Salary (in local currency)]]*VLOOKUP(tblSalaries[[#This Row],[Currency]],tblXrate[],2,FALSE)</f>
        <v>4000</v>
      </c>
      <c r="H616" t="s">
        <v>721</v>
      </c>
      <c r="I616" t="s">
        <v>3999</v>
      </c>
      <c r="J616" t="s">
        <v>8</v>
      </c>
      <c r="K616" t="str">
        <f>VLOOKUP(tblSalaries[[#This Row],[Where do you work]],tblCountries[[Actual]:[Mapping]],2,FALSE)</f>
        <v>India</v>
      </c>
      <c r="L616" t="s">
        <v>13</v>
      </c>
      <c r="M616">
        <v>6</v>
      </c>
      <c r="O616" s="10" t="str">
        <f>IF(ISERROR(FIND("1",tblSalaries[[#This Row],[How many hours of a day you work on Excel]])),"",1)</f>
        <v/>
      </c>
      <c r="P616" s="11" t="str">
        <f>IF(ISERROR(FIND("2",tblSalaries[[#This Row],[How many hours of a day you work on Excel]])),"",2)</f>
        <v/>
      </c>
      <c r="Q616" s="10" t="str">
        <f>IF(ISERROR(FIND("3",tblSalaries[[#This Row],[How many hours of a day you work on Excel]])),"",3)</f>
        <v/>
      </c>
      <c r="R616" s="10" t="str">
        <f>IF(ISERROR(FIND("4",tblSalaries[[#This Row],[How many hours of a day you work on Excel]])),"",4)</f>
        <v/>
      </c>
      <c r="S616" s="10" t="str">
        <f>IF(ISERROR(FIND("5",tblSalaries[[#This Row],[How many hours of a day you work on Excel]])),"",5)</f>
        <v/>
      </c>
      <c r="T616" s="10" t="str">
        <f>IF(ISERROR(FIND("6",tblSalaries[[#This Row],[How many hours of a day you work on Excel]])),"",6)</f>
        <v/>
      </c>
      <c r="U616" s="11" t="str">
        <f>IF(ISERROR(FIND("7",tblSalaries[[#This Row],[How many hours of a day you work on Excel]])),"",7)</f>
        <v/>
      </c>
      <c r="V616" s="11">
        <f>IF(ISERROR(FIND("8",tblSalaries[[#This Row],[How many hours of a day you work on Excel]])),"",8)</f>
        <v>8</v>
      </c>
      <c r="W616" s="11">
        <f>IF(MAX(tblSalaries[[#This Row],[1 hour]:[8 hours]])=0,#N/A,MAX(tblSalaries[[#This Row],[1 hour]:[8 hours]]))</f>
        <v>8</v>
      </c>
      <c r="X616" s="11">
        <f>IF(ISERROR(tblSalaries[[#This Row],[max h]]),1,tblSalaries[[#This Row],[Salary in USD]]/tblSalaries[[#This Row],[max h]]/260)</f>
        <v>1.9230769230769231</v>
      </c>
      <c r="Y616" s="11" t="str">
        <f>IF(tblSalaries[[#This Row],[Years of Experience]]="",0,"0")</f>
        <v>0</v>
      </c>
      <c r="Z6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16" s="11">
        <f>IF(tblSalaries[[#This Row],[Salary in USD]]&lt;1000,1,0)</f>
        <v>0</v>
      </c>
      <c r="AB616" s="11">
        <f>IF(AND(tblSalaries[[#This Row],[Salary in USD]]&gt;1000,tblSalaries[[#This Row],[Salary in USD]]&lt;2000),1,0)</f>
        <v>0</v>
      </c>
    </row>
    <row r="617" spans="2:28" ht="15" customHeight="1">
      <c r="B617" t="s">
        <v>2620</v>
      </c>
      <c r="C617" s="1">
        <v>41055.462326388886</v>
      </c>
      <c r="D617" s="4">
        <v>100000</v>
      </c>
      <c r="E617">
        <v>100000</v>
      </c>
      <c r="F617" t="s">
        <v>82</v>
      </c>
      <c r="G617">
        <f>tblSalaries[[#This Row],[clean Salary (in local currency)]]*VLOOKUP(tblSalaries[[#This Row],[Currency]],tblXrate[],2,FALSE)</f>
        <v>101990.96564026357</v>
      </c>
      <c r="H617" t="s">
        <v>207</v>
      </c>
      <c r="I617" t="s">
        <v>20</v>
      </c>
      <c r="J617" t="s">
        <v>84</v>
      </c>
      <c r="K617" t="str">
        <f>VLOOKUP(tblSalaries[[#This Row],[Where do you work]],tblCountries[[Actual]:[Mapping]],2,FALSE)</f>
        <v>Australia</v>
      </c>
      <c r="L617" t="s">
        <v>13</v>
      </c>
      <c r="M617">
        <v>1</v>
      </c>
      <c r="O617" s="10" t="str">
        <f>IF(ISERROR(FIND("1",tblSalaries[[#This Row],[How many hours of a day you work on Excel]])),"",1)</f>
        <v/>
      </c>
      <c r="P617" s="11" t="str">
        <f>IF(ISERROR(FIND("2",tblSalaries[[#This Row],[How many hours of a day you work on Excel]])),"",2)</f>
        <v/>
      </c>
      <c r="Q617" s="10" t="str">
        <f>IF(ISERROR(FIND("3",tblSalaries[[#This Row],[How many hours of a day you work on Excel]])),"",3)</f>
        <v/>
      </c>
      <c r="R617" s="10" t="str">
        <f>IF(ISERROR(FIND("4",tblSalaries[[#This Row],[How many hours of a day you work on Excel]])),"",4)</f>
        <v/>
      </c>
      <c r="S617" s="10" t="str">
        <f>IF(ISERROR(FIND("5",tblSalaries[[#This Row],[How many hours of a day you work on Excel]])),"",5)</f>
        <v/>
      </c>
      <c r="T617" s="10" t="str">
        <f>IF(ISERROR(FIND("6",tblSalaries[[#This Row],[How many hours of a day you work on Excel]])),"",6)</f>
        <v/>
      </c>
      <c r="U617" s="11" t="str">
        <f>IF(ISERROR(FIND("7",tblSalaries[[#This Row],[How many hours of a day you work on Excel]])),"",7)</f>
        <v/>
      </c>
      <c r="V617" s="11">
        <f>IF(ISERROR(FIND("8",tblSalaries[[#This Row],[How many hours of a day you work on Excel]])),"",8)</f>
        <v>8</v>
      </c>
      <c r="W617" s="11">
        <f>IF(MAX(tblSalaries[[#This Row],[1 hour]:[8 hours]])=0,#N/A,MAX(tblSalaries[[#This Row],[1 hour]:[8 hours]]))</f>
        <v>8</v>
      </c>
      <c r="X617" s="11">
        <f>IF(ISERROR(tblSalaries[[#This Row],[max h]]),1,tblSalaries[[#This Row],[Salary in USD]]/tblSalaries[[#This Row],[max h]]/260)</f>
        <v>49.034118096280565</v>
      </c>
      <c r="Y617" s="11" t="str">
        <f>IF(tblSalaries[[#This Row],[Years of Experience]]="",0,"0")</f>
        <v>0</v>
      </c>
      <c r="Z6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617" s="11">
        <f>IF(tblSalaries[[#This Row],[Salary in USD]]&lt;1000,1,0)</f>
        <v>0</v>
      </c>
      <c r="AB617" s="11">
        <f>IF(AND(tblSalaries[[#This Row],[Salary in USD]]&gt;1000,tblSalaries[[#This Row],[Salary in USD]]&lt;2000),1,0)</f>
        <v>0</v>
      </c>
    </row>
    <row r="618" spans="2:28" ht="15" customHeight="1">
      <c r="B618" t="s">
        <v>2621</v>
      </c>
      <c r="C618" s="1">
        <v>41055.462476851855</v>
      </c>
      <c r="D618" s="4">
        <v>95000</v>
      </c>
      <c r="E618">
        <v>95000</v>
      </c>
      <c r="F618" t="s">
        <v>6</v>
      </c>
      <c r="G618">
        <f>tblSalaries[[#This Row],[clean Salary (in local currency)]]*VLOOKUP(tblSalaries[[#This Row],[Currency]],tblXrate[],2,FALSE)</f>
        <v>95000</v>
      </c>
      <c r="H618" t="s">
        <v>564</v>
      </c>
      <c r="I618" t="s">
        <v>52</v>
      </c>
      <c r="J618" t="s">
        <v>15</v>
      </c>
      <c r="K618" t="str">
        <f>VLOOKUP(tblSalaries[[#This Row],[Where do you work]],tblCountries[[Actual]:[Mapping]],2,FALSE)</f>
        <v>USA</v>
      </c>
      <c r="L618" t="s">
        <v>25</v>
      </c>
      <c r="M618">
        <v>10</v>
      </c>
      <c r="O618" s="10">
        <f>IF(ISERROR(FIND("1",tblSalaries[[#This Row],[How many hours of a day you work on Excel]])),"",1)</f>
        <v>1</v>
      </c>
      <c r="P618" s="11">
        <f>IF(ISERROR(FIND("2",tblSalaries[[#This Row],[How many hours of a day you work on Excel]])),"",2)</f>
        <v>2</v>
      </c>
      <c r="Q618" s="10" t="str">
        <f>IF(ISERROR(FIND("3",tblSalaries[[#This Row],[How many hours of a day you work on Excel]])),"",3)</f>
        <v/>
      </c>
      <c r="R618" s="10" t="str">
        <f>IF(ISERROR(FIND("4",tblSalaries[[#This Row],[How many hours of a day you work on Excel]])),"",4)</f>
        <v/>
      </c>
      <c r="S618" s="10" t="str">
        <f>IF(ISERROR(FIND("5",tblSalaries[[#This Row],[How many hours of a day you work on Excel]])),"",5)</f>
        <v/>
      </c>
      <c r="T618" s="10" t="str">
        <f>IF(ISERROR(FIND("6",tblSalaries[[#This Row],[How many hours of a day you work on Excel]])),"",6)</f>
        <v/>
      </c>
      <c r="U618" s="11" t="str">
        <f>IF(ISERROR(FIND("7",tblSalaries[[#This Row],[How many hours of a day you work on Excel]])),"",7)</f>
        <v/>
      </c>
      <c r="V618" s="11" t="str">
        <f>IF(ISERROR(FIND("8",tblSalaries[[#This Row],[How many hours of a day you work on Excel]])),"",8)</f>
        <v/>
      </c>
      <c r="W618" s="11">
        <f>IF(MAX(tblSalaries[[#This Row],[1 hour]:[8 hours]])=0,#N/A,MAX(tblSalaries[[#This Row],[1 hour]:[8 hours]]))</f>
        <v>2</v>
      </c>
      <c r="X618" s="11">
        <f>IF(ISERROR(tblSalaries[[#This Row],[max h]]),1,tblSalaries[[#This Row],[Salary in USD]]/tblSalaries[[#This Row],[max h]]/260)</f>
        <v>182.69230769230768</v>
      </c>
      <c r="Y618" s="11" t="str">
        <f>IF(tblSalaries[[#This Row],[Years of Experience]]="",0,"0")</f>
        <v>0</v>
      </c>
      <c r="Z6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18" s="11">
        <f>IF(tblSalaries[[#This Row],[Salary in USD]]&lt;1000,1,0)</f>
        <v>0</v>
      </c>
      <c r="AB618" s="11">
        <f>IF(AND(tblSalaries[[#This Row],[Salary in USD]]&gt;1000,tblSalaries[[#This Row],[Salary in USD]]&lt;2000),1,0)</f>
        <v>0</v>
      </c>
    </row>
    <row r="619" spans="2:28" ht="15" customHeight="1">
      <c r="B619" t="s">
        <v>2622</v>
      </c>
      <c r="C619" s="1">
        <v>41055.463206018518</v>
      </c>
      <c r="D619" s="4">
        <v>10000</v>
      </c>
      <c r="E619">
        <v>10000</v>
      </c>
      <c r="F619" t="s">
        <v>6</v>
      </c>
      <c r="G619">
        <f>tblSalaries[[#This Row],[clean Salary (in local currency)]]*VLOOKUP(tblSalaries[[#This Row],[Currency]],tblXrate[],2,FALSE)</f>
        <v>10000</v>
      </c>
      <c r="H619" t="s">
        <v>725</v>
      </c>
      <c r="I619" t="s">
        <v>52</v>
      </c>
      <c r="J619" t="s">
        <v>726</v>
      </c>
      <c r="K619" t="str">
        <f>VLOOKUP(tblSalaries[[#This Row],[Where do you work]],tblCountries[[Actual]:[Mapping]],2,FALSE)</f>
        <v>Indonesia</v>
      </c>
      <c r="L619" t="s">
        <v>18</v>
      </c>
      <c r="M619">
        <v>5</v>
      </c>
      <c r="O619" s="10" t="str">
        <f>IF(ISERROR(FIND("1",tblSalaries[[#This Row],[How many hours of a day you work on Excel]])),"",1)</f>
        <v/>
      </c>
      <c r="P619" s="11">
        <f>IF(ISERROR(FIND("2",tblSalaries[[#This Row],[How many hours of a day you work on Excel]])),"",2)</f>
        <v>2</v>
      </c>
      <c r="Q619" s="10">
        <f>IF(ISERROR(FIND("3",tblSalaries[[#This Row],[How many hours of a day you work on Excel]])),"",3)</f>
        <v>3</v>
      </c>
      <c r="R619" s="10" t="str">
        <f>IF(ISERROR(FIND("4",tblSalaries[[#This Row],[How many hours of a day you work on Excel]])),"",4)</f>
        <v/>
      </c>
      <c r="S619" s="10" t="str">
        <f>IF(ISERROR(FIND("5",tblSalaries[[#This Row],[How many hours of a day you work on Excel]])),"",5)</f>
        <v/>
      </c>
      <c r="T619" s="10" t="str">
        <f>IF(ISERROR(FIND("6",tblSalaries[[#This Row],[How many hours of a day you work on Excel]])),"",6)</f>
        <v/>
      </c>
      <c r="U619" s="11" t="str">
        <f>IF(ISERROR(FIND("7",tblSalaries[[#This Row],[How many hours of a day you work on Excel]])),"",7)</f>
        <v/>
      </c>
      <c r="V619" s="11" t="str">
        <f>IF(ISERROR(FIND("8",tblSalaries[[#This Row],[How many hours of a day you work on Excel]])),"",8)</f>
        <v/>
      </c>
      <c r="W619" s="11">
        <f>IF(MAX(tblSalaries[[#This Row],[1 hour]:[8 hours]])=0,#N/A,MAX(tblSalaries[[#This Row],[1 hour]:[8 hours]]))</f>
        <v>3</v>
      </c>
      <c r="X619" s="11">
        <f>IF(ISERROR(tblSalaries[[#This Row],[max h]]),1,tblSalaries[[#This Row],[Salary in USD]]/tblSalaries[[#This Row],[max h]]/260)</f>
        <v>12.820512820512821</v>
      </c>
      <c r="Y619" s="11" t="str">
        <f>IF(tblSalaries[[#This Row],[Years of Experience]]="",0,"0")</f>
        <v>0</v>
      </c>
      <c r="Z6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19" s="11">
        <f>IF(tblSalaries[[#This Row],[Salary in USD]]&lt;1000,1,0)</f>
        <v>0</v>
      </c>
      <c r="AB619" s="11">
        <f>IF(AND(tblSalaries[[#This Row],[Salary in USD]]&gt;1000,tblSalaries[[#This Row],[Salary in USD]]&lt;2000),1,0)</f>
        <v>0</v>
      </c>
    </row>
    <row r="620" spans="2:28" ht="15" customHeight="1">
      <c r="B620" t="s">
        <v>2623</v>
      </c>
      <c r="C620" s="1">
        <v>41055.464895833335</v>
      </c>
      <c r="D620" s="4">
        <v>4200</v>
      </c>
      <c r="E620">
        <v>4200</v>
      </c>
      <c r="F620" t="s">
        <v>6</v>
      </c>
      <c r="G620">
        <f>tblSalaries[[#This Row],[clean Salary (in local currency)]]*VLOOKUP(tblSalaries[[#This Row],[Currency]],tblXrate[],2,FALSE)</f>
        <v>4200</v>
      </c>
      <c r="H620" t="s">
        <v>721</v>
      </c>
      <c r="I620" t="s">
        <v>3999</v>
      </c>
      <c r="J620" t="s">
        <v>8</v>
      </c>
      <c r="K620" t="str">
        <f>VLOOKUP(tblSalaries[[#This Row],[Where do you work]],tblCountries[[Actual]:[Mapping]],2,FALSE)</f>
        <v>India</v>
      </c>
      <c r="L620" t="s">
        <v>13</v>
      </c>
      <c r="M620">
        <v>4</v>
      </c>
      <c r="O620" s="10" t="str">
        <f>IF(ISERROR(FIND("1",tblSalaries[[#This Row],[How many hours of a day you work on Excel]])),"",1)</f>
        <v/>
      </c>
      <c r="P620" s="11" t="str">
        <f>IF(ISERROR(FIND("2",tblSalaries[[#This Row],[How many hours of a day you work on Excel]])),"",2)</f>
        <v/>
      </c>
      <c r="Q620" s="10" t="str">
        <f>IF(ISERROR(FIND("3",tblSalaries[[#This Row],[How many hours of a day you work on Excel]])),"",3)</f>
        <v/>
      </c>
      <c r="R620" s="10" t="str">
        <f>IF(ISERROR(FIND("4",tblSalaries[[#This Row],[How many hours of a day you work on Excel]])),"",4)</f>
        <v/>
      </c>
      <c r="S620" s="10" t="str">
        <f>IF(ISERROR(FIND("5",tblSalaries[[#This Row],[How many hours of a day you work on Excel]])),"",5)</f>
        <v/>
      </c>
      <c r="T620" s="10" t="str">
        <f>IF(ISERROR(FIND("6",tblSalaries[[#This Row],[How many hours of a day you work on Excel]])),"",6)</f>
        <v/>
      </c>
      <c r="U620" s="11" t="str">
        <f>IF(ISERROR(FIND("7",tblSalaries[[#This Row],[How many hours of a day you work on Excel]])),"",7)</f>
        <v/>
      </c>
      <c r="V620" s="11">
        <f>IF(ISERROR(FIND("8",tblSalaries[[#This Row],[How many hours of a day you work on Excel]])),"",8)</f>
        <v>8</v>
      </c>
      <c r="W620" s="11">
        <f>IF(MAX(tblSalaries[[#This Row],[1 hour]:[8 hours]])=0,#N/A,MAX(tblSalaries[[#This Row],[1 hour]:[8 hours]]))</f>
        <v>8</v>
      </c>
      <c r="X620" s="11">
        <f>IF(ISERROR(tblSalaries[[#This Row],[max h]]),1,tblSalaries[[#This Row],[Salary in USD]]/tblSalaries[[#This Row],[max h]]/260)</f>
        <v>2.0192307692307692</v>
      </c>
      <c r="Y620" s="11" t="str">
        <f>IF(tblSalaries[[#This Row],[Years of Experience]]="",0,"0")</f>
        <v>0</v>
      </c>
      <c r="Z6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20" s="11">
        <f>IF(tblSalaries[[#This Row],[Salary in USD]]&lt;1000,1,0)</f>
        <v>0</v>
      </c>
      <c r="AB620" s="11">
        <f>IF(AND(tblSalaries[[#This Row],[Salary in USD]]&gt;1000,tblSalaries[[#This Row],[Salary in USD]]&lt;2000),1,0)</f>
        <v>0</v>
      </c>
    </row>
    <row r="621" spans="2:28" ht="15" customHeight="1">
      <c r="B621" t="s">
        <v>2624</v>
      </c>
      <c r="C621" s="1">
        <v>41055.465543981481</v>
      </c>
      <c r="D621" s="4" t="s">
        <v>727</v>
      </c>
      <c r="E621">
        <v>720000</v>
      </c>
      <c r="F621" t="s">
        <v>40</v>
      </c>
      <c r="G621">
        <f>tblSalaries[[#This Row],[clean Salary (in local currency)]]*VLOOKUP(tblSalaries[[#This Row],[Currency]],tblXrate[],2,FALSE)</f>
        <v>12821.700014958649</v>
      </c>
      <c r="H621" t="s">
        <v>728</v>
      </c>
      <c r="I621" t="s">
        <v>52</v>
      </c>
      <c r="J621" t="s">
        <v>8</v>
      </c>
      <c r="K621" t="str">
        <f>VLOOKUP(tblSalaries[[#This Row],[Where do you work]],tblCountries[[Actual]:[Mapping]],2,FALSE)</f>
        <v>India</v>
      </c>
      <c r="L621" t="s">
        <v>9</v>
      </c>
      <c r="M621">
        <v>12</v>
      </c>
      <c r="O621" s="10" t="str">
        <f>IF(ISERROR(FIND("1",tblSalaries[[#This Row],[How many hours of a day you work on Excel]])),"",1)</f>
        <v/>
      </c>
      <c r="P621" s="11" t="str">
        <f>IF(ISERROR(FIND("2",tblSalaries[[#This Row],[How many hours of a day you work on Excel]])),"",2)</f>
        <v/>
      </c>
      <c r="Q621" s="10" t="str">
        <f>IF(ISERROR(FIND("3",tblSalaries[[#This Row],[How many hours of a day you work on Excel]])),"",3)</f>
        <v/>
      </c>
      <c r="R621" s="10">
        <f>IF(ISERROR(FIND("4",tblSalaries[[#This Row],[How many hours of a day you work on Excel]])),"",4)</f>
        <v>4</v>
      </c>
      <c r="S621" s="10" t="str">
        <f>IF(ISERROR(FIND("5",tblSalaries[[#This Row],[How many hours of a day you work on Excel]])),"",5)</f>
        <v/>
      </c>
      <c r="T621" s="10">
        <f>IF(ISERROR(FIND("6",tblSalaries[[#This Row],[How many hours of a day you work on Excel]])),"",6)</f>
        <v>6</v>
      </c>
      <c r="U621" s="11" t="str">
        <f>IF(ISERROR(FIND("7",tblSalaries[[#This Row],[How many hours of a day you work on Excel]])),"",7)</f>
        <v/>
      </c>
      <c r="V621" s="11" t="str">
        <f>IF(ISERROR(FIND("8",tblSalaries[[#This Row],[How many hours of a day you work on Excel]])),"",8)</f>
        <v/>
      </c>
      <c r="W621" s="11">
        <f>IF(MAX(tblSalaries[[#This Row],[1 hour]:[8 hours]])=0,#N/A,MAX(tblSalaries[[#This Row],[1 hour]:[8 hours]]))</f>
        <v>6</v>
      </c>
      <c r="X621" s="11">
        <f>IF(ISERROR(tblSalaries[[#This Row],[max h]]),1,tblSalaries[[#This Row],[Salary in USD]]/tblSalaries[[#This Row],[max h]]/260)</f>
        <v>8.2190384711273392</v>
      </c>
      <c r="Y621" s="11" t="str">
        <f>IF(tblSalaries[[#This Row],[Years of Experience]]="",0,"0")</f>
        <v>0</v>
      </c>
      <c r="Z6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21" s="11">
        <f>IF(tblSalaries[[#This Row],[Salary in USD]]&lt;1000,1,0)</f>
        <v>0</v>
      </c>
      <c r="AB621" s="11">
        <f>IF(AND(tblSalaries[[#This Row],[Salary in USD]]&gt;1000,tblSalaries[[#This Row],[Salary in USD]]&lt;2000),1,0)</f>
        <v>0</v>
      </c>
    </row>
    <row r="622" spans="2:28" ht="15" customHeight="1">
      <c r="B622" t="s">
        <v>2625</v>
      </c>
      <c r="C622" s="1">
        <v>41055.47078703704</v>
      </c>
      <c r="D622" s="4">
        <v>39000</v>
      </c>
      <c r="E622">
        <v>39000</v>
      </c>
      <c r="F622" t="s">
        <v>6</v>
      </c>
      <c r="G622">
        <f>tblSalaries[[#This Row],[clean Salary (in local currency)]]*VLOOKUP(tblSalaries[[#This Row],[Currency]],tblXrate[],2,FALSE)</f>
        <v>39000</v>
      </c>
      <c r="H622" t="s">
        <v>729</v>
      </c>
      <c r="I622" t="s">
        <v>20</v>
      </c>
      <c r="J622" t="s">
        <v>15</v>
      </c>
      <c r="K622" t="str">
        <f>VLOOKUP(tblSalaries[[#This Row],[Where do you work]],tblCountries[[Actual]:[Mapping]],2,FALSE)</f>
        <v>USA</v>
      </c>
      <c r="L622" t="s">
        <v>13</v>
      </c>
      <c r="M622">
        <v>3</v>
      </c>
      <c r="O622" s="10" t="str">
        <f>IF(ISERROR(FIND("1",tblSalaries[[#This Row],[How many hours of a day you work on Excel]])),"",1)</f>
        <v/>
      </c>
      <c r="P622" s="11" t="str">
        <f>IF(ISERROR(FIND("2",tblSalaries[[#This Row],[How many hours of a day you work on Excel]])),"",2)</f>
        <v/>
      </c>
      <c r="Q622" s="10" t="str">
        <f>IF(ISERROR(FIND("3",tblSalaries[[#This Row],[How many hours of a day you work on Excel]])),"",3)</f>
        <v/>
      </c>
      <c r="R622" s="10" t="str">
        <f>IF(ISERROR(FIND("4",tblSalaries[[#This Row],[How many hours of a day you work on Excel]])),"",4)</f>
        <v/>
      </c>
      <c r="S622" s="10" t="str">
        <f>IF(ISERROR(FIND("5",tblSalaries[[#This Row],[How many hours of a day you work on Excel]])),"",5)</f>
        <v/>
      </c>
      <c r="T622" s="10" t="str">
        <f>IF(ISERROR(FIND("6",tblSalaries[[#This Row],[How many hours of a day you work on Excel]])),"",6)</f>
        <v/>
      </c>
      <c r="U622" s="11" t="str">
        <f>IF(ISERROR(FIND("7",tblSalaries[[#This Row],[How many hours of a day you work on Excel]])),"",7)</f>
        <v/>
      </c>
      <c r="V622" s="11">
        <f>IF(ISERROR(FIND("8",tblSalaries[[#This Row],[How many hours of a day you work on Excel]])),"",8)</f>
        <v>8</v>
      </c>
      <c r="W622" s="11">
        <f>IF(MAX(tblSalaries[[#This Row],[1 hour]:[8 hours]])=0,#N/A,MAX(tblSalaries[[#This Row],[1 hour]:[8 hours]]))</f>
        <v>8</v>
      </c>
      <c r="X622" s="11">
        <f>IF(ISERROR(tblSalaries[[#This Row],[max h]]),1,tblSalaries[[#This Row],[Salary in USD]]/tblSalaries[[#This Row],[max h]]/260)</f>
        <v>18.75</v>
      </c>
      <c r="Y622" s="11" t="str">
        <f>IF(tblSalaries[[#This Row],[Years of Experience]]="",0,"0")</f>
        <v>0</v>
      </c>
      <c r="Z6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22" s="11">
        <f>IF(tblSalaries[[#This Row],[Salary in USD]]&lt;1000,1,0)</f>
        <v>0</v>
      </c>
      <c r="AB622" s="11">
        <f>IF(AND(tblSalaries[[#This Row],[Salary in USD]]&gt;1000,tblSalaries[[#This Row],[Salary in USD]]&lt;2000),1,0)</f>
        <v>0</v>
      </c>
    </row>
    <row r="623" spans="2:28" ht="15" customHeight="1">
      <c r="B623" t="s">
        <v>2626</v>
      </c>
      <c r="C623" s="1">
        <v>41055.476921296293</v>
      </c>
      <c r="D623" s="4">
        <v>60000</v>
      </c>
      <c r="E623">
        <v>60000</v>
      </c>
      <c r="F623" t="s">
        <v>6</v>
      </c>
      <c r="G623">
        <f>tblSalaries[[#This Row],[clean Salary (in local currency)]]*VLOOKUP(tblSalaries[[#This Row],[Currency]],tblXrate[],2,FALSE)</f>
        <v>60000</v>
      </c>
      <c r="H623" t="s">
        <v>42</v>
      </c>
      <c r="I623" t="s">
        <v>20</v>
      </c>
      <c r="J623" t="s">
        <v>15</v>
      </c>
      <c r="K623" t="str">
        <f>VLOOKUP(tblSalaries[[#This Row],[Where do you work]],tblCountries[[Actual]:[Mapping]],2,FALSE)</f>
        <v>USA</v>
      </c>
      <c r="L623" t="s">
        <v>9</v>
      </c>
      <c r="M623">
        <v>12</v>
      </c>
      <c r="O623" s="10" t="str">
        <f>IF(ISERROR(FIND("1",tblSalaries[[#This Row],[How many hours of a day you work on Excel]])),"",1)</f>
        <v/>
      </c>
      <c r="P623" s="11" t="str">
        <f>IF(ISERROR(FIND("2",tblSalaries[[#This Row],[How many hours of a day you work on Excel]])),"",2)</f>
        <v/>
      </c>
      <c r="Q623" s="10" t="str">
        <f>IF(ISERROR(FIND("3",tblSalaries[[#This Row],[How many hours of a day you work on Excel]])),"",3)</f>
        <v/>
      </c>
      <c r="R623" s="10">
        <f>IF(ISERROR(FIND("4",tblSalaries[[#This Row],[How many hours of a day you work on Excel]])),"",4)</f>
        <v>4</v>
      </c>
      <c r="S623" s="10" t="str">
        <f>IF(ISERROR(FIND("5",tblSalaries[[#This Row],[How many hours of a day you work on Excel]])),"",5)</f>
        <v/>
      </c>
      <c r="T623" s="10">
        <f>IF(ISERROR(FIND("6",tblSalaries[[#This Row],[How many hours of a day you work on Excel]])),"",6)</f>
        <v>6</v>
      </c>
      <c r="U623" s="11" t="str">
        <f>IF(ISERROR(FIND("7",tblSalaries[[#This Row],[How many hours of a day you work on Excel]])),"",7)</f>
        <v/>
      </c>
      <c r="V623" s="11" t="str">
        <f>IF(ISERROR(FIND("8",tblSalaries[[#This Row],[How many hours of a day you work on Excel]])),"",8)</f>
        <v/>
      </c>
      <c r="W623" s="11">
        <f>IF(MAX(tblSalaries[[#This Row],[1 hour]:[8 hours]])=0,#N/A,MAX(tblSalaries[[#This Row],[1 hour]:[8 hours]]))</f>
        <v>6</v>
      </c>
      <c r="X623" s="11">
        <f>IF(ISERROR(tblSalaries[[#This Row],[max h]]),1,tblSalaries[[#This Row],[Salary in USD]]/tblSalaries[[#This Row],[max h]]/260)</f>
        <v>38.46153846153846</v>
      </c>
      <c r="Y623" s="11" t="str">
        <f>IF(tblSalaries[[#This Row],[Years of Experience]]="",0,"0")</f>
        <v>0</v>
      </c>
      <c r="Z6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23" s="11">
        <f>IF(tblSalaries[[#This Row],[Salary in USD]]&lt;1000,1,0)</f>
        <v>0</v>
      </c>
      <c r="AB623" s="11">
        <f>IF(AND(tblSalaries[[#This Row],[Salary in USD]]&gt;1000,tblSalaries[[#This Row],[Salary in USD]]&lt;2000),1,0)</f>
        <v>0</v>
      </c>
    </row>
    <row r="624" spans="2:28" ht="15" customHeight="1">
      <c r="B624" t="s">
        <v>2627</v>
      </c>
      <c r="C624" s="1">
        <v>41055.479618055557</v>
      </c>
      <c r="D624" s="4" t="s">
        <v>730</v>
      </c>
      <c r="E624">
        <v>170000</v>
      </c>
      <c r="F624" t="s">
        <v>82</v>
      </c>
      <c r="G624">
        <f>tblSalaries[[#This Row],[clean Salary (in local currency)]]*VLOOKUP(tblSalaries[[#This Row],[Currency]],tblXrate[],2,FALSE)</f>
        <v>173384.64158844808</v>
      </c>
      <c r="H624" t="s">
        <v>731</v>
      </c>
      <c r="I624" t="s">
        <v>20</v>
      </c>
      <c r="J624" t="s">
        <v>84</v>
      </c>
      <c r="K624" t="str">
        <f>VLOOKUP(tblSalaries[[#This Row],[Where do you work]],tblCountries[[Actual]:[Mapping]],2,FALSE)</f>
        <v>Australia</v>
      </c>
      <c r="L624" t="s">
        <v>13</v>
      </c>
      <c r="M624">
        <v>10</v>
      </c>
      <c r="O624" s="10" t="str">
        <f>IF(ISERROR(FIND("1",tblSalaries[[#This Row],[How many hours of a day you work on Excel]])),"",1)</f>
        <v/>
      </c>
      <c r="P624" s="11" t="str">
        <f>IF(ISERROR(FIND("2",tblSalaries[[#This Row],[How many hours of a day you work on Excel]])),"",2)</f>
        <v/>
      </c>
      <c r="Q624" s="10" t="str">
        <f>IF(ISERROR(FIND("3",tblSalaries[[#This Row],[How many hours of a day you work on Excel]])),"",3)</f>
        <v/>
      </c>
      <c r="R624" s="10" t="str">
        <f>IF(ISERROR(FIND("4",tblSalaries[[#This Row],[How many hours of a day you work on Excel]])),"",4)</f>
        <v/>
      </c>
      <c r="S624" s="10" t="str">
        <f>IF(ISERROR(FIND("5",tblSalaries[[#This Row],[How many hours of a day you work on Excel]])),"",5)</f>
        <v/>
      </c>
      <c r="T624" s="10" t="str">
        <f>IF(ISERROR(FIND("6",tblSalaries[[#This Row],[How many hours of a day you work on Excel]])),"",6)</f>
        <v/>
      </c>
      <c r="U624" s="11" t="str">
        <f>IF(ISERROR(FIND("7",tblSalaries[[#This Row],[How many hours of a day you work on Excel]])),"",7)</f>
        <v/>
      </c>
      <c r="V624" s="11">
        <f>IF(ISERROR(FIND("8",tblSalaries[[#This Row],[How many hours of a day you work on Excel]])),"",8)</f>
        <v>8</v>
      </c>
      <c r="W624" s="11">
        <f>IF(MAX(tblSalaries[[#This Row],[1 hour]:[8 hours]])=0,#N/A,MAX(tblSalaries[[#This Row],[1 hour]:[8 hours]]))</f>
        <v>8</v>
      </c>
      <c r="X624" s="11">
        <f>IF(ISERROR(tblSalaries[[#This Row],[max h]]),1,tblSalaries[[#This Row],[Salary in USD]]/tblSalaries[[#This Row],[max h]]/260)</f>
        <v>83.358000763676955</v>
      </c>
      <c r="Y624" s="11" t="str">
        <f>IF(tblSalaries[[#This Row],[Years of Experience]]="",0,"0")</f>
        <v>0</v>
      </c>
      <c r="Z6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24" s="11">
        <f>IF(tblSalaries[[#This Row],[Salary in USD]]&lt;1000,1,0)</f>
        <v>0</v>
      </c>
      <c r="AB624" s="11">
        <f>IF(AND(tblSalaries[[#This Row],[Salary in USD]]&gt;1000,tblSalaries[[#This Row],[Salary in USD]]&lt;2000),1,0)</f>
        <v>0</v>
      </c>
    </row>
    <row r="625" spans="2:28" ht="15" customHeight="1">
      <c r="B625" t="s">
        <v>2628</v>
      </c>
      <c r="C625" s="1">
        <v>41055.479953703703</v>
      </c>
      <c r="D625" s="4">
        <v>125000</v>
      </c>
      <c r="E625">
        <v>125000</v>
      </c>
      <c r="F625" t="s">
        <v>6</v>
      </c>
      <c r="G625">
        <f>tblSalaries[[#This Row],[clean Salary (in local currency)]]*VLOOKUP(tblSalaries[[#This Row],[Currency]],tblXrate[],2,FALSE)</f>
        <v>125000</v>
      </c>
      <c r="H625" t="s">
        <v>20</v>
      </c>
      <c r="I625" t="s">
        <v>20</v>
      </c>
      <c r="J625" t="s">
        <v>15</v>
      </c>
      <c r="K625" t="str">
        <f>VLOOKUP(tblSalaries[[#This Row],[Where do you work]],tblCountries[[Actual]:[Mapping]],2,FALSE)</f>
        <v>USA</v>
      </c>
      <c r="L625" t="s">
        <v>18</v>
      </c>
      <c r="M625">
        <v>20</v>
      </c>
      <c r="O625" s="10" t="str">
        <f>IF(ISERROR(FIND("1",tblSalaries[[#This Row],[How many hours of a day you work on Excel]])),"",1)</f>
        <v/>
      </c>
      <c r="P625" s="11">
        <f>IF(ISERROR(FIND("2",tblSalaries[[#This Row],[How many hours of a day you work on Excel]])),"",2)</f>
        <v>2</v>
      </c>
      <c r="Q625" s="10">
        <f>IF(ISERROR(FIND("3",tblSalaries[[#This Row],[How many hours of a day you work on Excel]])),"",3)</f>
        <v>3</v>
      </c>
      <c r="R625" s="10" t="str">
        <f>IF(ISERROR(FIND("4",tblSalaries[[#This Row],[How many hours of a day you work on Excel]])),"",4)</f>
        <v/>
      </c>
      <c r="S625" s="10" t="str">
        <f>IF(ISERROR(FIND("5",tblSalaries[[#This Row],[How many hours of a day you work on Excel]])),"",5)</f>
        <v/>
      </c>
      <c r="T625" s="10" t="str">
        <f>IF(ISERROR(FIND("6",tblSalaries[[#This Row],[How many hours of a day you work on Excel]])),"",6)</f>
        <v/>
      </c>
      <c r="U625" s="11" t="str">
        <f>IF(ISERROR(FIND("7",tblSalaries[[#This Row],[How many hours of a day you work on Excel]])),"",7)</f>
        <v/>
      </c>
      <c r="V625" s="11" t="str">
        <f>IF(ISERROR(FIND("8",tblSalaries[[#This Row],[How many hours of a day you work on Excel]])),"",8)</f>
        <v/>
      </c>
      <c r="W625" s="11">
        <f>IF(MAX(tblSalaries[[#This Row],[1 hour]:[8 hours]])=0,#N/A,MAX(tblSalaries[[#This Row],[1 hour]:[8 hours]]))</f>
        <v>3</v>
      </c>
      <c r="X625" s="11">
        <f>IF(ISERROR(tblSalaries[[#This Row],[max h]]),1,tblSalaries[[#This Row],[Salary in USD]]/tblSalaries[[#This Row],[max h]]/260)</f>
        <v>160.25641025641025</v>
      </c>
      <c r="Y625" s="11" t="str">
        <f>IF(tblSalaries[[#This Row],[Years of Experience]]="",0,"0")</f>
        <v>0</v>
      </c>
      <c r="Z6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25" s="11">
        <f>IF(tblSalaries[[#This Row],[Salary in USD]]&lt;1000,1,0)</f>
        <v>0</v>
      </c>
      <c r="AB625" s="11">
        <f>IF(AND(tblSalaries[[#This Row],[Salary in USD]]&gt;1000,tblSalaries[[#This Row],[Salary in USD]]&lt;2000),1,0)</f>
        <v>0</v>
      </c>
    </row>
    <row r="626" spans="2:28" ht="15" customHeight="1">
      <c r="B626" t="s">
        <v>2629</v>
      </c>
      <c r="C626" s="1">
        <v>41055.480462962965</v>
      </c>
      <c r="D626" s="4">
        <v>78000</v>
      </c>
      <c r="E626">
        <v>78000</v>
      </c>
      <c r="F626" t="s">
        <v>82</v>
      </c>
      <c r="G626">
        <f>tblSalaries[[#This Row],[clean Salary (in local currency)]]*VLOOKUP(tblSalaries[[#This Row],[Currency]],tblXrate[],2,FALSE)</f>
        <v>79552.953199405587</v>
      </c>
      <c r="H626" t="s">
        <v>732</v>
      </c>
      <c r="I626" t="s">
        <v>310</v>
      </c>
      <c r="J626" t="s">
        <v>84</v>
      </c>
      <c r="K626" t="str">
        <f>VLOOKUP(tblSalaries[[#This Row],[Where do you work]],tblCountries[[Actual]:[Mapping]],2,FALSE)</f>
        <v>Australia</v>
      </c>
      <c r="L626" t="s">
        <v>13</v>
      </c>
      <c r="M626">
        <v>4</v>
      </c>
      <c r="O626" s="10" t="str">
        <f>IF(ISERROR(FIND("1",tblSalaries[[#This Row],[How many hours of a day you work on Excel]])),"",1)</f>
        <v/>
      </c>
      <c r="P626" s="11" t="str">
        <f>IF(ISERROR(FIND("2",tblSalaries[[#This Row],[How many hours of a day you work on Excel]])),"",2)</f>
        <v/>
      </c>
      <c r="Q626" s="10" t="str">
        <f>IF(ISERROR(FIND("3",tblSalaries[[#This Row],[How many hours of a day you work on Excel]])),"",3)</f>
        <v/>
      </c>
      <c r="R626" s="10" t="str">
        <f>IF(ISERROR(FIND("4",tblSalaries[[#This Row],[How many hours of a day you work on Excel]])),"",4)</f>
        <v/>
      </c>
      <c r="S626" s="10" t="str">
        <f>IF(ISERROR(FIND("5",tblSalaries[[#This Row],[How many hours of a day you work on Excel]])),"",5)</f>
        <v/>
      </c>
      <c r="T626" s="10" t="str">
        <f>IF(ISERROR(FIND("6",tblSalaries[[#This Row],[How many hours of a day you work on Excel]])),"",6)</f>
        <v/>
      </c>
      <c r="U626" s="11" t="str">
        <f>IF(ISERROR(FIND("7",tblSalaries[[#This Row],[How many hours of a day you work on Excel]])),"",7)</f>
        <v/>
      </c>
      <c r="V626" s="11">
        <f>IF(ISERROR(FIND("8",tblSalaries[[#This Row],[How many hours of a day you work on Excel]])),"",8)</f>
        <v>8</v>
      </c>
      <c r="W626" s="11">
        <f>IF(MAX(tblSalaries[[#This Row],[1 hour]:[8 hours]])=0,#N/A,MAX(tblSalaries[[#This Row],[1 hour]:[8 hours]]))</f>
        <v>8</v>
      </c>
      <c r="X626" s="11">
        <f>IF(ISERROR(tblSalaries[[#This Row],[max h]]),1,tblSalaries[[#This Row],[Salary in USD]]/tblSalaries[[#This Row],[max h]]/260)</f>
        <v>38.246612115098841</v>
      </c>
      <c r="Y626" s="11" t="str">
        <f>IF(tblSalaries[[#This Row],[Years of Experience]]="",0,"0")</f>
        <v>0</v>
      </c>
      <c r="Z6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26" s="11">
        <f>IF(tblSalaries[[#This Row],[Salary in USD]]&lt;1000,1,0)</f>
        <v>0</v>
      </c>
      <c r="AB626" s="11">
        <f>IF(AND(tblSalaries[[#This Row],[Salary in USD]]&gt;1000,tblSalaries[[#This Row],[Salary in USD]]&lt;2000),1,0)</f>
        <v>0</v>
      </c>
    </row>
    <row r="627" spans="2:28" ht="15" customHeight="1">
      <c r="B627" t="s">
        <v>2630</v>
      </c>
      <c r="C627" s="1">
        <v>41055.48337962963</v>
      </c>
      <c r="D627" s="4" t="s">
        <v>733</v>
      </c>
      <c r="E627">
        <v>200000</v>
      </c>
      <c r="F627" t="s">
        <v>40</v>
      </c>
      <c r="G627">
        <f>tblSalaries[[#This Row],[clean Salary (in local currency)]]*VLOOKUP(tblSalaries[[#This Row],[Currency]],tblXrate[],2,FALSE)</f>
        <v>3561.5833374885137</v>
      </c>
      <c r="H627" t="s">
        <v>734</v>
      </c>
      <c r="I627" t="s">
        <v>310</v>
      </c>
      <c r="J627" t="s">
        <v>8</v>
      </c>
      <c r="K627" t="str">
        <f>VLOOKUP(tblSalaries[[#This Row],[Where do you work]],tblCountries[[Actual]:[Mapping]],2,FALSE)</f>
        <v>India</v>
      </c>
      <c r="L627" t="s">
        <v>9</v>
      </c>
      <c r="M627">
        <v>3</v>
      </c>
      <c r="O627" s="10" t="str">
        <f>IF(ISERROR(FIND("1",tblSalaries[[#This Row],[How many hours of a day you work on Excel]])),"",1)</f>
        <v/>
      </c>
      <c r="P627" s="11" t="str">
        <f>IF(ISERROR(FIND("2",tblSalaries[[#This Row],[How many hours of a day you work on Excel]])),"",2)</f>
        <v/>
      </c>
      <c r="Q627" s="10" t="str">
        <f>IF(ISERROR(FIND("3",tblSalaries[[#This Row],[How many hours of a day you work on Excel]])),"",3)</f>
        <v/>
      </c>
      <c r="R627" s="10">
        <f>IF(ISERROR(FIND("4",tblSalaries[[#This Row],[How many hours of a day you work on Excel]])),"",4)</f>
        <v>4</v>
      </c>
      <c r="S627" s="10" t="str">
        <f>IF(ISERROR(FIND("5",tblSalaries[[#This Row],[How many hours of a day you work on Excel]])),"",5)</f>
        <v/>
      </c>
      <c r="T627" s="10">
        <f>IF(ISERROR(FIND("6",tblSalaries[[#This Row],[How many hours of a day you work on Excel]])),"",6)</f>
        <v>6</v>
      </c>
      <c r="U627" s="11" t="str">
        <f>IF(ISERROR(FIND("7",tblSalaries[[#This Row],[How many hours of a day you work on Excel]])),"",7)</f>
        <v/>
      </c>
      <c r="V627" s="11" t="str">
        <f>IF(ISERROR(FIND("8",tblSalaries[[#This Row],[How many hours of a day you work on Excel]])),"",8)</f>
        <v/>
      </c>
      <c r="W627" s="11">
        <f>IF(MAX(tblSalaries[[#This Row],[1 hour]:[8 hours]])=0,#N/A,MAX(tblSalaries[[#This Row],[1 hour]:[8 hours]]))</f>
        <v>6</v>
      </c>
      <c r="X627" s="11">
        <f>IF(ISERROR(tblSalaries[[#This Row],[max h]]),1,tblSalaries[[#This Row],[Salary in USD]]/tblSalaries[[#This Row],[max h]]/260)</f>
        <v>2.2830662419798164</v>
      </c>
      <c r="Y627" s="11" t="str">
        <f>IF(tblSalaries[[#This Row],[Years of Experience]]="",0,"0")</f>
        <v>0</v>
      </c>
      <c r="Z6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27" s="11">
        <f>IF(tblSalaries[[#This Row],[Salary in USD]]&lt;1000,1,0)</f>
        <v>0</v>
      </c>
      <c r="AB627" s="11">
        <f>IF(AND(tblSalaries[[#This Row],[Salary in USD]]&gt;1000,tblSalaries[[#This Row],[Salary in USD]]&lt;2000),1,0)</f>
        <v>0</v>
      </c>
    </row>
    <row r="628" spans="2:28" ht="15" customHeight="1">
      <c r="B628" t="s">
        <v>2631</v>
      </c>
      <c r="C628" s="1">
        <v>41055.4843287037</v>
      </c>
      <c r="D628" s="4">
        <v>80000</v>
      </c>
      <c r="E628">
        <v>80000</v>
      </c>
      <c r="F628" t="s">
        <v>6</v>
      </c>
      <c r="G628">
        <f>tblSalaries[[#This Row],[clean Salary (in local currency)]]*VLOOKUP(tblSalaries[[#This Row],[Currency]],tblXrate[],2,FALSE)</f>
        <v>80000</v>
      </c>
      <c r="H628" t="s">
        <v>735</v>
      </c>
      <c r="I628" t="s">
        <v>52</v>
      </c>
      <c r="J628" t="s">
        <v>15</v>
      </c>
      <c r="K628" t="str">
        <f>VLOOKUP(tblSalaries[[#This Row],[Where do you work]],tblCountries[[Actual]:[Mapping]],2,FALSE)</f>
        <v>USA</v>
      </c>
      <c r="L628" t="s">
        <v>9</v>
      </c>
      <c r="M628">
        <v>8</v>
      </c>
      <c r="O628" s="10" t="str">
        <f>IF(ISERROR(FIND("1",tblSalaries[[#This Row],[How many hours of a day you work on Excel]])),"",1)</f>
        <v/>
      </c>
      <c r="P628" s="11" t="str">
        <f>IF(ISERROR(FIND("2",tblSalaries[[#This Row],[How many hours of a day you work on Excel]])),"",2)</f>
        <v/>
      </c>
      <c r="Q628" s="10" t="str">
        <f>IF(ISERROR(FIND("3",tblSalaries[[#This Row],[How many hours of a day you work on Excel]])),"",3)</f>
        <v/>
      </c>
      <c r="R628" s="10">
        <f>IF(ISERROR(FIND("4",tblSalaries[[#This Row],[How many hours of a day you work on Excel]])),"",4)</f>
        <v>4</v>
      </c>
      <c r="S628" s="10" t="str">
        <f>IF(ISERROR(FIND("5",tblSalaries[[#This Row],[How many hours of a day you work on Excel]])),"",5)</f>
        <v/>
      </c>
      <c r="T628" s="10">
        <f>IF(ISERROR(FIND("6",tblSalaries[[#This Row],[How many hours of a day you work on Excel]])),"",6)</f>
        <v>6</v>
      </c>
      <c r="U628" s="11" t="str">
        <f>IF(ISERROR(FIND("7",tblSalaries[[#This Row],[How many hours of a day you work on Excel]])),"",7)</f>
        <v/>
      </c>
      <c r="V628" s="11" t="str">
        <f>IF(ISERROR(FIND("8",tblSalaries[[#This Row],[How many hours of a day you work on Excel]])),"",8)</f>
        <v/>
      </c>
      <c r="W628" s="11">
        <f>IF(MAX(tblSalaries[[#This Row],[1 hour]:[8 hours]])=0,#N/A,MAX(tblSalaries[[#This Row],[1 hour]:[8 hours]]))</f>
        <v>6</v>
      </c>
      <c r="X628" s="11">
        <f>IF(ISERROR(tblSalaries[[#This Row],[max h]]),1,tblSalaries[[#This Row],[Salary in USD]]/tblSalaries[[#This Row],[max h]]/260)</f>
        <v>51.282051282051285</v>
      </c>
      <c r="Y628" s="11" t="str">
        <f>IF(tblSalaries[[#This Row],[Years of Experience]]="",0,"0")</f>
        <v>0</v>
      </c>
      <c r="Z6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28" s="11">
        <f>IF(tblSalaries[[#This Row],[Salary in USD]]&lt;1000,1,0)</f>
        <v>0</v>
      </c>
      <c r="AB628" s="11">
        <f>IF(AND(tblSalaries[[#This Row],[Salary in USD]]&gt;1000,tblSalaries[[#This Row],[Salary in USD]]&lt;2000),1,0)</f>
        <v>0</v>
      </c>
    </row>
    <row r="629" spans="2:28" ht="15" customHeight="1">
      <c r="B629" t="s">
        <v>2632</v>
      </c>
      <c r="C629" s="1">
        <v>41055.4846412037</v>
      </c>
      <c r="D629" s="4">
        <v>600000</v>
      </c>
      <c r="E629">
        <v>600000</v>
      </c>
      <c r="F629" t="s">
        <v>40</v>
      </c>
      <c r="G629">
        <f>tblSalaries[[#This Row],[clean Salary (in local currency)]]*VLOOKUP(tblSalaries[[#This Row],[Currency]],tblXrate[],2,FALSE)</f>
        <v>10684.750012465542</v>
      </c>
      <c r="H629" t="s">
        <v>14</v>
      </c>
      <c r="I629" t="s">
        <v>20</v>
      </c>
      <c r="J629" t="s">
        <v>8</v>
      </c>
      <c r="K629" t="str">
        <f>VLOOKUP(tblSalaries[[#This Row],[Where do you work]],tblCountries[[Actual]:[Mapping]],2,FALSE)</f>
        <v>India</v>
      </c>
      <c r="L629" t="s">
        <v>18</v>
      </c>
      <c r="M629">
        <v>3</v>
      </c>
      <c r="O629" s="10" t="str">
        <f>IF(ISERROR(FIND("1",tblSalaries[[#This Row],[How many hours of a day you work on Excel]])),"",1)</f>
        <v/>
      </c>
      <c r="P629" s="11">
        <f>IF(ISERROR(FIND("2",tblSalaries[[#This Row],[How many hours of a day you work on Excel]])),"",2)</f>
        <v>2</v>
      </c>
      <c r="Q629" s="10">
        <f>IF(ISERROR(FIND("3",tblSalaries[[#This Row],[How many hours of a day you work on Excel]])),"",3)</f>
        <v>3</v>
      </c>
      <c r="R629" s="10" t="str">
        <f>IF(ISERROR(FIND("4",tblSalaries[[#This Row],[How many hours of a day you work on Excel]])),"",4)</f>
        <v/>
      </c>
      <c r="S629" s="10" t="str">
        <f>IF(ISERROR(FIND("5",tblSalaries[[#This Row],[How many hours of a day you work on Excel]])),"",5)</f>
        <v/>
      </c>
      <c r="T629" s="10" t="str">
        <f>IF(ISERROR(FIND("6",tblSalaries[[#This Row],[How many hours of a day you work on Excel]])),"",6)</f>
        <v/>
      </c>
      <c r="U629" s="11" t="str">
        <f>IF(ISERROR(FIND("7",tblSalaries[[#This Row],[How many hours of a day you work on Excel]])),"",7)</f>
        <v/>
      </c>
      <c r="V629" s="11" t="str">
        <f>IF(ISERROR(FIND("8",tblSalaries[[#This Row],[How many hours of a day you work on Excel]])),"",8)</f>
        <v/>
      </c>
      <c r="W629" s="11">
        <f>IF(MAX(tblSalaries[[#This Row],[1 hour]:[8 hours]])=0,#N/A,MAX(tblSalaries[[#This Row],[1 hour]:[8 hours]]))</f>
        <v>3</v>
      </c>
      <c r="X629" s="11">
        <f>IF(ISERROR(tblSalaries[[#This Row],[max h]]),1,tblSalaries[[#This Row],[Salary in USD]]/tblSalaries[[#This Row],[max h]]/260)</f>
        <v>13.698397451878899</v>
      </c>
      <c r="Y629" s="11" t="str">
        <f>IF(tblSalaries[[#This Row],[Years of Experience]]="",0,"0")</f>
        <v>0</v>
      </c>
      <c r="Z6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29" s="11">
        <f>IF(tblSalaries[[#This Row],[Salary in USD]]&lt;1000,1,0)</f>
        <v>0</v>
      </c>
      <c r="AB629" s="11">
        <f>IF(AND(tblSalaries[[#This Row],[Salary in USD]]&gt;1000,tblSalaries[[#This Row],[Salary in USD]]&lt;2000),1,0)</f>
        <v>0</v>
      </c>
    </row>
    <row r="630" spans="2:28" ht="15" customHeight="1">
      <c r="B630" t="s">
        <v>2633</v>
      </c>
      <c r="C630" s="1">
        <v>41055.485972222225</v>
      </c>
      <c r="D630" s="4" t="s">
        <v>736</v>
      </c>
      <c r="E630">
        <v>300000</v>
      </c>
      <c r="F630" t="s">
        <v>40</v>
      </c>
      <c r="G630">
        <f>tblSalaries[[#This Row],[clean Salary (in local currency)]]*VLOOKUP(tblSalaries[[#This Row],[Currency]],tblXrate[],2,FALSE)</f>
        <v>5342.3750062327708</v>
      </c>
      <c r="H630" t="s">
        <v>737</v>
      </c>
      <c r="I630" t="s">
        <v>279</v>
      </c>
      <c r="J630" t="s">
        <v>8</v>
      </c>
      <c r="K630" t="str">
        <f>VLOOKUP(tblSalaries[[#This Row],[Where do you work]],tblCountries[[Actual]:[Mapping]],2,FALSE)</f>
        <v>India</v>
      </c>
      <c r="L630" t="s">
        <v>13</v>
      </c>
      <c r="M630">
        <v>2</v>
      </c>
      <c r="O630" s="10" t="str">
        <f>IF(ISERROR(FIND("1",tblSalaries[[#This Row],[How many hours of a day you work on Excel]])),"",1)</f>
        <v/>
      </c>
      <c r="P630" s="11" t="str">
        <f>IF(ISERROR(FIND("2",tblSalaries[[#This Row],[How many hours of a day you work on Excel]])),"",2)</f>
        <v/>
      </c>
      <c r="Q630" s="10" t="str">
        <f>IF(ISERROR(FIND("3",tblSalaries[[#This Row],[How many hours of a day you work on Excel]])),"",3)</f>
        <v/>
      </c>
      <c r="R630" s="10" t="str">
        <f>IF(ISERROR(FIND("4",tblSalaries[[#This Row],[How many hours of a day you work on Excel]])),"",4)</f>
        <v/>
      </c>
      <c r="S630" s="10" t="str">
        <f>IF(ISERROR(FIND("5",tblSalaries[[#This Row],[How many hours of a day you work on Excel]])),"",5)</f>
        <v/>
      </c>
      <c r="T630" s="10" t="str">
        <f>IF(ISERROR(FIND("6",tblSalaries[[#This Row],[How many hours of a day you work on Excel]])),"",6)</f>
        <v/>
      </c>
      <c r="U630" s="11" t="str">
        <f>IF(ISERROR(FIND("7",tblSalaries[[#This Row],[How many hours of a day you work on Excel]])),"",7)</f>
        <v/>
      </c>
      <c r="V630" s="11">
        <f>IF(ISERROR(FIND("8",tblSalaries[[#This Row],[How many hours of a day you work on Excel]])),"",8)</f>
        <v>8</v>
      </c>
      <c r="W630" s="11">
        <f>IF(MAX(tblSalaries[[#This Row],[1 hour]:[8 hours]])=0,#N/A,MAX(tblSalaries[[#This Row],[1 hour]:[8 hours]]))</f>
        <v>8</v>
      </c>
      <c r="X630" s="11">
        <f>IF(ISERROR(tblSalaries[[#This Row],[max h]]),1,tblSalaries[[#This Row],[Salary in USD]]/tblSalaries[[#This Row],[max h]]/260)</f>
        <v>2.5684495222272936</v>
      </c>
      <c r="Y630" s="11" t="str">
        <f>IF(tblSalaries[[#This Row],[Years of Experience]]="",0,"0")</f>
        <v>0</v>
      </c>
      <c r="Z6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30" s="11">
        <f>IF(tblSalaries[[#This Row],[Salary in USD]]&lt;1000,1,0)</f>
        <v>0</v>
      </c>
      <c r="AB630" s="11">
        <f>IF(AND(tblSalaries[[#This Row],[Salary in USD]]&gt;1000,tblSalaries[[#This Row],[Salary in USD]]&lt;2000),1,0)</f>
        <v>0</v>
      </c>
    </row>
    <row r="631" spans="2:28" ht="15" customHeight="1">
      <c r="B631" t="s">
        <v>2634</v>
      </c>
      <c r="C631" s="1">
        <v>41055.486504629633</v>
      </c>
      <c r="D631" s="4" t="s">
        <v>738</v>
      </c>
      <c r="E631">
        <v>4000000</v>
      </c>
      <c r="F631" t="s">
        <v>40</v>
      </c>
      <c r="G631">
        <f>tblSalaries[[#This Row],[clean Salary (in local currency)]]*VLOOKUP(tblSalaries[[#This Row],[Currency]],tblXrate[],2,FALSE)</f>
        <v>71231.666749770273</v>
      </c>
      <c r="H631" t="s">
        <v>739</v>
      </c>
      <c r="I631" t="s">
        <v>52</v>
      </c>
      <c r="J631" t="s">
        <v>8</v>
      </c>
      <c r="K631" t="str">
        <f>VLOOKUP(tblSalaries[[#This Row],[Where do you work]],tblCountries[[Actual]:[Mapping]],2,FALSE)</f>
        <v>India</v>
      </c>
      <c r="L631" t="s">
        <v>9</v>
      </c>
      <c r="M631">
        <v>1.5</v>
      </c>
      <c r="O631" s="10" t="str">
        <f>IF(ISERROR(FIND("1",tblSalaries[[#This Row],[How many hours of a day you work on Excel]])),"",1)</f>
        <v/>
      </c>
      <c r="P631" s="11" t="str">
        <f>IF(ISERROR(FIND("2",tblSalaries[[#This Row],[How many hours of a day you work on Excel]])),"",2)</f>
        <v/>
      </c>
      <c r="Q631" s="10" t="str">
        <f>IF(ISERROR(FIND("3",tblSalaries[[#This Row],[How many hours of a day you work on Excel]])),"",3)</f>
        <v/>
      </c>
      <c r="R631" s="10">
        <f>IF(ISERROR(FIND("4",tblSalaries[[#This Row],[How many hours of a day you work on Excel]])),"",4)</f>
        <v>4</v>
      </c>
      <c r="S631" s="10" t="str">
        <f>IF(ISERROR(FIND("5",tblSalaries[[#This Row],[How many hours of a day you work on Excel]])),"",5)</f>
        <v/>
      </c>
      <c r="T631" s="10">
        <f>IF(ISERROR(FIND("6",tblSalaries[[#This Row],[How many hours of a day you work on Excel]])),"",6)</f>
        <v>6</v>
      </c>
      <c r="U631" s="11" t="str">
        <f>IF(ISERROR(FIND("7",tblSalaries[[#This Row],[How many hours of a day you work on Excel]])),"",7)</f>
        <v/>
      </c>
      <c r="V631" s="11" t="str">
        <f>IF(ISERROR(FIND("8",tblSalaries[[#This Row],[How many hours of a day you work on Excel]])),"",8)</f>
        <v/>
      </c>
      <c r="W631" s="11">
        <f>IF(MAX(tblSalaries[[#This Row],[1 hour]:[8 hours]])=0,#N/A,MAX(tblSalaries[[#This Row],[1 hour]:[8 hours]]))</f>
        <v>6</v>
      </c>
      <c r="X631" s="11">
        <f>IF(ISERROR(tblSalaries[[#This Row],[max h]]),1,tblSalaries[[#This Row],[Salary in USD]]/tblSalaries[[#This Row],[max h]]/260)</f>
        <v>45.661324839596325</v>
      </c>
      <c r="Y631" s="11" t="str">
        <f>IF(tblSalaries[[#This Row],[Years of Experience]]="",0,"0")</f>
        <v>0</v>
      </c>
      <c r="Z6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31" s="11">
        <f>IF(tblSalaries[[#This Row],[Salary in USD]]&lt;1000,1,0)</f>
        <v>0</v>
      </c>
      <c r="AB631" s="11">
        <f>IF(AND(tblSalaries[[#This Row],[Salary in USD]]&gt;1000,tblSalaries[[#This Row],[Salary in USD]]&lt;2000),1,0)</f>
        <v>0</v>
      </c>
    </row>
    <row r="632" spans="2:28" ht="15" customHeight="1">
      <c r="B632" t="s">
        <v>2635</v>
      </c>
      <c r="C632" s="1">
        <v>41055.490011574075</v>
      </c>
      <c r="D632" s="4" t="s">
        <v>740</v>
      </c>
      <c r="E632">
        <v>4500000</v>
      </c>
      <c r="F632" t="s">
        <v>40</v>
      </c>
      <c r="G632">
        <f>tblSalaries[[#This Row],[clean Salary (in local currency)]]*VLOOKUP(tblSalaries[[#This Row],[Currency]],tblXrate[],2,FALSE)</f>
        <v>80135.625093491559</v>
      </c>
      <c r="H632" t="s">
        <v>741</v>
      </c>
      <c r="I632" t="s">
        <v>4001</v>
      </c>
      <c r="J632" t="s">
        <v>8</v>
      </c>
      <c r="K632" t="str">
        <f>VLOOKUP(tblSalaries[[#This Row],[Where do you work]],tblCountries[[Actual]:[Mapping]],2,FALSE)</f>
        <v>India</v>
      </c>
      <c r="L632" t="s">
        <v>25</v>
      </c>
      <c r="M632">
        <v>6</v>
      </c>
      <c r="O632" s="10">
        <f>IF(ISERROR(FIND("1",tblSalaries[[#This Row],[How many hours of a day you work on Excel]])),"",1)</f>
        <v>1</v>
      </c>
      <c r="P632" s="11">
        <f>IF(ISERROR(FIND("2",tblSalaries[[#This Row],[How many hours of a day you work on Excel]])),"",2)</f>
        <v>2</v>
      </c>
      <c r="Q632" s="10" t="str">
        <f>IF(ISERROR(FIND("3",tblSalaries[[#This Row],[How many hours of a day you work on Excel]])),"",3)</f>
        <v/>
      </c>
      <c r="R632" s="10" t="str">
        <f>IF(ISERROR(FIND("4",tblSalaries[[#This Row],[How many hours of a day you work on Excel]])),"",4)</f>
        <v/>
      </c>
      <c r="S632" s="10" t="str">
        <f>IF(ISERROR(FIND("5",tblSalaries[[#This Row],[How many hours of a day you work on Excel]])),"",5)</f>
        <v/>
      </c>
      <c r="T632" s="10" t="str">
        <f>IF(ISERROR(FIND("6",tblSalaries[[#This Row],[How many hours of a day you work on Excel]])),"",6)</f>
        <v/>
      </c>
      <c r="U632" s="11" t="str">
        <f>IF(ISERROR(FIND("7",tblSalaries[[#This Row],[How many hours of a day you work on Excel]])),"",7)</f>
        <v/>
      </c>
      <c r="V632" s="11" t="str">
        <f>IF(ISERROR(FIND("8",tblSalaries[[#This Row],[How many hours of a day you work on Excel]])),"",8)</f>
        <v/>
      </c>
      <c r="W632" s="11">
        <f>IF(MAX(tblSalaries[[#This Row],[1 hour]:[8 hours]])=0,#N/A,MAX(tblSalaries[[#This Row],[1 hour]:[8 hours]]))</f>
        <v>2</v>
      </c>
      <c r="X632" s="11">
        <f>IF(ISERROR(tblSalaries[[#This Row],[max h]]),1,tblSalaries[[#This Row],[Salary in USD]]/tblSalaries[[#This Row],[max h]]/260)</f>
        <v>154.1069713336376</v>
      </c>
      <c r="Y632" s="11" t="str">
        <f>IF(tblSalaries[[#This Row],[Years of Experience]]="",0,"0")</f>
        <v>0</v>
      </c>
      <c r="Z6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32" s="11">
        <f>IF(tblSalaries[[#This Row],[Salary in USD]]&lt;1000,1,0)</f>
        <v>0</v>
      </c>
      <c r="AB632" s="11">
        <f>IF(AND(tblSalaries[[#This Row],[Salary in USD]]&gt;1000,tblSalaries[[#This Row],[Salary in USD]]&lt;2000),1,0)</f>
        <v>0</v>
      </c>
    </row>
    <row r="633" spans="2:28" ht="15" customHeight="1">
      <c r="B633" t="s">
        <v>2636</v>
      </c>
      <c r="C633" s="1">
        <v>41055.49050925926</v>
      </c>
      <c r="D633" s="4">
        <v>55000</v>
      </c>
      <c r="E633">
        <v>55000</v>
      </c>
      <c r="F633" t="s">
        <v>86</v>
      </c>
      <c r="G633">
        <f>tblSalaries[[#This Row],[clean Salary (in local currency)]]*VLOOKUP(tblSalaries[[#This Row],[Currency]],tblXrate[],2,FALSE)</f>
        <v>54084.883766667976</v>
      </c>
      <c r="H633" t="s">
        <v>724</v>
      </c>
      <c r="I633" t="s">
        <v>52</v>
      </c>
      <c r="J633" t="s">
        <v>88</v>
      </c>
      <c r="K633" t="str">
        <f>VLOOKUP(tblSalaries[[#This Row],[Where do you work]],tblCountries[[Actual]:[Mapping]],2,FALSE)</f>
        <v>Canada</v>
      </c>
      <c r="L633" t="s">
        <v>9</v>
      </c>
      <c r="M633">
        <v>5</v>
      </c>
      <c r="O633" s="10" t="str">
        <f>IF(ISERROR(FIND("1",tblSalaries[[#This Row],[How many hours of a day you work on Excel]])),"",1)</f>
        <v/>
      </c>
      <c r="P633" s="11" t="str">
        <f>IF(ISERROR(FIND("2",tblSalaries[[#This Row],[How many hours of a day you work on Excel]])),"",2)</f>
        <v/>
      </c>
      <c r="Q633" s="10" t="str">
        <f>IF(ISERROR(FIND("3",tblSalaries[[#This Row],[How many hours of a day you work on Excel]])),"",3)</f>
        <v/>
      </c>
      <c r="R633" s="10">
        <f>IF(ISERROR(FIND("4",tblSalaries[[#This Row],[How many hours of a day you work on Excel]])),"",4)</f>
        <v>4</v>
      </c>
      <c r="S633" s="10" t="str">
        <f>IF(ISERROR(FIND("5",tblSalaries[[#This Row],[How many hours of a day you work on Excel]])),"",5)</f>
        <v/>
      </c>
      <c r="T633" s="10">
        <f>IF(ISERROR(FIND("6",tblSalaries[[#This Row],[How many hours of a day you work on Excel]])),"",6)</f>
        <v>6</v>
      </c>
      <c r="U633" s="11" t="str">
        <f>IF(ISERROR(FIND("7",tblSalaries[[#This Row],[How many hours of a day you work on Excel]])),"",7)</f>
        <v/>
      </c>
      <c r="V633" s="11" t="str">
        <f>IF(ISERROR(FIND("8",tblSalaries[[#This Row],[How many hours of a day you work on Excel]])),"",8)</f>
        <v/>
      </c>
      <c r="W633" s="11">
        <f>IF(MAX(tblSalaries[[#This Row],[1 hour]:[8 hours]])=0,#N/A,MAX(tblSalaries[[#This Row],[1 hour]:[8 hours]]))</f>
        <v>6</v>
      </c>
      <c r="X633" s="11">
        <f>IF(ISERROR(tblSalaries[[#This Row],[max h]]),1,tblSalaries[[#This Row],[Salary in USD]]/tblSalaries[[#This Row],[max h]]/260)</f>
        <v>34.669797286325625</v>
      </c>
      <c r="Y633" s="11" t="str">
        <f>IF(tblSalaries[[#This Row],[Years of Experience]]="",0,"0")</f>
        <v>0</v>
      </c>
      <c r="Z6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33" s="11">
        <f>IF(tblSalaries[[#This Row],[Salary in USD]]&lt;1000,1,0)</f>
        <v>0</v>
      </c>
      <c r="AB633" s="11">
        <f>IF(AND(tblSalaries[[#This Row],[Salary in USD]]&gt;1000,tblSalaries[[#This Row],[Salary in USD]]&lt;2000),1,0)</f>
        <v>0</v>
      </c>
    </row>
    <row r="634" spans="2:28" ht="15" customHeight="1">
      <c r="B634" t="s">
        <v>2637</v>
      </c>
      <c r="C634" s="1">
        <v>41055.491180555553</v>
      </c>
      <c r="D634" s="4">
        <v>53000</v>
      </c>
      <c r="E634">
        <v>53000</v>
      </c>
      <c r="F634" t="s">
        <v>6</v>
      </c>
      <c r="G634">
        <f>tblSalaries[[#This Row],[clean Salary (in local currency)]]*VLOOKUP(tblSalaries[[#This Row],[Currency]],tblXrate[],2,FALSE)</f>
        <v>53000</v>
      </c>
      <c r="H634" t="s">
        <v>14</v>
      </c>
      <c r="I634" t="s">
        <v>20</v>
      </c>
      <c r="J634" t="s">
        <v>15</v>
      </c>
      <c r="K634" t="str">
        <f>VLOOKUP(tblSalaries[[#This Row],[Where do you work]],tblCountries[[Actual]:[Mapping]],2,FALSE)</f>
        <v>USA</v>
      </c>
      <c r="L634" t="s">
        <v>9</v>
      </c>
      <c r="M634">
        <v>30</v>
      </c>
      <c r="O634" s="10" t="str">
        <f>IF(ISERROR(FIND("1",tblSalaries[[#This Row],[How many hours of a day you work on Excel]])),"",1)</f>
        <v/>
      </c>
      <c r="P634" s="11" t="str">
        <f>IF(ISERROR(FIND("2",tblSalaries[[#This Row],[How many hours of a day you work on Excel]])),"",2)</f>
        <v/>
      </c>
      <c r="Q634" s="10" t="str">
        <f>IF(ISERROR(FIND("3",tblSalaries[[#This Row],[How many hours of a day you work on Excel]])),"",3)</f>
        <v/>
      </c>
      <c r="R634" s="10">
        <f>IF(ISERROR(FIND("4",tblSalaries[[#This Row],[How many hours of a day you work on Excel]])),"",4)</f>
        <v>4</v>
      </c>
      <c r="S634" s="10" t="str">
        <f>IF(ISERROR(FIND("5",tblSalaries[[#This Row],[How many hours of a day you work on Excel]])),"",5)</f>
        <v/>
      </c>
      <c r="T634" s="10">
        <f>IF(ISERROR(FIND("6",tblSalaries[[#This Row],[How many hours of a day you work on Excel]])),"",6)</f>
        <v>6</v>
      </c>
      <c r="U634" s="11" t="str">
        <f>IF(ISERROR(FIND("7",tblSalaries[[#This Row],[How many hours of a day you work on Excel]])),"",7)</f>
        <v/>
      </c>
      <c r="V634" s="11" t="str">
        <f>IF(ISERROR(FIND("8",tblSalaries[[#This Row],[How many hours of a day you work on Excel]])),"",8)</f>
        <v/>
      </c>
      <c r="W634" s="11">
        <f>IF(MAX(tblSalaries[[#This Row],[1 hour]:[8 hours]])=0,#N/A,MAX(tblSalaries[[#This Row],[1 hour]:[8 hours]]))</f>
        <v>6</v>
      </c>
      <c r="X634" s="11">
        <f>IF(ISERROR(tblSalaries[[#This Row],[max h]]),1,tblSalaries[[#This Row],[Salary in USD]]/tblSalaries[[#This Row],[max h]]/260)</f>
        <v>33.974358974358978</v>
      </c>
      <c r="Y634" s="11" t="str">
        <f>IF(tblSalaries[[#This Row],[Years of Experience]]="",0,"0")</f>
        <v>0</v>
      </c>
      <c r="Z6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34" s="11">
        <f>IF(tblSalaries[[#This Row],[Salary in USD]]&lt;1000,1,0)</f>
        <v>0</v>
      </c>
      <c r="AB634" s="11">
        <f>IF(AND(tblSalaries[[#This Row],[Salary in USD]]&gt;1000,tblSalaries[[#This Row],[Salary in USD]]&lt;2000),1,0)</f>
        <v>0</v>
      </c>
    </row>
    <row r="635" spans="2:28" ht="15" customHeight="1">
      <c r="B635" t="s">
        <v>2638</v>
      </c>
      <c r="C635" s="1">
        <v>41055.491412037038</v>
      </c>
      <c r="D635" s="4" t="s">
        <v>742</v>
      </c>
      <c r="E635">
        <v>300000</v>
      </c>
      <c r="F635" t="s">
        <v>40</v>
      </c>
      <c r="G635">
        <f>tblSalaries[[#This Row],[clean Salary (in local currency)]]*VLOOKUP(tblSalaries[[#This Row],[Currency]],tblXrate[],2,FALSE)</f>
        <v>5342.3750062327708</v>
      </c>
      <c r="H635" t="s">
        <v>360</v>
      </c>
      <c r="I635" t="s">
        <v>3999</v>
      </c>
      <c r="J635" t="s">
        <v>8</v>
      </c>
      <c r="K635" t="str">
        <f>VLOOKUP(tblSalaries[[#This Row],[Where do you work]],tblCountries[[Actual]:[Mapping]],2,FALSE)</f>
        <v>India</v>
      </c>
      <c r="L635" t="s">
        <v>9</v>
      </c>
      <c r="M635">
        <v>1</v>
      </c>
      <c r="O635" s="10" t="str">
        <f>IF(ISERROR(FIND("1",tblSalaries[[#This Row],[How many hours of a day you work on Excel]])),"",1)</f>
        <v/>
      </c>
      <c r="P635" s="11" t="str">
        <f>IF(ISERROR(FIND("2",tblSalaries[[#This Row],[How many hours of a day you work on Excel]])),"",2)</f>
        <v/>
      </c>
      <c r="Q635" s="10" t="str">
        <f>IF(ISERROR(FIND("3",tblSalaries[[#This Row],[How many hours of a day you work on Excel]])),"",3)</f>
        <v/>
      </c>
      <c r="R635" s="10">
        <f>IF(ISERROR(FIND("4",tblSalaries[[#This Row],[How many hours of a day you work on Excel]])),"",4)</f>
        <v>4</v>
      </c>
      <c r="S635" s="10" t="str">
        <f>IF(ISERROR(FIND("5",tblSalaries[[#This Row],[How many hours of a day you work on Excel]])),"",5)</f>
        <v/>
      </c>
      <c r="T635" s="10">
        <f>IF(ISERROR(FIND("6",tblSalaries[[#This Row],[How many hours of a day you work on Excel]])),"",6)</f>
        <v>6</v>
      </c>
      <c r="U635" s="11" t="str">
        <f>IF(ISERROR(FIND("7",tblSalaries[[#This Row],[How many hours of a day you work on Excel]])),"",7)</f>
        <v/>
      </c>
      <c r="V635" s="11" t="str">
        <f>IF(ISERROR(FIND("8",tblSalaries[[#This Row],[How many hours of a day you work on Excel]])),"",8)</f>
        <v/>
      </c>
      <c r="W635" s="11">
        <f>IF(MAX(tblSalaries[[#This Row],[1 hour]:[8 hours]])=0,#N/A,MAX(tblSalaries[[#This Row],[1 hour]:[8 hours]]))</f>
        <v>6</v>
      </c>
      <c r="X635" s="11">
        <f>IF(ISERROR(tblSalaries[[#This Row],[max h]]),1,tblSalaries[[#This Row],[Salary in USD]]/tblSalaries[[#This Row],[max h]]/260)</f>
        <v>3.4245993629697247</v>
      </c>
      <c r="Y635" s="11" t="str">
        <f>IF(tblSalaries[[#This Row],[Years of Experience]]="",0,"0")</f>
        <v>0</v>
      </c>
      <c r="Z6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635" s="11">
        <f>IF(tblSalaries[[#This Row],[Salary in USD]]&lt;1000,1,0)</f>
        <v>0</v>
      </c>
      <c r="AB635" s="11">
        <f>IF(AND(tblSalaries[[#This Row],[Salary in USD]]&gt;1000,tblSalaries[[#This Row],[Salary in USD]]&lt;2000),1,0)</f>
        <v>0</v>
      </c>
    </row>
    <row r="636" spans="2:28" ht="15" customHeight="1">
      <c r="B636" t="s">
        <v>2639</v>
      </c>
      <c r="C636" s="1">
        <v>41055.493090277778</v>
      </c>
      <c r="D636" s="4" t="s">
        <v>743</v>
      </c>
      <c r="E636">
        <v>400000</v>
      </c>
      <c r="F636" t="s">
        <v>40</v>
      </c>
      <c r="G636">
        <f>tblSalaries[[#This Row],[clean Salary (in local currency)]]*VLOOKUP(tblSalaries[[#This Row],[Currency]],tblXrate[],2,FALSE)</f>
        <v>7123.1666749770275</v>
      </c>
      <c r="H636" t="s">
        <v>744</v>
      </c>
      <c r="I636" t="s">
        <v>52</v>
      </c>
      <c r="J636" t="s">
        <v>8</v>
      </c>
      <c r="K636" t="str">
        <f>VLOOKUP(tblSalaries[[#This Row],[Where do you work]],tblCountries[[Actual]:[Mapping]],2,FALSE)</f>
        <v>India</v>
      </c>
      <c r="L636" t="s">
        <v>25</v>
      </c>
      <c r="M636">
        <v>5</v>
      </c>
      <c r="O636" s="10">
        <f>IF(ISERROR(FIND("1",tblSalaries[[#This Row],[How many hours of a day you work on Excel]])),"",1)</f>
        <v>1</v>
      </c>
      <c r="P636" s="11">
        <f>IF(ISERROR(FIND("2",tblSalaries[[#This Row],[How many hours of a day you work on Excel]])),"",2)</f>
        <v>2</v>
      </c>
      <c r="Q636" s="10" t="str">
        <f>IF(ISERROR(FIND("3",tblSalaries[[#This Row],[How many hours of a day you work on Excel]])),"",3)</f>
        <v/>
      </c>
      <c r="R636" s="10" t="str">
        <f>IF(ISERROR(FIND("4",tblSalaries[[#This Row],[How many hours of a day you work on Excel]])),"",4)</f>
        <v/>
      </c>
      <c r="S636" s="10" t="str">
        <f>IF(ISERROR(FIND("5",tblSalaries[[#This Row],[How many hours of a day you work on Excel]])),"",5)</f>
        <v/>
      </c>
      <c r="T636" s="10" t="str">
        <f>IF(ISERROR(FIND("6",tblSalaries[[#This Row],[How many hours of a day you work on Excel]])),"",6)</f>
        <v/>
      </c>
      <c r="U636" s="11" t="str">
        <f>IF(ISERROR(FIND("7",tblSalaries[[#This Row],[How many hours of a day you work on Excel]])),"",7)</f>
        <v/>
      </c>
      <c r="V636" s="11" t="str">
        <f>IF(ISERROR(FIND("8",tblSalaries[[#This Row],[How many hours of a day you work on Excel]])),"",8)</f>
        <v/>
      </c>
      <c r="W636" s="11">
        <f>IF(MAX(tblSalaries[[#This Row],[1 hour]:[8 hours]])=0,#N/A,MAX(tblSalaries[[#This Row],[1 hour]:[8 hours]]))</f>
        <v>2</v>
      </c>
      <c r="X636" s="11">
        <f>IF(ISERROR(tblSalaries[[#This Row],[max h]]),1,tblSalaries[[#This Row],[Salary in USD]]/tblSalaries[[#This Row],[max h]]/260)</f>
        <v>13.698397451878899</v>
      </c>
      <c r="Y636" s="11" t="str">
        <f>IF(tblSalaries[[#This Row],[Years of Experience]]="",0,"0")</f>
        <v>0</v>
      </c>
      <c r="Z6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36" s="11">
        <f>IF(tblSalaries[[#This Row],[Salary in USD]]&lt;1000,1,0)</f>
        <v>0</v>
      </c>
      <c r="AB636" s="11">
        <f>IF(AND(tblSalaries[[#This Row],[Salary in USD]]&gt;1000,tblSalaries[[#This Row],[Salary in USD]]&lt;2000),1,0)</f>
        <v>0</v>
      </c>
    </row>
    <row r="637" spans="2:28" ht="15" customHeight="1">
      <c r="B637" t="s">
        <v>2640</v>
      </c>
      <c r="C637" s="1">
        <v>41055.493449074071</v>
      </c>
      <c r="D637" s="4" t="s">
        <v>745</v>
      </c>
      <c r="E637">
        <v>600000</v>
      </c>
      <c r="F637" t="s">
        <v>40</v>
      </c>
      <c r="G637">
        <f>tblSalaries[[#This Row],[clean Salary (in local currency)]]*VLOOKUP(tblSalaries[[#This Row],[Currency]],tblXrate[],2,FALSE)</f>
        <v>10684.750012465542</v>
      </c>
      <c r="H637" t="s">
        <v>746</v>
      </c>
      <c r="I637" t="s">
        <v>52</v>
      </c>
      <c r="J637" t="s">
        <v>8</v>
      </c>
      <c r="K637" t="str">
        <f>VLOOKUP(tblSalaries[[#This Row],[Where do you work]],tblCountries[[Actual]:[Mapping]],2,FALSE)</f>
        <v>India</v>
      </c>
      <c r="L637" t="s">
        <v>9</v>
      </c>
      <c r="M637">
        <v>11</v>
      </c>
      <c r="O637" s="10" t="str">
        <f>IF(ISERROR(FIND("1",tblSalaries[[#This Row],[How many hours of a day you work on Excel]])),"",1)</f>
        <v/>
      </c>
      <c r="P637" s="11" t="str">
        <f>IF(ISERROR(FIND("2",tblSalaries[[#This Row],[How many hours of a day you work on Excel]])),"",2)</f>
        <v/>
      </c>
      <c r="Q637" s="10" t="str">
        <f>IF(ISERROR(FIND("3",tblSalaries[[#This Row],[How many hours of a day you work on Excel]])),"",3)</f>
        <v/>
      </c>
      <c r="R637" s="10">
        <f>IF(ISERROR(FIND("4",tblSalaries[[#This Row],[How many hours of a day you work on Excel]])),"",4)</f>
        <v>4</v>
      </c>
      <c r="S637" s="10" t="str">
        <f>IF(ISERROR(FIND("5",tblSalaries[[#This Row],[How many hours of a day you work on Excel]])),"",5)</f>
        <v/>
      </c>
      <c r="T637" s="10">
        <f>IF(ISERROR(FIND("6",tblSalaries[[#This Row],[How many hours of a day you work on Excel]])),"",6)</f>
        <v>6</v>
      </c>
      <c r="U637" s="11" t="str">
        <f>IF(ISERROR(FIND("7",tblSalaries[[#This Row],[How many hours of a day you work on Excel]])),"",7)</f>
        <v/>
      </c>
      <c r="V637" s="11" t="str">
        <f>IF(ISERROR(FIND("8",tblSalaries[[#This Row],[How many hours of a day you work on Excel]])),"",8)</f>
        <v/>
      </c>
      <c r="W637" s="11">
        <f>IF(MAX(tblSalaries[[#This Row],[1 hour]:[8 hours]])=0,#N/A,MAX(tblSalaries[[#This Row],[1 hour]:[8 hours]]))</f>
        <v>6</v>
      </c>
      <c r="X637" s="11">
        <f>IF(ISERROR(tblSalaries[[#This Row],[max h]]),1,tblSalaries[[#This Row],[Salary in USD]]/tblSalaries[[#This Row],[max h]]/260)</f>
        <v>6.8491987259394493</v>
      </c>
      <c r="Y637" s="11" t="str">
        <f>IF(tblSalaries[[#This Row],[Years of Experience]]="",0,"0")</f>
        <v>0</v>
      </c>
      <c r="Z6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37" s="11">
        <f>IF(tblSalaries[[#This Row],[Salary in USD]]&lt;1000,1,0)</f>
        <v>0</v>
      </c>
      <c r="AB637" s="11">
        <f>IF(AND(tblSalaries[[#This Row],[Salary in USD]]&gt;1000,tblSalaries[[#This Row],[Salary in USD]]&lt;2000),1,0)</f>
        <v>0</v>
      </c>
    </row>
    <row r="638" spans="2:28" ht="15" customHeight="1">
      <c r="B638" t="s">
        <v>2641</v>
      </c>
      <c r="C638" s="1">
        <v>41055.496724537035</v>
      </c>
      <c r="D638" s="4">
        <v>4000</v>
      </c>
      <c r="E638">
        <v>4000</v>
      </c>
      <c r="F638" t="s">
        <v>6</v>
      </c>
      <c r="G638">
        <f>tblSalaries[[#This Row],[clean Salary (in local currency)]]*VLOOKUP(tblSalaries[[#This Row],[Currency]],tblXrate[],2,FALSE)</f>
        <v>4000</v>
      </c>
      <c r="H638" t="s">
        <v>721</v>
      </c>
      <c r="I638" t="s">
        <v>3999</v>
      </c>
      <c r="J638" t="s">
        <v>8</v>
      </c>
      <c r="K638" t="str">
        <f>VLOOKUP(tblSalaries[[#This Row],[Where do you work]],tblCountries[[Actual]:[Mapping]],2,FALSE)</f>
        <v>India</v>
      </c>
      <c r="L638" t="s">
        <v>13</v>
      </c>
      <c r="M638">
        <v>4</v>
      </c>
      <c r="O638" s="10" t="str">
        <f>IF(ISERROR(FIND("1",tblSalaries[[#This Row],[How many hours of a day you work on Excel]])),"",1)</f>
        <v/>
      </c>
      <c r="P638" s="11" t="str">
        <f>IF(ISERROR(FIND("2",tblSalaries[[#This Row],[How many hours of a day you work on Excel]])),"",2)</f>
        <v/>
      </c>
      <c r="Q638" s="10" t="str">
        <f>IF(ISERROR(FIND("3",tblSalaries[[#This Row],[How many hours of a day you work on Excel]])),"",3)</f>
        <v/>
      </c>
      <c r="R638" s="10" t="str">
        <f>IF(ISERROR(FIND("4",tblSalaries[[#This Row],[How many hours of a day you work on Excel]])),"",4)</f>
        <v/>
      </c>
      <c r="S638" s="10" t="str">
        <f>IF(ISERROR(FIND("5",tblSalaries[[#This Row],[How many hours of a day you work on Excel]])),"",5)</f>
        <v/>
      </c>
      <c r="T638" s="10" t="str">
        <f>IF(ISERROR(FIND("6",tblSalaries[[#This Row],[How many hours of a day you work on Excel]])),"",6)</f>
        <v/>
      </c>
      <c r="U638" s="11" t="str">
        <f>IF(ISERROR(FIND("7",tblSalaries[[#This Row],[How many hours of a day you work on Excel]])),"",7)</f>
        <v/>
      </c>
      <c r="V638" s="11">
        <f>IF(ISERROR(FIND("8",tblSalaries[[#This Row],[How many hours of a day you work on Excel]])),"",8)</f>
        <v>8</v>
      </c>
      <c r="W638" s="11">
        <f>IF(MAX(tblSalaries[[#This Row],[1 hour]:[8 hours]])=0,#N/A,MAX(tblSalaries[[#This Row],[1 hour]:[8 hours]]))</f>
        <v>8</v>
      </c>
      <c r="X638" s="11">
        <f>IF(ISERROR(tblSalaries[[#This Row],[max h]]),1,tblSalaries[[#This Row],[Salary in USD]]/tblSalaries[[#This Row],[max h]]/260)</f>
        <v>1.9230769230769231</v>
      </c>
      <c r="Y638" s="11" t="str">
        <f>IF(tblSalaries[[#This Row],[Years of Experience]]="",0,"0")</f>
        <v>0</v>
      </c>
      <c r="Z6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38" s="11">
        <f>IF(tblSalaries[[#This Row],[Salary in USD]]&lt;1000,1,0)</f>
        <v>0</v>
      </c>
      <c r="AB638" s="11">
        <f>IF(AND(tblSalaries[[#This Row],[Salary in USD]]&gt;1000,tblSalaries[[#This Row],[Salary in USD]]&lt;2000),1,0)</f>
        <v>0</v>
      </c>
    </row>
    <row r="639" spans="2:28" ht="15" customHeight="1">
      <c r="B639" t="s">
        <v>2642</v>
      </c>
      <c r="C639" s="1">
        <v>41055.498877314814</v>
      </c>
      <c r="D639" s="4">
        <v>8000</v>
      </c>
      <c r="E639">
        <v>8000</v>
      </c>
      <c r="F639" t="s">
        <v>6</v>
      </c>
      <c r="G639">
        <f>tblSalaries[[#This Row],[clean Salary (in local currency)]]*VLOOKUP(tblSalaries[[#This Row],[Currency]],tblXrate[],2,FALSE)</f>
        <v>8000</v>
      </c>
      <c r="H639" t="s">
        <v>747</v>
      </c>
      <c r="I639" t="s">
        <v>52</v>
      </c>
      <c r="J639" t="s">
        <v>748</v>
      </c>
      <c r="K639" t="str">
        <f>VLOOKUP(tblSalaries[[#This Row],[Where do you work]],tblCountries[[Actual]:[Mapping]],2,FALSE)</f>
        <v>Thailand</v>
      </c>
      <c r="L639" t="s">
        <v>13</v>
      </c>
      <c r="M639">
        <v>1</v>
      </c>
      <c r="O639" s="10" t="str">
        <f>IF(ISERROR(FIND("1",tblSalaries[[#This Row],[How many hours of a day you work on Excel]])),"",1)</f>
        <v/>
      </c>
      <c r="P639" s="11" t="str">
        <f>IF(ISERROR(FIND("2",tblSalaries[[#This Row],[How many hours of a day you work on Excel]])),"",2)</f>
        <v/>
      </c>
      <c r="Q639" s="10" t="str">
        <f>IF(ISERROR(FIND("3",tblSalaries[[#This Row],[How many hours of a day you work on Excel]])),"",3)</f>
        <v/>
      </c>
      <c r="R639" s="10" t="str">
        <f>IF(ISERROR(FIND("4",tblSalaries[[#This Row],[How many hours of a day you work on Excel]])),"",4)</f>
        <v/>
      </c>
      <c r="S639" s="10" t="str">
        <f>IF(ISERROR(FIND("5",tblSalaries[[#This Row],[How many hours of a day you work on Excel]])),"",5)</f>
        <v/>
      </c>
      <c r="T639" s="10" t="str">
        <f>IF(ISERROR(FIND("6",tblSalaries[[#This Row],[How many hours of a day you work on Excel]])),"",6)</f>
        <v/>
      </c>
      <c r="U639" s="11" t="str">
        <f>IF(ISERROR(FIND("7",tblSalaries[[#This Row],[How many hours of a day you work on Excel]])),"",7)</f>
        <v/>
      </c>
      <c r="V639" s="11">
        <f>IF(ISERROR(FIND("8",tblSalaries[[#This Row],[How many hours of a day you work on Excel]])),"",8)</f>
        <v>8</v>
      </c>
      <c r="W639" s="11">
        <f>IF(MAX(tblSalaries[[#This Row],[1 hour]:[8 hours]])=0,#N/A,MAX(tblSalaries[[#This Row],[1 hour]:[8 hours]]))</f>
        <v>8</v>
      </c>
      <c r="X639" s="11">
        <f>IF(ISERROR(tblSalaries[[#This Row],[max h]]),1,tblSalaries[[#This Row],[Salary in USD]]/tblSalaries[[#This Row],[max h]]/260)</f>
        <v>3.8461538461538463</v>
      </c>
      <c r="Y639" s="11" t="str">
        <f>IF(tblSalaries[[#This Row],[Years of Experience]]="",0,"0")</f>
        <v>0</v>
      </c>
      <c r="Z6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639" s="11">
        <f>IF(tblSalaries[[#This Row],[Salary in USD]]&lt;1000,1,0)</f>
        <v>0</v>
      </c>
      <c r="AB639" s="11">
        <f>IF(AND(tblSalaries[[#This Row],[Salary in USD]]&gt;1000,tblSalaries[[#This Row],[Salary in USD]]&lt;2000),1,0)</f>
        <v>0</v>
      </c>
    </row>
    <row r="640" spans="2:28" ht="15" customHeight="1">
      <c r="B640" t="s">
        <v>2643</v>
      </c>
      <c r="C640" s="1">
        <v>41055.503877314812</v>
      </c>
      <c r="D640" s="4">
        <v>150000</v>
      </c>
      <c r="E640">
        <v>150000</v>
      </c>
      <c r="F640" t="s">
        <v>40</v>
      </c>
      <c r="G640">
        <f>tblSalaries[[#This Row],[clean Salary (in local currency)]]*VLOOKUP(tblSalaries[[#This Row],[Currency]],tblXrate[],2,FALSE)</f>
        <v>2671.1875031163854</v>
      </c>
      <c r="H640" t="s">
        <v>749</v>
      </c>
      <c r="I640" t="s">
        <v>52</v>
      </c>
      <c r="J640" t="s">
        <v>8</v>
      </c>
      <c r="K640" t="str">
        <f>VLOOKUP(tblSalaries[[#This Row],[Where do you work]],tblCountries[[Actual]:[Mapping]],2,FALSE)</f>
        <v>India</v>
      </c>
      <c r="L640" t="s">
        <v>18</v>
      </c>
      <c r="M640">
        <v>5</v>
      </c>
      <c r="O640" s="10" t="str">
        <f>IF(ISERROR(FIND("1",tblSalaries[[#This Row],[How many hours of a day you work on Excel]])),"",1)</f>
        <v/>
      </c>
      <c r="P640" s="11">
        <f>IF(ISERROR(FIND("2",tblSalaries[[#This Row],[How many hours of a day you work on Excel]])),"",2)</f>
        <v>2</v>
      </c>
      <c r="Q640" s="10">
        <f>IF(ISERROR(FIND("3",tblSalaries[[#This Row],[How many hours of a day you work on Excel]])),"",3)</f>
        <v>3</v>
      </c>
      <c r="R640" s="10" t="str">
        <f>IF(ISERROR(FIND("4",tblSalaries[[#This Row],[How many hours of a day you work on Excel]])),"",4)</f>
        <v/>
      </c>
      <c r="S640" s="10" t="str">
        <f>IF(ISERROR(FIND("5",tblSalaries[[#This Row],[How many hours of a day you work on Excel]])),"",5)</f>
        <v/>
      </c>
      <c r="T640" s="10" t="str">
        <f>IF(ISERROR(FIND("6",tblSalaries[[#This Row],[How many hours of a day you work on Excel]])),"",6)</f>
        <v/>
      </c>
      <c r="U640" s="11" t="str">
        <f>IF(ISERROR(FIND("7",tblSalaries[[#This Row],[How many hours of a day you work on Excel]])),"",7)</f>
        <v/>
      </c>
      <c r="V640" s="11" t="str">
        <f>IF(ISERROR(FIND("8",tblSalaries[[#This Row],[How many hours of a day you work on Excel]])),"",8)</f>
        <v/>
      </c>
      <c r="W640" s="11">
        <f>IF(MAX(tblSalaries[[#This Row],[1 hour]:[8 hours]])=0,#N/A,MAX(tblSalaries[[#This Row],[1 hour]:[8 hours]]))</f>
        <v>3</v>
      </c>
      <c r="X640" s="11">
        <f>IF(ISERROR(tblSalaries[[#This Row],[max h]]),1,tblSalaries[[#This Row],[Salary in USD]]/tblSalaries[[#This Row],[max h]]/260)</f>
        <v>3.4245993629697247</v>
      </c>
      <c r="Y640" s="11" t="str">
        <f>IF(tblSalaries[[#This Row],[Years of Experience]]="",0,"0")</f>
        <v>0</v>
      </c>
      <c r="Z6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40" s="11">
        <f>IF(tblSalaries[[#This Row],[Salary in USD]]&lt;1000,1,0)</f>
        <v>0</v>
      </c>
      <c r="AB640" s="11">
        <f>IF(AND(tblSalaries[[#This Row],[Salary in USD]]&gt;1000,tblSalaries[[#This Row],[Salary in USD]]&lt;2000),1,0)</f>
        <v>0</v>
      </c>
    </row>
    <row r="641" spans="2:28" ht="15" customHeight="1">
      <c r="B641" t="s">
        <v>2644</v>
      </c>
      <c r="C641" s="1">
        <v>41055.50980324074</v>
      </c>
      <c r="D641" s="4" t="s">
        <v>750</v>
      </c>
      <c r="E641">
        <v>800000</v>
      </c>
      <c r="F641" t="s">
        <v>40</v>
      </c>
      <c r="G641">
        <f>tblSalaries[[#This Row],[clean Salary (in local currency)]]*VLOOKUP(tblSalaries[[#This Row],[Currency]],tblXrate[],2,FALSE)</f>
        <v>14246.333349954055</v>
      </c>
      <c r="H641" t="s">
        <v>279</v>
      </c>
      <c r="I641" t="s">
        <v>279</v>
      </c>
      <c r="J641" t="s">
        <v>8</v>
      </c>
      <c r="K641" t="str">
        <f>VLOOKUP(tblSalaries[[#This Row],[Where do you work]],tblCountries[[Actual]:[Mapping]],2,FALSE)</f>
        <v>India</v>
      </c>
      <c r="L641" t="s">
        <v>18</v>
      </c>
      <c r="M641">
        <v>3</v>
      </c>
      <c r="O641" s="10" t="str">
        <f>IF(ISERROR(FIND("1",tblSalaries[[#This Row],[How many hours of a day you work on Excel]])),"",1)</f>
        <v/>
      </c>
      <c r="P641" s="11">
        <f>IF(ISERROR(FIND("2",tblSalaries[[#This Row],[How many hours of a day you work on Excel]])),"",2)</f>
        <v>2</v>
      </c>
      <c r="Q641" s="10">
        <f>IF(ISERROR(FIND("3",tblSalaries[[#This Row],[How many hours of a day you work on Excel]])),"",3)</f>
        <v>3</v>
      </c>
      <c r="R641" s="10" t="str">
        <f>IF(ISERROR(FIND("4",tblSalaries[[#This Row],[How many hours of a day you work on Excel]])),"",4)</f>
        <v/>
      </c>
      <c r="S641" s="10" t="str">
        <f>IF(ISERROR(FIND("5",tblSalaries[[#This Row],[How many hours of a day you work on Excel]])),"",5)</f>
        <v/>
      </c>
      <c r="T641" s="10" t="str">
        <f>IF(ISERROR(FIND("6",tblSalaries[[#This Row],[How many hours of a day you work on Excel]])),"",6)</f>
        <v/>
      </c>
      <c r="U641" s="11" t="str">
        <f>IF(ISERROR(FIND("7",tblSalaries[[#This Row],[How many hours of a day you work on Excel]])),"",7)</f>
        <v/>
      </c>
      <c r="V641" s="11" t="str">
        <f>IF(ISERROR(FIND("8",tblSalaries[[#This Row],[How many hours of a day you work on Excel]])),"",8)</f>
        <v/>
      </c>
      <c r="W641" s="11">
        <f>IF(MAX(tblSalaries[[#This Row],[1 hour]:[8 hours]])=0,#N/A,MAX(tblSalaries[[#This Row],[1 hour]:[8 hours]]))</f>
        <v>3</v>
      </c>
      <c r="X641" s="11">
        <f>IF(ISERROR(tblSalaries[[#This Row],[max h]]),1,tblSalaries[[#This Row],[Salary in USD]]/tblSalaries[[#This Row],[max h]]/260)</f>
        <v>18.264529935838532</v>
      </c>
      <c r="Y641" s="11" t="str">
        <f>IF(tblSalaries[[#This Row],[Years of Experience]]="",0,"0")</f>
        <v>0</v>
      </c>
      <c r="Z6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41" s="11">
        <f>IF(tblSalaries[[#This Row],[Salary in USD]]&lt;1000,1,0)</f>
        <v>0</v>
      </c>
      <c r="AB641" s="11">
        <f>IF(AND(tblSalaries[[#This Row],[Salary in USD]]&gt;1000,tblSalaries[[#This Row],[Salary in USD]]&lt;2000),1,0)</f>
        <v>0</v>
      </c>
    </row>
    <row r="642" spans="2:28" ht="15" customHeight="1">
      <c r="B642" t="s">
        <v>2645</v>
      </c>
      <c r="C642" s="1">
        <v>41055.511817129627</v>
      </c>
      <c r="D642" s="4">
        <v>480000</v>
      </c>
      <c r="E642">
        <v>480000</v>
      </c>
      <c r="F642" t="s">
        <v>40</v>
      </c>
      <c r="G642">
        <f>tblSalaries[[#This Row],[clean Salary (in local currency)]]*VLOOKUP(tblSalaries[[#This Row],[Currency]],tblXrate[],2,FALSE)</f>
        <v>8547.8000099724322</v>
      </c>
      <c r="H642" t="s">
        <v>751</v>
      </c>
      <c r="I642" t="s">
        <v>3999</v>
      </c>
      <c r="J642" t="s">
        <v>8</v>
      </c>
      <c r="K642" t="str">
        <f>VLOOKUP(tblSalaries[[#This Row],[Where do you work]],tblCountries[[Actual]:[Mapping]],2,FALSE)</f>
        <v>India</v>
      </c>
      <c r="L642" t="s">
        <v>25</v>
      </c>
      <c r="M642">
        <v>3</v>
      </c>
      <c r="O642" s="10">
        <f>IF(ISERROR(FIND("1",tblSalaries[[#This Row],[How many hours of a day you work on Excel]])),"",1)</f>
        <v>1</v>
      </c>
      <c r="P642" s="11">
        <f>IF(ISERROR(FIND("2",tblSalaries[[#This Row],[How many hours of a day you work on Excel]])),"",2)</f>
        <v>2</v>
      </c>
      <c r="Q642" s="10" t="str">
        <f>IF(ISERROR(FIND("3",tblSalaries[[#This Row],[How many hours of a day you work on Excel]])),"",3)</f>
        <v/>
      </c>
      <c r="R642" s="10" t="str">
        <f>IF(ISERROR(FIND("4",tblSalaries[[#This Row],[How many hours of a day you work on Excel]])),"",4)</f>
        <v/>
      </c>
      <c r="S642" s="10" t="str">
        <f>IF(ISERROR(FIND("5",tblSalaries[[#This Row],[How many hours of a day you work on Excel]])),"",5)</f>
        <v/>
      </c>
      <c r="T642" s="10" t="str">
        <f>IF(ISERROR(FIND("6",tblSalaries[[#This Row],[How many hours of a day you work on Excel]])),"",6)</f>
        <v/>
      </c>
      <c r="U642" s="11" t="str">
        <f>IF(ISERROR(FIND("7",tblSalaries[[#This Row],[How many hours of a day you work on Excel]])),"",7)</f>
        <v/>
      </c>
      <c r="V642" s="11" t="str">
        <f>IF(ISERROR(FIND("8",tblSalaries[[#This Row],[How many hours of a day you work on Excel]])),"",8)</f>
        <v/>
      </c>
      <c r="W642" s="11">
        <f>IF(MAX(tblSalaries[[#This Row],[1 hour]:[8 hours]])=0,#N/A,MAX(tblSalaries[[#This Row],[1 hour]:[8 hours]]))</f>
        <v>2</v>
      </c>
      <c r="X642" s="11">
        <f>IF(ISERROR(tblSalaries[[#This Row],[max h]]),1,tblSalaries[[#This Row],[Salary in USD]]/tblSalaries[[#This Row],[max h]]/260)</f>
        <v>16.438076942254678</v>
      </c>
      <c r="Y642" s="11" t="str">
        <f>IF(tblSalaries[[#This Row],[Years of Experience]]="",0,"0")</f>
        <v>0</v>
      </c>
      <c r="Z6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42" s="11">
        <f>IF(tblSalaries[[#This Row],[Salary in USD]]&lt;1000,1,0)</f>
        <v>0</v>
      </c>
      <c r="AB642" s="11">
        <f>IF(AND(tblSalaries[[#This Row],[Salary in USD]]&gt;1000,tblSalaries[[#This Row],[Salary in USD]]&lt;2000),1,0)</f>
        <v>0</v>
      </c>
    </row>
    <row r="643" spans="2:28" ht="15" customHeight="1">
      <c r="B643" t="s">
        <v>2646</v>
      </c>
      <c r="C643" s="1">
        <v>41055.513738425929</v>
      </c>
      <c r="D643" s="4" t="s">
        <v>752</v>
      </c>
      <c r="E643">
        <v>432000</v>
      </c>
      <c r="F643" t="s">
        <v>40</v>
      </c>
      <c r="G643">
        <f>tblSalaries[[#This Row],[clean Salary (in local currency)]]*VLOOKUP(tblSalaries[[#This Row],[Currency]],tblXrate[],2,FALSE)</f>
        <v>7693.0200089751897</v>
      </c>
      <c r="H643" t="s">
        <v>753</v>
      </c>
      <c r="I643" t="s">
        <v>52</v>
      </c>
      <c r="J643" t="s">
        <v>8</v>
      </c>
      <c r="K643" t="str">
        <f>VLOOKUP(tblSalaries[[#This Row],[Where do you work]],tblCountries[[Actual]:[Mapping]],2,FALSE)</f>
        <v>India</v>
      </c>
      <c r="L643" t="s">
        <v>18</v>
      </c>
      <c r="M643">
        <v>5</v>
      </c>
      <c r="O643" s="10" t="str">
        <f>IF(ISERROR(FIND("1",tblSalaries[[#This Row],[How many hours of a day you work on Excel]])),"",1)</f>
        <v/>
      </c>
      <c r="P643" s="11">
        <f>IF(ISERROR(FIND("2",tblSalaries[[#This Row],[How many hours of a day you work on Excel]])),"",2)</f>
        <v>2</v>
      </c>
      <c r="Q643" s="10">
        <f>IF(ISERROR(FIND("3",tblSalaries[[#This Row],[How many hours of a day you work on Excel]])),"",3)</f>
        <v>3</v>
      </c>
      <c r="R643" s="10" t="str">
        <f>IF(ISERROR(FIND("4",tblSalaries[[#This Row],[How many hours of a day you work on Excel]])),"",4)</f>
        <v/>
      </c>
      <c r="S643" s="10" t="str">
        <f>IF(ISERROR(FIND("5",tblSalaries[[#This Row],[How many hours of a day you work on Excel]])),"",5)</f>
        <v/>
      </c>
      <c r="T643" s="10" t="str">
        <f>IF(ISERROR(FIND("6",tblSalaries[[#This Row],[How many hours of a day you work on Excel]])),"",6)</f>
        <v/>
      </c>
      <c r="U643" s="11" t="str">
        <f>IF(ISERROR(FIND("7",tblSalaries[[#This Row],[How many hours of a day you work on Excel]])),"",7)</f>
        <v/>
      </c>
      <c r="V643" s="11" t="str">
        <f>IF(ISERROR(FIND("8",tblSalaries[[#This Row],[How many hours of a day you work on Excel]])),"",8)</f>
        <v/>
      </c>
      <c r="W643" s="11">
        <f>IF(MAX(tblSalaries[[#This Row],[1 hour]:[8 hours]])=0,#N/A,MAX(tblSalaries[[#This Row],[1 hour]:[8 hours]]))</f>
        <v>3</v>
      </c>
      <c r="X643" s="11">
        <f>IF(ISERROR(tblSalaries[[#This Row],[max h]]),1,tblSalaries[[#This Row],[Salary in USD]]/tblSalaries[[#This Row],[max h]]/260)</f>
        <v>9.8628461653528063</v>
      </c>
      <c r="Y643" s="11" t="str">
        <f>IF(tblSalaries[[#This Row],[Years of Experience]]="",0,"0")</f>
        <v>0</v>
      </c>
      <c r="Z6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43" s="11">
        <f>IF(tblSalaries[[#This Row],[Salary in USD]]&lt;1000,1,0)</f>
        <v>0</v>
      </c>
      <c r="AB643" s="11">
        <f>IF(AND(tblSalaries[[#This Row],[Salary in USD]]&gt;1000,tblSalaries[[#This Row],[Salary in USD]]&lt;2000),1,0)</f>
        <v>0</v>
      </c>
    </row>
    <row r="644" spans="2:28" ht="15" customHeight="1">
      <c r="B644" t="s">
        <v>2647</v>
      </c>
      <c r="C644" s="1">
        <v>41055.513807870368</v>
      </c>
      <c r="D644" s="4">
        <v>4000</v>
      </c>
      <c r="E644">
        <v>4000</v>
      </c>
      <c r="F644" t="s">
        <v>6</v>
      </c>
      <c r="G644">
        <f>tblSalaries[[#This Row],[clean Salary (in local currency)]]*VLOOKUP(tblSalaries[[#This Row],[Currency]],tblXrate[],2,FALSE)</f>
        <v>4000</v>
      </c>
      <c r="H644" t="s">
        <v>754</v>
      </c>
      <c r="I644" t="s">
        <v>52</v>
      </c>
      <c r="J644" t="s">
        <v>8</v>
      </c>
      <c r="K644" t="str">
        <f>VLOOKUP(tblSalaries[[#This Row],[Where do you work]],tblCountries[[Actual]:[Mapping]],2,FALSE)</f>
        <v>India</v>
      </c>
      <c r="L644" t="s">
        <v>13</v>
      </c>
      <c r="M644">
        <v>8</v>
      </c>
      <c r="O644" s="10" t="str">
        <f>IF(ISERROR(FIND("1",tblSalaries[[#This Row],[How many hours of a day you work on Excel]])),"",1)</f>
        <v/>
      </c>
      <c r="P644" s="11" t="str">
        <f>IF(ISERROR(FIND("2",tblSalaries[[#This Row],[How many hours of a day you work on Excel]])),"",2)</f>
        <v/>
      </c>
      <c r="Q644" s="10" t="str">
        <f>IF(ISERROR(FIND("3",tblSalaries[[#This Row],[How many hours of a day you work on Excel]])),"",3)</f>
        <v/>
      </c>
      <c r="R644" s="10" t="str">
        <f>IF(ISERROR(FIND("4",tblSalaries[[#This Row],[How many hours of a day you work on Excel]])),"",4)</f>
        <v/>
      </c>
      <c r="S644" s="10" t="str">
        <f>IF(ISERROR(FIND("5",tblSalaries[[#This Row],[How many hours of a day you work on Excel]])),"",5)</f>
        <v/>
      </c>
      <c r="T644" s="10" t="str">
        <f>IF(ISERROR(FIND("6",tblSalaries[[#This Row],[How many hours of a day you work on Excel]])),"",6)</f>
        <v/>
      </c>
      <c r="U644" s="11" t="str">
        <f>IF(ISERROR(FIND("7",tblSalaries[[#This Row],[How many hours of a day you work on Excel]])),"",7)</f>
        <v/>
      </c>
      <c r="V644" s="11">
        <f>IF(ISERROR(FIND("8",tblSalaries[[#This Row],[How many hours of a day you work on Excel]])),"",8)</f>
        <v>8</v>
      </c>
      <c r="W644" s="11">
        <f>IF(MAX(tblSalaries[[#This Row],[1 hour]:[8 hours]])=0,#N/A,MAX(tblSalaries[[#This Row],[1 hour]:[8 hours]]))</f>
        <v>8</v>
      </c>
      <c r="X644" s="11">
        <f>IF(ISERROR(tblSalaries[[#This Row],[max h]]),1,tblSalaries[[#This Row],[Salary in USD]]/tblSalaries[[#This Row],[max h]]/260)</f>
        <v>1.9230769230769231</v>
      </c>
      <c r="Y644" s="11" t="str">
        <f>IF(tblSalaries[[#This Row],[Years of Experience]]="",0,"0")</f>
        <v>0</v>
      </c>
      <c r="Z6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44" s="11">
        <f>IF(tblSalaries[[#This Row],[Salary in USD]]&lt;1000,1,0)</f>
        <v>0</v>
      </c>
      <c r="AB644" s="11">
        <f>IF(AND(tblSalaries[[#This Row],[Salary in USD]]&gt;1000,tblSalaries[[#This Row],[Salary in USD]]&lt;2000),1,0)</f>
        <v>0</v>
      </c>
    </row>
    <row r="645" spans="2:28" ht="15" customHeight="1">
      <c r="B645" t="s">
        <v>2648</v>
      </c>
      <c r="C645" s="1">
        <v>41055.513969907406</v>
      </c>
      <c r="D645" s="4">
        <v>450</v>
      </c>
      <c r="E645">
        <v>5400</v>
      </c>
      <c r="F645" t="s">
        <v>6</v>
      </c>
      <c r="G645">
        <f>tblSalaries[[#This Row],[clean Salary (in local currency)]]*VLOOKUP(tblSalaries[[#This Row],[Currency]],tblXrate[],2,FALSE)</f>
        <v>5400</v>
      </c>
      <c r="H645" t="s">
        <v>635</v>
      </c>
      <c r="I645" t="s">
        <v>52</v>
      </c>
      <c r="J645" t="s">
        <v>8</v>
      </c>
      <c r="K645" t="str">
        <f>VLOOKUP(tblSalaries[[#This Row],[Where do you work]],tblCountries[[Actual]:[Mapping]],2,FALSE)</f>
        <v>India</v>
      </c>
      <c r="L645" t="s">
        <v>13</v>
      </c>
      <c r="M645">
        <v>3</v>
      </c>
      <c r="O645" s="10" t="str">
        <f>IF(ISERROR(FIND("1",tblSalaries[[#This Row],[How many hours of a day you work on Excel]])),"",1)</f>
        <v/>
      </c>
      <c r="P645" s="11" t="str">
        <f>IF(ISERROR(FIND("2",tblSalaries[[#This Row],[How many hours of a day you work on Excel]])),"",2)</f>
        <v/>
      </c>
      <c r="Q645" s="10" t="str">
        <f>IF(ISERROR(FIND("3",tblSalaries[[#This Row],[How many hours of a day you work on Excel]])),"",3)</f>
        <v/>
      </c>
      <c r="R645" s="10" t="str">
        <f>IF(ISERROR(FIND("4",tblSalaries[[#This Row],[How many hours of a day you work on Excel]])),"",4)</f>
        <v/>
      </c>
      <c r="S645" s="10" t="str">
        <f>IF(ISERROR(FIND("5",tblSalaries[[#This Row],[How many hours of a day you work on Excel]])),"",5)</f>
        <v/>
      </c>
      <c r="T645" s="10" t="str">
        <f>IF(ISERROR(FIND("6",tblSalaries[[#This Row],[How many hours of a day you work on Excel]])),"",6)</f>
        <v/>
      </c>
      <c r="U645" s="11" t="str">
        <f>IF(ISERROR(FIND("7",tblSalaries[[#This Row],[How many hours of a day you work on Excel]])),"",7)</f>
        <v/>
      </c>
      <c r="V645" s="11">
        <f>IF(ISERROR(FIND("8",tblSalaries[[#This Row],[How many hours of a day you work on Excel]])),"",8)</f>
        <v>8</v>
      </c>
      <c r="W645" s="11">
        <f>IF(MAX(tblSalaries[[#This Row],[1 hour]:[8 hours]])=0,#N/A,MAX(tblSalaries[[#This Row],[1 hour]:[8 hours]]))</f>
        <v>8</v>
      </c>
      <c r="X645" s="11">
        <f>IF(ISERROR(tblSalaries[[#This Row],[max h]]),1,tblSalaries[[#This Row],[Salary in USD]]/tblSalaries[[#This Row],[max h]]/260)</f>
        <v>2.5961538461538463</v>
      </c>
      <c r="Y645" s="11" t="str">
        <f>IF(tblSalaries[[#This Row],[Years of Experience]]="",0,"0")</f>
        <v>0</v>
      </c>
      <c r="Z6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45" s="11">
        <f>IF(tblSalaries[[#This Row],[Salary in USD]]&lt;1000,1,0)</f>
        <v>0</v>
      </c>
      <c r="AB645" s="11">
        <f>IF(AND(tblSalaries[[#This Row],[Salary in USD]]&gt;1000,tblSalaries[[#This Row],[Salary in USD]]&lt;2000),1,0)</f>
        <v>0</v>
      </c>
    </row>
    <row r="646" spans="2:28" ht="15" customHeight="1">
      <c r="B646" t="s">
        <v>2649</v>
      </c>
      <c r="C646" s="1">
        <v>41055.516134259262</v>
      </c>
      <c r="D646" s="4">
        <v>10500000</v>
      </c>
      <c r="E646">
        <v>10500000</v>
      </c>
      <c r="F646" t="s">
        <v>40</v>
      </c>
      <c r="G646">
        <f>tblSalaries[[#This Row],[clean Salary (in local currency)]]*VLOOKUP(tblSalaries[[#This Row],[Currency]],tblXrate[],2,FALSE)</f>
        <v>186983.12521814698</v>
      </c>
      <c r="H646" t="s">
        <v>755</v>
      </c>
      <c r="I646" t="s">
        <v>52</v>
      </c>
      <c r="J646" t="s">
        <v>8</v>
      </c>
      <c r="K646" t="str">
        <f>VLOOKUP(tblSalaries[[#This Row],[Where do you work]],tblCountries[[Actual]:[Mapping]],2,FALSE)</f>
        <v>India</v>
      </c>
      <c r="L646" t="s">
        <v>18</v>
      </c>
      <c r="M646">
        <v>10</v>
      </c>
      <c r="O646" s="10" t="str">
        <f>IF(ISERROR(FIND("1",tblSalaries[[#This Row],[How many hours of a day you work on Excel]])),"",1)</f>
        <v/>
      </c>
      <c r="P646" s="11">
        <f>IF(ISERROR(FIND("2",tblSalaries[[#This Row],[How many hours of a day you work on Excel]])),"",2)</f>
        <v>2</v>
      </c>
      <c r="Q646" s="10">
        <f>IF(ISERROR(FIND("3",tblSalaries[[#This Row],[How many hours of a day you work on Excel]])),"",3)</f>
        <v>3</v>
      </c>
      <c r="R646" s="10" t="str">
        <f>IF(ISERROR(FIND("4",tblSalaries[[#This Row],[How many hours of a day you work on Excel]])),"",4)</f>
        <v/>
      </c>
      <c r="S646" s="10" t="str">
        <f>IF(ISERROR(FIND("5",tblSalaries[[#This Row],[How many hours of a day you work on Excel]])),"",5)</f>
        <v/>
      </c>
      <c r="T646" s="10" t="str">
        <f>IF(ISERROR(FIND("6",tblSalaries[[#This Row],[How many hours of a day you work on Excel]])),"",6)</f>
        <v/>
      </c>
      <c r="U646" s="11" t="str">
        <f>IF(ISERROR(FIND("7",tblSalaries[[#This Row],[How many hours of a day you work on Excel]])),"",7)</f>
        <v/>
      </c>
      <c r="V646" s="11" t="str">
        <f>IF(ISERROR(FIND("8",tblSalaries[[#This Row],[How many hours of a day you work on Excel]])),"",8)</f>
        <v/>
      </c>
      <c r="W646" s="11">
        <f>IF(MAX(tblSalaries[[#This Row],[1 hour]:[8 hours]])=0,#N/A,MAX(tblSalaries[[#This Row],[1 hour]:[8 hours]]))</f>
        <v>3</v>
      </c>
      <c r="X646" s="11">
        <f>IF(ISERROR(tblSalaries[[#This Row],[max h]]),1,tblSalaries[[#This Row],[Salary in USD]]/tblSalaries[[#This Row],[max h]]/260)</f>
        <v>239.72195540788076</v>
      </c>
      <c r="Y646" s="11" t="str">
        <f>IF(tblSalaries[[#This Row],[Years of Experience]]="",0,"0")</f>
        <v>0</v>
      </c>
      <c r="Z6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46" s="11">
        <f>IF(tblSalaries[[#This Row],[Salary in USD]]&lt;1000,1,0)</f>
        <v>0</v>
      </c>
      <c r="AB646" s="11">
        <f>IF(AND(tblSalaries[[#This Row],[Salary in USD]]&gt;1000,tblSalaries[[#This Row],[Salary in USD]]&lt;2000),1,0)</f>
        <v>0</v>
      </c>
    </row>
    <row r="647" spans="2:28" ht="15" customHeight="1">
      <c r="B647" t="s">
        <v>2650</v>
      </c>
      <c r="C647" s="1">
        <v>41055.517465277779</v>
      </c>
      <c r="D647" s="4">
        <v>21500</v>
      </c>
      <c r="E647">
        <v>21500</v>
      </c>
      <c r="F647" t="s">
        <v>6</v>
      </c>
      <c r="G647">
        <f>tblSalaries[[#This Row],[clean Salary (in local currency)]]*VLOOKUP(tblSalaries[[#This Row],[Currency]],tblXrate[],2,FALSE)</f>
        <v>21500</v>
      </c>
      <c r="H647" t="s">
        <v>756</v>
      </c>
      <c r="I647" t="s">
        <v>20</v>
      </c>
      <c r="J647" t="s">
        <v>8</v>
      </c>
      <c r="K647" t="str">
        <f>VLOOKUP(tblSalaries[[#This Row],[Where do you work]],tblCountries[[Actual]:[Mapping]],2,FALSE)</f>
        <v>India</v>
      </c>
      <c r="L647" t="s">
        <v>9</v>
      </c>
      <c r="M647">
        <v>9</v>
      </c>
      <c r="O647" s="10" t="str">
        <f>IF(ISERROR(FIND("1",tblSalaries[[#This Row],[How many hours of a day you work on Excel]])),"",1)</f>
        <v/>
      </c>
      <c r="P647" s="11" t="str">
        <f>IF(ISERROR(FIND("2",tblSalaries[[#This Row],[How many hours of a day you work on Excel]])),"",2)</f>
        <v/>
      </c>
      <c r="Q647" s="10" t="str">
        <f>IF(ISERROR(FIND("3",tblSalaries[[#This Row],[How many hours of a day you work on Excel]])),"",3)</f>
        <v/>
      </c>
      <c r="R647" s="10">
        <f>IF(ISERROR(FIND("4",tblSalaries[[#This Row],[How many hours of a day you work on Excel]])),"",4)</f>
        <v>4</v>
      </c>
      <c r="S647" s="10" t="str">
        <f>IF(ISERROR(FIND("5",tblSalaries[[#This Row],[How many hours of a day you work on Excel]])),"",5)</f>
        <v/>
      </c>
      <c r="T647" s="10">
        <f>IF(ISERROR(FIND("6",tblSalaries[[#This Row],[How many hours of a day you work on Excel]])),"",6)</f>
        <v>6</v>
      </c>
      <c r="U647" s="11" t="str">
        <f>IF(ISERROR(FIND("7",tblSalaries[[#This Row],[How many hours of a day you work on Excel]])),"",7)</f>
        <v/>
      </c>
      <c r="V647" s="11" t="str">
        <f>IF(ISERROR(FIND("8",tblSalaries[[#This Row],[How many hours of a day you work on Excel]])),"",8)</f>
        <v/>
      </c>
      <c r="W647" s="11">
        <f>IF(MAX(tblSalaries[[#This Row],[1 hour]:[8 hours]])=0,#N/A,MAX(tblSalaries[[#This Row],[1 hour]:[8 hours]]))</f>
        <v>6</v>
      </c>
      <c r="X647" s="11">
        <f>IF(ISERROR(tblSalaries[[#This Row],[max h]]),1,tblSalaries[[#This Row],[Salary in USD]]/tblSalaries[[#This Row],[max h]]/260)</f>
        <v>13.782051282051283</v>
      </c>
      <c r="Y647" s="11" t="str">
        <f>IF(tblSalaries[[#This Row],[Years of Experience]]="",0,"0")</f>
        <v>0</v>
      </c>
      <c r="Z6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47" s="11">
        <f>IF(tblSalaries[[#This Row],[Salary in USD]]&lt;1000,1,0)</f>
        <v>0</v>
      </c>
      <c r="AB647" s="11">
        <f>IF(AND(tblSalaries[[#This Row],[Salary in USD]]&gt;1000,tblSalaries[[#This Row],[Salary in USD]]&lt;2000),1,0)</f>
        <v>0</v>
      </c>
    </row>
    <row r="648" spans="2:28" ht="15" customHeight="1">
      <c r="B648" t="s">
        <v>2651</v>
      </c>
      <c r="C648" s="1">
        <v>41055.518437500003</v>
      </c>
      <c r="D648" s="4">
        <v>15000</v>
      </c>
      <c r="E648">
        <v>15000</v>
      </c>
      <c r="F648" t="s">
        <v>6</v>
      </c>
      <c r="G648">
        <f>tblSalaries[[#This Row],[clean Salary (in local currency)]]*VLOOKUP(tblSalaries[[#This Row],[Currency]],tblXrate[],2,FALSE)</f>
        <v>15000</v>
      </c>
      <c r="H648" t="s">
        <v>721</v>
      </c>
      <c r="I648" t="s">
        <v>3999</v>
      </c>
      <c r="J648" t="s">
        <v>8</v>
      </c>
      <c r="K648" t="str">
        <f>VLOOKUP(tblSalaries[[#This Row],[Where do you work]],tblCountries[[Actual]:[Mapping]],2,FALSE)</f>
        <v>India</v>
      </c>
      <c r="L648" t="s">
        <v>13</v>
      </c>
      <c r="M648">
        <v>2</v>
      </c>
      <c r="O648" s="10" t="str">
        <f>IF(ISERROR(FIND("1",tblSalaries[[#This Row],[How many hours of a day you work on Excel]])),"",1)</f>
        <v/>
      </c>
      <c r="P648" s="11" t="str">
        <f>IF(ISERROR(FIND("2",tblSalaries[[#This Row],[How many hours of a day you work on Excel]])),"",2)</f>
        <v/>
      </c>
      <c r="Q648" s="10" t="str">
        <f>IF(ISERROR(FIND("3",tblSalaries[[#This Row],[How many hours of a day you work on Excel]])),"",3)</f>
        <v/>
      </c>
      <c r="R648" s="10" t="str">
        <f>IF(ISERROR(FIND("4",tblSalaries[[#This Row],[How many hours of a day you work on Excel]])),"",4)</f>
        <v/>
      </c>
      <c r="S648" s="10" t="str">
        <f>IF(ISERROR(FIND("5",tblSalaries[[#This Row],[How many hours of a day you work on Excel]])),"",5)</f>
        <v/>
      </c>
      <c r="T648" s="10" t="str">
        <f>IF(ISERROR(FIND("6",tblSalaries[[#This Row],[How many hours of a day you work on Excel]])),"",6)</f>
        <v/>
      </c>
      <c r="U648" s="11" t="str">
        <f>IF(ISERROR(FIND("7",tblSalaries[[#This Row],[How many hours of a day you work on Excel]])),"",7)</f>
        <v/>
      </c>
      <c r="V648" s="11">
        <f>IF(ISERROR(FIND("8",tblSalaries[[#This Row],[How many hours of a day you work on Excel]])),"",8)</f>
        <v>8</v>
      </c>
      <c r="W648" s="11">
        <f>IF(MAX(tblSalaries[[#This Row],[1 hour]:[8 hours]])=0,#N/A,MAX(tblSalaries[[#This Row],[1 hour]:[8 hours]]))</f>
        <v>8</v>
      </c>
      <c r="X648" s="11">
        <f>IF(ISERROR(tblSalaries[[#This Row],[max h]]),1,tblSalaries[[#This Row],[Salary in USD]]/tblSalaries[[#This Row],[max h]]/260)</f>
        <v>7.2115384615384617</v>
      </c>
      <c r="Y648" s="11" t="str">
        <f>IF(tblSalaries[[#This Row],[Years of Experience]]="",0,"0")</f>
        <v>0</v>
      </c>
      <c r="Z6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48" s="11">
        <f>IF(tblSalaries[[#This Row],[Salary in USD]]&lt;1000,1,0)</f>
        <v>0</v>
      </c>
      <c r="AB648" s="11">
        <f>IF(AND(tblSalaries[[#This Row],[Salary in USD]]&gt;1000,tblSalaries[[#This Row],[Salary in USD]]&lt;2000),1,0)</f>
        <v>0</v>
      </c>
    </row>
    <row r="649" spans="2:28" ht="15" customHeight="1">
      <c r="B649" t="s">
        <v>2652</v>
      </c>
      <c r="C649" s="1">
        <v>41055.51898148148</v>
      </c>
      <c r="D649" s="4">
        <v>200000</v>
      </c>
      <c r="E649">
        <v>200000</v>
      </c>
      <c r="F649" t="s">
        <v>32</v>
      </c>
      <c r="G649">
        <f>tblSalaries[[#This Row],[clean Salary (in local currency)]]*VLOOKUP(tblSalaries[[#This Row],[Currency]],tblXrate[],2,FALSE)</f>
        <v>2122.8177433598262</v>
      </c>
      <c r="H649" t="s">
        <v>757</v>
      </c>
      <c r="I649" t="s">
        <v>310</v>
      </c>
      <c r="J649" t="s">
        <v>17</v>
      </c>
      <c r="K649" t="str">
        <f>VLOOKUP(tblSalaries[[#This Row],[Where do you work]],tblCountries[[Actual]:[Mapping]],2,FALSE)</f>
        <v>Pakistan</v>
      </c>
      <c r="L649" t="s">
        <v>18</v>
      </c>
      <c r="M649">
        <v>2</v>
      </c>
      <c r="O649" s="10" t="str">
        <f>IF(ISERROR(FIND("1",tblSalaries[[#This Row],[How many hours of a day you work on Excel]])),"",1)</f>
        <v/>
      </c>
      <c r="P649" s="11">
        <f>IF(ISERROR(FIND("2",tblSalaries[[#This Row],[How many hours of a day you work on Excel]])),"",2)</f>
        <v>2</v>
      </c>
      <c r="Q649" s="10">
        <f>IF(ISERROR(FIND("3",tblSalaries[[#This Row],[How many hours of a day you work on Excel]])),"",3)</f>
        <v>3</v>
      </c>
      <c r="R649" s="10" t="str">
        <f>IF(ISERROR(FIND("4",tblSalaries[[#This Row],[How many hours of a day you work on Excel]])),"",4)</f>
        <v/>
      </c>
      <c r="S649" s="10" t="str">
        <f>IF(ISERROR(FIND("5",tblSalaries[[#This Row],[How many hours of a day you work on Excel]])),"",5)</f>
        <v/>
      </c>
      <c r="T649" s="10" t="str">
        <f>IF(ISERROR(FIND("6",tblSalaries[[#This Row],[How many hours of a day you work on Excel]])),"",6)</f>
        <v/>
      </c>
      <c r="U649" s="11" t="str">
        <f>IF(ISERROR(FIND("7",tblSalaries[[#This Row],[How many hours of a day you work on Excel]])),"",7)</f>
        <v/>
      </c>
      <c r="V649" s="11" t="str">
        <f>IF(ISERROR(FIND("8",tblSalaries[[#This Row],[How many hours of a day you work on Excel]])),"",8)</f>
        <v/>
      </c>
      <c r="W649" s="11">
        <f>IF(MAX(tblSalaries[[#This Row],[1 hour]:[8 hours]])=0,#N/A,MAX(tblSalaries[[#This Row],[1 hour]:[8 hours]]))</f>
        <v>3</v>
      </c>
      <c r="X649" s="11">
        <f>IF(ISERROR(tblSalaries[[#This Row],[max h]]),1,tblSalaries[[#This Row],[Salary in USD]]/tblSalaries[[#This Row],[max h]]/260)</f>
        <v>2.7215612094356749</v>
      </c>
      <c r="Y649" s="11" t="str">
        <f>IF(tblSalaries[[#This Row],[Years of Experience]]="",0,"0")</f>
        <v>0</v>
      </c>
      <c r="Z6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49" s="11">
        <f>IF(tblSalaries[[#This Row],[Salary in USD]]&lt;1000,1,0)</f>
        <v>0</v>
      </c>
      <c r="AB649" s="11">
        <f>IF(AND(tblSalaries[[#This Row],[Salary in USD]]&gt;1000,tblSalaries[[#This Row],[Salary in USD]]&lt;2000),1,0)</f>
        <v>0</v>
      </c>
    </row>
    <row r="650" spans="2:28" ht="15" customHeight="1">
      <c r="B650" t="s">
        <v>2653</v>
      </c>
      <c r="C650" s="1">
        <v>41055.519502314812</v>
      </c>
      <c r="D650" s="4" t="s">
        <v>758</v>
      </c>
      <c r="E650">
        <v>950000</v>
      </c>
      <c r="F650" t="s">
        <v>40</v>
      </c>
      <c r="G650">
        <f>tblSalaries[[#This Row],[clean Salary (in local currency)]]*VLOOKUP(tblSalaries[[#This Row],[Currency]],tblXrate[],2,FALSE)</f>
        <v>16917.52085307044</v>
      </c>
      <c r="H650" t="s">
        <v>759</v>
      </c>
      <c r="I650" t="s">
        <v>52</v>
      </c>
      <c r="J650" t="s">
        <v>8</v>
      </c>
      <c r="K650" t="str">
        <f>VLOOKUP(tblSalaries[[#This Row],[Where do you work]],tblCountries[[Actual]:[Mapping]],2,FALSE)</f>
        <v>India</v>
      </c>
      <c r="L650" t="s">
        <v>9</v>
      </c>
      <c r="M650">
        <v>3</v>
      </c>
      <c r="O650" s="10" t="str">
        <f>IF(ISERROR(FIND("1",tblSalaries[[#This Row],[How many hours of a day you work on Excel]])),"",1)</f>
        <v/>
      </c>
      <c r="P650" s="11" t="str">
        <f>IF(ISERROR(FIND("2",tblSalaries[[#This Row],[How many hours of a day you work on Excel]])),"",2)</f>
        <v/>
      </c>
      <c r="Q650" s="10" t="str">
        <f>IF(ISERROR(FIND("3",tblSalaries[[#This Row],[How many hours of a day you work on Excel]])),"",3)</f>
        <v/>
      </c>
      <c r="R650" s="10">
        <f>IF(ISERROR(FIND("4",tblSalaries[[#This Row],[How many hours of a day you work on Excel]])),"",4)</f>
        <v>4</v>
      </c>
      <c r="S650" s="10" t="str">
        <f>IF(ISERROR(FIND("5",tblSalaries[[#This Row],[How many hours of a day you work on Excel]])),"",5)</f>
        <v/>
      </c>
      <c r="T650" s="10">
        <f>IF(ISERROR(FIND("6",tblSalaries[[#This Row],[How many hours of a day you work on Excel]])),"",6)</f>
        <v>6</v>
      </c>
      <c r="U650" s="11" t="str">
        <f>IF(ISERROR(FIND("7",tblSalaries[[#This Row],[How many hours of a day you work on Excel]])),"",7)</f>
        <v/>
      </c>
      <c r="V650" s="11" t="str">
        <f>IF(ISERROR(FIND("8",tblSalaries[[#This Row],[How many hours of a day you work on Excel]])),"",8)</f>
        <v/>
      </c>
      <c r="W650" s="11">
        <f>IF(MAX(tblSalaries[[#This Row],[1 hour]:[8 hours]])=0,#N/A,MAX(tblSalaries[[#This Row],[1 hour]:[8 hours]]))</f>
        <v>6</v>
      </c>
      <c r="X650" s="11">
        <f>IF(ISERROR(tblSalaries[[#This Row],[max h]]),1,tblSalaries[[#This Row],[Salary in USD]]/tblSalaries[[#This Row],[max h]]/260)</f>
        <v>10.844564649404129</v>
      </c>
      <c r="Y650" s="11" t="str">
        <f>IF(tblSalaries[[#This Row],[Years of Experience]]="",0,"0")</f>
        <v>0</v>
      </c>
      <c r="Z6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50" s="11">
        <f>IF(tblSalaries[[#This Row],[Salary in USD]]&lt;1000,1,0)</f>
        <v>0</v>
      </c>
      <c r="AB650" s="11">
        <f>IF(AND(tblSalaries[[#This Row],[Salary in USD]]&gt;1000,tblSalaries[[#This Row],[Salary in USD]]&lt;2000),1,0)</f>
        <v>0</v>
      </c>
    </row>
    <row r="651" spans="2:28" ht="15" customHeight="1">
      <c r="B651" t="s">
        <v>2654</v>
      </c>
      <c r="C651" s="1">
        <v>41055.519571759258</v>
      </c>
      <c r="D651" s="4" t="s">
        <v>760</v>
      </c>
      <c r="E651">
        <v>165000</v>
      </c>
      <c r="F651" t="s">
        <v>40</v>
      </c>
      <c r="G651">
        <f>tblSalaries[[#This Row],[clean Salary (in local currency)]]*VLOOKUP(tblSalaries[[#This Row],[Currency]],tblXrate[],2,FALSE)</f>
        <v>2938.3062534280239</v>
      </c>
      <c r="H651" t="s">
        <v>761</v>
      </c>
      <c r="I651" t="s">
        <v>52</v>
      </c>
      <c r="J651" t="s">
        <v>8</v>
      </c>
      <c r="K651" t="str">
        <f>VLOOKUP(tblSalaries[[#This Row],[Where do you work]],tblCountries[[Actual]:[Mapping]],2,FALSE)</f>
        <v>India</v>
      </c>
      <c r="L651" t="s">
        <v>13</v>
      </c>
      <c r="M651">
        <v>11</v>
      </c>
      <c r="O651" s="10" t="str">
        <f>IF(ISERROR(FIND("1",tblSalaries[[#This Row],[How many hours of a day you work on Excel]])),"",1)</f>
        <v/>
      </c>
      <c r="P651" s="11" t="str">
        <f>IF(ISERROR(FIND("2",tblSalaries[[#This Row],[How many hours of a day you work on Excel]])),"",2)</f>
        <v/>
      </c>
      <c r="Q651" s="10" t="str">
        <f>IF(ISERROR(FIND("3",tblSalaries[[#This Row],[How many hours of a day you work on Excel]])),"",3)</f>
        <v/>
      </c>
      <c r="R651" s="10" t="str">
        <f>IF(ISERROR(FIND("4",tblSalaries[[#This Row],[How many hours of a day you work on Excel]])),"",4)</f>
        <v/>
      </c>
      <c r="S651" s="10" t="str">
        <f>IF(ISERROR(FIND("5",tblSalaries[[#This Row],[How many hours of a day you work on Excel]])),"",5)</f>
        <v/>
      </c>
      <c r="T651" s="10" t="str">
        <f>IF(ISERROR(FIND("6",tblSalaries[[#This Row],[How many hours of a day you work on Excel]])),"",6)</f>
        <v/>
      </c>
      <c r="U651" s="11" t="str">
        <f>IF(ISERROR(FIND("7",tblSalaries[[#This Row],[How many hours of a day you work on Excel]])),"",7)</f>
        <v/>
      </c>
      <c r="V651" s="11">
        <f>IF(ISERROR(FIND("8",tblSalaries[[#This Row],[How many hours of a day you work on Excel]])),"",8)</f>
        <v>8</v>
      </c>
      <c r="W651" s="11">
        <f>IF(MAX(tblSalaries[[#This Row],[1 hour]:[8 hours]])=0,#N/A,MAX(tblSalaries[[#This Row],[1 hour]:[8 hours]]))</f>
        <v>8</v>
      </c>
      <c r="X651" s="11">
        <f>IF(ISERROR(tblSalaries[[#This Row],[max h]]),1,tblSalaries[[#This Row],[Salary in USD]]/tblSalaries[[#This Row],[max h]]/260)</f>
        <v>1.4126472372250114</v>
      </c>
      <c r="Y651" s="11" t="str">
        <f>IF(tblSalaries[[#This Row],[Years of Experience]]="",0,"0")</f>
        <v>0</v>
      </c>
      <c r="Z6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51" s="11">
        <f>IF(tblSalaries[[#This Row],[Salary in USD]]&lt;1000,1,0)</f>
        <v>0</v>
      </c>
      <c r="AB651" s="11">
        <f>IF(AND(tblSalaries[[#This Row],[Salary in USD]]&gt;1000,tblSalaries[[#This Row],[Salary in USD]]&lt;2000),1,0)</f>
        <v>0</v>
      </c>
    </row>
    <row r="652" spans="2:28" ht="15" customHeight="1">
      <c r="B652" t="s">
        <v>2655</v>
      </c>
      <c r="C652" s="1">
        <v>41055.521087962959</v>
      </c>
      <c r="D652" s="4">
        <v>1400</v>
      </c>
      <c r="E652">
        <v>16800</v>
      </c>
      <c r="F652" t="s">
        <v>6</v>
      </c>
      <c r="G652">
        <f>tblSalaries[[#This Row],[clean Salary (in local currency)]]*VLOOKUP(tblSalaries[[#This Row],[Currency]],tblXrate[],2,FALSE)</f>
        <v>16800</v>
      </c>
      <c r="H652" t="s">
        <v>678</v>
      </c>
      <c r="I652" t="s">
        <v>20</v>
      </c>
      <c r="J652" t="s">
        <v>17</v>
      </c>
      <c r="K652" t="str">
        <f>VLOOKUP(tblSalaries[[#This Row],[Where do you work]],tblCountries[[Actual]:[Mapping]],2,FALSE)</f>
        <v>Pakistan</v>
      </c>
      <c r="L652" t="s">
        <v>9</v>
      </c>
      <c r="M652">
        <v>12</v>
      </c>
      <c r="O652" s="10" t="str">
        <f>IF(ISERROR(FIND("1",tblSalaries[[#This Row],[How many hours of a day you work on Excel]])),"",1)</f>
        <v/>
      </c>
      <c r="P652" s="11" t="str">
        <f>IF(ISERROR(FIND("2",tblSalaries[[#This Row],[How many hours of a day you work on Excel]])),"",2)</f>
        <v/>
      </c>
      <c r="Q652" s="10" t="str">
        <f>IF(ISERROR(FIND("3",tblSalaries[[#This Row],[How many hours of a day you work on Excel]])),"",3)</f>
        <v/>
      </c>
      <c r="R652" s="10">
        <f>IF(ISERROR(FIND("4",tblSalaries[[#This Row],[How many hours of a day you work on Excel]])),"",4)</f>
        <v>4</v>
      </c>
      <c r="S652" s="10" t="str">
        <f>IF(ISERROR(FIND("5",tblSalaries[[#This Row],[How many hours of a day you work on Excel]])),"",5)</f>
        <v/>
      </c>
      <c r="T652" s="10">
        <f>IF(ISERROR(FIND("6",tblSalaries[[#This Row],[How many hours of a day you work on Excel]])),"",6)</f>
        <v>6</v>
      </c>
      <c r="U652" s="11" t="str">
        <f>IF(ISERROR(FIND("7",tblSalaries[[#This Row],[How many hours of a day you work on Excel]])),"",7)</f>
        <v/>
      </c>
      <c r="V652" s="11" t="str">
        <f>IF(ISERROR(FIND("8",tblSalaries[[#This Row],[How many hours of a day you work on Excel]])),"",8)</f>
        <v/>
      </c>
      <c r="W652" s="11">
        <f>IF(MAX(tblSalaries[[#This Row],[1 hour]:[8 hours]])=0,#N/A,MAX(tblSalaries[[#This Row],[1 hour]:[8 hours]]))</f>
        <v>6</v>
      </c>
      <c r="X652" s="11">
        <f>IF(ISERROR(tblSalaries[[#This Row],[max h]]),1,tblSalaries[[#This Row],[Salary in USD]]/tblSalaries[[#This Row],[max h]]/260)</f>
        <v>10.76923076923077</v>
      </c>
      <c r="Y652" s="11" t="str">
        <f>IF(tblSalaries[[#This Row],[Years of Experience]]="",0,"0")</f>
        <v>0</v>
      </c>
      <c r="Z6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52" s="11">
        <f>IF(tblSalaries[[#This Row],[Salary in USD]]&lt;1000,1,0)</f>
        <v>0</v>
      </c>
      <c r="AB652" s="11">
        <f>IF(AND(tblSalaries[[#This Row],[Salary in USD]]&gt;1000,tblSalaries[[#This Row],[Salary in USD]]&lt;2000),1,0)</f>
        <v>0</v>
      </c>
    </row>
    <row r="653" spans="2:28" ht="15" customHeight="1">
      <c r="B653" t="s">
        <v>2656</v>
      </c>
      <c r="C653" s="1">
        <v>41055.521863425929</v>
      </c>
      <c r="D653" s="4">
        <v>37000</v>
      </c>
      <c r="E653">
        <v>37000</v>
      </c>
      <c r="F653" t="s">
        <v>6</v>
      </c>
      <c r="G653">
        <f>tblSalaries[[#This Row],[clean Salary (in local currency)]]*VLOOKUP(tblSalaries[[#This Row],[Currency]],tblXrate[],2,FALSE)</f>
        <v>37000</v>
      </c>
      <c r="H653" t="s">
        <v>762</v>
      </c>
      <c r="I653" t="s">
        <v>279</v>
      </c>
      <c r="J653" t="s">
        <v>8</v>
      </c>
      <c r="K653" t="str">
        <f>VLOOKUP(tblSalaries[[#This Row],[Where do you work]],tblCountries[[Actual]:[Mapping]],2,FALSE)</f>
        <v>India</v>
      </c>
      <c r="L653" t="s">
        <v>9</v>
      </c>
      <c r="M653">
        <v>10</v>
      </c>
      <c r="O653" s="10" t="str">
        <f>IF(ISERROR(FIND("1",tblSalaries[[#This Row],[How many hours of a day you work on Excel]])),"",1)</f>
        <v/>
      </c>
      <c r="P653" s="11" t="str">
        <f>IF(ISERROR(FIND("2",tblSalaries[[#This Row],[How many hours of a day you work on Excel]])),"",2)</f>
        <v/>
      </c>
      <c r="Q653" s="10" t="str">
        <f>IF(ISERROR(FIND("3",tblSalaries[[#This Row],[How many hours of a day you work on Excel]])),"",3)</f>
        <v/>
      </c>
      <c r="R653" s="10">
        <f>IF(ISERROR(FIND("4",tblSalaries[[#This Row],[How many hours of a day you work on Excel]])),"",4)</f>
        <v>4</v>
      </c>
      <c r="S653" s="10" t="str">
        <f>IF(ISERROR(FIND("5",tblSalaries[[#This Row],[How many hours of a day you work on Excel]])),"",5)</f>
        <v/>
      </c>
      <c r="T653" s="10">
        <f>IF(ISERROR(FIND("6",tblSalaries[[#This Row],[How many hours of a day you work on Excel]])),"",6)</f>
        <v>6</v>
      </c>
      <c r="U653" s="11" t="str">
        <f>IF(ISERROR(FIND("7",tblSalaries[[#This Row],[How many hours of a day you work on Excel]])),"",7)</f>
        <v/>
      </c>
      <c r="V653" s="11" t="str">
        <f>IF(ISERROR(FIND("8",tblSalaries[[#This Row],[How many hours of a day you work on Excel]])),"",8)</f>
        <v/>
      </c>
      <c r="W653" s="11">
        <f>IF(MAX(tblSalaries[[#This Row],[1 hour]:[8 hours]])=0,#N/A,MAX(tblSalaries[[#This Row],[1 hour]:[8 hours]]))</f>
        <v>6</v>
      </c>
      <c r="X653" s="11">
        <f>IF(ISERROR(tblSalaries[[#This Row],[max h]]),1,tblSalaries[[#This Row],[Salary in USD]]/tblSalaries[[#This Row],[max h]]/260)</f>
        <v>23.717948717948719</v>
      </c>
      <c r="Y653" s="11" t="str">
        <f>IF(tblSalaries[[#This Row],[Years of Experience]]="",0,"0")</f>
        <v>0</v>
      </c>
      <c r="Z6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53" s="11">
        <f>IF(tblSalaries[[#This Row],[Salary in USD]]&lt;1000,1,0)</f>
        <v>0</v>
      </c>
      <c r="AB653" s="11">
        <f>IF(AND(tblSalaries[[#This Row],[Salary in USD]]&gt;1000,tblSalaries[[#This Row],[Salary in USD]]&lt;2000),1,0)</f>
        <v>0</v>
      </c>
    </row>
    <row r="654" spans="2:28" ht="15" customHeight="1">
      <c r="B654" t="s">
        <v>2657</v>
      </c>
      <c r="C654" s="1">
        <v>41055.523472222223</v>
      </c>
      <c r="D654" s="4" t="s">
        <v>736</v>
      </c>
      <c r="E654">
        <v>300000</v>
      </c>
      <c r="F654" t="s">
        <v>40</v>
      </c>
      <c r="G654">
        <f>tblSalaries[[#This Row],[clean Salary (in local currency)]]*VLOOKUP(tblSalaries[[#This Row],[Currency]],tblXrate[],2,FALSE)</f>
        <v>5342.3750062327708</v>
      </c>
      <c r="H654" t="s">
        <v>763</v>
      </c>
      <c r="I654" t="s">
        <v>20</v>
      </c>
      <c r="J654" t="s">
        <v>8</v>
      </c>
      <c r="K654" t="str">
        <f>VLOOKUP(tblSalaries[[#This Row],[Where do you work]],tblCountries[[Actual]:[Mapping]],2,FALSE)</f>
        <v>India</v>
      </c>
      <c r="L654" t="s">
        <v>9</v>
      </c>
      <c r="M654">
        <v>4.5</v>
      </c>
      <c r="O654" s="10" t="str">
        <f>IF(ISERROR(FIND("1",tblSalaries[[#This Row],[How many hours of a day you work on Excel]])),"",1)</f>
        <v/>
      </c>
      <c r="P654" s="11" t="str">
        <f>IF(ISERROR(FIND("2",tblSalaries[[#This Row],[How many hours of a day you work on Excel]])),"",2)</f>
        <v/>
      </c>
      <c r="Q654" s="10" t="str">
        <f>IF(ISERROR(FIND("3",tblSalaries[[#This Row],[How many hours of a day you work on Excel]])),"",3)</f>
        <v/>
      </c>
      <c r="R654" s="10">
        <f>IF(ISERROR(FIND("4",tblSalaries[[#This Row],[How many hours of a day you work on Excel]])),"",4)</f>
        <v>4</v>
      </c>
      <c r="S654" s="10" t="str">
        <f>IF(ISERROR(FIND("5",tblSalaries[[#This Row],[How many hours of a day you work on Excel]])),"",5)</f>
        <v/>
      </c>
      <c r="T654" s="10">
        <f>IF(ISERROR(FIND("6",tblSalaries[[#This Row],[How many hours of a day you work on Excel]])),"",6)</f>
        <v>6</v>
      </c>
      <c r="U654" s="11" t="str">
        <f>IF(ISERROR(FIND("7",tblSalaries[[#This Row],[How many hours of a day you work on Excel]])),"",7)</f>
        <v/>
      </c>
      <c r="V654" s="11" t="str">
        <f>IF(ISERROR(FIND("8",tblSalaries[[#This Row],[How many hours of a day you work on Excel]])),"",8)</f>
        <v/>
      </c>
      <c r="W654" s="11">
        <f>IF(MAX(tblSalaries[[#This Row],[1 hour]:[8 hours]])=0,#N/A,MAX(tblSalaries[[#This Row],[1 hour]:[8 hours]]))</f>
        <v>6</v>
      </c>
      <c r="X654" s="11">
        <f>IF(ISERROR(tblSalaries[[#This Row],[max h]]),1,tblSalaries[[#This Row],[Salary in USD]]/tblSalaries[[#This Row],[max h]]/260)</f>
        <v>3.4245993629697247</v>
      </c>
      <c r="Y654" s="11" t="str">
        <f>IF(tblSalaries[[#This Row],[Years of Experience]]="",0,"0")</f>
        <v>0</v>
      </c>
      <c r="Z6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54" s="11">
        <f>IF(tblSalaries[[#This Row],[Salary in USD]]&lt;1000,1,0)</f>
        <v>0</v>
      </c>
      <c r="AB654" s="11">
        <f>IF(AND(tblSalaries[[#This Row],[Salary in USD]]&gt;1000,tblSalaries[[#This Row],[Salary in USD]]&lt;2000),1,0)</f>
        <v>0</v>
      </c>
    </row>
    <row r="655" spans="2:28" ht="15" customHeight="1">
      <c r="B655" t="s">
        <v>2658</v>
      </c>
      <c r="C655" s="1">
        <v>41055.524791666663</v>
      </c>
      <c r="D655" s="4" t="s">
        <v>764</v>
      </c>
      <c r="E655">
        <v>200000</v>
      </c>
      <c r="F655" t="s">
        <v>40</v>
      </c>
      <c r="G655">
        <f>tblSalaries[[#This Row],[clean Salary (in local currency)]]*VLOOKUP(tblSalaries[[#This Row],[Currency]],tblXrate[],2,FALSE)</f>
        <v>3561.5833374885137</v>
      </c>
      <c r="H655" t="s">
        <v>765</v>
      </c>
      <c r="I655" t="s">
        <v>3999</v>
      </c>
      <c r="J655" t="s">
        <v>8</v>
      </c>
      <c r="K655" t="str">
        <f>VLOOKUP(tblSalaries[[#This Row],[Where do you work]],tblCountries[[Actual]:[Mapping]],2,FALSE)</f>
        <v>India</v>
      </c>
      <c r="L655" t="s">
        <v>13</v>
      </c>
      <c r="M655">
        <v>3</v>
      </c>
      <c r="O655" s="10" t="str">
        <f>IF(ISERROR(FIND("1",tblSalaries[[#This Row],[How many hours of a day you work on Excel]])),"",1)</f>
        <v/>
      </c>
      <c r="P655" s="11" t="str">
        <f>IF(ISERROR(FIND("2",tblSalaries[[#This Row],[How many hours of a day you work on Excel]])),"",2)</f>
        <v/>
      </c>
      <c r="Q655" s="10" t="str">
        <f>IF(ISERROR(FIND("3",tblSalaries[[#This Row],[How many hours of a day you work on Excel]])),"",3)</f>
        <v/>
      </c>
      <c r="R655" s="10" t="str">
        <f>IF(ISERROR(FIND("4",tblSalaries[[#This Row],[How many hours of a day you work on Excel]])),"",4)</f>
        <v/>
      </c>
      <c r="S655" s="10" t="str">
        <f>IF(ISERROR(FIND("5",tblSalaries[[#This Row],[How many hours of a day you work on Excel]])),"",5)</f>
        <v/>
      </c>
      <c r="T655" s="10" t="str">
        <f>IF(ISERROR(FIND("6",tblSalaries[[#This Row],[How many hours of a day you work on Excel]])),"",6)</f>
        <v/>
      </c>
      <c r="U655" s="11" t="str">
        <f>IF(ISERROR(FIND("7",tblSalaries[[#This Row],[How many hours of a day you work on Excel]])),"",7)</f>
        <v/>
      </c>
      <c r="V655" s="11">
        <f>IF(ISERROR(FIND("8",tblSalaries[[#This Row],[How many hours of a day you work on Excel]])),"",8)</f>
        <v>8</v>
      </c>
      <c r="W655" s="11">
        <f>IF(MAX(tblSalaries[[#This Row],[1 hour]:[8 hours]])=0,#N/A,MAX(tblSalaries[[#This Row],[1 hour]:[8 hours]]))</f>
        <v>8</v>
      </c>
      <c r="X655" s="11">
        <f>IF(ISERROR(tblSalaries[[#This Row],[max h]]),1,tblSalaries[[#This Row],[Salary in USD]]/tblSalaries[[#This Row],[max h]]/260)</f>
        <v>1.7122996814848623</v>
      </c>
      <c r="Y655" s="11" t="str">
        <f>IF(tblSalaries[[#This Row],[Years of Experience]]="",0,"0")</f>
        <v>0</v>
      </c>
      <c r="Z6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55" s="11">
        <f>IF(tblSalaries[[#This Row],[Salary in USD]]&lt;1000,1,0)</f>
        <v>0</v>
      </c>
      <c r="AB655" s="11">
        <f>IF(AND(tblSalaries[[#This Row],[Salary in USD]]&gt;1000,tblSalaries[[#This Row],[Salary in USD]]&lt;2000),1,0)</f>
        <v>0</v>
      </c>
    </row>
    <row r="656" spans="2:28" ht="15" customHeight="1">
      <c r="B656" t="s">
        <v>2659</v>
      </c>
      <c r="C656" s="1">
        <v>41055.525613425925</v>
      </c>
      <c r="D656" s="4" t="s">
        <v>766</v>
      </c>
      <c r="E656">
        <v>480000</v>
      </c>
      <c r="F656" t="s">
        <v>40</v>
      </c>
      <c r="G656">
        <f>tblSalaries[[#This Row],[clean Salary (in local currency)]]*VLOOKUP(tblSalaries[[#This Row],[Currency]],tblXrate[],2,FALSE)</f>
        <v>8547.8000099724322</v>
      </c>
      <c r="H656" t="s">
        <v>767</v>
      </c>
      <c r="I656" t="s">
        <v>52</v>
      </c>
      <c r="J656" t="s">
        <v>8</v>
      </c>
      <c r="K656" t="str">
        <f>VLOOKUP(tblSalaries[[#This Row],[Where do you work]],tblCountries[[Actual]:[Mapping]],2,FALSE)</f>
        <v>India</v>
      </c>
      <c r="L656" t="s">
        <v>18</v>
      </c>
      <c r="M656">
        <v>8</v>
      </c>
      <c r="O656" s="10" t="str">
        <f>IF(ISERROR(FIND("1",tblSalaries[[#This Row],[How many hours of a day you work on Excel]])),"",1)</f>
        <v/>
      </c>
      <c r="P656" s="11">
        <f>IF(ISERROR(FIND("2",tblSalaries[[#This Row],[How many hours of a day you work on Excel]])),"",2)</f>
        <v>2</v>
      </c>
      <c r="Q656" s="10">
        <f>IF(ISERROR(FIND("3",tblSalaries[[#This Row],[How many hours of a day you work on Excel]])),"",3)</f>
        <v>3</v>
      </c>
      <c r="R656" s="10" t="str">
        <f>IF(ISERROR(FIND("4",tblSalaries[[#This Row],[How many hours of a day you work on Excel]])),"",4)</f>
        <v/>
      </c>
      <c r="S656" s="10" t="str">
        <f>IF(ISERROR(FIND("5",tblSalaries[[#This Row],[How many hours of a day you work on Excel]])),"",5)</f>
        <v/>
      </c>
      <c r="T656" s="10" t="str">
        <f>IF(ISERROR(FIND("6",tblSalaries[[#This Row],[How many hours of a day you work on Excel]])),"",6)</f>
        <v/>
      </c>
      <c r="U656" s="11" t="str">
        <f>IF(ISERROR(FIND("7",tblSalaries[[#This Row],[How many hours of a day you work on Excel]])),"",7)</f>
        <v/>
      </c>
      <c r="V656" s="11" t="str">
        <f>IF(ISERROR(FIND("8",tblSalaries[[#This Row],[How many hours of a day you work on Excel]])),"",8)</f>
        <v/>
      </c>
      <c r="W656" s="11">
        <f>IF(MAX(tblSalaries[[#This Row],[1 hour]:[8 hours]])=0,#N/A,MAX(tblSalaries[[#This Row],[1 hour]:[8 hours]]))</f>
        <v>3</v>
      </c>
      <c r="X656" s="11">
        <f>IF(ISERROR(tblSalaries[[#This Row],[max h]]),1,tblSalaries[[#This Row],[Salary in USD]]/tblSalaries[[#This Row],[max h]]/260)</f>
        <v>10.958717961503119</v>
      </c>
      <c r="Y656" s="11" t="str">
        <f>IF(tblSalaries[[#This Row],[Years of Experience]]="",0,"0")</f>
        <v>0</v>
      </c>
      <c r="Z6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56" s="11">
        <f>IF(tblSalaries[[#This Row],[Salary in USD]]&lt;1000,1,0)</f>
        <v>0</v>
      </c>
      <c r="AB656" s="11">
        <f>IF(AND(tblSalaries[[#This Row],[Salary in USD]]&gt;1000,tblSalaries[[#This Row],[Salary in USD]]&lt;2000),1,0)</f>
        <v>0</v>
      </c>
    </row>
    <row r="657" spans="2:28" ht="15" customHeight="1">
      <c r="B657" t="s">
        <v>2660</v>
      </c>
      <c r="C657" s="1">
        <v>41055.53224537037</v>
      </c>
      <c r="D657" s="4">
        <v>5800</v>
      </c>
      <c r="E657">
        <v>5800</v>
      </c>
      <c r="F657" t="s">
        <v>6</v>
      </c>
      <c r="G657">
        <f>tblSalaries[[#This Row],[clean Salary (in local currency)]]*VLOOKUP(tblSalaries[[#This Row],[Currency]],tblXrate[],2,FALSE)</f>
        <v>5800</v>
      </c>
      <c r="H657" t="s">
        <v>768</v>
      </c>
      <c r="I657" t="s">
        <v>52</v>
      </c>
      <c r="J657" t="s">
        <v>8</v>
      </c>
      <c r="K657" t="str">
        <f>VLOOKUP(tblSalaries[[#This Row],[Where do you work]],tblCountries[[Actual]:[Mapping]],2,FALSE)</f>
        <v>India</v>
      </c>
      <c r="L657" t="s">
        <v>13</v>
      </c>
      <c r="M657">
        <v>8</v>
      </c>
      <c r="O657" s="10" t="str">
        <f>IF(ISERROR(FIND("1",tblSalaries[[#This Row],[How many hours of a day you work on Excel]])),"",1)</f>
        <v/>
      </c>
      <c r="P657" s="11" t="str">
        <f>IF(ISERROR(FIND("2",tblSalaries[[#This Row],[How many hours of a day you work on Excel]])),"",2)</f>
        <v/>
      </c>
      <c r="Q657" s="10" t="str">
        <f>IF(ISERROR(FIND("3",tblSalaries[[#This Row],[How many hours of a day you work on Excel]])),"",3)</f>
        <v/>
      </c>
      <c r="R657" s="10" t="str">
        <f>IF(ISERROR(FIND("4",tblSalaries[[#This Row],[How many hours of a day you work on Excel]])),"",4)</f>
        <v/>
      </c>
      <c r="S657" s="10" t="str">
        <f>IF(ISERROR(FIND("5",tblSalaries[[#This Row],[How many hours of a day you work on Excel]])),"",5)</f>
        <v/>
      </c>
      <c r="T657" s="10" t="str">
        <f>IF(ISERROR(FIND("6",tblSalaries[[#This Row],[How many hours of a day you work on Excel]])),"",6)</f>
        <v/>
      </c>
      <c r="U657" s="11" t="str">
        <f>IF(ISERROR(FIND("7",tblSalaries[[#This Row],[How many hours of a day you work on Excel]])),"",7)</f>
        <v/>
      </c>
      <c r="V657" s="11">
        <f>IF(ISERROR(FIND("8",tblSalaries[[#This Row],[How many hours of a day you work on Excel]])),"",8)</f>
        <v>8</v>
      </c>
      <c r="W657" s="11">
        <f>IF(MAX(tblSalaries[[#This Row],[1 hour]:[8 hours]])=0,#N/A,MAX(tblSalaries[[#This Row],[1 hour]:[8 hours]]))</f>
        <v>8</v>
      </c>
      <c r="X657" s="11">
        <f>IF(ISERROR(tblSalaries[[#This Row],[max h]]),1,tblSalaries[[#This Row],[Salary in USD]]/tblSalaries[[#This Row],[max h]]/260)</f>
        <v>2.7884615384615383</v>
      </c>
      <c r="Y657" s="11" t="str">
        <f>IF(tblSalaries[[#This Row],[Years of Experience]]="",0,"0")</f>
        <v>0</v>
      </c>
      <c r="Z6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57" s="11">
        <f>IF(tblSalaries[[#This Row],[Salary in USD]]&lt;1000,1,0)</f>
        <v>0</v>
      </c>
      <c r="AB657" s="11">
        <f>IF(AND(tblSalaries[[#This Row],[Salary in USD]]&gt;1000,tblSalaries[[#This Row],[Salary in USD]]&lt;2000),1,0)</f>
        <v>0</v>
      </c>
    </row>
    <row r="658" spans="2:28" ht="15" customHeight="1">
      <c r="B658" t="s">
        <v>2661</v>
      </c>
      <c r="C658" s="1">
        <v>41055.533553240741</v>
      </c>
      <c r="D658" s="4" t="s">
        <v>769</v>
      </c>
      <c r="E658">
        <v>230000</v>
      </c>
      <c r="F658" t="s">
        <v>40</v>
      </c>
      <c r="G658">
        <f>tblSalaries[[#This Row],[clean Salary (in local currency)]]*VLOOKUP(tblSalaries[[#This Row],[Currency]],tblXrate[],2,FALSE)</f>
        <v>4095.8208381117906</v>
      </c>
      <c r="H658" t="s">
        <v>721</v>
      </c>
      <c r="I658" t="s">
        <v>3999</v>
      </c>
      <c r="J658" t="s">
        <v>8</v>
      </c>
      <c r="K658" t="str">
        <f>VLOOKUP(tblSalaries[[#This Row],[Where do you work]],tblCountries[[Actual]:[Mapping]],2,FALSE)</f>
        <v>India</v>
      </c>
      <c r="L658" t="s">
        <v>13</v>
      </c>
      <c r="M658">
        <v>3</v>
      </c>
      <c r="O658" s="10" t="str">
        <f>IF(ISERROR(FIND("1",tblSalaries[[#This Row],[How many hours of a day you work on Excel]])),"",1)</f>
        <v/>
      </c>
      <c r="P658" s="11" t="str">
        <f>IF(ISERROR(FIND("2",tblSalaries[[#This Row],[How many hours of a day you work on Excel]])),"",2)</f>
        <v/>
      </c>
      <c r="Q658" s="10" t="str">
        <f>IF(ISERROR(FIND("3",tblSalaries[[#This Row],[How many hours of a day you work on Excel]])),"",3)</f>
        <v/>
      </c>
      <c r="R658" s="10" t="str">
        <f>IF(ISERROR(FIND("4",tblSalaries[[#This Row],[How many hours of a day you work on Excel]])),"",4)</f>
        <v/>
      </c>
      <c r="S658" s="10" t="str">
        <f>IF(ISERROR(FIND("5",tblSalaries[[#This Row],[How many hours of a day you work on Excel]])),"",5)</f>
        <v/>
      </c>
      <c r="T658" s="10" t="str">
        <f>IF(ISERROR(FIND("6",tblSalaries[[#This Row],[How many hours of a day you work on Excel]])),"",6)</f>
        <v/>
      </c>
      <c r="U658" s="11" t="str">
        <f>IF(ISERROR(FIND("7",tblSalaries[[#This Row],[How many hours of a day you work on Excel]])),"",7)</f>
        <v/>
      </c>
      <c r="V658" s="11">
        <f>IF(ISERROR(FIND("8",tblSalaries[[#This Row],[How many hours of a day you work on Excel]])),"",8)</f>
        <v>8</v>
      </c>
      <c r="W658" s="11">
        <f>IF(MAX(tblSalaries[[#This Row],[1 hour]:[8 hours]])=0,#N/A,MAX(tblSalaries[[#This Row],[1 hour]:[8 hours]]))</f>
        <v>8</v>
      </c>
      <c r="X658" s="11">
        <f>IF(ISERROR(tblSalaries[[#This Row],[max h]]),1,tblSalaries[[#This Row],[Salary in USD]]/tblSalaries[[#This Row],[max h]]/260)</f>
        <v>1.9691446337075917</v>
      </c>
      <c r="Y658" s="11" t="str">
        <f>IF(tblSalaries[[#This Row],[Years of Experience]]="",0,"0")</f>
        <v>0</v>
      </c>
      <c r="Z6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58" s="11">
        <f>IF(tblSalaries[[#This Row],[Salary in USD]]&lt;1000,1,0)</f>
        <v>0</v>
      </c>
      <c r="AB658" s="11">
        <f>IF(AND(tblSalaries[[#This Row],[Salary in USD]]&gt;1000,tblSalaries[[#This Row],[Salary in USD]]&lt;2000),1,0)</f>
        <v>0</v>
      </c>
    </row>
    <row r="659" spans="2:28" ht="15" customHeight="1">
      <c r="B659" t="s">
        <v>2662</v>
      </c>
      <c r="C659" s="1">
        <v>41055.534814814811</v>
      </c>
      <c r="D659" s="4" t="s">
        <v>770</v>
      </c>
      <c r="E659">
        <v>276000</v>
      </c>
      <c r="F659" t="s">
        <v>40</v>
      </c>
      <c r="G659">
        <f>tblSalaries[[#This Row],[clean Salary (in local currency)]]*VLOOKUP(tblSalaries[[#This Row],[Currency]],tblXrate[],2,FALSE)</f>
        <v>4914.9850057341491</v>
      </c>
      <c r="H659" t="s">
        <v>771</v>
      </c>
      <c r="I659" t="s">
        <v>52</v>
      </c>
      <c r="J659" t="s">
        <v>17</v>
      </c>
      <c r="K659" t="str">
        <f>VLOOKUP(tblSalaries[[#This Row],[Where do you work]],tblCountries[[Actual]:[Mapping]],2,FALSE)</f>
        <v>Pakistan</v>
      </c>
      <c r="L659" t="s">
        <v>25</v>
      </c>
      <c r="M659">
        <v>3</v>
      </c>
      <c r="O659" s="10">
        <f>IF(ISERROR(FIND("1",tblSalaries[[#This Row],[How many hours of a day you work on Excel]])),"",1)</f>
        <v>1</v>
      </c>
      <c r="P659" s="11">
        <f>IF(ISERROR(FIND("2",tblSalaries[[#This Row],[How many hours of a day you work on Excel]])),"",2)</f>
        <v>2</v>
      </c>
      <c r="Q659" s="10" t="str">
        <f>IF(ISERROR(FIND("3",tblSalaries[[#This Row],[How many hours of a day you work on Excel]])),"",3)</f>
        <v/>
      </c>
      <c r="R659" s="10" t="str">
        <f>IF(ISERROR(FIND("4",tblSalaries[[#This Row],[How many hours of a day you work on Excel]])),"",4)</f>
        <v/>
      </c>
      <c r="S659" s="10" t="str">
        <f>IF(ISERROR(FIND("5",tblSalaries[[#This Row],[How many hours of a day you work on Excel]])),"",5)</f>
        <v/>
      </c>
      <c r="T659" s="10" t="str">
        <f>IF(ISERROR(FIND("6",tblSalaries[[#This Row],[How many hours of a day you work on Excel]])),"",6)</f>
        <v/>
      </c>
      <c r="U659" s="11" t="str">
        <f>IF(ISERROR(FIND("7",tblSalaries[[#This Row],[How many hours of a day you work on Excel]])),"",7)</f>
        <v/>
      </c>
      <c r="V659" s="11" t="str">
        <f>IF(ISERROR(FIND("8",tblSalaries[[#This Row],[How many hours of a day you work on Excel]])),"",8)</f>
        <v/>
      </c>
      <c r="W659" s="11">
        <f>IF(MAX(tblSalaries[[#This Row],[1 hour]:[8 hours]])=0,#N/A,MAX(tblSalaries[[#This Row],[1 hour]:[8 hours]]))</f>
        <v>2</v>
      </c>
      <c r="X659" s="11">
        <f>IF(ISERROR(tblSalaries[[#This Row],[max h]]),1,tblSalaries[[#This Row],[Salary in USD]]/tblSalaries[[#This Row],[max h]]/260)</f>
        <v>9.45189424179644</v>
      </c>
      <c r="Y659" s="11" t="str">
        <f>IF(tblSalaries[[#This Row],[Years of Experience]]="",0,"0")</f>
        <v>0</v>
      </c>
      <c r="Z6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59" s="11">
        <f>IF(tblSalaries[[#This Row],[Salary in USD]]&lt;1000,1,0)</f>
        <v>0</v>
      </c>
      <c r="AB659" s="11">
        <f>IF(AND(tblSalaries[[#This Row],[Salary in USD]]&gt;1000,tblSalaries[[#This Row],[Salary in USD]]&lt;2000),1,0)</f>
        <v>0</v>
      </c>
    </row>
    <row r="660" spans="2:28" ht="15" customHeight="1">
      <c r="B660" t="s">
        <v>2663</v>
      </c>
      <c r="C660" s="1">
        <v>41055.536539351851</v>
      </c>
      <c r="D660" s="4">
        <v>24000</v>
      </c>
      <c r="E660">
        <v>24000</v>
      </c>
      <c r="F660" t="s">
        <v>6</v>
      </c>
      <c r="G660">
        <f>tblSalaries[[#This Row],[clean Salary (in local currency)]]*VLOOKUP(tblSalaries[[#This Row],[Currency]],tblXrate[],2,FALSE)</f>
        <v>24000</v>
      </c>
      <c r="H660" t="s">
        <v>772</v>
      </c>
      <c r="I660" t="s">
        <v>52</v>
      </c>
      <c r="J660" t="s">
        <v>773</v>
      </c>
      <c r="K660" t="str">
        <f>VLOOKUP(tblSalaries[[#This Row],[Where do you work]],tblCountries[[Actual]:[Mapping]],2,FALSE)</f>
        <v>Saudi Arabia</v>
      </c>
      <c r="L660" t="s">
        <v>9</v>
      </c>
      <c r="M660">
        <v>12</v>
      </c>
      <c r="O660" s="10" t="str">
        <f>IF(ISERROR(FIND("1",tblSalaries[[#This Row],[How many hours of a day you work on Excel]])),"",1)</f>
        <v/>
      </c>
      <c r="P660" s="11" t="str">
        <f>IF(ISERROR(FIND("2",tblSalaries[[#This Row],[How many hours of a day you work on Excel]])),"",2)</f>
        <v/>
      </c>
      <c r="Q660" s="10" t="str">
        <f>IF(ISERROR(FIND("3",tblSalaries[[#This Row],[How many hours of a day you work on Excel]])),"",3)</f>
        <v/>
      </c>
      <c r="R660" s="10">
        <f>IF(ISERROR(FIND("4",tblSalaries[[#This Row],[How many hours of a day you work on Excel]])),"",4)</f>
        <v>4</v>
      </c>
      <c r="S660" s="10" t="str">
        <f>IF(ISERROR(FIND("5",tblSalaries[[#This Row],[How many hours of a day you work on Excel]])),"",5)</f>
        <v/>
      </c>
      <c r="T660" s="10">
        <f>IF(ISERROR(FIND("6",tblSalaries[[#This Row],[How many hours of a day you work on Excel]])),"",6)</f>
        <v>6</v>
      </c>
      <c r="U660" s="11" t="str">
        <f>IF(ISERROR(FIND("7",tblSalaries[[#This Row],[How many hours of a day you work on Excel]])),"",7)</f>
        <v/>
      </c>
      <c r="V660" s="11" t="str">
        <f>IF(ISERROR(FIND("8",tblSalaries[[#This Row],[How many hours of a day you work on Excel]])),"",8)</f>
        <v/>
      </c>
      <c r="W660" s="11">
        <f>IF(MAX(tblSalaries[[#This Row],[1 hour]:[8 hours]])=0,#N/A,MAX(tblSalaries[[#This Row],[1 hour]:[8 hours]]))</f>
        <v>6</v>
      </c>
      <c r="X660" s="11">
        <f>IF(ISERROR(tblSalaries[[#This Row],[max h]]),1,tblSalaries[[#This Row],[Salary in USD]]/tblSalaries[[#This Row],[max h]]/260)</f>
        <v>15.384615384615385</v>
      </c>
      <c r="Y660" s="11" t="str">
        <f>IF(tblSalaries[[#This Row],[Years of Experience]]="",0,"0")</f>
        <v>0</v>
      </c>
      <c r="Z6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60" s="11">
        <f>IF(tblSalaries[[#This Row],[Salary in USD]]&lt;1000,1,0)</f>
        <v>0</v>
      </c>
      <c r="AB660" s="11">
        <f>IF(AND(tblSalaries[[#This Row],[Salary in USD]]&gt;1000,tblSalaries[[#This Row],[Salary in USD]]&lt;2000),1,0)</f>
        <v>0</v>
      </c>
    </row>
    <row r="661" spans="2:28" ht="15" customHeight="1">
      <c r="B661" t="s">
        <v>2664</v>
      </c>
      <c r="C661" s="1">
        <v>41055.537303240744</v>
      </c>
      <c r="D661" s="4" t="s">
        <v>774</v>
      </c>
      <c r="E661">
        <v>24000</v>
      </c>
      <c r="F661" t="s">
        <v>6</v>
      </c>
      <c r="G661">
        <f>tblSalaries[[#This Row],[clean Salary (in local currency)]]*VLOOKUP(tblSalaries[[#This Row],[Currency]],tblXrate[],2,FALSE)</f>
        <v>24000</v>
      </c>
      <c r="H661" t="s">
        <v>310</v>
      </c>
      <c r="I661" t="s">
        <v>310</v>
      </c>
      <c r="J661" t="s">
        <v>179</v>
      </c>
      <c r="K661" t="str">
        <f>VLOOKUP(tblSalaries[[#This Row],[Where do you work]],tblCountries[[Actual]:[Mapping]],2,FALSE)</f>
        <v>UAE</v>
      </c>
      <c r="L661" t="s">
        <v>18</v>
      </c>
      <c r="M661">
        <v>15</v>
      </c>
      <c r="O661" s="10" t="str">
        <f>IF(ISERROR(FIND("1",tblSalaries[[#This Row],[How many hours of a day you work on Excel]])),"",1)</f>
        <v/>
      </c>
      <c r="P661" s="11">
        <f>IF(ISERROR(FIND("2",tblSalaries[[#This Row],[How many hours of a day you work on Excel]])),"",2)</f>
        <v>2</v>
      </c>
      <c r="Q661" s="10">
        <f>IF(ISERROR(FIND("3",tblSalaries[[#This Row],[How many hours of a day you work on Excel]])),"",3)</f>
        <v>3</v>
      </c>
      <c r="R661" s="10" t="str">
        <f>IF(ISERROR(FIND("4",tblSalaries[[#This Row],[How many hours of a day you work on Excel]])),"",4)</f>
        <v/>
      </c>
      <c r="S661" s="10" t="str">
        <f>IF(ISERROR(FIND("5",tblSalaries[[#This Row],[How many hours of a day you work on Excel]])),"",5)</f>
        <v/>
      </c>
      <c r="T661" s="10" t="str">
        <f>IF(ISERROR(FIND("6",tblSalaries[[#This Row],[How many hours of a day you work on Excel]])),"",6)</f>
        <v/>
      </c>
      <c r="U661" s="11" t="str">
        <f>IF(ISERROR(FIND("7",tblSalaries[[#This Row],[How many hours of a day you work on Excel]])),"",7)</f>
        <v/>
      </c>
      <c r="V661" s="11" t="str">
        <f>IF(ISERROR(FIND("8",tblSalaries[[#This Row],[How many hours of a day you work on Excel]])),"",8)</f>
        <v/>
      </c>
      <c r="W661" s="11">
        <f>IF(MAX(tblSalaries[[#This Row],[1 hour]:[8 hours]])=0,#N/A,MAX(tblSalaries[[#This Row],[1 hour]:[8 hours]]))</f>
        <v>3</v>
      </c>
      <c r="X661" s="11">
        <f>IF(ISERROR(tblSalaries[[#This Row],[max h]]),1,tblSalaries[[#This Row],[Salary in USD]]/tblSalaries[[#This Row],[max h]]/260)</f>
        <v>30.76923076923077</v>
      </c>
      <c r="Y661" s="11" t="str">
        <f>IF(tblSalaries[[#This Row],[Years of Experience]]="",0,"0")</f>
        <v>0</v>
      </c>
      <c r="Z6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61" s="11">
        <f>IF(tblSalaries[[#This Row],[Salary in USD]]&lt;1000,1,0)</f>
        <v>0</v>
      </c>
      <c r="AB661" s="11">
        <f>IF(AND(tblSalaries[[#This Row],[Salary in USD]]&gt;1000,tblSalaries[[#This Row],[Salary in USD]]&lt;2000),1,0)</f>
        <v>0</v>
      </c>
    </row>
    <row r="662" spans="2:28" ht="15" customHeight="1">
      <c r="B662" t="s">
        <v>2665</v>
      </c>
      <c r="C662" s="1">
        <v>41055.537673611114</v>
      </c>
      <c r="D662" s="4">
        <v>8738</v>
      </c>
      <c r="E662">
        <v>8738</v>
      </c>
      <c r="F662" t="s">
        <v>6</v>
      </c>
      <c r="G662">
        <f>tblSalaries[[#This Row],[clean Salary (in local currency)]]*VLOOKUP(tblSalaries[[#This Row],[Currency]],tblXrate[],2,FALSE)</f>
        <v>8738</v>
      </c>
      <c r="H662" t="s">
        <v>775</v>
      </c>
      <c r="I662" t="s">
        <v>52</v>
      </c>
      <c r="J662" t="s">
        <v>8</v>
      </c>
      <c r="K662" t="str">
        <f>VLOOKUP(tblSalaries[[#This Row],[Where do you work]],tblCountries[[Actual]:[Mapping]],2,FALSE)</f>
        <v>India</v>
      </c>
      <c r="L662" t="s">
        <v>13</v>
      </c>
      <c r="M662">
        <v>7.3</v>
      </c>
      <c r="O662" s="10" t="str">
        <f>IF(ISERROR(FIND("1",tblSalaries[[#This Row],[How many hours of a day you work on Excel]])),"",1)</f>
        <v/>
      </c>
      <c r="P662" s="11" t="str">
        <f>IF(ISERROR(FIND("2",tblSalaries[[#This Row],[How many hours of a day you work on Excel]])),"",2)</f>
        <v/>
      </c>
      <c r="Q662" s="10" t="str">
        <f>IF(ISERROR(FIND("3",tblSalaries[[#This Row],[How many hours of a day you work on Excel]])),"",3)</f>
        <v/>
      </c>
      <c r="R662" s="10" t="str">
        <f>IF(ISERROR(FIND("4",tblSalaries[[#This Row],[How many hours of a day you work on Excel]])),"",4)</f>
        <v/>
      </c>
      <c r="S662" s="10" t="str">
        <f>IF(ISERROR(FIND("5",tblSalaries[[#This Row],[How many hours of a day you work on Excel]])),"",5)</f>
        <v/>
      </c>
      <c r="T662" s="10" t="str">
        <f>IF(ISERROR(FIND("6",tblSalaries[[#This Row],[How many hours of a day you work on Excel]])),"",6)</f>
        <v/>
      </c>
      <c r="U662" s="11" t="str">
        <f>IF(ISERROR(FIND("7",tblSalaries[[#This Row],[How many hours of a day you work on Excel]])),"",7)</f>
        <v/>
      </c>
      <c r="V662" s="11">
        <f>IF(ISERROR(FIND("8",tblSalaries[[#This Row],[How many hours of a day you work on Excel]])),"",8)</f>
        <v>8</v>
      </c>
      <c r="W662" s="11">
        <f>IF(MAX(tblSalaries[[#This Row],[1 hour]:[8 hours]])=0,#N/A,MAX(tblSalaries[[#This Row],[1 hour]:[8 hours]]))</f>
        <v>8</v>
      </c>
      <c r="X662" s="11">
        <f>IF(ISERROR(tblSalaries[[#This Row],[max h]]),1,tblSalaries[[#This Row],[Salary in USD]]/tblSalaries[[#This Row],[max h]]/260)</f>
        <v>4.2009615384615389</v>
      </c>
      <c r="Y662" s="11" t="str">
        <f>IF(tblSalaries[[#This Row],[Years of Experience]]="",0,"0")</f>
        <v>0</v>
      </c>
      <c r="Z6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62" s="11">
        <f>IF(tblSalaries[[#This Row],[Salary in USD]]&lt;1000,1,0)</f>
        <v>0</v>
      </c>
      <c r="AB662" s="11">
        <f>IF(AND(tblSalaries[[#This Row],[Salary in USD]]&gt;1000,tblSalaries[[#This Row],[Salary in USD]]&lt;2000),1,0)</f>
        <v>0</v>
      </c>
    </row>
    <row r="663" spans="2:28" ht="15" customHeight="1">
      <c r="B663" t="s">
        <v>2666</v>
      </c>
      <c r="C663" s="1">
        <v>41055.537916666668</v>
      </c>
      <c r="D663" s="4">
        <v>15000</v>
      </c>
      <c r="E663">
        <v>15000</v>
      </c>
      <c r="F663" t="s">
        <v>6</v>
      </c>
      <c r="G663">
        <f>tblSalaries[[#This Row],[clean Salary (in local currency)]]*VLOOKUP(tblSalaries[[#This Row],[Currency]],tblXrate[],2,FALSE)</f>
        <v>15000</v>
      </c>
      <c r="H663" t="s">
        <v>776</v>
      </c>
      <c r="I663" t="s">
        <v>20</v>
      </c>
      <c r="J663" t="s">
        <v>726</v>
      </c>
      <c r="K663" t="str">
        <f>VLOOKUP(tblSalaries[[#This Row],[Where do you work]],tblCountries[[Actual]:[Mapping]],2,FALSE)</f>
        <v>Indonesia</v>
      </c>
      <c r="L663" t="s">
        <v>9</v>
      </c>
      <c r="M663">
        <v>1</v>
      </c>
      <c r="O663" s="10" t="str">
        <f>IF(ISERROR(FIND("1",tblSalaries[[#This Row],[How many hours of a day you work on Excel]])),"",1)</f>
        <v/>
      </c>
      <c r="P663" s="11" t="str">
        <f>IF(ISERROR(FIND("2",tblSalaries[[#This Row],[How many hours of a day you work on Excel]])),"",2)</f>
        <v/>
      </c>
      <c r="Q663" s="10" t="str">
        <f>IF(ISERROR(FIND("3",tblSalaries[[#This Row],[How many hours of a day you work on Excel]])),"",3)</f>
        <v/>
      </c>
      <c r="R663" s="10">
        <f>IF(ISERROR(FIND("4",tblSalaries[[#This Row],[How many hours of a day you work on Excel]])),"",4)</f>
        <v>4</v>
      </c>
      <c r="S663" s="10" t="str">
        <f>IF(ISERROR(FIND("5",tblSalaries[[#This Row],[How many hours of a day you work on Excel]])),"",5)</f>
        <v/>
      </c>
      <c r="T663" s="10">
        <f>IF(ISERROR(FIND("6",tblSalaries[[#This Row],[How many hours of a day you work on Excel]])),"",6)</f>
        <v>6</v>
      </c>
      <c r="U663" s="11" t="str">
        <f>IF(ISERROR(FIND("7",tblSalaries[[#This Row],[How many hours of a day you work on Excel]])),"",7)</f>
        <v/>
      </c>
      <c r="V663" s="11" t="str">
        <f>IF(ISERROR(FIND("8",tblSalaries[[#This Row],[How many hours of a day you work on Excel]])),"",8)</f>
        <v/>
      </c>
      <c r="W663" s="11">
        <f>IF(MAX(tblSalaries[[#This Row],[1 hour]:[8 hours]])=0,#N/A,MAX(tblSalaries[[#This Row],[1 hour]:[8 hours]]))</f>
        <v>6</v>
      </c>
      <c r="X663" s="11">
        <f>IF(ISERROR(tblSalaries[[#This Row],[max h]]),1,tblSalaries[[#This Row],[Salary in USD]]/tblSalaries[[#This Row],[max h]]/260)</f>
        <v>9.615384615384615</v>
      </c>
      <c r="Y663" s="11" t="str">
        <f>IF(tblSalaries[[#This Row],[Years of Experience]]="",0,"0")</f>
        <v>0</v>
      </c>
      <c r="Z6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663" s="11">
        <f>IF(tblSalaries[[#This Row],[Salary in USD]]&lt;1000,1,0)</f>
        <v>0</v>
      </c>
      <c r="AB663" s="11">
        <f>IF(AND(tblSalaries[[#This Row],[Salary in USD]]&gt;1000,tblSalaries[[#This Row],[Salary in USD]]&lt;2000),1,0)</f>
        <v>0</v>
      </c>
    </row>
    <row r="664" spans="2:28" ht="15" customHeight="1">
      <c r="B664" t="s">
        <v>2667</v>
      </c>
      <c r="C664" s="1">
        <v>41055.538298611114</v>
      </c>
      <c r="D664" s="4">
        <v>4700</v>
      </c>
      <c r="E664">
        <v>56400</v>
      </c>
      <c r="F664" t="s">
        <v>6</v>
      </c>
      <c r="G664">
        <f>tblSalaries[[#This Row],[clean Salary (in local currency)]]*VLOOKUP(tblSalaries[[#This Row],[Currency]],tblXrate[],2,FALSE)</f>
        <v>56400</v>
      </c>
      <c r="H664" t="s">
        <v>642</v>
      </c>
      <c r="I664" t="s">
        <v>52</v>
      </c>
      <c r="J664" t="s">
        <v>179</v>
      </c>
      <c r="K664" t="str">
        <f>VLOOKUP(tblSalaries[[#This Row],[Where do you work]],tblCountries[[Actual]:[Mapping]],2,FALSE)</f>
        <v>UAE</v>
      </c>
      <c r="L664" t="s">
        <v>18</v>
      </c>
      <c r="M664">
        <v>6</v>
      </c>
      <c r="O664" s="10" t="str">
        <f>IF(ISERROR(FIND("1",tblSalaries[[#This Row],[How many hours of a day you work on Excel]])),"",1)</f>
        <v/>
      </c>
      <c r="P664" s="11">
        <f>IF(ISERROR(FIND("2",tblSalaries[[#This Row],[How many hours of a day you work on Excel]])),"",2)</f>
        <v>2</v>
      </c>
      <c r="Q664" s="10">
        <f>IF(ISERROR(FIND("3",tblSalaries[[#This Row],[How many hours of a day you work on Excel]])),"",3)</f>
        <v>3</v>
      </c>
      <c r="R664" s="10" t="str">
        <f>IF(ISERROR(FIND("4",tblSalaries[[#This Row],[How many hours of a day you work on Excel]])),"",4)</f>
        <v/>
      </c>
      <c r="S664" s="10" t="str">
        <f>IF(ISERROR(FIND("5",tblSalaries[[#This Row],[How many hours of a day you work on Excel]])),"",5)</f>
        <v/>
      </c>
      <c r="T664" s="10" t="str">
        <f>IF(ISERROR(FIND("6",tblSalaries[[#This Row],[How many hours of a day you work on Excel]])),"",6)</f>
        <v/>
      </c>
      <c r="U664" s="11" t="str">
        <f>IF(ISERROR(FIND("7",tblSalaries[[#This Row],[How many hours of a day you work on Excel]])),"",7)</f>
        <v/>
      </c>
      <c r="V664" s="11" t="str">
        <f>IF(ISERROR(FIND("8",tblSalaries[[#This Row],[How many hours of a day you work on Excel]])),"",8)</f>
        <v/>
      </c>
      <c r="W664" s="11">
        <f>IF(MAX(tblSalaries[[#This Row],[1 hour]:[8 hours]])=0,#N/A,MAX(tblSalaries[[#This Row],[1 hour]:[8 hours]]))</f>
        <v>3</v>
      </c>
      <c r="X664" s="11">
        <f>IF(ISERROR(tblSalaries[[#This Row],[max h]]),1,tblSalaries[[#This Row],[Salary in USD]]/tblSalaries[[#This Row],[max h]]/260)</f>
        <v>72.307692307692307</v>
      </c>
      <c r="Y664" s="11" t="str">
        <f>IF(tblSalaries[[#This Row],[Years of Experience]]="",0,"0")</f>
        <v>0</v>
      </c>
      <c r="Z6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64" s="11">
        <f>IF(tblSalaries[[#This Row],[Salary in USD]]&lt;1000,1,0)</f>
        <v>0</v>
      </c>
      <c r="AB664" s="11">
        <f>IF(AND(tblSalaries[[#This Row],[Salary in USD]]&gt;1000,tblSalaries[[#This Row],[Salary in USD]]&lt;2000),1,0)</f>
        <v>0</v>
      </c>
    </row>
    <row r="665" spans="2:28" ht="15" customHeight="1">
      <c r="B665" t="s">
        <v>2668</v>
      </c>
      <c r="C665" s="1">
        <v>41055.541122685187</v>
      </c>
      <c r="D665" s="4">
        <v>10200</v>
      </c>
      <c r="E665">
        <v>10200</v>
      </c>
      <c r="F665" t="s">
        <v>6</v>
      </c>
      <c r="G665">
        <f>tblSalaries[[#This Row],[clean Salary (in local currency)]]*VLOOKUP(tblSalaries[[#This Row],[Currency]],tblXrate[],2,FALSE)</f>
        <v>10200</v>
      </c>
      <c r="H665" t="s">
        <v>42</v>
      </c>
      <c r="I665" t="s">
        <v>20</v>
      </c>
      <c r="J665" t="s">
        <v>8</v>
      </c>
      <c r="K665" t="str">
        <f>VLOOKUP(tblSalaries[[#This Row],[Where do you work]],tblCountries[[Actual]:[Mapping]],2,FALSE)</f>
        <v>India</v>
      </c>
      <c r="L665" t="s">
        <v>9</v>
      </c>
      <c r="M665">
        <v>4.5</v>
      </c>
      <c r="O665" s="10" t="str">
        <f>IF(ISERROR(FIND("1",tblSalaries[[#This Row],[How many hours of a day you work on Excel]])),"",1)</f>
        <v/>
      </c>
      <c r="P665" s="11" t="str">
        <f>IF(ISERROR(FIND("2",tblSalaries[[#This Row],[How many hours of a day you work on Excel]])),"",2)</f>
        <v/>
      </c>
      <c r="Q665" s="10" t="str">
        <f>IF(ISERROR(FIND("3",tblSalaries[[#This Row],[How many hours of a day you work on Excel]])),"",3)</f>
        <v/>
      </c>
      <c r="R665" s="10">
        <f>IF(ISERROR(FIND("4",tblSalaries[[#This Row],[How many hours of a day you work on Excel]])),"",4)</f>
        <v>4</v>
      </c>
      <c r="S665" s="10" t="str">
        <f>IF(ISERROR(FIND("5",tblSalaries[[#This Row],[How many hours of a day you work on Excel]])),"",5)</f>
        <v/>
      </c>
      <c r="T665" s="10">
        <f>IF(ISERROR(FIND("6",tblSalaries[[#This Row],[How many hours of a day you work on Excel]])),"",6)</f>
        <v>6</v>
      </c>
      <c r="U665" s="11" t="str">
        <f>IF(ISERROR(FIND("7",tblSalaries[[#This Row],[How many hours of a day you work on Excel]])),"",7)</f>
        <v/>
      </c>
      <c r="V665" s="11" t="str">
        <f>IF(ISERROR(FIND("8",tblSalaries[[#This Row],[How many hours of a day you work on Excel]])),"",8)</f>
        <v/>
      </c>
      <c r="W665" s="11">
        <f>IF(MAX(tblSalaries[[#This Row],[1 hour]:[8 hours]])=0,#N/A,MAX(tblSalaries[[#This Row],[1 hour]:[8 hours]]))</f>
        <v>6</v>
      </c>
      <c r="X665" s="11">
        <f>IF(ISERROR(tblSalaries[[#This Row],[max h]]),1,tblSalaries[[#This Row],[Salary in USD]]/tblSalaries[[#This Row],[max h]]/260)</f>
        <v>6.5384615384615383</v>
      </c>
      <c r="Y665" s="11" t="str">
        <f>IF(tblSalaries[[#This Row],[Years of Experience]]="",0,"0")</f>
        <v>0</v>
      </c>
      <c r="Z6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65" s="11">
        <f>IF(tblSalaries[[#This Row],[Salary in USD]]&lt;1000,1,0)</f>
        <v>0</v>
      </c>
      <c r="AB665" s="11">
        <f>IF(AND(tblSalaries[[#This Row],[Salary in USD]]&gt;1000,tblSalaries[[#This Row],[Salary in USD]]&lt;2000),1,0)</f>
        <v>0</v>
      </c>
    </row>
    <row r="666" spans="2:28" ht="15" customHeight="1">
      <c r="B666" t="s">
        <v>2669</v>
      </c>
      <c r="C666" s="1">
        <v>41055.541446759256</v>
      </c>
      <c r="D666" s="4">
        <v>325000</v>
      </c>
      <c r="E666">
        <v>325000</v>
      </c>
      <c r="F666" t="s">
        <v>40</v>
      </c>
      <c r="G666">
        <f>tblSalaries[[#This Row],[clean Salary (in local currency)]]*VLOOKUP(tblSalaries[[#This Row],[Currency]],tblXrate[],2,FALSE)</f>
        <v>5787.5729234188348</v>
      </c>
      <c r="H666" t="s">
        <v>721</v>
      </c>
      <c r="I666" t="s">
        <v>3999</v>
      </c>
      <c r="J666" t="s">
        <v>8</v>
      </c>
      <c r="K666" t="str">
        <f>VLOOKUP(tblSalaries[[#This Row],[Where do you work]],tblCountries[[Actual]:[Mapping]],2,FALSE)</f>
        <v>India</v>
      </c>
      <c r="L666" t="s">
        <v>13</v>
      </c>
      <c r="M666">
        <v>4.5</v>
      </c>
      <c r="O666" s="10" t="str">
        <f>IF(ISERROR(FIND("1",tblSalaries[[#This Row],[How many hours of a day you work on Excel]])),"",1)</f>
        <v/>
      </c>
      <c r="P666" s="11" t="str">
        <f>IF(ISERROR(FIND("2",tblSalaries[[#This Row],[How many hours of a day you work on Excel]])),"",2)</f>
        <v/>
      </c>
      <c r="Q666" s="10" t="str">
        <f>IF(ISERROR(FIND("3",tblSalaries[[#This Row],[How many hours of a day you work on Excel]])),"",3)</f>
        <v/>
      </c>
      <c r="R666" s="10" t="str">
        <f>IF(ISERROR(FIND("4",tblSalaries[[#This Row],[How many hours of a day you work on Excel]])),"",4)</f>
        <v/>
      </c>
      <c r="S666" s="10" t="str">
        <f>IF(ISERROR(FIND("5",tblSalaries[[#This Row],[How many hours of a day you work on Excel]])),"",5)</f>
        <v/>
      </c>
      <c r="T666" s="10" t="str">
        <f>IF(ISERROR(FIND("6",tblSalaries[[#This Row],[How many hours of a day you work on Excel]])),"",6)</f>
        <v/>
      </c>
      <c r="U666" s="11" t="str">
        <f>IF(ISERROR(FIND("7",tblSalaries[[#This Row],[How many hours of a day you work on Excel]])),"",7)</f>
        <v/>
      </c>
      <c r="V666" s="11">
        <f>IF(ISERROR(FIND("8",tblSalaries[[#This Row],[How many hours of a day you work on Excel]])),"",8)</f>
        <v>8</v>
      </c>
      <c r="W666" s="11">
        <f>IF(MAX(tblSalaries[[#This Row],[1 hour]:[8 hours]])=0,#N/A,MAX(tblSalaries[[#This Row],[1 hour]:[8 hours]]))</f>
        <v>8</v>
      </c>
      <c r="X666" s="11">
        <f>IF(ISERROR(tblSalaries[[#This Row],[max h]]),1,tblSalaries[[#This Row],[Salary in USD]]/tblSalaries[[#This Row],[max h]]/260)</f>
        <v>2.7824869824129013</v>
      </c>
      <c r="Y666" s="11" t="str">
        <f>IF(tblSalaries[[#This Row],[Years of Experience]]="",0,"0")</f>
        <v>0</v>
      </c>
      <c r="Z6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66" s="11">
        <f>IF(tblSalaries[[#This Row],[Salary in USD]]&lt;1000,1,0)</f>
        <v>0</v>
      </c>
      <c r="AB666" s="11">
        <f>IF(AND(tblSalaries[[#This Row],[Salary in USD]]&gt;1000,tblSalaries[[#This Row],[Salary in USD]]&lt;2000),1,0)</f>
        <v>0</v>
      </c>
    </row>
    <row r="667" spans="2:28" ht="15" customHeight="1">
      <c r="B667" t="s">
        <v>2670</v>
      </c>
      <c r="C667" s="1">
        <v>41055.542870370373</v>
      </c>
      <c r="D667" s="4">
        <v>105000</v>
      </c>
      <c r="E667">
        <v>105000</v>
      </c>
      <c r="F667" t="s">
        <v>6</v>
      </c>
      <c r="G667">
        <f>tblSalaries[[#This Row],[clean Salary (in local currency)]]*VLOOKUP(tblSalaries[[#This Row],[Currency]],tblXrate[],2,FALSE)</f>
        <v>105000</v>
      </c>
      <c r="H667" t="s">
        <v>76</v>
      </c>
      <c r="I667" t="s">
        <v>356</v>
      </c>
      <c r="J667" t="s">
        <v>15</v>
      </c>
      <c r="K667" t="str">
        <f>VLOOKUP(tblSalaries[[#This Row],[Where do you work]],tblCountries[[Actual]:[Mapping]],2,FALSE)</f>
        <v>USA</v>
      </c>
      <c r="L667" t="s">
        <v>18</v>
      </c>
      <c r="M667">
        <v>15</v>
      </c>
      <c r="O667" s="10" t="str">
        <f>IF(ISERROR(FIND("1",tblSalaries[[#This Row],[How many hours of a day you work on Excel]])),"",1)</f>
        <v/>
      </c>
      <c r="P667" s="11">
        <f>IF(ISERROR(FIND("2",tblSalaries[[#This Row],[How many hours of a day you work on Excel]])),"",2)</f>
        <v>2</v>
      </c>
      <c r="Q667" s="10">
        <f>IF(ISERROR(FIND("3",tblSalaries[[#This Row],[How many hours of a day you work on Excel]])),"",3)</f>
        <v>3</v>
      </c>
      <c r="R667" s="10" t="str">
        <f>IF(ISERROR(FIND("4",tblSalaries[[#This Row],[How many hours of a day you work on Excel]])),"",4)</f>
        <v/>
      </c>
      <c r="S667" s="10" t="str">
        <f>IF(ISERROR(FIND("5",tblSalaries[[#This Row],[How many hours of a day you work on Excel]])),"",5)</f>
        <v/>
      </c>
      <c r="T667" s="10" t="str">
        <f>IF(ISERROR(FIND("6",tblSalaries[[#This Row],[How many hours of a day you work on Excel]])),"",6)</f>
        <v/>
      </c>
      <c r="U667" s="11" t="str">
        <f>IF(ISERROR(FIND("7",tblSalaries[[#This Row],[How many hours of a day you work on Excel]])),"",7)</f>
        <v/>
      </c>
      <c r="V667" s="11" t="str">
        <f>IF(ISERROR(FIND("8",tblSalaries[[#This Row],[How many hours of a day you work on Excel]])),"",8)</f>
        <v/>
      </c>
      <c r="W667" s="11">
        <f>IF(MAX(tblSalaries[[#This Row],[1 hour]:[8 hours]])=0,#N/A,MAX(tblSalaries[[#This Row],[1 hour]:[8 hours]]))</f>
        <v>3</v>
      </c>
      <c r="X667" s="11">
        <f>IF(ISERROR(tblSalaries[[#This Row],[max h]]),1,tblSalaries[[#This Row],[Salary in USD]]/tblSalaries[[#This Row],[max h]]/260)</f>
        <v>134.61538461538461</v>
      </c>
      <c r="Y667" s="11" t="str">
        <f>IF(tblSalaries[[#This Row],[Years of Experience]]="",0,"0")</f>
        <v>0</v>
      </c>
      <c r="Z6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67" s="11">
        <f>IF(tblSalaries[[#This Row],[Salary in USD]]&lt;1000,1,0)</f>
        <v>0</v>
      </c>
      <c r="AB667" s="11">
        <f>IF(AND(tblSalaries[[#This Row],[Salary in USD]]&gt;1000,tblSalaries[[#This Row],[Salary in USD]]&lt;2000),1,0)</f>
        <v>0</v>
      </c>
    </row>
    <row r="668" spans="2:28" ht="15" customHeight="1">
      <c r="B668" t="s">
        <v>2671</v>
      </c>
      <c r="C668" s="1">
        <v>41055.542974537035</v>
      </c>
      <c r="D668" s="4" t="s">
        <v>777</v>
      </c>
      <c r="E668">
        <v>250000</v>
      </c>
      <c r="F668" t="s">
        <v>40</v>
      </c>
      <c r="G668">
        <f>tblSalaries[[#This Row],[clean Salary (in local currency)]]*VLOOKUP(tblSalaries[[#This Row],[Currency]],tblXrate[],2,FALSE)</f>
        <v>4451.9791718606421</v>
      </c>
      <c r="H668" t="s">
        <v>778</v>
      </c>
      <c r="I668" t="s">
        <v>52</v>
      </c>
      <c r="J668" t="s">
        <v>8</v>
      </c>
      <c r="K668" t="str">
        <f>VLOOKUP(tblSalaries[[#This Row],[Where do you work]],tblCountries[[Actual]:[Mapping]],2,FALSE)</f>
        <v>India</v>
      </c>
      <c r="L668" t="s">
        <v>18</v>
      </c>
      <c r="M668">
        <v>5</v>
      </c>
      <c r="O668" s="10" t="str">
        <f>IF(ISERROR(FIND("1",tblSalaries[[#This Row],[How many hours of a day you work on Excel]])),"",1)</f>
        <v/>
      </c>
      <c r="P668" s="11">
        <f>IF(ISERROR(FIND("2",tblSalaries[[#This Row],[How many hours of a day you work on Excel]])),"",2)</f>
        <v>2</v>
      </c>
      <c r="Q668" s="10">
        <f>IF(ISERROR(FIND("3",tblSalaries[[#This Row],[How many hours of a day you work on Excel]])),"",3)</f>
        <v>3</v>
      </c>
      <c r="R668" s="10" t="str">
        <f>IF(ISERROR(FIND("4",tblSalaries[[#This Row],[How many hours of a day you work on Excel]])),"",4)</f>
        <v/>
      </c>
      <c r="S668" s="10" t="str">
        <f>IF(ISERROR(FIND("5",tblSalaries[[#This Row],[How many hours of a day you work on Excel]])),"",5)</f>
        <v/>
      </c>
      <c r="T668" s="10" t="str">
        <f>IF(ISERROR(FIND("6",tblSalaries[[#This Row],[How many hours of a day you work on Excel]])),"",6)</f>
        <v/>
      </c>
      <c r="U668" s="11" t="str">
        <f>IF(ISERROR(FIND("7",tblSalaries[[#This Row],[How many hours of a day you work on Excel]])),"",7)</f>
        <v/>
      </c>
      <c r="V668" s="11" t="str">
        <f>IF(ISERROR(FIND("8",tblSalaries[[#This Row],[How many hours of a day you work on Excel]])),"",8)</f>
        <v/>
      </c>
      <c r="W668" s="11">
        <f>IF(MAX(tblSalaries[[#This Row],[1 hour]:[8 hours]])=0,#N/A,MAX(tblSalaries[[#This Row],[1 hour]:[8 hours]]))</f>
        <v>3</v>
      </c>
      <c r="X668" s="11">
        <f>IF(ISERROR(tblSalaries[[#This Row],[max h]]),1,tblSalaries[[#This Row],[Salary in USD]]/tblSalaries[[#This Row],[max h]]/260)</f>
        <v>5.7076656049495407</v>
      </c>
      <c r="Y668" s="11" t="str">
        <f>IF(tblSalaries[[#This Row],[Years of Experience]]="",0,"0")</f>
        <v>0</v>
      </c>
      <c r="Z6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68" s="11">
        <f>IF(tblSalaries[[#This Row],[Salary in USD]]&lt;1000,1,0)</f>
        <v>0</v>
      </c>
      <c r="AB668" s="11">
        <f>IF(AND(tblSalaries[[#This Row],[Salary in USD]]&gt;1000,tblSalaries[[#This Row],[Salary in USD]]&lt;2000),1,0)</f>
        <v>0</v>
      </c>
    </row>
    <row r="669" spans="2:28" ht="15" customHeight="1">
      <c r="B669" t="s">
        <v>2672</v>
      </c>
      <c r="C669" s="1">
        <v>41055.543634259258</v>
      </c>
      <c r="D669" s="4">
        <v>470000</v>
      </c>
      <c r="E669">
        <v>470000</v>
      </c>
      <c r="F669" t="s">
        <v>40</v>
      </c>
      <c r="G669">
        <f>tblSalaries[[#This Row],[clean Salary (in local currency)]]*VLOOKUP(tblSalaries[[#This Row],[Currency]],tblXrate[],2,FALSE)</f>
        <v>8369.7208430980063</v>
      </c>
      <c r="H669" t="s">
        <v>356</v>
      </c>
      <c r="I669" t="s">
        <v>356</v>
      </c>
      <c r="J669" t="s">
        <v>8</v>
      </c>
      <c r="K669" t="str">
        <f>VLOOKUP(tblSalaries[[#This Row],[Where do you work]],tblCountries[[Actual]:[Mapping]],2,FALSE)</f>
        <v>India</v>
      </c>
      <c r="L669" t="s">
        <v>13</v>
      </c>
      <c r="M669">
        <v>4</v>
      </c>
      <c r="O669" s="10" t="str">
        <f>IF(ISERROR(FIND("1",tblSalaries[[#This Row],[How many hours of a day you work on Excel]])),"",1)</f>
        <v/>
      </c>
      <c r="P669" s="11" t="str">
        <f>IF(ISERROR(FIND("2",tblSalaries[[#This Row],[How many hours of a day you work on Excel]])),"",2)</f>
        <v/>
      </c>
      <c r="Q669" s="10" t="str">
        <f>IF(ISERROR(FIND("3",tblSalaries[[#This Row],[How many hours of a day you work on Excel]])),"",3)</f>
        <v/>
      </c>
      <c r="R669" s="10" t="str">
        <f>IF(ISERROR(FIND("4",tblSalaries[[#This Row],[How many hours of a day you work on Excel]])),"",4)</f>
        <v/>
      </c>
      <c r="S669" s="10" t="str">
        <f>IF(ISERROR(FIND("5",tblSalaries[[#This Row],[How many hours of a day you work on Excel]])),"",5)</f>
        <v/>
      </c>
      <c r="T669" s="10" t="str">
        <f>IF(ISERROR(FIND("6",tblSalaries[[#This Row],[How many hours of a day you work on Excel]])),"",6)</f>
        <v/>
      </c>
      <c r="U669" s="11" t="str">
        <f>IF(ISERROR(FIND("7",tblSalaries[[#This Row],[How many hours of a day you work on Excel]])),"",7)</f>
        <v/>
      </c>
      <c r="V669" s="11">
        <f>IF(ISERROR(FIND("8",tblSalaries[[#This Row],[How many hours of a day you work on Excel]])),"",8)</f>
        <v>8</v>
      </c>
      <c r="W669" s="11">
        <f>IF(MAX(tblSalaries[[#This Row],[1 hour]:[8 hours]])=0,#N/A,MAX(tblSalaries[[#This Row],[1 hour]:[8 hours]]))</f>
        <v>8</v>
      </c>
      <c r="X669" s="11">
        <f>IF(ISERROR(tblSalaries[[#This Row],[max h]]),1,tblSalaries[[#This Row],[Salary in USD]]/tblSalaries[[#This Row],[max h]]/260)</f>
        <v>4.0239042514894265</v>
      </c>
      <c r="Y669" s="11" t="str">
        <f>IF(tblSalaries[[#This Row],[Years of Experience]]="",0,"0")</f>
        <v>0</v>
      </c>
      <c r="Z6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69" s="11">
        <f>IF(tblSalaries[[#This Row],[Salary in USD]]&lt;1000,1,0)</f>
        <v>0</v>
      </c>
      <c r="AB669" s="11">
        <f>IF(AND(tblSalaries[[#This Row],[Salary in USD]]&gt;1000,tblSalaries[[#This Row],[Salary in USD]]&lt;2000),1,0)</f>
        <v>0</v>
      </c>
    </row>
    <row r="670" spans="2:28" ht="15" customHeight="1">
      <c r="B670" t="s">
        <v>2673</v>
      </c>
      <c r="C670" s="1">
        <v>41055.544120370374</v>
      </c>
      <c r="D670" s="4">
        <v>720000</v>
      </c>
      <c r="E670">
        <v>720000</v>
      </c>
      <c r="F670" t="s">
        <v>3951</v>
      </c>
      <c r="G670">
        <f>tblSalaries[[#This Row],[clean Salary (in local currency)]]*VLOOKUP(tblSalaries[[#This Row],[Currency]],tblXrate[],2,FALSE)</f>
        <v>17067.637625607145</v>
      </c>
      <c r="H670" t="s">
        <v>454</v>
      </c>
      <c r="I670" t="s">
        <v>52</v>
      </c>
      <c r="J670" t="s">
        <v>347</v>
      </c>
      <c r="K670" t="str">
        <f>VLOOKUP(tblSalaries[[#This Row],[Where do you work]],tblCountries[[Actual]:[Mapping]],2,FALSE)</f>
        <v>Philippines</v>
      </c>
      <c r="L670" t="s">
        <v>9</v>
      </c>
      <c r="M670">
        <v>9</v>
      </c>
      <c r="O670" s="10" t="str">
        <f>IF(ISERROR(FIND("1",tblSalaries[[#This Row],[How many hours of a day you work on Excel]])),"",1)</f>
        <v/>
      </c>
      <c r="P670" s="11" t="str">
        <f>IF(ISERROR(FIND("2",tblSalaries[[#This Row],[How many hours of a day you work on Excel]])),"",2)</f>
        <v/>
      </c>
      <c r="Q670" s="10" t="str">
        <f>IF(ISERROR(FIND("3",tblSalaries[[#This Row],[How many hours of a day you work on Excel]])),"",3)</f>
        <v/>
      </c>
      <c r="R670" s="10">
        <f>IF(ISERROR(FIND("4",tblSalaries[[#This Row],[How many hours of a day you work on Excel]])),"",4)</f>
        <v>4</v>
      </c>
      <c r="S670" s="10" t="str">
        <f>IF(ISERROR(FIND("5",tblSalaries[[#This Row],[How many hours of a day you work on Excel]])),"",5)</f>
        <v/>
      </c>
      <c r="T670" s="10">
        <f>IF(ISERROR(FIND("6",tblSalaries[[#This Row],[How many hours of a day you work on Excel]])),"",6)</f>
        <v>6</v>
      </c>
      <c r="U670" s="11" t="str">
        <f>IF(ISERROR(FIND("7",tblSalaries[[#This Row],[How many hours of a day you work on Excel]])),"",7)</f>
        <v/>
      </c>
      <c r="V670" s="11" t="str">
        <f>IF(ISERROR(FIND("8",tblSalaries[[#This Row],[How many hours of a day you work on Excel]])),"",8)</f>
        <v/>
      </c>
      <c r="W670" s="11">
        <f>IF(MAX(tblSalaries[[#This Row],[1 hour]:[8 hours]])=0,#N/A,MAX(tblSalaries[[#This Row],[1 hour]:[8 hours]]))</f>
        <v>6</v>
      </c>
      <c r="X670" s="11">
        <f>IF(ISERROR(tblSalaries[[#This Row],[max h]]),1,tblSalaries[[#This Row],[Salary in USD]]/tblSalaries[[#This Row],[max h]]/260)</f>
        <v>10.940793349748169</v>
      </c>
      <c r="Y670" s="11" t="str">
        <f>IF(tblSalaries[[#This Row],[Years of Experience]]="",0,"0")</f>
        <v>0</v>
      </c>
      <c r="Z6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70" s="11">
        <f>IF(tblSalaries[[#This Row],[Salary in USD]]&lt;1000,1,0)</f>
        <v>0</v>
      </c>
      <c r="AB670" s="11">
        <f>IF(AND(tblSalaries[[#This Row],[Salary in USD]]&gt;1000,tblSalaries[[#This Row],[Salary in USD]]&lt;2000),1,0)</f>
        <v>0</v>
      </c>
    </row>
    <row r="671" spans="2:28" ht="15" customHeight="1">
      <c r="B671" t="s">
        <v>2674</v>
      </c>
      <c r="C671" s="1">
        <v>41055.544421296298</v>
      </c>
      <c r="D671" s="4">
        <v>100000</v>
      </c>
      <c r="E671">
        <v>100000</v>
      </c>
      <c r="F671" t="s">
        <v>82</v>
      </c>
      <c r="G671">
        <f>tblSalaries[[#This Row],[clean Salary (in local currency)]]*VLOOKUP(tblSalaries[[#This Row],[Currency]],tblXrate[],2,FALSE)</f>
        <v>101990.96564026357</v>
      </c>
      <c r="H671" t="s">
        <v>779</v>
      </c>
      <c r="I671" t="s">
        <v>52</v>
      </c>
      <c r="J671" t="s">
        <v>84</v>
      </c>
      <c r="K671" t="str">
        <f>VLOOKUP(tblSalaries[[#This Row],[Where do you work]],tblCountries[[Actual]:[Mapping]],2,FALSE)</f>
        <v>Australia</v>
      </c>
      <c r="L671" t="s">
        <v>25</v>
      </c>
      <c r="M671">
        <v>20</v>
      </c>
      <c r="O671" s="10">
        <f>IF(ISERROR(FIND("1",tblSalaries[[#This Row],[How many hours of a day you work on Excel]])),"",1)</f>
        <v>1</v>
      </c>
      <c r="P671" s="11">
        <f>IF(ISERROR(FIND("2",tblSalaries[[#This Row],[How many hours of a day you work on Excel]])),"",2)</f>
        <v>2</v>
      </c>
      <c r="Q671" s="10" t="str">
        <f>IF(ISERROR(FIND("3",tblSalaries[[#This Row],[How many hours of a day you work on Excel]])),"",3)</f>
        <v/>
      </c>
      <c r="R671" s="10" t="str">
        <f>IF(ISERROR(FIND("4",tblSalaries[[#This Row],[How many hours of a day you work on Excel]])),"",4)</f>
        <v/>
      </c>
      <c r="S671" s="10" t="str">
        <f>IF(ISERROR(FIND("5",tblSalaries[[#This Row],[How many hours of a day you work on Excel]])),"",5)</f>
        <v/>
      </c>
      <c r="T671" s="10" t="str">
        <f>IF(ISERROR(FIND("6",tblSalaries[[#This Row],[How many hours of a day you work on Excel]])),"",6)</f>
        <v/>
      </c>
      <c r="U671" s="11" t="str">
        <f>IF(ISERROR(FIND("7",tblSalaries[[#This Row],[How many hours of a day you work on Excel]])),"",7)</f>
        <v/>
      </c>
      <c r="V671" s="11" t="str">
        <f>IF(ISERROR(FIND("8",tblSalaries[[#This Row],[How many hours of a day you work on Excel]])),"",8)</f>
        <v/>
      </c>
      <c r="W671" s="11">
        <f>IF(MAX(tblSalaries[[#This Row],[1 hour]:[8 hours]])=0,#N/A,MAX(tblSalaries[[#This Row],[1 hour]:[8 hours]]))</f>
        <v>2</v>
      </c>
      <c r="X671" s="11">
        <f>IF(ISERROR(tblSalaries[[#This Row],[max h]]),1,tblSalaries[[#This Row],[Salary in USD]]/tblSalaries[[#This Row],[max h]]/260)</f>
        <v>196.13647238512226</v>
      </c>
      <c r="Y671" s="11" t="str">
        <f>IF(tblSalaries[[#This Row],[Years of Experience]]="",0,"0")</f>
        <v>0</v>
      </c>
      <c r="Z6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71" s="11">
        <f>IF(tblSalaries[[#This Row],[Salary in USD]]&lt;1000,1,0)</f>
        <v>0</v>
      </c>
      <c r="AB671" s="11">
        <f>IF(AND(tblSalaries[[#This Row],[Salary in USD]]&gt;1000,tblSalaries[[#This Row],[Salary in USD]]&lt;2000),1,0)</f>
        <v>0</v>
      </c>
    </row>
    <row r="672" spans="2:28" ht="15" customHeight="1">
      <c r="B672" t="s">
        <v>2675</v>
      </c>
      <c r="C672" s="1">
        <v>41055.545173611114</v>
      </c>
      <c r="D672" s="4" t="s">
        <v>780</v>
      </c>
      <c r="E672">
        <v>220000</v>
      </c>
      <c r="F672" t="s">
        <v>40</v>
      </c>
      <c r="G672">
        <f>tblSalaries[[#This Row],[clean Salary (in local currency)]]*VLOOKUP(tblSalaries[[#This Row],[Currency]],tblXrate[],2,FALSE)</f>
        <v>3917.7416712373652</v>
      </c>
      <c r="H672" t="s">
        <v>781</v>
      </c>
      <c r="I672" t="s">
        <v>20</v>
      </c>
      <c r="J672" t="s">
        <v>8</v>
      </c>
      <c r="K672" t="str">
        <f>VLOOKUP(tblSalaries[[#This Row],[Where do you work]],tblCountries[[Actual]:[Mapping]],2,FALSE)</f>
        <v>India</v>
      </c>
      <c r="L672" t="s">
        <v>18</v>
      </c>
      <c r="M672">
        <v>3</v>
      </c>
      <c r="O672" s="10" t="str">
        <f>IF(ISERROR(FIND("1",tblSalaries[[#This Row],[How many hours of a day you work on Excel]])),"",1)</f>
        <v/>
      </c>
      <c r="P672" s="11">
        <f>IF(ISERROR(FIND("2",tblSalaries[[#This Row],[How many hours of a day you work on Excel]])),"",2)</f>
        <v>2</v>
      </c>
      <c r="Q672" s="10">
        <f>IF(ISERROR(FIND("3",tblSalaries[[#This Row],[How many hours of a day you work on Excel]])),"",3)</f>
        <v>3</v>
      </c>
      <c r="R672" s="10" t="str">
        <f>IF(ISERROR(FIND("4",tblSalaries[[#This Row],[How many hours of a day you work on Excel]])),"",4)</f>
        <v/>
      </c>
      <c r="S672" s="10" t="str">
        <f>IF(ISERROR(FIND("5",tblSalaries[[#This Row],[How many hours of a day you work on Excel]])),"",5)</f>
        <v/>
      </c>
      <c r="T672" s="10" t="str">
        <f>IF(ISERROR(FIND("6",tblSalaries[[#This Row],[How many hours of a day you work on Excel]])),"",6)</f>
        <v/>
      </c>
      <c r="U672" s="11" t="str">
        <f>IF(ISERROR(FIND("7",tblSalaries[[#This Row],[How many hours of a day you work on Excel]])),"",7)</f>
        <v/>
      </c>
      <c r="V672" s="11" t="str">
        <f>IF(ISERROR(FIND("8",tblSalaries[[#This Row],[How many hours of a day you work on Excel]])),"",8)</f>
        <v/>
      </c>
      <c r="W672" s="11">
        <f>IF(MAX(tblSalaries[[#This Row],[1 hour]:[8 hours]])=0,#N/A,MAX(tblSalaries[[#This Row],[1 hour]:[8 hours]]))</f>
        <v>3</v>
      </c>
      <c r="X672" s="11">
        <f>IF(ISERROR(tblSalaries[[#This Row],[max h]]),1,tblSalaries[[#This Row],[Salary in USD]]/tblSalaries[[#This Row],[max h]]/260)</f>
        <v>5.0227457323555962</v>
      </c>
      <c r="Y672" s="11" t="str">
        <f>IF(tblSalaries[[#This Row],[Years of Experience]]="",0,"0")</f>
        <v>0</v>
      </c>
      <c r="Z6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72" s="11">
        <f>IF(tblSalaries[[#This Row],[Salary in USD]]&lt;1000,1,0)</f>
        <v>0</v>
      </c>
      <c r="AB672" s="11">
        <f>IF(AND(tblSalaries[[#This Row],[Salary in USD]]&gt;1000,tblSalaries[[#This Row],[Salary in USD]]&lt;2000),1,0)</f>
        <v>0</v>
      </c>
    </row>
    <row r="673" spans="2:28" ht="15" customHeight="1">
      <c r="B673" t="s">
        <v>2676</v>
      </c>
      <c r="C673" s="1">
        <v>41055.547673611109</v>
      </c>
      <c r="D673" s="4">
        <v>52000</v>
      </c>
      <c r="E673">
        <v>52000</v>
      </c>
      <c r="F673" t="s">
        <v>6</v>
      </c>
      <c r="G673">
        <f>tblSalaries[[#This Row],[clean Salary (in local currency)]]*VLOOKUP(tblSalaries[[#This Row],[Currency]],tblXrate[],2,FALSE)</f>
        <v>52000</v>
      </c>
      <c r="H673" t="s">
        <v>782</v>
      </c>
      <c r="I673" t="s">
        <v>67</v>
      </c>
      <c r="J673" t="s">
        <v>15</v>
      </c>
      <c r="K673" t="str">
        <f>VLOOKUP(tblSalaries[[#This Row],[Where do you work]],tblCountries[[Actual]:[Mapping]],2,FALSE)</f>
        <v>USA</v>
      </c>
      <c r="L673" t="s">
        <v>9</v>
      </c>
      <c r="M673">
        <v>18</v>
      </c>
      <c r="O673" s="10" t="str">
        <f>IF(ISERROR(FIND("1",tblSalaries[[#This Row],[How many hours of a day you work on Excel]])),"",1)</f>
        <v/>
      </c>
      <c r="P673" s="11" t="str">
        <f>IF(ISERROR(FIND("2",tblSalaries[[#This Row],[How many hours of a day you work on Excel]])),"",2)</f>
        <v/>
      </c>
      <c r="Q673" s="10" t="str">
        <f>IF(ISERROR(FIND("3",tblSalaries[[#This Row],[How many hours of a day you work on Excel]])),"",3)</f>
        <v/>
      </c>
      <c r="R673" s="10">
        <f>IF(ISERROR(FIND("4",tblSalaries[[#This Row],[How many hours of a day you work on Excel]])),"",4)</f>
        <v>4</v>
      </c>
      <c r="S673" s="10" t="str">
        <f>IF(ISERROR(FIND("5",tblSalaries[[#This Row],[How many hours of a day you work on Excel]])),"",5)</f>
        <v/>
      </c>
      <c r="T673" s="10">
        <f>IF(ISERROR(FIND("6",tblSalaries[[#This Row],[How many hours of a day you work on Excel]])),"",6)</f>
        <v>6</v>
      </c>
      <c r="U673" s="11" t="str">
        <f>IF(ISERROR(FIND("7",tblSalaries[[#This Row],[How many hours of a day you work on Excel]])),"",7)</f>
        <v/>
      </c>
      <c r="V673" s="11" t="str">
        <f>IF(ISERROR(FIND("8",tblSalaries[[#This Row],[How many hours of a day you work on Excel]])),"",8)</f>
        <v/>
      </c>
      <c r="W673" s="11">
        <f>IF(MAX(tblSalaries[[#This Row],[1 hour]:[8 hours]])=0,#N/A,MAX(tblSalaries[[#This Row],[1 hour]:[8 hours]]))</f>
        <v>6</v>
      </c>
      <c r="X673" s="11">
        <f>IF(ISERROR(tblSalaries[[#This Row],[max h]]),1,tblSalaries[[#This Row],[Salary in USD]]/tblSalaries[[#This Row],[max h]]/260)</f>
        <v>33.333333333333329</v>
      </c>
      <c r="Y673" s="11" t="str">
        <f>IF(tblSalaries[[#This Row],[Years of Experience]]="",0,"0")</f>
        <v>0</v>
      </c>
      <c r="Z6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73" s="11">
        <f>IF(tblSalaries[[#This Row],[Salary in USD]]&lt;1000,1,0)</f>
        <v>0</v>
      </c>
      <c r="AB673" s="11">
        <f>IF(AND(tblSalaries[[#This Row],[Salary in USD]]&gt;1000,tblSalaries[[#This Row],[Salary in USD]]&lt;2000),1,0)</f>
        <v>0</v>
      </c>
    </row>
    <row r="674" spans="2:28" ht="15" customHeight="1">
      <c r="B674" t="s">
        <v>2677</v>
      </c>
      <c r="C674" s="1">
        <v>41055.549317129633</v>
      </c>
      <c r="D674" s="4" t="s">
        <v>783</v>
      </c>
      <c r="E674">
        <v>260000</v>
      </c>
      <c r="F674" t="s">
        <v>40</v>
      </c>
      <c r="G674">
        <f>tblSalaries[[#This Row],[clean Salary (in local currency)]]*VLOOKUP(tblSalaries[[#This Row],[Currency]],tblXrate[],2,FALSE)</f>
        <v>4630.058338735068</v>
      </c>
      <c r="H674" t="s">
        <v>20</v>
      </c>
      <c r="I674" t="s">
        <v>20</v>
      </c>
      <c r="J674" t="s">
        <v>8</v>
      </c>
      <c r="K674" t="str">
        <f>VLOOKUP(tblSalaries[[#This Row],[Where do you work]],tblCountries[[Actual]:[Mapping]],2,FALSE)</f>
        <v>India</v>
      </c>
      <c r="L674" t="s">
        <v>9</v>
      </c>
      <c r="M674">
        <v>2</v>
      </c>
      <c r="O674" s="10" t="str">
        <f>IF(ISERROR(FIND("1",tblSalaries[[#This Row],[How many hours of a day you work on Excel]])),"",1)</f>
        <v/>
      </c>
      <c r="P674" s="11" t="str">
        <f>IF(ISERROR(FIND("2",tblSalaries[[#This Row],[How many hours of a day you work on Excel]])),"",2)</f>
        <v/>
      </c>
      <c r="Q674" s="10" t="str">
        <f>IF(ISERROR(FIND("3",tblSalaries[[#This Row],[How many hours of a day you work on Excel]])),"",3)</f>
        <v/>
      </c>
      <c r="R674" s="10">
        <f>IF(ISERROR(FIND("4",tblSalaries[[#This Row],[How many hours of a day you work on Excel]])),"",4)</f>
        <v>4</v>
      </c>
      <c r="S674" s="10" t="str">
        <f>IF(ISERROR(FIND("5",tblSalaries[[#This Row],[How many hours of a day you work on Excel]])),"",5)</f>
        <v/>
      </c>
      <c r="T674" s="10">
        <f>IF(ISERROR(FIND("6",tblSalaries[[#This Row],[How many hours of a day you work on Excel]])),"",6)</f>
        <v>6</v>
      </c>
      <c r="U674" s="11" t="str">
        <f>IF(ISERROR(FIND("7",tblSalaries[[#This Row],[How many hours of a day you work on Excel]])),"",7)</f>
        <v/>
      </c>
      <c r="V674" s="11" t="str">
        <f>IF(ISERROR(FIND("8",tblSalaries[[#This Row],[How many hours of a day you work on Excel]])),"",8)</f>
        <v/>
      </c>
      <c r="W674" s="11">
        <f>IF(MAX(tblSalaries[[#This Row],[1 hour]:[8 hours]])=0,#N/A,MAX(tblSalaries[[#This Row],[1 hour]:[8 hours]]))</f>
        <v>6</v>
      </c>
      <c r="X674" s="11">
        <f>IF(ISERROR(tblSalaries[[#This Row],[max h]]),1,tblSalaries[[#This Row],[Salary in USD]]/tblSalaries[[#This Row],[max h]]/260)</f>
        <v>2.9679861145737614</v>
      </c>
      <c r="Y674" s="11" t="str">
        <f>IF(tblSalaries[[#This Row],[Years of Experience]]="",0,"0")</f>
        <v>0</v>
      </c>
      <c r="Z6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74" s="11">
        <f>IF(tblSalaries[[#This Row],[Salary in USD]]&lt;1000,1,0)</f>
        <v>0</v>
      </c>
      <c r="AB674" s="11">
        <f>IF(AND(tblSalaries[[#This Row],[Salary in USD]]&gt;1000,tblSalaries[[#This Row],[Salary in USD]]&lt;2000),1,0)</f>
        <v>0</v>
      </c>
    </row>
    <row r="675" spans="2:28" ht="15" customHeight="1">
      <c r="B675" t="s">
        <v>2678</v>
      </c>
      <c r="C675" s="1">
        <v>41055.550555555557</v>
      </c>
      <c r="D675" s="4" t="s">
        <v>784</v>
      </c>
      <c r="E675">
        <v>120000</v>
      </c>
      <c r="F675" t="s">
        <v>40</v>
      </c>
      <c r="G675">
        <f>tblSalaries[[#This Row],[clean Salary (in local currency)]]*VLOOKUP(tblSalaries[[#This Row],[Currency]],tblXrate[],2,FALSE)</f>
        <v>2136.9500024931081</v>
      </c>
      <c r="H675" t="s">
        <v>153</v>
      </c>
      <c r="I675" t="s">
        <v>20</v>
      </c>
      <c r="J675" t="s">
        <v>8</v>
      </c>
      <c r="K675" t="str">
        <f>VLOOKUP(tblSalaries[[#This Row],[Where do you work]],tblCountries[[Actual]:[Mapping]],2,FALSE)</f>
        <v>India</v>
      </c>
      <c r="L675" t="s">
        <v>18</v>
      </c>
      <c r="M675">
        <v>3</v>
      </c>
      <c r="O675" s="10" t="str">
        <f>IF(ISERROR(FIND("1",tblSalaries[[#This Row],[How many hours of a day you work on Excel]])),"",1)</f>
        <v/>
      </c>
      <c r="P675" s="11">
        <f>IF(ISERROR(FIND("2",tblSalaries[[#This Row],[How many hours of a day you work on Excel]])),"",2)</f>
        <v>2</v>
      </c>
      <c r="Q675" s="10">
        <f>IF(ISERROR(FIND("3",tblSalaries[[#This Row],[How many hours of a day you work on Excel]])),"",3)</f>
        <v>3</v>
      </c>
      <c r="R675" s="10" t="str">
        <f>IF(ISERROR(FIND("4",tblSalaries[[#This Row],[How many hours of a day you work on Excel]])),"",4)</f>
        <v/>
      </c>
      <c r="S675" s="10" t="str">
        <f>IF(ISERROR(FIND("5",tblSalaries[[#This Row],[How many hours of a day you work on Excel]])),"",5)</f>
        <v/>
      </c>
      <c r="T675" s="10" t="str">
        <f>IF(ISERROR(FIND("6",tblSalaries[[#This Row],[How many hours of a day you work on Excel]])),"",6)</f>
        <v/>
      </c>
      <c r="U675" s="11" t="str">
        <f>IF(ISERROR(FIND("7",tblSalaries[[#This Row],[How many hours of a day you work on Excel]])),"",7)</f>
        <v/>
      </c>
      <c r="V675" s="11" t="str">
        <f>IF(ISERROR(FIND("8",tblSalaries[[#This Row],[How many hours of a day you work on Excel]])),"",8)</f>
        <v/>
      </c>
      <c r="W675" s="11">
        <f>IF(MAX(tblSalaries[[#This Row],[1 hour]:[8 hours]])=0,#N/A,MAX(tblSalaries[[#This Row],[1 hour]:[8 hours]]))</f>
        <v>3</v>
      </c>
      <c r="X675" s="11">
        <f>IF(ISERROR(tblSalaries[[#This Row],[max h]]),1,tblSalaries[[#This Row],[Salary in USD]]/tblSalaries[[#This Row],[max h]]/260)</f>
        <v>2.7396794903757797</v>
      </c>
      <c r="Y675" s="11" t="str">
        <f>IF(tblSalaries[[#This Row],[Years of Experience]]="",0,"0")</f>
        <v>0</v>
      </c>
      <c r="Z6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75" s="11">
        <f>IF(tblSalaries[[#This Row],[Salary in USD]]&lt;1000,1,0)</f>
        <v>0</v>
      </c>
      <c r="AB675" s="11">
        <f>IF(AND(tblSalaries[[#This Row],[Salary in USD]]&gt;1000,tblSalaries[[#This Row],[Salary in USD]]&lt;2000),1,0)</f>
        <v>0</v>
      </c>
    </row>
    <row r="676" spans="2:28" ht="15" customHeight="1">
      <c r="B676" t="s">
        <v>2679</v>
      </c>
      <c r="C676" s="1">
        <v>41055.553020833337</v>
      </c>
      <c r="D676" s="4">
        <v>13000</v>
      </c>
      <c r="E676">
        <v>13000</v>
      </c>
      <c r="F676" t="s">
        <v>6</v>
      </c>
      <c r="G676">
        <f>tblSalaries[[#This Row],[clean Salary (in local currency)]]*VLOOKUP(tblSalaries[[#This Row],[Currency]],tblXrate[],2,FALSE)</f>
        <v>13000</v>
      </c>
      <c r="H676" t="s">
        <v>20</v>
      </c>
      <c r="I676" t="s">
        <v>20</v>
      </c>
      <c r="J676" t="s">
        <v>8</v>
      </c>
      <c r="K676" t="str">
        <f>VLOOKUP(tblSalaries[[#This Row],[Where do you work]],tblCountries[[Actual]:[Mapping]],2,FALSE)</f>
        <v>India</v>
      </c>
      <c r="L676" t="s">
        <v>25</v>
      </c>
      <c r="M676">
        <v>4</v>
      </c>
      <c r="O676" s="10">
        <f>IF(ISERROR(FIND("1",tblSalaries[[#This Row],[How many hours of a day you work on Excel]])),"",1)</f>
        <v>1</v>
      </c>
      <c r="P676" s="11">
        <f>IF(ISERROR(FIND("2",tblSalaries[[#This Row],[How many hours of a day you work on Excel]])),"",2)</f>
        <v>2</v>
      </c>
      <c r="Q676" s="10" t="str">
        <f>IF(ISERROR(FIND("3",tblSalaries[[#This Row],[How many hours of a day you work on Excel]])),"",3)</f>
        <v/>
      </c>
      <c r="R676" s="10" t="str">
        <f>IF(ISERROR(FIND("4",tblSalaries[[#This Row],[How many hours of a day you work on Excel]])),"",4)</f>
        <v/>
      </c>
      <c r="S676" s="10" t="str">
        <f>IF(ISERROR(FIND("5",tblSalaries[[#This Row],[How many hours of a day you work on Excel]])),"",5)</f>
        <v/>
      </c>
      <c r="T676" s="10" t="str">
        <f>IF(ISERROR(FIND("6",tblSalaries[[#This Row],[How many hours of a day you work on Excel]])),"",6)</f>
        <v/>
      </c>
      <c r="U676" s="11" t="str">
        <f>IF(ISERROR(FIND("7",tblSalaries[[#This Row],[How many hours of a day you work on Excel]])),"",7)</f>
        <v/>
      </c>
      <c r="V676" s="11" t="str">
        <f>IF(ISERROR(FIND("8",tblSalaries[[#This Row],[How many hours of a day you work on Excel]])),"",8)</f>
        <v/>
      </c>
      <c r="W676" s="11">
        <f>IF(MAX(tblSalaries[[#This Row],[1 hour]:[8 hours]])=0,#N/A,MAX(tblSalaries[[#This Row],[1 hour]:[8 hours]]))</f>
        <v>2</v>
      </c>
      <c r="X676" s="11">
        <f>IF(ISERROR(tblSalaries[[#This Row],[max h]]),1,tblSalaries[[#This Row],[Salary in USD]]/tblSalaries[[#This Row],[max h]]/260)</f>
        <v>25</v>
      </c>
      <c r="Y676" s="11" t="str">
        <f>IF(tblSalaries[[#This Row],[Years of Experience]]="",0,"0")</f>
        <v>0</v>
      </c>
      <c r="Z6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76" s="11">
        <f>IF(tblSalaries[[#This Row],[Salary in USD]]&lt;1000,1,0)</f>
        <v>0</v>
      </c>
      <c r="AB676" s="11">
        <f>IF(AND(tblSalaries[[#This Row],[Salary in USD]]&gt;1000,tblSalaries[[#This Row],[Salary in USD]]&lt;2000),1,0)</f>
        <v>0</v>
      </c>
    </row>
    <row r="677" spans="2:28" ht="15" customHeight="1">
      <c r="B677" t="s">
        <v>2680</v>
      </c>
      <c r="C677" s="1">
        <v>41055.553888888891</v>
      </c>
      <c r="D677" s="4" t="s">
        <v>785</v>
      </c>
      <c r="E677">
        <v>144000</v>
      </c>
      <c r="F677" t="s">
        <v>40</v>
      </c>
      <c r="G677">
        <f>tblSalaries[[#This Row],[clean Salary (in local currency)]]*VLOOKUP(tblSalaries[[#This Row],[Currency]],tblXrate[],2,FALSE)</f>
        <v>2564.3400029917298</v>
      </c>
      <c r="H677" t="s">
        <v>786</v>
      </c>
      <c r="I677" t="s">
        <v>52</v>
      </c>
      <c r="J677" t="s">
        <v>8</v>
      </c>
      <c r="K677" t="str">
        <f>VLOOKUP(tblSalaries[[#This Row],[Where do you work]],tblCountries[[Actual]:[Mapping]],2,FALSE)</f>
        <v>India</v>
      </c>
      <c r="L677" t="s">
        <v>18</v>
      </c>
      <c r="M677">
        <v>7</v>
      </c>
      <c r="O677" s="10" t="str">
        <f>IF(ISERROR(FIND("1",tblSalaries[[#This Row],[How many hours of a day you work on Excel]])),"",1)</f>
        <v/>
      </c>
      <c r="P677" s="11">
        <f>IF(ISERROR(FIND("2",tblSalaries[[#This Row],[How many hours of a day you work on Excel]])),"",2)</f>
        <v>2</v>
      </c>
      <c r="Q677" s="10">
        <f>IF(ISERROR(FIND("3",tblSalaries[[#This Row],[How many hours of a day you work on Excel]])),"",3)</f>
        <v>3</v>
      </c>
      <c r="R677" s="10" t="str">
        <f>IF(ISERROR(FIND("4",tblSalaries[[#This Row],[How many hours of a day you work on Excel]])),"",4)</f>
        <v/>
      </c>
      <c r="S677" s="10" t="str">
        <f>IF(ISERROR(FIND("5",tblSalaries[[#This Row],[How many hours of a day you work on Excel]])),"",5)</f>
        <v/>
      </c>
      <c r="T677" s="10" t="str">
        <f>IF(ISERROR(FIND("6",tblSalaries[[#This Row],[How many hours of a day you work on Excel]])),"",6)</f>
        <v/>
      </c>
      <c r="U677" s="11" t="str">
        <f>IF(ISERROR(FIND("7",tblSalaries[[#This Row],[How many hours of a day you work on Excel]])),"",7)</f>
        <v/>
      </c>
      <c r="V677" s="11" t="str">
        <f>IF(ISERROR(FIND("8",tblSalaries[[#This Row],[How many hours of a day you work on Excel]])),"",8)</f>
        <v/>
      </c>
      <c r="W677" s="11">
        <f>IF(MAX(tblSalaries[[#This Row],[1 hour]:[8 hours]])=0,#N/A,MAX(tblSalaries[[#This Row],[1 hour]:[8 hours]]))</f>
        <v>3</v>
      </c>
      <c r="X677" s="11">
        <f>IF(ISERROR(tblSalaries[[#This Row],[max h]]),1,tblSalaries[[#This Row],[Salary in USD]]/tblSalaries[[#This Row],[max h]]/260)</f>
        <v>3.2876153884509356</v>
      </c>
      <c r="Y677" s="11" t="str">
        <f>IF(tblSalaries[[#This Row],[Years of Experience]]="",0,"0")</f>
        <v>0</v>
      </c>
      <c r="Z6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77" s="11">
        <f>IF(tblSalaries[[#This Row],[Salary in USD]]&lt;1000,1,0)</f>
        <v>0</v>
      </c>
      <c r="AB677" s="11">
        <f>IF(AND(tblSalaries[[#This Row],[Salary in USD]]&gt;1000,tblSalaries[[#This Row],[Salary in USD]]&lt;2000),1,0)</f>
        <v>0</v>
      </c>
    </row>
    <row r="678" spans="2:28" ht="15" customHeight="1">
      <c r="B678" t="s">
        <v>2681</v>
      </c>
      <c r="C678" s="1">
        <v>41055.554201388892</v>
      </c>
      <c r="D678" s="4" t="s">
        <v>787</v>
      </c>
      <c r="E678">
        <v>1150000</v>
      </c>
      <c r="F678" t="s">
        <v>40</v>
      </c>
      <c r="G678">
        <f>tblSalaries[[#This Row],[clean Salary (in local currency)]]*VLOOKUP(tblSalaries[[#This Row],[Currency]],tblXrate[],2,FALSE)</f>
        <v>20479.104190558952</v>
      </c>
      <c r="H678" t="s">
        <v>788</v>
      </c>
      <c r="I678" t="s">
        <v>52</v>
      </c>
      <c r="J678" t="s">
        <v>8</v>
      </c>
      <c r="K678" t="str">
        <f>VLOOKUP(tblSalaries[[#This Row],[Where do you work]],tblCountries[[Actual]:[Mapping]],2,FALSE)</f>
        <v>India</v>
      </c>
      <c r="L678" t="s">
        <v>18</v>
      </c>
      <c r="M678">
        <v>7</v>
      </c>
      <c r="O678" s="10" t="str">
        <f>IF(ISERROR(FIND("1",tblSalaries[[#This Row],[How many hours of a day you work on Excel]])),"",1)</f>
        <v/>
      </c>
      <c r="P678" s="11">
        <f>IF(ISERROR(FIND("2",tblSalaries[[#This Row],[How many hours of a day you work on Excel]])),"",2)</f>
        <v>2</v>
      </c>
      <c r="Q678" s="10">
        <f>IF(ISERROR(FIND("3",tblSalaries[[#This Row],[How many hours of a day you work on Excel]])),"",3)</f>
        <v>3</v>
      </c>
      <c r="R678" s="10" t="str">
        <f>IF(ISERROR(FIND("4",tblSalaries[[#This Row],[How many hours of a day you work on Excel]])),"",4)</f>
        <v/>
      </c>
      <c r="S678" s="10" t="str">
        <f>IF(ISERROR(FIND("5",tblSalaries[[#This Row],[How many hours of a day you work on Excel]])),"",5)</f>
        <v/>
      </c>
      <c r="T678" s="10" t="str">
        <f>IF(ISERROR(FIND("6",tblSalaries[[#This Row],[How many hours of a day you work on Excel]])),"",6)</f>
        <v/>
      </c>
      <c r="U678" s="11" t="str">
        <f>IF(ISERROR(FIND("7",tblSalaries[[#This Row],[How many hours of a day you work on Excel]])),"",7)</f>
        <v/>
      </c>
      <c r="V678" s="11" t="str">
        <f>IF(ISERROR(FIND("8",tblSalaries[[#This Row],[How many hours of a day you work on Excel]])),"",8)</f>
        <v/>
      </c>
      <c r="W678" s="11">
        <f>IF(MAX(tblSalaries[[#This Row],[1 hour]:[8 hours]])=0,#N/A,MAX(tblSalaries[[#This Row],[1 hour]:[8 hours]]))</f>
        <v>3</v>
      </c>
      <c r="X678" s="11">
        <f>IF(ISERROR(tblSalaries[[#This Row],[max h]]),1,tblSalaries[[#This Row],[Salary in USD]]/tblSalaries[[#This Row],[max h]]/260)</f>
        <v>26.255261782767889</v>
      </c>
      <c r="Y678" s="11" t="str">
        <f>IF(tblSalaries[[#This Row],[Years of Experience]]="",0,"0")</f>
        <v>0</v>
      </c>
      <c r="Z6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78" s="11">
        <f>IF(tblSalaries[[#This Row],[Salary in USD]]&lt;1000,1,0)</f>
        <v>0</v>
      </c>
      <c r="AB678" s="11">
        <f>IF(AND(tblSalaries[[#This Row],[Salary in USD]]&gt;1000,tblSalaries[[#This Row],[Salary in USD]]&lt;2000),1,0)</f>
        <v>0</v>
      </c>
    </row>
    <row r="679" spans="2:28" ht="15" customHeight="1">
      <c r="B679" t="s">
        <v>2682</v>
      </c>
      <c r="C679" s="1">
        <v>41055.554537037038</v>
      </c>
      <c r="D679" s="4" t="s">
        <v>789</v>
      </c>
      <c r="E679">
        <v>33500</v>
      </c>
      <c r="F679" t="s">
        <v>6</v>
      </c>
      <c r="G679">
        <f>tblSalaries[[#This Row],[clean Salary (in local currency)]]*VLOOKUP(tblSalaries[[#This Row],[Currency]],tblXrate[],2,FALSE)</f>
        <v>33500</v>
      </c>
      <c r="H679" t="s">
        <v>790</v>
      </c>
      <c r="I679" t="s">
        <v>310</v>
      </c>
      <c r="J679" t="s">
        <v>359</v>
      </c>
      <c r="K679" t="str">
        <f>VLOOKUP(tblSalaries[[#This Row],[Where do you work]],tblCountries[[Actual]:[Mapping]],2,FALSE)</f>
        <v>Dubai</v>
      </c>
      <c r="L679" t="s">
        <v>25</v>
      </c>
      <c r="M679">
        <v>10</v>
      </c>
      <c r="O679" s="10">
        <f>IF(ISERROR(FIND("1",tblSalaries[[#This Row],[How many hours of a day you work on Excel]])),"",1)</f>
        <v>1</v>
      </c>
      <c r="P679" s="11">
        <f>IF(ISERROR(FIND("2",tblSalaries[[#This Row],[How many hours of a day you work on Excel]])),"",2)</f>
        <v>2</v>
      </c>
      <c r="Q679" s="10" t="str">
        <f>IF(ISERROR(FIND("3",tblSalaries[[#This Row],[How many hours of a day you work on Excel]])),"",3)</f>
        <v/>
      </c>
      <c r="R679" s="10" t="str">
        <f>IF(ISERROR(FIND("4",tblSalaries[[#This Row],[How many hours of a day you work on Excel]])),"",4)</f>
        <v/>
      </c>
      <c r="S679" s="10" t="str">
        <f>IF(ISERROR(FIND("5",tblSalaries[[#This Row],[How many hours of a day you work on Excel]])),"",5)</f>
        <v/>
      </c>
      <c r="T679" s="10" t="str">
        <f>IF(ISERROR(FIND("6",tblSalaries[[#This Row],[How many hours of a day you work on Excel]])),"",6)</f>
        <v/>
      </c>
      <c r="U679" s="11" t="str">
        <f>IF(ISERROR(FIND("7",tblSalaries[[#This Row],[How many hours of a day you work on Excel]])),"",7)</f>
        <v/>
      </c>
      <c r="V679" s="11" t="str">
        <f>IF(ISERROR(FIND("8",tblSalaries[[#This Row],[How many hours of a day you work on Excel]])),"",8)</f>
        <v/>
      </c>
      <c r="W679" s="11">
        <f>IF(MAX(tblSalaries[[#This Row],[1 hour]:[8 hours]])=0,#N/A,MAX(tblSalaries[[#This Row],[1 hour]:[8 hours]]))</f>
        <v>2</v>
      </c>
      <c r="X679" s="11">
        <f>IF(ISERROR(tblSalaries[[#This Row],[max h]]),1,tblSalaries[[#This Row],[Salary in USD]]/tblSalaries[[#This Row],[max h]]/260)</f>
        <v>64.42307692307692</v>
      </c>
      <c r="Y679" s="11" t="str">
        <f>IF(tblSalaries[[#This Row],[Years of Experience]]="",0,"0")</f>
        <v>0</v>
      </c>
      <c r="Z6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79" s="11">
        <f>IF(tblSalaries[[#This Row],[Salary in USD]]&lt;1000,1,0)</f>
        <v>0</v>
      </c>
      <c r="AB679" s="11">
        <f>IF(AND(tblSalaries[[#This Row],[Salary in USD]]&gt;1000,tblSalaries[[#This Row],[Salary in USD]]&lt;2000),1,0)</f>
        <v>0</v>
      </c>
    </row>
    <row r="680" spans="2:28" ht="15" customHeight="1">
      <c r="B680" t="s">
        <v>2683</v>
      </c>
      <c r="C680" s="1">
        <v>41055.555347222224</v>
      </c>
      <c r="D680" s="4">
        <v>50000</v>
      </c>
      <c r="E680">
        <v>50000</v>
      </c>
      <c r="F680" t="s">
        <v>6</v>
      </c>
      <c r="G680">
        <f>tblSalaries[[#This Row],[clean Salary (in local currency)]]*VLOOKUP(tblSalaries[[#This Row],[Currency]],tblXrate[],2,FALSE)</f>
        <v>50000</v>
      </c>
      <c r="H680" t="s">
        <v>791</v>
      </c>
      <c r="I680" t="s">
        <v>52</v>
      </c>
      <c r="J680" t="s">
        <v>8</v>
      </c>
      <c r="K680" t="str">
        <f>VLOOKUP(tblSalaries[[#This Row],[Where do you work]],tblCountries[[Actual]:[Mapping]],2,FALSE)</f>
        <v>India</v>
      </c>
      <c r="L680" t="s">
        <v>18</v>
      </c>
      <c r="M680">
        <v>20</v>
      </c>
      <c r="O680" s="10" t="str">
        <f>IF(ISERROR(FIND("1",tblSalaries[[#This Row],[How many hours of a day you work on Excel]])),"",1)</f>
        <v/>
      </c>
      <c r="P680" s="11">
        <f>IF(ISERROR(FIND("2",tblSalaries[[#This Row],[How many hours of a day you work on Excel]])),"",2)</f>
        <v>2</v>
      </c>
      <c r="Q680" s="10">
        <f>IF(ISERROR(FIND("3",tblSalaries[[#This Row],[How many hours of a day you work on Excel]])),"",3)</f>
        <v>3</v>
      </c>
      <c r="R680" s="10" t="str">
        <f>IF(ISERROR(FIND("4",tblSalaries[[#This Row],[How many hours of a day you work on Excel]])),"",4)</f>
        <v/>
      </c>
      <c r="S680" s="10" t="str">
        <f>IF(ISERROR(FIND("5",tblSalaries[[#This Row],[How many hours of a day you work on Excel]])),"",5)</f>
        <v/>
      </c>
      <c r="T680" s="10" t="str">
        <f>IF(ISERROR(FIND("6",tblSalaries[[#This Row],[How many hours of a day you work on Excel]])),"",6)</f>
        <v/>
      </c>
      <c r="U680" s="11" t="str">
        <f>IF(ISERROR(FIND("7",tblSalaries[[#This Row],[How many hours of a day you work on Excel]])),"",7)</f>
        <v/>
      </c>
      <c r="V680" s="11" t="str">
        <f>IF(ISERROR(FIND("8",tblSalaries[[#This Row],[How many hours of a day you work on Excel]])),"",8)</f>
        <v/>
      </c>
      <c r="W680" s="11">
        <f>IF(MAX(tblSalaries[[#This Row],[1 hour]:[8 hours]])=0,#N/A,MAX(tblSalaries[[#This Row],[1 hour]:[8 hours]]))</f>
        <v>3</v>
      </c>
      <c r="X680" s="11">
        <f>IF(ISERROR(tblSalaries[[#This Row],[max h]]),1,tblSalaries[[#This Row],[Salary in USD]]/tblSalaries[[#This Row],[max h]]/260)</f>
        <v>64.102564102564102</v>
      </c>
      <c r="Y680" s="11" t="str">
        <f>IF(tblSalaries[[#This Row],[Years of Experience]]="",0,"0")</f>
        <v>0</v>
      </c>
      <c r="Z6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80" s="11">
        <f>IF(tblSalaries[[#This Row],[Salary in USD]]&lt;1000,1,0)</f>
        <v>0</v>
      </c>
      <c r="AB680" s="11">
        <f>IF(AND(tblSalaries[[#This Row],[Salary in USD]]&gt;1000,tblSalaries[[#This Row],[Salary in USD]]&lt;2000),1,0)</f>
        <v>0</v>
      </c>
    </row>
    <row r="681" spans="2:28" ht="15" customHeight="1">
      <c r="B681" t="s">
        <v>2684</v>
      </c>
      <c r="C681" s="1">
        <v>41055.557442129626</v>
      </c>
      <c r="D681" s="4">
        <v>300000</v>
      </c>
      <c r="E681">
        <v>300000</v>
      </c>
      <c r="F681" t="s">
        <v>40</v>
      </c>
      <c r="G681">
        <f>tblSalaries[[#This Row],[clean Salary (in local currency)]]*VLOOKUP(tblSalaries[[#This Row],[Currency]],tblXrate[],2,FALSE)</f>
        <v>5342.3750062327708</v>
      </c>
      <c r="H681" t="s">
        <v>792</v>
      </c>
      <c r="I681" t="s">
        <v>52</v>
      </c>
      <c r="J681" t="s">
        <v>8</v>
      </c>
      <c r="K681" t="str">
        <f>VLOOKUP(tblSalaries[[#This Row],[Where do you work]],tblCountries[[Actual]:[Mapping]],2,FALSE)</f>
        <v>India</v>
      </c>
      <c r="L681" t="s">
        <v>18</v>
      </c>
      <c r="M681">
        <v>3</v>
      </c>
      <c r="O681" s="10" t="str">
        <f>IF(ISERROR(FIND("1",tblSalaries[[#This Row],[How many hours of a day you work on Excel]])),"",1)</f>
        <v/>
      </c>
      <c r="P681" s="11">
        <f>IF(ISERROR(FIND("2",tblSalaries[[#This Row],[How many hours of a day you work on Excel]])),"",2)</f>
        <v>2</v>
      </c>
      <c r="Q681" s="10">
        <f>IF(ISERROR(FIND("3",tblSalaries[[#This Row],[How many hours of a day you work on Excel]])),"",3)</f>
        <v>3</v>
      </c>
      <c r="R681" s="10" t="str">
        <f>IF(ISERROR(FIND("4",tblSalaries[[#This Row],[How many hours of a day you work on Excel]])),"",4)</f>
        <v/>
      </c>
      <c r="S681" s="10" t="str">
        <f>IF(ISERROR(FIND("5",tblSalaries[[#This Row],[How many hours of a day you work on Excel]])),"",5)</f>
        <v/>
      </c>
      <c r="T681" s="10" t="str">
        <f>IF(ISERROR(FIND("6",tblSalaries[[#This Row],[How many hours of a day you work on Excel]])),"",6)</f>
        <v/>
      </c>
      <c r="U681" s="11" t="str">
        <f>IF(ISERROR(FIND("7",tblSalaries[[#This Row],[How many hours of a day you work on Excel]])),"",7)</f>
        <v/>
      </c>
      <c r="V681" s="11" t="str">
        <f>IF(ISERROR(FIND("8",tblSalaries[[#This Row],[How many hours of a day you work on Excel]])),"",8)</f>
        <v/>
      </c>
      <c r="W681" s="11">
        <f>IF(MAX(tblSalaries[[#This Row],[1 hour]:[8 hours]])=0,#N/A,MAX(tblSalaries[[#This Row],[1 hour]:[8 hours]]))</f>
        <v>3</v>
      </c>
      <c r="X681" s="11">
        <f>IF(ISERROR(tblSalaries[[#This Row],[max h]]),1,tblSalaries[[#This Row],[Salary in USD]]/tblSalaries[[#This Row],[max h]]/260)</f>
        <v>6.8491987259394493</v>
      </c>
      <c r="Y681" s="11" t="str">
        <f>IF(tblSalaries[[#This Row],[Years of Experience]]="",0,"0")</f>
        <v>0</v>
      </c>
      <c r="Z6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81" s="11">
        <f>IF(tblSalaries[[#This Row],[Salary in USD]]&lt;1000,1,0)</f>
        <v>0</v>
      </c>
      <c r="AB681" s="11">
        <f>IF(AND(tblSalaries[[#This Row],[Salary in USD]]&gt;1000,tblSalaries[[#This Row],[Salary in USD]]&lt;2000),1,0)</f>
        <v>0</v>
      </c>
    </row>
    <row r="682" spans="2:28" ht="15" customHeight="1">
      <c r="B682" t="s">
        <v>2685</v>
      </c>
      <c r="C682" s="1">
        <v>41055.558391203704</v>
      </c>
      <c r="D682" s="4" t="s">
        <v>793</v>
      </c>
      <c r="E682">
        <v>648000</v>
      </c>
      <c r="F682" t="s">
        <v>40</v>
      </c>
      <c r="G682">
        <f>tblSalaries[[#This Row],[clean Salary (in local currency)]]*VLOOKUP(tblSalaries[[#This Row],[Currency]],tblXrate[],2,FALSE)</f>
        <v>11539.530013462785</v>
      </c>
      <c r="H682" t="s">
        <v>794</v>
      </c>
      <c r="I682" t="s">
        <v>20</v>
      </c>
      <c r="J682" t="s">
        <v>8</v>
      </c>
      <c r="K682" t="str">
        <f>VLOOKUP(tblSalaries[[#This Row],[Where do you work]],tblCountries[[Actual]:[Mapping]],2,FALSE)</f>
        <v>India</v>
      </c>
      <c r="L682" t="s">
        <v>13</v>
      </c>
      <c r="M682">
        <v>2</v>
      </c>
      <c r="O682" s="10" t="str">
        <f>IF(ISERROR(FIND("1",tblSalaries[[#This Row],[How many hours of a day you work on Excel]])),"",1)</f>
        <v/>
      </c>
      <c r="P682" s="11" t="str">
        <f>IF(ISERROR(FIND("2",tblSalaries[[#This Row],[How many hours of a day you work on Excel]])),"",2)</f>
        <v/>
      </c>
      <c r="Q682" s="10" t="str">
        <f>IF(ISERROR(FIND("3",tblSalaries[[#This Row],[How many hours of a day you work on Excel]])),"",3)</f>
        <v/>
      </c>
      <c r="R682" s="10" t="str">
        <f>IF(ISERROR(FIND("4",tblSalaries[[#This Row],[How many hours of a day you work on Excel]])),"",4)</f>
        <v/>
      </c>
      <c r="S682" s="10" t="str">
        <f>IF(ISERROR(FIND("5",tblSalaries[[#This Row],[How many hours of a day you work on Excel]])),"",5)</f>
        <v/>
      </c>
      <c r="T682" s="10" t="str">
        <f>IF(ISERROR(FIND("6",tblSalaries[[#This Row],[How many hours of a day you work on Excel]])),"",6)</f>
        <v/>
      </c>
      <c r="U682" s="11" t="str">
        <f>IF(ISERROR(FIND("7",tblSalaries[[#This Row],[How many hours of a day you work on Excel]])),"",7)</f>
        <v/>
      </c>
      <c r="V682" s="11">
        <f>IF(ISERROR(FIND("8",tblSalaries[[#This Row],[How many hours of a day you work on Excel]])),"",8)</f>
        <v>8</v>
      </c>
      <c r="W682" s="11">
        <f>IF(MAX(tblSalaries[[#This Row],[1 hour]:[8 hours]])=0,#N/A,MAX(tblSalaries[[#This Row],[1 hour]:[8 hours]]))</f>
        <v>8</v>
      </c>
      <c r="X682" s="11">
        <f>IF(ISERROR(tblSalaries[[#This Row],[max h]]),1,tblSalaries[[#This Row],[Salary in USD]]/tblSalaries[[#This Row],[max h]]/260)</f>
        <v>5.5478509680109545</v>
      </c>
      <c r="Y682" s="11" t="str">
        <f>IF(tblSalaries[[#This Row],[Years of Experience]]="",0,"0")</f>
        <v>0</v>
      </c>
      <c r="Z6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82" s="11">
        <f>IF(tblSalaries[[#This Row],[Salary in USD]]&lt;1000,1,0)</f>
        <v>0</v>
      </c>
      <c r="AB682" s="11">
        <f>IF(AND(tblSalaries[[#This Row],[Salary in USD]]&gt;1000,tblSalaries[[#This Row],[Salary in USD]]&lt;2000),1,0)</f>
        <v>0</v>
      </c>
    </row>
    <row r="683" spans="2:28" ht="15" customHeight="1">
      <c r="B683" t="s">
        <v>2686</v>
      </c>
      <c r="C683" s="1">
        <v>41055.558495370373</v>
      </c>
      <c r="D683" s="4">
        <v>7000</v>
      </c>
      <c r="E683">
        <v>7000</v>
      </c>
      <c r="F683" t="s">
        <v>6</v>
      </c>
      <c r="G683">
        <f>tblSalaries[[#This Row],[clean Salary (in local currency)]]*VLOOKUP(tblSalaries[[#This Row],[Currency]],tblXrate[],2,FALSE)</f>
        <v>7000</v>
      </c>
      <c r="H683" t="s">
        <v>795</v>
      </c>
      <c r="I683" t="s">
        <v>52</v>
      </c>
      <c r="J683" t="s">
        <v>8</v>
      </c>
      <c r="K683" t="str">
        <f>VLOOKUP(tblSalaries[[#This Row],[Where do you work]],tblCountries[[Actual]:[Mapping]],2,FALSE)</f>
        <v>India</v>
      </c>
      <c r="L683" t="s">
        <v>9</v>
      </c>
      <c r="M683">
        <v>23</v>
      </c>
      <c r="O683" s="10" t="str">
        <f>IF(ISERROR(FIND("1",tblSalaries[[#This Row],[How many hours of a day you work on Excel]])),"",1)</f>
        <v/>
      </c>
      <c r="P683" s="11" t="str">
        <f>IF(ISERROR(FIND("2",tblSalaries[[#This Row],[How many hours of a day you work on Excel]])),"",2)</f>
        <v/>
      </c>
      <c r="Q683" s="10" t="str">
        <f>IF(ISERROR(FIND("3",tblSalaries[[#This Row],[How many hours of a day you work on Excel]])),"",3)</f>
        <v/>
      </c>
      <c r="R683" s="10">
        <f>IF(ISERROR(FIND("4",tblSalaries[[#This Row],[How many hours of a day you work on Excel]])),"",4)</f>
        <v>4</v>
      </c>
      <c r="S683" s="10" t="str">
        <f>IF(ISERROR(FIND("5",tblSalaries[[#This Row],[How many hours of a day you work on Excel]])),"",5)</f>
        <v/>
      </c>
      <c r="T683" s="10">
        <f>IF(ISERROR(FIND("6",tblSalaries[[#This Row],[How many hours of a day you work on Excel]])),"",6)</f>
        <v>6</v>
      </c>
      <c r="U683" s="11" t="str">
        <f>IF(ISERROR(FIND("7",tblSalaries[[#This Row],[How many hours of a day you work on Excel]])),"",7)</f>
        <v/>
      </c>
      <c r="V683" s="11" t="str">
        <f>IF(ISERROR(FIND("8",tblSalaries[[#This Row],[How many hours of a day you work on Excel]])),"",8)</f>
        <v/>
      </c>
      <c r="W683" s="11">
        <f>IF(MAX(tblSalaries[[#This Row],[1 hour]:[8 hours]])=0,#N/A,MAX(tblSalaries[[#This Row],[1 hour]:[8 hours]]))</f>
        <v>6</v>
      </c>
      <c r="X683" s="11">
        <f>IF(ISERROR(tblSalaries[[#This Row],[max h]]),1,tblSalaries[[#This Row],[Salary in USD]]/tblSalaries[[#This Row],[max h]]/260)</f>
        <v>4.4871794871794872</v>
      </c>
      <c r="Y683" s="11" t="str">
        <f>IF(tblSalaries[[#This Row],[Years of Experience]]="",0,"0")</f>
        <v>0</v>
      </c>
      <c r="Z6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83" s="11">
        <f>IF(tblSalaries[[#This Row],[Salary in USD]]&lt;1000,1,0)</f>
        <v>0</v>
      </c>
      <c r="AB683" s="11">
        <f>IF(AND(tblSalaries[[#This Row],[Salary in USD]]&gt;1000,tblSalaries[[#This Row],[Salary in USD]]&lt;2000),1,0)</f>
        <v>0</v>
      </c>
    </row>
    <row r="684" spans="2:28" ht="15" customHeight="1">
      <c r="B684" t="s">
        <v>2687</v>
      </c>
      <c r="C684" s="1">
        <v>41055.558749999997</v>
      </c>
      <c r="D684" s="4">
        <v>380000</v>
      </c>
      <c r="E684">
        <v>380000</v>
      </c>
      <c r="F684" t="s">
        <v>40</v>
      </c>
      <c r="G684">
        <f>tblSalaries[[#This Row],[clean Salary (in local currency)]]*VLOOKUP(tblSalaries[[#This Row],[Currency]],tblXrate[],2,FALSE)</f>
        <v>6767.0083412281756</v>
      </c>
      <c r="H684" t="s">
        <v>796</v>
      </c>
      <c r="I684" t="s">
        <v>3999</v>
      </c>
      <c r="J684" t="s">
        <v>8</v>
      </c>
      <c r="K684" t="str">
        <f>VLOOKUP(tblSalaries[[#This Row],[Where do you work]],tblCountries[[Actual]:[Mapping]],2,FALSE)</f>
        <v>India</v>
      </c>
      <c r="L684" t="s">
        <v>18</v>
      </c>
      <c r="M684">
        <v>6</v>
      </c>
      <c r="O684" s="10" t="str">
        <f>IF(ISERROR(FIND("1",tblSalaries[[#This Row],[How many hours of a day you work on Excel]])),"",1)</f>
        <v/>
      </c>
      <c r="P684" s="11">
        <f>IF(ISERROR(FIND("2",tblSalaries[[#This Row],[How many hours of a day you work on Excel]])),"",2)</f>
        <v>2</v>
      </c>
      <c r="Q684" s="10">
        <f>IF(ISERROR(FIND("3",tblSalaries[[#This Row],[How many hours of a day you work on Excel]])),"",3)</f>
        <v>3</v>
      </c>
      <c r="R684" s="10" t="str">
        <f>IF(ISERROR(FIND("4",tblSalaries[[#This Row],[How many hours of a day you work on Excel]])),"",4)</f>
        <v/>
      </c>
      <c r="S684" s="10" t="str">
        <f>IF(ISERROR(FIND("5",tblSalaries[[#This Row],[How many hours of a day you work on Excel]])),"",5)</f>
        <v/>
      </c>
      <c r="T684" s="10" t="str">
        <f>IF(ISERROR(FIND("6",tblSalaries[[#This Row],[How many hours of a day you work on Excel]])),"",6)</f>
        <v/>
      </c>
      <c r="U684" s="11" t="str">
        <f>IF(ISERROR(FIND("7",tblSalaries[[#This Row],[How many hours of a day you work on Excel]])),"",7)</f>
        <v/>
      </c>
      <c r="V684" s="11" t="str">
        <f>IF(ISERROR(FIND("8",tblSalaries[[#This Row],[How many hours of a day you work on Excel]])),"",8)</f>
        <v/>
      </c>
      <c r="W684" s="11">
        <f>IF(MAX(tblSalaries[[#This Row],[1 hour]:[8 hours]])=0,#N/A,MAX(tblSalaries[[#This Row],[1 hour]:[8 hours]]))</f>
        <v>3</v>
      </c>
      <c r="X684" s="11">
        <f>IF(ISERROR(tblSalaries[[#This Row],[max h]]),1,tblSalaries[[#This Row],[Salary in USD]]/tblSalaries[[#This Row],[max h]]/260)</f>
        <v>8.6756517195233016</v>
      </c>
      <c r="Y684" s="11" t="str">
        <f>IF(tblSalaries[[#This Row],[Years of Experience]]="",0,"0")</f>
        <v>0</v>
      </c>
      <c r="Z6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84" s="11">
        <f>IF(tblSalaries[[#This Row],[Salary in USD]]&lt;1000,1,0)</f>
        <v>0</v>
      </c>
      <c r="AB684" s="11">
        <f>IF(AND(tblSalaries[[#This Row],[Salary in USD]]&gt;1000,tblSalaries[[#This Row],[Salary in USD]]&lt;2000),1,0)</f>
        <v>0</v>
      </c>
    </row>
    <row r="685" spans="2:28" ht="15" customHeight="1">
      <c r="B685" t="s">
        <v>2688</v>
      </c>
      <c r="C685" s="1">
        <v>41055.561944444446</v>
      </c>
      <c r="D685" s="4" t="s">
        <v>797</v>
      </c>
      <c r="E685">
        <v>3000</v>
      </c>
      <c r="F685" t="s">
        <v>6</v>
      </c>
      <c r="G685">
        <f>tblSalaries[[#This Row],[clean Salary (in local currency)]]*VLOOKUP(tblSalaries[[#This Row],[Currency]],tblXrate[],2,FALSE)</f>
        <v>3000</v>
      </c>
      <c r="H685" t="s">
        <v>798</v>
      </c>
      <c r="I685" t="s">
        <v>356</v>
      </c>
      <c r="J685" t="s">
        <v>799</v>
      </c>
      <c r="K685" t="str">
        <f>VLOOKUP(tblSalaries[[#This Row],[Where do you work]],tblCountries[[Actual]:[Mapping]],2,FALSE)</f>
        <v>Cambodia</v>
      </c>
      <c r="L685" t="s">
        <v>18</v>
      </c>
      <c r="M685">
        <v>2</v>
      </c>
      <c r="O685" s="10" t="str">
        <f>IF(ISERROR(FIND("1",tblSalaries[[#This Row],[How many hours of a day you work on Excel]])),"",1)</f>
        <v/>
      </c>
      <c r="P685" s="11">
        <f>IF(ISERROR(FIND("2",tblSalaries[[#This Row],[How many hours of a day you work on Excel]])),"",2)</f>
        <v>2</v>
      </c>
      <c r="Q685" s="10">
        <f>IF(ISERROR(FIND("3",tblSalaries[[#This Row],[How many hours of a day you work on Excel]])),"",3)</f>
        <v>3</v>
      </c>
      <c r="R685" s="10" t="str">
        <f>IF(ISERROR(FIND("4",tblSalaries[[#This Row],[How many hours of a day you work on Excel]])),"",4)</f>
        <v/>
      </c>
      <c r="S685" s="10" t="str">
        <f>IF(ISERROR(FIND("5",tblSalaries[[#This Row],[How many hours of a day you work on Excel]])),"",5)</f>
        <v/>
      </c>
      <c r="T685" s="10" t="str">
        <f>IF(ISERROR(FIND("6",tblSalaries[[#This Row],[How many hours of a day you work on Excel]])),"",6)</f>
        <v/>
      </c>
      <c r="U685" s="11" t="str">
        <f>IF(ISERROR(FIND("7",tblSalaries[[#This Row],[How many hours of a day you work on Excel]])),"",7)</f>
        <v/>
      </c>
      <c r="V685" s="11" t="str">
        <f>IF(ISERROR(FIND("8",tblSalaries[[#This Row],[How many hours of a day you work on Excel]])),"",8)</f>
        <v/>
      </c>
      <c r="W685" s="11">
        <f>IF(MAX(tblSalaries[[#This Row],[1 hour]:[8 hours]])=0,#N/A,MAX(tblSalaries[[#This Row],[1 hour]:[8 hours]]))</f>
        <v>3</v>
      </c>
      <c r="X685" s="11">
        <f>IF(ISERROR(tblSalaries[[#This Row],[max h]]),1,tblSalaries[[#This Row],[Salary in USD]]/tblSalaries[[#This Row],[max h]]/260)</f>
        <v>3.8461538461538463</v>
      </c>
      <c r="Y685" s="11" t="str">
        <f>IF(tblSalaries[[#This Row],[Years of Experience]]="",0,"0")</f>
        <v>0</v>
      </c>
      <c r="Z6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85" s="11">
        <f>IF(tblSalaries[[#This Row],[Salary in USD]]&lt;1000,1,0)</f>
        <v>0</v>
      </c>
      <c r="AB685" s="11">
        <f>IF(AND(tblSalaries[[#This Row],[Salary in USD]]&gt;1000,tblSalaries[[#This Row],[Salary in USD]]&lt;2000),1,0)</f>
        <v>0</v>
      </c>
    </row>
    <row r="686" spans="2:28" ht="15" customHeight="1">
      <c r="B686" t="s">
        <v>2689</v>
      </c>
      <c r="C686" s="1">
        <v>41055.562210648146</v>
      </c>
      <c r="D686" s="4" t="s">
        <v>800</v>
      </c>
      <c r="E686">
        <v>250000</v>
      </c>
      <c r="F686" t="s">
        <v>40</v>
      </c>
      <c r="G686">
        <f>tblSalaries[[#This Row],[clean Salary (in local currency)]]*VLOOKUP(tblSalaries[[#This Row],[Currency]],tblXrate[],2,FALSE)</f>
        <v>4451.9791718606421</v>
      </c>
      <c r="H686" t="s">
        <v>801</v>
      </c>
      <c r="I686" t="s">
        <v>3999</v>
      </c>
      <c r="J686" t="s">
        <v>8</v>
      </c>
      <c r="K686" t="str">
        <f>VLOOKUP(tblSalaries[[#This Row],[Where do you work]],tblCountries[[Actual]:[Mapping]],2,FALSE)</f>
        <v>India</v>
      </c>
      <c r="L686" t="s">
        <v>13</v>
      </c>
      <c r="M686">
        <v>4</v>
      </c>
      <c r="O686" s="10" t="str">
        <f>IF(ISERROR(FIND("1",tblSalaries[[#This Row],[How many hours of a day you work on Excel]])),"",1)</f>
        <v/>
      </c>
      <c r="P686" s="11" t="str">
        <f>IF(ISERROR(FIND("2",tblSalaries[[#This Row],[How many hours of a day you work on Excel]])),"",2)</f>
        <v/>
      </c>
      <c r="Q686" s="10" t="str">
        <f>IF(ISERROR(FIND("3",tblSalaries[[#This Row],[How many hours of a day you work on Excel]])),"",3)</f>
        <v/>
      </c>
      <c r="R686" s="10" t="str">
        <f>IF(ISERROR(FIND("4",tblSalaries[[#This Row],[How many hours of a day you work on Excel]])),"",4)</f>
        <v/>
      </c>
      <c r="S686" s="10" t="str">
        <f>IF(ISERROR(FIND("5",tblSalaries[[#This Row],[How many hours of a day you work on Excel]])),"",5)</f>
        <v/>
      </c>
      <c r="T686" s="10" t="str">
        <f>IF(ISERROR(FIND("6",tblSalaries[[#This Row],[How many hours of a day you work on Excel]])),"",6)</f>
        <v/>
      </c>
      <c r="U686" s="11" t="str">
        <f>IF(ISERROR(FIND("7",tblSalaries[[#This Row],[How many hours of a day you work on Excel]])),"",7)</f>
        <v/>
      </c>
      <c r="V686" s="11">
        <f>IF(ISERROR(FIND("8",tblSalaries[[#This Row],[How many hours of a day you work on Excel]])),"",8)</f>
        <v>8</v>
      </c>
      <c r="W686" s="11">
        <f>IF(MAX(tblSalaries[[#This Row],[1 hour]:[8 hours]])=0,#N/A,MAX(tblSalaries[[#This Row],[1 hour]:[8 hours]]))</f>
        <v>8</v>
      </c>
      <c r="X686" s="11">
        <f>IF(ISERROR(tblSalaries[[#This Row],[max h]]),1,tblSalaries[[#This Row],[Salary in USD]]/tblSalaries[[#This Row],[max h]]/260)</f>
        <v>2.1403746018560779</v>
      </c>
      <c r="Y686" s="11" t="str">
        <f>IF(tblSalaries[[#This Row],[Years of Experience]]="",0,"0")</f>
        <v>0</v>
      </c>
      <c r="Z6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86" s="11">
        <f>IF(tblSalaries[[#This Row],[Salary in USD]]&lt;1000,1,0)</f>
        <v>0</v>
      </c>
      <c r="AB686" s="11">
        <f>IF(AND(tblSalaries[[#This Row],[Salary in USD]]&gt;1000,tblSalaries[[#This Row],[Salary in USD]]&lt;2000),1,0)</f>
        <v>0</v>
      </c>
    </row>
    <row r="687" spans="2:28" ht="15" customHeight="1">
      <c r="B687" t="s">
        <v>2690</v>
      </c>
      <c r="C687" s="1">
        <v>41055.563425925924</v>
      </c>
      <c r="D687" s="4" t="s">
        <v>802</v>
      </c>
      <c r="E687">
        <v>150000</v>
      </c>
      <c r="F687" t="s">
        <v>40</v>
      </c>
      <c r="G687">
        <f>tblSalaries[[#This Row],[clean Salary (in local currency)]]*VLOOKUP(tblSalaries[[#This Row],[Currency]],tblXrate[],2,FALSE)</f>
        <v>2671.1875031163854</v>
      </c>
      <c r="H687" t="s">
        <v>803</v>
      </c>
      <c r="I687" t="s">
        <v>4001</v>
      </c>
      <c r="J687" t="s">
        <v>8</v>
      </c>
      <c r="K687" t="str">
        <f>VLOOKUP(tblSalaries[[#This Row],[Where do you work]],tblCountries[[Actual]:[Mapping]],2,FALSE)</f>
        <v>India</v>
      </c>
      <c r="L687" t="s">
        <v>9</v>
      </c>
      <c r="M687">
        <v>4.5</v>
      </c>
      <c r="O687" s="10" t="str">
        <f>IF(ISERROR(FIND("1",tblSalaries[[#This Row],[How many hours of a day you work on Excel]])),"",1)</f>
        <v/>
      </c>
      <c r="P687" s="11" t="str">
        <f>IF(ISERROR(FIND("2",tblSalaries[[#This Row],[How many hours of a day you work on Excel]])),"",2)</f>
        <v/>
      </c>
      <c r="Q687" s="10" t="str">
        <f>IF(ISERROR(FIND("3",tblSalaries[[#This Row],[How many hours of a day you work on Excel]])),"",3)</f>
        <v/>
      </c>
      <c r="R687" s="10">
        <f>IF(ISERROR(FIND("4",tblSalaries[[#This Row],[How many hours of a day you work on Excel]])),"",4)</f>
        <v>4</v>
      </c>
      <c r="S687" s="10" t="str">
        <f>IF(ISERROR(FIND("5",tblSalaries[[#This Row],[How many hours of a day you work on Excel]])),"",5)</f>
        <v/>
      </c>
      <c r="T687" s="10">
        <f>IF(ISERROR(FIND("6",tblSalaries[[#This Row],[How many hours of a day you work on Excel]])),"",6)</f>
        <v>6</v>
      </c>
      <c r="U687" s="11" t="str">
        <f>IF(ISERROR(FIND("7",tblSalaries[[#This Row],[How many hours of a day you work on Excel]])),"",7)</f>
        <v/>
      </c>
      <c r="V687" s="11" t="str">
        <f>IF(ISERROR(FIND("8",tblSalaries[[#This Row],[How many hours of a day you work on Excel]])),"",8)</f>
        <v/>
      </c>
      <c r="W687" s="11">
        <f>IF(MAX(tblSalaries[[#This Row],[1 hour]:[8 hours]])=0,#N/A,MAX(tblSalaries[[#This Row],[1 hour]:[8 hours]]))</f>
        <v>6</v>
      </c>
      <c r="X687" s="11">
        <f>IF(ISERROR(tblSalaries[[#This Row],[max h]]),1,tblSalaries[[#This Row],[Salary in USD]]/tblSalaries[[#This Row],[max h]]/260)</f>
        <v>1.7122996814848623</v>
      </c>
      <c r="Y687" s="11" t="str">
        <f>IF(tblSalaries[[#This Row],[Years of Experience]]="",0,"0")</f>
        <v>0</v>
      </c>
      <c r="Z6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87" s="11">
        <f>IF(tblSalaries[[#This Row],[Salary in USD]]&lt;1000,1,0)</f>
        <v>0</v>
      </c>
      <c r="AB687" s="11">
        <f>IF(AND(tblSalaries[[#This Row],[Salary in USD]]&gt;1000,tblSalaries[[#This Row],[Salary in USD]]&lt;2000),1,0)</f>
        <v>0</v>
      </c>
    </row>
    <row r="688" spans="2:28" ht="15" customHeight="1">
      <c r="B688" t="s">
        <v>2691</v>
      </c>
      <c r="C688" s="1">
        <v>41055.567939814813</v>
      </c>
      <c r="D688" s="4">
        <v>278400</v>
      </c>
      <c r="E688">
        <v>278400</v>
      </c>
      <c r="F688" t="s">
        <v>40</v>
      </c>
      <c r="G688">
        <f>tblSalaries[[#This Row],[clean Salary (in local currency)]]*VLOOKUP(tblSalaries[[#This Row],[Currency]],tblXrate[],2,FALSE)</f>
        <v>4957.7240057840108</v>
      </c>
      <c r="H688" t="s">
        <v>804</v>
      </c>
      <c r="I688" t="s">
        <v>52</v>
      </c>
      <c r="J688" t="s">
        <v>8</v>
      </c>
      <c r="K688" t="str">
        <f>VLOOKUP(tblSalaries[[#This Row],[Where do you work]],tblCountries[[Actual]:[Mapping]],2,FALSE)</f>
        <v>India</v>
      </c>
      <c r="L688" t="s">
        <v>9</v>
      </c>
      <c r="M688">
        <v>5</v>
      </c>
      <c r="O688" s="10" t="str">
        <f>IF(ISERROR(FIND("1",tblSalaries[[#This Row],[How many hours of a day you work on Excel]])),"",1)</f>
        <v/>
      </c>
      <c r="P688" s="11" t="str">
        <f>IF(ISERROR(FIND("2",tblSalaries[[#This Row],[How many hours of a day you work on Excel]])),"",2)</f>
        <v/>
      </c>
      <c r="Q688" s="10" t="str">
        <f>IF(ISERROR(FIND("3",tblSalaries[[#This Row],[How many hours of a day you work on Excel]])),"",3)</f>
        <v/>
      </c>
      <c r="R688" s="10">
        <f>IF(ISERROR(FIND("4",tblSalaries[[#This Row],[How many hours of a day you work on Excel]])),"",4)</f>
        <v>4</v>
      </c>
      <c r="S688" s="10" t="str">
        <f>IF(ISERROR(FIND("5",tblSalaries[[#This Row],[How many hours of a day you work on Excel]])),"",5)</f>
        <v/>
      </c>
      <c r="T688" s="10">
        <f>IF(ISERROR(FIND("6",tblSalaries[[#This Row],[How many hours of a day you work on Excel]])),"",6)</f>
        <v>6</v>
      </c>
      <c r="U688" s="11" t="str">
        <f>IF(ISERROR(FIND("7",tblSalaries[[#This Row],[How many hours of a day you work on Excel]])),"",7)</f>
        <v/>
      </c>
      <c r="V688" s="11" t="str">
        <f>IF(ISERROR(FIND("8",tblSalaries[[#This Row],[How many hours of a day you work on Excel]])),"",8)</f>
        <v/>
      </c>
      <c r="W688" s="11">
        <f>IF(MAX(tblSalaries[[#This Row],[1 hour]:[8 hours]])=0,#N/A,MAX(tblSalaries[[#This Row],[1 hour]:[8 hours]]))</f>
        <v>6</v>
      </c>
      <c r="X688" s="11">
        <f>IF(ISERROR(tblSalaries[[#This Row],[max h]]),1,tblSalaries[[#This Row],[Salary in USD]]/tblSalaries[[#This Row],[max h]]/260)</f>
        <v>3.1780282088359044</v>
      </c>
      <c r="Y688" s="11" t="str">
        <f>IF(tblSalaries[[#This Row],[Years of Experience]]="",0,"0")</f>
        <v>0</v>
      </c>
      <c r="Z6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88" s="11">
        <f>IF(tblSalaries[[#This Row],[Salary in USD]]&lt;1000,1,0)</f>
        <v>0</v>
      </c>
      <c r="AB688" s="11">
        <f>IF(AND(tblSalaries[[#This Row],[Salary in USD]]&gt;1000,tblSalaries[[#This Row],[Salary in USD]]&lt;2000),1,0)</f>
        <v>0</v>
      </c>
    </row>
    <row r="689" spans="2:28" ht="15" customHeight="1">
      <c r="B689" t="s">
        <v>2692</v>
      </c>
      <c r="C689" s="1">
        <v>41055.571076388886</v>
      </c>
      <c r="D689" s="4">
        <v>180000</v>
      </c>
      <c r="E689">
        <v>180000</v>
      </c>
      <c r="F689" t="s">
        <v>40</v>
      </c>
      <c r="G689">
        <f>tblSalaries[[#This Row],[clean Salary (in local currency)]]*VLOOKUP(tblSalaries[[#This Row],[Currency]],tblXrate[],2,FALSE)</f>
        <v>3205.4250037396623</v>
      </c>
      <c r="H689" t="s">
        <v>805</v>
      </c>
      <c r="I689" t="s">
        <v>310</v>
      </c>
      <c r="J689" t="s">
        <v>8</v>
      </c>
      <c r="K689" t="str">
        <f>VLOOKUP(tblSalaries[[#This Row],[Where do you work]],tblCountries[[Actual]:[Mapping]],2,FALSE)</f>
        <v>India</v>
      </c>
      <c r="L689" t="s">
        <v>18</v>
      </c>
      <c r="M689">
        <v>14</v>
      </c>
      <c r="O689" s="10" t="str">
        <f>IF(ISERROR(FIND("1",tblSalaries[[#This Row],[How many hours of a day you work on Excel]])),"",1)</f>
        <v/>
      </c>
      <c r="P689" s="11">
        <f>IF(ISERROR(FIND("2",tblSalaries[[#This Row],[How many hours of a day you work on Excel]])),"",2)</f>
        <v>2</v>
      </c>
      <c r="Q689" s="10">
        <f>IF(ISERROR(FIND("3",tblSalaries[[#This Row],[How many hours of a day you work on Excel]])),"",3)</f>
        <v>3</v>
      </c>
      <c r="R689" s="10" t="str">
        <f>IF(ISERROR(FIND("4",tblSalaries[[#This Row],[How many hours of a day you work on Excel]])),"",4)</f>
        <v/>
      </c>
      <c r="S689" s="10" t="str">
        <f>IF(ISERROR(FIND("5",tblSalaries[[#This Row],[How many hours of a day you work on Excel]])),"",5)</f>
        <v/>
      </c>
      <c r="T689" s="10" t="str">
        <f>IF(ISERROR(FIND("6",tblSalaries[[#This Row],[How many hours of a day you work on Excel]])),"",6)</f>
        <v/>
      </c>
      <c r="U689" s="11" t="str">
        <f>IF(ISERROR(FIND("7",tblSalaries[[#This Row],[How many hours of a day you work on Excel]])),"",7)</f>
        <v/>
      </c>
      <c r="V689" s="11" t="str">
        <f>IF(ISERROR(FIND("8",tblSalaries[[#This Row],[How many hours of a day you work on Excel]])),"",8)</f>
        <v/>
      </c>
      <c r="W689" s="11">
        <f>IF(MAX(tblSalaries[[#This Row],[1 hour]:[8 hours]])=0,#N/A,MAX(tblSalaries[[#This Row],[1 hour]:[8 hours]]))</f>
        <v>3</v>
      </c>
      <c r="X689" s="11">
        <f>IF(ISERROR(tblSalaries[[#This Row],[max h]]),1,tblSalaries[[#This Row],[Salary in USD]]/tblSalaries[[#This Row],[max h]]/260)</f>
        <v>4.1095192355636696</v>
      </c>
      <c r="Y689" s="11" t="str">
        <f>IF(tblSalaries[[#This Row],[Years of Experience]]="",0,"0")</f>
        <v>0</v>
      </c>
      <c r="Z6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689" s="11">
        <f>IF(tblSalaries[[#This Row],[Salary in USD]]&lt;1000,1,0)</f>
        <v>0</v>
      </c>
      <c r="AB689" s="11">
        <f>IF(AND(tblSalaries[[#This Row],[Salary in USD]]&gt;1000,tblSalaries[[#This Row],[Salary in USD]]&lt;2000),1,0)</f>
        <v>0</v>
      </c>
    </row>
    <row r="690" spans="2:28" ht="15" customHeight="1">
      <c r="B690" t="s">
        <v>2693</v>
      </c>
      <c r="C690" s="1">
        <v>41055.571504629632</v>
      </c>
      <c r="D690" s="4">
        <v>800000</v>
      </c>
      <c r="E690">
        <v>800000</v>
      </c>
      <c r="F690" t="s">
        <v>40</v>
      </c>
      <c r="G690">
        <f>tblSalaries[[#This Row],[clean Salary (in local currency)]]*VLOOKUP(tblSalaries[[#This Row],[Currency]],tblXrate[],2,FALSE)</f>
        <v>14246.333349954055</v>
      </c>
      <c r="H690" t="s">
        <v>52</v>
      </c>
      <c r="I690" t="s">
        <v>52</v>
      </c>
      <c r="J690" t="s">
        <v>8</v>
      </c>
      <c r="K690" t="str">
        <f>VLOOKUP(tblSalaries[[#This Row],[Where do you work]],tblCountries[[Actual]:[Mapping]],2,FALSE)</f>
        <v>India</v>
      </c>
      <c r="L690" t="s">
        <v>9</v>
      </c>
      <c r="M690">
        <v>7</v>
      </c>
      <c r="O690" s="10" t="str">
        <f>IF(ISERROR(FIND("1",tblSalaries[[#This Row],[How many hours of a day you work on Excel]])),"",1)</f>
        <v/>
      </c>
      <c r="P690" s="11" t="str">
        <f>IF(ISERROR(FIND("2",tblSalaries[[#This Row],[How many hours of a day you work on Excel]])),"",2)</f>
        <v/>
      </c>
      <c r="Q690" s="10" t="str">
        <f>IF(ISERROR(FIND("3",tblSalaries[[#This Row],[How many hours of a day you work on Excel]])),"",3)</f>
        <v/>
      </c>
      <c r="R690" s="10">
        <f>IF(ISERROR(FIND("4",tblSalaries[[#This Row],[How many hours of a day you work on Excel]])),"",4)</f>
        <v>4</v>
      </c>
      <c r="S690" s="10" t="str">
        <f>IF(ISERROR(FIND("5",tblSalaries[[#This Row],[How many hours of a day you work on Excel]])),"",5)</f>
        <v/>
      </c>
      <c r="T690" s="10">
        <f>IF(ISERROR(FIND("6",tblSalaries[[#This Row],[How many hours of a day you work on Excel]])),"",6)</f>
        <v>6</v>
      </c>
      <c r="U690" s="11" t="str">
        <f>IF(ISERROR(FIND("7",tblSalaries[[#This Row],[How many hours of a day you work on Excel]])),"",7)</f>
        <v/>
      </c>
      <c r="V690" s="11" t="str">
        <f>IF(ISERROR(FIND("8",tblSalaries[[#This Row],[How many hours of a day you work on Excel]])),"",8)</f>
        <v/>
      </c>
      <c r="W690" s="11">
        <f>IF(MAX(tblSalaries[[#This Row],[1 hour]:[8 hours]])=0,#N/A,MAX(tblSalaries[[#This Row],[1 hour]:[8 hours]]))</f>
        <v>6</v>
      </c>
      <c r="X690" s="11">
        <f>IF(ISERROR(tblSalaries[[#This Row],[max h]]),1,tblSalaries[[#This Row],[Salary in USD]]/tblSalaries[[#This Row],[max h]]/260)</f>
        <v>9.1322649679192658</v>
      </c>
      <c r="Y690" s="11" t="str">
        <f>IF(tblSalaries[[#This Row],[Years of Experience]]="",0,"0")</f>
        <v>0</v>
      </c>
      <c r="Z6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90" s="11">
        <f>IF(tblSalaries[[#This Row],[Salary in USD]]&lt;1000,1,0)</f>
        <v>0</v>
      </c>
      <c r="AB690" s="11">
        <f>IF(AND(tblSalaries[[#This Row],[Salary in USD]]&gt;1000,tblSalaries[[#This Row],[Salary in USD]]&lt;2000),1,0)</f>
        <v>0</v>
      </c>
    </row>
    <row r="691" spans="2:28" ht="15" customHeight="1">
      <c r="B691" t="s">
        <v>2694</v>
      </c>
      <c r="C691" s="1">
        <v>41055.572835648149</v>
      </c>
      <c r="D691" s="4" t="s">
        <v>806</v>
      </c>
      <c r="E691">
        <v>300000</v>
      </c>
      <c r="F691" t="s">
        <v>40</v>
      </c>
      <c r="G691">
        <f>tblSalaries[[#This Row],[clean Salary (in local currency)]]*VLOOKUP(tblSalaries[[#This Row],[Currency]],tblXrate[],2,FALSE)</f>
        <v>5342.3750062327708</v>
      </c>
      <c r="H691" t="s">
        <v>20</v>
      </c>
      <c r="I691" t="s">
        <v>20</v>
      </c>
      <c r="J691" t="s">
        <v>8</v>
      </c>
      <c r="K691" t="str">
        <f>VLOOKUP(tblSalaries[[#This Row],[Where do you work]],tblCountries[[Actual]:[Mapping]],2,FALSE)</f>
        <v>India</v>
      </c>
      <c r="L691" t="s">
        <v>13</v>
      </c>
      <c r="M691">
        <v>7</v>
      </c>
      <c r="O691" s="10" t="str">
        <f>IF(ISERROR(FIND("1",tblSalaries[[#This Row],[How many hours of a day you work on Excel]])),"",1)</f>
        <v/>
      </c>
      <c r="P691" s="11" t="str">
        <f>IF(ISERROR(FIND("2",tblSalaries[[#This Row],[How many hours of a day you work on Excel]])),"",2)</f>
        <v/>
      </c>
      <c r="Q691" s="10" t="str">
        <f>IF(ISERROR(FIND("3",tblSalaries[[#This Row],[How many hours of a day you work on Excel]])),"",3)</f>
        <v/>
      </c>
      <c r="R691" s="10" t="str">
        <f>IF(ISERROR(FIND("4",tblSalaries[[#This Row],[How many hours of a day you work on Excel]])),"",4)</f>
        <v/>
      </c>
      <c r="S691" s="10" t="str">
        <f>IF(ISERROR(FIND("5",tblSalaries[[#This Row],[How many hours of a day you work on Excel]])),"",5)</f>
        <v/>
      </c>
      <c r="T691" s="10" t="str">
        <f>IF(ISERROR(FIND("6",tblSalaries[[#This Row],[How many hours of a day you work on Excel]])),"",6)</f>
        <v/>
      </c>
      <c r="U691" s="11" t="str">
        <f>IF(ISERROR(FIND("7",tblSalaries[[#This Row],[How many hours of a day you work on Excel]])),"",7)</f>
        <v/>
      </c>
      <c r="V691" s="11">
        <f>IF(ISERROR(FIND("8",tblSalaries[[#This Row],[How many hours of a day you work on Excel]])),"",8)</f>
        <v>8</v>
      </c>
      <c r="W691" s="11">
        <f>IF(MAX(tblSalaries[[#This Row],[1 hour]:[8 hours]])=0,#N/A,MAX(tblSalaries[[#This Row],[1 hour]:[8 hours]]))</f>
        <v>8</v>
      </c>
      <c r="X691" s="11">
        <f>IF(ISERROR(tblSalaries[[#This Row],[max h]]),1,tblSalaries[[#This Row],[Salary in USD]]/tblSalaries[[#This Row],[max h]]/260)</f>
        <v>2.5684495222272936</v>
      </c>
      <c r="Y691" s="11" t="str">
        <f>IF(tblSalaries[[#This Row],[Years of Experience]]="",0,"0")</f>
        <v>0</v>
      </c>
      <c r="Z6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91" s="11">
        <f>IF(tblSalaries[[#This Row],[Salary in USD]]&lt;1000,1,0)</f>
        <v>0</v>
      </c>
      <c r="AB691" s="11">
        <f>IF(AND(tblSalaries[[#This Row],[Salary in USD]]&gt;1000,tblSalaries[[#This Row],[Salary in USD]]&lt;2000),1,0)</f>
        <v>0</v>
      </c>
    </row>
    <row r="692" spans="2:28" ht="15" customHeight="1">
      <c r="B692" t="s">
        <v>2695</v>
      </c>
      <c r="C692" s="1">
        <v>41055.574212962965</v>
      </c>
      <c r="D692" s="4" t="s">
        <v>807</v>
      </c>
      <c r="E692">
        <v>370000</v>
      </c>
      <c r="F692" t="s">
        <v>40</v>
      </c>
      <c r="G692">
        <f>tblSalaries[[#This Row],[clean Salary (in local currency)]]*VLOOKUP(tblSalaries[[#This Row],[Currency]],tblXrate[],2,FALSE)</f>
        <v>6588.9291743537506</v>
      </c>
      <c r="H692" t="s">
        <v>386</v>
      </c>
      <c r="I692" t="s">
        <v>20</v>
      </c>
      <c r="J692" t="s">
        <v>8</v>
      </c>
      <c r="K692" t="str">
        <f>VLOOKUP(tblSalaries[[#This Row],[Where do you work]],tblCountries[[Actual]:[Mapping]],2,FALSE)</f>
        <v>India</v>
      </c>
      <c r="L692" t="s">
        <v>13</v>
      </c>
      <c r="M692">
        <v>2</v>
      </c>
      <c r="O692" s="10" t="str">
        <f>IF(ISERROR(FIND("1",tblSalaries[[#This Row],[How many hours of a day you work on Excel]])),"",1)</f>
        <v/>
      </c>
      <c r="P692" s="11" t="str">
        <f>IF(ISERROR(FIND("2",tblSalaries[[#This Row],[How many hours of a day you work on Excel]])),"",2)</f>
        <v/>
      </c>
      <c r="Q692" s="10" t="str">
        <f>IF(ISERROR(FIND("3",tblSalaries[[#This Row],[How many hours of a day you work on Excel]])),"",3)</f>
        <v/>
      </c>
      <c r="R692" s="10" t="str">
        <f>IF(ISERROR(FIND("4",tblSalaries[[#This Row],[How many hours of a day you work on Excel]])),"",4)</f>
        <v/>
      </c>
      <c r="S692" s="10" t="str">
        <f>IF(ISERROR(FIND("5",tblSalaries[[#This Row],[How many hours of a day you work on Excel]])),"",5)</f>
        <v/>
      </c>
      <c r="T692" s="10" t="str">
        <f>IF(ISERROR(FIND("6",tblSalaries[[#This Row],[How many hours of a day you work on Excel]])),"",6)</f>
        <v/>
      </c>
      <c r="U692" s="11" t="str">
        <f>IF(ISERROR(FIND("7",tblSalaries[[#This Row],[How many hours of a day you work on Excel]])),"",7)</f>
        <v/>
      </c>
      <c r="V692" s="11">
        <f>IF(ISERROR(FIND("8",tblSalaries[[#This Row],[How many hours of a day you work on Excel]])),"",8)</f>
        <v>8</v>
      </c>
      <c r="W692" s="11">
        <f>IF(MAX(tblSalaries[[#This Row],[1 hour]:[8 hours]])=0,#N/A,MAX(tblSalaries[[#This Row],[1 hour]:[8 hours]]))</f>
        <v>8</v>
      </c>
      <c r="X692" s="11">
        <f>IF(ISERROR(tblSalaries[[#This Row],[max h]]),1,tblSalaries[[#This Row],[Salary in USD]]/tblSalaries[[#This Row],[max h]]/260)</f>
        <v>3.1677544107469955</v>
      </c>
      <c r="Y692" s="11" t="str">
        <f>IF(tblSalaries[[#This Row],[Years of Experience]]="",0,"0")</f>
        <v>0</v>
      </c>
      <c r="Z6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92" s="11">
        <f>IF(tblSalaries[[#This Row],[Salary in USD]]&lt;1000,1,0)</f>
        <v>0</v>
      </c>
      <c r="AB692" s="11">
        <f>IF(AND(tblSalaries[[#This Row],[Salary in USD]]&gt;1000,tblSalaries[[#This Row],[Salary in USD]]&lt;2000),1,0)</f>
        <v>0</v>
      </c>
    </row>
    <row r="693" spans="2:28" ht="15" customHeight="1">
      <c r="B693" t="s">
        <v>2696</v>
      </c>
      <c r="C693" s="1">
        <v>41055.574374999997</v>
      </c>
      <c r="D693" s="4" t="s">
        <v>807</v>
      </c>
      <c r="E693">
        <v>370000</v>
      </c>
      <c r="F693" t="s">
        <v>40</v>
      </c>
      <c r="G693">
        <f>tblSalaries[[#This Row],[clean Salary (in local currency)]]*VLOOKUP(tblSalaries[[#This Row],[Currency]],tblXrate[],2,FALSE)</f>
        <v>6588.9291743537506</v>
      </c>
      <c r="H693" t="s">
        <v>386</v>
      </c>
      <c r="I693" t="s">
        <v>20</v>
      </c>
      <c r="J693" t="s">
        <v>8</v>
      </c>
      <c r="K693" t="str">
        <f>VLOOKUP(tblSalaries[[#This Row],[Where do you work]],tblCountries[[Actual]:[Mapping]],2,FALSE)</f>
        <v>India</v>
      </c>
      <c r="L693" t="s">
        <v>13</v>
      </c>
      <c r="M693">
        <v>2</v>
      </c>
      <c r="O693" s="10" t="str">
        <f>IF(ISERROR(FIND("1",tblSalaries[[#This Row],[How many hours of a day you work on Excel]])),"",1)</f>
        <v/>
      </c>
      <c r="P693" s="11" t="str">
        <f>IF(ISERROR(FIND("2",tblSalaries[[#This Row],[How many hours of a day you work on Excel]])),"",2)</f>
        <v/>
      </c>
      <c r="Q693" s="10" t="str">
        <f>IF(ISERROR(FIND("3",tblSalaries[[#This Row],[How many hours of a day you work on Excel]])),"",3)</f>
        <v/>
      </c>
      <c r="R693" s="10" t="str">
        <f>IF(ISERROR(FIND("4",tblSalaries[[#This Row],[How many hours of a day you work on Excel]])),"",4)</f>
        <v/>
      </c>
      <c r="S693" s="10" t="str">
        <f>IF(ISERROR(FIND("5",tblSalaries[[#This Row],[How many hours of a day you work on Excel]])),"",5)</f>
        <v/>
      </c>
      <c r="T693" s="10" t="str">
        <f>IF(ISERROR(FIND("6",tblSalaries[[#This Row],[How many hours of a day you work on Excel]])),"",6)</f>
        <v/>
      </c>
      <c r="U693" s="11" t="str">
        <f>IF(ISERROR(FIND("7",tblSalaries[[#This Row],[How many hours of a day you work on Excel]])),"",7)</f>
        <v/>
      </c>
      <c r="V693" s="11">
        <f>IF(ISERROR(FIND("8",tblSalaries[[#This Row],[How many hours of a day you work on Excel]])),"",8)</f>
        <v>8</v>
      </c>
      <c r="W693" s="11">
        <f>IF(MAX(tblSalaries[[#This Row],[1 hour]:[8 hours]])=0,#N/A,MAX(tblSalaries[[#This Row],[1 hour]:[8 hours]]))</f>
        <v>8</v>
      </c>
      <c r="X693" s="11">
        <f>IF(ISERROR(tblSalaries[[#This Row],[max h]]),1,tblSalaries[[#This Row],[Salary in USD]]/tblSalaries[[#This Row],[max h]]/260)</f>
        <v>3.1677544107469955</v>
      </c>
      <c r="Y693" s="11" t="str">
        <f>IF(tblSalaries[[#This Row],[Years of Experience]]="",0,"0")</f>
        <v>0</v>
      </c>
      <c r="Z6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93" s="11">
        <f>IF(tblSalaries[[#This Row],[Salary in USD]]&lt;1000,1,0)</f>
        <v>0</v>
      </c>
      <c r="AB693" s="11">
        <f>IF(AND(tblSalaries[[#This Row],[Salary in USD]]&gt;1000,tblSalaries[[#This Row],[Salary in USD]]&lt;2000),1,0)</f>
        <v>0</v>
      </c>
    </row>
    <row r="694" spans="2:28" ht="15" customHeight="1">
      <c r="B694" t="s">
        <v>2697</v>
      </c>
      <c r="C694" s="1">
        <v>41055.576319444444</v>
      </c>
      <c r="D694" s="4">
        <v>35000</v>
      </c>
      <c r="E694">
        <v>35000</v>
      </c>
      <c r="F694" t="s">
        <v>6</v>
      </c>
      <c r="G694">
        <f>tblSalaries[[#This Row],[clean Salary (in local currency)]]*VLOOKUP(tblSalaries[[#This Row],[Currency]],tblXrate[],2,FALSE)</f>
        <v>35000</v>
      </c>
      <c r="H694" t="s">
        <v>660</v>
      </c>
      <c r="I694" t="s">
        <v>67</v>
      </c>
      <c r="J694" t="s">
        <v>15</v>
      </c>
      <c r="K694" t="str">
        <f>VLOOKUP(tblSalaries[[#This Row],[Where do you work]],tblCountries[[Actual]:[Mapping]],2,FALSE)</f>
        <v>USA</v>
      </c>
      <c r="L694" t="s">
        <v>9</v>
      </c>
      <c r="M694">
        <v>10</v>
      </c>
      <c r="O694" s="10" t="str">
        <f>IF(ISERROR(FIND("1",tblSalaries[[#This Row],[How many hours of a day you work on Excel]])),"",1)</f>
        <v/>
      </c>
      <c r="P694" s="11" t="str">
        <f>IF(ISERROR(FIND("2",tblSalaries[[#This Row],[How many hours of a day you work on Excel]])),"",2)</f>
        <v/>
      </c>
      <c r="Q694" s="10" t="str">
        <f>IF(ISERROR(FIND("3",tblSalaries[[#This Row],[How many hours of a day you work on Excel]])),"",3)</f>
        <v/>
      </c>
      <c r="R694" s="10">
        <f>IF(ISERROR(FIND("4",tblSalaries[[#This Row],[How many hours of a day you work on Excel]])),"",4)</f>
        <v>4</v>
      </c>
      <c r="S694" s="10" t="str">
        <f>IF(ISERROR(FIND("5",tblSalaries[[#This Row],[How many hours of a day you work on Excel]])),"",5)</f>
        <v/>
      </c>
      <c r="T694" s="10">
        <f>IF(ISERROR(FIND("6",tblSalaries[[#This Row],[How many hours of a day you work on Excel]])),"",6)</f>
        <v>6</v>
      </c>
      <c r="U694" s="11" t="str">
        <f>IF(ISERROR(FIND("7",tblSalaries[[#This Row],[How many hours of a day you work on Excel]])),"",7)</f>
        <v/>
      </c>
      <c r="V694" s="11" t="str">
        <f>IF(ISERROR(FIND("8",tblSalaries[[#This Row],[How many hours of a day you work on Excel]])),"",8)</f>
        <v/>
      </c>
      <c r="W694" s="11">
        <f>IF(MAX(tblSalaries[[#This Row],[1 hour]:[8 hours]])=0,#N/A,MAX(tblSalaries[[#This Row],[1 hour]:[8 hours]]))</f>
        <v>6</v>
      </c>
      <c r="X694" s="11">
        <f>IF(ISERROR(tblSalaries[[#This Row],[max h]]),1,tblSalaries[[#This Row],[Salary in USD]]/tblSalaries[[#This Row],[max h]]/260)</f>
        <v>22.435897435897434</v>
      </c>
      <c r="Y694" s="11" t="str">
        <f>IF(tblSalaries[[#This Row],[Years of Experience]]="",0,"0")</f>
        <v>0</v>
      </c>
      <c r="Z6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694" s="11">
        <f>IF(tblSalaries[[#This Row],[Salary in USD]]&lt;1000,1,0)</f>
        <v>0</v>
      </c>
      <c r="AB694" s="11">
        <f>IF(AND(tblSalaries[[#This Row],[Salary in USD]]&gt;1000,tblSalaries[[#This Row],[Salary in USD]]&lt;2000),1,0)</f>
        <v>0</v>
      </c>
    </row>
    <row r="695" spans="2:28" ht="15" customHeight="1">
      <c r="B695" t="s">
        <v>2698</v>
      </c>
      <c r="C695" s="1">
        <v>41055.581377314818</v>
      </c>
      <c r="D695" s="4">
        <v>720000</v>
      </c>
      <c r="E695">
        <v>720000</v>
      </c>
      <c r="F695" t="s">
        <v>40</v>
      </c>
      <c r="G695">
        <f>tblSalaries[[#This Row],[clean Salary (in local currency)]]*VLOOKUP(tblSalaries[[#This Row],[Currency]],tblXrate[],2,FALSE)</f>
        <v>12821.700014958649</v>
      </c>
      <c r="H695" t="s">
        <v>808</v>
      </c>
      <c r="I695" t="s">
        <v>310</v>
      </c>
      <c r="J695" t="s">
        <v>8</v>
      </c>
      <c r="K695" t="str">
        <f>VLOOKUP(tblSalaries[[#This Row],[Where do you work]],tblCountries[[Actual]:[Mapping]],2,FALSE)</f>
        <v>India</v>
      </c>
      <c r="L695" t="s">
        <v>9</v>
      </c>
      <c r="M695">
        <v>4</v>
      </c>
      <c r="O695" s="10" t="str">
        <f>IF(ISERROR(FIND("1",tblSalaries[[#This Row],[How many hours of a day you work on Excel]])),"",1)</f>
        <v/>
      </c>
      <c r="P695" s="11" t="str">
        <f>IF(ISERROR(FIND("2",tblSalaries[[#This Row],[How many hours of a day you work on Excel]])),"",2)</f>
        <v/>
      </c>
      <c r="Q695" s="10" t="str">
        <f>IF(ISERROR(FIND("3",tblSalaries[[#This Row],[How many hours of a day you work on Excel]])),"",3)</f>
        <v/>
      </c>
      <c r="R695" s="10">
        <f>IF(ISERROR(FIND("4",tblSalaries[[#This Row],[How many hours of a day you work on Excel]])),"",4)</f>
        <v>4</v>
      </c>
      <c r="S695" s="10" t="str">
        <f>IF(ISERROR(FIND("5",tblSalaries[[#This Row],[How many hours of a day you work on Excel]])),"",5)</f>
        <v/>
      </c>
      <c r="T695" s="10">
        <f>IF(ISERROR(FIND("6",tblSalaries[[#This Row],[How many hours of a day you work on Excel]])),"",6)</f>
        <v>6</v>
      </c>
      <c r="U695" s="11" t="str">
        <f>IF(ISERROR(FIND("7",tblSalaries[[#This Row],[How many hours of a day you work on Excel]])),"",7)</f>
        <v/>
      </c>
      <c r="V695" s="11" t="str">
        <f>IF(ISERROR(FIND("8",tblSalaries[[#This Row],[How many hours of a day you work on Excel]])),"",8)</f>
        <v/>
      </c>
      <c r="W695" s="11">
        <f>IF(MAX(tblSalaries[[#This Row],[1 hour]:[8 hours]])=0,#N/A,MAX(tblSalaries[[#This Row],[1 hour]:[8 hours]]))</f>
        <v>6</v>
      </c>
      <c r="X695" s="11">
        <f>IF(ISERROR(tblSalaries[[#This Row],[max h]]),1,tblSalaries[[#This Row],[Salary in USD]]/tblSalaries[[#This Row],[max h]]/260)</f>
        <v>8.2190384711273392</v>
      </c>
      <c r="Y695" s="11" t="str">
        <f>IF(tblSalaries[[#This Row],[Years of Experience]]="",0,"0")</f>
        <v>0</v>
      </c>
      <c r="Z6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95" s="11">
        <f>IF(tblSalaries[[#This Row],[Salary in USD]]&lt;1000,1,0)</f>
        <v>0</v>
      </c>
      <c r="AB695" s="11">
        <f>IF(AND(tblSalaries[[#This Row],[Salary in USD]]&gt;1000,tblSalaries[[#This Row],[Salary in USD]]&lt;2000),1,0)</f>
        <v>0</v>
      </c>
    </row>
    <row r="696" spans="2:28" ht="15" customHeight="1">
      <c r="B696" t="s">
        <v>2699</v>
      </c>
      <c r="C696" s="1">
        <v>41055.584027777775</v>
      </c>
      <c r="D696" s="4">
        <v>600000</v>
      </c>
      <c r="E696">
        <v>600000</v>
      </c>
      <c r="F696" t="s">
        <v>40</v>
      </c>
      <c r="G696">
        <f>tblSalaries[[#This Row],[clean Salary (in local currency)]]*VLOOKUP(tblSalaries[[#This Row],[Currency]],tblXrate[],2,FALSE)</f>
        <v>10684.750012465542</v>
      </c>
      <c r="H696" t="s">
        <v>809</v>
      </c>
      <c r="I696" t="s">
        <v>52</v>
      </c>
      <c r="J696" t="s">
        <v>8</v>
      </c>
      <c r="K696" t="str">
        <f>VLOOKUP(tblSalaries[[#This Row],[Where do you work]],tblCountries[[Actual]:[Mapping]],2,FALSE)</f>
        <v>India</v>
      </c>
      <c r="L696" t="s">
        <v>25</v>
      </c>
      <c r="M696">
        <v>2</v>
      </c>
      <c r="O696" s="10">
        <f>IF(ISERROR(FIND("1",tblSalaries[[#This Row],[How many hours of a day you work on Excel]])),"",1)</f>
        <v>1</v>
      </c>
      <c r="P696" s="11">
        <f>IF(ISERROR(FIND("2",tblSalaries[[#This Row],[How many hours of a day you work on Excel]])),"",2)</f>
        <v>2</v>
      </c>
      <c r="Q696" s="10" t="str">
        <f>IF(ISERROR(FIND("3",tblSalaries[[#This Row],[How many hours of a day you work on Excel]])),"",3)</f>
        <v/>
      </c>
      <c r="R696" s="10" t="str">
        <f>IF(ISERROR(FIND("4",tblSalaries[[#This Row],[How many hours of a day you work on Excel]])),"",4)</f>
        <v/>
      </c>
      <c r="S696" s="10" t="str">
        <f>IF(ISERROR(FIND("5",tblSalaries[[#This Row],[How many hours of a day you work on Excel]])),"",5)</f>
        <v/>
      </c>
      <c r="T696" s="10" t="str">
        <f>IF(ISERROR(FIND("6",tblSalaries[[#This Row],[How many hours of a day you work on Excel]])),"",6)</f>
        <v/>
      </c>
      <c r="U696" s="11" t="str">
        <f>IF(ISERROR(FIND("7",tblSalaries[[#This Row],[How many hours of a day you work on Excel]])),"",7)</f>
        <v/>
      </c>
      <c r="V696" s="11" t="str">
        <f>IF(ISERROR(FIND("8",tblSalaries[[#This Row],[How many hours of a day you work on Excel]])),"",8)</f>
        <v/>
      </c>
      <c r="W696" s="11">
        <f>IF(MAX(tblSalaries[[#This Row],[1 hour]:[8 hours]])=0,#N/A,MAX(tblSalaries[[#This Row],[1 hour]:[8 hours]]))</f>
        <v>2</v>
      </c>
      <c r="X696" s="11">
        <f>IF(ISERROR(tblSalaries[[#This Row],[max h]]),1,tblSalaries[[#This Row],[Salary in USD]]/tblSalaries[[#This Row],[max h]]/260)</f>
        <v>20.547596177818349</v>
      </c>
      <c r="Y696" s="11" t="str">
        <f>IF(tblSalaries[[#This Row],[Years of Experience]]="",0,"0")</f>
        <v>0</v>
      </c>
      <c r="Z6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96" s="11">
        <f>IF(tblSalaries[[#This Row],[Salary in USD]]&lt;1000,1,0)</f>
        <v>0</v>
      </c>
      <c r="AB696" s="11">
        <f>IF(AND(tblSalaries[[#This Row],[Salary in USD]]&gt;1000,tblSalaries[[#This Row],[Salary in USD]]&lt;2000),1,0)</f>
        <v>0</v>
      </c>
    </row>
    <row r="697" spans="2:28" ht="15" customHeight="1">
      <c r="B697" t="s">
        <v>2700</v>
      </c>
      <c r="C697" s="1">
        <v>41055.584131944444</v>
      </c>
      <c r="D697" s="4">
        <v>10000</v>
      </c>
      <c r="E697">
        <v>10000</v>
      </c>
      <c r="F697" t="s">
        <v>6</v>
      </c>
      <c r="G697">
        <f>tblSalaries[[#This Row],[clean Salary (in local currency)]]*VLOOKUP(tblSalaries[[#This Row],[Currency]],tblXrate[],2,FALSE)</f>
        <v>10000</v>
      </c>
      <c r="H697" t="s">
        <v>749</v>
      </c>
      <c r="I697" t="s">
        <v>52</v>
      </c>
      <c r="J697" t="s">
        <v>8</v>
      </c>
      <c r="K697" t="str">
        <f>VLOOKUP(tblSalaries[[#This Row],[Where do you work]],tblCountries[[Actual]:[Mapping]],2,FALSE)</f>
        <v>India</v>
      </c>
      <c r="L697" t="s">
        <v>9</v>
      </c>
      <c r="M697">
        <v>2</v>
      </c>
      <c r="O697" s="10" t="str">
        <f>IF(ISERROR(FIND("1",tblSalaries[[#This Row],[How many hours of a day you work on Excel]])),"",1)</f>
        <v/>
      </c>
      <c r="P697" s="11" t="str">
        <f>IF(ISERROR(FIND("2",tblSalaries[[#This Row],[How many hours of a day you work on Excel]])),"",2)</f>
        <v/>
      </c>
      <c r="Q697" s="10" t="str">
        <f>IF(ISERROR(FIND("3",tblSalaries[[#This Row],[How many hours of a day you work on Excel]])),"",3)</f>
        <v/>
      </c>
      <c r="R697" s="10">
        <f>IF(ISERROR(FIND("4",tblSalaries[[#This Row],[How many hours of a day you work on Excel]])),"",4)</f>
        <v>4</v>
      </c>
      <c r="S697" s="10" t="str">
        <f>IF(ISERROR(FIND("5",tblSalaries[[#This Row],[How many hours of a day you work on Excel]])),"",5)</f>
        <v/>
      </c>
      <c r="T697" s="10">
        <f>IF(ISERROR(FIND("6",tblSalaries[[#This Row],[How many hours of a day you work on Excel]])),"",6)</f>
        <v>6</v>
      </c>
      <c r="U697" s="11" t="str">
        <f>IF(ISERROR(FIND("7",tblSalaries[[#This Row],[How many hours of a day you work on Excel]])),"",7)</f>
        <v/>
      </c>
      <c r="V697" s="11" t="str">
        <f>IF(ISERROR(FIND("8",tblSalaries[[#This Row],[How many hours of a day you work on Excel]])),"",8)</f>
        <v/>
      </c>
      <c r="W697" s="11">
        <f>IF(MAX(tblSalaries[[#This Row],[1 hour]:[8 hours]])=0,#N/A,MAX(tblSalaries[[#This Row],[1 hour]:[8 hours]]))</f>
        <v>6</v>
      </c>
      <c r="X697" s="11">
        <f>IF(ISERROR(tblSalaries[[#This Row],[max h]]),1,tblSalaries[[#This Row],[Salary in USD]]/tblSalaries[[#This Row],[max h]]/260)</f>
        <v>6.4102564102564106</v>
      </c>
      <c r="Y697" s="11" t="str">
        <f>IF(tblSalaries[[#This Row],[Years of Experience]]="",0,"0")</f>
        <v>0</v>
      </c>
      <c r="Z6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697" s="11">
        <f>IF(tblSalaries[[#This Row],[Salary in USD]]&lt;1000,1,0)</f>
        <v>0</v>
      </c>
      <c r="AB697" s="11">
        <f>IF(AND(tblSalaries[[#This Row],[Salary in USD]]&gt;1000,tblSalaries[[#This Row],[Salary in USD]]&lt;2000),1,0)</f>
        <v>0</v>
      </c>
    </row>
    <row r="698" spans="2:28" ht="15" customHeight="1">
      <c r="B698" t="s">
        <v>2701</v>
      </c>
      <c r="C698" s="1">
        <v>41055.586516203701</v>
      </c>
      <c r="D698" s="4" t="s">
        <v>810</v>
      </c>
      <c r="E698">
        <v>120000</v>
      </c>
      <c r="F698" t="s">
        <v>40</v>
      </c>
      <c r="G698">
        <f>tblSalaries[[#This Row],[clean Salary (in local currency)]]*VLOOKUP(tblSalaries[[#This Row],[Currency]],tblXrate[],2,FALSE)</f>
        <v>2136.9500024931081</v>
      </c>
      <c r="H698" t="s">
        <v>811</v>
      </c>
      <c r="I698" t="s">
        <v>20</v>
      </c>
      <c r="J698" t="s">
        <v>8</v>
      </c>
      <c r="K698" t="str">
        <f>VLOOKUP(tblSalaries[[#This Row],[Where do you work]],tblCountries[[Actual]:[Mapping]],2,FALSE)</f>
        <v>India</v>
      </c>
      <c r="L698" t="s">
        <v>25</v>
      </c>
      <c r="M698">
        <v>0</v>
      </c>
      <c r="O698" s="10">
        <f>IF(ISERROR(FIND("1",tblSalaries[[#This Row],[How many hours of a day you work on Excel]])),"",1)</f>
        <v>1</v>
      </c>
      <c r="P698" s="11">
        <f>IF(ISERROR(FIND("2",tblSalaries[[#This Row],[How many hours of a day you work on Excel]])),"",2)</f>
        <v>2</v>
      </c>
      <c r="Q698" s="10" t="str">
        <f>IF(ISERROR(FIND("3",tblSalaries[[#This Row],[How many hours of a day you work on Excel]])),"",3)</f>
        <v/>
      </c>
      <c r="R698" s="10" t="str">
        <f>IF(ISERROR(FIND("4",tblSalaries[[#This Row],[How many hours of a day you work on Excel]])),"",4)</f>
        <v/>
      </c>
      <c r="S698" s="10" t="str">
        <f>IF(ISERROR(FIND("5",tblSalaries[[#This Row],[How many hours of a day you work on Excel]])),"",5)</f>
        <v/>
      </c>
      <c r="T698" s="10" t="str">
        <f>IF(ISERROR(FIND("6",tblSalaries[[#This Row],[How many hours of a day you work on Excel]])),"",6)</f>
        <v/>
      </c>
      <c r="U698" s="11" t="str">
        <f>IF(ISERROR(FIND("7",tblSalaries[[#This Row],[How many hours of a day you work on Excel]])),"",7)</f>
        <v/>
      </c>
      <c r="V698" s="11" t="str">
        <f>IF(ISERROR(FIND("8",tblSalaries[[#This Row],[How many hours of a day you work on Excel]])),"",8)</f>
        <v/>
      </c>
      <c r="W698" s="11">
        <f>IF(MAX(tblSalaries[[#This Row],[1 hour]:[8 hours]])=0,#N/A,MAX(tblSalaries[[#This Row],[1 hour]:[8 hours]]))</f>
        <v>2</v>
      </c>
      <c r="X698" s="11">
        <f>IF(ISERROR(tblSalaries[[#This Row],[max h]]),1,tblSalaries[[#This Row],[Salary in USD]]/tblSalaries[[#This Row],[max h]]/260)</f>
        <v>4.1095192355636696</v>
      </c>
      <c r="Y698" s="11" t="str">
        <f>IF(tblSalaries[[#This Row],[Years of Experience]]="",0,"0")</f>
        <v>0</v>
      </c>
      <c r="Z69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698" s="11">
        <f>IF(tblSalaries[[#This Row],[Salary in USD]]&lt;1000,1,0)</f>
        <v>0</v>
      </c>
      <c r="AB698" s="11">
        <f>IF(AND(tblSalaries[[#This Row],[Salary in USD]]&gt;1000,tblSalaries[[#This Row],[Salary in USD]]&lt;2000),1,0)</f>
        <v>0</v>
      </c>
    </row>
    <row r="699" spans="2:28" ht="15" customHeight="1">
      <c r="B699" t="s">
        <v>2702</v>
      </c>
      <c r="C699" s="1">
        <v>41055.590868055559</v>
      </c>
      <c r="D699" s="4" t="s">
        <v>812</v>
      </c>
      <c r="E699">
        <v>480000</v>
      </c>
      <c r="F699" t="s">
        <v>40</v>
      </c>
      <c r="G699">
        <f>tblSalaries[[#This Row],[clean Salary (in local currency)]]*VLOOKUP(tblSalaries[[#This Row],[Currency]],tblXrate[],2,FALSE)</f>
        <v>8547.8000099724322</v>
      </c>
      <c r="H699" t="s">
        <v>207</v>
      </c>
      <c r="I699" t="s">
        <v>20</v>
      </c>
      <c r="J699" t="s">
        <v>8</v>
      </c>
      <c r="K699" t="str">
        <f>VLOOKUP(tblSalaries[[#This Row],[Where do you work]],tblCountries[[Actual]:[Mapping]],2,FALSE)</f>
        <v>India</v>
      </c>
      <c r="L699" t="s">
        <v>9</v>
      </c>
      <c r="M699">
        <v>4</v>
      </c>
      <c r="O699" s="10" t="str">
        <f>IF(ISERROR(FIND("1",tblSalaries[[#This Row],[How many hours of a day you work on Excel]])),"",1)</f>
        <v/>
      </c>
      <c r="P699" s="11" t="str">
        <f>IF(ISERROR(FIND("2",tblSalaries[[#This Row],[How many hours of a day you work on Excel]])),"",2)</f>
        <v/>
      </c>
      <c r="Q699" s="10" t="str">
        <f>IF(ISERROR(FIND("3",tblSalaries[[#This Row],[How many hours of a day you work on Excel]])),"",3)</f>
        <v/>
      </c>
      <c r="R699" s="10">
        <f>IF(ISERROR(FIND("4",tblSalaries[[#This Row],[How many hours of a day you work on Excel]])),"",4)</f>
        <v>4</v>
      </c>
      <c r="S699" s="10" t="str">
        <f>IF(ISERROR(FIND("5",tblSalaries[[#This Row],[How many hours of a day you work on Excel]])),"",5)</f>
        <v/>
      </c>
      <c r="T699" s="10">
        <f>IF(ISERROR(FIND("6",tblSalaries[[#This Row],[How many hours of a day you work on Excel]])),"",6)</f>
        <v>6</v>
      </c>
      <c r="U699" s="11" t="str">
        <f>IF(ISERROR(FIND("7",tblSalaries[[#This Row],[How many hours of a day you work on Excel]])),"",7)</f>
        <v/>
      </c>
      <c r="V699" s="11" t="str">
        <f>IF(ISERROR(FIND("8",tblSalaries[[#This Row],[How many hours of a day you work on Excel]])),"",8)</f>
        <v/>
      </c>
      <c r="W699" s="11">
        <f>IF(MAX(tblSalaries[[#This Row],[1 hour]:[8 hours]])=0,#N/A,MAX(tblSalaries[[#This Row],[1 hour]:[8 hours]]))</f>
        <v>6</v>
      </c>
      <c r="X699" s="11">
        <f>IF(ISERROR(tblSalaries[[#This Row],[max h]]),1,tblSalaries[[#This Row],[Salary in USD]]/tblSalaries[[#This Row],[max h]]/260)</f>
        <v>5.4793589807515595</v>
      </c>
      <c r="Y699" s="11" t="str">
        <f>IF(tblSalaries[[#This Row],[Years of Experience]]="",0,"0")</f>
        <v>0</v>
      </c>
      <c r="Z6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699" s="11">
        <f>IF(tblSalaries[[#This Row],[Salary in USD]]&lt;1000,1,0)</f>
        <v>0</v>
      </c>
      <c r="AB699" s="11">
        <f>IF(AND(tblSalaries[[#This Row],[Salary in USD]]&gt;1000,tblSalaries[[#This Row],[Salary in USD]]&lt;2000),1,0)</f>
        <v>0</v>
      </c>
    </row>
    <row r="700" spans="2:28" ht="15" customHeight="1">
      <c r="B700" t="s">
        <v>2703</v>
      </c>
      <c r="C700" s="1">
        <v>41055.591574074075</v>
      </c>
      <c r="D700" s="4" t="s">
        <v>813</v>
      </c>
      <c r="E700">
        <v>450000</v>
      </c>
      <c r="F700" t="s">
        <v>40</v>
      </c>
      <c r="G700">
        <f>tblSalaries[[#This Row],[clean Salary (in local currency)]]*VLOOKUP(tblSalaries[[#This Row],[Currency]],tblXrate[],2,FALSE)</f>
        <v>8013.5625093491553</v>
      </c>
      <c r="H700" t="s">
        <v>153</v>
      </c>
      <c r="I700" t="s">
        <v>20</v>
      </c>
      <c r="J700" t="s">
        <v>8</v>
      </c>
      <c r="K700" t="str">
        <f>VLOOKUP(tblSalaries[[#This Row],[Where do you work]],tblCountries[[Actual]:[Mapping]],2,FALSE)</f>
        <v>India</v>
      </c>
      <c r="L700" t="s">
        <v>13</v>
      </c>
      <c r="M700">
        <v>8</v>
      </c>
      <c r="O700" s="10" t="str">
        <f>IF(ISERROR(FIND("1",tblSalaries[[#This Row],[How many hours of a day you work on Excel]])),"",1)</f>
        <v/>
      </c>
      <c r="P700" s="11" t="str">
        <f>IF(ISERROR(FIND("2",tblSalaries[[#This Row],[How many hours of a day you work on Excel]])),"",2)</f>
        <v/>
      </c>
      <c r="Q700" s="10" t="str">
        <f>IF(ISERROR(FIND("3",tblSalaries[[#This Row],[How many hours of a day you work on Excel]])),"",3)</f>
        <v/>
      </c>
      <c r="R700" s="10" t="str">
        <f>IF(ISERROR(FIND("4",tblSalaries[[#This Row],[How many hours of a day you work on Excel]])),"",4)</f>
        <v/>
      </c>
      <c r="S700" s="10" t="str">
        <f>IF(ISERROR(FIND("5",tblSalaries[[#This Row],[How many hours of a day you work on Excel]])),"",5)</f>
        <v/>
      </c>
      <c r="T700" s="10" t="str">
        <f>IF(ISERROR(FIND("6",tblSalaries[[#This Row],[How many hours of a day you work on Excel]])),"",6)</f>
        <v/>
      </c>
      <c r="U700" s="11" t="str">
        <f>IF(ISERROR(FIND("7",tblSalaries[[#This Row],[How many hours of a day you work on Excel]])),"",7)</f>
        <v/>
      </c>
      <c r="V700" s="11">
        <f>IF(ISERROR(FIND("8",tblSalaries[[#This Row],[How many hours of a day you work on Excel]])),"",8)</f>
        <v>8</v>
      </c>
      <c r="W700" s="11">
        <f>IF(MAX(tblSalaries[[#This Row],[1 hour]:[8 hours]])=0,#N/A,MAX(tblSalaries[[#This Row],[1 hour]:[8 hours]]))</f>
        <v>8</v>
      </c>
      <c r="X700" s="11">
        <f>IF(ISERROR(tblSalaries[[#This Row],[max h]]),1,tblSalaries[[#This Row],[Salary in USD]]/tblSalaries[[#This Row],[max h]]/260)</f>
        <v>3.85267428334094</v>
      </c>
      <c r="Y700" s="11" t="str">
        <f>IF(tblSalaries[[#This Row],[Years of Experience]]="",0,"0")</f>
        <v>0</v>
      </c>
      <c r="Z7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00" s="11">
        <f>IF(tblSalaries[[#This Row],[Salary in USD]]&lt;1000,1,0)</f>
        <v>0</v>
      </c>
      <c r="AB700" s="11">
        <f>IF(AND(tblSalaries[[#This Row],[Salary in USD]]&gt;1000,tblSalaries[[#This Row],[Salary in USD]]&lt;2000),1,0)</f>
        <v>0</v>
      </c>
    </row>
    <row r="701" spans="2:28" ht="15" customHeight="1">
      <c r="B701" t="s">
        <v>2704</v>
      </c>
      <c r="C701" s="1">
        <v>41055.593460648146</v>
      </c>
      <c r="D701" s="4">
        <v>400000</v>
      </c>
      <c r="E701">
        <v>400000</v>
      </c>
      <c r="F701" t="s">
        <v>40</v>
      </c>
      <c r="G701">
        <f>tblSalaries[[#This Row],[clean Salary (in local currency)]]*VLOOKUP(tblSalaries[[#This Row],[Currency]],tblXrate[],2,FALSE)</f>
        <v>7123.1666749770275</v>
      </c>
      <c r="H701" t="s">
        <v>356</v>
      </c>
      <c r="I701" t="s">
        <v>356</v>
      </c>
      <c r="J701" t="s">
        <v>8</v>
      </c>
      <c r="K701" t="str">
        <f>VLOOKUP(tblSalaries[[#This Row],[Where do you work]],tblCountries[[Actual]:[Mapping]],2,FALSE)</f>
        <v>India</v>
      </c>
      <c r="L701" t="s">
        <v>9</v>
      </c>
      <c r="M701">
        <v>0</v>
      </c>
      <c r="O701" s="10" t="str">
        <f>IF(ISERROR(FIND("1",tblSalaries[[#This Row],[How many hours of a day you work on Excel]])),"",1)</f>
        <v/>
      </c>
      <c r="P701" s="11" t="str">
        <f>IF(ISERROR(FIND("2",tblSalaries[[#This Row],[How many hours of a day you work on Excel]])),"",2)</f>
        <v/>
      </c>
      <c r="Q701" s="10" t="str">
        <f>IF(ISERROR(FIND("3",tblSalaries[[#This Row],[How many hours of a day you work on Excel]])),"",3)</f>
        <v/>
      </c>
      <c r="R701" s="10">
        <f>IF(ISERROR(FIND("4",tblSalaries[[#This Row],[How many hours of a day you work on Excel]])),"",4)</f>
        <v>4</v>
      </c>
      <c r="S701" s="10" t="str">
        <f>IF(ISERROR(FIND("5",tblSalaries[[#This Row],[How many hours of a day you work on Excel]])),"",5)</f>
        <v/>
      </c>
      <c r="T701" s="10">
        <f>IF(ISERROR(FIND("6",tblSalaries[[#This Row],[How many hours of a day you work on Excel]])),"",6)</f>
        <v>6</v>
      </c>
      <c r="U701" s="11" t="str">
        <f>IF(ISERROR(FIND("7",tblSalaries[[#This Row],[How many hours of a day you work on Excel]])),"",7)</f>
        <v/>
      </c>
      <c r="V701" s="11" t="str">
        <f>IF(ISERROR(FIND("8",tblSalaries[[#This Row],[How many hours of a day you work on Excel]])),"",8)</f>
        <v/>
      </c>
      <c r="W701" s="11">
        <f>IF(MAX(tblSalaries[[#This Row],[1 hour]:[8 hours]])=0,#N/A,MAX(tblSalaries[[#This Row],[1 hour]:[8 hours]]))</f>
        <v>6</v>
      </c>
      <c r="X701" s="11">
        <f>IF(ISERROR(tblSalaries[[#This Row],[max h]]),1,tblSalaries[[#This Row],[Salary in USD]]/tblSalaries[[#This Row],[max h]]/260)</f>
        <v>4.5661324839596329</v>
      </c>
      <c r="Y701" s="11" t="str">
        <f>IF(tblSalaries[[#This Row],[Years of Experience]]="",0,"0")</f>
        <v>0</v>
      </c>
      <c r="Z70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701" s="11">
        <f>IF(tblSalaries[[#This Row],[Salary in USD]]&lt;1000,1,0)</f>
        <v>0</v>
      </c>
      <c r="AB701" s="11">
        <f>IF(AND(tblSalaries[[#This Row],[Salary in USD]]&gt;1000,tblSalaries[[#This Row],[Salary in USD]]&lt;2000),1,0)</f>
        <v>0</v>
      </c>
    </row>
    <row r="702" spans="2:28" ht="15" customHeight="1">
      <c r="B702" t="s">
        <v>2705</v>
      </c>
      <c r="C702" s="1">
        <v>41055.594606481478</v>
      </c>
      <c r="D702" s="4" t="s">
        <v>814</v>
      </c>
      <c r="E702">
        <v>2300000</v>
      </c>
      <c r="F702" t="s">
        <v>40</v>
      </c>
      <c r="G702">
        <f>tblSalaries[[#This Row],[clean Salary (in local currency)]]*VLOOKUP(tblSalaries[[#This Row],[Currency]],tblXrate[],2,FALSE)</f>
        <v>40958.208381117904</v>
      </c>
      <c r="H702" t="s">
        <v>256</v>
      </c>
      <c r="I702" t="s">
        <v>20</v>
      </c>
      <c r="J702" t="s">
        <v>8</v>
      </c>
      <c r="K702" t="str">
        <f>VLOOKUP(tblSalaries[[#This Row],[Where do you work]],tblCountries[[Actual]:[Mapping]],2,FALSE)</f>
        <v>India</v>
      </c>
      <c r="L702" t="s">
        <v>13</v>
      </c>
      <c r="M702">
        <v>5</v>
      </c>
      <c r="O702" s="10" t="str">
        <f>IF(ISERROR(FIND("1",tblSalaries[[#This Row],[How many hours of a day you work on Excel]])),"",1)</f>
        <v/>
      </c>
      <c r="P702" s="11" t="str">
        <f>IF(ISERROR(FIND("2",tblSalaries[[#This Row],[How many hours of a day you work on Excel]])),"",2)</f>
        <v/>
      </c>
      <c r="Q702" s="10" t="str">
        <f>IF(ISERROR(FIND("3",tblSalaries[[#This Row],[How many hours of a day you work on Excel]])),"",3)</f>
        <v/>
      </c>
      <c r="R702" s="10" t="str">
        <f>IF(ISERROR(FIND("4",tblSalaries[[#This Row],[How many hours of a day you work on Excel]])),"",4)</f>
        <v/>
      </c>
      <c r="S702" s="10" t="str">
        <f>IF(ISERROR(FIND("5",tblSalaries[[#This Row],[How many hours of a day you work on Excel]])),"",5)</f>
        <v/>
      </c>
      <c r="T702" s="10" t="str">
        <f>IF(ISERROR(FIND("6",tblSalaries[[#This Row],[How many hours of a day you work on Excel]])),"",6)</f>
        <v/>
      </c>
      <c r="U702" s="11" t="str">
        <f>IF(ISERROR(FIND("7",tblSalaries[[#This Row],[How many hours of a day you work on Excel]])),"",7)</f>
        <v/>
      </c>
      <c r="V702" s="11">
        <f>IF(ISERROR(FIND("8",tblSalaries[[#This Row],[How many hours of a day you work on Excel]])),"",8)</f>
        <v>8</v>
      </c>
      <c r="W702" s="11">
        <f>IF(MAX(tblSalaries[[#This Row],[1 hour]:[8 hours]])=0,#N/A,MAX(tblSalaries[[#This Row],[1 hour]:[8 hours]]))</f>
        <v>8</v>
      </c>
      <c r="X702" s="11">
        <f>IF(ISERROR(tblSalaries[[#This Row],[max h]]),1,tblSalaries[[#This Row],[Salary in USD]]/tblSalaries[[#This Row],[max h]]/260)</f>
        <v>19.691446337075917</v>
      </c>
      <c r="Y702" s="11" t="str">
        <f>IF(tblSalaries[[#This Row],[Years of Experience]]="",0,"0")</f>
        <v>0</v>
      </c>
      <c r="Z7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02" s="11">
        <f>IF(tblSalaries[[#This Row],[Salary in USD]]&lt;1000,1,0)</f>
        <v>0</v>
      </c>
      <c r="AB702" s="11">
        <f>IF(AND(tblSalaries[[#This Row],[Salary in USD]]&gt;1000,tblSalaries[[#This Row],[Salary in USD]]&lt;2000),1,0)</f>
        <v>0</v>
      </c>
    </row>
    <row r="703" spans="2:28" ht="15" customHeight="1">
      <c r="B703" t="s">
        <v>2706</v>
      </c>
      <c r="C703" s="1">
        <v>41055.595960648148</v>
      </c>
      <c r="D703" s="4">
        <v>636000</v>
      </c>
      <c r="E703">
        <v>636000</v>
      </c>
      <c r="F703" t="s">
        <v>40</v>
      </c>
      <c r="G703">
        <f>tblSalaries[[#This Row],[clean Salary (in local currency)]]*VLOOKUP(tblSalaries[[#This Row],[Currency]],tblXrate[],2,FALSE)</f>
        <v>11325.835013213473</v>
      </c>
      <c r="H703" t="s">
        <v>815</v>
      </c>
      <c r="I703" t="s">
        <v>52</v>
      </c>
      <c r="J703" t="s">
        <v>8</v>
      </c>
      <c r="K703" t="str">
        <f>VLOOKUP(tblSalaries[[#This Row],[Where do you work]],tblCountries[[Actual]:[Mapping]],2,FALSE)</f>
        <v>India</v>
      </c>
      <c r="L703" t="s">
        <v>9</v>
      </c>
      <c r="M703">
        <v>2</v>
      </c>
      <c r="O703" s="10" t="str">
        <f>IF(ISERROR(FIND("1",tblSalaries[[#This Row],[How many hours of a day you work on Excel]])),"",1)</f>
        <v/>
      </c>
      <c r="P703" s="11" t="str">
        <f>IF(ISERROR(FIND("2",tblSalaries[[#This Row],[How many hours of a day you work on Excel]])),"",2)</f>
        <v/>
      </c>
      <c r="Q703" s="10" t="str">
        <f>IF(ISERROR(FIND("3",tblSalaries[[#This Row],[How many hours of a day you work on Excel]])),"",3)</f>
        <v/>
      </c>
      <c r="R703" s="10">
        <f>IF(ISERROR(FIND("4",tblSalaries[[#This Row],[How many hours of a day you work on Excel]])),"",4)</f>
        <v>4</v>
      </c>
      <c r="S703" s="10" t="str">
        <f>IF(ISERROR(FIND("5",tblSalaries[[#This Row],[How many hours of a day you work on Excel]])),"",5)</f>
        <v/>
      </c>
      <c r="T703" s="10">
        <f>IF(ISERROR(FIND("6",tblSalaries[[#This Row],[How many hours of a day you work on Excel]])),"",6)</f>
        <v>6</v>
      </c>
      <c r="U703" s="11" t="str">
        <f>IF(ISERROR(FIND("7",tblSalaries[[#This Row],[How many hours of a day you work on Excel]])),"",7)</f>
        <v/>
      </c>
      <c r="V703" s="11" t="str">
        <f>IF(ISERROR(FIND("8",tblSalaries[[#This Row],[How many hours of a day you work on Excel]])),"",8)</f>
        <v/>
      </c>
      <c r="W703" s="11">
        <f>IF(MAX(tblSalaries[[#This Row],[1 hour]:[8 hours]])=0,#N/A,MAX(tblSalaries[[#This Row],[1 hour]:[8 hours]]))</f>
        <v>6</v>
      </c>
      <c r="X703" s="11">
        <f>IF(ISERROR(tblSalaries[[#This Row],[max h]]),1,tblSalaries[[#This Row],[Salary in USD]]/tblSalaries[[#This Row],[max h]]/260)</f>
        <v>7.2601506494958157</v>
      </c>
      <c r="Y703" s="11" t="str">
        <f>IF(tblSalaries[[#This Row],[Years of Experience]]="",0,"0")</f>
        <v>0</v>
      </c>
      <c r="Z7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03" s="11">
        <f>IF(tblSalaries[[#This Row],[Salary in USD]]&lt;1000,1,0)</f>
        <v>0</v>
      </c>
      <c r="AB703" s="11">
        <f>IF(AND(tblSalaries[[#This Row],[Salary in USD]]&gt;1000,tblSalaries[[#This Row],[Salary in USD]]&lt;2000),1,0)</f>
        <v>0</v>
      </c>
    </row>
    <row r="704" spans="2:28" ht="15" customHeight="1">
      <c r="B704" t="s">
        <v>2707</v>
      </c>
      <c r="C704" s="1">
        <v>41055.597488425927</v>
      </c>
      <c r="D704" s="4" t="s">
        <v>816</v>
      </c>
      <c r="E704">
        <v>15000</v>
      </c>
      <c r="F704" t="s">
        <v>6</v>
      </c>
      <c r="G704">
        <f>tblSalaries[[#This Row],[clean Salary (in local currency)]]*VLOOKUP(tblSalaries[[#This Row],[Currency]],tblXrate[],2,FALSE)</f>
        <v>15000</v>
      </c>
      <c r="H704" t="s">
        <v>817</v>
      </c>
      <c r="I704" t="s">
        <v>310</v>
      </c>
      <c r="J704" t="s">
        <v>818</v>
      </c>
      <c r="K704" t="str">
        <f>VLOOKUP(tblSalaries[[#This Row],[Where do you work]],tblCountries[[Actual]:[Mapping]],2,FALSE)</f>
        <v>Lithuania</v>
      </c>
      <c r="L704" t="s">
        <v>9</v>
      </c>
      <c r="M704">
        <v>2</v>
      </c>
      <c r="O704" s="10" t="str">
        <f>IF(ISERROR(FIND("1",tblSalaries[[#This Row],[How many hours of a day you work on Excel]])),"",1)</f>
        <v/>
      </c>
      <c r="P704" s="11" t="str">
        <f>IF(ISERROR(FIND("2",tblSalaries[[#This Row],[How many hours of a day you work on Excel]])),"",2)</f>
        <v/>
      </c>
      <c r="Q704" s="10" t="str">
        <f>IF(ISERROR(FIND("3",tblSalaries[[#This Row],[How many hours of a day you work on Excel]])),"",3)</f>
        <v/>
      </c>
      <c r="R704" s="10">
        <f>IF(ISERROR(FIND("4",tblSalaries[[#This Row],[How many hours of a day you work on Excel]])),"",4)</f>
        <v>4</v>
      </c>
      <c r="S704" s="10" t="str">
        <f>IF(ISERROR(FIND("5",tblSalaries[[#This Row],[How many hours of a day you work on Excel]])),"",5)</f>
        <v/>
      </c>
      <c r="T704" s="10">
        <f>IF(ISERROR(FIND("6",tblSalaries[[#This Row],[How many hours of a day you work on Excel]])),"",6)</f>
        <v>6</v>
      </c>
      <c r="U704" s="11" t="str">
        <f>IF(ISERROR(FIND("7",tblSalaries[[#This Row],[How many hours of a day you work on Excel]])),"",7)</f>
        <v/>
      </c>
      <c r="V704" s="11" t="str">
        <f>IF(ISERROR(FIND("8",tblSalaries[[#This Row],[How many hours of a day you work on Excel]])),"",8)</f>
        <v/>
      </c>
      <c r="W704" s="11">
        <f>IF(MAX(tblSalaries[[#This Row],[1 hour]:[8 hours]])=0,#N/A,MAX(tblSalaries[[#This Row],[1 hour]:[8 hours]]))</f>
        <v>6</v>
      </c>
      <c r="X704" s="11">
        <f>IF(ISERROR(tblSalaries[[#This Row],[max h]]),1,tblSalaries[[#This Row],[Salary in USD]]/tblSalaries[[#This Row],[max h]]/260)</f>
        <v>9.615384615384615</v>
      </c>
      <c r="Y704" s="11" t="str">
        <f>IF(tblSalaries[[#This Row],[Years of Experience]]="",0,"0")</f>
        <v>0</v>
      </c>
      <c r="Z7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04" s="11">
        <f>IF(tblSalaries[[#This Row],[Salary in USD]]&lt;1000,1,0)</f>
        <v>0</v>
      </c>
      <c r="AB704" s="11">
        <f>IF(AND(tblSalaries[[#This Row],[Salary in USD]]&gt;1000,tblSalaries[[#This Row],[Salary in USD]]&lt;2000),1,0)</f>
        <v>0</v>
      </c>
    </row>
    <row r="705" spans="2:28" ht="15" customHeight="1">
      <c r="B705" t="s">
        <v>2708</v>
      </c>
      <c r="C705" s="1">
        <v>41055.598668981482</v>
      </c>
      <c r="D705" s="4">
        <v>1000</v>
      </c>
      <c r="E705">
        <v>12000</v>
      </c>
      <c r="F705" t="s">
        <v>6</v>
      </c>
      <c r="G705">
        <f>tblSalaries[[#This Row],[clean Salary (in local currency)]]*VLOOKUP(tblSalaries[[#This Row],[Currency]],tblXrate[],2,FALSE)</f>
        <v>12000</v>
      </c>
      <c r="H705" t="s">
        <v>819</v>
      </c>
      <c r="I705" t="s">
        <v>20</v>
      </c>
      <c r="J705" t="s">
        <v>820</v>
      </c>
      <c r="K705" t="str">
        <f>VLOOKUP(tblSalaries[[#This Row],[Where do you work]],tblCountries[[Actual]:[Mapping]],2,FALSE)</f>
        <v>UAE</v>
      </c>
      <c r="L705" t="s">
        <v>9</v>
      </c>
      <c r="M705">
        <v>12</v>
      </c>
      <c r="O705" s="10" t="str">
        <f>IF(ISERROR(FIND("1",tblSalaries[[#This Row],[How many hours of a day you work on Excel]])),"",1)</f>
        <v/>
      </c>
      <c r="P705" s="11" t="str">
        <f>IF(ISERROR(FIND("2",tblSalaries[[#This Row],[How many hours of a day you work on Excel]])),"",2)</f>
        <v/>
      </c>
      <c r="Q705" s="10" t="str">
        <f>IF(ISERROR(FIND("3",tblSalaries[[#This Row],[How many hours of a day you work on Excel]])),"",3)</f>
        <v/>
      </c>
      <c r="R705" s="10">
        <f>IF(ISERROR(FIND("4",tblSalaries[[#This Row],[How many hours of a day you work on Excel]])),"",4)</f>
        <v>4</v>
      </c>
      <c r="S705" s="10" t="str">
        <f>IF(ISERROR(FIND("5",tblSalaries[[#This Row],[How many hours of a day you work on Excel]])),"",5)</f>
        <v/>
      </c>
      <c r="T705" s="10">
        <f>IF(ISERROR(FIND("6",tblSalaries[[#This Row],[How many hours of a day you work on Excel]])),"",6)</f>
        <v>6</v>
      </c>
      <c r="U705" s="11" t="str">
        <f>IF(ISERROR(FIND("7",tblSalaries[[#This Row],[How many hours of a day you work on Excel]])),"",7)</f>
        <v/>
      </c>
      <c r="V705" s="11" t="str">
        <f>IF(ISERROR(FIND("8",tblSalaries[[#This Row],[How many hours of a day you work on Excel]])),"",8)</f>
        <v/>
      </c>
      <c r="W705" s="11">
        <f>IF(MAX(tblSalaries[[#This Row],[1 hour]:[8 hours]])=0,#N/A,MAX(tblSalaries[[#This Row],[1 hour]:[8 hours]]))</f>
        <v>6</v>
      </c>
      <c r="X705" s="11">
        <f>IF(ISERROR(tblSalaries[[#This Row],[max h]]),1,tblSalaries[[#This Row],[Salary in USD]]/tblSalaries[[#This Row],[max h]]/260)</f>
        <v>7.6923076923076925</v>
      </c>
      <c r="Y705" s="11" t="str">
        <f>IF(tblSalaries[[#This Row],[Years of Experience]]="",0,"0")</f>
        <v>0</v>
      </c>
      <c r="Z7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05" s="11">
        <f>IF(tblSalaries[[#This Row],[Salary in USD]]&lt;1000,1,0)</f>
        <v>0</v>
      </c>
      <c r="AB705" s="11">
        <f>IF(AND(tblSalaries[[#This Row],[Salary in USD]]&gt;1000,tblSalaries[[#This Row],[Salary in USD]]&lt;2000),1,0)</f>
        <v>0</v>
      </c>
    </row>
    <row r="706" spans="2:28" ht="15" customHeight="1">
      <c r="B706" t="s">
        <v>2709</v>
      </c>
      <c r="C706" s="1">
        <v>41055.599861111114</v>
      </c>
      <c r="D706" s="4">
        <v>500000</v>
      </c>
      <c r="E706">
        <v>500000</v>
      </c>
      <c r="F706" t="s">
        <v>40</v>
      </c>
      <c r="G706">
        <f>tblSalaries[[#This Row],[clean Salary (in local currency)]]*VLOOKUP(tblSalaries[[#This Row],[Currency]],tblXrate[],2,FALSE)</f>
        <v>8903.9583437212841</v>
      </c>
      <c r="H706" t="s">
        <v>821</v>
      </c>
      <c r="I706" t="s">
        <v>3999</v>
      </c>
      <c r="J706" t="s">
        <v>8</v>
      </c>
      <c r="K706" t="str">
        <f>VLOOKUP(tblSalaries[[#This Row],[Where do you work]],tblCountries[[Actual]:[Mapping]],2,FALSE)</f>
        <v>India</v>
      </c>
      <c r="L706" t="s">
        <v>18</v>
      </c>
      <c r="M706">
        <v>1</v>
      </c>
      <c r="O706" s="10" t="str">
        <f>IF(ISERROR(FIND("1",tblSalaries[[#This Row],[How many hours of a day you work on Excel]])),"",1)</f>
        <v/>
      </c>
      <c r="P706" s="11">
        <f>IF(ISERROR(FIND("2",tblSalaries[[#This Row],[How many hours of a day you work on Excel]])),"",2)</f>
        <v>2</v>
      </c>
      <c r="Q706" s="10">
        <f>IF(ISERROR(FIND("3",tblSalaries[[#This Row],[How many hours of a day you work on Excel]])),"",3)</f>
        <v>3</v>
      </c>
      <c r="R706" s="10" t="str">
        <f>IF(ISERROR(FIND("4",tblSalaries[[#This Row],[How many hours of a day you work on Excel]])),"",4)</f>
        <v/>
      </c>
      <c r="S706" s="10" t="str">
        <f>IF(ISERROR(FIND("5",tblSalaries[[#This Row],[How many hours of a day you work on Excel]])),"",5)</f>
        <v/>
      </c>
      <c r="T706" s="10" t="str">
        <f>IF(ISERROR(FIND("6",tblSalaries[[#This Row],[How many hours of a day you work on Excel]])),"",6)</f>
        <v/>
      </c>
      <c r="U706" s="11" t="str">
        <f>IF(ISERROR(FIND("7",tblSalaries[[#This Row],[How many hours of a day you work on Excel]])),"",7)</f>
        <v/>
      </c>
      <c r="V706" s="11" t="str">
        <f>IF(ISERROR(FIND("8",tblSalaries[[#This Row],[How many hours of a day you work on Excel]])),"",8)</f>
        <v/>
      </c>
      <c r="W706" s="11">
        <f>IF(MAX(tblSalaries[[#This Row],[1 hour]:[8 hours]])=0,#N/A,MAX(tblSalaries[[#This Row],[1 hour]:[8 hours]]))</f>
        <v>3</v>
      </c>
      <c r="X706" s="11">
        <f>IF(ISERROR(tblSalaries[[#This Row],[max h]]),1,tblSalaries[[#This Row],[Salary in USD]]/tblSalaries[[#This Row],[max h]]/260)</f>
        <v>11.415331209899081</v>
      </c>
      <c r="Y706" s="11" t="str">
        <f>IF(tblSalaries[[#This Row],[Years of Experience]]="",0,"0")</f>
        <v>0</v>
      </c>
      <c r="Z7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706" s="11">
        <f>IF(tblSalaries[[#This Row],[Salary in USD]]&lt;1000,1,0)</f>
        <v>0</v>
      </c>
      <c r="AB706" s="11">
        <f>IF(AND(tblSalaries[[#This Row],[Salary in USD]]&gt;1000,tblSalaries[[#This Row],[Salary in USD]]&lt;2000),1,0)</f>
        <v>0</v>
      </c>
    </row>
    <row r="707" spans="2:28" ht="15" customHeight="1">
      <c r="B707" t="s">
        <v>2710</v>
      </c>
      <c r="C707" s="1">
        <v>41055.606377314813</v>
      </c>
      <c r="D707" s="4">
        <v>500000</v>
      </c>
      <c r="E707">
        <v>500000</v>
      </c>
      <c r="F707" t="s">
        <v>40</v>
      </c>
      <c r="G707">
        <f>tblSalaries[[#This Row],[clean Salary (in local currency)]]*VLOOKUP(tblSalaries[[#This Row],[Currency]],tblXrate[],2,FALSE)</f>
        <v>8903.9583437212841</v>
      </c>
      <c r="H707" t="s">
        <v>279</v>
      </c>
      <c r="I707" t="s">
        <v>279</v>
      </c>
      <c r="J707" t="s">
        <v>8</v>
      </c>
      <c r="K707" t="str">
        <f>VLOOKUP(tblSalaries[[#This Row],[Where do you work]],tblCountries[[Actual]:[Mapping]],2,FALSE)</f>
        <v>India</v>
      </c>
      <c r="L707" t="s">
        <v>13</v>
      </c>
      <c r="M707">
        <v>2</v>
      </c>
      <c r="O707" s="10" t="str">
        <f>IF(ISERROR(FIND("1",tblSalaries[[#This Row],[How many hours of a day you work on Excel]])),"",1)</f>
        <v/>
      </c>
      <c r="P707" s="11" t="str">
        <f>IF(ISERROR(FIND("2",tblSalaries[[#This Row],[How many hours of a day you work on Excel]])),"",2)</f>
        <v/>
      </c>
      <c r="Q707" s="10" t="str">
        <f>IF(ISERROR(FIND("3",tblSalaries[[#This Row],[How many hours of a day you work on Excel]])),"",3)</f>
        <v/>
      </c>
      <c r="R707" s="10" t="str">
        <f>IF(ISERROR(FIND("4",tblSalaries[[#This Row],[How many hours of a day you work on Excel]])),"",4)</f>
        <v/>
      </c>
      <c r="S707" s="10" t="str">
        <f>IF(ISERROR(FIND("5",tblSalaries[[#This Row],[How many hours of a day you work on Excel]])),"",5)</f>
        <v/>
      </c>
      <c r="T707" s="10" t="str">
        <f>IF(ISERROR(FIND("6",tblSalaries[[#This Row],[How many hours of a day you work on Excel]])),"",6)</f>
        <v/>
      </c>
      <c r="U707" s="11" t="str">
        <f>IF(ISERROR(FIND("7",tblSalaries[[#This Row],[How many hours of a day you work on Excel]])),"",7)</f>
        <v/>
      </c>
      <c r="V707" s="11">
        <f>IF(ISERROR(FIND("8",tblSalaries[[#This Row],[How many hours of a day you work on Excel]])),"",8)</f>
        <v>8</v>
      </c>
      <c r="W707" s="11">
        <f>IF(MAX(tblSalaries[[#This Row],[1 hour]:[8 hours]])=0,#N/A,MAX(tblSalaries[[#This Row],[1 hour]:[8 hours]]))</f>
        <v>8</v>
      </c>
      <c r="X707" s="11">
        <f>IF(ISERROR(tblSalaries[[#This Row],[max h]]),1,tblSalaries[[#This Row],[Salary in USD]]/tblSalaries[[#This Row],[max h]]/260)</f>
        <v>4.2807492037121557</v>
      </c>
      <c r="Y707" s="11" t="str">
        <f>IF(tblSalaries[[#This Row],[Years of Experience]]="",0,"0")</f>
        <v>0</v>
      </c>
      <c r="Z7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07" s="11">
        <f>IF(tblSalaries[[#This Row],[Salary in USD]]&lt;1000,1,0)</f>
        <v>0</v>
      </c>
      <c r="AB707" s="11">
        <f>IF(AND(tblSalaries[[#This Row],[Salary in USD]]&gt;1000,tblSalaries[[#This Row],[Salary in USD]]&lt;2000),1,0)</f>
        <v>0</v>
      </c>
    </row>
    <row r="708" spans="2:28" ht="15" customHeight="1">
      <c r="B708" t="s">
        <v>2711</v>
      </c>
      <c r="C708" s="1">
        <v>41055.608194444445</v>
      </c>
      <c r="D708" s="4" t="s">
        <v>822</v>
      </c>
      <c r="E708">
        <v>720000</v>
      </c>
      <c r="F708" t="s">
        <v>40</v>
      </c>
      <c r="G708">
        <f>tblSalaries[[#This Row],[clean Salary (in local currency)]]*VLOOKUP(tblSalaries[[#This Row],[Currency]],tblXrate[],2,FALSE)</f>
        <v>12821.700014958649</v>
      </c>
      <c r="H708" t="s">
        <v>823</v>
      </c>
      <c r="I708" t="s">
        <v>52</v>
      </c>
      <c r="J708" t="s">
        <v>8</v>
      </c>
      <c r="K708" t="str">
        <f>VLOOKUP(tblSalaries[[#This Row],[Where do you work]],tblCountries[[Actual]:[Mapping]],2,FALSE)</f>
        <v>India</v>
      </c>
      <c r="L708" t="s">
        <v>13</v>
      </c>
      <c r="M708">
        <v>10</v>
      </c>
      <c r="O708" s="10" t="str">
        <f>IF(ISERROR(FIND("1",tblSalaries[[#This Row],[How many hours of a day you work on Excel]])),"",1)</f>
        <v/>
      </c>
      <c r="P708" s="11" t="str">
        <f>IF(ISERROR(FIND("2",tblSalaries[[#This Row],[How many hours of a day you work on Excel]])),"",2)</f>
        <v/>
      </c>
      <c r="Q708" s="10" t="str">
        <f>IF(ISERROR(FIND("3",tblSalaries[[#This Row],[How many hours of a day you work on Excel]])),"",3)</f>
        <v/>
      </c>
      <c r="R708" s="10" t="str">
        <f>IF(ISERROR(FIND("4",tblSalaries[[#This Row],[How many hours of a day you work on Excel]])),"",4)</f>
        <v/>
      </c>
      <c r="S708" s="10" t="str">
        <f>IF(ISERROR(FIND("5",tblSalaries[[#This Row],[How many hours of a day you work on Excel]])),"",5)</f>
        <v/>
      </c>
      <c r="T708" s="10" t="str">
        <f>IF(ISERROR(FIND("6",tblSalaries[[#This Row],[How many hours of a day you work on Excel]])),"",6)</f>
        <v/>
      </c>
      <c r="U708" s="11" t="str">
        <f>IF(ISERROR(FIND("7",tblSalaries[[#This Row],[How many hours of a day you work on Excel]])),"",7)</f>
        <v/>
      </c>
      <c r="V708" s="11">
        <f>IF(ISERROR(FIND("8",tblSalaries[[#This Row],[How many hours of a day you work on Excel]])),"",8)</f>
        <v>8</v>
      </c>
      <c r="W708" s="11">
        <f>IF(MAX(tblSalaries[[#This Row],[1 hour]:[8 hours]])=0,#N/A,MAX(tblSalaries[[#This Row],[1 hour]:[8 hours]]))</f>
        <v>8</v>
      </c>
      <c r="X708" s="11">
        <f>IF(ISERROR(tblSalaries[[#This Row],[max h]]),1,tblSalaries[[#This Row],[Salary in USD]]/tblSalaries[[#This Row],[max h]]/260)</f>
        <v>6.1642788533455048</v>
      </c>
      <c r="Y708" s="11" t="str">
        <f>IF(tblSalaries[[#This Row],[Years of Experience]]="",0,"0")</f>
        <v>0</v>
      </c>
      <c r="Z7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08" s="11">
        <f>IF(tblSalaries[[#This Row],[Salary in USD]]&lt;1000,1,0)</f>
        <v>0</v>
      </c>
      <c r="AB708" s="11">
        <f>IF(AND(tblSalaries[[#This Row],[Salary in USD]]&gt;1000,tblSalaries[[#This Row],[Salary in USD]]&lt;2000),1,0)</f>
        <v>0</v>
      </c>
    </row>
    <row r="709" spans="2:28" ht="15" customHeight="1">
      <c r="B709" t="s">
        <v>2712</v>
      </c>
      <c r="C709" s="1">
        <v>41055.611805555556</v>
      </c>
      <c r="D709" s="4" t="s">
        <v>824</v>
      </c>
      <c r="E709">
        <v>180000</v>
      </c>
      <c r="F709" t="s">
        <v>40</v>
      </c>
      <c r="G709">
        <f>tblSalaries[[#This Row],[clean Salary (in local currency)]]*VLOOKUP(tblSalaries[[#This Row],[Currency]],tblXrate[],2,FALSE)</f>
        <v>3205.4250037396623</v>
      </c>
      <c r="H709" t="s">
        <v>825</v>
      </c>
      <c r="I709" t="s">
        <v>52</v>
      </c>
      <c r="J709" t="s">
        <v>8</v>
      </c>
      <c r="K709" t="str">
        <f>VLOOKUP(tblSalaries[[#This Row],[Where do you work]],tblCountries[[Actual]:[Mapping]],2,FALSE)</f>
        <v>India</v>
      </c>
      <c r="L709" t="s">
        <v>13</v>
      </c>
      <c r="M709">
        <v>7</v>
      </c>
      <c r="O709" s="10" t="str">
        <f>IF(ISERROR(FIND("1",tblSalaries[[#This Row],[How many hours of a day you work on Excel]])),"",1)</f>
        <v/>
      </c>
      <c r="P709" s="11" t="str">
        <f>IF(ISERROR(FIND("2",tblSalaries[[#This Row],[How many hours of a day you work on Excel]])),"",2)</f>
        <v/>
      </c>
      <c r="Q709" s="10" t="str">
        <f>IF(ISERROR(FIND("3",tblSalaries[[#This Row],[How many hours of a day you work on Excel]])),"",3)</f>
        <v/>
      </c>
      <c r="R709" s="10" t="str">
        <f>IF(ISERROR(FIND("4",tblSalaries[[#This Row],[How many hours of a day you work on Excel]])),"",4)</f>
        <v/>
      </c>
      <c r="S709" s="10" t="str">
        <f>IF(ISERROR(FIND("5",tblSalaries[[#This Row],[How many hours of a day you work on Excel]])),"",5)</f>
        <v/>
      </c>
      <c r="T709" s="10" t="str">
        <f>IF(ISERROR(FIND("6",tblSalaries[[#This Row],[How many hours of a day you work on Excel]])),"",6)</f>
        <v/>
      </c>
      <c r="U709" s="11" t="str">
        <f>IF(ISERROR(FIND("7",tblSalaries[[#This Row],[How many hours of a day you work on Excel]])),"",7)</f>
        <v/>
      </c>
      <c r="V709" s="11">
        <f>IF(ISERROR(FIND("8",tblSalaries[[#This Row],[How many hours of a day you work on Excel]])),"",8)</f>
        <v>8</v>
      </c>
      <c r="W709" s="11">
        <f>IF(MAX(tblSalaries[[#This Row],[1 hour]:[8 hours]])=0,#N/A,MAX(tblSalaries[[#This Row],[1 hour]:[8 hours]]))</f>
        <v>8</v>
      </c>
      <c r="X709" s="11">
        <f>IF(ISERROR(tblSalaries[[#This Row],[max h]]),1,tblSalaries[[#This Row],[Salary in USD]]/tblSalaries[[#This Row],[max h]]/260)</f>
        <v>1.5410697133363762</v>
      </c>
      <c r="Y709" s="11" t="str">
        <f>IF(tblSalaries[[#This Row],[Years of Experience]]="",0,"0")</f>
        <v>0</v>
      </c>
      <c r="Z7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09" s="11">
        <f>IF(tblSalaries[[#This Row],[Salary in USD]]&lt;1000,1,0)</f>
        <v>0</v>
      </c>
      <c r="AB709" s="11">
        <f>IF(AND(tblSalaries[[#This Row],[Salary in USD]]&gt;1000,tblSalaries[[#This Row],[Salary in USD]]&lt;2000),1,0)</f>
        <v>0</v>
      </c>
    </row>
    <row r="710" spans="2:28" ht="15" customHeight="1">
      <c r="B710" t="s">
        <v>2713</v>
      </c>
      <c r="C710" s="1">
        <v>41055.615914351853</v>
      </c>
      <c r="D710" s="4">
        <v>375000</v>
      </c>
      <c r="E710">
        <v>375000</v>
      </c>
      <c r="F710" t="s">
        <v>40</v>
      </c>
      <c r="G710">
        <f>tblSalaries[[#This Row],[clean Salary (in local currency)]]*VLOOKUP(tblSalaries[[#This Row],[Currency]],tblXrate[],2,FALSE)</f>
        <v>6677.9687577909626</v>
      </c>
      <c r="H710" t="s">
        <v>91</v>
      </c>
      <c r="I710" t="s">
        <v>52</v>
      </c>
      <c r="J710" t="s">
        <v>8</v>
      </c>
      <c r="K710" t="str">
        <f>VLOOKUP(tblSalaries[[#This Row],[Where do you work]],tblCountries[[Actual]:[Mapping]],2,FALSE)</f>
        <v>India</v>
      </c>
      <c r="L710" t="s">
        <v>18</v>
      </c>
      <c r="M710">
        <v>6</v>
      </c>
      <c r="O710" s="10" t="str">
        <f>IF(ISERROR(FIND("1",tblSalaries[[#This Row],[How many hours of a day you work on Excel]])),"",1)</f>
        <v/>
      </c>
      <c r="P710" s="11">
        <f>IF(ISERROR(FIND("2",tblSalaries[[#This Row],[How many hours of a day you work on Excel]])),"",2)</f>
        <v>2</v>
      </c>
      <c r="Q710" s="10">
        <f>IF(ISERROR(FIND("3",tblSalaries[[#This Row],[How many hours of a day you work on Excel]])),"",3)</f>
        <v>3</v>
      </c>
      <c r="R710" s="10" t="str">
        <f>IF(ISERROR(FIND("4",tblSalaries[[#This Row],[How many hours of a day you work on Excel]])),"",4)</f>
        <v/>
      </c>
      <c r="S710" s="10" t="str">
        <f>IF(ISERROR(FIND("5",tblSalaries[[#This Row],[How many hours of a day you work on Excel]])),"",5)</f>
        <v/>
      </c>
      <c r="T710" s="10" t="str">
        <f>IF(ISERROR(FIND("6",tblSalaries[[#This Row],[How many hours of a day you work on Excel]])),"",6)</f>
        <v/>
      </c>
      <c r="U710" s="11" t="str">
        <f>IF(ISERROR(FIND("7",tblSalaries[[#This Row],[How many hours of a day you work on Excel]])),"",7)</f>
        <v/>
      </c>
      <c r="V710" s="11" t="str">
        <f>IF(ISERROR(FIND("8",tblSalaries[[#This Row],[How many hours of a day you work on Excel]])),"",8)</f>
        <v/>
      </c>
      <c r="W710" s="11">
        <f>IF(MAX(tblSalaries[[#This Row],[1 hour]:[8 hours]])=0,#N/A,MAX(tblSalaries[[#This Row],[1 hour]:[8 hours]]))</f>
        <v>3</v>
      </c>
      <c r="X710" s="11">
        <f>IF(ISERROR(tblSalaries[[#This Row],[max h]]),1,tblSalaries[[#This Row],[Salary in USD]]/tblSalaries[[#This Row],[max h]]/260)</f>
        <v>8.5614984074243115</v>
      </c>
      <c r="Y710" s="11" t="str">
        <f>IF(tblSalaries[[#This Row],[Years of Experience]]="",0,"0")</f>
        <v>0</v>
      </c>
      <c r="Z7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10" s="11">
        <f>IF(tblSalaries[[#This Row],[Salary in USD]]&lt;1000,1,0)</f>
        <v>0</v>
      </c>
      <c r="AB710" s="11">
        <f>IF(AND(tblSalaries[[#This Row],[Salary in USD]]&gt;1000,tblSalaries[[#This Row],[Salary in USD]]&lt;2000),1,0)</f>
        <v>0</v>
      </c>
    </row>
    <row r="711" spans="2:28" ht="15" customHeight="1">
      <c r="B711" t="s">
        <v>2714</v>
      </c>
      <c r="C711" s="1">
        <v>41055.618773148148</v>
      </c>
      <c r="D711" s="4">
        <v>85000</v>
      </c>
      <c r="E711">
        <v>85000</v>
      </c>
      <c r="F711" t="s">
        <v>670</v>
      </c>
      <c r="G711">
        <f>tblSalaries[[#This Row],[clean Salary (in local currency)]]*VLOOKUP(tblSalaries[[#This Row],[Currency]],tblXrate[],2,FALSE)</f>
        <v>67794.987956419791</v>
      </c>
      <c r="H711" t="s">
        <v>826</v>
      </c>
      <c r="I711" t="s">
        <v>52</v>
      </c>
      <c r="J711" t="s">
        <v>672</v>
      </c>
      <c r="K711" t="str">
        <f>VLOOKUP(tblSalaries[[#This Row],[Where do you work]],tblCountries[[Actual]:[Mapping]],2,FALSE)</f>
        <v>New Zealand</v>
      </c>
      <c r="L711" t="s">
        <v>9</v>
      </c>
      <c r="M711">
        <v>15</v>
      </c>
      <c r="O711" s="10" t="str">
        <f>IF(ISERROR(FIND("1",tblSalaries[[#This Row],[How many hours of a day you work on Excel]])),"",1)</f>
        <v/>
      </c>
      <c r="P711" s="11" t="str">
        <f>IF(ISERROR(FIND("2",tblSalaries[[#This Row],[How many hours of a day you work on Excel]])),"",2)</f>
        <v/>
      </c>
      <c r="Q711" s="10" t="str">
        <f>IF(ISERROR(FIND("3",tblSalaries[[#This Row],[How many hours of a day you work on Excel]])),"",3)</f>
        <v/>
      </c>
      <c r="R711" s="10">
        <f>IF(ISERROR(FIND("4",tblSalaries[[#This Row],[How many hours of a day you work on Excel]])),"",4)</f>
        <v>4</v>
      </c>
      <c r="S711" s="10" t="str">
        <f>IF(ISERROR(FIND("5",tblSalaries[[#This Row],[How many hours of a day you work on Excel]])),"",5)</f>
        <v/>
      </c>
      <c r="T711" s="10">
        <f>IF(ISERROR(FIND("6",tblSalaries[[#This Row],[How many hours of a day you work on Excel]])),"",6)</f>
        <v>6</v>
      </c>
      <c r="U711" s="11" t="str">
        <f>IF(ISERROR(FIND("7",tblSalaries[[#This Row],[How many hours of a day you work on Excel]])),"",7)</f>
        <v/>
      </c>
      <c r="V711" s="11" t="str">
        <f>IF(ISERROR(FIND("8",tblSalaries[[#This Row],[How many hours of a day you work on Excel]])),"",8)</f>
        <v/>
      </c>
      <c r="W711" s="11">
        <f>IF(MAX(tblSalaries[[#This Row],[1 hour]:[8 hours]])=0,#N/A,MAX(tblSalaries[[#This Row],[1 hour]:[8 hours]]))</f>
        <v>6</v>
      </c>
      <c r="X711" s="11">
        <f>IF(ISERROR(tblSalaries[[#This Row],[max h]]),1,tblSalaries[[#This Row],[Salary in USD]]/tblSalaries[[#This Row],[max h]]/260)</f>
        <v>43.458325613089613</v>
      </c>
      <c r="Y711" s="11" t="str">
        <f>IF(tblSalaries[[#This Row],[Years of Experience]]="",0,"0")</f>
        <v>0</v>
      </c>
      <c r="Z7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11" s="11">
        <f>IF(tblSalaries[[#This Row],[Salary in USD]]&lt;1000,1,0)</f>
        <v>0</v>
      </c>
      <c r="AB711" s="11">
        <f>IF(AND(tblSalaries[[#This Row],[Salary in USD]]&gt;1000,tblSalaries[[#This Row],[Salary in USD]]&lt;2000),1,0)</f>
        <v>0</v>
      </c>
    </row>
    <row r="712" spans="2:28" ht="15" customHeight="1">
      <c r="B712" t="s">
        <v>2715</v>
      </c>
      <c r="C712" s="1">
        <v>41055.623368055552</v>
      </c>
      <c r="D712" s="4">
        <v>31250</v>
      </c>
      <c r="E712">
        <v>31250</v>
      </c>
      <c r="F712" t="s">
        <v>6</v>
      </c>
      <c r="G712">
        <f>tblSalaries[[#This Row],[clean Salary (in local currency)]]*VLOOKUP(tblSalaries[[#This Row],[Currency]],tblXrate[],2,FALSE)</f>
        <v>31250</v>
      </c>
      <c r="H712" t="s">
        <v>827</v>
      </c>
      <c r="I712" t="s">
        <v>52</v>
      </c>
      <c r="J712" t="s">
        <v>8</v>
      </c>
      <c r="K712" t="str">
        <f>VLOOKUP(tblSalaries[[#This Row],[Where do you work]],tblCountries[[Actual]:[Mapping]],2,FALSE)</f>
        <v>India</v>
      </c>
      <c r="L712" t="s">
        <v>18</v>
      </c>
      <c r="M712">
        <v>6</v>
      </c>
      <c r="O712" s="10" t="str">
        <f>IF(ISERROR(FIND("1",tblSalaries[[#This Row],[How many hours of a day you work on Excel]])),"",1)</f>
        <v/>
      </c>
      <c r="P712" s="11">
        <f>IF(ISERROR(FIND("2",tblSalaries[[#This Row],[How many hours of a day you work on Excel]])),"",2)</f>
        <v>2</v>
      </c>
      <c r="Q712" s="10">
        <f>IF(ISERROR(FIND("3",tblSalaries[[#This Row],[How many hours of a day you work on Excel]])),"",3)</f>
        <v>3</v>
      </c>
      <c r="R712" s="10" t="str">
        <f>IF(ISERROR(FIND("4",tblSalaries[[#This Row],[How many hours of a day you work on Excel]])),"",4)</f>
        <v/>
      </c>
      <c r="S712" s="10" t="str">
        <f>IF(ISERROR(FIND("5",tblSalaries[[#This Row],[How many hours of a day you work on Excel]])),"",5)</f>
        <v/>
      </c>
      <c r="T712" s="10" t="str">
        <f>IF(ISERROR(FIND("6",tblSalaries[[#This Row],[How many hours of a day you work on Excel]])),"",6)</f>
        <v/>
      </c>
      <c r="U712" s="11" t="str">
        <f>IF(ISERROR(FIND("7",tblSalaries[[#This Row],[How many hours of a day you work on Excel]])),"",7)</f>
        <v/>
      </c>
      <c r="V712" s="11" t="str">
        <f>IF(ISERROR(FIND("8",tblSalaries[[#This Row],[How many hours of a day you work on Excel]])),"",8)</f>
        <v/>
      </c>
      <c r="W712" s="11">
        <f>IF(MAX(tblSalaries[[#This Row],[1 hour]:[8 hours]])=0,#N/A,MAX(tblSalaries[[#This Row],[1 hour]:[8 hours]]))</f>
        <v>3</v>
      </c>
      <c r="X712" s="11">
        <f>IF(ISERROR(tblSalaries[[#This Row],[max h]]),1,tblSalaries[[#This Row],[Salary in USD]]/tblSalaries[[#This Row],[max h]]/260)</f>
        <v>40.064102564102562</v>
      </c>
      <c r="Y712" s="11" t="str">
        <f>IF(tblSalaries[[#This Row],[Years of Experience]]="",0,"0")</f>
        <v>0</v>
      </c>
      <c r="Z7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12" s="11">
        <f>IF(tblSalaries[[#This Row],[Salary in USD]]&lt;1000,1,0)</f>
        <v>0</v>
      </c>
      <c r="AB712" s="11">
        <f>IF(AND(tblSalaries[[#This Row],[Salary in USD]]&gt;1000,tblSalaries[[#This Row],[Salary in USD]]&lt;2000),1,0)</f>
        <v>0</v>
      </c>
    </row>
    <row r="713" spans="2:28" ht="15" customHeight="1">
      <c r="B713" t="s">
        <v>2716</v>
      </c>
      <c r="C713" s="1">
        <v>41055.623437499999</v>
      </c>
      <c r="D713" s="4" t="s">
        <v>828</v>
      </c>
      <c r="E713">
        <v>204000</v>
      </c>
      <c r="F713" t="s">
        <v>32</v>
      </c>
      <c r="G713">
        <f>tblSalaries[[#This Row],[clean Salary (in local currency)]]*VLOOKUP(tblSalaries[[#This Row],[Currency]],tblXrate[],2,FALSE)</f>
        <v>2165.2740982270229</v>
      </c>
      <c r="H713" t="s">
        <v>829</v>
      </c>
      <c r="I713" t="s">
        <v>52</v>
      </c>
      <c r="J713" t="s">
        <v>17</v>
      </c>
      <c r="K713" t="str">
        <f>VLOOKUP(tblSalaries[[#This Row],[Where do you work]],tblCountries[[Actual]:[Mapping]],2,FALSE)</f>
        <v>Pakistan</v>
      </c>
      <c r="L713" t="s">
        <v>13</v>
      </c>
      <c r="M713">
        <v>2</v>
      </c>
      <c r="O713" s="10" t="str">
        <f>IF(ISERROR(FIND("1",tblSalaries[[#This Row],[How many hours of a day you work on Excel]])),"",1)</f>
        <v/>
      </c>
      <c r="P713" s="11" t="str">
        <f>IF(ISERROR(FIND("2",tblSalaries[[#This Row],[How many hours of a day you work on Excel]])),"",2)</f>
        <v/>
      </c>
      <c r="Q713" s="10" t="str">
        <f>IF(ISERROR(FIND("3",tblSalaries[[#This Row],[How many hours of a day you work on Excel]])),"",3)</f>
        <v/>
      </c>
      <c r="R713" s="10" t="str">
        <f>IF(ISERROR(FIND("4",tblSalaries[[#This Row],[How many hours of a day you work on Excel]])),"",4)</f>
        <v/>
      </c>
      <c r="S713" s="10" t="str">
        <f>IF(ISERROR(FIND("5",tblSalaries[[#This Row],[How many hours of a day you work on Excel]])),"",5)</f>
        <v/>
      </c>
      <c r="T713" s="10" t="str">
        <f>IF(ISERROR(FIND("6",tblSalaries[[#This Row],[How many hours of a day you work on Excel]])),"",6)</f>
        <v/>
      </c>
      <c r="U713" s="11" t="str">
        <f>IF(ISERROR(FIND("7",tblSalaries[[#This Row],[How many hours of a day you work on Excel]])),"",7)</f>
        <v/>
      </c>
      <c r="V713" s="11">
        <f>IF(ISERROR(FIND("8",tblSalaries[[#This Row],[How many hours of a day you work on Excel]])),"",8)</f>
        <v>8</v>
      </c>
      <c r="W713" s="11">
        <f>IF(MAX(tblSalaries[[#This Row],[1 hour]:[8 hours]])=0,#N/A,MAX(tblSalaries[[#This Row],[1 hour]:[8 hours]]))</f>
        <v>8</v>
      </c>
      <c r="X713" s="11">
        <f>IF(ISERROR(tblSalaries[[#This Row],[max h]]),1,tblSalaries[[#This Row],[Salary in USD]]/tblSalaries[[#This Row],[max h]]/260)</f>
        <v>1.0409971626091457</v>
      </c>
      <c r="Y713" s="11" t="str">
        <f>IF(tblSalaries[[#This Row],[Years of Experience]]="",0,"0")</f>
        <v>0</v>
      </c>
      <c r="Z7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13" s="11">
        <f>IF(tblSalaries[[#This Row],[Salary in USD]]&lt;1000,1,0)</f>
        <v>0</v>
      </c>
      <c r="AB713" s="11">
        <f>IF(AND(tblSalaries[[#This Row],[Salary in USD]]&gt;1000,tblSalaries[[#This Row],[Salary in USD]]&lt;2000),1,0)</f>
        <v>0</v>
      </c>
    </row>
    <row r="714" spans="2:28" ht="15" customHeight="1">
      <c r="B714" t="s">
        <v>2717</v>
      </c>
      <c r="C714" s="1">
        <v>41055.623888888891</v>
      </c>
      <c r="D714" s="4" t="s">
        <v>830</v>
      </c>
      <c r="E714">
        <v>400000</v>
      </c>
      <c r="F714" t="s">
        <v>40</v>
      </c>
      <c r="G714">
        <f>tblSalaries[[#This Row],[clean Salary (in local currency)]]*VLOOKUP(tblSalaries[[#This Row],[Currency]],tblXrate[],2,FALSE)</f>
        <v>7123.1666749770275</v>
      </c>
      <c r="H714" t="s">
        <v>831</v>
      </c>
      <c r="I714" t="s">
        <v>3999</v>
      </c>
      <c r="J714" t="s">
        <v>8</v>
      </c>
      <c r="K714" t="str">
        <f>VLOOKUP(tblSalaries[[#This Row],[Where do you work]],tblCountries[[Actual]:[Mapping]],2,FALSE)</f>
        <v>India</v>
      </c>
      <c r="L714" t="s">
        <v>13</v>
      </c>
      <c r="M714">
        <v>4</v>
      </c>
      <c r="O714" s="10" t="str">
        <f>IF(ISERROR(FIND("1",tblSalaries[[#This Row],[How many hours of a day you work on Excel]])),"",1)</f>
        <v/>
      </c>
      <c r="P714" s="11" t="str">
        <f>IF(ISERROR(FIND("2",tblSalaries[[#This Row],[How many hours of a day you work on Excel]])),"",2)</f>
        <v/>
      </c>
      <c r="Q714" s="10" t="str">
        <f>IF(ISERROR(FIND("3",tblSalaries[[#This Row],[How many hours of a day you work on Excel]])),"",3)</f>
        <v/>
      </c>
      <c r="R714" s="10" t="str">
        <f>IF(ISERROR(FIND("4",tblSalaries[[#This Row],[How many hours of a day you work on Excel]])),"",4)</f>
        <v/>
      </c>
      <c r="S714" s="10" t="str">
        <f>IF(ISERROR(FIND("5",tblSalaries[[#This Row],[How many hours of a day you work on Excel]])),"",5)</f>
        <v/>
      </c>
      <c r="T714" s="10" t="str">
        <f>IF(ISERROR(FIND("6",tblSalaries[[#This Row],[How many hours of a day you work on Excel]])),"",6)</f>
        <v/>
      </c>
      <c r="U714" s="11" t="str">
        <f>IF(ISERROR(FIND("7",tblSalaries[[#This Row],[How many hours of a day you work on Excel]])),"",7)</f>
        <v/>
      </c>
      <c r="V714" s="11">
        <f>IF(ISERROR(FIND("8",tblSalaries[[#This Row],[How many hours of a day you work on Excel]])),"",8)</f>
        <v>8</v>
      </c>
      <c r="W714" s="11">
        <f>IF(MAX(tblSalaries[[#This Row],[1 hour]:[8 hours]])=0,#N/A,MAX(tblSalaries[[#This Row],[1 hour]:[8 hours]]))</f>
        <v>8</v>
      </c>
      <c r="X714" s="11">
        <f>IF(ISERROR(tblSalaries[[#This Row],[max h]]),1,tblSalaries[[#This Row],[Salary in USD]]/tblSalaries[[#This Row],[max h]]/260)</f>
        <v>3.4245993629697247</v>
      </c>
      <c r="Y714" s="11" t="str">
        <f>IF(tblSalaries[[#This Row],[Years of Experience]]="",0,"0")</f>
        <v>0</v>
      </c>
      <c r="Z7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14" s="11">
        <f>IF(tblSalaries[[#This Row],[Salary in USD]]&lt;1000,1,0)</f>
        <v>0</v>
      </c>
      <c r="AB714" s="11">
        <f>IF(AND(tblSalaries[[#This Row],[Salary in USD]]&gt;1000,tblSalaries[[#This Row],[Salary in USD]]&lt;2000),1,0)</f>
        <v>0</v>
      </c>
    </row>
    <row r="715" spans="2:28" ht="15" customHeight="1">
      <c r="B715" t="s">
        <v>2718</v>
      </c>
      <c r="C715" s="1">
        <v>41055.625694444447</v>
      </c>
      <c r="D715" s="4" t="s">
        <v>832</v>
      </c>
      <c r="E715">
        <v>130000</v>
      </c>
      <c r="F715" t="s">
        <v>6</v>
      </c>
      <c r="G715">
        <f>tblSalaries[[#This Row],[clean Salary (in local currency)]]*VLOOKUP(tblSalaries[[#This Row],[Currency]],tblXrate[],2,FALSE)</f>
        <v>130000</v>
      </c>
      <c r="H715" t="s">
        <v>833</v>
      </c>
      <c r="I715" t="s">
        <v>52</v>
      </c>
      <c r="J715" t="s">
        <v>84</v>
      </c>
      <c r="K715" t="str">
        <f>VLOOKUP(tblSalaries[[#This Row],[Where do you work]],tblCountries[[Actual]:[Mapping]],2,FALSE)</f>
        <v>Australia</v>
      </c>
      <c r="L715" t="s">
        <v>9</v>
      </c>
      <c r="M715">
        <v>3</v>
      </c>
      <c r="O715" s="10" t="str">
        <f>IF(ISERROR(FIND("1",tblSalaries[[#This Row],[How many hours of a day you work on Excel]])),"",1)</f>
        <v/>
      </c>
      <c r="P715" s="11" t="str">
        <f>IF(ISERROR(FIND("2",tblSalaries[[#This Row],[How many hours of a day you work on Excel]])),"",2)</f>
        <v/>
      </c>
      <c r="Q715" s="10" t="str">
        <f>IF(ISERROR(FIND("3",tblSalaries[[#This Row],[How many hours of a day you work on Excel]])),"",3)</f>
        <v/>
      </c>
      <c r="R715" s="10">
        <f>IF(ISERROR(FIND("4",tblSalaries[[#This Row],[How many hours of a day you work on Excel]])),"",4)</f>
        <v>4</v>
      </c>
      <c r="S715" s="10" t="str">
        <f>IF(ISERROR(FIND("5",tblSalaries[[#This Row],[How many hours of a day you work on Excel]])),"",5)</f>
        <v/>
      </c>
      <c r="T715" s="10">
        <f>IF(ISERROR(FIND("6",tblSalaries[[#This Row],[How many hours of a day you work on Excel]])),"",6)</f>
        <v>6</v>
      </c>
      <c r="U715" s="11" t="str">
        <f>IF(ISERROR(FIND("7",tblSalaries[[#This Row],[How many hours of a day you work on Excel]])),"",7)</f>
        <v/>
      </c>
      <c r="V715" s="11" t="str">
        <f>IF(ISERROR(FIND("8",tblSalaries[[#This Row],[How many hours of a day you work on Excel]])),"",8)</f>
        <v/>
      </c>
      <c r="W715" s="11">
        <f>IF(MAX(tblSalaries[[#This Row],[1 hour]:[8 hours]])=0,#N/A,MAX(tblSalaries[[#This Row],[1 hour]:[8 hours]]))</f>
        <v>6</v>
      </c>
      <c r="X715" s="11">
        <f>IF(ISERROR(tblSalaries[[#This Row],[max h]]),1,tblSalaries[[#This Row],[Salary in USD]]/tblSalaries[[#This Row],[max h]]/260)</f>
        <v>83.333333333333343</v>
      </c>
      <c r="Y715" s="11" t="str">
        <f>IF(tblSalaries[[#This Row],[Years of Experience]]="",0,"0")</f>
        <v>0</v>
      </c>
      <c r="Z7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15" s="11">
        <f>IF(tblSalaries[[#This Row],[Salary in USD]]&lt;1000,1,0)</f>
        <v>0</v>
      </c>
      <c r="AB715" s="11">
        <f>IF(AND(tblSalaries[[#This Row],[Salary in USD]]&gt;1000,tblSalaries[[#This Row],[Salary in USD]]&lt;2000),1,0)</f>
        <v>0</v>
      </c>
    </row>
    <row r="716" spans="2:28" ht="15" customHeight="1">
      <c r="B716" t="s">
        <v>2719</v>
      </c>
      <c r="C716" s="1">
        <v>41055.626168981478</v>
      </c>
      <c r="D716" s="4" t="s">
        <v>834</v>
      </c>
      <c r="E716">
        <v>250000</v>
      </c>
      <c r="F716" t="s">
        <v>40</v>
      </c>
      <c r="G716">
        <f>tblSalaries[[#This Row],[clean Salary (in local currency)]]*VLOOKUP(tblSalaries[[#This Row],[Currency]],tblXrate[],2,FALSE)</f>
        <v>4451.9791718606421</v>
      </c>
      <c r="H716" t="s">
        <v>804</v>
      </c>
      <c r="I716" t="s">
        <v>52</v>
      </c>
      <c r="J716" t="s">
        <v>8</v>
      </c>
      <c r="K716" t="str">
        <f>VLOOKUP(tblSalaries[[#This Row],[Where do you work]],tblCountries[[Actual]:[Mapping]],2,FALSE)</f>
        <v>India</v>
      </c>
      <c r="L716" t="s">
        <v>9</v>
      </c>
      <c r="M716">
        <v>6</v>
      </c>
      <c r="O716" s="10" t="str">
        <f>IF(ISERROR(FIND("1",tblSalaries[[#This Row],[How many hours of a day you work on Excel]])),"",1)</f>
        <v/>
      </c>
      <c r="P716" s="11" t="str">
        <f>IF(ISERROR(FIND("2",tblSalaries[[#This Row],[How many hours of a day you work on Excel]])),"",2)</f>
        <v/>
      </c>
      <c r="Q716" s="10" t="str">
        <f>IF(ISERROR(FIND("3",tblSalaries[[#This Row],[How many hours of a day you work on Excel]])),"",3)</f>
        <v/>
      </c>
      <c r="R716" s="10">
        <f>IF(ISERROR(FIND("4",tblSalaries[[#This Row],[How many hours of a day you work on Excel]])),"",4)</f>
        <v>4</v>
      </c>
      <c r="S716" s="10" t="str">
        <f>IF(ISERROR(FIND("5",tblSalaries[[#This Row],[How many hours of a day you work on Excel]])),"",5)</f>
        <v/>
      </c>
      <c r="T716" s="10">
        <f>IF(ISERROR(FIND("6",tblSalaries[[#This Row],[How many hours of a day you work on Excel]])),"",6)</f>
        <v>6</v>
      </c>
      <c r="U716" s="11" t="str">
        <f>IF(ISERROR(FIND("7",tblSalaries[[#This Row],[How many hours of a day you work on Excel]])),"",7)</f>
        <v/>
      </c>
      <c r="V716" s="11" t="str">
        <f>IF(ISERROR(FIND("8",tblSalaries[[#This Row],[How many hours of a day you work on Excel]])),"",8)</f>
        <v/>
      </c>
      <c r="W716" s="11">
        <f>IF(MAX(tblSalaries[[#This Row],[1 hour]:[8 hours]])=0,#N/A,MAX(tblSalaries[[#This Row],[1 hour]:[8 hours]]))</f>
        <v>6</v>
      </c>
      <c r="X716" s="11">
        <f>IF(ISERROR(tblSalaries[[#This Row],[max h]]),1,tblSalaries[[#This Row],[Salary in USD]]/tblSalaries[[#This Row],[max h]]/260)</f>
        <v>2.8538328024747703</v>
      </c>
      <c r="Y716" s="11" t="str">
        <f>IF(tblSalaries[[#This Row],[Years of Experience]]="",0,"0")</f>
        <v>0</v>
      </c>
      <c r="Z7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16" s="11">
        <f>IF(tblSalaries[[#This Row],[Salary in USD]]&lt;1000,1,0)</f>
        <v>0</v>
      </c>
      <c r="AB716" s="11">
        <f>IF(AND(tblSalaries[[#This Row],[Salary in USD]]&gt;1000,tblSalaries[[#This Row],[Salary in USD]]&lt;2000),1,0)</f>
        <v>0</v>
      </c>
    </row>
    <row r="717" spans="2:28" ht="15" customHeight="1">
      <c r="B717" t="s">
        <v>2720</v>
      </c>
      <c r="C717" s="1">
        <v>41055.626782407409</v>
      </c>
      <c r="D717" s="4">
        <v>800</v>
      </c>
      <c r="E717">
        <v>9600</v>
      </c>
      <c r="F717" t="s">
        <v>6</v>
      </c>
      <c r="G717">
        <f>tblSalaries[[#This Row],[clean Salary (in local currency)]]*VLOOKUP(tblSalaries[[#This Row],[Currency]],tblXrate[],2,FALSE)</f>
        <v>9600</v>
      </c>
      <c r="H717" t="s">
        <v>147</v>
      </c>
      <c r="I717" t="s">
        <v>20</v>
      </c>
      <c r="J717" t="s">
        <v>48</v>
      </c>
      <c r="K717" t="str">
        <f>VLOOKUP(tblSalaries[[#This Row],[Where do you work]],tblCountries[[Actual]:[Mapping]],2,FALSE)</f>
        <v>South Africa</v>
      </c>
      <c r="L717" t="s">
        <v>9</v>
      </c>
      <c r="M717">
        <v>2</v>
      </c>
      <c r="O717" s="10" t="str">
        <f>IF(ISERROR(FIND("1",tblSalaries[[#This Row],[How many hours of a day you work on Excel]])),"",1)</f>
        <v/>
      </c>
      <c r="P717" s="11" t="str">
        <f>IF(ISERROR(FIND("2",tblSalaries[[#This Row],[How many hours of a day you work on Excel]])),"",2)</f>
        <v/>
      </c>
      <c r="Q717" s="10" t="str">
        <f>IF(ISERROR(FIND("3",tblSalaries[[#This Row],[How many hours of a day you work on Excel]])),"",3)</f>
        <v/>
      </c>
      <c r="R717" s="10">
        <f>IF(ISERROR(FIND("4",tblSalaries[[#This Row],[How many hours of a day you work on Excel]])),"",4)</f>
        <v>4</v>
      </c>
      <c r="S717" s="10" t="str">
        <f>IF(ISERROR(FIND("5",tblSalaries[[#This Row],[How many hours of a day you work on Excel]])),"",5)</f>
        <v/>
      </c>
      <c r="T717" s="10">
        <f>IF(ISERROR(FIND("6",tblSalaries[[#This Row],[How many hours of a day you work on Excel]])),"",6)</f>
        <v>6</v>
      </c>
      <c r="U717" s="11" t="str">
        <f>IF(ISERROR(FIND("7",tblSalaries[[#This Row],[How many hours of a day you work on Excel]])),"",7)</f>
        <v/>
      </c>
      <c r="V717" s="11" t="str">
        <f>IF(ISERROR(FIND("8",tblSalaries[[#This Row],[How many hours of a day you work on Excel]])),"",8)</f>
        <v/>
      </c>
      <c r="W717" s="11">
        <f>IF(MAX(tblSalaries[[#This Row],[1 hour]:[8 hours]])=0,#N/A,MAX(tblSalaries[[#This Row],[1 hour]:[8 hours]]))</f>
        <v>6</v>
      </c>
      <c r="X717" s="11">
        <f>IF(ISERROR(tblSalaries[[#This Row],[max h]]),1,tblSalaries[[#This Row],[Salary in USD]]/tblSalaries[[#This Row],[max h]]/260)</f>
        <v>6.1538461538461542</v>
      </c>
      <c r="Y717" s="11" t="str">
        <f>IF(tblSalaries[[#This Row],[Years of Experience]]="",0,"0")</f>
        <v>0</v>
      </c>
      <c r="Z7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17" s="11">
        <f>IF(tblSalaries[[#This Row],[Salary in USD]]&lt;1000,1,0)</f>
        <v>0</v>
      </c>
      <c r="AB717" s="11">
        <f>IF(AND(tblSalaries[[#This Row],[Salary in USD]]&gt;1000,tblSalaries[[#This Row],[Salary in USD]]&lt;2000),1,0)</f>
        <v>0</v>
      </c>
    </row>
    <row r="718" spans="2:28" ht="15" customHeight="1">
      <c r="B718" t="s">
        <v>2721</v>
      </c>
      <c r="C718" s="1">
        <v>41055.628159722219</v>
      </c>
      <c r="D718" s="4" t="s">
        <v>835</v>
      </c>
      <c r="E718">
        <v>390000</v>
      </c>
      <c r="F718" t="s">
        <v>40</v>
      </c>
      <c r="G718">
        <f>tblSalaries[[#This Row],[clean Salary (in local currency)]]*VLOOKUP(tblSalaries[[#This Row],[Currency]],tblXrate[],2,FALSE)</f>
        <v>6945.0875081026015</v>
      </c>
      <c r="H718" t="s">
        <v>207</v>
      </c>
      <c r="I718" t="s">
        <v>20</v>
      </c>
      <c r="J718" t="s">
        <v>8</v>
      </c>
      <c r="K718" t="str">
        <f>VLOOKUP(tblSalaries[[#This Row],[Where do you work]],tblCountries[[Actual]:[Mapping]],2,FALSE)</f>
        <v>India</v>
      </c>
      <c r="L718" t="s">
        <v>9</v>
      </c>
      <c r="M718">
        <v>1</v>
      </c>
      <c r="O718" s="10" t="str">
        <f>IF(ISERROR(FIND("1",tblSalaries[[#This Row],[How many hours of a day you work on Excel]])),"",1)</f>
        <v/>
      </c>
      <c r="P718" s="11" t="str">
        <f>IF(ISERROR(FIND("2",tblSalaries[[#This Row],[How many hours of a day you work on Excel]])),"",2)</f>
        <v/>
      </c>
      <c r="Q718" s="10" t="str">
        <f>IF(ISERROR(FIND("3",tblSalaries[[#This Row],[How many hours of a day you work on Excel]])),"",3)</f>
        <v/>
      </c>
      <c r="R718" s="10">
        <f>IF(ISERROR(FIND("4",tblSalaries[[#This Row],[How many hours of a day you work on Excel]])),"",4)</f>
        <v>4</v>
      </c>
      <c r="S718" s="10" t="str">
        <f>IF(ISERROR(FIND("5",tblSalaries[[#This Row],[How many hours of a day you work on Excel]])),"",5)</f>
        <v/>
      </c>
      <c r="T718" s="10">
        <f>IF(ISERROR(FIND("6",tblSalaries[[#This Row],[How many hours of a day you work on Excel]])),"",6)</f>
        <v>6</v>
      </c>
      <c r="U718" s="11" t="str">
        <f>IF(ISERROR(FIND("7",tblSalaries[[#This Row],[How many hours of a day you work on Excel]])),"",7)</f>
        <v/>
      </c>
      <c r="V718" s="11" t="str">
        <f>IF(ISERROR(FIND("8",tblSalaries[[#This Row],[How many hours of a day you work on Excel]])),"",8)</f>
        <v/>
      </c>
      <c r="W718" s="11">
        <f>IF(MAX(tblSalaries[[#This Row],[1 hour]:[8 hours]])=0,#N/A,MAX(tblSalaries[[#This Row],[1 hour]:[8 hours]]))</f>
        <v>6</v>
      </c>
      <c r="X718" s="11">
        <f>IF(ISERROR(tblSalaries[[#This Row],[max h]]),1,tblSalaries[[#This Row],[Salary in USD]]/tblSalaries[[#This Row],[max h]]/260)</f>
        <v>4.4519791718606427</v>
      </c>
      <c r="Y718" s="11" t="str">
        <f>IF(tblSalaries[[#This Row],[Years of Experience]]="",0,"0")</f>
        <v>0</v>
      </c>
      <c r="Z7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718" s="11">
        <f>IF(tblSalaries[[#This Row],[Salary in USD]]&lt;1000,1,0)</f>
        <v>0</v>
      </c>
      <c r="AB718" s="11">
        <f>IF(AND(tblSalaries[[#This Row],[Salary in USD]]&gt;1000,tblSalaries[[#This Row],[Salary in USD]]&lt;2000),1,0)</f>
        <v>0</v>
      </c>
    </row>
    <row r="719" spans="2:28" ht="15" customHeight="1">
      <c r="B719" t="s">
        <v>2722</v>
      </c>
      <c r="C719" s="1">
        <v>41055.628958333335</v>
      </c>
      <c r="D719" s="4">
        <v>600000</v>
      </c>
      <c r="E719">
        <v>600000</v>
      </c>
      <c r="F719" t="s">
        <v>40</v>
      </c>
      <c r="G719">
        <f>tblSalaries[[#This Row],[clean Salary (in local currency)]]*VLOOKUP(tblSalaries[[#This Row],[Currency]],tblXrate[],2,FALSE)</f>
        <v>10684.750012465542</v>
      </c>
      <c r="H719" t="s">
        <v>836</v>
      </c>
      <c r="I719" t="s">
        <v>310</v>
      </c>
      <c r="J719" t="s">
        <v>8</v>
      </c>
      <c r="K719" t="str">
        <f>VLOOKUP(tblSalaries[[#This Row],[Where do you work]],tblCountries[[Actual]:[Mapping]],2,FALSE)</f>
        <v>India</v>
      </c>
      <c r="L719" t="s">
        <v>13</v>
      </c>
      <c r="M719">
        <v>7</v>
      </c>
      <c r="O719" s="10" t="str">
        <f>IF(ISERROR(FIND("1",tblSalaries[[#This Row],[How many hours of a day you work on Excel]])),"",1)</f>
        <v/>
      </c>
      <c r="P719" s="11" t="str">
        <f>IF(ISERROR(FIND("2",tblSalaries[[#This Row],[How many hours of a day you work on Excel]])),"",2)</f>
        <v/>
      </c>
      <c r="Q719" s="10" t="str">
        <f>IF(ISERROR(FIND("3",tblSalaries[[#This Row],[How many hours of a day you work on Excel]])),"",3)</f>
        <v/>
      </c>
      <c r="R719" s="10" t="str">
        <f>IF(ISERROR(FIND("4",tblSalaries[[#This Row],[How many hours of a day you work on Excel]])),"",4)</f>
        <v/>
      </c>
      <c r="S719" s="10" t="str">
        <f>IF(ISERROR(FIND("5",tblSalaries[[#This Row],[How many hours of a day you work on Excel]])),"",5)</f>
        <v/>
      </c>
      <c r="T719" s="10" t="str">
        <f>IF(ISERROR(FIND("6",tblSalaries[[#This Row],[How many hours of a day you work on Excel]])),"",6)</f>
        <v/>
      </c>
      <c r="U719" s="11" t="str">
        <f>IF(ISERROR(FIND("7",tblSalaries[[#This Row],[How many hours of a day you work on Excel]])),"",7)</f>
        <v/>
      </c>
      <c r="V719" s="11">
        <f>IF(ISERROR(FIND("8",tblSalaries[[#This Row],[How many hours of a day you work on Excel]])),"",8)</f>
        <v>8</v>
      </c>
      <c r="W719" s="11">
        <f>IF(MAX(tblSalaries[[#This Row],[1 hour]:[8 hours]])=0,#N/A,MAX(tblSalaries[[#This Row],[1 hour]:[8 hours]]))</f>
        <v>8</v>
      </c>
      <c r="X719" s="11">
        <f>IF(ISERROR(tblSalaries[[#This Row],[max h]]),1,tblSalaries[[#This Row],[Salary in USD]]/tblSalaries[[#This Row],[max h]]/260)</f>
        <v>5.1368990444545872</v>
      </c>
      <c r="Y719" s="11" t="str">
        <f>IF(tblSalaries[[#This Row],[Years of Experience]]="",0,"0")</f>
        <v>0</v>
      </c>
      <c r="Z7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19" s="11">
        <f>IF(tblSalaries[[#This Row],[Salary in USD]]&lt;1000,1,0)</f>
        <v>0</v>
      </c>
      <c r="AB719" s="11">
        <f>IF(AND(tblSalaries[[#This Row],[Salary in USD]]&gt;1000,tblSalaries[[#This Row],[Salary in USD]]&lt;2000),1,0)</f>
        <v>0</v>
      </c>
    </row>
    <row r="720" spans="2:28" ht="15" customHeight="1">
      <c r="B720" t="s">
        <v>2723</v>
      </c>
      <c r="C720" s="1">
        <v>41055.629166666666</v>
      </c>
      <c r="D720" s="4">
        <v>4.8</v>
      </c>
      <c r="E720">
        <v>480000</v>
      </c>
      <c r="F720" t="s">
        <v>40</v>
      </c>
      <c r="G720">
        <f>tblSalaries[[#This Row],[clean Salary (in local currency)]]*VLOOKUP(tblSalaries[[#This Row],[Currency]],tblXrate[],2,FALSE)</f>
        <v>8547.8000099724322</v>
      </c>
      <c r="H720" t="s">
        <v>837</v>
      </c>
      <c r="I720" t="s">
        <v>20</v>
      </c>
      <c r="J720" t="s">
        <v>8</v>
      </c>
      <c r="K720" t="str">
        <f>VLOOKUP(tblSalaries[[#This Row],[Where do you work]],tblCountries[[Actual]:[Mapping]],2,FALSE)</f>
        <v>India</v>
      </c>
      <c r="L720" t="s">
        <v>18</v>
      </c>
      <c r="M720">
        <v>3.5</v>
      </c>
      <c r="O720" s="10" t="str">
        <f>IF(ISERROR(FIND("1",tblSalaries[[#This Row],[How many hours of a day you work on Excel]])),"",1)</f>
        <v/>
      </c>
      <c r="P720" s="11">
        <f>IF(ISERROR(FIND("2",tblSalaries[[#This Row],[How many hours of a day you work on Excel]])),"",2)</f>
        <v>2</v>
      </c>
      <c r="Q720" s="10">
        <f>IF(ISERROR(FIND("3",tblSalaries[[#This Row],[How many hours of a day you work on Excel]])),"",3)</f>
        <v>3</v>
      </c>
      <c r="R720" s="10" t="str">
        <f>IF(ISERROR(FIND("4",tblSalaries[[#This Row],[How many hours of a day you work on Excel]])),"",4)</f>
        <v/>
      </c>
      <c r="S720" s="10" t="str">
        <f>IF(ISERROR(FIND("5",tblSalaries[[#This Row],[How many hours of a day you work on Excel]])),"",5)</f>
        <v/>
      </c>
      <c r="T720" s="10" t="str">
        <f>IF(ISERROR(FIND("6",tblSalaries[[#This Row],[How many hours of a day you work on Excel]])),"",6)</f>
        <v/>
      </c>
      <c r="U720" s="11" t="str">
        <f>IF(ISERROR(FIND("7",tblSalaries[[#This Row],[How many hours of a day you work on Excel]])),"",7)</f>
        <v/>
      </c>
      <c r="V720" s="11" t="str">
        <f>IF(ISERROR(FIND("8",tblSalaries[[#This Row],[How many hours of a day you work on Excel]])),"",8)</f>
        <v/>
      </c>
      <c r="W720" s="11">
        <f>IF(MAX(tblSalaries[[#This Row],[1 hour]:[8 hours]])=0,#N/A,MAX(tblSalaries[[#This Row],[1 hour]:[8 hours]]))</f>
        <v>3</v>
      </c>
      <c r="X720" s="11">
        <f>IF(ISERROR(tblSalaries[[#This Row],[max h]]),1,tblSalaries[[#This Row],[Salary in USD]]/tblSalaries[[#This Row],[max h]]/260)</f>
        <v>10.958717961503119</v>
      </c>
      <c r="Y720" s="11" t="str">
        <f>IF(tblSalaries[[#This Row],[Years of Experience]]="",0,"0")</f>
        <v>0</v>
      </c>
      <c r="Z7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20" s="11">
        <f>IF(tblSalaries[[#This Row],[Salary in USD]]&lt;1000,1,0)</f>
        <v>0</v>
      </c>
      <c r="AB720" s="11">
        <f>IF(AND(tblSalaries[[#This Row],[Salary in USD]]&gt;1000,tblSalaries[[#This Row],[Salary in USD]]&lt;2000),1,0)</f>
        <v>0</v>
      </c>
    </row>
    <row r="721" spans="2:28" ht="15" customHeight="1">
      <c r="B721" t="s">
        <v>2724</v>
      </c>
      <c r="C721" s="1">
        <v>41055.630312499998</v>
      </c>
      <c r="D721" s="4">
        <v>35000</v>
      </c>
      <c r="E721">
        <v>35000</v>
      </c>
      <c r="F721" t="s">
        <v>6</v>
      </c>
      <c r="G721">
        <f>tblSalaries[[#This Row],[clean Salary (in local currency)]]*VLOOKUP(tblSalaries[[#This Row],[Currency]],tblXrate[],2,FALSE)</f>
        <v>35000</v>
      </c>
      <c r="H721" t="s">
        <v>616</v>
      </c>
      <c r="I721" t="s">
        <v>20</v>
      </c>
      <c r="J721" t="s">
        <v>8</v>
      </c>
      <c r="K721" t="str">
        <f>VLOOKUP(tblSalaries[[#This Row],[Where do you work]],tblCountries[[Actual]:[Mapping]],2,FALSE)</f>
        <v>India</v>
      </c>
      <c r="L721" t="s">
        <v>9</v>
      </c>
      <c r="M721">
        <v>10</v>
      </c>
      <c r="O721" s="10" t="str">
        <f>IF(ISERROR(FIND("1",tblSalaries[[#This Row],[How many hours of a day you work on Excel]])),"",1)</f>
        <v/>
      </c>
      <c r="P721" s="11" t="str">
        <f>IF(ISERROR(FIND("2",tblSalaries[[#This Row],[How many hours of a day you work on Excel]])),"",2)</f>
        <v/>
      </c>
      <c r="Q721" s="10" t="str">
        <f>IF(ISERROR(FIND("3",tblSalaries[[#This Row],[How many hours of a day you work on Excel]])),"",3)</f>
        <v/>
      </c>
      <c r="R721" s="10">
        <f>IF(ISERROR(FIND("4",tblSalaries[[#This Row],[How many hours of a day you work on Excel]])),"",4)</f>
        <v>4</v>
      </c>
      <c r="S721" s="10" t="str">
        <f>IF(ISERROR(FIND("5",tblSalaries[[#This Row],[How many hours of a day you work on Excel]])),"",5)</f>
        <v/>
      </c>
      <c r="T721" s="10">
        <f>IF(ISERROR(FIND("6",tblSalaries[[#This Row],[How many hours of a day you work on Excel]])),"",6)</f>
        <v>6</v>
      </c>
      <c r="U721" s="11" t="str">
        <f>IF(ISERROR(FIND("7",tblSalaries[[#This Row],[How many hours of a day you work on Excel]])),"",7)</f>
        <v/>
      </c>
      <c r="V721" s="11" t="str">
        <f>IF(ISERROR(FIND("8",tblSalaries[[#This Row],[How many hours of a day you work on Excel]])),"",8)</f>
        <v/>
      </c>
      <c r="W721" s="11">
        <f>IF(MAX(tblSalaries[[#This Row],[1 hour]:[8 hours]])=0,#N/A,MAX(tblSalaries[[#This Row],[1 hour]:[8 hours]]))</f>
        <v>6</v>
      </c>
      <c r="X721" s="11">
        <f>IF(ISERROR(tblSalaries[[#This Row],[max h]]),1,tblSalaries[[#This Row],[Salary in USD]]/tblSalaries[[#This Row],[max h]]/260)</f>
        <v>22.435897435897434</v>
      </c>
      <c r="Y721" s="11" t="str">
        <f>IF(tblSalaries[[#This Row],[Years of Experience]]="",0,"0")</f>
        <v>0</v>
      </c>
      <c r="Z7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21" s="11">
        <f>IF(tblSalaries[[#This Row],[Salary in USD]]&lt;1000,1,0)</f>
        <v>0</v>
      </c>
      <c r="AB721" s="11">
        <f>IF(AND(tblSalaries[[#This Row],[Salary in USD]]&gt;1000,tblSalaries[[#This Row],[Salary in USD]]&lt;2000),1,0)</f>
        <v>0</v>
      </c>
    </row>
    <row r="722" spans="2:28" ht="15" customHeight="1">
      <c r="B722" t="s">
        <v>2725</v>
      </c>
      <c r="C722" s="1">
        <v>41055.631562499999</v>
      </c>
      <c r="D722" s="4" t="s">
        <v>838</v>
      </c>
      <c r="E722">
        <v>1000000</v>
      </c>
      <c r="F722" t="s">
        <v>40</v>
      </c>
      <c r="G722">
        <f>tblSalaries[[#This Row],[clean Salary (in local currency)]]*VLOOKUP(tblSalaries[[#This Row],[Currency]],tblXrate[],2,FALSE)</f>
        <v>17807.916687442568</v>
      </c>
      <c r="H722" t="s">
        <v>839</v>
      </c>
      <c r="I722" t="s">
        <v>20</v>
      </c>
      <c r="J722" t="s">
        <v>8</v>
      </c>
      <c r="K722" t="str">
        <f>VLOOKUP(tblSalaries[[#This Row],[Where do you work]],tblCountries[[Actual]:[Mapping]],2,FALSE)</f>
        <v>India</v>
      </c>
      <c r="L722" t="s">
        <v>18</v>
      </c>
      <c r="M722">
        <v>12</v>
      </c>
      <c r="O722" s="10" t="str">
        <f>IF(ISERROR(FIND("1",tblSalaries[[#This Row],[How many hours of a day you work on Excel]])),"",1)</f>
        <v/>
      </c>
      <c r="P722" s="11">
        <f>IF(ISERROR(FIND("2",tblSalaries[[#This Row],[How many hours of a day you work on Excel]])),"",2)</f>
        <v>2</v>
      </c>
      <c r="Q722" s="10">
        <f>IF(ISERROR(FIND("3",tblSalaries[[#This Row],[How many hours of a day you work on Excel]])),"",3)</f>
        <v>3</v>
      </c>
      <c r="R722" s="10" t="str">
        <f>IF(ISERROR(FIND("4",tblSalaries[[#This Row],[How many hours of a day you work on Excel]])),"",4)</f>
        <v/>
      </c>
      <c r="S722" s="10" t="str">
        <f>IF(ISERROR(FIND("5",tblSalaries[[#This Row],[How many hours of a day you work on Excel]])),"",5)</f>
        <v/>
      </c>
      <c r="T722" s="10" t="str">
        <f>IF(ISERROR(FIND("6",tblSalaries[[#This Row],[How many hours of a day you work on Excel]])),"",6)</f>
        <v/>
      </c>
      <c r="U722" s="11" t="str">
        <f>IF(ISERROR(FIND("7",tblSalaries[[#This Row],[How many hours of a day you work on Excel]])),"",7)</f>
        <v/>
      </c>
      <c r="V722" s="11" t="str">
        <f>IF(ISERROR(FIND("8",tblSalaries[[#This Row],[How many hours of a day you work on Excel]])),"",8)</f>
        <v/>
      </c>
      <c r="W722" s="11">
        <f>IF(MAX(tblSalaries[[#This Row],[1 hour]:[8 hours]])=0,#N/A,MAX(tblSalaries[[#This Row],[1 hour]:[8 hours]]))</f>
        <v>3</v>
      </c>
      <c r="X722" s="11">
        <f>IF(ISERROR(tblSalaries[[#This Row],[max h]]),1,tblSalaries[[#This Row],[Salary in USD]]/tblSalaries[[#This Row],[max h]]/260)</f>
        <v>22.830662419798163</v>
      </c>
      <c r="Y722" s="11" t="str">
        <f>IF(tblSalaries[[#This Row],[Years of Experience]]="",0,"0")</f>
        <v>0</v>
      </c>
      <c r="Z7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22" s="11">
        <f>IF(tblSalaries[[#This Row],[Salary in USD]]&lt;1000,1,0)</f>
        <v>0</v>
      </c>
      <c r="AB722" s="11">
        <f>IF(AND(tblSalaries[[#This Row],[Salary in USD]]&gt;1000,tblSalaries[[#This Row],[Salary in USD]]&lt;2000),1,0)</f>
        <v>0</v>
      </c>
    </row>
    <row r="723" spans="2:28" ht="15" customHeight="1">
      <c r="B723" t="s">
        <v>2726</v>
      </c>
      <c r="C723" s="1">
        <v>41055.640057870369</v>
      </c>
      <c r="D723" s="4">
        <v>180000</v>
      </c>
      <c r="E723">
        <v>180000</v>
      </c>
      <c r="F723" t="s">
        <v>40</v>
      </c>
      <c r="G723">
        <f>tblSalaries[[#This Row],[clean Salary (in local currency)]]*VLOOKUP(tblSalaries[[#This Row],[Currency]],tblXrate[],2,FALSE)</f>
        <v>3205.4250037396623</v>
      </c>
      <c r="H723" t="s">
        <v>310</v>
      </c>
      <c r="I723" t="s">
        <v>310</v>
      </c>
      <c r="J723" t="s">
        <v>8</v>
      </c>
      <c r="K723" t="str">
        <f>VLOOKUP(tblSalaries[[#This Row],[Where do you work]],tblCountries[[Actual]:[Mapping]],2,FALSE)</f>
        <v>India</v>
      </c>
      <c r="L723" t="s">
        <v>13</v>
      </c>
      <c r="M723">
        <v>4</v>
      </c>
      <c r="O723" s="10" t="str">
        <f>IF(ISERROR(FIND("1",tblSalaries[[#This Row],[How many hours of a day you work on Excel]])),"",1)</f>
        <v/>
      </c>
      <c r="P723" s="11" t="str">
        <f>IF(ISERROR(FIND("2",tblSalaries[[#This Row],[How many hours of a day you work on Excel]])),"",2)</f>
        <v/>
      </c>
      <c r="Q723" s="10" t="str">
        <f>IF(ISERROR(FIND("3",tblSalaries[[#This Row],[How many hours of a day you work on Excel]])),"",3)</f>
        <v/>
      </c>
      <c r="R723" s="10" t="str">
        <f>IF(ISERROR(FIND("4",tblSalaries[[#This Row],[How many hours of a day you work on Excel]])),"",4)</f>
        <v/>
      </c>
      <c r="S723" s="10" t="str">
        <f>IF(ISERROR(FIND("5",tblSalaries[[#This Row],[How many hours of a day you work on Excel]])),"",5)</f>
        <v/>
      </c>
      <c r="T723" s="10" t="str">
        <f>IF(ISERROR(FIND("6",tblSalaries[[#This Row],[How many hours of a day you work on Excel]])),"",6)</f>
        <v/>
      </c>
      <c r="U723" s="11" t="str">
        <f>IF(ISERROR(FIND("7",tblSalaries[[#This Row],[How many hours of a day you work on Excel]])),"",7)</f>
        <v/>
      </c>
      <c r="V723" s="11">
        <f>IF(ISERROR(FIND("8",tblSalaries[[#This Row],[How many hours of a day you work on Excel]])),"",8)</f>
        <v>8</v>
      </c>
      <c r="W723" s="11">
        <f>IF(MAX(tblSalaries[[#This Row],[1 hour]:[8 hours]])=0,#N/A,MAX(tblSalaries[[#This Row],[1 hour]:[8 hours]]))</f>
        <v>8</v>
      </c>
      <c r="X723" s="11">
        <f>IF(ISERROR(tblSalaries[[#This Row],[max h]]),1,tblSalaries[[#This Row],[Salary in USD]]/tblSalaries[[#This Row],[max h]]/260)</f>
        <v>1.5410697133363762</v>
      </c>
      <c r="Y723" s="11" t="str">
        <f>IF(tblSalaries[[#This Row],[Years of Experience]]="",0,"0")</f>
        <v>0</v>
      </c>
      <c r="Z7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23" s="11">
        <f>IF(tblSalaries[[#This Row],[Salary in USD]]&lt;1000,1,0)</f>
        <v>0</v>
      </c>
      <c r="AB723" s="11">
        <f>IF(AND(tblSalaries[[#This Row],[Salary in USD]]&gt;1000,tblSalaries[[#This Row],[Salary in USD]]&lt;2000),1,0)</f>
        <v>0</v>
      </c>
    </row>
    <row r="724" spans="2:28" ht="15" customHeight="1">
      <c r="B724" t="s">
        <v>2727</v>
      </c>
      <c r="C724" s="1">
        <v>41055.64203703704</v>
      </c>
      <c r="D724" s="4">
        <v>5000</v>
      </c>
      <c r="E724">
        <v>60000</v>
      </c>
      <c r="F724" t="s">
        <v>6</v>
      </c>
      <c r="G724">
        <f>tblSalaries[[#This Row],[clean Salary (in local currency)]]*VLOOKUP(tblSalaries[[#This Row],[Currency]],tblXrate[],2,FALSE)</f>
        <v>60000</v>
      </c>
      <c r="H724" t="s">
        <v>52</v>
      </c>
      <c r="I724" t="s">
        <v>52</v>
      </c>
      <c r="J724" t="s">
        <v>65</v>
      </c>
      <c r="K724" t="str">
        <f>VLOOKUP(tblSalaries[[#This Row],[Where do you work]],tblCountries[[Actual]:[Mapping]],2,FALSE)</f>
        <v>Russia</v>
      </c>
      <c r="L724" t="s">
        <v>9</v>
      </c>
      <c r="M724">
        <v>10</v>
      </c>
      <c r="O724" s="10" t="str">
        <f>IF(ISERROR(FIND("1",tblSalaries[[#This Row],[How many hours of a day you work on Excel]])),"",1)</f>
        <v/>
      </c>
      <c r="P724" s="11" t="str">
        <f>IF(ISERROR(FIND("2",tblSalaries[[#This Row],[How many hours of a day you work on Excel]])),"",2)</f>
        <v/>
      </c>
      <c r="Q724" s="10" t="str">
        <f>IF(ISERROR(FIND("3",tblSalaries[[#This Row],[How many hours of a day you work on Excel]])),"",3)</f>
        <v/>
      </c>
      <c r="R724" s="10">
        <f>IF(ISERROR(FIND("4",tblSalaries[[#This Row],[How many hours of a day you work on Excel]])),"",4)</f>
        <v>4</v>
      </c>
      <c r="S724" s="10" t="str">
        <f>IF(ISERROR(FIND("5",tblSalaries[[#This Row],[How many hours of a day you work on Excel]])),"",5)</f>
        <v/>
      </c>
      <c r="T724" s="10">
        <f>IF(ISERROR(FIND("6",tblSalaries[[#This Row],[How many hours of a day you work on Excel]])),"",6)</f>
        <v>6</v>
      </c>
      <c r="U724" s="11" t="str">
        <f>IF(ISERROR(FIND("7",tblSalaries[[#This Row],[How many hours of a day you work on Excel]])),"",7)</f>
        <v/>
      </c>
      <c r="V724" s="11" t="str">
        <f>IF(ISERROR(FIND("8",tblSalaries[[#This Row],[How many hours of a day you work on Excel]])),"",8)</f>
        <v/>
      </c>
      <c r="W724" s="11">
        <f>IF(MAX(tblSalaries[[#This Row],[1 hour]:[8 hours]])=0,#N/A,MAX(tblSalaries[[#This Row],[1 hour]:[8 hours]]))</f>
        <v>6</v>
      </c>
      <c r="X724" s="11">
        <f>IF(ISERROR(tblSalaries[[#This Row],[max h]]),1,tblSalaries[[#This Row],[Salary in USD]]/tblSalaries[[#This Row],[max h]]/260)</f>
        <v>38.46153846153846</v>
      </c>
      <c r="Y724" s="11" t="str">
        <f>IF(tblSalaries[[#This Row],[Years of Experience]]="",0,"0")</f>
        <v>0</v>
      </c>
      <c r="Z7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24" s="11">
        <f>IF(tblSalaries[[#This Row],[Salary in USD]]&lt;1000,1,0)</f>
        <v>0</v>
      </c>
      <c r="AB724" s="11">
        <f>IF(AND(tblSalaries[[#This Row],[Salary in USD]]&gt;1000,tblSalaries[[#This Row],[Salary in USD]]&lt;2000),1,0)</f>
        <v>0</v>
      </c>
    </row>
    <row r="725" spans="2:28" ht="15" customHeight="1">
      <c r="B725" t="s">
        <v>2728</v>
      </c>
      <c r="C725" s="1">
        <v>41055.644305555557</v>
      </c>
      <c r="D725" s="4" t="s">
        <v>840</v>
      </c>
      <c r="E725">
        <v>800000</v>
      </c>
      <c r="F725" t="s">
        <v>40</v>
      </c>
      <c r="G725">
        <f>tblSalaries[[#This Row],[clean Salary (in local currency)]]*VLOOKUP(tblSalaries[[#This Row],[Currency]],tblXrate[],2,FALSE)</f>
        <v>14246.333349954055</v>
      </c>
      <c r="H725" t="s">
        <v>52</v>
      </c>
      <c r="I725" t="s">
        <v>52</v>
      </c>
      <c r="J725" t="s">
        <v>8</v>
      </c>
      <c r="K725" t="str">
        <f>VLOOKUP(tblSalaries[[#This Row],[Where do you work]],tblCountries[[Actual]:[Mapping]],2,FALSE)</f>
        <v>India</v>
      </c>
      <c r="L725" t="s">
        <v>18</v>
      </c>
      <c r="M725">
        <v>13</v>
      </c>
      <c r="O725" s="10" t="str">
        <f>IF(ISERROR(FIND("1",tblSalaries[[#This Row],[How many hours of a day you work on Excel]])),"",1)</f>
        <v/>
      </c>
      <c r="P725" s="11">
        <f>IF(ISERROR(FIND("2",tblSalaries[[#This Row],[How many hours of a day you work on Excel]])),"",2)</f>
        <v>2</v>
      </c>
      <c r="Q725" s="10">
        <f>IF(ISERROR(FIND("3",tblSalaries[[#This Row],[How many hours of a day you work on Excel]])),"",3)</f>
        <v>3</v>
      </c>
      <c r="R725" s="10" t="str">
        <f>IF(ISERROR(FIND("4",tblSalaries[[#This Row],[How many hours of a day you work on Excel]])),"",4)</f>
        <v/>
      </c>
      <c r="S725" s="10" t="str">
        <f>IF(ISERROR(FIND("5",tblSalaries[[#This Row],[How many hours of a day you work on Excel]])),"",5)</f>
        <v/>
      </c>
      <c r="T725" s="10" t="str">
        <f>IF(ISERROR(FIND("6",tblSalaries[[#This Row],[How many hours of a day you work on Excel]])),"",6)</f>
        <v/>
      </c>
      <c r="U725" s="11" t="str">
        <f>IF(ISERROR(FIND("7",tblSalaries[[#This Row],[How many hours of a day you work on Excel]])),"",7)</f>
        <v/>
      </c>
      <c r="V725" s="11" t="str">
        <f>IF(ISERROR(FIND("8",tblSalaries[[#This Row],[How many hours of a day you work on Excel]])),"",8)</f>
        <v/>
      </c>
      <c r="W725" s="11">
        <f>IF(MAX(tblSalaries[[#This Row],[1 hour]:[8 hours]])=0,#N/A,MAX(tblSalaries[[#This Row],[1 hour]:[8 hours]]))</f>
        <v>3</v>
      </c>
      <c r="X725" s="11">
        <f>IF(ISERROR(tblSalaries[[#This Row],[max h]]),1,tblSalaries[[#This Row],[Salary in USD]]/tblSalaries[[#This Row],[max h]]/260)</f>
        <v>18.264529935838532</v>
      </c>
      <c r="Y725" s="11" t="str">
        <f>IF(tblSalaries[[#This Row],[Years of Experience]]="",0,"0")</f>
        <v>0</v>
      </c>
      <c r="Z7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25" s="11">
        <f>IF(tblSalaries[[#This Row],[Salary in USD]]&lt;1000,1,0)</f>
        <v>0</v>
      </c>
      <c r="AB725" s="11">
        <f>IF(AND(tblSalaries[[#This Row],[Salary in USD]]&gt;1000,tblSalaries[[#This Row],[Salary in USD]]&lt;2000),1,0)</f>
        <v>0</v>
      </c>
    </row>
    <row r="726" spans="2:28" ht="15" customHeight="1">
      <c r="B726" t="s">
        <v>2729</v>
      </c>
      <c r="C726" s="1">
        <v>41055.646099537036</v>
      </c>
      <c r="D726" s="4" t="s">
        <v>841</v>
      </c>
      <c r="E726">
        <v>600000</v>
      </c>
      <c r="F726" t="s">
        <v>40</v>
      </c>
      <c r="G726">
        <f>tblSalaries[[#This Row],[clean Salary (in local currency)]]*VLOOKUP(tblSalaries[[#This Row],[Currency]],tblXrate[],2,FALSE)</f>
        <v>10684.750012465542</v>
      </c>
      <c r="H726" t="s">
        <v>842</v>
      </c>
      <c r="I726" t="s">
        <v>52</v>
      </c>
      <c r="J726" t="s">
        <v>8</v>
      </c>
      <c r="K726" t="str">
        <f>VLOOKUP(tblSalaries[[#This Row],[Where do you work]],tblCountries[[Actual]:[Mapping]],2,FALSE)</f>
        <v>India</v>
      </c>
      <c r="L726" t="s">
        <v>18</v>
      </c>
      <c r="M726">
        <v>8</v>
      </c>
      <c r="O726" s="10" t="str">
        <f>IF(ISERROR(FIND("1",tblSalaries[[#This Row],[How many hours of a day you work on Excel]])),"",1)</f>
        <v/>
      </c>
      <c r="P726" s="11">
        <f>IF(ISERROR(FIND("2",tblSalaries[[#This Row],[How many hours of a day you work on Excel]])),"",2)</f>
        <v>2</v>
      </c>
      <c r="Q726" s="10">
        <f>IF(ISERROR(FIND("3",tblSalaries[[#This Row],[How many hours of a day you work on Excel]])),"",3)</f>
        <v>3</v>
      </c>
      <c r="R726" s="10" t="str">
        <f>IF(ISERROR(FIND("4",tblSalaries[[#This Row],[How many hours of a day you work on Excel]])),"",4)</f>
        <v/>
      </c>
      <c r="S726" s="10" t="str">
        <f>IF(ISERROR(FIND("5",tblSalaries[[#This Row],[How many hours of a day you work on Excel]])),"",5)</f>
        <v/>
      </c>
      <c r="T726" s="10" t="str">
        <f>IF(ISERROR(FIND("6",tblSalaries[[#This Row],[How many hours of a day you work on Excel]])),"",6)</f>
        <v/>
      </c>
      <c r="U726" s="11" t="str">
        <f>IF(ISERROR(FIND("7",tblSalaries[[#This Row],[How many hours of a day you work on Excel]])),"",7)</f>
        <v/>
      </c>
      <c r="V726" s="11" t="str">
        <f>IF(ISERROR(FIND("8",tblSalaries[[#This Row],[How many hours of a day you work on Excel]])),"",8)</f>
        <v/>
      </c>
      <c r="W726" s="11">
        <f>IF(MAX(tblSalaries[[#This Row],[1 hour]:[8 hours]])=0,#N/A,MAX(tblSalaries[[#This Row],[1 hour]:[8 hours]]))</f>
        <v>3</v>
      </c>
      <c r="X726" s="11">
        <f>IF(ISERROR(tblSalaries[[#This Row],[max h]]),1,tblSalaries[[#This Row],[Salary in USD]]/tblSalaries[[#This Row],[max h]]/260)</f>
        <v>13.698397451878899</v>
      </c>
      <c r="Y726" s="11" t="str">
        <f>IF(tblSalaries[[#This Row],[Years of Experience]]="",0,"0")</f>
        <v>0</v>
      </c>
      <c r="Z7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26" s="11">
        <f>IF(tblSalaries[[#This Row],[Salary in USD]]&lt;1000,1,0)</f>
        <v>0</v>
      </c>
      <c r="AB726" s="11">
        <f>IF(AND(tblSalaries[[#This Row],[Salary in USD]]&gt;1000,tblSalaries[[#This Row],[Salary in USD]]&lt;2000),1,0)</f>
        <v>0</v>
      </c>
    </row>
    <row r="727" spans="2:28" ht="15" customHeight="1">
      <c r="B727" t="s">
        <v>2730</v>
      </c>
      <c r="C727" s="1">
        <v>41055.64980324074</v>
      </c>
      <c r="D727" s="4">
        <v>40000</v>
      </c>
      <c r="E727">
        <v>40000</v>
      </c>
      <c r="F727" t="s">
        <v>6</v>
      </c>
      <c r="G727">
        <f>tblSalaries[[#This Row],[clean Salary (in local currency)]]*VLOOKUP(tblSalaries[[#This Row],[Currency]],tblXrate[],2,FALSE)</f>
        <v>40000</v>
      </c>
      <c r="H727" t="s">
        <v>843</v>
      </c>
      <c r="I727" t="s">
        <v>52</v>
      </c>
      <c r="J727" t="s">
        <v>8</v>
      </c>
      <c r="K727" t="str">
        <f>VLOOKUP(tblSalaries[[#This Row],[Where do you work]],tblCountries[[Actual]:[Mapping]],2,FALSE)</f>
        <v>India</v>
      </c>
      <c r="L727" t="s">
        <v>13</v>
      </c>
      <c r="M727">
        <v>15</v>
      </c>
      <c r="O727" s="10" t="str">
        <f>IF(ISERROR(FIND("1",tblSalaries[[#This Row],[How many hours of a day you work on Excel]])),"",1)</f>
        <v/>
      </c>
      <c r="P727" s="11" t="str">
        <f>IF(ISERROR(FIND("2",tblSalaries[[#This Row],[How many hours of a day you work on Excel]])),"",2)</f>
        <v/>
      </c>
      <c r="Q727" s="10" t="str">
        <f>IF(ISERROR(FIND("3",tblSalaries[[#This Row],[How many hours of a day you work on Excel]])),"",3)</f>
        <v/>
      </c>
      <c r="R727" s="10" t="str">
        <f>IF(ISERROR(FIND("4",tblSalaries[[#This Row],[How many hours of a day you work on Excel]])),"",4)</f>
        <v/>
      </c>
      <c r="S727" s="10" t="str">
        <f>IF(ISERROR(FIND("5",tblSalaries[[#This Row],[How many hours of a day you work on Excel]])),"",5)</f>
        <v/>
      </c>
      <c r="T727" s="10" t="str">
        <f>IF(ISERROR(FIND("6",tblSalaries[[#This Row],[How many hours of a day you work on Excel]])),"",6)</f>
        <v/>
      </c>
      <c r="U727" s="11" t="str">
        <f>IF(ISERROR(FIND("7",tblSalaries[[#This Row],[How many hours of a day you work on Excel]])),"",7)</f>
        <v/>
      </c>
      <c r="V727" s="11">
        <f>IF(ISERROR(FIND("8",tblSalaries[[#This Row],[How many hours of a day you work on Excel]])),"",8)</f>
        <v>8</v>
      </c>
      <c r="W727" s="11">
        <f>IF(MAX(tblSalaries[[#This Row],[1 hour]:[8 hours]])=0,#N/A,MAX(tblSalaries[[#This Row],[1 hour]:[8 hours]]))</f>
        <v>8</v>
      </c>
      <c r="X727" s="11">
        <f>IF(ISERROR(tblSalaries[[#This Row],[max h]]),1,tblSalaries[[#This Row],[Salary in USD]]/tblSalaries[[#This Row],[max h]]/260)</f>
        <v>19.23076923076923</v>
      </c>
      <c r="Y727" s="11" t="str">
        <f>IF(tblSalaries[[#This Row],[Years of Experience]]="",0,"0")</f>
        <v>0</v>
      </c>
      <c r="Z7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27" s="11">
        <f>IF(tblSalaries[[#This Row],[Salary in USD]]&lt;1000,1,0)</f>
        <v>0</v>
      </c>
      <c r="AB727" s="11">
        <f>IF(AND(tblSalaries[[#This Row],[Salary in USD]]&gt;1000,tblSalaries[[#This Row],[Salary in USD]]&lt;2000),1,0)</f>
        <v>0</v>
      </c>
    </row>
    <row r="728" spans="2:28" ht="15" customHeight="1">
      <c r="B728" t="s">
        <v>2731</v>
      </c>
      <c r="C728" s="1">
        <v>41055.655925925923</v>
      </c>
      <c r="D728" s="4">
        <v>5022</v>
      </c>
      <c r="E728">
        <v>5022</v>
      </c>
      <c r="F728" t="s">
        <v>6</v>
      </c>
      <c r="G728">
        <f>tblSalaries[[#This Row],[clean Salary (in local currency)]]*VLOOKUP(tblSalaries[[#This Row],[Currency]],tblXrate[],2,FALSE)</f>
        <v>5022</v>
      </c>
      <c r="H728" t="s">
        <v>844</v>
      </c>
      <c r="I728" t="s">
        <v>20</v>
      </c>
      <c r="J728" t="s">
        <v>17</v>
      </c>
      <c r="K728" t="str">
        <f>VLOOKUP(tblSalaries[[#This Row],[Where do you work]],tblCountries[[Actual]:[Mapping]],2,FALSE)</f>
        <v>Pakistan</v>
      </c>
      <c r="L728" t="s">
        <v>9</v>
      </c>
      <c r="M728">
        <v>15</v>
      </c>
      <c r="O728" s="10" t="str">
        <f>IF(ISERROR(FIND("1",tblSalaries[[#This Row],[How many hours of a day you work on Excel]])),"",1)</f>
        <v/>
      </c>
      <c r="P728" s="11" t="str">
        <f>IF(ISERROR(FIND("2",tblSalaries[[#This Row],[How many hours of a day you work on Excel]])),"",2)</f>
        <v/>
      </c>
      <c r="Q728" s="10" t="str">
        <f>IF(ISERROR(FIND("3",tblSalaries[[#This Row],[How many hours of a day you work on Excel]])),"",3)</f>
        <v/>
      </c>
      <c r="R728" s="10">
        <f>IF(ISERROR(FIND("4",tblSalaries[[#This Row],[How many hours of a day you work on Excel]])),"",4)</f>
        <v>4</v>
      </c>
      <c r="S728" s="10" t="str">
        <f>IF(ISERROR(FIND("5",tblSalaries[[#This Row],[How many hours of a day you work on Excel]])),"",5)</f>
        <v/>
      </c>
      <c r="T728" s="10">
        <f>IF(ISERROR(FIND("6",tblSalaries[[#This Row],[How many hours of a day you work on Excel]])),"",6)</f>
        <v>6</v>
      </c>
      <c r="U728" s="11" t="str">
        <f>IF(ISERROR(FIND("7",tblSalaries[[#This Row],[How many hours of a day you work on Excel]])),"",7)</f>
        <v/>
      </c>
      <c r="V728" s="11" t="str">
        <f>IF(ISERROR(FIND("8",tblSalaries[[#This Row],[How many hours of a day you work on Excel]])),"",8)</f>
        <v/>
      </c>
      <c r="W728" s="11">
        <f>IF(MAX(tblSalaries[[#This Row],[1 hour]:[8 hours]])=0,#N/A,MAX(tblSalaries[[#This Row],[1 hour]:[8 hours]]))</f>
        <v>6</v>
      </c>
      <c r="X728" s="11">
        <f>IF(ISERROR(tblSalaries[[#This Row],[max h]]),1,tblSalaries[[#This Row],[Salary in USD]]/tblSalaries[[#This Row],[max h]]/260)</f>
        <v>3.2192307692307693</v>
      </c>
      <c r="Y728" s="11" t="str">
        <f>IF(tblSalaries[[#This Row],[Years of Experience]]="",0,"0")</f>
        <v>0</v>
      </c>
      <c r="Z7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28" s="11">
        <f>IF(tblSalaries[[#This Row],[Salary in USD]]&lt;1000,1,0)</f>
        <v>0</v>
      </c>
      <c r="AB728" s="11">
        <f>IF(AND(tblSalaries[[#This Row],[Salary in USD]]&gt;1000,tblSalaries[[#This Row],[Salary in USD]]&lt;2000),1,0)</f>
        <v>0</v>
      </c>
    </row>
    <row r="729" spans="2:28" ht="15" customHeight="1">
      <c r="B729" t="s">
        <v>2732</v>
      </c>
      <c r="C729" s="1">
        <v>41055.660543981481</v>
      </c>
      <c r="D729" s="4">
        <v>410000</v>
      </c>
      <c r="E729">
        <v>410000</v>
      </c>
      <c r="F729" t="s">
        <v>40</v>
      </c>
      <c r="G729">
        <f>tblSalaries[[#This Row],[clean Salary (in local currency)]]*VLOOKUP(tblSalaries[[#This Row],[Currency]],tblXrate[],2,FALSE)</f>
        <v>7301.2458418514525</v>
      </c>
      <c r="H729" t="s">
        <v>7</v>
      </c>
      <c r="I729" t="s">
        <v>20</v>
      </c>
      <c r="J729" t="s">
        <v>8</v>
      </c>
      <c r="K729" t="str">
        <f>VLOOKUP(tblSalaries[[#This Row],[Where do you work]],tblCountries[[Actual]:[Mapping]],2,FALSE)</f>
        <v>India</v>
      </c>
      <c r="L729" t="s">
        <v>13</v>
      </c>
      <c r="M729">
        <v>5</v>
      </c>
      <c r="O729" s="10" t="str">
        <f>IF(ISERROR(FIND("1",tblSalaries[[#This Row],[How many hours of a day you work on Excel]])),"",1)</f>
        <v/>
      </c>
      <c r="P729" s="11" t="str">
        <f>IF(ISERROR(FIND("2",tblSalaries[[#This Row],[How many hours of a day you work on Excel]])),"",2)</f>
        <v/>
      </c>
      <c r="Q729" s="10" t="str">
        <f>IF(ISERROR(FIND("3",tblSalaries[[#This Row],[How many hours of a day you work on Excel]])),"",3)</f>
        <v/>
      </c>
      <c r="R729" s="10" t="str">
        <f>IF(ISERROR(FIND("4",tblSalaries[[#This Row],[How many hours of a day you work on Excel]])),"",4)</f>
        <v/>
      </c>
      <c r="S729" s="10" t="str">
        <f>IF(ISERROR(FIND("5",tblSalaries[[#This Row],[How many hours of a day you work on Excel]])),"",5)</f>
        <v/>
      </c>
      <c r="T729" s="10" t="str">
        <f>IF(ISERROR(FIND("6",tblSalaries[[#This Row],[How many hours of a day you work on Excel]])),"",6)</f>
        <v/>
      </c>
      <c r="U729" s="11" t="str">
        <f>IF(ISERROR(FIND("7",tblSalaries[[#This Row],[How many hours of a day you work on Excel]])),"",7)</f>
        <v/>
      </c>
      <c r="V729" s="11">
        <f>IF(ISERROR(FIND("8",tblSalaries[[#This Row],[How many hours of a day you work on Excel]])),"",8)</f>
        <v>8</v>
      </c>
      <c r="W729" s="11">
        <f>IF(MAX(tblSalaries[[#This Row],[1 hour]:[8 hours]])=0,#N/A,MAX(tblSalaries[[#This Row],[1 hour]:[8 hours]]))</f>
        <v>8</v>
      </c>
      <c r="X729" s="11">
        <f>IF(ISERROR(tblSalaries[[#This Row],[max h]]),1,tblSalaries[[#This Row],[Salary in USD]]/tblSalaries[[#This Row],[max h]]/260)</f>
        <v>3.5102143470439677</v>
      </c>
      <c r="Y729" s="11" t="str">
        <f>IF(tblSalaries[[#This Row],[Years of Experience]]="",0,"0")</f>
        <v>0</v>
      </c>
      <c r="Z7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29" s="11">
        <f>IF(tblSalaries[[#This Row],[Salary in USD]]&lt;1000,1,0)</f>
        <v>0</v>
      </c>
      <c r="AB729" s="11">
        <f>IF(AND(tblSalaries[[#This Row],[Salary in USD]]&gt;1000,tblSalaries[[#This Row],[Salary in USD]]&lt;2000),1,0)</f>
        <v>0</v>
      </c>
    </row>
    <row r="730" spans="2:28" ht="15" customHeight="1">
      <c r="B730" t="s">
        <v>2733</v>
      </c>
      <c r="C730" s="1">
        <v>41055.661921296298</v>
      </c>
      <c r="D730" s="4">
        <v>10000</v>
      </c>
      <c r="E730">
        <v>120000</v>
      </c>
      <c r="F730" t="s">
        <v>845</v>
      </c>
      <c r="G730">
        <f>tblSalaries[[#This Row],[clean Salary (in local currency)]]*VLOOKUP(tblSalaries[[#This Row],[Currency]],tblXrate[],2,FALSE)</f>
        <v>19831.432821021317</v>
      </c>
      <c r="H730" t="s">
        <v>846</v>
      </c>
      <c r="I730" t="s">
        <v>20</v>
      </c>
      <c r="J730" t="s">
        <v>847</v>
      </c>
      <c r="K730" t="str">
        <f>VLOOKUP(tblSalaries[[#This Row],[Where do you work]],tblCountries[[Actual]:[Mapping]],2,FALSE)</f>
        <v>Egypt</v>
      </c>
      <c r="L730" t="s">
        <v>13</v>
      </c>
      <c r="M730">
        <v>5</v>
      </c>
      <c r="O730" s="10" t="str">
        <f>IF(ISERROR(FIND("1",tblSalaries[[#This Row],[How many hours of a day you work on Excel]])),"",1)</f>
        <v/>
      </c>
      <c r="P730" s="11" t="str">
        <f>IF(ISERROR(FIND("2",tblSalaries[[#This Row],[How many hours of a day you work on Excel]])),"",2)</f>
        <v/>
      </c>
      <c r="Q730" s="10" t="str">
        <f>IF(ISERROR(FIND("3",tblSalaries[[#This Row],[How many hours of a day you work on Excel]])),"",3)</f>
        <v/>
      </c>
      <c r="R730" s="10" t="str">
        <f>IF(ISERROR(FIND("4",tblSalaries[[#This Row],[How many hours of a day you work on Excel]])),"",4)</f>
        <v/>
      </c>
      <c r="S730" s="10" t="str">
        <f>IF(ISERROR(FIND("5",tblSalaries[[#This Row],[How many hours of a day you work on Excel]])),"",5)</f>
        <v/>
      </c>
      <c r="T730" s="10" t="str">
        <f>IF(ISERROR(FIND("6",tblSalaries[[#This Row],[How many hours of a day you work on Excel]])),"",6)</f>
        <v/>
      </c>
      <c r="U730" s="11" t="str">
        <f>IF(ISERROR(FIND("7",tblSalaries[[#This Row],[How many hours of a day you work on Excel]])),"",7)</f>
        <v/>
      </c>
      <c r="V730" s="11">
        <f>IF(ISERROR(FIND("8",tblSalaries[[#This Row],[How many hours of a day you work on Excel]])),"",8)</f>
        <v>8</v>
      </c>
      <c r="W730" s="11">
        <f>IF(MAX(tblSalaries[[#This Row],[1 hour]:[8 hours]])=0,#N/A,MAX(tblSalaries[[#This Row],[1 hour]:[8 hours]]))</f>
        <v>8</v>
      </c>
      <c r="X730" s="11">
        <f>IF(ISERROR(tblSalaries[[#This Row],[max h]]),1,tblSalaries[[#This Row],[Salary in USD]]/tblSalaries[[#This Row],[max h]]/260)</f>
        <v>9.5343427024140954</v>
      </c>
      <c r="Y730" s="11" t="str">
        <f>IF(tblSalaries[[#This Row],[Years of Experience]]="",0,"0")</f>
        <v>0</v>
      </c>
      <c r="Z7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30" s="11">
        <f>IF(tblSalaries[[#This Row],[Salary in USD]]&lt;1000,1,0)</f>
        <v>0</v>
      </c>
      <c r="AB730" s="11">
        <f>IF(AND(tblSalaries[[#This Row],[Salary in USD]]&gt;1000,tblSalaries[[#This Row],[Salary in USD]]&lt;2000),1,0)</f>
        <v>0</v>
      </c>
    </row>
    <row r="731" spans="2:28" ht="15" customHeight="1">
      <c r="B731" t="s">
        <v>2734</v>
      </c>
      <c r="C731" s="1">
        <v>41055.662499999999</v>
      </c>
      <c r="D731" s="4" t="s">
        <v>848</v>
      </c>
      <c r="E731">
        <v>600000</v>
      </c>
      <c r="F731" t="s">
        <v>40</v>
      </c>
      <c r="G731">
        <f>tblSalaries[[#This Row],[clean Salary (in local currency)]]*VLOOKUP(tblSalaries[[#This Row],[Currency]],tblXrate[],2,FALSE)</f>
        <v>10684.750012465542</v>
      </c>
      <c r="H731" t="s">
        <v>642</v>
      </c>
      <c r="I731" t="s">
        <v>52</v>
      </c>
      <c r="J731" t="s">
        <v>8</v>
      </c>
      <c r="K731" t="str">
        <f>VLOOKUP(tblSalaries[[#This Row],[Where do you work]],tblCountries[[Actual]:[Mapping]],2,FALSE)</f>
        <v>India</v>
      </c>
      <c r="L731" t="s">
        <v>9</v>
      </c>
      <c r="M731">
        <v>5</v>
      </c>
      <c r="O731" s="10" t="str">
        <f>IF(ISERROR(FIND("1",tblSalaries[[#This Row],[How many hours of a day you work on Excel]])),"",1)</f>
        <v/>
      </c>
      <c r="P731" s="11" t="str">
        <f>IF(ISERROR(FIND("2",tblSalaries[[#This Row],[How many hours of a day you work on Excel]])),"",2)</f>
        <v/>
      </c>
      <c r="Q731" s="10" t="str">
        <f>IF(ISERROR(FIND("3",tblSalaries[[#This Row],[How many hours of a day you work on Excel]])),"",3)</f>
        <v/>
      </c>
      <c r="R731" s="10">
        <f>IF(ISERROR(FIND("4",tblSalaries[[#This Row],[How many hours of a day you work on Excel]])),"",4)</f>
        <v>4</v>
      </c>
      <c r="S731" s="10" t="str">
        <f>IF(ISERROR(FIND("5",tblSalaries[[#This Row],[How many hours of a day you work on Excel]])),"",5)</f>
        <v/>
      </c>
      <c r="T731" s="10">
        <f>IF(ISERROR(FIND("6",tblSalaries[[#This Row],[How many hours of a day you work on Excel]])),"",6)</f>
        <v>6</v>
      </c>
      <c r="U731" s="11" t="str">
        <f>IF(ISERROR(FIND("7",tblSalaries[[#This Row],[How many hours of a day you work on Excel]])),"",7)</f>
        <v/>
      </c>
      <c r="V731" s="11" t="str">
        <f>IF(ISERROR(FIND("8",tblSalaries[[#This Row],[How many hours of a day you work on Excel]])),"",8)</f>
        <v/>
      </c>
      <c r="W731" s="11">
        <f>IF(MAX(tblSalaries[[#This Row],[1 hour]:[8 hours]])=0,#N/A,MAX(tblSalaries[[#This Row],[1 hour]:[8 hours]]))</f>
        <v>6</v>
      </c>
      <c r="X731" s="11">
        <f>IF(ISERROR(tblSalaries[[#This Row],[max h]]),1,tblSalaries[[#This Row],[Salary in USD]]/tblSalaries[[#This Row],[max h]]/260)</f>
        <v>6.8491987259394493</v>
      </c>
      <c r="Y731" s="11" t="str">
        <f>IF(tblSalaries[[#This Row],[Years of Experience]]="",0,"0")</f>
        <v>0</v>
      </c>
      <c r="Z7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31" s="11">
        <f>IF(tblSalaries[[#This Row],[Salary in USD]]&lt;1000,1,0)</f>
        <v>0</v>
      </c>
      <c r="AB731" s="11">
        <f>IF(AND(tblSalaries[[#This Row],[Salary in USD]]&gt;1000,tblSalaries[[#This Row],[Salary in USD]]&lt;2000),1,0)</f>
        <v>0</v>
      </c>
    </row>
    <row r="732" spans="2:28" ht="15" customHeight="1">
      <c r="B732" t="s">
        <v>2735</v>
      </c>
      <c r="C732" s="1">
        <v>41055.664548611108</v>
      </c>
      <c r="D732" s="4" t="s">
        <v>849</v>
      </c>
      <c r="E732">
        <v>4800</v>
      </c>
      <c r="F732" t="s">
        <v>6</v>
      </c>
      <c r="G732">
        <f>tblSalaries[[#This Row],[clean Salary (in local currency)]]*VLOOKUP(tblSalaries[[#This Row],[Currency]],tblXrate[],2,FALSE)</f>
        <v>4800</v>
      </c>
      <c r="H732" t="s">
        <v>850</v>
      </c>
      <c r="I732" t="s">
        <v>20</v>
      </c>
      <c r="J732" t="s">
        <v>851</v>
      </c>
      <c r="K732" t="str">
        <f>VLOOKUP(tblSalaries[[#This Row],[Where do you work]],tblCountries[[Actual]:[Mapping]],2,FALSE)</f>
        <v>Bhutan</v>
      </c>
      <c r="L732" t="s">
        <v>9</v>
      </c>
      <c r="M732">
        <v>2</v>
      </c>
      <c r="O732" s="10" t="str">
        <f>IF(ISERROR(FIND("1",tblSalaries[[#This Row],[How many hours of a day you work on Excel]])),"",1)</f>
        <v/>
      </c>
      <c r="P732" s="11" t="str">
        <f>IF(ISERROR(FIND("2",tblSalaries[[#This Row],[How many hours of a day you work on Excel]])),"",2)</f>
        <v/>
      </c>
      <c r="Q732" s="10" t="str">
        <f>IF(ISERROR(FIND("3",tblSalaries[[#This Row],[How many hours of a day you work on Excel]])),"",3)</f>
        <v/>
      </c>
      <c r="R732" s="10">
        <f>IF(ISERROR(FIND("4",tblSalaries[[#This Row],[How many hours of a day you work on Excel]])),"",4)</f>
        <v>4</v>
      </c>
      <c r="S732" s="10" t="str">
        <f>IF(ISERROR(FIND("5",tblSalaries[[#This Row],[How many hours of a day you work on Excel]])),"",5)</f>
        <v/>
      </c>
      <c r="T732" s="10">
        <f>IF(ISERROR(FIND("6",tblSalaries[[#This Row],[How many hours of a day you work on Excel]])),"",6)</f>
        <v>6</v>
      </c>
      <c r="U732" s="11" t="str">
        <f>IF(ISERROR(FIND("7",tblSalaries[[#This Row],[How many hours of a day you work on Excel]])),"",7)</f>
        <v/>
      </c>
      <c r="V732" s="11" t="str">
        <f>IF(ISERROR(FIND("8",tblSalaries[[#This Row],[How many hours of a day you work on Excel]])),"",8)</f>
        <v/>
      </c>
      <c r="W732" s="11">
        <f>IF(MAX(tblSalaries[[#This Row],[1 hour]:[8 hours]])=0,#N/A,MAX(tblSalaries[[#This Row],[1 hour]:[8 hours]]))</f>
        <v>6</v>
      </c>
      <c r="X732" s="11">
        <f>IF(ISERROR(tblSalaries[[#This Row],[max h]]),1,tblSalaries[[#This Row],[Salary in USD]]/tblSalaries[[#This Row],[max h]]/260)</f>
        <v>3.0769230769230771</v>
      </c>
      <c r="Y732" s="11" t="str">
        <f>IF(tblSalaries[[#This Row],[Years of Experience]]="",0,"0")</f>
        <v>0</v>
      </c>
      <c r="Z7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32" s="11">
        <f>IF(tblSalaries[[#This Row],[Salary in USD]]&lt;1000,1,0)</f>
        <v>0</v>
      </c>
      <c r="AB732" s="11">
        <f>IF(AND(tblSalaries[[#This Row],[Salary in USD]]&gt;1000,tblSalaries[[#This Row],[Salary in USD]]&lt;2000),1,0)</f>
        <v>0</v>
      </c>
    </row>
    <row r="733" spans="2:28" ht="15" customHeight="1">
      <c r="B733" t="s">
        <v>2736</v>
      </c>
      <c r="C733" s="1">
        <v>41055.666481481479</v>
      </c>
      <c r="D733" s="4" t="s">
        <v>852</v>
      </c>
      <c r="E733">
        <v>66000</v>
      </c>
      <c r="F733" t="s">
        <v>22</v>
      </c>
      <c r="G733">
        <f>tblSalaries[[#This Row],[clean Salary (in local currency)]]*VLOOKUP(tblSalaries[[#This Row],[Currency]],tblXrate[],2,FALSE)</f>
        <v>83846.362973446114</v>
      </c>
      <c r="H733" t="s">
        <v>853</v>
      </c>
      <c r="I733" t="s">
        <v>20</v>
      </c>
      <c r="J733" t="s">
        <v>378</v>
      </c>
      <c r="K733" t="str">
        <f>VLOOKUP(tblSalaries[[#This Row],[Where do you work]],tblCountries[[Actual]:[Mapping]],2,FALSE)</f>
        <v>Germany</v>
      </c>
      <c r="L733" t="s">
        <v>9</v>
      </c>
      <c r="M733">
        <v>7</v>
      </c>
      <c r="O733" s="10" t="str">
        <f>IF(ISERROR(FIND("1",tblSalaries[[#This Row],[How many hours of a day you work on Excel]])),"",1)</f>
        <v/>
      </c>
      <c r="P733" s="11" t="str">
        <f>IF(ISERROR(FIND("2",tblSalaries[[#This Row],[How many hours of a day you work on Excel]])),"",2)</f>
        <v/>
      </c>
      <c r="Q733" s="10" t="str">
        <f>IF(ISERROR(FIND("3",tblSalaries[[#This Row],[How many hours of a day you work on Excel]])),"",3)</f>
        <v/>
      </c>
      <c r="R733" s="10">
        <f>IF(ISERROR(FIND("4",tblSalaries[[#This Row],[How many hours of a day you work on Excel]])),"",4)</f>
        <v>4</v>
      </c>
      <c r="S733" s="10" t="str">
        <f>IF(ISERROR(FIND("5",tblSalaries[[#This Row],[How many hours of a day you work on Excel]])),"",5)</f>
        <v/>
      </c>
      <c r="T733" s="10">
        <f>IF(ISERROR(FIND("6",tblSalaries[[#This Row],[How many hours of a day you work on Excel]])),"",6)</f>
        <v>6</v>
      </c>
      <c r="U733" s="11" t="str">
        <f>IF(ISERROR(FIND("7",tblSalaries[[#This Row],[How many hours of a day you work on Excel]])),"",7)</f>
        <v/>
      </c>
      <c r="V733" s="11" t="str">
        <f>IF(ISERROR(FIND("8",tblSalaries[[#This Row],[How many hours of a day you work on Excel]])),"",8)</f>
        <v/>
      </c>
      <c r="W733" s="11">
        <f>IF(MAX(tblSalaries[[#This Row],[1 hour]:[8 hours]])=0,#N/A,MAX(tblSalaries[[#This Row],[1 hour]:[8 hours]]))</f>
        <v>6</v>
      </c>
      <c r="X733" s="11">
        <f>IF(ISERROR(tblSalaries[[#This Row],[max h]]),1,tblSalaries[[#This Row],[Salary in USD]]/tblSalaries[[#This Row],[max h]]/260)</f>
        <v>53.747668572721864</v>
      </c>
      <c r="Y733" s="11" t="str">
        <f>IF(tblSalaries[[#This Row],[Years of Experience]]="",0,"0")</f>
        <v>0</v>
      </c>
      <c r="Z7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33" s="11">
        <f>IF(tblSalaries[[#This Row],[Salary in USD]]&lt;1000,1,0)</f>
        <v>0</v>
      </c>
      <c r="AB733" s="11">
        <f>IF(AND(tblSalaries[[#This Row],[Salary in USD]]&gt;1000,tblSalaries[[#This Row],[Salary in USD]]&lt;2000),1,0)</f>
        <v>0</v>
      </c>
    </row>
    <row r="734" spans="2:28" ht="15" customHeight="1">
      <c r="B734" t="s">
        <v>2737</v>
      </c>
      <c r="C734" s="1">
        <v>41055.667986111112</v>
      </c>
      <c r="D734" s="4">
        <v>15000</v>
      </c>
      <c r="E734">
        <v>15000</v>
      </c>
      <c r="F734" t="s">
        <v>6</v>
      </c>
      <c r="G734">
        <f>tblSalaries[[#This Row],[clean Salary (in local currency)]]*VLOOKUP(tblSalaries[[#This Row],[Currency]],tblXrate[],2,FALSE)</f>
        <v>15000</v>
      </c>
      <c r="H734" t="s">
        <v>854</v>
      </c>
      <c r="I734" t="s">
        <v>488</v>
      </c>
      <c r="J734" t="s">
        <v>8</v>
      </c>
      <c r="K734" t="str">
        <f>VLOOKUP(tblSalaries[[#This Row],[Where do you work]],tblCountries[[Actual]:[Mapping]],2,FALSE)</f>
        <v>India</v>
      </c>
      <c r="L734" t="s">
        <v>18</v>
      </c>
      <c r="M734">
        <v>2</v>
      </c>
      <c r="O734" s="10" t="str">
        <f>IF(ISERROR(FIND("1",tblSalaries[[#This Row],[How many hours of a day you work on Excel]])),"",1)</f>
        <v/>
      </c>
      <c r="P734" s="11">
        <f>IF(ISERROR(FIND("2",tblSalaries[[#This Row],[How many hours of a day you work on Excel]])),"",2)</f>
        <v>2</v>
      </c>
      <c r="Q734" s="10">
        <f>IF(ISERROR(FIND("3",tblSalaries[[#This Row],[How many hours of a day you work on Excel]])),"",3)</f>
        <v>3</v>
      </c>
      <c r="R734" s="10" t="str">
        <f>IF(ISERROR(FIND("4",tblSalaries[[#This Row],[How many hours of a day you work on Excel]])),"",4)</f>
        <v/>
      </c>
      <c r="S734" s="10" t="str">
        <f>IF(ISERROR(FIND("5",tblSalaries[[#This Row],[How many hours of a day you work on Excel]])),"",5)</f>
        <v/>
      </c>
      <c r="T734" s="10" t="str">
        <f>IF(ISERROR(FIND("6",tblSalaries[[#This Row],[How many hours of a day you work on Excel]])),"",6)</f>
        <v/>
      </c>
      <c r="U734" s="11" t="str">
        <f>IF(ISERROR(FIND("7",tblSalaries[[#This Row],[How many hours of a day you work on Excel]])),"",7)</f>
        <v/>
      </c>
      <c r="V734" s="11" t="str">
        <f>IF(ISERROR(FIND("8",tblSalaries[[#This Row],[How many hours of a day you work on Excel]])),"",8)</f>
        <v/>
      </c>
      <c r="W734" s="11">
        <f>IF(MAX(tblSalaries[[#This Row],[1 hour]:[8 hours]])=0,#N/A,MAX(tblSalaries[[#This Row],[1 hour]:[8 hours]]))</f>
        <v>3</v>
      </c>
      <c r="X734" s="11">
        <f>IF(ISERROR(tblSalaries[[#This Row],[max h]]),1,tblSalaries[[#This Row],[Salary in USD]]/tblSalaries[[#This Row],[max h]]/260)</f>
        <v>19.23076923076923</v>
      </c>
      <c r="Y734" s="11" t="str">
        <f>IF(tblSalaries[[#This Row],[Years of Experience]]="",0,"0")</f>
        <v>0</v>
      </c>
      <c r="Z7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34" s="11">
        <f>IF(tblSalaries[[#This Row],[Salary in USD]]&lt;1000,1,0)</f>
        <v>0</v>
      </c>
      <c r="AB734" s="11">
        <f>IF(AND(tblSalaries[[#This Row],[Salary in USD]]&gt;1000,tblSalaries[[#This Row],[Salary in USD]]&lt;2000),1,0)</f>
        <v>0</v>
      </c>
    </row>
    <row r="735" spans="2:28" ht="15" customHeight="1">
      <c r="B735" t="s">
        <v>2738</v>
      </c>
      <c r="C735" s="1">
        <v>41055.670162037037</v>
      </c>
      <c r="D735" s="4">
        <v>10000</v>
      </c>
      <c r="E735">
        <v>10000</v>
      </c>
      <c r="F735" t="s">
        <v>6</v>
      </c>
      <c r="G735">
        <f>tblSalaries[[#This Row],[clean Salary (in local currency)]]*VLOOKUP(tblSalaries[[#This Row],[Currency]],tblXrate[],2,FALSE)</f>
        <v>10000</v>
      </c>
      <c r="H735" t="s">
        <v>855</v>
      </c>
      <c r="I735" t="s">
        <v>20</v>
      </c>
      <c r="J735" t="s">
        <v>8</v>
      </c>
      <c r="K735" t="str">
        <f>VLOOKUP(tblSalaries[[#This Row],[Where do you work]],tblCountries[[Actual]:[Mapping]],2,FALSE)</f>
        <v>India</v>
      </c>
      <c r="L735" t="s">
        <v>9</v>
      </c>
      <c r="M735">
        <v>12</v>
      </c>
      <c r="O735" s="10" t="str">
        <f>IF(ISERROR(FIND("1",tblSalaries[[#This Row],[How many hours of a day you work on Excel]])),"",1)</f>
        <v/>
      </c>
      <c r="P735" s="11" t="str">
        <f>IF(ISERROR(FIND("2",tblSalaries[[#This Row],[How many hours of a day you work on Excel]])),"",2)</f>
        <v/>
      </c>
      <c r="Q735" s="10" t="str">
        <f>IF(ISERROR(FIND("3",tblSalaries[[#This Row],[How many hours of a day you work on Excel]])),"",3)</f>
        <v/>
      </c>
      <c r="R735" s="10">
        <f>IF(ISERROR(FIND("4",tblSalaries[[#This Row],[How many hours of a day you work on Excel]])),"",4)</f>
        <v>4</v>
      </c>
      <c r="S735" s="10" t="str">
        <f>IF(ISERROR(FIND("5",tblSalaries[[#This Row],[How many hours of a day you work on Excel]])),"",5)</f>
        <v/>
      </c>
      <c r="T735" s="10">
        <f>IF(ISERROR(FIND("6",tblSalaries[[#This Row],[How many hours of a day you work on Excel]])),"",6)</f>
        <v>6</v>
      </c>
      <c r="U735" s="11" t="str">
        <f>IF(ISERROR(FIND("7",tblSalaries[[#This Row],[How many hours of a day you work on Excel]])),"",7)</f>
        <v/>
      </c>
      <c r="V735" s="11" t="str">
        <f>IF(ISERROR(FIND("8",tblSalaries[[#This Row],[How many hours of a day you work on Excel]])),"",8)</f>
        <v/>
      </c>
      <c r="W735" s="11">
        <f>IF(MAX(tblSalaries[[#This Row],[1 hour]:[8 hours]])=0,#N/A,MAX(tblSalaries[[#This Row],[1 hour]:[8 hours]]))</f>
        <v>6</v>
      </c>
      <c r="X735" s="11">
        <f>IF(ISERROR(tblSalaries[[#This Row],[max h]]),1,tblSalaries[[#This Row],[Salary in USD]]/tblSalaries[[#This Row],[max h]]/260)</f>
        <v>6.4102564102564106</v>
      </c>
      <c r="Y735" s="11" t="str">
        <f>IF(tblSalaries[[#This Row],[Years of Experience]]="",0,"0")</f>
        <v>0</v>
      </c>
      <c r="Z7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35" s="11">
        <f>IF(tblSalaries[[#This Row],[Salary in USD]]&lt;1000,1,0)</f>
        <v>0</v>
      </c>
      <c r="AB735" s="11">
        <f>IF(AND(tblSalaries[[#This Row],[Salary in USD]]&gt;1000,tblSalaries[[#This Row],[Salary in USD]]&lt;2000),1,0)</f>
        <v>0</v>
      </c>
    </row>
    <row r="736" spans="2:28" ht="15" customHeight="1">
      <c r="B736" t="s">
        <v>2739</v>
      </c>
      <c r="C736" s="1">
        <v>41055.673703703702</v>
      </c>
      <c r="D736" s="4">
        <v>74000</v>
      </c>
      <c r="E736">
        <v>74000</v>
      </c>
      <c r="F736" t="s">
        <v>69</v>
      </c>
      <c r="G736">
        <f>tblSalaries[[#This Row],[clean Salary (in local currency)]]*VLOOKUP(tblSalaries[[#This Row],[Currency]],tblXrate[],2,FALSE)</f>
        <v>116637.19213297902</v>
      </c>
      <c r="H736" t="s">
        <v>856</v>
      </c>
      <c r="I736" t="s">
        <v>52</v>
      </c>
      <c r="J736" t="s">
        <v>71</v>
      </c>
      <c r="K736" t="str">
        <f>VLOOKUP(tblSalaries[[#This Row],[Where do you work]],tblCountries[[Actual]:[Mapping]],2,FALSE)</f>
        <v>UK</v>
      </c>
      <c r="L736" t="s">
        <v>9</v>
      </c>
      <c r="M736">
        <v>5</v>
      </c>
      <c r="O736" s="10" t="str">
        <f>IF(ISERROR(FIND("1",tblSalaries[[#This Row],[How many hours of a day you work on Excel]])),"",1)</f>
        <v/>
      </c>
      <c r="P736" s="11" t="str">
        <f>IF(ISERROR(FIND("2",tblSalaries[[#This Row],[How many hours of a day you work on Excel]])),"",2)</f>
        <v/>
      </c>
      <c r="Q736" s="10" t="str">
        <f>IF(ISERROR(FIND("3",tblSalaries[[#This Row],[How many hours of a day you work on Excel]])),"",3)</f>
        <v/>
      </c>
      <c r="R736" s="10">
        <f>IF(ISERROR(FIND("4",tblSalaries[[#This Row],[How many hours of a day you work on Excel]])),"",4)</f>
        <v>4</v>
      </c>
      <c r="S736" s="10" t="str">
        <f>IF(ISERROR(FIND("5",tblSalaries[[#This Row],[How many hours of a day you work on Excel]])),"",5)</f>
        <v/>
      </c>
      <c r="T736" s="10">
        <f>IF(ISERROR(FIND("6",tblSalaries[[#This Row],[How many hours of a day you work on Excel]])),"",6)</f>
        <v>6</v>
      </c>
      <c r="U736" s="11" t="str">
        <f>IF(ISERROR(FIND("7",tblSalaries[[#This Row],[How many hours of a day you work on Excel]])),"",7)</f>
        <v/>
      </c>
      <c r="V736" s="11" t="str">
        <f>IF(ISERROR(FIND("8",tblSalaries[[#This Row],[How many hours of a day you work on Excel]])),"",8)</f>
        <v/>
      </c>
      <c r="W736" s="11">
        <f>IF(MAX(tblSalaries[[#This Row],[1 hour]:[8 hours]])=0,#N/A,MAX(tblSalaries[[#This Row],[1 hour]:[8 hours]]))</f>
        <v>6</v>
      </c>
      <c r="X736" s="11">
        <f>IF(ISERROR(tblSalaries[[#This Row],[max h]]),1,tblSalaries[[#This Row],[Salary in USD]]/tblSalaries[[#This Row],[max h]]/260)</f>
        <v>74.76743085447373</v>
      </c>
      <c r="Y736" s="11" t="str">
        <f>IF(tblSalaries[[#This Row],[Years of Experience]]="",0,"0")</f>
        <v>0</v>
      </c>
      <c r="Z7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36" s="11">
        <f>IF(tblSalaries[[#This Row],[Salary in USD]]&lt;1000,1,0)</f>
        <v>0</v>
      </c>
      <c r="AB736" s="11">
        <f>IF(AND(tblSalaries[[#This Row],[Salary in USD]]&gt;1000,tblSalaries[[#This Row],[Salary in USD]]&lt;2000),1,0)</f>
        <v>0</v>
      </c>
    </row>
    <row r="737" spans="2:28" ht="15" customHeight="1">
      <c r="B737" t="s">
        <v>2740</v>
      </c>
      <c r="C737" s="1">
        <v>41055.675104166665</v>
      </c>
      <c r="D737" s="4" t="s">
        <v>857</v>
      </c>
      <c r="E737">
        <v>21798</v>
      </c>
      <c r="F737" t="s">
        <v>69</v>
      </c>
      <c r="G737">
        <f>tblSalaries[[#This Row],[clean Salary (in local currency)]]*VLOOKUP(tblSalaries[[#This Row],[Currency]],tblXrate[],2,FALSE)</f>
        <v>34357.533974522659</v>
      </c>
      <c r="H737" t="s">
        <v>153</v>
      </c>
      <c r="I737" t="s">
        <v>20</v>
      </c>
      <c r="J737" t="s">
        <v>71</v>
      </c>
      <c r="K737" t="str">
        <f>VLOOKUP(tblSalaries[[#This Row],[Where do you work]],tblCountries[[Actual]:[Mapping]],2,FALSE)</f>
        <v>UK</v>
      </c>
      <c r="L737" t="s">
        <v>13</v>
      </c>
      <c r="M737">
        <v>1.5</v>
      </c>
      <c r="O737" s="10" t="str">
        <f>IF(ISERROR(FIND("1",tblSalaries[[#This Row],[How many hours of a day you work on Excel]])),"",1)</f>
        <v/>
      </c>
      <c r="P737" s="11" t="str">
        <f>IF(ISERROR(FIND("2",tblSalaries[[#This Row],[How many hours of a day you work on Excel]])),"",2)</f>
        <v/>
      </c>
      <c r="Q737" s="10" t="str">
        <f>IF(ISERROR(FIND("3",tblSalaries[[#This Row],[How many hours of a day you work on Excel]])),"",3)</f>
        <v/>
      </c>
      <c r="R737" s="10" t="str">
        <f>IF(ISERROR(FIND("4",tblSalaries[[#This Row],[How many hours of a day you work on Excel]])),"",4)</f>
        <v/>
      </c>
      <c r="S737" s="10" t="str">
        <f>IF(ISERROR(FIND("5",tblSalaries[[#This Row],[How many hours of a day you work on Excel]])),"",5)</f>
        <v/>
      </c>
      <c r="T737" s="10" t="str">
        <f>IF(ISERROR(FIND("6",tblSalaries[[#This Row],[How many hours of a day you work on Excel]])),"",6)</f>
        <v/>
      </c>
      <c r="U737" s="11" t="str">
        <f>IF(ISERROR(FIND("7",tblSalaries[[#This Row],[How many hours of a day you work on Excel]])),"",7)</f>
        <v/>
      </c>
      <c r="V737" s="11">
        <f>IF(ISERROR(FIND("8",tblSalaries[[#This Row],[How many hours of a day you work on Excel]])),"",8)</f>
        <v>8</v>
      </c>
      <c r="W737" s="11">
        <f>IF(MAX(tblSalaries[[#This Row],[1 hour]:[8 hours]])=0,#N/A,MAX(tblSalaries[[#This Row],[1 hour]:[8 hours]]))</f>
        <v>8</v>
      </c>
      <c r="X737" s="11">
        <f>IF(ISERROR(tblSalaries[[#This Row],[max h]]),1,tblSalaries[[#This Row],[Salary in USD]]/tblSalaries[[#This Row],[max h]]/260)</f>
        <v>16.518045180058969</v>
      </c>
      <c r="Y737" s="11" t="str">
        <f>IF(tblSalaries[[#This Row],[Years of Experience]]="",0,"0")</f>
        <v>0</v>
      </c>
      <c r="Z7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37" s="11">
        <f>IF(tblSalaries[[#This Row],[Salary in USD]]&lt;1000,1,0)</f>
        <v>0</v>
      </c>
      <c r="AB737" s="11">
        <f>IF(AND(tblSalaries[[#This Row],[Salary in USD]]&gt;1000,tblSalaries[[#This Row],[Salary in USD]]&lt;2000),1,0)</f>
        <v>0</v>
      </c>
    </row>
    <row r="738" spans="2:28" ht="15" customHeight="1">
      <c r="B738" t="s">
        <v>2741</v>
      </c>
      <c r="C738" s="1">
        <v>41055.678229166668</v>
      </c>
      <c r="D738" s="4">
        <v>65000</v>
      </c>
      <c r="E738">
        <v>65000</v>
      </c>
      <c r="F738" t="s">
        <v>69</v>
      </c>
      <c r="G738">
        <f>tblSalaries[[#This Row],[clean Salary (in local currency)]]*VLOOKUP(tblSalaries[[#This Row],[Currency]],tblXrate[],2,FALSE)</f>
        <v>102451.58768437347</v>
      </c>
      <c r="H738" t="s">
        <v>858</v>
      </c>
      <c r="I738" t="s">
        <v>52</v>
      </c>
      <c r="J738" t="s">
        <v>71</v>
      </c>
      <c r="K738" t="str">
        <f>VLOOKUP(tblSalaries[[#This Row],[Where do you work]],tblCountries[[Actual]:[Mapping]],2,FALSE)</f>
        <v>UK</v>
      </c>
      <c r="L738" t="s">
        <v>9</v>
      </c>
      <c r="M738">
        <v>15</v>
      </c>
      <c r="O738" s="10" t="str">
        <f>IF(ISERROR(FIND("1",tblSalaries[[#This Row],[How many hours of a day you work on Excel]])),"",1)</f>
        <v/>
      </c>
      <c r="P738" s="11" t="str">
        <f>IF(ISERROR(FIND("2",tblSalaries[[#This Row],[How many hours of a day you work on Excel]])),"",2)</f>
        <v/>
      </c>
      <c r="Q738" s="10" t="str">
        <f>IF(ISERROR(FIND("3",tblSalaries[[#This Row],[How many hours of a day you work on Excel]])),"",3)</f>
        <v/>
      </c>
      <c r="R738" s="10">
        <f>IF(ISERROR(FIND("4",tblSalaries[[#This Row],[How many hours of a day you work on Excel]])),"",4)</f>
        <v>4</v>
      </c>
      <c r="S738" s="10" t="str">
        <f>IF(ISERROR(FIND("5",tblSalaries[[#This Row],[How many hours of a day you work on Excel]])),"",5)</f>
        <v/>
      </c>
      <c r="T738" s="10">
        <f>IF(ISERROR(FIND("6",tblSalaries[[#This Row],[How many hours of a day you work on Excel]])),"",6)</f>
        <v>6</v>
      </c>
      <c r="U738" s="11" t="str">
        <f>IF(ISERROR(FIND("7",tblSalaries[[#This Row],[How many hours of a day you work on Excel]])),"",7)</f>
        <v/>
      </c>
      <c r="V738" s="11" t="str">
        <f>IF(ISERROR(FIND("8",tblSalaries[[#This Row],[How many hours of a day you work on Excel]])),"",8)</f>
        <v/>
      </c>
      <c r="W738" s="11">
        <f>IF(MAX(tblSalaries[[#This Row],[1 hour]:[8 hours]])=0,#N/A,MAX(tblSalaries[[#This Row],[1 hour]:[8 hours]]))</f>
        <v>6</v>
      </c>
      <c r="X738" s="11">
        <f>IF(ISERROR(tblSalaries[[#This Row],[max h]]),1,tblSalaries[[#This Row],[Salary in USD]]/tblSalaries[[#This Row],[max h]]/260)</f>
        <v>65.674094669470179</v>
      </c>
      <c r="Y738" s="11" t="str">
        <f>IF(tblSalaries[[#This Row],[Years of Experience]]="",0,"0")</f>
        <v>0</v>
      </c>
      <c r="Z7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38" s="11">
        <f>IF(tblSalaries[[#This Row],[Salary in USD]]&lt;1000,1,0)</f>
        <v>0</v>
      </c>
      <c r="AB738" s="11">
        <f>IF(AND(tblSalaries[[#This Row],[Salary in USD]]&gt;1000,tblSalaries[[#This Row],[Salary in USD]]&lt;2000),1,0)</f>
        <v>0</v>
      </c>
    </row>
    <row r="739" spans="2:28" ht="15" customHeight="1">
      <c r="B739" t="s">
        <v>2742</v>
      </c>
      <c r="C739" s="1">
        <v>41055.682986111111</v>
      </c>
      <c r="D739" s="4">
        <v>16000</v>
      </c>
      <c r="E739">
        <v>16000</v>
      </c>
      <c r="F739" t="s">
        <v>6</v>
      </c>
      <c r="G739">
        <f>tblSalaries[[#This Row],[clean Salary (in local currency)]]*VLOOKUP(tblSalaries[[#This Row],[Currency]],tblXrate[],2,FALSE)</f>
        <v>16000</v>
      </c>
      <c r="H739" t="s">
        <v>279</v>
      </c>
      <c r="I739" t="s">
        <v>279</v>
      </c>
      <c r="J739" t="s">
        <v>8</v>
      </c>
      <c r="K739" t="str">
        <f>VLOOKUP(tblSalaries[[#This Row],[Where do you work]],tblCountries[[Actual]:[Mapping]],2,FALSE)</f>
        <v>India</v>
      </c>
      <c r="L739" t="s">
        <v>18</v>
      </c>
      <c r="M739">
        <v>5</v>
      </c>
      <c r="O739" s="10" t="str">
        <f>IF(ISERROR(FIND("1",tblSalaries[[#This Row],[How many hours of a day you work on Excel]])),"",1)</f>
        <v/>
      </c>
      <c r="P739" s="11">
        <f>IF(ISERROR(FIND("2",tblSalaries[[#This Row],[How many hours of a day you work on Excel]])),"",2)</f>
        <v>2</v>
      </c>
      <c r="Q739" s="10">
        <f>IF(ISERROR(FIND("3",tblSalaries[[#This Row],[How many hours of a day you work on Excel]])),"",3)</f>
        <v>3</v>
      </c>
      <c r="R739" s="10" t="str">
        <f>IF(ISERROR(FIND("4",tblSalaries[[#This Row],[How many hours of a day you work on Excel]])),"",4)</f>
        <v/>
      </c>
      <c r="S739" s="10" t="str">
        <f>IF(ISERROR(FIND("5",tblSalaries[[#This Row],[How many hours of a day you work on Excel]])),"",5)</f>
        <v/>
      </c>
      <c r="T739" s="10" t="str">
        <f>IF(ISERROR(FIND("6",tblSalaries[[#This Row],[How many hours of a day you work on Excel]])),"",6)</f>
        <v/>
      </c>
      <c r="U739" s="11" t="str">
        <f>IF(ISERROR(FIND("7",tblSalaries[[#This Row],[How many hours of a day you work on Excel]])),"",7)</f>
        <v/>
      </c>
      <c r="V739" s="11" t="str">
        <f>IF(ISERROR(FIND("8",tblSalaries[[#This Row],[How many hours of a day you work on Excel]])),"",8)</f>
        <v/>
      </c>
      <c r="W739" s="11">
        <f>IF(MAX(tblSalaries[[#This Row],[1 hour]:[8 hours]])=0,#N/A,MAX(tblSalaries[[#This Row],[1 hour]:[8 hours]]))</f>
        <v>3</v>
      </c>
      <c r="X739" s="11">
        <f>IF(ISERROR(tblSalaries[[#This Row],[max h]]),1,tblSalaries[[#This Row],[Salary in USD]]/tblSalaries[[#This Row],[max h]]/260)</f>
        <v>20.512820512820511</v>
      </c>
      <c r="Y739" s="11" t="str">
        <f>IF(tblSalaries[[#This Row],[Years of Experience]]="",0,"0")</f>
        <v>0</v>
      </c>
      <c r="Z7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39" s="11">
        <f>IF(tblSalaries[[#This Row],[Salary in USD]]&lt;1000,1,0)</f>
        <v>0</v>
      </c>
      <c r="AB739" s="11">
        <f>IF(AND(tblSalaries[[#This Row],[Salary in USD]]&gt;1000,tblSalaries[[#This Row],[Salary in USD]]&lt;2000),1,0)</f>
        <v>0</v>
      </c>
    </row>
    <row r="740" spans="2:28" ht="15" customHeight="1">
      <c r="B740" t="s">
        <v>2743</v>
      </c>
      <c r="C740" s="1">
        <v>41055.684641203705</v>
      </c>
      <c r="D740" s="4">
        <v>6000</v>
      </c>
      <c r="E740">
        <v>6000</v>
      </c>
      <c r="F740" t="s">
        <v>6</v>
      </c>
      <c r="G740">
        <f>tblSalaries[[#This Row],[clean Salary (in local currency)]]*VLOOKUP(tblSalaries[[#This Row],[Currency]],tblXrate[],2,FALSE)</f>
        <v>6000</v>
      </c>
      <c r="H740" t="s">
        <v>859</v>
      </c>
      <c r="I740" t="s">
        <v>52</v>
      </c>
      <c r="J740" t="s">
        <v>8</v>
      </c>
      <c r="K740" t="str">
        <f>VLOOKUP(tblSalaries[[#This Row],[Where do you work]],tblCountries[[Actual]:[Mapping]],2,FALSE)</f>
        <v>India</v>
      </c>
      <c r="L740" t="s">
        <v>18</v>
      </c>
      <c r="M740">
        <v>6</v>
      </c>
      <c r="O740" s="10" t="str">
        <f>IF(ISERROR(FIND("1",tblSalaries[[#This Row],[How many hours of a day you work on Excel]])),"",1)</f>
        <v/>
      </c>
      <c r="P740" s="11">
        <f>IF(ISERROR(FIND("2",tblSalaries[[#This Row],[How many hours of a day you work on Excel]])),"",2)</f>
        <v>2</v>
      </c>
      <c r="Q740" s="10">
        <f>IF(ISERROR(FIND("3",tblSalaries[[#This Row],[How many hours of a day you work on Excel]])),"",3)</f>
        <v>3</v>
      </c>
      <c r="R740" s="10" t="str">
        <f>IF(ISERROR(FIND("4",tblSalaries[[#This Row],[How many hours of a day you work on Excel]])),"",4)</f>
        <v/>
      </c>
      <c r="S740" s="10" t="str">
        <f>IF(ISERROR(FIND("5",tblSalaries[[#This Row],[How many hours of a day you work on Excel]])),"",5)</f>
        <v/>
      </c>
      <c r="T740" s="10" t="str">
        <f>IF(ISERROR(FIND("6",tblSalaries[[#This Row],[How many hours of a day you work on Excel]])),"",6)</f>
        <v/>
      </c>
      <c r="U740" s="11" t="str">
        <f>IF(ISERROR(FIND("7",tblSalaries[[#This Row],[How many hours of a day you work on Excel]])),"",7)</f>
        <v/>
      </c>
      <c r="V740" s="11" t="str">
        <f>IF(ISERROR(FIND("8",tblSalaries[[#This Row],[How many hours of a day you work on Excel]])),"",8)</f>
        <v/>
      </c>
      <c r="W740" s="11">
        <f>IF(MAX(tblSalaries[[#This Row],[1 hour]:[8 hours]])=0,#N/A,MAX(tblSalaries[[#This Row],[1 hour]:[8 hours]]))</f>
        <v>3</v>
      </c>
      <c r="X740" s="11">
        <f>IF(ISERROR(tblSalaries[[#This Row],[max h]]),1,tblSalaries[[#This Row],[Salary in USD]]/tblSalaries[[#This Row],[max h]]/260)</f>
        <v>7.6923076923076925</v>
      </c>
      <c r="Y740" s="11" t="str">
        <f>IF(tblSalaries[[#This Row],[Years of Experience]]="",0,"0")</f>
        <v>0</v>
      </c>
      <c r="Z7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40" s="11">
        <f>IF(tblSalaries[[#This Row],[Salary in USD]]&lt;1000,1,0)</f>
        <v>0</v>
      </c>
      <c r="AB740" s="11">
        <f>IF(AND(tblSalaries[[#This Row],[Salary in USD]]&gt;1000,tblSalaries[[#This Row],[Salary in USD]]&lt;2000),1,0)</f>
        <v>0</v>
      </c>
    </row>
    <row r="741" spans="2:28" ht="15" customHeight="1">
      <c r="B741" t="s">
        <v>2744</v>
      </c>
      <c r="C741" s="1">
        <v>41055.685127314813</v>
      </c>
      <c r="D741" s="4" t="s">
        <v>860</v>
      </c>
      <c r="E741">
        <v>360000</v>
      </c>
      <c r="F741" t="s">
        <v>40</v>
      </c>
      <c r="G741">
        <f>tblSalaries[[#This Row],[clean Salary (in local currency)]]*VLOOKUP(tblSalaries[[#This Row],[Currency]],tblXrate[],2,FALSE)</f>
        <v>6410.8500074793246</v>
      </c>
      <c r="H741" t="s">
        <v>861</v>
      </c>
      <c r="I741" t="s">
        <v>52</v>
      </c>
      <c r="J741" t="s">
        <v>8</v>
      </c>
      <c r="K741" t="str">
        <f>VLOOKUP(tblSalaries[[#This Row],[Where do you work]],tblCountries[[Actual]:[Mapping]],2,FALSE)</f>
        <v>India</v>
      </c>
      <c r="L741" t="s">
        <v>13</v>
      </c>
      <c r="M741">
        <v>6</v>
      </c>
      <c r="O741" s="10" t="str">
        <f>IF(ISERROR(FIND("1",tblSalaries[[#This Row],[How many hours of a day you work on Excel]])),"",1)</f>
        <v/>
      </c>
      <c r="P741" s="11" t="str">
        <f>IF(ISERROR(FIND("2",tblSalaries[[#This Row],[How many hours of a day you work on Excel]])),"",2)</f>
        <v/>
      </c>
      <c r="Q741" s="10" t="str">
        <f>IF(ISERROR(FIND("3",tblSalaries[[#This Row],[How many hours of a day you work on Excel]])),"",3)</f>
        <v/>
      </c>
      <c r="R741" s="10" t="str">
        <f>IF(ISERROR(FIND("4",tblSalaries[[#This Row],[How many hours of a day you work on Excel]])),"",4)</f>
        <v/>
      </c>
      <c r="S741" s="10" t="str">
        <f>IF(ISERROR(FIND("5",tblSalaries[[#This Row],[How many hours of a day you work on Excel]])),"",5)</f>
        <v/>
      </c>
      <c r="T741" s="10" t="str">
        <f>IF(ISERROR(FIND("6",tblSalaries[[#This Row],[How many hours of a day you work on Excel]])),"",6)</f>
        <v/>
      </c>
      <c r="U741" s="11" t="str">
        <f>IF(ISERROR(FIND("7",tblSalaries[[#This Row],[How many hours of a day you work on Excel]])),"",7)</f>
        <v/>
      </c>
      <c r="V741" s="11">
        <f>IF(ISERROR(FIND("8",tblSalaries[[#This Row],[How many hours of a day you work on Excel]])),"",8)</f>
        <v>8</v>
      </c>
      <c r="W741" s="11">
        <f>IF(MAX(tblSalaries[[#This Row],[1 hour]:[8 hours]])=0,#N/A,MAX(tblSalaries[[#This Row],[1 hour]:[8 hours]]))</f>
        <v>8</v>
      </c>
      <c r="X741" s="11">
        <f>IF(ISERROR(tblSalaries[[#This Row],[max h]]),1,tblSalaries[[#This Row],[Salary in USD]]/tblSalaries[[#This Row],[max h]]/260)</f>
        <v>3.0821394266727524</v>
      </c>
      <c r="Y741" s="11" t="str">
        <f>IF(tblSalaries[[#This Row],[Years of Experience]]="",0,"0")</f>
        <v>0</v>
      </c>
      <c r="Z7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41" s="11">
        <f>IF(tblSalaries[[#This Row],[Salary in USD]]&lt;1000,1,0)</f>
        <v>0</v>
      </c>
      <c r="AB741" s="11">
        <f>IF(AND(tblSalaries[[#This Row],[Salary in USD]]&gt;1000,tblSalaries[[#This Row],[Salary in USD]]&lt;2000),1,0)</f>
        <v>0</v>
      </c>
    </row>
    <row r="742" spans="2:28" ht="15" customHeight="1">
      <c r="B742" t="s">
        <v>2745</v>
      </c>
      <c r="C742" s="1">
        <v>41055.687222222223</v>
      </c>
      <c r="D742" s="4">
        <v>36000</v>
      </c>
      <c r="E742">
        <v>36000</v>
      </c>
      <c r="F742" t="s">
        <v>6</v>
      </c>
      <c r="G742">
        <f>tblSalaries[[#This Row],[clean Salary (in local currency)]]*VLOOKUP(tblSalaries[[#This Row],[Currency]],tblXrate[],2,FALSE)</f>
        <v>36000</v>
      </c>
      <c r="H742" t="s">
        <v>485</v>
      </c>
      <c r="I742" t="s">
        <v>279</v>
      </c>
      <c r="J742" t="s">
        <v>820</v>
      </c>
      <c r="K742" t="str">
        <f>VLOOKUP(tblSalaries[[#This Row],[Where do you work]],tblCountries[[Actual]:[Mapping]],2,FALSE)</f>
        <v>UAE</v>
      </c>
      <c r="L742" t="s">
        <v>25</v>
      </c>
      <c r="M742">
        <v>7</v>
      </c>
      <c r="O742" s="10">
        <f>IF(ISERROR(FIND("1",tblSalaries[[#This Row],[How many hours of a day you work on Excel]])),"",1)</f>
        <v>1</v>
      </c>
      <c r="P742" s="11">
        <f>IF(ISERROR(FIND("2",tblSalaries[[#This Row],[How many hours of a day you work on Excel]])),"",2)</f>
        <v>2</v>
      </c>
      <c r="Q742" s="10" t="str">
        <f>IF(ISERROR(FIND("3",tblSalaries[[#This Row],[How many hours of a day you work on Excel]])),"",3)</f>
        <v/>
      </c>
      <c r="R742" s="10" t="str">
        <f>IF(ISERROR(FIND("4",tblSalaries[[#This Row],[How many hours of a day you work on Excel]])),"",4)</f>
        <v/>
      </c>
      <c r="S742" s="10" t="str">
        <f>IF(ISERROR(FIND("5",tblSalaries[[#This Row],[How many hours of a day you work on Excel]])),"",5)</f>
        <v/>
      </c>
      <c r="T742" s="10" t="str">
        <f>IF(ISERROR(FIND("6",tblSalaries[[#This Row],[How many hours of a day you work on Excel]])),"",6)</f>
        <v/>
      </c>
      <c r="U742" s="11" t="str">
        <f>IF(ISERROR(FIND("7",tblSalaries[[#This Row],[How many hours of a day you work on Excel]])),"",7)</f>
        <v/>
      </c>
      <c r="V742" s="11" t="str">
        <f>IF(ISERROR(FIND("8",tblSalaries[[#This Row],[How many hours of a day you work on Excel]])),"",8)</f>
        <v/>
      </c>
      <c r="W742" s="11">
        <f>IF(MAX(tblSalaries[[#This Row],[1 hour]:[8 hours]])=0,#N/A,MAX(tblSalaries[[#This Row],[1 hour]:[8 hours]]))</f>
        <v>2</v>
      </c>
      <c r="X742" s="11">
        <f>IF(ISERROR(tblSalaries[[#This Row],[max h]]),1,tblSalaries[[#This Row],[Salary in USD]]/tblSalaries[[#This Row],[max h]]/260)</f>
        <v>69.230769230769226</v>
      </c>
      <c r="Y742" s="11" t="str">
        <f>IF(tblSalaries[[#This Row],[Years of Experience]]="",0,"0")</f>
        <v>0</v>
      </c>
      <c r="Z7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42" s="11">
        <f>IF(tblSalaries[[#This Row],[Salary in USD]]&lt;1000,1,0)</f>
        <v>0</v>
      </c>
      <c r="AB742" s="11">
        <f>IF(AND(tblSalaries[[#This Row],[Salary in USD]]&gt;1000,tblSalaries[[#This Row],[Salary in USD]]&lt;2000),1,0)</f>
        <v>0</v>
      </c>
    </row>
    <row r="743" spans="2:28" ht="15" customHeight="1">
      <c r="B743" t="s">
        <v>2746</v>
      </c>
      <c r="C743" s="1">
        <v>41055.690254629626</v>
      </c>
      <c r="D743" s="4">
        <v>20000</v>
      </c>
      <c r="E743">
        <v>20000</v>
      </c>
      <c r="F743" t="s">
        <v>6</v>
      </c>
      <c r="G743">
        <f>tblSalaries[[#This Row],[clean Salary (in local currency)]]*VLOOKUP(tblSalaries[[#This Row],[Currency]],tblXrate[],2,FALSE)</f>
        <v>20000</v>
      </c>
      <c r="H743" t="s">
        <v>522</v>
      </c>
      <c r="I743" t="s">
        <v>279</v>
      </c>
      <c r="J743" t="s">
        <v>8</v>
      </c>
      <c r="K743" t="str">
        <f>VLOOKUP(tblSalaries[[#This Row],[Where do you work]],tblCountries[[Actual]:[Mapping]],2,FALSE)</f>
        <v>India</v>
      </c>
      <c r="L743" t="s">
        <v>25</v>
      </c>
      <c r="M743">
        <v>7</v>
      </c>
      <c r="O743" s="10">
        <f>IF(ISERROR(FIND("1",tblSalaries[[#This Row],[How many hours of a day you work on Excel]])),"",1)</f>
        <v>1</v>
      </c>
      <c r="P743" s="11">
        <f>IF(ISERROR(FIND("2",tblSalaries[[#This Row],[How many hours of a day you work on Excel]])),"",2)</f>
        <v>2</v>
      </c>
      <c r="Q743" s="10" t="str">
        <f>IF(ISERROR(FIND("3",tblSalaries[[#This Row],[How many hours of a day you work on Excel]])),"",3)</f>
        <v/>
      </c>
      <c r="R743" s="10" t="str">
        <f>IF(ISERROR(FIND("4",tblSalaries[[#This Row],[How many hours of a day you work on Excel]])),"",4)</f>
        <v/>
      </c>
      <c r="S743" s="10" t="str">
        <f>IF(ISERROR(FIND("5",tblSalaries[[#This Row],[How many hours of a day you work on Excel]])),"",5)</f>
        <v/>
      </c>
      <c r="T743" s="10" t="str">
        <f>IF(ISERROR(FIND("6",tblSalaries[[#This Row],[How many hours of a day you work on Excel]])),"",6)</f>
        <v/>
      </c>
      <c r="U743" s="11" t="str">
        <f>IF(ISERROR(FIND("7",tblSalaries[[#This Row],[How many hours of a day you work on Excel]])),"",7)</f>
        <v/>
      </c>
      <c r="V743" s="11" t="str">
        <f>IF(ISERROR(FIND("8",tblSalaries[[#This Row],[How many hours of a day you work on Excel]])),"",8)</f>
        <v/>
      </c>
      <c r="W743" s="11">
        <f>IF(MAX(tblSalaries[[#This Row],[1 hour]:[8 hours]])=0,#N/A,MAX(tblSalaries[[#This Row],[1 hour]:[8 hours]]))</f>
        <v>2</v>
      </c>
      <c r="X743" s="11">
        <f>IF(ISERROR(tblSalaries[[#This Row],[max h]]),1,tblSalaries[[#This Row],[Salary in USD]]/tblSalaries[[#This Row],[max h]]/260)</f>
        <v>38.46153846153846</v>
      </c>
      <c r="Y743" s="11" t="str">
        <f>IF(tblSalaries[[#This Row],[Years of Experience]]="",0,"0")</f>
        <v>0</v>
      </c>
      <c r="Z7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43" s="11">
        <f>IF(tblSalaries[[#This Row],[Salary in USD]]&lt;1000,1,0)</f>
        <v>0</v>
      </c>
      <c r="AB743" s="11">
        <f>IF(AND(tblSalaries[[#This Row],[Salary in USD]]&gt;1000,tblSalaries[[#This Row],[Salary in USD]]&lt;2000),1,0)</f>
        <v>0</v>
      </c>
    </row>
    <row r="744" spans="2:28" ht="15" customHeight="1">
      <c r="B744" t="s">
        <v>2747</v>
      </c>
      <c r="C744" s="1">
        <v>41055.690486111111</v>
      </c>
      <c r="D744" s="4" t="s">
        <v>862</v>
      </c>
      <c r="E744">
        <v>240000</v>
      </c>
      <c r="F744" t="s">
        <v>40</v>
      </c>
      <c r="G744">
        <f>tblSalaries[[#This Row],[clean Salary (in local currency)]]*VLOOKUP(tblSalaries[[#This Row],[Currency]],tblXrate[],2,FALSE)</f>
        <v>4273.9000049862161</v>
      </c>
      <c r="H744" t="s">
        <v>863</v>
      </c>
      <c r="I744" t="s">
        <v>310</v>
      </c>
      <c r="J744" t="s">
        <v>8</v>
      </c>
      <c r="K744" t="str">
        <f>VLOOKUP(tblSalaries[[#This Row],[Where do you work]],tblCountries[[Actual]:[Mapping]],2,FALSE)</f>
        <v>India</v>
      </c>
      <c r="L744" t="s">
        <v>9</v>
      </c>
      <c r="M744">
        <v>8</v>
      </c>
      <c r="O744" s="10" t="str">
        <f>IF(ISERROR(FIND("1",tblSalaries[[#This Row],[How many hours of a day you work on Excel]])),"",1)</f>
        <v/>
      </c>
      <c r="P744" s="11" t="str">
        <f>IF(ISERROR(FIND("2",tblSalaries[[#This Row],[How many hours of a day you work on Excel]])),"",2)</f>
        <v/>
      </c>
      <c r="Q744" s="10" t="str">
        <f>IF(ISERROR(FIND("3",tblSalaries[[#This Row],[How many hours of a day you work on Excel]])),"",3)</f>
        <v/>
      </c>
      <c r="R744" s="10">
        <f>IF(ISERROR(FIND("4",tblSalaries[[#This Row],[How many hours of a day you work on Excel]])),"",4)</f>
        <v>4</v>
      </c>
      <c r="S744" s="10" t="str">
        <f>IF(ISERROR(FIND("5",tblSalaries[[#This Row],[How many hours of a day you work on Excel]])),"",5)</f>
        <v/>
      </c>
      <c r="T744" s="10">
        <f>IF(ISERROR(FIND("6",tblSalaries[[#This Row],[How many hours of a day you work on Excel]])),"",6)</f>
        <v>6</v>
      </c>
      <c r="U744" s="11" t="str">
        <f>IF(ISERROR(FIND("7",tblSalaries[[#This Row],[How many hours of a day you work on Excel]])),"",7)</f>
        <v/>
      </c>
      <c r="V744" s="11" t="str">
        <f>IF(ISERROR(FIND("8",tblSalaries[[#This Row],[How many hours of a day you work on Excel]])),"",8)</f>
        <v/>
      </c>
      <c r="W744" s="11">
        <f>IF(MAX(tblSalaries[[#This Row],[1 hour]:[8 hours]])=0,#N/A,MAX(tblSalaries[[#This Row],[1 hour]:[8 hours]]))</f>
        <v>6</v>
      </c>
      <c r="X744" s="11">
        <f>IF(ISERROR(tblSalaries[[#This Row],[max h]]),1,tblSalaries[[#This Row],[Salary in USD]]/tblSalaries[[#This Row],[max h]]/260)</f>
        <v>2.7396794903757797</v>
      </c>
      <c r="Y744" s="11" t="str">
        <f>IF(tblSalaries[[#This Row],[Years of Experience]]="",0,"0")</f>
        <v>0</v>
      </c>
      <c r="Z7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44" s="11">
        <f>IF(tblSalaries[[#This Row],[Salary in USD]]&lt;1000,1,0)</f>
        <v>0</v>
      </c>
      <c r="AB744" s="11">
        <f>IF(AND(tblSalaries[[#This Row],[Salary in USD]]&gt;1000,tblSalaries[[#This Row],[Salary in USD]]&lt;2000),1,0)</f>
        <v>0</v>
      </c>
    </row>
    <row r="745" spans="2:28" ht="15" customHeight="1">
      <c r="B745" t="s">
        <v>2748</v>
      </c>
      <c r="C745" s="1">
        <v>41055.690937500003</v>
      </c>
      <c r="D745" s="4" t="s">
        <v>864</v>
      </c>
      <c r="E745">
        <v>24000</v>
      </c>
      <c r="F745" t="s">
        <v>69</v>
      </c>
      <c r="G745">
        <f>tblSalaries[[#This Row],[clean Salary (in local currency)]]*VLOOKUP(tblSalaries[[#This Row],[Currency]],tblXrate[],2,FALSE)</f>
        <v>37828.278529614821</v>
      </c>
      <c r="H745" t="s">
        <v>865</v>
      </c>
      <c r="I745" t="s">
        <v>67</v>
      </c>
      <c r="J745" t="s">
        <v>71</v>
      </c>
      <c r="K745" t="str">
        <f>VLOOKUP(tblSalaries[[#This Row],[Where do you work]],tblCountries[[Actual]:[Mapping]],2,FALSE)</f>
        <v>UK</v>
      </c>
      <c r="L745" t="s">
        <v>13</v>
      </c>
      <c r="M745">
        <v>8</v>
      </c>
      <c r="O745" s="10" t="str">
        <f>IF(ISERROR(FIND("1",tblSalaries[[#This Row],[How many hours of a day you work on Excel]])),"",1)</f>
        <v/>
      </c>
      <c r="P745" s="11" t="str">
        <f>IF(ISERROR(FIND("2",tblSalaries[[#This Row],[How many hours of a day you work on Excel]])),"",2)</f>
        <v/>
      </c>
      <c r="Q745" s="10" t="str">
        <f>IF(ISERROR(FIND("3",tblSalaries[[#This Row],[How many hours of a day you work on Excel]])),"",3)</f>
        <v/>
      </c>
      <c r="R745" s="10" t="str">
        <f>IF(ISERROR(FIND("4",tblSalaries[[#This Row],[How many hours of a day you work on Excel]])),"",4)</f>
        <v/>
      </c>
      <c r="S745" s="10" t="str">
        <f>IF(ISERROR(FIND("5",tblSalaries[[#This Row],[How many hours of a day you work on Excel]])),"",5)</f>
        <v/>
      </c>
      <c r="T745" s="10" t="str">
        <f>IF(ISERROR(FIND("6",tblSalaries[[#This Row],[How many hours of a day you work on Excel]])),"",6)</f>
        <v/>
      </c>
      <c r="U745" s="11" t="str">
        <f>IF(ISERROR(FIND("7",tblSalaries[[#This Row],[How many hours of a day you work on Excel]])),"",7)</f>
        <v/>
      </c>
      <c r="V745" s="11">
        <f>IF(ISERROR(FIND("8",tblSalaries[[#This Row],[How many hours of a day you work on Excel]])),"",8)</f>
        <v>8</v>
      </c>
      <c r="W745" s="11">
        <f>IF(MAX(tblSalaries[[#This Row],[1 hour]:[8 hours]])=0,#N/A,MAX(tblSalaries[[#This Row],[1 hour]:[8 hours]]))</f>
        <v>8</v>
      </c>
      <c r="X745" s="11">
        <f>IF(ISERROR(tblSalaries[[#This Row],[max h]]),1,tblSalaries[[#This Row],[Salary in USD]]/tblSalaries[[#This Row],[max h]]/260)</f>
        <v>18.186672370007127</v>
      </c>
      <c r="Y745" s="11" t="str">
        <f>IF(tblSalaries[[#This Row],[Years of Experience]]="",0,"0")</f>
        <v>0</v>
      </c>
      <c r="Z7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45" s="11">
        <f>IF(tblSalaries[[#This Row],[Salary in USD]]&lt;1000,1,0)</f>
        <v>0</v>
      </c>
      <c r="AB745" s="11">
        <f>IF(AND(tblSalaries[[#This Row],[Salary in USD]]&gt;1000,tblSalaries[[#This Row],[Salary in USD]]&lt;2000),1,0)</f>
        <v>0</v>
      </c>
    </row>
    <row r="746" spans="2:28" ht="15" customHeight="1">
      <c r="B746" t="s">
        <v>2749</v>
      </c>
      <c r="C746" s="1">
        <v>41055.701481481483</v>
      </c>
      <c r="D746" s="4" t="s">
        <v>866</v>
      </c>
      <c r="E746">
        <v>11000</v>
      </c>
      <c r="F746" t="s">
        <v>6</v>
      </c>
      <c r="G746">
        <f>tblSalaries[[#This Row],[clean Salary (in local currency)]]*VLOOKUP(tblSalaries[[#This Row],[Currency]],tblXrate[],2,FALSE)</f>
        <v>11000</v>
      </c>
      <c r="H746" t="s">
        <v>867</v>
      </c>
      <c r="I746" t="s">
        <v>52</v>
      </c>
      <c r="J746" t="s">
        <v>716</v>
      </c>
      <c r="K746" t="str">
        <f>VLOOKUP(tblSalaries[[#This Row],[Where do you work]],tblCountries[[Actual]:[Mapping]],2,FALSE)</f>
        <v>Sri Lanka</v>
      </c>
      <c r="L746" t="s">
        <v>13</v>
      </c>
      <c r="M746">
        <v>4.5</v>
      </c>
      <c r="O746" s="10" t="str">
        <f>IF(ISERROR(FIND("1",tblSalaries[[#This Row],[How many hours of a day you work on Excel]])),"",1)</f>
        <v/>
      </c>
      <c r="P746" s="11" t="str">
        <f>IF(ISERROR(FIND("2",tblSalaries[[#This Row],[How many hours of a day you work on Excel]])),"",2)</f>
        <v/>
      </c>
      <c r="Q746" s="10" t="str">
        <f>IF(ISERROR(FIND("3",tblSalaries[[#This Row],[How many hours of a day you work on Excel]])),"",3)</f>
        <v/>
      </c>
      <c r="R746" s="10" t="str">
        <f>IF(ISERROR(FIND("4",tblSalaries[[#This Row],[How many hours of a day you work on Excel]])),"",4)</f>
        <v/>
      </c>
      <c r="S746" s="10" t="str">
        <f>IF(ISERROR(FIND("5",tblSalaries[[#This Row],[How many hours of a day you work on Excel]])),"",5)</f>
        <v/>
      </c>
      <c r="T746" s="10" t="str">
        <f>IF(ISERROR(FIND("6",tblSalaries[[#This Row],[How many hours of a day you work on Excel]])),"",6)</f>
        <v/>
      </c>
      <c r="U746" s="11" t="str">
        <f>IF(ISERROR(FIND("7",tblSalaries[[#This Row],[How many hours of a day you work on Excel]])),"",7)</f>
        <v/>
      </c>
      <c r="V746" s="11">
        <f>IF(ISERROR(FIND("8",tblSalaries[[#This Row],[How many hours of a day you work on Excel]])),"",8)</f>
        <v>8</v>
      </c>
      <c r="W746" s="11">
        <f>IF(MAX(tblSalaries[[#This Row],[1 hour]:[8 hours]])=0,#N/A,MAX(tblSalaries[[#This Row],[1 hour]:[8 hours]]))</f>
        <v>8</v>
      </c>
      <c r="X746" s="11">
        <f>IF(ISERROR(tblSalaries[[#This Row],[max h]]),1,tblSalaries[[#This Row],[Salary in USD]]/tblSalaries[[#This Row],[max h]]/260)</f>
        <v>5.2884615384615383</v>
      </c>
      <c r="Y746" s="11" t="str">
        <f>IF(tblSalaries[[#This Row],[Years of Experience]]="",0,"0")</f>
        <v>0</v>
      </c>
      <c r="Z7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46" s="11">
        <f>IF(tblSalaries[[#This Row],[Salary in USD]]&lt;1000,1,0)</f>
        <v>0</v>
      </c>
      <c r="AB746" s="11">
        <f>IF(AND(tblSalaries[[#This Row],[Salary in USD]]&gt;1000,tblSalaries[[#This Row],[Salary in USD]]&lt;2000),1,0)</f>
        <v>0</v>
      </c>
    </row>
    <row r="747" spans="2:28" ht="15" customHeight="1">
      <c r="B747" t="s">
        <v>2750</v>
      </c>
      <c r="C747" s="1">
        <v>41055.701921296299</v>
      </c>
      <c r="D747" s="4">
        <v>8000</v>
      </c>
      <c r="E747">
        <v>8000</v>
      </c>
      <c r="F747" t="s">
        <v>6</v>
      </c>
      <c r="G747">
        <f>tblSalaries[[#This Row],[clean Salary (in local currency)]]*VLOOKUP(tblSalaries[[#This Row],[Currency]],tblXrate[],2,FALSE)</f>
        <v>8000</v>
      </c>
      <c r="H747" t="s">
        <v>207</v>
      </c>
      <c r="I747" t="s">
        <v>20</v>
      </c>
      <c r="J747" t="s">
        <v>8</v>
      </c>
      <c r="K747" t="str">
        <f>VLOOKUP(tblSalaries[[#This Row],[Where do you work]],tblCountries[[Actual]:[Mapping]],2,FALSE)</f>
        <v>India</v>
      </c>
      <c r="L747" t="s">
        <v>18</v>
      </c>
      <c r="M747">
        <v>6</v>
      </c>
      <c r="O747" s="10" t="str">
        <f>IF(ISERROR(FIND("1",tblSalaries[[#This Row],[How many hours of a day you work on Excel]])),"",1)</f>
        <v/>
      </c>
      <c r="P747" s="11">
        <f>IF(ISERROR(FIND("2",tblSalaries[[#This Row],[How many hours of a day you work on Excel]])),"",2)</f>
        <v>2</v>
      </c>
      <c r="Q747" s="10">
        <f>IF(ISERROR(FIND("3",tblSalaries[[#This Row],[How many hours of a day you work on Excel]])),"",3)</f>
        <v>3</v>
      </c>
      <c r="R747" s="10" t="str">
        <f>IF(ISERROR(FIND("4",tblSalaries[[#This Row],[How many hours of a day you work on Excel]])),"",4)</f>
        <v/>
      </c>
      <c r="S747" s="10" t="str">
        <f>IF(ISERROR(FIND("5",tblSalaries[[#This Row],[How many hours of a day you work on Excel]])),"",5)</f>
        <v/>
      </c>
      <c r="T747" s="10" t="str">
        <f>IF(ISERROR(FIND("6",tblSalaries[[#This Row],[How many hours of a day you work on Excel]])),"",6)</f>
        <v/>
      </c>
      <c r="U747" s="11" t="str">
        <f>IF(ISERROR(FIND("7",tblSalaries[[#This Row],[How many hours of a day you work on Excel]])),"",7)</f>
        <v/>
      </c>
      <c r="V747" s="11" t="str">
        <f>IF(ISERROR(FIND("8",tblSalaries[[#This Row],[How many hours of a day you work on Excel]])),"",8)</f>
        <v/>
      </c>
      <c r="W747" s="11">
        <f>IF(MAX(tblSalaries[[#This Row],[1 hour]:[8 hours]])=0,#N/A,MAX(tblSalaries[[#This Row],[1 hour]:[8 hours]]))</f>
        <v>3</v>
      </c>
      <c r="X747" s="11">
        <f>IF(ISERROR(tblSalaries[[#This Row],[max h]]),1,tblSalaries[[#This Row],[Salary in USD]]/tblSalaries[[#This Row],[max h]]/260)</f>
        <v>10.256410256410255</v>
      </c>
      <c r="Y747" s="11" t="str">
        <f>IF(tblSalaries[[#This Row],[Years of Experience]]="",0,"0")</f>
        <v>0</v>
      </c>
      <c r="Z7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47" s="11">
        <f>IF(tblSalaries[[#This Row],[Salary in USD]]&lt;1000,1,0)</f>
        <v>0</v>
      </c>
      <c r="AB747" s="11">
        <f>IF(AND(tblSalaries[[#This Row],[Salary in USD]]&gt;1000,tblSalaries[[#This Row],[Salary in USD]]&lt;2000),1,0)</f>
        <v>0</v>
      </c>
    </row>
    <row r="748" spans="2:28" ht="15" customHeight="1">
      <c r="B748" t="s">
        <v>2751</v>
      </c>
      <c r="C748" s="1">
        <v>41055.71025462963</v>
      </c>
      <c r="D748" s="4" t="s">
        <v>868</v>
      </c>
      <c r="E748">
        <v>225000</v>
      </c>
      <c r="F748" t="s">
        <v>40</v>
      </c>
      <c r="G748">
        <f>tblSalaries[[#This Row],[clean Salary (in local currency)]]*VLOOKUP(tblSalaries[[#This Row],[Currency]],tblXrate[],2,FALSE)</f>
        <v>4006.7812546745777</v>
      </c>
      <c r="H748" t="s">
        <v>721</v>
      </c>
      <c r="I748" t="s">
        <v>3999</v>
      </c>
      <c r="J748" t="s">
        <v>8</v>
      </c>
      <c r="K748" t="str">
        <f>VLOOKUP(tblSalaries[[#This Row],[Where do you work]],tblCountries[[Actual]:[Mapping]],2,FALSE)</f>
        <v>India</v>
      </c>
      <c r="L748" t="s">
        <v>13</v>
      </c>
      <c r="M748">
        <v>5.5</v>
      </c>
      <c r="O748" s="10" t="str">
        <f>IF(ISERROR(FIND("1",tblSalaries[[#This Row],[How many hours of a day you work on Excel]])),"",1)</f>
        <v/>
      </c>
      <c r="P748" s="11" t="str">
        <f>IF(ISERROR(FIND("2",tblSalaries[[#This Row],[How many hours of a day you work on Excel]])),"",2)</f>
        <v/>
      </c>
      <c r="Q748" s="10" t="str">
        <f>IF(ISERROR(FIND("3",tblSalaries[[#This Row],[How many hours of a day you work on Excel]])),"",3)</f>
        <v/>
      </c>
      <c r="R748" s="10" t="str">
        <f>IF(ISERROR(FIND("4",tblSalaries[[#This Row],[How many hours of a day you work on Excel]])),"",4)</f>
        <v/>
      </c>
      <c r="S748" s="10" t="str">
        <f>IF(ISERROR(FIND("5",tblSalaries[[#This Row],[How many hours of a day you work on Excel]])),"",5)</f>
        <v/>
      </c>
      <c r="T748" s="10" t="str">
        <f>IF(ISERROR(FIND("6",tblSalaries[[#This Row],[How many hours of a day you work on Excel]])),"",6)</f>
        <v/>
      </c>
      <c r="U748" s="11" t="str">
        <f>IF(ISERROR(FIND("7",tblSalaries[[#This Row],[How many hours of a day you work on Excel]])),"",7)</f>
        <v/>
      </c>
      <c r="V748" s="11">
        <f>IF(ISERROR(FIND("8",tblSalaries[[#This Row],[How many hours of a day you work on Excel]])),"",8)</f>
        <v>8</v>
      </c>
      <c r="W748" s="11">
        <f>IF(MAX(tblSalaries[[#This Row],[1 hour]:[8 hours]])=0,#N/A,MAX(tblSalaries[[#This Row],[1 hour]:[8 hours]]))</f>
        <v>8</v>
      </c>
      <c r="X748" s="11">
        <f>IF(ISERROR(tblSalaries[[#This Row],[max h]]),1,tblSalaries[[#This Row],[Salary in USD]]/tblSalaries[[#This Row],[max h]]/260)</f>
        <v>1.92633714167047</v>
      </c>
      <c r="Y748" s="11" t="str">
        <f>IF(tblSalaries[[#This Row],[Years of Experience]]="",0,"0")</f>
        <v>0</v>
      </c>
      <c r="Z7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48" s="11">
        <f>IF(tblSalaries[[#This Row],[Salary in USD]]&lt;1000,1,0)</f>
        <v>0</v>
      </c>
      <c r="AB748" s="11">
        <f>IF(AND(tblSalaries[[#This Row],[Salary in USD]]&gt;1000,tblSalaries[[#This Row],[Salary in USD]]&lt;2000),1,0)</f>
        <v>0</v>
      </c>
    </row>
    <row r="749" spans="2:28" ht="15" customHeight="1">
      <c r="B749" t="s">
        <v>2752</v>
      </c>
      <c r="C749" s="1">
        <v>41055.710439814815</v>
      </c>
      <c r="D749" s="4">
        <v>1488000</v>
      </c>
      <c r="E749">
        <v>1488000</v>
      </c>
      <c r="F749" t="s">
        <v>3984</v>
      </c>
      <c r="G749">
        <f>tblSalaries[[#This Row],[clean Salary (in local currency)]]*VLOOKUP(tblSalaries[[#This Row],[Currency]],tblXrate[],2,FALSE)</f>
        <v>9171.0323574730355</v>
      </c>
      <c r="H749" t="s">
        <v>869</v>
      </c>
      <c r="I749" t="s">
        <v>52</v>
      </c>
      <c r="J749" t="s">
        <v>870</v>
      </c>
      <c r="K749" t="str">
        <f>VLOOKUP(tblSalaries[[#This Row],[Where do you work]],tblCountries[[Actual]:[Mapping]],2,FALSE)</f>
        <v>Nigeria</v>
      </c>
      <c r="L749" t="s">
        <v>18</v>
      </c>
      <c r="M749">
        <v>5</v>
      </c>
      <c r="O749" s="10" t="str">
        <f>IF(ISERROR(FIND("1",tblSalaries[[#This Row],[How many hours of a day you work on Excel]])),"",1)</f>
        <v/>
      </c>
      <c r="P749" s="11">
        <f>IF(ISERROR(FIND("2",tblSalaries[[#This Row],[How many hours of a day you work on Excel]])),"",2)</f>
        <v>2</v>
      </c>
      <c r="Q749" s="10">
        <f>IF(ISERROR(FIND("3",tblSalaries[[#This Row],[How many hours of a day you work on Excel]])),"",3)</f>
        <v>3</v>
      </c>
      <c r="R749" s="10" t="str">
        <f>IF(ISERROR(FIND("4",tblSalaries[[#This Row],[How many hours of a day you work on Excel]])),"",4)</f>
        <v/>
      </c>
      <c r="S749" s="10" t="str">
        <f>IF(ISERROR(FIND("5",tblSalaries[[#This Row],[How many hours of a day you work on Excel]])),"",5)</f>
        <v/>
      </c>
      <c r="T749" s="10" t="str">
        <f>IF(ISERROR(FIND("6",tblSalaries[[#This Row],[How many hours of a day you work on Excel]])),"",6)</f>
        <v/>
      </c>
      <c r="U749" s="11" t="str">
        <f>IF(ISERROR(FIND("7",tblSalaries[[#This Row],[How many hours of a day you work on Excel]])),"",7)</f>
        <v/>
      </c>
      <c r="V749" s="11" t="str">
        <f>IF(ISERROR(FIND("8",tblSalaries[[#This Row],[How many hours of a day you work on Excel]])),"",8)</f>
        <v/>
      </c>
      <c r="W749" s="11">
        <f>IF(MAX(tblSalaries[[#This Row],[1 hour]:[8 hours]])=0,#N/A,MAX(tblSalaries[[#This Row],[1 hour]:[8 hours]]))</f>
        <v>3</v>
      </c>
      <c r="X749" s="11">
        <f>IF(ISERROR(tblSalaries[[#This Row],[max h]]),1,tblSalaries[[#This Row],[Salary in USD]]/tblSalaries[[#This Row],[max h]]/260)</f>
        <v>11.757733791632097</v>
      </c>
      <c r="Y749" s="11" t="str">
        <f>IF(tblSalaries[[#This Row],[Years of Experience]]="",0,"0")</f>
        <v>0</v>
      </c>
      <c r="Z7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49" s="11">
        <f>IF(tblSalaries[[#This Row],[Salary in USD]]&lt;1000,1,0)</f>
        <v>0</v>
      </c>
      <c r="AB749" s="11">
        <f>IF(AND(tblSalaries[[#This Row],[Salary in USD]]&gt;1000,tblSalaries[[#This Row],[Salary in USD]]&lt;2000),1,0)</f>
        <v>0</v>
      </c>
    </row>
    <row r="750" spans="2:28" ht="15" customHeight="1">
      <c r="B750" t="s">
        <v>2753</v>
      </c>
      <c r="C750" s="1">
        <v>41055.710717592592</v>
      </c>
      <c r="D750" s="4" t="s">
        <v>871</v>
      </c>
      <c r="E750">
        <v>240000</v>
      </c>
      <c r="F750" t="s">
        <v>40</v>
      </c>
      <c r="G750">
        <f>tblSalaries[[#This Row],[clean Salary (in local currency)]]*VLOOKUP(tblSalaries[[#This Row],[Currency]],tblXrate[],2,FALSE)</f>
        <v>4273.9000049862161</v>
      </c>
      <c r="H750" t="s">
        <v>872</v>
      </c>
      <c r="I750" t="s">
        <v>20</v>
      </c>
      <c r="J750" t="s">
        <v>8</v>
      </c>
      <c r="K750" t="str">
        <f>VLOOKUP(tblSalaries[[#This Row],[Where do you work]],tblCountries[[Actual]:[Mapping]],2,FALSE)</f>
        <v>India</v>
      </c>
      <c r="L750" t="s">
        <v>18</v>
      </c>
      <c r="M750">
        <v>20</v>
      </c>
      <c r="O750" s="10" t="str">
        <f>IF(ISERROR(FIND("1",tblSalaries[[#This Row],[How many hours of a day you work on Excel]])),"",1)</f>
        <v/>
      </c>
      <c r="P750" s="11">
        <f>IF(ISERROR(FIND("2",tblSalaries[[#This Row],[How many hours of a day you work on Excel]])),"",2)</f>
        <v>2</v>
      </c>
      <c r="Q750" s="10">
        <f>IF(ISERROR(FIND("3",tblSalaries[[#This Row],[How many hours of a day you work on Excel]])),"",3)</f>
        <v>3</v>
      </c>
      <c r="R750" s="10" t="str">
        <f>IF(ISERROR(FIND("4",tblSalaries[[#This Row],[How many hours of a day you work on Excel]])),"",4)</f>
        <v/>
      </c>
      <c r="S750" s="10" t="str">
        <f>IF(ISERROR(FIND("5",tblSalaries[[#This Row],[How many hours of a day you work on Excel]])),"",5)</f>
        <v/>
      </c>
      <c r="T750" s="10" t="str">
        <f>IF(ISERROR(FIND("6",tblSalaries[[#This Row],[How many hours of a day you work on Excel]])),"",6)</f>
        <v/>
      </c>
      <c r="U750" s="11" t="str">
        <f>IF(ISERROR(FIND("7",tblSalaries[[#This Row],[How many hours of a day you work on Excel]])),"",7)</f>
        <v/>
      </c>
      <c r="V750" s="11" t="str">
        <f>IF(ISERROR(FIND("8",tblSalaries[[#This Row],[How many hours of a day you work on Excel]])),"",8)</f>
        <v/>
      </c>
      <c r="W750" s="11">
        <f>IF(MAX(tblSalaries[[#This Row],[1 hour]:[8 hours]])=0,#N/A,MAX(tblSalaries[[#This Row],[1 hour]:[8 hours]]))</f>
        <v>3</v>
      </c>
      <c r="X750" s="11">
        <f>IF(ISERROR(tblSalaries[[#This Row],[max h]]),1,tblSalaries[[#This Row],[Salary in USD]]/tblSalaries[[#This Row],[max h]]/260)</f>
        <v>5.4793589807515595</v>
      </c>
      <c r="Y750" s="11" t="str">
        <f>IF(tblSalaries[[#This Row],[Years of Experience]]="",0,"0")</f>
        <v>0</v>
      </c>
      <c r="Z7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50" s="11">
        <f>IF(tblSalaries[[#This Row],[Salary in USD]]&lt;1000,1,0)</f>
        <v>0</v>
      </c>
      <c r="AB750" s="11">
        <f>IF(AND(tblSalaries[[#This Row],[Salary in USD]]&gt;1000,tblSalaries[[#This Row],[Salary in USD]]&lt;2000),1,0)</f>
        <v>0</v>
      </c>
    </row>
    <row r="751" spans="2:28" ht="15" customHeight="1">
      <c r="B751" t="s">
        <v>2754</v>
      </c>
      <c r="C751" s="1">
        <v>41055.711377314816</v>
      </c>
      <c r="D751" s="4" t="s">
        <v>873</v>
      </c>
      <c r="E751">
        <v>700000</v>
      </c>
      <c r="F751" t="s">
        <v>40</v>
      </c>
      <c r="G751">
        <f>tblSalaries[[#This Row],[clean Salary (in local currency)]]*VLOOKUP(tblSalaries[[#This Row],[Currency]],tblXrate[],2,FALSE)</f>
        <v>12465.541681209797</v>
      </c>
      <c r="H751" t="s">
        <v>874</v>
      </c>
      <c r="I751" t="s">
        <v>20</v>
      </c>
      <c r="J751" t="s">
        <v>8</v>
      </c>
      <c r="K751" t="str">
        <f>VLOOKUP(tblSalaries[[#This Row],[Where do you work]],tblCountries[[Actual]:[Mapping]],2,FALSE)</f>
        <v>India</v>
      </c>
      <c r="L751" t="s">
        <v>13</v>
      </c>
      <c r="M751">
        <v>5</v>
      </c>
      <c r="O751" s="10" t="str">
        <f>IF(ISERROR(FIND("1",tblSalaries[[#This Row],[How many hours of a day you work on Excel]])),"",1)</f>
        <v/>
      </c>
      <c r="P751" s="11" t="str">
        <f>IF(ISERROR(FIND("2",tblSalaries[[#This Row],[How many hours of a day you work on Excel]])),"",2)</f>
        <v/>
      </c>
      <c r="Q751" s="10" t="str">
        <f>IF(ISERROR(FIND("3",tblSalaries[[#This Row],[How many hours of a day you work on Excel]])),"",3)</f>
        <v/>
      </c>
      <c r="R751" s="10" t="str">
        <f>IF(ISERROR(FIND("4",tblSalaries[[#This Row],[How many hours of a day you work on Excel]])),"",4)</f>
        <v/>
      </c>
      <c r="S751" s="10" t="str">
        <f>IF(ISERROR(FIND("5",tblSalaries[[#This Row],[How many hours of a day you work on Excel]])),"",5)</f>
        <v/>
      </c>
      <c r="T751" s="10" t="str">
        <f>IF(ISERROR(FIND("6",tblSalaries[[#This Row],[How many hours of a day you work on Excel]])),"",6)</f>
        <v/>
      </c>
      <c r="U751" s="11" t="str">
        <f>IF(ISERROR(FIND("7",tblSalaries[[#This Row],[How many hours of a day you work on Excel]])),"",7)</f>
        <v/>
      </c>
      <c r="V751" s="11">
        <f>IF(ISERROR(FIND("8",tblSalaries[[#This Row],[How many hours of a day you work on Excel]])),"",8)</f>
        <v>8</v>
      </c>
      <c r="W751" s="11">
        <f>IF(MAX(tblSalaries[[#This Row],[1 hour]:[8 hours]])=0,#N/A,MAX(tblSalaries[[#This Row],[1 hour]:[8 hours]]))</f>
        <v>8</v>
      </c>
      <c r="X751" s="11">
        <f>IF(ISERROR(tblSalaries[[#This Row],[max h]]),1,tblSalaries[[#This Row],[Salary in USD]]/tblSalaries[[#This Row],[max h]]/260)</f>
        <v>5.9930488851970178</v>
      </c>
      <c r="Y751" s="11" t="str">
        <f>IF(tblSalaries[[#This Row],[Years of Experience]]="",0,"0")</f>
        <v>0</v>
      </c>
      <c r="Z7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51" s="11">
        <f>IF(tblSalaries[[#This Row],[Salary in USD]]&lt;1000,1,0)</f>
        <v>0</v>
      </c>
      <c r="AB751" s="11">
        <f>IF(AND(tblSalaries[[#This Row],[Salary in USD]]&gt;1000,tblSalaries[[#This Row],[Salary in USD]]&lt;2000),1,0)</f>
        <v>0</v>
      </c>
    </row>
    <row r="752" spans="2:28" ht="15" customHeight="1">
      <c r="B752" t="s">
        <v>2755</v>
      </c>
      <c r="C752" s="1">
        <v>41055.713055555556</v>
      </c>
      <c r="D752" s="4">
        <v>2000</v>
      </c>
      <c r="E752">
        <v>24000</v>
      </c>
      <c r="F752" t="s">
        <v>6</v>
      </c>
      <c r="G752">
        <f>tblSalaries[[#This Row],[clean Salary (in local currency)]]*VLOOKUP(tblSalaries[[#This Row],[Currency]],tblXrate[],2,FALSE)</f>
        <v>24000</v>
      </c>
      <c r="H752" t="s">
        <v>875</v>
      </c>
      <c r="I752" t="s">
        <v>20</v>
      </c>
      <c r="J752" t="s">
        <v>8</v>
      </c>
      <c r="K752" t="str">
        <f>VLOOKUP(tblSalaries[[#This Row],[Where do you work]],tblCountries[[Actual]:[Mapping]],2,FALSE)</f>
        <v>India</v>
      </c>
      <c r="L752" t="s">
        <v>18</v>
      </c>
      <c r="M752">
        <v>1</v>
      </c>
      <c r="O752" s="10" t="str">
        <f>IF(ISERROR(FIND("1",tblSalaries[[#This Row],[How many hours of a day you work on Excel]])),"",1)</f>
        <v/>
      </c>
      <c r="P752" s="11">
        <f>IF(ISERROR(FIND("2",tblSalaries[[#This Row],[How many hours of a day you work on Excel]])),"",2)</f>
        <v>2</v>
      </c>
      <c r="Q752" s="10">
        <f>IF(ISERROR(FIND("3",tblSalaries[[#This Row],[How many hours of a day you work on Excel]])),"",3)</f>
        <v>3</v>
      </c>
      <c r="R752" s="10" t="str">
        <f>IF(ISERROR(FIND("4",tblSalaries[[#This Row],[How many hours of a day you work on Excel]])),"",4)</f>
        <v/>
      </c>
      <c r="S752" s="10" t="str">
        <f>IF(ISERROR(FIND("5",tblSalaries[[#This Row],[How many hours of a day you work on Excel]])),"",5)</f>
        <v/>
      </c>
      <c r="T752" s="10" t="str">
        <f>IF(ISERROR(FIND("6",tblSalaries[[#This Row],[How many hours of a day you work on Excel]])),"",6)</f>
        <v/>
      </c>
      <c r="U752" s="11" t="str">
        <f>IF(ISERROR(FIND("7",tblSalaries[[#This Row],[How many hours of a day you work on Excel]])),"",7)</f>
        <v/>
      </c>
      <c r="V752" s="11" t="str">
        <f>IF(ISERROR(FIND("8",tblSalaries[[#This Row],[How many hours of a day you work on Excel]])),"",8)</f>
        <v/>
      </c>
      <c r="W752" s="11">
        <f>IF(MAX(tblSalaries[[#This Row],[1 hour]:[8 hours]])=0,#N/A,MAX(tblSalaries[[#This Row],[1 hour]:[8 hours]]))</f>
        <v>3</v>
      </c>
      <c r="X752" s="11">
        <f>IF(ISERROR(tblSalaries[[#This Row],[max h]]),1,tblSalaries[[#This Row],[Salary in USD]]/tblSalaries[[#This Row],[max h]]/260)</f>
        <v>30.76923076923077</v>
      </c>
      <c r="Y752" s="11" t="str">
        <f>IF(tblSalaries[[#This Row],[Years of Experience]]="",0,"0")</f>
        <v>0</v>
      </c>
      <c r="Z7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752" s="11">
        <f>IF(tblSalaries[[#This Row],[Salary in USD]]&lt;1000,1,0)</f>
        <v>0</v>
      </c>
      <c r="AB752" s="11">
        <f>IF(AND(tblSalaries[[#This Row],[Salary in USD]]&gt;1000,tblSalaries[[#This Row],[Salary in USD]]&lt;2000),1,0)</f>
        <v>0</v>
      </c>
    </row>
    <row r="753" spans="2:28" ht="15" customHeight="1">
      <c r="B753" t="s">
        <v>2756</v>
      </c>
      <c r="C753" s="1">
        <v>41055.713541666664</v>
      </c>
      <c r="D753" s="4">
        <v>20000</v>
      </c>
      <c r="E753">
        <v>20000</v>
      </c>
      <c r="F753" t="s">
        <v>6</v>
      </c>
      <c r="G753">
        <f>tblSalaries[[#This Row],[clean Salary (in local currency)]]*VLOOKUP(tblSalaries[[#This Row],[Currency]],tblXrate[],2,FALSE)</f>
        <v>20000</v>
      </c>
      <c r="H753" t="s">
        <v>876</v>
      </c>
      <c r="I753" t="s">
        <v>356</v>
      </c>
      <c r="J753" t="s">
        <v>877</v>
      </c>
      <c r="K753" t="str">
        <f>VLOOKUP(tblSalaries[[#This Row],[Where do you work]],tblCountries[[Actual]:[Mapping]],2,FALSE)</f>
        <v>Denmark</v>
      </c>
      <c r="L753" t="s">
        <v>18</v>
      </c>
      <c r="M753">
        <v>15</v>
      </c>
      <c r="O753" s="10" t="str">
        <f>IF(ISERROR(FIND("1",tblSalaries[[#This Row],[How many hours of a day you work on Excel]])),"",1)</f>
        <v/>
      </c>
      <c r="P753" s="11">
        <f>IF(ISERROR(FIND("2",tblSalaries[[#This Row],[How many hours of a day you work on Excel]])),"",2)</f>
        <v>2</v>
      </c>
      <c r="Q753" s="10">
        <f>IF(ISERROR(FIND("3",tblSalaries[[#This Row],[How many hours of a day you work on Excel]])),"",3)</f>
        <v>3</v>
      </c>
      <c r="R753" s="10" t="str">
        <f>IF(ISERROR(FIND("4",tblSalaries[[#This Row],[How many hours of a day you work on Excel]])),"",4)</f>
        <v/>
      </c>
      <c r="S753" s="10" t="str">
        <f>IF(ISERROR(FIND("5",tblSalaries[[#This Row],[How many hours of a day you work on Excel]])),"",5)</f>
        <v/>
      </c>
      <c r="T753" s="10" t="str">
        <f>IF(ISERROR(FIND("6",tblSalaries[[#This Row],[How many hours of a day you work on Excel]])),"",6)</f>
        <v/>
      </c>
      <c r="U753" s="11" t="str">
        <f>IF(ISERROR(FIND("7",tblSalaries[[#This Row],[How many hours of a day you work on Excel]])),"",7)</f>
        <v/>
      </c>
      <c r="V753" s="11" t="str">
        <f>IF(ISERROR(FIND("8",tblSalaries[[#This Row],[How many hours of a day you work on Excel]])),"",8)</f>
        <v/>
      </c>
      <c r="W753" s="11">
        <f>IF(MAX(tblSalaries[[#This Row],[1 hour]:[8 hours]])=0,#N/A,MAX(tblSalaries[[#This Row],[1 hour]:[8 hours]]))</f>
        <v>3</v>
      </c>
      <c r="X753" s="11">
        <f>IF(ISERROR(tblSalaries[[#This Row],[max h]]),1,tblSalaries[[#This Row],[Salary in USD]]/tblSalaries[[#This Row],[max h]]/260)</f>
        <v>25.641025641025642</v>
      </c>
      <c r="Y753" s="11" t="str">
        <f>IF(tblSalaries[[#This Row],[Years of Experience]]="",0,"0")</f>
        <v>0</v>
      </c>
      <c r="Z7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53" s="11">
        <f>IF(tblSalaries[[#This Row],[Salary in USD]]&lt;1000,1,0)</f>
        <v>0</v>
      </c>
      <c r="AB753" s="11">
        <f>IF(AND(tblSalaries[[#This Row],[Salary in USD]]&gt;1000,tblSalaries[[#This Row],[Salary in USD]]&lt;2000),1,0)</f>
        <v>0</v>
      </c>
    </row>
    <row r="754" spans="2:28" ht="15" customHeight="1">
      <c r="B754" t="s">
        <v>2757</v>
      </c>
      <c r="C754" s="1">
        <v>41055.713993055557</v>
      </c>
      <c r="D754" s="4">
        <v>62000</v>
      </c>
      <c r="E754">
        <v>62000</v>
      </c>
      <c r="F754" t="s">
        <v>6</v>
      </c>
      <c r="G754">
        <f>tblSalaries[[#This Row],[clean Salary (in local currency)]]*VLOOKUP(tblSalaries[[#This Row],[Currency]],tblXrate[],2,FALSE)</f>
        <v>62000</v>
      </c>
      <c r="H754" t="s">
        <v>878</v>
      </c>
      <c r="I754" t="s">
        <v>20</v>
      </c>
      <c r="J754" t="s">
        <v>15</v>
      </c>
      <c r="K754" t="str">
        <f>VLOOKUP(tblSalaries[[#This Row],[Where do you work]],tblCountries[[Actual]:[Mapping]],2,FALSE)</f>
        <v>USA</v>
      </c>
      <c r="L754" t="s">
        <v>18</v>
      </c>
      <c r="M754">
        <v>20</v>
      </c>
      <c r="O754" s="10" t="str">
        <f>IF(ISERROR(FIND("1",tblSalaries[[#This Row],[How many hours of a day you work on Excel]])),"",1)</f>
        <v/>
      </c>
      <c r="P754" s="11">
        <f>IF(ISERROR(FIND("2",tblSalaries[[#This Row],[How many hours of a day you work on Excel]])),"",2)</f>
        <v>2</v>
      </c>
      <c r="Q754" s="10">
        <f>IF(ISERROR(FIND("3",tblSalaries[[#This Row],[How many hours of a day you work on Excel]])),"",3)</f>
        <v>3</v>
      </c>
      <c r="R754" s="10" t="str">
        <f>IF(ISERROR(FIND("4",tblSalaries[[#This Row],[How many hours of a day you work on Excel]])),"",4)</f>
        <v/>
      </c>
      <c r="S754" s="10" t="str">
        <f>IF(ISERROR(FIND("5",tblSalaries[[#This Row],[How many hours of a day you work on Excel]])),"",5)</f>
        <v/>
      </c>
      <c r="T754" s="10" t="str">
        <f>IF(ISERROR(FIND("6",tblSalaries[[#This Row],[How many hours of a day you work on Excel]])),"",6)</f>
        <v/>
      </c>
      <c r="U754" s="11" t="str">
        <f>IF(ISERROR(FIND("7",tblSalaries[[#This Row],[How many hours of a day you work on Excel]])),"",7)</f>
        <v/>
      </c>
      <c r="V754" s="11" t="str">
        <f>IF(ISERROR(FIND("8",tblSalaries[[#This Row],[How many hours of a day you work on Excel]])),"",8)</f>
        <v/>
      </c>
      <c r="W754" s="11">
        <f>IF(MAX(tblSalaries[[#This Row],[1 hour]:[8 hours]])=0,#N/A,MAX(tblSalaries[[#This Row],[1 hour]:[8 hours]]))</f>
        <v>3</v>
      </c>
      <c r="X754" s="11">
        <f>IF(ISERROR(tblSalaries[[#This Row],[max h]]),1,tblSalaries[[#This Row],[Salary in USD]]/tblSalaries[[#This Row],[max h]]/260)</f>
        <v>79.487179487179489</v>
      </c>
      <c r="Y754" s="11" t="str">
        <f>IF(tblSalaries[[#This Row],[Years of Experience]]="",0,"0")</f>
        <v>0</v>
      </c>
      <c r="Z7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54" s="11">
        <f>IF(tblSalaries[[#This Row],[Salary in USD]]&lt;1000,1,0)</f>
        <v>0</v>
      </c>
      <c r="AB754" s="11">
        <f>IF(AND(tblSalaries[[#This Row],[Salary in USD]]&gt;1000,tblSalaries[[#This Row],[Salary in USD]]&lt;2000),1,0)</f>
        <v>0</v>
      </c>
    </row>
    <row r="755" spans="2:28" ht="15" customHeight="1">
      <c r="B755" t="s">
        <v>2758</v>
      </c>
      <c r="C755" s="1">
        <v>41055.714861111112</v>
      </c>
      <c r="D755" s="4" t="s">
        <v>879</v>
      </c>
      <c r="E755">
        <v>14960</v>
      </c>
      <c r="F755" t="s">
        <v>6</v>
      </c>
      <c r="G755">
        <f>tblSalaries[[#This Row],[clean Salary (in local currency)]]*VLOOKUP(tblSalaries[[#This Row],[Currency]],tblXrate[],2,FALSE)</f>
        <v>14960</v>
      </c>
      <c r="H755" t="s">
        <v>880</v>
      </c>
      <c r="I755" t="s">
        <v>488</v>
      </c>
      <c r="J755" t="s">
        <v>133</v>
      </c>
      <c r="K755" t="str">
        <f>VLOOKUP(tblSalaries[[#This Row],[Where do you work]],tblCountries[[Actual]:[Mapping]],2,FALSE)</f>
        <v>Saudi Arabia</v>
      </c>
      <c r="L755" t="s">
        <v>13</v>
      </c>
      <c r="M755">
        <v>2</v>
      </c>
      <c r="O755" s="10" t="str">
        <f>IF(ISERROR(FIND("1",tblSalaries[[#This Row],[How many hours of a day you work on Excel]])),"",1)</f>
        <v/>
      </c>
      <c r="P755" s="11" t="str">
        <f>IF(ISERROR(FIND("2",tblSalaries[[#This Row],[How many hours of a day you work on Excel]])),"",2)</f>
        <v/>
      </c>
      <c r="Q755" s="10" t="str">
        <f>IF(ISERROR(FIND("3",tblSalaries[[#This Row],[How many hours of a day you work on Excel]])),"",3)</f>
        <v/>
      </c>
      <c r="R755" s="10" t="str">
        <f>IF(ISERROR(FIND("4",tblSalaries[[#This Row],[How many hours of a day you work on Excel]])),"",4)</f>
        <v/>
      </c>
      <c r="S755" s="10" t="str">
        <f>IF(ISERROR(FIND("5",tblSalaries[[#This Row],[How many hours of a day you work on Excel]])),"",5)</f>
        <v/>
      </c>
      <c r="T755" s="10" t="str">
        <f>IF(ISERROR(FIND("6",tblSalaries[[#This Row],[How many hours of a day you work on Excel]])),"",6)</f>
        <v/>
      </c>
      <c r="U755" s="11" t="str">
        <f>IF(ISERROR(FIND("7",tblSalaries[[#This Row],[How many hours of a day you work on Excel]])),"",7)</f>
        <v/>
      </c>
      <c r="V755" s="11">
        <f>IF(ISERROR(FIND("8",tblSalaries[[#This Row],[How many hours of a day you work on Excel]])),"",8)</f>
        <v>8</v>
      </c>
      <c r="W755" s="11">
        <f>IF(MAX(tblSalaries[[#This Row],[1 hour]:[8 hours]])=0,#N/A,MAX(tblSalaries[[#This Row],[1 hour]:[8 hours]]))</f>
        <v>8</v>
      </c>
      <c r="X755" s="11">
        <f>IF(ISERROR(tblSalaries[[#This Row],[max h]]),1,tblSalaries[[#This Row],[Salary in USD]]/tblSalaries[[#This Row],[max h]]/260)</f>
        <v>7.1923076923076925</v>
      </c>
      <c r="Y755" s="11" t="str">
        <f>IF(tblSalaries[[#This Row],[Years of Experience]]="",0,"0")</f>
        <v>0</v>
      </c>
      <c r="Z7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55" s="11">
        <f>IF(tblSalaries[[#This Row],[Salary in USD]]&lt;1000,1,0)</f>
        <v>0</v>
      </c>
      <c r="AB755" s="11">
        <f>IF(AND(tblSalaries[[#This Row],[Salary in USD]]&gt;1000,tblSalaries[[#This Row],[Salary in USD]]&lt;2000),1,0)</f>
        <v>0</v>
      </c>
    </row>
    <row r="756" spans="2:28" ht="15" customHeight="1">
      <c r="B756" t="s">
        <v>2759</v>
      </c>
      <c r="C756" s="1">
        <v>41055.715509259258</v>
      </c>
      <c r="D756" s="4">
        <v>120000</v>
      </c>
      <c r="E756">
        <v>120000</v>
      </c>
      <c r="F756" t="s">
        <v>40</v>
      </c>
      <c r="G756">
        <f>tblSalaries[[#This Row],[clean Salary (in local currency)]]*VLOOKUP(tblSalaries[[#This Row],[Currency]],tblXrate[],2,FALSE)</f>
        <v>2136.9500024931081</v>
      </c>
      <c r="H756" t="s">
        <v>881</v>
      </c>
      <c r="I756" t="s">
        <v>310</v>
      </c>
      <c r="J756" t="s">
        <v>8</v>
      </c>
      <c r="K756" t="str">
        <f>VLOOKUP(tblSalaries[[#This Row],[Where do you work]],tblCountries[[Actual]:[Mapping]],2,FALSE)</f>
        <v>India</v>
      </c>
      <c r="L756" t="s">
        <v>18</v>
      </c>
      <c r="M756">
        <v>2</v>
      </c>
      <c r="O756" s="10" t="str">
        <f>IF(ISERROR(FIND("1",tblSalaries[[#This Row],[How many hours of a day you work on Excel]])),"",1)</f>
        <v/>
      </c>
      <c r="P756" s="11">
        <f>IF(ISERROR(FIND("2",tblSalaries[[#This Row],[How many hours of a day you work on Excel]])),"",2)</f>
        <v>2</v>
      </c>
      <c r="Q756" s="10">
        <f>IF(ISERROR(FIND("3",tblSalaries[[#This Row],[How many hours of a day you work on Excel]])),"",3)</f>
        <v>3</v>
      </c>
      <c r="R756" s="10" t="str">
        <f>IF(ISERROR(FIND("4",tblSalaries[[#This Row],[How many hours of a day you work on Excel]])),"",4)</f>
        <v/>
      </c>
      <c r="S756" s="10" t="str">
        <f>IF(ISERROR(FIND("5",tblSalaries[[#This Row],[How many hours of a day you work on Excel]])),"",5)</f>
        <v/>
      </c>
      <c r="T756" s="10" t="str">
        <f>IF(ISERROR(FIND("6",tblSalaries[[#This Row],[How many hours of a day you work on Excel]])),"",6)</f>
        <v/>
      </c>
      <c r="U756" s="11" t="str">
        <f>IF(ISERROR(FIND("7",tblSalaries[[#This Row],[How many hours of a day you work on Excel]])),"",7)</f>
        <v/>
      </c>
      <c r="V756" s="11" t="str">
        <f>IF(ISERROR(FIND("8",tblSalaries[[#This Row],[How many hours of a day you work on Excel]])),"",8)</f>
        <v/>
      </c>
      <c r="W756" s="11">
        <f>IF(MAX(tblSalaries[[#This Row],[1 hour]:[8 hours]])=0,#N/A,MAX(tblSalaries[[#This Row],[1 hour]:[8 hours]]))</f>
        <v>3</v>
      </c>
      <c r="X756" s="11">
        <f>IF(ISERROR(tblSalaries[[#This Row],[max h]]),1,tblSalaries[[#This Row],[Salary in USD]]/tblSalaries[[#This Row],[max h]]/260)</f>
        <v>2.7396794903757797</v>
      </c>
      <c r="Y756" s="11" t="str">
        <f>IF(tblSalaries[[#This Row],[Years of Experience]]="",0,"0")</f>
        <v>0</v>
      </c>
      <c r="Z7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56" s="11">
        <f>IF(tblSalaries[[#This Row],[Salary in USD]]&lt;1000,1,0)</f>
        <v>0</v>
      </c>
      <c r="AB756" s="11">
        <f>IF(AND(tblSalaries[[#This Row],[Salary in USD]]&gt;1000,tblSalaries[[#This Row],[Salary in USD]]&lt;2000),1,0)</f>
        <v>0</v>
      </c>
    </row>
    <row r="757" spans="2:28" ht="15" customHeight="1">
      <c r="B757" t="s">
        <v>2760</v>
      </c>
      <c r="C757" s="1">
        <v>41055.725474537037</v>
      </c>
      <c r="D757" s="4">
        <v>30232</v>
      </c>
      <c r="E757">
        <v>30232</v>
      </c>
      <c r="F757" t="s">
        <v>6</v>
      </c>
      <c r="G757">
        <f>tblSalaries[[#This Row],[clean Salary (in local currency)]]*VLOOKUP(tblSalaries[[#This Row],[Currency]],tblXrate[],2,FALSE)</f>
        <v>30232</v>
      </c>
      <c r="H757" t="s">
        <v>882</v>
      </c>
      <c r="I757" t="s">
        <v>310</v>
      </c>
      <c r="J757" t="s">
        <v>883</v>
      </c>
      <c r="K757" t="str">
        <f>VLOOKUP(tblSalaries[[#This Row],[Where do you work]],tblCountries[[Actual]:[Mapping]],2,FALSE)</f>
        <v>USA</v>
      </c>
      <c r="L757" t="s">
        <v>18</v>
      </c>
      <c r="M757">
        <v>5</v>
      </c>
      <c r="O757" s="10" t="str">
        <f>IF(ISERROR(FIND("1",tblSalaries[[#This Row],[How many hours of a day you work on Excel]])),"",1)</f>
        <v/>
      </c>
      <c r="P757" s="11">
        <f>IF(ISERROR(FIND("2",tblSalaries[[#This Row],[How many hours of a day you work on Excel]])),"",2)</f>
        <v>2</v>
      </c>
      <c r="Q757" s="10">
        <f>IF(ISERROR(FIND("3",tblSalaries[[#This Row],[How many hours of a day you work on Excel]])),"",3)</f>
        <v>3</v>
      </c>
      <c r="R757" s="10" t="str">
        <f>IF(ISERROR(FIND("4",tblSalaries[[#This Row],[How many hours of a day you work on Excel]])),"",4)</f>
        <v/>
      </c>
      <c r="S757" s="10" t="str">
        <f>IF(ISERROR(FIND("5",tblSalaries[[#This Row],[How many hours of a day you work on Excel]])),"",5)</f>
        <v/>
      </c>
      <c r="T757" s="10" t="str">
        <f>IF(ISERROR(FIND("6",tblSalaries[[#This Row],[How many hours of a day you work on Excel]])),"",6)</f>
        <v/>
      </c>
      <c r="U757" s="11" t="str">
        <f>IF(ISERROR(FIND("7",tblSalaries[[#This Row],[How many hours of a day you work on Excel]])),"",7)</f>
        <v/>
      </c>
      <c r="V757" s="11" t="str">
        <f>IF(ISERROR(FIND("8",tblSalaries[[#This Row],[How many hours of a day you work on Excel]])),"",8)</f>
        <v/>
      </c>
      <c r="W757" s="11">
        <f>IF(MAX(tblSalaries[[#This Row],[1 hour]:[8 hours]])=0,#N/A,MAX(tblSalaries[[#This Row],[1 hour]:[8 hours]]))</f>
        <v>3</v>
      </c>
      <c r="X757" s="11">
        <f>IF(ISERROR(tblSalaries[[#This Row],[max h]]),1,tblSalaries[[#This Row],[Salary in USD]]/tblSalaries[[#This Row],[max h]]/260)</f>
        <v>38.758974358974363</v>
      </c>
      <c r="Y757" s="11" t="str">
        <f>IF(tblSalaries[[#This Row],[Years of Experience]]="",0,"0")</f>
        <v>0</v>
      </c>
      <c r="Z7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57" s="11">
        <f>IF(tblSalaries[[#This Row],[Salary in USD]]&lt;1000,1,0)</f>
        <v>0</v>
      </c>
      <c r="AB757" s="11">
        <f>IF(AND(tblSalaries[[#This Row],[Salary in USD]]&gt;1000,tblSalaries[[#This Row],[Salary in USD]]&lt;2000),1,0)</f>
        <v>0</v>
      </c>
    </row>
    <row r="758" spans="2:28" ht="15" customHeight="1">
      <c r="B758" t="s">
        <v>2761</v>
      </c>
      <c r="C758" s="1">
        <v>41055.725474537037</v>
      </c>
      <c r="D758" s="4">
        <v>41000</v>
      </c>
      <c r="E758">
        <v>41000</v>
      </c>
      <c r="F758" t="s">
        <v>6</v>
      </c>
      <c r="G758">
        <f>tblSalaries[[#This Row],[clean Salary (in local currency)]]*VLOOKUP(tblSalaries[[#This Row],[Currency]],tblXrate[],2,FALSE)</f>
        <v>41000</v>
      </c>
      <c r="H758" t="s">
        <v>207</v>
      </c>
      <c r="I758" t="s">
        <v>20</v>
      </c>
      <c r="J758" t="s">
        <v>15</v>
      </c>
      <c r="K758" t="str">
        <f>VLOOKUP(tblSalaries[[#This Row],[Where do you work]],tblCountries[[Actual]:[Mapping]],2,FALSE)</f>
        <v>USA</v>
      </c>
      <c r="L758" t="s">
        <v>13</v>
      </c>
      <c r="M758">
        <v>4</v>
      </c>
      <c r="O758" s="10" t="str">
        <f>IF(ISERROR(FIND("1",tblSalaries[[#This Row],[How many hours of a day you work on Excel]])),"",1)</f>
        <v/>
      </c>
      <c r="P758" s="11" t="str">
        <f>IF(ISERROR(FIND("2",tblSalaries[[#This Row],[How many hours of a day you work on Excel]])),"",2)</f>
        <v/>
      </c>
      <c r="Q758" s="10" t="str">
        <f>IF(ISERROR(FIND("3",tblSalaries[[#This Row],[How many hours of a day you work on Excel]])),"",3)</f>
        <v/>
      </c>
      <c r="R758" s="10" t="str">
        <f>IF(ISERROR(FIND("4",tblSalaries[[#This Row],[How many hours of a day you work on Excel]])),"",4)</f>
        <v/>
      </c>
      <c r="S758" s="10" t="str">
        <f>IF(ISERROR(FIND("5",tblSalaries[[#This Row],[How many hours of a day you work on Excel]])),"",5)</f>
        <v/>
      </c>
      <c r="T758" s="10" t="str">
        <f>IF(ISERROR(FIND("6",tblSalaries[[#This Row],[How many hours of a day you work on Excel]])),"",6)</f>
        <v/>
      </c>
      <c r="U758" s="11" t="str">
        <f>IF(ISERROR(FIND("7",tblSalaries[[#This Row],[How many hours of a day you work on Excel]])),"",7)</f>
        <v/>
      </c>
      <c r="V758" s="11">
        <f>IF(ISERROR(FIND("8",tblSalaries[[#This Row],[How many hours of a day you work on Excel]])),"",8)</f>
        <v>8</v>
      </c>
      <c r="W758" s="11">
        <f>IF(MAX(tblSalaries[[#This Row],[1 hour]:[8 hours]])=0,#N/A,MAX(tblSalaries[[#This Row],[1 hour]:[8 hours]]))</f>
        <v>8</v>
      </c>
      <c r="X758" s="11">
        <f>IF(ISERROR(tblSalaries[[#This Row],[max h]]),1,tblSalaries[[#This Row],[Salary in USD]]/tblSalaries[[#This Row],[max h]]/260)</f>
        <v>19.71153846153846</v>
      </c>
      <c r="Y758" s="11" t="str">
        <f>IF(tblSalaries[[#This Row],[Years of Experience]]="",0,"0")</f>
        <v>0</v>
      </c>
      <c r="Z7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58" s="11">
        <f>IF(tblSalaries[[#This Row],[Salary in USD]]&lt;1000,1,0)</f>
        <v>0</v>
      </c>
      <c r="AB758" s="11">
        <f>IF(AND(tblSalaries[[#This Row],[Salary in USD]]&gt;1000,tblSalaries[[#This Row],[Salary in USD]]&lt;2000),1,0)</f>
        <v>0</v>
      </c>
    </row>
    <row r="759" spans="2:28" ht="15" customHeight="1">
      <c r="B759" t="s">
        <v>2762</v>
      </c>
      <c r="C759" s="1">
        <v>41055.730509259258</v>
      </c>
      <c r="D759" s="4" t="s">
        <v>884</v>
      </c>
      <c r="E759">
        <v>95000</v>
      </c>
      <c r="F759" t="s">
        <v>82</v>
      </c>
      <c r="G759">
        <f>tblSalaries[[#This Row],[clean Salary (in local currency)]]*VLOOKUP(tblSalaries[[#This Row],[Currency]],tblXrate[],2,FALSE)</f>
        <v>96891.417358250401</v>
      </c>
      <c r="H759" t="s">
        <v>885</v>
      </c>
      <c r="I759" t="s">
        <v>20</v>
      </c>
      <c r="J759" t="s">
        <v>84</v>
      </c>
      <c r="K759" t="str">
        <f>VLOOKUP(tblSalaries[[#This Row],[Where do you work]],tblCountries[[Actual]:[Mapping]],2,FALSE)</f>
        <v>Australia</v>
      </c>
      <c r="L759" t="s">
        <v>18</v>
      </c>
      <c r="M759">
        <v>11</v>
      </c>
      <c r="O759" s="10" t="str">
        <f>IF(ISERROR(FIND("1",tblSalaries[[#This Row],[How many hours of a day you work on Excel]])),"",1)</f>
        <v/>
      </c>
      <c r="P759" s="11">
        <f>IF(ISERROR(FIND("2",tblSalaries[[#This Row],[How many hours of a day you work on Excel]])),"",2)</f>
        <v>2</v>
      </c>
      <c r="Q759" s="10">
        <f>IF(ISERROR(FIND("3",tblSalaries[[#This Row],[How many hours of a day you work on Excel]])),"",3)</f>
        <v>3</v>
      </c>
      <c r="R759" s="10" t="str">
        <f>IF(ISERROR(FIND("4",tblSalaries[[#This Row],[How many hours of a day you work on Excel]])),"",4)</f>
        <v/>
      </c>
      <c r="S759" s="10" t="str">
        <f>IF(ISERROR(FIND("5",tblSalaries[[#This Row],[How many hours of a day you work on Excel]])),"",5)</f>
        <v/>
      </c>
      <c r="T759" s="10" t="str">
        <f>IF(ISERROR(FIND("6",tblSalaries[[#This Row],[How many hours of a day you work on Excel]])),"",6)</f>
        <v/>
      </c>
      <c r="U759" s="11" t="str">
        <f>IF(ISERROR(FIND("7",tblSalaries[[#This Row],[How many hours of a day you work on Excel]])),"",7)</f>
        <v/>
      </c>
      <c r="V759" s="11" t="str">
        <f>IF(ISERROR(FIND("8",tblSalaries[[#This Row],[How many hours of a day you work on Excel]])),"",8)</f>
        <v/>
      </c>
      <c r="W759" s="11">
        <f>IF(MAX(tblSalaries[[#This Row],[1 hour]:[8 hours]])=0,#N/A,MAX(tblSalaries[[#This Row],[1 hour]:[8 hours]]))</f>
        <v>3</v>
      </c>
      <c r="X759" s="11">
        <f>IF(ISERROR(tblSalaries[[#This Row],[max h]]),1,tblSalaries[[#This Row],[Salary in USD]]/tblSalaries[[#This Row],[max h]]/260)</f>
        <v>124.21976584391076</v>
      </c>
      <c r="Y759" s="11" t="str">
        <f>IF(tblSalaries[[#This Row],[Years of Experience]]="",0,"0")</f>
        <v>0</v>
      </c>
      <c r="Z7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59" s="11">
        <f>IF(tblSalaries[[#This Row],[Salary in USD]]&lt;1000,1,0)</f>
        <v>0</v>
      </c>
      <c r="AB759" s="11">
        <f>IF(AND(tblSalaries[[#This Row],[Salary in USD]]&gt;1000,tblSalaries[[#This Row],[Salary in USD]]&lt;2000),1,0)</f>
        <v>0</v>
      </c>
    </row>
    <row r="760" spans="2:28" ht="15" customHeight="1">
      <c r="B760" t="s">
        <v>2763</v>
      </c>
      <c r="C760" s="1">
        <v>41055.739282407405</v>
      </c>
      <c r="D760" s="4" t="s">
        <v>886</v>
      </c>
      <c r="E760">
        <v>1200000</v>
      </c>
      <c r="F760" t="s">
        <v>40</v>
      </c>
      <c r="G760">
        <f>tblSalaries[[#This Row],[clean Salary (in local currency)]]*VLOOKUP(tblSalaries[[#This Row],[Currency]],tblXrate[],2,FALSE)</f>
        <v>21369.500024931083</v>
      </c>
      <c r="H760" t="s">
        <v>887</v>
      </c>
      <c r="I760" t="s">
        <v>52</v>
      </c>
      <c r="J760" t="s">
        <v>8</v>
      </c>
      <c r="K760" t="str">
        <f>VLOOKUP(tblSalaries[[#This Row],[Where do you work]],tblCountries[[Actual]:[Mapping]],2,FALSE)</f>
        <v>India</v>
      </c>
      <c r="L760" t="s">
        <v>13</v>
      </c>
      <c r="M760">
        <v>14</v>
      </c>
      <c r="O760" s="10" t="str">
        <f>IF(ISERROR(FIND("1",tblSalaries[[#This Row],[How many hours of a day you work on Excel]])),"",1)</f>
        <v/>
      </c>
      <c r="P760" s="11" t="str">
        <f>IF(ISERROR(FIND("2",tblSalaries[[#This Row],[How many hours of a day you work on Excel]])),"",2)</f>
        <v/>
      </c>
      <c r="Q760" s="10" t="str">
        <f>IF(ISERROR(FIND("3",tblSalaries[[#This Row],[How many hours of a day you work on Excel]])),"",3)</f>
        <v/>
      </c>
      <c r="R760" s="10" t="str">
        <f>IF(ISERROR(FIND("4",tblSalaries[[#This Row],[How many hours of a day you work on Excel]])),"",4)</f>
        <v/>
      </c>
      <c r="S760" s="10" t="str">
        <f>IF(ISERROR(FIND("5",tblSalaries[[#This Row],[How many hours of a day you work on Excel]])),"",5)</f>
        <v/>
      </c>
      <c r="T760" s="10" t="str">
        <f>IF(ISERROR(FIND("6",tblSalaries[[#This Row],[How many hours of a day you work on Excel]])),"",6)</f>
        <v/>
      </c>
      <c r="U760" s="11" t="str">
        <f>IF(ISERROR(FIND("7",tblSalaries[[#This Row],[How many hours of a day you work on Excel]])),"",7)</f>
        <v/>
      </c>
      <c r="V760" s="11">
        <f>IF(ISERROR(FIND("8",tblSalaries[[#This Row],[How many hours of a day you work on Excel]])),"",8)</f>
        <v>8</v>
      </c>
      <c r="W760" s="11">
        <f>IF(MAX(tblSalaries[[#This Row],[1 hour]:[8 hours]])=0,#N/A,MAX(tblSalaries[[#This Row],[1 hour]:[8 hours]]))</f>
        <v>8</v>
      </c>
      <c r="X760" s="11">
        <f>IF(ISERROR(tblSalaries[[#This Row],[max h]]),1,tblSalaries[[#This Row],[Salary in USD]]/tblSalaries[[#This Row],[max h]]/260)</f>
        <v>10.273798088909174</v>
      </c>
      <c r="Y760" s="11" t="str">
        <f>IF(tblSalaries[[#This Row],[Years of Experience]]="",0,"0")</f>
        <v>0</v>
      </c>
      <c r="Z7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60" s="11">
        <f>IF(tblSalaries[[#This Row],[Salary in USD]]&lt;1000,1,0)</f>
        <v>0</v>
      </c>
      <c r="AB760" s="11">
        <f>IF(AND(tblSalaries[[#This Row],[Salary in USD]]&gt;1000,tblSalaries[[#This Row],[Salary in USD]]&lt;2000),1,0)</f>
        <v>0</v>
      </c>
    </row>
    <row r="761" spans="2:28" ht="15" customHeight="1">
      <c r="B761" t="s">
        <v>2764</v>
      </c>
      <c r="C761" s="1">
        <v>41055.740972222222</v>
      </c>
      <c r="D761" s="4">
        <v>205000</v>
      </c>
      <c r="E761">
        <v>205000</v>
      </c>
      <c r="F761" t="s">
        <v>40</v>
      </c>
      <c r="G761">
        <f>tblSalaries[[#This Row],[clean Salary (in local currency)]]*VLOOKUP(tblSalaries[[#This Row],[Currency]],tblXrate[],2,FALSE)</f>
        <v>3650.6229209257262</v>
      </c>
      <c r="H761" t="s">
        <v>888</v>
      </c>
      <c r="I761" t="s">
        <v>310</v>
      </c>
      <c r="J761" t="s">
        <v>8</v>
      </c>
      <c r="K761" t="str">
        <f>VLOOKUP(tblSalaries[[#This Row],[Where do you work]],tblCountries[[Actual]:[Mapping]],2,FALSE)</f>
        <v>India</v>
      </c>
      <c r="L761" t="s">
        <v>13</v>
      </c>
      <c r="M761">
        <v>10</v>
      </c>
      <c r="O761" s="10" t="str">
        <f>IF(ISERROR(FIND("1",tblSalaries[[#This Row],[How many hours of a day you work on Excel]])),"",1)</f>
        <v/>
      </c>
      <c r="P761" s="11" t="str">
        <f>IF(ISERROR(FIND("2",tblSalaries[[#This Row],[How many hours of a day you work on Excel]])),"",2)</f>
        <v/>
      </c>
      <c r="Q761" s="10" t="str">
        <f>IF(ISERROR(FIND("3",tblSalaries[[#This Row],[How many hours of a day you work on Excel]])),"",3)</f>
        <v/>
      </c>
      <c r="R761" s="10" t="str">
        <f>IF(ISERROR(FIND("4",tblSalaries[[#This Row],[How many hours of a day you work on Excel]])),"",4)</f>
        <v/>
      </c>
      <c r="S761" s="10" t="str">
        <f>IF(ISERROR(FIND("5",tblSalaries[[#This Row],[How many hours of a day you work on Excel]])),"",5)</f>
        <v/>
      </c>
      <c r="T761" s="10" t="str">
        <f>IF(ISERROR(FIND("6",tblSalaries[[#This Row],[How many hours of a day you work on Excel]])),"",6)</f>
        <v/>
      </c>
      <c r="U761" s="11" t="str">
        <f>IF(ISERROR(FIND("7",tblSalaries[[#This Row],[How many hours of a day you work on Excel]])),"",7)</f>
        <v/>
      </c>
      <c r="V761" s="11">
        <f>IF(ISERROR(FIND("8",tblSalaries[[#This Row],[How many hours of a day you work on Excel]])),"",8)</f>
        <v>8</v>
      </c>
      <c r="W761" s="11">
        <f>IF(MAX(tblSalaries[[#This Row],[1 hour]:[8 hours]])=0,#N/A,MAX(tblSalaries[[#This Row],[1 hour]:[8 hours]]))</f>
        <v>8</v>
      </c>
      <c r="X761" s="11">
        <f>IF(ISERROR(tblSalaries[[#This Row],[max h]]),1,tblSalaries[[#This Row],[Salary in USD]]/tblSalaries[[#This Row],[max h]]/260)</f>
        <v>1.7551071735219839</v>
      </c>
      <c r="Y761" s="11" t="str">
        <f>IF(tblSalaries[[#This Row],[Years of Experience]]="",0,"0")</f>
        <v>0</v>
      </c>
      <c r="Z7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61" s="11">
        <f>IF(tblSalaries[[#This Row],[Salary in USD]]&lt;1000,1,0)</f>
        <v>0</v>
      </c>
      <c r="AB761" s="11">
        <f>IF(AND(tblSalaries[[#This Row],[Salary in USD]]&gt;1000,tblSalaries[[#This Row],[Salary in USD]]&lt;2000),1,0)</f>
        <v>0</v>
      </c>
    </row>
    <row r="762" spans="2:28" ht="15" customHeight="1">
      <c r="B762" t="s">
        <v>2765</v>
      </c>
      <c r="C762" s="1">
        <v>41055.741087962961</v>
      </c>
      <c r="D762" s="4" t="s">
        <v>889</v>
      </c>
      <c r="E762">
        <v>19068</v>
      </c>
      <c r="F762" t="s">
        <v>6</v>
      </c>
      <c r="G762">
        <f>tblSalaries[[#This Row],[clean Salary (in local currency)]]*VLOOKUP(tblSalaries[[#This Row],[Currency]],tblXrate[],2,FALSE)</f>
        <v>19068</v>
      </c>
      <c r="H762" t="s">
        <v>890</v>
      </c>
      <c r="I762" t="s">
        <v>310</v>
      </c>
      <c r="J762" t="s">
        <v>347</v>
      </c>
      <c r="K762" t="str">
        <f>VLOOKUP(tblSalaries[[#This Row],[Where do you work]],tblCountries[[Actual]:[Mapping]],2,FALSE)</f>
        <v>Philippines</v>
      </c>
      <c r="L762" t="s">
        <v>13</v>
      </c>
      <c r="M762">
        <v>20</v>
      </c>
      <c r="O762" s="10" t="str">
        <f>IF(ISERROR(FIND("1",tblSalaries[[#This Row],[How many hours of a day you work on Excel]])),"",1)</f>
        <v/>
      </c>
      <c r="P762" s="11" t="str">
        <f>IF(ISERROR(FIND("2",tblSalaries[[#This Row],[How many hours of a day you work on Excel]])),"",2)</f>
        <v/>
      </c>
      <c r="Q762" s="10" t="str">
        <f>IF(ISERROR(FIND("3",tblSalaries[[#This Row],[How many hours of a day you work on Excel]])),"",3)</f>
        <v/>
      </c>
      <c r="R762" s="10" t="str">
        <f>IF(ISERROR(FIND("4",tblSalaries[[#This Row],[How many hours of a day you work on Excel]])),"",4)</f>
        <v/>
      </c>
      <c r="S762" s="10" t="str">
        <f>IF(ISERROR(FIND("5",tblSalaries[[#This Row],[How many hours of a day you work on Excel]])),"",5)</f>
        <v/>
      </c>
      <c r="T762" s="10" t="str">
        <f>IF(ISERROR(FIND("6",tblSalaries[[#This Row],[How many hours of a day you work on Excel]])),"",6)</f>
        <v/>
      </c>
      <c r="U762" s="11" t="str">
        <f>IF(ISERROR(FIND("7",tblSalaries[[#This Row],[How many hours of a day you work on Excel]])),"",7)</f>
        <v/>
      </c>
      <c r="V762" s="11">
        <f>IF(ISERROR(FIND("8",tblSalaries[[#This Row],[How many hours of a day you work on Excel]])),"",8)</f>
        <v>8</v>
      </c>
      <c r="W762" s="11">
        <f>IF(MAX(tblSalaries[[#This Row],[1 hour]:[8 hours]])=0,#N/A,MAX(tblSalaries[[#This Row],[1 hour]:[8 hours]]))</f>
        <v>8</v>
      </c>
      <c r="X762" s="11">
        <f>IF(ISERROR(tblSalaries[[#This Row],[max h]]),1,tblSalaries[[#This Row],[Salary in USD]]/tblSalaries[[#This Row],[max h]]/260)</f>
        <v>9.167307692307693</v>
      </c>
      <c r="Y762" s="11" t="str">
        <f>IF(tblSalaries[[#This Row],[Years of Experience]]="",0,"0")</f>
        <v>0</v>
      </c>
      <c r="Z7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62" s="11">
        <f>IF(tblSalaries[[#This Row],[Salary in USD]]&lt;1000,1,0)</f>
        <v>0</v>
      </c>
      <c r="AB762" s="11">
        <f>IF(AND(tblSalaries[[#This Row],[Salary in USD]]&gt;1000,tblSalaries[[#This Row],[Salary in USD]]&lt;2000),1,0)</f>
        <v>0</v>
      </c>
    </row>
    <row r="763" spans="2:28" ht="15" customHeight="1">
      <c r="B763" t="s">
        <v>2766</v>
      </c>
      <c r="C763" s="1">
        <v>41055.74255787037</v>
      </c>
      <c r="D763" s="4" t="s">
        <v>534</v>
      </c>
      <c r="E763">
        <v>300000</v>
      </c>
      <c r="F763" t="s">
        <v>40</v>
      </c>
      <c r="G763">
        <f>tblSalaries[[#This Row],[clean Salary (in local currency)]]*VLOOKUP(tblSalaries[[#This Row],[Currency]],tblXrate[],2,FALSE)</f>
        <v>5342.3750062327708</v>
      </c>
      <c r="H763" t="s">
        <v>891</v>
      </c>
      <c r="I763" t="s">
        <v>488</v>
      </c>
      <c r="J763" t="s">
        <v>8</v>
      </c>
      <c r="K763" t="str">
        <f>VLOOKUP(tblSalaries[[#This Row],[Where do you work]],tblCountries[[Actual]:[Mapping]],2,FALSE)</f>
        <v>India</v>
      </c>
      <c r="L763" t="s">
        <v>13</v>
      </c>
      <c r="M763">
        <v>4</v>
      </c>
      <c r="O763" s="10" t="str">
        <f>IF(ISERROR(FIND("1",tblSalaries[[#This Row],[How many hours of a day you work on Excel]])),"",1)</f>
        <v/>
      </c>
      <c r="P763" s="11" t="str">
        <f>IF(ISERROR(FIND("2",tblSalaries[[#This Row],[How many hours of a day you work on Excel]])),"",2)</f>
        <v/>
      </c>
      <c r="Q763" s="10" t="str">
        <f>IF(ISERROR(FIND("3",tblSalaries[[#This Row],[How many hours of a day you work on Excel]])),"",3)</f>
        <v/>
      </c>
      <c r="R763" s="10" t="str">
        <f>IF(ISERROR(FIND("4",tblSalaries[[#This Row],[How many hours of a day you work on Excel]])),"",4)</f>
        <v/>
      </c>
      <c r="S763" s="10" t="str">
        <f>IF(ISERROR(FIND("5",tblSalaries[[#This Row],[How many hours of a day you work on Excel]])),"",5)</f>
        <v/>
      </c>
      <c r="T763" s="10" t="str">
        <f>IF(ISERROR(FIND("6",tblSalaries[[#This Row],[How many hours of a day you work on Excel]])),"",6)</f>
        <v/>
      </c>
      <c r="U763" s="11" t="str">
        <f>IF(ISERROR(FIND("7",tblSalaries[[#This Row],[How many hours of a day you work on Excel]])),"",7)</f>
        <v/>
      </c>
      <c r="V763" s="11">
        <f>IF(ISERROR(FIND("8",tblSalaries[[#This Row],[How many hours of a day you work on Excel]])),"",8)</f>
        <v>8</v>
      </c>
      <c r="W763" s="11">
        <f>IF(MAX(tblSalaries[[#This Row],[1 hour]:[8 hours]])=0,#N/A,MAX(tblSalaries[[#This Row],[1 hour]:[8 hours]]))</f>
        <v>8</v>
      </c>
      <c r="X763" s="11">
        <f>IF(ISERROR(tblSalaries[[#This Row],[max h]]),1,tblSalaries[[#This Row],[Salary in USD]]/tblSalaries[[#This Row],[max h]]/260)</f>
        <v>2.5684495222272936</v>
      </c>
      <c r="Y763" s="11" t="str">
        <f>IF(tblSalaries[[#This Row],[Years of Experience]]="",0,"0")</f>
        <v>0</v>
      </c>
      <c r="Z7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63" s="11">
        <f>IF(tblSalaries[[#This Row],[Salary in USD]]&lt;1000,1,0)</f>
        <v>0</v>
      </c>
      <c r="AB763" s="11">
        <f>IF(AND(tblSalaries[[#This Row],[Salary in USD]]&gt;1000,tblSalaries[[#This Row],[Salary in USD]]&lt;2000),1,0)</f>
        <v>0</v>
      </c>
    </row>
    <row r="764" spans="2:28" ht="15" customHeight="1">
      <c r="B764" t="s">
        <v>2767</v>
      </c>
      <c r="C764" s="1">
        <v>41055.744062500002</v>
      </c>
      <c r="D764" s="4">
        <v>48000</v>
      </c>
      <c r="E764">
        <v>48000</v>
      </c>
      <c r="F764" t="s">
        <v>6</v>
      </c>
      <c r="G764">
        <f>tblSalaries[[#This Row],[clean Salary (in local currency)]]*VLOOKUP(tblSalaries[[#This Row],[Currency]],tblXrate[],2,FALSE)</f>
        <v>48000</v>
      </c>
      <c r="H764" t="s">
        <v>356</v>
      </c>
      <c r="I764" t="s">
        <v>356</v>
      </c>
      <c r="J764" t="s">
        <v>171</v>
      </c>
      <c r="K764" t="str">
        <f>VLOOKUP(tblSalaries[[#This Row],[Where do you work]],tblCountries[[Actual]:[Mapping]],2,FALSE)</f>
        <v>Singapore</v>
      </c>
      <c r="L764" t="s">
        <v>13</v>
      </c>
      <c r="M764">
        <v>3</v>
      </c>
      <c r="O764" s="10" t="str">
        <f>IF(ISERROR(FIND("1",tblSalaries[[#This Row],[How many hours of a day you work on Excel]])),"",1)</f>
        <v/>
      </c>
      <c r="P764" s="11" t="str">
        <f>IF(ISERROR(FIND("2",tblSalaries[[#This Row],[How many hours of a day you work on Excel]])),"",2)</f>
        <v/>
      </c>
      <c r="Q764" s="10" t="str">
        <f>IF(ISERROR(FIND("3",tblSalaries[[#This Row],[How many hours of a day you work on Excel]])),"",3)</f>
        <v/>
      </c>
      <c r="R764" s="10" t="str">
        <f>IF(ISERROR(FIND("4",tblSalaries[[#This Row],[How many hours of a day you work on Excel]])),"",4)</f>
        <v/>
      </c>
      <c r="S764" s="10" t="str">
        <f>IF(ISERROR(FIND("5",tblSalaries[[#This Row],[How many hours of a day you work on Excel]])),"",5)</f>
        <v/>
      </c>
      <c r="T764" s="10" t="str">
        <f>IF(ISERROR(FIND("6",tblSalaries[[#This Row],[How many hours of a day you work on Excel]])),"",6)</f>
        <v/>
      </c>
      <c r="U764" s="11" t="str">
        <f>IF(ISERROR(FIND("7",tblSalaries[[#This Row],[How many hours of a day you work on Excel]])),"",7)</f>
        <v/>
      </c>
      <c r="V764" s="11">
        <f>IF(ISERROR(FIND("8",tblSalaries[[#This Row],[How many hours of a day you work on Excel]])),"",8)</f>
        <v>8</v>
      </c>
      <c r="W764" s="11">
        <f>IF(MAX(tblSalaries[[#This Row],[1 hour]:[8 hours]])=0,#N/A,MAX(tblSalaries[[#This Row],[1 hour]:[8 hours]]))</f>
        <v>8</v>
      </c>
      <c r="X764" s="11">
        <f>IF(ISERROR(tblSalaries[[#This Row],[max h]]),1,tblSalaries[[#This Row],[Salary in USD]]/tblSalaries[[#This Row],[max h]]/260)</f>
        <v>23.076923076923077</v>
      </c>
      <c r="Y764" s="11" t="str">
        <f>IF(tblSalaries[[#This Row],[Years of Experience]]="",0,"0")</f>
        <v>0</v>
      </c>
      <c r="Z7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64" s="11">
        <f>IF(tblSalaries[[#This Row],[Salary in USD]]&lt;1000,1,0)</f>
        <v>0</v>
      </c>
      <c r="AB764" s="11">
        <f>IF(AND(tblSalaries[[#This Row],[Salary in USD]]&gt;1000,tblSalaries[[#This Row],[Salary in USD]]&lt;2000),1,0)</f>
        <v>0</v>
      </c>
    </row>
    <row r="765" spans="2:28" ht="15" customHeight="1">
      <c r="B765" t="s">
        <v>2768</v>
      </c>
      <c r="C765" s="1">
        <v>41055.763761574075</v>
      </c>
      <c r="D765" s="4" t="s">
        <v>892</v>
      </c>
      <c r="E765">
        <v>220000</v>
      </c>
      <c r="F765" t="s">
        <v>40</v>
      </c>
      <c r="G765">
        <f>tblSalaries[[#This Row],[clean Salary (in local currency)]]*VLOOKUP(tblSalaries[[#This Row],[Currency]],tblXrate[],2,FALSE)</f>
        <v>3917.7416712373652</v>
      </c>
      <c r="H765" t="s">
        <v>893</v>
      </c>
      <c r="I765" t="s">
        <v>279</v>
      </c>
      <c r="J765" t="s">
        <v>8</v>
      </c>
      <c r="K765" t="str">
        <f>VLOOKUP(tblSalaries[[#This Row],[Where do you work]],tblCountries[[Actual]:[Mapping]],2,FALSE)</f>
        <v>India</v>
      </c>
      <c r="L765" t="s">
        <v>9</v>
      </c>
      <c r="M765">
        <v>2</v>
      </c>
      <c r="O765" s="10" t="str">
        <f>IF(ISERROR(FIND("1",tblSalaries[[#This Row],[How many hours of a day you work on Excel]])),"",1)</f>
        <v/>
      </c>
      <c r="P765" s="11" t="str">
        <f>IF(ISERROR(FIND("2",tblSalaries[[#This Row],[How many hours of a day you work on Excel]])),"",2)</f>
        <v/>
      </c>
      <c r="Q765" s="10" t="str">
        <f>IF(ISERROR(FIND("3",tblSalaries[[#This Row],[How many hours of a day you work on Excel]])),"",3)</f>
        <v/>
      </c>
      <c r="R765" s="10">
        <f>IF(ISERROR(FIND("4",tblSalaries[[#This Row],[How many hours of a day you work on Excel]])),"",4)</f>
        <v>4</v>
      </c>
      <c r="S765" s="10" t="str">
        <f>IF(ISERROR(FIND("5",tblSalaries[[#This Row],[How many hours of a day you work on Excel]])),"",5)</f>
        <v/>
      </c>
      <c r="T765" s="10">
        <f>IF(ISERROR(FIND("6",tblSalaries[[#This Row],[How many hours of a day you work on Excel]])),"",6)</f>
        <v>6</v>
      </c>
      <c r="U765" s="11" t="str">
        <f>IF(ISERROR(FIND("7",tblSalaries[[#This Row],[How many hours of a day you work on Excel]])),"",7)</f>
        <v/>
      </c>
      <c r="V765" s="11" t="str">
        <f>IF(ISERROR(FIND("8",tblSalaries[[#This Row],[How many hours of a day you work on Excel]])),"",8)</f>
        <v/>
      </c>
      <c r="W765" s="11">
        <f>IF(MAX(tblSalaries[[#This Row],[1 hour]:[8 hours]])=0,#N/A,MAX(tblSalaries[[#This Row],[1 hour]:[8 hours]]))</f>
        <v>6</v>
      </c>
      <c r="X765" s="11">
        <f>IF(ISERROR(tblSalaries[[#This Row],[max h]]),1,tblSalaries[[#This Row],[Salary in USD]]/tblSalaries[[#This Row],[max h]]/260)</f>
        <v>2.5113728661777981</v>
      </c>
      <c r="Y765" s="11" t="str">
        <f>IF(tblSalaries[[#This Row],[Years of Experience]]="",0,"0")</f>
        <v>0</v>
      </c>
      <c r="Z7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65" s="11">
        <f>IF(tblSalaries[[#This Row],[Salary in USD]]&lt;1000,1,0)</f>
        <v>0</v>
      </c>
      <c r="AB765" s="11">
        <f>IF(AND(tblSalaries[[#This Row],[Salary in USD]]&gt;1000,tblSalaries[[#This Row],[Salary in USD]]&lt;2000),1,0)</f>
        <v>0</v>
      </c>
    </row>
    <row r="766" spans="2:28" ht="15" customHeight="1">
      <c r="B766" t="s">
        <v>2769</v>
      </c>
      <c r="C766" s="1">
        <v>41055.770208333335</v>
      </c>
      <c r="D766" s="4">
        <v>13500</v>
      </c>
      <c r="E766">
        <v>13500</v>
      </c>
      <c r="F766" t="s">
        <v>6</v>
      </c>
      <c r="G766">
        <f>tblSalaries[[#This Row],[clean Salary (in local currency)]]*VLOOKUP(tblSalaries[[#This Row],[Currency]],tblXrate[],2,FALSE)</f>
        <v>13500</v>
      </c>
      <c r="H766" t="s">
        <v>360</v>
      </c>
      <c r="I766" t="s">
        <v>3999</v>
      </c>
      <c r="J766" t="s">
        <v>8</v>
      </c>
      <c r="K766" t="str">
        <f>VLOOKUP(tblSalaries[[#This Row],[Where do you work]],tblCountries[[Actual]:[Mapping]],2,FALSE)</f>
        <v>India</v>
      </c>
      <c r="L766" t="s">
        <v>13</v>
      </c>
      <c r="M766">
        <v>2.5</v>
      </c>
      <c r="O766" s="10" t="str">
        <f>IF(ISERROR(FIND("1",tblSalaries[[#This Row],[How many hours of a day you work on Excel]])),"",1)</f>
        <v/>
      </c>
      <c r="P766" s="11" t="str">
        <f>IF(ISERROR(FIND("2",tblSalaries[[#This Row],[How many hours of a day you work on Excel]])),"",2)</f>
        <v/>
      </c>
      <c r="Q766" s="10" t="str">
        <f>IF(ISERROR(FIND("3",tblSalaries[[#This Row],[How many hours of a day you work on Excel]])),"",3)</f>
        <v/>
      </c>
      <c r="R766" s="10" t="str">
        <f>IF(ISERROR(FIND("4",tblSalaries[[#This Row],[How many hours of a day you work on Excel]])),"",4)</f>
        <v/>
      </c>
      <c r="S766" s="10" t="str">
        <f>IF(ISERROR(FIND("5",tblSalaries[[#This Row],[How many hours of a day you work on Excel]])),"",5)</f>
        <v/>
      </c>
      <c r="T766" s="10" t="str">
        <f>IF(ISERROR(FIND("6",tblSalaries[[#This Row],[How many hours of a day you work on Excel]])),"",6)</f>
        <v/>
      </c>
      <c r="U766" s="11" t="str">
        <f>IF(ISERROR(FIND("7",tblSalaries[[#This Row],[How many hours of a day you work on Excel]])),"",7)</f>
        <v/>
      </c>
      <c r="V766" s="11">
        <f>IF(ISERROR(FIND("8",tblSalaries[[#This Row],[How many hours of a day you work on Excel]])),"",8)</f>
        <v>8</v>
      </c>
      <c r="W766" s="11">
        <f>IF(MAX(tblSalaries[[#This Row],[1 hour]:[8 hours]])=0,#N/A,MAX(tblSalaries[[#This Row],[1 hour]:[8 hours]]))</f>
        <v>8</v>
      </c>
      <c r="X766" s="11">
        <f>IF(ISERROR(tblSalaries[[#This Row],[max h]]),1,tblSalaries[[#This Row],[Salary in USD]]/tblSalaries[[#This Row],[max h]]/260)</f>
        <v>6.490384615384615</v>
      </c>
      <c r="Y766" s="11" t="str">
        <f>IF(tblSalaries[[#This Row],[Years of Experience]]="",0,"0")</f>
        <v>0</v>
      </c>
      <c r="Z7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66" s="11">
        <f>IF(tblSalaries[[#This Row],[Salary in USD]]&lt;1000,1,0)</f>
        <v>0</v>
      </c>
      <c r="AB766" s="11">
        <f>IF(AND(tblSalaries[[#This Row],[Salary in USD]]&gt;1000,tblSalaries[[#This Row],[Salary in USD]]&lt;2000),1,0)</f>
        <v>0</v>
      </c>
    </row>
    <row r="767" spans="2:28" ht="15" customHeight="1">
      <c r="B767" t="s">
        <v>2770</v>
      </c>
      <c r="C767" s="1">
        <v>41055.774537037039</v>
      </c>
      <c r="D767" s="4" t="s">
        <v>894</v>
      </c>
      <c r="E767">
        <v>45000</v>
      </c>
      <c r="F767" t="s">
        <v>6</v>
      </c>
      <c r="G767">
        <f>tblSalaries[[#This Row],[clean Salary (in local currency)]]*VLOOKUP(tblSalaries[[#This Row],[Currency]],tblXrate[],2,FALSE)</f>
        <v>45000</v>
      </c>
      <c r="H767" t="s">
        <v>49</v>
      </c>
      <c r="I767" t="s">
        <v>52</v>
      </c>
      <c r="J767" t="s">
        <v>8</v>
      </c>
      <c r="K767" t="str">
        <f>VLOOKUP(tblSalaries[[#This Row],[Where do you work]],tblCountries[[Actual]:[Mapping]],2,FALSE)</f>
        <v>India</v>
      </c>
      <c r="L767" t="s">
        <v>25</v>
      </c>
      <c r="M767">
        <v>15</v>
      </c>
      <c r="O767" s="10">
        <f>IF(ISERROR(FIND("1",tblSalaries[[#This Row],[How many hours of a day you work on Excel]])),"",1)</f>
        <v>1</v>
      </c>
      <c r="P767" s="11">
        <f>IF(ISERROR(FIND("2",tblSalaries[[#This Row],[How many hours of a day you work on Excel]])),"",2)</f>
        <v>2</v>
      </c>
      <c r="Q767" s="10" t="str">
        <f>IF(ISERROR(FIND("3",tblSalaries[[#This Row],[How many hours of a day you work on Excel]])),"",3)</f>
        <v/>
      </c>
      <c r="R767" s="10" t="str">
        <f>IF(ISERROR(FIND("4",tblSalaries[[#This Row],[How many hours of a day you work on Excel]])),"",4)</f>
        <v/>
      </c>
      <c r="S767" s="10" t="str">
        <f>IF(ISERROR(FIND("5",tblSalaries[[#This Row],[How many hours of a day you work on Excel]])),"",5)</f>
        <v/>
      </c>
      <c r="T767" s="10" t="str">
        <f>IF(ISERROR(FIND("6",tblSalaries[[#This Row],[How many hours of a day you work on Excel]])),"",6)</f>
        <v/>
      </c>
      <c r="U767" s="11" t="str">
        <f>IF(ISERROR(FIND("7",tblSalaries[[#This Row],[How many hours of a day you work on Excel]])),"",7)</f>
        <v/>
      </c>
      <c r="V767" s="11" t="str">
        <f>IF(ISERROR(FIND("8",tblSalaries[[#This Row],[How many hours of a day you work on Excel]])),"",8)</f>
        <v/>
      </c>
      <c r="W767" s="11">
        <f>IF(MAX(tblSalaries[[#This Row],[1 hour]:[8 hours]])=0,#N/A,MAX(tblSalaries[[#This Row],[1 hour]:[8 hours]]))</f>
        <v>2</v>
      </c>
      <c r="X767" s="11">
        <f>IF(ISERROR(tblSalaries[[#This Row],[max h]]),1,tblSalaries[[#This Row],[Salary in USD]]/tblSalaries[[#This Row],[max h]]/260)</f>
        <v>86.538461538461533</v>
      </c>
      <c r="Y767" s="11" t="str">
        <f>IF(tblSalaries[[#This Row],[Years of Experience]]="",0,"0")</f>
        <v>0</v>
      </c>
      <c r="Z7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67" s="11">
        <f>IF(tblSalaries[[#This Row],[Salary in USD]]&lt;1000,1,0)</f>
        <v>0</v>
      </c>
      <c r="AB767" s="11">
        <f>IF(AND(tblSalaries[[#This Row],[Salary in USD]]&gt;1000,tblSalaries[[#This Row],[Salary in USD]]&lt;2000),1,0)</f>
        <v>0</v>
      </c>
    </row>
    <row r="768" spans="2:28" ht="15" customHeight="1">
      <c r="B768" t="s">
        <v>2771</v>
      </c>
      <c r="C768" s="1">
        <v>41055.776863425926</v>
      </c>
      <c r="D768" s="4">
        <v>55000</v>
      </c>
      <c r="E768">
        <v>55000</v>
      </c>
      <c r="F768" t="s">
        <v>22</v>
      </c>
      <c r="G768">
        <f>tblSalaries[[#This Row],[clean Salary (in local currency)]]*VLOOKUP(tblSalaries[[#This Row],[Currency]],tblXrate[],2,FALSE)</f>
        <v>69871.969144538423</v>
      </c>
      <c r="H768" t="s">
        <v>29</v>
      </c>
      <c r="I768" t="s">
        <v>4001</v>
      </c>
      <c r="J768" t="s">
        <v>895</v>
      </c>
      <c r="K768" t="str">
        <f>VLOOKUP(tblSalaries[[#This Row],[Where do you work]],tblCountries[[Actual]:[Mapping]],2,FALSE)</f>
        <v>italy</v>
      </c>
      <c r="L768" t="s">
        <v>18</v>
      </c>
      <c r="M768">
        <v>18</v>
      </c>
      <c r="O768" s="10" t="str">
        <f>IF(ISERROR(FIND("1",tblSalaries[[#This Row],[How many hours of a day you work on Excel]])),"",1)</f>
        <v/>
      </c>
      <c r="P768" s="11">
        <f>IF(ISERROR(FIND("2",tblSalaries[[#This Row],[How many hours of a day you work on Excel]])),"",2)</f>
        <v>2</v>
      </c>
      <c r="Q768" s="10">
        <f>IF(ISERROR(FIND("3",tblSalaries[[#This Row],[How many hours of a day you work on Excel]])),"",3)</f>
        <v>3</v>
      </c>
      <c r="R768" s="10" t="str">
        <f>IF(ISERROR(FIND("4",tblSalaries[[#This Row],[How many hours of a day you work on Excel]])),"",4)</f>
        <v/>
      </c>
      <c r="S768" s="10" t="str">
        <f>IF(ISERROR(FIND("5",tblSalaries[[#This Row],[How many hours of a day you work on Excel]])),"",5)</f>
        <v/>
      </c>
      <c r="T768" s="10" t="str">
        <f>IF(ISERROR(FIND("6",tblSalaries[[#This Row],[How many hours of a day you work on Excel]])),"",6)</f>
        <v/>
      </c>
      <c r="U768" s="11" t="str">
        <f>IF(ISERROR(FIND("7",tblSalaries[[#This Row],[How many hours of a day you work on Excel]])),"",7)</f>
        <v/>
      </c>
      <c r="V768" s="11" t="str">
        <f>IF(ISERROR(FIND("8",tblSalaries[[#This Row],[How many hours of a day you work on Excel]])),"",8)</f>
        <v/>
      </c>
      <c r="W768" s="11">
        <f>IF(MAX(tblSalaries[[#This Row],[1 hour]:[8 hours]])=0,#N/A,MAX(tblSalaries[[#This Row],[1 hour]:[8 hours]]))</f>
        <v>3</v>
      </c>
      <c r="X768" s="11">
        <f>IF(ISERROR(tblSalaries[[#This Row],[max h]]),1,tblSalaries[[#This Row],[Salary in USD]]/tblSalaries[[#This Row],[max h]]/260)</f>
        <v>89.579447621203101</v>
      </c>
      <c r="Y768" s="11" t="str">
        <f>IF(tblSalaries[[#This Row],[Years of Experience]]="",0,"0")</f>
        <v>0</v>
      </c>
      <c r="Z7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68" s="11">
        <f>IF(tblSalaries[[#This Row],[Salary in USD]]&lt;1000,1,0)</f>
        <v>0</v>
      </c>
      <c r="AB768" s="11">
        <f>IF(AND(tblSalaries[[#This Row],[Salary in USD]]&gt;1000,tblSalaries[[#This Row],[Salary in USD]]&lt;2000),1,0)</f>
        <v>0</v>
      </c>
    </row>
    <row r="769" spans="2:28" ht="15" customHeight="1">
      <c r="B769" t="s">
        <v>2772</v>
      </c>
      <c r="C769" s="1">
        <v>41055.778831018521</v>
      </c>
      <c r="D769" s="4" t="s">
        <v>896</v>
      </c>
      <c r="E769">
        <v>480000</v>
      </c>
      <c r="F769" t="s">
        <v>40</v>
      </c>
      <c r="G769">
        <f>tblSalaries[[#This Row],[clean Salary (in local currency)]]*VLOOKUP(tblSalaries[[#This Row],[Currency]],tblXrate[],2,FALSE)</f>
        <v>8547.8000099724322</v>
      </c>
      <c r="H769" t="s">
        <v>897</v>
      </c>
      <c r="I769" t="s">
        <v>52</v>
      </c>
      <c r="J769" t="s">
        <v>8</v>
      </c>
      <c r="K769" t="str">
        <f>VLOOKUP(tblSalaries[[#This Row],[Where do you work]],tblCountries[[Actual]:[Mapping]],2,FALSE)</f>
        <v>India</v>
      </c>
      <c r="L769" t="s">
        <v>9</v>
      </c>
      <c r="M769">
        <v>11</v>
      </c>
      <c r="O769" s="10" t="str">
        <f>IF(ISERROR(FIND("1",tblSalaries[[#This Row],[How many hours of a day you work on Excel]])),"",1)</f>
        <v/>
      </c>
      <c r="P769" s="11" t="str">
        <f>IF(ISERROR(FIND("2",tblSalaries[[#This Row],[How many hours of a day you work on Excel]])),"",2)</f>
        <v/>
      </c>
      <c r="Q769" s="10" t="str">
        <f>IF(ISERROR(FIND("3",tblSalaries[[#This Row],[How many hours of a day you work on Excel]])),"",3)</f>
        <v/>
      </c>
      <c r="R769" s="10">
        <f>IF(ISERROR(FIND("4",tblSalaries[[#This Row],[How many hours of a day you work on Excel]])),"",4)</f>
        <v>4</v>
      </c>
      <c r="S769" s="10" t="str">
        <f>IF(ISERROR(FIND("5",tblSalaries[[#This Row],[How many hours of a day you work on Excel]])),"",5)</f>
        <v/>
      </c>
      <c r="T769" s="10">
        <f>IF(ISERROR(FIND("6",tblSalaries[[#This Row],[How many hours of a day you work on Excel]])),"",6)</f>
        <v>6</v>
      </c>
      <c r="U769" s="11" t="str">
        <f>IF(ISERROR(FIND("7",tblSalaries[[#This Row],[How many hours of a day you work on Excel]])),"",7)</f>
        <v/>
      </c>
      <c r="V769" s="11" t="str">
        <f>IF(ISERROR(FIND("8",tblSalaries[[#This Row],[How many hours of a day you work on Excel]])),"",8)</f>
        <v/>
      </c>
      <c r="W769" s="11">
        <f>IF(MAX(tblSalaries[[#This Row],[1 hour]:[8 hours]])=0,#N/A,MAX(tblSalaries[[#This Row],[1 hour]:[8 hours]]))</f>
        <v>6</v>
      </c>
      <c r="X769" s="11">
        <f>IF(ISERROR(tblSalaries[[#This Row],[max h]]),1,tblSalaries[[#This Row],[Salary in USD]]/tblSalaries[[#This Row],[max h]]/260)</f>
        <v>5.4793589807515595</v>
      </c>
      <c r="Y769" s="11" t="str">
        <f>IF(tblSalaries[[#This Row],[Years of Experience]]="",0,"0")</f>
        <v>0</v>
      </c>
      <c r="Z7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69" s="11">
        <f>IF(tblSalaries[[#This Row],[Salary in USD]]&lt;1000,1,0)</f>
        <v>0</v>
      </c>
      <c r="AB769" s="11">
        <f>IF(AND(tblSalaries[[#This Row],[Salary in USD]]&gt;1000,tblSalaries[[#This Row],[Salary in USD]]&lt;2000),1,0)</f>
        <v>0</v>
      </c>
    </row>
    <row r="770" spans="2:28" ht="15" customHeight="1">
      <c r="B770" t="s">
        <v>2773</v>
      </c>
      <c r="C770" s="1">
        <v>41055.780555555553</v>
      </c>
      <c r="D770" s="4" t="s">
        <v>898</v>
      </c>
      <c r="E770">
        <v>33600</v>
      </c>
      <c r="F770" t="s">
        <v>358</v>
      </c>
      <c r="G770">
        <f>tblSalaries[[#This Row],[clean Salary (in local currency)]]*VLOOKUP(tblSalaries[[#This Row],[Currency]],tblXrate[],2,FALSE)</f>
        <v>9146.5655463031271</v>
      </c>
      <c r="H770" t="s">
        <v>310</v>
      </c>
      <c r="I770" t="s">
        <v>310</v>
      </c>
      <c r="J770" t="s">
        <v>359</v>
      </c>
      <c r="K770" t="str">
        <f>VLOOKUP(tblSalaries[[#This Row],[Where do you work]],tblCountries[[Actual]:[Mapping]],2,FALSE)</f>
        <v>Dubai</v>
      </c>
      <c r="L770" t="s">
        <v>25</v>
      </c>
      <c r="M770">
        <v>7</v>
      </c>
      <c r="O770" s="10">
        <f>IF(ISERROR(FIND("1",tblSalaries[[#This Row],[How many hours of a day you work on Excel]])),"",1)</f>
        <v>1</v>
      </c>
      <c r="P770" s="11">
        <f>IF(ISERROR(FIND("2",tblSalaries[[#This Row],[How many hours of a day you work on Excel]])),"",2)</f>
        <v>2</v>
      </c>
      <c r="Q770" s="10" t="str">
        <f>IF(ISERROR(FIND("3",tblSalaries[[#This Row],[How many hours of a day you work on Excel]])),"",3)</f>
        <v/>
      </c>
      <c r="R770" s="10" t="str">
        <f>IF(ISERROR(FIND("4",tblSalaries[[#This Row],[How many hours of a day you work on Excel]])),"",4)</f>
        <v/>
      </c>
      <c r="S770" s="10" t="str">
        <f>IF(ISERROR(FIND("5",tblSalaries[[#This Row],[How many hours of a day you work on Excel]])),"",5)</f>
        <v/>
      </c>
      <c r="T770" s="10" t="str">
        <f>IF(ISERROR(FIND("6",tblSalaries[[#This Row],[How many hours of a day you work on Excel]])),"",6)</f>
        <v/>
      </c>
      <c r="U770" s="11" t="str">
        <f>IF(ISERROR(FIND("7",tblSalaries[[#This Row],[How many hours of a day you work on Excel]])),"",7)</f>
        <v/>
      </c>
      <c r="V770" s="11" t="str">
        <f>IF(ISERROR(FIND("8",tblSalaries[[#This Row],[How many hours of a day you work on Excel]])),"",8)</f>
        <v/>
      </c>
      <c r="W770" s="11">
        <f>IF(MAX(tblSalaries[[#This Row],[1 hour]:[8 hours]])=0,#N/A,MAX(tblSalaries[[#This Row],[1 hour]:[8 hours]]))</f>
        <v>2</v>
      </c>
      <c r="X770" s="11">
        <f>IF(ISERROR(tblSalaries[[#This Row],[max h]]),1,tblSalaries[[#This Row],[Salary in USD]]/tblSalaries[[#This Row],[max h]]/260)</f>
        <v>17.589549127506015</v>
      </c>
      <c r="Y770" s="11" t="str">
        <f>IF(tblSalaries[[#This Row],[Years of Experience]]="",0,"0")</f>
        <v>0</v>
      </c>
      <c r="Z7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70" s="11">
        <f>IF(tblSalaries[[#This Row],[Salary in USD]]&lt;1000,1,0)</f>
        <v>0</v>
      </c>
      <c r="AB770" s="11">
        <f>IF(AND(tblSalaries[[#This Row],[Salary in USD]]&gt;1000,tblSalaries[[#This Row],[Salary in USD]]&lt;2000),1,0)</f>
        <v>0</v>
      </c>
    </row>
    <row r="771" spans="2:28" ht="15" customHeight="1">
      <c r="B771" t="s">
        <v>2774</v>
      </c>
      <c r="C771" s="1">
        <v>41055.789490740739</v>
      </c>
      <c r="D771" s="4">
        <v>570000</v>
      </c>
      <c r="E771">
        <v>570000</v>
      </c>
      <c r="F771" t="s">
        <v>40</v>
      </c>
      <c r="G771">
        <f>tblSalaries[[#This Row],[clean Salary (in local currency)]]*VLOOKUP(tblSalaries[[#This Row],[Currency]],tblXrate[],2,FALSE)</f>
        <v>10150.512511842264</v>
      </c>
      <c r="H771" t="s">
        <v>20</v>
      </c>
      <c r="I771" t="s">
        <v>20</v>
      </c>
      <c r="J771" t="s">
        <v>8</v>
      </c>
      <c r="K771" t="str">
        <f>VLOOKUP(tblSalaries[[#This Row],[Where do you work]],tblCountries[[Actual]:[Mapping]],2,FALSE)</f>
        <v>India</v>
      </c>
      <c r="L771" t="s">
        <v>13</v>
      </c>
      <c r="M771">
        <v>2.4</v>
      </c>
      <c r="O771" s="10" t="str">
        <f>IF(ISERROR(FIND("1",tblSalaries[[#This Row],[How many hours of a day you work on Excel]])),"",1)</f>
        <v/>
      </c>
      <c r="P771" s="11" t="str">
        <f>IF(ISERROR(FIND("2",tblSalaries[[#This Row],[How many hours of a day you work on Excel]])),"",2)</f>
        <v/>
      </c>
      <c r="Q771" s="10" t="str">
        <f>IF(ISERROR(FIND("3",tblSalaries[[#This Row],[How many hours of a day you work on Excel]])),"",3)</f>
        <v/>
      </c>
      <c r="R771" s="10" t="str">
        <f>IF(ISERROR(FIND("4",tblSalaries[[#This Row],[How many hours of a day you work on Excel]])),"",4)</f>
        <v/>
      </c>
      <c r="S771" s="10" t="str">
        <f>IF(ISERROR(FIND("5",tblSalaries[[#This Row],[How many hours of a day you work on Excel]])),"",5)</f>
        <v/>
      </c>
      <c r="T771" s="10" t="str">
        <f>IF(ISERROR(FIND("6",tblSalaries[[#This Row],[How many hours of a day you work on Excel]])),"",6)</f>
        <v/>
      </c>
      <c r="U771" s="11" t="str">
        <f>IF(ISERROR(FIND("7",tblSalaries[[#This Row],[How many hours of a day you work on Excel]])),"",7)</f>
        <v/>
      </c>
      <c r="V771" s="11">
        <f>IF(ISERROR(FIND("8",tblSalaries[[#This Row],[How many hours of a day you work on Excel]])),"",8)</f>
        <v>8</v>
      </c>
      <c r="W771" s="11">
        <f>IF(MAX(tblSalaries[[#This Row],[1 hour]:[8 hours]])=0,#N/A,MAX(tblSalaries[[#This Row],[1 hour]:[8 hours]]))</f>
        <v>8</v>
      </c>
      <c r="X771" s="11">
        <f>IF(ISERROR(tblSalaries[[#This Row],[max h]]),1,tblSalaries[[#This Row],[Salary in USD]]/tblSalaries[[#This Row],[max h]]/260)</f>
        <v>4.880054092231858</v>
      </c>
      <c r="Y771" s="11" t="str">
        <f>IF(tblSalaries[[#This Row],[Years of Experience]]="",0,"0")</f>
        <v>0</v>
      </c>
      <c r="Z7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71" s="11">
        <f>IF(tblSalaries[[#This Row],[Salary in USD]]&lt;1000,1,0)</f>
        <v>0</v>
      </c>
      <c r="AB771" s="11">
        <f>IF(AND(tblSalaries[[#This Row],[Salary in USD]]&gt;1000,tblSalaries[[#This Row],[Salary in USD]]&lt;2000),1,0)</f>
        <v>0</v>
      </c>
    </row>
    <row r="772" spans="2:28" ht="15" customHeight="1">
      <c r="B772" t="s">
        <v>2775</v>
      </c>
      <c r="C772" s="1">
        <v>41055.797164351854</v>
      </c>
      <c r="D772" s="4">
        <v>636000</v>
      </c>
      <c r="E772">
        <v>636000</v>
      </c>
      <c r="F772" t="s">
        <v>40</v>
      </c>
      <c r="G772">
        <f>tblSalaries[[#This Row],[clean Salary (in local currency)]]*VLOOKUP(tblSalaries[[#This Row],[Currency]],tblXrate[],2,FALSE)</f>
        <v>11325.835013213473</v>
      </c>
      <c r="H772" t="s">
        <v>564</v>
      </c>
      <c r="I772" t="s">
        <v>52</v>
      </c>
      <c r="J772" t="s">
        <v>8</v>
      </c>
      <c r="K772" t="str">
        <f>VLOOKUP(tblSalaries[[#This Row],[Where do you work]],tblCountries[[Actual]:[Mapping]],2,FALSE)</f>
        <v>India</v>
      </c>
      <c r="L772" t="s">
        <v>9</v>
      </c>
      <c r="M772">
        <v>7</v>
      </c>
      <c r="O772" s="10" t="str">
        <f>IF(ISERROR(FIND("1",tblSalaries[[#This Row],[How many hours of a day you work on Excel]])),"",1)</f>
        <v/>
      </c>
      <c r="P772" s="11" t="str">
        <f>IF(ISERROR(FIND("2",tblSalaries[[#This Row],[How many hours of a day you work on Excel]])),"",2)</f>
        <v/>
      </c>
      <c r="Q772" s="10" t="str">
        <f>IF(ISERROR(FIND("3",tblSalaries[[#This Row],[How many hours of a day you work on Excel]])),"",3)</f>
        <v/>
      </c>
      <c r="R772" s="10">
        <f>IF(ISERROR(FIND("4",tblSalaries[[#This Row],[How many hours of a day you work on Excel]])),"",4)</f>
        <v>4</v>
      </c>
      <c r="S772" s="10" t="str">
        <f>IF(ISERROR(FIND("5",tblSalaries[[#This Row],[How many hours of a day you work on Excel]])),"",5)</f>
        <v/>
      </c>
      <c r="T772" s="10">
        <f>IF(ISERROR(FIND("6",tblSalaries[[#This Row],[How many hours of a day you work on Excel]])),"",6)</f>
        <v>6</v>
      </c>
      <c r="U772" s="11" t="str">
        <f>IF(ISERROR(FIND("7",tblSalaries[[#This Row],[How many hours of a day you work on Excel]])),"",7)</f>
        <v/>
      </c>
      <c r="V772" s="11" t="str">
        <f>IF(ISERROR(FIND("8",tblSalaries[[#This Row],[How many hours of a day you work on Excel]])),"",8)</f>
        <v/>
      </c>
      <c r="W772" s="11">
        <f>IF(MAX(tblSalaries[[#This Row],[1 hour]:[8 hours]])=0,#N/A,MAX(tblSalaries[[#This Row],[1 hour]:[8 hours]]))</f>
        <v>6</v>
      </c>
      <c r="X772" s="11">
        <f>IF(ISERROR(tblSalaries[[#This Row],[max h]]),1,tblSalaries[[#This Row],[Salary in USD]]/tblSalaries[[#This Row],[max h]]/260)</f>
        <v>7.2601506494958157</v>
      </c>
      <c r="Y772" s="11" t="str">
        <f>IF(tblSalaries[[#This Row],[Years of Experience]]="",0,"0")</f>
        <v>0</v>
      </c>
      <c r="Z7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72" s="11">
        <f>IF(tblSalaries[[#This Row],[Salary in USD]]&lt;1000,1,0)</f>
        <v>0</v>
      </c>
      <c r="AB772" s="11">
        <f>IF(AND(tblSalaries[[#This Row],[Salary in USD]]&gt;1000,tblSalaries[[#This Row],[Salary in USD]]&lt;2000),1,0)</f>
        <v>0</v>
      </c>
    </row>
    <row r="773" spans="2:28" ht="15" customHeight="1">
      <c r="B773" t="s">
        <v>2776</v>
      </c>
      <c r="C773" s="1">
        <v>41055.801145833335</v>
      </c>
      <c r="D773" s="4" t="s">
        <v>899</v>
      </c>
      <c r="E773">
        <v>180000</v>
      </c>
      <c r="F773" t="s">
        <v>32</v>
      </c>
      <c r="G773">
        <f>tblSalaries[[#This Row],[clean Salary (in local currency)]]*VLOOKUP(tblSalaries[[#This Row],[Currency]],tblXrate[],2,FALSE)</f>
        <v>1910.5359690238436</v>
      </c>
      <c r="H773" t="s">
        <v>900</v>
      </c>
      <c r="I773" t="s">
        <v>3999</v>
      </c>
      <c r="J773" t="s">
        <v>17</v>
      </c>
      <c r="K773" t="str">
        <f>VLOOKUP(tblSalaries[[#This Row],[Where do you work]],tblCountries[[Actual]:[Mapping]],2,FALSE)</f>
        <v>Pakistan</v>
      </c>
      <c r="L773" t="s">
        <v>13</v>
      </c>
      <c r="M773">
        <v>7</v>
      </c>
      <c r="O773" s="10" t="str">
        <f>IF(ISERROR(FIND("1",tblSalaries[[#This Row],[How many hours of a day you work on Excel]])),"",1)</f>
        <v/>
      </c>
      <c r="P773" s="11" t="str">
        <f>IF(ISERROR(FIND("2",tblSalaries[[#This Row],[How many hours of a day you work on Excel]])),"",2)</f>
        <v/>
      </c>
      <c r="Q773" s="10" t="str">
        <f>IF(ISERROR(FIND("3",tblSalaries[[#This Row],[How many hours of a day you work on Excel]])),"",3)</f>
        <v/>
      </c>
      <c r="R773" s="10" t="str">
        <f>IF(ISERROR(FIND("4",tblSalaries[[#This Row],[How many hours of a day you work on Excel]])),"",4)</f>
        <v/>
      </c>
      <c r="S773" s="10" t="str">
        <f>IF(ISERROR(FIND("5",tblSalaries[[#This Row],[How many hours of a day you work on Excel]])),"",5)</f>
        <v/>
      </c>
      <c r="T773" s="10" t="str">
        <f>IF(ISERROR(FIND("6",tblSalaries[[#This Row],[How many hours of a day you work on Excel]])),"",6)</f>
        <v/>
      </c>
      <c r="U773" s="11" t="str">
        <f>IF(ISERROR(FIND("7",tblSalaries[[#This Row],[How many hours of a day you work on Excel]])),"",7)</f>
        <v/>
      </c>
      <c r="V773" s="11">
        <f>IF(ISERROR(FIND("8",tblSalaries[[#This Row],[How many hours of a day you work on Excel]])),"",8)</f>
        <v>8</v>
      </c>
      <c r="W773" s="11">
        <f>IF(MAX(tblSalaries[[#This Row],[1 hour]:[8 hours]])=0,#N/A,MAX(tblSalaries[[#This Row],[1 hour]:[8 hours]]))</f>
        <v>8</v>
      </c>
      <c r="X773" s="11">
        <f>IF(ISERROR(tblSalaries[[#This Row],[max h]]),1,tblSalaries[[#This Row],[Salary in USD]]/tblSalaries[[#This Row],[max h]]/260)</f>
        <v>0.91852690818454019</v>
      </c>
      <c r="Y773" s="11" t="str">
        <f>IF(tblSalaries[[#This Row],[Years of Experience]]="",0,"0")</f>
        <v>0</v>
      </c>
      <c r="Z7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73" s="11">
        <f>IF(tblSalaries[[#This Row],[Salary in USD]]&lt;1000,1,0)</f>
        <v>0</v>
      </c>
      <c r="AB773" s="11">
        <f>IF(AND(tblSalaries[[#This Row],[Salary in USD]]&gt;1000,tblSalaries[[#This Row],[Salary in USD]]&lt;2000),1,0)</f>
        <v>1</v>
      </c>
    </row>
    <row r="774" spans="2:28" ht="15" customHeight="1">
      <c r="B774" t="s">
        <v>2777</v>
      </c>
      <c r="C774" s="1">
        <v>41055.807557870372</v>
      </c>
      <c r="D774" s="4" t="s">
        <v>901</v>
      </c>
      <c r="E774">
        <v>36000</v>
      </c>
      <c r="F774" t="s">
        <v>6</v>
      </c>
      <c r="G774">
        <f>tblSalaries[[#This Row],[clean Salary (in local currency)]]*VLOOKUP(tblSalaries[[#This Row],[Currency]],tblXrate[],2,FALSE)</f>
        <v>36000</v>
      </c>
      <c r="H774" t="s">
        <v>902</v>
      </c>
      <c r="I774" t="s">
        <v>52</v>
      </c>
      <c r="J774" t="s">
        <v>84</v>
      </c>
      <c r="K774" t="str">
        <f>VLOOKUP(tblSalaries[[#This Row],[Where do you work]],tblCountries[[Actual]:[Mapping]],2,FALSE)</f>
        <v>Australia</v>
      </c>
      <c r="L774" t="s">
        <v>18</v>
      </c>
      <c r="M774">
        <v>12</v>
      </c>
      <c r="O774" s="10" t="str">
        <f>IF(ISERROR(FIND("1",tblSalaries[[#This Row],[How many hours of a day you work on Excel]])),"",1)</f>
        <v/>
      </c>
      <c r="P774" s="11">
        <f>IF(ISERROR(FIND("2",tblSalaries[[#This Row],[How many hours of a day you work on Excel]])),"",2)</f>
        <v>2</v>
      </c>
      <c r="Q774" s="10">
        <f>IF(ISERROR(FIND("3",tblSalaries[[#This Row],[How many hours of a day you work on Excel]])),"",3)</f>
        <v>3</v>
      </c>
      <c r="R774" s="10" t="str">
        <f>IF(ISERROR(FIND("4",tblSalaries[[#This Row],[How many hours of a day you work on Excel]])),"",4)</f>
        <v/>
      </c>
      <c r="S774" s="10" t="str">
        <f>IF(ISERROR(FIND("5",tblSalaries[[#This Row],[How many hours of a day you work on Excel]])),"",5)</f>
        <v/>
      </c>
      <c r="T774" s="10" t="str">
        <f>IF(ISERROR(FIND("6",tblSalaries[[#This Row],[How many hours of a day you work on Excel]])),"",6)</f>
        <v/>
      </c>
      <c r="U774" s="11" t="str">
        <f>IF(ISERROR(FIND("7",tblSalaries[[#This Row],[How many hours of a day you work on Excel]])),"",7)</f>
        <v/>
      </c>
      <c r="V774" s="11" t="str">
        <f>IF(ISERROR(FIND("8",tblSalaries[[#This Row],[How many hours of a day you work on Excel]])),"",8)</f>
        <v/>
      </c>
      <c r="W774" s="11">
        <f>IF(MAX(tblSalaries[[#This Row],[1 hour]:[8 hours]])=0,#N/A,MAX(tblSalaries[[#This Row],[1 hour]:[8 hours]]))</f>
        <v>3</v>
      </c>
      <c r="X774" s="11">
        <f>IF(ISERROR(tblSalaries[[#This Row],[max h]]),1,tblSalaries[[#This Row],[Salary in USD]]/tblSalaries[[#This Row],[max h]]/260)</f>
        <v>46.153846153846153</v>
      </c>
      <c r="Y774" s="11" t="str">
        <f>IF(tblSalaries[[#This Row],[Years of Experience]]="",0,"0")</f>
        <v>0</v>
      </c>
      <c r="Z7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74" s="11">
        <f>IF(tblSalaries[[#This Row],[Salary in USD]]&lt;1000,1,0)</f>
        <v>0</v>
      </c>
      <c r="AB774" s="11">
        <f>IF(AND(tblSalaries[[#This Row],[Salary in USD]]&gt;1000,tblSalaries[[#This Row],[Salary in USD]]&lt;2000),1,0)</f>
        <v>0</v>
      </c>
    </row>
    <row r="775" spans="2:28" ht="15" customHeight="1">
      <c r="B775" t="s">
        <v>2778</v>
      </c>
      <c r="C775" s="1">
        <v>41055.812071759261</v>
      </c>
      <c r="D775" s="4" t="s">
        <v>903</v>
      </c>
      <c r="E775">
        <v>2250000</v>
      </c>
      <c r="F775" t="s">
        <v>40</v>
      </c>
      <c r="G775">
        <f>tblSalaries[[#This Row],[clean Salary (in local currency)]]*VLOOKUP(tblSalaries[[#This Row],[Currency]],tblXrate[],2,FALSE)</f>
        <v>40067.812546745779</v>
      </c>
      <c r="H775" t="s">
        <v>904</v>
      </c>
      <c r="I775" t="s">
        <v>310</v>
      </c>
      <c r="J775" t="s">
        <v>8</v>
      </c>
      <c r="K775" t="str">
        <f>VLOOKUP(tblSalaries[[#This Row],[Where do you work]],tblCountries[[Actual]:[Mapping]],2,FALSE)</f>
        <v>India</v>
      </c>
      <c r="L775" t="s">
        <v>25</v>
      </c>
      <c r="M775">
        <v>5</v>
      </c>
      <c r="O775" s="10">
        <f>IF(ISERROR(FIND("1",tblSalaries[[#This Row],[How many hours of a day you work on Excel]])),"",1)</f>
        <v>1</v>
      </c>
      <c r="P775" s="11">
        <f>IF(ISERROR(FIND("2",tblSalaries[[#This Row],[How many hours of a day you work on Excel]])),"",2)</f>
        <v>2</v>
      </c>
      <c r="Q775" s="10" t="str">
        <f>IF(ISERROR(FIND("3",tblSalaries[[#This Row],[How many hours of a day you work on Excel]])),"",3)</f>
        <v/>
      </c>
      <c r="R775" s="10" t="str">
        <f>IF(ISERROR(FIND("4",tblSalaries[[#This Row],[How many hours of a day you work on Excel]])),"",4)</f>
        <v/>
      </c>
      <c r="S775" s="10" t="str">
        <f>IF(ISERROR(FIND("5",tblSalaries[[#This Row],[How many hours of a day you work on Excel]])),"",5)</f>
        <v/>
      </c>
      <c r="T775" s="10" t="str">
        <f>IF(ISERROR(FIND("6",tblSalaries[[#This Row],[How many hours of a day you work on Excel]])),"",6)</f>
        <v/>
      </c>
      <c r="U775" s="11" t="str">
        <f>IF(ISERROR(FIND("7",tblSalaries[[#This Row],[How many hours of a day you work on Excel]])),"",7)</f>
        <v/>
      </c>
      <c r="V775" s="11" t="str">
        <f>IF(ISERROR(FIND("8",tblSalaries[[#This Row],[How many hours of a day you work on Excel]])),"",8)</f>
        <v/>
      </c>
      <c r="W775" s="11">
        <f>IF(MAX(tblSalaries[[#This Row],[1 hour]:[8 hours]])=0,#N/A,MAX(tblSalaries[[#This Row],[1 hour]:[8 hours]]))</f>
        <v>2</v>
      </c>
      <c r="X775" s="11">
        <f>IF(ISERROR(tblSalaries[[#This Row],[max h]]),1,tblSalaries[[#This Row],[Salary in USD]]/tblSalaries[[#This Row],[max h]]/260)</f>
        <v>77.053485666818801</v>
      </c>
      <c r="Y775" s="11" t="str">
        <f>IF(tblSalaries[[#This Row],[Years of Experience]]="",0,"0")</f>
        <v>0</v>
      </c>
      <c r="Z7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75" s="11">
        <f>IF(tblSalaries[[#This Row],[Salary in USD]]&lt;1000,1,0)</f>
        <v>0</v>
      </c>
      <c r="AB775" s="11">
        <f>IF(AND(tblSalaries[[#This Row],[Salary in USD]]&gt;1000,tblSalaries[[#This Row],[Salary in USD]]&lt;2000),1,0)</f>
        <v>0</v>
      </c>
    </row>
    <row r="776" spans="2:28" ht="15" customHeight="1">
      <c r="B776" t="s">
        <v>2779</v>
      </c>
      <c r="C776" s="1">
        <v>41055.812199074076</v>
      </c>
      <c r="D776" s="4">
        <v>16000</v>
      </c>
      <c r="E776">
        <v>16000</v>
      </c>
      <c r="F776" t="s">
        <v>6</v>
      </c>
      <c r="G776">
        <f>tblSalaries[[#This Row],[clean Salary (in local currency)]]*VLOOKUP(tblSalaries[[#This Row],[Currency]],tblXrate[],2,FALSE)</f>
        <v>16000</v>
      </c>
      <c r="H776" t="s">
        <v>905</v>
      </c>
      <c r="I776" t="s">
        <v>3999</v>
      </c>
      <c r="J776" t="s">
        <v>8</v>
      </c>
      <c r="K776" t="str">
        <f>VLOOKUP(tblSalaries[[#This Row],[Where do you work]],tblCountries[[Actual]:[Mapping]],2,FALSE)</f>
        <v>India</v>
      </c>
      <c r="L776" t="s">
        <v>13</v>
      </c>
      <c r="M776">
        <v>1</v>
      </c>
      <c r="O776" s="10" t="str">
        <f>IF(ISERROR(FIND("1",tblSalaries[[#This Row],[How many hours of a day you work on Excel]])),"",1)</f>
        <v/>
      </c>
      <c r="P776" s="11" t="str">
        <f>IF(ISERROR(FIND("2",tblSalaries[[#This Row],[How many hours of a day you work on Excel]])),"",2)</f>
        <v/>
      </c>
      <c r="Q776" s="10" t="str">
        <f>IF(ISERROR(FIND("3",tblSalaries[[#This Row],[How many hours of a day you work on Excel]])),"",3)</f>
        <v/>
      </c>
      <c r="R776" s="10" t="str">
        <f>IF(ISERROR(FIND("4",tblSalaries[[#This Row],[How many hours of a day you work on Excel]])),"",4)</f>
        <v/>
      </c>
      <c r="S776" s="10" t="str">
        <f>IF(ISERROR(FIND("5",tblSalaries[[#This Row],[How many hours of a day you work on Excel]])),"",5)</f>
        <v/>
      </c>
      <c r="T776" s="10" t="str">
        <f>IF(ISERROR(FIND("6",tblSalaries[[#This Row],[How many hours of a day you work on Excel]])),"",6)</f>
        <v/>
      </c>
      <c r="U776" s="11" t="str">
        <f>IF(ISERROR(FIND("7",tblSalaries[[#This Row],[How many hours of a day you work on Excel]])),"",7)</f>
        <v/>
      </c>
      <c r="V776" s="11">
        <f>IF(ISERROR(FIND("8",tblSalaries[[#This Row],[How many hours of a day you work on Excel]])),"",8)</f>
        <v>8</v>
      </c>
      <c r="W776" s="11">
        <f>IF(MAX(tblSalaries[[#This Row],[1 hour]:[8 hours]])=0,#N/A,MAX(tblSalaries[[#This Row],[1 hour]:[8 hours]]))</f>
        <v>8</v>
      </c>
      <c r="X776" s="11">
        <f>IF(ISERROR(tblSalaries[[#This Row],[max h]]),1,tblSalaries[[#This Row],[Salary in USD]]/tblSalaries[[#This Row],[max h]]/260)</f>
        <v>7.6923076923076925</v>
      </c>
      <c r="Y776" s="11" t="str">
        <f>IF(tblSalaries[[#This Row],[Years of Experience]]="",0,"0")</f>
        <v>0</v>
      </c>
      <c r="Z7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776" s="11">
        <f>IF(tblSalaries[[#This Row],[Salary in USD]]&lt;1000,1,0)</f>
        <v>0</v>
      </c>
      <c r="AB776" s="11">
        <f>IF(AND(tblSalaries[[#This Row],[Salary in USD]]&gt;1000,tblSalaries[[#This Row],[Salary in USD]]&lt;2000),1,0)</f>
        <v>0</v>
      </c>
    </row>
    <row r="777" spans="2:28" ht="15" customHeight="1">
      <c r="B777" t="s">
        <v>2780</v>
      </c>
      <c r="C777" s="1">
        <v>41055.815416666665</v>
      </c>
      <c r="D777" s="4">
        <v>240000</v>
      </c>
      <c r="E777">
        <v>240000</v>
      </c>
      <c r="F777" t="s">
        <v>40</v>
      </c>
      <c r="G777">
        <f>tblSalaries[[#This Row],[clean Salary (in local currency)]]*VLOOKUP(tblSalaries[[#This Row],[Currency]],tblXrate[],2,FALSE)</f>
        <v>4273.9000049862161</v>
      </c>
      <c r="H777" t="s">
        <v>20</v>
      </c>
      <c r="I777" t="s">
        <v>20</v>
      </c>
      <c r="J777" t="s">
        <v>8</v>
      </c>
      <c r="K777" t="str">
        <f>VLOOKUP(tblSalaries[[#This Row],[Where do you work]],tblCountries[[Actual]:[Mapping]],2,FALSE)</f>
        <v>India</v>
      </c>
      <c r="L777" t="s">
        <v>13</v>
      </c>
      <c r="M777">
        <v>4</v>
      </c>
      <c r="O777" s="10" t="str">
        <f>IF(ISERROR(FIND("1",tblSalaries[[#This Row],[How many hours of a day you work on Excel]])),"",1)</f>
        <v/>
      </c>
      <c r="P777" s="11" t="str">
        <f>IF(ISERROR(FIND("2",tblSalaries[[#This Row],[How many hours of a day you work on Excel]])),"",2)</f>
        <v/>
      </c>
      <c r="Q777" s="10" t="str">
        <f>IF(ISERROR(FIND("3",tblSalaries[[#This Row],[How many hours of a day you work on Excel]])),"",3)</f>
        <v/>
      </c>
      <c r="R777" s="10" t="str">
        <f>IF(ISERROR(FIND("4",tblSalaries[[#This Row],[How many hours of a day you work on Excel]])),"",4)</f>
        <v/>
      </c>
      <c r="S777" s="10" t="str">
        <f>IF(ISERROR(FIND("5",tblSalaries[[#This Row],[How many hours of a day you work on Excel]])),"",5)</f>
        <v/>
      </c>
      <c r="T777" s="10" t="str">
        <f>IF(ISERROR(FIND("6",tblSalaries[[#This Row],[How many hours of a day you work on Excel]])),"",6)</f>
        <v/>
      </c>
      <c r="U777" s="11" t="str">
        <f>IF(ISERROR(FIND("7",tblSalaries[[#This Row],[How many hours of a day you work on Excel]])),"",7)</f>
        <v/>
      </c>
      <c r="V777" s="11">
        <f>IF(ISERROR(FIND("8",tblSalaries[[#This Row],[How many hours of a day you work on Excel]])),"",8)</f>
        <v>8</v>
      </c>
      <c r="W777" s="11">
        <f>IF(MAX(tblSalaries[[#This Row],[1 hour]:[8 hours]])=0,#N/A,MAX(tblSalaries[[#This Row],[1 hour]:[8 hours]]))</f>
        <v>8</v>
      </c>
      <c r="X777" s="11">
        <f>IF(ISERROR(tblSalaries[[#This Row],[max h]]),1,tblSalaries[[#This Row],[Salary in USD]]/tblSalaries[[#This Row],[max h]]/260)</f>
        <v>2.0547596177818348</v>
      </c>
      <c r="Y777" s="11" t="str">
        <f>IF(tblSalaries[[#This Row],[Years of Experience]]="",0,"0")</f>
        <v>0</v>
      </c>
      <c r="Z7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77" s="11">
        <f>IF(tblSalaries[[#This Row],[Salary in USD]]&lt;1000,1,0)</f>
        <v>0</v>
      </c>
      <c r="AB777" s="11">
        <f>IF(AND(tblSalaries[[#This Row],[Salary in USD]]&gt;1000,tblSalaries[[#This Row],[Salary in USD]]&lt;2000),1,0)</f>
        <v>0</v>
      </c>
    </row>
    <row r="778" spans="2:28" ht="15" customHeight="1">
      <c r="B778" t="s">
        <v>2781</v>
      </c>
      <c r="C778" s="1">
        <v>41055.821944444448</v>
      </c>
      <c r="D778" s="4" t="s">
        <v>906</v>
      </c>
      <c r="E778">
        <v>400000</v>
      </c>
      <c r="F778" t="s">
        <v>40</v>
      </c>
      <c r="G778">
        <f>tblSalaries[[#This Row],[clean Salary (in local currency)]]*VLOOKUP(tblSalaries[[#This Row],[Currency]],tblXrate[],2,FALSE)</f>
        <v>7123.1666749770275</v>
      </c>
      <c r="H778" t="s">
        <v>622</v>
      </c>
      <c r="I778" t="s">
        <v>52</v>
      </c>
      <c r="J778" t="s">
        <v>8</v>
      </c>
      <c r="K778" t="str">
        <f>VLOOKUP(tblSalaries[[#This Row],[Where do you work]],tblCountries[[Actual]:[Mapping]],2,FALSE)</f>
        <v>India</v>
      </c>
      <c r="L778" t="s">
        <v>9</v>
      </c>
      <c r="M778">
        <v>7</v>
      </c>
      <c r="O778" s="10" t="str">
        <f>IF(ISERROR(FIND("1",tblSalaries[[#This Row],[How many hours of a day you work on Excel]])),"",1)</f>
        <v/>
      </c>
      <c r="P778" s="11" t="str">
        <f>IF(ISERROR(FIND("2",tblSalaries[[#This Row],[How many hours of a day you work on Excel]])),"",2)</f>
        <v/>
      </c>
      <c r="Q778" s="10" t="str">
        <f>IF(ISERROR(FIND("3",tblSalaries[[#This Row],[How many hours of a day you work on Excel]])),"",3)</f>
        <v/>
      </c>
      <c r="R778" s="10">
        <f>IF(ISERROR(FIND("4",tblSalaries[[#This Row],[How many hours of a day you work on Excel]])),"",4)</f>
        <v>4</v>
      </c>
      <c r="S778" s="10" t="str">
        <f>IF(ISERROR(FIND("5",tblSalaries[[#This Row],[How many hours of a day you work on Excel]])),"",5)</f>
        <v/>
      </c>
      <c r="T778" s="10">
        <f>IF(ISERROR(FIND("6",tblSalaries[[#This Row],[How many hours of a day you work on Excel]])),"",6)</f>
        <v>6</v>
      </c>
      <c r="U778" s="11" t="str">
        <f>IF(ISERROR(FIND("7",tblSalaries[[#This Row],[How many hours of a day you work on Excel]])),"",7)</f>
        <v/>
      </c>
      <c r="V778" s="11" t="str">
        <f>IF(ISERROR(FIND("8",tblSalaries[[#This Row],[How many hours of a day you work on Excel]])),"",8)</f>
        <v/>
      </c>
      <c r="W778" s="11">
        <f>IF(MAX(tblSalaries[[#This Row],[1 hour]:[8 hours]])=0,#N/A,MAX(tblSalaries[[#This Row],[1 hour]:[8 hours]]))</f>
        <v>6</v>
      </c>
      <c r="X778" s="11">
        <f>IF(ISERROR(tblSalaries[[#This Row],[max h]]),1,tblSalaries[[#This Row],[Salary in USD]]/tblSalaries[[#This Row],[max h]]/260)</f>
        <v>4.5661324839596329</v>
      </c>
      <c r="Y778" s="11" t="str">
        <f>IF(tblSalaries[[#This Row],[Years of Experience]]="",0,"0")</f>
        <v>0</v>
      </c>
      <c r="Z7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78" s="11">
        <f>IF(tblSalaries[[#This Row],[Salary in USD]]&lt;1000,1,0)</f>
        <v>0</v>
      </c>
      <c r="AB778" s="11">
        <f>IF(AND(tblSalaries[[#This Row],[Salary in USD]]&gt;1000,tblSalaries[[#This Row],[Salary in USD]]&lt;2000),1,0)</f>
        <v>0</v>
      </c>
    </row>
    <row r="779" spans="2:28" ht="15" customHeight="1">
      <c r="B779" t="s">
        <v>2782</v>
      </c>
      <c r="C779" s="1">
        <v>41055.839131944442</v>
      </c>
      <c r="D779" s="4">
        <v>10000</v>
      </c>
      <c r="E779">
        <v>10000</v>
      </c>
      <c r="F779" t="s">
        <v>6</v>
      </c>
      <c r="G779">
        <f>tblSalaries[[#This Row],[clean Salary (in local currency)]]*VLOOKUP(tblSalaries[[#This Row],[Currency]],tblXrate[],2,FALSE)</f>
        <v>10000</v>
      </c>
      <c r="H779" t="s">
        <v>907</v>
      </c>
      <c r="I779" t="s">
        <v>52</v>
      </c>
      <c r="J779" t="s">
        <v>8</v>
      </c>
      <c r="K779" t="str">
        <f>VLOOKUP(tblSalaries[[#This Row],[Where do you work]],tblCountries[[Actual]:[Mapping]],2,FALSE)</f>
        <v>India</v>
      </c>
      <c r="L779" t="s">
        <v>25</v>
      </c>
      <c r="M779">
        <v>12</v>
      </c>
      <c r="O779" s="10">
        <f>IF(ISERROR(FIND("1",tblSalaries[[#This Row],[How many hours of a day you work on Excel]])),"",1)</f>
        <v>1</v>
      </c>
      <c r="P779" s="11">
        <f>IF(ISERROR(FIND("2",tblSalaries[[#This Row],[How many hours of a day you work on Excel]])),"",2)</f>
        <v>2</v>
      </c>
      <c r="Q779" s="10" t="str">
        <f>IF(ISERROR(FIND("3",tblSalaries[[#This Row],[How many hours of a day you work on Excel]])),"",3)</f>
        <v/>
      </c>
      <c r="R779" s="10" t="str">
        <f>IF(ISERROR(FIND("4",tblSalaries[[#This Row],[How many hours of a day you work on Excel]])),"",4)</f>
        <v/>
      </c>
      <c r="S779" s="10" t="str">
        <f>IF(ISERROR(FIND("5",tblSalaries[[#This Row],[How many hours of a day you work on Excel]])),"",5)</f>
        <v/>
      </c>
      <c r="T779" s="10" t="str">
        <f>IF(ISERROR(FIND("6",tblSalaries[[#This Row],[How many hours of a day you work on Excel]])),"",6)</f>
        <v/>
      </c>
      <c r="U779" s="11" t="str">
        <f>IF(ISERROR(FIND("7",tblSalaries[[#This Row],[How many hours of a day you work on Excel]])),"",7)</f>
        <v/>
      </c>
      <c r="V779" s="11" t="str">
        <f>IF(ISERROR(FIND("8",tblSalaries[[#This Row],[How many hours of a day you work on Excel]])),"",8)</f>
        <v/>
      </c>
      <c r="W779" s="11">
        <f>IF(MAX(tblSalaries[[#This Row],[1 hour]:[8 hours]])=0,#N/A,MAX(tblSalaries[[#This Row],[1 hour]:[8 hours]]))</f>
        <v>2</v>
      </c>
      <c r="X779" s="11">
        <f>IF(ISERROR(tblSalaries[[#This Row],[max h]]),1,tblSalaries[[#This Row],[Salary in USD]]/tblSalaries[[#This Row],[max h]]/260)</f>
        <v>19.23076923076923</v>
      </c>
      <c r="Y779" s="11" t="str">
        <f>IF(tblSalaries[[#This Row],[Years of Experience]]="",0,"0")</f>
        <v>0</v>
      </c>
      <c r="Z7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79" s="11">
        <f>IF(tblSalaries[[#This Row],[Salary in USD]]&lt;1000,1,0)</f>
        <v>0</v>
      </c>
      <c r="AB779" s="11">
        <f>IF(AND(tblSalaries[[#This Row],[Salary in USD]]&gt;1000,tblSalaries[[#This Row],[Salary in USD]]&lt;2000),1,0)</f>
        <v>0</v>
      </c>
    </row>
    <row r="780" spans="2:28" ht="15" customHeight="1">
      <c r="B780" t="s">
        <v>2783</v>
      </c>
      <c r="C780" s="1">
        <v>41055.844768518517</v>
      </c>
      <c r="D780" s="4" t="s">
        <v>908</v>
      </c>
      <c r="E780">
        <v>66000</v>
      </c>
      <c r="F780" t="s">
        <v>86</v>
      </c>
      <c r="G780">
        <f>tblSalaries[[#This Row],[clean Salary (in local currency)]]*VLOOKUP(tblSalaries[[#This Row],[Currency]],tblXrate[],2,FALSE)</f>
        <v>64901.860520001574</v>
      </c>
      <c r="H780" t="s">
        <v>909</v>
      </c>
      <c r="I780" t="s">
        <v>20</v>
      </c>
      <c r="J780" t="s">
        <v>88</v>
      </c>
      <c r="K780" t="str">
        <f>VLOOKUP(tblSalaries[[#This Row],[Where do you work]],tblCountries[[Actual]:[Mapping]],2,FALSE)</f>
        <v>Canada</v>
      </c>
      <c r="L780" t="s">
        <v>18</v>
      </c>
      <c r="M780">
        <v>20</v>
      </c>
      <c r="O780" s="10" t="str">
        <f>IF(ISERROR(FIND("1",tblSalaries[[#This Row],[How many hours of a day you work on Excel]])),"",1)</f>
        <v/>
      </c>
      <c r="P780" s="11">
        <f>IF(ISERROR(FIND("2",tblSalaries[[#This Row],[How many hours of a day you work on Excel]])),"",2)</f>
        <v>2</v>
      </c>
      <c r="Q780" s="10">
        <f>IF(ISERROR(FIND("3",tblSalaries[[#This Row],[How many hours of a day you work on Excel]])),"",3)</f>
        <v>3</v>
      </c>
      <c r="R780" s="10" t="str">
        <f>IF(ISERROR(FIND("4",tblSalaries[[#This Row],[How many hours of a day you work on Excel]])),"",4)</f>
        <v/>
      </c>
      <c r="S780" s="10" t="str">
        <f>IF(ISERROR(FIND("5",tblSalaries[[#This Row],[How many hours of a day you work on Excel]])),"",5)</f>
        <v/>
      </c>
      <c r="T780" s="10" t="str">
        <f>IF(ISERROR(FIND("6",tblSalaries[[#This Row],[How many hours of a day you work on Excel]])),"",6)</f>
        <v/>
      </c>
      <c r="U780" s="11" t="str">
        <f>IF(ISERROR(FIND("7",tblSalaries[[#This Row],[How many hours of a day you work on Excel]])),"",7)</f>
        <v/>
      </c>
      <c r="V780" s="11" t="str">
        <f>IF(ISERROR(FIND("8",tblSalaries[[#This Row],[How many hours of a day you work on Excel]])),"",8)</f>
        <v/>
      </c>
      <c r="W780" s="11">
        <f>IF(MAX(tblSalaries[[#This Row],[1 hour]:[8 hours]])=0,#N/A,MAX(tblSalaries[[#This Row],[1 hour]:[8 hours]]))</f>
        <v>3</v>
      </c>
      <c r="X780" s="11">
        <f>IF(ISERROR(tblSalaries[[#This Row],[max h]]),1,tblSalaries[[#This Row],[Salary in USD]]/tblSalaries[[#This Row],[max h]]/260)</f>
        <v>83.207513487181515</v>
      </c>
      <c r="Y780" s="11" t="str">
        <f>IF(tblSalaries[[#This Row],[Years of Experience]]="",0,"0")</f>
        <v>0</v>
      </c>
      <c r="Z7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80" s="11">
        <f>IF(tblSalaries[[#This Row],[Salary in USD]]&lt;1000,1,0)</f>
        <v>0</v>
      </c>
      <c r="AB780" s="11">
        <f>IF(AND(tblSalaries[[#This Row],[Salary in USD]]&gt;1000,tblSalaries[[#This Row],[Salary in USD]]&lt;2000),1,0)</f>
        <v>0</v>
      </c>
    </row>
    <row r="781" spans="2:28" ht="15" customHeight="1">
      <c r="B781" t="s">
        <v>2784</v>
      </c>
      <c r="C781" s="1">
        <v>41055.846944444442</v>
      </c>
      <c r="D781" s="4">
        <v>65000</v>
      </c>
      <c r="E781">
        <v>65000</v>
      </c>
      <c r="F781" t="s">
        <v>6</v>
      </c>
      <c r="G781">
        <f>tblSalaries[[#This Row],[clean Salary (in local currency)]]*VLOOKUP(tblSalaries[[#This Row],[Currency]],tblXrate[],2,FALSE)</f>
        <v>65000</v>
      </c>
      <c r="H781" t="s">
        <v>910</v>
      </c>
      <c r="I781" t="s">
        <v>20</v>
      </c>
      <c r="J781" t="s">
        <v>15</v>
      </c>
      <c r="K781" t="str">
        <f>VLOOKUP(tblSalaries[[#This Row],[Where do you work]],tblCountries[[Actual]:[Mapping]],2,FALSE)</f>
        <v>USA</v>
      </c>
      <c r="L781" t="s">
        <v>18</v>
      </c>
      <c r="M781">
        <v>10</v>
      </c>
      <c r="O781" s="10" t="str">
        <f>IF(ISERROR(FIND("1",tblSalaries[[#This Row],[How many hours of a day you work on Excel]])),"",1)</f>
        <v/>
      </c>
      <c r="P781" s="11">
        <f>IF(ISERROR(FIND("2",tblSalaries[[#This Row],[How many hours of a day you work on Excel]])),"",2)</f>
        <v>2</v>
      </c>
      <c r="Q781" s="10">
        <f>IF(ISERROR(FIND("3",tblSalaries[[#This Row],[How many hours of a day you work on Excel]])),"",3)</f>
        <v>3</v>
      </c>
      <c r="R781" s="10" t="str">
        <f>IF(ISERROR(FIND("4",tblSalaries[[#This Row],[How many hours of a day you work on Excel]])),"",4)</f>
        <v/>
      </c>
      <c r="S781" s="10" t="str">
        <f>IF(ISERROR(FIND("5",tblSalaries[[#This Row],[How many hours of a day you work on Excel]])),"",5)</f>
        <v/>
      </c>
      <c r="T781" s="10" t="str">
        <f>IF(ISERROR(FIND("6",tblSalaries[[#This Row],[How many hours of a day you work on Excel]])),"",6)</f>
        <v/>
      </c>
      <c r="U781" s="11" t="str">
        <f>IF(ISERROR(FIND("7",tblSalaries[[#This Row],[How many hours of a day you work on Excel]])),"",7)</f>
        <v/>
      </c>
      <c r="V781" s="11" t="str">
        <f>IF(ISERROR(FIND("8",tblSalaries[[#This Row],[How many hours of a day you work on Excel]])),"",8)</f>
        <v/>
      </c>
      <c r="W781" s="11">
        <f>IF(MAX(tblSalaries[[#This Row],[1 hour]:[8 hours]])=0,#N/A,MAX(tblSalaries[[#This Row],[1 hour]:[8 hours]]))</f>
        <v>3</v>
      </c>
      <c r="X781" s="11">
        <f>IF(ISERROR(tblSalaries[[#This Row],[max h]]),1,tblSalaries[[#This Row],[Salary in USD]]/tblSalaries[[#This Row],[max h]]/260)</f>
        <v>83.333333333333343</v>
      </c>
      <c r="Y781" s="11" t="str">
        <f>IF(tblSalaries[[#This Row],[Years of Experience]]="",0,"0")</f>
        <v>0</v>
      </c>
      <c r="Z7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81" s="11">
        <f>IF(tblSalaries[[#This Row],[Salary in USD]]&lt;1000,1,0)</f>
        <v>0</v>
      </c>
      <c r="AB781" s="11">
        <f>IF(AND(tblSalaries[[#This Row],[Salary in USD]]&gt;1000,tblSalaries[[#This Row],[Salary in USD]]&lt;2000),1,0)</f>
        <v>0</v>
      </c>
    </row>
    <row r="782" spans="2:28" ht="15" customHeight="1">
      <c r="B782" t="s">
        <v>2785</v>
      </c>
      <c r="C782" s="1">
        <v>41055.847615740742</v>
      </c>
      <c r="D782" s="4" t="s">
        <v>911</v>
      </c>
      <c r="E782">
        <v>450000</v>
      </c>
      <c r="F782" t="s">
        <v>40</v>
      </c>
      <c r="G782">
        <f>tblSalaries[[#This Row],[clean Salary (in local currency)]]*VLOOKUP(tblSalaries[[#This Row],[Currency]],tblXrate[],2,FALSE)</f>
        <v>8013.5625093491553</v>
      </c>
      <c r="H782" t="s">
        <v>912</v>
      </c>
      <c r="I782" t="s">
        <v>52</v>
      </c>
      <c r="J782" t="s">
        <v>8</v>
      </c>
      <c r="K782" t="str">
        <f>VLOOKUP(tblSalaries[[#This Row],[Where do you work]],tblCountries[[Actual]:[Mapping]],2,FALSE)</f>
        <v>India</v>
      </c>
      <c r="L782" t="s">
        <v>13</v>
      </c>
      <c r="M782">
        <v>1.5</v>
      </c>
      <c r="O782" s="10" t="str">
        <f>IF(ISERROR(FIND("1",tblSalaries[[#This Row],[How many hours of a day you work on Excel]])),"",1)</f>
        <v/>
      </c>
      <c r="P782" s="11" t="str">
        <f>IF(ISERROR(FIND("2",tblSalaries[[#This Row],[How many hours of a day you work on Excel]])),"",2)</f>
        <v/>
      </c>
      <c r="Q782" s="10" t="str">
        <f>IF(ISERROR(FIND("3",tblSalaries[[#This Row],[How many hours of a day you work on Excel]])),"",3)</f>
        <v/>
      </c>
      <c r="R782" s="10" t="str">
        <f>IF(ISERROR(FIND("4",tblSalaries[[#This Row],[How many hours of a day you work on Excel]])),"",4)</f>
        <v/>
      </c>
      <c r="S782" s="10" t="str">
        <f>IF(ISERROR(FIND("5",tblSalaries[[#This Row],[How many hours of a day you work on Excel]])),"",5)</f>
        <v/>
      </c>
      <c r="T782" s="10" t="str">
        <f>IF(ISERROR(FIND("6",tblSalaries[[#This Row],[How many hours of a day you work on Excel]])),"",6)</f>
        <v/>
      </c>
      <c r="U782" s="11" t="str">
        <f>IF(ISERROR(FIND("7",tblSalaries[[#This Row],[How many hours of a day you work on Excel]])),"",7)</f>
        <v/>
      </c>
      <c r="V782" s="11">
        <f>IF(ISERROR(FIND("8",tblSalaries[[#This Row],[How many hours of a day you work on Excel]])),"",8)</f>
        <v>8</v>
      </c>
      <c r="W782" s="11">
        <f>IF(MAX(tblSalaries[[#This Row],[1 hour]:[8 hours]])=0,#N/A,MAX(tblSalaries[[#This Row],[1 hour]:[8 hours]]))</f>
        <v>8</v>
      </c>
      <c r="X782" s="11">
        <f>IF(ISERROR(tblSalaries[[#This Row],[max h]]),1,tblSalaries[[#This Row],[Salary in USD]]/tblSalaries[[#This Row],[max h]]/260)</f>
        <v>3.85267428334094</v>
      </c>
      <c r="Y782" s="11" t="str">
        <f>IF(tblSalaries[[#This Row],[Years of Experience]]="",0,"0")</f>
        <v>0</v>
      </c>
      <c r="Z7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82" s="11">
        <f>IF(tblSalaries[[#This Row],[Salary in USD]]&lt;1000,1,0)</f>
        <v>0</v>
      </c>
      <c r="AB782" s="11">
        <f>IF(AND(tblSalaries[[#This Row],[Salary in USD]]&gt;1000,tblSalaries[[#This Row],[Salary in USD]]&lt;2000),1,0)</f>
        <v>0</v>
      </c>
    </row>
    <row r="783" spans="2:28" ht="15" customHeight="1">
      <c r="B783" t="s">
        <v>2786</v>
      </c>
      <c r="C783" s="1">
        <v>41055.852303240739</v>
      </c>
      <c r="D783" s="4">
        <v>100000</v>
      </c>
      <c r="E783">
        <v>100000</v>
      </c>
      <c r="F783" t="s">
        <v>86</v>
      </c>
      <c r="G783">
        <f>tblSalaries[[#This Row],[clean Salary (in local currency)]]*VLOOKUP(tblSalaries[[#This Row],[Currency]],tblXrate[],2,FALSE)</f>
        <v>98336.152303032693</v>
      </c>
      <c r="H783" t="s">
        <v>913</v>
      </c>
      <c r="I783" t="s">
        <v>4001</v>
      </c>
      <c r="J783" t="s">
        <v>88</v>
      </c>
      <c r="K783" t="str">
        <f>VLOOKUP(tblSalaries[[#This Row],[Where do you work]],tblCountries[[Actual]:[Mapping]],2,FALSE)</f>
        <v>Canada</v>
      </c>
      <c r="L783" t="s">
        <v>9</v>
      </c>
      <c r="M783">
        <v>5</v>
      </c>
      <c r="O783" s="10" t="str">
        <f>IF(ISERROR(FIND("1",tblSalaries[[#This Row],[How many hours of a day you work on Excel]])),"",1)</f>
        <v/>
      </c>
      <c r="P783" s="11" t="str">
        <f>IF(ISERROR(FIND("2",tblSalaries[[#This Row],[How many hours of a day you work on Excel]])),"",2)</f>
        <v/>
      </c>
      <c r="Q783" s="10" t="str">
        <f>IF(ISERROR(FIND("3",tblSalaries[[#This Row],[How many hours of a day you work on Excel]])),"",3)</f>
        <v/>
      </c>
      <c r="R783" s="10">
        <f>IF(ISERROR(FIND("4",tblSalaries[[#This Row],[How many hours of a day you work on Excel]])),"",4)</f>
        <v>4</v>
      </c>
      <c r="S783" s="10" t="str">
        <f>IF(ISERROR(FIND("5",tblSalaries[[#This Row],[How many hours of a day you work on Excel]])),"",5)</f>
        <v/>
      </c>
      <c r="T783" s="10">
        <f>IF(ISERROR(FIND("6",tblSalaries[[#This Row],[How many hours of a day you work on Excel]])),"",6)</f>
        <v>6</v>
      </c>
      <c r="U783" s="11" t="str">
        <f>IF(ISERROR(FIND("7",tblSalaries[[#This Row],[How many hours of a day you work on Excel]])),"",7)</f>
        <v/>
      </c>
      <c r="V783" s="11" t="str">
        <f>IF(ISERROR(FIND("8",tblSalaries[[#This Row],[How many hours of a day you work on Excel]])),"",8)</f>
        <v/>
      </c>
      <c r="W783" s="11">
        <f>IF(MAX(tblSalaries[[#This Row],[1 hour]:[8 hours]])=0,#N/A,MAX(tblSalaries[[#This Row],[1 hour]:[8 hours]]))</f>
        <v>6</v>
      </c>
      <c r="X783" s="11">
        <f>IF(ISERROR(tblSalaries[[#This Row],[max h]]),1,tblSalaries[[#This Row],[Salary in USD]]/tblSalaries[[#This Row],[max h]]/260)</f>
        <v>63.035995066046596</v>
      </c>
      <c r="Y783" s="11" t="str">
        <f>IF(tblSalaries[[#This Row],[Years of Experience]]="",0,"0")</f>
        <v>0</v>
      </c>
      <c r="Z7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83" s="11">
        <f>IF(tblSalaries[[#This Row],[Salary in USD]]&lt;1000,1,0)</f>
        <v>0</v>
      </c>
      <c r="AB783" s="11">
        <f>IF(AND(tblSalaries[[#This Row],[Salary in USD]]&gt;1000,tblSalaries[[#This Row],[Salary in USD]]&lt;2000),1,0)</f>
        <v>0</v>
      </c>
    </row>
    <row r="784" spans="2:28" ht="15" customHeight="1">
      <c r="B784" t="s">
        <v>2787</v>
      </c>
      <c r="C784" s="1">
        <v>41055.855208333334</v>
      </c>
      <c r="D784" s="4" t="s">
        <v>914</v>
      </c>
      <c r="E784">
        <v>150000</v>
      </c>
      <c r="F784" t="s">
        <v>40</v>
      </c>
      <c r="G784">
        <f>tblSalaries[[#This Row],[clean Salary (in local currency)]]*VLOOKUP(tblSalaries[[#This Row],[Currency]],tblXrate[],2,FALSE)</f>
        <v>2671.1875031163854</v>
      </c>
      <c r="H784" t="s">
        <v>915</v>
      </c>
      <c r="I784" t="s">
        <v>20</v>
      </c>
      <c r="J784" t="s">
        <v>8</v>
      </c>
      <c r="K784" t="str">
        <f>VLOOKUP(tblSalaries[[#This Row],[Where do you work]],tblCountries[[Actual]:[Mapping]],2,FALSE)</f>
        <v>India</v>
      </c>
      <c r="L784" t="s">
        <v>9</v>
      </c>
      <c r="M784">
        <v>2</v>
      </c>
      <c r="O784" s="10" t="str">
        <f>IF(ISERROR(FIND("1",tblSalaries[[#This Row],[How many hours of a day you work on Excel]])),"",1)</f>
        <v/>
      </c>
      <c r="P784" s="11" t="str">
        <f>IF(ISERROR(FIND("2",tblSalaries[[#This Row],[How many hours of a day you work on Excel]])),"",2)</f>
        <v/>
      </c>
      <c r="Q784" s="10" t="str">
        <f>IF(ISERROR(FIND("3",tblSalaries[[#This Row],[How many hours of a day you work on Excel]])),"",3)</f>
        <v/>
      </c>
      <c r="R784" s="10">
        <f>IF(ISERROR(FIND("4",tblSalaries[[#This Row],[How many hours of a day you work on Excel]])),"",4)</f>
        <v>4</v>
      </c>
      <c r="S784" s="10" t="str">
        <f>IF(ISERROR(FIND("5",tblSalaries[[#This Row],[How many hours of a day you work on Excel]])),"",5)</f>
        <v/>
      </c>
      <c r="T784" s="10">
        <f>IF(ISERROR(FIND("6",tblSalaries[[#This Row],[How many hours of a day you work on Excel]])),"",6)</f>
        <v>6</v>
      </c>
      <c r="U784" s="11" t="str">
        <f>IF(ISERROR(FIND("7",tblSalaries[[#This Row],[How many hours of a day you work on Excel]])),"",7)</f>
        <v/>
      </c>
      <c r="V784" s="11" t="str">
        <f>IF(ISERROR(FIND("8",tblSalaries[[#This Row],[How many hours of a day you work on Excel]])),"",8)</f>
        <v/>
      </c>
      <c r="W784" s="11">
        <f>IF(MAX(tblSalaries[[#This Row],[1 hour]:[8 hours]])=0,#N/A,MAX(tblSalaries[[#This Row],[1 hour]:[8 hours]]))</f>
        <v>6</v>
      </c>
      <c r="X784" s="11">
        <f>IF(ISERROR(tblSalaries[[#This Row],[max h]]),1,tblSalaries[[#This Row],[Salary in USD]]/tblSalaries[[#This Row],[max h]]/260)</f>
        <v>1.7122996814848623</v>
      </c>
      <c r="Y784" s="11" t="str">
        <f>IF(tblSalaries[[#This Row],[Years of Experience]]="",0,"0")</f>
        <v>0</v>
      </c>
      <c r="Z7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84" s="11">
        <f>IF(tblSalaries[[#This Row],[Salary in USD]]&lt;1000,1,0)</f>
        <v>0</v>
      </c>
      <c r="AB784" s="11">
        <f>IF(AND(tblSalaries[[#This Row],[Salary in USD]]&gt;1000,tblSalaries[[#This Row],[Salary in USD]]&lt;2000),1,0)</f>
        <v>0</v>
      </c>
    </row>
    <row r="785" spans="2:28" ht="15" customHeight="1">
      <c r="B785" t="s">
        <v>2788</v>
      </c>
      <c r="C785" s="1">
        <v>41055.868136574078</v>
      </c>
      <c r="D785" s="4">
        <v>96000</v>
      </c>
      <c r="E785">
        <v>96000</v>
      </c>
      <c r="F785" t="s">
        <v>6</v>
      </c>
      <c r="G785">
        <f>tblSalaries[[#This Row],[clean Salary (in local currency)]]*VLOOKUP(tblSalaries[[#This Row],[Currency]],tblXrate[],2,FALSE)</f>
        <v>96000</v>
      </c>
      <c r="H785" t="s">
        <v>721</v>
      </c>
      <c r="I785" t="s">
        <v>3999</v>
      </c>
      <c r="J785" t="s">
        <v>8</v>
      </c>
      <c r="K785" t="str">
        <f>VLOOKUP(tblSalaries[[#This Row],[Where do you work]],tblCountries[[Actual]:[Mapping]],2,FALSE)</f>
        <v>India</v>
      </c>
      <c r="L785" t="s">
        <v>13</v>
      </c>
      <c r="M785">
        <v>8</v>
      </c>
      <c r="O785" s="10" t="str">
        <f>IF(ISERROR(FIND("1",tblSalaries[[#This Row],[How many hours of a day you work on Excel]])),"",1)</f>
        <v/>
      </c>
      <c r="P785" s="11" t="str">
        <f>IF(ISERROR(FIND("2",tblSalaries[[#This Row],[How many hours of a day you work on Excel]])),"",2)</f>
        <v/>
      </c>
      <c r="Q785" s="10" t="str">
        <f>IF(ISERROR(FIND("3",tblSalaries[[#This Row],[How many hours of a day you work on Excel]])),"",3)</f>
        <v/>
      </c>
      <c r="R785" s="10" t="str">
        <f>IF(ISERROR(FIND("4",tblSalaries[[#This Row],[How many hours of a day you work on Excel]])),"",4)</f>
        <v/>
      </c>
      <c r="S785" s="10" t="str">
        <f>IF(ISERROR(FIND("5",tblSalaries[[#This Row],[How many hours of a day you work on Excel]])),"",5)</f>
        <v/>
      </c>
      <c r="T785" s="10" t="str">
        <f>IF(ISERROR(FIND("6",tblSalaries[[#This Row],[How many hours of a day you work on Excel]])),"",6)</f>
        <v/>
      </c>
      <c r="U785" s="11" t="str">
        <f>IF(ISERROR(FIND("7",tblSalaries[[#This Row],[How many hours of a day you work on Excel]])),"",7)</f>
        <v/>
      </c>
      <c r="V785" s="11">
        <f>IF(ISERROR(FIND("8",tblSalaries[[#This Row],[How many hours of a day you work on Excel]])),"",8)</f>
        <v>8</v>
      </c>
      <c r="W785" s="11">
        <f>IF(MAX(tblSalaries[[#This Row],[1 hour]:[8 hours]])=0,#N/A,MAX(tblSalaries[[#This Row],[1 hour]:[8 hours]]))</f>
        <v>8</v>
      </c>
      <c r="X785" s="11">
        <f>IF(ISERROR(tblSalaries[[#This Row],[max h]]),1,tblSalaries[[#This Row],[Salary in USD]]/tblSalaries[[#This Row],[max h]]/260)</f>
        <v>46.153846153846153</v>
      </c>
      <c r="Y785" s="11" t="str">
        <f>IF(tblSalaries[[#This Row],[Years of Experience]]="",0,"0")</f>
        <v>0</v>
      </c>
      <c r="Z7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85" s="11">
        <f>IF(tblSalaries[[#This Row],[Salary in USD]]&lt;1000,1,0)</f>
        <v>0</v>
      </c>
      <c r="AB785" s="11">
        <f>IF(AND(tblSalaries[[#This Row],[Salary in USD]]&gt;1000,tblSalaries[[#This Row],[Salary in USD]]&lt;2000),1,0)</f>
        <v>0</v>
      </c>
    </row>
    <row r="786" spans="2:28" ht="15" customHeight="1">
      <c r="B786" t="s">
        <v>2789</v>
      </c>
      <c r="C786" s="1">
        <v>41055.873067129629</v>
      </c>
      <c r="D786" s="4" t="s">
        <v>916</v>
      </c>
      <c r="E786">
        <v>1152000</v>
      </c>
      <c r="F786" t="s">
        <v>40</v>
      </c>
      <c r="G786">
        <f>tblSalaries[[#This Row],[clean Salary (in local currency)]]*VLOOKUP(tblSalaries[[#This Row],[Currency]],tblXrate[],2,FALSE)</f>
        <v>20514.720023933838</v>
      </c>
      <c r="H786" t="s">
        <v>917</v>
      </c>
      <c r="I786" t="s">
        <v>310</v>
      </c>
      <c r="J786" t="s">
        <v>8</v>
      </c>
      <c r="K786" t="str">
        <f>VLOOKUP(tblSalaries[[#This Row],[Where do you work]],tblCountries[[Actual]:[Mapping]],2,FALSE)</f>
        <v>India</v>
      </c>
      <c r="L786" t="s">
        <v>9</v>
      </c>
      <c r="M786">
        <v>6</v>
      </c>
      <c r="O786" s="10" t="str">
        <f>IF(ISERROR(FIND("1",tblSalaries[[#This Row],[How many hours of a day you work on Excel]])),"",1)</f>
        <v/>
      </c>
      <c r="P786" s="11" t="str">
        <f>IF(ISERROR(FIND("2",tblSalaries[[#This Row],[How many hours of a day you work on Excel]])),"",2)</f>
        <v/>
      </c>
      <c r="Q786" s="10" t="str">
        <f>IF(ISERROR(FIND("3",tblSalaries[[#This Row],[How many hours of a day you work on Excel]])),"",3)</f>
        <v/>
      </c>
      <c r="R786" s="10">
        <f>IF(ISERROR(FIND("4",tblSalaries[[#This Row],[How many hours of a day you work on Excel]])),"",4)</f>
        <v>4</v>
      </c>
      <c r="S786" s="10" t="str">
        <f>IF(ISERROR(FIND("5",tblSalaries[[#This Row],[How many hours of a day you work on Excel]])),"",5)</f>
        <v/>
      </c>
      <c r="T786" s="10">
        <f>IF(ISERROR(FIND("6",tblSalaries[[#This Row],[How many hours of a day you work on Excel]])),"",6)</f>
        <v>6</v>
      </c>
      <c r="U786" s="11" t="str">
        <f>IF(ISERROR(FIND("7",tblSalaries[[#This Row],[How many hours of a day you work on Excel]])),"",7)</f>
        <v/>
      </c>
      <c r="V786" s="11" t="str">
        <f>IF(ISERROR(FIND("8",tblSalaries[[#This Row],[How many hours of a day you work on Excel]])),"",8)</f>
        <v/>
      </c>
      <c r="W786" s="11">
        <f>IF(MAX(tblSalaries[[#This Row],[1 hour]:[8 hours]])=0,#N/A,MAX(tblSalaries[[#This Row],[1 hour]:[8 hours]]))</f>
        <v>6</v>
      </c>
      <c r="X786" s="11">
        <f>IF(ISERROR(tblSalaries[[#This Row],[max h]]),1,tblSalaries[[#This Row],[Salary in USD]]/tblSalaries[[#This Row],[max h]]/260)</f>
        <v>13.150461553803742</v>
      </c>
      <c r="Y786" s="11" t="str">
        <f>IF(tblSalaries[[#This Row],[Years of Experience]]="",0,"0")</f>
        <v>0</v>
      </c>
      <c r="Z7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86" s="11">
        <f>IF(tblSalaries[[#This Row],[Salary in USD]]&lt;1000,1,0)</f>
        <v>0</v>
      </c>
      <c r="AB786" s="11">
        <f>IF(AND(tblSalaries[[#This Row],[Salary in USD]]&gt;1000,tblSalaries[[#This Row],[Salary in USD]]&lt;2000),1,0)</f>
        <v>0</v>
      </c>
    </row>
    <row r="787" spans="2:28" ht="15" customHeight="1">
      <c r="B787" t="s">
        <v>2790</v>
      </c>
      <c r="C787" s="1">
        <v>41055.873113425929</v>
      </c>
      <c r="D787" s="4">
        <v>15000</v>
      </c>
      <c r="E787">
        <v>15000</v>
      </c>
      <c r="F787" t="s">
        <v>22</v>
      </c>
      <c r="G787">
        <f>tblSalaries[[#This Row],[clean Salary (in local currency)]]*VLOOKUP(tblSalaries[[#This Row],[Currency]],tblXrate[],2,FALSE)</f>
        <v>19055.991584874118</v>
      </c>
      <c r="H787" t="s">
        <v>918</v>
      </c>
      <c r="I787" t="s">
        <v>20</v>
      </c>
      <c r="J787" t="s">
        <v>608</v>
      </c>
      <c r="K787" t="str">
        <f>VLOOKUP(tblSalaries[[#This Row],[Where do you work]],tblCountries[[Actual]:[Mapping]],2,FALSE)</f>
        <v>Spain</v>
      </c>
      <c r="L787" t="s">
        <v>18</v>
      </c>
      <c r="M787">
        <v>10</v>
      </c>
      <c r="O787" s="10" t="str">
        <f>IF(ISERROR(FIND("1",tblSalaries[[#This Row],[How many hours of a day you work on Excel]])),"",1)</f>
        <v/>
      </c>
      <c r="P787" s="11">
        <f>IF(ISERROR(FIND("2",tblSalaries[[#This Row],[How many hours of a day you work on Excel]])),"",2)</f>
        <v>2</v>
      </c>
      <c r="Q787" s="10">
        <f>IF(ISERROR(FIND("3",tblSalaries[[#This Row],[How many hours of a day you work on Excel]])),"",3)</f>
        <v>3</v>
      </c>
      <c r="R787" s="10" t="str">
        <f>IF(ISERROR(FIND("4",tblSalaries[[#This Row],[How many hours of a day you work on Excel]])),"",4)</f>
        <v/>
      </c>
      <c r="S787" s="10" t="str">
        <f>IF(ISERROR(FIND("5",tblSalaries[[#This Row],[How many hours of a day you work on Excel]])),"",5)</f>
        <v/>
      </c>
      <c r="T787" s="10" t="str">
        <f>IF(ISERROR(FIND("6",tblSalaries[[#This Row],[How many hours of a day you work on Excel]])),"",6)</f>
        <v/>
      </c>
      <c r="U787" s="11" t="str">
        <f>IF(ISERROR(FIND("7",tblSalaries[[#This Row],[How many hours of a day you work on Excel]])),"",7)</f>
        <v/>
      </c>
      <c r="V787" s="11" t="str">
        <f>IF(ISERROR(FIND("8",tblSalaries[[#This Row],[How many hours of a day you work on Excel]])),"",8)</f>
        <v/>
      </c>
      <c r="W787" s="11">
        <f>IF(MAX(tblSalaries[[#This Row],[1 hour]:[8 hours]])=0,#N/A,MAX(tblSalaries[[#This Row],[1 hour]:[8 hours]]))</f>
        <v>3</v>
      </c>
      <c r="X787" s="11">
        <f>IF(ISERROR(tblSalaries[[#This Row],[max h]]),1,tblSalaries[[#This Row],[Salary in USD]]/tblSalaries[[#This Row],[max h]]/260)</f>
        <v>24.430758442146306</v>
      </c>
      <c r="Y787" s="11" t="str">
        <f>IF(tblSalaries[[#This Row],[Years of Experience]]="",0,"0")</f>
        <v>0</v>
      </c>
      <c r="Z7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87" s="11">
        <f>IF(tblSalaries[[#This Row],[Salary in USD]]&lt;1000,1,0)</f>
        <v>0</v>
      </c>
      <c r="AB787" s="11">
        <f>IF(AND(tblSalaries[[#This Row],[Salary in USD]]&gt;1000,tblSalaries[[#This Row],[Salary in USD]]&lt;2000),1,0)</f>
        <v>0</v>
      </c>
    </row>
    <row r="788" spans="2:28" ht="15" customHeight="1">
      <c r="B788" t="s">
        <v>2791</v>
      </c>
      <c r="C788" s="1">
        <v>41055.875462962962</v>
      </c>
      <c r="D788" s="4" t="s">
        <v>919</v>
      </c>
      <c r="E788">
        <v>65000</v>
      </c>
      <c r="F788" t="s">
        <v>82</v>
      </c>
      <c r="G788">
        <f>tblSalaries[[#This Row],[clean Salary (in local currency)]]*VLOOKUP(tblSalaries[[#This Row],[Currency]],tblXrate[],2,FALSE)</f>
        <v>66294.12766617132</v>
      </c>
      <c r="H788" t="s">
        <v>920</v>
      </c>
      <c r="I788" t="s">
        <v>20</v>
      </c>
      <c r="J788" t="s">
        <v>84</v>
      </c>
      <c r="K788" t="str">
        <f>VLOOKUP(tblSalaries[[#This Row],[Where do you work]],tblCountries[[Actual]:[Mapping]],2,FALSE)</f>
        <v>Australia</v>
      </c>
      <c r="L788" t="s">
        <v>13</v>
      </c>
      <c r="M788">
        <v>10</v>
      </c>
      <c r="O788" s="10" t="str">
        <f>IF(ISERROR(FIND("1",tblSalaries[[#This Row],[How many hours of a day you work on Excel]])),"",1)</f>
        <v/>
      </c>
      <c r="P788" s="11" t="str">
        <f>IF(ISERROR(FIND("2",tblSalaries[[#This Row],[How many hours of a day you work on Excel]])),"",2)</f>
        <v/>
      </c>
      <c r="Q788" s="10" t="str">
        <f>IF(ISERROR(FIND("3",tblSalaries[[#This Row],[How many hours of a day you work on Excel]])),"",3)</f>
        <v/>
      </c>
      <c r="R788" s="10" t="str">
        <f>IF(ISERROR(FIND("4",tblSalaries[[#This Row],[How many hours of a day you work on Excel]])),"",4)</f>
        <v/>
      </c>
      <c r="S788" s="10" t="str">
        <f>IF(ISERROR(FIND("5",tblSalaries[[#This Row],[How many hours of a day you work on Excel]])),"",5)</f>
        <v/>
      </c>
      <c r="T788" s="10" t="str">
        <f>IF(ISERROR(FIND("6",tblSalaries[[#This Row],[How many hours of a day you work on Excel]])),"",6)</f>
        <v/>
      </c>
      <c r="U788" s="11" t="str">
        <f>IF(ISERROR(FIND("7",tblSalaries[[#This Row],[How many hours of a day you work on Excel]])),"",7)</f>
        <v/>
      </c>
      <c r="V788" s="11">
        <f>IF(ISERROR(FIND("8",tblSalaries[[#This Row],[How many hours of a day you work on Excel]])),"",8)</f>
        <v>8</v>
      </c>
      <c r="W788" s="11">
        <f>IF(MAX(tblSalaries[[#This Row],[1 hour]:[8 hours]])=0,#N/A,MAX(tblSalaries[[#This Row],[1 hour]:[8 hours]]))</f>
        <v>8</v>
      </c>
      <c r="X788" s="11">
        <f>IF(ISERROR(tblSalaries[[#This Row],[max h]]),1,tblSalaries[[#This Row],[Salary in USD]]/tblSalaries[[#This Row],[max h]]/260)</f>
        <v>31.872176762582367</v>
      </c>
      <c r="Y788" s="11" t="str">
        <f>IF(tblSalaries[[#This Row],[Years of Experience]]="",0,"0")</f>
        <v>0</v>
      </c>
      <c r="Z7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88" s="11">
        <f>IF(tblSalaries[[#This Row],[Salary in USD]]&lt;1000,1,0)</f>
        <v>0</v>
      </c>
      <c r="AB788" s="11">
        <f>IF(AND(tblSalaries[[#This Row],[Salary in USD]]&gt;1000,tblSalaries[[#This Row],[Salary in USD]]&lt;2000),1,0)</f>
        <v>0</v>
      </c>
    </row>
    <row r="789" spans="2:28" ht="15" customHeight="1">
      <c r="B789" t="s">
        <v>2792</v>
      </c>
      <c r="C789" s="1">
        <v>41055.878877314812</v>
      </c>
      <c r="D789" s="4" t="s">
        <v>921</v>
      </c>
      <c r="E789">
        <v>377000</v>
      </c>
      <c r="F789" t="s">
        <v>40</v>
      </c>
      <c r="G789">
        <f>tblSalaries[[#This Row],[clean Salary (in local currency)]]*VLOOKUP(tblSalaries[[#This Row],[Currency]],tblXrate[],2,FALSE)</f>
        <v>6713.584591165848</v>
      </c>
      <c r="H789" t="s">
        <v>922</v>
      </c>
      <c r="I789" t="s">
        <v>20</v>
      </c>
      <c r="J789" t="s">
        <v>8</v>
      </c>
      <c r="K789" t="str">
        <f>VLOOKUP(tblSalaries[[#This Row],[Where do you work]],tblCountries[[Actual]:[Mapping]],2,FALSE)</f>
        <v>India</v>
      </c>
      <c r="L789" t="s">
        <v>25</v>
      </c>
      <c r="M789">
        <v>7</v>
      </c>
      <c r="O789" s="10">
        <f>IF(ISERROR(FIND("1",tblSalaries[[#This Row],[How many hours of a day you work on Excel]])),"",1)</f>
        <v>1</v>
      </c>
      <c r="P789" s="11">
        <f>IF(ISERROR(FIND("2",tblSalaries[[#This Row],[How many hours of a day you work on Excel]])),"",2)</f>
        <v>2</v>
      </c>
      <c r="Q789" s="10" t="str">
        <f>IF(ISERROR(FIND("3",tblSalaries[[#This Row],[How many hours of a day you work on Excel]])),"",3)</f>
        <v/>
      </c>
      <c r="R789" s="10" t="str">
        <f>IF(ISERROR(FIND("4",tblSalaries[[#This Row],[How many hours of a day you work on Excel]])),"",4)</f>
        <v/>
      </c>
      <c r="S789" s="10" t="str">
        <f>IF(ISERROR(FIND("5",tblSalaries[[#This Row],[How many hours of a day you work on Excel]])),"",5)</f>
        <v/>
      </c>
      <c r="T789" s="10" t="str">
        <f>IF(ISERROR(FIND("6",tblSalaries[[#This Row],[How many hours of a day you work on Excel]])),"",6)</f>
        <v/>
      </c>
      <c r="U789" s="11" t="str">
        <f>IF(ISERROR(FIND("7",tblSalaries[[#This Row],[How many hours of a day you work on Excel]])),"",7)</f>
        <v/>
      </c>
      <c r="V789" s="11" t="str">
        <f>IF(ISERROR(FIND("8",tblSalaries[[#This Row],[How many hours of a day you work on Excel]])),"",8)</f>
        <v/>
      </c>
      <c r="W789" s="11">
        <f>IF(MAX(tblSalaries[[#This Row],[1 hour]:[8 hours]])=0,#N/A,MAX(tblSalaries[[#This Row],[1 hour]:[8 hours]]))</f>
        <v>2</v>
      </c>
      <c r="X789" s="11">
        <f>IF(ISERROR(tblSalaries[[#This Row],[max h]]),1,tblSalaries[[#This Row],[Salary in USD]]/tblSalaries[[#This Row],[max h]]/260)</f>
        <v>12.910739598395862</v>
      </c>
      <c r="Y789" s="11" t="str">
        <f>IF(tblSalaries[[#This Row],[Years of Experience]]="",0,"0")</f>
        <v>0</v>
      </c>
      <c r="Z7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89" s="11">
        <f>IF(tblSalaries[[#This Row],[Salary in USD]]&lt;1000,1,0)</f>
        <v>0</v>
      </c>
      <c r="AB789" s="11">
        <f>IF(AND(tblSalaries[[#This Row],[Salary in USD]]&gt;1000,tblSalaries[[#This Row],[Salary in USD]]&lt;2000),1,0)</f>
        <v>0</v>
      </c>
    </row>
    <row r="790" spans="2:28" ht="15" customHeight="1">
      <c r="B790" t="s">
        <v>2793</v>
      </c>
      <c r="C790" s="1">
        <v>41055.880023148151</v>
      </c>
      <c r="D790" s="4" t="s">
        <v>400</v>
      </c>
      <c r="E790">
        <v>29000</v>
      </c>
      <c r="F790" t="s">
        <v>69</v>
      </c>
      <c r="G790">
        <f>tblSalaries[[#This Row],[clean Salary (in local currency)]]*VLOOKUP(tblSalaries[[#This Row],[Currency]],tblXrate[],2,FALSE)</f>
        <v>45709.169889951241</v>
      </c>
      <c r="H790" t="s">
        <v>923</v>
      </c>
      <c r="I790" t="s">
        <v>3999</v>
      </c>
      <c r="J790" t="s">
        <v>71</v>
      </c>
      <c r="K790" t="str">
        <f>VLOOKUP(tblSalaries[[#This Row],[Where do you work]],tblCountries[[Actual]:[Mapping]],2,FALSE)</f>
        <v>UK</v>
      </c>
      <c r="L790" t="s">
        <v>18</v>
      </c>
      <c r="M790">
        <v>15</v>
      </c>
      <c r="O790" s="10" t="str">
        <f>IF(ISERROR(FIND("1",tblSalaries[[#This Row],[How many hours of a day you work on Excel]])),"",1)</f>
        <v/>
      </c>
      <c r="P790" s="11">
        <f>IF(ISERROR(FIND("2",tblSalaries[[#This Row],[How many hours of a day you work on Excel]])),"",2)</f>
        <v>2</v>
      </c>
      <c r="Q790" s="10">
        <f>IF(ISERROR(FIND("3",tblSalaries[[#This Row],[How many hours of a day you work on Excel]])),"",3)</f>
        <v>3</v>
      </c>
      <c r="R790" s="10" t="str">
        <f>IF(ISERROR(FIND("4",tblSalaries[[#This Row],[How many hours of a day you work on Excel]])),"",4)</f>
        <v/>
      </c>
      <c r="S790" s="10" t="str">
        <f>IF(ISERROR(FIND("5",tblSalaries[[#This Row],[How many hours of a day you work on Excel]])),"",5)</f>
        <v/>
      </c>
      <c r="T790" s="10" t="str">
        <f>IF(ISERROR(FIND("6",tblSalaries[[#This Row],[How many hours of a day you work on Excel]])),"",6)</f>
        <v/>
      </c>
      <c r="U790" s="11" t="str">
        <f>IF(ISERROR(FIND("7",tblSalaries[[#This Row],[How many hours of a day you work on Excel]])),"",7)</f>
        <v/>
      </c>
      <c r="V790" s="11" t="str">
        <f>IF(ISERROR(FIND("8",tblSalaries[[#This Row],[How many hours of a day you work on Excel]])),"",8)</f>
        <v/>
      </c>
      <c r="W790" s="11">
        <f>IF(MAX(tblSalaries[[#This Row],[1 hour]:[8 hours]])=0,#N/A,MAX(tblSalaries[[#This Row],[1 hour]:[8 hours]]))</f>
        <v>3</v>
      </c>
      <c r="X790" s="11">
        <f>IF(ISERROR(tblSalaries[[#This Row],[max h]]),1,tblSalaries[[#This Row],[Salary in USD]]/tblSalaries[[#This Row],[max h]]/260)</f>
        <v>58.601499858911851</v>
      </c>
      <c r="Y790" s="11" t="str">
        <f>IF(tblSalaries[[#This Row],[Years of Experience]]="",0,"0")</f>
        <v>0</v>
      </c>
      <c r="Z7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90" s="11">
        <f>IF(tblSalaries[[#This Row],[Salary in USD]]&lt;1000,1,0)</f>
        <v>0</v>
      </c>
      <c r="AB790" s="11">
        <f>IF(AND(tblSalaries[[#This Row],[Salary in USD]]&gt;1000,tblSalaries[[#This Row],[Salary in USD]]&lt;2000),1,0)</f>
        <v>0</v>
      </c>
    </row>
    <row r="791" spans="2:28" ht="15" customHeight="1">
      <c r="B791" t="s">
        <v>2794</v>
      </c>
      <c r="C791" s="1">
        <v>41055.882175925923</v>
      </c>
      <c r="D791" s="4">
        <v>48500</v>
      </c>
      <c r="E791">
        <v>48500</v>
      </c>
      <c r="F791" t="s">
        <v>6</v>
      </c>
      <c r="G791">
        <f>tblSalaries[[#This Row],[clean Salary (in local currency)]]*VLOOKUP(tblSalaries[[#This Row],[Currency]],tblXrate[],2,FALSE)</f>
        <v>48500</v>
      </c>
      <c r="H791" t="s">
        <v>924</v>
      </c>
      <c r="I791" t="s">
        <v>52</v>
      </c>
      <c r="J791" t="s">
        <v>15</v>
      </c>
      <c r="K791" t="str">
        <f>VLOOKUP(tblSalaries[[#This Row],[Where do you work]],tblCountries[[Actual]:[Mapping]],2,FALSE)</f>
        <v>USA</v>
      </c>
      <c r="L791" t="s">
        <v>18</v>
      </c>
      <c r="M791">
        <v>10</v>
      </c>
      <c r="O791" s="10" t="str">
        <f>IF(ISERROR(FIND("1",tblSalaries[[#This Row],[How many hours of a day you work on Excel]])),"",1)</f>
        <v/>
      </c>
      <c r="P791" s="11">
        <f>IF(ISERROR(FIND("2",tblSalaries[[#This Row],[How many hours of a day you work on Excel]])),"",2)</f>
        <v>2</v>
      </c>
      <c r="Q791" s="10">
        <f>IF(ISERROR(FIND("3",tblSalaries[[#This Row],[How many hours of a day you work on Excel]])),"",3)</f>
        <v>3</v>
      </c>
      <c r="R791" s="10" t="str">
        <f>IF(ISERROR(FIND("4",tblSalaries[[#This Row],[How many hours of a day you work on Excel]])),"",4)</f>
        <v/>
      </c>
      <c r="S791" s="10" t="str">
        <f>IF(ISERROR(FIND("5",tblSalaries[[#This Row],[How many hours of a day you work on Excel]])),"",5)</f>
        <v/>
      </c>
      <c r="T791" s="10" t="str">
        <f>IF(ISERROR(FIND("6",tblSalaries[[#This Row],[How many hours of a day you work on Excel]])),"",6)</f>
        <v/>
      </c>
      <c r="U791" s="11" t="str">
        <f>IF(ISERROR(FIND("7",tblSalaries[[#This Row],[How many hours of a day you work on Excel]])),"",7)</f>
        <v/>
      </c>
      <c r="V791" s="11" t="str">
        <f>IF(ISERROR(FIND("8",tblSalaries[[#This Row],[How many hours of a day you work on Excel]])),"",8)</f>
        <v/>
      </c>
      <c r="W791" s="11">
        <f>IF(MAX(tblSalaries[[#This Row],[1 hour]:[8 hours]])=0,#N/A,MAX(tblSalaries[[#This Row],[1 hour]:[8 hours]]))</f>
        <v>3</v>
      </c>
      <c r="X791" s="11">
        <f>IF(ISERROR(tblSalaries[[#This Row],[max h]]),1,tblSalaries[[#This Row],[Salary in USD]]/tblSalaries[[#This Row],[max h]]/260)</f>
        <v>62.179487179487175</v>
      </c>
      <c r="Y791" s="11" t="str">
        <f>IF(tblSalaries[[#This Row],[Years of Experience]]="",0,"0")</f>
        <v>0</v>
      </c>
      <c r="Z7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91" s="11">
        <f>IF(tblSalaries[[#This Row],[Salary in USD]]&lt;1000,1,0)</f>
        <v>0</v>
      </c>
      <c r="AB791" s="11">
        <f>IF(AND(tblSalaries[[#This Row],[Salary in USD]]&gt;1000,tblSalaries[[#This Row],[Salary in USD]]&lt;2000),1,0)</f>
        <v>0</v>
      </c>
    </row>
    <row r="792" spans="2:28" ht="15" customHeight="1">
      <c r="B792" t="s">
        <v>2795</v>
      </c>
      <c r="C792" s="1">
        <v>41055.884050925924</v>
      </c>
      <c r="D792" s="4">
        <v>600000</v>
      </c>
      <c r="E792">
        <v>600000</v>
      </c>
      <c r="F792" t="s">
        <v>40</v>
      </c>
      <c r="G792">
        <f>tblSalaries[[#This Row],[clean Salary (in local currency)]]*VLOOKUP(tblSalaries[[#This Row],[Currency]],tblXrate[],2,FALSE)</f>
        <v>10684.750012465542</v>
      </c>
      <c r="H792" t="s">
        <v>7</v>
      </c>
      <c r="I792" t="s">
        <v>20</v>
      </c>
      <c r="J792" t="s">
        <v>8</v>
      </c>
      <c r="K792" t="str">
        <f>VLOOKUP(tblSalaries[[#This Row],[Where do you work]],tblCountries[[Actual]:[Mapping]],2,FALSE)</f>
        <v>India</v>
      </c>
      <c r="L792" t="s">
        <v>13</v>
      </c>
      <c r="M792">
        <v>4</v>
      </c>
      <c r="O792" s="10" t="str">
        <f>IF(ISERROR(FIND("1",tblSalaries[[#This Row],[How many hours of a day you work on Excel]])),"",1)</f>
        <v/>
      </c>
      <c r="P792" s="11" t="str">
        <f>IF(ISERROR(FIND("2",tblSalaries[[#This Row],[How many hours of a day you work on Excel]])),"",2)</f>
        <v/>
      </c>
      <c r="Q792" s="10" t="str">
        <f>IF(ISERROR(FIND("3",tblSalaries[[#This Row],[How many hours of a day you work on Excel]])),"",3)</f>
        <v/>
      </c>
      <c r="R792" s="10" t="str">
        <f>IF(ISERROR(FIND("4",tblSalaries[[#This Row],[How many hours of a day you work on Excel]])),"",4)</f>
        <v/>
      </c>
      <c r="S792" s="10" t="str">
        <f>IF(ISERROR(FIND("5",tblSalaries[[#This Row],[How many hours of a day you work on Excel]])),"",5)</f>
        <v/>
      </c>
      <c r="T792" s="10" t="str">
        <f>IF(ISERROR(FIND("6",tblSalaries[[#This Row],[How many hours of a day you work on Excel]])),"",6)</f>
        <v/>
      </c>
      <c r="U792" s="11" t="str">
        <f>IF(ISERROR(FIND("7",tblSalaries[[#This Row],[How many hours of a day you work on Excel]])),"",7)</f>
        <v/>
      </c>
      <c r="V792" s="11">
        <f>IF(ISERROR(FIND("8",tblSalaries[[#This Row],[How many hours of a day you work on Excel]])),"",8)</f>
        <v>8</v>
      </c>
      <c r="W792" s="11">
        <f>IF(MAX(tblSalaries[[#This Row],[1 hour]:[8 hours]])=0,#N/A,MAX(tblSalaries[[#This Row],[1 hour]:[8 hours]]))</f>
        <v>8</v>
      </c>
      <c r="X792" s="11">
        <f>IF(ISERROR(tblSalaries[[#This Row],[max h]]),1,tblSalaries[[#This Row],[Salary in USD]]/tblSalaries[[#This Row],[max h]]/260)</f>
        <v>5.1368990444545872</v>
      </c>
      <c r="Y792" s="11" t="str">
        <f>IF(tblSalaries[[#This Row],[Years of Experience]]="",0,"0")</f>
        <v>0</v>
      </c>
      <c r="Z7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792" s="11">
        <f>IF(tblSalaries[[#This Row],[Salary in USD]]&lt;1000,1,0)</f>
        <v>0</v>
      </c>
      <c r="AB792" s="11">
        <f>IF(AND(tblSalaries[[#This Row],[Salary in USD]]&gt;1000,tblSalaries[[#This Row],[Salary in USD]]&lt;2000),1,0)</f>
        <v>0</v>
      </c>
    </row>
    <row r="793" spans="2:28" ht="15" customHeight="1">
      <c r="B793" t="s">
        <v>2796</v>
      </c>
      <c r="C793" s="1">
        <v>41055.884618055556</v>
      </c>
      <c r="D793" s="4">
        <v>33900</v>
      </c>
      <c r="E793">
        <v>33900</v>
      </c>
      <c r="F793" t="s">
        <v>6</v>
      </c>
      <c r="G793">
        <f>tblSalaries[[#This Row],[clean Salary (in local currency)]]*VLOOKUP(tblSalaries[[#This Row],[Currency]],tblXrate[],2,FALSE)</f>
        <v>33900</v>
      </c>
      <c r="H793" t="s">
        <v>263</v>
      </c>
      <c r="I793" t="s">
        <v>20</v>
      </c>
      <c r="J793" t="s">
        <v>15</v>
      </c>
      <c r="K793" t="str">
        <f>VLOOKUP(tblSalaries[[#This Row],[Where do you work]],tblCountries[[Actual]:[Mapping]],2,FALSE)</f>
        <v>USA</v>
      </c>
      <c r="L793" t="s">
        <v>18</v>
      </c>
      <c r="M793">
        <v>10</v>
      </c>
      <c r="O793" s="10" t="str">
        <f>IF(ISERROR(FIND("1",tblSalaries[[#This Row],[How many hours of a day you work on Excel]])),"",1)</f>
        <v/>
      </c>
      <c r="P793" s="11">
        <f>IF(ISERROR(FIND("2",tblSalaries[[#This Row],[How many hours of a day you work on Excel]])),"",2)</f>
        <v>2</v>
      </c>
      <c r="Q793" s="10">
        <f>IF(ISERROR(FIND("3",tblSalaries[[#This Row],[How many hours of a day you work on Excel]])),"",3)</f>
        <v>3</v>
      </c>
      <c r="R793" s="10" t="str">
        <f>IF(ISERROR(FIND("4",tblSalaries[[#This Row],[How many hours of a day you work on Excel]])),"",4)</f>
        <v/>
      </c>
      <c r="S793" s="10" t="str">
        <f>IF(ISERROR(FIND("5",tblSalaries[[#This Row],[How many hours of a day you work on Excel]])),"",5)</f>
        <v/>
      </c>
      <c r="T793" s="10" t="str">
        <f>IF(ISERROR(FIND("6",tblSalaries[[#This Row],[How many hours of a day you work on Excel]])),"",6)</f>
        <v/>
      </c>
      <c r="U793" s="11" t="str">
        <f>IF(ISERROR(FIND("7",tblSalaries[[#This Row],[How many hours of a day you work on Excel]])),"",7)</f>
        <v/>
      </c>
      <c r="V793" s="11" t="str">
        <f>IF(ISERROR(FIND("8",tblSalaries[[#This Row],[How many hours of a day you work on Excel]])),"",8)</f>
        <v/>
      </c>
      <c r="W793" s="11">
        <f>IF(MAX(tblSalaries[[#This Row],[1 hour]:[8 hours]])=0,#N/A,MAX(tblSalaries[[#This Row],[1 hour]:[8 hours]]))</f>
        <v>3</v>
      </c>
      <c r="X793" s="11">
        <f>IF(ISERROR(tblSalaries[[#This Row],[max h]]),1,tblSalaries[[#This Row],[Salary in USD]]/tblSalaries[[#This Row],[max h]]/260)</f>
        <v>43.46153846153846</v>
      </c>
      <c r="Y793" s="11" t="str">
        <f>IF(tblSalaries[[#This Row],[Years of Experience]]="",0,"0")</f>
        <v>0</v>
      </c>
      <c r="Z7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93" s="11">
        <f>IF(tblSalaries[[#This Row],[Salary in USD]]&lt;1000,1,0)</f>
        <v>0</v>
      </c>
      <c r="AB793" s="11">
        <f>IF(AND(tblSalaries[[#This Row],[Salary in USD]]&gt;1000,tblSalaries[[#This Row],[Salary in USD]]&lt;2000),1,0)</f>
        <v>0</v>
      </c>
    </row>
    <row r="794" spans="2:28" ht="15" customHeight="1">
      <c r="B794" t="s">
        <v>2797</v>
      </c>
      <c r="C794" s="1">
        <v>41055.892118055555</v>
      </c>
      <c r="D794" s="4" t="s">
        <v>925</v>
      </c>
      <c r="E794">
        <v>900000</v>
      </c>
      <c r="F794" t="s">
        <v>585</v>
      </c>
      <c r="G794">
        <f>tblSalaries[[#This Row],[clean Salary (in local currency)]]*VLOOKUP(tblSalaries[[#This Row],[Currency]],tblXrate[],2,FALSE)</f>
        <v>109729.60187662003</v>
      </c>
      <c r="H794" t="s">
        <v>207</v>
      </c>
      <c r="I794" t="s">
        <v>20</v>
      </c>
      <c r="J794" t="s">
        <v>48</v>
      </c>
      <c r="K794" t="str">
        <f>VLOOKUP(tblSalaries[[#This Row],[Where do you work]],tblCountries[[Actual]:[Mapping]],2,FALSE)</f>
        <v>South Africa</v>
      </c>
      <c r="L794" t="s">
        <v>13</v>
      </c>
      <c r="M794">
        <v>40</v>
      </c>
      <c r="O794" s="10" t="str">
        <f>IF(ISERROR(FIND("1",tblSalaries[[#This Row],[How many hours of a day you work on Excel]])),"",1)</f>
        <v/>
      </c>
      <c r="P794" s="11" t="str">
        <f>IF(ISERROR(FIND("2",tblSalaries[[#This Row],[How many hours of a day you work on Excel]])),"",2)</f>
        <v/>
      </c>
      <c r="Q794" s="10" t="str">
        <f>IF(ISERROR(FIND("3",tblSalaries[[#This Row],[How many hours of a day you work on Excel]])),"",3)</f>
        <v/>
      </c>
      <c r="R794" s="10" t="str">
        <f>IF(ISERROR(FIND("4",tblSalaries[[#This Row],[How many hours of a day you work on Excel]])),"",4)</f>
        <v/>
      </c>
      <c r="S794" s="10" t="str">
        <f>IF(ISERROR(FIND("5",tblSalaries[[#This Row],[How many hours of a day you work on Excel]])),"",5)</f>
        <v/>
      </c>
      <c r="T794" s="10" t="str">
        <f>IF(ISERROR(FIND("6",tblSalaries[[#This Row],[How many hours of a day you work on Excel]])),"",6)</f>
        <v/>
      </c>
      <c r="U794" s="11" t="str">
        <f>IF(ISERROR(FIND("7",tblSalaries[[#This Row],[How many hours of a day you work on Excel]])),"",7)</f>
        <v/>
      </c>
      <c r="V794" s="11">
        <f>IF(ISERROR(FIND("8",tblSalaries[[#This Row],[How many hours of a day you work on Excel]])),"",8)</f>
        <v>8</v>
      </c>
      <c r="W794" s="11">
        <f>IF(MAX(tblSalaries[[#This Row],[1 hour]:[8 hours]])=0,#N/A,MAX(tblSalaries[[#This Row],[1 hour]:[8 hours]]))</f>
        <v>8</v>
      </c>
      <c r="X794" s="11">
        <f>IF(ISERROR(tblSalaries[[#This Row],[max h]]),1,tblSalaries[[#This Row],[Salary in USD]]/tblSalaries[[#This Row],[max h]]/260)</f>
        <v>52.754616286836551</v>
      </c>
      <c r="Y794" s="11" t="str">
        <f>IF(tblSalaries[[#This Row],[Years of Experience]]="",0,"0")</f>
        <v>0</v>
      </c>
      <c r="Z7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94" s="11">
        <f>IF(tblSalaries[[#This Row],[Salary in USD]]&lt;1000,1,0)</f>
        <v>0</v>
      </c>
      <c r="AB794" s="11">
        <f>IF(AND(tblSalaries[[#This Row],[Salary in USD]]&gt;1000,tblSalaries[[#This Row],[Salary in USD]]&lt;2000),1,0)</f>
        <v>0</v>
      </c>
    </row>
    <row r="795" spans="2:28" ht="15" customHeight="1">
      <c r="B795" t="s">
        <v>2798</v>
      </c>
      <c r="C795" s="1">
        <v>41055.893761574072</v>
      </c>
      <c r="D795" s="4">
        <v>850000</v>
      </c>
      <c r="E795">
        <v>850000</v>
      </c>
      <c r="F795" t="s">
        <v>40</v>
      </c>
      <c r="G795">
        <f>tblSalaries[[#This Row],[clean Salary (in local currency)]]*VLOOKUP(tblSalaries[[#This Row],[Currency]],tblXrate[],2,FALSE)</f>
        <v>15136.729184326183</v>
      </c>
      <c r="H795" t="s">
        <v>926</v>
      </c>
      <c r="I795" t="s">
        <v>20</v>
      </c>
      <c r="J795" t="s">
        <v>8</v>
      </c>
      <c r="K795" t="str">
        <f>VLOOKUP(tblSalaries[[#This Row],[Where do you work]],tblCountries[[Actual]:[Mapping]],2,FALSE)</f>
        <v>India</v>
      </c>
      <c r="L795" t="s">
        <v>9</v>
      </c>
      <c r="M795">
        <v>2</v>
      </c>
      <c r="O795" s="10" t="str">
        <f>IF(ISERROR(FIND("1",tblSalaries[[#This Row],[How many hours of a day you work on Excel]])),"",1)</f>
        <v/>
      </c>
      <c r="P795" s="11" t="str">
        <f>IF(ISERROR(FIND("2",tblSalaries[[#This Row],[How many hours of a day you work on Excel]])),"",2)</f>
        <v/>
      </c>
      <c r="Q795" s="10" t="str">
        <f>IF(ISERROR(FIND("3",tblSalaries[[#This Row],[How many hours of a day you work on Excel]])),"",3)</f>
        <v/>
      </c>
      <c r="R795" s="10">
        <f>IF(ISERROR(FIND("4",tblSalaries[[#This Row],[How many hours of a day you work on Excel]])),"",4)</f>
        <v>4</v>
      </c>
      <c r="S795" s="10" t="str">
        <f>IF(ISERROR(FIND("5",tblSalaries[[#This Row],[How many hours of a day you work on Excel]])),"",5)</f>
        <v/>
      </c>
      <c r="T795" s="10">
        <f>IF(ISERROR(FIND("6",tblSalaries[[#This Row],[How many hours of a day you work on Excel]])),"",6)</f>
        <v>6</v>
      </c>
      <c r="U795" s="11" t="str">
        <f>IF(ISERROR(FIND("7",tblSalaries[[#This Row],[How many hours of a day you work on Excel]])),"",7)</f>
        <v/>
      </c>
      <c r="V795" s="11" t="str">
        <f>IF(ISERROR(FIND("8",tblSalaries[[#This Row],[How many hours of a day you work on Excel]])),"",8)</f>
        <v/>
      </c>
      <c r="W795" s="11">
        <f>IF(MAX(tblSalaries[[#This Row],[1 hour]:[8 hours]])=0,#N/A,MAX(tblSalaries[[#This Row],[1 hour]:[8 hours]]))</f>
        <v>6</v>
      </c>
      <c r="X795" s="11">
        <f>IF(ISERROR(tblSalaries[[#This Row],[max h]]),1,tblSalaries[[#This Row],[Salary in USD]]/tblSalaries[[#This Row],[max h]]/260)</f>
        <v>9.7030315284142183</v>
      </c>
      <c r="Y795" s="11" t="str">
        <f>IF(tblSalaries[[#This Row],[Years of Experience]]="",0,"0")</f>
        <v>0</v>
      </c>
      <c r="Z7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95" s="11">
        <f>IF(tblSalaries[[#This Row],[Salary in USD]]&lt;1000,1,0)</f>
        <v>0</v>
      </c>
      <c r="AB795" s="11">
        <f>IF(AND(tblSalaries[[#This Row],[Salary in USD]]&gt;1000,tblSalaries[[#This Row],[Salary in USD]]&lt;2000),1,0)</f>
        <v>0</v>
      </c>
    </row>
    <row r="796" spans="2:28" ht="15" customHeight="1">
      <c r="B796" t="s">
        <v>2799</v>
      </c>
      <c r="C796" s="1">
        <v>41055.893946759257</v>
      </c>
      <c r="D796" s="4">
        <v>85000</v>
      </c>
      <c r="E796">
        <v>85000</v>
      </c>
      <c r="F796" t="s">
        <v>6</v>
      </c>
      <c r="G796">
        <f>tblSalaries[[#This Row],[clean Salary (in local currency)]]*VLOOKUP(tblSalaries[[#This Row],[Currency]],tblXrate[],2,FALSE)</f>
        <v>85000</v>
      </c>
      <c r="H796" t="s">
        <v>927</v>
      </c>
      <c r="I796" t="s">
        <v>4001</v>
      </c>
      <c r="J796" t="s">
        <v>15</v>
      </c>
      <c r="K796" t="str">
        <f>VLOOKUP(tblSalaries[[#This Row],[Where do you work]],tblCountries[[Actual]:[Mapping]],2,FALSE)</f>
        <v>USA</v>
      </c>
      <c r="L796" t="s">
        <v>9</v>
      </c>
      <c r="M796">
        <v>15</v>
      </c>
      <c r="O796" s="10" t="str">
        <f>IF(ISERROR(FIND("1",tblSalaries[[#This Row],[How many hours of a day you work on Excel]])),"",1)</f>
        <v/>
      </c>
      <c r="P796" s="11" t="str">
        <f>IF(ISERROR(FIND("2",tblSalaries[[#This Row],[How many hours of a day you work on Excel]])),"",2)</f>
        <v/>
      </c>
      <c r="Q796" s="10" t="str">
        <f>IF(ISERROR(FIND("3",tblSalaries[[#This Row],[How many hours of a day you work on Excel]])),"",3)</f>
        <v/>
      </c>
      <c r="R796" s="10">
        <f>IF(ISERROR(FIND("4",tblSalaries[[#This Row],[How many hours of a day you work on Excel]])),"",4)</f>
        <v>4</v>
      </c>
      <c r="S796" s="10" t="str">
        <f>IF(ISERROR(FIND("5",tblSalaries[[#This Row],[How many hours of a day you work on Excel]])),"",5)</f>
        <v/>
      </c>
      <c r="T796" s="10">
        <f>IF(ISERROR(FIND("6",tblSalaries[[#This Row],[How many hours of a day you work on Excel]])),"",6)</f>
        <v>6</v>
      </c>
      <c r="U796" s="11" t="str">
        <f>IF(ISERROR(FIND("7",tblSalaries[[#This Row],[How many hours of a day you work on Excel]])),"",7)</f>
        <v/>
      </c>
      <c r="V796" s="11" t="str">
        <f>IF(ISERROR(FIND("8",tblSalaries[[#This Row],[How many hours of a day you work on Excel]])),"",8)</f>
        <v/>
      </c>
      <c r="W796" s="11">
        <f>IF(MAX(tblSalaries[[#This Row],[1 hour]:[8 hours]])=0,#N/A,MAX(tblSalaries[[#This Row],[1 hour]:[8 hours]]))</f>
        <v>6</v>
      </c>
      <c r="X796" s="11">
        <f>IF(ISERROR(tblSalaries[[#This Row],[max h]]),1,tblSalaries[[#This Row],[Salary in USD]]/tblSalaries[[#This Row],[max h]]/260)</f>
        <v>54.487179487179482</v>
      </c>
      <c r="Y796" s="11" t="str">
        <f>IF(tblSalaries[[#This Row],[Years of Experience]]="",0,"0")</f>
        <v>0</v>
      </c>
      <c r="Z7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96" s="11">
        <f>IF(tblSalaries[[#This Row],[Salary in USD]]&lt;1000,1,0)</f>
        <v>0</v>
      </c>
      <c r="AB796" s="11">
        <f>IF(AND(tblSalaries[[#This Row],[Salary in USD]]&gt;1000,tblSalaries[[#This Row],[Salary in USD]]&lt;2000),1,0)</f>
        <v>0</v>
      </c>
    </row>
    <row r="797" spans="2:28" ht="15" customHeight="1">
      <c r="B797" t="s">
        <v>2800</v>
      </c>
      <c r="C797" s="1">
        <v>41055.903344907405</v>
      </c>
      <c r="D797" s="4" t="s">
        <v>928</v>
      </c>
      <c r="E797">
        <v>450000</v>
      </c>
      <c r="F797" t="s">
        <v>40</v>
      </c>
      <c r="G797">
        <f>tblSalaries[[#This Row],[clean Salary (in local currency)]]*VLOOKUP(tblSalaries[[#This Row],[Currency]],tblXrate[],2,FALSE)</f>
        <v>8013.5625093491553</v>
      </c>
      <c r="H797" t="s">
        <v>929</v>
      </c>
      <c r="I797" t="s">
        <v>52</v>
      </c>
      <c r="J797" t="s">
        <v>8</v>
      </c>
      <c r="K797" t="str">
        <f>VLOOKUP(tblSalaries[[#This Row],[Where do you work]],tblCountries[[Actual]:[Mapping]],2,FALSE)</f>
        <v>India</v>
      </c>
      <c r="L797" t="s">
        <v>9</v>
      </c>
      <c r="M797">
        <v>6</v>
      </c>
      <c r="O797" s="10" t="str">
        <f>IF(ISERROR(FIND("1",tblSalaries[[#This Row],[How many hours of a day you work on Excel]])),"",1)</f>
        <v/>
      </c>
      <c r="P797" s="11" t="str">
        <f>IF(ISERROR(FIND("2",tblSalaries[[#This Row],[How many hours of a day you work on Excel]])),"",2)</f>
        <v/>
      </c>
      <c r="Q797" s="10" t="str">
        <f>IF(ISERROR(FIND("3",tblSalaries[[#This Row],[How many hours of a day you work on Excel]])),"",3)</f>
        <v/>
      </c>
      <c r="R797" s="10">
        <f>IF(ISERROR(FIND("4",tblSalaries[[#This Row],[How many hours of a day you work on Excel]])),"",4)</f>
        <v>4</v>
      </c>
      <c r="S797" s="10" t="str">
        <f>IF(ISERROR(FIND("5",tblSalaries[[#This Row],[How many hours of a day you work on Excel]])),"",5)</f>
        <v/>
      </c>
      <c r="T797" s="10">
        <f>IF(ISERROR(FIND("6",tblSalaries[[#This Row],[How many hours of a day you work on Excel]])),"",6)</f>
        <v>6</v>
      </c>
      <c r="U797" s="11" t="str">
        <f>IF(ISERROR(FIND("7",tblSalaries[[#This Row],[How many hours of a day you work on Excel]])),"",7)</f>
        <v/>
      </c>
      <c r="V797" s="11" t="str">
        <f>IF(ISERROR(FIND("8",tblSalaries[[#This Row],[How many hours of a day you work on Excel]])),"",8)</f>
        <v/>
      </c>
      <c r="W797" s="11">
        <f>IF(MAX(tblSalaries[[#This Row],[1 hour]:[8 hours]])=0,#N/A,MAX(tblSalaries[[#This Row],[1 hour]:[8 hours]]))</f>
        <v>6</v>
      </c>
      <c r="X797" s="11">
        <f>IF(ISERROR(tblSalaries[[#This Row],[max h]]),1,tblSalaries[[#This Row],[Salary in USD]]/tblSalaries[[#This Row],[max h]]/260)</f>
        <v>5.1368990444545863</v>
      </c>
      <c r="Y797" s="11" t="str">
        <f>IF(tblSalaries[[#This Row],[Years of Experience]]="",0,"0")</f>
        <v>0</v>
      </c>
      <c r="Z7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797" s="11">
        <f>IF(tblSalaries[[#This Row],[Salary in USD]]&lt;1000,1,0)</f>
        <v>0</v>
      </c>
      <c r="AB797" s="11">
        <f>IF(AND(tblSalaries[[#This Row],[Salary in USD]]&gt;1000,tblSalaries[[#This Row],[Salary in USD]]&lt;2000),1,0)</f>
        <v>0</v>
      </c>
    </row>
    <row r="798" spans="2:28" ht="15" customHeight="1">
      <c r="B798" t="s">
        <v>2801</v>
      </c>
      <c r="C798" s="1">
        <v>41055.905486111114</v>
      </c>
      <c r="D798" s="4">
        <v>48000</v>
      </c>
      <c r="E798">
        <v>48000</v>
      </c>
      <c r="F798" t="s">
        <v>6</v>
      </c>
      <c r="G798">
        <f>tblSalaries[[#This Row],[clean Salary (in local currency)]]*VLOOKUP(tblSalaries[[#This Row],[Currency]],tblXrate[],2,FALSE)</f>
        <v>48000</v>
      </c>
      <c r="H798" t="s">
        <v>930</v>
      </c>
      <c r="I798" t="s">
        <v>52</v>
      </c>
      <c r="J798" t="s">
        <v>15</v>
      </c>
      <c r="K798" t="str">
        <f>VLOOKUP(tblSalaries[[#This Row],[Where do you work]],tblCountries[[Actual]:[Mapping]],2,FALSE)</f>
        <v>USA</v>
      </c>
      <c r="L798" t="s">
        <v>18</v>
      </c>
      <c r="M798">
        <v>16</v>
      </c>
      <c r="O798" s="10" t="str">
        <f>IF(ISERROR(FIND("1",tblSalaries[[#This Row],[How many hours of a day you work on Excel]])),"",1)</f>
        <v/>
      </c>
      <c r="P798" s="11">
        <f>IF(ISERROR(FIND("2",tblSalaries[[#This Row],[How many hours of a day you work on Excel]])),"",2)</f>
        <v>2</v>
      </c>
      <c r="Q798" s="10">
        <f>IF(ISERROR(FIND("3",tblSalaries[[#This Row],[How many hours of a day you work on Excel]])),"",3)</f>
        <v>3</v>
      </c>
      <c r="R798" s="10" t="str">
        <f>IF(ISERROR(FIND("4",tblSalaries[[#This Row],[How many hours of a day you work on Excel]])),"",4)</f>
        <v/>
      </c>
      <c r="S798" s="10" t="str">
        <f>IF(ISERROR(FIND("5",tblSalaries[[#This Row],[How many hours of a day you work on Excel]])),"",5)</f>
        <v/>
      </c>
      <c r="T798" s="10" t="str">
        <f>IF(ISERROR(FIND("6",tblSalaries[[#This Row],[How many hours of a day you work on Excel]])),"",6)</f>
        <v/>
      </c>
      <c r="U798" s="11" t="str">
        <f>IF(ISERROR(FIND("7",tblSalaries[[#This Row],[How many hours of a day you work on Excel]])),"",7)</f>
        <v/>
      </c>
      <c r="V798" s="11" t="str">
        <f>IF(ISERROR(FIND("8",tblSalaries[[#This Row],[How many hours of a day you work on Excel]])),"",8)</f>
        <v/>
      </c>
      <c r="W798" s="11">
        <f>IF(MAX(tblSalaries[[#This Row],[1 hour]:[8 hours]])=0,#N/A,MAX(tblSalaries[[#This Row],[1 hour]:[8 hours]]))</f>
        <v>3</v>
      </c>
      <c r="X798" s="11">
        <f>IF(ISERROR(tblSalaries[[#This Row],[max h]]),1,tblSalaries[[#This Row],[Salary in USD]]/tblSalaries[[#This Row],[max h]]/260)</f>
        <v>61.53846153846154</v>
      </c>
      <c r="Y798" s="11" t="str">
        <f>IF(tblSalaries[[#This Row],[Years of Experience]]="",0,"0")</f>
        <v>0</v>
      </c>
      <c r="Z7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798" s="11">
        <f>IF(tblSalaries[[#This Row],[Salary in USD]]&lt;1000,1,0)</f>
        <v>0</v>
      </c>
      <c r="AB798" s="11">
        <f>IF(AND(tblSalaries[[#This Row],[Salary in USD]]&gt;1000,tblSalaries[[#This Row],[Salary in USD]]&lt;2000),1,0)</f>
        <v>0</v>
      </c>
    </row>
    <row r="799" spans="2:28" ht="15" customHeight="1">
      <c r="B799" t="s">
        <v>2802</v>
      </c>
      <c r="C799" s="1">
        <v>41055.914305555554</v>
      </c>
      <c r="D799" s="4">
        <v>170000</v>
      </c>
      <c r="E799">
        <v>170000</v>
      </c>
      <c r="F799" t="s">
        <v>40</v>
      </c>
      <c r="G799">
        <f>tblSalaries[[#This Row],[clean Salary (in local currency)]]*VLOOKUP(tblSalaries[[#This Row],[Currency]],tblXrate[],2,FALSE)</f>
        <v>3027.3458368652364</v>
      </c>
      <c r="H799" t="s">
        <v>931</v>
      </c>
      <c r="I799" t="s">
        <v>3999</v>
      </c>
      <c r="J799" t="s">
        <v>8</v>
      </c>
      <c r="K799" t="str">
        <f>VLOOKUP(tblSalaries[[#This Row],[Where do you work]],tblCountries[[Actual]:[Mapping]],2,FALSE)</f>
        <v>India</v>
      </c>
      <c r="L799" t="s">
        <v>9</v>
      </c>
      <c r="M799">
        <v>2</v>
      </c>
      <c r="O799" s="10" t="str">
        <f>IF(ISERROR(FIND("1",tblSalaries[[#This Row],[How many hours of a day you work on Excel]])),"",1)</f>
        <v/>
      </c>
      <c r="P799" s="11" t="str">
        <f>IF(ISERROR(FIND("2",tblSalaries[[#This Row],[How many hours of a day you work on Excel]])),"",2)</f>
        <v/>
      </c>
      <c r="Q799" s="10" t="str">
        <f>IF(ISERROR(FIND("3",tblSalaries[[#This Row],[How many hours of a day you work on Excel]])),"",3)</f>
        <v/>
      </c>
      <c r="R799" s="10">
        <f>IF(ISERROR(FIND("4",tblSalaries[[#This Row],[How many hours of a day you work on Excel]])),"",4)</f>
        <v>4</v>
      </c>
      <c r="S799" s="10" t="str">
        <f>IF(ISERROR(FIND("5",tblSalaries[[#This Row],[How many hours of a day you work on Excel]])),"",5)</f>
        <v/>
      </c>
      <c r="T799" s="10">
        <f>IF(ISERROR(FIND("6",tblSalaries[[#This Row],[How many hours of a day you work on Excel]])),"",6)</f>
        <v>6</v>
      </c>
      <c r="U799" s="11" t="str">
        <f>IF(ISERROR(FIND("7",tblSalaries[[#This Row],[How many hours of a day you work on Excel]])),"",7)</f>
        <v/>
      </c>
      <c r="V799" s="11" t="str">
        <f>IF(ISERROR(FIND("8",tblSalaries[[#This Row],[How many hours of a day you work on Excel]])),"",8)</f>
        <v/>
      </c>
      <c r="W799" s="11">
        <f>IF(MAX(tblSalaries[[#This Row],[1 hour]:[8 hours]])=0,#N/A,MAX(tblSalaries[[#This Row],[1 hour]:[8 hours]]))</f>
        <v>6</v>
      </c>
      <c r="X799" s="11">
        <f>IF(ISERROR(tblSalaries[[#This Row],[max h]]),1,tblSalaries[[#This Row],[Salary in USD]]/tblSalaries[[#This Row],[max h]]/260)</f>
        <v>1.9406063056828438</v>
      </c>
      <c r="Y799" s="11" t="str">
        <f>IF(tblSalaries[[#This Row],[Years of Experience]]="",0,"0")</f>
        <v>0</v>
      </c>
      <c r="Z7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799" s="11">
        <f>IF(tblSalaries[[#This Row],[Salary in USD]]&lt;1000,1,0)</f>
        <v>0</v>
      </c>
      <c r="AB799" s="11">
        <f>IF(AND(tblSalaries[[#This Row],[Salary in USD]]&gt;1000,tblSalaries[[#This Row],[Salary in USD]]&lt;2000),1,0)</f>
        <v>0</v>
      </c>
    </row>
    <row r="800" spans="2:28" ht="15" customHeight="1">
      <c r="B800" t="s">
        <v>2803</v>
      </c>
      <c r="C800" s="1">
        <v>41055.914456018516</v>
      </c>
      <c r="D800" s="4">
        <v>13100</v>
      </c>
      <c r="E800">
        <v>13100</v>
      </c>
      <c r="F800" t="s">
        <v>6</v>
      </c>
      <c r="G800">
        <f>tblSalaries[[#This Row],[clean Salary (in local currency)]]*VLOOKUP(tblSalaries[[#This Row],[Currency]],tblXrate[],2,FALSE)</f>
        <v>13100</v>
      </c>
      <c r="H800" t="s">
        <v>932</v>
      </c>
      <c r="I800" t="s">
        <v>310</v>
      </c>
      <c r="J800" t="s">
        <v>8</v>
      </c>
      <c r="K800" t="str">
        <f>VLOOKUP(tblSalaries[[#This Row],[Where do you work]],tblCountries[[Actual]:[Mapping]],2,FALSE)</f>
        <v>India</v>
      </c>
      <c r="L800" t="s">
        <v>18</v>
      </c>
      <c r="M800">
        <v>5</v>
      </c>
      <c r="O800" s="10" t="str">
        <f>IF(ISERROR(FIND("1",tblSalaries[[#This Row],[How many hours of a day you work on Excel]])),"",1)</f>
        <v/>
      </c>
      <c r="P800" s="11">
        <f>IF(ISERROR(FIND("2",tblSalaries[[#This Row],[How many hours of a day you work on Excel]])),"",2)</f>
        <v>2</v>
      </c>
      <c r="Q800" s="10">
        <f>IF(ISERROR(FIND("3",tblSalaries[[#This Row],[How many hours of a day you work on Excel]])),"",3)</f>
        <v>3</v>
      </c>
      <c r="R800" s="10" t="str">
        <f>IF(ISERROR(FIND("4",tblSalaries[[#This Row],[How many hours of a day you work on Excel]])),"",4)</f>
        <v/>
      </c>
      <c r="S800" s="10" t="str">
        <f>IF(ISERROR(FIND("5",tblSalaries[[#This Row],[How many hours of a day you work on Excel]])),"",5)</f>
        <v/>
      </c>
      <c r="T800" s="10" t="str">
        <f>IF(ISERROR(FIND("6",tblSalaries[[#This Row],[How many hours of a day you work on Excel]])),"",6)</f>
        <v/>
      </c>
      <c r="U800" s="11" t="str">
        <f>IF(ISERROR(FIND("7",tblSalaries[[#This Row],[How many hours of a day you work on Excel]])),"",7)</f>
        <v/>
      </c>
      <c r="V800" s="11" t="str">
        <f>IF(ISERROR(FIND("8",tblSalaries[[#This Row],[How many hours of a day you work on Excel]])),"",8)</f>
        <v/>
      </c>
      <c r="W800" s="11">
        <f>IF(MAX(tblSalaries[[#This Row],[1 hour]:[8 hours]])=0,#N/A,MAX(tblSalaries[[#This Row],[1 hour]:[8 hours]]))</f>
        <v>3</v>
      </c>
      <c r="X800" s="11">
        <f>IF(ISERROR(tblSalaries[[#This Row],[max h]]),1,tblSalaries[[#This Row],[Salary in USD]]/tblSalaries[[#This Row],[max h]]/260)</f>
        <v>16.794871794871796</v>
      </c>
      <c r="Y800" s="11" t="str">
        <f>IF(tblSalaries[[#This Row],[Years of Experience]]="",0,"0")</f>
        <v>0</v>
      </c>
      <c r="Z8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00" s="11">
        <f>IF(tblSalaries[[#This Row],[Salary in USD]]&lt;1000,1,0)</f>
        <v>0</v>
      </c>
      <c r="AB800" s="11">
        <f>IF(AND(tblSalaries[[#This Row],[Salary in USD]]&gt;1000,tblSalaries[[#This Row],[Salary in USD]]&lt;2000),1,0)</f>
        <v>0</v>
      </c>
    </row>
    <row r="801" spans="2:28" ht="15" customHeight="1">
      <c r="B801" t="s">
        <v>2804</v>
      </c>
      <c r="C801" s="1">
        <v>41055.918668981481</v>
      </c>
      <c r="D801" s="4">
        <v>5000</v>
      </c>
      <c r="E801">
        <v>60000</v>
      </c>
      <c r="F801" t="s">
        <v>6</v>
      </c>
      <c r="G801">
        <f>tblSalaries[[#This Row],[clean Salary (in local currency)]]*VLOOKUP(tblSalaries[[#This Row],[Currency]],tblXrate[],2,FALSE)</f>
        <v>60000</v>
      </c>
      <c r="H801" t="s">
        <v>815</v>
      </c>
      <c r="I801" t="s">
        <v>52</v>
      </c>
      <c r="J801" t="s">
        <v>179</v>
      </c>
      <c r="K801" t="str">
        <f>VLOOKUP(tblSalaries[[#This Row],[Where do you work]],tblCountries[[Actual]:[Mapping]],2,FALSE)</f>
        <v>UAE</v>
      </c>
      <c r="L801" t="s">
        <v>18</v>
      </c>
      <c r="M801">
        <v>15</v>
      </c>
      <c r="O801" s="10" t="str">
        <f>IF(ISERROR(FIND("1",tblSalaries[[#This Row],[How many hours of a day you work on Excel]])),"",1)</f>
        <v/>
      </c>
      <c r="P801" s="11">
        <f>IF(ISERROR(FIND("2",tblSalaries[[#This Row],[How many hours of a day you work on Excel]])),"",2)</f>
        <v>2</v>
      </c>
      <c r="Q801" s="10">
        <f>IF(ISERROR(FIND("3",tblSalaries[[#This Row],[How many hours of a day you work on Excel]])),"",3)</f>
        <v>3</v>
      </c>
      <c r="R801" s="10" t="str">
        <f>IF(ISERROR(FIND("4",tblSalaries[[#This Row],[How many hours of a day you work on Excel]])),"",4)</f>
        <v/>
      </c>
      <c r="S801" s="10" t="str">
        <f>IF(ISERROR(FIND("5",tblSalaries[[#This Row],[How many hours of a day you work on Excel]])),"",5)</f>
        <v/>
      </c>
      <c r="T801" s="10" t="str">
        <f>IF(ISERROR(FIND("6",tblSalaries[[#This Row],[How many hours of a day you work on Excel]])),"",6)</f>
        <v/>
      </c>
      <c r="U801" s="11" t="str">
        <f>IF(ISERROR(FIND("7",tblSalaries[[#This Row],[How many hours of a day you work on Excel]])),"",7)</f>
        <v/>
      </c>
      <c r="V801" s="11" t="str">
        <f>IF(ISERROR(FIND("8",tblSalaries[[#This Row],[How many hours of a day you work on Excel]])),"",8)</f>
        <v/>
      </c>
      <c r="W801" s="11">
        <f>IF(MAX(tblSalaries[[#This Row],[1 hour]:[8 hours]])=0,#N/A,MAX(tblSalaries[[#This Row],[1 hour]:[8 hours]]))</f>
        <v>3</v>
      </c>
      <c r="X801" s="11">
        <f>IF(ISERROR(tblSalaries[[#This Row],[max h]]),1,tblSalaries[[#This Row],[Salary in USD]]/tblSalaries[[#This Row],[max h]]/260)</f>
        <v>76.92307692307692</v>
      </c>
      <c r="Y801" s="11" t="str">
        <f>IF(tblSalaries[[#This Row],[Years of Experience]]="",0,"0")</f>
        <v>0</v>
      </c>
      <c r="Z8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01" s="11">
        <f>IF(tblSalaries[[#This Row],[Salary in USD]]&lt;1000,1,0)</f>
        <v>0</v>
      </c>
      <c r="AB801" s="11">
        <f>IF(AND(tblSalaries[[#This Row],[Salary in USD]]&gt;1000,tblSalaries[[#This Row],[Salary in USD]]&lt;2000),1,0)</f>
        <v>0</v>
      </c>
    </row>
    <row r="802" spans="2:28" ht="15" customHeight="1">
      <c r="B802" t="s">
        <v>2805</v>
      </c>
      <c r="C802" s="1">
        <v>41055.921979166669</v>
      </c>
      <c r="D802" s="4" t="s">
        <v>933</v>
      </c>
      <c r="E802">
        <v>24000</v>
      </c>
      <c r="F802" t="s">
        <v>6</v>
      </c>
      <c r="G802">
        <f>tblSalaries[[#This Row],[clean Salary (in local currency)]]*VLOOKUP(tblSalaries[[#This Row],[Currency]],tblXrate[],2,FALSE)</f>
        <v>24000</v>
      </c>
      <c r="H802" t="s">
        <v>934</v>
      </c>
      <c r="I802" t="s">
        <v>52</v>
      </c>
      <c r="J802" t="s">
        <v>935</v>
      </c>
      <c r="K802" t="str">
        <f>VLOOKUP(tblSalaries[[#This Row],[Where do you work]],tblCountries[[Actual]:[Mapping]],2,FALSE)</f>
        <v>Croatia</v>
      </c>
      <c r="L802" t="s">
        <v>18</v>
      </c>
      <c r="M802">
        <v>5</v>
      </c>
      <c r="O802" s="10" t="str">
        <f>IF(ISERROR(FIND("1",tblSalaries[[#This Row],[How many hours of a day you work on Excel]])),"",1)</f>
        <v/>
      </c>
      <c r="P802" s="11">
        <f>IF(ISERROR(FIND("2",tblSalaries[[#This Row],[How many hours of a day you work on Excel]])),"",2)</f>
        <v>2</v>
      </c>
      <c r="Q802" s="10">
        <f>IF(ISERROR(FIND("3",tblSalaries[[#This Row],[How many hours of a day you work on Excel]])),"",3)</f>
        <v>3</v>
      </c>
      <c r="R802" s="10" t="str">
        <f>IF(ISERROR(FIND("4",tblSalaries[[#This Row],[How many hours of a day you work on Excel]])),"",4)</f>
        <v/>
      </c>
      <c r="S802" s="10" t="str">
        <f>IF(ISERROR(FIND("5",tblSalaries[[#This Row],[How many hours of a day you work on Excel]])),"",5)</f>
        <v/>
      </c>
      <c r="T802" s="10" t="str">
        <f>IF(ISERROR(FIND("6",tblSalaries[[#This Row],[How many hours of a day you work on Excel]])),"",6)</f>
        <v/>
      </c>
      <c r="U802" s="11" t="str">
        <f>IF(ISERROR(FIND("7",tblSalaries[[#This Row],[How many hours of a day you work on Excel]])),"",7)</f>
        <v/>
      </c>
      <c r="V802" s="11" t="str">
        <f>IF(ISERROR(FIND("8",tblSalaries[[#This Row],[How many hours of a day you work on Excel]])),"",8)</f>
        <v/>
      </c>
      <c r="W802" s="11">
        <f>IF(MAX(tblSalaries[[#This Row],[1 hour]:[8 hours]])=0,#N/A,MAX(tblSalaries[[#This Row],[1 hour]:[8 hours]]))</f>
        <v>3</v>
      </c>
      <c r="X802" s="11">
        <f>IF(ISERROR(tblSalaries[[#This Row],[max h]]),1,tblSalaries[[#This Row],[Salary in USD]]/tblSalaries[[#This Row],[max h]]/260)</f>
        <v>30.76923076923077</v>
      </c>
      <c r="Y802" s="11" t="str">
        <f>IF(tblSalaries[[#This Row],[Years of Experience]]="",0,"0")</f>
        <v>0</v>
      </c>
      <c r="Z8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02" s="11">
        <f>IF(tblSalaries[[#This Row],[Salary in USD]]&lt;1000,1,0)</f>
        <v>0</v>
      </c>
      <c r="AB802" s="11">
        <f>IF(AND(tblSalaries[[#This Row],[Salary in USD]]&gt;1000,tblSalaries[[#This Row],[Salary in USD]]&lt;2000),1,0)</f>
        <v>0</v>
      </c>
    </row>
    <row r="803" spans="2:28" ht="15" customHeight="1">
      <c r="B803" t="s">
        <v>2806</v>
      </c>
      <c r="C803" s="1">
        <v>41055.92287037037</v>
      </c>
      <c r="D803" s="4" t="s">
        <v>936</v>
      </c>
      <c r="E803">
        <v>240000</v>
      </c>
      <c r="F803" t="s">
        <v>40</v>
      </c>
      <c r="G803">
        <f>tblSalaries[[#This Row],[clean Salary (in local currency)]]*VLOOKUP(tblSalaries[[#This Row],[Currency]],tblXrate[],2,FALSE)</f>
        <v>4273.9000049862161</v>
      </c>
      <c r="H803" t="s">
        <v>755</v>
      </c>
      <c r="I803" t="s">
        <v>52</v>
      </c>
      <c r="J803" t="s">
        <v>8</v>
      </c>
      <c r="K803" t="str">
        <f>VLOOKUP(tblSalaries[[#This Row],[Where do you work]],tblCountries[[Actual]:[Mapping]],2,FALSE)</f>
        <v>India</v>
      </c>
      <c r="L803" t="s">
        <v>18</v>
      </c>
      <c r="M803">
        <v>3</v>
      </c>
      <c r="O803" s="10" t="str">
        <f>IF(ISERROR(FIND("1",tblSalaries[[#This Row],[How many hours of a day you work on Excel]])),"",1)</f>
        <v/>
      </c>
      <c r="P803" s="11">
        <f>IF(ISERROR(FIND("2",tblSalaries[[#This Row],[How many hours of a day you work on Excel]])),"",2)</f>
        <v>2</v>
      </c>
      <c r="Q803" s="10">
        <f>IF(ISERROR(FIND("3",tblSalaries[[#This Row],[How many hours of a day you work on Excel]])),"",3)</f>
        <v>3</v>
      </c>
      <c r="R803" s="10" t="str">
        <f>IF(ISERROR(FIND("4",tblSalaries[[#This Row],[How many hours of a day you work on Excel]])),"",4)</f>
        <v/>
      </c>
      <c r="S803" s="10" t="str">
        <f>IF(ISERROR(FIND("5",tblSalaries[[#This Row],[How many hours of a day you work on Excel]])),"",5)</f>
        <v/>
      </c>
      <c r="T803" s="10" t="str">
        <f>IF(ISERROR(FIND("6",tblSalaries[[#This Row],[How many hours of a day you work on Excel]])),"",6)</f>
        <v/>
      </c>
      <c r="U803" s="11" t="str">
        <f>IF(ISERROR(FIND("7",tblSalaries[[#This Row],[How many hours of a day you work on Excel]])),"",7)</f>
        <v/>
      </c>
      <c r="V803" s="11" t="str">
        <f>IF(ISERROR(FIND("8",tblSalaries[[#This Row],[How many hours of a day you work on Excel]])),"",8)</f>
        <v/>
      </c>
      <c r="W803" s="11">
        <f>IF(MAX(tblSalaries[[#This Row],[1 hour]:[8 hours]])=0,#N/A,MAX(tblSalaries[[#This Row],[1 hour]:[8 hours]]))</f>
        <v>3</v>
      </c>
      <c r="X803" s="11">
        <f>IF(ISERROR(tblSalaries[[#This Row],[max h]]),1,tblSalaries[[#This Row],[Salary in USD]]/tblSalaries[[#This Row],[max h]]/260)</f>
        <v>5.4793589807515595</v>
      </c>
      <c r="Y803" s="11" t="str">
        <f>IF(tblSalaries[[#This Row],[Years of Experience]]="",0,"0")</f>
        <v>0</v>
      </c>
      <c r="Z8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03" s="11">
        <f>IF(tblSalaries[[#This Row],[Salary in USD]]&lt;1000,1,0)</f>
        <v>0</v>
      </c>
      <c r="AB803" s="11">
        <f>IF(AND(tblSalaries[[#This Row],[Salary in USD]]&gt;1000,tblSalaries[[#This Row],[Salary in USD]]&lt;2000),1,0)</f>
        <v>0</v>
      </c>
    </row>
    <row r="804" spans="2:28" ht="15" customHeight="1">
      <c r="B804" t="s">
        <v>2807</v>
      </c>
      <c r="C804" s="1">
        <v>41055.927893518521</v>
      </c>
      <c r="D804" s="4" t="s">
        <v>937</v>
      </c>
      <c r="E804">
        <v>650000</v>
      </c>
      <c r="F804" t="s">
        <v>40</v>
      </c>
      <c r="G804">
        <f>tblSalaries[[#This Row],[clean Salary (in local currency)]]*VLOOKUP(tblSalaries[[#This Row],[Currency]],tblXrate[],2,FALSE)</f>
        <v>11575.14584683767</v>
      </c>
      <c r="H804" t="s">
        <v>938</v>
      </c>
      <c r="I804" t="s">
        <v>52</v>
      </c>
      <c r="J804" t="s">
        <v>8</v>
      </c>
      <c r="K804" t="str">
        <f>VLOOKUP(tblSalaries[[#This Row],[Where do you work]],tblCountries[[Actual]:[Mapping]],2,FALSE)</f>
        <v>India</v>
      </c>
      <c r="L804" t="s">
        <v>18</v>
      </c>
      <c r="M804">
        <v>5</v>
      </c>
      <c r="O804" s="10" t="str">
        <f>IF(ISERROR(FIND("1",tblSalaries[[#This Row],[How many hours of a day you work on Excel]])),"",1)</f>
        <v/>
      </c>
      <c r="P804" s="11">
        <f>IF(ISERROR(FIND("2",tblSalaries[[#This Row],[How many hours of a day you work on Excel]])),"",2)</f>
        <v>2</v>
      </c>
      <c r="Q804" s="10">
        <f>IF(ISERROR(FIND("3",tblSalaries[[#This Row],[How many hours of a day you work on Excel]])),"",3)</f>
        <v>3</v>
      </c>
      <c r="R804" s="10" t="str">
        <f>IF(ISERROR(FIND("4",tblSalaries[[#This Row],[How many hours of a day you work on Excel]])),"",4)</f>
        <v/>
      </c>
      <c r="S804" s="10" t="str">
        <f>IF(ISERROR(FIND("5",tblSalaries[[#This Row],[How many hours of a day you work on Excel]])),"",5)</f>
        <v/>
      </c>
      <c r="T804" s="10" t="str">
        <f>IF(ISERROR(FIND("6",tblSalaries[[#This Row],[How many hours of a day you work on Excel]])),"",6)</f>
        <v/>
      </c>
      <c r="U804" s="11" t="str">
        <f>IF(ISERROR(FIND("7",tblSalaries[[#This Row],[How many hours of a day you work on Excel]])),"",7)</f>
        <v/>
      </c>
      <c r="V804" s="11" t="str">
        <f>IF(ISERROR(FIND("8",tblSalaries[[#This Row],[How many hours of a day you work on Excel]])),"",8)</f>
        <v/>
      </c>
      <c r="W804" s="11">
        <f>IF(MAX(tblSalaries[[#This Row],[1 hour]:[8 hours]])=0,#N/A,MAX(tblSalaries[[#This Row],[1 hour]:[8 hours]]))</f>
        <v>3</v>
      </c>
      <c r="X804" s="11">
        <f>IF(ISERROR(tblSalaries[[#This Row],[max h]]),1,tblSalaries[[#This Row],[Salary in USD]]/tblSalaries[[#This Row],[max h]]/260)</f>
        <v>14.839930572868807</v>
      </c>
      <c r="Y804" s="11" t="str">
        <f>IF(tblSalaries[[#This Row],[Years of Experience]]="",0,"0")</f>
        <v>0</v>
      </c>
      <c r="Z8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04" s="11">
        <f>IF(tblSalaries[[#This Row],[Salary in USD]]&lt;1000,1,0)</f>
        <v>0</v>
      </c>
      <c r="AB804" s="11">
        <f>IF(AND(tblSalaries[[#This Row],[Salary in USD]]&gt;1000,tblSalaries[[#This Row],[Salary in USD]]&lt;2000),1,0)</f>
        <v>0</v>
      </c>
    </row>
    <row r="805" spans="2:28" ht="15" customHeight="1">
      <c r="B805" t="s">
        <v>2808</v>
      </c>
      <c r="C805" s="1">
        <v>41055.932615740741</v>
      </c>
      <c r="D805" s="4">
        <v>95000</v>
      </c>
      <c r="E805">
        <v>95000</v>
      </c>
      <c r="F805" t="s">
        <v>6</v>
      </c>
      <c r="G805">
        <f>tblSalaries[[#This Row],[clean Salary (in local currency)]]*VLOOKUP(tblSalaries[[#This Row],[Currency]],tblXrate[],2,FALSE)</f>
        <v>95000</v>
      </c>
      <c r="H805" t="s">
        <v>207</v>
      </c>
      <c r="I805" t="s">
        <v>20</v>
      </c>
      <c r="J805" t="s">
        <v>15</v>
      </c>
      <c r="K805" t="str">
        <f>VLOOKUP(tblSalaries[[#This Row],[Where do you work]],tblCountries[[Actual]:[Mapping]],2,FALSE)</f>
        <v>USA</v>
      </c>
      <c r="L805" t="s">
        <v>18</v>
      </c>
      <c r="M805">
        <v>13</v>
      </c>
      <c r="O805" s="10" t="str">
        <f>IF(ISERROR(FIND("1",tblSalaries[[#This Row],[How many hours of a day you work on Excel]])),"",1)</f>
        <v/>
      </c>
      <c r="P805" s="11">
        <f>IF(ISERROR(FIND("2",tblSalaries[[#This Row],[How many hours of a day you work on Excel]])),"",2)</f>
        <v>2</v>
      </c>
      <c r="Q805" s="10">
        <f>IF(ISERROR(FIND("3",tblSalaries[[#This Row],[How many hours of a day you work on Excel]])),"",3)</f>
        <v>3</v>
      </c>
      <c r="R805" s="10" t="str">
        <f>IF(ISERROR(FIND("4",tblSalaries[[#This Row],[How many hours of a day you work on Excel]])),"",4)</f>
        <v/>
      </c>
      <c r="S805" s="10" t="str">
        <f>IF(ISERROR(FIND("5",tblSalaries[[#This Row],[How many hours of a day you work on Excel]])),"",5)</f>
        <v/>
      </c>
      <c r="T805" s="10" t="str">
        <f>IF(ISERROR(FIND("6",tblSalaries[[#This Row],[How many hours of a day you work on Excel]])),"",6)</f>
        <v/>
      </c>
      <c r="U805" s="11" t="str">
        <f>IF(ISERROR(FIND("7",tblSalaries[[#This Row],[How many hours of a day you work on Excel]])),"",7)</f>
        <v/>
      </c>
      <c r="V805" s="11" t="str">
        <f>IF(ISERROR(FIND("8",tblSalaries[[#This Row],[How many hours of a day you work on Excel]])),"",8)</f>
        <v/>
      </c>
      <c r="W805" s="11">
        <f>IF(MAX(tblSalaries[[#This Row],[1 hour]:[8 hours]])=0,#N/A,MAX(tblSalaries[[#This Row],[1 hour]:[8 hours]]))</f>
        <v>3</v>
      </c>
      <c r="X805" s="11">
        <f>IF(ISERROR(tblSalaries[[#This Row],[max h]]),1,tblSalaries[[#This Row],[Salary in USD]]/tblSalaries[[#This Row],[max h]]/260)</f>
        <v>121.7948717948718</v>
      </c>
      <c r="Y805" s="11" t="str">
        <f>IF(tblSalaries[[#This Row],[Years of Experience]]="",0,"0")</f>
        <v>0</v>
      </c>
      <c r="Z8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05" s="11">
        <f>IF(tblSalaries[[#This Row],[Salary in USD]]&lt;1000,1,0)</f>
        <v>0</v>
      </c>
      <c r="AB805" s="11">
        <f>IF(AND(tblSalaries[[#This Row],[Salary in USD]]&gt;1000,tblSalaries[[#This Row],[Salary in USD]]&lt;2000),1,0)</f>
        <v>0</v>
      </c>
    </row>
    <row r="806" spans="2:28" ht="15" customHeight="1">
      <c r="B806" t="s">
        <v>2809</v>
      </c>
      <c r="C806" s="1">
        <v>41055.933078703703</v>
      </c>
      <c r="D806" s="4">
        <v>516000</v>
      </c>
      <c r="E806">
        <v>516000</v>
      </c>
      <c r="F806" t="s">
        <v>40</v>
      </c>
      <c r="G806">
        <f>tblSalaries[[#This Row],[clean Salary (in local currency)]]*VLOOKUP(tblSalaries[[#This Row],[Currency]],tblXrate[],2,FALSE)</f>
        <v>9188.8850107203652</v>
      </c>
      <c r="H806" t="s">
        <v>939</v>
      </c>
      <c r="I806" t="s">
        <v>52</v>
      </c>
      <c r="J806" t="s">
        <v>8</v>
      </c>
      <c r="K806" t="str">
        <f>VLOOKUP(tblSalaries[[#This Row],[Where do you work]],tblCountries[[Actual]:[Mapping]],2,FALSE)</f>
        <v>India</v>
      </c>
      <c r="L806" t="s">
        <v>9</v>
      </c>
      <c r="M806">
        <v>0</v>
      </c>
      <c r="O806" s="10" t="str">
        <f>IF(ISERROR(FIND("1",tblSalaries[[#This Row],[How many hours of a day you work on Excel]])),"",1)</f>
        <v/>
      </c>
      <c r="P806" s="11" t="str">
        <f>IF(ISERROR(FIND("2",tblSalaries[[#This Row],[How many hours of a day you work on Excel]])),"",2)</f>
        <v/>
      </c>
      <c r="Q806" s="10" t="str">
        <f>IF(ISERROR(FIND("3",tblSalaries[[#This Row],[How many hours of a day you work on Excel]])),"",3)</f>
        <v/>
      </c>
      <c r="R806" s="10">
        <f>IF(ISERROR(FIND("4",tblSalaries[[#This Row],[How many hours of a day you work on Excel]])),"",4)</f>
        <v>4</v>
      </c>
      <c r="S806" s="10" t="str">
        <f>IF(ISERROR(FIND("5",tblSalaries[[#This Row],[How many hours of a day you work on Excel]])),"",5)</f>
        <v/>
      </c>
      <c r="T806" s="10">
        <f>IF(ISERROR(FIND("6",tblSalaries[[#This Row],[How many hours of a day you work on Excel]])),"",6)</f>
        <v>6</v>
      </c>
      <c r="U806" s="11" t="str">
        <f>IF(ISERROR(FIND("7",tblSalaries[[#This Row],[How many hours of a day you work on Excel]])),"",7)</f>
        <v/>
      </c>
      <c r="V806" s="11" t="str">
        <f>IF(ISERROR(FIND("8",tblSalaries[[#This Row],[How many hours of a day you work on Excel]])),"",8)</f>
        <v/>
      </c>
      <c r="W806" s="11">
        <f>IF(MAX(tblSalaries[[#This Row],[1 hour]:[8 hours]])=0,#N/A,MAX(tblSalaries[[#This Row],[1 hour]:[8 hours]]))</f>
        <v>6</v>
      </c>
      <c r="X806" s="11">
        <f>IF(ISERROR(tblSalaries[[#This Row],[max h]]),1,tblSalaries[[#This Row],[Salary in USD]]/tblSalaries[[#This Row],[max h]]/260)</f>
        <v>5.8903109043079267</v>
      </c>
      <c r="Y806" s="11" t="str">
        <f>IF(tblSalaries[[#This Row],[Years of Experience]]="",0,"0")</f>
        <v>0</v>
      </c>
      <c r="Z806"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806" s="11">
        <f>IF(tblSalaries[[#This Row],[Salary in USD]]&lt;1000,1,0)</f>
        <v>0</v>
      </c>
      <c r="AB806" s="11">
        <f>IF(AND(tblSalaries[[#This Row],[Salary in USD]]&gt;1000,tblSalaries[[#This Row],[Salary in USD]]&lt;2000),1,0)</f>
        <v>0</v>
      </c>
    </row>
    <row r="807" spans="2:28" ht="15" customHeight="1">
      <c r="B807" t="s">
        <v>2810</v>
      </c>
      <c r="C807" s="1">
        <v>41055.936990740738</v>
      </c>
      <c r="D807" s="4" t="s">
        <v>940</v>
      </c>
      <c r="E807">
        <v>504000</v>
      </c>
      <c r="F807" t="s">
        <v>40</v>
      </c>
      <c r="G807">
        <f>tblSalaries[[#This Row],[clean Salary (in local currency)]]*VLOOKUP(tblSalaries[[#This Row],[Currency]],tblXrate[],2,FALSE)</f>
        <v>8975.1900104710548</v>
      </c>
      <c r="H807" t="s">
        <v>941</v>
      </c>
      <c r="I807" t="s">
        <v>52</v>
      </c>
      <c r="J807" t="s">
        <v>8</v>
      </c>
      <c r="K807" t="str">
        <f>VLOOKUP(tblSalaries[[#This Row],[Where do you work]],tblCountries[[Actual]:[Mapping]],2,FALSE)</f>
        <v>India</v>
      </c>
      <c r="L807" t="s">
        <v>13</v>
      </c>
      <c r="M807">
        <v>3</v>
      </c>
      <c r="O807" s="10" t="str">
        <f>IF(ISERROR(FIND("1",tblSalaries[[#This Row],[How many hours of a day you work on Excel]])),"",1)</f>
        <v/>
      </c>
      <c r="P807" s="11" t="str">
        <f>IF(ISERROR(FIND("2",tblSalaries[[#This Row],[How many hours of a day you work on Excel]])),"",2)</f>
        <v/>
      </c>
      <c r="Q807" s="10" t="str">
        <f>IF(ISERROR(FIND("3",tblSalaries[[#This Row],[How many hours of a day you work on Excel]])),"",3)</f>
        <v/>
      </c>
      <c r="R807" s="10" t="str">
        <f>IF(ISERROR(FIND("4",tblSalaries[[#This Row],[How many hours of a day you work on Excel]])),"",4)</f>
        <v/>
      </c>
      <c r="S807" s="10" t="str">
        <f>IF(ISERROR(FIND("5",tblSalaries[[#This Row],[How many hours of a day you work on Excel]])),"",5)</f>
        <v/>
      </c>
      <c r="T807" s="10" t="str">
        <f>IF(ISERROR(FIND("6",tblSalaries[[#This Row],[How many hours of a day you work on Excel]])),"",6)</f>
        <v/>
      </c>
      <c r="U807" s="11" t="str">
        <f>IF(ISERROR(FIND("7",tblSalaries[[#This Row],[How many hours of a day you work on Excel]])),"",7)</f>
        <v/>
      </c>
      <c r="V807" s="11">
        <f>IF(ISERROR(FIND("8",tblSalaries[[#This Row],[How many hours of a day you work on Excel]])),"",8)</f>
        <v>8</v>
      </c>
      <c r="W807" s="11">
        <f>IF(MAX(tblSalaries[[#This Row],[1 hour]:[8 hours]])=0,#N/A,MAX(tblSalaries[[#This Row],[1 hour]:[8 hours]]))</f>
        <v>8</v>
      </c>
      <c r="X807" s="11">
        <f>IF(ISERROR(tblSalaries[[#This Row],[max h]]),1,tblSalaries[[#This Row],[Salary in USD]]/tblSalaries[[#This Row],[max h]]/260)</f>
        <v>4.3149951973418537</v>
      </c>
      <c r="Y807" s="11" t="str">
        <f>IF(tblSalaries[[#This Row],[Years of Experience]]="",0,"0")</f>
        <v>0</v>
      </c>
      <c r="Z8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07" s="11">
        <f>IF(tblSalaries[[#This Row],[Salary in USD]]&lt;1000,1,0)</f>
        <v>0</v>
      </c>
      <c r="AB807" s="11">
        <f>IF(AND(tblSalaries[[#This Row],[Salary in USD]]&gt;1000,tblSalaries[[#This Row],[Salary in USD]]&lt;2000),1,0)</f>
        <v>0</v>
      </c>
    </row>
    <row r="808" spans="2:28" ht="15" customHeight="1">
      <c r="B808" t="s">
        <v>2811</v>
      </c>
      <c r="C808" s="1">
        <v>41055.937048611115</v>
      </c>
      <c r="D808" s="4">
        <v>144000</v>
      </c>
      <c r="E808">
        <v>144000</v>
      </c>
      <c r="F808" t="s">
        <v>40</v>
      </c>
      <c r="G808">
        <f>tblSalaries[[#This Row],[clean Salary (in local currency)]]*VLOOKUP(tblSalaries[[#This Row],[Currency]],tblXrate[],2,FALSE)</f>
        <v>2564.3400029917298</v>
      </c>
      <c r="H808" t="s">
        <v>942</v>
      </c>
      <c r="I808" t="s">
        <v>20</v>
      </c>
      <c r="J808" t="s">
        <v>8</v>
      </c>
      <c r="K808" t="str">
        <f>VLOOKUP(tblSalaries[[#This Row],[Where do you work]],tblCountries[[Actual]:[Mapping]],2,FALSE)</f>
        <v>India</v>
      </c>
      <c r="L808" t="s">
        <v>13</v>
      </c>
      <c r="M808">
        <v>1</v>
      </c>
      <c r="O808" s="10" t="str">
        <f>IF(ISERROR(FIND("1",tblSalaries[[#This Row],[How many hours of a day you work on Excel]])),"",1)</f>
        <v/>
      </c>
      <c r="P808" s="11" t="str">
        <f>IF(ISERROR(FIND("2",tblSalaries[[#This Row],[How many hours of a day you work on Excel]])),"",2)</f>
        <v/>
      </c>
      <c r="Q808" s="10" t="str">
        <f>IF(ISERROR(FIND("3",tblSalaries[[#This Row],[How many hours of a day you work on Excel]])),"",3)</f>
        <v/>
      </c>
      <c r="R808" s="10" t="str">
        <f>IF(ISERROR(FIND("4",tblSalaries[[#This Row],[How many hours of a day you work on Excel]])),"",4)</f>
        <v/>
      </c>
      <c r="S808" s="10" t="str">
        <f>IF(ISERROR(FIND("5",tblSalaries[[#This Row],[How many hours of a day you work on Excel]])),"",5)</f>
        <v/>
      </c>
      <c r="T808" s="10" t="str">
        <f>IF(ISERROR(FIND("6",tblSalaries[[#This Row],[How many hours of a day you work on Excel]])),"",6)</f>
        <v/>
      </c>
      <c r="U808" s="11" t="str">
        <f>IF(ISERROR(FIND("7",tblSalaries[[#This Row],[How many hours of a day you work on Excel]])),"",7)</f>
        <v/>
      </c>
      <c r="V808" s="11">
        <f>IF(ISERROR(FIND("8",tblSalaries[[#This Row],[How many hours of a day you work on Excel]])),"",8)</f>
        <v>8</v>
      </c>
      <c r="W808" s="11">
        <f>IF(MAX(tblSalaries[[#This Row],[1 hour]:[8 hours]])=0,#N/A,MAX(tblSalaries[[#This Row],[1 hour]:[8 hours]]))</f>
        <v>8</v>
      </c>
      <c r="X808" s="11">
        <f>IF(ISERROR(tblSalaries[[#This Row],[max h]]),1,tblSalaries[[#This Row],[Salary in USD]]/tblSalaries[[#This Row],[max h]]/260)</f>
        <v>1.2328557706691008</v>
      </c>
      <c r="Y808" s="11" t="str">
        <f>IF(tblSalaries[[#This Row],[Years of Experience]]="",0,"0")</f>
        <v>0</v>
      </c>
      <c r="Z8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08" s="11">
        <f>IF(tblSalaries[[#This Row],[Salary in USD]]&lt;1000,1,0)</f>
        <v>0</v>
      </c>
      <c r="AB808" s="11">
        <f>IF(AND(tblSalaries[[#This Row],[Salary in USD]]&gt;1000,tblSalaries[[#This Row],[Salary in USD]]&lt;2000),1,0)</f>
        <v>0</v>
      </c>
    </row>
    <row r="809" spans="2:28" ht="15" customHeight="1">
      <c r="B809" t="s">
        <v>2812</v>
      </c>
      <c r="C809" s="1">
        <v>41055.946655092594</v>
      </c>
      <c r="D809" s="4" t="s">
        <v>943</v>
      </c>
      <c r="E809">
        <v>55000</v>
      </c>
      <c r="F809" t="s">
        <v>69</v>
      </c>
      <c r="G809">
        <f>tblSalaries[[#This Row],[clean Salary (in local currency)]]*VLOOKUP(tblSalaries[[#This Row],[Currency]],tblXrate[],2,FALSE)</f>
        <v>86689.804963700633</v>
      </c>
      <c r="H809" t="s">
        <v>944</v>
      </c>
      <c r="I809" t="s">
        <v>488</v>
      </c>
      <c r="J809" t="s">
        <v>71</v>
      </c>
      <c r="K809" t="str">
        <f>VLOOKUP(tblSalaries[[#This Row],[Where do you work]],tblCountries[[Actual]:[Mapping]],2,FALSE)</f>
        <v>UK</v>
      </c>
      <c r="L809" t="s">
        <v>9</v>
      </c>
      <c r="M809">
        <v>12</v>
      </c>
      <c r="O809" s="10" t="str">
        <f>IF(ISERROR(FIND("1",tblSalaries[[#This Row],[How many hours of a day you work on Excel]])),"",1)</f>
        <v/>
      </c>
      <c r="P809" s="11" t="str">
        <f>IF(ISERROR(FIND("2",tblSalaries[[#This Row],[How many hours of a day you work on Excel]])),"",2)</f>
        <v/>
      </c>
      <c r="Q809" s="10" t="str">
        <f>IF(ISERROR(FIND("3",tblSalaries[[#This Row],[How many hours of a day you work on Excel]])),"",3)</f>
        <v/>
      </c>
      <c r="R809" s="10">
        <f>IF(ISERROR(FIND("4",tblSalaries[[#This Row],[How many hours of a day you work on Excel]])),"",4)</f>
        <v>4</v>
      </c>
      <c r="S809" s="10" t="str">
        <f>IF(ISERROR(FIND("5",tblSalaries[[#This Row],[How many hours of a day you work on Excel]])),"",5)</f>
        <v/>
      </c>
      <c r="T809" s="10">
        <f>IF(ISERROR(FIND("6",tblSalaries[[#This Row],[How many hours of a day you work on Excel]])),"",6)</f>
        <v>6</v>
      </c>
      <c r="U809" s="11" t="str">
        <f>IF(ISERROR(FIND("7",tblSalaries[[#This Row],[How many hours of a day you work on Excel]])),"",7)</f>
        <v/>
      </c>
      <c r="V809" s="11" t="str">
        <f>IF(ISERROR(FIND("8",tblSalaries[[#This Row],[How many hours of a day you work on Excel]])),"",8)</f>
        <v/>
      </c>
      <c r="W809" s="11">
        <f>IF(MAX(tblSalaries[[#This Row],[1 hour]:[8 hours]])=0,#N/A,MAX(tblSalaries[[#This Row],[1 hour]:[8 hours]]))</f>
        <v>6</v>
      </c>
      <c r="X809" s="11">
        <f>IF(ISERROR(tblSalaries[[#This Row],[max h]]),1,tblSalaries[[#This Row],[Salary in USD]]/tblSalaries[[#This Row],[max h]]/260)</f>
        <v>55.570387797243995</v>
      </c>
      <c r="Y809" s="11" t="str">
        <f>IF(tblSalaries[[#This Row],[Years of Experience]]="",0,"0")</f>
        <v>0</v>
      </c>
      <c r="Z8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09" s="11">
        <f>IF(tblSalaries[[#This Row],[Salary in USD]]&lt;1000,1,0)</f>
        <v>0</v>
      </c>
      <c r="AB809" s="11">
        <f>IF(AND(tblSalaries[[#This Row],[Salary in USD]]&gt;1000,tblSalaries[[#This Row],[Salary in USD]]&lt;2000),1,0)</f>
        <v>0</v>
      </c>
    </row>
    <row r="810" spans="2:28" ht="15" customHeight="1">
      <c r="B810" t="s">
        <v>2813</v>
      </c>
      <c r="C810" s="1">
        <v>41055.946666666663</v>
      </c>
      <c r="D810" s="4">
        <v>15500</v>
      </c>
      <c r="E810">
        <v>15500</v>
      </c>
      <c r="F810" t="s">
        <v>6</v>
      </c>
      <c r="G810">
        <f>tblSalaries[[#This Row],[clean Salary (in local currency)]]*VLOOKUP(tblSalaries[[#This Row],[Currency]],tblXrate[],2,FALSE)</f>
        <v>15500</v>
      </c>
      <c r="H810" t="s">
        <v>279</v>
      </c>
      <c r="I810" t="s">
        <v>279</v>
      </c>
      <c r="J810" t="s">
        <v>8</v>
      </c>
      <c r="K810" t="str">
        <f>VLOOKUP(tblSalaries[[#This Row],[Where do you work]],tblCountries[[Actual]:[Mapping]],2,FALSE)</f>
        <v>India</v>
      </c>
      <c r="L810" t="s">
        <v>25</v>
      </c>
      <c r="M810">
        <v>3</v>
      </c>
      <c r="O810" s="10">
        <f>IF(ISERROR(FIND("1",tblSalaries[[#This Row],[How many hours of a day you work on Excel]])),"",1)</f>
        <v>1</v>
      </c>
      <c r="P810" s="11">
        <f>IF(ISERROR(FIND("2",tblSalaries[[#This Row],[How many hours of a day you work on Excel]])),"",2)</f>
        <v>2</v>
      </c>
      <c r="Q810" s="10" t="str">
        <f>IF(ISERROR(FIND("3",tblSalaries[[#This Row],[How many hours of a day you work on Excel]])),"",3)</f>
        <v/>
      </c>
      <c r="R810" s="10" t="str">
        <f>IF(ISERROR(FIND("4",tblSalaries[[#This Row],[How many hours of a day you work on Excel]])),"",4)</f>
        <v/>
      </c>
      <c r="S810" s="10" t="str">
        <f>IF(ISERROR(FIND("5",tblSalaries[[#This Row],[How many hours of a day you work on Excel]])),"",5)</f>
        <v/>
      </c>
      <c r="T810" s="10" t="str">
        <f>IF(ISERROR(FIND("6",tblSalaries[[#This Row],[How many hours of a day you work on Excel]])),"",6)</f>
        <v/>
      </c>
      <c r="U810" s="11" t="str">
        <f>IF(ISERROR(FIND("7",tblSalaries[[#This Row],[How many hours of a day you work on Excel]])),"",7)</f>
        <v/>
      </c>
      <c r="V810" s="11" t="str">
        <f>IF(ISERROR(FIND("8",tblSalaries[[#This Row],[How many hours of a day you work on Excel]])),"",8)</f>
        <v/>
      </c>
      <c r="W810" s="11">
        <f>IF(MAX(tblSalaries[[#This Row],[1 hour]:[8 hours]])=0,#N/A,MAX(tblSalaries[[#This Row],[1 hour]:[8 hours]]))</f>
        <v>2</v>
      </c>
      <c r="X810" s="11">
        <f>IF(ISERROR(tblSalaries[[#This Row],[max h]]),1,tblSalaries[[#This Row],[Salary in USD]]/tblSalaries[[#This Row],[max h]]/260)</f>
        <v>29.807692307692307</v>
      </c>
      <c r="Y810" s="11" t="str">
        <f>IF(tblSalaries[[#This Row],[Years of Experience]]="",0,"0")</f>
        <v>0</v>
      </c>
      <c r="Z8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10" s="11">
        <f>IF(tblSalaries[[#This Row],[Salary in USD]]&lt;1000,1,0)</f>
        <v>0</v>
      </c>
      <c r="AB810" s="11">
        <f>IF(AND(tblSalaries[[#This Row],[Salary in USD]]&gt;1000,tblSalaries[[#This Row],[Salary in USD]]&lt;2000),1,0)</f>
        <v>0</v>
      </c>
    </row>
    <row r="811" spans="2:28" ht="15" customHeight="1">
      <c r="B811" t="s">
        <v>2814</v>
      </c>
      <c r="C811" s="1">
        <v>41055.948078703703</v>
      </c>
      <c r="D811" s="4" t="s">
        <v>945</v>
      </c>
      <c r="E811">
        <v>300000</v>
      </c>
      <c r="F811" t="s">
        <v>3900</v>
      </c>
      <c r="G811">
        <f>tblSalaries[[#This Row],[clean Salary (in local currency)]]*VLOOKUP(tblSalaries[[#This Row],[Currency]],tblXrate[],2,FALSE)</f>
        <v>148284.35006969364</v>
      </c>
      <c r="H811" t="s">
        <v>946</v>
      </c>
      <c r="I811" t="s">
        <v>20</v>
      </c>
      <c r="J811" t="s">
        <v>143</v>
      </c>
      <c r="K811" t="str">
        <f>VLOOKUP(tblSalaries[[#This Row],[Where do you work]],tblCountries[[Actual]:[Mapping]],2,FALSE)</f>
        <v>Brazil</v>
      </c>
      <c r="L811" t="s">
        <v>13</v>
      </c>
      <c r="M811">
        <v>3</v>
      </c>
      <c r="O811" s="10" t="str">
        <f>IF(ISERROR(FIND("1",tblSalaries[[#This Row],[How many hours of a day you work on Excel]])),"",1)</f>
        <v/>
      </c>
      <c r="P811" s="11" t="str">
        <f>IF(ISERROR(FIND("2",tblSalaries[[#This Row],[How many hours of a day you work on Excel]])),"",2)</f>
        <v/>
      </c>
      <c r="Q811" s="10" t="str">
        <f>IF(ISERROR(FIND("3",tblSalaries[[#This Row],[How many hours of a day you work on Excel]])),"",3)</f>
        <v/>
      </c>
      <c r="R811" s="10" t="str">
        <f>IF(ISERROR(FIND("4",tblSalaries[[#This Row],[How many hours of a day you work on Excel]])),"",4)</f>
        <v/>
      </c>
      <c r="S811" s="10" t="str">
        <f>IF(ISERROR(FIND("5",tblSalaries[[#This Row],[How many hours of a day you work on Excel]])),"",5)</f>
        <v/>
      </c>
      <c r="T811" s="10" t="str">
        <f>IF(ISERROR(FIND("6",tblSalaries[[#This Row],[How many hours of a day you work on Excel]])),"",6)</f>
        <v/>
      </c>
      <c r="U811" s="11" t="str">
        <f>IF(ISERROR(FIND("7",tblSalaries[[#This Row],[How many hours of a day you work on Excel]])),"",7)</f>
        <v/>
      </c>
      <c r="V811" s="11">
        <f>IF(ISERROR(FIND("8",tblSalaries[[#This Row],[How many hours of a day you work on Excel]])),"",8)</f>
        <v>8</v>
      </c>
      <c r="W811" s="11">
        <f>IF(MAX(tblSalaries[[#This Row],[1 hour]:[8 hours]])=0,#N/A,MAX(tblSalaries[[#This Row],[1 hour]:[8 hours]]))</f>
        <v>8</v>
      </c>
      <c r="X811" s="11">
        <f>IF(ISERROR(tblSalaries[[#This Row],[max h]]),1,tblSalaries[[#This Row],[Salary in USD]]/tblSalaries[[#This Row],[max h]]/260)</f>
        <v>71.290552918121946</v>
      </c>
      <c r="Y811" s="11" t="str">
        <f>IF(tblSalaries[[#This Row],[Years of Experience]]="",0,"0")</f>
        <v>0</v>
      </c>
      <c r="Z8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11" s="11">
        <f>IF(tblSalaries[[#This Row],[Salary in USD]]&lt;1000,1,0)</f>
        <v>0</v>
      </c>
      <c r="AB811" s="11">
        <f>IF(AND(tblSalaries[[#This Row],[Salary in USD]]&gt;1000,tblSalaries[[#This Row],[Salary in USD]]&lt;2000),1,0)</f>
        <v>0</v>
      </c>
    </row>
    <row r="812" spans="2:28" ht="15" customHeight="1">
      <c r="B812" t="s">
        <v>2815</v>
      </c>
      <c r="C812" s="1">
        <v>41055.950127314813</v>
      </c>
      <c r="D812" s="4">
        <v>600000</v>
      </c>
      <c r="E812">
        <v>600000</v>
      </c>
      <c r="F812" t="s">
        <v>40</v>
      </c>
      <c r="G812">
        <f>tblSalaries[[#This Row],[clean Salary (in local currency)]]*VLOOKUP(tblSalaries[[#This Row],[Currency]],tblXrate[],2,FALSE)</f>
        <v>10684.750012465542</v>
      </c>
      <c r="H812" t="s">
        <v>855</v>
      </c>
      <c r="I812" t="s">
        <v>20</v>
      </c>
      <c r="J812" t="s">
        <v>8</v>
      </c>
      <c r="K812" t="str">
        <f>VLOOKUP(tblSalaries[[#This Row],[Where do you work]],tblCountries[[Actual]:[Mapping]],2,FALSE)</f>
        <v>India</v>
      </c>
      <c r="L812" t="s">
        <v>13</v>
      </c>
      <c r="M812">
        <v>5</v>
      </c>
      <c r="O812" s="10" t="str">
        <f>IF(ISERROR(FIND("1",tblSalaries[[#This Row],[How many hours of a day you work on Excel]])),"",1)</f>
        <v/>
      </c>
      <c r="P812" s="11" t="str">
        <f>IF(ISERROR(FIND("2",tblSalaries[[#This Row],[How many hours of a day you work on Excel]])),"",2)</f>
        <v/>
      </c>
      <c r="Q812" s="10" t="str">
        <f>IF(ISERROR(FIND("3",tblSalaries[[#This Row],[How many hours of a day you work on Excel]])),"",3)</f>
        <v/>
      </c>
      <c r="R812" s="10" t="str">
        <f>IF(ISERROR(FIND("4",tblSalaries[[#This Row],[How many hours of a day you work on Excel]])),"",4)</f>
        <v/>
      </c>
      <c r="S812" s="10" t="str">
        <f>IF(ISERROR(FIND("5",tblSalaries[[#This Row],[How many hours of a day you work on Excel]])),"",5)</f>
        <v/>
      </c>
      <c r="T812" s="10" t="str">
        <f>IF(ISERROR(FIND("6",tblSalaries[[#This Row],[How many hours of a day you work on Excel]])),"",6)</f>
        <v/>
      </c>
      <c r="U812" s="11" t="str">
        <f>IF(ISERROR(FIND("7",tblSalaries[[#This Row],[How many hours of a day you work on Excel]])),"",7)</f>
        <v/>
      </c>
      <c r="V812" s="11">
        <f>IF(ISERROR(FIND("8",tblSalaries[[#This Row],[How many hours of a day you work on Excel]])),"",8)</f>
        <v>8</v>
      </c>
      <c r="W812" s="11">
        <f>IF(MAX(tblSalaries[[#This Row],[1 hour]:[8 hours]])=0,#N/A,MAX(tblSalaries[[#This Row],[1 hour]:[8 hours]]))</f>
        <v>8</v>
      </c>
      <c r="X812" s="11">
        <f>IF(ISERROR(tblSalaries[[#This Row],[max h]]),1,tblSalaries[[#This Row],[Salary in USD]]/tblSalaries[[#This Row],[max h]]/260)</f>
        <v>5.1368990444545872</v>
      </c>
      <c r="Y812" s="11" t="str">
        <f>IF(tblSalaries[[#This Row],[Years of Experience]]="",0,"0")</f>
        <v>0</v>
      </c>
      <c r="Z8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12" s="11">
        <f>IF(tblSalaries[[#This Row],[Salary in USD]]&lt;1000,1,0)</f>
        <v>0</v>
      </c>
      <c r="AB812" s="11">
        <f>IF(AND(tblSalaries[[#This Row],[Salary in USD]]&gt;1000,tblSalaries[[#This Row],[Salary in USD]]&lt;2000),1,0)</f>
        <v>0</v>
      </c>
    </row>
    <row r="813" spans="2:28" ht="15" customHeight="1">
      <c r="B813" t="s">
        <v>2816</v>
      </c>
      <c r="C813" s="1">
        <v>41055.95108796296</v>
      </c>
      <c r="D813" s="4">
        <v>75000</v>
      </c>
      <c r="E813">
        <v>75000</v>
      </c>
      <c r="F813" t="s">
        <v>6</v>
      </c>
      <c r="G813">
        <f>tblSalaries[[#This Row],[clean Salary (in local currency)]]*VLOOKUP(tblSalaries[[#This Row],[Currency]],tblXrate[],2,FALSE)</f>
        <v>75000</v>
      </c>
      <c r="H813" t="s">
        <v>947</v>
      </c>
      <c r="I813" t="s">
        <v>20</v>
      </c>
      <c r="J813" t="s">
        <v>15</v>
      </c>
      <c r="K813" t="str">
        <f>VLOOKUP(tblSalaries[[#This Row],[Where do you work]],tblCountries[[Actual]:[Mapping]],2,FALSE)</f>
        <v>USA</v>
      </c>
      <c r="L813" t="s">
        <v>18</v>
      </c>
      <c r="M813">
        <v>27</v>
      </c>
      <c r="O813" s="10" t="str">
        <f>IF(ISERROR(FIND("1",tblSalaries[[#This Row],[How many hours of a day you work on Excel]])),"",1)</f>
        <v/>
      </c>
      <c r="P813" s="11">
        <f>IF(ISERROR(FIND("2",tblSalaries[[#This Row],[How many hours of a day you work on Excel]])),"",2)</f>
        <v>2</v>
      </c>
      <c r="Q813" s="10">
        <f>IF(ISERROR(FIND("3",tblSalaries[[#This Row],[How many hours of a day you work on Excel]])),"",3)</f>
        <v>3</v>
      </c>
      <c r="R813" s="10" t="str">
        <f>IF(ISERROR(FIND("4",tblSalaries[[#This Row],[How many hours of a day you work on Excel]])),"",4)</f>
        <v/>
      </c>
      <c r="S813" s="10" t="str">
        <f>IF(ISERROR(FIND("5",tblSalaries[[#This Row],[How many hours of a day you work on Excel]])),"",5)</f>
        <v/>
      </c>
      <c r="T813" s="10" t="str">
        <f>IF(ISERROR(FIND("6",tblSalaries[[#This Row],[How many hours of a day you work on Excel]])),"",6)</f>
        <v/>
      </c>
      <c r="U813" s="11" t="str">
        <f>IF(ISERROR(FIND("7",tblSalaries[[#This Row],[How many hours of a day you work on Excel]])),"",7)</f>
        <v/>
      </c>
      <c r="V813" s="11" t="str">
        <f>IF(ISERROR(FIND("8",tblSalaries[[#This Row],[How many hours of a day you work on Excel]])),"",8)</f>
        <v/>
      </c>
      <c r="W813" s="11">
        <f>IF(MAX(tblSalaries[[#This Row],[1 hour]:[8 hours]])=0,#N/A,MAX(tblSalaries[[#This Row],[1 hour]:[8 hours]]))</f>
        <v>3</v>
      </c>
      <c r="X813" s="11">
        <f>IF(ISERROR(tblSalaries[[#This Row],[max h]]),1,tblSalaries[[#This Row],[Salary in USD]]/tblSalaries[[#This Row],[max h]]/260)</f>
        <v>96.15384615384616</v>
      </c>
      <c r="Y813" s="11" t="str">
        <f>IF(tblSalaries[[#This Row],[Years of Experience]]="",0,"0")</f>
        <v>0</v>
      </c>
      <c r="Z8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13" s="11">
        <f>IF(tblSalaries[[#This Row],[Salary in USD]]&lt;1000,1,0)</f>
        <v>0</v>
      </c>
      <c r="AB813" s="11">
        <f>IF(AND(tblSalaries[[#This Row],[Salary in USD]]&gt;1000,tblSalaries[[#This Row],[Salary in USD]]&lt;2000),1,0)</f>
        <v>0</v>
      </c>
    </row>
    <row r="814" spans="2:28" ht="15" customHeight="1">
      <c r="B814" t="s">
        <v>2817</v>
      </c>
      <c r="C814" s="1">
        <v>41055.953877314816</v>
      </c>
      <c r="D814" s="4" t="s">
        <v>948</v>
      </c>
      <c r="E814">
        <v>12000</v>
      </c>
      <c r="F814" t="s">
        <v>6</v>
      </c>
      <c r="G814">
        <f>tblSalaries[[#This Row],[clean Salary (in local currency)]]*VLOOKUP(tblSalaries[[#This Row],[Currency]],tblXrate[],2,FALSE)</f>
        <v>12000</v>
      </c>
      <c r="H814" t="s">
        <v>949</v>
      </c>
      <c r="I814" t="s">
        <v>52</v>
      </c>
      <c r="J814" t="s">
        <v>27</v>
      </c>
      <c r="K814" t="str">
        <f>VLOOKUP(tblSalaries[[#This Row],[Where do you work]],tblCountries[[Actual]:[Mapping]],2,FALSE)</f>
        <v>Ukraine</v>
      </c>
      <c r="L814" t="s">
        <v>9</v>
      </c>
      <c r="M814">
        <v>5</v>
      </c>
      <c r="O814" s="10" t="str">
        <f>IF(ISERROR(FIND("1",tblSalaries[[#This Row],[How many hours of a day you work on Excel]])),"",1)</f>
        <v/>
      </c>
      <c r="P814" s="11" t="str">
        <f>IF(ISERROR(FIND("2",tblSalaries[[#This Row],[How many hours of a day you work on Excel]])),"",2)</f>
        <v/>
      </c>
      <c r="Q814" s="10" t="str">
        <f>IF(ISERROR(FIND("3",tblSalaries[[#This Row],[How many hours of a day you work on Excel]])),"",3)</f>
        <v/>
      </c>
      <c r="R814" s="10">
        <f>IF(ISERROR(FIND("4",tblSalaries[[#This Row],[How many hours of a day you work on Excel]])),"",4)</f>
        <v>4</v>
      </c>
      <c r="S814" s="10" t="str">
        <f>IF(ISERROR(FIND("5",tblSalaries[[#This Row],[How many hours of a day you work on Excel]])),"",5)</f>
        <v/>
      </c>
      <c r="T814" s="10">
        <f>IF(ISERROR(FIND("6",tblSalaries[[#This Row],[How many hours of a day you work on Excel]])),"",6)</f>
        <v>6</v>
      </c>
      <c r="U814" s="11" t="str">
        <f>IF(ISERROR(FIND("7",tblSalaries[[#This Row],[How many hours of a day you work on Excel]])),"",7)</f>
        <v/>
      </c>
      <c r="V814" s="11" t="str">
        <f>IF(ISERROR(FIND("8",tblSalaries[[#This Row],[How many hours of a day you work on Excel]])),"",8)</f>
        <v/>
      </c>
      <c r="W814" s="11">
        <f>IF(MAX(tblSalaries[[#This Row],[1 hour]:[8 hours]])=0,#N/A,MAX(tblSalaries[[#This Row],[1 hour]:[8 hours]]))</f>
        <v>6</v>
      </c>
      <c r="X814" s="11">
        <f>IF(ISERROR(tblSalaries[[#This Row],[max h]]),1,tblSalaries[[#This Row],[Salary in USD]]/tblSalaries[[#This Row],[max h]]/260)</f>
        <v>7.6923076923076925</v>
      </c>
      <c r="Y814" s="11" t="str">
        <f>IF(tblSalaries[[#This Row],[Years of Experience]]="",0,"0")</f>
        <v>0</v>
      </c>
      <c r="Z8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14" s="11">
        <f>IF(tblSalaries[[#This Row],[Salary in USD]]&lt;1000,1,0)</f>
        <v>0</v>
      </c>
      <c r="AB814" s="11">
        <f>IF(AND(tblSalaries[[#This Row],[Salary in USD]]&gt;1000,tblSalaries[[#This Row],[Salary in USD]]&lt;2000),1,0)</f>
        <v>0</v>
      </c>
    </row>
    <row r="815" spans="2:28" ht="15" customHeight="1">
      <c r="B815" t="s">
        <v>2818</v>
      </c>
      <c r="C815" s="1">
        <v>41055.959722222222</v>
      </c>
      <c r="D815" s="4" t="s">
        <v>950</v>
      </c>
      <c r="E815">
        <v>1700000</v>
      </c>
      <c r="F815" t="s">
        <v>40</v>
      </c>
      <c r="G815">
        <f>tblSalaries[[#This Row],[clean Salary (in local currency)]]*VLOOKUP(tblSalaries[[#This Row],[Currency]],tblXrate[],2,FALSE)</f>
        <v>30273.458368652366</v>
      </c>
      <c r="H815" t="s">
        <v>951</v>
      </c>
      <c r="I815" t="s">
        <v>52</v>
      </c>
      <c r="J815" t="s">
        <v>8</v>
      </c>
      <c r="K815" t="str">
        <f>VLOOKUP(tblSalaries[[#This Row],[Where do you work]],tblCountries[[Actual]:[Mapping]],2,FALSE)</f>
        <v>India</v>
      </c>
      <c r="L815" t="s">
        <v>13</v>
      </c>
      <c r="M815">
        <v>1.1000000000000001</v>
      </c>
      <c r="O815" s="10" t="str">
        <f>IF(ISERROR(FIND("1",tblSalaries[[#This Row],[How many hours of a day you work on Excel]])),"",1)</f>
        <v/>
      </c>
      <c r="P815" s="11" t="str">
        <f>IF(ISERROR(FIND("2",tblSalaries[[#This Row],[How many hours of a day you work on Excel]])),"",2)</f>
        <v/>
      </c>
      <c r="Q815" s="10" t="str">
        <f>IF(ISERROR(FIND("3",tblSalaries[[#This Row],[How many hours of a day you work on Excel]])),"",3)</f>
        <v/>
      </c>
      <c r="R815" s="10" t="str">
        <f>IF(ISERROR(FIND("4",tblSalaries[[#This Row],[How many hours of a day you work on Excel]])),"",4)</f>
        <v/>
      </c>
      <c r="S815" s="10" t="str">
        <f>IF(ISERROR(FIND("5",tblSalaries[[#This Row],[How many hours of a day you work on Excel]])),"",5)</f>
        <v/>
      </c>
      <c r="T815" s="10" t="str">
        <f>IF(ISERROR(FIND("6",tblSalaries[[#This Row],[How many hours of a day you work on Excel]])),"",6)</f>
        <v/>
      </c>
      <c r="U815" s="11" t="str">
        <f>IF(ISERROR(FIND("7",tblSalaries[[#This Row],[How many hours of a day you work on Excel]])),"",7)</f>
        <v/>
      </c>
      <c r="V815" s="11">
        <f>IF(ISERROR(FIND("8",tblSalaries[[#This Row],[How many hours of a day you work on Excel]])),"",8)</f>
        <v>8</v>
      </c>
      <c r="W815" s="11">
        <f>IF(MAX(tblSalaries[[#This Row],[1 hour]:[8 hours]])=0,#N/A,MAX(tblSalaries[[#This Row],[1 hour]:[8 hours]]))</f>
        <v>8</v>
      </c>
      <c r="X815" s="11">
        <f>IF(ISERROR(tblSalaries[[#This Row],[max h]]),1,tblSalaries[[#This Row],[Salary in USD]]/tblSalaries[[#This Row],[max h]]/260)</f>
        <v>14.554547292621329</v>
      </c>
      <c r="Y815" s="11" t="str">
        <f>IF(tblSalaries[[#This Row],[Years of Experience]]="",0,"0")</f>
        <v>0</v>
      </c>
      <c r="Z8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15" s="11">
        <f>IF(tblSalaries[[#This Row],[Salary in USD]]&lt;1000,1,0)</f>
        <v>0</v>
      </c>
      <c r="AB815" s="11">
        <f>IF(AND(tblSalaries[[#This Row],[Salary in USD]]&gt;1000,tblSalaries[[#This Row],[Salary in USD]]&lt;2000),1,0)</f>
        <v>0</v>
      </c>
    </row>
    <row r="816" spans="2:28" ht="15" customHeight="1">
      <c r="B816" t="s">
        <v>2819</v>
      </c>
      <c r="C816" s="1">
        <v>41055.960659722223</v>
      </c>
      <c r="D816" s="4" t="s">
        <v>952</v>
      </c>
      <c r="E816">
        <v>30000</v>
      </c>
      <c r="F816" t="s">
        <v>6</v>
      </c>
      <c r="G816">
        <f>tblSalaries[[#This Row],[clean Salary (in local currency)]]*VLOOKUP(tblSalaries[[#This Row],[Currency]],tblXrate[],2,FALSE)</f>
        <v>30000</v>
      </c>
      <c r="H816" t="s">
        <v>953</v>
      </c>
      <c r="I816" t="s">
        <v>488</v>
      </c>
      <c r="J816" t="s">
        <v>954</v>
      </c>
      <c r="K816" t="str">
        <f>VLOOKUP(tblSalaries[[#This Row],[Where do you work]],tblCountries[[Actual]:[Mapping]],2,FALSE)</f>
        <v>Indonesia</v>
      </c>
      <c r="L816" t="s">
        <v>9</v>
      </c>
      <c r="M816">
        <v>7</v>
      </c>
      <c r="O816" s="10" t="str">
        <f>IF(ISERROR(FIND("1",tblSalaries[[#This Row],[How many hours of a day you work on Excel]])),"",1)</f>
        <v/>
      </c>
      <c r="P816" s="11" t="str">
        <f>IF(ISERROR(FIND("2",tblSalaries[[#This Row],[How many hours of a day you work on Excel]])),"",2)</f>
        <v/>
      </c>
      <c r="Q816" s="10" t="str">
        <f>IF(ISERROR(FIND("3",tblSalaries[[#This Row],[How many hours of a day you work on Excel]])),"",3)</f>
        <v/>
      </c>
      <c r="R816" s="10">
        <f>IF(ISERROR(FIND("4",tblSalaries[[#This Row],[How many hours of a day you work on Excel]])),"",4)</f>
        <v>4</v>
      </c>
      <c r="S816" s="10" t="str">
        <f>IF(ISERROR(FIND("5",tblSalaries[[#This Row],[How many hours of a day you work on Excel]])),"",5)</f>
        <v/>
      </c>
      <c r="T816" s="10">
        <f>IF(ISERROR(FIND("6",tblSalaries[[#This Row],[How many hours of a day you work on Excel]])),"",6)</f>
        <v>6</v>
      </c>
      <c r="U816" s="11" t="str">
        <f>IF(ISERROR(FIND("7",tblSalaries[[#This Row],[How many hours of a day you work on Excel]])),"",7)</f>
        <v/>
      </c>
      <c r="V816" s="11" t="str">
        <f>IF(ISERROR(FIND("8",tblSalaries[[#This Row],[How many hours of a day you work on Excel]])),"",8)</f>
        <v/>
      </c>
      <c r="W816" s="11">
        <f>IF(MAX(tblSalaries[[#This Row],[1 hour]:[8 hours]])=0,#N/A,MAX(tblSalaries[[#This Row],[1 hour]:[8 hours]]))</f>
        <v>6</v>
      </c>
      <c r="X816" s="11">
        <f>IF(ISERROR(tblSalaries[[#This Row],[max h]]),1,tblSalaries[[#This Row],[Salary in USD]]/tblSalaries[[#This Row],[max h]]/260)</f>
        <v>19.23076923076923</v>
      </c>
      <c r="Y816" s="11" t="str">
        <f>IF(tblSalaries[[#This Row],[Years of Experience]]="",0,"0")</f>
        <v>0</v>
      </c>
      <c r="Z8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16" s="11">
        <f>IF(tblSalaries[[#This Row],[Salary in USD]]&lt;1000,1,0)</f>
        <v>0</v>
      </c>
      <c r="AB816" s="11">
        <f>IF(AND(tblSalaries[[#This Row],[Salary in USD]]&gt;1000,tblSalaries[[#This Row],[Salary in USD]]&lt;2000),1,0)</f>
        <v>0</v>
      </c>
    </row>
    <row r="817" spans="2:28" ht="15" customHeight="1">
      <c r="B817" t="s">
        <v>2820</v>
      </c>
      <c r="C817" s="1">
        <v>41055.961099537039</v>
      </c>
      <c r="D817" s="4" t="s">
        <v>419</v>
      </c>
      <c r="E817">
        <v>360000</v>
      </c>
      <c r="F817" t="s">
        <v>40</v>
      </c>
      <c r="G817">
        <f>tblSalaries[[#This Row],[clean Salary (in local currency)]]*VLOOKUP(tblSalaries[[#This Row],[Currency]],tblXrate[],2,FALSE)</f>
        <v>6410.8500074793246</v>
      </c>
      <c r="H817" t="s">
        <v>955</v>
      </c>
      <c r="I817" t="s">
        <v>20</v>
      </c>
      <c r="J817" t="s">
        <v>8</v>
      </c>
      <c r="K817" t="str">
        <f>VLOOKUP(tblSalaries[[#This Row],[Where do you work]],tblCountries[[Actual]:[Mapping]],2,FALSE)</f>
        <v>India</v>
      </c>
      <c r="L817" t="s">
        <v>13</v>
      </c>
      <c r="M817">
        <v>4</v>
      </c>
      <c r="O817" s="10" t="str">
        <f>IF(ISERROR(FIND("1",tblSalaries[[#This Row],[How many hours of a day you work on Excel]])),"",1)</f>
        <v/>
      </c>
      <c r="P817" s="11" t="str">
        <f>IF(ISERROR(FIND("2",tblSalaries[[#This Row],[How many hours of a day you work on Excel]])),"",2)</f>
        <v/>
      </c>
      <c r="Q817" s="10" t="str">
        <f>IF(ISERROR(FIND("3",tblSalaries[[#This Row],[How many hours of a day you work on Excel]])),"",3)</f>
        <v/>
      </c>
      <c r="R817" s="10" t="str">
        <f>IF(ISERROR(FIND("4",tblSalaries[[#This Row],[How many hours of a day you work on Excel]])),"",4)</f>
        <v/>
      </c>
      <c r="S817" s="10" t="str">
        <f>IF(ISERROR(FIND("5",tblSalaries[[#This Row],[How many hours of a day you work on Excel]])),"",5)</f>
        <v/>
      </c>
      <c r="T817" s="10" t="str">
        <f>IF(ISERROR(FIND("6",tblSalaries[[#This Row],[How many hours of a day you work on Excel]])),"",6)</f>
        <v/>
      </c>
      <c r="U817" s="11" t="str">
        <f>IF(ISERROR(FIND("7",tblSalaries[[#This Row],[How many hours of a day you work on Excel]])),"",7)</f>
        <v/>
      </c>
      <c r="V817" s="11">
        <f>IF(ISERROR(FIND("8",tblSalaries[[#This Row],[How many hours of a day you work on Excel]])),"",8)</f>
        <v>8</v>
      </c>
      <c r="W817" s="11">
        <f>IF(MAX(tblSalaries[[#This Row],[1 hour]:[8 hours]])=0,#N/A,MAX(tblSalaries[[#This Row],[1 hour]:[8 hours]]))</f>
        <v>8</v>
      </c>
      <c r="X817" s="11">
        <f>IF(ISERROR(tblSalaries[[#This Row],[max h]]),1,tblSalaries[[#This Row],[Salary in USD]]/tblSalaries[[#This Row],[max h]]/260)</f>
        <v>3.0821394266727524</v>
      </c>
      <c r="Y817" s="11" t="str">
        <f>IF(tblSalaries[[#This Row],[Years of Experience]]="",0,"0")</f>
        <v>0</v>
      </c>
      <c r="Z8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17" s="11">
        <f>IF(tblSalaries[[#This Row],[Salary in USD]]&lt;1000,1,0)</f>
        <v>0</v>
      </c>
      <c r="AB817" s="11">
        <f>IF(AND(tblSalaries[[#This Row],[Salary in USD]]&gt;1000,tblSalaries[[#This Row],[Salary in USD]]&lt;2000),1,0)</f>
        <v>0</v>
      </c>
    </row>
    <row r="818" spans="2:28" ht="15" customHeight="1">
      <c r="B818" t="s">
        <v>2821</v>
      </c>
      <c r="C818" s="1">
        <v>41055.961134259262</v>
      </c>
      <c r="D818" s="4">
        <v>100000</v>
      </c>
      <c r="E818">
        <v>100000</v>
      </c>
      <c r="F818" t="s">
        <v>6</v>
      </c>
      <c r="G818">
        <f>tblSalaries[[#This Row],[clean Salary (in local currency)]]*VLOOKUP(tblSalaries[[#This Row],[Currency]],tblXrate[],2,FALSE)</f>
        <v>100000</v>
      </c>
      <c r="H818" t="s">
        <v>456</v>
      </c>
      <c r="I818" t="s">
        <v>4001</v>
      </c>
      <c r="J818" t="s">
        <v>15</v>
      </c>
      <c r="K818" t="str">
        <f>VLOOKUP(tblSalaries[[#This Row],[Where do you work]],tblCountries[[Actual]:[Mapping]],2,FALSE)</f>
        <v>USA</v>
      </c>
      <c r="L818" t="s">
        <v>9</v>
      </c>
      <c r="M818">
        <v>10</v>
      </c>
      <c r="O818" s="10" t="str">
        <f>IF(ISERROR(FIND("1",tblSalaries[[#This Row],[How many hours of a day you work on Excel]])),"",1)</f>
        <v/>
      </c>
      <c r="P818" s="11" t="str">
        <f>IF(ISERROR(FIND("2",tblSalaries[[#This Row],[How many hours of a day you work on Excel]])),"",2)</f>
        <v/>
      </c>
      <c r="Q818" s="10" t="str">
        <f>IF(ISERROR(FIND("3",tblSalaries[[#This Row],[How many hours of a day you work on Excel]])),"",3)</f>
        <v/>
      </c>
      <c r="R818" s="10">
        <f>IF(ISERROR(FIND("4",tblSalaries[[#This Row],[How many hours of a day you work on Excel]])),"",4)</f>
        <v>4</v>
      </c>
      <c r="S818" s="10" t="str">
        <f>IF(ISERROR(FIND("5",tblSalaries[[#This Row],[How many hours of a day you work on Excel]])),"",5)</f>
        <v/>
      </c>
      <c r="T818" s="10">
        <f>IF(ISERROR(FIND("6",tblSalaries[[#This Row],[How many hours of a day you work on Excel]])),"",6)</f>
        <v>6</v>
      </c>
      <c r="U818" s="11" t="str">
        <f>IF(ISERROR(FIND("7",tblSalaries[[#This Row],[How many hours of a day you work on Excel]])),"",7)</f>
        <v/>
      </c>
      <c r="V818" s="11" t="str">
        <f>IF(ISERROR(FIND("8",tblSalaries[[#This Row],[How many hours of a day you work on Excel]])),"",8)</f>
        <v/>
      </c>
      <c r="W818" s="11">
        <f>IF(MAX(tblSalaries[[#This Row],[1 hour]:[8 hours]])=0,#N/A,MAX(tblSalaries[[#This Row],[1 hour]:[8 hours]]))</f>
        <v>6</v>
      </c>
      <c r="X818" s="11">
        <f>IF(ISERROR(tblSalaries[[#This Row],[max h]]),1,tblSalaries[[#This Row],[Salary in USD]]/tblSalaries[[#This Row],[max h]]/260)</f>
        <v>64.102564102564102</v>
      </c>
      <c r="Y818" s="11" t="str">
        <f>IF(tblSalaries[[#This Row],[Years of Experience]]="",0,"0")</f>
        <v>0</v>
      </c>
      <c r="Z8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18" s="11">
        <f>IF(tblSalaries[[#This Row],[Salary in USD]]&lt;1000,1,0)</f>
        <v>0</v>
      </c>
      <c r="AB818" s="11">
        <f>IF(AND(tblSalaries[[#This Row],[Salary in USD]]&gt;1000,tblSalaries[[#This Row],[Salary in USD]]&lt;2000),1,0)</f>
        <v>0</v>
      </c>
    </row>
    <row r="819" spans="2:28" ht="15" customHeight="1">
      <c r="B819" t="s">
        <v>2822</v>
      </c>
      <c r="C819" s="1">
        <v>41055.961724537039</v>
      </c>
      <c r="D819" s="4">
        <v>42000</v>
      </c>
      <c r="E819">
        <v>42000</v>
      </c>
      <c r="F819" t="s">
        <v>22</v>
      </c>
      <c r="G819">
        <f>tblSalaries[[#This Row],[clean Salary (in local currency)]]*VLOOKUP(tblSalaries[[#This Row],[Currency]],tblXrate[],2,FALSE)</f>
        <v>53356.776437647524</v>
      </c>
      <c r="H819" t="s">
        <v>43</v>
      </c>
      <c r="I819" t="s">
        <v>279</v>
      </c>
      <c r="J819" t="s">
        <v>96</v>
      </c>
      <c r="K819" t="str">
        <f>VLOOKUP(tblSalaries[[#This Row],[Where do you work]],tblCountries[[Actual]:[Mapping]],2,FALSE)</f>
        <v>Netherlands</v>
      </c>
      <c r="L819" t="s">
        <v>9</v>
      </c>
      <c r="M819">
        <v>2</v>
      </c>
      <c r="O819" s="10" t="str">
        <f>IF(ISERROR(FIND("1",tblSalaries[[#This Row],[How many hours of a day you work on Excel]])),"",1)</f>
        <v/>
      </c>
      <c r="P819" s="11" t="str">
        <f>IF(ISERROR(FIND("2",tblSalaries[[#This Row],[How many hours of a day you work on Excel]])),"",2)</f>
        <v/>
      </c>
      <c r="Q819" s="10" t="str">
        <f>IF(ISERROR(FIND("3",tblSalaries[[#This Row],[How many hours of a day you work on Excel]])),"",3)</f>
        <v/>
      </c>
      <c r="R819" s="10">
        <f>IF(ISERROR(FIND("4",tblSalaries[[#This Row],[How many hours of a day you work on Excel]])),"",4)</f>
        <v>4</v>
      </c>
      <c r="S819" s="10" t="str">
        <f>IF(ISERROR(FIND("5",tblSalaries[[#This Row],[How many hours of a day you work on Excel]])),"",5)</f>
        <v/>
      </c>
      <c r="T819" s="10">
        <f>IF(ISERROR(FIND("6",tblSalaries[[#This Row],[How many hours of a day you work on Excel]])),"",6)</f>
        <v>6</v>
      </c>
      <c r="U819" s="11" t="str">
        <f>IF(ISERROR(FIND("7",tblSalaries[[#This Row],[How many hours of a day you work on Excel]])),"",7)</f>
        <v/>
      </c>
      <c r="V819" s="11" t="str">
        <f>IF(ISERROR(FIND("8",tblSalaries[[#This Row],[How many hours of a day you work on Excel]])),"",8)</f>
        <v/>
      </c>
      <c r="W819" s="11">
        <f>IF(MAX(tblSalaries[[#This Row],[1 hour]:[8 hours]])=0,#N/A,MAX(tblSalaries[[#This Row],[1 hour]:[8 hours]]))</f>
        <v>6</v>
      </c>
      <c r="X819" s="11">
        <f>IF(ISERROR(tblSalaries[[#This Row],[max h]]),1,tblSalaries[[#This Row],[Salary in USD]]/tblSalaries[[#This Row],[max h]]/260)</f>
        <v>34.203061819004823</v>
      </c>
      <c r="Y819" s="11" t="str">
        <f>IF(tblSalaries[[#This Row],[Years of Experience]]="",0,"0")</f>
        <v>0</v>
      </c>
      <c r="Z8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19" s="11">
        <f>IF(tblSalaries[[#This Row],[Salary in USD]]&lt;1000,1,0)</f>
        <v>0</v>
      </c>
      <c r="AB819" s="11">
        <f>IF(AND(tblSalaries[[#This Row],[Salary in USD]]&gt;1000,tblSalaries[[#This Row],[Salary in USD]]&lt;2000),1,0)</f>
        <v>0</v>
      </c>
    </row>
    <row r="820" spans="2:28" ht="15" customHeight="1">
      <c r="B820" t="s">
        <v>2823</v>
      </c>
      <c r="C820" s="1">
        <v>41055.96197916667</v>
      </c>
      <c r="D820" s="4">
        <v>40000</v>
      </c>
      <c r="E820">
        <v>40000</v>
      </c>
      <c r="F820" t="s">
        <v>6</v>
      </c>
      <c r="G820">
        <f>tblSalaries[[#This Row],[clean Salary (in local currency)]]*VLOOKUP(tblSalaries[[#This Row],[Currency]],tblXrate[],2,FALSE)</f>
        <v>40000</v>
      </c>
      <c r="H820" t="s">
        <v>956</v>
      </c>
      <c r="I820" t="s">
        <v>52</v>
      </c>
      <c r="J820" t="s">
        <v>15</v>
      </c>
      <c r="K820" t="str">
        <f>VLOOKUP(tblSalaries[[#This Row],[Where do you work]],tblCountries[[Actual]:[Mapping]],2,FALSE)</f>
        <v>USA</v>
      </c>
      <c r="L820" t="s">
        <v>18</v>
      </c>
      <c r="M820">
        <v>20</v>
      </c>
      <c r="O820" s="10" t="str">
        <f>IF(ISERROR(FIND("1",tblSalaries[[#This Row],[How many hours of a day you work on Excel]])),"",1)</f>
        <v/>
      </c>
      <c r="P820" s="11">
        <f>IF(ISERROR(FIND("2",tblSalaries[[#This Row],[How many hours of a day you work on Excel]])),"",2)</f>
        <v>2</v>
      </c>
      <c r="Q820" s="10">
        <f>IF(ISERROR(FIND("3",tblSalaries[[#This Row],[How many hours of a day you work on Excel]])),"",3)</f>
        <v>3</v>
      </c>
      <c r="R820" s="10" t="str">
        <f>IF(ISERROR(FIND("4",tblSalaries[[#This Row],[How many hours of a day you work on Excel]])),"",4)</f>
        <v/>
      </c>
      <c r="S820" s="10" t="str">
        <f>IF(ISERROR(FIND("5",tblSalaries[[#This Row],[How many hours of a day you work on Excel]])),"",5)</f>
        <v/>
      </c>
      <c r="T820" s="10" t="str">
        <f>IF(ISERROR(FIND("6",tblSalaries[[#This Row],[How many hours of a day you work on Excel]])),"",6)</f>
        <v/>
      </c>
      <c r="U820" s="11" t="str">
        <f>IF(ISERROR(FIND("7",tblSalaries[[#This Row],[How many hours of a day you work on Excel]])),"",7)</f>
        <v/>
      </c>
      <c r="V820" s="11" t="str">
        <f>IF(ISERROR(FIND("8",tblSalaries[[#This Row],[How many hours of a day you work on Excel]])),"",8)</f>
        <v/>
      </c>
      <c r="W820" s="11">
        <f>IF(MAX(tblSalaries[[#This Row],[1 hour]:[8 hours]])=0,#N/A,MAX(tblSalaries[[#This Row],[1 hour]:[8 hours]]))</f>
        <v>3</v>
      </c>
      <c r="X820" s="11">
        <f>IF(ISERROR(tblSalaries[[#This Row],[max h]]),1,tblSalaries[[#This Row],[Salary in USD]]/tblSalaries[[#This Row],[max h]]/260)</f>
        <v>51.282051282051285</v>
      </c>
      <c r="Y820" s="11" t="str">
        <f>IF(tblSalaries[[#This Row],[Years of Experience]]="",0,"0")</f>
        <v>0</v>
      </c>
      <c r="Z8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20" s="11">
        <f>IF(tblSalaries[[#This Row],[Salary in USD]]&lt;1000,1,0)</f>
        <v>0</v>
      </c>
      <c r="AB820" s="11">
        <f>IF(AND(tblSalaries[[#This Row],[Salary in USD]]&gt;1000,tblSalaries[[#This Row],[Salary in USD]]&lt;2000),1,0)</f>
        <v>0</v>
      </c>
    </row>
    <row r="821" spans="2:28" ht="15" customHeight="1">
      <c r="B821" t="s">
        <v>2824</v>
      </c>
      <c r="C821" s="1">
        <v>41055.968726851854</v>
      </c>
      <c r="D821" s="4" t="s">
        <v>957</v>
      </c>
      <c r="E821">
        <v>550000</v>
      </c>
      <c r="F821" t="s">
        <v>40</v>
      </c>
      <c r="G821">
        <f>tblSalaries[[#This Row],[clean Salary (in local currency)]]*VLOOKUP(tblSalaries[[#This Row],[Currency]],tblXrate[],2,FALSE)</f>
        <v>9794.354178093412</v>
      </c>
      <c r="H821" t="s">
        <v>537</v>
      </c>
      <c r="I821" t="s">
        <v>20</v>
      </c>
      <c r="J821" t="s">
        <v>8</v>
      </c>
      <c r="K821" t="str">
        <f>VLOOKUP(tblSalaries[[#This Row],[Where do you work]],tblCountries[[Actual]:[Mapping]],2,FALSE)</f>
        <v>India</v>
      </c>
      <c r="L821" t="s">
        <v>9</v>
      </c>
      <c r="M821">
        <v>1</v>
      </c>
      <c r="O821" s="10" t="str">
        <f>IF(ISERROR(FIND("1",tblSalaries[[#This Row],[How many hours of a day you work on Excel]])),"",1)</f>
        <v/>
      </c>
      <c r="P821" s="11" t="str">
        <f>IF(ISERROR(FIND("2",tblSalaries[[#This Row],[How many hours of a day you work on Excel]])),"",2)</f>
        <v/>
      </c>
      <c r="Q821" s="10" t="str">
        <f>IF(ISERROR(FIND("3",tblSalaries[[#This Row],[How many hours of a day you work on Excel]])),"",3)</f>
        <v/>
      </c>
      <c r="R821" s="10">
        <f>IF(ISERROR(FIND("4",tblSalaries[[#This Row],[How many hours of a day you work on Excel]])),"",4)</f>
        <v>4</v>
      </c>
      <c r="S821" s="10" t="str">
        <f>IF(ISERROR(FIND("5",tblSalaries[[#This Row],[How many hours of a day you work on Excel]])),"",5)</f>
        <v/>
      </c>
      <c r="T821" s="10">
        <f>IF(ISERROR(FIND("6",tblSalaries[[#This Row],[How many hours of a day you work on Excel]])),"",6)</f>
        <v>6</v>
      </c>
      <c r="U821" s="11" t="str">
        <f>IF(ISERROR(FIND("7",tblSalaries[[#This Row],[How many hours of a day you work on Excel]])),"",7)</f>
        <v/>
      </c>
      <c r="V821" s="11" t="str">
        <f>IF(ISERROR(FIND("8",tblSalaries[[#This Row],[How many hours of a day you work on Excel]])),"",8)</f>
        <v/>
      </c>
      <c r="W821" s="11">
        <f>IF(MAX(tblSalaries[[#This Row],[1 hour]:[8 hours]])=0,#N/A,MAX(tblSalaries[[#This Row],[1 hour]:[8 hours]]))</f>
        <v>6</v>
      </c>
      <c r="X821" s="11">
        <f>IF(ISERROR(tblSalaries[[#This Row],[max h]]),1,tblSalaries[[#This Row],[Salary in USD]]/tblSalaries[[#This Row],[max h]]/260)</f>
        <v>6.278432165444495</v>
      </c>
      <c r="Y821" s="11" t="str">
        <f>IF(tblSalaries[[#This Row],[Years of Experience]]="",0,"0")</f>
        <v>0</v>
      </c>
      <c r="Z8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21" s="11">
        <f>IF(tblSalaries[[#This Row],[Salary in USD]]&lt;1000,1,0)</f>
        <v>0</v>
      </c>
      <c r="AB821" s="11">
        <f>IF(AND(tblSalaries[[#This Row],[Salary in USD]]&gt;1000,tblSalaries[[#This Row],[Salary in USD]]&lt;2000),1,0)</f>
        <v>0</v>
      </c>
    </row>
    <row r="822" spans="2:28" ht="15" customHeight="1">
      <c r="B822" t="s">
        <v>2825</v>
      </c>
      <c r="C822" s="1">
        <v>41055.968958333331</v>
      </c>
      <c r="D822" s="4" t="s">
        <v>958</v>
      </c>
      <c r="E822">
        <v>65000</v>
      </c>
      <c r="F822" t="s">
        <v>959</v>
      </c>
      <c r="G822">
        <f>tblSalaries[[#This Row],[clean Salary (in local currency)]]*VLOOKUP(tblSalaries[[#This Row],[Currency]],tblXrate[],2,FALSE)</f>
        <v>18499.860539512854</v>
      </c>
      <c r="H822" t="s">
        <v>960</v>
      </c>
      <c r="I822" t="s">
        <v>67</v>
      </c>
      <c r="J822" t="s">
        <v>73</v>
      </c>
      <c r="K822" t="str">
        <f>VLOOKUP(tblSalaries[[#This Row],[Where do you work]],tblCountries[[Actual]:[Mapping]],2,FALSE)</f>
        <v>Romania</v>
      </c>
      <c r="L822" t="s">
        <v>9</v>
      </c>
      <c r="M822">
        <v>6</v>
      </c>
      <c r="O822" s="10" t="str">
        <f>IF(ISERROR(FIND("1",tblSalaries[[#This Row],[How many hours of a day you work on Excel]])),"",1)</f>
        <v/>
      </c>
      <c r="P822" s="11" t="str">
        <f>IF(ISERROR(FIND("2",tblSalaries[[#This Row],[How many hours of a day you work on Excel]])),"",2)</f>
        <v/>
      </c>
      <c r="Q822" s="10" t="str">
        <f>IF(ISERROR(FIND("3",tblSalaries[[#This Row],[How many hours of a day you work on Excel]])),"",3)</f>
        <v/>
      </c>
      <c r="R822" s="10">
        <f>IF(ISERROR(FIND("4",tblSalaries[[#This Row],[How many hours of a day you work on Excel]])),"",4)</f>
        <v>4</v>
      </c>
      <c r="S822" s="10" t="str">
        <f>IF(ISERROR(FIND("5",tblSalaries[[#This Row],[How many hours of a day you work on Excel]])),"",5)</f>
        <v/>
      </c>
      <c r="T822" s="10">
        <f>IF(ISERROR(FIND("6",tblSalaries[[#This Row],[How many hours of a day you work on Excel]])),"",6)</f>
        <v>6</v>
      </c>
      <c r="U822" s="11" t="str">
        <f>IF(ISERROR(FIND("7",tblSalaries[[#This Row],[How many hours of a day you work on Excel]])),"",7)</f>
        <v/>
      </c>
      <c r="V822" s="11" t="str">
        <f>IF(ISERROR(FIND("8",tblSalaries[[#This Row],[How many hours of a day you work on Excel]])),"",8)</f>
        <v/>
      </c>
      <c r="W822" s="11">
        <f>IF(MAX(tblSalaries[[#This Row],[1 hour]:[8 hours]])=0,#N/A,MAX(tblSalaries[[#This Row],[1 hour]:[8 hours]]))</f>
        <v>6</v>
      </c>
      <c r="X822" s="11">
        <f>IF(ISERROR(tblSalaries[[#This Row],[max h]]),1,tblSalaries[[#This Row],[Salary in USD]]/tblSalaries[[#This Row],[max h]]/260)</f>
        <v>11.858884961226188</v>
      </c>
      <c r="Y822" s="11" t="str">
        <f>IF(tblSalaries[[#This Row],[Years of Experience]]="",0,"0")</f>
        <v>0</v>
      </c>
      <c r="Z8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22" s="11">
        <f>IF(tblSalaries[[#This Row],[Salary in USD]]&lt;1000,1,0)</f>
        <v>0</v>
      </c>
      <c r="AB822" s="11">
        <f>IF(AND(tblSalaries[[#This Row],[Salary in USD]]&gt;1000,tblSalaries[[#This Row],[Salary in USD]]&lt;2000),1,0)</f>
        <v>0</v>
      </c>
    </row>
    <row r="823" spans="2:28" ht="15" customHeight="1">
      <c r="B823" t="s">
        <v>2826</v>
      </c>
      <c r="C823" s="1">
        <v>41055.970243055555</v>
      </c>
      <c r="D823" s="4" t="s">
        <v>961</v>
      </c>
      <c r="E823">
        <v>15600</v>
      </c>
      <c r="F823" t="s">
        <v>22</v>
      </c>
      <c r="G823">
        <f>tblSalaries[[#This Row],[clean Salary (in local currency)]]*VLOOKUP(tblSalaries[[#This Row],[Currency]],tblXrate[],2,FALSE)</f>
        <v>19818.231248269083</v>
      </c>
      <c r="H823" t="s">
        <v>962</v>
      </c>
      <c r="I823" t="s">
        <v>488</v>
      </c>
      <c r="J823" t="s">
        <v>30</v>
      </c>
      <c r="K823" t="str">
        <f>VLOOKUP(tblSalaries[[#This Row],[Where do you work]],tblCountries[[Actual]:[Mapping]],2,FALSE)</f>
        <v>Portugal</v>
      </c>
      <c r="L823" t="s">
        <v>9</v>
      </c>
      <c r="M823">
        <v>5</v>
      </c>
      <c r="O823" s="10" t="str">
        <f>IF(ISERROR(FIND("1",tblSalaries[[#This Row],[How many hours of a day you work on Excel]])),"",1)</f>
        <v/>
      </c>
      <c r="P823" s="11" t="str">
        <f>IF(ISERROR(FIND("2",tblSalaries[[#This Row],[How many hours of a day you work on Excel]])),"",2)</f>
        <v/>
      </c>
      <c r="Q823" s="10" t="str">
        <f>IF(ISERROR(FIND("3",tblSalaries[[#This Row],[How many hours of a day you work on Excel]])),"",3)</f>
        <v/>
      </c>
      <c r="R823" s="10">
        <f>IF(ISERROR(FIND("4",tblSalaries[[#This Row],[How many hours of a day you work on Excel]])),"",4)</f>
        <v>4</v>
      </c>
      <c r="S823" s="10" t="str">
        <f>IF(ISERROR(FIND("5",tblSalaries[[#This Row],[How many hours of a day you work on Excel]])),"",5)</f>
        <v/>
      </c>
      <c r="T823" s="10">
        <f>IF(ISERROR(FIND("6",tblSalaries[[#This Row],[How many hours of a day you work on Excel]])),"",6)</f>
        <v>6</v>
      </c>
      <c r="U823" s="11" t="str">
        <f>IF(ISERROR(FIND("7",tblSalaries[[#This Row],[How many hours of a day you work on Excel]])),"",7)</f>
        <v/>
      </c>
      <c r="V823" s="11" t="str">
        <f>IF(ISERROR(FIND("8",tblSalaries[[#This Row],[How many hours of a day you work on Excel]])),"",8)</f>
        <v/>
      </c>
      <c r="W823" s="11">
        <f>IF(MAX(tblSalaries[[#This Row],[1 hour]:[8 hours]])=0,#N/A,MAX(tblSalaries[[#This Row],[1 hour]:[8 hours]]))</f>
        <v>6</v>
      </c>
      <c r="X823" s="11">
        <f>IF(ISERROR(tblSalaries[[#This Row],[max h]]),1,tblSalaries[[#This Row],[Salary in USD]]/tblSalaries[[#This Row],[max h]]/260)</f>
        <v>12.70399438991608</v>
      </c>
      <c r="Y823" s="11" t="str">
        <f>IF(tblSalaries[[#This Row],[Years of Experience]]="",0,"0")</f>
        <v>0</v>
      </c>
      <c r="Z8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23" s="11">
        <f>IF(tblSalaries[[#This Row],[Salary in USD]]&lt;1000,1,0)</f>
        <v>0</v>
      </c>
      <c r="AB823" s="11">
        <f>IF(AND(tblSalaries[[#This Row],[Salary in USD]]&gt;1000,tblSalaries[[#This Row],[Salary in USD]]&lt;2000),1,0)</f>
        <v>0</v>
      </c>
    </row>
    <row r="824" spans="2:28" ht="15" customHeight="1">
      <c r="B824" t="s">
        <v>2827</v>
      </c>
      <c r="C824" s="1">
        <v>41055.973576388889</v>
      </c>
      <c r="D824" s="4" t="s">
        <v>963</v>
      </c>
      <c r="E824">
        <v>600000</v>
      </c>
      <c r="F824" t="s">
        <v>40</v>
      </c>
      <c r="G824">
        <f>tblSalaries[[#This Row],[clean Salary (in local currency)]]*VLOOKUP(tblSalaries[[#This Row],[Currency]],tblXrate[],2,FALSE)</f>
        <v>10684.750012465542</v>
      </c>
      <c r="H824" t="s">
        <v>964</v>
      </c>
      <c r="I824" t="s">
        <v>52</v>
      </c>
      <c r="J824" t="s">
        <v>8</v>
      </c>
      <c r="K824" t="str">
        <f>VLOOKUP(tblSalaries[[#This Row],[Where do you work]],tblCountries[[Actual]:[Mapping]],2,FALSE)</f>
        <v>India</v>
      </c>
      <c r="L824" t="s">
        <v>13</v>
      </c>
      <c r="M824">
        <v>20</v>
      </c>
      <c r="O824" s="10" t="str">
        <f>IF(ISERROR(FIND("1",tblSalaries[[#This Row],[How many hours of a day you work on Excel]])),"",1)</f>
        <v/>
      </c>
      <c r="P824" s="11" t="str">
        <f>IF(ISERROR(FIND("2",tblSalaries[[#This Row],[How many hours of a day you work on Excel]])),"",2)</f>
        <v/>
      </c>
      <c r="Q824" s="10" t="str">
        <f>IF(ISERROR(FIND("3",tblSalaries[[#This Row],[How many hours of a day you work on Excel]])),"",3)</f>
        <v/>
      </c>
      <c r="R824" s="10" t="str">
        <f>IF(ISERROR(FIND("4",tblSalaries[[#This Row],[How many hours of a day you work on Excel]])),"",4)</f>
        <v/>
      </c>
      <c r="S824" s="10" t="str">
        <f>IF(ISERROR(FIND("5",tblSalaries[[#This Row],[How many hours of a day you work on Excel]])),"",5)</f>
        <v/>
      </c>
      <c r="T824" s="10" t="str">
        <f>IF(ISERROR(FIND("6",tblSalaries[[#This Row],[How many hours of a day you work on Excel]])),"",6)</f>
        <v/>
      </c>
      <c r="U824" s="11" t="str">
        <f>IF(ISERROR(FIND("7",tblSalaries[[#This Row],[How many hours of a day you work on Excel]])),"",7)</f>
        <v/>
      </c>
      <c r="V824" s="11">
        <f>IF(ISERROR(FIND("8",tblSalaries[[#This Row],[How many hours of a day you work on Excel]])),"",8)</f>
        <v>8</v>
      </c>
      <c r="W824" s="11">
        <f>IF(MAX(tblSalaries[[#This Row],[1 hour]:[8 hours]])=0,#N/A,MAX(tblSalaries[[#This Row],[1 hour]:[8 hours]]))</f>
        <v>8</v>
      </c>
      <c r="X824" s="11">
        <f>IF(ISERROR(tblSalaries[[#This Row],[max h]]),1,tblSalaries[[#This Row],[Salary in USD]]/tblSalaries[[#This Row],[max h]]/260)</f>
        <v>5.1368990444545872</v>
      </c>
      <c r="Y824" s="11" t="str">
        <f>IF(tblSalaries[[#This Row],[Years of Experience]]="",0,"0")</f>
        <v>0</v>
      </c>
      <c r="Z8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24" s="11">
        <f>IF(tblSalaries[[#This Row],[Salary in USD]]&lt;1000,1,0)</f>
        <v>0</v>
      </c>
      <c r="AB824" s="11">
        <f>IF(AND(tblSalaries[[#This Row],[Salary in USD]]&gt;1000,tblSalaries[[#This Row],[Salary in USD]]&lt;2000),1,0)</f>
        <v>0</v>
      </c>
    </row>
    <row r="825" spans="2:28" ht="15" customHeight="1">
      <c r="B825" t="s">
        <v>2828</v>
      </c>
      <c r="C825" s="1">
        <v>41055.983495370368</v>
      </c>
      <c r="D825" s="4" t="s">
        <v>965</v>
      </c>
      <c r="E825">
        <v>600000</v>
      </c>
      <c r="F825" t="s">
        <v>40</v>
      </c>
      <c r="G825">
        <f>tblSalaries[[#This Row],[clean Salary (in local currency)]]*VLOOKUP(tblSalaries[[#This Row],[Currency]],tblXrate[],2,FALSE)</f>
        <v>10684.750012465542</v>
      </c>
      <c r="H825" t="s">
        <v>201</v>
      </c>
      <c r="I825" t="s">
        <v>52</v>
      </c>
      <c r="J825" t="s">
        <v>8</v>
      </c>
      <c r="K825" t="str">
        <f>VLOOKUP(tblSalaries[[#This Row],[Where do you work]],tblCountries[[Actual]:[Mapping]],2,FALSE)</f>
        <v>India</v>
      </c>
      <c r="L825" t="s">
        <v>18</v>
      </c>
      <c r="M825">
        <v>18</v>
      </c>
      <c r="O825" s="10" t="str">
        <f>IF(ISERROR(FIND("1",tblSalaries[[#This Row],[How many hours of a day you work on Excel]])),"",1)</f>
        <v/>
      </c>
      <c r="P825" s="11">
        <f>IF(ISERROR(FIND("2",tblSalaries[[#This Row],[How many hours of a day you work on Excel]])),"",2)</f>
        <v>2</v>
      </c>
      <c r="Q825" s="10">
        <f>IF(ISERROR(FIND("3",tblSalaries[[#This Row],[How many hours of a day you work on Excel]])),"",3)</f>
        <v>3</v>
      </c>
      <c r="R825" s="10" t="str">
        <f>IF(ISERROR(FIND("4",tblSalaries[[#This Row],[How many hours of a day you work on Excel]])),"",4)</f>
        <v/>
      </c>
      <c r="S825" s="10" t="str">
        <f>IF(ISERROR(FIND("5",tblSalaries[[#This Row],[How many hours of a day you work on Excel]])),"",5)</f>
        <v/>
      </c>
      <c r="T825" s="10" t="str">
        <f>IF(ISERROR(FIND("6",tblSalaries[[#This Row],[How many hours of a day you work on Excel]])),"",6)</f>
        <v/>
      </c>
      <c r="U825" s="11" t="str">
        <f>IF(ISERROR(FIND("7",tblSalaries[[#This Row],[How many hours of a day you work on Excel]])),"",7)</f>
        <v/>
      </c>
      <c r="V825" s="11" t="str">
        <f>IF(ISERROR(FIND("8",tblSalaries[[#This Row],[How many hours of a day you work on Excel]])),"",8)</f>
        <v/>
      </c>
      <c r="W825" s="11">
        <f>IF(MAX(tblSalaries[[#This Row],[1 hour]:[8 hours]])=0,#N/A,MAX(tblSalaries[[#This Row],[1 hour]:[8 hours]]))</f>
        <v>3</v>
      </c>
      <c r="X825" s="11">
        <f>IF(ISERROR(tblSalaries[[#This Row],[max h]]),1,tblSalaries[[#This Row],[Salary in USD]]/tblSalaries[[#This Row],[max h]]/260)</f>
        <v>13.698397451878899</v>
      </c>
      <c r="Y825" s="11" t="str">
        <f>IF(tblSalaries[[#This Row],[Years of Experience]]="",0,"0")</f>
        <v>0</v>
      </c>
      <c r="Z8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25" s="11">
        <f>IF(tblSalaries[[#This Row],[Salary in USD]]&lt;1000,1,0)</f>
        <v>0</v>
      </c>
      <c r="AB825" s="11">
        <f>IF(AND(tblSalaries[[#This Row],[Salary in USD]]&gt;1000,tblSalaries[[#This Row],[Salary in USD]]&lt;2000),1,0)</f>
        <v>0</v>
      </c>
    </row>
    <row r="826" spans="2:28" ht="15" customHeight="1">
      <c r="B826" t="s">
        <v>2829</v>
      </c>
      <c r="C826" s="1">
        <v>41055.985000000001</v>
      </c>
      <c r="D826" s="4">
        <v>1000000</v>
      </c>
      <c r="E826">
        <v>1000000</v>
      </c>
      <c r="F826" t="s">
        <v>40</v>
      </c>
      <c r="G826">
        <f>tblSalaries[[#This Row],[clean Salary (in local currency)]]*VLOOKUP(tblSalaries[[#This Row],[Currency]],tblXrate[],2,FALSE)</f>
        <v>17807.916687442568</v>
      </c>
      <c r="H826" t="s">
        <v>966</v>
      </c>
      <c r="I826" t="s">
        <v>20</v>
      </c>
      <c r="J826" t="s">
        <v>8</v>
      </c>
      <c r="K826" t="str">
        <f>VLOOKUP(tblSalaries[[#This Row],[Where do you work]],tblCountries[[Actual]:[Mapping]],2,FALSE)</f>
        <v>India</v>
      </c>
      <c r="L826" t="s">
        <v>9</v>
      </c>
      <c r="M826">
        <v>10</v>
      </c>
      <c r="O826" s="10" t="str">
        <f>IF(ISERROR(FIND("1",tblSalaries[[#This Row],[How many hours of a day you work on Excel]])),"",1)</f>
        <v/>
      </c>
      <c r="P826" s="11" t="str">
        <f>IF(ISERROR(FIND("2",tblSalaries[[#This Row],[How many hours of a day you work on Excel]])),"",2)</f>
        <v/>
      </c>
      <c r="Q826" s="10" t="str">
        <f>IF(ISERROR(FIND("3",tblSalaries[[#This Row],[How many hours of a day you work on Excel]])),"",3)</f>
        <v/>
      </c>
      <c r="R826" s="10">
        <f>IF(ISERROR(FIND("4",tblSalaries[[#This Row],[How many hours of a day you work on Excel]])),"",4)</f>
        <v>4</v>
      </c>
      <c r="S826" s="10" t="str">
        <f>IF(ISERROR(FIND("5",tblSalaries[[#This Row],[How many hours of a day you work on Excel]])),"",5)</f>
        <v/>
      </c>
      <c r="T826" s="10">
        <f>IF(ISERROR(FIND("6",tblSalaries[[#This Row],[How many hours of a day you work on Excel]])),"",6)</f>
        <v>6</v>
      </c>
      <c r="U826" s="11" t="str">
        <f>IF(ISERROR(FIND("7",tblSalaries[[#This Row],[How many hours of a day you work on Excel]])),"",7)</f>
        <v/>
      </c>
      <c r="V826" s="11" t="str">
        <f>IF(ISERROR(FIND("8",tblSalaries[[#This Row],[How many hours of a day you work on Excel]])),"",8)</f>
        <v/>
      </c>
      <c r="W826" s="11">
        <f>IF(MAX(tblSalaries[[#This Row],[1 hour]:[8 hours]])=0,#N/A,MAX(tblSalaries[[#This Row],[1 hour]:[8 hours]]))</f>
        <v>6</v>
      </c>
      <c r="X826" s="11">
        <f>IF(ISERROR(tblSalaries[[#This Row],[max h]]),1,tblSalaries[[#This Row],[Salary in USD]]/tblSalaries[[#This Row],[max h]]/260)</f>
        <v>11.415331209899081</v>
      </c>
      <c r="Y826" s="11" t="str">
        <f>IF(tblSalaries[[#This Row],[Years of Experience]]="",0,"0")</f>
        <v>0</v>
      </c>
      <c r="Z8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26" s="11">
        <f>IF(tblSalaries[[#This Row],[Salary in USD]]&lt;1000,1,0)</f>
        <v>0</v>
      </c>
      <c r="AB826" s="11">
        <f>IF(AND(tblSalaries[[#This Row],[Salary in USD]]&gt;1000,tblSalaries[[#This Row],[Salary in USD]]&lt;2000),1,0)</f>
        <v>0</v>
      </c>
    </row>
    <row r="827" spans="2:28" ht="15" customHeight="1">
      <c r="B827" t="s">
        <v>2830</v>
      </c>
      <c r="C827" s="1">
        <v>41055.991365740738</v>
      </c>
      <c r="D827" s="4" t="s">
        <v>967</v>
      </c>
      <c r="E827">
        <v>13000</v>
      </c>
      <c r="F827" t="s">
        <v>6</v>
      </c>
      <c r="G827">
        <f>tblSalaries[[#This Row],[clean Salary (in local currency)]]*VLOOKUP(tblSalaries[[#This Row],[Currency]],tblXrate[],2,FALSE)</f>
        <v>13000</v>
      </c>
      <c r="H827" t="s">
        <v>207</v>
      </c>
      <c r="I827" t="s">
        <v>20</v>
      </c>
      <c r="J827" t="s">
        <v>8</v>
      </c>
      <c r="K827" t="str">
        <f>VLOOKUP(tblSalaries[[#This Row],[Where do you work]],tblCountries[[Actual]:[Mapping]],2,FALSE)</f>
        <v>India</v>
      </c>
      <c r="L827" t="s">
        <v>13</v>
      </c>
      <c r="M827">
        <v>6</v>
      </c>
      <c r="O827" s="10" t="str">
        <f>IF(ISERROR(FIND("1",tblSalaries[[#This Row],[How many hours of a day you work on Excel]])),"",1)</f>
        <v/>
      </c>
      <c r="P827" s="11" t="str">
        <f>IF(ISERROR(FIND("2",tblSalaries[[#This Row],[How many hours of a day you work on Excel]])),"",2)</f>
        <v/>
      </c>
      <c r="Q827" s="10" t="str">
        <f>IF(ISERROR(FIND("3",tblSalaries[[#This Row],[How many hours of a day you work on Excel]])),"",3)</f>
        <v/>
      </c>
      <c r="R827" s="10" t="str">
        <f>IF(ISERROR(FIND("4",tblSalaries[[#This Row],[How many hours of a day you work on Excel]])),"",4)</f>
        <v/>
      </c>
      <c r="S827" s="10" t="str">
        <f>IF(ISERROR(FIND("5",tblSalaries[[#This Row],[How many hours of a day you work on Excel]])),"",5)</f>
        <v/>
      </c>
      <c r="T827" s="10" t="str">
        <f>IF(ISERROR(FIND("6",tblSalaries[[#This Row],[How many hours of a day you work on Excel]])),"",6)</f>
        <v/>
      </c>
      <c r="U827" s="11" t="str">
        <f>IF(ISERROR(FIND("7",tblSalaries[[#This Row],[How many hours of a day you work on Excel]])),"",7)</f>
        <v/>
      </c>
      <c r="V827" s="11">
        <f>IF(ISERROR(FIND("8",tblSalaries[[#This Row],[How many hours of a day you work on Excel]])),"",8)</f>
        <v>8</v>
      </c>
      <c r="W827" s="11">
        <f>IF(MAX(tblSalaries[[#This Row],[1 hour]:[8 hours]])=0,#N/A,MAX(tblSalaries[[#This Row],[1 hour]:[8 hours]]))</f>
        <v>8</v>
      </c>
      <c r="X827" s="11">
        <f>IF(ISERROR(tblSalaries[[#This Row],[max h]]),1,tblSalaries[[#This Row],[Salary in USD]]/tblSalaries[[#This Row],[max h]]/260)</f>
        <v>6.25</v>
      </c>
      <c r="Y827" s="11" t="str">
        <f>IF(tblSalaries[[#This Row],[Years of Experience]]="",0,"0")</f>
        <v>0</v>
      </c>
      <c r="Z8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27" s="11">
        <f>IF(tblSalaries[[#This Row],[Salary in USD]]&lt;1000,1,0)</f>
        <v>0</v>
      </c>
      <c r="AB827" s="11">
        <f>IF(AND(tblSalaries[[#This Row],[Salary in USD]]&gt;1000,tblSalaries[[#This Row],[Salary in USD]]&lt;2000),1,0)</f>
        <v>0</v>
      </c>
    </row>
    <row r="828" spans="2:28" ht="15" customHeight="1">
      <c r="B828" t="s">
        <v>2831</v>
      </c>
      <c r="C828" s="1">
        <v>41055.999224537038</v>
      </c>
      <c r="D828" s="4" t="s">
        <v>968</v>
      </c>
      <c r="E828">
        <v>900000</v>
      </c>
      <c r="F828" t="s">
        <v>40</v>
      </c>
      <c r="G828">
        <f>tblSalaries[[#This Row],[clean Salary (in local currency)]]*VLOOKUP(tblSalaries[[#This Row],[Currency]],tblXrate[],2,FALSE)</f>
        <v>16027.125018698311</v>
      </c>
      <c r="H828" t="s">
        <v>938</v>
      </c>
      <c r="I828" t="s">
        <v>52</v>
      </c>
      <c r="J828" t="s">
        <v>8</v>
      </c>
      <c r="K828" t="str">
        <f>VLOOKUP(tblSalaries[[#This Row],[Where do you work]],tblCountries[[Actual]:[Mapping]],2,FALSE)</f>
        <v>India</v>
      </c>
      <c r="L828" t="s">
        <v>25</v>
      </c>
      <c r="M828">
        <v>9</v>
      </c>
      <c r="O828" s="10">
        <f>IF(ISERROR(FIND("1",tblSalaries[[#This Row],[How many hours of a day you work on Excel]])),"",1)</f>
        <v>1</v>
      </c>
      <c r="P828" s="11">
        <f>IF(ISERROR(FIND("2",tblSalaries[[#This Row],[How many hours of a day you work on Excel]])),"",2)</f>
        <v>2</v>
      </c>
      <c r="Q828" s="10" t="str">
        <f>IF(ISERROR(FIND("3",tblSalaries[[#This Row],[How many hours of a day you work on Excel]])),"",3)</f>
        <v/>
      </c>
      <c r="R828" s="10" t="str">
        <f>IF(ISERROR(FIND("4",tblSalaries[[#This Row],[How many hours of a day you work on Excel]])),"",4)</f>
        <v/>
      </c>
      <c r="S828" s="10" t="str">
        <f>IF(ISERROR(FIND("5",tblSalaries[[#This Row],[How many hours of a day you work on Excel]])),"",5)</f>
        <v/>
      </c>
      <c r="T828" s="10" t="str">
        <f>IF(ISERROR(FIND("6",tblSalaries[[#This Row],[How many hours of a day you work on Excel]])),"",6)</f>
        <v/>
      </c>
      <c r="U828" s="11" t="str">
        <f>IF(ISERROR(FIND("7",tblSalaries[[#This Row],[How many hours of a day you work on Excel]])),"",7)</f>
        <v/>
      </c>
      <c r="V828" s="11" t="str">
        <f>IF(ISERROR(FIND("8",tblSalaries[[#This Row],[How many hours of a day you work on Excel]])),"",8)</f>
        <v/>
      </c>
      <c r="W828" s="11">
        <f>IF(MAX(tblSalaries[[#This Row],[1 hour]:[8 hours]])=0,#N/A,MAX(tblSalaries[[#This Row],[1 hour]:[8 hours]]))</f>
        <v>2</v>
      </c>
      <c r="X828" s="11">
        <f>IF(ISERROR(tblSalaries[[#This Row],[max h]]),1,tblSalaries[[#This Row],[Salary in USD]]/tblSalaries[[#This Row],[max h]]/260)</f>
        <v>30.82139426672752</v>
      </c>
      <c r="Y828" s="11" t="str">
        <f>IF(tblSalaries[[#This Row],[Years of Experience]]="",0,"0")</f>
        <v>0</v>
      </c>
      <c r="Z8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28" s="11">
        <f>IF(tblSalaries[[#This Row],[Salary in USD]]&lt;1000,1,0)</f>
        <v>0</v>
      </c>
      <c r="AB828" s="11">
        <f>IF(AND(tblSalaries[[#This Row],[Salary in USD]]&gt;1000,tblSalaries[[#This Row],[Salary in USD]]&lt;2000),1,0)</f>
        <v>0</v>
      </c>
    </row>
    <row r="829" spans="2:28" ht="15" customHeight="1">
      <c r="B829" t="s">
        <v>2832</v>
      </c>
      <c r="C829" s="1">
        <v>41056.001909722225</v>
      </c>
      <c r="D829" s="4">
        <v>85000</v>
      </c>
      <c r="E829">
        <v>85000</v>
      </c>
      <c r="F829" t="s">
        <v>6</v>
      </c>
      <c r="G829">
        <f>tblSalaries[[#This Row],[clean Salary (in local currency)]]*VLOOKUP(tblSalaries[[#This Row],[Currency]],tblXrate[],2,FALSE)</f>
        <v>85000</v>
      </c>
      <c r="H829" t="s">
        <v>969</v>
      </c>
      <c r="I829" t="s">
        <v>310</v>
      </c>
      <c r="J829" t="s">
        <v>15</v>
      </c>
      <c r="K829" t="str">
        <f>VLOOKUP(tblSalaries[[#This Row],[Where do you work]],tblCountries[[Actual]:[Mapping]],2,FALSE)</f>
        <v>USA</v>
      </c>
      <c r="L829" t="s">
        <v>13</v>
      </c>
      <c r="M829">
        <v>1</v>
      </c>
      <c r="O829" s="10" t="str">
        <f>IF(ISERROR(FIND("1",tblSalaries[[#This Row],[How many hours of a day you work on Excel]])),"",1)</f>
        <v/>
      </c>
      <c r="P829" s="11" t="str">
        <f>IF(ISERROR(FIND("2",tblSalaries[[#This Row],[How many hours of a day you work on Excel]])),"",2)</f>
        <v/>
      </c>
      <c r="Q829" s="10" t="str">
        <f>IF(ISERROR(FIND("3",tblSalaries[[#This Row],[How many hours of a day you work on Excel]])),"",3)</f>
        <v/>
      </c>
      <c r="R829" s="10" t="str">
        <f>IF(ISERROR(FIND("4",tblSalaries[[#This Row],[How many hours of a day you work on Excel]])),"",4)</f>
        <v/>
      </c>
      <c r="S829" s="10" t="str">
        <f>IF(ISERROR(FIND("5",tblSalaries[[#This Row],[How many hours of a day you work on Excel]])),"",5)</f>
        <v/>
      </c>
      <c r="T829" s="10" t="str">
        <f>IF(ISERROR(FIND("6",tblSalaries[[#This Row],[How many hours of a day you work on Excel]])),"",6)</f>
        <v/>
      </c>
      <c r="U829" s="11" t="str">
        <f>IF(ISERROR(FIND("7",tblSalaries[[#This Row],[How many hours of a day you work on Excel]])),"",7)</f>
        <v/>
      </c>
      <c r="V829" s="11">
        <f>IF(ISERROR(FIND("8",tblSalaries[[#This Row],[How many hours of a day you work on Excel]])),"",8)</f>
        <v>8</v>
      </c>
      <c r="W829" s="11">
        <f>IF(MAX(tblSalaries[[#This Row],[1 hour]:[8 hours]])=0,#N/A,MAX(tblSalaries[[#This Row],[1 hour]:[8 hours]]))</f>
        <v>8</v>
      </c>
      <c r="X829" s="11">
        <f>IF(ISERROR(tblSalaries[[#This Row],[max h]]),1,tblSalaries[[#This Row],[Salary in USD]]/tblSalaries[[#This Row],[max h]]/260)</f>
        <v>40.865384615384613</v>
      </c>
      <c r="Y829" s="11" t="str">
        <f>IF(tblSalaries[[#This Row],[Years of Experience]]="",0,"0")</f>
        <v>0</v>
      </c>
      <c r="Z8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29" s="11">
        <f>IF(tblSalaries[[#This Row],[Salary in USD]]&lt;1000,1,0)</f>
        <v>0</v>
      </c>
      <c r="AB829" s="11">
        <f>IF(AND(tblSalaries[[#This Row],[Salary in USD]]&gt;1000,tblSalaries[[#This Row],[Salary in USD]]&lt;2000),1,0)</f>
        <v>0</v>
      </c>
    </row>
    <row r="830" spans="2:28" ht="15" customHeight="1">
      <c r="B830" t="s">
        <v>2833</v>
      </c>
      <c r="C830" s="1">
        <v>41056.005462962959</v>
      </c>
      <c r="D830" s="4">
        <v>6000</v>
      </c>
      <c r="E830">
        <v>6000</v>
      </c>
      <c r="F830" t="s">
        <v>6</v>
      </c>
      <c r="G830">
        <f>tblSalaries[[#This Row],[clean Salary (in local currency)]]*VLOOKUP(tblSalaries[[#This Row],[Currency]],tblXrate[],2,FALSE)</f>
        <v>6000</v>
      </c>
      <c r="H830" t="s">
        <v>970</v>
      </c>
      <c r="I830" t="s">
        <v>20</v>
      </c>
      <c r="J830" t="s">
        <v>971</v>
      </c>
      <c r="K830" t="str">
        <f>VLOOKUP(tblSalaries[[#This Row],[Where do you work]],tblCountries[[Actual]:[Mapping]],2,FALSE)</f>
        <v>Colombia</v>
      </c>
      <c r="L830" t="s">
        <v>25</v>
      </c>
      <c r="M830">
        <v>10</v>
      </c>
      <c r="O830" s="10">
        <f>IF(ISERROR(FIND("1",tblSalaries[[#This Row],[How many hours of a day you work on Excel]])),"",1)</f>
        <v>1</v>
      </c>
      <c r="P830" s="11">
        <f>IF(ISERROR(FIND("2",tblSalaries[[#This Row],[How many hours of a day you work on Excel]])),"",2)</f>
        <v>2</v>
      </c>
      <c r="Q830" s="10" t="str">
        <f>IF(ISERROR(FIND("3",tblSalaries[[#This Row],[How many hours of a day you work on Excel]])),"",3)</f>
        <v/>
      </c>
      <c r="R830" s="10" t="str">
        <f>IF(ISERROR(FIND("4",tblSalaries[[#This Row],[How many hours of a day you work on Excel]])),"",4)</f>
        <v/>
      </c>
      <c r="S830" s="10" t="str">
        <f>IF(ISERROR(FIND("5",tblSalaries[[#This Row],[How many hours of a day you work on Excel]])),"",5)</f>
        <v/>
      </c>
      <c r="T830" s="10" t="str">
        <f>IF(ISERROR(FIND("6",tblSalaries[[#This Row],[How many hours of a day you work on Excel]])),"",6)</f>
        <v/>
      </c>
      <c r="U830" s="11" t="str">
        <f>IF(ISERROR(FIND("7",tblSalaries[[#This Row],[How many hours of a day you work on Excel]])),"",7)</f>
        <v/>
      </c>
      <c r="V830" s="11" t="str">
        <f>IF(ISERROR(FIND("8",tblSalaries[[#This Row],[How many hours of a day you work on Excel]])),"",8)</f>
        <v/>
      </c>
      <c r="W830" s="11">
        <f>IF(MAX(tblSalaries[[#This Row],[1 hour]:[8 hours]])=0,#N/A,MAX(tblSalaries[[#This Row],[1 hour]:[8 hours]]))</f>
        <v>2</v>
      </c>
      <c r="X830" s="11">
        <f>IF(ISERROR(tblSalaries[[#This Row],[max h]]),1,tblSalaries[[#This Row],[Salary in USD]]/tblSalaries[[#This Row],[max h]]/260)</f>
        <v>11.538461538461538</v>
      </c>
      <c r="Y830" s="11" t="str">
        <f>IF(tblSalaries[[#This Row],[Years of Experience]]="",0,"0")</f>
        <v>0</v>
      </c>
      <c r="Z8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30" s="11">
        <f>IF(tblSalaries[[#This Row],[Salary in USD]]&lt;1000,1,0)</f>
        <v>0</v>
      </c>
      <c r="AB830" s="11">
        <f>IF(AND(tblSalaries[[#This Row],[Salary in USD]]&gt;1000,tblSalaries[[#This Row],[Salary in USD]]&lt;2000),1,0)</f>
        <v>0</v>
      </c>
    </row>
    <row r="831" spans="2:28" ht="15" customHeight="1">
      <c r="B831" t="s">
        <v>2834</v>
      </c>
      <c r="C831" s="1">
        <v>41056.008946759262</v>
      </c>
      <c r="D831" s="4">
        <v>30000</v>
      </c>
      <c r="E831">
        <v>30000</v>
      </c>
      <c r="F831" t="s">
        <v>6</v>
      </c>
      <c r="G831">
        <f>tblSalaries[[#This Row],[clean Salary (in local currency)]]*VLOOKUP(tblSalaries[[#This Row],[Currency]],tblXrate[],2,FALSE)</f>
        <v>30000</v>
      </c>
      <c r="H831" t="s">
        <v>721</v>
      </c>
      <c r="I831" t="s">
        <v>3999</v>
      </c>
      <c r="J831" t="s">
        <v>8</v>
      </c>
      <c r="K831" t="str">
        <f>VLOOKUP(tblSalaries[[#This Row],[Where do you work]],tblCountries[[Actual]:[Mapping]],2,FALSE)</f>
        <v>India</v>
      </c>
      <c r="L831" t="s">
        <v>9</v>
      </c>
      <c r="M831">
        <v>2</v>
      </c>
      <c r="O831" s="10" t="str">
        <f>IF(ISERROR(FIND("1",tblSalaries[[#This Row],[How many hours of a day you work on Excel]])),"",1)</f>
        <v/>
      </c>
      <c r="P831" s="11" t="str">
        <f>IF(ISERROR(FIND("2",tblSalaries[[#This Row],[How many hours of a day you work on Excel]])),"",2)</f>
        <v/>
      </c>
      <c r="Q831" s="10" t="str">
        <f>IF(ISERROR(FIND("3",tblSalaries[[#This Row],[How many hours of a day you work on Excel]])),"",3)</f>
        <v/>
      </c>
      <c r="R831" s="10">
        <f>IF(ISERROR(FIND("4",tblSalaries[[#This Row],[How many hours of a day you work on Excel]])),"",4)</f>
        <v>4</v>
      </c>
      <c r="S831" s="10" t="str">
        <f>IF(ISERROR(FIND("5",tblSalaries[[#This Row],[How many hours of a day you work on Excel]])),"",5)</f>
        <v/>
      </c>
      <c r="T831" s="10">
        <f>IF(ISERROR(FIND("6",tblSalaries[[#This Row],[How many hours of a day you work on Excel]])),"",6)</f>
        <v>6</v>
      </c>
      <c r="U831" s="11" t="str">
        <f>IF(ISERROR(FIND("7",tblSalaries[[#This Row],[How many hours of a day you work on Excel]])),"",7)</f>
        <v/>
      </c>
      <c r="V831" s="11" t="str">
        <f>IF(ISERROR(FIND("8",tblSalaries[[#This Row],[How many hours of a day you work on Excel]])),"",8)</f>
        <v/>
      </c>
      <c r="W831" s="11">
        <f>IF(MAX(tblSalaries[[#This Row],[1 hour]:[8 hours]])=0,#N/A,MAX(tblSalaries[[#This Row],[1 hour]:[8 hours]]))</f>
        <v>6</v>
      </c>
      <c r="X831" s="11">
        <f>IF(ISERROR(tblSalaries[[#This Row],[max h]]),1,tblSalaries[[#This Row],[Salary in USD]]/tblSalaries[[#This Row],[max h]]/260)</f>
        <v>19.23076923076923</v>
      </c>
      <c r="Y831" s="11" t="str">
        <f>IF(tblSalaries[[#This Row],[Years of Experience]]="",0,"0")</f>
        <v>0</v>
      </c>
      <c r="Z8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31" s="11">
        <f>IF(tblSalaries[[#This Row],[Salary in USD]]&lt;1000,1,0)</f>
        <v>0</v>
      </c>
      <c r="AB831" s="11">
        <f>IF(AND(tblSalaries[[#This Row],[Salary in USD]]&gt;1000,tblSalaries[[#This Row],[Salary in USD]]&lt;2000),1,0)</f>
        <v>0</v>
      </c>
    </row>
    <row r="832" spans="2:28" ht="15" customHeight="1">
      <c r="B832" t="s">
        <v>2835</v>
      </c>
      <c r="C832" s="1">
        <v>41056.013240740744</v>
      </c>
      <c r="D832" s="4">
        <v>100000</v>
      </c>
      <c r="E832">
        <v>100000</v>
      </c>
      <c r="F832" t="s">
        <v>69</v>
      </c>
      <c r="G832">
        <f>tblSalaries[[#This Row],[clean Salary (in local currency)]]*VLOOKUP(tblSalaries[[#This Row],[Currency]],tblXrate[],2,FALSE)</f>
        <v>157617.8272067284</v>
      </c>
      <c r="H832" t="s">
        <v>181</v>
      </c>
      <c r="I832" t="s">
        <v>488</v>
      </c>
      <c r="J832" t="s">
        <v>71</v>
      </c>
      <c r="K832" t="str">
        <f>VLOOKUP(tblSalaries[[#This Row],[Where do you work]],tblCountries[[Actual]:[Mapping]],2,FALSE)</f>
        <v>UK</v>
      </c>
      <c r="L832" t="s">
        <v>18</v>
      </c>
      <c r="M832">
        <v>20</v>
      </c>
      <c r="O832" s="10" t="str">
        <f>IF(ISERROR(FIND("1",tblSalaries[[#This Row],[How many hours of a day you work on Excel]])),"",1)</f>
        <v/>
      </c>
      <c r="P832" s="11">
        <f>IF(ISERROR(FIND("2",tblSalaries[[#This Row],[How many hours of a day you work on Excel]])),"",2)</f>
        <v>2</v>
      </c>
      <c r="Q832" s="10">
        <f>IF(ISERROR(FIND("3",tblSalaries[[#This Row],[How many hours of a day you work on Excel]])),"",3)</f>
        <v>3</v>
      </c>
      <c r="R832" s="10" t="str">
        <f>IF(ISERROR(FIND("4",tblSalaries[[#This Row],[How many hours of a day you work on Excel]])),"",4)</f>
        <v/>
      </c>
      <c r="S832" s="10" t="str">
        <f>IF(ISERROR(FIND("5",tblSalaries[[#This Row],[How many hours of a day you work on Excel]])),"",5)</f>
        <v/>
      </c>
      <c r="T832" s="10" t="str">
        <f>IF(ISERROR(FIND("6",tblSalaries[[#This Row],[How many hours of a day you work on Excel]])),"",6)</f>
        <v/>
      </c>
      <c r="U832" s="11" t="str">
        <f>IF(ISERROR(FIND("7",tblSalaries[[#This Row],[How many hours of a day you work on Excel]])),"",7)</f>
        <v/>
      </c>
      <c r="V832" s="11" t="str">
        <f>IF(ISERROR(FIND("8",tblSalaries[[#This Row],[How many hours of a day you work on Excel]])),"",8)</f>
        <v/>
      </c>
      <c r="W832" s="11">
        <f>IF(MAX(tblSalaries[[#This Row],[1 hour]:[8 hours]])=0,#N/A,MAX(tblSalaries[[#This Row],[1 hour]:[8 hours]]))</f>
        <v>3</v>
      </c>
      <c r="X832" s="11">
        <f>IF(ISERROR(tblSalaries[[#This Row],[max h]]),1,tblSalaries[[#This Row],[Salary in USD]]/tblSalaries[[#This Row],[max h]]/260)</f>
        <v>202.07413744452359</v>
      </c>
      <c r="Y832" s="11" t="str">
        <f>IF(tblSalaries[[#This Row],[Years of Experience]]="",0,"0")</f>
        <v>0</v>
      </c>
      <c r="Z8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32" s="11">
        <f>IF(tblSalaries[[#This Row],[Salary in USD]]&lt;1000,1,0)</f>
        <v>0</v>
      </c>
      <c r="AB832" s="11">
        <f>IF(AND(tblSalaries[[#This Row],[Salary in USD]]&gt;1000,tblSalaries[[#This Row],[Salary in USD]]&lt;2000),1,0)</f>
        <v>0</v>
      </c>
    </row>
    <row r="833" spans="2:28" ht="15" customHeight="1">
      <c r="B833" t="s">
        <v>2836</v>
      </c>
      <c r="C833" s="1">
        <v>41056.022986111115</v>
      </c>
      <c r="D833" s="4" t="s">
        <v>972</v>
      </c>
      <c r="E833">
        <v>1200000</v>
      </c>
      <c r="F833" t="s">
        <v>40</v>
      </c>
      <c r="G833">
        <f>tblSalaries[[#This Row],[clean Salary (in local currency)]]*VLOOKUP(tblSalaries[[#This Row],[Currency]],tblXrate[],2,FALSE)</f>
        <v>21369.500024931083</v>
      </c>
      <c r="H833" t="s">
        <v>204</v>
      </c>
      <c r="I833" t="s">
        <v>52</v>
      </c>
      <c r="J833" t="s">
        <v>8</v>
      </c>
      <c r="K833" t="str">
        <f>VLOOKUP(tblSalaries[[#This Row],[Where do you work]],tblCountries[[Actual]:[Mapping]],2,FALSE)</f>
        <v>India</v>
      </c>
      <c r="L833" t="s">
        <v>25</v>
      </c>
      <c r="M833">
        <v>18</v>
      </c>
      <c r="O833" s="10">
        <f>IF(ISERROR(FIND("1",tblSalaries[[#This Row],[How many hours of a day you work on Excel]])),"",1)</f>
        <v>1</v>
      </c>
      <c r="P833" s="11">
        <f>IF(ISERROR(FIND("2",tblSalaries[[#This Row],[How many hours of a day you work on Excel]])),"",2)</f>
        <v>2</v>
      </c>
      <c r="Q833" s="10" t="str">
        <f>IF(ISERROR(FIND("3",tblSalaries[[#This Row],[How many hours of a day you work on Excel]])),"",3)</f>
        <v/>
      </c>
      <c r="R833" s="10" t="str">
        <f>IF(ISERROR(FIND("4",tblSalaries[[#This Row],[How many hours of a day you work on Excel]])),"",4)</f>
        <v/>
      </c>
      <c r="S833" s="10" t="str">
        <f>IF(ISERROR(FIND("5",tblSalaries[[#This Row],[How many hours of a day you work on Excel]])),"",5)</f>
        <v/>
      </c>
      <c r="T833" s="10" t="str">
        <f>IF(ISERROR(FIND("6",tblSalaries[[#This Row],[How many hours of a day you work on Excel]])),"",6)</f>
        <v/>
      </c>
      <c r="U833" s="11" t="str">
        <f>IF(ISERROR(FIND("7",tblSalaries[[#This Row],[How many hours of a day you work on Excel]])),"",7)</f>
        <v/>
      </c>
      <c r="V833" s="11" t="str">
        <f>IF(ISERROR(FIND("8",tblSalaries[[#This Row],[How many hours of a day you work on Excel]])),"",8)</f>
        <v/>
      </c>
      <c r="W833" s="11">
        <f>IF(MAX(tblSalaries[[#This Row],[1 hour]:[8 hours]])=0,#N/A,MAX(tblSalaries[[#This Row],[1 hour]:[8 hours]]))</f>
        <v>2</v>
      </c>
      <c r="X833" s="11">
        <f>IF(ISERROR(tblSalaries[[#This Row],[max h]]),1,tblSalaries[[#This Row],[Salary in USD]]/tblSalaries[[#This Row],[max h]]/260)</f>
        <v>41.095192355636698</v>
      </c>
      <c r="Y833" s="11" t="str">
        <f>IF(tblSalaries[[#This Row],[Years of Experience]]="",0,"0")</f>
        <v>0</v>
      </c>
      <c r="Z8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33" s="11">
        <f>IF(tblSalaries[[#This Row],[Salary in USD]]&lt;1000,1,0)</f>
        <v>0</v>
      </c>
      <c r="AB833" s="11">
        <f>IF(AND(tblSalaries[[#This Row],[Salary in USD]]&gt;1000,tblSalaries[[#This Row],[Salary in USD]]&lt;2000),1,0)</f>
        <v>0</v>
      </c>
    </row>
    <row r="834" spans="2:28" ht="15" customHeight="1">
      <c r="B834" t="s">
        <v>2837</v>
      </c>
      <c r="C834" s="1">
        <v>41056.037037037036</v>
      </c>
      <c r="D834" s="4" t="s">
        <v>973</v>
      </c>
      <c r="E834">
        <v>200000</v>
      </c>
      <c r="F834" t="s">
        <v>40</v>
      </c>
      <c r="G834">
        <f>tblSalaries[[#This Row],[clean Salary (in local currency)]]*VLOOKUP(tblSalaries[[#This Row],[Currency]],tblXrate[],2,FALSE)</f>
        <v>3561.5833374885137</v>
      </c>
      <c r="H834" t="s">
        <v>974</v>
      </c>
      <c r="I834" t="s">
        <v>3999</v>
      </c>
      <c r="J834" t="s">
        <v>8</v>
      </c>
      <c r="K834" t="str">
        <f>VLOOKUP(tblSalaries[[#This Row],[Where do you work]],tblCountries[[Actual]:[Mapping]],2,FALSE)</f>
        <v>India</v>
      </c>
      <c r="L834" t="s">
        <v>9</v>
      </c>
      <c r="M834">
        <v>1</v>
      </c>
      <c r="O834" s="10" t="str">
        <f>IF(ISERROR(FIND("1",tblSalaries[[#This Row],[How many hours of a day you work on Excel]])),"",1)</f>
        <v/>
      </c>
      <c r="P834" s="11" t="str">
        <f>IF(ISERROR(FIND("2",tblSalaries[[#This Row],[How many hours of a day you work on Excel]])),"",2)</f>
        <v/>
      </c>
      <c r="Q834" s="10" t="str">
        <f>IF(ISERROR(FIND("3",tblSalaries[[#This Row],[How many hours of a day you work on Excel]])),"",3)</f>
        <v/>
      </c>
      <c r="R834" s="10">
        <f>IF(ISERROR(FIND("4",tblSalaries[[#This Row],[How many hours of a day you work on Excel]])),"",4)</f>
        <v>4</v>
      </c>
      <c r="S834" s="10" t="str">
        <f>IF(ISERROR(FIND("5",tblSalaries[[#This Row],[How many hours of a day you work on Excel]])),"",5)</f>
        <v/>
      </c>
      <c r="T834" s="10">
        <f>IF(ISERROR(FIND("6",tblSalaries[[#This Row],[How many hours of a day you work on Excel]])),"",6)</f>
        <v>6</v>
      </c>
      <c r="U834" s="11" t="str">
        <f>IF(ISERROR(FIND("7",tblSalaries[[#This Row],[How many hours of a day you work on Excel]])),"",7)</f>
        <v/>
      </c>
      <c r="V834" s="11" t="str">
        <f>IF(ISERROR(FIND("8",tblSalaries[[#This Row],[How many hours of a day you work on Excel]])),"",8)</f>
        <v/>
      </c>
      <c r="W834" s="11">
        <f>IF(MAX(tblSalaries[[#This Row],[1 hour]:[8 hours]])=0,#N/A,MAX(tblSalaries[[#This Row],[1 hour]:[8 hours]]))</f>
        <v>6</v>
      </c>
      <c r="X834" s="11">
        <f>IF(ISERROR(tblSalaries[[#This Row],[max h]]),1,tblSalaries[[#This Row],[Salary in USD]]/tblSalaries[[#This Row],[max h]]/260)</f>
        <v>2.2830662419798164</v>
      </c>
      <c r="Y834" s="11" t="str">
        <f>IF(tblSalaries[[#This Row],[Years of Experience]]="",0,"0")</f>
        <v>0</v>
      </c>
      <c r="Z8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34" s="11">
        <f>IF(tblSalaries[[#This Row],[Salary in USD]]&lt;1000,1,0)</f>
        <v>0</v>
      </c>
      <c r="AB834" s="11">
        <f>IF(AND(tblSalaries[[#This Row],[Salary in USD]]&gt;1000,tblSalaries[[#This Row],[Salary in USD]]&lt;2000),1,0)</f>
        <v>0</v>
      </c>
    </row>
    <row r="835" spans="2:28" ht="15" customHeight="1">
      <c r="B835" t="s">
        <v>2838</v>
      </c>
      <c r="C835" s="1">
        <v>41056.044976851852</v>
      </c>
      <c r="D835" s="4">
        <v>5000</v>
      </c>
      <c r="E835">
        <v>5000</v>
      </c>
      <c r="F835" t="s">
        <v>6</v>
      </c>
      <c r="G835">
        <f>tblSalaries[[#This Row],[clean Salary (in local currency)]]*VLOOKUP(tblSalaries[[#This Row],[Currency]],tblXrate[],2,FALSE)</f>
        <v>5000</v>
      </c>
      <c r="H835" t="s">
        <v>975</v>
      </c>
      <c r="I835" t="s">
        <v>52</v>
      </c>
      <c r="J835" t="s">
        <v>8</v>
      </c>
      <c r="K835" t="str">
        <f>VLOOKUP(tblSalaries[[#This Row],[Where do you work]],tblCountries[[Actual]:[Mapping]],2,FALSE)</f>
        <v>India</v>
      </c>
      <c r="L835" t="s">
        <v>9</v>
      </c>
      <c r="M835">
        <v>1</v>
      </c>
      <c r="O835" s="10" t="str">
        <f>IF(ISERROR(FIND("1",tblSalaries[[#This Row],[How many hours of a day you work on Excel]])),"",1)</f>
        <v/>
      </c>
      <c r="P835" s="11" t="str">
        <f>IF(ISERROR(FIND("2",tblSalaries[[#This Row],[How many hours of a day you work on Excel]])),"",2)</f>
        <v/>
      </c>
      <c r="Q835" s="10" t="str">
        <f>IF(ISERROR(FIND("3",tblSalaries[[#This Row],[How many hours of a day you work on Excel]])),"",3)</f>
        <v/>
      </c>
      <c r="R835" s="10">
        <f>IF(ISERROR(FIND("4",tblSalaries[[#This Row],[How many hours of a day you work on Excel]])),"",4)</f>
        <v>4</v>
      </c>
      <c r="S835" s="10" t="str">
        <f>IF(ISERROR(FIND("5",tblSalaries[[#This Row],[How many hours of a day you work on Excel]])),"",5)</f>
        <v/>
      </c>
      <c r="T835" s="10">
        <f>IF(ISERROR(FIND("6",tblSalaries[[#This Row],[How many hours of a day you work on Excel]])),"",6)</f>
        <v>6</v>
      </c>
      <c r="U835" s="11" t="str">
        <f>IF(ISERROR(FIND("7",tblSalaries[[#This Row],[How many hours of a day you work on Excel]])),"",7)</f>
        <v/>
      </c>
      <c r="V835" s="11" t="str">
        <f>IF(ISERROR(FIND("8",tblSalaries[[#This Row],[How many hours of a day you work on Excel]])),"",8)</f>
        <v/>
      </c>
      <c r="W835" s="11">
        <f>IF(MAX(tblSalaries[[#This Row],[1 hour]:[8 hours]])=0,#N/A,MAX(tblSalaries[[#This Row],[1 hour]:[8 hours]]))</f>
        <v>6</v>
      </c>
      <c r="X835" s="11">
        <f>IF(ISERROR(tblSalaries[[#This Row],[max h]]),1,tblSalaries[[#This Row],[Salary in USD]]/tblSalaries[[#This Row],[max h]]/260)</f>
        <v>3.2051282051282053</v>
      </c>
      <c r="Y835" s="11" t="str">
        <f>IF(tblSalaries[[#This Row],[Years of Experience]]="",0,"0")</f>
        <v>0</v>
      </c>
      <c r="Z8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35" s="11">
        <f>IF(tblSalaries[[#This Row],[Salary in USD]]&lt;1000,1,0)</f>
        <v>0</v>
      </c>
      <c r="AB835" s="11">
        <f>IF(AND(tblSalaries[[#This Row],[Salary in USD]]&gt;1000,tblSalaries[[#This Row],[Salary in USD]]&lt;2000),1,0)</f>
        <v>0</v>
      </c>
    </row>
    <row r="836" spans="2:28" ht="15" customHeight="1">
      <c r="B836" t="s">
        <v>2839</v>
      </c>
      <c r="C836" s="1">
        <v>41056.057013888887</v>
      </c>
      <c r="D836" s="4" t="s">
        <v>976</v>
      </c>
      <c r="E836">
        <v>200000</v>
      </c>
      <c r="F836" t="s">
        <v>40</v>
      </c>
      <c r="G836">
        <f>tblSalaries[[#This Row],[clean Salary (in local currency)]]*VLOOKUP(tblSalaries[[#This Row],[Currency]],tblXrate[],2,FALSE)</f>
        <v>3561.5833374885137</v>
      </c>
      <c r="H836" t="s">
        <v>108</v>
      </c>
      <c r="I836" t="s">
        <v>20</v>
      </c>
      <c r="J836" t="s">
        <v>8</v>
      </c>
      <c r="K836" t="str">
        <f>VLOOKUP(tblSalaries[[#This Row],[Where do you work]],tblCountries[[Actual]:[Mapping]],2,FALSE)</f>
        <v>India</v>
      </c>
      <c r="L836" t="s">
        <v>9</v>
      </c>
      <c r="M836">
        <v>2</v>
      </c>
      <c r="O836" s="10" t="str">
        <f>IF(ISERROR(FIND("1",tblSalaries[[#This Row],[How many hours of a day you work on Excel]])),"",1)</f>
        <v/>
      </c>
      <c r="P836" s="11" t="str">
        <f>IF(ISERROR(FIND("2",tblSalaries[[#This Row],[How many hours of a day you work on Excel]])),"",2)</f>
        <v/>
      </c>
      <c r="Q836" s="10" t="str">
        <f>IF(ISERROR(FIND("3",tblSalaries[[#This Row],[How many hours of a day you work on Excel]])),"",3)</f>
        <v/>
      </c>
      <c r="R836" s="10">
        <f>IF(ISERROR(FIND("4",tblSalaries[[#This Row],[How many hours of a day you work on Excel]])),"",4)</f>
        <v>4</v>
      </c>
      <c r="S836" s="10" t="str">
        <f>IF(ISERROR(FIND("5",tblSalaries[[#This Row],[How many hours of a day you work on Excel]])),"",5)</f>
        <v/>
      </c>
      <c r="T836" s="10">
        <f>IF(ISERROR(FIND("6",tblSalaries[[#This Row],[How many hours of a day you work on Excel]])),"",6)</f>
        <v>6</v>
      </c>
      <c r="U836" s="11" t="str">
        <f>IF(ISERROR(FIND("7",tblSalaries[[#This Row],[How many hours of a day you work on Excel]])),"",7)</f>
        <v/>
      </c>
      <c r="V836" s="11" t="str">
        <f>IF(ISERROR(FIND("8",tblSalaries[[#This Row],[How many hours of a day you work on Excel]])),"",8)</f>
        <v/>
      </c>
      <c r="W836" s="11">
        <f>IF(MAX(tblSalaries[[#This Row],[1 hour]:[8 hours]])=0,#N/A,MAX(tblSalaries[[#This Row],[1 hour]:[8 hours]]))</f>
        <v>6</v>
      </c>
      <c r="X836" s="11">
        <f>IF(ISERROR(tblSalaries[[#This Row],[max h]]),1,tblSalaries[[#This Row],[Salary in USD]]/tblSalaries[[#This Row],[max h]]/260)</f>
        <v>2.2830662419798164</v>
      </c>
      <c r="Y836" s="11" t="str">
        <f>IF(tblSalaries[[#This Row],[Years of Experience]]="",0,"0")</f>
        <v>0</v>
      </c>
      <c r="Z8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36" s="11">
        <f>IF(tblSalaries[[#This Row],[Salary in USD]]&lt;1000,1,0)</f>
        <v>0</v>
      </c>
      <c r="AB836" s="11">
        <f>IF(AND(tblSalaries[[#This Row],[Salary in USD]]&gt;1000,tblSalaries[[#This Row],[Salary in USD]]&lt;2000),1,0)</f>
        <v>0</v>
      </c>
    </row>
    <row r="837" spans="2:28" ht="15" customHeight="1">
      <c r="B837" t="s">
        <v>2840</v>
      </c>
      <c r="C837" s="1">
        <v>41056.063136574077</v>
      </c>
      <c r="D837" s="4" t="s">
        <v>977</v>
      </c>
      <c r="E837">
        <v>30000</v>
      </c>
      <c r="F837" t="s">
        <v>22</v>
      </c>
      <c r="G837">
        <f>tblSalaries[[#This Row],[clean Salary (in local currency)]]*VLOOKUP(tblSalaries[[#This Row],[Currency]],tblXrate[],2,FALSE)</f>
        <v>38111.983169748237</v>
      </c>
      <c r="H837" t="s">
        <v>978</v>
      </c>
      <c r="I837" t="s">
        <v>310</v>
      </c>
      <c r="J837" t="s">
        <v>979</v>
      </c>
      <c r="K837" t="str">
        <f>VLOOKUP(tblSalaries[[#This Row],[Where do you work]],tblCountries[[Actual]:[Mapping]],2,FALSE)</f>
        <v>Portugal</v>
      </c>
      <c r="L837" t="s">
        <v>13</v>
      </c>
      <c r="M837">
        <v>8</v>
      </c>
      <c r="O837" s="10" t="str">
        <f>IF(ISERROR(FIND("1",tblSalaries[[#This Row],[How many hours of a day you work on Excel]])),"",1)</f>
        <v/>
      </c>
      <c r="P837" s="11" t="str">
        <f>IF(ISERROR(FIND("2",tblSalaries[[#This Row],[How many hours of a day you work on Excel]])),"",2)</f>
        <v/>
      </c>
      <c r="Q837" s="10" t="str">
        <f>IF(ISERROR(FIND("3",tblSalaries[[#This Row],[How many hours of a day you work on Excel]])),"",3)</f>
        <v/>
      </c>
      <c r="R837" s="10" t="str">
        <f>IF(ISERROR(FIND("4",tblSalaries[[#This Row],[How many hours of a day you work on Excel]])),"",4)</f>
        <v/>
      </c>
      <c r="S837" s="10" t="str">
        <f>IF(ISERROR(FIND("5",tblSalaries[[#This Row],[How many hours of a day you work on Excel]])),"",5)</f>
        <v/>
      </c>
      <c r="T837" s="10" t="str">
        <f>IF(ISERROR(FIND("6",tblSalaries[[#This Row],[How many hours of a day you work on Excel]])),"",6)</f>
        <v/>
      </c>
      <c r="U837" s="11" t="str">
        <f>IF(ISERROR(FIND("7",tblSalaries[[#This Row],[How many hours of a day you work on Excel]])),"",7)</f>
        <v/>
      </c>
      <c r="V837" s="11">
        <f>IF(ISERROR(FIND("8",tblSalaries[[#This Row],[How many hours of a day you work on Excel]])),"",8)</f>
        <v>8</v>
      </c>
      <c r="W837" s="11">
        <f>IF(MAX(tblSalaries[[#This Row],[1 hour]:[8 hours]])=0,#N/A,MAX(tblSalaries[[#This Row],[1 hour]:[8 hours]]))</f>
        <v>8</v>
      </c>
      <c r="X837" s="11">
        <f>IF(ISERROR(tblSalaries[[#This Row],[max h]]),1,tblSalaries[[#This Row],[Salary in USD]]/tblSalaries[[#This Row],[max h]]/260)</f>
        <v>18.323068831609728</v>
      </c>
      <c r="Y837" s="11" t="str">
        <f>IF(tblSalaries[[#This Row],[Years of Experience]]="",0,"0")</f>
        <v>0</v>
      </c>
      <c r="Z8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37" s="11">
        <f>IF(tblSalaries[[#This Row],[Salary in USD]]&lt;1000,1,0)</f>
        <v>0</v>
      </c>
      <c r="AB837" s="11">
        <f>IF(AND(tblSalaries[[#This Row],[Salary in USD]]&gt;1000,tblSalaries[[#This Row],[Salary in USD]]&lt;2000),1,0)</f>
        <v>0</v>
      </c>
    </row>
    <row r="838" spans="2:28" ht="15" customHeight="1">
      <c r="B838" t="s">
        <v>2841</v>
      </c>
      <c r="C838" s="1">
        <v>41056.0702662037</v>
      </c>
      <c r="D838" s="4" t="s">
        <v>980</v>
      </c>
      <c r="E838">
        <v>1000000</v>
      </c>
      <c r="F838" t="s">
        <v>40</v>
      </c>
      <c r="G838">
        <f>tblSalaries[[#This Row],[clean Salary (in local currency)]]*VLOOKUP(tblSalaries[[#This Row],[Currency]],tblXrate[],2,FALSE)</f>
        <v>17807.916687442568</v>
      </c>
      <c r="H838" t="s">
        <v>379</v>
      </c>
      <c r="I838" t="s">
        <v>20</v>
      </c>
      <c r="J838" t="s">
        <v>8</v>
      </c>
      <c r="K838" t="str">
        <f>VLOOKUP(tblSalaries[[#This Row],[Where do you work]],tblCountries[[Actual]:[Mapping]],2,FALSE)</f>
        <v>India</v>
      </c>
      <c r="L838" t="s">
        <v>9</v>
      </c>
      <c r="M838">
        <v>6.5</v>
      </c>
      <c r="O838" s="10" t="str">
        <f>IF(ISERROR(FIND("1",tblSalaries[[#This Row],[How many hours of a day you work on Excel]])),"",1)</f>
        <v/>
      </c>
      <c r="P838" s="11" t="str">
        <f>IF(ISERROR(FIND("2",tblSalaries[[#This Row],[How many hours of a day you work on Excel]])),"",2)</f>
        <v/>
      </c>
      <c r="Q838" s="10" t="str">
        <f>IF(ISERROR(FIND("3",tblSalaries[[#This Row],[How many hours of a day you work on Excel]])),"",3)</f>
        <v/>
      </c>
      <c r="R838" s="10">
        <f>IF(ISERROR(FIND("4",tblSalaries[[#This Row],[How many hours of a day you work on Excel]])),"",4)</f>
        <v>4</v>
      </c>
      <c r="S838" s="10" t="str">
        <f>IF(ISERROR(FIND("5",tblSalaries[[#This Row],[How many hours of a day you work on Excel]])),"",5)</f>
        <v/>
      </c>
      <c r="T838" s="10">
        <f>IF(ISERROR(FIND("6",tblSalaries[[#This Row],[How many hours of a day you work on Excel]])),"",6)</f>
        <v>6</v>
      </c>
      <c r="U838" s="11" t="str">
        <f>IF(ISERROR(FIND("7",tblSalaries[[#This Row],[How many hours of a day you work on Excel]])),"",7)</f>
        <v/>
      </c>
      <c r="V838" s="11" t="str">
        <f>IF(ISERROR(FIND("8",tblSalaries[[#This Row],[How many hours of a day you work on Excel]])),"",8)</f>
        <v/>
      </c>
      <c r="W838" s="11">
        <f>IF(MAX(tblSalaries[[#This Row],[1 hour]:[8 hours]])=0,#N/A,MAX(tblSalaries[[#This Row],[1 hour]:[8 hours]]))</f>
        <v>6</v>
      </c>
      <c r="X838" s="11">
        <f>IF(ISERROR(tblSalaries[[#This Row],[max h]]),1,tblSalaries[[#This Row],[Salary in USD]]/tblSalaries[[#This Row],[max h]]/260)</f>
        <v>11.415331209899081</v>
      </c>
      <c r="Y838" s="11" t="str">
        <f>IF(tblSalaries[[#This Row],[Years of Experience]]="",0,"0")</f>
        <v>0</v>
      </c>
      <c r="Z8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38" s="11">
        <f>IF(tblSalaries[[#This Row],[Salary in USD]]&lt;1000,1,0)</f>
        <v>0</v>
      </c>
      <c r="AB838" s="11">
        <f>IF(AND(tblSalaries[[#This Row],[Salary in USD]]&gt;1000,tblSalaries[[#This Row],[Salary in USD]]&lt;2000),1,0)</f>
        <v>0</v>
      </c>
    </row>
    <row r="839" spans="2:28" ht="15" customHeight="1">
      <c r="B839" t="s">
        <v>2842</v>
      </c>
      <c r="C839" s="1">
        <v>41056.073611111111</v>
      </c>
      <c r="D839" s="4">
        <v>650000</v>
      </c>
      <c r="E839">
        <v>650000</v>
      </c>
      <c r="F839" t="s">
        <v>40</v>
      </c>
      <c r="G839">
        <f>tblSalaries[[#This Row],[clean Salary (in local currency)]]*VLOOKUP(tblSalaries[[#This Row],[Currency]],tblXrate[],2,FALSE)</f>
        <v>11575.14584683767</v>
      </c>
      <c r="H839" t="s">
        <v>981</v>
      </c>
      <c r="I839" t="s">
        <v>20</v>
      </c>
      <c r="J839" t="s">
        <v>8</v>
      </c>
      <c r="K839" t="str">
        <f>VLOOKUP(tblSalaries[[#This Row],[Where do you work]],tblCountries[[Actual]:[Mapping]],2,FALSE)</f>
        <v>India</v>
      </c>
      <c r="L839" t="s">
        <v>13</v>
      </c>
      <c r="M839">
        <v>3.5</v>
      </c>
      <c r="O839" s="10" t="str">
        <f>IF(ISERROR(FIND("1",tblSalaries[[#This Row],[How many hours of a day you work on Excel]])),"",1)</f>
        <v/>
      </c>
      <c r="P839" s="11" t="str">
        <f>IF(ISERROR(FIND("2",tblSalaries[[#This Row],[How many hours of a day you work on Excel]])),"",2)</f>
        <v/>
      </c>
      <c r="Q839" s="10" t="str">
        <f>IF(ISERROR(FIND("3",tblSalaries[[#This Row],[How many hours of a day you work on Excel]])),"",3)</f>
        <v/>
      </c>
      <c r="R839" s="10" t="str">
        <f>IF(ISERROR(FIND("4",tblSalaries[[#This Row],[How many hours of a day you work on Excel]])),"",4)</f>
        <v/>
      </c>
      <c r="S839" s="10" t="str">
        <f>IF(ISERROR(FIND("5",tblSalaries[[#This Row],[How many hours of a day you work on Excel]])),"",5)</f>
        <v/>
      </c>
      <c r="T839" s="10" t="str">
        <f>IF(ISERROR(FIND("6",tblSalaries[[#This Row],[How many hours of a day you work on Excel]])),"",6)</f>
        <v/>
      </c>
      <c r="U839" s="11" t="str">
        <f>IF(ISERROR(FIND("7",tblSalaries[[#This Row],[How many hours of a day you work on Excel]])),"",7)</f>
        <v/>
      </c>
      <c r="V839" s="11">
        <f>IF(ISERROR(FIND("8",tblSalaries[[#This Row],[How many hours of a day you work on Excel]])),"",8)</f>
        <v>8</v>
      </c>
      <c r="W839" s="11">
        <f>IF(MAX(tblSalaries[[#This Row],[1 hour]:[8 hours]])=0,#N/A,MAX(tblSalaries[[#This Row],[1 hour]:[8 hours]]))</f>
        <v>8</v>
      </c>
      <c r="X839" s="11">
        <f>IF(ISERROR(tblSalaries[[#This Row],[max h]]),1,tblSalaries[[#This Row],[Salary in USD]]/tblSalaries[[#This Row],[max h]]/260)</f>
        <v>5.5649739648258025</v>
      </c>
      <c r="Y839" s="11" t="str">
        <f>IF(tblSalaries[[#This Row],[Years of Experience]]="",0,"0")</f>
        <v>0</v>
      </c>
      <c r="Z8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39" s="11">
        <f>IF(tblSalaries[[#This Row],[Salary in USD]]&lt;1000,1,0)</f>
        <v>0</v>
      </c>
      <c r="AB839" s="11">
        <f>IF(AND(tblSalaries[[#This Row],[Salary in USD]]&gt;1000,tblSalaries[[#This Row],[Salary in USD]]&lt;2000),1,0)</f>
        <v>0</v>
      </c>
    </row>
    <row r="840" spans="2:28" ht="15" customHeight="1">
      <c r="B840" t="s">
        <v>2843</v>
      </c>
      <c r="C840" s="1">
        <v>41056.106504629628</v>
      </c>
      <c r="D840" s="4">
        <v>100000</v>
      </c>
      <c r="E840">
        <v>100000</v>
      </c>
      <c r="F840" t="s">
        <v>86</v>
      </c>
      <c r="G840">
        <f>tblSalaries[[#This Row],[clean Salary (in local currency)]]*VLOOKUP(tblSalaries[[#This Row],[Currency]],tblXrate[],2,FALSE)</f>
        <v>98336.152303032693</v>
      </c>
      <c r="H840" t="s">
        <v>982</v>
      </c>
      <c r="I840" t="s">
        <v>52</v>
      </c>
      <c r="J840" t="s">
        <v>88</v>
      </c>
      <c r="K840" t="str">
        <f>VLOOKUP(tblSalaries[[#This Row],[Where do you work]],tblCountries[[Actual]:[Mapping]],2,FALSE)</f>
        <v>Canada</v>
      </c>
      <c r="L840" t="s">
        <v>18</v>
      </c>
      <c r="M840">
        <v>10</v>
      </c>
      <c r="O840" s="10" t="str">
        <f>IF(ISERROR(FIND("1",tblSalaries[[#This Row],[How many hours of a day you work on Excel]])),"",1)</f>
        <v/>
      </c>
      <c r="P840" s="11">
        <f>IF(ISERROR(FIND("2",tblSalaries[[#This Row],[How many hours of a day you work on Excel]])),"",2)</f>
        <v>2</v>
      </c>
      <c r="Q840" s="10">
        <f>IF(ISERROR(FIND("3",tblSalaries[[#This Row],[How many hours of a day you work on Excel]])),"",3)</f>
        <v>3</v>
      </c>
      <c r="R840" s="10" t="str">
        <f>IF(ISERROR(FIND("4",tblSalaries[[#This Row],[How many hours of a day you work on Excel]])),"",4)</f>
        <v/>
      </c>
      <c r="S840" s="10" t="str">
        <f>IF(ISERROR(FIND("5",tblSalaries[[#This Row],[How many hours of a day you work on Excel]])),"",5)</f>
        <v/>
      </c>
      <c r="T840" s="10" t="str">
        <f>IF(ISERROR(FIND("6",tblSalaries[[#This Row],[How many hours of a day you work on Excel]])),"",6)</f>
        <v/>
      </c>
      <c r="U840" s="11" t="str">
        <f>IF(ISERROR(FIND("7",tblSalaries[[#This Row],[How many hours of a day you work on Excel]])),"",7)</f>
        <v/>
      </c>
      <c r="V840" s="11" t="str">
        <f>IF(ISERROR(FIND("8",tblSalaries[[#This Row],[How many hours of a day you work on Excel]])),"",8)</f>
        <v/>
      </c>
      <c r="W840" s="11">
        <f>IF(MAX(tblSalaries[[#This Row],[1 hour]:[8 hours]])=0,#N/A,MAX(tblSalaries[[#This Row],[1 hour]:[8 hours]]))</f>
        <v>3</v>
      </c>
      <c r="X840" s="11">
        <f>IF(ISERROR(tblSalaries[[#This Row],[max h]]),1,tblSalaries[[#This Row],[Salary in USD]]/tblSalaries[[#This Row],[max h]]/260)</f>
        <v>126.07199013209319</v>
      </c>
      <c r="Y840" s="11" t="str">
        <f>IF(tblSalaries[[#This Row],[Years of Experience]]="",0,"0")</f>
        <v>0</v>
      </c>
      <c r="Z8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40" s="11">
        <f>IF(tblSalaries[[#This Row],[Salary in USD]]&lt;1000,1,0)</f>
        <v>0</v>
      </c>
      <c r="AB840" s="11">
        <f>IF(AND(tblSalaries[[#This Row],[Salary in USD]]&gt;1000,tblSalaries[[#This Row],[Salary in USD]]&lt;2000),1,0)</f>
        <v>0</v>
      </c>
    </row>
    <row r="841" spans="2:28" ht="15" customHeight="1">
      <c r="B841" t="s">
        <v>2844</v>
      </c>
      <c r="C841" s="1">
        <v>41056.129189814812</v>
      </c>
      <c r="D841" s="4">
        <v>92500</v>
      </c>
      <c r="E841">
        <v>92500</v>
      </c>
      <c r="F841" t="s">
        <v>6</v>
      </c>
      <c r="G841">
        <f>tblSalaries[[#This Row],[clean Salary (in local currency)]]*VLOOKUP(tblSalaries[[#This Row],[Currency]],tblXrate[],2,FALSE)</f>
        <v>92500</v>
      </c>
      <c r="H841" t="s">
        <v>984</v>
      </c>
      <c r="I841" t="s">
        <v>20</v>
      </c>
      <c r="J841" t="s">
        <v>15</v>
      </c>
      <c r="K841" t="str">
        <f>VLOOKUP(tblSalaries[[#This Row],[Where do you work]],tblCountries[[Actual]:[Mapping]],2,FALSE)</f>
        <v>USA</v>
      </c>
      <c r="L841" t="s">
        <v>18</v>
      </c>
      <c r="M841">
        <v>15</v>
      </c>
      <c r="O841" s="10" t="str">
        <f>IF(ISERROR(FIND("1",tblSalaries[[#This Row],[How many hours of a day you work on Excel]])),"",1)</f>
        <v/>
      </c>
      <c r="P841" s="11">
        <f>IF(ISERROR(FIND("2",tblSalaries[[#This Row],[How many hours of a day you work on Excel]])),"",2)</f>
        <v>2</v>
      </c>
      <c r="Q841" s="10">
        <f>IF(ISERROR(FIND("3",tblSalaries[[#This Row],[How many hours of a day you work on Excel]])),"",3)</f>
        <v>3</v>
      </c>
      <c r="R841" s="10" t="str">
        <f>IF(ISERROR(FIND("4",tblSalaries[[#This Row],[How many hours of a day you work on Excel]])),"",4)</f>
        <v/>
      </c>
      <c r="S841" s="10" t="str">
        <f>IF(ISERROR(FIND("5",tblSalaries[[#This Row],[How many hours of a day you work on Excel]])),"",5)</f>
        <v/>
      </c>
      <c r="T841" s="10" t="str">
        <f>IF(ISERROR(FIND("6",tblSalaries[[#This Row],[How many hours of a day you work on Excel]])),"",6)</f>
        <v/>
      </c>
      <c r="U841" s="11" t="str">
        <f>IF(ISERROR(FIND("7",tblSalaries[[#This Row],[How many hours of a day you work on Excel]])),"",7)</f>
        <v/>
      </c>
      <c r="V841" s="11" t="str">
        <f>IF(ISERROR(FIND("8",tblSalaries[[#This Row],[How many hours of a day you work on Excel]])),"",8)</f>
        <v/>
      </c>
      <c r="W841" s="11">
        <f>IF(MAX(tblSalaries[[#This Row],[1 hour]:[8 hours]])=0,#N/A,MAX(tblSalaries[[#This Row],[1 hour]:[8 hours]]))</f>
        <v>3</v>
      </c>
      <c r="X841" s="11">
        <f>IF(ISERROR(tblSalaries[[#This Row],[max h]]),1,tblSalaries[[#This Row],[Salary in USD]]/tblSalaries[[#This Row],[max h]]/260)</f>
        <v>118.58974358974359</v>
      </c>
      <c r="Y841" s="11" t="str">
        <f>IF(tblSalaries[[#This Row],[Years of Experience]]="",0,"0")</f>
        <v>0</v>
      </c>
      <c r="Z8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41" s="11">
        <f>IF(tblSalaries[[#This Row],[Salary in USD]]&lt;1000,1,0)</f>
        <v>0</v>
      </c>
      <c r="AB841" s="11">
        <f>IF(AND(tblSalaries[[#This Row],[Salary in USD]]&gt;1000,tblSalaries[[#This Row],[Salary in USD]]&lt;2000),1,0)</f>
        <v>0</v>
      </c>
    </row>
    <row r="842" spans="2:28" ht="15" customHeight="1">
      <c r="B842" t="s">
        <v>2845</v>
      </c>
      <c r="C842" s="1">
        <v>41056.13616898148</v>
      </c>
      <c r="D842" s="4" t="s">
        <v>985</v>
      </c>
      <c r="E842">
        <v>550000</v>
      </c>
      <c r="F842" t="s">
        <v>40</v>
      </c>
      <c r="G842">
        <f>tblSalaries[[#This Row],[clean Salary (in local currency)]]*VLOOKUP(tblSalaries[[#This Row],[Currency]],tblXrate[],2,FALSE)</f>
        <v>9794.354178093412</v>
      </c>
      <c r="H842" t="s">
        <v>20</v>
      </c>
      <c r="I842" t="s">
        <v>20</v>
      </c>
      <c r="J842" t="s">
        <v>8</v>
      </c>
      <c r="K842" t="str">
        <f>VLOOKUP(tblSalaries[[#This Row],[Where do you work]],tblCountries[[Actual]:[Mapping]],2,FALSE)</f>
        <v>India</v>
      </c>
      <c r="L842" t="s">
        <v>9</v>
      </c>
      <c r="M842">
        <v>1</v>
      </c>
      <c r="O842" s="10" t="str">
        <f>IF(ISERROR(FIND("1",tblSalaries[[#This Row],[How many hours of a day you work on Excel]])),"",1)</f>
        <v/>
      </c>
      <c r="P842" s="11" t="str">
        <f>IF(ISERROR(FIND("2",tblSalaries[[#This Row],[How many hours of a day you work on Excel]])),"",2)</f>
        <v/>
      </c>
      <c r="Q842" s="10" t="str">
        <f>IF(ISERROR(FIND("3",tblSalaries[[#This Row],[How many hours of a day you work on Excel]])),"",3)</f>
        <v/>
      </c>
      <c r="R842" s="10">
        <f>IF(ISERROR(FIND("4",tblSalaries[[#This Row],[How many hours of a day you work on Excel]])),"",4)</f>
        <v>4</v>
      </c>
      <c r="S842" s="10" t="str">
        <f>IF(ISERROR(FIND("5",tblSalaries[[#This Row],[How many hours of a day you work on Excel]])),"",5)</f>
        <v/>
      </c>
      <c r="T842" s="10">
        <f>IF(ISERROR(FIND("6",tblSalaries[[#This Row],[How many hours of a day you work on Excel]])),"",6)</f>
        <v>6</v>
      </c>
      <c r="U842" s="11" t="str">
        <f>IF(ISERROR(FIND("7",tblSalaries[[#This Row],[How many hours of a day you work on Excel]])),"",7)</f>
        <v/>
      </c>
      <c r="V842" s="11" t="str">
        <f>IF(ISERROR(FIND("8",tblSalaries[[#This Row],[How many hours of a day you work on Excel]])),"",8)</f>
        <v/>
      </c>
      <c r="W842" s="11">
        <f>IF(MAX(tblSalaries[[#This Row],[1 hour]:[8 hours]])=0,#N/A,MAX(tblSalaries[[#This Row],[1 hour]:[8 hours]]))</f>
        <v>6</v>
      </c>
      <c r="X842" s="11">
        <f>IF(ISERROR(tblSalaries[[#This Row],[max h]]),1,tblSalaries[[#This Row],[Salary in USD]]/tblSalaries[[#This Row],[max h]]/260)</f>
        <v>6.278432165444495</v>
      </c>
      <c r="Y842" s="11" t="str">
        <f>IF(tblSalaries[[#This Row],[Years of Experience]]="",0,"0")</f>
        <v>0</v>
      </c>
      <c r="Z8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42" s="11">
        <f>IF(tblSalaries[[#This Row],[Salary in USD]]&lt;1000,1,0)</f>
        <v>0</v>
      </c>
      <c r="AB842" s="11">
        <f>IF(AND(tblSalaries[[#This Row],[Salary in USD]]&gt;1000,tblSalaries[[#This Row],[Salary in USD]]&lt;2000),1,0)</f>
        <v>0</v>
      </c>
    </row>
    <row r="843" spans="2:28" ht="15" customHeight="1">
      <c r="B843" t="s">
        <v>2846</v>
      </c>
      <c r="C843" s="1">
        <v>41056.13853009259</v>
      </c>
      <c r="D843" s="4">
        <v>32000</v>
      </c>
      <c r="E843">
        <v>32000</v>
      </c>
      <c r="F843" t="s">
        <v>6</v>
      </c>
      <c r="G843">
        <f>tblSalaries[[#This Row],[clean Salary (in local currency)]]*VLOOKUP(tblSalaries[[#This Row],[Currency]],tblXrate[],2,FALSE)</f>
        <v>32000</v>
      </c>
      <c r="H843" t="s">
        <v>986</v>
      </c>
      <c r="I843" t="s">
        <v>52</v>
      </c>
      <c r="J843" t="s">
        <v>15</v>
      </c>
      <c r="K843" t="str">
        <f>VLOOKUP(tblSalaries[[#This Row],[Where do you work]],tblCountries[[Actual]:[Mapping]],2,FALSE)</f>
        <v>USA</v>
      </c>
      <c r="L843" t="s">
        <v>9</v>
      </c>
      <c r="M843">
        <v>1</v>
      </c>
      <c r="O843" s="10" t="str">
        <f>IF(ISERROR(FIND("1",tblSalaries[[#This Row],[How many hours of a day you work on Excel]])),"",1)</f>
        <v/>
      </c>
      <c r="P843" s="11" t="str">
        <f>IF(ISERROR(FIND("2",tblSalaries[[#This Row],[How many hours of a day you work on Excel]])),"",2)</f>
        <v/>
      </c>
      <c r="Q843" s="10" t="str">
        <f>IF(ISERROR(FIND("3",tblSalaries[[#This Row],[How many hours of a day you work on Excel]])),"",3)</f>
        <v/>
      </c>
      <c r="R843" s="10">
        <f>IF(ISERROR(FIND("4",tblSalaries[[#This Row],[How many hours of a day you work on Excel]])),"",4)</f>
        <v>4</v>
      </c>
      <c r="S843" s="10" t="str">
        <f>IF(ISERROR(FIND("5",tblSalaries[[#This Row],[How many hours of a day you work on Excel]])),"",5)</f>
        <v/>
      </c>
      <c r="T843" s="10">
        <f>IF(ISERROR(FIND("6",tblSalaries[[#This Row],[How many hours of a day you work on Excel]])),"",6)</f>
        <v>6</v>
      </c>
      <c r="U843" s="11" t="str">
        <f>IF(ISERROR(FIND("7",tblSalaries[[#This Row],[How many hours of a day you work on Excel]])),"",7)</f>
        <v/>
      </c>
      <c r="V843" s="11" t="str">
        <f>IF(ISERROR(FIND("8",tblSalaries[[#This Row],[How many hours of a day you work on Excel]])),"",8)</f>
        <v/>
      </c>
      <c r="W843" s="11">
        <f>IF(MAX(tblSalaries[[#This Row],[1 hour]:[8 hours]])=0,#N/A,MAX(tblSalaries[[#This Row],[1 hour]:[8 hours]]))</f>
        <v>6</v>
      </c>
      <c r="X843" s="11">
        <f>IF(ISERROR(tblSalaries[[#This Row],[max h]]),1,tblSalaries[[#This Row],[Salary in USD]]/tblSalaries[[#This Row],[max h]]/260)</f>
        <v>20.512820512820511</v>
      </c>
      <c r="Y843" s="11" t="str">
        <f>IF(tblSalaries[[#This Row],[Years of Experience]]="",0,"0")</f>
        <v>0</v>
      </c>
      <c r="Z8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43" s="11">
        <f>IF(tblSalaries[[#This Row],[Salary in USD]]&lt;1000,1,0)</f>
        <v>0</v>
      </c>
      <c r="AB843" s="11">
        <f>IF(AND(tblSalaries[[#This Row],[Salary in USD]]&gt;1000,tblSalaries[[#This Row],[Salary in USD]]&lt;2000),1,0)</f>
        <v>0</v>
      </c>
    </row>
    <row r="844" spans="2:28" ht="15" customHeight="1">
      <c r="B844" t="s">
        <v>2847</v>
      </c>
      <c r="C844" s="1">
        <v>41056.142418981479</v>
      </c>
      <c r="D844" s="4">
        <v>55000</v>
      </c>
      <c r="E844">
        <v>55000</v>
      </c>
      <c r="F844" t="s">
        <v>6</v>
      </c>
      <c r="G844">
        <f>tblSalaries[[#This Row],[clean Salary (in local currency)]]*VLOOKUP(tblSalaries[[#This Row],[Currency]],tblXrate[],2,FALSE)</f>
        <v>55000</v>
      </c>
      <c r="H844" t="s">
        <v>20</v>
      </c>
      <c r="I844" t="s">
        <v>20</v>
      </c>
      <c r="J844" t="s">
        <v>15</v>
      </c>
      <c r="K844" t="str">
        <f>VLOOKUP(tblSalaries[[#This Row],[Where do you work]],tblCountries[[Actual]:[Mapping]],2,FALSE)</f>
        <v>USA</v>
      </c>
      <c r="L844" t="s">
        <v>9</v>
      </c>
      <c r="M844">
        <v>10</v>
      </c>
      <c r="O844" s="10" t="str">
        <f>IF(ISERROR(FIND("1",tblSalaries[[#This Row],[How many hours of a day you work on Excel]])),"",1)</f>
        <v/>
      </c>
      <c r="P844" s="11" t="str">
        <f>IF(ISERROR(FIND("2",tblSalaries[[#This Row],[How many hours of a day you work on Excel]])),"",2)</f>
        <v/>
      </c>
      <c r="Q844" s="10" t="str">
        <f>IF(ISERROR(FIND("3",tblSalaries[[#This Row],[How many hours of a day you work on Excel]])),"",3)</f>
        <v/>
      </c>
      <c r="R844" s="10">
        <f>IF(ISERROR(FIND("4",tblSalaries[[#This Row],[How many hours of a day you work on Excel]])),"",4)</f>
        <v>4</v>
      </c>
      <c r="S844" s="10" t="str">
        <f>IF(ISERROR(FIND("5",tblSalaries[[#This Row],[How many hours of a day you work on Excel]])),"",5)</f>
        <v/>
      </c>
      <c r="T844" s="10">
        <f>IF(ISERROR(FIND("6",tblSalaries[[#This Row],[How many hours of a day you work on Excel]])),"",6)</f>
        <v>6</v>
      </c>
      <c r="U844" s="11" t="str">
        <f>IF(ISERROR(FIND("7",tblSalaries[[#This Row],[How many hours of a day you work on Excel]])),"",7)</f>
        <v/>
      </c>
      <c r="V844" s="11" t="str">
        <f>IF(ISERROR(FIND("8",tblSalaries[[#This Row],[How many hours of a day you work on Excel]])),"",8)</f>
        <v/>
      </c>
      <c r="W844" s="11">
        <f>IF(MAX(tblSalaries[[#This Row],[1 hour]:[8 hours]])=0,#N/A,MAX(tblSalaries[[#This Row],[1 hour]:[8 hours]]))</f>
        <v>6</v>
      </c>
      <c r="X844" s="11">
        <f>IF(ISERROR(tblSalaries[[#This Row],[max h]]),1,tblSalaries[[#This Row],[Salary in USD]]/tblSalaries[[#This Row],[max h]]/260)</f>
        <v>35.256410256410255</v>
      </c>
      <c r="Y844" s="11" t="str">
        <f>IF(tblSalaries[[#This Row],[Years of Experience]]="",0,"0")</f>
        <v>0</v>
      </c>
      <c r="Z8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44" s="11">
        <f>IF(tblSalaries[[#This Row],[Salary in USD]]&lt;1000,1,0)</f>
        <v>0</v>
      </c>
      <c r="AB844" s="11">
        <f>IF(AND(tblSalaries[[#This Row],[Salary in USD]]&gt;1000,tblSalaries[[#This Row],[Salary in USD]]&lt;2000),1,0)</f>
        <v>0</v>
      </c>
    </row>
    <row r="845" spans="2:28" ht="15" customHeight="1">
      <c r="B845" t="s">
        <v>2848</v>
      </c>
      <c r="C845" s="1">
        <v>41056.142974537041</v>
      </c>
      <c r="D845" s="4">
        <v>40000</v>
      </c>
      <c r="E845">
        <v>40000</v>
      </c>
      <c r="F845" t="s">
        <v>6</v>
      </c>
      <c r="G845">
        <f>tblSalaries[[#This Row],[clean Salary (in local currency)]]*VLOOKUP(tblSalaries[[#This Row],[Currency]],tblXrate[],2,FALSE)</f>
        <v>40000</v>
      </c>
      <c r="H845" t="s">
        <v>987</v>
      </c>
      <c r="I845" t="s">
        <v>20</v>
      </c>
      <c r="J845" t="s">
        <v>15</v>
      </c>
      <c r="K845" t="str">
        <f>VLOOKUP(tblSalaries[[#This Row],[Where do you work]],tblCountries[[Actual]:[Mapping]],2,FALSE)</f>
        <v>USA</v>
      </c>
      <c r="L845" t="s">
        <v>13</v>
      </c>
      <c r="M845">
        <v>4</v>
      </c>
      <c r="O845" s="10" t="str">
        <f>IF(ISERROR(FIND("1",tblSalaries[[#This Row],[How many hours of a day you work on Excel]])),"",1)</f>
        <v/>
      </c>
      <c r="P845" s="11" t="str">
        <f>IF(ISERROR(FIND("2",tblSalaries[[#This Row],[How many hours of a day you work on Excel]])),"",2)</f>
        <v/>
      </c>
      <c r="Q845" s="10" t="str">
        <f>IF(ISERROR(FIND("3",tblSalaries[[#This Row],[How many hours of a day you work on Excel]])),"",3)</f>
        <v/>
      </c>
      <c r="R845" s="10" t="str">
        <f>IF(ISERROR(FIND("4",tblSalaries[[#This Row],[How many hours of a day you work on Excel]])),"",4)</f>
        <v/>
      </c>
      <c r="S845" s="10" t="str">
        <f>IF(ISERROR(FIND("5",tblSalaries[[#This Row],[How many hours of a day you work on Excel]])),"",5)</f>
        <v/>
      </c>
      <c r="T845" s="10" t="str">
        <f>IF(ISERROR(FIND("6",tblSalaries[[#This Row],[How many hours of a day you work on Excel]])),"",6)</f>
        <v/>
      </c>
      <c r="U845" s="11" t="str">
        <f>IF(ISERROR(FIND("7",tblSalaries[[#This Row],[How many hours of a day you work on Excel]])),"",7)</f>
        <v/>
      </c>
      <c r="V845" s="11">
        <f>IF(ISERROR(FIND("8",tblSalaries[[#This Row],[How many hours of a day you work on Excel]])),"",8)</f>
        <v>8</v>
      </c>
      <c r="W845" s="11">
        <f>IF(MAX(tblSalaries[[#This Row],[1 hour]:[8 hours]])=0,#N/A,MAX(tblSalaries[[#This Row],[1 hour]:[8 hours]]))</f>
        <v>8</v>
      </c>
      <c r="X845" s="11">
        <f>IF(ISERROR(tblSalaries[[#This Row],[max h]]),1,tblSalaries[[#This Row],[Salary in USD]]/tblSalaries[[#This Row],[max h]]/260)</f>
        <v>19.23076923076923</v>
      </c>
      <c r="Y845" s="11" t="str">
        <f>IF(tblSalaries[[#This Row],[Years of Experience]]="",0,"0")</f>
        <v>0</v>
      </c>
      <c r="Z8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45" s="11">
        <f>IF(tblSalaries[[#This Row],[Salary in USD]]&lt;1000,1,0)</f>
        <v>0</v>
      </c>
      <c r="AB845" s="11">
        <f>IF(AND(tblSalaries[[#This Row],[Salary in USD]]&gt;1000,tblSalaries[[#This Row],[Salary in USD]]&lt;2000),1,0)</f>
        <v>0</v>
      </c>
    </row>
    <row r="846" spans="2:28" ht="15" customHeight="1">
      <c r="B846" t="s">
        <v>2849</v>
      </c>
      <c r="C846" s="1">
        <v>41056.151064814818</v>
      </c>
      <c r="D846" s="4" t="s">
        <v>797</v>
      </c>
      <c r="E846">
        <v>3000</v>
      </c>
      <c r="F846" t="s">
        <v>6</v>
      </c>
      <c r="G846">
        <f>tblSalaries[[#This Row],[clean Salary (in local currency)]]*VLOOKUP(tblSalaries[[#This Row],[Currency]],tblXrate[],2,FALSE)</f>
        <v>3000</v>
      </c>
      <c r="H846" t="s">
        <v>130</v>
      </c>
      <c r="I846" t="s">
        <v>20</v>
      </c>
      <c r="J846" t="s">
        <v>17</v>
      </c>
      <c r="K846" t="str">
        <f>VLOOKUP(tblSalaries[[#This Row],[Where do you work]],tblCountries[[Actual]:[Mapping]],2,FALSE)</f>
        <v>Pakistan</v>
      </c>
      <c r="L846" t="s">
        <v>18</v>
      </c>
      <c r="M846">
        <v>2</v>
      </c>
      <c r="O846" s="10" t="str">
        <f>IF(ISERROR(FIND("1",tblSalaries[[#This Row],[How many hours of a day you work on Excel]])),"",1)</f>
        <v/>
      </c>
      <c r="P846" s="11">
        <f>IF(ISERROR(FIND("2",tblSalaries[[#This Row],[How many hours of a day you work on Excel]])),"",2)</f>
        <v>2</v>
      </c>
      <c r="Q846" s="10">
        <f>IF(ISERROR(FIND("3",tblSalaries[[#This Row],[How many hours of a day you work on Excel]])),"",3)</f>
        <v>3</v>
      </c>
      <c r="R846" s="10" t="str">
        <f>IF(ISERROR(FIND("4",tblSalaries[[#This Row],[How many hours of a day you work on Excel]])),"",4)</f>
        <v/>
      </c>
      <c r="S846" s="10" t="str">
        <f>IF(ISERROR(FIND("5",tblSalaries[[#This Row],[How many hours of a day you work on Excel]])),"",5)</f>
        <v/>
      </c>
      <c r="T846" s="10" t="str">
        <f>IF(ISERROR(FIND("6",tblSalaries[[#This Row],[How many hours of a day you work on Excel]])),"",6)</f>
        <v/>
      </c>
      <c r="U846" s="11" t="str">
        <f>IF(ISERROR(FIND("7",tblSalaries[[#This Row],[How many hours of a day you work on Excel]])),"",7)</f>
        <v/>
      </c>
      <c r="V846" s="11" t="str">
        <f>IF(ISERROR(FIND("8",tblSalaries[[#This Row],[How many hours of a day you work on Excel]])),"",8)</f>
        <v/>
      </c>
      <c r="W846" s="11">
        <f>IF(MAX(tblSalaries[[#This Row],[1 hour]:[8 hours]])=0,#N/A,MAX(tblSalaries[[#This Row],[1 hour]:[8 hours]]))</f>
        <v>3</v>
      </c>
      <c r="X846" s="11">
        <f>IF(ISERROR(tblSalaries[[#This Row],[max h]]),1,tblSalaries[[#This Row],[Salary in USD]]/tblSalaries[[#This Row],[max h]]/260)</f>
        <v>3.8461538461538463</v>
      </c>
      <c r="Y846" s="11" t="str">
        <f>IF(tblSalaries[[#This Row],[Years of Experience]]="",0,"0")</f>
        <v>0</v>
      </c>
      <c r="Z8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46" s="11">
        <f>IF(tblSalaries[[#This Row],[Salary in USD]]&lt;1000,1,0)</f>
        <v>0</v>
      </c>
      <c r="AB846" s="11">
        <f>IF(AND(tblSalaries[[#This Row],[Salary in USD]]&gt;1000,tblSalaries[[#This Row],[Salary in USD]]&lt;2000),1,0)</f>
        <v>0</v>
      </c>
    </row>
    <row r="847" spans="2:28" ht="15" customHeight="1">
      <c r="B847" t="s">
        <v>2850</v>
      </c>
      <c r="C847" s="1">
        <v>41056.15111111111</v>
      </c>
      <c r="D847" s="4">
        <v>43600</v>
      </c>
      <c r="E847">
        <v>43600</v>
      </c>
      <c r="F847" t="s">
        <v>6</v>
      </c>
      <c r="G847">
        <f>tblSalaries[[#This Row],[clean Salary (in local currency)]]*VLOOKUP(tblSalaries[[#This Row],[Currency]],tblXrate[],2,FALSE)</f>
        <v>43600</v>
      </c>
      <c r="H847" t="s">
        <v>153</v>
      </c>
      <c r="I847" t="s">
        <v>20</v>
      </c>
      <c r="J847" t="s">
        <v>15</v>
      </c>
      <c r="K847" t="str">
        <f>VLOOKUP(tblSalaries[[#This Row],[Where do you work]],tblCountries[[Actual]:[Mapping]],2,FALSE)</f>
        <v>USA</v>
      </c>
      <c r="L847" t="s">
        <v>9</v>
      </c>
      <c r="M847">
        <v>5</v>
      </c>
      <c r="O847" s="10" t="str">
        <f>IF(ISERROR(FIND("1",tblSalaries[[#This Row],[How many hours of a day you work on Excel]])),"",1)</f>
        <v/>
      </c>
      <c r="P847" s="11" t="str">
        <f>IF(ISERROR(FIND("2",tblSalaries[[#This Row],[How many hours of a day you work on Excel]])),"",2)</f>
        <v/>
      </c>
      <c r="Q847" s="10" t="str">
        <f>IF(ISERROR(FIND("3",tblSalaries[[#This Row],[How many hours of a day you work on Excel]])),"",3)</f>
        <v/>
      </c>
      <c r="R847" s="10">
        <f>IF(ISERROR(FIND("4",tblSalaries[[#This Row],[How many hours of a day you work on Excel]])),"",4)</f>
        <v>4</v>
      </c>
      <c r="S847" s="10" t="str">
        <f>IF(ISERROR(FIND("5",tblSalaries[[#This Row],[How many hours of a day you work on Excel]])),"",5)</f>
        <v/>
      </c>
      <c r="T847" s="10">
        <f>IF(ISERROR(FIND("6",tblSalaries[[#This Row],[How many hours of a day you work on Excel]])),"",6)</f>
        <v>6</v>
      </c>
      <c r="U847" s="11" t="str">
        <f>IF(ISERROR(FIND("7",tblSalaries[[#This Row],[How many hours of a day you work on Excel]])),"",7)</f>
        <v/>
      </c>
      <c r="V847" s="11" t="str">
        <f>IF(ISERROR(FIND("8",tblSalaries[[#This Row],[How many hours of a day you work on Excel]])),"",8)</f>
        <v/>
      </c>
      <c r="W847" s="11">
        <f>IF(MAX(tblSalaries[[#This Row],[1 hour]:[8 hours]])=0,#N/A,MAX(tblSalaries[[#This Row],[1 hour]:[8 hours]]))</f>
        <v>6</v>
      </c>
      <c r="X847" s="11">
        <f>IF(ISERROR(tblSalaries[[#This Row],[max h]]),1,tblSalaries[[#This Row],[Salary in USD]]/tblSalaries[[#This Row],[max h]]/260)</f>
        <v>27.948717948717949</v>
      </c>
      <c r="Y847" s="11" t="str">
        <f>IF(tblSalaries[[#This Row],[Years of Experience]]="",0,"0")</f>
        <v>0</v>
      </c>
      <c r="Z8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47" s="11">
        <f>IF(tblSalaries[[#This Row],[Salary in USD]]&lt;1000,1,0)</f>
        <v>0</v>
      </c>
      <c r="AB847" s="11">
        <f>IF(AND(tblSalaries[[#This Row],[Salary in USD]]&gt;1000,tblSalaries[[#This Row],[Salary in USD]]&lt;2000),1,0)</f>
        <v>0</v>
      </c>
    </row>
    <row r="848" spans="2:28" ht="15" customHeight="1">
      <c r="B848" t="s">
        <v>2851</v>
      </c>
      <c r="C848" s="1">
        <v>41056.166828703703</v>
      </c>
      <c r="D848" s="4" t="s">
        <v>988</v>
      </c>
      <c r="E848">
        <v>540000</v>
      </c>
      <c r="F848" t="s">
        <v>40</v>
      </c>
      <c r="G848">
        <f>tblSalaries[[#This Row],[clean Salary (in local currency)]]*VLOOKUP(tblSalaries[[#This Row],[Currency]],tblXrate[],2,FALSE)</f>
        <v>9616.275011218986</v>
      </c>
      <c r="H848" t="s">
        <v>251</v>
      </c>
      <c r="I848" t="s">
        <v>20</v>
      </c>
      <c r="J848" t="s">
        <v>8</v>
      </c>
      <c r="K848" t="str">
        <f>VLOOKUP(tblSalaries[[#This Row],[Where do you work]],tblCountries[[Actual]:[Mapping]],2,FALSE)</f>
        <v>India</v>
      </c>
      <c r="L848" t="s">
        <v>13</v>
      </c>
      <c r="M848">
        <v>8</v>
      </c>
      <c r="O848" s="10" t="str">
        <f>IF(ISERROR(FIND("1",tblSalaries[[#This Row],[How many hours of a day you work on Excel]])),"",1)</f>
        <v/>
      </c>
      <c r="P848" s="11" t="str">
        <f>IF(ISERROR(FIND("2",tblSalaries[[#This Row],[How many hours of a day you work on Excel]])),"",2)</f>
        <v/>
      </c>
      <c r="Q848" s="10" t="str">
        <f>IF(ISERROR(FIND("3",tblSalaries[[#This Row],[How many hours of a day you work on Excel]])),"",3)</f>
        <v/>
      </c>
      <c r="R848" s="10" t="str">
        <f>IF(ISERROR(FIND("4",tblSalaries[[#This Row],[How many hours of a day you work on Excel]])),"",4)</f>
        <v/>
      </c>
      <c r="S848" s="10" t="str">
        <f>IF(ISERROR(FIND("5",tblSalaries[[#This Row],[How many hours of a day you work on Excel]])),"",5)</f>
        <v/>
      </c>
      <c r="T848" s="10" t="str">
        <f>IF(ISERROR(FIND("6",tblSalaries[[#This Row],[How many hours of a day you work on Excel]])),"",6)</f>
        <v/>
      </c>
      <c r="U848" s="11" t="str">
        <f>IF(ISERROR(FIND("7",tblSalaries[[#This Row],[How many hours of a day you work on Excel]])),"",7)</f>
        <v/>
      </c>
      <c r="V848" s="11">
        <f>IF(ISERROR(FIND("8",tblSalaries[[#This Row],[How many hours of a day you work on Excel]])),"",8)</f>
        <v>8</v>
      </c>
      <c r="W848" s="11">
        <f>IF(MAX(tblSalaries[[#This Row],[1 hour]:[8 hours]])=0,#N/A,MAX(tblSalaries[[#This Row],[1 hour]:[8 hours]]))</f>
        <v>8</v>
      </c>
      <c r="X848" s="11">
        <f>IF(ISERROR(tblSalaries[[#This Row],[max h]]),1,tblSalaries[[#This Row],[Salary in USD]]/tblSalaries[[#This Row],[max h]]/260)</f>
        <v>4.623209140009128</v>
      </c>
      <c r="Y848" s="11" t="str">
        <f>IF(tblSalaries[[#This Row],[Years of Experience]]="",0,"0")</f>
        <v>0</v>
      </c>
      <c r="Z8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48" s="11">
        <f>IF(tblSalaries[[#This Row],[Salary in USD]]&lt;1000,1,0)</f>
        <v>0</v>
      </c>
      <c r="AB848" s="11">
        <f>IF(AND(tblSalaries[[#This Row],[Salary in USD]]&gt;1000,tblSalaries[[#This Row],[Salary in USD]]&lt;2000),1,0)</f>
        <v>0</v>
      </c>
    </row>
    <row r="849" spans="2:28" ht="15" customHeight="1">
      <c r="B849" t="s">
        <v>2852</v>
      </c>
      <c r="C849" s="1">
        <v>41056.17046296296</v>
      </c>
      <c r="D849" s="4">
        <v>35000</v>
      </c>
      <c r="E849">
        <v>35000</v>
      </c>
      <c r="F849" t="s">
        <v>6</v>
      </c>
      <c r="G849">
        <f>tblSalaries[[#This Row],[clean Salary (in local currency)]]*VLOOKUP(tblSalaries[[#This Row],[Currency]],tblXrate[],2,FALSE)</f>
        <v>35000</v>
      </c>
      <c r="H849" t="s">
        <v>707</v>
      </c>
      <c r="I849" t="s">
        <v>52</v>
      </c>
      <c r="J849" t="s">
        <v>989</v>
      </c>
      <c r="K849" t="str">
        <f>VLOOKUP(tblSalaries[[#This Row],[Where do you work]],tblCountries[[Actual]:[Mapping]],2,FALSE)</f>
        <v>Uruguay</v>
      </c>
      <c r="L849" t="s">
        <v>13</v>
      </c>
      <c r="M849">
        <v>10</v>
      </c>
      <c r="O849" s="10" t="str">
        <f>IF(ISERROR(FIND("1",tblSalaries[[#This Row],[How many hours of a day you work on Excel]])),"",1)</f>
        <v/>
      </c>
      <c r="P849" s="11" t="str">
        <f>IF(ISERROR(FIND("2",tblSalaries[[#This Row],[How many hours of a day you work on Excel]])),"",2)</f>
        <v/>
      </c>
      <c r="Q849" s="10" t="str">
        <f>IF(ISERROR(FIND("3",tblSalaries[[#This Row],[How many hours of a day you work on Excel]])),"",3)</f>
        <v/>
      </c>
      <c r="R849" s="10" t="str">
        <f>IF(ISERROR(FIND("4",tblSalaries[[#This Row],[How many hours of a day you work on Excel]])),"",4)</f>
        <v/>
      </c>
      <c r="S849" s="10" t="str">
        <f>IF(ISERROR(FIND("5",tblSalaries[[#This Row],[How many hours of a day you work on Excel]])),"",5)</f>
        <v/>
      </c>
      <c r="T849" s="10" t="str">
        <f>IF(ISERROR(FIND("6",tblSalaries[[#This Row],[How many hours of a day you work on Excel]])),"",6)</f>
        <v/>
      </c>
      <c r="U849" s="11" t="str">
        <f>IF(ISERROR(FIND("7",tblSalaries[[#This Row],[How many hours of a day you work on Excel]])),"",7)</f>
        <v/>
      </c>
      <c r="V849" s="11">
        <f>IF(ISERROR(FIND("8",tblSalaries[[#This Row],[How many hours of a day you work on Excel]])),"",8)</f>
        <v>8</v>
      </c>
      <c r="W849" s="11">
        <f>IF(MAX(tblSalaries[[#This Row],[1 hour]:[8 hours]])=0,#N/A,MAX(tblSalaries[[#This Row],[1 hour]:[8 hours]]))</f>
        <v>8</v>
      </c>
      <c r="X849" s="11">
        <f>IF(ISERROR(tblSalaries[[#This Row],[max h]]),1,tblSalaries[[#This Row],[Salary in USD]]/tblSalaries[[#This Row],[max h]]/260)</f>
        <v>16.826923076923077</v>
      </c>
      <c r="Y849" s="11" t="str">
        <f>IF(tblSalaries[[#This Row],[Years of Experience]]="",0,"0")</f>
        <v>0</v>
      </c>
      <c r="Z8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49" s="11">
        <f>IF(tblSalaries[[#This Row],[Salary in USD]]&lt;1000,1,0)</f>
        <v>0</v>
      </c>
      <c r="AB849" s="11">
        <f>IF(AND(tblSalaries[[#This Row],[Salary in USD]]&gt;1000,tblSalaries[[#This Row],[Salary in USD]]&lt;2000),1,0)</f>
        <v>0</v>
      </c>
    </row>
    <row r="850" spans="2:28" ht="15" customHeight="1">
      <c r="B850" t="s">
        <v>2853</v>
      </c>
      <c r="C850" s="1">
        <v>41056.1716087963</v>
      </c>
      <c r="D850" s="4">
        <v>12000</v>
      </c>
      <c r="E850">
        <v>12000</v>
      </c>
      <c r="F850" t="s">
        <v>6</v>
      </c>
      <c r="G850">
        <f>tblSalaries[[#This Row],[clean Salary (in local currency)]]*VLOOKUP(tblSalaries[[#This Row],[Currency]],tblXrate[],2,FALSE)</f>
        <v>12000</v>
      </c>
      <c r="H850" t="s">
        <v>990</v>
      </c>
      <c r="I850" t="s">
        <v>356</v>
      </c>
      <c r="J850" t="s">
        <v>608</v>
      </c>
      <c r="K850" t="str">
        <f>VLOOKUP(tblSalaries[[#This Row],[Where do you work]],tblCountries[[Actual]:[Mapping]],2,FALSE)</f>
        <v>Spain</v>
      </c>
      <c r="L850" t="s">
        <v>18</v>
      </c>
      <c r="M850">
        <v>15</v>
      </c>
      <c r="O850" s="10" t="str">
        <f>IF(ISERROR(FIND("1",tblSalaries[[#This Row],[How many hours of a day you work on Excel]])),"",1)</f>
        <v/>
      </c>
      <c r="P850" s="11">
        <f>IF(ISERROR(FIND("2",tblSalaries[[#This Row],[How many hours of a day you work on Excel]])),"",2)</f>
        <v>2</v>
      </c>
      <c r="Q850" s="10">
        <f>IF(ISERROR(FIND("3",tblSalaries[[#This Row],[How many hours of a day you work on Excel]])),"",3)</f>
        <v>3</v>
      </c>
      <c r="R850" s="10" t="str">
        <f>IF(ISERROR(FIND("4",tblSalaries[[#This Row],[How many hours of a day you work on Excel]])),"",4)</f>
        <v/>
      </c>
      <c r="S850" s="10" t="str">
        <f>IF(ISERROR(FIND("5",tblSalaries[[#This Row],[How many hours of a day you work on Excel]])),"",5)</f>
        <v/>
      </c>
      <c r="T850" s="10" t="str">
        <f>IF(ISERROR(FIND("6",tblSalaries[[#This Row],[How many hours of a day you work on Excel]])),"",6)</f>
        <v/>
      </c>
      <c r="U850" s="11" t="str">
        <f>IF(ISERROR(FIND("7",tblSalaries[[#This Row],[How many hours of a day you work on Excel]])),"",7)</f>
        <v/>
      </c>
      <c r="V850" s="11" t="str">
        <f>IF(ISERROR(FIND("8",tblSalaries[[#This Row],[How many hours of a day you work on Excel]])),"",8)</f>
        <v/>
      </c>
      <c r="W850" s="11">
        <f>IF(MAX(tblSalaries[[#This Row],[1 hour]:[8 hours]])=0,#N/A,MAX(tblSalaries[[#This Row],[1 hour]:[8 hours]]))</f>
        <v>3</v>
      </c>
      <c r="X850" s="11">
        <f>IF(ISERROR(tblSalaries[[#This Row],[max h]]),1,tblSalaries[[#This Row],[Salary in USD]]/tblSalaries[[#This Row],[max h]]/260)</f>
        <v>15.384615384615385</v>
      </c>
      <c r="Y850" s="11" t="str">
        <f>IF(tblSalaries[[#This Row],[Years of Experience]]="",0,"0")</f>
        <v>0</v>
      </c>
      <c r="Z8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50" s="11">
        <f>IF(tblSalaries[[#This Row],[Salary in USD]]&lt;1000,1,0)</f>
        <v>0</v>
      </c>
      <c r="AB850" s="11">
        <f>IF(AND(tblSalaries[[#This Row],[Salary in USD]]&gt;1000,tblSalaries[[#This Row],[Salary in USD]]&lt;2000),1,0)</f>
        <v>0</v>
      </c>
    </row>
    <row r="851" spans="2:28" ht="15" customHeight="1">
      <c r="B851" t="s">
        <v>2854</v>
      </c>
      <c r="C851" s="1">
        <v>41056.175046296295</v>
      </c>
      <c r="D851" s="4">
        <v>5000</v>
      </c>
      <c r="E851">
        <v>5000</v>
      </c>
      <c r="F851" t="s">
        <v>6</v>
      </c>
      <c r="G851">
        <f>tblSalaries[[#This Row],[clean Salary (in local currency)]]*VLOOKUP(tblSalaries[[#This Row],[Currency]],tblXrate[],2,FALSE)</f>
        <v>5000</v>
      </c>
      <c r="H851" t="s">
        <v>991</v>
      </c>
      <c r="I851" t="s">
        <v>356</v>
      </c>
      <c r="J851" t="s">
        <v>992</v>
      </c>
      <c r="K851" t="str">
        <f>VLOOKUP(tblSalaries[[#This Row],[Where do you work]],tblCountries[[Actual]:[Mapping]],2,FALSE)</f>
        <v>Aruba</v>
      </c>
      <c r="L851" t="s">
        <v>25</v>
      </c>
      <c r="M851">
        <v>13</v>
      </c>
      <c r="O851" s="10">
        <f>IF(ISERROR(FIND("1",tblSalaries[[#This Row],[How many hours of a day you work on Excel]])),"",1)</f>
        <v>1</v>
      </c>
      <c r="P851" s="11">
        <f>IF(ISERROR(FIND("2",tblSalaries[[#This Row],[How many hours of a day you work on Excel]])),"",2)</f>
        <v>2</v>
      </c>
      <c r="Q851" s="10" t="str">
        <f>IF(ISERROR(FIND("3",tblSalaries[[#This Row],[How many hours of a day you work on Excel]])),"",3)</f>
        <v/>
      </c>
      <c r="R851" s="10" t="str">
        <f>IF(ISERROR(FIND("4",tblSalaries[[#This Row],[How many hours of a day you work on Excel]])),"",4)</f>
        <v/>
      </c>
      <c r="S851" s="10" t="str">
        <f>IF(ISERROR(FIND("5",tblSalaries[[#This Row],[How many hours of a day you work on Excel]])),"",5)</f>
        <v/>
      </c>
      <c r="T851" s="10" t="str">
        <f>IF(ISERROR(FIND("6",tblSalaries[[#This Row],[How many hours of a day you work on Excel]])),"",6)</f>
        <v/>
      </c>
      <c r="U851" s="11" t="str">
        <f>IF(ISERROR(FIND("7",tblSalaries[[#This Row],[How many hours of a day you work on Excel]])),"",7)</f>
        <v/>
      </c>
      <c r="V851" s="11" t="str">
        <f>IF(ISERROR(FIND("8",tblSalaries[[#This Row],[How many hours of a day you work on Excel]])),"",8)</f>
        <v/>
      </c>
      <c r="W851" s="11">
        <f>IF(MAX(tblSalaries[[#This Row],[1 hour]:[8 hours]])=0,#N/A,MAX(tblSalaries[[#This Row],[1 hour]:[8 hours]]))</f>
        <v>2</v>
      </c>
      <c r="X851" s="11">
        <f>IF(ISERROR(tblSalaries[[#This Row],[max h]]),1,tblSalaries[[#This Row],[Salary in USD]]/tblSalaries[[#This Row],[max h]]/260)</f>
        <v>9.615384615384615</v>
      </c>
      <c r="Y851" s="11" t="str">
        <f>IF(tblSalaries[[#This Row],[Years of Experience]]="",0,"0")</f>
        <v>0</v>
      </c>
      <c r="Z8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51" s="11">
        <f>IF(tblSalaries[[#This Row],[Salary in USD]]&lt;1000,1,0)</f>
        <v>0</v>
      </c>
      <c r="AB851" s="11">
        <f>IF(AND(tblSalaries[[#This Row],[Salary in USD]]&gt;1000,tblSalaries[[#This Row],[Salary in USD]]&lt;2000),1,0)</f>
        <v>0</v>
      </c>
    </row>
    <row r="852" spans="2:28" ht="15" customHeight="1">
      <c r="B852" t="s">
        <v>2855</v>
      </c>
      <c r="C852" s="1">
        <v>41056.188287037039</v>
      </c>
      <c r="D852" s="4" t="s">
        <v>993</v>
      </c>
      <c r="E852">
        <v>134000</v>
      </c>
      <c r="F852" t="s">
        <v>585</v>
      </c>
      <c r="G852">
        <f>tblSalaries[[#This Row],[clean Salary (in local currency)]]*VLOOKUP(tblSalaries[[#This Row],[Currency]],tblXrate[],2,FALSE)</f>
        <v>16337.518501630093</v>
      </c>
      <c r="H852" t="s">
        <v>153</v>
      </c>
      <c r="I852" t="s">
        <v>20</v>
      </c>
      <c r="J852" t="s">
        <v>48</v>
      </c>
      <c r="K852" t="str">
        <f>VLOOKUP(tblSalaries[[#This Row],[Where do you work]],tblCountries[[Actual]:[Mapping]],2,FALSE)</f>
        <v>South Africa</v>
      </c>
      <c r="L852" t="s">
        <v>9</v>
      </c>
      <c r="M852">
        <v>2</v>
      </c>
      <c r="O852" s="10" t="str">
        <f>IF(ISERROR(FIND("1",tblSalaries[[#This Row],[How many hours of a day you work on Excel]])),"",1)</f>
        <v/>
      </c>
      <c r="P852" s="11" t="str">
        <f>IF(ISERROR(FIND("2",tblSalaries[[#This Row],[How many hours of a day you work on Excel]])),"",2)</f>
        <v/>
      </c>
      <c r="Q852" s="10" t="str">
        <f>IF(ISERROR(FIND("3",tblSalaries[[#This Row],[How many hours of a day you work on Excel]])),"",3)</f>
        <v/>
      </c>
      <c r="R852" s="10">
        <f>IF(ISERROR(FIND("4",tblSalaries[[#This Row],[How many hours of a day you work on Excel]])),"",4)</f>
        <v>4</v>
      </c>
      <c r="S852" s="10" t="str">
        <f>IF(ISERROR(FIND("5",tblSalaries[[#This Row],[How many hours of a day you work on Excel]])),"",5)</f>
        <v/>
      </c>
      <c r="T852" s="10">
        <f>IF(ISERROR(FIND("6",tblSalaries[[#This Row],[How many hours of a day you work on Excel]])),"",6)</f>
        <v>6</v>
      </c>
      <c r="U852" s="11" t="str">
        <f>IF(ISERROR(FIND("7",tblSalaries[[#This Row],[How many hours of a day you work on Excel]])),"",7)</f>
        <v/>
      </c>
      <c r="V852" s="11" t="str">
        <f>IF(ISERROR(FIND("8",tblSalaries[[#This Row],[How many hours of a day you work on Excel]])),"",8)</f>
        <v/>
      </c>
      <c r="W852" s="11">
        <f>IF(MAX(tblSalaries[[#This Row],[1 hour]:[8 hours]])=0,#N/A,MAX(tblSalaries[[#This Row],[1 hour]:[8 hours]]))</f>
        <v>6</v>
      </c>
      <c r="X852" s="11">
        <f>IF(ISERROR(tblSalaries[[#This Row],[max h]]),1,tblSalaries[[#This Row],[Salary in USD]]/tblSalaries[[#This Row],[max h]]/260)</f>
        <v>10.472768270275701</v>
      </c>
      <c r="Y852" s="11" t="str">
        <f>IF(tblSalaries[[#This Row],[Years of Experience]]="",0,"0")</f>
        <v>0</v>
      </c>
      <c r="Z8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52" s="11">
        <f>IF(tblSalaries[[#This Row],[Salary in USD]]&lt;1000,1,0)</f>
        <v>0</v>
      </c>
      <c r="AB852" s="11">
        <f>IF(AND(tblSalaries[[#This Row],[Salary in USD]]&gt;1000,tblSalaries[[#This Row],[Salary in USD]]&lt;2000),1,0)</f>
        <v>0</v>
      </c>
    </row>
    <row r="853" spans="2:28" ht="15" customHeight="1">
      <c r="B853" t="s">
        <v>2856</v>
      </c>
      <c r="C853" s="1">
        <v>41056.194826388892</v>
      </c>
      <c r="D853" s="4">
        <v>65000</v>
      </c>
      <c r="E853">
        <v>65000</v>
      </c>
      <c r="F853" t="s">
        <v>6</v>
      </c>
      <c r="G853">
        <f>tblSalaries[[#This Row],[clean Salary (in local currency)]]*VLOOKUP(tblSalaries[[#This Row],[Currency]],tblXrate[],2,FALSE)</f>
        <v>65000</v>
      </c>
      <c r="H853" t="s">
        <v>994</v>
      </c>
      <c r="I853" t="s">
        <v>20</v>
      </c>
      <c r="J853" t="s">
        <v>15</v>
      </c>
      <c r="K853" t="str">
        <f>VLOOKUP(tblSalaries[[#This Row],[Where do you work]],tblCountries[[Actual]:[Mapping]],2,FALSE)</f>
        <v>USA</v>
      </c>
      <c r="L853" t="s">
        <v>25</v>
      </c>
      <c r="M853">
        <v>8</v>
      </c>
      <c r="O853" s="10">
        <f>IF(ISERROR(FIND("1",tblSalaries[[#This Row],[How many hours of a day you work on Excel]])),"",1)</f>
        <v>1</v>
      </c>
      <c r="P853" s="11">
        <f>IF(ISERROR(FIND("2",tblSalaries[[#This Row],[How many hours of a day you work on Excel]])),"",2)</f>
        <v>2</v>
      </c>
      <c r="Q853" s="10" t="str">
        <f>IF(ISERROR(FIND("3",tblSalaries[[#This Row],[How many hours of a day you work on Excel]])),"",3)</f>
        <v/>
      </c>
      <c r="R853" s="10" t="str">
        <f>IF(ISERROR(FIND("4",tblSalaries[[#This Row],[How many hours of a day you work on Excel]])),"",4)</f>
        <v/>
      </c>
      <c r="S853" s="10" t="str">
        <f>IF(ISERROR(FIND("5",tblSalaries[[#This Row],[How many hours of a day you work on Excel]])),"",5)</f>
        <v/>
      </c>
      <c r="T853" s="10" t="str">
        <f>IF(ISERROR(FIND("6",tblSalaries[[#This Row],[How many hours of a day you work on Excel]])),"",6)</f>
        <v/>
      </c>
      <c r="U853" s="11" t="str">
        <f>IF(ISERROR(FIND("7",tblSalaries[[#This Row],[How many hours of a day you work on Excel]])),"",7)</f>
        <v/>
      </c>
      <c r="V853" s="11" t="str">
        <f>IF(ISERROR(FIND("8",tblSalaries[[#This Row],[How many hours of a day you work on Excel]])),"",8)</f>
        <v/>
      </c>
      <c r="W853" s="11">
        <f>IF(MAX(tblSalaries[[#This Row],[1 hour]:[8 hours]])=0,#N/A,MAX(tblSalaries[[#This Row],[1 hour]:[8 hours]]))</f>
        <v>2</v>
      </c>
      <c r="X853" s="11">
        <f>IF(ISERROR(tblSalaries[[#This Row],[max h]]),1,tblSalaries[[#This Row],[Salary in USD]]/tblSalaries[[#This Row],[max h]]/260)</f>
        <v>125</v>
      </c>
      <c r="Y853" s="11" t="str">
        <f>IF(tblSalaries[[#This Row],[Years of Experience]]="",0,"0")</f>
        <v>0</v>
      </c>
      <c r="Z8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53" s="11">
        <f>IF(tblSalaries[[#This Row],[Salary in USD]]&lt;1000,1,0)</f>
        <v>0</v>
      </c>
      <c r="AB853" s="11">
        <f>IF(AND(tblSalaries[[#This Row],[Salary in USD]]&gt;1000,tblSalaries[[#This Row],[Salary in USD]]&lt;2000),1,0)</f>
        <v>0</v>
      </c>
    </row>
    <row r="854" spans="2:28" ht="15" customHeight="1">
      <c r="B854" t="s">
        <v>2857</v>
      </c>
      <c r="C854" s="1">
        <v>41056.262280092589</v>
      </c>
      <c r="D854" s="4">
        <v>40000</v>
      </c>
      <c r="E854">
        <v>40000</v>
      </c>
      <c r="F854" t="s">
        <v>6</v>
      </c>
      <c r="G854">
        <f>tblSalaries[[#This Row],[clean Salary (in local currency)]]*VLOOKUP(tblSalaries[[#This Row],[Currency]],tblXrate[],2,FALSE)</f>
        <v>40000</v>
      </c>
      <c r="H854" t="s">
        <v>995</v>
      </c>
      <c r="I854" t="s">
        <v>20</v>
      </c>
      <c r="J854" t="s">
        <v>15</v>
      </c>
      <c r="K854" t="str">
        <f>VLOOKUP(tblSalaries[[#This Row],[Where do you work]],tblCountries[[Actual]:[Mapping]],2,FALSE)</f>
        <v>USA</v>
      </c>
      <c r="L854" t="s">
        <v>13</v>
      </c>
      <c r="M854">
        <v>2</v>
      </c>
      <c r="O854" s="10" t="str">
        <f>IF(ISERROR(FIND("1",tblSalaries[[#This Row],[How many hours of a day you work on Excel]])),"",1)</f>
        <v/>
      </c>
      <c r="P854" s="11" t="str">
        <f>IF(ISERROR(FIND("2",tblSalaries[[#This Row],[How many hours of a day you work on Excel]])),"",2)</f>
        <v/>
      </c>
      <c r="Q854" s="10" t="str">
        <f>IF(ISERROR(FIND("3",tblSalaries[[#This Row],[How many hours of a day you work on Excel]])),"",3)</f>
        <v/>
      </c>
      <c r="R854" s="10" t="str">
        <f>IF(ISERROR(FIND("4",tblSalaries[[#This Row],[How many hours of a day you work on Excel]])),"",4)</f>
        <v/>
      </c>
      <c r="S854" s="10" t="str">
        <f>IF(ISERROR(FIND("5",tblSalaries[[#This Row],[How many hours of a day you work on Excel]])),"",5)</f>
        <v/>
      </c>
      <c r="T854" s="10" t="str">
        <f>IF(ISERROR(FIND("6",tblSalaries[[#This Row],[How many hours of a day you work on Excel]])),"",6)</f>
        <v/>
      </c>
      <c r="U854" s="11" t="str">
        <f>IF(ISERROR(FIND("7",tblSalaries[[#This Row],[How many hours of a day you work on Excel]])),"",7)</f>
        <v/>
      </c>
      <c r="V854" s="11">
        <f>IF(ISERROR(FIND("8",tblSalaries[[#This Row],[How many hours of a day you work on Excel]])),"",8)</f>
        <v>8</v>
      </c>
      <c r="W854" s="11">
        <f>IF(MAX(tblSalaries[[#This Row],[1 hour]:[8 hours]])=0,#N/A,MAX(tblSalaries[[#This Row],[1 hour]:[8 hours]]))</f>
        <v>8</v>
      </c>
      <c r="X854" s="11">
        <f>IF(ISERROR(tblSalaries[[#This Row],[max h]]),1,tblSalaries[[#This Row],[Salary in USD]]/tblSalaries[[#This Row],[max h]]/260)</f>
        <v>19.23076923076923</v>
      </c>
      <c r="Y854" s="11" t="str">
        <f>IF(tblSalaries[[#This Row],[Years of Experience]]="",0,"0")</f>
        <v>0</v>
      </c>
      <c r="Z8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54" s="11">
        <f>IF(tblSalaries[[#This Row],[Salary in USD]]&lt;1000,1,0)</f>
        <v>0</v>
      </c>
      <c r="AB854" s="11">
        <f>IF(AND(tblSalaries[[#This Row],[Salary in USD]]&gt;1000,tblSalaries[[#This Row],[Salary in USD]]&lt;2000),1,0)</f>
        <v>0</v>
      </c>
    </row>
    <row r="855" spans="2:28" ht="15" customHeight="1">
      <c r="B855" t="s">
        <v>2858</v>
      </c>
      <c r="C855" s="1">
        <v>41056.27584490741</v>
      </c>
      <c r="D855" s="4">
        <v>98000</v>
      </c>
      <c r="E855">
        <v>98000</v>
      </c>
      <c r="F855" t="s">
        <v>6</v>
      </c>
      <c r="G855">
        <f>tblSalaries[[#This Row],[clean Salary (in local currency)]]*VLOOKUP(tblSalaries[[#This Row],[Currency]],tblXrate[],2,FALSE)</f>
        <v>98000</v>
      </c>
      <c r="H855" t="s">
        <v>996</v>
      </c>
      <c r="I855" t="s">
        <v>52</v>
      </c>
      <c r="J855" t="s">
        <v>997</v>
      </c>
      <c r="K855" t="str">
        <f>VLOOKUP(tblSalaries[[#This Row],[Where do you work]],tblCountries[[Actual]:[Mapping]],2,FALSE)</f>
        <v>Indonesia</v>
      </c>
      <c r="L855" t="s">
        <v>18</v>
      </c>
      <c r="M855">
        <v>14</v>
      </c>
      <c r="O855" s="10" t="str">
        <f>IF(ISERROR(FIND("1",tblSalaries[[#This Row],[How many hours of a day you work on Excel]])),"",1)</f>
        <v/>
      </c>
      <c r="P855" s="11">
        <f>IF(ISERROR(FIND("2",tblSalaries[[#This Row],[How many hours of a day you work on Excel]])),"",2)</f>
        <v>2</v>
      </c>
      <c r="Q855" s="10">
        <f>IF(ISERROR(FIND("3",tblSalaries[[#This Row],[How many hours of a day you work on Excel]])),"",3)</f>
        <v>3</v>
      </c>
      <c r="R855" s="10" t="str">
        <f>IF(ISERROR(FIND("4",tblSalaries[[#This Row],[How many hours of a day you work on Excel]])),"",4)</f>
        <v/>
      </c>
      <c r="S855" s="10" t="str">
        <f>IF(ISERROR(FIND("5",tblSalaries[[#This Row],[How many hours of a day you work on Excel]])),"",5)</f>
        <v/>
      </c>
      <c r="T855" s="10" t="str">
        <f>IF(ISERROR(FIND("6",tblSalaries[[#This Row],[How many hours of a day you work on Excel]])),"",6)</f>
        <v/>
      </c>
      <c r="U855" s="11" t="str">
        <f>IF(ISERROR(FIND("7",tblSalaries[[#This Row],[How many hours of a day you work on Excel]])),"",7)</f>
        <v/>
      </c>
      <c r="V855" s="11" t="str">
        <f>IF(ISERROR(FIND("8",tblSalaries[[#This Row],[How many hours of a day you work on Excel]])),"",8)</f>
        <v/>
      </c>
      <c r="W855" s="11">
        <f>IF(MAX(tblSalaries[[#This Row],[1 hour]:[8 hours]])=0,#N/A,MAX(tblSalaries[[#This Row],[1 hour]:[8 hours]]))</f>
        <v>3</v>
      </c>
      <c r="X855" s="11">
        <f>IF(ISERROR(tblSalaries[[#This Row],[max h]]),1,tblSalaries[[#This Row],[Salary in USD]]/tblSalaries[[#This Row],[max h]]/260)</f>
        <v>125.64102564102565</v>
      </c>
      <c r="Y855" s="11" t="str">
        <f>IF(tblSalaries[[#This Row],[Years of Experience]]="",0,"0")</f>
        <v>0</v>
      </c>
      <c r="Z8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55" s="11">
        <f>IF(tblSalaries[[#This Row],[Salary in USD]]&lt;1000,1,0)</f>
        <v>0</v>
      </c>
      <c r="AB855" s="11">
        <f>IF(AND(tblSalaries[[#This Row],[Salary in USD]]&gt;1000,tblSalaries[[#This Row],[Salary in USD]]&lt;2000),1,0)</f>
        <v>0</v>
      </c>
    </row>
    <row r="856" spans="2:28" ht="15" customHeight="1">
      <c r="B856" t="s">
        <v>2859</v>
      </c>
      <c r="C856" s="1">
        <v>41056.275868055556</v>
      </c>
      <c r="D856" s="4">
        <v>50000</v>
      </c>
      <c r="E856">
        <v>50000</v>
      </c>
      <c r="F856" t="s">
        <v>6</v>
      </c>
      <c r="G856">
        <f>tblSalaries[[#This Row],[clean Salary (in local currency)]]*VLOOKUP(tblSalaries[[#This Row],[Currency]],tblXrate[],2,FALSE)</f>
        <v>50000</v>
      </c>
      <c r="H856" t="s">
        <v>998</v>
      </c>
      <c r="I856" t="s">
        <v>4001</v>
      </c>
      <c r="J856" t="s">
        <v>15</v>
      </c>
      <c r="K856" t="str">
        <f>VLOOKUP(tblSalaries[[#This Row],[Where do you work]],tblCountries[[Actual]:[Mapping]],2,FALSE)</f>
        <v>USA</v>
      </c>
      <c r="L856" t="s">
        <v>13</v>
      </c>
      <c r="M856">
        <v>15</v>
      </c>
      <c r="O856" s="10" t="str">
        <f>IF(ISERROR(FIND("1",tblSalaries[[#This Row],[How many hours of a day you work on Excel]])),"",1)</f>
        <v/>
      </c>
      <c r="P856" s="11" t="str">
        <f>IF(ISERROR(FIND("2",tblSalaries[[#This Row],[How many hours of a day you work on Excel]])),"",2)</f>
        <v/>
      </c>
      <c r="Q856" s="10" t="str">
        <f>IF(ISERROR(FIND("3",tblSalaries[[#This Row],[How many hours of a day you work on Excel]])),"",3)</f>
        <v/>
      </c>
      <c r="R856" s="10" t="str">
        <f>IF(ISERROR(FIND("4",tblSalaries[[#This Row],[How many hours of a day you work on Excel]])),"",4)</f>
        <v/>
      </c>
      <c r="S856" s="10" t="str">
        <f>IF(ISERROR(FIND("5",tblSalaries[[#This Row],[How many hours of a day you work on Excel]])),"",5)</f>
        <v/>
      </c>
      <c r="T856" s="10" t="str">
        <f>IF(ISERROR(FIND("6",tblSalaries[[#This Row],[How many hours of a day you work on Excel]])),"",6)</f>
        <v/>
      </c>
      <c r="U856" s="11" t="str">
        <f>IF(ISERROR(FIND("7",tblSalaries[[#This Row],[How many hours of a day you work on Excel]])),"",7)</f>
        <v/>
      </c>
      <c r="V856" s="11">
        <f>IF(ISERROR(FIND("8",tblSalaries[[#This Row],[How many hours of a day you work on Excel]])),"",8)</f>
        <v>8</v>
      </c>
      <c r="W856" s="11">
        <f>IF(MAX(tblSalaries[[#This Row],[1 hour]:[8 hours]])=0,#N/A,MAX(tblSalaries[[#This Row],[1 hour]:[8 hours]]))</f>
        <v>8</v>
      </c>
      <c r="X856" s="11">
        <f>IF(ISERROR(tblSalaries[[#This Row],[max h]]),1,tblSalaries[[#This Row],[Salary in USD]]/tblSalaries[[#This Row],[max h]]/260)</f>
        <v>24.03846153846154</v>
      </c>
      <c r="Y856" s="11" t="str">
        <f>IF(tblSalaries[[#This Row],[Years of Experience]]="",0,"0")</f>
        <v>0</v>
      </c>
      <c r="Z8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56" s="11">
        <f>IF(tblSalaries[[#This Row],[Salary in USD]]&lt;1000,1,0)</f>
        <v>0</v>
      </c>
      <c r="AB856" s="11">
        <f>IF(AND(tblSalaries[[#This Row],[Salary in USD]]&gt;1000,tblSalaries[[#This Row],[Salary in USD]]&lt;2000),1,0)</f>
        <v>0</v>
      </c>
    </row>
    <row r="857" spans="2:28" ht="15" customHeight="1">
      <c r="B857" t="s">
        <v>2860</v>
      </c>
      <c r="C857" s="1">
        <v>41056.305023148147</v>
      </c>
      <c r="D857" s="4">
        <v>135000</v>
      </c>
      <c r="E857">
        <v>135000</v>
      </c>
      <c r="F857" t="s">
        <v>6</v>
      </c>
      <c r="G857">
        <f>tblSalaries[[#This Row],[clean Salary (in local currency)]]*VLOOKUP(tblSalaries[[#This Row],[Currency]],tblXrate[],2,FALSE)</f>
        <v>135000</v>
      </c>
      <c r="H857" t="s">
        <v>999</v>
      </c>
      <c r="I857" t="s">
        <v>4001</v>
      </c>
      <c r="J857" t="s">
        <v>15</v>
      </c>
      <c r="K857" t="str">
        <f>VLOOKUP(tblSalaries[[#This Row],[Where do you work]],tblCountries[[Actual]:[Mapping]],2,FALSE)</f>
        <v>USA</v>
      </c>
      <c r="L857" t="s">
        <v>9</v>
      </c>
      <c r="M857">
        <v>25</v>
      </c>
      <c r="O857" s="10" t="str">
        <f>IF(ISERROR(FIND("1",tblSalaries[[#This Row],[How many hours of a day you work on Excel]])),"",1)</f>
        <v/>
      </c>
      <c r="P857" s="11" t="str">
        <f>IF(ISERROR(FIND("2",tblSalaries[[#This Row],[How many hours of a day you work on Excel]])),"",2)</f>
        <v/>
      </c>
      <c r="Q857" s="10" t="str">
        <f>IF(ISERROR(FIND("3",tblSalaries[[#This Row],[How many hours of a day you work on Excel]])),"",3)</f>
        <v/>
      </c>
      <c r="R857" s="10">
        <f>IF(ISERROR(FIND("4",tblSalaries[[#This Row],[How many hours of a day you work on Excel]])),"",4)</f>
        <v>4</v>
      </c>
      <c r="S857" s="10" t="str">
        <f>IF(ISERROR(FIND("5",tblSalaries[[#This Row],[How many hours of a day you work on Excel]])),"",5)</f>
        <v/>
      </c>
      <c r="T857" s="10">
        <f>IF(ISERROR(FIND("6",tblSalaries[[#This Row],[How many hours of a day you work on Excel]])),"",6)</f>
        <v>6</v>
      </c>
      <c r="U857" s="11" t="str">
        <f>IF(ISERROR(FIND("7",tblSalaries[[#This Row],[How many hours of a day you work on Excel]])),"",7)</f>
        <v/>
      </c>
      <c r="V857" s="11" t="str">
        <f>IF(ISERROR(FIND("8",tblSalaries[[#This Row],[How many hours of a day you work on Excel]])),"",8)</f>
        <v/>
      </c>
      <c r="W857" s="11">
        <f>IF(MAX(tblSalaries[[#This Row],[1 hour]:[8 hours]])=0,#N/A,MAX(tblSalaries[[#This Row],[1 hour]:[8 hours]]))</f>
        <v>6</v>
      </c>
      <c r="X857" s="11">
        <f>IF(ISERROR(tblSalaries[[#This Row],[max h]]),1,tblSalaries[[#This Row],[Salary in USD]]/tblSalaries[[#This Row],[max h]]/260)</f>
        <v>86.538461538461533</v>
      </c>
      <c r="Y857" s="11" t="str">
        <f>IF(tblSalaries[[#This Row],[Years of Experience]]="",0,"0")</f>
        <v>0</v>
      </c>
      <c r="Z8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57" s="11">
        <f>IF(tblSalaries[[#This Row],[Salary in USD]]&lt;1000,1,0)</f>
        <v>0</v>
      </c>
      <c r="AB857" s="11">
        <f>IF(AND(tblSalaries[[#This Row],[Salary in USD]]&gt;1000,tblSalaries[[#This Row],[Salary in USD]]&lt;2000),1,0)</f>
        <v>0</v>
      </c>
    </row>
    <row r="858" spans="2:28" ht="15" customHeight="1">
      <c r="B858" t="s">
        <v>2861</v>
      </c>
      <c r="C858" s="1">
        <v>41056.33865740741</v>
      </c>
      <c r="D858" s="4" t="s">
        <v>1000</v>
      </c>
      <c r="E858">
        <v>125000</v>
      </c>
      <c r="F858" t="s">
        <v>6</v>
      </c>
      <c r="G858">
        <f>tblSalaries[[#This Row],[clean Salary (in local currency)]]*VLOOKUP(tblSalaries[[#This Row],[Currency]],tblXrate[],2,FALSE)</f>
        <v>125000</v>
      </c>
      <c r="H858" t="s">
        <v>1001</v>
      </c>
      <c r="I858" t="s">
        <v>52</v>
      </c>
      <c r="J858" t="s">
        <v>583</v>
      </c>
      <c r="K858" t="str">
        <f>VLOOKUP(tblSalaries[[#This Row],[Where do you work]],tblCountries[[Actual]:[Mapping]],2,FALSE)</f>
        <v>Norway</v>
      </c>
      <c r="L858" t="s">
        <v>9</v>
      </c>
      <c r="M858">
        <v>6</v>
      </c>
      <c r="O858" s="10" t="str">
        <f>IF(ISERROR(FIND("1",tblSalaries[[#This Row],[How many hours of a day you work on Excel]])),"",1)</f>
        <v/>
      </c>
      <c r="P858" s="11" t="str">
        <f>IF(ISERROR(FIND("2",tblSalaries[[#This Row],[How many hours of a day you work on Excel]])),"",2)</f>
        <v/>
      </c>
      <c r="Q858" s="10" t="str">
        <f>IF(ISERROR(FIND("3",tblSalaries[[#This Row],[How many hours of a day you work on Excel]])),"",3)</f>
        <v/>
      </c>
      <c r="R858" s="10">
        <f>IF(ISERROR(FIND("4",tblSalaries[[#This Row],[How many hours of a day you work on Excel]])),"",4)</f>
        <v>4</v>
      </c>
      <c r="S858" s="10" t="str">
        <f>IF(ISERROR(FIND("5",tblSalaries[[#This Row],[How many hours of a day you work on Excel]])),"",5)</f>
        <v/>
      </c>
      <c r="T858" s="10">
        <f>IF(ISERROR(FIND("6",tblSalaries[[#This Row],[How many hours of a day you work on Excel]])),"",6)</f>
        <v>6</v>
      </c>
      <c r="U858" s="11" t="str">
        <f>IF(ISERROR(FIND("7",tblSalaries[[#This Row],[How many hours of a day you work on Excel]])),"",7)</f>
        <v/>
      </c>
      <c r="V858" s="11" t="str">
        <f>IF(ISERROR(FIND("8",tblSalaries[[#This Row],[How many hours of a day you work on Excel]])),"",8)</f>
        <v/>
      </c>
      <c r="W858" s="11">
        <f>IF(MAX(tblSalaries[[#This Row],[1 hour]:[8 hours]])=0,#N/A,MAX(tblSalaries[[#This Row],[1 hour]:[8 hours]]))</f>
        <v>6</v>
      </c>
      <c r="X858" s="11">
        <f>IF(ISERROR(tblSalaries[[#This Row],[max h]]),1,tblSalaries[[#This Row],[Salary in USD]]/tblSalaries[[#This Row],[max h]]/260)</f>
        <v>80.128205128205124</v>
      </c>
      <c r="Y858" s="11" t="str">
        <f>IF(tblSalaries[[#This Row],[Years of Experience]]="",0,"0")</f>
        <v>0</v>
      </c>
      <c r="Z8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58" s="11">
        <f>IF(tblSalaries[[#This Row],[Salary in USD]]&lt;1000,1,0)</f>
        <v>0</v>
      </c>
      <c r="AB858" s="11">
        <f>IF(AND(tblSalaries[[#This Row],[Salary in USD]]&gt;1000,tblSalaries[[#This Row],[Salary in USD]]&lt;2000),1,0)</f>
        <v>0</v>
      </c>
    </row>
    <row r="859" spans="2:28" ht="15" customHeight="1">
      <c r="B859" t="s">
        <v>2862</v>
      </c>
      <c r="C859" s="1">
        <v>41056.371157407404</v>
      </c>
      <c r="D859" s="4">
        <v>4500</v>
      </c>
      <c r="E859">
        <v>4500</v>
      </c>
      <c r="F859" t="s">
        <v>6</v>
      </c>
      <c r="G859">
        <f>tblSalaries[[#This Row],[clean Salary (in local currency)]]*VLOOKUP(tblSalaries[[#This Row],[Currency]],tblXrate[],2,FALSE)</f>
        <v>4500</v>
      </c>
      <c r="H859" t="s">
        <v>1002</v>
      </c>
      <c r="I859" t="s">
        <v>20</v>
      </c>
      <c r="J859" t="s">
        <v>997</v>
      </c>
      <c r="K859" t="str">
        <f>VLOOKUP(tblSalaries[[#This Row],[Where do you work]],tblCountries[[Actual]:[Mapping]],2,FALSE)</f>
        <v>Indonesia</v>
      </c>
      <c r="L859" t="s">
        <v>18</v>
      </c>
      <c r="M859">
        <v>4</v>
      </c>
      <c r="O859" s="10" t="str">
        <f>IF(ISERROR(FIND("1",tblSalaries[[#This Row],[How many hours of a day you work on Excel]])),"",1)</f>
        <v/>
      </c>
      <c r="P859" s="11">
        <f>IF(ISERROR(FIND("2",tblSalaries[[#This Row],[How many hours of a day you work on Excel]])),"",2)</f>
        <v>2</v>
      </c>
      <c r="Q859" s="10">
        <f>IF(ISERROR(FIND("3",tblSalaries[[#This Row],[How many hours of a day you work on Excel]])),"",3)</f>
        <v>3</v>
      </c>
      <c r="R859" s="10" t="str">
        <f>IF(ISERROR(FIND("4",tblSalaries[[#This Row],[How many hours of a day you work on Excel]])),"",4)</f>
        <v/>
      </c>
      <c r="S859" s="10" t="str">
        <f>IF(ISERROR(FIND("5",tblSalaries[[#This Row],[How many hours of a day you work on Excel]])),"",5)</f>
        <v/>
      </c>
      <c r="T859" s="10" t="str">
        <f>IF(ISERROR(FIND("6",tblSalaries[[#This Row],[How many hours of a day you work on Excel]])),"",6)</f>
        <v/>
      </c>
      <c r="U859" s="11" t="str">
        <f>IF(ISERROR(FIND("7",tblSalaries[[#This Row],[How many hours of a day you work on Excel]])),"",7)</f>
        <v/>
      </c>
      <c r="V859" s="11" t="str">
        <f>IF(ISERROR(FIND("8",tblSalaries[[#This Row],[How many hours of a day you work on Excel]])),"",8)</f>
        <v/>
      </c>
      <c r="W859" s="11">
        <f>IF(MAX(tblSalaries[[#This Row],[1 hour]:[8 hours]])=0,#N/A,MAX(tblSalaries[[#This Row],[1 hour]:[8 hours]]))</f>
        <v>3</v>
      </c>
      <c r="X859" s="11">
        <f>IF(ISERROR(tblSalaries[[#This Row],[max h]]),1,tblSalaries[[#This Row],[Salary in USD]]/tblSalaries[[#This Row],[max h]]/260)</f>
        <v>5.7692307692307692</v>
      </c>
      <c r="Y859" s="11" t="str">
        <f>IF(tblSalaries[[#This Row],[Years of Experience]]="",0,"0")</f>
        <v>0</v>
      </c>
      <c r="Z8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59" s="11">
        <f>IF(tblSalaries[[#This Row],[Salary in USD]]&lt;1000,1,0)</f>
        <v>0</v>
      </c>
      <c r="AB859" s="11">
        <f>IF(AND(tblSalaries[[#This Row],[Salary in USD]]&gt;1000,tblSalaries[[#This Row],[Salary in USD]]&lt;2000),1,0)</f>
        <v>0</v>
      </c>
    </row>
    <row r="860" spans="2:28" ht="15" customHeight="1">
      <c r="B860" t="s">
        <v>2863</v>
      </c>
      <c r="C860" s="1">
        <v>41056.371944444443</v>
      </c>
      <c r="D860" s="4">
        <v>115000</v>
      </c>
      <c r="E860">
        <v>115000</v>
      </c>
      <c r="F860" t="s">
        <v>6</v>
      </c>
      <c r="G860">
        <f>tblSalaries[[#This Row],[clean Salary (in local currency)]]*VLOOKUP(tblSalaries[[#This Row],[Currency]],tblXrate[],2,FALSE)</f>
        <v>115000</v>
      </c>
      <c r="H860" t="s">
        <v>1003</v>
      </c>
      <c r="I860" t="s">
        <v>20</v>
      </c>
      <c r="J860" t="s">
        <v>15</v>
      </c>
      <c r="K860" t="str">
        <f>VLOOKUP(tblSalaries[[#This Row],[Where do you work]],tblCountries[[Actual]:[Mapping]],2,FALSE)</f>
        <v>USA</v>
      </c>
      <c r="L860" t="s">
        <v>9</v>
      </c>
      <c r="M860">
        <v>10</v>
      </c>
      <c r="O860" s="10" t="str">
        <f>IF(ISERROR(FIND("1",tblSalaries[[#This Row],[How many hours of a day you work on Excel]])),"",1)</f>
        <v/>
      </c>
      <c r="P860" s="11" t="str">
        <f>IF(ISERROR(FIND("2",tblSalaries[[#This Row],[How many hours of a day you work on Excel]])),"",2)</f>
        <v/>
      </c>
      <c r="Q860" s="10" t="str">
        <f>IF(ISERROR(FIND("3",tblSalaries[[#This Row],[How many hours of a day you work on Excel]])),"",3)</f>
        <v/>
      </c>
      <c r="R860" s="10">
        <f>IF(ISERROR(FIND("4",tblSalaries[[#This Row],[How many hours of a day you work on Excel]])),"",4)</f>
        <v>4</v>
      </c>
      <c r="S860" s="10" t="str">
        <f>IF(ISERROR(FIND("5",tblSalaries[[#This Row],[How many hours of a day you work on Excel]])),"",5)</f>
        <v/>
      </c>
      <c r="T860" s="10">
        <f>IF(ISERROR(FIND("6",tblSalaries[[#This Row],[How many hours of a day you work on Excel]])),"",6)</f>
        <v>6</v>
      </c>
      <c r="U860" s="11" t="str">
        <f>IF(ISERROR(FIND("7",tblSalaries[[#This Row],[How many hours of a day you work on Excel]])),"",7)</f>
        <v/>
      </c>
      <c r="V860" s="11" t="str">
        <f>IF(ISERROR(FIND("8",tblSalaries[[#This Row],[How many hours of a day you work on Excel]])),"",8)</f>
        <v/>
      </c>
      <c r="W860" s="11">
        <f>IF(MAX(tblSalaries[[#This Row],[1 hour]:[8 hours]])=0,#N/A,MAX(tblSalaries[[#This Row],[1 hour]:[8 hours]]))</f>
        <v>6</v>
      </c>
      <c r="X860" s="11">
        <f>IF(ISERROR(tblSalaries[[#This Row],[max h]]),1,tblSalaries[[#This Row],[Salary in USD]]/tblSalaries[[#This Row],[max h]]/260)</f>
        <v>73.71794871794873</v>
      </c>
      <c r="Y860" s="11" t="str">
        <f>IF(tblSalaries[[#This Row],[Years of Experience]]="",0,"0")</f>
        <v>0</v>
      </c>
      <c r="Z8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60" s="11">
        <f>IF(tblSalaries[[#This Row],[Salary in USD]]&lt;1000,1,0)</f>
        <v>0</v>
      </c>
      <c r="AB860" s="11">
        <f>IF(AND(tblSalaries[[#This Row],[Salary in USD]]&gt;1000,tblSalaries[[#This Row],[Salary in USD]]&lt;2000),1,0)</f>
        <v>0</v>
      </c>
    </row>
    <row r="861" spans="2:28" ht="15" customHeight="1">
      <c r="B861" t="s">
        <v>2864</v>
      </c>
      <c r="C861" s="1">
        <v>41056.387349537035</v>
      </c>
      <c r="D861" s="4">
        <v>70000</v>
      </c>
      <c r="E861">
        <v>70000</v>
      </c>
      <c r="F861" t="s">
        <v>6</v>
      </c>
      <c r="G861">
        <f>tblSalaries[[#This Row],[clean Salary (in local currency)]]*VLOOKUP(tblSalaries[[#This Row],[Currency]],tblXrate[],2,FALSE)</f>
        <v>70000</v>
      </c>
      <c r="H861" t="s">
        <v>14</v>
      </c>
      <c r="I861" t="s">
        <v>20</v>
      </c>
      <c r="J861" t="s">
        <v>15</v>
      </c>
      <c r="K861" t="str">
        <f>VLOOKUP(tblSalaries[[#This Row],[Where do you work]],tblCountries[[Actual]:[Mapping]],2,FALSE)</f>
        <v>USA</v>
      </c>
      <c r="L861" t="s">
        <v>13</v>
      </c>
      <c r="M861">
        <v>15</v>
      </c>
      <c r="O861" s="10" t="str">
        <f>IF(ISERROR(FIND("1",tblSalaries[[#This Row],[How many hours of a day you work on Excel]])),"",1)</f>
        <v/>
      </c>
      <c r="P861" s="11" t="str">
        <f>IF(ISERROR(FIND("2",tblSalaries[[#This Row],[How many hours of a day you work on Excel]])),"",2)</f>
        <v/>
      </c>
      <c r="Q861" s="10" t="str">
        <f>IF(ISERROR(FIND("3",tblSalaries[[#This Row],[How many hours of a day you work on Excel]])),"",3)</f>
        <v/>
      </c>
      <c r="R861" s="10" t="str">
        <f>IF(ISERROR(FIND("4",tblSalaries[[#This Row],[How many hours of a day you work on Excel]])),"",4)</f>
        <v/>
      </c>
      <c r="S861" s="10" t="str">
        <f>IF(ISERROR(FIND("5",tblSalaries[[#This Row],[How many hours of a day you work on Excel]])),"",5)</f>
        <v/>
      </c>
      <c r="T861" s="10" t="str">
        <f>IF(ISERROR(FIND("6",tblSalaries[[#This Row],[How many hours of a day you work on Excel]])),"",6)</f>
        <v/>
      </c>
      <c r="U861" s="11" t="str">
        <f>IF(ISERROR(FIND("7",tblSalaries[[#This Row],[How many hours of a day you work on Excel]])),"",7)</f>
        <v/>
      </c>
      <c r="V861" s="11">
        <f>IF(ISERROR(FIND("8",tblSalaries[[#This Row],[How many hours of a day you work on Excel]])),"",8)</f>
        <v>8</v>
      </c>
      <c r="W861" s="11">
        <f>IF(MAX(tblSalaries[[#This Row],[1 hour]:[8 hours]])=0,#N/A,MAX(tblSalaries[[#This Row],[1 hour]:[8 hours]]))</f>
        <v>8</v>
      </c>
      <c r="X861" s="11">
        <f>IF(ISERROR(tblSalaries[[#This Row],[max h]]),1,tblSalaries[[#This Row],[Salary in USD]]/tblSalaries[[#This Row],[max h]]/260)</f>
        <v>33.653846153846153</v>
      </c>
      <c r="Y861" s="11" t="str">
        <f>IF(tblSalaries[[#This Row],[Years of Experience]]="",0,"0")</f>
        <v>0</v>
      </c>
      <c r="Z8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61" s="11">
        <f>IF(tblSalaries[[#This Row],[Salary in USD]]&lt;1000,1,0)</f>
        <v>0</v>
      </c>
      <c r="AB861" s="11">
        <f>IF(AND(tblSalaries[[#This Row],[Salary in USD]]&gt;1000,tblSalaries[[#This Row],[Salary in USD]]&lt;2000),1,0)</f>
        <v>0</v>
      </c>
    </row>
    <row r="862" spans="2:28" ht="15" customHeight="1">
      <c r="B862" t="s">
        <v>2865</v>
      </c>
      <c r="C862" s="1">
        <v>41056.409375000003</v>
      </c>
      <c r="D862" s="4">
        <v>5000</v>
      </c>
      <c r="E862">
        <v>60000</v>
      </c>
      <c r="F862" t="s">
        <v>6</v>
      </c>
      <c r="G862">
        <f>tblSalaries[[#This Row],[clean Salary (in local currency)]]*VLOOKUP(tblSalaries[[#This Row],[Currency]],tblXrate[],2,FALSE)</f>
        <v>60000</v>
      </c>
      <c r="H862" t="s">
        <v>1004</v>
      </c>
      <c r="I862" t="s">
        <v>20</v>
      </c>
      <c r="J862" t="s">
        <v>15</v>
      </c>
      <c r="K862" t="str">
        <f>VLOOKUP(tblSalaries[[#This Row],[Where do you work]],tblCountries[[Actual]:[Mapping]],2,FALSE)</f>
        <v>USA</v>
      </c>
      <c r="L862" t="s">
        <v>18</v>
      </c>
      <c r="M862">
        <v>8</v>
      </c>
      <c r="O862" s="10" t="str">
        <f>IF(ISERROR(FIND("1",tblSalaries[[#This Row],[How many hours of a day you work on Excel]])),"",1)</f>
        <v/>
      </c>
      <c r="P862" s="11">
        <f>IF(ISERROR(FIND("2",tblSalaries[[#This Row],[How many hours of a day you work on Excel]])),"",2)</f>
        <v>2</v>
      </c>
      <c r="Q862" s="10">
        <f>IF(ISERROR(FIND("3",tblSalaries[[#This Row],[How many hours of a day you work on Excel]])),"",3)</f>
        <v>3</v>
      </c>
      <c r="R862" s="10" t="str">
        <f>IF(ISERROR(FIND("4",tblSalaries[[#This Row],[How many hours of a day you work on Excel]])),"",4)</f>
        <v/>
      </c>
      <c r="S862" s="10" t="str">
        <f>IF(ISERROR(FIND("5",tblSalaries[[#This Row],[How many hours of a day you work on Excel]])),"",5)</f>
        <v/>
      </c>
      <c r="T862" s="10" t="str">
        <f>IF(ISERROR(FIND("6",tblSalaries[[#This Row],[How many hours of a day you work on Excel]])),"",6)</f>
        <v/>
      </c>
      <c r="U862" s="11" t="str">
        <f>IF(ISERROR(FIND("7",tblSalaries[[#This Row],[How many hours of a day you work on Excel]])),"",7)</f>
        <v/>
      </c>
      <c r="V862" s="11" t="str">
        <f>IF(ISERROR(FIND("8",tblSalaries[[#This Row],[How many hours of a day you work on Excel]])),"",8)</f>
        <v/>
      </c>
      <c r="W862" s="11">
        <f>IF(MAX(tblSalaries[[#This Row],[1 hour]:[8 hours]])=0,#N/A,MAX(tblSalaries[[#This Row],[1 hour]:[8 hours]]))</f>
        <v>3</v>
      </c>
      <c r="X862" s="11">
        <f>IF(ISERROR(tblSalaries[[#This Row],[max h]]),1,tblSalaries[[#This Row],[Salary in USD]]/tblSalaries[[#This Row],[max h]]/260)</f>
        <v>76.92307692307692</v>
      </c>
      <c r="Y862" s="11" t="str">
        <f>IF(tblSalaries[[#This Row],[Years of Experience]]="",0,"0")</f>
        <v>0</v>
      </c>
      <c r="Z8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62" s="11">
        <f>IF(tblSalaries[[#This Row],[Salary in USD]]&lt;1000,1,0)</f>
        <v>0</v>
      </c>
      <c r="AB862" s="11">
        <f>IF(AND(tblSalaries[[#This Row],[Salary in USD]]&gt;1000,tblSalaries[[#This Row],[Salary in USD]]&lt;2000),1,0)</f>
        <v>0</v>
      </c>
    </row>
    <row r="863" spans="2:28" ht="15" customHeight="1">
      <c r="B863" t="s">
        <v>2866</v>
      </c>
      <c r="C863" s="1">
        <v>41056.426006944443</v>
      </c>
      <c r="D863" s="4">
        <v>87456</v>
      </c>
      <c r="E863">
        <v>87456</v>
      </c>
      <c r="F863" t="s">
        <v>6</v>
      </c>
      <c r="G863">
        <f>tblSalaries[[#This Row],[clean Salary (in local currency)]]*VLOOKUP(tblSalaries[[#This Row],[Currency]],tblXrate[],2,FALSE)</f>
        <v>87456</v>
      </c>
      <c r="H863" t="s">
        <v>1005</v>
      </c>
      <c r="I863" t="s">
        <v>52</v>
      </c>
      <c r="J863" t="s">
        <v>15</v>
      </c>
      <c r="K863" t="str">
        <f>VLOOKUP(tblSalaries[[#This Row],[Where do you work]],tblCountries[[Actual]:[Mapping]],2,FALSE)</f>
        <v>USA</v>
      </c>
      <c r="L863" t="s">
        <v>18</v>
      </c>
      <c r="M863">
        <v>12</v>
      </c>
      <c r="O863" s="10" t="str">
        <f>IF(ISERROR(FIND("1",tblSalaries[[#This Row],[How many hours of a day you work on Excel]])),"",1)</f>
        <v/>
      </c>
      <c r="P863" s="11">
        <f>IF(ISERROR(FIND("2",tblSalaries[[#This Row],[How many hours of a day you work on Excel]])),"",2)</f>
        <v>2</v>
      </c>
      <c r="Q863" s="10">
        <f>IF(ISERROR(FIND("3",tblSalaries[[#This Row],[How many hours of a day you work on Excel]])),"",3)</f>
        <v>3</v>
      </c>
      <c r="R863" s="10" t="str">
        <f>IF(ISERROR(FIND("4",tblSalaries[[#This Row],[How many hours of a day you work on Excel]])),"",4)</f>
        <v/>
      </c>
      <c r="S863" s="10" t="str">
        <f>IF(ISERROR(FIND("5",tblSalaries[[#This Row],[How many hours of a day you work on Excel]])),"",5)</f>
        <v/>
      </c>
      <c r="T863" s="10" t="str">
        <f>IF(ISERROR(FIND("6",tblSalaries[[#This Row],[How many hours of a day you work on Excel]])),"",6)</f>
        <v/>
      </c>
      <c r="U863" s="11" t="str">
        <f>IF(ISERROR(FIND("7",tblSalaries[[#This Row],[How many hours of a day you work on Excel]])),"",7)</f>
        <v/>
      </c>
      <c r="V863" s="11" t="str">
        <f>IF(ISERROR(FIND("8",tblSalaries[[#This Row],[How many hours of a day you work on Excel]])),"",8)</f>
        <v/>
      </c>
      <c r="W863" s="11">
        <f>IF(MAX(tblSalaries[[#This Row],[1 hour]:[8 hours]])=0,#N/A,MAX(tblSalaries[[#This Row],[1 hour]:[8 hours]]))</f>
        <v>3</v>
      </c>
      <c r="X863" s="11">
        <f>IF(ISERROR(tblSalaries[[#This Row],[max h]]),1,tblSalaries[[#This Row],[Salary in USD]]/tblSalaries[[#This Row],[max h]]/260)</f>
        <v>112.12307692307692</v>
      </c>
      <c r="Y863" s="11" t="str">
        <f>IF(tblSalaries[[#This Row],[Years of Experience]]="",0,"0")</f>
        <v>0</v>
      </c>
      <c r="Z8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63" s="11">
        <f>IF(tblSalaries[[#This Row],[Salary in USD]]&lt;1000,1,0)</f>
        <v>0</v>
      </c>
      <c r="AB863" s="11">
        <f>IF(AND(tblSalaries[[#This Row],[Salary in USD]]&gt;1000,tblSalaries[[#This Row],[Salary in USD]]&lt;2000),1,0)</f>
        <v>0</v>
      </c>
    </row>
    <row r="864" spans="2:28" ht="15" customHeight="1">
      <c r="B864" t="s">
        <v>2867</v>
      </c>
      <c r="C864" s="1">
        <v>41056.480752314812</v>
      </c>
      <c r="D864" s="4">
        <v>26400</v>
      </c>
      <c r="E864">
        <v>26400</v>
      </c>
      <c r="F864" t="s">
        <v>6</v>
      </c>
      <c r="G864">
        <f>tblSalaries[[#This Row],[clean Salary (in local currency)]]*VLOOKUP(tblSalaries[[#This Row],[Currency]],tblXrate[],2,FALSE)</f>
        <v>26400</v>
      </c>
      <c r="H864" t="s">
        <v>1006</v>
      </c>
      <c r="I864" t="s">
        <v>20</v>
      </c>
      <c r="J864" t="s">
        <v>179</v>
      </c>
      <c r="K864" t="str">
        <f>VLOOKUP(tblSalaries[[#This Row],[Where do you work]],tblCountries[[Actual]:[Mapping]],2,FALSE)</f>
        <v>UAE</v>
      </c>
      <c r="L864" t="s">
        <v>13</v>
      </c>
      <c r="M864">
        <v>6</v>
      </c>
      <c r="O864" s="10" t="str">
        <f>IF(ISERROR(FIND("1",tblSalaries[[#This Row],[How many hours of a day you work on Excel]])),"",1)</f>
        <v/>
      </c>
      <c r="P864" s="11" t="str">
        <f>IF(ISERROR(FIND("2",tblSalaries[[#This Row],[How many hours of a day you work on Excel]])),"",2)</f>
        <v/>
      </c>
      <c r="Q864" s="10" t="str">
        <f>IF(ISERROR(FIND("3",tblSalaries[[#This Row],[How many hours of a day you work on Excel]])),"",3)</f>
        <v/>
      </c>
      <c r="R864" s="10" t="str">
        <f>IF(ISERROR(FIND("4",tblSalaries[[#This Row],[How many hours of a day you work on Excel]])),"",4)</f>
        <v/>
      </c>
      <c r="S864" s="10" t="str">
        <f>IF(ISERROR(FIND("5",tblSalaries[[#This Row],[How many hours of a day you work on Excel]])),"",5)</f>
        <v/>
      </c>
      <c r="T864" s="10" t="str">
        <f>IF(ISERROR(FIND("6",tblSalaries[[#This Row],[How many hours of a day you work on Excel]])),"",6)</f>
        <v/>
      </c>
      <c r="U864" s="11" t="str">
        <f>IF(ISERROR(FIND("7",tblSalaries[[#This Row],[How many hours of a day you work on Excel]])),"",7)</f>
        <v/>
      </c>
      <c r="V864" s="11">
        <f>IF(ISERROR(FIND("8",tblSalaries[[#This Row],[How many hours of a day you work on Excel]])),"",8)</f>
        <v>8</v>
      </c>
      <c r="W864" s="11">
        <f>IF(MAX(tblSalaries[[#This Row],[1 hour]:[8 hours]])=0,#N/A,MAX(tblSalaries[[#This Row],[1 hour]:[8 hours]]))</f>
        <v>8</v>
      </c>
      <c r="X864" s="11">
        <f>IF(ISERROR(tblSalaries[[#This Row],[max h]]),1,tblSalaries[[#This Row],[Salary in USD]]/tblSalaries[[#This Row],[max h]]/260)</f>
        <v>12.692307692307692</v>
      </c>
      <c r="Y864" s="11" t="str">
        <f>IF(tblSalaries[[#This Row],[Years of Experience]]="",0,"0")</f>
        <v>0</v>
      </c>
      <c r="Z8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64" s="11">
        <f>IF(tblSalaries[[#This Row],[Salary in USD]]&lt;1000,1,0)</f>
        <v>0</v>
      </c>
      <c r="AB864" s="11">
        <f>IF(AND(tblSalaries[[#This Row],[Salary in USD]]&gt;1000,tblSalaries[[#This Row],[Salary in USD]]&lt;2000),1,0)</f>
        <v>0</v>
      </c>
    </row>
    <row r="865" spans="2:28" ht="15" customHeight="1">
      <c r="B865" t="s">
        <v>2868</v>
      </c>
      <c r="C865" s="1">
        <v>41056.49324074074</v>
      </c>
      <c r="D865" s="4">
        <v>1000</v>
      </c>
      <c r="E865">
        <v>12000</v>
      </c>
      <c r="F865" t="s">
        <v>6</v>
      </c>
      <c r="G865">
        <f>tblSalaries[[#This Row],[clean Salary (in local currency)]]*VLOOKUP(tblSalaries[[#This Row],[Currency]],tblXrate[],2,FALSE)</f>
        <v>12000</v>
      </c>
      <c r="H865" t="s">
        <v>1007</v>
      </c>
      <c r="I865" t="s">
        <v>52</v>
      </c>
      <c r="J865" t="s">
        <v>179</v>
      </c>
      <c r="K865" t="str">
        <f>VLOOKUP(tblSalaries[[#This Row],[Where do you work]],tblCountries[[Actual]:[Mapping]],2,FALSE)</f>
        <v>UAE</v>
      </c>
      <c r="L865" t="s">
        <v>13</v>
      </c>
      <c r="M865">
        <v>18</v>
      </c>
      <c r="O865" s="10" t="str">
        <f>IF(ISERROR(FIND("1",tblSalaries[[#This Row],[How many hours of a day you work on Excel]])),"",1)</f>
        <v/>
      </c>
      <c r="P865" s="11" t="str">
        <f>IF(ISERROR(FIND("2",tblSalaries[[#This Row],[How many hours of a day you work on Excel]])),"",2)</f>
        <v/>
      </c>
      <c r="Q865" s="10" t="str">
        <f>IF(ISERROR(FIND("3",tblSalaries[[#This Row],[How many hours of a day you work on Excel]])),"",3)</f>
        <v/>
      </c>
      <c r="R865" s="10" t="str">
        <f>IF(ISERROR(FIND("4",tblSalaries[[#This Row],[How many hours of a day you work on Excel]])),"",4)</f>
        <v/>
      </c>
      <c r="S865" s="10" t="str">
        <f>IF(ISERROR(FIND("5",tblSalaries[[#This Row],[How many hours of a day you work on Excel]])),"",5)</f>
        <v/>
      </c>
      <c r="T865" s="10" t="str">
        <f>IF(ISERROR(FIND("6",tblSalaries[[#This Row],[How many hours of a day you work on Excel]])),"",6)</f>
        <v/>
      </c>
      <c r="U865" s="11" t="str">
        <f>IF(ISERROR(FIND("7",tblSalaries[[#This Row],[How many hours of a day you work on Excel]])),"",7)</f>
        <v/>
      </c>
      <c r="V865" s="11">
        <f>IF(ISERROR(FIND("8",tblSalaries[[#This Row],[How many hours of a day you work on Excel]])),"",8)</f>
        <v>8</v>
      </c>
      <c r="W865" s="11">
        <f>IF(MAX(tblSalaries[[#This Row],[1 hour]:[8 hours]])=0,#N/A,MAX(tblSalaries[[#This Row],[1 hour]:[8 hours]]))</f>
        <v>8</v>
      </c>
      <c r="X865" s="11">
        <f>IF(ISERROR(tblSalaries[[#This Row],[max h]]),1,tblSalaries[[#This Row],[Salary in USD]]/tblSalaries[[#This Row],[max h]]/260)</f>
        <v>5.7692307692307692</v>
      </c>
      <c r="Y865" s="11" t="str">
        <f>IF(tblSalaries[[#This Row],[Years of Experience]]="",0,"0")</f>
        <v>0</v>
      </c>
      <c r="Z8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65" s="11">
        <f>IF(tblSalaries[[#This Row],[Salary in USD]]&lt;1000,1,0)</f>
        <v>0</v>
      </c>
      <c r="AB865" s="11">
        <f>IF(AND(tblSalaries[[#This Row],[Salary in USD]]&gt;1000,tblSalaries[[#This Row],[Salary in USD]]&lt;2000),1,0)</f>
        <v>0</v>
      </c>
    </row>
    <row r="866" spans="2:28" ht="15" customHeight="1">
      <c r="B866" t="s">
        <v>2869</v>
      </c>
      <c r="C866" s="1">
        <v>41056.50267361111</v>
      </c>
      <c r="D866" s="4">
        <v>144000</v>
      </c>
      <c r="E866">
        <v>144000</v>
      </c>
      <c r="F866" t="s">
        <v>40</v>
      </c>
      <c r="G866">
        <f>tblSalaries[[#This Row],[clean Salary (in local currency)]]*VLOOKUP(tblSalaries[[#This Row],[Currency]],tblXrate[],2,FALSE)</f>
        <v>2564.3400029917298</v>
      </c>
      <c r="H866" t="s">
        <v>1008</v>
      </c>
      <c r="I866" t="s">
        <v>20</v>
      </c>
      <c r="J866" t="s">
        <v>8</v>
      </c>
      <c r="K866" t="str">
        <f>VLOOKUP(tblSalaries[[#This Row],[Where do you work]],tblCountries[[Actual]:[Mapping]],2,FALSE)</f>
        <v>India</v>
      </c>
      <c r="L866" t="s">
        <v>9</v>
      </c>
      <c r="M866">
        <v>1</v>
      </c>
      <c r="O866" s="10" t="str">
        <f>IF(ISERROR(FIND("1",tblSalaries[[#This Row],[How many hours of a day you work on Excel]])),"",1)</f>
        <v/>
      </c>
      <c r="P866" s="11" t="str">
        <f>IF(ISERROR(FIND("2",tblSalaries[[#This Row],[How many hours of a day you work on Excel]])),"",2)</f>
        <v/>
      </c>
      <c r="Q866" s="10" t="str">
        <f>IF(ISERROR(FIND("3",tblSalaries[[#This Row],[How many hours of a day you work on Excel]])),"",3)</f>
        <v/>
      </c>
      <c r="R866" s="10">
        <f>IF(ISERROR(FIND("4",tblSalaries[[#This Row],[How many hours of a day you work on Excel]])),"",4)</f>
        <v>4</v>
      </c>
      <c r="S866" s="10" t="str">
        <f>IF(ISERROR(FIND("5",tblSalaries[[#This Row],[How many hours of a day you work on Excel]])),"",5)</f>
        <v/>
      </c>
      <c r="T866" s="10">
        <f>IF(ISERROR(FIND("6",tblSalaries[[#This Row],[How many hours of a day you work on Excel]])),"",6)</f>
        <v>6</v>
      </c>
      <c r="U866" s="11" t="str">
        <f>IF(ISERROR(FIND("7",tblSalaries[[#This Row],[How many hours of a day you work on Excel]])),"",7)</f>
        <v/>
      </c>
      <c r="V866" s="11" t="str">
        <f>IF(ISERROR(FIND("8",tblSalaries[[#This Row],[How many hours of a day you work on Excel]])),"",8)</f>
        <v/>
      </c>
      <c r="W866" s="11">
        <f>IF(MAX(tblSalaries[[#This Row],[1 hour]:[8 hours]])=0,#N/A,MAX(tblSalaries[[#This Row],[1 hour]:[8 hours]]))</f>
        <v>6</v>
      </c>
      <c r="X866" s="11">
        <f>IF(ISERROR(tblSalaries[[#This Row],[max h]]),1,tblSalaries[[#This Row],[Salary in USD]]/tblSalaries[[#This Row],[max h]]/260)</f>
        <v>1.6438076942254678</v>
      </c>
      <c r="Y866" s="11" t="str">
        <f>IF(tblSalaries[[#This Row],[Years of Experience]]="",0,"0")</f>
        <v>0</v>
      </c>
      <c r="Z8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66" s="11">
        <f>IF(tblSalaries[[#This Row],[Salary in USD]]&lt;1000,1,0)</f>
        <v>0</v>
      </c>
      <c r="AB866" s="11">
        <f>IF(AND(tblSalaries[[#This Row],[Salary in USD]]&gt;1000,tblSalaries[[#This Row],[Salary in USD]]&lt;2000),1,0)</f>
        <v>0</v>
      </c>
    </row>
    <row r="867" spans="2:28" ht="15" customHeight="1">
      <c r="B867" t="s">
        <v>2870</v>
      </c>
      <c r="C867" s="1">
        <v>41056.522743055553</v>
      </c>
      <c r="D867" s="4" t="s">
        <v>1009</v>
      </c>
      <c r="E867">
        <v>62000</v>
      </c>
      <c r="F867" t="s">
        <v>6</v>
      </c>
      <c r="G867">
        <f>tblSalaries[[#This Row],[clean Salary (in local currency)]]*VLOOKUP(tblSalaries[[#This Row],[Currency]],tblXrate[],2,FALSE)</f>
        <v>62000</v>
      </c>
      <c r="H867" t="s">
        <v>1010</v>
      </c>
      <c r="I867" t="s">
        <v>52</v>
      </c>
      <c r="J867" t="s">
        <v>1011</v>
      </c>
      <c r="K867" t="str">
        <f>VLOOKUP(tblSalaries[[#This Row],[Where do you work]],tblCountries[[Actual]:[Mapping]],2,FALSE)</f>
        <v>Qatar</v>
      </c>
      <c r="L867" t="s">
        <v>13</v>
      </c>
      <c r="M867">
        <v>11</v>
      </c>
      <c r="O867" s="10" t="str">
        <f>IF(ISERROR(FIND("1",tblSalaries[[#This Row],[How many hours of a day you work on Excel]])),"",1)</f>
        <v/>
      </c>
      <c r="P867" s="11" t="str">
        <f>IF(ISERROR(FIND("2",tblSalaries[[#This Row],[How many hours of a day you work on Excel]])),"",2)</f>
        <v/>
      </c>
      <c r="Q867" s="10" t="str">
        <f>IF(ISERROR(FIND("3",tblSalaries[[#This Row],[How many hours of a day you work on Excel]])),"",3)</f>
        <v/>
      </c>
      <c r="R867" s="10" t="str">
        <f>IF(ISERROR(FIND("4",tblSalaries[[#This Row],[How many hours of a day you work on Excel]])),"",4)</f>
        <v/>
      </c>
      <c r="S867" s="10" t="str">
        <f>IF(ISERROR(FIND("5",tblSalaries[[#This Row],[How many hours of a day you work on Excel]])),"",5)</f>
        <v/>
      </c>
      <c r="T867" s="10" t="str">
        <f>IF(ISERROR(FIND("6",tblSalaries[[#This Row],[How many hours of a day you work on Excel]])),"",6)</f>
        <v/>
      </c>
      <c r="U867" s="11" t="str">
        <f>IF(ISERROR(FIND("7",tblSalaries[[#This Row],[How many hours of a day you work on Excel]])),"",7)</f>
        <v/>
      </c>
      <c r="V867" s="11">
        <f>IF(ISERROR(FIND("8",tblSalaries[[#This Row],[How many hours of a day you work on Excel]])),"",8)</f>
        <v>8</v>
      </c>
      <c r="W867" s="11">
        <f>IF(MAX(tblSalaries[[#This Row],[1 hour]:[8 hours]])=0,#N/A,MAX(tblSalaries[[#This Row],[1 hour]:[8 hours]]))</f>
        <v>8</v>
      </c>
      <c r="X867" s="11">
        <f>IF(ISERROR(tblSalaries[[#This Row],[max h]]),1,tblSalaries[[#This Row],[Salary in USD]]/tblSalaries[[#This Row],[max h]]/260)</f>
        <v>29.807692307692307</v>
      </c>
      <c r="Y867" s="11" t="str">
        <f>IF(tblSalaries[[#This Row],[Years of Experience]]="",0,"0")</f>
        <v>0</v>
      </c>
      <c r="Z8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67" s="11">
        <f>IF(tblSalaries[[#This Row],[Salary in USD]]&lt;1000,1,0)</f>
        <v>0</v>
      </c>
      <c r="AB867" s="11">
        <f>IF(AND(tblSalaries[[#This Row],[Salary in USD]]&gt;1000,tblSalaries[[#This Row],[Salary in USD]]&lt;2000),1,0)</f>
        <v>0</v>
      </c>
    </row>
    <row r="868" spans="2:28" ht="15" customHeight="1">
      <c r="B868" t="s">
        <v>2871</v>
      </c>
      <c r="C868" s="1">
        <v>41056.52447916667</v>
      </c>
      <c r="D868" s="4" t="s">
        <v>1012</v>
      </c>
      <c r="E868">
        <v>300000</v>
      </c>
      <c r="F868" t="s">
        <v>40</v>
      </c>
      <c r="G868">
        <f>tblSalaries[[#This Row],[clean Salary (in local currency)]]*VLOOKUP(tblSalaries[[#This Row],[Currency]],tblXrate[],2,FALSE)</f>
        <v>5342.3750062327708</v>
      </c>
      <c r="H868" t="s">
        <v>1013</v>
      </c>
      <c r="I868" t="s">
        <v>20</v>
      </c>
      <c r="J868" t="s">
        <v>8</v>
      </c>
      <c r="K868" t="str">
        <f>VLOOKUP(tblSalaries[[#This Row],[Where do you work]],tblCountries[[Actual]:[Mapping]],2,FALSE)</f>
        <v>India</v>
      </c>
      <c r="L868" t="s">
        <v>25</v>
      </c>
      <c r="M868">
        <v>10</v>
      </c>
      <c r="O868" s="10">
        <f>IF(ISERROR(FIND("1",tblSalaries[[#This Row],[How many hours of a day you work on Excel]])),"",1)</f>
        <v>1</v>
      </c>
      <c r="P868" s="11">
        <f>IF(ISERROR(FIND("2",tblSalaries[[#This Row],[How many hours of a day you work on Excel]])),"",2)</f>
        <v>2</v>
      </c>
      <c r="Q868" s="10" t="str">
        <f>IF(ISERROR(FIND("3",tblSalaries[[#This Row],[How many hours of a day you work on Excel]])),"",3)</f>
        <v/>
      </c>
      <c r="R868" s="10" t="str">
        <f>IF(ISERROR(FIND("4",tblSalaries[[#This Row],[How many hours of a day you work on Excel]])),"",4)</f>
        <v/>
      </c>
      <c r="S868" s="10" t="str">
        <f>IF(ISERROR(FIND("5",tblSalaries[[#This Row],[How many hours of a day you work on Excel]])),"",5)</f>
        <v/>
      </c>
      <c r="T868" s="10" t="str">
        <f>IF(ISERROR(FIND("6",tblSalaries[[#This Row],[How many hours of a day you work on Excel]])),"",6)</f>
        <v/>
      </c>
      <c r="U868" s="11" t="str">
        <f>IF(ISERROR(FIND("7",tblSalaries[[#This Row],[How many hours of a day you work on Excel]])),"",7)</f>
        <v/>
      </c>
      <c r="V868" s="11" t="str">
        <f>IF(ISERROR(FIND("8",tblSalaries[[#This Row],[How many hours of a day you work on Excel]])),"",8)</f>
        <v/>
      </c>
      <c r="W868" s="11">
        <f>IF(MAX(tblSalaries[[#This Row],[1 hour]:[8 hours]])=0,#N/A,MAX(tblSalaries[[#This Row],[1 hour]:[8 hours]]))</f>
        <v>2</v>
      </c>
      <c r="X868" s="11">
        <f>IF(ISERROR(tblSalaries[[#This Row],[max h]]),1,tblSalaries[[#This Row],[Salary in USD]]/tblSalaries[[#This Row],[max h]]/260)</f>
        <v>10.273798088909174</v>
      </c>
      <c r="Y868" s="11" t="str">
        <f>IF(tblSalaries[[#This Row],[Years of Experience]]="",0,"0")</f>
        <v>0</v>
      </c>
      <c r="Z8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68" s="11">
        <f>IF(tblSalaries[[#This Row],[Salary in USD]]&lt;1000,1,0)</f>
        <v>0</v>
      </c>
      <c r="AB868" s="11">
        <f>IF(AND(tblSalaries[[#This Row],[Salary in USD]]&gt;1000,tblSalaries[[#This Row],[Salary in USD]]&lt;2000),1,0)</f>
        <v>0</v>
      </c>
    </row>
    <row r="869" spans="2:28" ht="15" customHeight="1">
      <c r="B869" t="s">
        <v>2872</v>
      </c>
      <c r="C869" s="1">
        <v>41056.525717592594</v>
      </c>
      <c r="D869" s="4">
        <v>40000</v>
      </c>
      <c r="E869">
        <v>40000</v>
      </c>
      <c r="F869" t="s">
        <v>22</v>
      </c>
      <c r="G869">
        <f>tblSalaries[[#This Row],[clean Salary (in local currency)]]*VLOOKUP(tblSalaries[[#This Row],[Currency]],tblXrate[],2,FALSE)</f>
        <v>50815.977559664309</v>
      </c>
      <c r="H869" t="s">
        <v>1014</v>
      </c>
      <c r="I869" t="s">
        <v>20</v>
      </c>
      <c r="J869" t="s">
        <v>628</v>
      </c>
      <c r="K869" t="str">
        <f>VLOOKUP(tblSalaries[[#This Row],[Where do you work]],tblCountries[[Actual]:[Mapping]],2,FALSE)</f>
        <v>Netherlands</v>
      </c>
      <c r="L869" t="s">
        <v>9</v>
      </c>
      <c r="M869">
        <v>4</v>
      </c>
      <c r="O869" s="10" t="str">
        <f>IF(ISERROR(FIND("1",tblSalaries[[#This Row],[How many hours of a day you work on Excel]])),"",1)</f>
        <v/>
      </c>
      <c r="P869" s="11" t="str">
        <f>IF(ISERROR(FIND("2",tblSalaries[[#This Row],[How many hours of a day you work on Excel]])),"",2)</f>
        <v/>
      </c>
      <c r="Q869" s="10" t="str">
        <f>IF(ISERROR(FIND("3",tblSalaries[[#This Row],[How many hours of a day you work on Excel]])),"",3)</f>
        <v/>
      </c>
      <c r="R869" s="10">
        <f>IF(ISERROR(FIND("4",tblSalaries[[#This Row],[How many hours of a day you work on Excel]])),"",4)</f>
        <v>4</v>
      </c>
      <c r="S869" s="10" t="str">
        <f>IF(ISERROR(FIND("5",tblSalaries[[#This Row],[How many hours of a day you work on Excel]])),"",5)</f>
        <v/>
      </c>
      <c r="T869" s="10">
        <f>IF(ISERROR(FIND("6",tblSalaries[[#This Row],[How many hours of a day you work on Excel]])),"",6)</f>
        <v>6</v>
      </c>
      <c r="U869" s="11" t="str">
        <f>IF(ISERROR(FIND("7",tblSalaries[[#This Row],[How many hours of a day you work on Excel]])),"",7)</f>
        <v/>
      </c>
      <c r="V869" s="11" t="str">
        <f>IF(ISERROR(FIND("8",tblSalaries[[#This Row],[How many hours of a day you work on Excel]])),"",8)</f>
        <v/>
      </c>
      <c r="W869" s="11">
        <f>IF(MAX(tblSalaries[[#This Row],[1 hour]:[8 hours]])=0,#N/A,MAX(tblSalaries[[#This Row],[1 hour]:[8 hours]]))</f>
        <v>6</v>
      </c>
      <c r="X869" s="11">
        <f>IF(ISERROR(tblSalaries[[#This Row],[max h]]),1,tblSalaries[[#This Row],[Salary in USD]]/tblSalaries[[#This Row],[max h]]/260)</f>
        <v>32.574344589528408</v>
      </c>
      <c r="Y869" s="11" t="str">
        <f>IF(tblSalaries[[#This Row],[Years of Experience]]="",0,"0")</f>
        <v>0</v>
      </c>
      <c r="Z8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69" s="11">
        <f>IF(tblSalaries[[#This Row],[Salary in USD]]&lt;1000,1,0)</f>
        <v>0</v>
      </c>
      <c r="AB869" s="11">
        <f>IF(AND(tblSalaries[[#This Row],[Salary in USD]]&gt;1000,tblSalaries[[#This Row],[Salary in USD]]&lt;2000),1,0)</f>
        <v>0</v>
      </c>
    </row>
    <row r="870" spans="2:28" ht="15" customHeight="1">
      <c r="B870" t="s">
        <v>2873</v>
      </c>
      <c r="C870" s="1">
        <v>41056.528807870367</v>
      </c>
      <c r="D870" s="4" t="s">
        <v>1015</v>
      </c>
      <c r="E870">
        <v>25560</v>
      </c>
      <c r="F870" t="s">
        <v>6</v>
      </c>
      <c r="G870">
        <f>tblSalaries[[#This Row],[clean Salary (in local currency)]]*VLOOKUP(tblSalaries[[#This Row],[Currency]],tblXrate[],2,FALSE)</f>
        <v>25560</v>
      </c>
      <c r="H870" t="s">
        <v>1016</v>
      </c>
      <c r="I870" t="s">
        <v>52</v>
      </c>
      <c r="J870" t="s">
        <v>1017</v>
      </c>
      <c r="K870" t="str">
        <f>VLOOKUP(tblSalaries[[#This Row],[Where do you work]],tblCountries[[Actual]:[Mapping]],2,FALSE)</f>
        <v>Saudi Arabia</v>
      </c>
      <c r="L870" t="s">
        <v>9</v>
      </c>
      <c r="M870">
        <v>3</v>
      </c>
      <c r="O870" s="10" t="str">
        <f>IF(ISERROR(FIND("1",tblSalaries[[#This Row],[How many hours of a day you work on Excel]])),"",1)</f>
        <v/>
      </c>
      <c r="P870" s="11" t="str">
        <f>IF(ISERROR(FIND("2",tblSalaries[[#This Row],[How many hours of a day you work on Excel]])),"",2)</f>
        <v/>
      </c>
      <c r="Q870" s="10" t="str">
        <f>IF(ISERROR(FIND("3",tblSalaries[[#This Row],[How many hours of a day you work on Excel]])),"",3)</f>
        <v/>
      </c>
      <c r="R870" s="10">
        <f>IF(ISERROR(FIND("4",tblSalaries[[#This Row],[How many hours of a day you work on Excel]])),"",4)</f>
        <v>4</v>
      </c>
      <c r="S870" s="10" t="str">
        <f>IF(ISERROR(FIND("5",tblSalaries[[#This Row],[How many hours of a day you work on Excel]])),"",5)</f>
        <v/>
      </c>
      <c r="T870" s="10">
        <f>IF(ISERROR(FIND("6",tblSalaries[[#This Row],[How many hours of a day you work on Excel]])),"",6)</f>
        <v>6</v>
      </c>
      <c r="U870" s="11" t="str">
        <f>IF(ISERROR(FIND("7",tblSalaries[[#This Row],[How many hours of a day you work on Excel]])),"",7)</f>
        <v/>
      </c>
      <c r="V870" s="11" t="str">
        <f>IF(ISERROR(FIND("8",tblSalaries[[#This Row],[How many hours of a day you work on Excel]])),"",8)</f>
        <v/>
      </c>
      <c r="W870" s="11">
        <f>IF(MAX(tblSalaries[[#This Row],[1 hour]:[8 hours]])=0,#N/A,MAX(tblSalaries[[#This Row],[1 hour]:[8 hours]]))</f>
        <v>6</v>
      </c>
      <c r="X870" s="11">
        <f>IF(ISERROR(tblSalaries[[#This Row],[max h]]),1,tblSalaries[[#This Row],[Salary in USD]]/tblSalaries[[#This Row],[max h]]/260)</f>
        <v>16.384615384615383</v>
      </c>
      <c r="Y870" s="11" t="str">
        <f>IF(tblSalaries[[#This Row],[Years of Experience]]="",0,"0")</f>
        <v>0</v>
      </c>
      <c r="Z8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70" s="11">
        <f>IF(tblSalaries[[#This Row],[Salary in USD]]&lt;1000,1,0)</f>
        <v>0</v>
      </c>
      <c r="AB870" s="11">
        <f>IF(AND(tblSalaries[[#This Row],[Salary in USD]]&gt;1000,tblSalaries[[#This Row],[Salary in USD]]&lt;2000),1,0)</f>
        <v>0</v>
      </c>
    </row>
    <row r="871" spans="2:28" ht="15" customHeight="1">
      <c r="B871" t="s">
        <v>2874</v>
      </c>
      <c r="C871" s="1">
        <v>41056.540173611109</v>
      </c>
      <c r="D871" s="4" t="s">
        <v>1018</v>
      </c>
      <c r="E871">
        <v>720000</v>
      </c>
      <c r="F871" t="s">
        <v>40</v>
      </c>
      <c r="G871">
        <f>tblSalaries[[#This Row],[clean Salary (in local currency)]]*VLOOKUP(tblSalaries[[#This Row],[Currency]],tblXrate[],2,FALSE)</f>
        <v>12821.700014958649</v>
      </c>
      <c r="H871" t="s">
        <v>1019</v>
      </c>
      <c r="I871" t="s">
        <v>310</v>
      </c>
      <c r="J871" t="s">
        <v>8</v>
      </c>
      <c r="K871" t="str">
        <f>VLOOKUP(tblSalaries[[#This Row],[Where do you work]],tblCountries[[Actual]:[Mapping]],2,FALSE)</f>
        <v>India</v>
      </c>
      <c r="L871" t="s">
        <v>9</v>
      </c>
      <c r="M871">
        <v>3</v>
      </c>
      <c r="O871" s="10" t="str">
        <f>IF(ISERROR(FIND("1",tblSalaries[[#This Row],[How many hours of a day you work on Excel]])),"",1)</f>
        <v/>
      </c>
      <c r="P871" s="11" t="str">
        <f>IF(ISERROR(FIND("2",tblSalaries[[#This Row],[How many hours of a day you work on Excel]])),"",2)</f>
        <v/>
      </c>
      <c r="Q871" s="10" t="str">
        <f>IF(ISERROR(FIND("3",tblSalaries[[#This Row],[How many hours of a day you work on Excel]])),"",3)</f>
        <v/>
      </c>
      <c r="R871" s="10">
        <f>IF(ISERROR(FIND("4",tblSalaries[[#This Row],[How many hours of a day you work on Excel]])),"",4)</f>
        <v>4</v>
      </c>
      <c r="S871" s="10" t="str">
        <f>IF(ISERROR(FIND("5",tblSalaries[[#This Row],[How many hours of a day you work on Excel]])),"",5)</f>
        <v/>
      </c>
      <c r="T871" s="10">
        <f>IF(ISERROR(FIND("6",tblSalaries[[#This Row],[How many hours of a day you work on Excel]])),"",6)</f>
        <v>6</v>
      </c>
      <c r="U871" s="11" t="str">
        <f>IF(ISERROR(FIND("7",tblSalaries[[#This Row],[How many hours of a day you work on Excel]])),"",7)</f>
        <v/>
      </c>
      <c r="V871" s="11" t="str">
        <f>IF(ISERROR(FIND("8",tblSalaries[[#This Row],[How many hours of a day you work on Excel]])),"",8)</f>
        <v/>
      </c>
      <c r="W871" s="11">
        <f>IF(MAX(tblSalaries[[#This Row],[1 hour]:[8 hours]])=0,#N/A,MAX(tblSalaries[[#This Row],[1 hour]:[8 hours]]))</f>
        <v>6</v>
      </c>
      <c r="X871" s="11">
        <f>IF(ISERROR(tblSalaries[[#This Row],[max h]]),1,tblSalaries[[#This Row],[Salary in USD]]/tblSalaries[[#This Row],[max h]]/260)</f>
        <v>8.2190384711273392</v>
      </c>
      <c r="Y871" s="11" t="str">
        <f>IF(tblSalaries[[#This Row],[Years of Experience]]="",0,"0")</f>
        <v>0</v>
      </c>
      <c r="Z8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71" s="11">
        <f>IF(tblSalaries[[#This Row],[Salary in USD]]&lt;1000,1,0)</f>
        <v>0</v>
      </c>
      <c r="AB871" s="11">
        <f>IF(AND(tblSalaries[[#This Row],[Salary in USD]]&gt;1000,tblSalaries[[#This Row],[Salary in USD]]&lt;2000),1,0)</f>
        <v>0</v>
      </c>
    </row>
    <row r="872" spans="2:28" ht="15" customHeight="1">
      <c r="B872" t="s">
        <v>2875</v>
      </c>
      <c r="C872" s="1">
        <v>41056.546412037038</v>
      </c>
      <c r="D872" s="4">
        <v>600000</v>
      </c>
      <c r="E872">
        <v>600000</v>
      </c>
      <c r="F872" t="s">
        <v>40</v>
      </c>
      <c r="G872">
        <f>tblSalaries[[#This Row],[clean Salary (in local currency)]]*VLOOKUP(tblSalaries[[#This Row],[Currency]],tblXrate[],2,FALSE)</f>
        <v>10684.750012465542</v>
      </c>
      <c r="H872" t="s">
        <v>1020</v>
      </c>
      <c r="I872" t="s">
        <v>52</v>
      </c>
      <c r="J872" t="s">
        <v>8</v>
      </c>
      <c r="K872" t="str">
        <f>VLOOKUP(tblSalaries[[#This Row],[Where do you work]],tblCountries[[Actual]:[Mapping]],2,FALSE)</f>
        <v>India</v>
      </c>
      <c r="L872" t="s">
        <v>13</v>
      </c>
      <c r="M872">
        <v>5</v>
      </c>
      <c r="O872" s="10" t="str">
        <f>IF(ISERROR(FIND("1",tblSalaries[[#This Row],[How many hours of a day you work on Excel]])),"",1)</f>
        <v/>
      </c>
      <c r="P872" s="11" t="str">
        <f>IF(ISERROR(FIND("2",tblSalaries[[#This Row],[How many hours of a day you work on Excel]])),"",2)</f>
        <v/>
      </c>
      <c r="Q872" s="10" t="str">
        <f>IF(ISERROR(FIND("3",tblSalaries[[#This Row],[How many hours of a day you work on Excel]])),"",3)</f>
        <v/>
      </c>
      <c r="R872" s="10" t="str">
        <f>IF(ISERROR(FIND("4",tblSalaries[[#This Row],[How many hours of a day you work on Excel]])),"",4)</f>
        <v/>
      </c>
      <c r="S872" s="10" t="str">
        <f>IF(ISERROR(FIND("5",tblSalaries[[#This Row],[How many hours of a day you work on Excel]])),"",5)</f>
        <v/>
      </c>
      <c r="T872" s="10" t="str">
        <f>IF(ISERROR(FIND("6",tblSalaries[[#This Row],[How many hours of a day you work on Excel]])),"",6)</f>
        <v/>
      </c>
      <c r="U872" s="11" t="str">
        <f>IF(ISERROR(FIND("7",tblSalaries[[#This Row],[How many hours of a day you work on Excel]])),"",7)</f>
        <v/>
      </c>
      <c r="V872" s="11">
        <f>IF(ISERROR(FIND("8",tblSalaries[[#This Row],[How many hours of a day you work on Excel]])),"",8)</f>
        <v>8</v>
      </c>
      <c r="W872" s="11">
        <f>IF(MAX(tblSalaries[[#This Row],[1 hour]:[8 hours]])=0,#N/A,MAX(tblSalaries[[#This Row],[1 hour]:[8 hours]]))</f>
        <v>8</v>
      </c>
      <c r="X872" s="11">
        <f>IF(ISERROR(tblSalaries[[#This Row],[max h]]),1,tblSalaries[[#This Row],[Salary in USD]]/tblSalaries[[#This Row],[max h]]/260)</f>
        <v>5.1368990444545872</v>
      </c>
      <c r="Y872" s="11" t="str">
        <f>IF(tblSalaries[[#This Row],[Years of Experience]]="",0,"0")</f>
        <v>0</v>
      </c>
      <c r="Z8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72" s="11">
        <f>IF(tblSalaries[[#This Row],[Salary in USD]]&lt;1000,1,0)</f>
        <v>0</v>
      </c>
      <c r="AB872" s="11">
        <f>IF(AND(tblSalaries[[#This Row],[Salary in USD]]&gt;1000,tblSalaries[[#This Row],[Salary in USD]]&lt;2000),1,0)</f>
        <v>0</v>
      </c>
    </row>
    <row r="873" spans="2:28" ht="15" customHeight="1">
      <c r="B873" t="s">
        <v>2876</v>
      </c>
      <c r="C873" s="1">
        <v>41056.560636574075</v>
      </c>
      <c r="D873" s="4" t="s">
        <v>1021</v>
      </c>
      <c r="E873">
        <v>420000</v>
      </c>
      <c r="F873" t="s">
        <v>32</v>
      </c>
      <c r="G873">
        <f>tblSalaries[[#This Row],[clean Salary (in local currency)]]*VLOOKUP(tblSalaries[[#This Row],[Currency]],tblXrate[],2,FALSE)</f>
        <v>4457.9172610556352</v>
      </c>
      <c r="H873" t="s">
        <v>1022</v>
      </c>
      <c r="I873" t="s">
        <v>52</v>
      </c>
      <c r="J873" t="s">
        <v>17</v>
      </c>
      <c r="K873" t="str">
        <f>VLOOKUP(tblSalaries[[#This Row],[Where do you work]],tblCountries[[Actual]:[Mapping]],2,FALSE)</f>
        <v>Pakistan</v>
      </c>
      <c r="L873" t="s">
        <v>13</v>
      </c>
      <c r="M873">
        <v>4</v>
      </c>
      <c r="O873" s="10" t="str">
        <f>IF(ISERROR(FIND("1",tblSalaries[[#This Row],[How many hours of a day you work on Excel]])),"",1)</f>
        <v/>
      </c>
      <c r="P873" s="11" t="str">
        <f>IF(ISERROR(FIND("2",tblSalaries[[#This Row],[How many hours of a day you work on Excel]])),"",2)</f>
        <v/>
      </c>
      <c r="Q873" s="10" t="str">
        <f>IF(ISERROR(FIND("3",tblSalaries[[#This Row],[How many hours of a day you work on Excel]])),"",3)</f>
        <v/>
      </c>
      <c r="R873" s="10" t="str">
        <f>IF(ISERROR(FIND("4",tblSalaries[[#This Row],[How many hours of a day you work on Excel]])),"",4)</f>
        <v/>
      </c>
      <c r="S873" s="10" t="str">
        <f>IF(ISERROR(FIND("5",tblSalaries[[#This Row],[How many hours of a day you work on Excel]])),"",5)</f>
        <v/>
      </c>
      <c r="T873" s="10" t="str">
        <f>IF(ISERROR(FIND("6",tblSalaries[[#This Row],[How many hours of a day you work on Excel]])),"",6)</f>
        <v/>
      </c>
      <c r="U873" s="11" t="str">
        <f>IF(ISERROR(FIND("7",tblSalaries[[#This Row],[How many hours of a day you work on Excel]])),"",7)</f>
        <v/>
      </c>
      <c r="V873" s="11">
        <f>IF(ISERROR(FIND("8",tblSalaries[[#This Row],[How many hours of a day you work on Excel]])),"",8)</f>
        <v>8</v>
      </c>
      <c r="W873" s="11">
        <f>IF(MAX(tblSalaries[[#This Row],[1 hour]:[8 hours]])=0,#N/A,MAX(tblSalaries[[#This Row],[1 hour]:[8 hours]]))</f>
        <v>8</v>
      </c>
      <c r="X873" s="11">
        <f>IF(ISERROR(tblSalaries[[#This Row],[max h]]),1,tblSalaries[[#This Row],[Salary in USD]]/tblSalaries[[#This Row],[max h]]/260)</f>
        <v>2.1432294524305937</v>
      </c>
      <c r="Y873" s="11" t="str">
        <f>IF(tblSalaries[[#This Row],[Years of Experience]]="",0,"0")</f>
        <v>0</v>
      </c>
      <c r="Z8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73" s="11">
        <f>IF(tblSalaries[[#This Row],[Salary in USD]]&lt;1000,1,0)</f>
        <v>0</v>
      </c>
      <c r="AB873" s="11">
        <f>IF(AND(tblSalaries[[#This Row],[Salary in USD]]&gt;1000,tblSalaries[[#This Row],[Salary in USD]]&lt;2000),1,0)</f>
        <v>0</v>
      </c>
    </row>
    <row r="874" spans="2:28" ht="15" customHeight="1">
      <c r="B874" t="s">
        <v>2877</v>
      </c>
      <c r="C874" s="1">
        <v>41056.562407407408</v>
      </c>
      <c r="D874" s="4" t="s">
        <v>1023</v>
      </c>
      <c r="E874">
        <v>125000</v>
      </c>
      <c r="F874" t="s">
        <v>6</v>
      </c>
      <c r="G874">
        <f>tblSalaries[[#This Row],[clean Salary (in local currency)]]*VLOOKUP(tblSalaries[[#This Row],[Currency]],tblXrate[],2,FALSE)</f>
        <v>125000</v>
      </c>
      <c r="H874" t="s">
        <v>1024</v>
      </c>
      <c r="I874" t="s">
        <v>4001</v>
      </c>
      <c r="J874" t="s">
        <v>48</v>
      </c>
      <c r="K874" t="str">
        <f>VLOOKUP(tblSalaries[[#This Row],[Where do you work]],tblCountries[[Actual]:[Mapping]],2,FALSE)</f>
        <v>South Africa</v>
      </c>
      <c r="L874" t="s">
        <v>9</v>
      </c>
      <c r="M874">
        <v>20</v>
      </c>
      <c r="O874" s="10" t="str">
        <f>IF(ISERROR(FIND("1",tblSalaries[[#This Row],[How many hours of a day you work on Excel]])),"",1)</f>
        <v/>
      </c>
      <c r="P874" s="11" t="str">
        <f>IF(ISERROR(FIND("2",tblSalaries[[#This Row],[How many hours of a day you work on Excel]])),"",2)</f>
        <v/>
      </c>
      <c r="Q874" s="10" t="str">
        <f>IF(ISERROR(FIND("3",tblSalaries[[#This Row],[How many hours of a day you work on Excel]])),"",3)</f>
        <v/>
      </c>
      <c r="R874" s="10">
        <f>IF(ISERROR(FIND("4",tblSalaries[[#This Row],[How many hours of a day you work on Excel]])),"",4)</f>
        <v>4</v>
      </c>
      <c r="S874" s="10" t="str">
        <f>IF(ISERROR(FIND("5",tblSalaries[[#This Row],[How many hours of a day you work on Excel]])),"",5)</f>
        <v/>
      </c>
      <c r="T874" s="10">
        <f>IF(ISERROR(FIND("6",tblSalaries[[#This Row],[How many hours of a day you work on Excel]])),"",6)</f>
        <v>6</v>
      </c>
      <c r="U874" s="11" t="str">
        <f>IF(ISERROR(FIND("7",tblSalaries[[#This Row],[How many hours of a day you work on Excel]])),"",7)</f>
        <v/>
      </c>
      <c r="V874" s="11" t="str">
        <f>IF(ISERROR(FIND("8",tblSalaries[[#This Row],[How many hours of a day you work on Excel]])),"",8)</f>
        <v/>
      </c>
      <c r="W874" s="11">
        <f>IF(MAX(tblSalaries[[#This Row],[1 hour]:[8 hours]])=0,#N/A,MAX(tblSalaries[[#This Row],[1 hour]:[8 hours]]))</f>
        <v>6</v>
      </c>
      <c r="X874" s="11">
        <f>IF(ISERROR(tblSalaries[[#This Row],[max h]]),1,tblSalaries[[#This Row],[Salary in USD]]/tblSalaries[[#This Row],[max h]]/260)</f>
        <v>80.128205128205124</v>
      </c>
      <c r="Y874" s="11" t="str">
        <f>IF(tblSalaries[[#This Row],[Years of Experience]]="",0,"0")</f>
        <v>0</v>
      </c>
      <c r="Z8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74" s="11">
        <f>IF(tblSalaries[[#This Row],[Salary in USD]]&lt;1000,1,0)</f>
        <v>0</v>
      </c>
      <c r="AB874" s="11">
        <f>IF(AND(tblSalaries[[#This Row],[Salary in USD]]&gt;1000,tblSalaries[[#This Row],[Salary in USD]]&lt;2000),1,0)</f>
        <v>0</v>
      </c>
    </row>
    <row r="875" spans="2:28" ht="15" customHeight="1">
      <c r="B875" t="s">
        <v>2878</v>
      </c>
      <c r="C875" s="1">
        <v>41056.565416666665</v>
      </c>
      <c r="D875" s="4">
        <v>43000</v>
      </c>
      <c r="E875">
        <v>43000</v>
      </c>
      <c r="F875" t="s">
        <v>6</v>
      </c>
      <c r="G875">
        <f>tblSalaries[[#This Row],[clean Salary (in local currency)]]*VLOOKUP(tblSalaries[[#This Row],[Currency]],tblXrate[],2,FALSE)</f>
        <v>43000</v>
      </c>
      <c r="H875" t="s">
        <v>14</v>
      </c>
      <c r="I875" t="s">
        <v>20</v>
      </c>
      <c r="J875" t="s">
        <v>15</v>
      </c>
      <c r="K875" t="str">
        <f>VLOOKUP(tblSalaries[[#This Row],[Where do you work]],tblCountries[[Actual]:[Mapping]],2,FALSE)</f>
        <v>USA</v>
      </c>
      <c r="L875" t="s">
        <v>9</v>
      </c>
      <c r="M875">
        <v>1</v>
      </c>
      <c r="O875" s="10" t="str">
        <f>IF(ISERROR(FIND("1",tblSalaries[[#This Row],[How many hours of a day you work on Excel]])),"",1)</f>
        <v/>
      </c>
      <c r="P875" s="11" t="str">
        <f>IF(ISERROR(FIND("2",tblSalaries[[#This Row],[How many hours of a day you work on Excel]])),"",2)</f>
        <v/>
      </c>
      <c r="Q875" s="10" t="str">
        <f>IF(ISERROR(FIND("3",tblSalaries[[#This Row],[How many hours of a day you work on Excel]])),"",3)</f>
        <v/>
      </c>
      <c r="R875" s="10">
        <f>IF(ISERROR(FIND("4",tblSalaries[[#This Row],[How many hours of a day you work on Excel]])),"",4)</f>
        <v>4</v>
      </c>
      <c r="S875" s="10" t="str">
        <f>IF(ISERROR(FIND("5",tblSalaries[[#This Row],[How many hours of a day you work on Excel]])),"",5)</f>
        <v/>
      </c>
      <c r="T875" s="10">
        <f>IF(ISERROR(FIND("6",tblSalaries[[#This Row],[How many hours of a day you work on Excel]])),"",6)</f>
        <v>6</v>
      </c>
      <c r="U875" s="11" t="str">
        <f>IF(ISERROR(FIND("7",tblSalaries[[#This Row],[How many hours of a day you work on Excel]])),"",7)</f>
        <v/>
      </c>
      <c r="V875" s="11" t="str">
        <f>IF(ISERROR(FIND("8",tblSalaries[[#This Row],[How many hours of a day you work on Excel]])),"",8)</f>
        <v/>
      </c>
      <c r="W875" s="11">
        <f>IF(MAX(tblSalaries[[#This Row],[1 hour]:[8 hours]])=0,#N/A,MAX(tblSalaries[[#This Row],[1 hour]:[8 hours]]))</f>
        <v>6</v>
      </c>
      <c r="X875" s="11">
        <f>IF(ISERROR(tblSalaries[[#This Row],[max h]]),1,tblSalaries[[#This Row],[Salary in USD]]/tblSalaries[[#This Row],[max h]]/260)</f>
        <v>27.564102564102566</v>
      </c>
      <c r="Y875" s="11" t="str">
        <f>IF(tblSalaries[[#This Row],[Years of Experience]]="",0,"0")</f>
        <v>0</v>
      </c>
      <c r="Z8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875" s="11">
        <f>IF(tblSalaries[[#This Row],[Salary in USD]]&lt;1000,1,0)</f>
        <v>0</v>
      </c>
      <c r="AB875" s="11">
        <f>IF(AND(tblSalaries[[#This Row],[Salary in USD]]&gt;1000,tblSalaries[[#This Row],[Salary in USD]]&lt;2000),1,0)</f>
        <v>0</v>
      </c>
    </row>
    <row r="876" spans="2:28" ht="15" customHeight="1">
      <c r="B876" t="s">
        <v>2879</v>
      </c>
      <c r="C876" s="1">
        <v>41056.570185185185</v>
      </c>
      <c r="D876" s="4" t="s">
        <v>1025</v>
      </c>
      <c r="E876">
        <v>400000</v>
      </c>
      <c r="F876" t="s">
        <v>40</v>
      </c>
      <c r="G876">
        <f>tblSalaries[[#This Row],[clean Salary (in local currency)]]*VLOOKUP(tblSalaries[[#This Row],[Currency]],tblXrate[],2,FALSE)</f>
        <v>7123.1666749770275</v>
      </c>
      <c r="H876" t="s">
        <v>522</v>
      </c>
      <c r="I876" t="s">
        <v>279</v>
      </c>
      <c r="J876" t="s">
        <v>8</v>
      </c>
      <c r="K876" t="str">
        <f>VLOOKUP(tblSalaries[[#This Row],[Where do you work]],tblCountries[[Actual]:[Mapping]],2,FALSE)</f>
        <v>India</v>
      </c>
      <c r="L876" t="s">
        <v>18</v>
      </c>
      <c r="M876">
        <v>6</v>
      </c>
      <c r="O876" s="10" t="str">
        <f>IF(ISERROR(FIND("1",tblSalaries[[#This Row],[How many hours of a day you work on Excel]])),"",1)</f>
        <v/>
      </c>
      <c r="P876" s="11">
        <f>IF(ISERROR(FIND("2",tblSalaries[[#This Row],[How many hours of a day you work on Excel]])),"",2)</f>
        <v>2</v>
      </c>
      <c r="Q876" s="10">
        <f>IF(ISERROR(FIND("3",tblSalaries[[#This Row],[How many hours of a day you work on Excel]])),"",3)</f>
        <v>3</v>
      </c>
      <c r="R876" s="10" t="str">
        <f>IF(ISERROR(FIND("4",tblSalaries[[#This Row],[How many hours of a day you work on Excel]])),"",4)</f>
        <v/>
      </c>
      <c r="S876" s="10" t="str">
        <f>IF(ISERROR(FIND("5",tblSalaries[[#This Row],[How many hours of a day you work on Excel]])),"",5)</f>
        <v/>
      </c>
      <c r="T876" s="10" t="str">
        <f>IF(ISERROR(FIND("6",tblSalaries[[#This Row],[How many hours of a day you work on Excel]])),"",6)</f>
        <v/>
      </c>
      <c r="U876" s="11" t="str">
        <f>IF(ISERROR(FIND("7",tblSalaries[[#This Row],[How many hours of a day you work on Excel]])),"",7)</f>
        <v/>
      </c>
      <c r="V876" s="11" t="str">
        <f>IF(ISERROR(FIND("8",tblSalaries[[#This Row],[How many hours of a day you work on Excel]])),"",8)</f>
        <v/>
      </c>
      <c r="W876" s="11">
        <f>IF(MAX(tblSalaries[[#This Row],[1 hour]:[8 hours]])=0,#N/A,MAX(tblSalaries[[#This Row],[1 hour]:[8 hours]]))</f>
        <v>3</v>
      </c>
      <c r="X876" s="11">
        <f>IF(ISERROR(tblSalaries[[#This Row],[max h]]),1,tblSalaries[[#This Row],[Salary in USD]]/tblSalaries[[#This Row],[max h]]/260)</f>
        <v>9.1322649679192658</v>
      </c>
      <c r="Y876" s="11" t="str">
        <f>IF(tblSalaries[[#This Row],[Years of Experience]]="",0,"0")</f>
        <v>0</v>
      </c>
      <c r="Z8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76" s="11">
        <f>IF(tblSalaries[[#This Row],[Salary in USD]]&lt;1000,1,0)</f>
        <v>0</v>
      </c>
      <c r="AB876" s="11">
        <f>IF(AND(tblSalaries[[#This Row],[Salary in USD]]&gt;1000,tblSalaries[[#This Row],[Salary in USD]]&lt;2000),1,0)</f>
        <v>0</v>
      </c>
    </row>
    <row r="877" spans="2:28" ht="15" customHeight="1">
      <c r="B877" t="s">
        <v>2880</v>
      </c>
      <c r="C877" s="1">
        <v>41056.570196759261</v>
      </c>
      <c r="D877" s="4">
        <v>10000</v>
      </c>
      <c r="E877">
        <v>10000</v>
      </c>
      <c r="F877" t="s">
        <v>6</v>
      </c>
      <c r="G877">
        <f>tblSalaries[[#This Row],[clean Salary (in local currency)]]*VLOOKUP(tblSalaries[[#This Row],[Currency]],tblXrate[],2,FALSE)</f>
        <v>10000</v>
      </c>
      <c r="H877" t="s">
        <v>1026</v>
      </c>
      <c r="I877" t="s">
        <v>310</v>
      </c>
      <c r="J877" t="s">
        <v>1027</v>
      </c>
      <c r="K877" t="str">
        <f>VLOOKUP(tblSalaries[[#This Row],[Where do you work]],tblCountries[[Actual]:[Mapping]],2,FALSE)</f>
        <v>Viet Nam</v>
      </c>
      <c r="L877" t="s">
        <v>9</v>
      </c>
      <c r="M877">
        <v>4</v>
      </c>
      <c r="O877" s="10" t="str">
        <f>IF(ISERROR(FIND("1",tblSalaries[[#This Row],[How many hours of a day you work on Excel]])),"",1)</f>
        <v/>
      </c>
      <c r="P877" s="11" t="str">
        <f>IF(ISERROR(FIND("2",tblSalaries[[#This Row],[How many hours of a day you work on Excel]])),"",2)</f>
        <v/>
      </c>
      <c r="Q877" s="10" t="str">
        <f>IF(ISERROR(FIND("3",tblSalaries[[#This Row],[How many hours of a day you work on Excel]])),"",3)</f>
        <v/>
      </c>
      <c r="R877" s="10">
        <f>IF(ISERROR(FIND("4",tblSalaries[[#This Row],[How many hours of a day you work on Excel]])),"",4)</f>
        <v>4</v>
      </c>
      <c r="S877" s="10" t="str">
        <f>IF(ISERROR(FIND("5",tblSalaries[[#This Row],[How many hours of a day you work on Excel]])),"",5)</f>
        <v/>
      </c>
      <c r="T877" s="10">
        <f>IF(ISERROR(FIND("6",tblSalaries[[#This Row],[How many hours of a day you work on Excel]])),"",6)</f>
        <v>6</v>
      </c>
      <c r="U877" s="11" t="str">
        <f>IF(ISERROR(FIND("7",tblSalaries[[#This Row],[How many hours of a day you work on Excel]])),"",7)</f>
        <v/>
      </c>
      <c r="V877" s="11" t="str">
        <f>IF(ISERROR(FIND("8",tblSalaries[[#This Row],[How many hours of a day you work on Excel]])),"",8)</f>
        <v/>
      </c>
      <c r="W877" s="11">
        <f>IF(MAX(tblSalaries[[#This Row],[1 hour]:[8 hours]])=0,#N/A,MAX(tblSalaries[[#This Row],[1 hour]:[8 hours]]))</f>
        <v>6</v>
      </c>
      <c r="X877" s="11">
        <f>IF(ISERROR(tblSalaries[[#This Row],[max h]]),1,tblSalaries[[#This Row],[Salary in USD]]/tblSalaries[[#This Row],[max h]]/260)</f>
        <v>6.4102564102564106</v>
      </c>
      <c r="Y877" s="11" t="str">
        <f>IF(tblSalaries[[#This Row],[Years of Experience]]="",0,"0")</f>
        <v>0</v>
      </c>
      <c r="Z8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77" s="11">
        <f>IF(tblSalaries[[#This Row],[Salary in USD]]&lt;1000,1,0)</f>
        <v>0</v>
      </c>
      <c r="AB877" s="11">
        <f>IF(AND(tblSalaries[[#This Row],[Salary in USD]]&gt;1000,tblSalaries[[#This Row],[Salary in USD]]&lt;2000),1,0)</f>
        <v>0</v>
      </c>
    </row>
    <row r="878" spans="2:28" ht="15" customHeight="1">
      <c r="B878" t="s">
        <v>2881</v>
      </c>
      <c r="C878" s="1">
        <v>41056.571006944447</v>
      </c>
      <c r="D878" s="4" t="s">
        <v>1028</v>
      </c>
      <c r="E878">
        <v>500000</v>
      </c>
      <c r="F878" t="s">
        <v>40</v>
      </c>
      <c r="G878">
        <f>tblSalaries[[#This Row],[clean Salary (in local currency)]]*VLOOKUP(tblSalaries[[#This Row],[Currency]],tblXrate[],2,FALSE)</f>
        <v>8903.9583437212841</v>
      </c>
      <c r="H878" t="s">
        <v>1029</v>
      </c>
      <c r="I878" t="s">
        <v>52</v>
      </c>
      <c r="J878" t="s">
        <v>8</v>
      </c>
      <c r="K878" t="str">
        <f>VLOOKUP(tblSalaries[[#This Row],[Where do you work]],tblCountries[[Actual]:[Mapping]],2,FALSE)</f>
        <v>India</v>
      </c>
      <c r="L878" t="s">
        <v>25</v>
      </c>
      <c r="M878">
        <v>5</v>
      </c>
      <c r="O878" s="10">
        <f>IF(ISERROR(FIND("1",tblSalaries[[#This Row],[How many hours of a day you work on Excel]])),"",1)</f>
        <v>1</v>
      </c>
      <c r="P878" s="11">
        <f>IF(ISERROR(FIND("2",tblSalaries[[#This Row],[How many hours of a day you work on Excel]])),"",2)</f>
        <v>2</v>
      </c>
      <c r="Q878" s="10" t="str">
        <f>IF(ISERROR(FIND("3",tblSalaries[[#This Row],[How many hours of a day you work on Excel]])),"",3)</f>
        <v/>
      </c>
      <c r="R878" s="10" t="str">
        <f>IF(ISERROR(FIND("4",tblSalaries[[#This Row],[How many hours of a day you work on Excel]])),"",4)</f>
        <v/>
      </c>
      <c r="S878" s="10" t="str">
        <f>IF(ISERROR(FIND("5",tblSalaries[[#This Row],[How many hours of a day you work on Excel]])),"",5)</f>
        <v/>
      </c>
      <c r="T878" s="10" t="str">
        <f>IF(ISERROR(FIND("6",tblSalaries[[#This Row],[How many hours of a day you work on Excel]])),"",6)</f>
        <v/>
      </c>
      <c r="U878" s="11" t="str">
        <f>IF(ISERROR(FIND("7",tblSalaries[[#This Row],[How many hours of a day you work on Excel]])),"",7)</f>
        <v/>
      </c>
      <c r="V878" s="11" t="str">
        <f>IF(ISERROR(FIND("8",tblSalaries[[#This Row],[How many hours of a day you work on Excel]])),"",8)</f>
        <v/>
      </c>
      <c r="W878" s="11">
        <f>IF(MAX(tblSalaries[[#This Row],[1 hour]:[8 hours]])=0,#N/A,MAX(tblSalaries[[#This Row],[1 hour]:[8 hours]]))</f>
        <v>2</v>
      </c>
      <c r="X878" s="11">
        <f>IF(ISERROR(tblSalaries[[#This Row],[max h]]),1,tblSalaries[[#This Row],[Salary in USD]]/tblSalaries[[#This Row],[max h]]/260)</f>
        <v>17.122996814848623</v>
      </c>
      <c r="Y878" s="11" t="str">
        <f>IF(tblSalaries[[#This Row],[Years of Experience]]="",0,"0")</f>
        <v>0</v>
      </c>
      <c r="Z8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78" s="11">
        <f>IF(tblSalaries[[#This Row],[Salary in USD]]&lt;1000,1,0)</f>
        <v>0</v>
      </c>
      <c r="AB878" s="11">
        <f>IF(AND(tblSalaries[[#This Row],[Salary in USD]]&gt;1000,tblSalaries[[#This Row],[Salary in USD]]&lt;2000),1,0)</f>
        <v>0</v>
      </c>
    </row>
    <row r="879" spans="2:28" ht="15" customHeight="1">
      <c r="B879" t="s">
        <v>2882</v>
      </c>
      <c r="C879" s="1">
        <v>41056.573460648149</v>
      </c>
      <c r="D879" s="4">
        <v>36500</v>
      </c>
      <c r="E879">
        <v>36500</v>
      </c>
      <c r="F879" t="s">
        <v>6</v>
      </c>
      <c r="G879">
        <f>tblSalaries[[#This Row],[clean Salary (in local currency)]]*VLOOKUP(tblSalaries[[#This Row],[Currency]],tblXrate[],2,FALSE)</f>
        <v>36500</v>
      </c>
      <c r="H879" t="s">
        <v>310</v>
      </c>
      <c r="I879" t="s">
        <v>310</v>
      </c>
      <c r="J879" t="s">
        <v>133</v>
      </c>
      <c r="K879" t="str">
        <f>VLOOKUP(tblSalaries[[#This Row],[Where do you work]],tblCountries[[Actual]:[Mapping]],2,FALSE)</f>
        <v>Saudi Arabia</v>
      </c>
      <c r="L879" t="s">
        <v>9</v>
      </c>
      <c r="M879">
        <v>15</v>
      </c>
      <c r="O879" s="10" t="str">
        <f>IF(ISERROR(FIND("1",tblSalaries[[#This Row],[How many hours of a day you work on Excel]])),"",1)</f>
        <v/>
      </c>
      <c r="P879" s="11" t="str">
        <f>IF(ISERROR(FIND("2",tblSalaries[[#This Row],[How many hours of a day you work on Excel]])),"",2)</f>
        <v/>
      </c>
      <c r="Q879" s="10" t="str">
        <f>IF(ISERROR(FIND("3",tblSalaries[[#This Row],[How many hours of a day you work on Excel]])),"",3)</f>
        <v/>
      </c>
      <c r="R879" s="10">
        <f>IF(ISERROR(FIND("4",tblSalaries[[#This Row],[How many hours of a day you work on Excel]])),"",4)</f>
        <v>4</v>
      </c>
      <c r="S879" s="10" t="str">
        <f>IF(ISERROR(FIND("5",tblSalaries[[#This Row],[How many hours of a day you work on Excel]])),"",5)</f>
        <v/>
      </c>
      <c r="T879" s="10">
        <f>IF(ISERROR(FIND("6",tblSalaries[[#This Row],[How many hours of a day you work on Excel]])),"",6)</f>
        <v>6</v>
      </c>
      <c r="U879" s="11" t="str">
        <f>IF(ISERROR(FIND("7",tblSalaries[[#This Row],[How many hours of a day you work on Excel]])),"",7)</f>
        <v/>
      </c>
      <c r="V879" s="11" t="str">
        <f>IF(ISERROR(FIND("8",tblSalaries[[#This Row],[How many hours of a day you work on Excel]])),"",8)</f>
        <v/>
      </c>
      <c r="W879" s="11">
        <f>IF(MAX(tblSalaries[[#This Row],[1 hour]:[8 hours]])=0,#N/A,MAX(tblSalaries[[#This Row],[1 hour]:[8 hours]]))</f>
        <v>6</v>
      </c>
      <c r="X879" s="11">
        <f>IF(ISERROR(tblSalaries[[#This Row],[max h]]),1,tblSalaries[[#This Row],[Salary in USD]]/tblSalaries[[#This Row],[max h]]/260)</f>
        <v>23.397435897435898</v>
      </c>
      <c r="Y879" s="11" t="str">
        <f>IF(tblSalaries[[#This Row],[Years of Experience]]="",0,"0")</f>
        <v>0</v>
      </c>
      <c r="Z8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79" s="11">
        <f>IF(tblSalaries[[#This Row],[Salary in USD]]&lt;1000,1,0)</f>
        <v>0</v>
      </c>
      <c r="AB879" s="11">
        <f>IF(AND(tblSalaries[[#This Row],[Salary in USD]]&gt;1000,tblSalaries[[#This Row],[Salary in USD]]&lt;2000),1,0)</f>
        <v>0</v>
      </c>
    </row>
    <row r="880" spans="2:28" ht="15" customHeight="1">
      <c r="B880" t="s">
        <v>2883</v>
      </c>
      <c r="C880" s="1">
        <v>41056.5783912037</v>
      </c>
      <c r="D880" s="4" t="s">
        <v>1030</v>
      </c>
      <c r="E880">
        <v>100000</v>
      </c>
      <c r="F880" t="s">
        <v>6</v>
      </c>
      <c r="G880">
        <f>tblSalaries[[#This Row],[clean Salary (in local currency)]]*VLOOKUP(tblSalaries[[#This Row],[Currency]],tblXrate[],2,FALSE)</f>
        <v>100000</v>
      </c>
      <c r="H880" t="s">
        <v>139</v>
      </c>
      <c r="I880" t="s">
        <v>4001</v>
      </c>
      <c r="J880" t="s">
        <v>1031</v>
      </c>
      <c r="K880" t="str">
        <f>VLOOKUP(tblSalaries[[#This Row],[Where do you work]],tblCountries[[Actual]:[Mapping]],2,FALSE)</f>
        <v>Mexico</v>
      </c>
      <c r="L880" t="s">
        <v>13</v>
      </c>
      <c r="M880">
        <v>10</v>
      </c>
      <c r="O880" s="10" t="str">
        <f>IF(ISERROR(FIND("1",tblSalaries[[#This Row],[How many hours of a day you work on Excel]])),"",1)</f>
        <v/>
      </c>
      <c r="P880" s="11" t="str">
        <f>IF(ISERROR(FIND("2",tblSalaries[[#This Row],[How many hours of a day you work on Excel]])),"",2)</f>
        <v/>
      </c>
      <c r="Q880" s="10" t="str">
        <f>IF(ISERROR(FIND("3",tblSalaries[[#This Row],[How many hours of a day you work on Excel]])),"",3)</f>
        <v/>
      </c>
      <c r="R880" s="10" t="str">
        <f>IF(ISERROR(FIND("4",tblSalaries[[#This Row],[How many hours of a day you work on Excel]])),"",4)</f>
        <v/>
      </c>
      <c r="S880" s="10" t="str">
        <f>IF(ISERROR(FIND("5",tblSalaries[[#This Row],[How many hours of a day you work on Excel]])),"",5)</f>
        <v/>
      </c>
      <c r="T880" s="10" t="str">
        <f>IF(ISERROR(FIND("6",tblSalaries[[#This Row],[How many hours of a day you work on Excel]])),"",6)</f>
        <v/>
      </c>
      <c r="U880" s="11" t="str">
        <f>IF(ISERROR(FIND("7",tblSalaries[[#This Row],[How many hours of a day you work on Excel]])),"",7)</f>
        <v/>
      </c>
      <c r="V880" s="11">
        <f>IF(ISERROR(FIND("8",tblSalaries[[#This Row],[How many hours of a day you work on Excel]])),"",8)</f>
        <v>8</v>
      </c>
      <c r="W880" s="11">
        <f>IF(MAX(tblSalaries[[#This Row],[1 hour]:[8 hours]])=0,#N/A,MAX(tblSalaries[[#This Row],[1 hour]:[8 hours]]))</f>
        <v>8</v>
      </c>
      <c r="X880" s="11">
        <f>IF(ISERROR(tblSalaries[[#This Row],[max h]]),1,tblSalaries[[#This Row],[Salary in USD]]/tblSalaries[[#This Row],[max h]]/260)</f>
        <v>48.07692307692308</v>
      </c>
      <c r="Y880" s="11" t="str">
        <f>IF(tblSalaries[[#This Row],[Years of Experience]]="",0,"0")</f>
        <v>0</v>
      </c>
      <c r="Z8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80" s="11">
        <f>IF(tblSalaries[[#This Row],[Salary in USD]]&lt;1000,1,0)</f>
        <v>0</v>
      </c>
      <c r="AB880" s="11">
        <f>IF(AND(tblSalaries[[#This Row],[Salary in USD]]&gt;1000,tblSalaries[[#This Row],[Salary in USD]]&lt;2000),1,0)</f>
        <v>0</v>
      </c>
    </row>
    <row r="881" spans="2:28" ht="15" customHeight="1">
      <c r="B881" t="s">
        <v>2884</v>
      </c>
      <c r="C881" s="1">
        <v>41056.586469907408</v>
      </c>
      <c r="D881" s="4" t="s">
        <v>80</v>
      </c>
      <c r="E881">
        <v>400000</v>
      </c>
      <c r="F881" t="s">
        <v>40</v>
      </c>
      <c r="G881">
        <f>tblSalaries[[#This Row],[clean Salary (in local currency)]]*VLOOKUP(tblSalaries[[#This Row],[Currency]],tblXrate[],2,FALSE)</f>
        <v>7123.1666749770275</v>
      </c>
      <c r="H881" t="s">
        <v>1032</v>
      </c>
      <c r="I881" t="s">
        <v>310</v>
      </c>
      <c r="J881" t="s">
        <v>8</v>
      </c>
      <c r="K881" t="str">
        <f>VLOOKUP(tblSalaries[[#This Row],[Where do you work]],tblCountries[[Actual]:[Mapping]],2,FALSE)</f>
        <v>India</v>
      </c>
      <c r="L881" t="s">
        <v>18</v>
      </c>
      <c r="M881">
        <v>8</v>
      </c>
      <c r="O881" s="10" t="str">
        <f>IF(ISERROR(FIND("1",tblSalaries[[#This Row],[How many hours of a day you work on Excel]])),"",1)</f>
        <v/>
      </c>
      <c r="P881" s="11">
        <f>IF(ISERROR(FIND("2",tblSalaries[[#This Row],[How many hours of a day you work on Excel]])),"",2)</f>
        <v>2</v>
      </c>
      <c r="Q881" s="10">
        <f>IF(ISERROR(FIND("3",tblSalaries[[#This Row],[How many hours of a day you work on Excel]])),"",3)</f>
        <v>3</v>
      </c>
      <c r="R881" s="10" t="str">
        <f>IF(ISERROR(FIND("4",tblSalaries[[#This Row],[How many hours of a day you work on Excel]])),"",4)</f>
        <v/>
      </c>
      <c r="S881" s="10" t="str">
        <f>IF(ISERROR(FIND("5",tblSalaries[[#This Row],[How many hours of a day you work on Excel]])),"",5)</f>
        <v/>
      </c>
      <c r="T881" s="10" t="str">
        <f>IF(ISERROR(FIND("6",tblSalaries[[#This Row],[How many hours of a day you work on Excel]])),"",6)</f>
        <v/>
      </c>
      <c r="U881" s="11" t="str">
        <f>IF(ISERROR(FIND("7",tblSalaries[[#This Row],[How many hours of a day you work on Excel]])),"",7)</f>
        <v/>
      </c>
      <c r="V881" s="11" t="str">
        <f>IF(ISERROR(FIND("8",tblSalaries[[#This Row],[How many hours of a day you work on Excel]])),"",8)</f>
        <v/>
      </c>
      <c r="W881" s="11">
        <f>IF(MAX(tblSalaries[[#This Row],[1 hour]:[8 hours]])=0,#N/A,MAX(tblSalaries[[#This Row],[1 hour]:[8 hours]]))</f>
        <v>3</v>
      </c>
      <c r="X881" s="11">
        <f>IF(ISERROR(tblSalaries[[#This Row],[max h]]),1,tblSalaries[[#This Row],[Salary in USD]]/tblSalaries[[#This Row],[max h]]/260)</f>
        <v>9.1322649679192658</v>
      </c>
      <c r="Y881" s="11" t="str">
        <f>IF(tblSalaries[[#This Row],[Years of Experience]]="",0,"0")</f>
        <v>0</v>
      </c>
      <c r="Z8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81" s="11">
        <f>IF(tblSalaries[[#This Row],[Salary in USD]]&lt;1000,1,0)</f>
        <v>0</v>
      </c>
      <c r="AB881" s="11">
        <f>IF(AND(tblSalaries[[#This Row],[Salary in USD]]&gt;1000,tblSalaries[[#This Row],[Salary in USD]]&lt;2000),1,0)</f>
        <v>0</v>
      </c>
    </row>
    <row r="882" spans="2:28" ht="15" customHeight="1">
      <c r="B882" t="s">
        <v>2885</v>
      </c>
      <c r="C882" s="1">
        <v>41056.598738425928</v>
      </c>
      <c r="D882" s="4" t="s">
        <v>1033</v>
      </c>
      <c r="E882">
        <v>2300000</v>
      </c>
      <c r="F882" t="s">
        <v>40</v>
      </c>
      <c r="G882">
        <f>tblSalaries[[#This Row],[clean Salary (in local currency)]]*VLOOKUP(tblSalaries[[#This Row],[Currency]],tblXrate[],2,FALSE)</f>
        <v>40958.208381117904</v>
      </c>
      <c r="H882" t="s">
        <v>1034</v>
      </c>
      <c r="I882" t="s">
        <v>52</v>
      </c>
      <c r="J882" t="s">
        <v>8</v>
      </c>
      <c r="K882" t="str">
        <f>VLOOKUP(tblSalaries[[#This Row],[Where do you work]],tblCountries[[Actual]:[Mapping]],2,FALSE)</f>
        <v>India</v>
      </c>
      <c r="L882" t="s">
        <v>18</v>
      </c>
      <c r="M882">
        <v>8</v>
      </c>
      <c r="O882" s="10" t="str">
        <f>IF(ISERROR(FIND("1",tblSalaries[[#This Row],[How many hours of a day you work on Excel]])),"",1)</f>
        <v/>
      </c>
      <c r="P882" s="11">
        <f>IF(ISERROR(FIND("2",tblSalaries[[#This Row],[How many hours of a day you work on Excel]])),"",2)</f>
        <v>2</v>
      </c>
      <c r="Q882" s="10">
        <f>IF(ISERROR(FIND("3",tblSalaries[[#This Row],[How many hours of a day you work on Excel]])),"",3)</f>
        <v>3</v>
      </c>
      <c r="R882" s="10" t="str">
        <f>IF(ISERROR(FIND("4",tblSalaries[[#This Row],[How many hours of a day you work on Excel]])),"",4)</f>
        <v/>
      </c>
      <c r="S882" s="10" t="str">
        <f>IF(ISERROR(FIND("5",tblSalaries[[#This Row],[How many hours of a day you work on Excel]])),"",5)</f>
        <v/>
      </c>
      <c r="T882" s="10" t="str">
        <f>IF(ISERROR(FIND("6",tblSalaries[[#This Row],[How many hours of a day you work on Excel]])),"",6)</f>
        <v/>
      </c>
      <c r="U882" s="11" t="str">
        <f>IF(ISERROR(FIND("7",tblSalaries[[#This Row],[How many hours of a day you work on Excel]])),"",7)</f>
        <v/>
      </c>
      <c r="V882" s="11" t="str">
        <f>IF(ISERROR(FIND("8",tblSalaries[[#This Row],[How many hours of a day you work on Excel]])),"",8)</f>
        <v/>
      </c>
      <c r="W882" s="11">
        <f>IF(MAX(tblSalaries[[#This Row],[1 hour]:[8 hours]])=0,#N/A,MAX(tblSalaries[[#This Row],[1 hour]:[8 hours]]))</f>
        <v>3</v>
      </c>
      <c r="X882" s="11">
        <f>IF(ISERROR(tblSalaries[[#This Row],[max h]]),1,tblSalaries[[#This Row],[Salary in USD]]/tblSalaries[[#This Row],[max h]]/260)</f>
        <v>52.510523565535777</v>
      </c>
      <c r="Y882" s="11" t="str">
        <f>IF(tblSalaries[[#This Row],[Years of Experience]]="",0,"0")</f>
        <v>0</v>
      </c>
      <c r="Z8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82" s="11">
        <f>IF(tblSalaries[[#This Row],[Salary in USD]]&lt;1000,1,0)</f>
        <v>0</v>
      </c>
      <c r="AB882" s="11">
        <f>IF(AND(tblSalaries[[#This Row],[Salary in USD]]&gt;1000,tblSalaries[[#This Row],[Salary in USD]]&lt;2000),1,0)</f>
        <v>0</v>
      </c>
    </row>
    <row r="883" spans="2:28" ht="15" customHeight="1">
      <c r="B883" t="s">
        <v>2886</v>
      </c>
      <c r="C883" s="1">
        <v>41056.602465277778</v>
      </c>
      <c r="D883" s="4" t="s">
        <v>1035</v>
      </c>
      <c r="E883">
        <v>1200000</v>
      </c>
      <c r="F883" t="s">
        <v>40</v>
      </c>
      <c r="G883">
        <f>tblSalaries[[#This Row],[clean Salary (in local currency)]]*VLOOKUP(tblSalaries[[#This Row],[Currency]],tblXrate[],2,FALSE)</f>
        <v>21369.500024931083</v>
      </c>
      <c r="H883" t="s">
        <v>1036</v>
      </c>
      <c r="I883" t="s">
        <v>4001</v>
      </c>
      <c r="J883" t="s">
        <v>8</v>
      </c>
      <c r="K883" t="str">
        <f>VLOOKUP(tblSalaries[[#This Row],[Where do you work]],tblCountries[[Actual]:[Mapping]],2,FALSE)</f>
        <v>India</v>
      </c>
      <c r="L883" t="s">
        <v>9</v>
      </c>
      <c r="M883">
        <v>17</v>
      </c>
      <c r="O883" s="10" t="str">
        <f>IF(ISERROR(FIND("1",tblSalaries[[#This Row],[How many hours of a day you work on Excel]])),"",1)</f>
        <v/>
      </c>
      <c r="P883" s="11" t="str">
        <f>IF(ISERROR(FIND("2",tblSalaries[[#This Row],[How many hours of a day you work on Excel]])),"",2)</f>
        <v/>
      </c>
      <c r="Q883" s="10" t="str">
        <f>IF(ISERROR(FIND("3",tblSalaries[[#This Row],[How many hours of a day you work on Excel]])),"",3)</f>
        <v/>
      </c>
      <c r="R883" s="10">
        <f>IF(ISERROR(FIND("4",tblSalaries[[#This Row],[How many hours of a day you work on Excel]])),"",4)</f>
        <v>4</v>
      </c>
      <c r="S883" s="10" t="str">
        <f>IF(ISERROR(FIND("5",tblSalaries[[#This Row],[How many hours of a day you work on Excel]])),"",5)</f>
        <v/>
      </c>
      <c r="T883" s="10">
        <f>IF(ISERROR(FIND("6",tblSalaries[[#This Row],[How many hours of a day you work on Excel]])),"",6)</f>
        <v>6</v>
      </c>
      <c r="U883" s="11" t="str">
        <f>IF(ISERROR(FIND("7",tblSalaries[[#This Row],[How many hours of a day you work on Excel]])),"",7)</f>
        <v/>
      </c>
      <c r="V883" s="11" t="str">
        <f>IF(ISERROR(FIND("8",tblSalaries[[#This Row],[How many hours of a day you work on Excel]])),"",8)</f>
        <v/>
      </c>
      <c r="W883" s="11">
        <f>IF(MAX(tblSalaries[[#This Row],[1 hour]:[8 hours]])=0,#N/A,MAX(tblSalaries[[#This Row],[1 hour]:[8 hours]]))</f>
        <v>6</v>
      </c>
      <c r="X883" s="11">
        <f>IF(ISERROR(tblSalaries[[#This Row],[max h]]),1,tblSalaries[[#This Row],[Salary in USD]]/tblSalaries[[#This Row],[max h]]/260)</f>
        <v>13.698397451878899</v>
      </c>
      <c r="Y883" s="11" t="str">
        <f>IF(tblSalaries[[#This Row],[Years of Experience]]="",0,"0")</f>
        <v>0</v>
      </c>
      <c r="Z8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83" s="11">
        <f>IF(tblSalaries[[#This Row],[Salary in USD]]&lt;1000,1,0)</f>
        <v>0</v>
      </c>
      <c r="AB883" s="11">
        <f>IF(AND(tblSalaries[[#This Row],[Salary in USD]]&gt;1000,tblSalaries[[#This Row],[Salary in USD]]&lt;2000),1,0)</f>
        <v>0</v>
      </c>
    </row>
    <row r="884" spans="2:28" ht="15" customHeight="1">
      <c r="B884" t="s">
        <v>2887</v>
      </c>
      <c r="C884" s="1">
        <v>41056.616215277776</v>
      </c>
      <c r="D884" s="4">
        <v>120000</v>
      </c>
      <c r="E884">
        <v>120000</v>
      </c>
      <c r="F884" t="s">
        <v>40</v>
      </c>
      <c r="G884">
        <f>tblSalaries[[#This Row],[clean Salary (in local currency)]]*VLOOKUP(tblSalaries[[#This Row],[Currency]],tblXrate[],2,FALSE)</f>
        <v>2136.9500024931081</v>
      </c>
      <c r="H884" t="s">
        <v>1037</v>
      </c>
      <c r="I884" t="s">
        <v>52</v>
      </c>
      <c r="J884" t="s">
        <v>8</v>
      </c>
      <c r="K884" t="str">
        <f>VLOOKUP(tblSalaries[[#This Row],[Where do you work]],tblCountries[[Actual]:[Mapping]],2,FALSE)</f>
        <v>India</v>
      </c>
      <c r="L884" t="s">
        <v>9</v>
      </c>
      <c r="M884">
        <v>5</v>
      </c>
      <c r="O884" s="10" t="str">
        <f>IF(ISERROR(FIND("1",tblSalaries[[#This Row],[How many hours of a day you work on Excel]])),"",1)</f>
        <v/>
      </c>
      <c r="P884" s="11" t="str">
        <f>IF(ISERROR(FIND("2",tblSalaries[[#This Row],[How many hours of a day you work on Excel]])),"",2)</f>
        <v/>
      </c>
      <c r="Q884" s="10" t="str">
        <f>IF(ISERROR(FIND("3",tblSalaries[[#This Row],[How many hours of a day you work on Excel]])),"",3)</f>
        <v/>
      </c>
      <c r="R884" s="10">
        <f>IF(ISERROR(FIND("4",tblSalaries[[#This Row],[How many hours of a day you work on Excel]])),"",4)</f>
        <v>4</v>
      </c>
      <c r="S884" s="10" t="str">
        <f>IF(ISERROR(FIND("5",tblSalaries[[#This Row],[How many hours of a day you work on Excel]])),"",5)</f>
        <v/>
      </c>
      <c r="T884" s="10">
        <f>IF(ISERROR(FIND("6",tblSalaries[[#This Row],[How many hours of a day you work on Excel]])),"",6)</f>
        <v>6</v>
      </c>
      <c r="U884" s="11" t="str">
        <f>IF(ISERROR(FIND("7",tblSalaries[[#This Row],[How many hours of a day you work on Excel]])),"",7)</f>
        <v/>
      </c>
      <c r="V884" s="11" t="str">
        <f>IF(ISERROR(FIND("8",tblSalaries[[#This Row],[How many hours of a day you work on Excel]])),"",8)</f>
        <v/>
      </c>
      <c r="W884" s="11">
        <f>IF(MAX(tblSalaries[[#This Row],[1 hour]:[8 hours]])=0,#N/A,MAX(tblSalaries[[#This Row],[1 hour]:[8 hours]]))</f>
        <v>6</v>
      </c>
      <c r="X884" s="11">
        <f>IF(ISERROR(tblSalaries[[#This Row],[max h]]),1,tblSalaries[[#This Row],[Salary in USD]]/tblSalaries[[#This Row],[max h]]/260)</f>
        <v>1.3698397451878899</v>
      </c>
      <c r="Y884" s="11" t="str">
        <f>IF(tblSalaries[[#This Row],[Years of Experience]]="",0,"0")</f>
        <v>0</v>
      </c>
      <c r="Z8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84" s="11">
        <f>IF(tblSalaries[[#This Row],[Salary in USD]]&lt;1000,1,0)</f>
        <v>0</v>
      </c>
      <c r="AB884" s="11">
        <f>IF(AND(tblSalaries[[#This Row],[Salary in USD]]&gt;1000,tblSalaries[[#This Row],[Salary in USD]]&lt;2000),1,0)</f>
        <v>0</v>
      </c>
    </row>
    <row r="885" spans="2:28" ht="15" customHeight="1">
      <c r="B885" t="s">
        <v>2888</v>
      </c>
      <c r="C885" s="1">
        <v>41056.6175</v>
      </c>
      <c r="D885" s="4" t="s">
        <v>1038</v>
      </c>
      <c r="E885">
        <v>500000</v>
      </c>
      <c r="F885" t="s">
        <v>40</v>
      </c>
      <c r="G885">
        <f>tblSalaries[[#This Row],[clean Salary (in local currency)]]*VLOOKUP(tblSalaries[[#This Row],[Currency]],tblXrate[],2,FALSE)</f>
        <v>8903.9583437212841</v>
      </c>
      <c r="H885" t="s">
        <v>737</v>
      </c>
      <c r="I885" t="s">
        <v>279</v>
      </c>
      <c r="J885" t="s">
        <v>8</v>
      </c>
      <c r="K885" t="str">
        <f>VLOOKUP(tblSalaries[[#This Row],[Where do you work]],tblCountries[[Actual]:[Mapping]],2,FALSE)</f>
        <v>India</v>
      </c>
      <c r="L885" t="s">
        <v>18</v>
      </c>
      <c r="M885">
        <v>3</v>
      </c>
      <c r="O885" s="10" t="str">
        <f>IF(ISERROR(FIND("1",tblSalaries[[#This Row],[How many hours of a day you work on Excel]])),"",1)</f>
        <v/>
      </c>
      <c r="P885" s="11">
        <f>IF(ISERROR(FIND("2",tblSalaries[[#This Row],[How many hours of a day you work on Excel]])),"",2)</f>
        <v>2</v>
      </c>
      <c r="Q885" s="10">
        <f>IF(ISERROR(FIND("3",tblSalaries[[#This Row],[How many hours of a day you work on Excel]])),"",3)</f>
        <v>3</v>
      </c>
      <c r="R885" s="10" t="str">
        <f>IF(ISERROR(FIND("4",tblSalaries[[#This Row],[How many hours of a day you work on Excel]])),"",4)</f>
        <v/>
      </c>
      <c r="S885" s="10" t="str">
        <f>IF(ISERROR(FIND("5",tblSalaries[[#This Row],[How many hours of a day you work on Excel]])),"",5)</f>
        <v/>
      </c>
      <c r="T885" s="10" t="str">
        <f>IF(ISERROR(FIND("6",tblSalaries[[#This Row],[How many hours of a day you work on Excel]])),"",6)</f>
        <v/>
      </c>
      <c r="U885" s="11" t="str">
        <f>IF(ISERROR(FIND("7",tblSalaries[[#This Row],[How many hours of a day you work on Excel]])),"",7)</f>
        <v/>
      </c>
      <c r="V885" s="11" t="str">
        <f>IF(ISERROR(FIND("8",tblSalaries[[#This Row],[How many hours of a day you work on Excel]])),"",8)</f>
        <v/>
      </c>
      <c r="W885" s="11">
        <f>IF(MAX(tblSalaries[[#This Row],[1 hour]:[8 hours]])=0,#N/A,MAX(tblSalaries[[#This Row],[1 hour]:[8 hours]]))</f>
        <v>3</v>
      </c>
      <c r="X885" s="11">
        <f>IF(ISERROR(tblSalaries[[#This Row],[max h]]),1,tblSalaries[[#This Row],[Salary in USD]]/tblSalaries[[#This Row],[max h]]/260)</f>
        <v>11.415331209899081</v>
      </c>
      <c r="Y885" s="11" t="str">
        <f>IF(tblSalaries[[#This Row],[Years of Experience]]="",0,"0")</f>
        <v>0</v>
      </c>
      <c r="Z8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85" s="11">
        <f>IF(tblSalaries[[#This Row],[Salary in USD]]&lt;1000,1,0)</f>
        <v>0</v>
      </c>
      <c r="AB885" s="11">
        <f>IF(AND(tblSalaries[[#This Row],[Salary in USD]]&gt;1000,tblSalaries[[#This Row],[Salary in USD]]&lt;2000),1,0)</f>
        <v>0</v>
      </c>
    </row>
    <row r="886" spans="2:28" ht="15" customHeight="1">
      <c r="B886" t="s">
        <v>2889</v>
      </c>
      <c r="C886" s="1">
        <v>41056.618703703702</v>
      </c>
      <c r="D886" s="4">
        <v>1000000</v>
      </c>
      <c r="E886">
        <v>1000000</v>
      </c>
      <c r="F886" t="s">
        <v>40</v>
      </c>
      <c r="G886">
        <f>tblSalaries[[#This Row],[clean Salary (in local currency)]]*VLOOKUP(tblSalaries[[#This Row],[Currency]],tblXrate[],2,FALSE)</f>
        <v>17807.916687442568</v>
      </c>
      <c r="H886" t="s">
        <v>1039</v>
      </c>
      <c r="I886" t="s">
        <v>52</v>
      </c>
      <c r="J886" t="s">
        <v>8</v>
      </c>
      <c r="K886" t="str">
        <f>VLOOKUP(tblSalaries[[#This Row],[Where do you work]],tblCountries[[Actual]:[Mapping]],2,FALSE)</f>
        <v>India</v>
      </c>
      <c r="L886" t="s">
        <v>9</v>
      </c>
      <c r="M886">
        <v>5</v>
      </c>
      <c r="O886" s="10" t="str">
        <f>IF(ISERROR(FIND("1",tblSalaries[[#This Row],[How many hours of a day you work on Excel]])),"",1)</f>
        <v/>
      </c>
      <c r="P886" s="11" t="str">
        <f>IF(ISERROR(FIND("2",tblSalaries[[#This Row],[How many hours of a day you work on Excel]])),"",2)</f>
        <v/>
      </c>
      <c r="Q886" s="10" t="str">
        <f>IF(ISERROR(FIND("3",tblSalaries[[#This Row],[How many hours of a day you work on Excel]])),"",3)</f>
        <v/>
      </c>
      <c r="R886" s="10">
        <f>IF(ISERROR(FIND("4",tblSalaries[[#This Row],[How many hours of a day you work on Excel]])),"",4)</f>
        <v>4</v>
      </c>
      <c r="S886" s="10" t="str">
        <f>IF(ISERROR(FIND("5",tblSalaries[[#This Row],[How many hours of a day you work on Excel]])),"",5)</f>
        <v/>
      </c>
      <c r="T886" s="10">
        <f>IF(ISERROR(FIND("6",tblSalaries[[#This Row],[How many hours of a day you work on Excel]])),"",6)</f>
        <v>6</v>
      </c>
      <c r="U886" s="11" t="str">
        <f>IF(ISERROR(FIND("7",tblSalaries[[#This Row],[How many hours of a day you work on Excel]])),"",7)</f>
        <v/>
      </c>
      <c r="V886" s="11" t="str">
        <f>IF(ISERROR(FIND("8",tblSalaries[[#This Row],[How many hours of a day you work on Excel]])),"",8)</f>
        <v/>
      </c>
      <c r="W886" s="11">
        <f>IF(MAX(tblSalaries[[#This Row],[1 hour]:[8 hours]])=0,#N/A,MAX(tblSalaries[[#This Row],[1 hour]:[8 hours]]))</f>
        <v>6</v>
      </c>
      <c r="X886" s="11">
        <f>IF(ISERROR(tblSalaries[[#This Row],[max h]]),1,tblSalaries[[#This Row],[Salary in USD]]/tblSalaries[[#This Row],[max h]]/260)</f>
        <v>11.415331209899081</v>
      </c>
      <c r="Y886" s="11" t="str">
        <f>IF(tblSalaries[[#This Row],[Years of Experience]]="",0,"0")</f>
        <v>0</v>
      </c>
      <c r="Z8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86" s="11">
        <f>IF(tblSalaries[[#This Row],[Salary in USD]]&lt;1000,1,0)</f>
        <v>0</v>
      </c>
      <c r="AB886" s="11">
        <f>IF(AND(tblSalaries[[#This Row],[Salary in USD]]&gt;1000,tblSalaries[[#This Row],[Salary in USD]]&lt;2000),1,0)</f>
        <v>0</v>
      </c>
    </row>
    <row r="887" spans="2:28" ht="15" customHeight="1">
      <c r="B887" t="s">
        <v>2890</v>
      </c>
      <c r="C887" s="1">
        <v>41056.621874999997</v>
      </c>
      <c r="D887" s="4" t="s">
        <v>717</v>
      </c>
      <c r="E887">
        <v>850000</v>
      </c>
      <c r="F887" t="s">
        <v>40</v>
      </c>
      <c r="G887">
        <f>tblSalaries[[#This Row],[clean Salary (in local currency)]]*VLOOKUP(tblSalaries[[#This Row],[Currency]],tblXrate[],2,FALSE)</f>
        <v>15136.729184326183</v>
      </c>
      <c r="H887" t="s">
        <v>1022</v>
      </c>
      <c r="I887" t="s">
        <v>52</v>
      </c>
      <c r="J887" t="s">
        <v>8</v>
      </c>
      <c r="K887" t="str">
        <f>VLOOKUP(tblSalaries[[#This Row],[Where do you work]],tblCountries[[Actual]:[Mapping]],2,FALSE)</f>
        <v>India</v>
      </c>
      <c r="L887" t="s">
        <v>18</v>
      </c>
      <c r="M887">
        <v>3</v>
      </c>
      <c r="O887" s="10" t="str">
        <f>IF(ISERROR(FIND("1",tblSalaries[[#This Row],[How many hours of a day you work on Excel]])),"",1)</f>
        <v/>
      </c>
      <c r="P887" s="11">
        <f>IF(ISERROR(FIND("2",tblSalaries[[#This Row],[How many hours of a day you work on Excel]])),"",2)</f>
        <v>2</v>
      </c>
      <c r="Q887" s="10">
        <f>IF(ISERROR(FIND("3",tblSalaries[[#This Row],[How many hours of a day you work on Excel]])),"",3)</f>
        <v>3</v>
      </c>
      <c r="R887" s="10" t="str">
        <f>IF(ISERROR(FIND("4",tblSalaries[[#This Row],[How many hours of a day you work on Excel]])),"",4)</f>
        <v/>
      </c>
      <c r="S887" s="10" t="str">
        <f>IF(ISERROR(FIND("5",tblSalaries[[#This Row],[How many hours of a day you work on Excel]])),"",5)</f>
        <v/>
      </c>
      <c r="T887" s="10" t="str">
        <f>IF(ISERROR(FIND("6",tblSalaries[[#This Row],[How many hours of a day you work on Excel]])),"",6)</f>
        <v/>
      </c>
      <c r="U887" s="11" t="str">
        <f>IF(ISERROR(FIND("7",tblSalaries[[#This Row],[How many hours of a day you work on Excel]])),"",7)</f>
        <v/>
      </c>
      <c r="V887" s="11" t="str">
        <f>IF(ISERROR(FIND("8",tblSalaries[[#This Row],[How many hours of a day you work on Excel]])),"",8)</f>
        <v/>
      </c>
      <c r="W887" s="11">
        <f>IF(MAX(tblSalaries[[#This Row],[1 hour]:[8 hours]])=0,#N/A,MAX(tblSalaries[[#This Row],[1 hour]:[8 hours]]))</f>
        <v>3</v>
      </c>
      <c r="X887" s="11">
        <f>IF(ISERROR(tblSalaries[[#This Row],[max h]]),1,tblSalaries[[#This Row],[Salary in USD]]/tblSalaries[[#This Row],[max h]]/260)</f>
        <v>19.406063056828437</v>
      </c>
      <c r="Y887" s="11" t="str">
        <f>IF(tblSalaries[[#This Row],[Years of Experience]]="",0,"0")</f>
        <v>0</v>
      </c>
      <c r="Z8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87" s="11">
        <f>IF(tblSalaries[[#This Row],[Salary in USD]]&lt;1000,1,0)</f>
        <v>0</v>
      </c>
      <c r="AB887" s="11">
        <f>IF(AND(tblSalaries[[#This Row],[Salary in USD]]&gt;1000,tblSalaries[[#This Row],[Salary in USD]]&lt;2000),1,0)</f>
        <v>0</v>
      </c>
    </row>
    <row r="888" spans="2:28" ht="15" customHeight="1">
      <c r="B888" t="s">
        <v>2891</v>
      </c>
      <c r="C888" s="1">
        <v>41056.625717592593</v>
      </c>
      <c r="D888" s="4" t="s">
        <v>1040</v>
      </c>
      <c r="E888">
        <v>168000</v>
      </c>
      <c r="F888" t="s">
        <v>3951</v>
      </c>
      <c r="G888">
        <f>tblSalaries[[#This Row],[clean Salary (in local currency)]]*VLOOKUP(tblSalaries[[#This Row],[Currency]],tblXrate[],2,FALSE)</f>
        <v>3982.448779308334</v>
      </c>
      <c r="H888" t="s">
        <v>1041</v>
      </c>
      <c r="I888" t="s">
        <v>20</v>
      </c>
      <c r="J888" t="s">
        <v>347</v>
      </c>
      <c r="K888" t="str">
        <f>VLOOKUP(tblSalaries[[#This Row],[Where do you work]],tblCountries[[Actual]:[Mapping]],2,FALSE)</f>
        <v>Philippines</v>
      </c>
      <c r="L888" t="s">
        <v>9</v>
      </c>
      <c r="M888">
        <v>10</v>
      </c>
      <c r="O888" s="10" t="str">
        <f>IF(ISERROR(FIND("1",tblSalaries[[#This Row],[How many hours of a day you work on Excel]])),"",1)</f>
        <v/>
      </c>
      <c r="P888" s="11" t="str">
        <f>IF(ISERROR(FIND("2",tblSalaries[[#This Row],[How many hours of a day you work on Excel]])),"",2)</f>
        <v/>
      </c>
      <c r="Q888" s="10" t="str">
        <f>IF(ISERROR(FIND("3",tblSalaries[[#This Row],[How many hours of a day you work on Excel]])),"",3)</f>
        <v/>
      </c>
      <c r="R888" s="10">
        <f>IF(ISERROR(FIND("4",tblSalaries[[#This Row],[How many hours of a day you work on Excel]])),"",4)</f>
        <v>4</v>
      </c>
      <c r="S888" s="10" t="str">
        <f>IF(ISERROR(FIND("5",tblSalaries[[#This Row],[How many hours of a day you work on Excel]])),"",5)</f>
        <v/>
      </c>
      <c r="T888" s="10">
        <f>IF(ISERROR(FIND("6",tblSalaries[[#This Row],[How many hours of a day you work on Excel]])),"",6)</f>
        <v>6</v>
      </c>
      <c r="U888" s="11" t="str">
        <f>IF(ISERROR(FIND("7",tblSalaries[[#This Row],[How many hours of a day you work on Excel]])),"",7)</f>
        <v/>
      </c>
      <c r="V888" s="11" t="str">
        <f>IF(ISERROR(FIND("8",tblSalaries[[#This Row],[How many hours of a day you work on Excel]])),"",8)</f>
        <v/>
      </c>
      <c r="W888" s="11">
        <f>IF(MAX(tblSalaries[[#This Row],[1 hour]:[8 hours]])=0,#N/A,MAX(tblSalaries[[#This Row],[1 hour]:[8 hours]]))</f>
        <v>6</v>
      </c>
      <c r="X888" s="11">
        <f>IF(ISERROR(tblSalaries[[#This Row],[max h]]),1,tblSalaries[[#This Row],[Salary in USD]]/tblSalaries[[#This Row],[max h]]/260)</f>
        <v>2.5528517816079064</v>
      </c>
      <c r="Y888" s="11" t="str">
        <f>IF(tblSalaries[[#This Row],[Years of Experience]]="",0,"0")</f>
        <v>0</v>
      </c>
      <c r="Z8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88" s="11">
        <f>IF(tblSalaries[[#This Row],[Salary in USD]]&lt;1000,1,0)</f>
        <v>0</v>
      </c>
      <c r="AB888" s="11">
        <f>IF(AND(tblSalaries[[#This Row],[Salary in USD]]&gt;1000,tblSalaries[[#This Row],[Salary in USD]]&lt;2000),1,0)</f>
        <v>0</v>
      </c>
    </row>
    <row r="889" spans="2:28" ht="15" customHeight="1">
      <c r="B889" t="s">
        <v>2892</v>
      </c>
      <c r="C889" s="1">
        <v>41056.642824074072</v>
      </c>
      <c r="D889" s="4">
        <v>1300</v>
      </c>
      <c r="E889">
        <v>15600</v>
      </c>
      <c r="F889" t="s">
        <v>6</v>
      </c>
      <c r="G889">
        <f>tblSalaries[[#This Row],[clean Salary (in local currency)]]*VLOOKUP(tblSalaries[[#This Row],[Currency]],tblXrate[],2,FALSE)</f>
        <v>15600</v>
      </c>
      <c r="H889" t="s">
        <v>1042</v>
      </c>
      <c r="I889" t="s">
        <v>488</v>
      </c>
      <c r="J889" t="s">
        <v>1043</v>
      </c>
      <c r="K889" t="str">
        <f>VLOOKUP(tblSalaries[[#This Row],[Where do you work]],tblCountries[[Actual]:[Mapping]],2,FALSE)</f>
        <v xml:space="preserve">Kuwait </v>
      </c>
      <c r="L889" t="s">
        <v>9</v>
      </c>
      <c r="M889">
        <v>13</v>
      </c>
      <c r="O889" s="10" t="str">
        <f>IF(ISERROR(FIND("1",tblSalaries[[#This Row],[How many hours of a day you work on Excel]])),"",1)</f>
        <v/>
      </c>
      <c r="P889" s="11" t="str">
        <f>IF(ISERROR(FIND("2",tblSalaries[[#This Row],[How many hours of a day you work on Excel]])),"",2)</f>
        <v/>
      </c>
      <c r="Q889" s="10" t="str">
        <f>IF(ISERROR(FIND("3",tblSalaries[[#This Row],[How many hours of a day you work on Excel]])),"",3)</f>
        <v/>
      </c>
      <c r="R889" s="10">
        <f>IF(ISERROR(FIND("4",tblSalaries[[#This Row],[How many hours of a day you work on Excel]])),"",4)</f>
        <v>4</v>
      </c>
      <c r="S889" s="10" t="str">
        <f>IF(ISERROR(FIND("5",tblSalaries[[#This Row],[How many hours of a day you work on Excel]])),"",5)</f>
        <v/>
      </c>
      <c r="T889" s="10">
        <f>IF(ISERROR(FIND("6",tblSalaries[[#This Row],[How many hours of a day you work on Excel]])),"",6)</f>
        <v>6</v>
      </c>
      <c r="U889" s="11" t="str">
        <f>IF(ISERROR(FIND("7",tblSalaries[[#This Row],[How many hours of a day you work on Excel]])),"",7)</f>
        <v/>
      </c>
      <c r="V889" s="11" t="str">
        <f>IF(ISERROR(FIND("8",tblSalaries[[#This Row],[How many hours of a day you work on Excel]])),"",8)</f>
        <v/>
      </c>
      <c r="W889" s="11">
        <f>IF(MAX(tblSalaries[[#This Row],[1 hour]:[8 hours]])=0,#N/A,MAX(tblSalaries[[#This Row],[1 hour]:[8 hours]]))</f>
        <v>6</v>
      </c>
      <c r="X889" s="11">
        <f>IF(ISERROR(tblSalaries[[#This Row],[max h]]),1,tblSalaries[[#This Row],[Salary in USD]]/tblSalaries[[#This Row],[max h]]/260)</f>
        <v>10</v>
      </c>
      <c r="Y889" s="11" t="str">
        <f>IF(tblSalaries[[#This Row],[Years of Experience]]="",0,"0")</f>
        <v>0</v>
      </c>
      <c r="Z8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889" s="11">
        <f>IF(tblSalaries[[#This Row],[Salary in USD]]&lt;1000,1,0)</f>
        <v>0</v>
      </c>
      <c r="AB889" s="11">
        <f>IF(AND(tblSalaries[[#This Row],[Salary in USD]]&gt;1000,tblSalaries[[#This Row],[Salary in USD]]&lt;2000),1,0)</f>
        <v>0</v>
      </c>
    </row>
    <row r="890" spans="2:28" ht="15" customHeight="1">
      <c r="B890" t="s">
        <v>2893</v>
      </c>
      <c r="C890" s="1">
        <v>41056.643449074072</v>
      </c>
      <c r="D890" s="4" t="s">
        <v>1044</v>
      </c>
      <c r="E890">
        <v>180000</v>
      </c>
      <c r="F890" t="s">
        <v>40</v>
      </c>
      <c r="G890">
        <f>tblSalaries[[#This Row],[clean Salary (in local currency)]]*VLOOKUP(tblSalaries[[#This Row],[Currency]],tblXrate[],2,FALSE)</f>
        <v>3205.4250037396623</v>
      </c>
      <c r="H890" t="s">
        <v>749</v>
      </c>
      <c r="I890" t="s">
        <v>20</v>
      </c>
      <c r="J890" t="s">
        <v>8</v>
      </c>
      <c r="K890" t="str">
        <f>VLOOKUP(tblSalaries[[#This Row],[Where do you work]],tblCountries[[Actual]:[Mapping]],2,FALSE)</f>
        <v>India</v>
      </c>
      <c r="L890" t="s">
        <v>18</v>
      </c>
      <c r="M890">
        <v>3.5</v>
      </c>
      <c r="O890" s="10" t="str">
        <f>IF(ISERROR(FIND("1",tblSalaries[[#This Row],[How many hours of a day you work on Excel]])),"",1)</f>
        <v/>
      </c>
      <c r="P890" s="11">
        <f>IF(ISERROR(FIND("2",tblSalaries[[#This Row],[How many hours of a day you work on Excel]])),"",2)</f>
        <v>2</v>
      </c>
      <c r="Q890" s="10">
        <f>IF(ISERROR(FIND("3",tblSalaries[[#This Row],[How many hours of a day you work on Excel]])),"",3)</f>
        <v>3</v>
      </c>
      <c r="R890" s="10" t="str">
        <f>IF(ISERROR(FIND("4",tblSalaries[[#This Row],[How many hours of a day you work on Excel]])),"",4)</f>
        <v/>
      </c>
      <c r="S890" s="10" t="str">
        <f>IF(ISERROR(FIND("5",tblSalaries[[#This Row],[How many hours of a day you work on Excel]])),"",5)</f>
        <v/>
      </c>
      <c r="T890" s="10" t="str">
        <f>IF(ISERROR(FIND("6",tblSalaries[[#This Row],[How many hours of a day you work on Excel]])),"",6)</f>
        <v/>
      </c>
      <c r="U890" s="11" t="str">
        <f>IF(ISERROR(FIND("7",tblSalaries[[#This Row],[How many hours of a day you work on Excel]])),"",7)</f>
        <v/>
      </c>
      <c r="V890" s="11" t="str">
        <f>IF(ISERROR(FIND("8",tblSalaries[[#This Row],[How many hours of a day you work on Excel]])),"",8)</f>
        <v/>
      </c>
      <c r="W890" s="11">
        <f>IF(MAX(tblSalaries[[#This Row],[1 hour]:[8 hours]])=0,#N/A,MAX(tblSalaries[[#This Row],[1 hour]:[8 hours]]))</f>
        <v>3</v>
      </c>
      <c r="X890" s="11">
        <f>IF(ISERROR(tblSalaries[[#This Row],[max h]]),1,tblSalaries[[#This Row],[Salary in USD]]/tblSalaries[[#This Row],[max h]]/260)</f>
        <v>4.1095192355636696</v>
      </c>
      <c r="Y890" s="11" t="str">
        <f>IF(tblSalaries[[#This Row],[Years of Experience]]="",0,"0")</f>
        <v>0</v>
      </c>
      <c r="Z8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90" s="11">
        <f>IF(tblSalaries[[#This Row],[Salary in USD]]&lt;1000,1,0)</f>
        <v>0</v>
      </c>
      <c r="AB890" s="11">
        <f>IF(AND(tblSalaries[[#This Row],[Salary in USD]]&gt;1000,tblSalaries[[#This Row],[Salary in USD]]&lt;2000),1,0)</f>
        <v>0</v>
      </c>
    </row>
    <row r="891" spans="2:28" ht="15" customHeight="1">
      <c r="B891" t="s">
        <v>2894</v>
      </c>
      <c r="C891" s="1">
        <v>41056.647337962961</v>
      </c>
      <c r="D891" s="4">
        <v>10000</v>
      </c>
      <c r="E891">
        <v>10000</v>
      </c>
      <c r="F891" t="s">
        <v>6</v>
      </c>
      <c r="G891">
        <f>tblSalaries[[#This Row],[clean Salary (in local currency)]]*VLOOKUP(tblSalaries[[#This Row],[Currency]],tblXrate[],2,FALSE)</f>
        <v>10000</v>
      </c>
      <c r="H891" t="s">
        <v>523</v>
      </c>
      <c r="I891" t="s">
        <v>52</v>
      </c>
      <c r="J891" t="s">
        <v>8</v>
      </c>
      <c r="K891" t="str">
        <f>VLOOKUP(tblSalaries[[#This Row],[Where do you work]],tblCountries[[Actual]:[Mapping]],2,FALSE)</f>
        <v>India</v>
      </c>
      <c r="L891" t="s">
        <v>9</v>
      </c>
      <c r="M891">
        <v>6</v>
      </c>
      <c r="O891" s="10" t="str">
        <f>IF(ISERROR(FIND("1",tblSalaries[[#This Row],[How many hours of a day you work on Excel]])),"",1)</f>
        <v/>
      </c>
      <c r="P891" s="11" t="str">
        <f>IF(ISERROR(FIND("2",tblSalaries[[#This Row],[How many hours of a day you work on Excel]])),"",2)</f>
        <v/>
      </c>
      <c r="Q891" s="10" t="str">
        <f>IF(ISERROR(FIND("3",tblSalaries[[#This Row],[How many hours of a day you work on Excel]])),"",3)</f>
        <v/>
      </c>
      <c r="R891" s="10">
        <f>IF(ISERROR(FIND("4",tblSalaries[[#This Row],[How many hours of a day you work on Excel]])),"",4)</f>
        <v>4</v>
      </c>
      <c r="S891" s="10" t="str">
        <f>IF(ISERROR(FIND("5",tblSalaries[[#This Row],[How many hours of a day you work on Excel]])),"",5)</f>
        <v/>
      </c>
      <c r="T891" s="10">
        <f>IF(ISERROR(FIND("6",tblSalaries[[#This Row],[How many hours of a day you work on Excel]])),"",6)</f>
        <v>6</v>
      </c>
      <c r="U891" s="11" t="str">
        <f>IF(ISERROR(FIND("7",tblSalaries[[#This Row],[How many hours of a day you work on Excel]])),"",7)</f>
        <v/>
      </c>
      <c r="V891" s="11" t="str">
        <f>IF(ISERROR(FIND("8",tblSalaries[[#This Row],[How many hours of a day you work on Excel]])),"",8)</f>
        <v/>
      </c>
      <c r="W891" s="11">
        <f>IF(MAX(tblSalaries[[#This Row],[1 hour]:[8 hours]])=0,#N/A,MAX(tblSalaries[[#This Row],[1 hour]:[8 hours]]))</f>
        <v>6</v>
      </c>
      <c r="X891" s="11">
        <f>IF(ISERROR(tblSalaries[[#This Row],[max h]]),1,tblSalaries[[#This Row],[Salary in USD]]/tblSalaries[[#This Row],[max h]]/260)</f>
        <v>6.4102564102564106</v>
      </c>
      <c r="Y891" s="11" t="str">
        <f>IF(tblSalaries[[#This Row],[Years of Experience]]="",0,"0")</f>
        <v>0</v>
      </c>
      <c r="Z8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91" s="11">
        <f>IF(tblSalaries[[#This Row],[Salary in USD]]&lt;1000,1,0)</f>
        <v>0</v>
      </c>
      <c r="AB891" s="11">
        <f>IF(AND(tblSalaries[[#This Row],[Salary in USD]]&gt;1000,tblSalaries[[#This Row],[Salary in USD]]&lt;2000),1,0)</f>
        <v>0</v>
      </c>
    </row>
    <row r="892" spans="2:28" ht="15" customHeight="1">
      <c r="B892" t="s">
        <v>2895</v>
      </c>
      <c r="C892" s="1">
        <v>41056.655636574076</v>
      </c>
      <c r="D892" s="4">
        <v>75010</v>
      </c>
      <c r="E892">
        <v>75010</v>
      </c>
      <c r="F892" t="s">
        <v>6</v>
      </c>
      <c r="G892">
        <f>tblSalaries[[#This Row],[clean Salary (in local currency)]]*VLOOKUP(tblSalaries[[#This Row],[Currency]],tblXrate[],2,FALSE)</f>
        <v>75010</v>
      </c>
      <c r="H892" t="s">
        <v>459</v>
      </c>
      <c r="I892" t="s">
        <v>20</v>
      </c>
      <c r="J892" t="s">
        <v>15</v>
      </c>
      <c r="K892" t="str">
        <f>VLOOKUP(tblSalaries[[#This Row],[Where do you work]],tblCountries[[Actual]:[Mapping]],2,FALSE)</f>
        <v>USA</v>
      </c>
      <c r="L892" t="s">
        <v>18</v>
      </c>
      <c r="M892">
        <v>6</v>
      </c>
      <c r="O892" s="10" t="str">
        <f>IF(ISERROR(FIND("1",tblSalaries[[#This Row],[How many hours of a day you work on Excel]])),"",1)</f>
        <v/>
      </c>
      <c r="P892" s="11">
        <f>IF(ISERROR(FIND("2",tblSalaries[[#This Row],[How many hours of a day you work on Excel]])),"",2)</f>
        <v>2</v>
      </c>
      <c r="Q892" s="10">
        <f>IF(ISERROR(FIND("3",tblSalaries[[#This Row],[How many hours of a day you work on Excel]])),"",3)</f>
        <v>3</v>
      </c>
      <c r="R892" s="10" t="str">
        <f>IF(ISERROR(FIND("4",tblSalaries[[#This Row],[How many hours of a day you work on Excel]])),"",4)</f>
        <v/>
      </c>
      <c r="S892" s="10" t="str">
        <f>IF(ISERROR(FIND("5",tblSalaries[[#This Row],[How many hours of a day you work on Excel]])),"",5)</f>
        <v/>
      </c>
      <c r="T892" s="10" t="str">
        <f>IF(ISERROR(FIND("6",tblSalaries[[#This Row],[How many hours of a day you work on Excel]])),"",6)</f>
        <v/>
      </c>
      <c r="U892" s="11" t="str">
        <f>IF(ISERROR(FIND("7",tblSalaries[[#This Row],[How many hours of a day you work on Excel]])),"",7)</f>
        <v/>
      </c>
      <c r="V892" s="11" t="str">
        <f>IF(ISERROR(FIND("8",tblSalaries[[#This Row],[How many hours of a day you work on Excel]])),"",8)</f>
        <v/>
      </c>
      <c r="W892" s="11">
        <f>IF(MAX(tblSalaries[[#This Row],[1 hour]:[8 hours]])=0,#N/A,MAX(tblSalaries[[#This Row],[1 hour]:[8 hours]]))</f>
        <v>3</v>
      </c>
      <c r="X892" s="11">
        <f>IF(ISERROR(tblSalaries[[#This Row],[max h]]),1,tblSalaries[[#This Row],[Salary in USD]]/tblSalaries[[#This Row],[max h]]/260)</f>
        <v>96.166666666666657</v>
      </c>
      <c r="Y892" s="11" t="str">
        <f>IF(tblSalaries[[#This Row],[Years of Experience]]="",0,"0")</f>
        <v>0</v>
      </c>
      <c r="Z8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92" s="11">
        <f>IF(tblSalaries[[#This Row],[Salary in USD]]&lt;1000,1,0)</f>
        <v>0</v>
      </c>
      <c r="AB892" s="11">
        <f>IF(AND(tblSalaries[[#This Row],[Salary in USD]]&gt;1000,tblSalaries[[#This Row],[Salary in USD]]&lt;2000),1,0)</f>
        <v>0</v>
      </c>
    </row>
    <row r="893" spans="2:28" ht="15" customHeight="1">
      <c r="B893" t="s">
        <v>2896</v>
      </c>
      <c r="C893" s="1">
        <v>41056.656157407408</v>
      </c>
      <c r="D893" s="4" t="s">
        <v>1045</v>
      </c>
      <c r="E893">
        <v>600000</v>
      </c>
      <c r="F893" t="s">
        <v>40</v>
      </c>
      <c r="G893">
        <f>tblSalaries[[#This Row],[clean Salary (in local currency)]]*VLOOKUP(tblSalaries[[#This Row],[Currency]],tblXrate[],2,FALSE)</f>
        <v>10684.750012465542</v>
      </c>
      <c r="H893" t="s">
        <v>52</v>
      </c>
      <c r="I893" t="s">
        <v>52</v>
      </c>
      <c r="J893" t="s">
        <v>8</v>
      </c>
      <c r="K893" t="str">
        <f>VLOOKUP(tblSalaries[[#This Row],[Where do you work]],tblCountries[[Actual]:[Mapping]],2,FALSE)</f>
        <v>India</v>
      </c>
      <c r="L893" t="s">
        <v>13</v>
      </c>
      <c r="M893">
        <v>9</v>
      </c>
      <c r="O893" s="10" t="str">
        <f>IF(ISERROR(FIND("1",tblSalaries[[#This Row],[How many hours of a day you work on Excel]])),"",1)</f>
        <v/>
      </c>
      <c r="P893" s="11" t="str">
        <f>IF(ISERROR(FIND("2",tblSalaries[[#This Row],[How many hours of a day you work on Excel]])),"",2)</f>
        <v/>
      </c>
      <c r="Q893" s="10" t="str">
        <f>IF(ISERROR(FIND("3",tblSalaries[[#This Row],[How many hours of a day you work on Excel]])),"",3)</f>
        <v/>
      </c>
      <c r="R893" s="10" t="str">
        <f>IF(ISERROR(FIND("4",tblSalaries[[#This Row],[How many hours of a day you work on Excel]])),"",4)</f>
        <v/>
      </c>
      <c r="S893" s="10" t="str">
        <f>IF(ISERROR(FIND("5",tblSalaries[[#This Row],[How many hours of a day you work on Excel]])),"",5)</f>
        <v/>
      </c>
      <c r="T893" s="10" t="str">
        <f>IF(ISERROR(FIND("6",tblSalaries[[#This Row],[How many hours of a day you work on Excel]])),"",6)</f>
        <v/>
      </c>
      <c r="U893" s="11" t="str">
        <f>IF(ISERROR(FIND("7",tblSalaries[[#This Row],[How many hours of a day you work on Excel]])),"",7)</f>
        <v/>
      </c>
      <c r="V893" s="11">
        <f>IF(ISERROR(FIND("8",tblSalaries[[#This Row],[How many hours of a day you work on Excel]])),"",8)</f>
        <v>8</v>
      </c>
      <c r="W893" s="11">
        <f>IF(MAX(tblSalaries[[#This Row],[1 hour]:[8 hours]])=0,#N/A,MAX(tblSalaries[[#This Row],[1 hour]:[8 hours]]))</f>
        <v>8</v>
      </c>
      <c r="X893" s="11">
        <f>IF(ISERROR(tblSalaries[[#This Row],[max h]]),1,tblSalaries[[#This Row],[Salary in USD]]/tblSalaries[[#This Row],[max h]]/260)</f>
        <v>5.1368990444545872</v>
      </c>
      <c r="Y893" s="11" t="str">
        <f>IF(tblSalaries[[#This Row],[Years of Experience]]="",0,"0")</f>
        <v>0</v>
      </c>
      <c r="Z8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93" s="11">
        <f>IF(tblSalaries[[#This Row],[Salary in USD]]&lt;1000,1,0)</f>
        <v>0</v>
      </c>
      <c r="AB893" s="11">
        <f>IF(AND(tblSalaries[[#This Row],[Salary in USD]]&gt;1000,tblSalaries[[#This Row],[Salary in USD]]&lt;2000),1,0)</f>
        <v>0</v>
      </c>
    </row>
    <row r="894" spans="2:28" ht="15" customHeight="1">
      <c r="B894" t="s">
        <v>2897</v>
      </c>
      <c r="C894" s="1">
        <v>41056.658368055556</v>
      </c>
      <c r="D894" s="4">
        <v>16350</v>
      </c>
      <c r="E894">
        <v>16350</v>
      </c>
      <c r="F894" t="s">
        <v>6</v>
      </c>
      <c r="G894">
        <f>tblSalaries[[#This Row],[clean Salary (in local currency)]]*VLOOKUP(tblSalaries[[#This Row],[Currency]],tblXrate[],2,FALSE)</f>
        <v>16350</v>
      </c>
      <c r="H894" t="s">
        <v>846</v>
      </c>
      <c r="I894" t="s">
        <v>52</v>
      </c>
      <c r="J894" t="s">
        <v>8</v>
      </c>
      <c r="K894" t="str">
        <f>VLOOKUP(tblSalaries[[#This Row],[Where do you work]],tblCountries[[Actual]:[Mapping]],2,FALSE)</f>
        <v>India</v>
      </c>
      <c r="L894" t="s">
        <v>9</v>
      </c>
      <c r="M894">
        <v>5</v>
      </c>
      <c r="O894" s="10" t="str">
        <f>IF(ISERROR(FIND("1",tblSalaries[[#This Row],[How many hours of a day you work on Excel]])),"",1)</f>
        <v/>
      </c>
      <c r="P894" s="11" t="str">
        <f>IF(ISERROR(FIND("2",tblSalaries[[#This Row],[How many hours of a day you work on Excel]])),"",2)</f>
        <v/>
      </c>
      <c r="Q894" s="10" t="str">
        <f>IF(ISERROR(FIND("3",tblSalaries[[#This Row],[How many hours of a day you work on Excel]])),"",3)</f>
        <v/>
      </c>
      <c r="R894" s="10">
        <f>IF(ISERROR(FIND("4",tblSalaries[[#This Row],[How many hours of a day you work on Excel]])),"",4)</f>
        <v>4</v>
      </c>
      <c r="S894" s="10" t="str">
        <f>IF(ISERROR(FIND("5",tblSalaries[[#This Row],[How many hours of a day you work on Excel]])),"",5)</f>
        <v/>
      </c>
      <c r="T894" s="10">
        <f>IF(ISERROR(FIND("6",tblSalaries[[#This Row],[How many hours of a day you work on Excel]])),"",6)</f>
        <v>6</v>
      </c>
      <c r="U894" s="11" t="str">
        <f>IF(ISERROR(FIND("7",tblSalaries[[#This Row],[How many hours of a day you work on Excel]])),"",7)</f>
        <v/>
      </c>
      <c r="V894" s="11" t="str">
        <f>IF(ISERROR(FIND("8",tblSalaries[[#This Row],[How many hours of a day you work on Excel]])),"",8)</f>
        <v/>
      </c>
      <c r="W894" s="11">
        <f>IF(MAX(tblSalaries[[#This Row],[1 hour]:[8 hours]])=0,#N/A,MAX(tblSalaries[[#This Row],[1 hour]:[8 hours]]))</f>
        <v>6</v>
      </c>
      <c r="X894" s="11">
        <f>IF(ISERROR(tblSalaries[[#This Row],[max h]]),1,tblSalaries[[#This Row],[Salary in USD]]/tblSalaries[[#This Row],[max h]]/260)</f>
        <v>10.48076923076923</v>
      </c>
      <c r="Y894" s="11" t="str">
        <f>IF(tblSalaries[[#This Row],[Years of Experience]]="",0,"0")</f>
        <v>0</v>
      </c>
      <c r="Z8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94" s="11">
        <f>IF(tblSalaries[[#This Row],[Salary in USD]]&lt;1000,1,0)</f>
        <v>0</v>
      </c>
      <c r="AB894" s="11">
        <f>IF(AND(tblSalaries[[#This Row],[Salary in USD]]&gt;1000,tblSalaries[[#This Row],[Salary in USD]]&lt;2000),1,0)</f>
        <v>0</v>
      </c>
    </row>
    <row r="895" spans="2:28" ht="15" customHeight="1">
      <c r="B895" t="s">
        <v>2898</v>
      </c>
      <c r="C895" s="1">
        <v>41056.673657407409</v>
      </c>
      <c r="D895" s="4">
        <v>80000</v>
      </c>
      <c r="E895">
        <v>80000</v>
      </c>
      <c r="F895" t="s">
        <v>69</v>
      </c>
      <c r="G895">
        <f>tblSalaries[[#This Row],[clean Salary (in local currency)]]*VLOOKUP(tblSalaries[[#This Row],[Currency]],tblXrate[],2,FALSE)</f>
        <v>126094.26176538273</v>
      </c>
      <c r="H895" t="s">
        <v>1046</v>
      </c>
      <c r="I895" t="s">
        <v>310</v>
      </c>
      <c r="J895" t="s">
        <v>71</v>
      </c>
      <c r="K895" t="str">
        <f>VLOOKUP(tblSalaries[[#This Row],[Where do you work]],tblCountries[[Actual]:[Mapping]],2,FALSE)</f>
        <v>UK</v>
      </c>
      <c r="L895" t="s">
        <v>9</v>
      </c>
      <c r="M895">
        <v>10</v>
      </c>
      <c r="O895" s="10" t="str">
        <f>IF(ISERROR(FIND("1",tblSalaries[[#This Row],[How many hours of a day you work on Excel]])),"",1)</f>
        <v/>
      </c>
      <c r="P895" s="11" t="str">
        <f>IF(ISERROR(FIND("2",tblSalaries[[#This Row],[How many hours of a day you work on Excel]])),"",2)</f>
        <v/>
      </c>
      <c r="Q895" s="10" t="str">
        <f>IF(ISERROR(FIND("3",tblSalaries[[#This Row],[How many hours of a day you work on Excel]])),"",3)</f>
        <v/>
      </c>
      <c r="R895" s="10">
        <f>IF(ISERROR(FIND("4",tblSalaries[[#This Row],[How many hours of a day you work on Excel]])),"",4)</f>
        <v>4</v>
      </c>
      <c r="S895" s="10" t="str">
        <f>IF(ISERROR(FIND("5",tblSalaries[[#This Row],[How many hours of a day you work on Excel]])),"",5)</f>
        <v/>
      </c>
      <c r="T895" s="10">
        <f>IF(ISERROR(FIND("6",tblSalaries[[#This Row],[How many hours of a day you work on Excel]])),"",6)</f>
        <v>6</v>
      </c>
      <c r="U895" s="11" t="str">
        <f>IF(ISERROR(FIND("7",tblSalaries[[#This Row],[How many hours of a day you work on Excel]])),"",7)</f>
        <v/>
      </c>
      <c r="V895" s="11" t="str">
        <f>IF(ISERROR(FIND("8",tblSalaries[[#This Row],[How many hours of a day you work on Excel]])),"",8)</f>
        <v/>
      </c>
      <c r="W895" s="11">
        <f>IF(MAX(tblSalaries[[#This Row],[1 hour]:[8 hours]])=0,#N/A,MAX(tblSalaries[[#This Row],[1 hour]:[8 hours]]))</f>
        <v>6</v>
      </c>
      <c r="X895" s="11">
        <f>IF(ISERROR(tblSalaries[[#This Row],[max h]]),1,tblSalaries[[#This Row],[Salary in USD]]/tblSalaries[[#This Row],[max h]]/260)</f>
        <v>80.82965497780944</v>
      </c>
      <c r="Y895" s="11" t="str">
        <f>IF(tblSalaries[[#This Row],[Years of Experience]]="",0,"0")</f>
        <v>0</v>
      </c>
      <c r="Z8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95" s="11">
        <f>IF(tblSalaries[[#This Row],[Salary in USD]]&lt;1000,1,0)</f>
        <v>0</v>
      </c>
      <c r="AB895" s="11">
        <f>IF(AND(tblSalaries[[#This Row],[Salary in USD]]&gt;1000,tblSalaries[[#This Row],[Salary in USD]]&lt;2000),1,0)</f>
        <v>0</v>
      </c>
    </row>
    <row r="896" spans="2:28" ht="15" customHeight="1">
      <c r="B896" t="s">
        <v>2899</v>
      </c>
      <c r="C896" s="1">
        <v>41056.67392361111</v>
      </c>
      <c r="D896" s="4">
        <v>60000</v>
      </c>
      <c r="E896">
        <v>60000</v>
      </c>
      <c r="F896" t="s">
        <v>6</v>
      </c>
      <c r="G896">
        <f>tblSalaries[[#This Row],[clean Salary (in local currency)]]*VLOOKUP(tblSalaries[[#This Row],[Currency]],tblXrate[],2,FALSE)</f>
        <v>60000</v>
      </c>
      <c r="H896" t="s">
        <v>1047</v>
      </c>
      <c r="I896" t="s">
        <v>310</v>
      </c>
      <c r="J896" t="s">
        <v>171</v>
      </c>
      <c r="K896" t="str">
        <f>VLOOKUP(tblSalaries[[#This Row],[Where do you work]],tblCountries[[Actual]:[Mapping]],2,FALSE)</f>
        <v>Singapore</v>
      </c>
      <c r="L896" t="s">
        <v>13</v>
      </c>
      <c r="M896">
        <v>10</v>
      </c>
      <c r="O896" s="10" t="str">
        <f>IF(ISERROR(FIND("1",tblSalaries[[#This Row],[How many hours of a day you work on Excel]])),"",1)</f>
        <v/>
      </c>
      <c r="P896" s="11" t="str">
        <f>IF(ISERROR(FIND("2",tblSalaries[[#This Row],[How many hours of a day you work on Excel]])),"",2)</f>
        <v/>
      </c>
      <c r="Q896" s="10" t="str">
        <f>IF(ISERROR(FIND("3",tblSalaries[[#This Row],[How many hours of a day you work on Excel]])),"",3)</f>
        <v/>
      </c>
      <c r="R896" s="10" t="str">
        <f>IF(ISERROR(FIND("4",tblSalaries[[#This Row],[How many hours of a day you work on Excel]])),"",4)</f>
        <v/>
      </c>
      <c r="S896" s="10" t="str">
        <f>IF(ISERROR(FIND("5",tblSalaries[[#This Row],[How many hours of a day you work on Excel]])),"",5)</f>
        <v/>
      </c>
      <c r="T896" s="10" t="str">
        <f>IF(ISERROR(FIND("6",tblSalaries[[#This Row],[How many hours of a day you work on Excel]])),"",6)</f>
        <v/>
      </c>
      <c r="U896" s="11" t="str">
        <f>IF(ISERROR(FIND("7",tblSalaries[[#This Row],[How many hours of a day you work on Excel]])),"",7)</f>
        <v/>
      </c>
      <c r="V896" s="11">
        <f>IF(ISERROR(FIND("8",tblSalaries[[#This Row],[How many hours of a day you work on Excel]])),"",8)</f>
        <v>8</v>
      </c>
      <c r="W896" s="11">
        <f>IF(MAX(tblSalaries[[#This Row],[1 hour]:[8 hours]])=0,#N/A,MAX(tblSalaries[[#This Row],[1 hour]:[8 hours]]))</f>
        <v>8</v>
      </c>
      <c r="X896" s="11">
        <f>IF(ISERROR(tblSalaries[[#This Row],[max h]]),1,tblSalaries[[#This Row],[Salary in USD]]/tblSalaries[[#This Row],[max h]]/260)</f>
        <v>28.846153846153847</v>
      </c>
      <c r="Y896" s="11" t="str">
        <f>IF(tblSalaries[[#This Row],[Years of Experience]]="",0,"0")</f>
        <v>0</v>
      </c>
      <c r="Z8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896" s="11">
        <f>IF(tblSalaries[[#This Row],[Salary in USD]]&lt;1000,1,0)</f>
        <v>0</v>
      </c>
      <c r="AB896" s="11">
        <f>IF(AND(tblSalaries[[#This Row],[Salary in USD]]&gt;1000,tblSalaries[[#This Row],[Salary in USD]]&lt;2000),1,0)</f>
        <v>0</v>
      </c>
    </row>
    <row r="897" spans="2:28" ht="15" customHeight="1">
      <c r="B897" t="s">
        <v>2900</v>
      </c>
      <c r="C897" s="1">
        <v>41056.683912037035</v>
      </c>
      <c r="D897" s="4">
        <v>1300000</v>
      </c>
      <c r="E897">
        <v>1300000</v>
      </c>
      <c r="F897" t="s">
        <v>40</v>
      </c>
      <c r="G897">
        <f>tblSalaries[[#This Row],[clean Salary (in local currency)]]*VLOOKUP(tblSalaries[[#This Row],[Currency]],tblXrate[],2,FALSE)</f>
        <v>23150.291693675339</v>
      </c>
      <c r="H897" t="s">
        <v>1048</v>
      </c>
      <c r="I897" t="s">
        <v>52</v>
      </c>
      <c r="J897" t="s">
        <v>8</v>
      </c>
      <c r="K897" t="str">
        <f>VLOOKUP(tblSalaries[[#This Row],[Where do you work]],tblCountries[[Actual]:[Mapping]],2,FALSE)</f>
        <v>India</v>
      </c>
      <c r="L897" t="s">
        <v>25</v>
      </c>
      <c r="M897">
        <v>3</v>
      </c>
      <c r="O897" s="10">
        <f>IF(ISERROR(FIND("1",tblSalaries[[#This Row],[How many hours of a day you work on Excel]])),"",1)</f>
        <v>1</v>
      </c>
      <c r="P897" s="11">
        <f>IF(ISERROR(FIND("2",tblSalaries[[#This Row],[How many hours of a day you work on Excel]])),"",2)</f>
        <v>2</v>
      </c>
      <c r="Q897" s="10" t="str">
        <f>IF(ISERROR(FIND("3",tblSalaries[[#This Row],[How many hours of a day you work on Excel]])),"",3)</f>
        <v/>
      </c>
      <c r="R897" s="10" t="str">
        <f>IF(ISERROR(FIND("4",tblSalaries[[#This Row],[How many hours of a day you work on Excel]])),"",4)</f>
        <v/>
      </c>
      <c r="S897" s="10" t="str">
        <f>IF(ISERROR(FIND("5",tblSalaries[[#This Row],[How many hours of a day you work on Excel]])),"",5)</f>
        <v/>
      </c>
      <c r="T897" s="10" t="str">
        <f>IF(ISERROR(FIND("6",tblSalaries[[#This Row],[How many hours of a day you work on Excel]])),"",6)</f>
        <v/>
      </c>
      <c r="U897" s="11" t="str">
        <f>IF(ISERROR(FIND("7",tblSalaries[[#This Row],[How many hours of a day you work on Excel]])),"",7)</f>
        <v/>
      </c>
      <c r="V897" s="11" t="str">
        <f>IF(ISERROR(FIND("8",tblSalaries[[#This Row],[How many hours of a day you work on Excel]])),"",8)</f>
        <v/>
      </c>
      <c r="W897" s="11">
        <f>IF(MAX(tblSalaries[[#This Row],[1 hour]:[8 hours]])=0,#N/A,MAX(tblSalaries[[#This Row],[1 hour]:[8 hours]]))</f>
        <v>2</v>
      </c>
      <c r="X897" s="11">
        <f>IF(ISERROR(tblSalaries[[#This Row],[max h]]),1,tblSalaries[[#This Row],[Salary in USD]]/tblSalaries[[#This Row],[max h]]/260)</f>
        <v>44.51979171860642</v>
      </c>
      <c r="Y897" s="11" t="str">
        <f>IF(tblSalaries[[#This Row],[Years of Experience]]="",0,"0")</f>
        <v>0</v>
      </c>
      <c r="Z8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97" s="11">
        <f>IF(tblSalaries[[#This Row],[Salary in USD]]&lt;1000,1,0)</f>
        <v>0</v>
      </c>
      <c r="AB897" s="11">
        <f>IF(AND(tblSalaries[[#This Row],[Salary in USD]]&gt;1000,tblSalaries[[#This Row],[Salary in USD]]&lt;2000),1,0)</f>
        <v>0</v>
      </c>
    </row>
    <row r="898" spans="2:28" ht="15" customHeight="1">
      <c r="B898" t="s">
        <v>2901</v>
      </c>
      <c r="C898" s="1">
        <v>41056.688125000001</v>
      </c>
      <c r="D898" s="4">
        <v>775000</v>
      </c>
      <c r="E898">
        <v>775000</v>
      </c>
      <c r="F898" t="s">
        <v>40</v>
      </c>
      <c r="G898">
        <f>tblSalaries[[#This Row],[clean Salary (in local currency)]]*VLOOKUP(tblSalaries[[#This Row],[Currency]],tblXrate[],2,FALSE)</f>
        <v>13801.135432767991</v>
      </c>
      <c r="H898" t="s">
        <v>20</v>
      </c>
      <c r="I898" t="s">
        <v>20</v>
      </c>
      <c r="J898" t="s">
        <v>8</v>
      </c>
      <c r="K898" t="str">
        <f>VLOOKUP(tblSalaries[[#This Row],[Where do you work]],tblCountries[[Actual]:[Mapping]],2,FALSE)</f>
        <v>India</v>
      </c>
      <c r="L898" t="s">
        <v>9</v>
      </c>
      <c r="M898">
        <v>2</v>
      </c>
      <c r="O898" s="10" t="str">
        <f>IF(ISERROR(FIND("1",tblSalaries[[#This Row],[How many hours of a day you work on Excel]])),"",1)</f>
        <v/>
      </c>
      <c r="P898" s="11" t="str">
        <f>IF(ISERROR(FIND("2",tblSalaries[[#This Row],[How many hours of a day you work on Excel]])),"",2)</f>
        <v/>
      </c>
      <c r="Q898" s="10" t="str">
        <f>IF(ISERROR(FIND("3",tblSalaries[[#This Row],[How many hours of a day you work on Excel]])),"",3)</f>
        <v/>
      </c>
      <c r="R898" s="10">
        <f>IF(ISERROR(FIND("4",tblSalaries[[#This Row],[How many hours of a day you work on Excel]])),"",4)</f>
        <v>4</v>
      </c>
      <c r="S898" s="10" t="str">
        <f>IF(ISERROR(FIND("5",tblSalaries[[#This Row],[How many hours of a day you work on Excel]])),"",5)</f>
        <v/>
      </c>
      <c r="T898" s="10">
        <f>IF(ISERROR(FIND("6",tblSalaries[[#This Row],[How many hours of a day you work on Excel]])),"",6)</f>
        <v>6</v>
      </c>
      <c r="U898" s="11" t="str">
        <f>IF(ISERROR(FIND("7",tblSalaries[[#This Row],[How many hours of a day you work on Excel]])),"",7)</f>
        <v/>
      </c>
      <c r="V898" s="11" t="str">
        <f>IF(ISERROR(FIND("8",tblSalaries[[#This Row],[How many hours of a day you work on Excel]])),"",8)</f>
        <v/>
      </c>
      <c r="W898" s="11">
        <f>IF(MAX(tblSalaries[[#This Row],[1 hour]:[8 hours]])=0,#N/A,MAX(tblSalaries[[#This Row],[1 hour]:[8 hours]]))</f>
        <v>6</v>
      </c>
      <c r="X898" s="11">
        <f>IF(ISERROR(tblSalaries[[#This Row],[max h]]),1,tblSalaries[[#This Row],[Salary in USD]]/tblSalaries[[#This Row],[max h]]/260)</f>
        <v>8.8468816876717877</v>
      </c>
      <c r="Y898" s="11" t="str">
        <f>IF(tblSalaries[[#This Row],[Years of Experience]]="",0,"0")</f>
        <v>0</v>
      </c>
      <c r="Z8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898" s="11">
        <f>IF(tblSalaries[[#This Row],[Salary in USD]]&lt;1000,1,0)</f>
        <v>0</v>
      </c>
      <c r="AB898" s="11">
        <f>IF(AND(tblSalaries[[#This Row],[Salary in USD]]&gt;1000,tblSalaries[[#This Row],[Salary in USD]]&lt;2000),1,0)</f>
        <v>0</v>
      </c>
    </row>
    <row r="899" spans="2:28" ht="15" customHeight="1">
      <c r="B899" t="s">
        <v>2902</v>
      </c>
      <c r="C899" s="1">
        <v>41056.701967592591</v>
      </c>
      <c r="D899" s="4" t="s">
        <v>1049</v>
      </c>
      <c r="E899">
        <v>1050000</v>
      </c>
      <c r="F899" t="s">
        <v>40</v>
      </c>
      <c r="G899">
        <f>tblSalaries[[#This Row],[clean Salary (in local currency)]]*VLOOKUP(tblSalaries[[#This Row],[Currency]],tblXrate[],2,FALSE)</f>
        <v>18698.312521814696</v>
      </c>
      <c r="H899" t="s">
        <v>1050</v>
      </c>
      <c r="I899" t="s">
        <v>52</v>
      </c>
      <c r="J899" t="s">
        <v>8</v>
      </c>
      <c r="K899" t="str">
        <f>VLOOKUP(tblSalaries[[#This Row],[Where do you work]],tblCountries[[Actual]:[Mapping]],2,FALSE)</f>
        <v>India</v>
      </c>
      <c r="L899" t="s">
        <v>13</v>
      </c>
      <c r="M899">
        <v>5</v>
      </c>
      <c r="O899" s="10" t="str">
        <f>IF(ISERROR(FIND("1",tblSalaries[[#This Row],[How many hours of a day you work on Excel]])),"",1)</f>
        <v/>
      </c>
      <c r="P899" s="11" t="str">
        <f>IF(ISERROR(FIND("2",tblSalaries[[#This Row],[How many hours of a day you work on Excel]])),"",2)</f>
        <v/>
      </c>
      <c r="Q899" s="10" t="str">
        <f>IF(ISERROR(FIND("3",tblSalaries[[#This Row],[How many hours of a day you work on Excel]])),"",3)</f>
        <v/>
      </c>
      <c r="R899" s="10" t="str">
        <f>IF(ISERROR(FIND("4",tblSalaries[[#This Row],[How many hours of a day you work on Excel]])),"",4)</f>
        <v/>
      </c>
      <c r="S899" s="10" t="str">
        <f>IF(ISERROR(FIND("5",tblSalaries[[#This Row],[How many hours of a day you work on Excel]])),"",5)</f>
        <v/>
      </c>
      <c r="T899" s="10" t="str">
        <f>IF(ISERROR(FIND("6",tblSalaries[[#This Row],[How many hours of a day you work on Excel]])),"",6)</f>
        <v/>
      </c>
      <c r="U899" s="11" t="str">
        <f>IF(ISERROR(FIND("7",tblSalaries[[#This Row],[How many hours of a day you work on Excel]])),"",7)</f>
        <v/>
      </c>
      <c r="V899" s="11">
        <f>IF(ISERROR(FIND("8",tblSalaries[[#This Row],[How many hours of a day you work on Excel]])),"",8)</f>
        <v>8</v>
      </c>
      <c r="W899" s="11">
        <f>IF(MAX(tblSalaries[[#This Row],[1 hour]:[8 hours]])=0,#N/A,MAX(tblSalaries[[#This Row],[1 hour]:[8 hours]]))</f>
        <v>8</v>
      </c>
      <c r="X899" s="11">
        <f>IF(ISERROR(tblSalaries[[#This Row],[max h]]),1,tblSalaries[[#This Row],[Salary in USD]]/tblSalaries[[#This Row],[max h]]/260)</f>
        <v>8.9895733277955276</v>
      </c>
      <c r="Y899" s="11" t="str">
        <f>IF(tblSalaries[[#This Row],[Years of Experience]]="",0,"0")</f>
        <v>0</v>
      </c>
      <c r="Z8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899" s="11">
        <f>IF(tblSalaries[[#This Row],[Salary in USD]]&lt;1000,1,0)</f>
        <v>0</v>
      </c>
      <c r="AB899" s="11">
        <f>IF(AND(tblSalaries[[#This Row],[Salary in USD]]&gt;1000,tblSalaries[[#This Row],[Salary in USD]]&lt;2000),1,0)</f>
        <v>0</v>
      </c>
    </row>
    <row r="900" spans="2:28" ht="15" customHeight="1">
      <c r="B900" t="s">
        <v>2903</v>
      </c>
      <c r="C900" s="1">
        <v>41056.715694444443</v>
      </c>
      <c r="D900" s="4">
        <v>36000</v>
      </c>
      <c r="E900">
        <v>36000</v>
      </c>
      <c r="F900" t="s">
        <v>6</v>
      </c>
      <c r="G900">
        <f>tblSalaries[[#This Row],[clean Salary (in local currency)]]*VLOOKUP(tblSalaries[[#This Row],[Currency]],tblXrate[],2,FALSE)</f>
        <v>36000</v>
      </c>
      <c r="H900" t="s">
        <v>1051</v>
      </c>
      <c r="I900" t="s">
        <v>488</v>
      </c>
      <c r="J900" t="s">
        <v>1052</v>
      </c>
      <c r="K900" t="str">
        <f>VLOOKUP(tblSalaries[[#This Row],[Where do you work]],tblCountries[[Actual]:[Mapping]],2,FALSE)</f>
        <v>Czech Republic</v>
      </c>
      <c r="L900" t="s">
        <v>18</v>
      </c>
      <c r="M900">
        <v>9</v>
      </c>
      <c r="O900" s="10" t="str">
        <f>IF(ISERROR(FIND("1",tblSalaries[[#This Row],[How many hours of a day you work on Excel]])),"",1)</f>
        <v/>
      </c>
      <c r="P900" s="11">
        <f>IF(ISERROR(FIND("2",tblSalaries[[#This Row],[How many hours of a day you work on Excel]])),"",2)</f>
        <v>2</v>
      </c>
      <c r="Q900" s="10">
        <f>IF(ISERROR(FIND("3",tblSalaries[[#This Row],[How many hours of a day you work on Excel]])),"",3)</f>
        <v>3</v>
      </c>
      <c r="R900" s="10" t="str">
        <f>IF(ISERROR(FIND("4",tblSalaries[[#This Row],[How many hours of a day you work on Excel]])),"",4)</f>
        <v/>
      </c>
      <c r="S900" s="10" t="str">
        <f>IF(ISERROR(FIND("5",tblSalaries[[#This Row],[How many hours of a day you work on Excel]])),"",5)</f>
        <v/>
      </c>
      <c r="T900" s="10" t="str">
        <f>IF(ISERROR(FIND("6",tblSalaries[[#This Row],[How many hours of a day you work on Excel]])),"",6)</f>
        <v/>
      </c>
      <c r="U900" s="11" t="str">
        <f>IF(ISERROR(FIND("7",tblSalaries[[#This Row],[How many hours of a day you work on Excel]])),"",7)</f>
        <v/>
      </c>
      <c r="V900" s="11" t="str">
        <f>IF(ISERROR(FIND("8",tblSalaries[[#This Row],[How many hours of a day you work on Excel]])),"",8)</f>
        <v/>
      </c>
      <c r="W900" s="11">
        <f>IF(MAX(tblSalaries[[#This Row],[1 hour]:[8 hours]])=0,#N/A,MAX(tblSalaries[[#This Row],[1 hour]:[8 hours]]))</f>
        <v>3</v>
      </c>
      <c r="X900" s="11">
        <f>IF(ISERROR(tblSalaries[[#This Row],[max h]]),1,tblSalaries[[#This Row],[Salary in USD]]/tblSalaries[[#This Row],[max h]]/260)</f>
        <v>46.153846153846153</v>
      </c>
      <c r="Y900" s="11" t="str">
        <f>IF(tblSalaries[[#This Row],[Years of Experience]]="",0,"0")</f>
        <v>0</v>
      </c>
      <c r="Z9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00" s="11">
        <f>IF(tblSalaries[[#This Row],[Salary in USD]]&lt;1000,1,0)</f>
        <v>0</v>
      </c>
      <c r="AB900" s="11">
        <f>IF(AND(tblSalaries[[#This Row],[Salary in USD]]&gt;1000,tblSalaries[[#This Row],[Salary in USD]]&lt;2000),1,0)</f>
        <v>0</v>
      </c>
    </row>
    <row r="901" spans="2:28" ht="15" customHeight="1">
      <c r="B901" t="s">
        <v>2904</v>
      </c>
      <c r="C901" s="1">
        <v>41056.720081018517</v>
      </c>
      <c r="D901" s="4" t="s">
        <v>1053</v>
      </c>
      <c r="E901">
        <v>486000</v>
      </c>
      <c r="F901" t="s">
        <v>40</v>
      </c>
      <c r="G901">
        <f>tblSalaries[[#This Row],[clean Salary (in local currency)]]*VLOOKUP(tblSalaries[[#This Row],[Currency]],tblXrate[],2,FALSE)</f>
        <v>8654.6475100970874</v>
      </c>
      <c r="H901" t="s">
        <v>1054</v>
      </c>
      <c r="I901" t="s">
        <v>52</v>
      </c>
      <c r="J901" t="s">
        <v>8</v>
      </c>
      <c r="K901" t="str">
        <f>VLOOKUP(tblSalaries[[#This Row],[Where do you work]],tblCountries[[Actual]:[Mapping]],2,FALSE)</f>
        <v>India</v>
      </c>
      <c r="L901" t="s">
        <v>13</v>
      </c>
      <c r="M901">
        <v>6</v>
      </c>
      <c r="O901" s="10" t="str">
        <f>IF(ISERROR(FIND("1",tblSalaries[[#This Row],[How many hours of a day you work on Excel]])),"",1)</f>
        <v/>
      </c>
      <c r="P901" s="11" t="str">
        <f>IF(ISERROR(FIND("2",tblSalaries[[#This Row],[How many hours of a day you work on Excel]])),"",2)</f>
        <v/>
      </c>
      <c r="Q901" s="10" t="str">
        <f>IF(ISERROR(FIND("3",tblSalaries[[#This Row],[How many hours of a day you work on Excel]])),"",3)</f>
        <v/>
      </c>
      <c r="R901" s="10" t="str">
        <f>IF(ISERROR(FIND("4",tblSalaries[[#This Row],[How many hours of a day you work on Excel]])),"",4)</f>
        <v/>
      </c>
      <c r="S901" s="10" t="str">
        <f>IF(ISERROR(FIND("5",tblSalaries[[#This Row],[How many hours of a day you work on Excel]])),"",5)</f>
        <v/>
      </c>
      <c r="T901" s="10" t="str">
        <f>IF(ISERROR(FIND("6",tblSalaries[[#This Row],[How many hours of a day you work on Excel]])),"",6)</f>
        <v/>
      </c>
      <c r="U901" s="11" t="str">
        <f>IF(ISERROR(FIND("7",tblSalaries[[#This Row],[How many hours of a day you work on Excel]])),"",7)</f>
        <v/>
      </c>
      <c r="V901" s="11">
        <f>IF(ISERROR(FIND("8",tblSalaries[[#This Row],[How many hours of a day you work on Excel]])),"",8)</f>
        <v>8</v>
      </c>
      <c r="W901" s="11">
        <f>IF(MAX(tblSalaries[[#This Row],[1 hour]:[8 hours]])=0,#N/A,MAX(tblSalaries[[#This Row],[1 hour]:[8 hours]]))</f>
        <v>8</v>
      </c>
      <c r="X901" s="11">
        <f>IF(ISERROR(tblSalaries[[#This Row],[max h]]),1,tblSalaries[[#This Row],[Salary in USD]]/tblSalaries[[#This Row],[max h]]/260)</f>
        <v>4.1608882260082147</v>
      </c>
      <c r="Y901" s="11" t="str">
        <f>IF(tblSalaries[[#This Row],[Years of Experience]]="",0,"0")</f>
        <v>0</v>
      </c>
      <c r="Z9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01" s="11">
        <f>IF(tblSalaries[[#This Row],[Salary in USD]]&lt;1000,1,0)</f>
        <v>0</v>
      </c>
      <c r="AB901" s="11">
        <f>IF(AND(tblSalaries[[#This Row],[Salary in USD]]&gt;1000,tblSalaries[[#This Row],[Salary in USD]]&lt;2000),1,0)</f>
        <v>0</v>
      </c>
    </row>
    <row r="902" spans="2:28" ht="15" customHeight="1">
      <c r="B902" t="s">
        <v>2905</v>
      </c>
      <c r="C902" s="1">
        <v>41056.720416666663</v>
      </c>
      <c r="D902" s="4" t="s">
        <v>524</v>
      </c>
      <c r="E902">
        <v>65000</v>
      </c>
      <c r="F902" t="s">
        <v>69</v>
      </c>
      <c r="G902">
        <f>tblSalaries[[#This Row],[clean Salary (in local currency)]]*VLOOKUP(tblSalaries[[#This Row],[Currency]],tblXrate[],2,FALSE)</f>
        <v>102451.58768437347</v>
      </c>
      <c r="H902" t="s">
        <v>52</v>
      </c>
      <c r="I902" t="s">
        <v>52</v>
      </c>
      <c r="J902" t="s">
        <v>71</v>
      </c>
      <c r="K902" t="str">
        <f>VLOOKUP(tblSalaries[[#This Row],[Where do you work]],tblCountries[[Actual]:[Mapping]],2,FALSE)</f>
        <v>UK</v>
      </c>
      <c r="L902" t="s">
        <v>25</v>
      </c>
      <c r="M902">
        <v>15</v>
      </c>
      <c r="O902" s="10">
        <f>IF(ISERROR(FIND("1",tblSalaries[[#This Row],[How many hours of a day you work on Excel]])),"",1)</f>
        <v>1</v>
      </c>
      <c r="P902" s="11">
        <f>IF(ISERROR(FIND("2",tblSalaries[[#This Row],[How many hours of a day you work on Excel]])),"",2)</f>
        <v>2</v>
      </c>
      <c r="Q902" s="10" t="str">
        <f>IF(ISERROR(FIND("3",tblSalaries[[#This Row],[How many hours of a day you work on Excel]])),"",3)</f>
        <v/>
      </c>
      <c r="R902" s="10" t="str">
        <f>IF(ISERROR(FIND("4",tblSalaries[[#This Row],[How many hours of a day you work on Excel]])),"",4)</f>
        <v/>
      </c>
      <c r="S902" s="10" t="str">
        <f>IF(ISERROR(FIND("5",tblSalaries[[#This Row],[How many hours of a day you work on Excel]])),"",5)</f>
        <v/>
      </c>
      <c r="T902" s="10" t="str">
        <f>IF(ISERROR(FIND("6",tblSalaries[[#This Row],[How many hours of a day you work on Excel]])),"",6)</f>
        <v/>
      </c>
      <c r="U902" s="11" t="str">
        <f>IF(ISERROR(FIND("7",tblSalaries[[#This Row],[How many hours of a day you work on Excel]])),"",7)</f>
        <v/>
      </c>
      <c r="V902" s="11" t="str">
        <f>IF(ISERROR(FIND("8",tblSalaries[[#This Row],[How many hours of a day you work on Excel]])),"",8)</f>
        <v/>
      </c>
      <c r="W902" s="11">
        <f>IF(MAX(tblSalaries[[#This Row],[1 hour]:[8 hours]])=0,#N/A,MAX(tblSalaries[[#This Row],[1 hour]:[8 hours]]))</f>
        <v>2</v>
      </c>
      <c r="X902" s="11">
        <f>IF(ISERROR(tblSalaries[[#This Row],[max h]]),1,tblSalaries[[#This Row],[Salary in USD]]/tblSalaries[[#This Row],[max h]]/260)</f>
        <v>197.02228400841054</v>
      </c>
      <c r="Y902" s="11" t="str">
        <f>IF(tblSalaries[[#This Row],[Years of Experience]]="",0,"0")</f>
        <v>0</v>
      </c>
      <c r="Z9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02" s="11">
        <f>IF(tblSalaries[[#This Row],[Salary in USD]]&lt;1000,1,0)</f>
        <v>0</v>
      </c>
      <c r="AB902" s="11">
        <f>IF(AND(tblSalaries[[#This Row],[Salary in USD]]&gt;1000,tblSalaries[[#This Row],[Salary in USD]]&lt;2000),1,0)</f>
        <v>0</v>
      </c>
    </row>
    <row r="903" spans="2:28" ht="15" customHeight="1">
      <c r="B903" t="s">
        <v>2906</v>
      </c>
      <c r="C903" s="1">
        <v>41056.725104166668</v>
      </c>
      <c r="D903" s="4">
        <v>36400</v>
      </c>
      <c r="E903">
        <v>36400</v>
      </c>
      <c r="F903" t="s">
        <v>6</v>
      </c>
      <c r="G903">
        <f>tblSalaries[[#This Row],[clean Salary (in local currency)]]*VLOOKUP(tblSalaries[[#This Row],[Currency]],tblXrate[],2,FALSE)</f>
        <v>36400</v>
      </c>
      <c r="H903" t="s">
        <v>20</v>
      </c>
      <c r="I903" t="s">
        <v>20</v>
      </c>
      <c r="J903" t="s">
        <v>1055</v>
      </c>
      <c r="K903" t="str">
        <f>VLOOKUP(tblSalaries[[#This Row],[Where do you work]],tblCountries[[Actual]:[Mapping]],2,FALSE)</f>
        <v>Zimbabwe</v>
      </c>
      <c r="L903" t="s">
        <v>9</v>
      </c>
      <c r="M903">
        <v>20</v>
      </c>
      <c r="O903" s="10" t="str">
        <f>IF(ISERROR(FIND("1",tblSalaries[[#This Row],[How many hours of a day you work on Excel]])),"",1)</f>
        <v/>
      </c>
      <c r="P903" s="11" t="str">
        <f>IF(ISERROR(FIND("2",tblSalaries[[#This Row],[How many hours of a day you work on Excel]])),"",2)</f>
        <v/>
      </c>
      <c r="Q903" s="10" t="str">
        <f>IF(ISERROR(FIND("3",tblSalaries[[#This Row],[How many hours of a day you work on Excel]])),"",3)</f>
        <v/>
      </c>
      <c r="R903" s="10">
        <f>IF(ISERROR(FIND("4",tblSalaries[[#This Row],[How many hours of a day you work on Excel]])),"",4)</f>
        <v>4</v>
      </c>
      <c r="S903" s="10" t="str">
        <f>IF(ISERROR(FIND("5",tblSalaries[[#This Row],[How many hours of a day you work on Excel]])),"",5)</f>
        <v/>
      </c>
      <c r="T903" s="10">
        <f>IF(ISERROR(FIND("6",tblSalaries[[#This Row],[How many hours of a day you work on Excel]])),"",6)</f>
        <v>6</v>
      </c>
      <c r="U903" s="11" t="str">
        <f>IF(ISERROR(FIND("7",tblSalaries[[#This Row],[How many hours of a day you work on Excel]])),"",7)</f>
        <v/>
      </c>
      <c r="V903" s="11" t="str">
        <f>IF(ISERROR(FIND("8",tblSalaries[[#This Row],[How many hours of a day you work on Excel]])),"",8)</f>
        <v/>
      </c>
      <c r="W903" s="11">
        <f>IF(MAX(tblSalaries[[#This Row],[1 hour]:[8 hours]])=0,#N/A,MAX(tblSalaries[[#This Row],[1 hour]:[8 hours]]))</f>
        <v>6</v>
      </c>
      <c r="X903" s="11">
        <f>IF(ISERROR(tblSalaries[[#This Row],[max h]]),1,tblSalaries[[#This Row],[Salary in USD]]/tblSalaries[[#This Row],[max h]]/260)</f>
        <v>23.333333333333336</v>
      </c>
      <c r="Y903" s="11" t="str">
        <f>IF(tblSalaries[[#This Row],[Years of Experience]]="",0,"0")</f>
        <v>0</v>
      </c>
      <c r="Z9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03" s="11">
        <f>IF(tblSalaries[[#This Row],[Salary in USD]]&lt;1000,1,0)</f>
        <v>0</v>
      </c>
      <c r="AB903" s="11">
        <f>IF(AND(tblSalaries[[#This Row],[Salary in USD]]&gt;1000,tblSalaries[[#This Row],[Salary in USD]]&lt;2000),1,0)</f>
        <v>0</v>
      </c>
    </row>
    <row r="904" spans="2:28" ht="15" customHeight="1">
      <c r="B904" t="s">
        <v>2907</v>
      </c>
      <c r="C904" s="1">
        <v>41056.763553240744</v>
      </c>
      <c r="D904" s="4">
        <v>64210.1</v>
      </c>
      <c r="E904">
        <v>64210</v>
      </c>
      <c r="F904" t="s">
        <v>69</v>
      </c>
      <c r="G904">
        <f>tblSalaries[[#This Row],[clean Salary (in local currency)]]*VLOOKUP(tblSalaries[[#This Row],[Currency]],tblXrate[],2,FALSE)</f>
        <v>101206.40684944032</v>
      </c>
      <c r="H904" t="s">
        <v>1056</v>
      </c>
      <c r="I904" t="s">
        <v>356</v>
      </c>
      <c r="J904" t="s">
        <v>71</v>
      </c>
      <c r="K904" t="str">
        <f>VLOOKUP(tblSalaries[[#This Row],[Where do you work]],tblCountries[[Actual]:[Mapping]],2,FALSE)</f>
        <v>UK</v>
      </c>
      <c r="L904" t="s">
        <v>9</v>
      </c>
      <c r="M904">
        <v>16</v>
      </c>
      <c r="O904" s="10" t="str">
        <f>IF(ISERROR(FIND("1",tblSalaries[[#This Row],[How many hours of a day you work on Excel]])),"",1)</f>
        <v/>
      </c>
      <c r="P904" s="11" t="str">
        <f>IF(ISERROR(FIND("2",tblSalaries[[#This Row],[How many hours of a day you work on Excel]])),"",2)</f>
        <v/>
      </c>
      <c r="Q904" s="10" t="str">
        <f>IF(ISERROR(FIND("3",tblSalaries[[#This Row],[How many hours of a day you work on Excel]])),"",3)</f>
        <v/>
      </c>
      <c r="R904" s="10">
        <f>IF(ISERROR(FIND("4",tblSalaries[[#This Row],[How many hours of a day you work on Excel]])),"",4)</f>
        <v>4</v>
      </c>
      <c r="S904" s="10" t="str">
        <f>IF(ISERROR(FIND("5",tblSalaries[[#This Row],[How many hours of a day you work on Excel]])),"",5)</f>
        <v/>
      </c>
      <c r="T904" s="10">
        <f>IF(ISERROR(FIND("6",tblSalaries[[#This Row],[How many hours of a day you work on Excel]])),"",6)</f>
        <v>6</v>
      </c>
      <c r="U904" s="11" t="str">
        <f>IF(ISERROR(FIND("7",tblSalaries[[#This Row],[How many hours of a day you work on Excel]])),"",7)</f>
        <v/>
      </c>
      <c r="V904" s="11" t="str">
        <f>IF(ISERROR(FIND("8",tblSalaries[[#This Row],[How many hours of a day you work on Excel]])),"",8)</f>
        <v/>
      </c>
      <c r="W904" s="11">
        <f>IF(MAX(tblSalaries[[#This Row],[1 hour]:[8 hours]])=0,#N/A,MAX(tblSalaries[[#This Row],[1 hour]:[8 hours]]))</f>
        <v>6</v>
      </c>
      <c r="X904" s="11">
        <f>IF(ISERROR(tblSalaries[[#This Row],[max h]]),1,tblSalaries[[#This Row],[Salary in USD]]/tblSalaries[[#This Row],[max h]]/260)</f>
        <v>64.875901826564302</v>
      </c>
      <c r="Y904" s="11" t="str">
        <f>IF(tblSalaries[[#This Row],[Years of Experience]]="",0,"0")</f>
        <v>0</v>
      </c>
      <c r="Z9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04" s="11">
        <f>IF(tblSalaries[[#This Row],[Salary in USD]]&lt;1000,1,0)</f>
        <v>0</v>
      </c>
      <c r="AB904" s="11">
        <f>IF(AND(tblSalaries[[#This Row],[Salary in USD]]&gt;1000,tblSalaries[[#This Row],[Salary in USD]]&lt;2000),1,0)</f>
        <v>0</v>
      </c>
    </row>
    <row r="905" spans="2:28" ht="15" customHeight="1">
      <c r="B905" t="s">
        <v>2908</v>
      </c>
      <c r="C905" s="1">
        <v>41056.773506944446</v>
      </c>
      <c r="D905" s="4" t="s">
        <v>1057</v>
      </c>
      <c r="E905">
        <v>300000</v>
      </c>
      <c r="F905" t="s">
        <v>40</v>
      </c>
      <c r="G905">
        <f>tblSalaries[[#This Row],[clean Salary (in local currency)]]*VLOOKUP(tblSalaries[[#This Row],[Currency]],tblXrate[],2,FALSE)</f>
        <v>5342.3750062327708</v>
      </c>
      <c r="H905" t="s">
        <v>1058</v>
      </c>
      <c r="I905" t="s">
        <v>20</v>
      </c>
      <c r="J905" t="s">
        <v>8</v>
      </c>
      <c r="K905" t="str">
        <f>VLOOKUP(tblSalaries[[#This Row],[Where do you work]],tblCountries[[Actual]:[Mapping]],2,FALSE)</f>
        <v>India</v>
      </c>
      <c r="L905" t="s">
        <v>9</v>
      </c>
      <c r="M905">
        <v>0.5</v>
      </c>
      <c r="O905" s="10" t="str">
        <f>IF(ISERROR(FIND("1",tblSalaries[[#This Row],[How many hours of a day you work on Excel]])),"",1)</f>
        <v/>
      </c>
      <c r="P905" s="11" t="str">
        <f>IF(ISERROR(FIND("2",tblSalaries[[#This Row],[How many hours of a day you work on Excel]])),"",2)</f>
        <v/>
      </c>
      <c r="Q905" s="10" t="str">
        <f>IF(ISERROR(FIND("3",tblSalaries[[#This Row],[How many hours of a day you work on Excel]])),"",3)</f>
        <v/>
      </c>
      <c r="R905" s="10">
        <f>IF(ISERROR(FIND("4",tblSalaries[[#This Row],[How many hours of a day you work on Excel]])),"",4)</f>
        <v>4</v>
      </c>
      <c r="S905" s="10" t="str">
        <f>IF(ISERROR(FIND("5",tblSalaries[[#This Row],[How many hours of a day you work on Excel]])),"",5)</f>
        <v/>
      </c>
      <c r="T905" s="10">
        <f>IF(ISERROR(FIND("6",tblSalaries[[#This Row],[How many hours of a day you work on Excel]])),"",6)</f>
        <v>6</v>
      </c>
      <c r="U905" s="11" t="str">
        <f>IF(ISERROR(FIND("7",tblSalaries[[#This Row],[How many hours of a day you work on Excel]])),"",7)</f>
        <v/>
      </c>
      <c r="V905" s="11" t="str">
        <f>IF(ISERROR(FIND("8",tblSalaries[[#This Row],[How many hours of a day you work on Excel]])),"",8)</f>
        <v/>
      </c>
      <c r="W905" s="11">
        <f>IF(MAX(tblSalaries[[#This Row],[1 hour]:[8 hours]])=0,#N/A,MAX(tblSalaries[[#This Row],[1 hour]:[8 hours]]))</f>
        <v>6</v>
      </c>
      <c r="X905" s="11">
        <f>IF(ISERROR(tblSalaries[[#This Row],[max h]]),1,tblSalaries[[#This Row],[Salary in USD]]/tblSalaries[[#This Row],[max h]]/260)</f>
        <v>3.4245993629697247</v>
      </c>
      <c r="Y905" s="11" t="str">
        <f>IF(tblSalaries[[#This Row],[Years of Experience]]="",0,"0")</f>
        <v>0</v>
      </c>
      <c r="Z9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905" s="11">
        <f>IF(tblSalaries[[#This Row],[Salary in USD]]&lt;1000,1,0)</f>
        <v>0</v>
      </c>
      <c r="AB905" s="11">
        <f>IF(AND(tblSalaries[[#This Row],[Salary in USD]]&gt;1000,tblSalaries[[#This Row],[Salary in USD]]&lt;2000),1,0)</f>
        <v>0</v>
      </c>
    </row>
    <row r="906" spans="2:28" ht="15" customHeight="1">
      <c r="B906" t="s">
        <v>2909</v>
      </c>
      <c r="C906" s="1">
        <v>41056.819050925929</v>
      </c>
      <c r="D906" s="4">
        <v>104000</v>
      </c>
      <c r="E906">
        <v>104000</v>
      </c>
      <c r="F906" t="s">
        <v>358</v>
      </c>
      <c r="G906">
        <f>tblSalaries[[#This Row],[clean Salary (in local currency)]]*VLOOKUP(tblSalaries[[#This Row],[Currency]],tblXrate[],2,FALSE)</f>
        <v>28310.79811950968</v>
      </c>
      <c r="H906" t="s">
        <v>14</v>
      </c>
      <c r="I906" t="s">
        <v>20</v>
      </c>
      <c r="J906" t="s">
        <v>179</v>
      </c>
      <c r="K906" t="str">
        <f>VLOOKUP(tblSalaries[[#This Row],[Where do you work]],tblCountries[[Actual]:[Mapping]],2,FALSE)</f>
        <v>UAE</v>
      </c>
      <c r="L906" t="s">
        <v>9</v>
      </c>
      <c r="M906">
        <v>11</v>
      </c>
      <c r="O906" s="10" t="str">
        <f>IF(ISERROR(FIND("1",tblSalaries[[#This Row],[How many hours of a day you work on Excel]])),"",1)</f>
        <v/>
      </c>
      <c r="P906" s="11" t="str">
        <f>IF(ISERROR(FIND("2",tblSalaries[[#This Row],[How many hours of a day you work on Excel]])),"",2)</f>
        <v/>
      </c>
      <c r="Q906" s="10" t="str">
        <f>IF(ISERROR(FIND("3",tblSalaries[[#This Row],[How many hours of a day you work on Excel]])),"",3)</f>
        <v/>
      </c>
      <c r="R906" s="10">
        <f>IF(ISERROR(FIND("4",tblSalaries[[#This Row],[How many hours of a day you work on Excel]])),"",4)</f>
        <v>4</v>
      </c>
      <c r="S906" s="10" t="str">
        <f>IF(ISERROR(FIND("5",tblSalaries[[#This Row],[How many hours of a day you work on Excel]])),"",5)</f>
        <v/>
      </c>
      <c r="T906" s="10">
        <f>IF(ISERROR(FIND("6",tblSalaries[[#This Row],[How many hours of a day you work on Excel]])),"",6)</f>
        <v>6</v>
      </c>
      <c r="U906" s="11" t="str">
        <f>IF(ISERROR(FIND("7",tblSalaries[[#This Row],[How many hours of a day you work on Excel]])),"",7)</f>
        <v/>
      </c>
      <c r="V906" s="11" t="str">
        <f>IF(ISERROR(FIND("8",tblSalaries[[#This Row],[How many hours of a day you work on Excel]])),"",8)</f>
        <v/>
      </c>
      <c r="W906" s="11">
        <f>IF(MAX(tblSalaries[[#This Row],[1 hour]:[8 hours]])=0,#N/A,MAX(tblSalaries[[#This Row],[1 hour]:[8 hours]]))</f>
        <v>6</v>
      </c>
      <c r="X906" s="11">
        <f>IF(ISERROR(tblSalaries[[#This Row],[max h]]),1,tblSalaries[[#This Row],[Salary in USD]]/tblSalaries[[#This Row],[max h]]/260)</f>
        <v>18.147947512506207</v>
      </c>
      <c r="Y906" s="11" t="str">
        <f>IF(tblSalaries[[#This Row],[Years of Experience]]="",0,"0")</f>
        <v>0</v>
      </c>
      <c r="Z9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06" s="11">
        <f>IF(tblSalaries[[#This Row],[Salary in USD]]&lt;1000,1,0)</f>
        <v>0</v>
      </c>
      <c r="AB906" s="11">
        <f>IF(AND(tblSalaries[[#This Row],[Salary in USD]]&gt;1000,tblSalaries[[#This Row],[Salary in USD]]&lt;2000),1,0)</f>
        <v>0</v>
      </c>
    </row>
    <row r="907" spans="2:28" ht="15" customHeight="1">
      <c r="B907" t="s">
        <v>2910</v>
      </c>
      <c r="C907" s="1">
        <v>41056.820775462962</v>
      </c>
      <c r="D907" s="4">
        <v>20500</v>
      </c>
      <c r="E907">
        <v>20500</v>
      </c>
      <c r="F907" t="s">
        <v>22</v>
      </c>
      <c r="G907">
        <f>tblSalaries[[#This Row],[clean Salary (in local currency)]]*VLOOKUP(tblSalaries[[#This Row],[Currency]],tblXrate[],2,FALSE)</f>
        <v>26043.18849932796</v>
      </c>
      <c r="H907" t="s">
        <v>1059</v>
      </c>
      <c r="I907" t="s">
        <v>52</v>
      </c>
      <c r="J907" t="s">
        <v>75</v>
      </c>
      <c r="K907" t="str">
        <f>VLOOKUP(tblSalaries[[#This Row],[Where do you work]],tblCountries[[Actual]:[Mapping]],2,FALSE)</f>
        <v>Poland</v>
      </c>
      <c r="L907" t="s">
        <v>9</v>
      </c>
      <c r="M907">
        <v>8</v>
      </c>
      <c r="O907" s="10" t="str">
        <f>IF(ISERROR(FIND("1",tblSalaries[[#This Row],[How many hours of a day you work on Excel]])),"",1)</f>
        <v/>
      </c>
      <c r="P907" s="11" t="str">
        <f>IF(ISERROR(FIND("2",tblSalaries[[#This Row],[How many hours of a day you work on Excel]])),"",2)</f>
        <v/>
      </c>
      <c r="Q907" s="10" t="str">
        <f>IF(ISERROR(FIND("3",tblSalaries[[#This Row],[How many hours of a day you work on Excel]])),"",3)</f>
        <v/>
      </c>
      <c r="R907" s="10">
        <f>IF(ISERROR(FIND("4",tblSalaries[[#This Row],[How many hours of a day you work on Excel]])),"",4)</f>
        <v>4</v>
      </c>
      <c r="S907" s="10" t="str">
        <f>IF(ISERROR(FIND("5",tblSalaries[[#This Row],[How many hours of a day you work on Excel]])),"",5)</f>
        <v/>
      </c>
      <c r="T907" s="10">
        <f>IF(ISERROR(FIND("6",tblSalaries[[#This Row],[How many hours of a day you work on Excel]])),"",6)</f>
        <v>6</v>
      </c>
      <c r="U907" s="11" t="str">
        <f>IF(ISERROR(FIND("7",tblSalaries[[#This Row],[How many hours of a day you work on Excel]])),"",7)</f>
        <v/>
      </c>
      <c r="V907" s="11" t="str">
        <f>IF(ISERROR(FIND("8",tblSalaries[[#This Row],[How many hours of a day you work on Excel]])),"",8)</f>
        <v/>
      </c>
      <c r="W907" s="11">
        <f>IF(MAX(tblSalaries[[#This Row],[1 hour]:[8 hours]])=0,#N/A,MAX(tblSalaries[[#This Row],[1 hour]:[8 hours]]))</f>
        <v>6</v>
      </c>
      <c r="X907" s="11">
        <f>IF(ISERROR(tblSalaries[[#This Row],[max h]]),1,tblSalaries[[#This Row],[Salary in USD]]/tblSalaries[[#This Row],[max h]]/260)</f>
        <v>16.694351602133306</v>
      </c>
      <c r="Y907" s="11" t="str">
        <f>IF(tblSalaries[[#This Row],[Years of Experience]]="",0,"0")</f>
        <v>0</v>
      </c>
      <c r="Z9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07" s="11">
        <f>IF(tblSalaries[[#This Row],[Salary in USD]]&lt;1000,1,0)</f>
        <v>0</v>
      </c>
      <c r="AB907" s="11">
        <f>IF(AND(tblSalaries[[#This Row],[Salary in USD]]&gt;1000,tblSalaries[[#This Row],[Salary in USD]]&lt;2000),1,0)</f>
        <v>0</v>
      </c>
    </row>
    <row r="908" spans="2:28" ht="15" customHeight="1">
      <c r="B908" t="s">
        <v>2911</v>
      </c>
      <c r="C908" s="1">
        <v>41056.846412037034</v>
      </c>
      <c r="D908" s="4" t="s">
        <v>884</v>
      </c>
      <c r="E908">
        <v>95000</v>
      </c>
      <c r="F908" t="s">
        <v>82</v>
      </c>
      <c r="G908">
        <f>tblSalaries[[#This Row],[clean Salary (in local currency)]]*VLOOKUP(tblSalaries[[#This Row],[Currency]],tblXrate[],2,FALSE)</f>
        <v>96891.417358250401</v>
      </c>
      <c r="H908" t="s">
        <v>1060</v>
      </c>
      <c r="I908" t="s">
        <v>20</v>
      </c>
      <c r="J908" t="s">
        <v>84</v>
      </c>
      <c r="K908" t="str">
        <f>VLOOKUP(tblSalaries[[#This Row],[Where do you work]],tblCountries[[Actual]:[Mapping]],2,FALSE)</f>
        <v>Australia</v>
      </c>
      <c r="L908" t="s">
        <v>25</v>
      </c>
      <c r="M908">
        <v>7</v>
      </c>
      <c r="O908" s="10">
        <f>IF(ISERROR(FIND("1",tblSalaries[[#This Row],[How many hours of a day you work on Excel]])),"",1)</f>
        <v>1</v>
      </c>
      <c r="P908" s="11">
        <f>IF(ISERROR(FIND("2",tblSalaries[[#This Row],[How many hours of a day you work on Excel]])),"",2)</f>
        <v>2</v>
      </c>
      <c r="Q908" s="10" t="str">
        <f>IF(ISERROR(FIND("3",tblSalaries[[#This Row],[How many hours of a day you work on Excel]])),"",3)</f>
        <v/>
      </c>
      <c r="R908" s="10" t="str">
        <f>IF(ISERROR(FIND("4",tblSalaries[[#This Row],[How many hours of a day you work on Excel]])),"",4)</f>
        <v/>
      </c>
      <c r="S908" s="10" t="str">
        <f>IF(ISERROR(FIND("5",tblSalaries[[#This Row],[How many hours of a day you work on Excel]])),"",5)</f>
        <v/>
      </c>
      <c r="T908" s="10" t="str">
        <f>IF(ISERROR(FIND("6",tblSalaries[[#This Row],[How many hours of a day you work on Excel]])),"",6)</f>
        <v/>
      </c>
      <c r="U908" s="11" t="str">
        <f>IF(ISERROR(FIND("7",tblSalaries[[#This Row],[How many hours of a day you work on Excel]])),"",7)</f>
        <v/>
      </c>
      <c r="V908" s="11" t="str">
        <f>IF(ISERROR(FIND("8",tblSalaries[[#This Row],[How many hours of a day you work on Excel]])),"",8)</f>
        <v/>
      </c>
      <c r="W908" s="11">
        <f>IF(MAX(tblSalaries[[#This Row],[1 hour]:[8 hours]])=0,#N/A,MAX(tblSalaries[[#This Row],[1 hour]:[8 hours]]))</f>
        <v>2</v>
      </c>
      <c r="X908" s="11">
        <f>IF(ISERROR(tblSalaries[[#This Row],[max h]]),1,tblSalaries[[#This Row],[Salary in USD]]/tblSalaries[[#This Row],[max h]]/260)</f>
        <v>186.32964876586615</v>
      </c>
      <c r="Y908" s="11" t="str">
        <f>IF(tblSalaries[[#This Row],[Years of Experience]]="",0,"0")</f>
        <v>0</v>
      </c>
      <c r="Z9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08" s="11">
        <f>IF(tblSalaries[[#This Row],[Salary in USD]]&lt;1000,1,0)</f>
        <v>0</v>
      </c>
      <c r="AB908" s="11">
        <f>IF(AND(tblSalaries[[#This Row],[Salary in USD]]&gt;1000,tblSalaries[[#This Row],[Salary in USD]]&lt;2000),1,0)</f>
        <v>0</v>
      </c>
    </row>
    <row r="909" spans="2:28" ht="15" customHeight="1">
      <c r="B909" t="s">
        <v>2912</v>
      </c>
      <c r="C909" s="1">
        <v>41056.863344907404</v>
      </c>
      <c r="D909" s="4" t="s">
        <v>785</v>
      </c>
      <c r="E909">
        <v>144000</v>
      </c>
      <c r="F909" t="s">
        <v>40</v>
      </c>
      <c r="G909">
        <f>tblSalaries[[#This Row],[clean Salary (in local currency)]]*VLOOKUP(tblSalaries[[#This Row],[Currency]],tblXrate[],2,FALSE)</f>
        <v>2564.3400029917298</v>
      </c>
      <c r="H909" t="s">
        <v>1061</v>
      </c>
      <c r="I909" t="s">
        <v>488</v>
      </c>
      <c r="J909" t="s">
        <v>8</v>
      </c>
      <c r="K909" t="str">
        <f>VLOOKUP(tblSalaries[[#This Row],[Where do you work]],tblCountries[[Actual]:[Mapping]],2,FALSE)</f>
        <v>India</v>
      </c>
      <c r="L909" t="s">
        <v>9</v>
      </c>
      <c r="M909">
        <v>4</v>
      </c>
      <c r="O909" s="10" t="str">
        <f>IF(ISERROR(FIND("1",tblSalaries[[#This Row],[How many hours of a day you work on Excel]])),"",1)</f>
        <v/>
      </c>
      <c r="P909" s="11" t="str">
        <f>IF(ISERROR(FIND("2",tblSalaries[[#This Row],[How many hours of a day you work on Excel]])),"",2)</f>
        <v/>
      </c>
      <c r="Q909" s="10" t="str">
        <f>IF(ISERROR(FIND("3",tblSalaries[[#This Row],[How many hours of a day you work on Excel]])),"",3)</f>
        <v/>
      </c>
      <c r="R909" s="10">
        <f>IF(ISERROR(FIND("4",tblSalaries[[#This Row],[How many hours of a day you work on Excel]])),"",4)</f>
        <v>4</v>
      </c>
      <c r="S909" s="10" t="str">
        <f>IF(ISERROR(FIND("5",tblSalaries[[#This Row],[How many hours of a day you work on Excel]])),"",5)</f>
        <v/>
      </c>
      <c r="T909" s="10">
        <f>IF(ISERROR(FIND("6",tblSalaries[[#This Row],[How many hours of a day you work on Excel]])),"",6)</f>
        <v>6</v>
      </c>
      <c r="U909" s="11" t="str">
        <f>IF(ISERROR(FIND("7",tblSalaries[[#This Row],[How many hours of a day you work on Excel]])),"",7)</f>
        <v/>
      </c>
      <c r="V909" s="11" t="str">
        <f>IF(ISERROR(FIND("8",tblSalaries[[#This Row],[How many hours of a day you work on Excel]])),"",8)</f>
        <v/>
      </c>
      <c r="W909" s="11">
        <f>IF(MAX(tblSalaries[[#This Row],[1 hour]:[8 hours]])=0,#N/A,MAX(tblSalaries[[#This Row],[1 hour]:[8 hours]]))</f>
        <v>6</v>
      </c>
      <c r="X909" s="11">
        <f>IF(ISERROR(tblSalaries[[#This Row],[max h]]),1,tblSalaries[[#This Row],[Salary in USD]]/tblSalaries[[#This Row],[max h]]/260)</f>
        <v>1.6438076942254678</v>
      </c>
      <c r="Y909" s="11" t="str">
        <f>IF(tblSalaries[[#This Row],[Years of Experience]]="",0,"0")</f>
        <v>0</v>
      </c>
      <c r="Z9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09" s="11">
        <f>IF(tblSalaries[[#This Row],[Salary in USD]]&lt;1000,1,0)</f>
        <v>0</v>
      </c>
      <c r="AB909" s="11">
        <f>IF(AND(tblSalaries[[#This Row],[Salary in USD]]&gt;1000,tblSalaries[[#This Row],[Salary in USD]]&lt;2000),1,0)</f>
        <v>0</v>
      </c>
    </row>
    <row r="910" spans="2:28" ht="15" customHeight="1">
      <c r="B910" t="s">
        <v>2913</v>
      </c>
      <c r="C910" s="1">
        <v>41056.869386574072</v>
      </c>
      <c r="D910" s="4">
        <v>180000</v>
      </c>
      <c r="E910">
        <v>180000</v>
      </c>
      <c r="F910" t="s">
        <v>40</v>
      </c>
      <c r="G910">
        <f>tblSalaries[[#This Row],[clean Salary (in local currency)]]*VLOOKUP(tblSalaries[[#This Row],[Currency]],tblXrate[],2,FALSE)</f>
        <v>3205.4250037396623</v>
      </c>
      <c r="H910" t="s">
        <v>1062</v>
      </c>
      <c r="I910" t="s">
        <v>3999</v>
      </c>
      <c r="J910" t="s">
        <v>8</v>
      </c>
      <c r="K910" t="str">
        <f>VLOOKUP(tblSalaries[[#This Row],[Where do you work]],tblCountries[[Actual]:[Mapping]],2,FALSE)</f>
        <v>India</v>
      </c>
      <c r="L910" t="s">
        <v>13</v>
      </c>
      <c r="M910">
        <v>8</v>
      </c>
      <c r="O910" s="10" t="str">
        <f>IF(ISERROR(FIND("1",tblSalaries[[#This Row],[How many hours of a day you work on Excel]])),"",1)</f>
        <v/>
      </c>
      <c r="P910" s="11" t="str">
        <f>IF(ISERROR(FIND("2",tblSalaries[[#This Row],[How many hours of a day you work on Excel]])),"",2)</f>
        <v/>
      </c>
      <c r="Q910" s="10" t="str">
        <f>IF(ISERROR(FIND("3",tblSalaries[[#This Row],[How many hours of a day you work on Excel]])),"",3)</f>
        <v/>
      </c>
      <c r="R910" s="10" t="str">
        <f>IF(ISERROR(FIND("4",tblSalaries[[#This Row],[How many hours of a day you work on Excel]])),"",4)</f>
        <v/>
      </c>
      <c r="S910" s="10" t="str">
        <f>IF(ISERROR(FIND("5",tblSalaries[[#This Row],[How many hours of a day you work on Excel]])),"",5)</f>
        <v/>
      </c>
      <c r="T910" s="10" t="str">
        <f>IF(ISERROR(FIND("6",tblSalaries[[#This Row],[How many hours of a day you work on Excel]])),"",6)</f>
        <v/>
      </c>
      <c r="U910" s="11" t="str">
        <f>IF(ISERROR(FIND("7",tblSalaries[[#This Row],[How many hours of a day you work on Excel]])),"",7)</f>
        <v/>
      </c>
      <c r="V910" s="11">
        <f>IF(ISERROR(FIND("8",tblSalaries[[#This Row],[How many hours of a day you work on Excel]])),"",8)</f>
        <v>8</v>
      </c>
      <c r="W910" s="11">
        <f>IF(MAX(tblSalaries[[#This Row],[1 hour]:[8 hours]])=0,#N/A,MAX(tblSalaries[[#This Row],[1 hour]:[8 hours]]))</f>
        <v>8</v>
      </c>
      <c r="X910" s="11">
        <f>IF(ISERROR(tblSalaries[[#This Row],[max h]]),1,tblSalaries[[#This Row],[Salary in USD]]/tblSalaries[[#This Row],[max h]]/260)</f>
        <v>1.5410697133363762</v>
      </c>
      <c r="Y910" s="11" t="str">
        <f>IF(tblSalaries[[#This Row],[Years of Experience]]="",0,"0")</f>
        <v>0</v>
      </c>
      <c r="Z9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10" s="11">
        <f>IF(tblSalaries[[#This Row],[Salary in USD]]&lt;1000,1,0)</f>
        <v>0</v>
      </c>
      <c r="AB910" s="11">
        <f>IF(AND(tblSalaries[[#This Row],[Salary in USD]]&gt;1000,tblSalaries[[#This Row],[Salary in USD]]&lt;2000),1,0)</f>
        <v>0</v>
      </c>
    </row>
    <row r="911" spans="2:28" ht="15" customHeight="1">
      <c r="B911" t="s">
        <v>2914</v>
      </c>
      <c r="C911" s="1">
        <v>41056.877858796295</v>
      </c>
      <c r="D911" s="4">
        <v>600000</v>
      </c>
      <c r="E911">
        <v>600000</v>
      </c>
      <c r="F911" t="s">
        <v>40</v>
      </c>
      <c r="G911">
        <f>tblSalaries[[#This Row],[clean Salary (in local currency)]]*VLOOKUP(tblSalaries[[#This Row],[Currency]],tblXrate[],2,FALSE)</f>
        <v>10684.750012465542</v>
      </c>
      <c r="H911" t="s">
        <v>108</v>
      </c>
      <c r="I911" t="s">
        <v>20</v>
      </c>
      <c r="J911" t="s">
        <v>8</v>
      </c>
      <c r="K911" t="str">
        <f>VLOOKUP(tblSalaries[[#This Row],[Where do you work]],tblCountries[[Actual]:[Mapping]],2,FALSE)</f>
        <v>India</v>
      </c>
      <c r="L911" t="s">
        <v>13</v>
      </c>
      <c r="M911">
        <v>8</v>
      </c>
      <c r="O911" s="10" t="str">
        <f>IF(ISERROR(FIND("1",tblSalaries[[#This Row],[How many hours of a day you work on Excel]])),"",1)</f>
        <v/>
      </c>
      <c r="P911" s="11" t="str">
        <f>IF(ISERROR(FIND("2",tblSalaries[[#This Row],[How many hours of a day you work on Excel]])),"",2)</f>
        <v/>
      </c>
      <c r="Q911" s="10" t="str">
        <f>IF(ISERROR(FIND("3",tblSalaries[[#This Row],[How many hours of a day you work on Excel]])),"",3)</f>
        <v/>
      </c>
      <c r="R911" s="10" t="str">
        <f>IF(ISERROR(FIND("4",tblSalaries[[#This Row],[How many hours of a day you work on Excel]])),"",4)</f>
        <v/>
      </c>
      <c r="S911" s="10" t="str">
        <f>IF(ISERROR(FIND("5",tblSalaries[[#This Row],[How many hours of a day you work on Excel]])),"",5)</f>
        <v/>
      </c>
      <c r="T911" s="10" t="str">
        <f>IF(ISERROR(FIND("6",tblSalaries[[#This Row],[How many hours of a day you work on Excel]])),"",6)</f>
        <v/>
      </c>
      <c r="U911" s="11" t="str">
        <f>IF(ISERROR(FIND("7",tblSalaries[[#This Row],[How many hours of a day you work on Excel]])),"",7)</f>
        <v/>
      </c>
      <c r="V911" s="11">
        <f>IF(ISERROR(FIND("8",tblSalaries[[#This Row],[How many hours of a day you work on Excel]])),"",8)</f>
        <v>8</v>
      </c>
      <c r="W911" s="11">
        <f>IF(MAX(tblSalaries[[#This Row],[1 hour]:[8 hours]])=0,#N/A,MAX(tblSalaries[[#This Row],[1 hour]:[8 hours]]))</f>
        <v>8</v>
      </c>
      <c r="X911" s="11">
        <f>IF(ISERROR(tblSalaries[[#This Row],[max h]]),1,tblSalaries[[#This Row],[Salary in USD]]/tblSalaries[[#This Row],[max h]]/260)</f>
        <v>5.1368990444545872</v>
      </c>
      <c r="Y911" s="11" t="str">
        <f>IF(tblSalaries[[#This Row],[Years of Experience]]="",0,"0")</f>
        <v>0</v>
      </c>
      <c r="Z9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11" s="11">
        <f>IF(tblSalaries[[#This Row],[Salary in USD]]&lt;1000,1,0)</f>
        <v>0</v>
      </c>
      <c r="AB911" s="11">
        <f>IF(AND(tblSalaries[[#This Row],[Salary in USD]]&gt;1000,tblSalaries[[#This Row],[Salary in USD]]&lt;2000),1,0)</f>
        <v>0</v>
      </c>
    </row>
    <row r="912" spans="2:28" ht="15" customHeight="1">
      <c r="B912" t="s">
        <v>2915</v>
      </c>
      <c r="C912" s="1">
        <v>41056.890057870369</v>
      </c>
      <c r="D912" s="4">
        <v>150000</v>
      </c>
      <c r="E912">
        <v>150000</v>
      </c>
      <c r="F912" t="s">
        <v>6</v>
      </c>
      <c r="G912">
        <f>tblSalaries[[#This Row],[clean Salary (in local currency)]]*VLOOKUP(tblSalaries[[#This Row],[Currency]],tblXrate[],2,FALSE)</f>
        <v>150000</v>
      </c>
      <c r="H912" t="s">
        <v>488</v>
      </c>
      <c r="I912" t="s">
        <v>488</v>
      </c>
      <c r="J912" t="s">
        <v>15</v>
      </c>
      <c r="K912" t="str">
        <f>VLOOKUP(tblSalaries[[#This Row],[Where do you work]],tblCountries[[Actual]:[Mapping]],2,FALSE)</f>
        <v>USA</v>
      </c>
      <c r="L912" t="s">
        <v>9</v>
      </c>
      <c r="M912">
        <v>25</v>
      </c>
      <c r="O912" s="10" t="str">
        <f>IF(ISERROR(FIND("1",tblSalaries[[#This Row],[How many hours of a day you work on Excel]])),"",1)</f>
        <v/>
      </c>
      <c r="P912" s="11" t="str">
        <f>IF(ISERROR(FIND("2",tblSalaries[[#This Row],[How many hours of a day you work on Excel]])),"",2)</f>
        <v/>
      </c>
      <c r="Q912" s="10" t="str">
        <f>IF(ISERROR(FIND("3",tblSalaries[[#This Row],[How many hours of a day you work on Excel]])),"",3)</f>
        <v/>
      </c>
      <c r="R912" s="10">
        <f>IF(ISERROR(FIND("4",tblSalaries[[#This Row],[How many hours of a day you work on Excel]])),"",4)</f>
        <v>4</v>
      </c>
      <c r="S912" s="10" t="str">
        <f>IF(ISERROR(FIND("5",tblSalaries[[#This Row],[How many hours of a day you work on Excel]])),"",5)</f>
        <v/>
      </c>
      <c r="T912" s="10">
        <f>IF(ISERROR(FIND("6",tblSalaries[[#This Row],[How many hours of a day you work on Excel]])),"",6)</f>
        <v>6</v>
      </c>
      <c r="U912" s="11" t="str">
        <f>IF(ISERROR(FIND("7",tblSalaries[[#This Row],[How many hours of a day you work on Excel]])),"",7)</f>
        <v/>
      </c>
      <c r="V912" s="11" t="str">
        <f>IF(ISERROR(FIND("8",tblSalaries[[#This Row],[How many hours of a day you work on Excel]])),"",8)</f>
        <v/>
      </c>
      <c r="W912" s="11">
        <f>IF(MAX(tblSalaries[[#This Row],[1 hour]:[8 hours]])=0,#N/A,MAX(tblSalaries[[#This Row],[1 hour]:[8 hours]]))</f>
        <v>6</v>
      </c>
      <c r="X912" s="11">
        <f>IF(ISERROR(tblSalaries[[#This Row],[max h]]),1,tblSalaries[[#This Row],[Salary in USD]]/tblSalaries[[#This Row],[max h]]/260)</f>
        <v>96.15384615384616</v>
      </c>
      <c r="Y912" s="11" t="str">
        <f>IF(tblSalaries[[#This Row],[Years of Experience]]="",0,"0")</f>
        <v>0</v>
      </c>
      <c r="Z9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12" s="11">
        <f>IF(tblSalaries[[#This Row],[Salary in USD]]&lt;1000,1,0)</f>
        <v>0</v>
      </c>
      <c r="AB912" s="11">
        <f>IF(AND(tblSalaries[[#This Row],[Salary in USD]]&gt;1000,tblSalaries[[#This Row],[Salary in USD]]&lt;2000),1,0)</f>
        <v>0</v>
      </c>
    </row>
    <row r="913" spans="2:28" ht="15" customHeight="1">
      <c r="B913" t="s">
        <v>2916</v>
      </c>
      <c r="C913" s="1">
        <v>41056.892152777778</v>
      </c>
      <c r="D913" s="4" t="s">
        <v>1063</v>
      </c>
      <c r="E913">
        <v>700000</v>
      </c>
      <c r="F913" t="s">
        <v>40</v>
      </c>
      <c r="G913">
        <f>tblSalaries[[#This Row],[clean Salary (in local currency)]]*VLOOKUP(tblSalaries[[#This Row],[Currency]],tblXrate[],2,FALSE)</f>
        <v>12465.541681209797</v>
      </c>
      <c r="H913" t="s">
        <v>1064</v>
      </c>
      <c r="I913" t="s">
        <v>52</v>
      </c>
      <c r="J913" t="s">
        <v>8</v>
      </c>
      <c r="K913" t="str">
        <f>VLOOKUP(tblSalaries[[#This Row],[Where do you work]],tblCountries[[Actual]:[Mapping]],2,FALSE)</f>
        <v>India</v>
      </c>
      <c r="L913" t="s">
        <v>9</v>
      </c>
      <c r="M913">
        <v>3</v>
      </c>
      <c r="O913" s="10" t="str">
        <f>IF(ISERROR(FIND("1",tblSalaries[[#This Row],[How many hours of a day you work on Excel]])),"",1)</f>
        <v/>
      </c>
      <c r="P913" s="11" t="str">
        <f>IF(ISERROR(FIND("2",tblSalaries[[#This Row],[How many hours of a day you work on Excel]])),"",2)</f>
        <v/>
      </c>
      <c r="Q913" s="10" t="str">
        <f>IF(ISERROR(FIND("3",tblSalaries[[#This Row],[How many hours of a day you work on Excel]])),"",3)</f>
        <v/>
      </c>
      <c r="R913" s="10">
        <f>IF(ISERROR(FIND("4",tblSalaries[[#This Row],[How many hours of a day you work on Excel]])),"",4)</f>
        <v>4</v>
      </c>
      <c r="S913" s="10" t="str">
        <f>IF(ISERROR(FIND("5",tblSalaries[[#This Row],[How many hours of a day you work on Excel]])),"",5)</f>
        <v/>
      </c>
      <c r="T913" s="10">
        <f>IF(ISERROR(FIND("6",tblSalaries[[#This Row],[How many hours of a day you work on Excel]])),"",6)</f>
        <v>6</v>
      </c>
      <c r="U913" s="11" t="str">
        <f>IF(ISERROR(FIND("7",tblSalaries[[#This Row],[How many hours of a day you work on Excel]])),"",7)</f>
        <v/>
      </c>
      <c r="V913" s="11" t="str">
        <f>IF(ISERROR(FIND("8",tblSalaries[[#This Row],[How many hours of a day you work on Excel]])),"",8)</f>
        <v/>
      </c>
      <c r="W913" s="11">
        <f>IF(MAX(tblSalaries[[#This Row],[1 hour]:[8 hours]])=0,#N/A,MAX(tblSalaries[[#This Row],[1 hour]:[8 hours]]))</f>
        <v>6</v>
      </c>
      <c r="X913" s="11">
        <f>IF(ISERROR(tblSalaries[[#This Row],[max h]]),1,tblSalaries[[#This Row],[Salary in USD]]/tblSalaries[[#This Row],[max h]]/260)</f>
        <v>7.990731846929358</v>
      </c>
      <c r="Y913" s="11" t="str">
        <f>IF(tblSalaries[[#This Row],[Years of Experience]]="",0,"0")</f>
        <v>0</v>
      </c>
      <c r="Z9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13" s="11">
        <f>IF(tblSalaries[[#This Row],[Salary in USD]]&lt;1000,1,0)</f>
        <v>0</v>
      </c>
      <c r="AB913" s="11">
        <f>IF(AND(tblSalaries[[#This Row],[Salary in USD]]&gt;1000,tblSalaries[[#This Row],[Salary in USD]]&lt;2000),1,0)</f>
        <v>0</v>
      </c>
    </row>
    <row r="914" spans="2:28" ht="15" customHeight="1">
      <c r="B914" t="s">
        <v>2917</v>
      </c>
      <c r="C914" s="1">
        <v>41056.906006944446</v>
      </c>
      <c r="D914" s="4" t="s">
        <v>606</v>
      </c>
      <c r="E914">
        <v>15000</v>
      </c>
      <c r="F914" t="s">
        <v>22</v>
      </c>
      <c r="G914">
        <f>tblSalaries[[#This Row],[clean Salary (in local currency)]]*VLOOKUP(tblSalaries[[#This Row],[Currency]],tblXrate[],2,FALSE)</f>
        <v>19055.991584874118</v>
      </c>
      <c r="H914" t="s">
        <v>1065</v>
      </c>
      <c r="I914" t="s">
        <v>20</v>
      </c>
      <c r="J914" t="s">
        <v>1066</v>
      </c>
      <c r="K914" t="str">
        <f>VLOOKUP(tblSalaries[[#This Row],[Where do you work]],tblCountries[[Actual]:[Mapping]],2,FALSE)</f>
        <v>Slovenia</v>
      </c>
      <c r="L914" t="s">
        <v>9</v>
      </c>
      <c r="M914">
        <v>4</v>
      </c>
      <c r="O914" s="10" t="str">
        <f>IF(ISERROR(FIND("1",tblSalaries[[#This Row],[How many hours of a day you work on Excel]])),"",1)</f>
        <v/>
      </c>
      <c r="P914" s="11" t="str">
        <f>IF(ISERROR(FIND("2",tblSalaries[[#This Row],[How many hours of a day you work on Excel]])),"",2)</f>
        <v/>
      </c>
      <c r="Q914" s="10" t="str">
        <f>IF(ISERROR(FIND("3",tblSalaries[[#This Row],[How many hours of a day you work on Excel]])),"",3)</f>
        <v/>
      </c>
      <c r="R914" s="10">
        <f>IF(ISERROR(FIND("4",tblSalaries[[#This Row],[How many hours of a day you work on Excel]])),"",4)</f>
        <v>4</v>
      </c>
      <c r="S914" s="10" t="str">
        <f>IF(ISERROR(FIND("5",tblSalaries[[#This Row],[How many hours of a day you work on Excel]])),"",5)</f>
        <v/>
      </c>
      <c r="T914" s="10">
        <f>IF(ISERROR(FIND("6",tblSalaries[[#This Row],[How many hours of a day you work on Excel]])),"",6)</f>
        <v>6</v>
      </c>
      <c r="U914" s="11" t="str">
        <f>IF(ISERROR(FIND("7",tblSalaries[[#This Row],[How many hours of a day you work on Excel]])),"",7)</f>
        <v/>
      </c>
      <c r="V914" s="11" t="str">
        <f>IF(ISERROR(FIND("8",tblSalaries[[#This Row],[How many hours of a day you work on Excel]])),"",8)</f>
        <v/>
      </c>
      <c r="W914" s="11">
        <f>IF(MAX(tblSalaries[[#This Row],[1 hour]:[8 hours]])=0,#N/A,MAX(tblSalaries[[#This Row],[1 hour]:[8 hours]]))</f>
        <v>6</v>
      </c>
      <c r="X914" s="11">
        <f>IF(ISERROR(tblSalaries[[#This Row],[max h]]),1,tblSalaries[[#This Row],[Salary in USD]]/tblSalaries[[#This Row],[max h]]/260)</f>
        <v>12.215379221073153</v>
      </c>
      <c r="Y914" s="11" t="str">
        <f>IF(tblSalaries[[#This Row],[Years of Experience]]="",0,"0")</f>
        <v>0</v>
      </c>
      <c r="Z9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14" s="11">
        <f>IF(tblSalaries[[#This Row],[Salary in USD]]&lt;1000,1,0)</f>
        <v>0</v>
      </c>
      <c r="AB914" s="11">
        <f>IF(AND(tblSalaries[[#This Row],[Salary in USD]]&gt;1000,tblSalaries[[#This Row],[Salary in USD]]&lt;2000),1,0)</f>
        <v>0</v>
      </c>
    </row>
    <row r="915" spans="2:28" ht="15" customHeight="1">
      <c r="B915" t="s">
        <v>2918</v>
      </c>
      <c r="C915" s="1">
        <v>41056.90966435185</v>
      </c>
      <c r="D915" s="4">
        <v>105000</v>
      </c>
      <c r="E915">
        <v>105000</v>
      </c>
      <c r="F915" t="s">
        <v>6</v>
      </c>
      <c r="G915">
        <f>tblSalaries[[#This Row],[clean Salary (in local currency)]]*VLOOKUP(tblSalaries[[#This Row],[Currency]],tblXrate[],2,FALSE)</f>
        <v>105000</v>
      </c>
      <c r="H915" t="s">
        <v>42</v>
      </c>
      <c r="I915" t="s">
        <v>20</v>
      </c>
      <c r="J915" t="s">
        <v>15</v>
      </c>
      <c r="K915" t="str">
        <f>VLOOKUP(tblSalaries[[#This Row],[Where do you work]],tblCountries[[Actual]:[Mapping]],2,FALSE)</f>
        <v>USA</v>
      </c>
      <c r="L915" t="s">
        <v>9</v>
      </c>
      <c r="M915">
        <v>20</v>
      </c>
      <c r="O915" s="10" t="str">
        <f>IF(ISERROR(FIND("1",tblSalaries[[#This Row],[How many hours of a day you work on Excel]])),"",1)</f>
        <v/>
      </c>
      <c r="P915" s="11" t="str">
        <f>IF(ISERROR(FIND("2",tblSalaries[[#This Row],[How many hours of a day you work on Excel]])),"",2)</f>
        <v/>
      </c>
      <c r="Q915" s="10" t="str">
        <f>IF(ISERROR(FIND("3",tblSalaries[[#This Row],[How many hours of a day you work on Excel]])),"",3)</f>
        <v/>
      </c>
      <c r="R915" s="10">
        <f>IF(ISERROR(FIND("4",tblSalaries[[#This Row],[How many hours of a day you work on Excel]])),"",4)</f>
        <v>4</v>
      </c>
      <c r="S915" s="10" t="str">
        <f>IF(ISERROR(FIND("5",tblSalaries[[#This Row],[How many hours of a day you work on Excel]])),"",5)</f>
        <v/>
      </c>
      <c r="T915" s="10">
        <f>IF(ISERROR(FIND("6",tblSalaries[[#This Row],[How many hours of a day you work on Excel]])),"",6)</f>
        <v>6</v>
      </c>
      <c r="U915" s="11" t="str">
        <f>IF(ISERROR(FIND("7",tblSalaries[[#This Row],[How many hours of a day you work on Excel]])),"",7)</f>
        <v/>
      </c>
      <c r="V915" s="11" t="str">
        <f>IF(ISERROR(FIND("8",tblSalaries[[#This Row],[How many hours of a day you work on Excel]])),"",8)</f>
        <v/>
      </c>
      <c r="W915" s="11">
        <f>IF(MAX(tblSalaries[[#This Row],[1 hour]:[8 hours]])=0,#N/A,MAX(tblSalaries[[#This Row],[1 hour]:[8 hours]]))</f>
        <v>6</v>
      </c>
      <c r="X915" s="11">
        <f>IF(ISERROR(tblSalaries[[#This Row],[max h]]),1,tblSalaries[[#This Row],[Salary in USD]]/tblSalaries[[#This Row],[max h]]/260)</f>
        <v>67.307692307692307</v>
      </c>
      <c r="Y915" s="11" t="str">
        <f>IF(tblSalaries[[#This Row],[Years of Experience]]="",0,"0")</f>
        <v>0</v>
      </c>
      <c r="Z9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15" s="11">
        <f>IF(tblSalaries[[#This Row],[Salary in USD]]&lt;1000,1,0)</f>
        <v>0</v>
      </c>
      <c r="AB915" s="11">
        <f>IF(AND(tblSalaries[[#This Row],[Salary in USD]]&gt;1000,tblSalaries[[#This Row],[Salary in USD]]&lt;2000),1,0)</f>
        <v>0</v>
      </c>
    </row>
    <row r="916" spans="2:28" ht="15" customHeight="1">
      <c r="B916" t="s">
        <v>2919</v>
      </c>
      <c r="C916" s="1">
        <v>41056.920312499999</v>
      </c>
      <c r="D916" s="4">
        <v>24000</v>
      </c>
      <c r="E916">
        <v>24000</v>
      </c>
      <c r="F916" t="s">
        <v>6</v>
      </c>
      <c r="G916">
        <f>tblSalaries[[#This Row],[clean Salary (in local currency)]]*VLOOKUP(tblSalaries[[#This Row],[Currency]],tblXrate[],2,FALSE)</f>
        <v>24000</v>
      </c>
      <c r="H916" t="s">
        <v>42</v>
      </c>
      <c r="I916" t="s">
        <v>20</v>
      </c>
      <c r="J916" t="s">
        <v>8</v>
      </c>
      <c r="K916" t="str">
        <f>VLOOKUP(tblSalaries[[#This Row],[Where do you work]],tblCountries[[Actual]:[Mapping]],2,FALSE)</f>
        <v>India</v>
      </c>
      <c r="L916" t="s">
        <v>9</v>
      </c>
      <c r="M916">
        <v>3</v>
      </c>
      <c r="O916" s="10" t="str">
        <f>IF(ISERROR(FIND("1",tblSalaries[[#This Row],[How many hours of a day you work on Excel]])),"",1)</f>
        <v/>
      </c>
      <c r="P916" s="11" t="str">
        <f>IF(ISERROR(FIND("2",tblSalaries[[#This Row],[How many hours of a day you work on Excel]])),"",2)</f>
        <v/>
      </c>
      <c r="Q916" s="10" t="str">
        <f>IF(ISERROR(FIND("3",tblSalaries[[#This Row],[How many hours of a day you work on Excel]])),"",3)</f>
        <v/>
      </c>
      <c r="R916" s="10">
        <f>IF(ISERROR(FIND("4",tblSalaries[[#This Row],[How many hours of a day you work on Excel]])),"",4)</f>
        <v>4</v>
      </c>
      <c r="S916" s="10" t="str">
        <f>IF(ISERROR(FIND("5",tblSalaries[[#This Row],[How many hours of a day you work on Excel]])),"",5)</f>
        <v/>
      </c>
      <c r="T916" s="10">
        <f>IF(ISERROR(FIND("6",tblSalaries[[#This Row],[How many hours of a day you work on Excel]])),"",6)</f>
        <v>6</v>
      </c>
      <c r="U916" s="11" t="str">
        <f>IF(ISERROR(FIND("7",tblSalaries[[#This Row],[How many hours of a day you work on Excel]])),"",7)</f>
        <v/>
      </c>
      <c r="V916" s="11" t="str">
        <f>IF(ISERROR(FIND("8",tblSalaries[[#This Row],[How many hours of a day you work on Excel]])),"",8)</f>
        <v/>
      </c>
      <c r="W916" s="11">
        <f>IF(MAX(tblSalaries[[#This Row],[1 hour]:[8 hours]])=0,#N/A,MAX(tblSalaries[[#This Row],[1 hour]:[8 hours]]))</f>
        <v>6</v>
      </c>
      <c r="X916" s="11">
        <f>IF(ISERROR(tblSalaries[[#This Row],[max h]]),1,tblSalaries[[#This Row],[Salary in USD]]/tblSalaries[[#This Row],[max h]]/260)</f>
        <v>15.384615384615385</v>
      </c>
      <c r="Y916" s="11" t="str">
        <f>IF(tblSalaries[[#This Row],[Years of Experience]]="",0,"0")</f>
        <v>0</v>
      </c>
      <c r="Z9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16" s="11">
        <f>IF(tblSalaries[[#This Row],[Salary in USD]]&lt;1000,1,0)</f>
        <v>0</v>
      </c>
      <c r="AB916" s="11">
        <f>IF(AND(tblSalaries[[#This Row],[Salary in USD]]&gt;1000,tblSalaries[[#This Row],[Salary in USD]]&lt;2000),1,0)</f>
        <v>0</v>
      </c>
    </row>
    <row r="917" spans="2:28" ht="15" customHeight="1">
      <c r="B917" t="s">
        <v>2920</v>
      </c>
      <c r="C917" s="1">
        <v>41056.931956018518</v>
      </c>
      <c r="D917" s="4" t="s">
        <v>1067</v>
      </c>
      <c r="E917">
        <v>50000</v>
      </c>
      <c r="F917" t="s">
        <v>69</v>
      </c>
      <c r="G917">
        <f>tblSalaries[[#This Row],[clean Salary (in local currency)]]*VLOOKUP(tblSalaries[[#This Row],[Currency]],tblXrate[],2,FALSE)</f>
        <v>78808.913603364199</v>
      </c>
      <c r="H917" t="s">
        <v>1068</v>
      </c>
      <c r="I917" t="s">
        <v>20</v>
      </c>
      <c r="J917" t="s">
        <v>71</v>
      </c>
      <c r="K917" t="str">
        <f>VLOOKUP(tblSalaries[[#This Row],[Where do you work]],tblCountries[[Actual]:[Mapping]],2,FALSE)</f>
        <v>UK</v>
      </c>
      <c r="L917" t="s">
        <v>13</v>
      </c>
      <c r="M917">
        <v>10</v>
      </c>
      <c r="O917" s="10" t="str">
        <f>IF(ISERROR(FIND("1",tblSalaries[[#This Row],[How many hours of a day you work on Excel]])),"",1)</f>
        <v/>
      </c>
      <c r="P917" s="11" t="str">
        <f>IF(ISERROR(FIND("2",tblSalaries[[#This Row],[How many hours of a day you work on Excel]])),"",2)</f>
        <v/>
      </c>
      <c r="Q917" s="10" t="str">
        <f>IF(ISERROR(FIND("3",tblSalaries[[#This Row],[How many hours of a day you work on Excel]])),"",3)</f>
        <v/>
      </c>
      <c r="R917" s="10" t="str">
        <f>IF(ISERROR(FIND("4",tblSalaries[[#This Row],[How many hours of a day you work on Excel]])),"",4)</f>
        <v/>
      </c>
      <c r="S917" s="10" t="str">
        <f>IF(ISERROR(FIND("5",tblSalaries[[#This Row],[How many hours of a day you work on Excel]])),"",5)</f>
        <v/>
      </c>
      <c r="T917" s="10" t="str">
        <f>IF(ISERROR(FIND("6",tblSalaries[[#This Row],[How many hours of a day you work on Excel]])),"",6)</f>
        <v/>
      </c>
      <c r="U917" s="11" t="str">
        <f>IF(ISERROR(FIND("7",tblSalaries[[#This Row],[How many hours of a day you work on Excel]])),"",7)</f>
        <v/>
      </c>
      <c r="V917" s="11">
        <f>IF(ISERROR(FIND("8",tblSalaries[[#This Row],[How many hours of a day you work on Excel]])),"",8)</f>
        <v>8</v>
      </c>
      <c r="W917" s="11">
        <f>IF(MAX(tblSalaries[[#This Row],[1 hour]:[8 hours]])=0,#N/A,MAX(tblSalaries[[#This Row],[1 hour]:[8 hours]]))</f>
        <v>8</v>
      </c>
      <c r="X917" s="11">
        <f>IF(ISERROR(tblSalaries[[#This Row],[max h]]),1,tblSalaries[[#This Row],[Salary in USD]]/tblSalaries[[#This Row],[max h]]/260)</f>
        <v>37.888900770848174</v>
      </c>
      <c r="Y917" s="11" t="str">
        <f>IF(tblSalaries[[#This Row],[Years of Experience]]="",0,"0")</f>
        <v>0</v>
      </c>
      <c r="Z9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17" s="11">
        <f>IF(tblSalaries[[#This Row],[Salary in USD]]&lt;1000,1,0)</f>
        <v>0</v>
      </c>
      <c r="AB917" s="11">
        <f>IF(AND(tblSalaries[[#This Row],[Salary in USD]]&gt;1000,tblSalaries[[#This Row],[Salary in USD]]&lt;2000),1,0)</f>
        <v>0</v>
      </c>
    </row>
    <row r="918" spans="2:28" ht="15" customHeight="1">
      <c r="B918" t="s">
        <v>2921</v>
      </c>
      <c r="C918" s="1">
        <v>41056.94122685185</v>
      </c>
      <c r="D918" s="4">
        <v>42000</v>
      </c>
      <c r="E918">
        <v>42000</v>
      </c>
      <c r="F918" t="s">
        <v>6</v>
      </c>
      <c r="G918">
        <f>tblSalaries[[#This Row],[clean Salary (in local currency)]]*VLOOKUP(tblSalaries[[#This Row],[Currency]],tblXrate[],2,FALSE)</f>
        <v>42000</v>
      </c>
      <c r="H918" t="s">
        <v>1069</v>
      </c>
      <c r="I918" t="s">
        <v>488</v>
      </c>
      <c r="J918" t="s">
        <v>133</v>
      </c>
      <c r="K918" t="str">
        <f>VLOOKUP(tblSalaries[[#This Row],[Where do you work]],tblCountries[[Actual]:[Mapping]],2,FALSE)</f>
        <v>Saudi Arabia</v>
      </c>
      <c r="L918" t="s">
        <v>13</v>
      </c>
      <c r="M918">
        <v>15</v>
      </c>
      <c r="O918" s="10" t="str">
        <f>IF(ISERROR(FIND("1",tblSalaries[[#This Row],[How many hours of a day you work on Excel]])),"",1)</f>
        <v/>
      </c>
      <c r="P918" s="11" t="str">
        <f>IF(ISERROR(FIND("2",tblSalaries[[#This Row],[How many hours of a day you work on Excel]])),"",2)</f>
        <v/>
      </c>
      <c r="Q918" s="10" t="str">
        <f>IF(ISERROR(FIND("3",tblSalaries[[#This Row],[How many hours of a day you work on Excel]])),"",3)</f>
        <v/>
      </c>
      <c r="R918" s="10" t="str">
        <f>IF(ISERROR(FIND("4",tblSalaries[[#This Row],[How many hours of a day you work on Excel]])),"",4)</f>
        <v/>
      </c>
      <c r="S918" s="10" t="str">
        <f>IF(ISERROR(FIND("5",tblSalaries[[#This Row],[How many hours of a day you work on Excel]])),"",5)</f>
        <v/>
      </c>
      <c r="T918" s="10" t="str">
        <f>IF(ISERROR(FIND("6",tblSalaries[[#This Row],[How many hours of a day you work on Excel]])),"",6)</f>
        <v/>
      </c>
      <c r="U918" s="11" t="str">
        <f>IF(ISERROR(FIND("7",tblSalaries[[#This Row],[How many hours of a day you work on Excel]])),"",7)</f>
        <v/>
      </c>
      <c r="V918" s="11">
        <f>IF(ISERROR(FIND("8",tblSalaries[[#This Row],[How many hours of a day you work on Excel]])),"",8)</f>
        <v>8</v>
      </c>
      <c r="W918" s="11">
        <f>IF(MAX(tblSalaries[[#This Row],[1 hour]:[8 hours]])=0,#N/A,MAX(tblSalaries[[#This Row],[1 hour]:[8 hours]]))</f>
        <v>8</v>
      </c>
      <c r="X918" s="11">
        <f>IF(ISERROR(tblSalaries[[#This Row],[max h]]),1,tblSalaries[[#This Row],[Salary in USD]]/tblSalaries[[#This Row],[max h]]/260)</f>
        <v>20.192307692307693</v>
      </c>
      <c r="Y918" s="11" t="str">
        <f>IF(tblSalaries[[#This Row],[Years of Experience]]="",0,"0")</f>
        <v>0</v>
      </c>
      <c r="Z9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18" s="11">
        <f>IF(tblSalaries[[#This Row],[Salary in USD]]&lt;1000,1,0)</f>
        <v>0</v>
      </c>
      <c r="AB918" s="11">
        <f>IF(AND(tblSalaries[[#This Row],[Salary in USD]]&gt;1000,tblSalaries[[#This Row],[Salary in USD]]&lt;2000),1,0)</f>
        <v>0</v>
      </c>
    </row>
    <row r="919" spans="2:28" ht="15" customHeight="1">
      <c r="B919" t="s">
        <v>2922</v>
      </c>
      <c r="C919" s="1">
        <v>41056.944884259261</v>
      </c>
      <c r="D919" s="4" t="s">
        <v>1070</v>
      </c>
      <c r="E919">
        <v>19200</v>
      </c>
      <c r="F919" t="s">
        <v>3900</v>
      </c>
      <c r="G919">
        <f>tblSalaries[[#This Row],[clean Salary (in local currency)]]*VLOOKUP(tblSalaries[[#This Row],[Currency]],tblXrate[],2,FALSE)</f>
        <v>9490.1984044603923</v>
      </c>
      <c r="H919" t="s">
        <v>1071</v>
      </c>
      <c r="I919" t="s">
        <v>20</v>
      </c>
      <c r="J919" t="s">
        <v>143</v>
      </c>
      <c r="K919" t="str">
        <f>VLOOKUP(tblSalaries[[#This Row],[Where do you work]],tblCountries[[Actual]:[Mapping]],2,FALSE)</f>
        <v>Brazil</v>
      </c>
      <c r="L919" t="s">
        <v>13</v>
      </c>
      <c r="M919">
        <v>8</v>
      </c>
      <c r="O919" s="10" t="str">
        <f>IF(ISERROR(FIND("1",tblSalaries[[#This Row],[How many hours of a day you work on Excel]])),"",1)</f>
        <v/>
      </c>
      <c r="P919" s="11" t="str">
        <f>IF(ISERROR(FIND("2",tblSalaries[[#This Row],[How many hours of a day you work on Excel]])),"",2)</f>
        <v/>
      </c>
      <c r="Q919" s="10" t="str">
        <f>IF(ISERROR(FIND("3",tblSalaries[[#This Row],[How many hours of a day you work on Excel]])),"",3)</f>
        <v/>
      </c>
      <c r="R919" s="10" t="str">
        <f>IF(ISERROR(FIND("4",tblSalaries[[#This Row],[How many hours of a day you work on Excel]])),"",4)</f>
        <v/>
      </c>
      <c r="S919" s="10" t="str">
        <f>IF(ISERROR(FIND("5",tblSalaries[[#This Row],[How many hours of a day you work on Excel]])),"",5)</f>
        <v/>
      </c>
      <c r="T919" s="10" t="str">
        <f>IF(ISERROR(FIND("6",tblSalaries[[#This Row],[How many hours of a day you work on Excel]])),"",6)</f>
        <v/>
      </c>
      <c r="U919" s="11" t="str">
        <f>IF(ISERROR(FIND("7",tblSalaries[[#This Row],[How many hours of a day you work on Excel]])),"",7)</f>
        <v/>
      </c>
      <c r="V919" s="11">
        <f>IF(ISERROR(FIND("8",tblSalaries[[#This Row],[How many hours of a day you work on Excel]])),"",8)</f>
        <v>8</v>
      </c>
      <c r="W919" s="11">
        <f>IF(MAX(tblSalaries[[#This Row],[1 hour]:[8 hours]])=0,#N/A,MAX(tblSalaries[[#This Row],[1 hour]:[8 hours]]))</f>
        <v>8</v>
      </c>
      <c r="X919" s="11">
        <f>IF(ISERROR(tblSalaries[[#This Row],[max h]]),1,tblSalaries[[#This Row],[Salary in USD]]/tblSalaries[[#This Row],[max h]]/260)</f>
        <v>4.5625953867598037</v>
      </c>
      <c r="Y919" s="11" t="str">
        <f>IF(tblSalaries[[#This Row],[Years of Experience]]="",0,"0")</f>
        <v>0</v>
      </c>
      <c r="Z9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19" s="11">
        <f>IF(tblSalaries[[#This Row],[Salary in USD]]&lt;1000,1,0)</f>
        <v>0</v>
      </c>
      <c r="AB919" s="11">
        <f>IF(AND(tblSalaries[[#This Row],[Salary in USD]]&gt;1000,tblSalaries[[#This Row],[Salary in USD]]&lt;2000),1,0)</f>
        <v>0</v>
      </c>
    </row>
    <row r="920" spans="2:28" ht="15" customHeight="1">
      <c r="B920" t="s">
        <v>2923</v>
      </c>
      <c r="C920" s="1">
        <v>41056.957395833335</v>
      </c>
      <c r="D920" s="4">
        <v>60000</v>
      </c>
      <c r="E920">
        <v>60000</v>
      </c>
      <c r="F920" t="s">
        <v>6</v>
      </c>
      <c r="G920">
        <f>tblSalaries[[#This Row],[clean Salary (in local currency)]]*VLOOKUP(tblSalaries[[#This Row],[Currency]],tblXrate[],2,FALSE)</f>
        <v>60000</v>
      </c>
      <c r="H920" t="s">
        <v>356</v>
      </c>
      <c r="I920" t="s">
        <v>356</v>
      </c>
      <c r="J920" t="s">
        <v>171</v>
      </c>
      <c r="K920" t="str">
        <f>VLOOKUP(tblSalaries[[#This Row],[Where do you work]],tblCountries[[Actual]:[Mapping]],2,FALSE)</f>
        <v>Singapore</v>
      </c>
      <c r="L920" t="s">
        <v>9</v>
      </c>
      <c r="M920">
        <v>5</v>
      </c>
      <c r="O920" s="10" t="str">
        <f>IF(ISERROR(FIND("1",tblSalaries[[#This Row],[How many hours of a day you work on Excel]])),"",1)</f>
        <v/>
      </c>
      <c r="P920" s="11" t="str">
        <f>IF(ISERROR(FIND("2",tblSalaries[[#This Row],[How many hours of a day you work on Excel]])),"",2)</f>
        <v/>
      </c>
      <c r="Q920" s="10" t="str">
        <f>IF(ISERROR(FIND("3",tblSalaries[[#This Row],[How many hours of a day you work on Excel]])),"",3)</f>
        <v/>
      </c>
      <c r="R920" s="10">
        <f>IF(ISERROR(FIND("4",tblSalaries[[#This Row],[How many hours of a day you work on Excel]])),"",4)</f>
        <v>4</v>
      </c>
      <c r="S920" s="10" t="str">
        <f>IF(ISERROR(FIND("5",tblSalaries[[#This Row],[How many hours of a day you work on Excel]])),"",5)</f>
        <v/>
      </c>
      <c r="T920" s="10">
        <f>IF(ISERROR(FIND("6",tblSalaries[[#This Row],[How many hours of a day you work on Excel]])),"",6)</f>
        <v>6</v>
      </c>
      <c r="U920" s="11" t="str">
        <f>IF(ISERROR(FIND("7",tblSalaries[[#This Row],[How many hours of a day you work on Excel]])),"",7)</f>
        <v/>
      </c>
      <c r="V920" s="11" t="str">
        <f>IF(ISERROR(FIND("8",tblSalaries[[#This Row],[How many hours of a day you work on Excel]])),"",8)</f>
        <v/>
      </c>
      <c r="W920" s="11">
        <f>IF(MAX(tblSalaries[[#This Row],[1 hour]:[8 hours]])=0,#N/A,MAX(tblSalaries[[#This Row],[1 hour]:[8 hours]]))</f>
        <v>6</v>
      </c>
      <c r="X920" s="11">
        <f>IF(ISERROR(tblSalaries[[#This Row],[max h]]),1,tblSalaries[[#This Row],[Salary in USD]]/tblSalaries[[#This Row],[max h]]/260)</f>
        <v>38.46153846153846</v>
      </c>
      <c r="Y920" s="11" t="str">
        <f>IF(tblSalaries[[#This Row],[Years of Experience]]="",0,"0")</f>
        <v>0</v>
      </c>
      <c r="Z9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20" s="11">
        <f>IF(tblSalaries[[#This Row],[Salary in USD]]&lt;1000,1,0)</f>
        <v>0</v>
      </c>
      <c r="AB920" s="11">
        <f>IF(AND(tblSalaries[[#This Row],[Salary in USD]]&gt;1000,tblSalaries[[#This Row],[Salary in USD]]&lt;2000),1,0)</f>
        <v>0</v>
      </c>
    </row>
    <row r="921" spans="2:28" ht="15" customHeight="1">
      <c r="B921" t="s">
        <v>2924</v>
      </c>
      <c r="C921" s="1">
        <v>41056.960659722223</v>
      </c>
      <c r="D921" s="4">
        <v>1000000</v>
      </c>
      <c r="E921">
        <v>1000000</v>
      </c>
      <c r="F921" t="s">
        <v>40</v>
      </c>
      <c r="G921">
        <f>tblSalaries[[#This Row],[clean Salary (in local currency)]]*VLOOKUP(tblSalaries[[#This Row],[Currency]],tblXrate[],2,FALSE)</f>
        <v>17807.916687442568</v>
      </c>
      <c r="H921" t="s">
        <v>1072</v>
      </c>
      <c r="I921" t="s">
        <v>52</v>
      </c>
      <c r="J921" t="s">
        <v>8</v>
      </c>
      <c r="K921" t="str">
        <f>VLOOKUP(tblSalaries[[#This Row],[Where do you work]],tblCountries[[Actual]:[Mapping]],2,FALSE)</f>
        <v>India</v>
      </c>
      <c r="L921" t="s">
        <v>13</v>
      </c>
      <c r="M921">
        <v>8</v>
      </c>
      <c r="O921" s="10" t="str">
        <f>IF(ISERROR(FIND("1",tblSalaries[[#This Row],[How many hours of a day you work on Excel]])),"",1)</f>
        <v/>
      </c>
      <c r="P921" s="11" t="str">
        <f>IF(ISERROR(FIND("2",tblSalaries[[#This Row],[How many hours of a day you work on Excel]])),"",2)</f>
        <v/>
      </c>
      <c r="Q921" s="10" t="str">
        <f>IF(ISERROR(FIND("3",tblSalaries[[#This Row],[How many hours of a day you work on Excel]])),"",3)</f>
        <v/>
      </c>
      <c r="R921" s="10" t="str">
        <f>IF(ISERROR(FIND("4",tblSalaries[[#This Row],[How many hours of a day you work on Excel]])),"",4)</f>
        <v/>
      </c>
      <c r="S921" s="10" t="str">
        <f>IF(ISERROR(FIND("5",tblSalaries[[#This Row],[How many hours of a day you work on Excel]])),"",5)</f>
        <v/>
      </c>
      <c r="T921" s="10" t="str">
        <f>IF(ISERROR(FIND("6",tblSalaries[[#This Row],[How many hours of a day you work on Excel]])),"",6)</f>
        <v/>
      </c>
      <c r="U921" s="11" t="str">
        <f>IF(ISERROR(FIND("7",tblSalaries[[#This Row],[How many hours of a day you work on Excel]])),"",7)</f>
        <v/>
      </c>
      <c r="V921" s="11">
        <f>IF(ISERROR(FIND("8",tblSalaries[[#This Row],[How many hours of a day you work on Excel]])),"",8)</f>
        <v>8</v>
      </c>
      <c r="W921" s="11">
        <f>IF(MAX(tblSalaries[[#This Row],[1 hour]:[8 hours]])=0,#N/A,MAX(tblSalaries[[#This Row],[1 hour]:[8 hours]]))</f>
        <v>8</v>
      </c>
      <c r="X921" s="11">
        <f>IF(ISERROR(tblSalaries[[#This Row],[max h]]),1,tblSalaries[[#This Row],[Salary in USD]]/tblSalaries[[#This Row],[max h]]/260)</f>
        <v>8.5614984074243115</v>
      </c>
      <c r="Y921" s="11" t="str">
        <f>IF(tblSalaries[[#This Row],[Years of Experience]]="",0,"0")</f>
        <v>0</v>
      </c>
      <c r="Z9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21" s="11">
        <f>IF(tblSalaries[[#This Row],[Salary in USD]]&lt;1000,1,0)</f>
        <v>0</v>
      </c>
      <c r="AB921" s="11">
        <f>IF(AND(tblSalaries[[#This Row],[Salary in USD]]&gt;1000,tblSalaries[[#This Row],[Salary in USD]]&lt;2000),1,0)</f>
        <v>0</v>
      </c>
    </row>
    <row r="922" spans="2:28" ht="15" customHeight="1">
      <c r="B922" t="s">
        <v>2925</v>
      </c>
      <c r="C922" s="1">
        <v>41056.965289351851</v>
      </c>
      <c r="D922" s="4" t="s">
        <v>1073</v>
      </c>
      <c r="E922">
        <v>700000</v>
      </c>
      <c r="F922" t="s">
        <v>40</v>
      </c>
      <c r="G922">
        <f>tblSalaries[[#This Row],[clean Salary (in local currency)]]*VLOOKUP(tblSalaries[[#This Row],[Currency]],tblXrate[],2,FALSE)</f>
        <v>12465.541681209797</v>
      </c>
      <c r="H922" t="s">
        <v>207</v>
      </c>
      <c r="I922" t="s">
        <v>20</v>
      </c>
      <c r="J922" t="s">
        <v>8</v>
      </c>
      <c r="K922" t="str">
        <f>VLOOKUP(tblSalaries[[#This Row],[Where do you work]],tblCountries[[Actual]:[Mapping]],2,FALSE)</f>
        <v>India</v>
      </c>
      <c r="L922" t="s">
        <v>13</v>
      </c>
      <c r="M922">
        <v>1</v>
      </c>
      <c r="O922" s="10" t="str">
        <f>IF(ISERROR(FIND("1",tblSalaries[[#This Row],[How many hours of a day you work on Excel]])),"",1)</f>
        <v/>
      </c>
      <c r="P922" s="11" t="str">
        <f>IF(ISERROR(FIND("2",tblSalaries[[#This Row],[How many hours of a day you work on Excel]])),"",2)</f>
        <v/>
      </c>
      <c r="Q922" s="10" t="str">
        <f>IF(ISERROR(FIND("3",tblSalaries[[#This Row],[How many hours of a day you work on Excel]])),"",3)</f>
        <v/>
      </c>
      <c r="R922" s="10" t="str">
        <f>IF(ISERROR(FIND("4",tblSalaries[[#This Row],[How many hours of a day you work on Excel]])),"",4)</f>
        <v/>
      </c>
      <c r="S922" s="10" t="str">
        <f>IF(ISERROR(FIND("5",tblSalaries[[#This Row],[How many hours of a day you work on Excel]])),"",5)</f>
        <v/>
      </c>
      <c r="T922" s="10" t="str">
        <f>IF(ISERROR(FIND("6",tblSalaries[[#This Row],[How many hours of a day you work on Excel]])),"",6)</f>
        <v/>
      </c>
      <c r="U922" s="11" t="str">
        <f>IF(ISERROR(FIND("7",tblSalaries[[#This Row],[How many hours of a day you work on Excel]])),"",7)</f>
        <v/>
      </c>
      <c r="V922" s="11">
        <f>IF(ISERROR(FIND("8",tblSalaries[[#This Row],[How many hours of a day you work on Excel]])),"",8)</f>
        <v>8</v>
      </c>
      <c r="W922" s="11">
        <f>IF(MAX(tblSalaries[[#This Row],[1 hour]:[8 hours]])=0,#N/A,MAX(tblSalaries[[#This Row],[1 hour]:[8 hours]]))</f>
        <v>8</v>
      </c>
      <c r="X922" s="11">
        <f>IF(ISERROR(tblSalaries[[#This Row],[max h]]),1,tblSalaries[[#This Row],[Salary in USD]]/tblSalaries[[#This Row],[max h]]/260)</f>
        <v>5.9930488851970178</v>
      </c>
      <c r="Y922" s="11" t="str">
        <f>IF(tblSalaries[[#This Row],[Years of Experience]]="",0,"0")</f>
        <v>0</v>
      </c>
      <c r="Z9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922" s="11">
        <f>IF(tblSalaries[[#This Row],[Salary in USD]]&lt;1000,1,0)</f>
        <v>0</v>
      </c>
      <c r="AB922" s="11">
        <f>IF(AND(tblSalaries[[#This Row],[Salary in USD]]&gt;1000,tblSalaries[[#This Row],[Salary in USD]]&lt;2000),1,0)</f>
        <v>0</v>
      </c>
    </row>
    <row r="923" spans="2:28" ht="15" customHeight="1">
      <c r="B923" t="s">
        <v>2926</v>
      </c>
      <c r="C923" s="1">
        <v>41056.980902777781</v>
      </c>
      <c r="D923" s="4">
        <v>20571</v>
      </c>
      <c r="E923">
        <v>20571</v>
      </c>
      <c r="F923" t="s">
        <v>6</v>
      </c>
      <c r="G923">
        <f>tblSalaries[[#This Row],[clean Salary (in local currency)]]*VLOOKUP(tblSalaries[[#This Row],[Currency]],tblXrate[],2,FALSE)</f>
        <v>20571</v>
      </c>
      <c r="H923" t="s">
        <v>29</v>
      </c>
      <c r="I923" t="s">
        <v>4001</v>
      </c>
      <c r="J923" t="s">
        <v>1074</v>
      </c>
      <c r="K923" t="str">
        <f>VLOOKUP(tblSalaries[[#This Row],[Where do you work]],tblCountries[[Actual]:[Mapping]],2,FALSE)</f>
        <v>Albania</v>
      </c>
      <c r="L923" t="s">
        <v>9</v>
      </c>
      <c r="M923">
        <v>8</v>
      </c>
      <c r="O923" s="10" t="str">
        <f>IF(ISERROR(FIND("1",tblSalaries[[#This Row],[How many hours of a day you work on Excel]])),"",1)</f>
        <v/>
      </c>
      <c r="P923" s="11" t="str">
        <f>IF(ISERROR(FIND("2",tblSalaries[[#This Row],[How many hours of a day you work on Excel]])),"",2)</f>
        <v/>
      </c>
      <c r="Q923" s="10" t="str">
        <f>IF(ISERROR(FIND("3",tblSalaries[[#This Row],[How many hours of a day you work on Excel]])),"",3)</f>
        <v/>
      </c>
      <c r="R923" s="10">
        <f>IF(ISERROR(FIND("4",tblSalaries[[#This Row],[How many hours of a day you work on Excel]])),"",4)</f>
        <v>4</v>
      </c>
      <c r="S923" s="10" t="str">
        <f>IF(ISERROR(FIND("5",tblSalaries[[#This Row],[How many hours of a day you work on Excel]])),"",5)</f>
        <v/>
      </c>
      <c r="T923" s="10">
        <f>IF(ISERROR(FIND("6",tblSalaries[[#This Row],[How many hours of a day you work on Excel]])),"",6)</f>
        <v>6</v>
      </c>
      <c r="U923" s="11" t="str">
        <f>IF(ISERROR(FIND("7",tblSalaries[[#This Row],[How many hours of a day you work on Excel]])),"",7)</f>
        <v/>
      </c>
      <c r="V923" s="11" t="str">
        <f>IF(ISERROR(FIND("8",tblSalaries[[#This Row],[How many hours of a day you work on Excel]])),"",8)</f>
        <v/>
      </c>
      <c r="W923" s="11">
        <f>IF(MAX(tblSalaries[[#This Row],[1 hour]:[8 hours]])=0,#N/A,MAX(tblSalaries[[#This Row],[1 hour]:[8 hours]]))</f>
        <v>6</v>
      </c>
      <c r="X923" s="11">
        <f>IF(ISERROR(tblSalaries[[#This Row],[max h]]),1,tblSalaries[[#This Row],[Salary in USD]]/tblSalaries[[#This Row],[max h]]/260)</f>
        <v>13.186538461538461</v>
      </c>
      <c r="Y923" s="11" t="str">
        <f>IF(tblSalaries[[#This Row],[Years of Experience]]="",0,"0")</f>
        <v>0</v>
      </c>
      <c r="Z9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23" s="11">
        <f>IF(tblSalaries[[#This Row],[Salary in USD]]&lt;1000,1,0)</f>
        <v>0</v>
      </c>
      <c r="AB923" s="11">
        <f>IF(AND(tblSalaries[[#This Row],[Salary in USD]]&gt;1000,tblSalaries[[#This Row],[Salary in USD]]&lt;2000),1,0)</f>
        <v>0</v>
      </c>
    </row>
    <row r="924" spans="2:28" ht="15" customHeight="1">
      <c r="B924" t="s">
        <v>2927</v>
      </c>
      <c r="C924" s="1">
        <v>41056.988437499997</v>
      </c>
      <c r="D924" s="4">
        <v>290</v>
      </c>
      <c r="E924">
        <v>3480</v>
      </c>
      <c r="F924" t="s">
        <v>6</v>
      </c>
      <c r="G924">
        <f>tblSalaries[[#This Row],[clean Salary (in local currency)]]*VLOOKUP(tblSalaries[[#This Row],[Currency]],tblXrate[],2,FALSE)</f>
        <v>3480</v>
      </c>
      <c r="H924" t="s">
        <v>1075</v>
      </c>
      <c r="I924" t="s">
        <v>52</v>
      </c>
      <c r="J924" t="s">
        <v>17</v>
      </c>
      <c r="K924" t="str">
        <f>VLOOKUP(tblSalaries[[#This Row],[Where do you work]],tblCountries[[Actual]:[Mapping]],2,FALSE)</f>
        <v>Pakistan</v>
      </c>
      <c r="L924" t="s">
        <v>13</v>
      </c>
      <c r="M924">
        <v>6</v>
      </c>
      <c r="O924" s="10" t="str">
        <f>IF(ISERROR(FIND("1",tblSalaries[[#This Row],[How many hours of a day you work on Excel]])),"",1)</f>
        <v/>
      </c>
      <c r="P924" s="11" t="str">
        <f>IF(ISERROR(FIND("2",tblSalaries[[#This Row],[How many hours of a day you work on Excel]])),"",2)</f>
        <v/>
      </c>
      <c r="Q924" s="10" t="str">
        <f>IF(ISERROR(FIND("3",tblSalaries[[#This Row],[How many hours of a day you work on Excel]])),"",3)</f>
        <v/>
      </c>
      <c r="R924" s="10" t="str">
        <f>IF(ISERROR(FIND("4",tblSalaries[[#This Row],[How many hours of a day you work on Excel]])),"",4)</f>
        <v/>
      </c>
      <c r="S924" s="10" t="str">
        <f>IF(ISERROR(FIND("5",tblSalaries[[#This Row],[How many hours of a day you work on Excel]])),"",5)</f>
        <v/>
      </c>
      <c r="T924" s="10" t="str">
        <f>IF(ISERROR(FIND("6",tblSalaries[[#This Row],[How many hours of a day you work on Excel]])),"",6)</f>
        <v/>
      </c>
      <c r="U924" s="11" t="str">
        <f>IF(ISERROR(FIND("7",tblSalaries[[#This Row],[How many hours of a day you work on Excel]])),"",7)</f>
        <v/>
      </c>
      <c r="V924" s="11">
        <f>IF(ISERROR(FIND("8",tblSalaries[[#This Row],[How many hours of a day you work on Excel]])),"",8)</f>
        <v>8</v>
      </c>
      <c r="W924" s="11">
        <f>IF(MAX(tblSalaries[[#This Row],[1 hour]:[8 hours]])=0,#N/A,MAX(tblSalaries[[#This Row],[1 hour]:[8 hours]]))</f>
        <v>8</v>
      </c>
      <c r="X924" s="11">
        <f>IF(ISERROR(tblSalaries[[#This Row],[max h]]),1,tblSalaries[[#This Row],[Salary in USD]]/tblSalaries[[#This Row],[max h]]/260)</f>
        <v>1.6730769230769231</v>
      </c>
      <c r="Y924" s="11" t="str">
        <f>IF(tblSalaries[[#This Row],[Years of Experience]]="",0,"0")</f>
        <v>0</v>
      </c>
      <c r="Z9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24" s="11">
        <f>IF(tblSalaries[[#This Row],[Salary in USD]]&lt;1000,1,0)</f>
        <v>0</v>
      </c>
      <c r="AB924" s="11">
        <f>IF(AND(tblSalaries[[#This Row],[Salary in USD]]&gt;1000,tblSalaries[[#This Row],[Salary in USD]]&lt;2000),1,0)</f>
        <v>0</v>
      </c>
    </row>
    <row r="925" spans="2:28" ht="15" customHeight="1">
      <c r="B925" t="s">
        <v>2928</v>
      </c>
      <c r="C925" s="1">
        <v>41056.990312499998</v>
      </c>
      <c r="D925" s="4">
        <v>18060</v>
      </c>
      <c r="E925">
        <v>18060</v>
      </c>
      <c r="F925" t="s">
        <v>6</v>
      </c>
      <c r="G925">
        <f>tblSalaries[[#This Row],[clean Salary (in local currency)]]*VLOOKUP(tblSalaries[[#This Row],[Currency]],tblXrate[],2,FALSE)</f>
        <v>18060</v>
      </c>
      <c r="H925" t="s">
        <v>1076</v>
      </c>
      <c r="I925" t="s">
        <v>3999</v>
      </c>
      <c r="J925" t="s">
        <v>347</v>
      </c>
      <c r="K925" t="str">
        <f>VLOOKUP(tblSalaries[[#This Row],[Where do you work]],tblCountries[[Actual]:[Mapping]],2,FALSE)</f>
        <v>Philippines</v>
      </c>
      <c r="L925" t="s">
        <v>9</v>
      </c>
      <c r="M925">
        <v>12</v>
      </c>
      <c r="O925" s="10" t="str">
        <f>IF(ISERROR(FIND("1",tblSalaries[[#This Row],[How many hours of a day you work on Excel]])),"",1)</f>
        <v/>
      </c>
      <c r="P925" s="11" t="str">
        <f>IF(ISERROR(FIND("2",tblSalaries[[#This Row],[How many hours of a day you work on Excel]])),"",2)</f>
        <v/>
      </c>
      <c r="Q925" s="10" t="str">
        <f>IF(ISERROR(FIND("3",tblSalaries[[#This Row],[How many hours of a day you work on Excel]])),"",3)</f>
        <v/>
      </c>
      <c r="R925" s="10">
        <f>IF(ISERROR(FIND("4",tblSalaries[[#This Row],[How many hours of a day you work on Excel]])),"",4)</f>
        <v>4</v>
      </c>
      <c r="S925" s="10" t="str">
        <f>IF(ISERROR(FIND("5",tblSalaries[[#This Row],[How many hours of a day you work on Excel]])),"",5)</f>
        <v/>
      </c>
      <c r="T925" s="10">
        <f>IF(ISERROR(FIND("6",tblSalaries[[#This Row],[How many hours of a day you work on Excel]])),"",6)</f>
        <v>6</v>
      </c>
      <c r="U925" s="11" t="str">
        <f>IF(ISERROR(FIND("7",tblSalaries[[#This Row],[How many hours of a day you work on Excel]])),"",7)</f>
        <v/>
      </c>
      <c r="V925" s="11" t="str">
        <f>IF(ISERROR(FIND("8",tblSalaries[[#This Row],[How many hours of a day you work on Excel]])),"",8)</f>
        <v/>
      </c>
      <c r="W925" s="11">
        <f>IF(MAX(tblSalaries[[#This Row],[1 hour]:[8 hours]])=0,#N/A,MAX(tblSalaries[[#This Row],[1 hour]:[8 hours]]))</f>
        <v>6</v>
      </c>
      <c r="X925" s="11">
        <f>IF(ISERROR(tblSalaries[[#This Row],[max h]]),1,tblSalaries[[#This Row],[Salary in USD]]/tblSalaries[[#This Row],[max h]]/260)</f>
        <v>11.576923076923077</v>
      </c>
      <c r="Y925" s="11" t="str">
        <f>IF(tblSalaries[[#This Row],[Years of Experience]]="",0,"0")</f>
        <v>0</v>
      </c>
      <c r="Z9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25" s="11">
        <f>IF(tblSalaries[[#This Row],[Salary in USD]]&lt;1000,1,0)</f>
        <v>0</v>
      </c>
      <c r="AB925" s="11">
        <f>IF(AND(tblSalaries[[#This Row],[Salary in USD]]&gt;1000,tblSalaries[[#This Row],[Salary in USD]]&lt;2000),1,0)</f>
        <v>0</v>
      </c>
    </row>
    <row r="926" spans="2:28" ht="15" customHeight="1">
      <c r="B926" t="s">
        <v>2929</v>
      </c>
      <c r="C926" s="1">
        <v>41056.991261574076</v>
      </c>
      <c r="D926" s="4" t="s">
        <v>520</v>
      </c>
      <c r="E926">
        <v>30000</v>
      </c>
      <c r="F926" t="s">
        <v>6</v>
      </c>
      <c r="G926">
        <f>tblSalaries[[#This Row],[clean Salary (in local currency)]]*VLOOKUP(tblSalaries[[#This Row],[Currency]],tblXrate[],2,FALSE)</f>
        <v>30000</v>
      </c>
      <c r="H926" t="s">
        <v>1077</v>
      </c>
      <c r="I926" t="s">
        <v>310</v>
      </c>
      <c r="J926" t="s">
        <v>1078</v>
      </c>
      <c r="K926" t="str">
        <f>VLOOKUP(tblSalaries[[#This Row],[Where do you work]],tblCountries[[Actual]:[Mapping]],2,FALSE)</f>
        <v>iran</v>
      </c>
      <c r="L926" t="s">
        <v>18</v>
      </c>
      <c r="M926">
        <v>30</v>
      </c>
      <c r="O926" s="10" t="str">
        <f>IF(ISERROR(FIND("1",tblSalaries[[#This Row],[How many hours of a day you work on Excel]])),"",1)</f>
        <v/>
      </c>
      <c r="P926" s="11">
        <f>IF(ISERROR(FIND("2",tblSalaries[[#This Row],[How many hours of a day you work on Excel]])),"",2)</f>
        <v>2</v>
      </c>
      <c r="Q926" s="10">
        <f>IF(ISERROR(FIND("3",tblSalaries[[#This Row],[How many hours of a day you work on Excel]])),"",3)</f>
        <v>3</v>
      </c>
      <c r="R926" s="10" t="str">
        <f>IF(ISERROR(FIND("4",tblSalaries[[#This Row],[How many hours of a day you work on Excel]])),"",4)</f>
        <v/>
      </c>
      <c r="S926" s="10" t="str">
        <f>IF(ISERROR(FIND("5",tblSalaries[[#This Row],[How many hours of a day you work on Excel]])),"",5)</f>
        <v/>
      </c>
      <c r="T926" s="10" t="str">
        <f>IF(ISERROR(FIND("6",tblSalaries[[#This Row],[How many hours of a day you work on Excel]])),"",6)</f>
        <v/>
      </c>
      <c r="U926" s="11" t="str">
        <f>IF(ISERROR(FIND("7",tblSalaries[[#This Row],[How many hours of a day you work on Excel]])),"",7)</f>
        <v/>
      </c>
      <c r="V926" s="11" t="str">
        <f>IF(ISERROR(FIND("8",tblSalaries[[#This Row],[How many hours of a day you work on Excel]])),"",8)</f>
        <v/>
      </c>
      <c r="W926" s="11">
        <f>IF(MAX(tblSalaries[[#This Row],[1 hour]:[8 hours]])=0,#N/A,MAX(tblSalaries[[#This Row],[1 hour]:[8 hours]]))</f>
        <v>3</v>
      </c>
      <c r="X926" s="11">
        <f>IF(ISERROR(tblSalaries[[#This Row],[max h]]),1,tblSalaries[[#This Row],[Salary in USD]]/tblSalaries[[#This Row],[max h]]/260)</f>
        <v>38.46153846153846</v>
      </c>
      <c r="Y926" s="11" t="str">
        <f>IF(tblSalaries[[#This Row],[Years of Experience]]="",0,"0")</f>
        <v>0</v>
      </c>
      <c r="Z9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26" s="11">
        <f>IF(tblSalaries[[#This Row],[Salary in USD]]&lt;1000,1,0)</f>
        <v>0</v>
      </c>
      <c r="AB926" s="11">
        <f>IF(AND(tblSalaries[[#This Row],[Salary in USD]]&gt;1000,tblSalaries[[#This Row],[Salary in USD]]&lt;2000),1,0)</f>
        <v>0</v>
      </c>
    </row>
    <row r="927" spans="2:28" ht="15" customHeight="1">
      <c r="B927" t="s">
        <v>2930</v>
      </c>
      <c r="C927" s="1">
        <v>41056.995000000003</v>
      </c>
      <c r="D927" s="4" t="s">
        <v>1079</v>
      </c>
      <c r="E927">
        <v>24000</v>
      </c>
      <c r="F927" t="s">
        <v>6</v>
      </c>
      <c r="G927">
        <f>tblSalaries[[#This Row],[clean Salary (in local currency)]]*VLOOKUP(tblSalaries[[#This Row],[Currency]],tblXrate[],2,FALSE)</f>
        <v>24000</v>
      </c>
      <c r="H927" t="s">
        <v>1080</v>
      </c>
      <c r="I927" t="s">
        <v>52</v>
      </c>
      <c r="J927" t="s">
        <v>8</v>
      </c>
      <c r="K927" t="str">
        <f>VLOOKUP(tblSalaries[[#This Row],[Where do you work]],tblCountries[[Actual]:[Mapping]],2,FALSE)</f>
        <v>India</v>
      </c>
      <c r="L927" t="s">
        <v>9</v>
      </c>
      <c r="M927">
        <v>10</v>
      </c>
      <c r="O927" s="10" t="str">
        <f>IF(ISERROR(FIND("1",tblSalaries[[#This Row],[How many hours of a day you work on Excel]])),"",1)</f>
        <v/>
      </c>
      <c r="P927" s="11" t="str">
        <f>IF(ISERROR(FIND("2",tblSalaries[[#This Row],[How many hours of a day you work on Excel]])),"",2)</f>
        <v/>
      </c>
      <c r="Q927" s="10" t="str">
        <f>IF(ISERROR(FIND("3",tblSalaries[[#This Row],[How many hours of a day you work on Excel]])),"",3)</f>
        <v/>
      </c>
      <c r="R927" s="10">
        <f>IF(ISERROR(FIND("4",tblSalaries[[#This Row],[How many hours of a day you work on Excel]])),"",4)</f>
        <v>4</v>
      </c>
      <c r="S927" s="10" t="str">
        <f>IF(ISERROR(FIND("5",tblSalaries[[#This Row],[How many hours of a day you work on Excel]])),"",5)</f>
        <v/>
      </c>
      <c r="T927" s="10">
        <f>IF(ISERROR(FIND("6",tblSalaries[[#This Row],[How many hours of a day you work on Excel]])),"",6)</f>
        <v>6</v>
      </c>
      <c r="U927" s="11" t="str">
        <f>IF(ISERROR(FIND("7",tblSalaries[[#This Row],[How many hours of a day you work on Excel]])),"",7)</f>
        <v/>
      </c>
      <c r="V927" s="11" t="str">
        <f>IF(ISERROR(FIND("8",tblSalaries[[#This Row],[How many hours of a day you work on Excel]])),"",8)</f>
        <v/>
      </c>
      <c r="W927" s="11">
        <f>IF(MAX(tblSalaries[[#This Row],[1 hour]:[8 hours]])=0,#N/A,MAX(tblSalaries[[#This Row],[1 hour]:[8 hours]]))</f>
        <v>6</v>
      </c>
      <c r="X927" s="11">
        <f>IF(ISERROR(tblSalaries[[#This Row],[max h]]),1,tblSalaries[[#This Row],[Salary in USD]]/tblSalaries[[#This Row],[max h]]/260)</f>
        <v>15.384615384615385</v>
      </c>
      <c r="Y927" s="11" t="str">
        <f>IF(tblSalaries[[#This Row],[Years of Experience]]="",0,"0")</f>
        <v>0</v>
      </c>
      <c r="Z9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27" s="11">
        <f>IF(tblSalaries[[#This Row],[Salary in USD]]&lt;1000,1,0)</f>
        <v>0</v>
      </c>
      <c r="AB927" s="11">
        <f>IF(AND(tblSalaries[[#This Row],[Salary in USD]]&gt;1000,tblSalaries[[#This Row],[Salary in USD]]&lt;2000),1,0)</f>
        <v>0</v>
      </c>
    </row>
    <row r="928" spans="2:28" ht="15" customHeight="1">
      <c r="B928" t="s">
        <v>2931</v>
      </c>
      <c r="C928" s="1">
        <v>41057.00744212963</v>
      </c>
      <c r="D928" s="4">
        <v>63200</v>
      </c>
      <c r="E928">
        <v>63200</v>
      </c>
      <c r="F928" t="s">
        <v>22</v>
      </c>
      <c r="G928">
        <f>tblSalaries[[#This Row],[clean Salary (in local currency)]]*VLOOKUP(tblSalaries[[#This Row],[Currency]],tblXrate[],2,FALSE)</f>
        <v>80289.244544269619</v>
      </c>
      <c r="H928" t="s">
        <v>356</v>
      </c>
      <c r="I928" t="s">
        <v>356</v>
      </c>
      <c r="J928" t="s">
        <v>106</v>
      </c>
      <c r="K928" t="str">
        <f>VLOOKUP(tblSalaries[[#This Row],[Where do you work]],tblCountries[[Actual]:[Mapping]],2,FALSE)</f>
        <v>France</v>
      </c>
      <c r="L928" t="s">
        <v>9</v>
      </c>
      <c r="M928">
        <v>3</v>
      </c>
      <c r="O928" s="10" t="str">
        <f>IF(ISERROR(FIND("1",tblSalaries[[#This Row],[How many hours of a day you work on Excel]])),"",1)</f>
        <v/>
      </c>
      <c r="P928" s="11" t="str">
        <f>IF(ISERROR(FIND("2",tblSalaries[[#This Row],[How many hours of a day you work on Excel]])),"",2)</f>
        <v/>
      </c>
      <c r="Q928" s="10" t="str">
        <f>IF(ISERROR(FIND("3",tblSalaries[[#This Row],[How many hours of a day you work on Excel]])),"",3)</f>
        <v/>
      </c>
      <c r="R928" s="10">
        <f>IF(ISERROR(FIND("4",tblSalaries[[#This Row],[How many hours of a day you work on Excel]])),"",4)</f>
        <v>4</v>
      </c>
      <c r="S928" s="10" t="str">
        <f>IF(ISERROR(FIND("5",tblSalaries[[#This Row],[How many hours of a day you work on Excel]])),"",5)</f>
        <v/>
      </c>
      <c r="T928" s="10">
        <f>IF(ISERROR(FIND("6",tblSalaries[[#This Row],[How many hours of a day you work on Excel]])),"",6)</f>
        <v>6</v>
      </c>
      <c r="U928" s="11" t="str">
        <f>IF(ISERROR(FIND("7",tblSalaries[[#This Row],[How many hours of a day you work on Excel]])),"",7)</f>
        <v/>
      </c>
      <c r="V928" s="11" t="str">
        <f>IF(ISERROR(FIND("8",tblSalaries[[#This Row],[How many hours of a day you work on Excel]])),"",8)</f>
        <v/>
      </c>
      <c r="W928" s="11">
        <f>IF(MAX(tblSalaries[[#This Row],[1 hour]:[8 hours]])=0,#N/A,MAX(tblSalaries[[#This Row],[1 hour]:[8 hours]]))</f>
        <v>6</v>
      </c>
      <c r="X928" s="11">
        <f>IF(ISERROR(tblSalaries[[#This Row],[max h]]),1,tblSalaries[[#This Row],[Salary in USD]]/tblSalaries[[#This Row],[max h]]/260)</f>
        <v>51.467464451454887</v>
      </c>
      <c r="Y928" s="11" t="str">
        <f>IF(tblSalaries[[#This Row],[Years of Experience]]="",0,"0")</f>
        <v>0</v>
      </c>
      <c r="Z9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28" s="11">
        <f>IF(tblSalaries[[#This Row],[Salary in USD]]&lt;1000,1,0)</f>
        <v>0</v>
      </c>
      <c r="AB928" s="11">
        <f>IF(AND(tblSalaries[[#This Row],[Salary in USD]]&gt;1000,tblSalaries[[#This Row],[Salary in USD]]&lt;2000),1,0)</f>
        <v>0</v>
      </c>
    </row>
    <row r="929" spans="2:28" ht="15" customHeight="1">
      <c r="B929" t="s">
        <v>2932</v>
      </c>
      <c r="C929" s="1">
        <v>41057.012106481481</v>
      </c>
      <c r="D929" s="4">
        <v>70000</v>
      </c>
      <c r="E929">
        <v>70000</v>
      </c>
      <c r="F929" t="s">
        <v>6</v>
      </c>
      <c r="G929">
        <f>tblSalaries[[#This Row],[clean Salary (in local currency)]]*VLOOKUP(tblSalaries[[#This Row],[Currency]],tblXrate[],2,FALSE)</f>
        <v>70000</v>
      </c>
      <c r="H929" t="s">
        <v>1081</v>
      </c>
      <c r="I929" t="s">
        <v>52</v>
      </c>
      <c r="J929" t="s">
        <v>15</v>
      </c>
      <c r="K929" t="str">
        <f>VLOOKUP(tblSalaries[[#This Row],[Where do you work]],tblCountries[[Actual]:[Mapping]],2,FALSE)</f>
        <v>USA</v>
      </c>
      <c r="L929" t="s">
        <v>9</v>
      </c>
      <c r="M929">
        <v>4</v>
      </c>
      <c r="O929" s="10" t="str">
        <f>IF(ISERROR(FIND("1",tblSalaries[[#This Row],[How many hours of a day you work on Excel]])),"",1)</f>
        <v/>
      </c>
      <c r="P929" s="11" t="str">
        <f>IF(ISERROR(FIND("2",tblSalaries[[#This Row],[How many hours of a day you work on Excel]])),"",2)</f>
        <v/>
      </c>
      <c r="Q929" s="10" t="str">
        <f>IF(ISERROR(FIND("3",tblSalaries[[#This Row],[How many hours of a day you work on Excel]])),"",3)</f>
        <v/>
      </c>
      <c r="R929" s="10">
        <f>IF(ISERROR(FIND("4",tblSalaries[[#This Row],[How many hours of a day you work on Excel]])),"",4)</f>
        <v>4</v>
      </c>
      <c r="S929" s="10" t="str">
        <f>IF(ISERROR(FIND("5",tblSalaries[[#This Row],[How many hours of a day you work on Excel]])),"",5)</f>
        <v/>
      </c>
      <c r="T929" s="10">
        <f>IF(ISERROR(FIND("6",tblSalaries[[#This Row],[How many hours of a day you work on Excel]])),"",6)</f>
        <v>6</v>
      </c>
      <c r="U929" s="11" t="str">
        <f>IF(ISERROR(FIND("7",tblSalaries[[#This Row],[How many hours of a day you work on Excel]])),"",7)</f>
        <v/>
      </c>
      <c r="V929" s="11" t="str">
        <f>IF(ISERROR(FIND("8",tblSalaries[[#This Row],[How many hours of a day you work on Excel]])),"",8)</f>
        <v/>
      </c>
      <c r="W929" s="11">
        <f>IF(MAX(tblSalaries[[#This Row],[1 hour]:[8 hours]])=0,#N/A,MAX(tblSalaries[[#This Row],[1 hour]:[8 hours]]))</f>
        <v>6</v>
      </c>
      <c r="X929" s="11">
        <f>IF(ISERROR(tblSalaries[[#This Row],[max h]]),1,tblSalaries[[#This Row],[Salary in USD]]/tblSalaries[[#This Row],[max h]]/260)</f>
        <v>44.871794871794869</v>
      </c>
      <c r="Y929" s="11" t="str">
        <f>IF(tblSalaries[[#This Row],[Years of Experience]]="",0,"0")</f>
        <v>0</v>
      </c>
      <c r="Z9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29" s="11">
        <f>IF(tblSalaries[[#This Row],[Salary in USD]]&lt;1000,1,0)</f>
        <v>0</v>
      </c>
      <c r="AB929" s="11">
        <f>IF(AND(tblSalaries[[#This Row],[Salary in USD]]&gt;1000,tblSalaries[[#This Row],[Salary in USD]]&lt;2000),1,0)</f>
        <v>0</v>
      </c>
    </row>
    <row r="930" spans="2:28" ht="15" customHeight="1">
      <c r="B930" t="s">
        <v>2933</v>
      </c>
      <c r="C930" s="1">
        <v>41057.020092592589</v>
      </c>
      <c r="D930" s="4" t="s">
        <v>896</v>
      </c>
      <c r="E930">
        <v>480000</v>
      </c>
      <c r="F930" t="s">
        <v>40</v>
      </c>
      <c r="G930">
        <f>tblSalaries[[#This Row],[clean Salary (in local currency)]]*VLOOKUP(tblSalaries[[#This Row],[Currency]],tblXrate[],2,FALSE)</f>
        <v>8547.8000099724322</v>
      </c>
      <c r="H930" t="s">
        <v>52</v>
      </c>
      <c r="I930" t="s">
        <v>52</v>
      </c>
      <c r="J930" t="s">
        <v>8</v>
      </c>
      <c r="K930" t="str">
        <f>VLOOKUP(tblSalaries[[#This Row],[Where do you work]],tblCountries[[Actual]:[Mapping]],2,FALSE)</f>
        <v>India</v>
      </c>
      <c r="L930" t="s">
        <v>18</v>
      </c>
      <c r="M930">
        <v>2</v>
      </c>
      <c r="O930" s="10" t="str">
        <f>IF(ISERROR(FIND("1",tblSalaries[[#This Row],[How many hours of a day you work on Excel]])),"",1)</f>
        <v/>
      </c>
      <c r="P930" s="11">
        <f>IF(ISERROR(FIND("2",tblSalaries[[#This Row],[How many hours of a day you work on Excel]])),"",2)</f>
        <v>2</v>
      </c>
      <c r="Q930" s="10">
        <f>IF(ISERROR(FIND("3",tblSalaries[[#This Row],[How many hours of a day you work on Excel]])),"",3)</f>
        <v>3</v>
      </c>
      <c r="R930" s="10" t="str">
        <f>IF(ISERROR(FIND("4",tblSalaries[[#This Row],[How many hours of a day you work on Excel]])),"",4)</f>
        <v/>
      </c>
      <c r="S930" s="10" t="str">
        <f>IF(ISERROR(FIND("5",tblSalaries[[#This Row],[How many hours of a day you work on Excel]])),"",5)</f>
        <v/>
      </c>
      <c r="T930" s="10" t="str">
        <f>IF(ISERROR(FIND("6",tblSalaries[[#This Row],[How many hours of a day you work on Excel]])),"",6)</f>
        <v/>
      </c>
      <c r="U930" s="11" t="str">
        <f>IF(ISERROR(FIND("7",tblSalaries[[#This Row],[How many hours of a day you work on Excel]])),"",7)</f>
        <v/>
      </c>
      <c r="V930" s="11" t="str">
        <f>IF(ISERROR(FIND("8",tblSalaries[[#This Row],[How many hours of a day you work on Excel]])),"",8)</f>
        <v/>
      </c>
      <c r="W930" s="11">
        <f>IF(MAX(tblSalaries[[#This Row],[1 hour]:[8 hours]])=0,#N/A,MAX(tblSalaries[[#This Row],[1 hour]:[8 hours]]))</f>
        <v>3</v>
      </c>
      <c r="X930" s="11">
        <f>IF(ISERROR(tblSalaries[[#This Row],[max h]]),1,tblSalaries[[#This Row],[Salary in USD]]/tblSalaries[[#This Row],[max h]]/260)</f>
        <v>10.958717961503119</v>
      </c>
      <c r="Y930" s="11" t="str">
        <f>IF(tblSalaries[[#This Row],[Years of Experience]]="",0,"0")</f>
        <v>0</v>
      </c>
      <c r="Z9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30" s="11">
        <f>IF(tblSalaries[[#This Row],[Salary in USD]]&lt;1000,1,0)</f>
        <v>0</v>
      </c>
      <c r="AB930" s="11">
        <f>IF(AND(tblSalaries[[#This Row],[Salary in USD]]&gt;1000,tblSalaries[[#This Row],[Salary in USD]]&lt;2000),1,0)</f>
        <v>0</v>
      </c>
    </row>
    <row r="931" spans="2:28" ht="15" customHeight="1">
      <c r="B931" t="s">
        <v>2934</v>
      </c>
      <c r="C931" s="1">
        <v>41057.025231481479</v>
      </c>
      <c r="D931" s="4" t="s">
        <v>1083</v>
      </c>
      <c r="E931">
        <v>600000</v>
      </c>
      <c r="F931" t="s">
        <v>40</v>
      </c>
      <c r="G931">
        <f>tblSalaries[[#This Row],[clean Salary (in local currency)]]*VLOOKUP(tblSalaries[[#This Row],[Currency]],tblXrate[],2,FALSE)</f>
        <v>10684.750012465542</v>
      </c>
      <c r="H931" t="s">
        <v>1084</v>
      </c>
      <c r="I931" t="s">
        <v>20</v>
      </c>
      <c r="J931" t="s">
        <v>8</v>
      </c>
      <c r="K931" t="str">
        <f>VLOOKUP(tblSalaries[[#This Row],[Where do you work]],tblCountries[[Actual]:[Mapping]],2,FALSE)</f>
        <v>India</v>
      </c>
      <c r="L931" t="s">
        <v>9</v>
      </c>
      <c r="M931">
        <v>11</v>
      </c>
      <c r="O931" s="10" t="str">
        <f>IF(ISERROR(FIND("1",tblSalaries[[#This Row],[How many hours of a day you work on Excel]])),"",1)</f>
        <v/>
      </c>
      <c r="P931" s="11" t="str">
        <f>IF(ISERROR(FIND("2",tblSalaries[[#This Row],[How many hours of a day you work on Excel]])),"",2)</f>
        <v/>
      </c>
      <c r="Q931" s="10" t="str">
        <f>IF(ISERROR(FIND("3",tblSalaries[[#This Row],[How many hours of a day you work on Excel]])),"",3)</f>
        <v/>
      </c>
      <c r="R931" s="10">
        <f>IF(ISERROR(FIND("4",tblSalaries[[#This Row],[How many hours of a day you work on Excel]])),"",4)</f>
        <v>4</v>
      </c>
      <c r="S931" s="10" t="str">
        <f>IF(ISERROR(FIND("5",tblSalaries[[#This Row],[How many hours of a day you work on Excel]])),"",5)</f>
        <v/>
      </c>
      <c r="T931" s="10">
        <f>IF(ISERROR(FIND("6",tblSalaries[[#This Row],[How many hours of a day you work on Excel]])),"",6)</f>
        <v>6</v>
      </c>
      <c r="U931" s="11" t="str">
        <f>IF(ISERROR(FIND("7",tblSalaries[[#This Row],[How many hours of a day you work on Excel]])),"",7)</f>
        <v/>
      </c>
      <c r="V931" s="11" t="str">
        <f>IF(ISERROR(FIND("8",tblSalaries[[#This Row],[How many hours of a day you work on Excel]])),"",8)</f>
        <v/>
      </c>
      <c r="W931" s="11">
        <f>IF(MAX(tblSalaries[[#This Row],[1 hour]:[8 hours]])=0,#N/A,MAX(tblSalaries[[#This Row],[1 hour]:[8 hours]]))</f>
        <v>6</v>
      </c>
      <c r="X931" s="11">
        <f>IF(ISERROR(tblSalaries[[#This Row],[max h]]),1,tblSalaries[[#This Row],[Salary in USD]]/tblSalaries[[#This Row],[max h]]/260)</f>
        <v>6.8491987259394493</v>
      </c>
      <c r="Y931" s="11" t="str">
        <f>IF(tblSalaries[[#This Row],[Years of Experience]]="",0,"0")</f>
        <v>0</v>
      </c>
      <c r="Z9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31" s="11">
        <f>IF(tblSalaries[[#This Row],[Salary in USD]]&lt;1000,1,0)</f>
        <v>0</v>
      </c>
      <c r="AB931" s="11">
        <f>IF(AND(tblSalaries[[#This Row],[Salary in USD]]&gt;1000,tblSalaries[[#This Row],[Salary in USD]]&lt;2000),1,0)</f>
        <v>0</v>
      </c>
    </row>
    <row r="932" spans="2:28" ht="15" customHeight="1">
      <c r="B932" t="s">
        <v>2935</v>
      </c>
      <c r="C932" s="1">
        <v>41057.030324074076</v>
      </c>
      <c r="D932" s="4" t="s">
        <v>1085</v>
      </c>
      <c r="E932">
        <v>600000</v>
      </c>
      <c r="F932" t="s">
        <v>40</v>
      </c>
      <c r="G932">
        <f>tblSalaries[[#This Row],[clean Salary (in local currency)]]*VLOOKUP(tblSalaries[[#This Row],[Currency]],tblXrate[],2,FALSE)</f>
        <v>10684.750012465542</v>
      </c>
      <c r="H932" t="s">
        <v>749</v>
      </c>
      <c r="I932" t="s">
        <v>20</v>
      </c>
      <c r="J932" t="s">
        <v>8</v>
      </c>
      <c r="K932" t="str">
        <f>VLOOKUP(tblSalaries[[#This Row],[Where do you work]],tblCountries[[Actual]:[Mapping]],2,FALSE)</f>
        <v>India</v>
      </c>
      <c r="L932" t="s">
        <v>18</v>
      </c>
      <c r="M932">
        <v>4</v>
      </c>
      <c r="O932" s="10" t="str">
        <f>IF(ISERROR(FIND("1",tblSalaries[[#This Row],[How many hours of a day you work on Excel]])),"",1)</f>
        <v/>
      </c>
      <c r="P932" s="11">
        <f>IF(ISERROR(FIND("2",tblSalaries[[#This Row],[How many hours of a day you work on Excel]])),"",2)</f>
        <v>2</v>
      </c>
      <c r="Q932" s="10">
        <f>IF(ISERROR(FIND("3",tblSalaries[[#This Row],[How many hours of a day you work on Excel]])),"",3)</f>
        <v>3</v>
      </c>
      <c r="R932" s="10" t="str">
        <f>IF(ISERROR(FIND("4",tblSalaries[[#This Row],[How many hours of a day you work on Excel]])),"",4)</f>
        <v/>
      </c>
      <c r="S932" s="10" t="str">
        <f>IF(ISERROR(FIND("5",tblSalaries[[#This Row],[How many hours of a day you work on Excel]])),"",5)</f>
        <v/>
      </c>
      <c r="T932" s="10" t="str">
        <f>IF(ISERROR(FIND("6",tblSalaries[[#This Row],[How many hours of a day you work on Excel]])),"",6)</f>
        <v/>
      </c>
      <c r="U932" s="11" t="str">
        <f>IF(ISERROR(FIND("7",tblSalaries[[#This Row],[How many hours of a day you work on Excel]])),"",7)</f>
        <v/>
      </c>
      <c r="V932" s="11" t="str">
        <f>IF(ISERROR(FIND("8",tblSalaries[[#This Row],[How many hours of a day you work on Excel]])),"",8)</f>
        <v/>
      </c>
      <c r="W932" s="11">
        <f>IF(MAX(tblSalaries[[#This Row],[1 hour]:[8 hours]])=0,#N/A,MAX(tblSalaries[[#This Row],[1 hour]:[8 hours]]))</f>
        <v>3</v>
      </c>
      <c r="X932" s="11">
        <f>IF(ISERROR(tblSalaries[[#This Row],[max h]]),1,tblSalaries[[#This Row],[Salary in USD]]/tblSalaries[[#This Row],[max h]]/260)</f>
        <v>13.698397451878899</v>
      </c>
      <c r="Y932" s="11" t="str">
        <f>IF(tblSalaries[[#This Row],[Years of Experience]]="",0,"0")</f>
        <v>0</v>
      </c>
      <c r="Z9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32" s="11">
        <f>IF(tblSalaries[[#This Row],[Salary in USD]]&lt;1000,1,0)</f>
        <v>0</v>
      </c>
      <c r="AB932" s="11">
        <f>IF(AND(tblSalaries[[#This Row],[Salary in USD]]&gt;1000,tblSalaries[[#This Row],[Salary in USD]]&lt;2000),1,0)</f>
        <v>0</v>
      </c>
    </row>
    <row r="933" spans="2:28" ht="15" customHeight="1">
      <c r="B933" t="s">
        <v>2936</v>
      </c>
      <c r="C933" s="1">
        <v>41057.033599537041</v>
      </c>
      <c r="D933" s="4">
        <v>20000</v>
      </c>
      <c r="E933">
        <v>20000</v>
      </c>
      <c r="F933" t="s">
        <v>6</v>
      </c>
      <c r="G933">
        <f>tblSalaries[[#This Row],[clean Salary (in local currency)]]*VLOOKUP(tblSalaries[[#This Row],[Currency]],tblXrate[],2,FALSE)</f>
        <v>20000</v>
      </c>
      <c r="H933" t="s">
        <v>1046</v>
      </c>
      <c r="I933" t="s">
        <v>310</v>
      </c>
      <c r="J933" t="s">
        <v>1086</v>
      </c>
      <c r="K933" t="str">
        <f>VLOOKUP(tblSalaries[[#This Row],[Where do you work]],tblCountries[[Actual]:[Mapping]],2,FALSE)</f>
        <v>Zambia</v>
      </c>
      <c r="L933" t="s">
        <v>13</v>
      </c>
      <c r="M933">
        <v>2</v>
      </c>
      <c r="O933" s="10" t="str">
        <f>IF(ISERROR(FIND("1",tblSalaries[[#This Row],[How many hours of a day you work on Excel]])),"",1)</f>
        <v/>
      </c>
      <c r="P933" s="11" t="str">
        <f>IF(ISERROR(FIND("2",tblSalaries[[#This Row],[How many hours of a day you work on Excel]])),"",2)</f>
        <v/>
      </c>
      <c r="Q933" s="10" t="str">
        <f>IF(ISERROR(FIND("3",tblSalaries[[#This Row],[How many hours of a day you work on Excel]])),"",3)</f>
        <v/>
      </c>
      <c r="R933" s="10" t="str">
        <f>IF(ISERROR(FIND("4",tblSalaries[[#This Row],[How many hours of a day you work on Excel]])),"",4)</f>
        <v/>
      </c>
      <c r="S933" s="10" t="str">
        <f>IF(ISERROR(FIND("5",tblSalaries[[#This Row],[How many hours of a day you work on Excel]])),"",5)</f>
        <v/>
      </c>
      <c r="T933" s="10" t="str">
        <f>IF(ISERROR(FIND("6",tblSalaries[[#This Row],[How many hours of a day you work on Excel]])),"",6)</f>
        <v/>
      </c>
      <c r="U933" s="11" t="str">
        <f>IF(ISERROR(FIND("7",tblSalaries[[#This Row],[How many hours of a day you work on Excel]])),"",7)</f>
        <v/>
      </c>
      <c r="V933" s="11">
        <f>IF(ISERROR(FIND("8",tblSalaries[[#This Row],[How many hours of a day you work on Excel]])),"",8)</f>
        <v>8</v>
      </c>
      <c r="W933" s="11">
        <f>IF(MAX(tblSalaries[[#This Row],[1 hour]:[8 hours]])=0,#N/A,MAX(tblSalaries[[#This Row],[1 hour]:[8 hours]]))</f>
        <v>8</v>
      </c>
      <c r="X933" s="11">
        <f>IF(ISERROR(tblSalaries[[#This Row],[max h]]),1,tblSalaries[[#This Row],[Salary in USD]]/tblSalaries[[#This Row],[max h]]/260)</f>
        <v>9.615384615384615</v>
      </c>
      <c r="Y933" s="11" t="str">
        <f>IF(tblSalaries[[#This Row],[Years of Experience]]="",0,"0")</f>
        <v>0</v>
      </c>
      <c r="Z9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33" s="11">
        <f>IF(tblSalaries[[#This Row],[Salary in USD]]&lt;1000,1,0)</f>
        <v>0</v>
      </c>
      <c r="AB933" s="11">
        <f>IF(AND(tblSalaries[[#This Row],[Salary in USD]]&gt;1000,tblSalaries[[#This Row],[Salary in USD]]&lt;2000),1,0)</f>
        <v>0</v>
      </c>
    </row>
    <row r="934" spans="2:28" ht="15" customHeight="1">
      <c r="B934" t="s">
        <v>2937</v>
      </c>
      <c r="C934" s="1">
        <v>41057.053668981483</v>
      </c>
      <c r="D934" s="4" t="s">
        <v>1087</v>
      </c>
      <c r="E934">
        <v>42000</v>
      </c>
      <c r="F934" t="s">
        <v>22</v>
      </c>
      <c r="G934">
        <f>tblSalaries[[#This Row],[clean Salary (in local currency)]]*VLOOKUP(tblSalaries[[#This Row],[Currency]],tblXrate[],2,FALSE)</f>
        <v>53356.776437647524</v>
      </c>
      <c r="H934" t="s">
        <v>356</v>
      </c>
      <c r="I934" t="s">
        <v>356</v>
      </c>
      <c r="J934" t="s">
        <v>24</v>
      </c>
      <c r="K934" t="str">
        <f>VLOOKUP(tblSalaries[[#This Row],[Where do you work]],tblCountries[[Actual]:[Mapping]],2,FALSE)</f>
        <v>Germany</v>
      </c>
      <c r="L934" t="s">
        <v>18</v>
      </c>
      <c r="M934">
        <v>3</v>
      </c>
      <c r="O934" s="10" t="str">
        <f>IF(ISERROR(FIND("1",tblSalaries[[#This Row],[How many hours of a day you work on Excel]])),"",1)</f>
        <v/>
      </c>
      <c r="P934" s="11">
        <f>IF(ISERROR(FIND("2",tblSalaries[[#This Row],[How many hours of a day you work on Excel]])),"",2)</f>
        <v>2</v>
      </c>
      <c r="Q934" s="10">
        <f>IF(ISERROR(FIND("3",tblSalaries[[#This Row],[How many hours of a day you work on Excel]])),"",3)</f>
        <v>3</v>
      </c>
      <c r="R934" s="10" t="str">
        <f>IF(ISERROR(FIND("4",tblSalaries[[#This Row],[How many hours of a day you work on Excel]])),"",4)</f>
        <v/>
      </c>
      <c r="S934" s="10" t="str">
        <f>IF(ISERROR(FIND("5",tblSalaries[[#This Row],[How many hours of a day you work on Excel]])),"",5)</f>
        <v/>
      </c>
      <c r="T934" s="10" t="str">
        <f>IF(ISERROR(FIND("6",tblSalaries[[#This Row],[How many hours of a day you work on Excel]])),"",6)</f>
        <v/>
      </c>
      <c r="U934" s="11" t="str">
        <f>IF(ISERROR(FIND("7",tblSalaries[[#This Row],[How many hours of a day you work on Excel]])),"",7)</f>
        <v/>
      </c>
      <c r="V934" s="11" t="str">
        <f>IF(ISERROR(FIND("8",tblSalaries[[#This Row],[How many hours of a day you work on Excel]])),"",8)</f>
        <v/>
      </c>
      <c r="W934" s="11">
        <f>IF(MAX(tblSalaries[[#This Row],[1 hour]:[8 hours]])=0,#N/A,MAX(tblSalaries[[#This Row],[1 hour]:[8 hours]]))</f>
        <v>3</v>
      </c>
      <c r="X934" s="11">
        <f>IF(ISERROR(tblSalaries[[#This Row],[max h]]),1,tblSalaries[[#This Row],[Salary in USD]]/tblSalaries[[#This Row],[max h]]/260)</f>
        <v>68.406123638009646</v>
      </c>
      <c r="Y934" s="11" t="str">
        <f>IF(tblSalaries[[#This Row],[Years of Experience]]="",0,"0")</f>
        <v>0</v>
      </c>
      <c r="Z9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34" s="11">
        <f>IF(tblSalaries[[#This Row],[Salary in USD]]&lt;1000,1,0)</f>
        <v>0</v>
      </c>
      <c r="AB934" s="11">
        <f>IF(AND(tblSalaries[[#This Row],[Salary in USD]]&gt;1000,tblSalaries[[#This Row],[Salary in USD]]&lt;2000),1,0)</f>
        <v>0</v>
      </c>
    </row>
    <row r="935" spans="2:28" ht="15" customHeight="1">
      <c r="B935" t="s">
        <v>2938</v>
      </c>
      <c r="C935" s="1">
        <v>41057.062025462961</v>
      </c>
      <c r="D935" s="4">
        <v>3000</v>
      </c>
      <c r="E935">
        <v>36000</v>
      </c>
      <c r="F935" t="s">
        <v>6</v>
      </c>
      <c r="G935">
        <f>tblSalaries[[#This Row],[clean Salary (in local currency)]]*VLOOKUP(tblSalaries[[#This Row],[Currency]],tblXrate[],2,FALSE)</f>
        <v>36000</v>
      </c>
      <c r="H935" t="s">
        <v>310</v>
      </c>
      <c r="I935" t="s">
        <v>310</v>
      </c>
      <c r="J935" t="s">
        <v>126</v>
      </c>
      <c r="K935" t="str">
        <f>VLOOKUP(tblSalaries[[#This Row],[Where do you work]],tblCountries[[Actual]:[Mapping]],2,FALSE)</f>
        <v>UAE</v>
      </c>
      <c r="L935" t="s">
        <v>9</v>
      </c>
      <c r="M935">
        <v>4.5</v>
      </c>
      <c r="O935" s="10" t="str">
        <f>IF(ISERROR(FIND("1",tblSalaries[[#This Row],[How many hours of a day you work on Excel]])),"",1)</f>
        <v/>
      </c>
      <c r="P935" s="11" t="str">
        <f>IF(ISERROR(FIND("2",tblSalaries[[#This Row],[How many hours of a day you work on Excel]])),"",2)</f>
        <v/>
      </c>
      <c r="Q935" s="10" t="str">
        <f>IF(ISERROR(FIND("3",tblSalaries[[#This Row],[How many hours of a day you work on Excel]])),"",3)</f>
        <v/>
      </c>
      <c r="R935" s="10">
        <f>IF(ISERROR(FIND("4",tblSalaries[[#This Row],[How many hours of a day you work on Excel]])),"",4)</f>
        <v>4</v>
      </c>
      <c r="S935" s="10" t="str">
        <f>IF(ISERROR(FIND("5",tblSalaries[[#This Row],[How many hours of a day you work on Excel]])),"",5)</f>
        <v/>
      </c>
      <c r="T935" s="10">
        <f>IF(ISERROR(FIND("6",tblSalaries[[#This Row],[How many hours of a day you work on Excel]])),"",6)</f>
        <v>6</v>
      </c>
      <c r="U935" s="11" t="str">
        <f>IF(ISERROR(FIND("7",tblSalaries[[#This Row],[How many hours of a day you work on Excel]])),"",7)</f>
        <v/>
      </c>
      <c r="V935" s="11" t="str">
        <f>IF(ISERROR(FIND("8",tblSalaries[[#This Row],[How many hours of a day you work on Excel]])),"",8)</f>
        <v/>
      </c>
      <c r="W935" s="11">
        <f>IF(MAX(tblSalaries[[#This Row],[1 hour]:[8 hours]])=0,#N/A,MAX(tblSalaries[[#This Row],[1 hour]:[8 hours]]))</f>
        <v>6</v>
      </c>
      <c r="X935" s="11">
        <f>IF(ISERROR(tblSalaries[[#This Row],[max h]]),1,tblSalaries[[#This Row],[Salary in USD]]/tblSalaries[[#This Row],[max h]]/260)</f>
        <v>23.076923076923077</v>
      </c>
      <c r="Y935" s="11" t="str">
        <f>IF(tblSalaries[[#This Row],[Years of Experience]]="",0,"0")</f>
        <v>0</v>
      </c>
      <c r="Z9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35" s="11">
        <f>IF(tblSalaries[[#This Row],[Salary in USD]]&lt;1000,1,0)</f>
        <v>0</v>
      </c>
      <c r="AB935" s="11">
        <f>IF(AND(tblSalaries[[#This Row],[Salary in USD]]&gt;1000,tblSalaries[[#This Row],[Salary in USD]]&lt;2000),1,0)</f>
        <v>0</v>
      </c>
    </row>
    <row r="936" spans="2:28" ht="15" customHeight="1">
      <c r="B936" t="s">
        <v>2939</v>
      </c>
      <c r="C936" s="1">
        <v>41057.062835648147</v>
      </c>
      <c r="D936" s="4">
        <v>57000</v>
      </c>
      <c r="E936">
        <v>57000</v>
      </c>
      <c r="F936" t="s">
        <v>6</v>
      </c>
      <c r="G936">
        <f>tblSalaries[[#This Row],[clean Salary (in local currency)]]*VLOOKUP(tblSalaries[[#This Row],[Currency]],tblXrate[],2,FALSE)</f>
        <v>57000</v>
      </c>
      <c r="H936" t="s">
        <v>1088</v>
      </c>
      <c r="I936" t="s">
        <v>279</v>
      </c>
      <c r="J936" t="s">
        <v>15</v>
      </c>
      <c r="K936" t="str">
        <f>VLOOKUP(tblSalaries[[#This Row],[Where do you work]],tblCountries[[Actual]:[Mapping]],2,FALSE)</f>
        <v>USA</v>
      </c>
      <c r="L936" t="s">
        <v>18</v>
      </c>
      <c r="M936">
        <v>4</v>
      </c>
      <c r="O936" s="10" t="str">
        <f>IF(ISERROR(FIND("1",tblSalaries[[#This Row],[How many hours of a day you work on Excel]])),"",1)</f>
        <v/>
      </c>
      <c r="P936" s="11">
        <f>IF(ISERROR(FIND("2",tblSalaries[[#This Row],[How many hours of a day you work on Excel]])),"",2)</f>
        <v>2</v>
      </c>
      <c r="Q936" s="10">
        <f>IF(ISERROR(FIND("3",tblSalaries[[#This Row],[How many hours of a day you work on Excel]])),"",3)</f>
        <v>3</v>
      </c>
      <c r="R936" s="10" t="str">
        <f>IF(ISERROR(FIND("4",tblSalaries[[#This Row],[How many hours of a day you work on Excel]])),"",4)</f>
        <v/>
      </c>
      <c r="S936" s="10" t="str">
        <f>IF(ISERROR(FIND("5",tblSalaries[[#This Row],[How many hours of a day you work on Excel]])),"",5)</f>
        <v/>
      </c>
      <c r="T936" s="10" t="str">
        <f>IF(ISERROR(FIND("6",tblSalaries[[#This Row],[How many hours of a day you work on Excel]])),"",6)</f>
        <v/>
      </c>
      <c r="U936" s="11" t="str">
        <f>IF(ISERROR(FIND("7",tblSalaries[[#This Row],[How many hours of a day you work on Excel]])),"",7)</f>
        <v/>
      </c>
      <c r="V936" s="11" t="str">
        <f>IF(ISERROR(FIND("8",tblSalaries[[#This Row],[How many hours of a day you work on Excel]])),"",8)</f>
        <v/>
      </c>
      <c r="W936" s="11">
        <f>IF(MAX(tblSalaries[[#This Row],[1 hour]:[8 hours]])=0,#N/A,MAX(tblSalaries[[#This Row],[1 hour]:[8 hours]]))</f>
        <v>3</v>
      </c>
      <c r="X936" s="11">
        <f>IF(ISERROR(tblSalaries[[#This Row],[max h]]),1,tblSalaries[[#This Row],[Salary in USD]]/tblSalaries[[#This Row],[max h]]/260)</f>
        <v>73.07692307692308</v>
      </c>
      <c r="Y936" s="11" t="str">
        <f>IF(tblSalaries[[#This Row],[Years of Experience]]="",0,"0")</f>
        <v>0</v>
      </c>
      <c r="Z9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36" s="11">
        <f>IF(tblSalaries[[#This Row],[Salary in USD]]&lt;1000,1,0)</f>
        <v>0</v>
      </c>
      <c r="AB936" s="11">
        <f>IF(AND(tblSalaries[[#This Row],[Salary in USD]]&gt;1000,tblSalaries[[#This Row],[Salary in USD]]&lt;2000),1,0)</f>
        <v>0</v>
      </c>
    </row>
    <row r="937" spans="2:28" ht="15" customHeight="1">
      <c r="B937" t="s">
        <v>2940</v>
      </c>
      <c r="C937" s="1">
        <v>41057.074641203704</v>
      </c>
      <c r="D937" s="4">
        <v>135000</v>
      </c>
      <c r="E937">
        <v>135000</v>
      </c>
      <c r="F937" t="s">
        <v>6</v>
      </c>
      <c r="G937">
        <f>tblSalaries[[#This Row],[clean Salary (in local currency)]]*VLOOKUP(tblSalaries[[#This Row],[Currency]],tblXrate[],2,FALSE)</f>
        <v>135000</v>
      </c>
      <c r="H937" t="s">
        <v>1089</v>
      </c>
      <c r="I937" t="s">
        <v>52</v>
      </c>
      <c r="J937" t="s">
        <v>15</v>
      </c>
      <c r="K937" t="str">
        <f>VLOOKUP(tblSalaries[[#This Row],[Where do you work]],tblCountries[[Actual]:[Mapping]],2,FALSE)</f>
        <v>USA</v>
      </c>
      <c r="L937" t="s">
        <v>13</v>
      </c>
      <c r="M937">
        <v>15</v>
      </c>
      <c r="O937" s="10" t="str">
        <f>IF(ISERROR(FIND("1",tblSalaries[[#This Row],[How many hours of a day you work on Excel]])),"",1)</f>
        <v/>
      </c>
      <c r="P937" s="11" t="str">
        <f>IF(ISERROR(FIND("2",tblSalaries[[#This Row],[How many hours of a day you work on Excel]])),"",2)</f>
        <v/>
      </c>
      <c r="Q937" s="10" t="str">
        <f>IF(ISERROR(FIND("3",tblSalaries[[#This Row],[How many hours of a day you work on Excel]])),"",3)</f>
        <v/>
      </c>
      <c r="R937" s="10" t="str">
        <f>IF(ISERROR(FIND("4",tblSalaries[[#This Row],[How many hours of a day you work on Excel]])),"",4)</f>
        <v/>
      </c>
      <c r="S937" s="10" t="str">
        <f>IF(ISERROR(FIND("5",tblSalaries[[#This Row],[How many hours of a day you work on Excel]])),"",5)</f>
        <v/>
      </c>
      <c r="T937" s="10" t="str">
        <f>IF(ISERROR(FIND("6",tblSalaries[[#This Row],[How many hours of a day you work on Excel]])),"",6)</f>
        <v/>
      </c>
      <c r="U937" s="11" t="str">
        <f>IF(ISERROR(FIND("7",tblSalaries[[#This Row],[How many hours of a day you work on Excel]])),"",7)</f>
        <v/>
      </c>
      <c r="V937" s="11">
        <f>IF(ISERROR(FIND("8",tblSalaries[[#This Row],[How many hours of a day you work on Excel]])),"",8)</f>
        <v>8</v>
      </c>
      <c r="W937" s="11">
        <f>IF(MAX(tblSalaries[[#This Row],[1 hour]:[8 hours]])=0,#N/A,MAX(tblSalaries[[#This Row],[1 hour]:[8 hours]]))</f>
        <v>8</v>
      </c>
      <c r="X937" s="11">
        <f>IF(ISERROR(tblSalaries[[#This Row],[max h]]),1,tblSalaries[[#This Row],[Salary in USD]]/tblSalaries[[#This Row],[max h]]/260)</f>
        <v>64.90384615384616</v>
      </c>
      <c r="Y937" s="11" t="str">
        <f>IF(tblSalaries[[#This Row],[Years of Experience]]="",0,"0")</f>
        <v>0</v>
      </c>
      <c r="Z9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37" s="11">
        <f>IF(tblSalaries[[#This Row],[Salary in USD]]&lt;1000,1,0)</f>
        <v>0</v>
      </c>
      <c r="AB937" s="11">
        <f>IF(AND(tblSalaries[[#This Row],[Salary in USD]]&gt;1000,tblSalaries[[#This Row],[Salary in USD]]&lt;2000),1,0)</f>
        <v>0</v>
      </c>
    </row>
    <row r="938" spans="2:28" ht="15" customHeight="1">
      <c r="B938" t="s">
        <v>2941</v>
      </c>
      <c r="C938" s="1">
        <v>41057.100844907407</v>
      </c>
      <c r="D938" s="4">
        <v>75000</v>
      </c>
      <c r="E938">
        <v>75000</v>
      </c>
      <c r="F938" t="s">
        <v>22</v>
      </c>
      <c r="G938">
        <f>tblSalaries[[#This Row],[clean Salary (in local currency)]]*VLOOKUP(tblSalaries[[#This Row],[Currency]],tblXrate[],2,FALSE)</f>
        <v>95279.957924370581</v>
      </c>
      <c r="H938" t="s">
        <v>1090</v>
      </c>
      <c r="I938" t="s">
        <v>20</v>
      </c>
      <c r="J938" t="s">
        <v>628</v>
      </c>
      <c r="K938" t="str">
        <f>VLOOKUP(tblSalaries[[#This Row],[Where do you work]],tblCountries[[Actual]:[Mapping]],2,FALSE)</f>
        <v>Netherlands</v>
      </c>
      <c r="L938" t="s">
        <v>9</v>
      </c>
      <c r="M938">
        <v>4</v>
      </c>
      <c r="O938" s="10" t="str">
        <f>IF(ISERROR(FIND("1",tblSalaries[[#This Row],[How many hours of a day you work on Excel]])),"",1)</f>
        <v/>
      </c>
      <c r="P938" s="11" t="str">
        <f>IF(ISERROR(FIND("2",tblSalaries[[#This Row],[How many hours of a day you work on Excel]])),"",2)</f>
        <v/>
      </c>
      <c r="Q938" s="10" t="str">
        <f>IF(ISERROR(FIND("3",tblSalaries[[#This Row],[How many hours of a day you work on Excel]])),"",3)</f>
        <v/>
      </c>
      <c r="R938" s="10">
        <f>IF(ISERROR(FIND("4",tblSalaries[[#This Row],[How many hours of a day you work on Excel]])),"",4)</f>
        <v>4</v>
      </c>
      <c r="S938" s="10" t="str">
        <f>IF(ISERROR(FIND("5",tblSalaries[[#This Row],[How many hours of a day you work on Excel]])),"",5)</f>
        <v/>
      </c>
      <c r="T938" s="10">
        <f>IF(ISERROR(FIND("6",tblSalaries[[#This Row],[How many hours of a day you work on Excel]])),"",6)</f>
        <v>6</v>
      </c>
      <c r="U938" s="11" t="str">
        <f>IF(ISERROR(FIND("7",tblSalaries[[#This Row],[How many hours of a day you work on Excel]])),"",7)</f>
        <v/>
      </c>
      <c r="V938" s="11" t="str">
        <f>IF(ISERROR(FIND("8",tblSalaries[[#This Row],[How many hours of a day you work on Excel]])),"",8)</f>
        <v/>
      </c>
      <c r="W938" s="11">
        <f>IF(MAX(tblSalaries[[#This Row],[1 hour]:[8 hours]])=0,#N/A,MAX(tblSalaries[[#This Row],[1 hour]:[8 hours]]))</f>
        <v>6</v>
      </c>
      <c r="X938" s="11">
        <f>IF(ISERROR(tblSalaries[[#This Row],[max h]]),1,tblSalaries[[#This Row],[Salary in USD]]/tblSalaries[[#This Row],[max h]]/260)</f>
        <v>61.076896105365755</v>
      </c>
      <c r="Y938" s="11" t="str">
        <f>IF(tblSalaries[[#This Row],[Years of Experience]]="",0,"0")</f>
        <v>0</v>
      </c>
      <c r="Z9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38" s="11">
        <f>IF(tblSalaries[[#This Row],[Salary in USD]]&lt;1000,1,0)</f>
        <v>0</v>
      </c>
      <c r="AB938" s="11">
        <f>IF(AND(tblSalaries[[#This Row],[Salary in USD]]&gt;1000,tblSalaries[[#This Row],[Salary in USD]]&lt;2000),1,0)</f>
        <v>0</v>
      </c>
    </row>
    <row r="939" spans="2:28" ht="15" customHeight="1">
      <c r="B939" t="s">
        <v>2942</v>
      </c>
      <c r="C939" s="1">
        <v>41057.148773148147</v>
      </c>
      <c r="D939" s="4">
        <v>45000</v>
      </c>
      <c r="E939">
        <v>45000</v>
      </c>
      <c r="F939" t="s">
        <v>22</v>
      </c>
      <c r="G939">
        <f>tblSalaries[[#This Row],[clean Salary (in local currency)]]*VLOOKUP(tblSalaries[[#This Row],[Currency]],tblXrate[],2,FALSE)</f>
        <v>57167.974754622352</v>
      </c>
      <c r="H939" t="s">
        <v>1091</v>
      </c>
      <c r="I939" t="s">
        <v>20</v>
      </c>
      <c r="J939" t="s">
        <v>1092</v>
      </c>
      <c r="K939" t="str">
        <f>VLOOKUP(tblSalaries[[#This Row],[Where do you work]],tblCountries[[Actual]:[Mapping]],2,FALSE)</f>
        <v>Netherlands</v>
      </c>
      <c r="L939" t="s">
        <v>18</v>
      </c>
      <c r="M939">
        <v>10</v>
      </c>
      <c r="O939" s="10" t="str">
        <f>IF(ISERROR(FIND("1",tblSalaries[[#This Row],[How many hours of a day you work on Excel]])),"",1)</f>
        <v/>
      </c>
      <c r="P939" s="11">
        <f>IF(ISERROR(FIND("2",tblSalaries[[#This Row],[How many hours of a day you work on Excel]])),"",2)</f>
        <v>2</v>
      </c>
      <c r="Q939" s="10">
        <f>IF(ISERROR(FIND("3",tblSalaries[[#This Row],[How many hours of a day you work on Excel]])),"",3)</f>
        <v>3</v>
      </c>
      <c r="R939" s="10" t="str">
        <f>IF(ISERROR(FIND("4",tblSalaries[[#This Row],[How many hours of a day you work on Excel]])),"",4)</f>
        <v/>
      </c>
      <c r="S939" s="10" t="str">
        <f>IF(ISERROR(FIND("5",tblSalaries[[#This Row],[How many hours of a day you work on Excel]])),"",5)</f>
        <v/>
      </c>
      <c r="T939" s="10" t="str">
        <f>IF(ISERROR(FIND("6",tblSalaries[[#This Row],[How many hours of a day you work on Excel]])),"",6)</f>
        <v/>
      </c>
      <c r="U939" s="11" t="str">
        <f>IF(ISERROR(FIND("7",tblSalaries[[#This Row],[How many hours of a day you work on Excel]])),"",7)</f>
        <v/>
      </c>
      <c r="V939" s="11" t="str">
        <f>IF(ISERROR(FIND("8",tblSalaries[[#This Row],[How many hours of a day you work on Excel]])),"",8)</f>
        <v/>
      </c>
      <c r="W939" s="11">
        <f>IF(MAX(tblSalaries[[#This Row],[1 hour]:[8 hours]])=0,#N/A,MAX(tblSalaries[[#This Row],[1 hour]:[8 hours]]))</f>
        <v>3</v>
      </c>
      <c r="X939" s="11">
        <f>IF(ISERROR(tblSalaries[[#This Row],[max h]]),1,tblSalaries[[#This Row],[Salary in USD]]/tblSalaries[[#This Row],[max h]]/260)</f>
        <v>73.292275326438912</v>
      </c>
      <c r="Y939" s="11" t="str">
        <f>IF(tblSalaries[[#This Row],[Years of Experience]]="",0,"0")</f>
        <v>0</v>
      </c>
      <c r="Z9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39" s="11">
        <f>IF(tblSalaries[[#This Row],[Salary in USD]]&lt;1000,1,0)</f>
        <v>0</v>
      </c>
      <c r="AB939" s="11">
        <f>IF(AND(tblSalaries[[#This Row],[Salary in USD]]&gt;1000,tblSalaries[[#This Row],[Salary in USD]]&lt;2000),1,0)</f>
        <v>0</v>
      </c>
    </row>
    <row r="940" spans="2:28" ht="15" customHeight="1">
      <c r="B940" t="s">
        <v>2943</v>
      </c>
      <c r="C940" s="1">
        <v>41057.155555555553</v>
      </c>
      <c r="D940" s="4" t="s">
        <v>1093</v>
      </c>
      <c r="E940">
        <v>2000000</v>
      </c>
      <c r="F940" t="s">
        <v>3984</v>
      </c>
      <c r="G940">
        <f>tblSalaries[[#This Row],[clean Salary (in local currency)]]*VLOOKUP(tblSalaries[[#This Row],[Currency]],tblXrate[],2,FALSE)</f>
        <v>12326.656394453004</v>
      </c>
      <c r="H940" t="s">
        <v>1094</v>
      </c>
      <c r="I940" t="s">
        <v>52</v>
      </c>
      <c r="J940" t="s">
        <v>870</v>
      </c>
      <c r="K940" t="str">
        <f>VLOOKUP(tblSalaries[[#This Row],[Where do you work]],tblCountries[[Actual]:[Mapping]],2,FALSE)</f>
        <v>Nigeria</v>
      </c>
      <c r="L940" t="s">
        <v>9</v>
      </c>
      <c r="M940">
        <v>5</v>
      </c>
      <c r="O940" s="10" t="str">
        <f>IF(ISERROR(FIND("1",tblSalaries[[#This Row],[How many hours of a day you work on Excel]])),"",1)</f>
        <v/>
      </c>
      <c r="P940" s="11" t="str">
        <f>IF(ISERROR(FIND("2",tblSalaries[[#This Row],[How many hours of a day you work on Excel]])),"",2)</f>
        <v/>
      </c>
      <c r="Q940" s="10" t="str">
        <f>IF(ISERROR(FIND("3",tblSalaries[[#This Row],[How many hours of a day you work on Excel]])),"",3)</f>
        <v/>
      </c>
      <c r="R940" s="10">
        <f>IF(ISERROR(FIND("4",tblSalaries[[#This Row],[How many hours of a day you work on Excel]])),"",4)</f>
        <v>4</v>
      </c>
      <c r="S940" s="10" t="str">
        <f>IF(ISERROR(FIND("5",tblSalaries[[#This Row],[How many hours of a day you work on Excel]])),"",5)</f>
        <v/>
      </c>
      <c r="T940" s="10">
        <f>IF(ISERROR(FIND("6",tblSalaries[[#This Row],[How many hours of a day you work on Excel]])),"",6)</f>
        <v>6</v>
      </c>
      <c r="U940" s="11" t="str">
        <f>IF(ISERROR(FIND("7",tblSalaries[[#This Row],[How many hours of a day you work on Excel]])),"",7)</f>
        <v/>
      </c>
      <c r="V940" s="11" t="str">
        <f>IF(ISERROR(FIND("8",tblSalaries[[#This Row],[How many hours of a day you work on Excel]])),"",8)</f>
        <v/>
      </c>
      <c r="W940" s="11">
        <f>IF(MAX(tblSalaries[[#This Row],[1 hour]:[8 hours]])=0,#N/A,MAX(tblSalaries[[#This Row],[1 hour]:[8 hours]]))</f>
        <v>6</v>
      </c>
      <c r="X940" s="11">
        <f>IF(ISERROR(tblSalaries[[#This Row],[max h]]),1,tblSalaries[[#This Row],[Salary in USD]]/tblSalaries[[#This Row],[max h]]/260)</f>
        <v>7.9017028169570551</v>
      </c>
      <c r="Y940" s="11" t="str">
        <f>IF(tblSalaries[[#This Row],[Years of Experience]]="",0,"0")</f>
        <v>0</v>
      </c>
      <c r="Z9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40" s="11">
        <f>IF(tblSalaries[[#This Row],[Salary in USD]]&lt;1000,1,0)</f>
        <v>0</v>
      </c>
      <c r="AB940" s="11">
        <f>IF(AND(tblSalaries[[#This Row],[Salary in USD]]&gt;1000,tblSalaries[[#This Row],[Salary in USD]]&lt;2000),1,0)</f>
        <v>0</v>
      </c>
    </row>
    <row r="941" spans="2:28" ht="15" customHeight="1">
      <c r="B941" t="s">
        <v>2944</v>
      </c>
      <c r="C941" s="1">
        <v>41057.170300925929</v>
      </c>
      <c r="D941" s="4">
        <v>8000</v>
      </c>
      <c r="E941">
        <v>8000</v>
      </c>
      <c r="F941" t="s">
        <v>6</v>
      </c>
      <c r="G941">
        <f>tblSalaries[[#This Row],[clean Salary (in local currency)]]*VLOOKUP(tblSalaries[[#This Row],[Currency]],tblXrate[],2,FALSE)</f>
        <v>8000</v>
      </c>
      <c r="H941" t="s">
        <v>167</v>
      </c>
      <c r="I941" t="s">
        <v>20</v>
      </c>
      <c r="J941" t="s">
        <v>8</v>
      </c>
      <c r="K941" t="str">
        <f>VLOOKUP(tblSalaries[[#This Row],[Where do you work]],tblCountries[[Actual]:[Mapping]],2,FALSE)</f>
        <v>India</v>
      </c>
      <c r="L941" t="s">
        <v>25</v>
      </c>
      <c r="M941">
        <v>5</v>
      </c>
      <c r="O941" s="10">
        <f>IF(ISERROR(FIND("1",tblSalaries[[#This Row],[How many hours of a day you work on Excel]])),"",1)</f>
        <v>1</v>
      </c>
      <c r="P941" s="11">
        <f>IF(ISERROR(FIND("2",tblSalaries[[#This Row],[How many hours of a day you work on Excel]])),"",2)</f>
        <v>2</v>
      </c>
      <c r="Q941" s="10" t="str">
        <f>IF(ISERROR(FIND("3",tblSalaries[[#This Row],[How many hours of a day you work on Excel]])),"",3)</f>
        <v/>
      </c>
      <c r="R941" s="10" t="str">
        <f>IF(ISERROR(FIND("4",tblSalaries[[#This Row],[How many hours of a day you work on Excel]])),"",4)</f>
        <v/>
      </c>
      <c r="S941" s="10" t="str">
        <f>IF(ISERROR(FIND("5",tblSalaries[[#This Row],[How many hours of a day you work on Excel]])),"",5)</f>
        <v/>
      </c>
      <c r="T941" s="10" t="str">
        <f>IF(ISERROR(FIND("6",tblSalaries[[#This Row],[How many hours of a day you work on Excel]])),"",6)</f>
        <v/>
      </c>
      <c r="U941" s="11" t="str">
        <f>IF(ISERROR(FIND("7",tblSalaries[[#This Row],[How many hours of a day you work on Excel]])),"",7)</f>
        <v/>
      </c>
      <c r="V941" s="11" t="str">
        <f>IF(ISERROR(FIND("8",tblSalaries[[#This Row],[How many hours of a day you work on Excel]])),"",8)</f>
        <v/>
      </c>
      <c r="W941" s="11">
        <f>IF(MAX(tblSalaries[[#This Row],[1 hour]:[8 hours]])=0,#N/A,MAX(tblSalaries[[#This Row],[1 hour]:[8 hours]]))</f>
        <v>2</v>
      </c>
      <c r="X941" s="11">
        <f>IF(ISERROR(tblSalaries[[#This Row],[max h]]),1,tblSalaries[[#This Row],[Salary in USD]]/tblSalaries[[#This Row],[max h]]/260)</f>
        <v>15.384615384615385</v>
      </c>
      <c r="Y941" s="11" t="str">
        <f>IF(tblSalaries[[#This Row],[Years of Experience]]="",0,"0")</f>
        <v>0</v>
      </c>
      <c r="Z9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41" s="11">
        <f>IF(tblSalaries[[#This Row],[Salary in USD]]&lt;1000,1,0)</f>
        <v>0</v>
      </c>
      <c r="AB941" s="11">
        <f>IF(AND(tblSalaries[[#This Row],[Salary in USD]]&gt;1000,tblSalaries[[#This Row],[Salary in USD]]&lt;2000),1,0)</f>
        <v>0</v>
      </c>
    </row>
    <row r="942" spans="2:28" ht="15" customHeight="1">
      <c r="B942" t="s">
        <v>2945</v>
      </c>
      <c r="C942" s="1">
        <v>41057.194918981484</v>
      </c>
      <c r="D942" s="4" t="s">
        <v>1095</v>
      </c>
      <c r="E942">
        <v>48000</v>
      </c>
      <c r="F942" t="s">
        <v>6</v>
      </c>
      <c r="G942">
        <f>tblSalaries[[#This Row],[clean Salary (in local currency)]]*VLOOKUP(tblSalaries[[#This Row],[Currency]],tblXrate[],2,FALSE)</f>
        <v>48000</v>
      </c>
      <c r="H942" t="s">
        <v>1096</v>
      </c>
      <c r="I942" t="s">
        <v>52</v>
      </c>
      <c r="J942" t="s">
        <v>106</v>
      </c>
      <c r="K942" t="str">
        <f>VLOOKUP(tblSalaries[[#This Row],[Where do you work]],tblCountries[[Actual]:[Mapping]],2,FALSE)</f>
        <v>France</v>
      </c>
      <c r="L942" t="s">
        <v>9</v>
      </c>
      <c r="M942">
        <v>5</v>
      </c>
      <c r="O942" s="10" t="str">
        <f>IF(ISERROR(FIND("1",tblSalaries[[#This Row],[How many hours of a day you work on Excel]])),"",1)</f>
        <v/>
      </c>
      <c r="P942" s="11" t="str">
        <f>IF(ISERROR(FIND("2",tblSalaries[[#This Row],[How many hours of a day you work on Excel]])),"",2)</f>
        <v/>
      </c>
      <c r="Q942" s="10" t="str">
        <f>IF(ISERROR(FIND("3",tblSalaries[[#This Row],[How many hours of a day you work on Excel]])),"",3)</f>
        <v/>
      </c>
      <c r="R942" s="10">
        <f>IF(ISERROR(FIND("4",tblSalaries[[#This Row],[How many hours of a day you work on Excel]])),"",4)</f>
        <v>4</v>
      </c>
      <c r="S942" s="10" t="str">
        <f>IF(ISERROR(FIND("5",tblSalaries[[#This Row],[How many hours of a day you work on Excel]])),"",5)</f>
        <v/>
      </c>
      <c r="T942" s="10">
        <f>IF(ISERROR(FIND("6",tblSalaries[[#This Row],[How many hours of a day you work on Excel]])),"",6)</f>
        <v>6</v>
      </c>
      <c r="U942" s="11" t="str">
        <f>IF(ISERROR(FIND("7",tblSalaries[[#This Row],[How many hours of a day you work on Excel]])),"",7)</f>
        <v/>
      </c>
      <c r="V942" s="11" t="str">
        <f>IF(ISERROR(FIND("8",tblSalaries[[#This Row],[How many hours of a day you work on Excel]])),"",8)</f>
        <v/>
      </c>
      <c r="W942" s="11">
        <f>IF(MAX(tblSalaries[[#This Row],[1 hour]:[8 hours]])=0,#N/A,MAX(tblSalaries[[#This Row],[1 hour]:[8 hours]]))</f>
        <v>6</v>
      </c>
      <c r="X942" s="11">
        <f>IF(ISERROR(tblSalaries[[#This Row],[max h]]),1,tblSalaries[[#This Row],[Salary in USD]]/tblSalaries[[#This Row],[max h]]/260)</f>
        <v>30.76923076923077</v>
      </c>
      <c r="Y942" s="11" t="str">
        <f>IF(tblSalaries[[#This Row],[Years of Experience]]="",0,"0")</f>
        <v>0</v>
      </c>
      <c r="Z9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42" s="11">
        <f>IF(tblSalaries[[#This Row],[Salary in USD]]&lt;1000,1,0)</f>
        <v>0</v>
      </c>
      <c r="AB942" s="11">
        <f>IF(AND(tblSalaries[[#This Row],[Salary in USD]]&gt;1000,tblSalaries[[#This Row],[Salary in USD]]&lt;2000),1,0)</f>
        <v>0</v>
      </c>
    </row>
    <row r="943" spans="2:28" ht="15" customHeight="1">
      <c r="B943" t="s">
        <v>2946</v>
      </c>
      <c r="C943" s="1">
        <v>41057.213703703703</v>
      </c>
      <c r="D943" s="4">
        <v>40000</v>
      </c>
      <c r="E943">
        <v>40000</v>
      </c>
      <c r="F943" t="s">
        <v>6</v>
      </c>
      <c r="G943">
        <f>tblSalaries[[#This Row],[clean Salary (in local currency)]]*VLOOKUP(tblSalaries[[#This Row],[Currency]],tblXrate[],2,FALSE)</f>
        <v>40000</v>
      </c>
      <c r="H943" t="s">
        <v>256</v>
      </c>
      <c r="I943" t="s">
        <v>20</v>
      </c>
      <c r="J943" t="s">
        <v>1097</v>
      </c>
      <c r="K943" t="str">
        <f>VLOOKUP(tblSalaries[[#This Row],[Where do you work]],tblCountries[[Actual]:[Mapping]],2,FALSE)</f>
        <v>New Zealand</v>
      </c>
      <c r="L943" t="s">
        <v>9</v>
      </c>
      <c r="M943">
        <v>5</v>
      </c>
      <c r="O943" s="10" t="str">
        <f>IF(ISERROR(FIND("1",tblSalaries[[#This Row],[How many hours of a day you work on Excel]])),"",1)</f>
        <v/>
      </c>
      <c r="P943" s="11" t="str">
        <f>IF(ISERROR(FIND("2",tblSalaries[[#This Row],[How many hours of a day you work on Excel]])),"",2)</f>
        <v/>
      </c>
      <c r="Q943" s="10" t="str">
        <f>IF(ISERROR(FIND("3",tblSalaries[[#This Row],[How many hours of a day you work on Excel]])),"",3)</f>
        <v/>
      </c>
      <c r="R943" s="10">
        <f>IF(ISERROR(FIND("4",tblSalaries[[#This Row],[How many hours of a day you work on Excel]])),"",4)</f>
        <v>4</v>
      </c>
      <c r="S943" s="10" t="str">
        <f>IF(ISERROR(FIND("5",tblSalaries[[#This Row],[How many hours of a day you work on Excel]])),"",5)</f>
        <v/>
      </c>
      <c r="T943" s="10">
        <f>IF(ISERROR(FIND("6",tblSalaries[[#This Row],[How many hours of a day you work on Excel]])),"",6)</f>
        <v>6</v>
      </c>
      <c r="U943" s="11" t="str">
        <f>IF(ISERROR(FIND("7",tblSalaries[[#This Row],[How many hours of a day you work on Excel]])),"",7)</f>
        <v/>
      </c>
      <c r="V943" s="11" t="str">
        <f>IF(ISERROR(FIND("8",tblSalaries[[#This Row],[How many hours of a day you work on Excel]])),"",8)</f>
        <v/>
      </c>
      <c r="W943" s="11">
        <f>IF(MAX(tblSalaries[[#This Row],[1 hour]:[8 hours]])=0,#N/A,MAX(tblSalaries[[#This Row],[1 hour]:[8 hours]]))</f>
        <v>6</v>
      </c>
      <c r="X943" s="11">
        <f>IF(ISERROR(tblSalaries[[#This Row],[max h]]),1,tblSalaries[[#This Row],[Salary in USD]]/tblSalaries[[#This Row],[max h]]/260)</f>
        <v>25.641025641025642</v>
      </c>
      <c r="Y943" s="11" t="str">
        <f>IF(tblSalaries[[#This Row],[Years of Experience]]="",0,"0")</f>
        <v>0</v>
      </c>
      <c r="Z9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43" s="11">
        <f>IF(tblSalaries[[#This Row],[Salary in USD]]&lt;1000,1,0)</f>
        <v>0</v>
      </c>
      <c r="AB943" s="11">
        <f>IF(AND(tblSalaries[[#This Row],[Salary in USD]]&gt;1000,tblSalaries[[#This Row],[Salary in USD]]&lt;2000),1,0)</f>
        <v>0</v>
      </c>
    </row>
    <row r="944" spans="2:28" ht="15" customHeight="1">
      <c r="B944" t="s">
        <v>2947</v>
      </c>
      <c r="C944" s="1">
        <v>41057.214722222219</v>
      </c>
      <c r="D944" s="4" t="s">
        <v>1098</v>
      </c>
      <c r="E944">
        <v>75000</v>
      </c>
      <c r="F944" t="s">
        <v>670</v>
      </c>
      <c r="G944">
        <f>tblSalaries[[#This Row],[clean Salary (in local currency)]]*VLOOKUP(tblSalaries[[#This Row],[Currency]],tblXrate[],2,FALSE)</f>
        <v>59819.107020370408</v>
      </c>
      <c r="H944" t="s">
        <v>392</v>
      </c>
      <c r="I944" t="s">
        <v>20</v>
      </c>
      <c r="J944" t="s">
        <v>1099</v>
      </c>
      <c r="K944" t="str">
        <f>VLOOKUP(tblSalaries[[#This Row],[Where do you work]],tblCountries[[Actual]:[Mapping]],2,FALSE)</f>
        <v>New Zealand</v>
      </c>
      <c r="L944" t="s">
        <v>9</v>
      </c>
      <c r="M944">
        <v>10</v>
      </c>
      <c r="O944" s="10" t="str">
        <f>IF(ISERROR(FIND("1",tblSalaries[[#This Row],[How many hours of a day you work on Excel]])),"",1)</f>
        <v/>
      </c>
      <c r="P944" s="11" t="str">
        <f>IF(ISERROR(FIND("2",tblSalaries[[#This Row],[How many hours of a day you work on Excel]])),"",2)</f>
        <v/>
      </c>
      <c r="Q944" s="10" t="str">
        <f>IF(ISERROR(FIND("3",tblSalaries[[#This Row],[How many hours of a day you work on Excel]])),"",3)</f>
        <v/>
      </c>
      <c r="R944" s="10">
        <f>IF(ISERROR(FIND("4",tblSalaries[[#This Row],[How many hours of a day you work on Excel]])),"",4)</f>
        <v>4</v>
      </c>
      <c r="S944" s="10" t="str">
        <f>IF(ISERROR(FIND("5",tblSalaries[[#This Row],[How many hours of a day you work on Excel]])),"",5)</f>
        <v/>
      </c>
      <c r="T944" s="10">
        <f>IF(ISERROR(FIND("6",tblSalaries[[#This Row],[How many hours of a day you work on Excel]])),"",6)</f>
        <v>6</v>
      </c>
      <c r="U944" s="11" t="str">
        <f>IF(ISERROR(FIND("7",tblSalaries[[#This Row],[How many hours of a day you work on Excel]])),"",7)</f>
        <v/>
      </c>
      <c r="V944" s="11" t="str">
        <f>IF(ISERROR(FIND("8",tblSalaries[[#This Row],[How many hours of a day you work on Excel]])),"",8)</f>
        <v/>
      </c>
      <c r="W944" s="11">
        <f>IF(MAX(tblSalaries[[#This Row],[1 hour]:[8 hours]])=0,#N/A,MAX(tblSalaries[[#This Row],[1 hour]:[8 hours]]))</f>
        <v>6</v>
      </c>
      <c r="X944" s="11">
        <f>IF(ISERROR(tblSalaries[[#This Row],[max h]]),1,tblSalaries[[#This Row],[Salary in USD]]/tblSalaries[[#This Row],[max h]]/260)</f>
        <v>38.345581423314364</v>
      </c>
      <c r="Y944" s="11" t="str">
        <f>IF(tblSalaries[[#This Row],[Years of Experience]]="",0,"0")</f>
        <v>0</v>
      </c>
      <c r="Z9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44" s="11">
        <f>IF(tblSalaries[[#This Row],[Salary in USD]]&lt;1000,1,0)</f>
        <v>0</v>
      </c>
      <c r="AB944" s="11">
        <f>IF(AND(tblSalaries[[#This Row],[Salary in USD]]&gt;1000,tblSalaries[[#This Row],[Salary in USD]]&lt;2000),1,0)</f>
        <v>0</v>
      </c>
    </row>
    <row r="945" spans="2:28" ht="15" customHeight="1">
      <c r="B945" t="s">
        <v>2948</v>
      </c>
      <c r="C945" s="1">
        <v>41057.217106481483</v>
      </c>
      <c r="D945" s="4">
        <v>150000</v>
      </c>
      <c r="E945">
        <v>150000</v>
      </c>
      <c r="F945" t="s">
        <v>6</v>
      </c>
      <c r="G945">
        <f>tblSalaries[[#This Row],[clean Salary (in local currency)]]*VLOOKUP(tblSalaries[[#This Row],[Currency]],tblXrate[],2,FALSE)</f>
        <v>150000</v>
      </c>
      <c r="H945" t="s">
        <v>1100</v>
      </c>
      <c r="I945" t="s">
        <v>20</v>
      </c>
      <c r="J945" t="s">
        <v>46</v>
      </c>
      <c r="K945" t="str">
        <f>VLOOKUP(tblSalaries[[#This Row],[Where do you work]],tblCountries[[Actual]:[Mapping]],2,FALSE)</f>
        <v>Switzerland</v>
      </c>
      <c r="L945" t="s">
        <v>25</v>
      </c>
      <c r="M945">
        <v>20</v>
      </c>
      <c r="O945" s="10">
        <f>IF(ISERROR(FIND("1",tblSalaries[[#This Row],[How many hours of a day you work on Excel]])),"",1)</f>
        <v>1</v>
      </c>
      <c r="P945" s="11">
        <f>IF(ISERROR(FIND("2",tblSalaries[[#This Row],[How many hours of a day you work on Excel]])),"",2)</f>
        <v>2</v>
      </c>
      <c r="Q945" s="10" t="str">
        <f>IF(ISERROR(FIND("3",tblSalaries[[#This Row],[How many hours of a day you work on Excel]])),"",3)</f>
        <v/>
      </c>
      <c r="R945" s="10" t="str">
        <f>IF(ISERROR(FIND("4",tblSalaries[[#This Row],[How many hours of a day you work on Excel]])),"",4)</f>
        <v/>
      </c>
      <c r="S945" s="10" t="str">
        <f>IF(ISERROR(FIND("5",tblSalaries[[#This Row],[How many hours of a day you work on Excel]])),"",5)</f>
        <v/>
      </c>
      <c r="T945" s="10" t="str">
        <f>IF(ISERROR(FIND("6",tblSalaries[[#This Row],[How many hours of a day you work on Excel]])),"",6)</f>
        <v/>
      </c>
      <c r="U945" s="11" t="str">
        <f>IF(ISERROR(FIND("7",tblSalaries[[#This Row],[How many hours of a day you work on Excel]])),"",7)</f>
        <v/>
      </c>
      <c r="V945" s="11" t="str">
        <f>IF(ISERROR(FIND("8",tblSalaries[[#This Row],[How many hours of a day you work on Excel]])),"",8)</f>
        <v/>
      </c>
      <c r="W945" s="11">
        <f>IF(MAX(tblSalaries[[#This Row],[1 hour]:[8 hours]])=0,#N/A,MAX(tblSalaries[[#This Row],[1 hour]:[8 hours]]))</f>
        <v>2</v>
      </c>
      <c r="X945" s="11">
        <f>IF(ISERROR(tblSalaries[[#This Row],[max h]]),1,tblSalaries[[#This Row],[Salary in USD]]/tblSalaries[[#This Row],[max h]]/260)</f>
        <v>288.46153846153845</v>
      </c>
      <c r="Y945" s="11" t="str">
        <f>IF(tblSalaries[[#This Row],[Years of Experience]]="",0,"0")</f>
        <v>0</v>
      </c>
      <c r="Z9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45" s="11">
        <f>IF(tblSalaries[[#This Row],[Salary in USD]]&lt;1000,1,0)</f>
        <v>0</v>
      </c>
      <c r="AB945" s="11">
        <f>IF(AND(tblSalaries[[#This Row],[Salary in USD]]&gt;1000,tblSalaries[[#This Row],[Salary in USD]]&lt;2000),1,0)</f>
        <v>0</v>
      </c>
    </row>
    <row r="946" spans="2:28" ht="15" customHeight="1">
      <c r="B946" t="s">
        <v>2949</v>
      </c>
      <c r="C946" s="1">
        <v>41057.222696759258</v>
      </c>
      <c r="D946" s="4">
        <v>80000</v>
      </c>
      <c r="E946">
        <v>80000</v>
      </c>
      <c r="F946" t="s">
        <v>82</v>
      </c>
      <c r="G946">
        <f>tblSalaries[[#This Row],[clean Salary (in local currency)]]*VLOOKUP(tblSalaries[[#This Row],[Currency]],tblXrate[],2,FALSE)</f>
        <v>81592.772512210868</v>
      </c>
      <c r="H946" t="s">
        <v>1101</v>
      </c>
      <c r="I946" t="s">
        <v>52</v>
      </c>
      <c r="J946" t="s">
        <v>84</v>
      </c>
      <c r="K946" t="str">
        <f>VLOOKUP(tblSalaries[[#This Row],[Where do you work]],tblCountries[[Actual]:[Mapping]],2,FALSE)</f>
        <v>Australia</v>
      </c>
      <c r="L946" t="s">
        <v>9</v>
      </c>
      <c r="M946">
        <v>25</v>
      </c>
      <c r="O946" s="10" t="str">
        <f>IF(ISERROR(FIND("1",tblSalaries[[#This Row],[How many hours of a day you work on Excel]])),"",1)</f>
        <v/>
      </c>
      <c r="P946" s="11" t="str">
        <f>IF(ISERROR(FIND("2",tblSalaries[[#This Row],[How many hours of a day you work on Excel]])),"",2)</f>
        <v/>
      </c>
      <c r="Q946" s="10" t="str">
        <f>IF(ISERROR(FIND("3",tblSalaries[[#This Row],[How many hours of a day you work on Excel]])),"",3)</f>
        <v/>
      </c>
      <c r="R946" s="10">
        <f>IF(ISERROR(FIND("4",tblSalaries[[#This Row],[How many hours of a day you work on Excel]])),"",4)</f>
        <v>4</v>
      </c>
      <c r="S946" s="10" t="str">
        <f>IF(ISERROR(FIND("5",tblSalaries[[#This Row],[How many hours of a day you work on Excel]])),"",5)</f>
        <v/>
      </c>
      <c r="T946" s="10">
        <f>IF(ISERROR(FIND("6",tblSalaries[[#This Row],[How many hours of a day you work on Excel]])),"",6)</f>
        <v>6</v>
      </c>
      <c r="U946" s="11" t="str">
        <f>IF(ISERROR(FIND("7",tblSalaries[[#This Row],[How many hours of a day you work on Excel]])),"",7)</f>
        <v/>
      </c>
      <c r="V946" s="11" t="str">
        <f>IF(ISERROR(FIND("8",tblSalaries[[#This Row],[How many hours of a day you work on Excel]])),"",8)</f>
        <v/>
      </c>
      <c r="W946" s="11">
        <f>IF(MAX(tblSalaries[[#This Row],[1 hour]:[8 hours]])=0,#N/A,MAX(tblSalaries[[#This Row],[1 hour]:[8 hours]]))</f>
        <v>6</v>
      </c>
      <c r="X946" s="11">
        <f>IF(ISERROR(tblSalaries[[#This Row],[max h]]),1,tblSalaries[[#This Row],[Salary in USD]]/tblSalaries[[#This Row],[max h]]/260)</f>
        <v>52.303059302699275</v>
      </c>
      <c r="Y946" s="11" t="str">
        <f>IF(tblSalaries[[#This Row],[Years of Experience]]="",0,"0")</f>
        <v>0</v>
      </c>
      <c r="Z9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46" s="11">
        <f>IF(tblSalaries[[#This Row],[Salary in USD]]&lt;1000,1,0)</f>
        <v>0</v>
      </c>
      <c r="AB946" s="11">
        <f>IF(AND(tblSalaries[[#This Row],[Salary in USD]]&gt;1000,tblSalaries[[#This Row],[Salary in USD]]&lt;2000),1,0)</f>
        <v>0</v>
      </c>
    </row>
    <row r="947" spans="2:28" ht="15" customHeight="1">
      <c r="B947" t="s">
        <v>2950</v>
      </c>
      <c r="C947" s="1">
        <v>41057.242314814815</v>
      </c>
      <c r="D947" s="4">
        <v>95000</v>
      </c>
      <c r="E947">
        <v>95000</v>
      </c>
      <c r="F947" t="s">
        <v>82</v>
      </c>
      <c r="G947">
        <f>tblSalaries[[#This Row],[clean Salary (in local currency)]]*VLOOKUP(tblSalaries[[#This Row],[Currency]],tblXrate[],2,FALSE)</f>
        <v>96891.417358250401</v>
      </c>
      <c r="H947" t="s">
        <v>160</v>
      </c>
      <c r="I947" t="s">
        <v>20</v>
      </c>
      <c r="J947" t="s">
        <v>84</v>
      </c>
      <c r="K947" t="str">
        <f>VLOOKUP(tblSalaries[[#This Row],[Where do you work]],tblCountries[[Actual]:[Mapping]],2,FALSE)</f>
        <v>Australia</v>
      </c>
      <c r="L947" t="s">
        <v>18</v>
      </c>
      <c r="M947">
        <v>20</v>
      </c>
      <c r="O947" s="10" t="str">
        <f>IF(ISERROR(FIND("1",tblSalaries[[#This Row],[How many hours of a day you work on Excel]])),"",1)</f>
        <v/>
      </c>
      <c r="P947" s="11">
        <f>IF(ISERROR(FIND("2",tblSalaries[[#This Row],[How many hours of a day you work on Excel]])),"",2)</f>
        <v>2</v>
      </c>
      <c r="Q947" s="10">
        <f>IF(ISERROR(FIND("3",tblSalaries[[#This Row],[How many hours of a day you work on Excel]])),"",3)</f>
        <v>3</v>
      </c>
      <c r="R947" s="10" t="str">
        <f>IF(ISERROR(FIND("4",tblSalaries[[#This Row],[How many hours of a day you work on Excel]])),"",4)</f>
        <v/>
      </c>
      <c r="S947" s="10" t="str">
        <f>IF(ISERROR(FIND("5",tblSalaries[[#This Row],[How many hours of a day you work on Excel]])),"",5)</f>
        <v/>
      </c>
      <c r="T947" s="10" t="str">
        <f>IF(ISERROR(FIND("6",tblSalaries[[#This Row],[How many hours of a day you work on Excel]])),"",6)</f>
        <v/>
      </c>
      <c r="U947" s="11" t="str">
        <f>IF(ISERROR(FIND("7",tblSalaries[[#This Row],[How many hours of a day you work on Excel]])),"",7)</f>
        <v/>
      </c>
      <c r="V947" s="11" t="str">
        <f>IF(ISERROR(FIND("8",tblSalaries[[#This Row],[How many hours of a day you work on Excel]])),"",8)</f>
        <v/>
      </c>
      <c r="W947" s="11">
        <f>IF(MAX(tblSalaries[[#This Row],[1 hour]:[8 hours]])=0,#N/A,MAX(tblSalaries[[#This Row],[1 hour]:[8 hours]]))</f>
        <v>3</v>
      </c>
      <c r="X947" s="11">
        <f>IF(ISERROR(tblSalaries[[#This Row],[max h]]),1,tblSalaries[[#This Row],[Salary in USD]]/tblSalaries[[#This Row],[max h]]/260)</f>
        <v>124.21976584391076</v>
      </c>
      <c r="Y947" s="11" t="str">
        <f>IF(tblSalaries[[#This Row],[Years of Experience]]="",0,"0")</f>
        <v>0</v>
      </c>
      <c r="Z9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47" s="11">
        <f>IF(tblSalaries[[#This Row],[Salary in USD]]&lt;1000,1,0)</f>
        <v>0</v>
      </c>
      <c r="AB947" s="11">
        <f>IF(AND(tblSalaries[[#This Row],[Salary in USD]]&gt;1000,tblSalaries[[#This Row],[Salary in USD]]&lt;2000),1,0)</f>
        <v>0</v>
      </c>
    </row>
    <row r="948" spans="2:28" ht="15" customHeight="1">
      <c r="B948" t="s">
        <v>2951</v>
      </c>
      <c r="C948" s="1">
        <v>41057.24386574074</v>
      </c>
      <c r="D948" s="4" t="s">
        <v>1102</v>
      </c>
      <c r="E948">
        <v>90000</v>
      </c>
      <c r="F948" t="s">
        <v>82</v>
      </c>
      <c r="G948">
        <f>tblSalaries[[#This Row],[clean Salary (in local currency)]]*VLOOKUP(tblSalaries[[#This Row],[Currency]],tblXrate[],2,FALSE)</f>
        <v>91791.869076237213</v>
      </c>
      <c r="H948" t="s">
        <v>926</v>
      </c>
      <c r="I948" t="s">
        <v>20</v>
      </c>
      <c r="J948" t="s">
        <v>84</v>
      </c>
      <c r="K948" t="str">
        <f>VLOOKUP(tblSalaries[[#This Row],[Where do you work]],tblCountries[[Actual]:[Mapping]],2,FALSE)</f>
        <v>Australia</v>
      </c>
      <c r="L948" t="s">
        <v>9</v>
      </c>
      <c r="M948">
        <v>13</v>
      </c>
      <c r="O948" s="10" t="str">
        <f>IF(ISERROR(FIND("1",tblSalaries[[#This Row],[How many hours of a day you work on Excel]])),"",1)</f>
        <v/>
      </c>
      <c r="P948" s="11" t="str">
        <f>IF(ISERROR(FIND("2",tblSalaries[[#This Row],[How many hours of a day you work on Excel]])),"",2)</f>
        <v/>
      </c>
      <c r="Q948" s="10" t="str">
        <f>IF(ISERROR(FIND("3",tblSalaries[[#This Row],[How many hours of a day you work on Excel]])),"",3)</f>
        <v/>
      </c>
      <c r="R948" s="10">
        <f>IF(ISERROR(FIND("4",tblSalaries[[#This Row],[How many hours of a day you work on Excel]])),"",4)</f>
        <v>4</v>
      </c>
      <c r="S948" s="10" t="str">
        <f>IF(ISERROR(FIND("5",tblSalaries[[#This Row],[How many hours of a day you work on Excel]])),"",5)</f>
        <v/>
      </c>
      <c r="T948" s="10">
        <f>IF(ISERROR(FIND("6",tblSalaries[[#This Row],[How many hours of a day you work on Excel]])),"",6)</f>
        <v>6</v>
      </c>
      <c r="U948" s="11" t="str">
        <f>IF(ISERROR(FIND("7",tblSalaries[[#This Row],[How many hours of a day you work on Excel]])),"",7)</f>
        <v/>
      </c>
      <c r="V948" s="11" t="str">
        <f>IF(ISERROR(FIND("8",tblSalaries[[#This Row],[How many hours of a day you work on Excel]])),"",8)</f>
        <v/>
      </c>
      <c r="W948" s="11">
        <f>IF(MAX(tblSalaries[[#This Row],[1 hour]:[8 hours]])=0,#N/A,MAX(tblSalaries[[#This Row],[1 hour]:[8 hours]]))</f>
        <v>6</v>
      </c>
      <c r="X948" s="11">
        <f>IF(ISERROR(tblSalaries[[#This Row],[max h]]),1,tblSalaries[[#This Row],[Salary in USD]]/tblSalaries[[#This Row],[max h]]/260)</f>
        <v>58.840941715536673</v>
      </c>
      <c r="Y948" s="11" t="str">
        <f>IF(tblSalaries[[#This Row],[Years of Experience]]="",0,"0")</f>
        <v>0</v>
      </c>
      <c r="Z9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48" s="11">
        <f>IF(tblSalaries[[#This Row],[Salary in USD]]&lt;1000,1,0)</f>
        <v>0</v>
      </c>
      <c r="AB948" s="11">
        <f>IF(AND(tblSalaries[[#This Row],[Salary in USD]]&gt;1000,tblSalaries[[#This Row],[Salary in USD]]&lt;2000),1,0)</f>
        <v>0</v>
      </c>
    </row>
    <row r="949" spans="2:28" ht="15" customHeight="1">
      <c r="B949" t="s">
        <v>2952</v>
      </c>
      <c r="C949" s="1">
        <v>41057.243981481479</v>
      </c>
      <c r="D949" s="4">
        <v>15000</v>
      </c>
      <c r="E949">
        <v>15000</v>
      </c>
      <c r="F949" t="s">
        <v>6</v>
      </c>
      <c r="G949">
        <f>tblSalaries[[#This Row],[clean Salary (in local currency)]]*VLOOKUP(tblSalaries[[#This Row],[Currency]],tblXrate[],2,FALSE)</f>
        <v>15000</v>
      </c>
      <c r="H949" t="s">
        <v>1103</v>
      </c>
      <c r="I949" t="s">
        <v>20</v>
      </c>
      <c r="J949" t="s">
        <v>8</v>
      </c>
      <c r="K949" t="str">
        <f>VLOOKUP(tblSalaries[[#This Row],[Where do you work]],tblCountries[[Actual]:[Mapping]],2,FALSE)</f>
        <v>India</v>
      </c>
      <c r="L949" t="s">
        <v>18</v>
      </c>
      <c r="M949">
        <v>2</v>
      </c>
      <c r="O949" s="10" t="str">
        <f>IF(ISERROR(FIND("1",tblSalaries[[#This Row],[How many hours of a day you work on Excel]])),"",1)</f>
        <v/>
      </c>
      <c r="P949" s="11">
        <f>IF(ISERROR(FIND("2",tblSalaries[[#This Row],[How many hours of a day you work on Excel]])),"",2)</f>
        <v>2</v>
      </c>
      <c r="Q949" s="10">
        <f>IF(ISERROR(FIND("3",tblSalaries[[#This Row],[How many hours of a day you work on Excel]])),"",3)</f>
        <v>3</v>
      </c>
      <c r="R949" s="10" t="str">
        <f>IF(ISERROR(FIND("4",tblSalaries[[#This Row],[How many hours of a day you work on Excel]])),"",4)</f>
        <v/>
      </c>
      <c r="S949" s="10" t="str">
        <f>IF(ISERROR(FIND("5",tblSalaries[[#This Row],[How many hours of a day you work on Excel]])),"",5)</f>
        <v/>
      </c>
      <c r="T949" s="10" t="str">
        <f>IF(ISERROR(FIND("6",tblSalaries[[#This Row],[How many hours of a day you work on Excel]])),"",6)</f>
        <v/>
      </c>
      <c r="U949" s="11" t="str">
        <f>IF(ISERROR(FIND("7",tblSalaries[[#This Row],[How many hours of a day you work on Excel]])),"",7)</f>
        <v/>
      </c>
      <c r="V949" s="11" t="str">
        <f>IF(ISERROR(FIND("8",tblSalaries[[#This Row],[How many hours of a day you work on Excel]])),"",8)</f>
        <v/>
      </c>
      <c r="W949" s="11">
        <f>IF(MAX(tblSalaries[[#This Row],[1 hour]:[8 hours]])=0,#N/A,MAX(tblSalaries[[#This Row],[1 hour]:[8 hours]]))</f>
        <v>3</v>
      </c>
      <c r="X949" s="11">
        <f>IF(ISERROR(tblSalaries[[#This Row],[max h]]),1,tblSalaries[[#This Row],[Salary in USD]]/tblSalaries[[#This Row],[max h]]/260)</f>
        <v>19.23076923076923</v>
      </c>
      <c r="Y949" s="11" t="str">
        <f>IF(tblSalaries[[#This Row],[Years of Experience]]="",0,"0")</f>
        <v>0</v>
      </c>
      <c r="Z9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49" s="11">
        <f>IF(tblSalaries[[#This Row],[Salary in USD]]&lt;1000,1,0)</f>
        <v>0</v>
      </c>
      <c r="AB949" s="11">
        <f>IF(AND(tblSalaries[[#This Row],[Salary in USD]]&gt;1000,tblSalaries[[#This Row],[Salary in USD]]&lt;2000),1,0)</f>
        <v>0</v>
      </c>
    </row>
    <row r="950" spans="2:28" ht="15" customHeight="1">
      <c r="B950" t="s">
        <v>2953</v>
      </c>
      <c r="C950" s="1">
        <v>41057.267777777779</v>
      </c>
      <c r="D950" s="4" t="s">
        <v>1104</v>
      </c>
      <c r="E950">
        <v>65000</v>
      </c>
      <c r="F950" t="s">
        <v>82</v>
      </c>
      <c r="G950">
        <f>tblSalaries[[#This Row],[clean Salary (in local currency)]]*VLOOKUP(tblSalaries[[#This Row],[Currency]],tblXrate[],2,FALSE)</f>
        <v>66294.12766617132</v>
      </c>
      <c r="H950" t="s">
        <v>1105</v>
      </c>
      <c r="I950" t="s">
        <v>52</v>
      </c>
      <c r="J950" t="s">
        <v>84</v>
      </c>
      <c r="K950" t="str">
        <f>VLOOKUP(tblSalaries[[#This Row],[Where do you work]],tblCountries[[Actual]:[Mapping]],2,FALSE)</f>
        <v>Australia</v>
      </c>
      <c r="L950" t="s">
        <v>18</v>
      </c>
      <c r="M950">
        <v>5</v>
      </c>
      <c r="O950" s="10" t="str">
        <f>IF(ISERROR(FIND("1",tblSalaries[[#This Row],[How many hours of a day you work on Excel]])),"",1)</f>
        <v/>
      </c>
      <c r="P950" s="11">
        <f>IF(ISERROR(FIND("2",tblSalaries[[#This Row],[How many hours of a day you work on Excel]])),"",2)</f>
        <v>2</v>
      </c>
      <c r="Q950" s="10">
        <f>IF(ISERROR(FIND("3",tblSalaries[[#This Row],[How many hours of a day you work on Excel]])),"",3)</f>
        <v>3</v>
      </c>
      <c r="R950" s="10" t="str">
        <f>IF(ISERROR(FIND("4",tblSalaries[[#This Row],[How many hours of a day you work on Excel]])),"",4)</f>
        <v/>
      </c>
      <c r="S950" s="10" t="str">
        <f>IF(ISERROR(FIND("5",tblSalaries[[#This Row],[How many hours of a day you work on Excel]])),"",5)</f>
        <v/>
      </c>
      <c r="T950" s="10" t="str">
        <f>IF(ISERROR(FIND("6",tblSalaries[[#This Row],[How many hours of a day you work on Excel]])),"",6)</f>
        <v/>
      </c>
      <c r="U950" s="11" t="str">
        <f>IF(ISERROR(FIND("7",tblSalaries[[#This Row],[How many hours of a day you work on Excel]])),"",7)</f>
        <v/>
      </c>
      <c r="V950" s="11" t="str">
        <f>IF(ISERROR(FIND("8",tblSalaries[[#This Row],[How many hours of a day you work on Excel]])),"",8)</f>
        <v/>
      </c>
      <c r="W950" s="11">
        <f>IF(MAX(tblSalaries[[#This Row],[1 hour]:[8 hours]])=0,#N/A,MAX(tblSalaries[[#This Row],[1 hour]:[8 hours]]))</f>
        <v>3</v>
      </c>
      <c r="X950" s="11">
        <f>IF(ISERROR(tblSalaries[[#This Row],[max h]]),1,tblSalaries[[#This Row],[Salary in USD]]/tblSalaries[[#This Row],[max h]]/260)</f>
        <v>84.992471366886306</v>
      </c>
      <c r="Y950" s="11" t="str">
        <f>IF(tblSalaries[[#This Row],[Years of Experience]]="",0,"0")</f>
        <v>0</v>
      </c>
      <c r="Z9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50" s="11">
        <f>IF(tblSalaries[[#This Row],[Salary in USD]]&lt;1000,1,0)</f>
        <v>0</v>
      </c>
      <c r="AB950" s="11">
        <f>IF(AND(tblSalaries[[#This Row],[Salary in USD]]&gt;1000,tblSalaries[[#This Row],[Salary in USD]]&lt;2000),1,0)</f>
        <v>0</v>
      </c>
    </row>
    <row r="951" spans="2:28" ht="15" customHeight="1">
      <c r="B951" t="s">
        <v>2954</v>
      </c>
      <c r="C951" s="1">
        <v>41057.274884259263</v>
      </c>
      <c r="D951" s="4">
        <v>100000</v>
      </c>
      <c r="E951">
        <v>100000</v>
      </c>
      <c r="F951" t="s">
        <v>82</v>
      </c>
      <c r="G951">
        <f>tblSalaries[[#This Row],[clean Salary (in local currency)]]*VLOOKUP(tblSalaries[[#This Row],[Currency]],tblXrate[],2,FALSE)</f>
        <v>101990.96564026357</v>
      </c>
      <c r="H951" t="s">
        <v>76</v>
      </c>
      <c r="I951" t="s">
        <v>356</v>
      </c>
      <c r="J951" t="s">
        <v>84</v>
      </c>
      <c r="K951" t="str">
        <f>VLOOKUP(tblSalaries[[#This Row],[Where do you work]],tblCountries[[Actual]:[Mapping]],2,FALSE)</f>
        <v>Australia</v>
      </c>
      <c r="L951" t="s">
        <v>13</v>
      </c>
      <c r="M951">
        <v>6</v>
      </c>
      <c r="O951" s="10" t="str">
        <f>IF(ISERROR(FIND("1",tblSalaries[[#This Row],[How many hours of a day you work on Excel]])),"",1)</f>
        <v/>
      </c>
      <c r="P951" s="11" t="str">
        <f>IF(ISERROR(FIND("2",tblSalaries[[#This Row],[How many hours of a day you work on Excel]])),"",2)</f>
        <v/>
      </c>
      <c r="Q951" s="10" t="str">
        <f>IF(ISERROR(FIND("3",tblSalaries[[#This Row],[How many hours of a day you work on Excel]])),"",3)</f>
        <v/>
      </c>
      <c r="R951" s="10" t="str">
        <f>IF(ISERROR(FIND("4",tblSalaries[[#This Row],[How many hours of a day you work on Excel]])),"",4)</f>
        <v/>
      </c>
      <c r="S951" s="10" t="str">
        <f>IF(ISERROR(FIND("5",tblSalaries[[#This Row],[How many hours of a day you work on Excel]])),"",5)</f>
        <v/>
      </c>
      <c r="T951" s="10" t="str">
        <f>IF(ISERROR(FIND("6",tblSalaries[[#This Row],[How many hours of a day you work on Excel]])),"",6)</f>
        <v/>
      </c>
      <c r="U951" s="11" t="str">
        <f>IF(ISERROR(FIND("7",tblSalaries[[#This Row],[How many hours of a day you work on Excel]])),"",7)</f>
        <v/>
      </c>
      <c r="V951" s="11">
        <f>IF(ISERROR(FIND("8",tblSalaries[[#This Row],[How many hours of a day you work on Excel]])),"",8)</f>
        <v>8</v>
      </c>
      <c r="W951" s="11">
        <f>IF(MAX(tblSalaries[[#This Row],[1 hour]:[8 hours]])=0,#N/A,MAX(tblSalaries[[#This Row],[1 hour]:[8 hours]]))</f>
        <v>8</v>
      </c>
      <c r="X951" s="11">
        <f>IF(ISERROR(tblSalaries[[#This Row],[max h]]),1,tblSalaries[[#This Row],[Salary in USD]]/tblSalaries[[#This Row],[max h]]/260)</f>
        <v>49.034118096280565</v>
      </c>
      <c r="Y951" s="11" t="str">
        <f>IF(tblSalaries[[#This Row],[Years of Experience]]="",0,"0")</f>
        <v>0</v>
      </c>
      <c r="Z9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51" s="11">
        <f>IF(tblSalaries[[#This Row],[Salary in USD]]&lt;1000,1,0)</f>
        <v>0</v>
      </c>
      <c r="AB951" s="11">
        <f>IF(AND(tblSalaries[[#This Row],[Salary in USD]]&gt;1000,tblSalaries[[#This Row],[Salary in USD]]&lt;2000),1,0)</f>
        <v>0</v>
      </c>
    </row>
    <row r="952" spans="2:28" ht="15" customHeight="1">
      <c r="B952" t="s">
        <v>2955</v>
      </c>
      <c r="C952" s="1">
        <v>41057.286041666666</v>
      </c>
      <c r="D952" s="4">
        <v>60000</v>
      </c>
      <c r="E952">
        <v>60000</v>
      </c>
      <c r="F952" t="s">
        <v>6</v>
      </c>
      <c r="G952">
        <f>tblSalaries[[#This Row],[clean Salary (in local currency)]]*VLOOKUP(tblSalaries[[#This Row],[Currency]],tblXrate[],2,FALSE)</f>
        <v>60000</v>
      </c>
      <c r="H952" t="s">
        <v>1106</v>
      </c>
      <c r="I952" t="s">
        <v>52</v>
      </c>
      <c r="J952" t="s">
        <v>15</v>
      </c>
      <c r="K952" t="str">
        <f>VLOOKUP(tblSalaries[[#This Row],[Where do you work]],tblCountries[[Actual]:[Mapping]],2,FALSE)</f>
        <v>USA</v>
      </c>
      <c r="L952" t="s">
        <v>18</v>
      </c>
      <c r="M952">
        <v>3</v>
      </c>
      <c r="O952" s="10" t="str">
        <f>IF(ISERROR(FIND("1",tblSalaries[[#This Row],[How many hours of a day you work on Excel]])),"",1)</f>
        <v/>
      </c>
      <c r="P952" s="11">
        <f>IF(ISERROR(FIND("2",tblSalaries[[#This Row],[How many hours of a day you work on Excel]])),"",2)</f>
        <v>2</v>
      </c>
      <c r="Q952" s="10">
        <f>IF(ISERROR(FIND("3",tblSalaries[[#This Row],[How many hours of a day you work on Excel]])),"",3)</f>
        <v>3</v>
      </c>
      <c r="R952" s="10" t="str">
        <f>IF(ISERROR(FIND("4",tblSalaries[[#This Row],[How many hours of a day you work on Excel]])),"",4)</f>
        <v/>
      </c>
      <c r="S952" s="10" t="str">
        <f>IF(ISERROR(FIND("5",tblSalaries[[#This Row],[How many hours of a day you work on Excel]])),"",5)</f>
        <v/>
      </c>
      <c r="T952" s="10" t="str">
        <f>IF(ISERROR(FIND("6",tblSalaries[[#This Row],[How many hours of a day you work on Excel]])),"",6)</f>
        <v/>
      </c>
      <c r="U952" s="11" t="str">
        <f>IF(ISERROR(FIND("7",tblSalaries[[#This Row],[How many hours of a day you work on Excel]])),"",7)</f>
        <v/>
      </c>
      <c r="V952" s="11" t="str">
        <f>IF(ISERROR(FIND("8",tblSalaries[[#This Row],[How many hours of a day you work on Excel]])),"",8)</f>
        <v/>
      </c>
      <c r="W952" s="11">
        <f>IF(MAX(tblSalaries[[#This Row],[1 hour]:[8 hours]])=0,#N/A,MAX(tblSalaries[[#This Row],[1 hour]:[8 hours]]))</f>
        <v>3</v>
      </c>
      <c r="X952" s="11">
        <f>IF(ISERROR(tblSalaries[[#This Row],[max h]]),1,tblSalaries[[#This Row],[Salary in USD]]/tblSalaries[[#This Row],[max h]]/260)</f>
        <v>76.92307692307692</v>
      </c>
      <c r="Y952" s="11" t="str">
        <f>IF(tblSalaries[[#This Row],[Years of Experience]]="",0,"0")</f>
        <v>0</v>
      </c>
      <c r="Z9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52" s="11">
        <f>IF(tblSalaries[[#This Row],[Salary in USD]]&lt;1000,1,0)</f>
        <v>0</v>
      </c>
      <c r="AB952" s="11">
        <f>IF(AND(tblSalaries[[#This Row],[Salary in USD]]&gt;1000,tblSalaries[[#This Row],[Salary in USD]]&lt;2000),1,0)</f>
        <v>0</v>
      </c>
    </row>
    <row r="953" spans="2:28" ht="15" customHeight="1">
      <c r="B953" t="s">
        <v>2956</v>
      </c>
      <c r="C953" s="1">
        <v>41057.286168981482</v>
      </c>
      <c r="D953" s="4">
        <v>43000</v>
      </c>
      <c r="E953">
        <v>43000</v>
      </c>
      <c r="F953" t="s">
        <v>82</v>
      </c>
      <c r="G953">
        <f>tblSalaries[[#This Row],[clean Salary (in local currency)]]*VLOOKUP(tblSalaries[[#This Row],[Currency]],tblXrate[],2,FALSE)</f>
        <v>43856.11522531334</v>
      </c>
      <c r="H953" t="s">
        <v>1107</v>
      </c>
      <c r="I953" t="s">
        <v>52</v>
      </c>
      <c r="J953" t="s">
        <v>84</v>
      </c>
      <c r="K953" t="str">
        <f>VLOOKUP(tblSalaries[[#This Row],[Where do you work]],tblCountries[[Actual]:[Mapping]],2,FALSE)</f>
        <v>Australia</v>
      </c>
      <c r="L953" t="s">
        <v>13</v>
      </c>
      <c r="M953">
        <v>1</v>
      </c>
      <c r="O953" s="10" t="str">
        <f>IF(ISERROR(FIND("1",tblSalaries[[#This Row],[How many hours of a day you work on Excel]])),"",1)</f>
        <v/>
      </c>
      <c r="P953" s="11" t="str">
        <f>IF(ISERROR(FIND("2",tblSalaries[[#This Row],[How many hours of a day you work on Excel]])),"",2)</f>
        <v/>
      </c>
      <c r="Q953" s="10" t="str">
        <f>IF(ISERROR(FIND("3",tblSalaries[[#This Row],[How many hours of a day you work on Excel]])),"",3)</f>
        <v/>
      </c>
      <c r="R953" s="10" t="str">
        <f>IF(ISERROR(FIND("4",tblSalaries[[#This Row],[How many hours of a day you work on Excel]])),"",4)</f>
        <v/>
      </c>
      <c r="S953" s="10" t="str">
        <f>IF(ISERROR(FIND("5",tblSalaries[[#This Row],[How many hours of a day you work on Excel]])),"",5)</f>
        <v/>
      </c>
      <c r="T953" s="10" t="str">
        <f>IF(ISERROR(FIND("6",tblSalaries[[#This Row],[How many hours of a day you work on Excel]])),"",6)</f>
        <v/>
      </c>
      <c r="U953" s="11" t="str">
        <f>IF(ISERROR(FIND("7",tblSalaries[[#This Row],[How many hours of a day you work on Excel]])),"",7)</f>
        <v/>
      </c>
      <c r="V953" s="11">
        <f>IF(ISERROR(FIND("8",tblSalaries[[#This Row],[How many hours of a day you work on Excel]])),"",8)</f>
        <v>8</v>
      </c>
      <c r="W953" s="11">
        <f>IF(MAX(tblSalaries[[#This Row],[1 hour]:[8 hours]])=0,#N/A,MAX(tblSalaries[[#This Row],[1 hour]:[8 hours]]))</f>
        <v>8</v>
      </c>
      <c r="X953" s="11">
        <f>IF(ISERROR(tblSalaries[[#This Row],[max h]]),1,tblSalaries[[#This Row],[Salary in USD]]/tblSalaries[[#This Row],[max h]]/260)</f>
        <v>21.084670781400643</v>
      </c>
      <c r="Y953" s="11" t="str">
        <f>IF(tblSalaries[[#This Row],[Years of Experience]]="",0,"0")</f>
        <v>0</v>
      </c>
      <c r="Z9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953" s="11">
        <f>IF(tblSalaries[[#This Row],[Salary in USD]]&lt;1000,1,0)</f>
        <v>0</v>
      </c>
      <c r="AB953" s="11">
        <f>IF(AND(tblSalaries[[#This Row],[Salary in USD]]&gt;1000,tblSalaries[[#This Row],[Salary in USD]]&lt;2000),1,0)</f>
        <v>0</v>
      </c>
    </row>
    <row r="954" spans="2:28" ht="15" customHeight="1">
      <c r="B954" t="s">
        <v>2957</v>
      </c>
      <c r="C954" s="1">
        <v>41057.286168981482</v>
      </c>
      <c r="D954" s="4">
        <v>45616</v>
      </c>
      <c r="E954">
        <v>45616</v>
      </c>
      <c r="F954" t="s">
        <v>6</v>
      </c>
      <c r="G954">
        <f>tblSalaries[[#This Row],[clean Salary (in local currency)]]*VLOOKUP(tblSalaries[[#This Row],[Currency]],tblXrate[],2,FALSE)</f>
        <v>45616</v>
      </c>
      <c r="H954" t="s">
        <v>1108</v>
      </c>
      <c r="I954" t="s">
        <v>20</v>
      </c>
      <c r="J954" t="s">
        <v>84</v>
      </c>
      <c r="K954" t="str">
        <f>VLOOKUP(tblSalaries[[#This Row],[Where do you work]],tblCountries[[Actual]:[Mapping]],2,FALSE)</f>
        <v>Australia</v>
      </c>
      <c r="L954" t="s">
        <v>9</v>
      </c>
      <c r="M954">
        <v>1.5</v>
      </c>
      <c r="O954" s="10" t="str">
        <f>IF(ISERROR(FIND("1",tblSalaries[[#This Row],[How many hours of a day you work on Excel]])),"",1)</f>
        <v/>
      </c>
      <c r="P954" s="11" t="str">
        <f>IF(ISERROR(FIND("2",tblSalaries[[#This Row],[How many hours of a day you work on Excel]])),"",2)</f>
        <v/>
      </c>
      <c r="Q954" s="10" t="str">
        <f>IF(ISERROR(FIND("3",tblSalaries[[#This Row],[How many hours of a day you work on Excel]])),"",3)</f>
        <v/>
      </c>
      <c r="R954" s="10">
        <f>IF(ISERROR(FIND("4",tblSalaries[[#This Row],[How many hours of a day you work on Excel]])),"",4)</f>
        <v>4</v>
      </c>
      <c r="S954" s="10" t="str">
        <f>IF(ISERROR(FIND("5",tblSalaries[[#This Row],[How many hours of a day you work on Excel]])),"",5)</f>
        <v/>
      </c>
      <c r="T954" s="10">
        <f>IF(ISERROR(FIND("6",tblSalaries[[#This Row],[How many hours of a day you work on Excel]])),"",6)</f>
        <v>6</v>
      </c>
      <c r="U954" s="11" t="str">
        <f>IF(ISERROR(FIND("7",tblSalaries[[#This Row],[How many hours of a day you work on Excel]])),"",7)</f>
        <v/>
      </c>
      <c r="V954" s="11" t="str">
        <f>IF(ISERROR(FIND("8",tblSalaries[[#This Row],[How many hours of a day you work on Excel]])),"",8)</f>
        <v/>
      </c>
      <c r="W954" s="11">
        <f>IF(MAX(tblSalaries[[#This Row],[1 hour]:[8 hours]])=0,#N/A,MAX(tblSalaries[[#This Row],[1 hour]:[8 hours]]))</f>
        <v>6</v>
      </c>
      <c r="X954" s="11">
        <f>IF(ISERROR(tblSalaries[[#This Row],[max h]]),1,tblSalaries[[#This Row],[Salary in USD]]/tblSalaries[[#This Row],[max h]]/260)</f>
        <v>29.241025641025644</v>
      </c>
      <c r="Y954" s="11" t="str">
        <f>IF(tblSalaries[[#This Row],[Years of Experience]]="",0,"0")</f>
        <v>0</v>
      </c>
      <c r="Z9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54" s="11">
        <f>IF(tblSalaries[[#This Row],[Salary in USD]]&lt;1000,1,0)</f>
        <v>0</v>
      </c>
      <c r="AB954" s="11">
        <f>IF(AND(tblSalaries[[#This Row],[Salary in USD]]&gt;1000,tblSalaries[[#This Row],[Salary in USD]]&lt;2000),1,0)</f>
        <v>0</v>
      </c>
    </row>
    <row r="955" spans="2:28" ht="15" customHeight="1">
      <c r="B955" t="s">
        <v>2958</v>
      </c>
      <c r="C955" s="1">
        <v>41057.291956018518</v>
      </c>
      <c r="D955" s="4">
        <v>95000</v>
      </c>
      <c r="E955">
        <v>95000</v>
      </c>
      <c r="F955" t="s">
        <v>670</v>
      </c>
      <c r="G955">
        <f>tblSalaries[[#This Row],[clean Salary (in local currency)]]*VLOOKUP(tblSalaries[[#This Row],[Currency]],tblXrate[],2,FALSE)</f>
        <v>75770.868892469181</v>
      </c>
      <c r="H955" t="s">
        <v>808</v>
      </c>
      <c r="I955" t="s">
        <v>310</v>
      </c>
      <c r="J955" t="s">
        <v>672</v>
      </c>
      <c r="K955" t="str">
        <f>VLOOKUP(tblSalaries[[#This Row],[Where do you work]],tblCountries[[Actual]:[Mapping]],2,FALSE)</f>
        <v>New Zealand</v>
      </c>
      <c r="L955" t="s">
        <v>9</v>
      </c>
      <c r="M955">
        <v>20</v>
      </c>
      <c r="O955" s="10" t="str">
        <f>IF(ISERROR(FIND("1",tblSalaries[[#This Row],[How many hours of a day you work on Excel]])),"",1)</f>
        <v/>
      </c>
      <c r="P955" s="11" t="str">
        <f>IF(ISERROR(FIND("2",tblSalaries[[#This Row],[How many hours of a day you work on Excel]])),"",2)</f>
        <v/>
      </c>
      <c r="Q955" s="10" t="str">
        <f>IF(ISERROR(FIND("3",tblSalaries[[#This Row],[How many hours of a day you work on Excel]])),"",3)</f>
        <v/>
      </c>
      <c r="R955" s="10">
        <f>IF(ISERROR(FIND("4",tblSalaries[[#This Row],[How many hours of a day you work on Excel]])),"",4)</f>
        <v>4</v>
      </c>
      <c r="S955" s="10" t="str">
        <f>IF(ISERROR(FIND("5",tblSalaries[[#This Row],[How many hours of a day you work on Excel]])),"",5)</f>
        <v/>
      </c>
      <c r="T955" s="10">
        <f>IF(ISERROR(FIND("6",tblSalaries[[#This Row],[How many hours of a day you work on Excel]])),"",6)</f>
        <v>6</v>
      </c>
      <c r="U955" s="11" t="str">
        <f>IF(ISERROR(FIND("7",tblSalaries[[#This Row],[How many hours of a day you work on Excel]])),"",7)</f>
        <v/>
      </c>
      <c r="V955" s="11" t="str">
        <f>IF(ISERROR(FIND("8",tblSalaries[[#This Row],[How many hours of a day you work on Excel]])),"",8)</f>
        <v/>
      </c>
      <c r="W955" s="11">
        <f>IF(MAX(tblSalaries[[#This Row],[1 hour]:[8 hours]])=0,#N/A,MAX(tblSalaries[[#This Row],[1 hour]:[8 hours]]))</f>
        <v>6</v>
      </c>
      <c r="X955" s="11">
        <f>IF(ISERROR(tblSalaries[[#This Row],[max h]]),1,tblSalaries[[#This Row],[Salary in USD]]/tblSalaries[[#This Row],[max h]]/260)</f>
        <v>48.571069802864862</v>
      </c>
      <c r="Y955" s="11" t="str">
        <f>IF(tblSalaries[[#This Row],[Years of Experience]]="",0,"0")</f>
        <v>0</v>
      </c>
      <c r="Z9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55" s="11">
        <f>IF(tblSalaries[[#This Row],[Salary in USD]]&lt;1000,1,0)</f>
        <v>0</v>
      </c>
      <c r="AB955" s="11">
        <f>IF(AND(tblSalaries[[#This Row],[Salary in USD]]&gt;1000,tblSalaries[[#This Row],[Salary in USD]]&lt;2000),1,0)</f>
        <v>0</v>
      </c>
    </row>
    <row r="956" spans="2:28" ht="15" customHeight="1">
      <c r="B956" t="s">
        <v>2959</v>
      </c>
      <c r="C956" s="1">
        <v>41057.306388888886</v>
      </c>
      <c r="D956" s="4">
        <v>56600</v>
      </c>
      <c r="E956">
        <v>56600</v>
      </c>
      <c r="F956" t="s">
        <v>82</v>
      </c>
      <c r="G956">
        <f>tblSalaries[[#This Row],[clean Salary (in local currency)]]*VLOOKUP(tblSalaries[[#This Row],[Currency]],tblXrate[],2,FALSE)</f>
        <v>57726.886552389187</v>
      </c>
      <c r="H956" t="s">
        <v>1109</v>
      </c>
      <c r="I956" t="s">
        <v>52</v>
      </c>
      <c r="J956" t="s">
        <v>84</v>
      </c>
      <c r="K956" t="str">
        <f>VLOOKUP(tblSalaries[[#This Row],[Where do you work]],tblCountries[[Actual]:[Mapping]],2,FALSE)</f>
        <v>Australia</v>
      </c>
      <c r="L956" t="s">
        <v>18</v>
      </c>
      <c r="M956">
        <v>2</v>
      </c>
      <c r="O956" s="10" t="str">
        <f>IF(ISERROR(FIND("1",tblSalaries[[#This Row],[How many hours of a day you work on Excel]])),"",1)</f>
        <v/>
      </c>
      <c r="P956" s="11">
        <f>IF(ISERROR(FIND("2",tblSalaries[[#This Row],[How many hours of a day you work on Excel]])),"",2)</f>
        <v>2</v>
      </c>
      <c r="Q956" s="10">
        <f>IF(ISERROR(FIND("3",tblSalaries[[#This Row],[How many hours of a day you work on Excel]])),"",3)</f>
        <v>3</v>
      </c>
      <c r="R956" s="10" t="str">
        <f>IF(ISERROR(FIND("4",tblSalaries[[#This Row],[How many hours of a day you work on Excel]])),"",4)</f>
        <v/>
      </c>
      <c r="S956" s="10" t="str">
        <f>IF(ISERROR(FIND("5",tblSalaries[[#This Row],[How many hours of a day you work on Excel]])),"",5)</f>
        <v/>
      </c>
      <c r="T956" s="10" t="str">
        <f>IF(ISERROR(FIND("6",tblSalaries[[#This Row],[How many hours of a day you work on Excel]])),"",6)</f>
        <v/>
      </c>
      <c r="U956" s="11" t="str">
        <f>IF(ISERROR(FIND("7",tblSalaries[[#This Row],[How many hours of a day you work on Excel]])),"",7)</f>
        <v/>
      </c>
      <c r="V956" s="11" t="str">
        <f>IF(ISERROR(FIND("8",tblSalaries[[#This Row],[How many hours of a day you work on Excel]])),"",8)</f>
        <v/>
      </c>
      <c r="W956" s="11">
        <f>IF(MAX(tblSalaries[[#This Row],[1 hour]:[8 hours]])=0,#N/A,MAX(tblSalaries[[#This Row],[1 hour]:[8 hours]]))</f>
        <v>3</v>
      </c>
      <c r="X956" s="11">
        <f>IF(ISERROR(tblSalaries[[#This Row],[max h]]),1,tblSalaries[[#This Row],[Salary in USD]]/tblSalaries[[#This Row],[max h]]/260)</f>
        <v>74.008828913319476</v>
      </c>
      <c r="Y956" s="11" t="str">
        <f>IF(tblSalaries[[#This Row],[Years of Experience]]="",0,"0")</f>
        <v>0</v>
      </c>
      <c r="Z9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56" s="11">
        <f>IF(tblSalaries[[#This Row],[Salary in USD]]&lt;1000,1,0)</f>
        <v>0</v>
      </c>
      <c r="AB956" s="11">
        <f>IF(AND(tblSalaries[[#This Row],[Salary in USD]]&gt;1000,tblSalaries[[#This Row],[Salary in USD]]&lt;2000),1,0)</f>
        <v>0</v>
      </c>
    </row>
    <row r="957" spans="2:28" ht="15" customHeight="1">
      <c r="B957" t="s">
        <v>2960</v>
      </c>
      <c r="C957" s="1">
        <v>41057.307719907411</v>
      </c>
      <c r="D957" s="4">
        <v>20000</v>
      </c>
      <c r="E957">
        <v>20000</v>
      </c>
      <c r="F957" t="s">
        <v>6</v>
      </c>
      <c r="G957">
        <f>tblSalaries[[#This Row],[clean Salary (in local currency)]]*VLOOKUP(tblSalaries[[#This Row],[Currency]],tblXrate[],2,FALSE)</f>
        <v>20000</v>
      </c>
      <c r="H957" t="s">
        <v>214</v>
      </c>
      <c r="I957" t="s">
        <v>20</v>
      </c>
      <c r="J957" t="s">
        <v>84</v>
      </c>
      <c r="K957" t="str">
        <f>VLOOKUP(tblSalaries[[#This Row],[Where do you work]],tblCountries[[Actual]:[Mapping]],2,FALSE)</f>
        <v>Australia</v>
      </c>
      <c r="L957" t="s">
        <v>18</v>
      </c>
      <c r="M957">
        <v>2</v>
      </c>
      <c r="O957" s="10" t="str">
        <f>IF(ISERROR(FIND("1",tblSalaries[[#This Row],[How many hours of a day you work on Excel]])),"",1)</f>
        <v/>
      </c>
      <c r="P957" s="11">
        <f>IF(ISERROR(FIND("2",tblSalaries[[#This Row],[How many hours of a day you work on Excel]])),"",2)</f>
        <v>2</v>
      </c>
      <c r="Q957" s="10">
        <f>IF(ISERROR(FIND("3",tblSalaries[[#This Row],[How many hours of a day you work on Excel]])),"",3)</f>
        <v>3</v>
      </c>
      <c r="R957" s="10" t="str">
        <f>IF(ISERROR(FIND("4",tblSalaries[[#This Row],[How many hours of a day you work on Excel]])),"",4)</f>
        <v/>
      </c>
      <c r="S957" s="10" t="str">
        <f>IF(ISERROR(FIND("5",tblSalaries[[#This Row],[How many hours of a day you work on Excel]])),"",5)</f>
        <v/>
      </c>
      <c r="T957" s="10" t="str">
        <f>IF(ISERROR(FIND("6",tblSalaries[[#This Row],[How many hours of a day you work on Excel]])),"",6)</f>
        <v/>
      </c>
      <c r="U957" s="11" t="str">
        <f>IF(ISERROR(FIND("7",tblSalaries[[#This Row],[How many hours of a day you work on Excel]])),"",7)</f>
        <v/>
      </c>
      <c r="V957" s="11" t="str">
        <f>IF(ISERROR(FIND("8",tblSalaries[[#This Row],[How many hours of a day you work on Excel]])),"",8)</f>
        <v/>
      </c>
      <c r="W957" s="11">
        <f>IF(MAX(tblSalaries[[#This Row],[1 hour]:[8 hours]])=0,#N/A,MAX(tblSalaries[[#This Row],[1 hour]:[8 hours]]))</f>
        <v>3</v>
      </c>
      <c r="X957" s="11">
        <f>IF(ISERROR(tblSalaries[[#This Row],[max h]]),1,tblSalaries[[#This Row],[Salary in USD]]/tblSalaries[[#This Row],[max h]]/260)</f>
        <v>25.641025641025642</v>
      </c>
      <c r="Y957" s="11" t="str">
        <f>IF(tblSalaries[[#This Row],[Years of Experience]]="",0,"0")</f>
        <v>0</v>
      </c>
      <c r="Z9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57" s="11">
        <f>IF(tblSalaries[[#This Row],[Salary in USD]]&lt;1000,1,0)</f>
        <v>0</v>
      </c>
      <c r="AB957" s="11">
        <f>IF(AND(tblSalaries[[#This Row],[Salary in USD]]&gt;1000,tblSalaries[[#This Row],[Salary in USD]]&lt;2000),1,0)</f>
        <v>0</v>
      </c>
    </row>
    <row r="958" spans="2:28" ht="15" customHeight="1">
      <c r="B958" t="s">
        <v>2961</v>
      </c>
      <c r="C958" s="1">
        <v>41057.311192129629</v>
      </c>
      <c r="D958" s="4" t="s">
        <v>1110</v>
      </c>
      <c r="E958">
        <v>200000</v>
      </c>
      <c r="F958" t="s">
        <v>82</v>
      </c>
      <c r="G958">
        <f>tblSalaries[[#This Row],[clean Salary (in local currency)]]*VLOOKUP(tblSalaries[[#This Row],[Currency]],tblXrate[],2,FALSE)</f>
        <v>203981.93128052715</v>
      </c>
      <c r="H958" t="s">
        <v>856</v>
      </c>
      <c r="I958" t="s">
        <v>52</v>
      </c>
      <c r="J958" t="s">
        <v>84</v>
      </c>
      <c r="K958" t="str">
        <f>VLOOKUP(tblSalaries[[#This Row],[Where do you work]],tblCountries[[Actual]:[Mapping]],2,FALSE)</f>
        <v>Australia</v>
      </c>
      <c r="L958" t="s">
        <v>9</v>
      </c>
      <c r="M958">
        <v>15</v>
      </c>
      <c r="O958" s="10" t="str">
        <f>IF(ISERROR(FIND("1",tblSalaries[[#This Row],[How many hours of a day you work on Excel]])),"",1)</f>
        <v/>
      </c>
      <c r="P958" s="11" t="str">
        <f>IF(ISERROR(FIND("2",tblSalaries[[#This Row],[How many hours of a day you work on Excel]])),"",2)</f>
        <v/>
      </c>
      <c r="Q958" s="10" t="str">
        <f>IF(ISERROR(FIND("3",tblSalaries[[#This Row],[How many hours of a day you work on Excel]])),"",3)</f>
        <v/>
      </c>
      <c r="R958" s="10">
        <f>IF(ISERROR(FIND("4",tblSalaries[[#This Row],[How many hours of a day you work on Excel]])),"",4)</f>
        <v>4</v>
      </c>
      <c r="S958" s="10" t="str">
        <f>IF(ISERROR(FIND("5",tblSalaries[[#This Row],[How many hours of a day you work on Excel]])),"",5)</f>
        <v/>
      </c>
      <c r="T958" s="10">
        <f>IF(ISERROR(FIND("6",tblSalaries[[#This Row],[How many hours of a day you work on Excel]])),"",6)</f>
        <v>6</v>
      </c>
      <c r="U958" s="11" t="str">
        <f>IF(ISERROR(FIND("7",tblSalaries[[#This Row],[How many hours of a day you work on Excel]])),"",7)</f>
        <v/>
      </c>
      <c r="V958" s="11" t="str">
        <f>IF(ISERROR(FIND("8",tblSalaries[[#This Row],[How many hours of a day you work on Excel]])),"",8)</f>
        <v/>
      </c>
      <c r="W958" s="11">
        <f>IF(MAX(tblSalaries[[#This Row],[1 hour]:[8 hours]])=0,#N/A,MAX(tblSalaries[[#This Row],[1 hour]:[8 hours]]))</f>
        <v>6</v>
      </c>
      <c r="X958" s="11">
        <f>IF(ISERROR(tblSalaries[[#This Row],[max h]]),1,tblSalaries[[#This Row],[Salary in USD]]/tblSalaries[[#This Row],[max h]]/260)</f>
        <v>130.75764825674818</v>
      </c>
      <c r="Y958" s="11" t="str">
        <f>IF(tblSalaries[[#This Row],[Years of Experience]]="",0,"0")</f>
        <v>0</v>
      </c>
      <c r="Z9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58" s="11">
        <f>IF(tblSalaries[[#This Row],[Salary in USD]]&lt;1000,1,0)</f>
        <v>0</v>
      </c>
      <c r="AB958" s="11">
        <f>IF(AND(tblSalaries[[#This Row],[Salary in USD]]&gt;1000,tblSalaries[[#This Row],[Salary in USD]]&lt;2000),1,0)</f>
        <v>0</v>
      </c>
    </row>
    <row r="959" spans="2:28" ht="15" customHeight="1">
      <c r="B959" t="s">
        <v>2962</v>
      </c>
      <c r="C959" s="1">
        <v>41057.31150462963</v>
      </c>
      <c r="D959" s="4">
        <v>50000</v>
      </c>
      <c r="E959">
        <v>50000</v>
      </c>
      <c r="F959" t="s">
        <v>82</v>
      </c>
      <c r="G959">
        <f>tblSalaries[[#This Row],[clean Salary (in local currency)]]*VLOOKUP(tblSalaries[[#This Row],[Currency]],tblXrate[],2,FALSE)</f>
        <v>50995.482820131787</v>
      </c>
      <c r="H959" t="s">
        <v>700</v>
      </c>
      <c r="I959" t="s">
        <v>488</v>
      </c>
      <c r="J959" t="s">
        <v>84</v>
      </c>
      <c r="K959" t="str">
        <f>VLOOKUP(tblSalaries[[#This Row],[Where do you work]],tblCountries[[Actual]:[Mapping]],2,FALSE)</f>
        <v>Australia</v>
      </c>
      <c r="L959" t="s">
        <v>25</v>
      </c>
      <c r="M959">
        <v>5</v>
      </c>
      <c r="O959" s="10">
        <f>IF(ISERROR(FIND("1",tblSalaries[[#This Row],[How many hours of a day you work on Excel]])),"",1)</f>
        <v>1</v>
      </c>
      <c r="P959" s="11">
        <f>IF(ISERROR(FIND("2",tblSalaries[[#This Row],[How many hours of a day you work on Excel]])),"",2)</f>
        <v>2</v>
      </c>
      <c r="Q959" s="10" t="str">
        <f>IF(ISERROR(FIND("3",tblSalaries[[#This Row],[How many hours of a day you work on Excel]])),"",3)</f>
        <v/>
      </c>
      <c r="R959" s="10" t="str">
        <f>IF(ISERROR(FIND("4",tblSalaries[[#This Row],[How many hours of a day you work on Excel]])),"",4)</f>
        <v/>
      </c>
      <c r="S959" s="10" t="str">
        <f>IF(ISERROR(FIND("5",tblSalaries[[#This Row],[How many hours of a day you work on Excel]])),"",5)</f>
        <v/>
      </c>
      <c r="T959" s="10" t="str">
        <f>IF(ISERROR(FIND("6",tblSalaries[[#This Row],[How many hours of a day you work on Excel]])),"",6)</f>
        <v/>
      </c>
      <c r="U959" s="11" t="str">
        <f>IF(ISERROR(FIND("7",tblSalaries[[#This Row],[How many hours of a day you work on Excel]])),"",7)</f>
        <v/>
      </c>
      <c r="V959" s="11" t="str">
        <f>IF(ISERROR(FIND("8",tblSalaries[[#This Row],[How many hours of a day you work on Excel]])),"",8)</f>
        <v/>
      </c>
      <c r="W959" s="11">
        <f>IF(MAX(tblSalaries[[#This Row],[1 hour]:[8 hours]])=0,#N/A,MAX(tblSalaries[[#This Row],[1 hour]:[8 hours]]))</f>
        <v>2</v>
      </c>
      <c r="X959" s="11">
        <f>IF(ISERROR(tblSalaries[[#This Row],[max h]]),1,tblSalaries[[#This Row],[Salary in USD]]/tblSalaries[[#This Row],[max h]]/260)</f>
        <v>98.06823619256113</v>
      </c>
      <c r="Y959" s="11" t="str">
        <f>IF(tblSalaries[[#This Row],[Years of Experience]]="",0,"0")</f>
        <v>0</v>
      </c>
      <c r="Z9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59" s="11">
        <f>IF(tblSalaries[[#This Row],[Salary in USD]]&lt;1000,1,0)</f>
        <v>0</v>
      </c>
      <c r="AB959" s="11">
        <f>IF(AND(tblSalaries[[#This Row],[Salary in USD]]&gt;1000,tblSalaries[[#This Row],[Salary in USD]]&lt;2000),1,0)</f>
        <v>0</v>
      </c>
    </row>
    <row r="960" spans="2:28" ht="15" customHeight="1">
      <c r="B960" t="s">
        <v>2963</v>
      </c>
      <c r="C960" s="1">
        <v>41057.312303240738</v>
      </c>
      <c r="D960" s="4">
        <v>125000</v>
      </c>
      <c r="E960">
        <v>125000</v>
      </c>
      <c r="F960" t="s">
        <v>82</v>
      </c>
      <c r="G960">
        <f>tblSalaries[[#This Row],[clean Salary (in local currency)]]*VLOOKUP(tblSalaries[[#This Row],[Currency]],tblXrate[],2,FALSE)</f>
        <v>127488.70705032947</v>
      </c>
      <c r="H960" t="s">
        <v>1111</v>
      </c>
      <c r="I960" t="s">
        <v>4001</v>
      </c>
      <c r="J960" t="s">
        <v>84</v>
      </c>
      <c r="K960" t="str">
        <f>VLOOKUP(tblSalaries[[#This Row],[Where do you work]],tblCountries[[Actual]:[Mapping]],2,FALSE)</f>
        <v>Australia</v>
      </c>
      <c r="L960" t="s">
        <v>9</v>
      </c>
      <c r="M960">
        <v>15</v>
      </c>
      <c r="O960" s="10" t="str">
        <f>IF(ISERROR(FIND("1",tblSalaries[[#This Row],[How many hours of a day you work on Excel]])),"",1)</f>
        <v/>
      </c>
      <c r="P960" s="11" t="str">
        <f>IF(ISERROR(FIND("2",tblSalaries[[#This Row],[How many hours of a day you work on Excel]])),"",2)</f>
        <v/>
      </c>
      <c r="Q960" s="10" t="str">
        <f>IF(ISERROR(FIND("3",tblSalaries[[#This Row],[How many hours of a day you work on Excel]])),"",3)</f>
        <v/>
      </c>
      <c r="R960" s="10">
        <f>IF(ISERROR(FIND("4",tblSalaries[[#This Row],[How many hours of a day you work on Excel]])),"",4)</f>
        <v>4</v>
      </c>
      <c r="S960" s="10" t="str">
        <f>IF(ISERROR(FIND("5",tblSalaries[[#This Row],[How many hours of a day you work on Excel]])),"",5)</f>
        <v/>
      </c>
      <c r="T960" s="10">
        <f>IF(ISERROR(FIND("6",tblSalaries[[#This Row],[How many hours of a day you work on Excel]])),"",6)</f>
        <v>6</v>
      </c>
      <c r="U960" s="11" t="str">
        <f>IF(ISERROR(FIND("7",tblSalaries[[#This Row],[How many hours of a day you work on Excel]])),"",7)</f>
        <v/>
      </c>
      <c r="V960" s="11" t="str">
        <f>IF(ISERROR(FIND("8",tblSalaries[[#This Row],[How many hours of a day you work on Excel]])),"",8)</f>
        <v/>
      </c>
      <c r="W960" s="11">
        <f>IF(MAX(tblSalaries[[#This Row],[1 hour]:[8 hours]])=0,#N/A,MAX(tblSalaries[[#This Row],[1 hour]:[8 hours]]))</f>
        <v>6</v>
      </c>
      <c r="X960" s="11">
        <f>IF(ISERROR(tblSalaries[[#This Row],[max h]]),1,tblSalaries[[#This Row],[Salary in USD]]/tblSalaries[[#This Row],[max h]]/260)</f>
        <v>81.723530160467604</v>
      </c>
      <c r="Y960" s="11" t="str">
        <f>IF(tblSalaries[[#This Row],[Years of Experience]]="",0,"0")</f>
        <v>0</v>
      </c>
      <c r="Z9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60" s="11">
        <f>IF(tblSalaries[[#This Row],[Salary in USD]]&lt;1000,1,0)</f>
        <v>0</v>
      </c>
      <c r="AB960" s="11">
        <f>IF(AND(tblSalaries[[#This Row],[Salary in USD]]&gt;1000,tblSalaries[[#This Row],[Salary in USD]]&lt;2000),1,0)</f>
        <v>0</v>
      </c>
    </row>
    <row r="961" spans="2:28" ht="15" customHeight="1">
      <c r="B961" t="s">
        <v>2964</v>
      </c>
      <c r="C961" s="1">
        <v>41057.314918981479</v>
      </c>
      <c r="D961" s="4">
        <v>65000</v>
      </c>
      <c r="E961">
        <v>65000</v>
      </c>
      <c r="F961" t="s">
        <v>82</v>
      </c>
      <c r="G961">
        <f>tblSalaries[[#This Row],[clean Salary (in local currency)]]*VLOOKUP(tblSalaries[[#This Row],[Currency]],tblXrate[],2,FALSE)</f>
        <v>66294.12766617132</v>
      </c>
      <c r="H961" t="s">
        <v>153</v>
      </c>
      <c r="I961" t="s">
        <v>20</v>
      </c>
      <c r="J961" t="s">
        <v>84</v>
      </c>
      <c r="K961" t="str">
        <f>VLOOKUP(tblSalaries[[#This Row],[Where do you work]],tblCountries[[Actual]:[Mapping]],2,FALSE)</f>
        <v>Australia</v>
      </c>
      <c r="L961" t="s">
        <v>9</v>
      </c>
      <c r="M961">
        <v>4</v>
      </c>
      <c r="O961" s="10" t="str">
        <f>IF(ISERROR(FIND("1",tblSalaries[[#This Row],[How many hours of a day you work on Excel]])),"",1)</f>
        <v/>
      </c>
      <c r="P961" s="11" t="str">
        <f>IF(ISERROR(FIND("2",tblSalaries[[#This Row],[How many hours of a day you work on Excel]])),"",2)</f>
        <v/>
      </c>
      <c r="Q961" s="10" t="str">
        <f>IF(ISERROR(FIND("3",tblSalaries[[#This Row],[How many hours of a day you work on Excel]])),"",3)</f>
        <v/>
      </c>
      <c r="R961" s="10">
        <f>IF(ISERROR(FIND("4",tblSalaries[[#This Row],[How many hours of a day you work on Excel]])),"",4)</f>
        <v>4</v>
      </c>
      <c r="S961" s="10" t="str">
        <f>IF(ISERROR(FIND("5",tblSalaries[[#This Row],[How many hours of a day you work on Excel]])),"",5)</f>
        <v/>
      </c>
      <c r="T961" s="10">
        <f>IF(ISERROR(FIND("6",tblSalaries[[#This Row],[How many hours of a day you work on Excel]])),"",6)</f>
        <v>6</v>
      </c>
      <c r="U961" s="11" t="str">
        <f>IF(ISERROR(FIND("7",tblSalaries[[#This Row],[How many hours of a day you work on Excel]])),"",7)</f>
        <v/>
      </c>
      <c r="V961" s="11" t="str">
        <f>IF(ISERROR(FIND("8",tblSalaries[[#This Row],[How many hours of a day you work on Excel]])),"",8)</f>
        <v/>
      </c>
      <c r="W961" s="11">
        <f>IF(MAX(tblSalaries[[#This Row],[1 hour]:[8 hours]])=0,#N/A,MAX(tblSalaries[[#This Row],[1 hour]:[8 hours]]))</f>
        <v>6</v>
      </c>
      <c r="X961" s="11">
        <f>IF(ISERROR(tblSalaries[[#This Row],[max h]]),1,tblSalaries[[#This Row],[Salary in USD]]/tblSalaries[[#This Row],[max h]]/260)</f>
        <v>42.496235683443153</v>
      </c>
      <c r="Y961" s="11" t="str">
        <f>IF(tblSalaries[[#This Row],[Years of Experience]]="",0,"0")</f>
        <v>0</v>
      </c>
      <c r="Z9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61" s="11">
        <f>IF(tblSalaries[[#This Row],[Salary in USD]]&lt;1000,1,0)</f>
        <v>0</v>
      </c>
      <c r="AB961" s="11">
        <f>IF(AND(tblSalaries[[#This Row],[Salary in USD]]&gt;1000,tblSalaries[[#This Row],[Salary in USD]]&lt;2000),1,0)</f>
        <v>0</v>
      </c>
    </row>
    <row r="962" spans="2:28" ht="15" customHeight="1">
      <c r="B962" t="s">
        <v>2965</v>
      </c>
      <c r="C962" s="1">
        <v>41057.319004629629</v>
      </c>
      <c r="D962" s="4">
        <v>62000</v>
      </c>
      <c r="E962">
        <v>62000</v>
      </c>
      <c r="F962" t="s">
        <v>82</v>
      </c>
      <c r="G962">
        <f>tblSalaries[[#This Row],[clean Salary (in local currency)]]*VLOOKUP(tblSalaries[[#This Row],[Currency]],tblXrate[],2,FALSE)</f>
        <v>63234.398696963413</v>
      </c>
      <c r="H962" t="s">
        <v>207</v>
      </c>
      <c r="I962" t="s">
        <v>20</v>
      </c>
      <c r="J962" t="s">
        <v>84</v>
      </c>
      <c r="K962" t="str">
        <f>VLOOKUP(tblSalaries[[#This Row],[Where do you work]],tblCountries[[Actual]:[Mapping]],2,FALSE)</f>
        <v>Australia</v>
      </c>
      <c r="L962" t="s">
        <v>9</v>
      </c>
      <c r="M962">
        <v>3</v>
      </c>
      <c r="O962" s="10" t="str">
        <f>IF(ISERROR(FIND("1",tblSalaries[[#This Row],[How many hours of a day you work on Excel]])),"",1)</f>
        <v/>
      </c>
      <c r="P962" s="11" t="str">
        <f>IF(ISERROR(FIND("2",tblSalaries[[#This Row],[How many hours of a day you work on Excel]])),"",2)</f>
        <v/>
      </c>
      <c r="Q962" s="10" t="str">
        <f>IF(ISERROR(FIND("3",tblSalaries[[#This Row],[How many hours of a day you work on Excel]])),"",3)</f>
        <v/>
      </c>
      <c r="R962" s="10">
        <f>IF(ISERROR(FIND("4",tblSalaries[[#This Row],[How many hours of a day you work on Excel]])),"",4)</f>
        <v>4</v>
      </c>
      <c r="S962" s="10" t="str">
        <f>IF(ISERROR(FIND("5",tblSalaries[[#This Row],[How many hours of a day you work on Excel]])),"",5)</f>
        <v/>
      </c>
      <c r="T962" s="10">
        <f>IF(ISERROR(FIND("6",tblSalaries[[#This Row],[How many hours of a day you work on Excel]])),"",6)</f>
        <v>6</v>
      </c>
      <c r="U962" s="11" t="str">
        <f>IF(ISERROR(FIND("7",tblSalaries[[#This Row],[How many hours of a day you work on Excel]])),"",7)</f>
        <v/>
      </c>
      <c r="V962" s="11" t="str">
        <f>IF(ISERROR(FIND("8",tblSalaries[[#This Row],[How many hours of a day you work on Excel]])),"",8)</f>
        <v/>
      </c>
      <c r="W962" s="11">
        <f>IF(MAX(tblSalaries[[#This Row],[1 hour]:[8 hours]])=0,#N/A,MAX(tblSalaries[[#This Row],[1 hour]:[8 hours]]))</f>
        <v>6</v>
      </c>
      <c r="X962" s="11">
        <f>IF(ISERROR(tblSalaries[[#This Row],[max h]]),1,tblSalaries[[#This Row],[Salary in USD]]/tblSalaries[[#This Row],[max h]]/260)</f>
        <v>40.534870959591935</v>
      </c>
      <c r="Y962" s="11" t="str">
        <f>IF(tblSalaries[[#This Row],[Years of Experience]]="",0,"0")</f>
        <v>0</v>
      </c>
      <c r="Z9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62" s="11">
        <f>IF(tblSalaries[[#This Row],[Salary in USD]]&lt;1000,1,0)</f>
        <v>0</v>
      </c>
      <c r="AB962" s="11">
        <f>IF(AND(tblSalaries[[#This Row],[Salary in USD]]&gt;1000,tblSalaries[[#This Row],[Salary in USD]]&lt;2000),1,0)</f>
        <v>0</v>
      </c>
    </row>
    <row r="963" spans="2:28" ht="15" customHeight="1">
      <c r="B963" t="s">
        <v>2966</v>
      </c>
      <c r="C963" s="1">
        <v>41057.323935185188</v>
      </c>
      <c r="D963" s="4">
        <v>260000</v>
      </c>
      <c r="E963">
        <v>260000</v>
      </c>
      <c r="F963" t="s">
        <v>6</v>
      </c>
      <c r="G963">
        <f>tblSalaries[[#This Row],[clean Salary (in local currency)]]*VLOOKUP(tblSalaries[[#This Row],[Currency]],tblXrate[],2,FALSE)</f>
        <v>260000</v>
      </c>
      <c r="H963" t="s">
        <v>29</v>
      </c>
      <c r="I963" t="s">
        <v>4001</v>
      </c>
      <c r="J963" t="s">
        <v>15</v>
      </c>
      <c r="K963" t="str">
        <f>VLOOKUP(tblSalaries[[#This Row],[Where do you work]],tblCountries[[Actual]:[Mapping]],2,FALSE)</f>
        <v>USA</v>
      </c>
      <c r="L963" t="s">
        <v>18</v>
      </c>
      <c r="M963">
        <v>10</v>
      </c>
      <c r="O963" s="10" t="str">
        <f>IF(ISERROR(FIND("1",tblSalaries[[#This Row],[How many hours of a day you work on Excel]])),"",1)</f>
        <v/>
      </c>
      <c r="P963" s="11">
        <f>IF(ISERROR(FIND("2",tblSalaries[[#This Row],[How many hours of a day you work on Excel]])),"",2)</f>
        <v>2</v>
      </c>
      <c r="Q963" s="10">
        <f>IF(ISERROR(FIND("3",tblSalaries[[#This Row],[How many hours of a day you work on Excel]])),"",3)</f>
        <v>3</v>
      </c>
      <c r="R963" s="10" t="str">
        <f>IF(ISERROR(FIND("4",tblSalaries[[#This Row],[How many hours of a day you work on Excel]])),"",4)</f>
        <v/>
      </c>
      <c r="S963" s="10" t="str">
        <f>IF(ISERROR(FIND("5",tblSalaries[[#This Row],[How many hours of a day you work on Excel]])),"",5)</f>
        <v/>
      </c>
      <c r="T963" s="10" t="str">
        <f>IF(ISERROR(FIND("6",tblSalaries[[#This Row],[How many hours of a day you work on Excel]])),"",6)</f>
        <v/>
      </c>
      <c r="U963" s="11" t="str">
        <f>IF(ISERROR(FIND("7",tblSalaries[[#This Row],[How many hours of a day you work on Excel]])),"",7)</f>
        <v/>
      </c>
      <c r="V963" s="11" t="str">
        <f>IF(ISERROR(FIND("8",tblSalaries[[#This Row],[How many hours of a day you work on Excel]])),"",8)</f>
        <v/>
      </c>
      <c r="W963" s="11">
        <f>IF(MAX(tblSalaries[[#This Row],[1 hour]:[8 hours]])=0,#N/A,MAX(tblSalaries[[#This Row],[1 hour]:[8 hours]]))</f>
        <v>3</v>
      </c>
      <c r="X963" s="11">
        <f>IF(ISERROR(tblSalaries[[#This Row],[max h]]),1,tblSalaries[[#This Row],[Salary in USD]]/tblSalaries[[#This Row],[max h]]/260)</f>
        <v>333.33333333333337</v>
      </c>
      <c r="Y963" s="11" t="str">
        <f>IF(tblSalaries[[#This Row],[Years of Experience]]="",0,"0")</f>
        <v>0</v>
      </c>
      <c r="Z9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63" s="11">
        <f>IF(tblSalaries[[#This Row],[Salary in USD]]&lt;1000,1,0)</f>
        <v>0</v>
      </c>
      <c r="AB963" s="11">
        <f>IF(AND(tblSalaries[[#This Row],[Salary in USD]]&gt;1000,tblSalaries[[#This Row],[Salary in USD]]&lt;2000),1,0)</f>
        <v>0</v>
      </c>
    </row>
    <row r="964" spans="2:28" ht="15" customHeight="1">
      <c r="B964" t="s">
        <v>2967</v>
      </c>
      <c r="C964" s="1">
        <v>41057.33320601852</v>
      </c>
      <c r="D964" s="4">
        <v>110000</v>
      </c>
      <c r="E964">
        <v>110000</v>
      </c>
      <c r="F964" t="s">
        <v>82</v>
      </c>
      <c r="G964">
        <f>tblSalaries[[#This Row],[clean Salary (in local currency)]]*VLOOKUP(tblSalaries[[#This Row],[Currency]],tblXrate[],2,FALSE)</f>
        <v>112190.06220428993</v>
      </c>
      <c r="H964" t="s">
        <v>1113</v>
      </c>
      <c r="I964" t="s">
        <v>52</v>
      </c>
      <c r="J964" t="s">
        <v>84</v>
      </c>
      <c r="K964" t="str">
        <f>VLOOKUP(tblSalaries[[#This Row],[Where do you work]],tblCountries[[Actual]:[Mapping]],2,FALSE)</f>
        <v>Australia</v>
      </c>
      <c r="L964" t="s">
        <v>18</v>
      </c>
      <c r="M964">
        <v>8</v>
      </c>
      <c r="O964" s="10" t="str">
        <f>IF(ISERROR(FIND("1",tblSalaries[[#This Row],[How many hours of a day you work on Excel]])),"",1)</f>
        <v/>
      </c>
      <c r="P964" s="11">
        <f>IF(ISERROR(FIND("2",tblSalaries[[#This Row],[How many hours of a day you work on Excel]])),"",2)</f>
        <v>2</v>
      </c>
      <c r="Q964" s="10">
        <f>IF(ISERROR(FIND("3",tblSalaries[[#This Row],[How many hours of a day you work on Excel]])),"",3)</f>
        <v>3</v>
      </c>
      <c r="R964" s="10" t="str">
        <f>IF(ISERROR(FIND("4",tblSalaries[[#This Row],[How many hours of a day you work on Excel]])),"",4)</f>
        <v/>
      </c>
      <c r="S964" s="10" t="str">
        <f>IF(ISERROR(FIND("5",tblSalaries[[#This Row],[How many hours of a day you work on Excel]])),"",5)</f>
        <v/>
      </c>
      <c r="T964" s="10" t="str">
        <f>IF(ISERROR(FIND("6",tblSalaries[[#This Row],[How many hours of a day you work on Excel]])),"",6)</f>
        <v/>
      </c>
      <c r="U964" s="11" t="str">
        <f>IF(ISERROR(FIND("7",tblSalaries[[#This Row],[How many hours of a day you work on Excel]])),"",7)</f>
        <v/>
      </c>
      <c r="V964" s="11" t="str">
        <f>IF(ISERROR(FIND("8",tblSalaries[[#This Row],[How many hours of a day you work on Excel]])),"",8)</f>
        <v/>
      </c>
      <c r="W964" s="11">
        <f>IF(MAX(tblSalaries[[#This Row],[1 hour]:[8 hours]])=0,#N/A,MAX(tblSalaries[[#This Row],[1 hour]:[8 hours]]))</f>
        <v>3</v>
      </c>
      <c r="X964" s="11">
        <f>IF(ISERROR(tblSalaries[[#This Row],[max h]]),1,tblSalaries[[#This Row],[Salary in USD]]/tblSalaries[[#This Row],[max h]]/260)</f>
        <v>143.83341308242299</v>
      </c>
      <c r="Y964" s="11" t="str">
        <f>IF(tblSalaries[[#This Row],[Years of Experience]]="",0,"0")</f>
        <v>0</v>
      </c>
      <c r="Z9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64" s="11">
        <f>IF(tblSalaries[[#This Row],[Salary in USD]]&lt;1000,1,0)</f>
        <v>0</v>
      </c>
      <c r="AB964" s="11">
        <f>IF(AND(tblSalaries[[#This Row],[Salary in USD]]&gt;1000,tblSalaries[[#This Row],[Salary in USD]]&lt;2000),1,0)</f>
        <v>0</v>
      </c>
    </row>
    <row r="965" spans="2:28" ht="15" customHeight="1">
      <c r="B965" t="s">
        <v>2968</v>
      </c>
      <c r="C965" s="1">
        <v>41057.335532407407</v>
      </c>
      <c r="D965" s="4" t="s">
        <v>1114</v>
      </c>
      <c r="E965">
        <v>70000</v>
      </c>
      <c r="F965" t="s">
        <v>82</v>
      </c>
      <c r="G965">
        <f>tblSalaries[[#This Row],[clean Salary (in local currency)]]*VLOOKUP(tblSalaries[[#This Row],[Currency]],tblXrate[],2,FALSE)</f>
        <v>71393.675948184507</v>
      </c>
      <c r="H965" t="s">
        <v>45</v>
      </c>
      <c r="I965" t="s">
        <v>52</v>
      </c>
      <c r="J965" t="s">
        <v>84</v>
      </c>
      <c r="K965" t="str">
        <f>VLOOKUP(tblSalaries[[#This Row],[Where do you work]],tblCountries[[Actual]:[Mapping]],2,FALSE)</f>
        <v>Australia</v>
      </c>
      <c r="L965" t="s">
        <v>9</v>
      </c>
      <c r="M965">
        <v>7</v>
      </c>
      <c r="O965" s="10" t="str">
        <f>IF(ISERROR(FIND("1",tblSalaries[[#This Row],[How many hours of a day you work on Excel]])),"",1)</f>
        <v/>
      </c>
      <c r="P965" s="11" t="str">
        <f>IF(ISERROR(FIND("2",tblSalaries[[#This Row],[How many hours of a day you work on Excel]])),"",2)</f>
        <v/>
      </c>
      <c r="Q965" s="10" t="str">
        <f>IF(ISERROR(FIND("3",tblSalaries[[#This Row],[How many hours of a day you work on Excel]])),"",3)</f>
        <v/>
      </c>
      <c r="R965" s="10">
        <f>IF(ISERROR(FIND("4",tblSalaries[[#This Row],[How many hours of a day you work on Excel]])),"",4)</f>
        <v>4</v>
      </c>
      <c r="S965" s="10" t="str">
        <f>IF(ISERROR(FIND("5",tblSalaries[[#This Row],[How many hours of a day you work on Excel]])),"",5)</f>
        <v/>
      </c>
      <c r="T965" s="10">
        <f>IF(ISERROR(FIND("6",tblSalaries[[#This Row],[How many hours of a day you work on Excel]])),"",6)</f>
        <v>6</v>
      </c>
      <c r="U965" s="11" t="str">
        <f>IF(ISERROR(FIND("7",tblSalaries[[#This Row],[How many hours of a day you work on Excel]])),"",7)</f>
        <v/>
      </c>
      <c r="V965" s="11" t="str">
        <f>IF(ISERROR(FIND("8",tblSalaries[[#This Row],[How many hours of a day you work on Excel]])),"",8)</f>
        <v/>
      </c>
      <c r="W965" s="11">
        <f>IF(MAX(tblSalaries[[#This Row],[1 hour]:[8 hours]])=0,#N/A,MAX(tblSalaries[[#This Row],[1 hour]:[8 hours]]))</f>
        <v>6</v>
      </c>
      <c r="X965" s="11">
        <f>IF(ISERROR(tblSalaries[[#This Row],[max h]]),1,tblSalaries[[#This Row],[Salary in USD]]/tblSalaries[[#This Row],[max h]]/260)</f>
        <v>45.765176889861863</v>
      </c>
      <c r="Y965" s="11" t="str">
        <f>IF(tblSalaries[[#This Row],[Years of Experience]]="",0,"0")</f>
        <v>0</v>
      </c>
      <c r="Z9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65" s="11">
        <f>IF(tblSalaries[[#This Row],[Salary in USD]]&lt;1000,1,0)</f>
        <v>0</v>
      </c>
      <c r="AB965" s="11">
        <f>IF(AND(tblSalaries[[#This Row],[Salary in USD]]&gt;1000,tblSalaries[[#This Row],[Salary in USD]]&lt;2000),1,0)</f>
        <v>0</v>
      </c>
    </row>
    <row r="966" spans="2:28" ht="15" customHeight="1">
      <c r="B966" t="s">
        <v>2969</v>
      </c>
      <c r="C966" s="1">
        <v>41057.349120370367</v>
      </c>
      <c r="D966" s="4" t="s">
        <v>1115</v>
      </c>
      <c r="E966">
        <v>85000</v>
      </c>
      <c r="F966" t="s">
        <v>6</v>
      </c>
      <c r="G966">
        <f>tblSalaries[[#This Row],[clean Salary (in local currency)]]*VLOOKUP(tblSalaries[[#This Row],[Currency]],tblXrate[],2,FALSE)</f>
        <v>85000</v>
      </c>
      <c r="H966" t="s">
        <v>1116</v>
      </c>
      <c r="I966" t="s">
        <v>3999</v>
      </c>
      <c r="J966" t="s">
        <v>84</v>
      </c>
      <c r="K966" t="str">
        <f>VLOOKUP(tblSalaries[[#This Row],[Where do you work]],tblCountries[[Actual]:[Mapping]],2,FALSE)</f>
        <v>Australia</v>
      </c>
      <c r="L966" t="s">
        <v>9</v>
      </c>
      <c r="M966">
        <v>8</v>
      </c>
      <c r="O966" s="10" t="str">
        <f>IF(ISERROR(FIND("1",tblSalaries[[#This Row],[How many hours of a day you work on Excel]])),"",1)</f>
        <v/>
      </c>
      <c r="P966" s="11" t="str">
        <f>IF(ISERROR(FIND("2",tblSalaries[[#This Row],[How many hours of a day you work on Excel]])),"",2)</f>
        <v/>
      </c>
      <c r="Q966" s="10" t="str">
        <f>IF(ISERROR(FIND("3",tblSalaries[[#This Row],[How many hours of a day you work on Excel]])),"",3)</f>
        <v/>
      </c>
      <c r="R966" s="10">
        <f>IF(ISERROR(FIND("4",tblSalaries[[#This Row],[How many hours of a day you work on Excel]])),"",4)</f>
        <v>4</v>
      </c>
      <c r="S966" s="10" t="str">
        <f>IF(ISERROR(FIND("5",tblSalaries[[#This Row],[How many hours of a day you work on Excel]])),"",5)</f>
        <v/>
      </c>
      <c r="T966" s="10">
        <f>IF(ISERROR(FIND("6",tblSalaries[[#This Row],[How many hours of a day you work on Excel]])),"",6)</f>
        <v>6</v>
      </c>
      <c r="U966" s="11" t="str">
        <f>IF(ISERROR(FIND("7",tblSalaries[[#This Row],[How many hours of a day you work on Excel]])),"",7)</f>
        <v/>
      </c>
      <c r="V966" s="11" t="str">
        <f>IF(ISERROR(FIND("8",tblSalaries[[#This Row],[How many hours of a day you work on Excel]])),"",8)</f>
        <v/>
      </c>
      <c r="W966" s="11">
        <f>IF(MAX(tblSalaries[[#This Row],[1 hour]:[8 hours]])=0,#N/A,MAX(tblSalaries[[#This Row],[1 hour]:[8 hours]]))</f>
        <v>6</v>
      </c>
      <c r="X966" s="11">
        <f>IF(ISERROR(tblSalaries[[#This Row],[max h]]),1,tblSalaries[[#This Row],[Salary in USD]]/tblSalaries[[#This Row],[max h]]/260)</f>
        <v>54.487179487179482</v>
      </c>
      <c r="Y966" s="11" t="str">
        <f>IF(tblSalaries[[#This Row],[Years of Experience]]="",0,"0")</f>
        <v>0</v>
      </c>
      <c r="Z9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66" s="11">
        <f>IF(tblSalaries[[#This Row],[Salary in USD]]&lt;1000,1,0)</f>
        <v>0</v>
      </c>
      <c r="AB966" s="11">
        <f>IF(AND(tblSalaries[[#This Row],[Salary in USD]]&gt;1000,tblSalaries[[#This Row],[Salary in USD]]&lt;2000),1,0)</f>
        <v>0</v>
      </c>
    </row>
    <row r="967" spans="2:28" ht="15" customHeight="1">
      <c r="B967" t="s">
        <v>2970</v>
      </c>
      <c r="C967" s="1">
        <v>41057.351886574077</v>
      </c>
      <c r="D967" s="4">
        <v>94000</v>
      </c>
      <c r="E967">
        <v>94000</v>
      </c>
      <c r="F967" t="s">
        <v>82</v>
      </c>
      <c r="G967">
        <f>tblSalaries[[#This Row],[clean Salary (in local currency)]]*VLOOKUP(tblSalaries[[#This Row],[Currency]],tblXrate[],2,FALSE)</f>
        <v>95871.50770184776</v>
      </c>
      <c r="H967" t="s">
        <v>207</v>
      </c>
      <c r="I967" t="s">
        <v>20</v>
      </c>
      <c r="J967" t="s">
        <v>84</v>
      </c>
      <c r="K967" t="str">
        <f>VLOOKUP(tblSalaries[[#This Row],[Where do you work]],tblCountries[[Actual]:[Mapping]],2,FALSE)</f>
        <v>Australia</v>
      </c>
      <c r="L967" t="s">
        <v>18</v>
      </c>
      <c r="M967">
        <v>2.5</v>
      </c>
      <c r="O967" s="10" t="str">
        <f>IF(ISERROR(FIND("1",tblSalaries[[#This Row],[How many hours of a day you work on Excel]])),"",1)</f>
        <v/>
      </c>
      <c r="P967" s="11">
        <f>IF(ISERROR(FIND("2",tblSalaries[[#This Row],[How many hours of a day you work on Excel]])),"",2)</f>
        <v>2</v>
      </c>
      <c r="Q967" s="10">
        <f>IF(ISERROR(FIND("3",tblSalaries[[#This Row],[How many hours of a day you work on Excel]])),"",3)</f>
        <v>3</v>
      </c>
      <c r="R967" s="10" t="str">
        <f>IF(ISERROR(FIND("4",tblSalaries[[#This Row],[How many hours of a day you work on Excel]])),"",4)</f>
        <v/>
      </c>
      <c r="S967" s="10" t="str">
        <f>IF(ISERROR(FIND("5",tblSalaries[[#This Row],[How many hours of a day you work on Excel]])),"",5)</f>
        <v/>
      </c>
      <c r="T967" s="10" t="str">
        <f>IF(ISERROR(FIND("6",tblSalaries[[#This Row],[How many hours of a day you work on Excel]])),"",6)</f>
        <v/>
      </c>
      <c r="U967" s="11" t="str">
        <f>IF(ISERROR(FIND("7",tblSalaries[[#This Row],[How many hours of a day you work on Excel]])),"",7)</f>
        <v/>
      </c>
      <c r="V967" s="11" t="str">
        <f>IF(ISERROR(FIND("8",tblSalaries[[#This Row],[How many hours of a day you work on Excel]])),"",8)</f>
        <v/>
      </c>
      <c r="W967" s="11">
        <f>IF(MAX(tblSalaries[[#This Row],[1 hour]:[8 hours]])=0,#N/A,MAX(tblSalaries[[#This Row],[1 hour]:[8 hours]]))</f>
        <v>3</v>
      </c>
      <c r="X967" s="11">
        <f>IF(ISERROR(tblSalaries[[#This Row],[max h]]),1,tblSalaries[[#This Row],[Salary in USD]]/tblSalaries[[#This Row],[max h]]/260)</f>
        <v>122.91218936134328</v>
      </c>
      <c r="Y967" s="11" t="str">
        <f>IF(tblSalaries[[#This Row],[Years of Experience]]="",0,"0")</f>
        <v>0</v>
      </c>
      <c r="Z9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67" s="11">
        <f>IF(tblSalaries[[#This Row],[Salary in USD]]&lt;1000,1,0)</f>
        <v>0</v>
      </c>
      <c r="AB967" s="11">
        <f>IF(AND(tblSalaries[[#This Row],[Salary in USD]]&gt;1000,tblSalaries[[#This Row],[Salary in USD]]&lt;2000),1,0)</f>
        <v>0</v>
      </c>
    </row>
    <row r="968" spans="2:28" ht="15" customHeight="1">
      <c r="B968" t="s">
        <v>2971</v>
      </c>
      <c r="C968" s="1">
        <v>41057.35800925926</v>
      </c>
      <c r="D968" s="4" t="s">
        <v>1117</v>
      </c>
      <c r="E968">
        <v>107000</v>
      </c>
      <c r="F968" t="s">
        <v>82</v>
      </c>
      <c r="G968">
        <f>tblSalaries[[#This Row],[clean Salary (in local currency)]]*VLOOKUP(tblSalaries[[#This Row],[Currency]],tblXrate[],2,FALSE)</f>
        <v>109130.33323508203</v>
      </c>
      <c r="H968" t="s">
        <v>772</v>
      </c>
      <c r="I968" t="s">
        <v>52</v>
      </c>
      <c r="J968" t="s">
        <v>84</v>
      </c>
      <c r="K968" t="str">
        <f>VLOOKUP(tblSalaries[[#This Row],[Where do you work]],tblCountries[[Actual]:[Mapping]],2,FALSE)</f>
        <v>Australia</v>
      </c>
      <c r="L968" t="s">
        <v>9</v>
      </c>
      <c r="M968">
        <v>35</v>
      </c>
      <c r="O968" s="10" t="str">
        <f>IF(ISERROR(FIND("1",tblSalaries[[#This Row],[How many hours of a day you work on Excel]])),"",1)</f>
        <v/>
      </c>
      <c r="P968" s="11" t="str">
        <f>IF(ISERROR(FIND("2",tblSalaries[[#This Row],[How many hours of a day you work on Excel]])),"",2)</f>
        <v/>
      </c>
      <c r="Q968" s="10" t="str">
        <f>IF(ISERROR(FIND("3",tblSalaries[[#This Row],[How many hours of a day you work on Excel]])),"",3)</f>
        <v/>
      </c>
      <c r="R968" s="10">
        <f>IF(ISERROR(FIND("4",tblSalaries[[#This Row],[How many hours of a day you work on Excel]])),"",4)</f>
        <v>4</v>
      </c>
      <c r="S968" s="10" t="str">
        <f>IF(ISERROR(FIND("5",tblSalaries[[#This Row],[How many hours of a day you work on Excel]])),"",5)</f>
        <v/>
      </c>
      <c r="T968" s="10">
        <f>IF(ISERROR(FIND("6",tblSalaries[[#This Row],[How many hours of a day you work on Excel]])),"",6)</f>
        <v>6</v>
      </c>
      <c r="U968" s="11" t="str">
        <f>IF(ISERROR(FIND("7",tblSalaries[[#This Row],[How many hours of a day you work on Excel]])),"",7)</f>
        <v/>
      </c>
      <c r="V968" s="11" t="str">
        <f>IF(ISERROR(FIND("8",tblSalaries[[#This Row],[How many hours of a day you work on Excel]])),"",8)</f>
        <v/>
      </c>
      <c r="W968" s="11">
        <f>IF(MAX(tblSalaries[[#This Row],[1 hour]:[8 hours]])=0,#N/A,MAX(tblSalaries[[#This Row],[1 hour]:[8 hours]]))</f>
        <v>6</v>
      </c>
      <c r="X968" s="11">
        <f>IF(ISERROR(tblSalaries[[#This Row],[max h]]),1,tblSalaries[[#This Row],[Salary in USD]]/tblSalaries[[#This Row],[max h]]/260)</f>
        <v>69.955341817360278</v>
      </c>
      <c r="Y968" s="11" t="str">
        <f>IF(tblSalaries[[#This Row],[Years of Experience]]="",0,"0")</f>
        <v>0</v>
      </c>
      <c r="Z9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68" s="11">
        <f>IF(tblSalaries[[#This Row],[Salary in USD]]&lt;1000,1,0)</f>
        <v>0</v>
      </c>
      <c r="AB968" s="11">
        <f>IF(AND(tblSalaries[[#This Row],[Salary in USD]]&gt;1000,tblSalaries[[#This Row],[Salary in USD]]&lt;2000),1,0)</f>
        <v>0</v>
      </c>
    </row>
    <row r="969" spans="2:28" ht="15" customHeight="1">
      <c r="B969" t="s">
        <v>2972</v>
      </c>
      <c r="C969" s="1">
        <v>41057.361030092594</v>
      </c>
      <c r="D969" s="4">
        <v>3000</v>
      </c>
      <c r="E969">
        <v>36000</v>
      </c>
      <c r="F969" t="s">
        <v>6</v>
      </c>
      <c r="G969">
        <f>tblSalaries[[#This Row],[clean Salary (in local currency)]]*VLOOKUP(tblSalaries[[#This Row],[Currency]],tblXrate[],2,FALSE)</f>
        <v>36000</v>
      </c>
      <c r="H969" t="s">
        <v>168</v>
      </c>
      <c r="I969" t="s">
        <v>52</v>
      </c>
      <c r="J969" t="s">
        <v>1118</v>
      </c>
      <c r="K969" t="str">
        <f>VLOOKUP(tblSalaries[[#This Row],[Where do you work]],tblCountries[[Actual]:[Mapping]],2,FALSE)</f>
        <v>malaysia</v>
      </c>
      <c r="L969" t="s">
        <v>25</v>
      </c>
      <c r="M969">
        <v>3</v>
      </c>
      <c r="O969" s="10">
        <f>IF(ISERROR(FIND("1",tblSalaries[[#This Row],[How many hours of a day you work on Excel]])),"",1)</f>
        <v>1</v>
      </c>
      <c r="P969" s="11">
        <f>IF(ISERROR(FIND("2",tblSalaries[[#This Row],[How many hours of a day you work on Excel]])),"",2)</f>
        <v>2</v>
      </c>
      <c r="Q969" s="10" t="str">
        <f>IF(ISERROR(FIND("3",tblSalaries[[#This Row],[How many hours of a day you work on Excel]])),"",3)</f>
        <v/>
      </c>
      <c r="R969" s="10" t="str">
        <f>IF(ISERROR(FIND("4",tblSalaries[[#This Row],[How many hours of a day you work on Excel]])),"",4)</f>
        <v/>
      </c>
      <c r="S969" s="10" t="str">
        <f>IF(ISERROR(FIND("5",tblSalaries[[#This Row],[How many hours of a day you work on Excel]])),"",5)</f>
        <v/>
      </c>
      <c r="T969" s="10" t="str">
        <f>IF(ISERROR(FIND("6",tblSalaries[[#This Row],[How many hours of a day you work on Excel]])),"",6)</f>
        <v/>
      </c>
      <c r="U969" s="11" t="str">
        <f>IF(ISERROR(FIND("7",tblSalaries[[#This Row],[How many hours of a day you work on Excel]])),"",7)</f>
        <v/>
      </c>
      <c r="V969" s="11" t="str">
        <f>IF(ISERROR(FIND("8",tblSalaries[[#This Row],[How many hours of a day you work on Excel]])),"",8)</f>
        <v/>
      </c>
      <c r="W969" s="11">
        <f>IF(MAX(tblSalaries[[#This Row],[1 hour]:[8 hours]])=0,#N/A,MAX(tblSalaries[[#This Row],[1 hour]:[8 hours]]))</f>
        <v>2</v>
      </c>
      <c r="X969" s="11">
        <f>IF(ISERROR(tblSalaries[[#This Row],[max h]]),1,tblSalaries[[#This Row],[Salary in USD]]/tblSalaries[[#This Row],[max h]]/260)</f>
        <v>69.230769230769226</v>
      </c>
      <c r="Y969" s="11" t="str">
        <f>IF(tblSalaries[[#This Row],[Years of Experience]]="",0,"0")</f>
        <v>0</v>
      </c>
      <c r="Z9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69" s="11">
        <f>IF(tblSalaries[[#This Row],[Salary in USD]]&lt;1000,1,0)</f>
        <v>0</v>
      </c>
      <c r="AB969" s="11">
        <f>IF(AND(tblSalaries[[#This Row],[Salary in USD]]&gt;1000,tblSalaries[[#This Row],[Salary in USD]]&lt;2000),1,0)</f>
        <v>0</v>
      </c>
    </row>
    <row r="970" spans="2:28" ht="15" customHeight="1">
      <c r="B970" t="s">
        <v>2973</v>
      </c>
      <c r="C970" s="1">
        <v>41057.361956018518</v>
      </c>
      <c r="D970" s="4">
        <v>120000</v>
      </c>
      <c r="E970">
        <v>120000</v>
      </c>
      <c r="F970" t="s">
        <v>82</v>
      </c>
      <c r="G970">
        <f>tblSalaries[[#This Row],[clean Salary (in local currency)]]*VLOOKUP(tblSalaries[[#This Row],[Currency]],tblXrate[],2,FALSE)</f>
        <v>122389.15876831629</v>
      </c>
      <c r="H970" t="s">
        <v>256</v>
      </c>
      <c r="I970" t="s">
        <v>20</v>
      </c>
      <c r="J970" t="s">
        <v>84</v>
      </c>
      <c r="K970" t="str">
        <f>VLOOKUP(tblSalaries[[#This Row],[Where do you work]],tblCountries[[Actual]:[Mapping]],2,FALSE)</f>
        <v>Australia</v>
      </c>
      <c r="L970" t="s">
        <v>9</v>
      </c>
      <c r="M970">
        <v>2</v>
      </c>
      <c r="O970" s="10" t="str">
        <f>IF(ISERROR(FIND("1",tblSalaries[[#This Row],[How many hours of a day you work on Excel]])),"",1)</f>
        <v/>
      </c>
      <c r="P970" s="11" t="str">
        <f>IF(ISERROR(FIND("2",tblSalaries[[#This Row],[How many hours of a day you work on Excel]])),"",2)</f>
        <v/>
      </c>
      <c r="Q970" s="10" t="str">
        <f>IF(ISERROR(FIND("3",tblSalaries[[#This Row],[How many hours of a day you work on Excel]])),"",3)</f>
        <v/>
      </c>
      <c r="R970" s="10">
        <f>IF(ISERROR(FIND("4",tblSalaries[[#This Row],[How many hours of a day you work on Excel]])),"",4)</f>
        <v>4</v>
      </c>
      <c r="S970" s="10" t="str">
        <f>IF(ISERROR(FIND("5",tblSalaries[[#This Row],[How many hours of a day you work on Excel]])),"",5)</f>
        <v/>
      </c>
      <c r="T970" s="10">
        <f>IF(ISERROR(FIND("6",tblSalaries[[#This Row],[How many hours of a day you work on Excel]])),"",6)</f>
        <v>6</v>
      </c>
      <c r="U970" s="11" t="str">
        <f>IF(ISERROR(FIND("7",tblSalaries[[#This Row],[How many hours of a day you work on Excel]])),"",7)</f>
        <v/>
      </c>
      <c r="V970" s="11" t="str">
        <f>IF(ISERROR(FIND("8",tblSalaries[[#This Row],[How many hours of a day you work on Excel]])),"",8)</f>
        <v/>
      </c>
      <c r="W970" s="11">
        <f>IF(MAX(tblSalaries[[#This Row],[1 hour]:[8 hours]])=0,#N/A,MAX(tblSalaries[[#This Row],[1 hour]:[8 hours]]))</f>
        <v>6</v>
      </c>
      <c r="X970" s="11">
        <f>IF(ISERROR(tblSalaries[[#This Row],[max h]]),1,tblSalaries[[#This Row],[Salary in USD]]/tblSalaries[[#This Row],[max h]]/260)</f>
        <v>78.454588954048916</v>
      </c>
      <c r="Y970" s="11" t="str">
        <f>IF(tblSalaries[[#This Row],[Years of Experience]]="",0,"0")</f>
        <v>0</v>
      </c>
      <c r="Z9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70" s="11">
        <f>IF(tblSalaries[[#This Row],[Salary in USD]]&lt;1000,1,0)</f>
        <v>0</v>
      </c>
      <c r="AB970" s="11">
        <f>IF(AND(tblSalaries[[#This Row],[Salary in USD]]&gt;1000,tblSalaries[[#This Row],[Salary in USD]]&lt;2000),1,0)</f>
        <v>0</v>
      </c>
    </row>
    <row r="971" spans="2:28" ht="15" customHeight="1">
      <c r="B971" t="s">
        <v>2974</v>
      </c>
      <c r="C971" s="1">
        <v>41057.366423611114</v>
      </c>
      <c r="D971" s="4" t="s">
        <v>1119</v>
      </c>
      <c r="E971">
        <v>52000</v>
      </c>
      <c r="F971" t="s">
        <v>82</v>
      </c>
      <c r="G971">
        <f>tblSalaries[[#This Row],[clean Salary (in local currency)]]*VLOOKUP(tblSalaries[[#This Row],[Currency]],tblXrate[],2,FALSE)</f>
        <v>53035.30213293706</v>
      </c>
      <c r="H971" t="s">
        <v>1120</v>
      </c>
      <c r="I971" t="s">
        <v>20</v>
      </c>
      <c r="J971" t="s">
        <v>84</v>
      </c>
      <c r="K971" t="str">
        <f>VLOOKUP(tblSalaries[[#This Row],[Where do you work]],tblCountries[[Actual]:[Mapping]],2,FALSE)</f>
        <v>Australia</v>
      </c>
      <c r="L971" t="s">
        <v>9</v>
      </c>
      <c r="M971">
        <v>4</v>
      </c>
      <c r="O971" s="10" t="str">
        <f>IF(ISERROR(FIND("1",tblSalaries[[#This Row],[How many hours of a day you work on Excel]])),"",1)</f>
        <v/>
      </c>
      <c r="P971" s="11" t="str">
        <f>IF(ISERROR(FIND("2",tblSalaries[[#This Row],[How many hours of a day you work on Excel]])),"",2)</f>
        <v/>
      </c>
      <c r="Q971" s="10" t="str">
        <f>IF(ISERROR(FIND("3",tblSalaries[[#This Row],[How many hours of a day you work on Excel]])),"",3)</f>
        <v/>
      </c>
      <c r="R971" s="10">
        <f>IF(ISERROR(FIND("4",tblSalaries[[#This Row],[How many hours of a day you work on Excel]])),"",4)</f>
        <v>4</v>
      </c>
      <c r="S971" s="10" t="str">
        <f>IF(ISERROR(FIND("5",tblSalaries[[#This Row],[How many hours of a day you work on Excel]])),"",5)</f>
        <v/>
      </c>
      <c r="T971" s="10">
        <f>IF(ISERROR(FIND("6",tblSalaries[[#This Row],[How many hours of a day you work on Excel]])),"",6)</f>
        <v>6</v>
      </c>
      <c r="U971" s="11" t="str">
        <f>IF(ISERROR(FIND("7",tblSalaries[[#This Row],[How many hours of a day you work on Excel]])),"",7)</f>
        <v/>
      </c>
      <c r="V971" s="11" t="str">
        <f>IF(ISERROR(FIND("8",tblSalaries[[#This Row],[How many hours of a day you work on Excel]])),"",8)</f>
        <v/>
      </c>
      <c r="W971" s="11">
        <f>IF(MAX(tblSalaries[[#This Row],[1 hour]:[8 hours]])=0,#N/A,MAX(tblSalaries[[#This Row],[1 hour]:[8 hours]]))</f>
        <v>6</v>
      </c>
      <c r="X971" s="11">
        <f>IF(ISERROR(tblSalaries[[#This Row],[max h]]),1,tblSalaries[[#This Row],[Salary in USD]]/tblSalaries[[#This Row],[max h]]/260)</f>
        <v>33.99698854675453</v>
      </c>
      <c r="Y971" s="11" t="str">
        <f>IF(tblSalaries[[#This Row],[Years of Experience]]="",0,"0")</f>
        <v>0</v>
      </c>
      <c r="Z9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71" s="11">
        <f>IF(tblSalaries[[#This Row],[Salary in USD]]&lt;1000,1,0)</f>
        <v>0</v>
      </c>
      <c r="AB971" s="11">
        <f>IF(AND(tblSalaries[[#This Row],[Salary in USD]]&gt;1000,tblSalaries[[#This Row],[Salary in USD]]&lt;2000),1,0)</f>
        <v>0</v>
      </c>
    </row>
    <row r="972" spans="2:28" ht="15" customHeight="1">
      <c r="B972" t="s">
        <v>2975</v>
      </c>
      <c r="C972" s="1">
        <v>41057.367314814815</v>
      </c>
      <c r="D972" s="4">
        <v>125000</v>
      </c>
      <c r="E972">
        <v>125000</v>
      </c>
      <c r="F972" t="s">
        <v>6</v>
      </c>
      <c r="G972">
        <f>tblSalaries[[#This Row],[clean Salary (in local currency)]]*VLOOKUP(tblSalaries[[#This Row],[Currency]],tblXrate[],2,FALSE)</f>
        <v>125000</v>
      </c>
      <c r="H972" t="s">
        <v>1121</v>
      </c>
      <c r="I972" t="s">
        <v>4001</v>
      </c>
      <c r="J972" t="s">
        <v>15</v>
      </c>
      <c r="K972" t="str">
        <f>VLOOKUP(tblSalaries[[#This Row],[Where do you work]],tblCountries[[Actual]:[Mapping]],2,FALSE)</f>
        <v>USA</v>
      </c>
      <c r="L972" t="s">
        <v>9</v>
      </c>
      <c r="M972">
        <v>10</v>
      </c>
      <c r="O972" s="10" t="str">
        <f>IF(ISERROR(FIND("1",tblSalaries[[#This Row],[How many hours of a day you work on Excel]])),"",1)</f>
        <v/>
      </c>
      <c r="P972" s="11" t="str">
        <f>IF(ISERROR(FIND("2",tblSalaries[[#This Row],[How many hours of a day you work on Excel]])),"",2)</f>
        <v/>
      </c>
      <c r="Q972" s="10" t="str">
        <f>IF(ISERROR(FIND("3",tblSalaries[[#This Row],[How many hours of a day you work on Excel]])),"",3)</f>
        <v/>
      </c>
      <c r="R972" s="10">
        <f>IF(ISERROR(FIND("4",tblSalaries[[#This Row],[How many hours of a day you work on Excel]])),"",4)</f>
        <v>4</v>
      </c>
      <c r="S972" s="10" t="str">
        <f>IF(ISERROR(FIND("5",tblSalaries[[#This Row],[How many hours of a day you work on Excel]])),"",5)</f>
        <v/>
      </c>
      <c r="T972" s="10">
        <f>IF(ISERROR(FIND("6",tblSalaries[[#This Row],[How many hours of a day you work on Excel]])),"",6)</f>
        <v>6</v>
      </c>
      <c r="U972" s="11" t="str">
        <f>IF(ISERROR(FIND("7",tblSalaries[[#This Row],[How many hours of a day you work on Excel]])),"",7)</f>
        <v/>
      </c>
      <c r="V972" s="11" t="str">
        <f>IF(ISERROR(FIND("8",tblSalaries[[#This Row],[How many hours of a day you work on Excel]])),"",8)</f>
        <v/>
      </c>
      <c r="W972" s="11">
        <f>IF(MAX(tblSalaries[[#This Row],[1 hour]:[8 hours]])=0,#N/A,MAX(tblSalaries[[#This Row],[1 hour]:[8 hours]]))</f>
        <v>6</v>
      </c>
      <c r="X972" s="11">
        <f>IF(ISERROR(tblSalaries[[#This Row],[max h]]),1,tblSalaries[[#This Row],[Salary in USD]]/tblSalaries[[#This Row],[max h]]/260)</f>
        <v>80.128205128205124</v>
      </c>
      <c r="Y972" s="11" t="str">
        <f>IF(tblSalaries[[#This Row],[Years of Experience]]="",0,"0")</f>
        <v>0</v>
      </c>
      <c r="Z9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72" s="11">
        <f>IF(tblSalaries[[#This Row],[Salary in USD]]&lt;1000,1,0)</f>
        <v>0</v>
      </c>
      <c r="AB972" s="11">
        <f>IF(AND(tblSalaries[[#This Row],[Salary in USD]]&gt;1000,tblSalaries[[#This Row],[Salary in USD]]&lt;2000),1,0)</f>
        <v>0</v>
      </c>
    </row>
    <row r="973" spans="2:28" ht="15" customHeight="1">
      <c r="B973" t="s">
        <v>2976</v>
      </c>
      <c r="C973" s="1">
        <v>41057.37773148148</v>
      </c>
      <c r="D973" s="4">
        <v>19000</v>
      </c>
      <c r="E973">
        <v>19000</v>
      </c>
      <c r="F973" t="s">
        <v>6</v>
      </c>
      <c r="G973">
        <f>tblSalaries[[#This Row],[clean Salary (in local currency)]]*VLOOKUP(tblSalaries[[#This Row],[Currency]],tblXrate[],2,FALSE)</f>
        <v>19000</v>
      </c>
      <c r="H973" t="s">
        <v>1122</v>
      </c>
      <c r="I973" t="s">
        <v>20</v>
      </c>
      <c r="J973" t="s">
        <v>1123</v>
      </c>
      <c r="K973" t="str">
        <f>VLOOKUP(tblSalaries[[#This Row],[Where do you work]],tblCountries[[Actual]:[Mapping]],2,FALSE)</f>
        <v>china</v>
      </c>
      <c r="L973" t="s">
        <v>9</v>
      </c>
      <c r="M973">
        <v>6</v>
      </c>
      <c r="O973" s="10" t="str">
        <f>IF(ISERROR(FIND("1",tblSalaries[[#This Row],[How many hours of a day you work on Excel]])),"",1)</f>
        <v/>
      </c>
      <c r="P973" s="11" t="str">
        <f>IF(ISERROR(FIND("2",tblSalaries[[#This Row],[How many hours of a day you work on Excel]])),"",2)</f>
        <v/>
      </c>
      <c r="Q973" s="10" t="str">
        <f>IF(ISERROR(FIND("3",tblSalaries[[#This Row],[How many hours of a day you work on Excel]])),"",3)</f>
        <v/>
      </c>
      <c r="R973" s="10">
        <f>IF(ISERROR(FIND("4",tblSalaries[[#This Row],[How many hours of a day you work on Excel]])),"",4)</f>
        <v>4</v>
      </c>
      <c r="S973" s="10" t="str">
        <f>IF(ISERROR(FIND("5",tblSalaries[[#This Row],[How many hours of a day you work on Excel]])),"",5)</f>
        <v/>
      </c>
      <c r="T973" s="10">
        <f>IF(ISERROR(FIND("6",tblSalaries[[#This Row],[How many hours of a day you work on Excel]])),"",6)</f>
        <v>6</v>
      </c>
      <c r="U973" s="11" t="str">
        <f>IF(ISERROR(FIND("7",tblSalaries[[#This Row],[How many hours of a day you work on Excel]])),"",7)</f>
        <v/>
      </c>
      <c r="V973" s="11" t="str">
        <f>IF(ISERROR(FIND("8",tblSalaries[[#This Row],[How many hours of a day you work on Excel]])),"",8)</f>
        <v/>
      </c>
      <c r="W973" s="11">
        <f>IF(MAX(tblSalaries[[#This Row],[1 hour]:[8 hours]])=0,#N/A,MAX(tblSalaries[[#This Row],[1 hour]:[8 hours]]))</f>
        <v>6</v>
      </c>
      <c r="X973" s="11">
        <f>IF(ISERROR(tblSalaries[[#This Row],[max h]]),1,tblSalaries[[#This Row],[Salary in USD]]/tblSalaries[[#This Row],[max h]]/260)</f>
        <v>12.179487179487179</v>
      </c>
      <c r="Y973" s="11" t="str">
        <f>IF(tblSalaries[[#This Row],[Years of Experience]]="",0,"0")</f>
        <v>0</v>
      </c>
      <c r="Z9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73" s="11">
        <f>IF(tblSalaries[[#This Row],[Salary in USD]]&lt;1000,1,0)</f>
        <v>0</v>
      </c>
      <c r="AB973" s="11">
        <f>IF(AND(tblSalaries[[#This Row],[Salary in USD]]&gt;1000,tblSalaries[[#This Row],[Salary in USD]]&lt;2000),1,0)</f>
        <v>0</v>
      </c>
    </row>
    <row r="974" spans="2:28" ht="15" customHeight="1">
      <c r="B974" t="s">
        <v>2977</v>
      </c>
      <c r="C974" s="1">
        <v>41057.383645833332</v>
      </c>
      <c r="D974" s="4">
        <v>92000</v>
      </c>
      <c r="E974">
        <v>92000</v>
      </c>
      <c r="F974" t="s">
        <v>82</v>
      </c>
      <c r="G974">
        <f>tblSalaries[[#This Row],[clean Salary (in local currency)]]*VLOOKUP(tblSalaries[[#This Row],[Currency]],tblXrate[],2,FALSE)</f>
        <v>93831.688389042494</v>
      </c>
      <c r="H974" t="s">
        <v>1122</v>
      </c>
      <c r="I974" t="s">
        <v>20</v>
      </c>
      <c r="J974" t="s">
        <v>84</v>
      </c>
      <c r="K974" t="str">
        <f>VLOOKUP(tblSalaries[[#This Row],[Where do you work]],tblCountries[[Actual]:[Mapping]],2,FALSE)</f>
        <v>Australia</v>
      </c>
      <c r="L974" t="s">
        <v>13</v>
      </c>
      <c r="M974">
        <v>6</v>
      </c>
      <c r="O974" s="10" t="str">
        <f>IF(ISERROR(FIND("1",tblSalaries[[#This Row],[How many hours of a day you work on Excel]])),"",1)</f>
        <v/>
      </c>
      <c r="P974" s="11" t="str">
        <f>IF(ISERROR(FIND("2",tblSalaries[[#This Row],[How many hours of a day you work on Excel]])),"",2)</f>
        <v/>
      </c>
      <c r="Q974" s="10" t="str">
        <f>IF(ISERROR(FIND("3",tblSalaries[[#This Row],[How many hours of a day you work on Excel]])),"",3)</f>
        <v/>
      </c>
      <c r="R974" s="10" t="str">
        <f>IF(ISERROR(FIND("4",tblSalaries[[#This Row],[How many hours of a day you work on Excel]])),"",4)</f>
        <v/>
      </c>
      <c r="S974" s="10" t="str">
        <f>IF(ISERROR(FIND("5",tblSalaries[[#This Row],[How many hours of a day you work on Excel]])),"",5)</f>
        <v/>
      </c>
      <c r="T974" s="10" t="str">
        <f>IF(ISERROR(FIND("6",tblSalaries[[#This Row],[How many hours of a day you work on Excel]])),"",6)</f>
        <v/>
      </c>
      <c r="U974" s="11" t="str">
        <f>IF(ISERROR(FIND("7",tblSalaries[[#This Row],[How many hours of a day you work on Excel]])),"",7)</f>
        <v/>
      </c>
      <c r="V974" s="11">
        <f>IF(ISERROR(FIND("8",tblSalaries[[#This Row],[How many hours of a day you work on Excel]])),"",8)</f>
        <v>8</v>
      </c>
      <c r="W974" s="11">
        <f>IF(MAX(tblSalaries[[#This Row],[1 hour]:[8 hours]])=0,#N/A,MAX(tblSalaries[[#This Row],[1 hour]:[8 hours]]))</f>
        <v>8</v>
      </c>
      <c r="X974" s="11">
        <f>IF(ISERROR(tblSalaries[[#This Row],[max h]]),1,tblSalaries[[#This Row],[Salary in USD]]/tblSalaries[[#This Row],[max h]]/260)</f>
        <v>45.111388648578121</v>
      </c>
      <c r="Y974" s="11" t="str">
        <f>IF(tblSalaries[[#This Row],[Years of Experience]]="",0,"0")</f>
        <v>0</v>
      </c>
      <c r="Z9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74" s="11">
        <f>IF(tblSalaries[[#This Row],[Salary in USD]]&lt;1000,1,0)</f>
        <v>0</v>
      </c>
      <c r="AB974" s="11">
        <f>IF(AND(tblSalaries[[#This Row],[Salary in USD]]&gt;1000,tblSalaries[[#This Row],[Salary in USD]]&lt;2000),1,0)</f>
        <v>0</v>
      </c>
    </row>
    <row r="975" spans="2:28" ht="15" customHeight="1">
      <c r="B975" t="s">
        <v>2978</v>
      </c>
      <c r="C975" s="1">
        <v>41057.390231481484</v>
      </c>
      <c r="D975" s="4">
        <v>100000</v>
      </c>
      <c r="E975">
        <v>100000</v>
      </c>
      <c r="F975" t="s">
        <v>82</v>
      </c>
      <c r="G975">
        <f>tblSalaries[[#This Row],[clean Salary (in local currency)]]*VLOOKUP(tblSalaries[[#This Row],[Currency]],tblXrate[],2,FALSE)</f>
        <v>101990.96564026357</v>
      </c>
      <c r="H975" t="s">
        <v>855</v>
      </c>
      <c r="I975" t="s">
        <v>20</v>
      </c>
      <c r="J975" t="s">
        <v>84</v>
      </c>
      <c r="K975" t="str">
        <f>VLOOKUP(tblSalaries[[#This Row],[Where do you work]],tblCountries[[Actual]:[Mapping]],2,FALSE)</f>
        <v>Australia</v>
      </c>
      <c r="L975" t="s">
        <v>9</v>
      </c>
      <c r="M975">
        <v>20</v>
      </c>
      <c r="O975" s="10" t="str">
        <f>IF(ISERROR(FIND("1",tblSalaries[[#This Row],[How many hours of a day you work on Excel]])),"",1)</f>
        <v/>
      </c>
      <c r="P975" s="11" t="str">
        <f>IF(ISERROR(FIND("2",tblSalaries[[#This Row],[How many hours of a day you work on Excel]])),"",2)</f>
        <v/>
      </c>
      <c r="Q975" s="10" t="str">
        <f>IF(ISERROR(FIND("3",tblSalaries[[#This Row],[How many hours of a day you work on Excel]])),"",3)</f>
        <v/>
      </c>
      <c r="R975" s="10">
        <f>IF(ISERROR(FIND("4",tblSalaries[[#This Row],[How many hours of a day you work on Excel]])),"",4)</f>
        <v>4</v>
      </c>
      <c r="S975" s="10" t="str">
        <f>IF(ISERROR(FIND("5",tblSalaries[[#This Row],[How many hours of a day you work on Excel]])),"",5)</f>
        <v/>
      </c>
      <c r="T975" s="10">
        <f>IF(ISERROR(FIND("6",tblSalaries[[#This Row],[How many hours of a day you work on Excel]])),"",6)</f>
        <v>6</v>
      </c>
      <c r="U975" s="11" t="str">
        <f>IF(ISERROR(FIND("7",tblSalaries[[#This Row],[How many hours of a day you work on Excel]])),"",7)</f>
        <v/>
      </c>
      <c r="V975" s="11" t="str">
        <f>IF(ISERROR(FIND("8",tblSalaries[[#This Row],[How many hours of a day you work on Excel]])),"",8)</f>
        <v/>
      </c>
      <c r="W975" s="11">
        <f>IF(MAX(tblSalaries[[#This Row],[1 hour]:[8 hours]])=0,#N/A,MAX(tblSalaries[[#This Row],[1 hour]:[8 hours]]))</f>
        <v>6</v>
      </c>
      <c r="X975" s="11">
        <f>IF(ISERROR(tblSalaries[[#This Row],[max h]]),1,tblSalaries[[#This Row],[Salary in USD]]/tblSalaries[[#This Row],[max h]]/260)</f>
        <v>65.378824128374092</v>
      </c>
      <c r="Y975" s="11" t="str">
        <f>IF(tblSalaries[[#This Row],[Years of Experience]]="",0,"0")</f>
        <v>0</v>
      </c>
      <c r="Z9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75" s="11">
        <f>IF(tblSalaries[[#This Row],[Salary in USD]]&lt;1000,1,0)</f>
        <v>0</v>
      </c>
      <c r="AB975" s="11">
        <f>IF(AND(tblSalaries[[#This Row],[Salary in USD]]&gt;1000,tblSalaries[[#This Row],[Salary in USD]]&lt;2000),1,0)</f>
        <v>0</v>
      </c>
    </row>
    <row r="976" spans="2:28" ht="15" customHeight="1">
      <c r="B976" t="s">
        <v>2979</v>
      </c>
      <c r="C976" s="1">
        <v>41057.393171296295</v>
      </c>
      <c r="D976" s="4">
        <v>120000</v>
      </c>
      <c r="E976">
        <v>120000</v>
      </c>
      <c r="F976" t="s">
        <v>82</v>
      </c>
      <c r="G976">
        <f>tblSalaries[[#This Row],[clean Salary (in local currency)]]*VLOOKUP(tblSalaries[[#This Row],[Currency]],tblXrate[],2,FALSE)</f>
        <v>122389.15876831629</v>
      </c>
      <c r="H976" t="s">
        <v>1124</v>
      </c>
      <c r="I976" t="s">
        <v>20</v>
      </c>
      <c r="J976" t="s">
        <v>84</v>
      </c>
      <c r="K976" t="str">
        <f>VLOOKUP(tblSalaries[[#This Row],[Where do you work]],tblCountries[[Actual]:[Mapping]],2,FALSE)</f>
        <v>Australia</v>
      </c>
      <c r="L976" t="s">
        <v>9</v>
      </c>
      <c r="M976">
        <v>5</v>
      </c>
      <c r="O976" s="10" t="str">
        <f>IF(ISERROR(FIND("1",tblSalaries[[#This Row],[How many hours of a day you work on Excel]])),"",1)</f>
        <v/>
      </c>
      <c r="P976" s="11" t="str">
        <f>IF(ISERROR(FIND("2",tblSalaries[[#This Row],[How many hours of a day you work on Excel]])),"",2)</f>
        <v/>
      </c>
      <c r="Q976" s="10" t="str">
        <f>IF(ISERROR(FIND("3",tblSalaries[[#This Row],[How many hours of a day you work on Excel]])),"",3)</f>
        <v/>
      </c>
      <c r="R976" s="10">
        <f>IF(ISERROR(FIND("4",tblSalaries[[#This Row],[How many hours of a day you work on Excel]])),"",4)</f>
        <v>4</v>
      </c>
      <c r="S976" s="10" t="str">
        <f>IF(ISERROR(FIND("5",tblSalaries[[#This Row],[How many hours of a day you work on Excel]])),"",5)</f>
        <v/>
      </c>
      <c r="T976" s="10">
        <f>IF(ISERROR(FIND("6",tblSalaries[[#This Row],[How many hours of a day you work on Excel]])),"",6)</f>
        <v>6</v>
      </c>
      <c r="U976" s="11" t="str">
        <f>IF(ISERROR(FIND("7",tblSalaries[[#This Row],[How many hours of a day you work on Excel]])),"",7)</f>
        <v/>
      </c>
      <c r="V976" s="11" t="str">
        <f>IF(ISERROR(FIND("8",tblSalaries[[#This Row],[How many hours of a day you work on Excel]])),"",8)</f>
        <v/>
      </c>
      <c r="W976" s="11">
        <f>IF(MAX(tblSalaries[[#This Row],[1 hour]:[8 hours]])=0,#N/A,MAX(tblSalaries[[#This Row],[1 hour]:[8 hours]]))</f>
        <v>6</v>
      </c>
      <c r="X976" s="11">
        <f>IF(ISERROR(tblSalaries[[#This Row],[max h]]),1,tblSalaries[[#This Row],[Salary in USD]]/tblSalaries[[#This Row],[max h]]/260)</f>
        <v>78.454588954048916</v>
      </c>
      <c r="Y976" s="11" t="str">
        <f>IF(tblSalaries[[#This Row],[Years of Experience]]="",0,"0")</f>
        <v>0</v>
      </c>
      <c r="Z9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76" s="11">
        <f>IF(tblSalaries[[#This Row],[Salary in USD]]&lt;1000,1,0)</f>
        <v>0</v>
      </c>
      <c r="AB976" s="11">
        <f>IF(AND(tblSalaries[[#This Row],[Salary in USD]]&gt;1000,tblSalaries[[#This Row],[Salary in USD]]&lt;2000),1,0)</f>
        <v>0</v>
      </c>
    </row>
    <row r="977" spans="2:28" ht="15" customHeight="1">
      <c r="B977" t="s">
        <v>2980</v>
      </c>
      <c r="C977" s="1">
        <v>41057.401724537034</v>
      </c>
      <c r="D977" s="4">
        <v>35000</v>
      </c>
      <c r="E977">
        <v>35000</v>
      </c>
      <c r="F977" t="s">
        <v>86</v>
      </c>
      <c r="G977">
        <f>tblSalaries[[#This Row],[clean Salary (in local currency)]]*VLOOKUP(tblSalaries[[#This Row],[Currency]],tblXrate[],2,FALSE)</f>
        <v>34417.653306061438</v>
      </c>
      <c r="H977" t="s">
        <v>855</v>
      </c>
      <c r="I977" t="s">
        <v>20</v>
      </c>
      <c r="J977" t="s">
        <v>88</v>
      </c>
      <c r="K977" t="str">
        <f>VLOOKUP(tblSalaries[[#This Row],[Where do you work]],tblCountries[[Actual]:[Mapping]],2,FALSE)</f>
        <v>Canada</v>
      </c>
      <c r="L977" t="s">
        <v>13</v>
      </c>
      <c r="M977">
        <v>4</v>
      </c>
      <c r="O977" s="10" t="str">
        <f>IF(ISERROR(FIND("1",tblSalaries[[#This Row],[How many hours of a day you work on Excel]])),"",1)</f>
        <v/>
      </c>
      <c r="P977" s="11" t="str">
        <f>IF(ISERROR(FIND("2",tblSalaries[[#This Row],[How many hours of a day you work on Excel]])),"",2)</f>
        <v/>
      </c>
      <c r="Q977" s="10" t="str">
        <f>IF(ISERROR(FIND("3",tblSalaries[[#This Row],[How many hours of a day you work on Excel]])),"",3)</f>
        <v/>
      </c>
      <c r="R977" s="10" t="str">
        <f>IF(ISERROR(FIND("4",tblSalaries[[#This Row],[How many hours of a day you work on Excel]])),"",4)</f>
        <v/>
      </c>
      <c r="S977" s="10" t="str">
        <f>IF(ISERROR(FIND("5",tblSalaries[[#This Row],[How many hours of a day you work on Excel]])),"",5)</f>
        <v/>
      </c>
      <c r="T977" s="10" t="str">
        <f>IF(ISERROR(FIND("6",tblSalaries[[#This Row],[How many hours of a day you work on Excel]])),"",6)</f>
        <v/>
      </c>
      <c r="U977" s="11" t="str">
        <f>IF(ISERROR(FIND("7",tblSalaries[[#This Row],[How many hours of a day you work on Excel]])),"",7)</f>
        <v/>
      </c>
      <c r="V977" s="11">
        <f>IF(ISERROR(FIND("8",tblSalaries[[#This Row],[How many hours of a day you work on Excel]])),"",8)</f>
        <v>8</v>
      </c>
      <c r="W977" s="11">
        <f>IF(MAX(tblSalaries[[#This Row],[1 hour]:[8 hours]])=0,#N/A,MAX(tblSalaries[[#This Row],[1 hour]:[8 hours]]))</f>
        <v>8</v>
      </c>
      <c r="X977" s="11">
        <f>IF(ISERROR(tblSalaries[[#This Row],[max h]]),1,tblSalaries[[#This Row],[Salary in USD]]/tblSalaries[[#This Row],[max h]]/260)</f>
        <v>16.546948704837231</v>
      </c>
      <c r="Y977" s="11" t="str">
        <f>IF(tblSalaries[[#This Row],[Years of Experience]]="",0,"0")</f>
        <v>0</v>
      </c>
      <c r="Z9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77" s="11">
        <f>IF(tblSalaries[[#This Row],[Salary in USD]]&lt;1000,1,0)</f>
        <v>0</v>
      </c>
      <c r="AB977" s="11">
        <f>IF(AND(tblSalaries[[#This Row],[Salary in USD]]&gt;1000,tblSalaries[[#This Row],[Salary in USD]]&lt;2000),1,0)</f>
        <v>0</v>
      </c>
    </row>
    <row r="978" spans="2:28" ht="15" customHeight="1">
      <c r="B978" t="s">
        <v>2981</v>
      </c>
      <c r="C978" s="1">
        <v>41057.40289351852</v>
      </c>
      <c r="D978" s="4" t="s">
        <v>1125</v>
      </c>
      <c r="E978">
        <v>12000</v>
      </c>
      <c r="F978" t="s">
        <v>6</v>
      </c>
      <c r="G978">
        <f>tblSalaries[[#This Row],[clean Salary (in local currency)]]*VLOOKUP(tblSalaries[[#This Row],[Currency]],tblXrate[],2,FALSE)</f>
        <v>12000</v>
      </c>
      <c r="H978" t="s">
        <v>52</v>
      </c>
      <c r="I978" t="s">
        <v>52</v>
      </c>
      <c r="J978" t="s">
        <v>1126</v>
      </c>
      <c r="K978" t="str">
        <f>VLOOKUP(tblSalaries[[#This Row],[Where do you work]],tblCountries[[Actual]:[Mapping]],2,FALSE)</f>
        <v>Asia</v>
      </c>
      <c r="L978" t="s">
        <v>13</v>
      </c>
      <c r="M978">
        <v>3</v>
      </c>
      <c r="O978" s="10" t="str">
        <f>IF(ISERROR(FIND("1",tblSalaries[[#This Row],[How many hours of a day you work on Excel]])),"",1)</f>
        <v/>
      </c>
      <c r="P978" s="11" t="str">
        <f>IF(ISERROR(FIND("2",tblSalaries[[#This Row],[How many hours of a day you work on Excel]])),"",2)</f>
        <v/>
      </c>
      <c r="Q978" s="10" t="str">
        <f>IF(ISERROR(FIND("3",tblSalaries[[#This Row],[How many hours of a day you work on Excel]])),"",3)</f>
        <v/>
      </c>
      <c r="R978" s="10" t="str">
        <f>IF(ISERROR(FIND("4",tblSalaries[[#This Row],[How many hours of a day you work on Excel]])),"",4)</f>
        <v/>
      </c>
      <c r="S978" s="10" t="str">
        <f>IF(ISERROR(FIND("5",tblSalaries[[#This Row],[How many hours of a day you work on Excel]])),"",5)</f>
        <v/>
      </c>
      <c r="T978" s="10" t="str">
        <f>IF(ISERROR(FIND("6",tblSalaries[[#This Row],[How many hours of a day you work on Excel]])),"",6)</f>
        <v/>
      </c>
      <c r="U978" s="11" t="str">
        <f>IF(ISERROR(FIND("7",tblSalaries[[#This Row],[How many hours of a day you work on Excel]])),"",7)</f>
        <v/>
      </c>
      <c r="V978" s="11">
        <f>IF(ISERROR(FIND("8",tblSalaries[[#This Row],[How many hours of a day you work on Excel]])),"",8)</f>
        <v>8</v>
      </c>
      <c r="W978" s="11">
        <f>IF(MAX(tblSalaries[[#This Row],[1 hour]:[8 hours]])=0,#N/A,MAX(tblSalaries[[#This Row],[1 hour]:[8 hours]]))</f>
        <v>8</v>
      </c>
      <c r="X978" s="11">
        <f>IF(ISERROR(tblSalaries[[#This Row],[max h]]),1,tblSalaries[[#This Row],[Salary in USD]]/tblSalaries[[#This Row],[max h]]/260)</f>
        <v>5.7692307692307692</v>
      </c>
      <c r="Y978" s="11" t="str">
        <f>IF(tblSalaries[[#This Row],[Years of Experience]]="",0,"0")</f>
        <v>0</v>
      </c>
      <c r="Z9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78" s="11">
        <f>IF(tblSalaries[[#This Row],[Salary in USD]]&lt;1000,1,0)</f>
        <v>0</v>
      </c>
      <c r="AB978" s="11">
        <f>IF(AND(tblSalaries[[#This Row],[Salary in USD]]&gt;1000,tblSalaries[[#This Row],[Salary in USD]]&lt;2000),1,0)</f>
        <v>0</v>
      </c>
    </row>
    <row r="979" spans="2:28" ht="15" customHeight="1">
      <c r="B979" t="s">
        <v>2982</v>
      </c>
      <c r="C979" s="1">
        <v>41057.40351851852</v>
      </c>
      <c r="D979" s="4">
        <v>204000</v>
      </c>
      <c r="E979">
        <v>204000</v>
      </c>
      <c r="F979" t="s">
        <v>40</v>
      </c>
      <c r="G979">
        <f>tblSalaries[[#This Row],[clean Salary (in local currency)]]*VLOOKUP(tblSalaries[[#This Row],[Currency]],tblXrate[],2,FALSE)</f>
        <v>3632.815004238284</v>
      </c>
      <c r="H979" t="s">
        <v>1127</v>
      </c>
      <c r="I979" t="s">
        <v>52</v>
      </c>
      <c r="J979" t="s">
        <v>8</v>
      </c>
      <c r="K979" t="str">
        <f>VLOOKUP(tblSalaries[[#This Row],[Where do you work]],tblCountries[[Actual]:[Mapping]],2,FALSE)</f>
        <v>India</v>
      </c>
      <c r="L979" t="s">
        <v>9</v>
      </c>
      <c r="M979">
        <v>0</v>
      </c>
      <c r="O979" s="10" t="str">
        <f>IF(ISERROR(FIND("1",tblSalaries[[#This Row],[How many hours of a day you work on Excel]])),"",1)</f>
        <v/>
      </c>
      <c r="P979" s="11" t="str">
        <f>IF(ISERROR(FIND("2",tblSalaries[[#This Row],[How many hours of a day you work on Excel]])),"",2)</f>
        <v/>
      </c>
      <c r="Q979" s="10" t="str">
        <f>IF(ISERROR(FIND("3",tblSalaries[[#This Row],[How many hours of a day you work on Excel]])),"",3)</f>
        <v/>
      </c>
      <c r="R979" s="10">
        <f>IF(ISERROR(FIND("4",tblSalaries[[#This Row],[How many hours of a day you work on Excel]])),"",4)</f>
        <v>4</v>
      </c>
      <c r="S979" s="10" t="str">
        <f>IF(ISERROR(FIND("5",tblSalaries[[#This Row],[How many hours of a day you work on Excel]])),"",5)</f>
        <v/>
      </c>
      <c r="T979" s="10">
        <f>IF(ISERROR(FIND("6",tblSalaries[[#This Row],[How many hours of a day you work on Excel]])),"",6)</f>
        <v>6</v>
      </c>
      <c r="U979" s="11" t="str">
        <f>IF(ISERROR(FIND("7",tblSalaries[[#This Row],[How many hours of a day you work on Excel]])),"",7)</f>
        <v/>
      </c>
      <c r="V979" s="11" t="str">
        <f>IF(ISERROR(FIND("8",tblSalaries[[#This Row],[How many hours of a day you work on Excel]])),"",8)</f>
        <v/>
      </c>
      <c r="W979" s="11">
        <f>IF(MAX(tblSalaries[[#This Row],[1 hour]:[8 hours]])=0,#N/A,MAX(tblSalaries[[#This Row],[1 hour]:[8 hours]]))</f>
        <v>6</v>
      </c>
      <c r="X979" s="11">
        <f>IF(ISERROR(tblSalaries[[#This Row],[max h]]),1,tblSalaries[[#This Row],[Salary in USD]]/tblSalaries[[#This Row],[max h]]/260)</f>
        <v>2.3287275668194125</v>
      </c>
      <c r="Y979" s="11" t="str">
        <f>IF(tblSalaries[[#This Row],[Years of Experience]]="",0,"0")</f>
        <v>0</v>
      </c>
      <c r="Z979"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979" s="11">
        <f>IF(tblSalaries[[#This Row],[Salary in USD]]&lt;1000,1,0)</f>
        <v>0</v>
      </c>
      <c r="AB979" s="11">
        <f>IF(AND(tblSalaries[[#This Row],[Salary in USD]]&gt;1000,tblSalaries[[#This Row],[Salary in USD]]&lt;2000),1,0)</f>
        <v>0</v>
      </c>
    </row>
    <row r="980" spans="2:28" ht="15" customHeight="1">
      <c r="B980" t="s">
        <v>2983</v>
      </c>
      <c r="C980" s="1">
        <v>41057.405243055553</v>
      </c>
      <c r="D980" s="4" t="s">
        <v>1128</v>
      </c>
      <c r="E980">
        <v>1200000</v>
      </c>
      <c r="F980" t="s">
        <v>40</v>
      </c>
      <c r="G980">
        <f>tblSalaries[[#This Row],[clean Salary (in local currency)]]*VLOOKUP(tblSalaries[[#This Row],[Currency]],tblXrate[],2,FALSE)</f>
        <v>21369.500024931083</v>
      </c>
      <c r="H980" t="s">
        <v>76</v>
      </c>
      <c r="I980" t="s">
        <v>356</v>
      </c>
      <c r="J980" t="s">
        <v>8</v>
      </c>
      <c r="K980" t="str">
        <f>VLOOKUP(tblSalaries[[#This Row],[Where do you work]],tblCountries[[Actual]:[Mapping]],2,FALSE)</f>
        <v>India</v>
      </c>
      <c r="L980" t="s">
        <v>13</v>
      </c>
      <c r="M980">
        <v>6</v>
      </c>
      <c r="O980" s="10" t="str">
        <f>IF(ISERROR(FIND("1",tblSalaries[[#This Row],[How many hours of a day you work on Excel]])),"",1)</f>
        <v/>
      </c>
      <c r="P980" s="11" t="str">
        <f>IF(ISERROR(FIND("2",tblSalaries[[#This Row],[How many hours of a day you work on Excel]])),"",2)</f>
        <v/>
      </c>
      <c r="Q980" s="10" t="str">
        <f>IF(ISERROR(FIND("3",tblSalaries[[#This Row],[How many hours of a day you work on Excel]])),"",3)</f>
        <v/>
      </c>
      <c r="R980" s="10" t="str">
        <f>IF(ISERROR(FIND("4",tblSalaries[[#This Row],[How many hours of a day you work on Excel]])),"",4)</f>
        <v/>
      </c>
      <c r="S980" s="10" t="str">
        <f>IF(ISERROR(FIND("5",tblSalaries[[#This Row],[How many hours of a day you work on Excel]])),"",5)</f>
        <v/>
      </c>
      <c r="T980" s="10" t="str">
        <f>IF(ISERROR(FIND("6",tblSalaries[[#This Row],[How many hours of a day you work on Excel]])),"",6)</f>
        <v/>
      </c>
      <c r="U980" s="11" t="str">
        <f>IF(ISERROR(FIND("7",tblSalaries[[#This Row],[How many hours of a day you work on Excel]])),"",7)</f>
        <v/>
      </c>
      <c r="V980" s="11">
        <f>IF(ISERROR(FIND("8",tblSalaries[[#This Row],[How many hours of a day you work on Excel]])),"",8)</f>
        <v>8</v>
      </c>
      <c r="W980" s="11">
        <f>IF(MAX(tblSalaries[[#This Row],[1 hour]:[8 hours]])=0,#N/A,MAX(tblSalaries[[#This Row],[1 hour]:[8 hours]]))</f>
        <v>8</v>
      </c>
      <c r="X980" s="11">
        <f>IF(ISERROR(tblSalaries[[#This Row],[max h]]),1,tblSalaries[[#This Row],[Salary in USD]]/tblSalaries[[#This Row],[max h]]/260)</f>
        <v>10.273798088909174</v>
      </c>
      <c r="Y980" s="11" t="str">
        <f>IF(tblSalaries[[#This Row],[Years of Experience]]="",0,"0")</f>
        <v>0</v>
      </c>
      <c r="Z9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80" s="11">
        <f>IF(tblSalaries[[#This Row],[Salary in USD]]&lt;1000,1,0)</f>
        <v>0</v>
      </c>
      <c r="AB980" s="11">
        <f>IF(AND(tblSalaries[[#This Row],[Salary in USD]]&gt;1000,tblSalaries[[#This Row],[Salary in USD]]&lt;2000),1,0)</f>
        <v>0</v>
      </c>
    </row>
    <row r="981" spans="2:28" ht="15" customHeight="1">
      <c r="B981" t="s">
        <v>2984</v>
      </c>
      <c r="C981" s="1">
        <v>41057.410694444443</v>
      </c>
      <c r="D981" s="4" t="s">
        <v>457</v>
      </c>
      <c r="E981">
        <v>500000</v>
      </c>
      <c r="F981" t="s">
        <v>40</v>
      </c>
      <c r="G981">
        <f>tblSalaries[[#This Row],[clean Salary (in local currency)]]*VLOOKUP(tblSalaries[[#This Row],[Currency]],tblXrate[],2,FALSE)</f>
        <v>8903.9583437212841</v>
      </c>
      <c r="H981" t="s">
        <v>207</v>
      </c>
      <c r="I981" t="s">
        <v>20</v>
      </c>
      <c r="J981" t="s">
        <v>8</v>
      </c>
      <c r="K981" t="str">
        <f>VLOOKUP(tblSalaries[[#This Row],[Where do you work]],tblCountries[[Actual]:[Mapping]],2,FALSE)</f>
        <v>India</v>
      </c>
      <c r="L981" t="s">
        <v>9</v>
      </c>
      <c r="M981">
        <v>7</v>
      </c>
      <c r="O981" s="10" t="str">
        <f>IF(ISERROR(FIND("1",tblSalaries[[#This Row],[How many hours of a day you work on Excel]])),"",1)</f>
        <v/>
      </c>
      <c r="P981" s="11" t="str">
        <f>IF(ISERROR(FIND("2",tblSalaries[[#This Row],[How many hours of a day you work on Excel]])),"",2)</f>
        <v/>
      </c>
      <c r="Q981" s="10" t="str">
        <f>IF(ISERROR(FIND("3",tblSalaries[[#This Row],[How many hours of a day you work on Excel]])),"",3)</f>
        <v/>
      </c>
      <c r="R981" s="10">
        <f>IF(ISERROR(FIND("4",tblSalaries[[#This Row],[How many hours of a day you work on Excel]])),"",4)</f>
        <v>4</v>
      </c>
      <c r="S981" s="10" t="str">
        <f>IF(ISERROR(FIND("5",tblSalaries[[#This Row],[How many hours of a day you work on Excel]])),"",5)</f>
        <v/>
      </c>
      <c r="T981" s="10">
        <f>IF(ISERROR(FIND("6",tblSalaries[[#This Row],[How many hours of a day you work on Excel]])),"",6)</f>
        <v>6</v>
      </c>
      <c r="U981" s="11" t="str">
        <f>IF(ISERROR(FIND("7",tblSalaries[[#This Row],[How many hours of a day you work on Excel]])),"",7)</f>
        <v/>
      </c>
      <c r="V981" s="11" t="str">
        <f>IF(ISERROR(FIND("8",tblSalaries[[#This Row],[How many hours of a day you work on Excel]])),"",8)</f>
        <v/>
      </c>
      <c r="W981" s="11">
        <f>IF(MAX(tblSalaries[[#This Row],[1 hour]:[8 hours]])=0,#N/A,MAX(tblSalaries[[#This Row],[1 hour]:[8 hours]]))</f>
        <v>6</v>
      </c>
      <c r="X981" s="11">
        <f>IF(ISERROR(tblSalaries[[#This Row],[max h]]),1,tblSalaries[[#This Row],[Salary in USD]]/tblSalaries[[#This Row],[max h]]/260)</f>
        <v>5.7076656049495407</v>
      </c>
      <c r="Y981" s="11" t="str">
        <f>IF(tblSalaries[[#This Row],[Years of Experience]]="",0,"0")</f>
        <v>0</v>
      </c>
      <c r="Z9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81" s="11">
        <f>IF(tblSalaries[[#This Row],[Salary in USD]]&lt;1000,1,0)</f>
        <v>0</v>
      </c>
      <c r="AB981" s="11">
        <f>IF(AND(tblSalaries[[#This Row],[Salary in USD]]&gt;1000,tblSalaries[[#This Row],[Salary in USD]]&lt;2000),1,0)</f>
        <v>0</v>
      </c>
    </row>
    <row r="982" spans="2:28" ht="15" customHeight="1">
      <c r="B982" t="s">
        <v>2985</v>
      </c>
      <c r="C982" s="1">
        <v>41057.427395833336</v>
      </c>
      <c r="D982" s="4" t="s">
        <v>1129</v>
      </c>
      <c r="E982">
        <v>48000</v>
      </c>
      <c r="F982" t="s">
        <v>3939</v>
      </c>
      <c r="G982">
        <f>tblSalaries[[#This Row],[clean Salary (in local currency)]]*VLOOKUP(tblSalaries[[#This Row],[Currency]],tblXrate[],2,FALSE)</f>
        <v>15206.427249917633</v>
      </c>
      <c r="H982" t="s">
        <v>1130</v>
      </c>
      <c r="I982" t="s">
        <v>52</v>
      </c>
      <c r="J982" t="s">
        <v>1131</v>
      </c>
      <c r="K982" t="str">
        <f>VLOOKUP(tblSalaries[[#This Row],[Where do you work]],tblCountries[[Actual]:[Mapping]],2,FALSE)</f>
        <v>malaysia</v>
      </c>
      <c r="L982" t="s">
        <v>9</v>
      </c>
      <c r="M982">
        <v>2</v>
      </c>
      <c r="O982" s="10" t="str">
        <f>IF(ISERROR(FIND("1",tblSalaries[[#This Row],[How many hours of a day you work on Excel]])),"",1)</f>
        <v/>
      </c>
      <c r="P982" s="11" t="str">
        <f>IF(ISERROR(FIND("2",tblSalaries[[#This Row],[How many hours of a day you work on Excel]])),"",2)</f>
        <v/>
      </c>
      <c r="Q982" s="10" t="str">
        <f>IF(ISERROR(FIND("3",tblSalaries[[#This Row],[How many hours of a day you work on Excel]])),"",3)</f>
        <v/>
      </c>
      <c r="R982" s="10">
        <f>IF(ISERROR(FIND("4",tblSalaries[[#This Row],[How many hours of a day you work on Excel]])),"",4)</f>
        <v>4</v>
      </c>
      <c r="S982" s="10" t="str">
        <f>IF(ISERROR(FIND("5",tblSalaries[[#This Row],[How many hours of a day you work on Excel]])),"",5)</f>
        <v/>
      </c>
      <c r="T982" s="10">
        <f>IF(ISERROR(FIND("6",tblSalaries[[#This Row],[How many hours of a day you work on Excel]])),"",6)</f>
        <v>6</v>
      </c>
      <c r="U982" s="11" t="str">
        <f>IF(ISERROR(FIND("7",tblSalaries[[#This Row],[How many hours of a day you work on Excel]])),"",7)</f>
        <v/>
      </c>
      <c r="V982" s="11" t="str">
        <f>IF(ISERROR(FIND("8",tblSalaries[[#This Row],[How many hours of a day you work on Excel]])),"",8)</f>
        <v/>
      </c>
      <c r="W982" s="11">
        <f>IF(MAX(tblSalaries[[#This Row],[1 hour]:[8 hours]])=0,#N/A,MAX(tblSalaries[[#This Row],[1 hour]:[8 hours]]))</f>
        <v>6</v>
      </c>
      <c r="X982" s="11">
        <f>IF(ISERROR(tblSalaries[[#This Row],[max h]]),1,tblSalaries[[#This Row],[Salary in USD]]/tblSalaries[[#This Row],[max h]]/260)</f>
        <v>9.7477097755882269</v>
      </c>
      <c r="Y982" s="11" t="str">
        <f>IF(tblSalaries[[#This Row],[Years of Experience]]="",0,"0")</f>
        <v>0</v>
      </c>
      <c r="Z9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82" s="11">
        <f>IF(tblSalaries[[#This Row],[Salary in USD]]&lt;1000,1,0)</f>
        <v>0</v>
      </c>
      <c r="AB982" s="11">
        <f>IF(AND(tblSalaries[[#This Row],[Salary in USD]]&gt;1000,tblSalaries[[#This Row],[Salary in USD]]&lt;2000),1,0)</f>
        <v>0</v>
      </c>
    </row>
    <row r="983" spans="2:28" ht="15" customHeight="1">
      <c r="B983" t="s">
        <v>2986</v>
      </c>
      <c r="C983" s="1">
        <v>41057.431921296295</v>
      </c>
      <c r="D983" s="4" t="s">
        <v>1132</v>
      </c>
      <c r="E983">
        <v>180000</v>
      </c>
      <c r="F983" t="s">
        <v>670</v>
      </c>
      <c r="G983">
        <f>tblSalaries[[#This Row],[clean Salary (in local currency)]]*VLOOKUP(tblSalaries[[#This Row],[Currency]],tblXrate[],2,FALSE)</f>
        <v>143565.85684888897</v>
      </c>
      <c r="H983" t="s">
        <v>448</v>
      </c>
      <c r="I983" t="s">
        <v>52</v>
      </c>
      <c r="J983" t="s">
        <v>672</v>
      </c>
      <c r="K983" t="str">
        <f>VLOOKUP(tblSalaries[[#This Row],[Where do you work]],tblCountries[[Actual]:[Mapping]],2,FALSE)</f>
        <v>New Zealand</v>
      </c>
      <c r="L983" t="s">
        <v>9</v>
      </c>
      <c r="M983">
        <v>25</v>
      </c>
      <c r="O983" s="10" t="str">
        <f>IF(ISERROR(FIND("1",tblSalaries[[#This Row],[How many hours of a day you work on Excel]])),"",1)</f>
        <v/>
      </c>
      <c r="P983" s="11" t="str">
        <f>IF(ISERROR(FIND("2",tblSalaries[[#This Row],[How many hours of a day you work on Excel]])),"",2)</f>
        <v/>
      </c>
      <c r="Q983" s="10" t="str">
        <f>IF(ISERROR(FIND("3",tblSalaries[[#This Row],[How many hours of a day you work on Excel]])),"",3)</f>
        <v/>
      </c>
      <c r="R983" s="10">
        <f>IF(ISERROR(FIND("4",tblSalaries[[#This Row],[How many hours of a day you work on Excel]])),"",4)</f>
        <v>4</v>
      </c>
      <c r="S983" s="10" t="str">
        <f>IF(ISERROR(FIND("5",tblSalaries[[#This Row],[How many hours of a day you work on Excel]])),"",5)</f>
        <v/>
      </c>
      <c r="T983" s="10">
        <f>IF(ISERROR(FIND("6",tblSalaries[[#This Row],[How many hours of a day you work on Excel]])),"",6)</f>
        <v>6</v>
      </c>
      <c r="U983" s="11" t="str">
        <f>IF(ISERROR(FIND("7",tblSalaries[[#This Row],[How many hours of a day you work on Excel]])),"",7)</f>
        <v/>
      </c>
      <c r="V983" s="11" t="str">
        <f>IF(ISERROR(FIND("8",tblSalaries[[#This Row],[How many hours of a day you work on Excel]])),"",8)</f>
        <v/>
      </c>
      <c r="W983" s="11">
        <f>IF(MAX(tblSalaries[[#This Row],[1 hour]:[8 hours]])=0,#N/A,MAX(tblSalaries[[#This Row],[1 hour]:[8 hours]]))</f>
        <v>6</v>
      </c>
      <c r="X983" s="11">
        <f>IF(ISERROR(tblSalaries[[#This Row],[max h]]),1,tblSalaries[[#This Row],[Salary in USD]]/tblSalaries[[#This Row],[max h]]/260)</f>
        <v>92.029395415954468</v>
      </c>
      <c r="Y983" s="11" t="str">
        <f>IF(tblSalaries[[#This Row],[Years of Experience]]="",0,"0")</f>
        <v>0</v>
      </c>
      <c r="Z9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83" s="11">
        <f>IF(tblSalaries[[#This Row],[Salary in USD]]&lt;1000,1,0)</f>
        <v>0</v>
      </c>
      <c r="AB983" s="11">
        <f>IF(AND(tblSalaries[[#This Row],[Salary in USD]]&gt;1000,tblSalaries[[#This Row],[Salary in USD]]&lt;2000),1,0)</f>
        <v>0</v>
      </c>
    </row>
    <row r="984" spans="2:28" ht="15" customHeight="1">
      <c r="B984" t="s">
        <v>2987</v>
      </c>
      <c r="C984" s="1">
        <v>41057.434618055559</v>
      </c>
      <c r="D984" s="4" t="s">
        <v>1133</v>
      </c>
      <c r="E984">
        <v>545000</v>
      </c>
      <c r="F984" t="s">
        <v>40</v>
      </c>
      <c r="G984">
        <f>tblSalaries[[#This Row],[clean Salary (in local currency)]]*VLOOKUP(tblSalaries[[#This Row],[Currency]],tblXrate[],2,FALSE)</f>
        <v>9705.3145946561999</v>
      </c>
      <c r="H984" t="s">
        <v>1022</v>
      </c>
      <c r="I984" t="s">
        <v>52</v>
      </c>
      <c r="J984" t="s">
        <v>8</v>
      </c>
      <c r="K984" t="str">
        <f>VLOOKUP(tblSalaries[[#This Row],[Where do you work]],tblCountries[[Actual]:[Mapping]],2,FALSE)</f>
        <v>India</v>
      </c>
      <c r="L984" t="s">
        <v>18</v>
      </c>
      <c r="M984">
        <v>6</v>
      </c>
      <c r="O984" s="10" t="str">
        <f>IF(ISERROR(FIND("1",tblSalaries[[#This Row],[How many hours of a day you work on Excel]])),"",1)</f>
        <v/>
      </c>
      <c r="P984" s="11">
        <f>IF(ISERROR(FIND("2",tblSalaries[[#This Row],[How many hours of a day you work on Excel]])),"",2)</f>
        <v>2</v>
      </c>
      <c r="Q984" s="10">
        <f>IF(ISERROR(FIND("3",tblSalaries[[#This Row],[How many hours of a day you work on Excel]])),"",3)</f>
        <v>3</v>
      </c>
      <c r="R984" s="10" t="str">
        <f>IF(ISERROR(FIND("4",tblSalaries[[#This Row],[How many hours of a day you work on Excel]])),"",4)</f>
        <v/>
      </c>
      <c r="S984" s="10" t="str">
        <f>IF(ISERROR(FIND("5",tblSalaries[[#This Row],[How many hours of a day you work on Excel]])),"",5)</f>
        <v/>
      </c>
      <c r="T984" s="10" t="str">
        <f>IF(ISERROR(FIND("6",tblSalaries[[#This Row],[How many hours of a day you work on Excel]])),"",6)</f>
        <v/>
      </c>
      <c r="U984" s="11" t="str">
        <f>IF(ISERROR(FIND("7",tblSalaries[[#This Row],[How many hours of a day you work on Excel]])),"",7)</f>
        <v/>
      </c>
      <c r="V984" s="11" t="str">
        <f>IF(ISERROR(FIND("8",tblSalaries[[#This Row],[How many hours of a day you work on Excel]])),"",8)</f>
        <v/>
      </c>
      <c r="W984" s="11">
        <f>IF(MAX(tblSalaries[[#This Row],[1 hour]:[8 hours]])=0,#N/A,MAX(tblSalaries[[#This Row],[1 hour]:[8 hours]]))</f>
        <v>3</v>
      </c>
      <c r="X984" s="11">
        <f>IF(ISERROR(tblSalaries[[#This Row],[max h]]),1,tblSalaries[[#This Row],[Salary in USD]]/tblSalaries[[#This Row],[max h]]/260)</f>
        <v>12.44271101879</v>
      </c>
      <c r="Y984" s="11" t="str">
        <f>IF(tblSalaries[[#This Row],[Years of Experience]]="",0,"0")</f>
        <v>0</v>
      </c>
      <c r="Z9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84" s="11">
        <f>IF(tblSalaries[[#This Row],[Salary in USD]]&lt;1000,1,0)</f>
        <v>0</v>
      </c>
      <c r="AB984" s="11">
        <f>IF(AND(tblSalaries[[#This Row],[Salary in USD]]&gt;1000,tblSalaries[[#This Row],[Salary in USD]]&lt;2000),1,0)</f>
        <v>0</v>
      </c>
    </row>
    <row r="985" spans="2:28" ht="15" customHeight="1">
      <c r="B985" t="s">
        <v>2988</v>
      </c>
      <c r="C985" s="1">
        <v>41057.435937499999</v>
      </c>
      <c r="D985" s="4" t="s">
        <v>1134</v>
      </c>
      <c r="E985">
        <v>1000000</v>
      </c>
      <c r="F985" t="s">
        <v>40</v>
      </c>
      <c r="G985">
        <f>tblSalaries[[#This Row],[clean Salary (in local currency)]]*VLOOKUP(tblSalaries[[#This Row],[Currency]],tblXrate[],2,FALSE)</f>
        <v>17807.916687442568</v>
      </c>
      <c r="H985" t="s">
        <v>1135</v>
      </c>
      <c r="I985" t="s">
        <v>52</v>
      </c>
      <c r="J985" t="s">
        <v>8</v>
      </c>
      <c r="K985" t="str">
        <f>VLOOKUP(tblSalaries[[#This Row],[Where do you work]],tblCountries[[Actual]:[Mapping]],2,FALSE)</f>
        <v>India</v>
      </c>
      <c r="L985" t="s">
        <v>13</v>
      </c>
      <c r="M985">
        <v>8</v>
      </c>
      <c r="O985" s="10" t="str">
        <f>IF(ISERROR(FIND("1",tblSalaries[[#This Row],[How many hours of a day you work on Excel]])),"",1)</f>
        <v/>
      </c>
      <c r="P985" s="11" t="str">
        <f>IF(ISERROR(FIND("2",tblSalaries[[#This Row],[How many hours of a day you work on Excel]])),"",2)</f>
        <v/>
      </c>
      <c r="Q985" s="10" t="str">
        <f>IF(ISERROR(FIND("3",tblSalaries[[#This Row],[How many hours of a day you work on Excel]])),"",3)</f>
        <v/>
      </c>
      <c r="R985" s="10" t="str">
        <f>IF(ISERROR(FIND("4",tblSalaries[[#This Row],[How many hours of a day you work on Excel]])),"",4)</f>
        <v/>
      </c>
      <c r="S985" s="10" t="str">
        <f>IF(ISERROR(FIND("5",tblSalaries[[#This Row],[How many hours of a day you work on Excel]])),"",5)</f>
        <v/>
      </c>
      <c r="T985" s="10" t="str">
        <f>IF(ISERROR(FIND("6",tblSalaries[[#This Row],[How many hours of a day you work on Excel]])),"",6)</f>
        <v/>
      </c>
      <c r="U985" s="11" t="str">
        <f>IF(ISERROR(FIND("7",tblSalaries[[#This Row],[How many hours of a day you work on Excel]])),"",7)</f>
        <v/>
      </c>
      <c r="V985" s="11">
        <f>IF(ISERROR(FIND("8",tblSalaries[[#This Row],[How many hours of a day you work on Excel]])),"",8)</f>
        <v>8</v>
      </c>
      <c r="W985" s="11">
        <f>IF(MAX(tblSalaries[[#This Row],[1 hour]:[8 hours]])=0,#N/A,MAX(tblSalaries[[#This Row],[1 hour]:[8 hours]]))</f>
        <v>8</v>
      </c>
      <c r="X985" s="11">
        <f>IF(ISERROR(tblSalaries[[#This Row],[max h]]),1,tblSalaries[[#This Row],[Salary in USD]]/tblSalaries[[#This Row],[max h]]/260)</f>
        <v>8.5614984074243115</v>
      </c>
      <c r="Y985" s="11" t="str">
        <f>IF(tblSalaries[[#This Row],[Years of Experience]]="",0,"0")</f>
        <v>0</v>
      </c>
      <c r="Z9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85" s="11">
        <f>IF(tblSalaries[[#This Row],[Salary in USD]]&lt;1000,1,0)</f>
        <v>0</v>
      </c>
      <c r="AB985" s="11">
        <f>IF(AND(tblSalaries[[#This Row],[Salary in USD]]&gt;1000,tblSalaries[[#This Row],[Salary in USD]]&lt;2000),1,0)</f>
        <v>0</v>
      </c>
    </row>
    <row r="986" spans="2:28" ht="15" customHeight="1">
      <c r="B986" t="s">
        <v>2989</v>
      </c>
      <c r="C986" s="1">
        <v>41057.435972222222</v>
      </c>
      <c r="D986" s="4">
        <v>180000</v>
      </c>
      <c r="E986">
        <v>180000</v>
      </c>
      <c r="F986" t="s">
        <v>40</v>
      </c>
      <c r="G986">
        <f>tblSalaries[[#This Row],[clean Salary (in local currency)]]*VLOOKUP(tblSalaries[[#This Row],[Currency]],tblXrate[],2,FALSE)</f>
        <v>3205.4250037396623</v>
      </c>
      <c r="H986" t="s">
        <v>1136</v>
      </c>
      <c r="I986" t="s">
        <v>20</v>
      </c>
      <c r="J986" t="s">
        <v>1137</v>
      </c>
      <c r="K986" t="str">
        <f>VLOOKUP(tblSalaries[[#This Row],[Where do you work]],tblCountries[[Actual]:[Mapping]],2,FALSE)</f>
        <v>India</v>
      </c>
      <c r="L986" t="s">
        <v>9</v>
      </c>
      <c r="M986">
        <v>10</v>
      </c>
      <c r="O986" s="10" t="str">
        <f>IF(ISERROR(FIND("1",tblSalaries[[#This Row],[How many hours of a day you work on Excel]])),"",1)</f>
        <v/>
      </c>
      <c r="P986" s="11" t="str">
        <f>IF(ISERROR(FIND("2",tblSalaries[[#This Row],[How many hours of a day you work on Excel]])),"",2)</f>
        <v/>
      </c>
      <c r="Q986" s="10" t="str">
        <f>IF(ISERROR(FIND("3",tblSalaries[[#This Row],[How many hours of a day you work on Excel]])),"",3)</f>
        <v/>
      </c>
      <c r="R986" s="10">
        <f>IF(ISERROR(FIND("4",tblSalaries[[#This Row],[How many hours of a day you work on Excel]])),"",4)</f>
        <v>4</v>
      </c>
      <c r="S986" s="10" t="str">
        <f>IF(ISERROR(FIND("5",tblSalaries[[#This Row],[How many hours of a day you work on Excel]])),"",5)</f>
        <v/>
      </c>
      <c r="T986" s="10">
        <f>IF(ISERROR(FIND("6",tblSalaries[[#This Row],[How many hours of a day you work on Excel]])),"",6)</f>
        <v>6</v>
      </c>
      <c r="U986" s="11" t="str">
        <f>IF(ISERROR(FIND("7",tblSalaries[[#This Row],[How many hours of a day you work on Excel]])),"",7)</f>
        <v/>
      </c>
      <c r="V986" s="11" t="str">
        <f>IF(ISERROR(FIND("8",tblSalaries[[#This Row],[How many hours of a day you work on Excel]])),"",8)</f>
        <v/>
      </c>
      <c r="W986" s="11">
        <f>IF(MAX(tblSalaries[[#This Row],[1 hour]:[8 hours]])=0,#N/A,MAX(tblSalaries[[#This Row],[1 hour]:[8 hours]]))</f>
        <v>6</v>
      </c>
      <c r="X986" s="11">
        <f>IF(ISERROR(tblSalaries[[#This Row],[max h]]),1,tblSalaries[[#This Row],[Salary in USD]]/tblSalaries[[#This Row],[max h]]/260)</f>
        <v>2.0547596177818348</v>
      </c>
      <c r="Y986" s="11" t="str">
        <f>IF(tblSalaries[[#This Row],[Years of Experience]]="",0,"0")</f>
        <v>0</v>
      </c>
      <c r="Z9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86" s="11">
        <f>IF(tblSalaries[[#This Row],[Salary in USD]]&lt;1000,1,0)</f>
        <v>0</v>
      </c>
      <c r="AB986" s="11">
        <f>IF(AND(tblSalaries[[#This Row],[Salary in USD]]&gt;1000,tblSalaries[[#This Row],[Salary in USD]]&lt;2000),1,0)</f>
        <v>0</v>
      </c>
    </row>
    <row r="987" spans="2:28" ht="15" customHeight="1">
      <c r="B987" t="s">
        <v>2990</v>
      </c>
      <c r="C987" s="1">
        <v>41057.437280092592</v>
      </c>
      <c r="D987" s="4" t="s">
        <v>1138</v>
      </c>
      <c r="E987">
        <v>45000</v>
      </c>
      <c r="F987" t="s">
        <v>6</v>
      </c>
      <c r="G987">
        <f>tblSalaries[[#This Row],[clean Salary (in local currency)]]*VLOOKUP(tblSalaries[[#This Row],[Currency]],tblXrate[],2,FALSE)</f>
        <v>45000</v>
      </c>
      <c r="H987" t="s">
        <v>1139</v>
      </c>
      <c r="I987" t="s">
        <v>310</v>
      </c>
      <c r="J987" t="s">
        <v>15</v>
      </c>
      <c r="K987" t="str">
        <f>VLOOKUP(tblSalaries[[#This Row],[Where do you work]],tblCountries[[Actual]:[Mapping]],2,FALSE)</f>
        <v>USA</v>
      </c>
      <c r="L987" t="s">
        <v>13</v>
      </c>
      <c r="M987">
        <v>3</v>
      </c>
      <c r="O987" s="10" t="str">
        <f>IF(ISERROR(FIND("1",tblSalaries[[#This Row],[How many hours of a day you work on Excel]])),"",1)</f>
        <v/>
      </c>
      <c r="P987" s="11" t="str">
        <f>IF(ISERROR(FIND("2",tblSalaries[[#This Row],[How many hours of a day you work on Excel]])),"",2)</f>
        <v/>
      </c>
      <c r="Q987" s="10" t="str">
        <f>IF(ISERROR(FIND("3",tblSalaries[[#This Row],[How many hours of a day you work on Excel]])),"",3)</f>
        <v/>
      </c>
      <c r="R987" s="10" t="str">
        <f>IF(ISERROR(FIND("4",tblSalaries[[#This Row],[How many hours of a day you work on Excel]])),"",4)</f>
        <v/>
      </c>
      <c r="S987" s="10" t="str">
        <f>IF(ISERROR(FIND("5",tblSalaries[[#This Row],[How many hours of a day you work on Excel]])),"",5)</f>
        <v/>
      </c>
      <c r="T987" s="10" t="str">
        <f>IF(ISERROR(FIND("6",tblSalaries[[#This Row],[How many hours of a day you work on Excel]])),"",6)</f>
        <v/>
      </c>
      <c r="U987" s="11" t="str">
        <f>IF(ISERROR(FIND("7",tblSalaries[[#This Row],[How many hours of a day you work on Excel]])),"",7)</f>
        <v/>
      </c>
      <c r="V987" s="11">
        <f>IF(ISERROR(FIND("8",tblSalaries[[#This Row],[How many hours of a day you work on Excel]])),"",8)</f>
        <v>8</v>
      </c>
      <c r="W987" s="11">
        <f>IF(MAX(tblSalaries[[#This Row],[1 hour]:[8 hours]])=0,#N/A,MAX(tblSalaries[[#This Row],[1 hour]:[8 hours]]))</f>
        <v>8</v>
      </c>
      <c r="X987" s="11">
        <f>IF(ISERROR(tblSalaries[[#This Row],[max h]]),1,tblSalaries[[#This Row],[Salary in USD]]/tblSalaries[[#This Row],[max h]]/260)</f>
        <v>21.634615384615383</v>
      </c>
      <c r="Y987" s="11" t="str">
        <f>IF(tblSalaries[[#This Row],[Years of Experience]]="",0,"0")</f>
        <v>0</v>
      </c>
      <c r="Z9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87" s="11">
        <f>IF(tblSalaries[[#This Row],[Salary in USD]]&lt;1000,1,0)</f>
        <v>0</v>
      </c>
      <c r="AB987" s="11">
        <f>IF(AND(tblSalaries[[#This Row],[Salary in USD]]&gt;1000,tblSalaries[[#This Row],[Salary in USD]]&lt;2000),1,0)</f>
        <v>0</v>
      </c>
    </row>
    <row r="988" spans="2:28" ht="15" customHeight="1">
      <c r="B988" t="s">
        <v>2991</v>
      </c>
      <c r="C988" s="1">
        <v>41057.443668981483</v>
      </c>
      <c r="D988" s="4">
        <v>700000</v>
      </c>
      <c r="E988">
        <v>700000</v>
      </c>
      <c r="F988" t="s">
        <v>40</v>
      </c>
      <c r="G988">
        <f>tblSalaries[[#This Row],[clean Salary (in local currency)]]*VLOOKUP(tblSalaries[[#This Row],[Currency]],tblXrate[],2,FALSE)</f>
        <v>12465.541681209797</v>
      </c>
      <c r="H988" t="s">
        <v>1140</v>
      </c>
      <c r="I988" t="s">
        <v>52</v>
      </c>
      <c r="J988" t="s">
        <v>8</v>
      </c>
      <c r="K988" t="str">
        <f>VLOOKUP(tblSalaries[[#This Row],[Where do you work]],tblCountries[[Actual]:[Mapping]],2,FALSE)</f>
        <v>India</v>
      </c>
      <c r="L988" t="s">
        <v>18</v>
      </c>
      <c r="M988">
        <v>7</v>
      </c>
      <c r="O988" s="10" t="str">
        <f>IF(ISERROR(FIND("1",tblSalaries[[#This Row],[How many hours of a day you work on Excel]])),"",1)</f>
        <v/>
      </c>
      <c r="P988" s="11">
        <f>IF(ISERROR(FIND("2",tblSalaries[[#This Row],[How many hours of a day you work on Excel]])),"",2)</f>
        <v>2</v>
      </c>
      <c r="Q988" s="10">
        <f>IF(ISERROR(FIND("3",tblSalaries[[#This Row],[How many hours of a day you work on Excel]])),"",3)</f>
        <v>3</v>
      </c>
      <c r="R988" s="10" t="str">
        <f>IF(ISERROR(FIND("4",tblSalaries[[#This Row],[How many hours of a day you work on Excel]])),"",4)</f>
        <v/>
      </c>
      <c r="S988" s="10" t="str">
        <f>IF(ISERROR(FIND("5",tblSalaries[[#This Row],[How many hours of a day you work on Excel]])),"",5)</f>
        <v/>
      </c>
      <c r="T988" s="10" t="str">
        <f>IF(ISERROR(FIND("6",tblSalaries[[#This Row],[How many hours of a day you work on Excel]])),"",6)</f>
        <v/>
      </c>
      <c r="U988" s="11" t="str">
        <f>IF(ISERROR(FIND("7",tblSalaries[[#This Row],[How many hours of a day you work on Excel]])),"",7)</f>
        <v/>
      </c>
      <c r="V988" s="11" t="str">
        <f>IF(ISERROR(FIND("8",tblSalaries[[#This Row],[How many hours of a day you work on Excel]])),"",8)</f>
        <v/>
      </c>
      <c r="W988" s="11">
        <f>IF(MAX(tblSalaries[[#This Row],[1 hour]:[8 hours]])=0,#N/A,MAX(tblSalaries[[#This Row],[1 hour]:[8 hours]]))</f>
        <v>3</v>
      </c>
      <c r="X988" s="11">
        <f>IF(ISERROR(tblSalaries[[#This Row],[max h]]),1,tblSalaries[[#This Row],[Salary in USD]]/tblSalaries[[#This Row],[max h]]/260)</f>
        <v>15.981463693858716</v>
      </c>
      <c r="Y988" s="11" t="str">
        <f>IF(tblSalaries[[#This Row],[Years of Experience]]="",0,"0")</f>
        <v>0</v>
      </c>
      <c r="Z9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88" s="11">
        <f>IF(tblSalaries[[#This Row],[Salary in USD]]&lt;1000,1,0)</f>
        <v>0</v>
      </c>
      <c r="AB988" s="11">
        <f>IF(AND(tblSalaries[[#This Row],[Salary in USD]]&gt;1000,tblSalaries[[#This Row],[Salary in USD]]&lt;2000),1,0)</f>
        <v>0</v>
      </c>
    </row>
    <row r="989" spans="2:28" ht="15" customHeight="1">
      <c r="B989" t="s">
        <v>2992</v>
      </c>
      <c r="C989" s="1">
        <v>41057.4455787037</v>
      </c>
      <c r="D989" s="4">
        <v>94000</v>
      </c>
      <c r="E989">
        <v>94000</v>
      </c>
      <c r="F989" t="s">
        <v>82</v>
      </c>
      <c r="G989">
        <f>tblSalaries[[#This Row],[clean Salary (in local currency)]]*VLOOKUP(tblSalaries[[#This Row],[Currency]],tblXrate[],2,FALSE)</f>
        <v>95871.50770184776</v>
      </c>
      <c r="H989" t="s">
        <v>1141</v>
      </c>
      <c r="I989" t="s">
        <v>20</v>
      </c>
      <c r="J989" t="s">
        <v>84</v>
      </c>
      <c r="K989" t="str">
        <f>VLOOKUP(tblSalaries[[#This Row],[Where do you work]],tblCountries[[Actual]:[Mapping]],2,FALSE)</f>
        <v>Australia</v>
      </c>
      <c r="L989" t="s">
        <v>18</v>
      </c>
      <c r="M989">
        <v>14</v>
      </c>
      <c r="O989" s="10" t="str">
        <f>IF(ISERROR(FIND("1",tblSalaries[[#This Row],[How many hours of a day you work on Excel]])),"",1)</f>
        <v/>
      </c>
      <c r="P989" s="11">
        <f>IF(ISERROR(FIND("2",tblSalaries[[#This Row],[How many hours of a day you work on Excel]])),"",2)</f>
        <v>2</v>
      </c>
      <c r="Q989" s="10">
        <f>IF(ISERROR(FIND("3",tblSalaries[[#This Row],[How many hours of a day you work on Excel]])),"",3)</f>
        <v>3</v>
      </c>
      <c r="R989" s="10" t="str">
        <f>IF(ISERROR(FIND("4",tblSalaries[[#This Row],[How many hours of a day you work on Excel]])),"",4)</f>
        <v/>
      </c>
      <c r="S989" s="10" t="str">
        <f>IF(ISERROR(FIND("5",tblSalaries[[#This Row],[How many hours of a day you work on Excel]])),"",5)</f>
        <v/>
      </c>
      <c r="T989" s="10" t="str">
        <f>IF(ISERROR(FIND("6",tblSalaries[[#This Row],[How many hours of a day you work on Excel]])),"",6)</f>
        <v/>
      </c>
      <c r="U989" s="11" t="str">
        <f>IF(ISERROR(FIND("7",tblSalaries[[#This Row],[How many hours of a day you work on Excel]])),"",7)</f>
        <v/>
      </c>
      <c r="V989" s="11" t="str">
        <f>IF(ISERROR(FIND("8",tblSalaries[[#This Row],[How many hours of a day you work on Excel]])),"",8)</f>
        <v/>
      </c>
      <c r="W989" s="11">
        <f>IF(MAX(tblSalaries[[#This Row],[1 hour]:[8 hours]])=0,#N/A,MAX(tblSalaries[[#This Row],[1 hour]:[8 hours]]))</f>
        <v>3</v>
      </c>
      <c r="X989" s="11">
        <f>IF(ISERROR(tblSalaries[[#This Row],[max h]]),1,tblSalaries[[#This Row],[Salary in USD]]/tblSalaries[[#This Row],[max h]]/260)</f>
        <v>122.91218936134328</v>
      </c>
      <c r="Y989" s="11" t="str">
        <f>IF(tblSalaries[[#This Row],[Years of Experience]]="",0,"0")</f>
        <v>0</v>
      </c>
      <c r="Z9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989" s="11">
        <f>IF(tblSalaries[[#This Row],[Salary in USD]]&lt;1000,1,0)</f>
        <v>0</v>
      </c>
      <c r="AB989" s="11">
        <f>IF(AND(tblSalaries[[#This Row],[Salary in USD]]&gt;1000,tblSalaries[[#This Row],[Salary in USD]]&lt;2000),1,0)</f>
        <v>0</v>
      </c>
    </row>
    <row r="990" spans="2:28" ht="15" customHeight="1">
      <c r="B990" t="s">
        <v>2993</v>
      </c>
      <c r="C990" s="1">
        <v>41057.445925925924</v>
      </c>
      <c r="D990" s="4">
        <v>170000</v>
      </c>
      <c r="E990">
        <v>170000</v>
      </c>
      <c r="F990" t="s">
        <v>82</v>
      </c>
      <c r="G990">
        <f>tblSalaries[[#This Row],[clean Salary (in local currency)]]*VLOOKUP(tblSalaries[[#This Row],[Currency]],tblXrate[],2,FALSE)</f>
        <v>173384.64158844808</v>
      </c>
      <c r="H990" t="s">
        <v>1142</v>
      </c>
      <c r="I990" t="s">
        <v>356</v>
      </c>
      <c r="J990" t="s">
        <v>84</v>
      </c>
      <c r="K990" t="str">
        <f>VLOOKUP(tblSalaries[[#This Row],[Where do you work]],tblCountries[[Actual]:[Mapping]],2,FALSE)</f>
        <v>Australia</v>
      </c>
      <c r="L990" t="s">
        <v>18</v>
      </c>
      <c r="M990">
        <v>8</v>
      </c>
      <c r="O990" s="10" t="str">
        <f>IF(ISERROR(FIND("1",tblSalaries[[#This Row],[How many hours of a day you work on Excel]])),"",1)</f>
        <v/>
      </c>
      <c r="P990" s="11">
        <f>IF(ISERROR(FIND("2",tblSalaries[[#This Row],[How many hours of a day you work on Excel]])),"",2)</f>
        <v>2</v>
      </c>
      <c r="Q990" s="10">
        <f>IF(ISERROR(FIND("3",tblSalaries[[#This Row],[How many hours of a day you work on Excel]])),"",3)</f>
        <v>3</v>
      </c>
      <c r="R990" s="10" t="str">
        <f>IF(ISERROR(FIND("4",tblSalaries[[#This Row],[How many hours of a day you work on Excel]])),"",4)</f>
        <v/>
      </c>
      <c r="S990" s="10" t="str">
        <f>IF(ISERROR(FIND("5",tblSalaries[[#This Row],[How many hours of a day you work on Excel]])),"",5)</f>
        <v/>
      </c>
      <c r="T990" s="10" t="str">
        <f>IF(ISERROR(FIND("6",tblSalaries[[#This Row],[How many hours of a day you work on Excel]])),"",6)</f>
        <v/>
      </c>
      <c r="U990" s="11" t="str">
        <f>IF(ISERROR(FIND("7",tblSalaries[[#This Row],[How many hours of a day you work on Excel]])),"",7)</f>
        <v/>
      </c>
      <c r="V990" s="11" t="str">
        <f>IF(ISERROR(FIND("8",tblSalaries[[#This Row],[How many hours of a day you work on Excel]])),"",8)</f>
        <v/>
      </c>
      <c r="W990" s="11">
        <f>IF(MAX(tblSalaries[[#This Row],[1 hour]:[8 hours]])=0,#N/A,MAX(tblSalaries[[#This Row],[1 hour]:[8 hours]]))</f>
        <v>3</v>
      </c>
      <c r="X990" s="11">
        <f>IF(ISERROR(tblSalaries[[#This Row],[max h]]),1,tblSalaries[[#This Row],[Salary in USD]]/tblSalaries[[#This Row],[max h]]/260)</f>
        <v>222.28800203647191</v>
      </c>
      <c r="Y990" s="11" t="str">
        <f>IF(tblSalaries[[#This Row],[Years of Experience]]="",0,"0")</f>
        <v>0</v>
      </c>
      <c r="Z9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90" s="11">
        <f>IF(tblSalaries[[#This Row],[Salary in USD]]&lt;1000,1,0)</f>
        <v>0</v>
      </c>
      <c r="AB990" s="11">
        <f>IF(AND(tblSalaries[[#This Row],[Salary in USD]]&gt;1000,tblSalaries[[#This Row],[Salary in USD]]&lt;2000),1,0)</f>
        <v>0</v>
      </c>
    </row>
    <row r="991" spans="2:28" ht="15" customHeight="1">
      <c r="B991" t="s">
        <v>2994</v>
      </c>
      <c r="C991" s="1">
        <v>41057.466585648152</v>
      </c>
      <c r="D991" s="4">
        <v>650000</v>
      </c>
      <c r="E991">
        <v>650000</v>
      </c>
      <c r="F991" t="s">
        <v>40</v>
      </c>
      <c r="G991">
        <f>tblSalaries[[#This Row],[clean Salary (in local currency)]]*VLOOKUP(tblSalaries[[#This Row],[Currency]],tblXrate[],2,FALSE)</f>
        <v>11575.14584683767</v>
      </c>
      <c r="H991" t="s">
        <v>1143</v>
      </c>
      <c r="I991" t="s">
        <v>52</v>
      </c>
      <c r="J991" t="s">
        <v>8</v>
      </c>
      <c r="K991" t="str">
        <f>VLOOKUP(tblSalaries[[#This Row],[Where do you work]],tblCountries[[Actual]:[Mapping]],2,FALSE)</f>
        <v>India</v>
      </c>
      <c r="L991" t="s">
        <v>18</v>
      </c>
      <c r="M991">
        <v>1</v>
      </c>
      <c r="O991" s="10" t="str">
        <f>IF(ISERROR(FIND("1",tblSalaries[[#This Row],[How many hours of a day you work on Excel]])),"",1)</f>
        <v/>
      </c>
      <c r="P991" s="11">
        <f>IF(ISERROR(FIND("2",tblSalaries[[#This Row],[How many hours of a day you work on Excel]])),"",2)</f>
        <v>2</v>
      </c>
      <c r="Q991" s="10">
        <f>IF(ISERROR(FIND("3",tblSalaries[[#This Row],[How many hours of a day you work on Excel]])),"",3)</f>
        <v>3</v>
      </c>
      <c r="R991" s="10" t="str">
        <f>IF(ISERROR(FIND("4",tblSalaries[[#This Row],[How many hours of a day you work on Excel]])),"",4)</f>
        <v/>
      </c>
      <c r="S991" s="10" t="str">
        <f>IF(ISERROR(FIND("5",tblSalaries[[#This Row],[How many hours of a day you work on Excel]])),"",5)</f>
        <v/>
      </c>
      <c r="T991" s="10" t="str">
        <f>IF(ISERROR(FIND("6",tblSalaries[[#This Row],[How many hours of a day you work on Excel]])),"",6)</f>
        <v/>
      </c>
      <c r="U991" s="11" t="str">
        <f>IF(ISERROR(FIND("7",tblSalaries[[#This Row],[How many hours of a day you work on Excel]])),"",7)</f>
        <v/>
      </c>
      <c r="V991" s="11" t="str">
        <f>IF(ISERROR(FIND("8",tblSalaries[[#This Row],[How many hours of a day you work on Excel]])),"",8)</f>
        <v/>
      </c>
      <c r="W991" s="11">
        <f>IF(MAX(tblSalaries[[#This Row],[1 hour]:[8 hours]])=0,#N/A,MAX(tblSalaries[[#This Row],[1 hour]:[8 hours]]))</f>
        <v>3</v>
      </c>
      <c r="X991" s="11">
        <f>IF(ISERROR(tblSalaries[[#This Row],[max h]]),1,tblSalaries[[#This Row],[Salary in USD]]/tblSalaries[[#This Row],[max h]]/260)</f>
        <v>14.839930572868807</v>
      </c>
      <c r="Y991" s="11" t="str">
        <f>IF(tblSalaries[[#This Row],[Years of Experience]]="",0,"0")</f>
        <v>0</v>
      </c>
      <c r="Z9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991" s="11">
        <f>IF(tblSalaries[[#This Row],[Salary in USD]]&lt;1000,1,0)</f>
        <v>0</v>
      </c>
      <c r="AB991" s="11">
        <f>IF(AND(tblSalaries[[#This Row],[Salary in USD]]&gt;1000,tblSalaries[[#This Row],[Salary in USD]]&lt;2000),1,0)</f>
        <v>0</v>
      </c>
    </row>
    <row r="992" spans="2:28" ht="15" customHeight="1">
      <c r="B992" t="s">
        <v>2995</v>
      </c>
      <c r="C992" s="1">
        <v>41057.480092592596</v>
      </c>
      <c r="D992" s="4">
        <v>18000</v>
      </c>
      <c r="E992">
        <v>18000</v>
      </c>
      <c r="F992" t="s">
        <v>6</v>
      </c>
      <c r="G992">
        <f>tblSalaries[[#This Row],[clean Salary (in local currency)]]*VLOOKUP(tblSalaries[[#This Row],[Currency]],tblXrate[],2,FALSE)</f>
        <v>18000</v>
      </c>
      <c r="H992" t="s">
        <v>1144</v>
      </c>
      <c r="I992" t="s">
        <v>67</v>
      </c>
      <c r="J992" t="s">
        <v>8</v>
      </c>
      <c r="K992" t="str">
        <f>VLOOKUP(tblSalaries[[#This Row],[Where do you work]],tblCountries[[Actual]:[Mapping]],2,FALSE)</f>
        <v>India</v>
      </c>
      <c r="L992" t="s">
        <v>13</v>
      </c>
      <c r="M992">
        <v>8</v>
      </c>
      <c r="O992" s="10" t="str">
        <f>IF(ISERROR(FIND("1",tblSalaries[[#This Row],[How many hours of a day you work on Excel]])),"",1)</f>
        <v/>
      </c>
      <c r="P992" s="11" t="str">
        <f>IF(ISERROR(FIND("2",tblSalaries[[#This Row],[How many hours of a day you work on Excel]])),"",2)</f>
        <v/>
      </c>
      <c r="Q992" s="10" t="str">
        <f>IF(ISERROR(FIND("3",tblSalaries[[#This Row],[How many hours of a day you work on Excel]])),"",3)</f>
        <v/>
      </c>
      <c r="R992" s="10" t="str">
        <f>IF(ISERROR(FIND("4",tblSalaries[[#This Row],[How many hours of a day you work on Excel]])),"",4)</f>
        <v/>
      </c>
      <c r="S992" s="10" t="str">
        <f>IF(ISERROR(FIND("5",tblSalaries[[#This Row],[How many hours of a day you work on Excel]])),"",5)</f>
        <v/>
      </c>
      <c r="T992" s="10" t="str">
        <f>IF(ISERROR(FIND("6",tblSalaries[[#This Row],[How many hours of a day you work on Excel]])),"",6)</f>
        <v/>
      </c>
      <c r="U992" s="11" t="str">
        <f>IF(ISERROR(FIND("7",tblSalaries[[#This Row],[How many hours of a day you work on Excel]])),"",7)</f>
        <v/>
      </c>
      <c r="V992" s="11">
        <f>IF(ISERROR(FIND("8",tblSalaries[[#This Row],[How many hours of a day you work on Excel]])),"",8)</f>
        <v>8</v>
      </c>
      <c r="W992" s="11">
        <f>IF(MAX(tblSalaries[[#This Row],[1 hour]:[8 hours]])=0,#N/A,MAX(tblSalaries[[#This Row],[1 hour]:[8 hours]]))</f>
        <v>8</v>
      </c>
      <c r="X992" s="11">
        <f>IF(ISERROR(tblSalaries[[#This Row],[max h]]),1,tblSalaries[[#This Row],[Salary in USD]]/tblSalaries[[#This Row],[max h]]/260)</f>
        <v>8.6538461538461533</v>
      </c>
      <c r="Y992" s="11" t="str">
        <f>IF(tblSalaries[[#This Row],[Years of Experience]]="",0,"0")</f>
        <v>0</v>
      </c>
      <c r="Z9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92" s="11">
        <f>IF(tblSalaries[[#This Row],[Salary in USD]]&lt;1000,1,0)</f>
        <v>0</v>
      </c>
      <c r="AB992" s="11">
        <f>IF(AND(tblSalaries[[#This Row],[Salary in USD]]&gt;1000,tblSalaries[[#This Row],[Salary in USD]]&lt;2000),1,0)</f>
        <v>0</v>
      </c>
    </row>
    <row r="993" spans="2:28" ht="15" customHeight="1">
      <c r="B993" t="s">
        <v>2996</v>
      </c>
      <c r="C993" s="1">
        <v>41057.481307870374</v>
      </c>
      <c r="D993" s="4" t="s">
        <v>1114</v>
      </c>
      <c r="E993">
        <v>70000</v>
      </c>
      <c r="F993" t="s">
        <v>82</v>
      </c>
      <c r="G993">
        <f>tblSalaries[[#This Row],[clean Salary (in local currency)]]*VLOOKUP(tblSalaries[[#This Row],[Currency]],tblXrate[],2,FALSE)</f>
        <v>71393.675948184507</v>
      </c>
      <c r="H993" t="s">
        <v>139</v>
      </c>
      <c r="I993" t="s">
        <v>4001</v>
      </c>
      <c r="J993" t="s">
        <v>84</v>
      </c>
      <c r="K993" t="str">
        <f>VLOOKUP(tblSalaries[[#This Row],[Where do you work]],tblCountries[[Actual]:[Mapping]],2,FALSE)</f>
        <v>Australia</v>
      </c>
      <c r="L993" t="s">
        <v>13</v>
      </c>
      <c r="M993">
        <v>2</v>
      </c>
      <c r="O993" s="10" t="str">
        <f>IF(ISERROR(FIND("1",tblSalaries[[#This Row],[How many hours of a day you work on Excel]])),"",1)</f>
        <v/>
      </c>
      <c r="P993" s="11" t="str">
        <f>IF(ISERROR(FIND("2",tblSalaries[[#This Row],[How many hours of a day you work on Excel]])),"",2)</f>
        <v/>
      </c>
      <c r="Q993" s="10" t="str">
        <f>IF(ISERROR(FIND("3",tblSalaries[[#This Row],[How many hours of a day you work on Excel]])),"",3)</f>
        <v/>
      </c>
      <c r="R993" s="10" t="str">
        <f>IF(ISERROR(FIND("4",tblSalaries[[#This Row],[How many hours of a day you work on Excel]])),"",4)</f>
        <v/>
      </c>
      <c r="S993" s="10" t="str">
        <f>IF(ISERROR(FIND("5",tblSalaries[[#This Row],[How many hours of a day you work on Excel]])),"",5)</f>
        <v/>
      </c>
      <c r="T993" s="10" t="str">
        <f>IF(ISERROR(FIND("6",tblSalaries[[#This Row],[How many hours of a day you work on Excel]])),"",6)</f>
        <v/>
      </c>
      <c r="U993" s="11" t="str">
        <f>IF(ISERROR(FIND("7",tblSalaries[[#This Row],[How many hours of a day you work on Excel]])),"",7)</f>
        <v/>
      </c>
      <c r="V993" s="11">
        <f>IF(ISERROR(FIND("8",tblSalaries[[#This Row],[How many hours of a day you work on Excel]])),"",8)</f>
        <v>8</v>
      </c>
      <c r="W993" s="11">
        <f>IF(MAX(tblSalaries[[#This Row],[1 hour]:[8 hours]])=0,#N/A,MAX(tblSalaries[[#This Row],[1 hour]:[8 hours]]))</f>
        <v>8</v>
      </c>
      <c r="X993" s="11">
        <f>IF(ISERROR(tblSalaries[[#This Row],[max h]]),1,tblSalaries[[#This Row],[Salary in USD]]/tblSalaries[[#This Row],[max h]]/260)</f>
        <v>34.323882667396397</v>
      </c>
      <c r="Y993" s="11" t="str">
        <f>IF(tblSalaries[[#This Row],[Years of Experience]]="",0,"0")</f>
        <v>0</v>
      </c>
      <c r="Z9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93" s="11">
        <f>IF(tblSalaries[[#This Row],[Salary in USD]]&lt;1000,1,0)</f>
        <v>0</v>
      </c>
      <c r="AB993" s="11">
        <f>IF(AND(tblSalaries[[#This Row],[Salary in USD]]&gt;1000,tblSalaries[[#This Row],[Salary in USD]]&lt;2000),1,0)</f>
        <v>0</v>
      </c>
    </row>
    <row r="994" spans="2:28" ht="15" customHeight="1">
      <c r="B994" t="s">
        <v>2997</v>
      </c>
      <c r="C994" s="1">
        <v>41057.48133101852</v>
      </c>
      <c r="D994" s="4" t="s">
        <v>1145</v>
      </c>
      <c r="E994">
        <v>350000</v>
      </c>
      <c r="F994" t="s">
        <v>40</v>
      </c>
      <c r="G994">
        <f>tblSalaries[[#This Row],[clean Salary (in local currency)]]*VLOOKUP(tblSalaries[[#This Row],[Currency]],tblXrate[],2,FALSE)</f>
        <v>6232.7708406048987</v>
      </c>
      <c r="H994" t="s">
        <v>153</v>
      </c>
      <c r="I994" t="s">
        <v>20</v>
      </c>
      <c r="J994" t="s">
        <v>8</v>
      </c>
      <c r="K994" t="str">
        <f>VLOOKUP(tblSalaries[[#This Row],[Where do you work]],tblCountries[[Actual]:[Mapping]],2,FALSE)</f>
        <v>India</v>
      </c>
      <c r="L994" t="s">
        <v>9</v>
      </c>
      <c r="M994">
        <v>2.5</v>
      </c>
      <c r="O994" s="10" t="str">
        <f>IF(ISERROR(FIND("1",tblSalaries[[#This Row],[How many hours of a day you work on Excel]])),"",1)</f>
        <v/>
      </c>
      <c r="P994" s="11" t="str">
        <f>IF(ISERROR(FIND("2",tblSalaries[[#This Row],[How many hours of a day you work on Excel]])),"",2)</f>
        <v/>
      </c>
      <c r="Q994" s="10" t="str">
        <f>IF(ISERROR(FIND("3",tblSalaries[[#This Row],[How many hours of a day you work on Excel]])),"",3)</f>
        <v/>
      </c>
      <c r="R994" s="10">
        <f>IF(ISERROR(FIND("4",tblSalaries[[#This Row],[How many hours of a day you work on Excel]])),"",4)</f>
        <v>4</v>
      </c>
      <c r="S994" s="10" t="str">
        <f>IF(ISERROR(FIND("5",tblSalaries[[#This Row],[How many hours of a day you work on Excel]])),"",5)</f>
        <v/>
      </c>
      <c r="T994" s="10">
        <f>IF(ISERROR(FIND("6",tblSalaries[[#This Row],[How many hours of a day you work on Excel]])),"",6)</f>
        <v>6</v>
      </c>
      <c r="U994" s="11" t="str">
        <f>IF(ISERROR(FIND("7",tblSalaries[[#This Row],[How many hours of a day you work on Excel]])),"",7)</f>
        <v/>
      </c>
      <c r="V994" s="11" t="str">
        <f>IF(ISERROR(FIND("8",tblSalaries[[#This Row],[How many hours of a day you work on Excel]])),"",8)</f>
        <v/>
      </c>
      <c r="W994" s="11">
        <f>IF(MAX(tblSalaries[[#This Row],[1 hour]:[8 hours]])=0,#N/A,MAX(tblSalaries[[#This Row],[1 hour]:[8 hours]]))</f>
        <v>6</v>
      </c>
      <c r="X994" s="11">
        <f>IF(ISERROR(tblSalaries[[#This Row],[max h]]),1,tblSalaries[[#This Row],[Salary in USD]]/tblSalaries[[#This Row],[max h]]/260)</f>
        <v>3.995365923464679</v>
      </c>
      <c r="Y994" s="11" t="str">
        <f>IF(tblSalaries[[#This Row],[Years of Experience]]="",0,"0")</f>
        <v>0</v>
      </c>
      <c r="Z9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94" s="11">
        <f>IF(tblSalaries[[#This Row],[Salary in USD]]&lt;1000,1,0)</f>
        <v>0</v>
      </c>
      <c r="AB994" s="11">
        <f>IF(AND(tblSalaries[[#This Row],[Salary in USD]]&gt;1000,tblSalaries[[#This Row],[Salary in USD]]&lt;2000),1,0)</f>
        <v>0</v>
      </c>
    </row>
    <row r="995" spans="2:28" ht="15" customHeight="1">
      <c r="B995" t="s">
        <v>2998</v>
      </c>
      <c r="C995" s="1">
        <v>41057.484224537038</v>
      </c>
      <c r="D995" s="4" t="s">
        <v>1146</v>
      </c>
      <c r="E995">
        <v>240000</v>
      </c>
      <c r="F995" t="s">
        <v>1147</v>
      </c>
      <c r="G995">
        <f>tblSalaries[[#This Row],[clean Salary (in local currency)]]*VLOOKUP(tblSalaries[[#This Row],[Currency]],tblXrate[],2,FALSE)</f>
        <v>1805.7739622442759</v>
      </c>
      <c r="H995" t="s">
        <v>939</v>
      </c>
      <c r="I995" t="s">
        <v>52</v>
      </c>
      <c r="J995" t="s">
        <v>716</v>
      </c>
      <c r="K995" t="str">
        <f>VLOOKUP(tblSalaries[[#This Row],[Where do you work]],tblCountries[[Actual]:[Mapping]],2,FALSE)</f>
        <v>Sri Lanka</v>
      </c>
      <c r="L995" t="s">
        <v>9</v>
      </c>
      <c r="M995">
        <v>3</v>
      </c>
      <c r="O995" s="10" t="str">
        <f>IF(ISERROR(FIND("1",tblSalaries[[#This Row],[How many hours of a day you work on Excel]])),"",1)</f>
        <v/>
      </c>
      <c r="P995" s="11" t="str">
        <f>IF(ISERROR(FIND("2",tblSalaries[[#This Row],[How many hours of a day you work on Excel]])),"",2)</f>
        <v/>
      </c>
      <c r="Q995" s="10" t="str">
        <f>IF(ISERROR(FIND("3",tblSalaries[[#This Row],[How many hours of a day you work on Excel]])),"",3)</f>
        <v/>
      </c>
      <c r="R995" s="10">
        <f>IF(ISERROR(FIND("4",tblSalaries[[#This Row],[How many hours of a day you work on Excel]])),"",4)</f>
        <v>4</v>
      </c>
      <c r="S995" s="10" t="str">
        <f>IF(ISERROR(FIND("5",tblSalaries[[#This Row],[How many hours of a day you work on Excel]])),"",5)</f>
        <v/>
      </c>
      <c r="T995" s="10">
        <f>IF(ISERROR(FIND("6",tblSalaries[[#This Row],[How many hours of a day you work on Excel]])),"",6)</f>
        <v>6</v>
      </c>
      <c r="U995" s="11" t="str">
        <f>IF(ISERROR(FIND("7",tblSalaries[[#This Row],[How many hours of a day you work on Excel]])),"",7)</f>
        <v/>
      </c>
      <c r="V995" s="11" t="str">
        <f>IF(ISERROR(FIND("8",tblSalaries[[#This Row],[How many hours of a day you work on Excel]])),"",8)</f>
        <v/>
      </c>
      <c r="W995" s="11">
        <f>IF(MAX(tblSalaries[[#This Row],[1 hour]:[8 hours]])=0,#N/A,MAX(tblSalaries[[#This Row],[1 hour]:[8 hours]]))</f>
        <v>6</v>
      </c>
      <c r="X995" s="11">
        <f>IF(ISERROR(tblSalaries[[#This Row],[max h]]),1,tblSalaries[[#This Row],[Salary in USD]]/tblSalaries[[#This Row],[max h]]/260)</f>
        <v>1.1575474116950486</v>
      </c>
      <c r="Y995" s="11" t="str">
        <f>IF(tblSalaries[[#This Row],[Years of Experience]]="",0,"0")</f>
        <v>0</v>
      </c>
      <c r="Z9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95" s="11">
        <f>IF(tblSalaries[[#This Row],[Salary in USD]]&lt;1000,1,0)</f>
        <v>0</v>
      </c>
      <c r="AB995" s="11">
        <f>IF(AND(tblSalaries[[#This Row],[Salary in USD]]&gt;1000,tblSalaries[[#This Row],[Salary in USD]]&lt;2000),1,0)</f>
        <v>1</v>
      </c>
    </row>
    <row r="996" spans="2:28" ht="15" customHeight="1">
      <c r="B996" t="s">
        <v>2999</v>
      </c>
      <c r="C996" s="1">
        <v>41057.48542824074</v>
      </c>
      <c r="D996" s="4" t="s">
        <v>1148</v>
      </c>
      <c r="E996">
        <v>640000</v>
      </c>
      <c r="F996" t="s">
        <v>40</v>
      </c>
      <c r="G996">
        <f>tblSalaries[[#This Row],[clean Salary (in local currency)]]*VLOOKUP(tblSalaries[[#This Row],[Currency]],tblXrate[],2,FALSE)</f>
        <v>11397.066679963244</v>
      </c>
      <c r="H996" t="s">
        <v>1149</v>
      </c>
      <c r="I996" t="s">
        <v>20</v>
      </c>
      <c r="J996" t="s">
        <v>8</v>
      </c>
      <c r="K996" t="str">
        <f>VLOOKUP(tblSalaries[[#This Row],[Where do you work]],tblCountries[[Actual]:[Mapping]],2,FALSE)</f>
        <v>India</v>
      </c>
      <c r="L996" t="s">
        <v>13</v>
      </c>
      <c r="M996">
        <v>6</v>
      </c>
      <c r="O996" s="10" t="str">
        <f>IF(ISERROR(FIND("1",tblSalaries[[#This Row],[How many hours of a day you work on Excel]])),"",1)</f>
        <v/>
      </c>
      <c r="P996" s="11" t="str">
        <f>IF(ISERROR(FIND("2",tblSalaries[[#This Row],[How many hours of a day you work on Excel]])),"",2)</f>
        <v/>
      </c>
      <c r="Q996" s="10" t="str">
        <f>IF(ISERROR(FIND("3",tblSalaries[[#This Row],[How many hours of a day you work on Excel]])),"",3)</f>
        <v/>
      </c>
      <c r="R996" s="10" t="str">
        <f>IF(ISERROR(FIND("4",tblSalaries[[#This Row],[How many hours of a day you work on Excel]])),"",4)</f>
        <v/>
      </c>
      <c r="S996" s="10" t="str">
        <f>IF(ISERROR(FIND("5",tblSalaries[[#This Row],[How many hours of a day you work on Excel]])),"",5)</f>
        <v/>
      </c>
      <c r="T996" s="10" t="str">
        <f>IF(ISERROR(FIND("6",tblSalaries[[#This Row],[How many hours of a day you work on Excel]])),"",6)</f>
        <v/>
      </c>
      <c r="U996" s="11" t="str">
        <f>IF(ISERROR(FIND("7",tblSalaries[[#This Row],[How many hours of a day you work on Excel]])),"",7)</f>
        <v/>
      </c>
      <c r="V996" s="11">
        <f>IF(ISERROR(FIND("8",tblSalaries[[#This Row],[How many hours of a day you work on Excel]])),"",8)</f>
        <v>8</v>
      </c>
      <c r="W996" s="11">
        <f>IF(MAX(tblSalaries[[#This Row],[1 hour]:[8 hours]])=0,#N/A,MAX(tblSalaries[[#This Row],[1 hour]:[8 hours]]))</f>
        <v>8</v>
      </c>
      <c r="X996" s="11">
        <f>IF(ISERROR(tblSalaries[[#This Row],[max h]]),1,tblSalaries[[#This Row],[Salary in USD]]/tblSalaries[[#This Row],[max h]]/260)</f>
        <v>5.4793589807515595</v>
      </c>
      <c r="Y996" s="11" t="str">
        <f>IF(tblSalaries[[#This Row],[Years of Experience]]="",0,"0")</f>
        <v>0</v>
      </c>
      <c r="Z9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996" s="11">
        <f>IF(tblSalaries[[#This Row],[Salary in USD]]&lt;1000,1,0)</f>
        <v>0</v>
      </c>
      <c r="AB996" s="11">
        <f>IF(AND(tblSalaries[[#This Row],[Salary in USD]]&gt;1000,tblSalaries[[#This Row],[Salary in USD]]&lt;2000),1,0)</f>
        <v>0</v>
      </c>
    </row>
    <row r="997" spans="2:28" ht="15" customHeight="1">
      <c r="B997" t="s">
        <v>3000</v>
      </c>
      <c r="C997" s="1">
        <v>41057.486932870372</v>
      </c>
      <c r="D997" s="4">
        <v>15000</v>
      </c>
      <c r="E997">
        <v>15000</v>
      </c>
      <c r="F997" t="s">
        <v>6</v>
      </c>
      <c r="G997">
        <f>tblSalaries[[#This Row],[clean Salary (in local currency)]]*VLOOKUP(tblSalaries[[#This Row],[Currency]],tblXrate[],2,FALSE)</f>
        <v>15000</v>
      </c>
      <c r="H997" t="s">
        <v>1150</v>
      </c>
      <c r="I997" t="s">
        <v>52</v>
      </c>
      <c r="J997" t="s">
        <v>8</v>
      </c>
      <c r="K997" t="str">
        <f>VLOOKUP(tblSalaries[[#This Row],[Where do you work]],tblCountries[[Actual]:[Mapping]],2,FALSE)</f>
        <v>India</v>
      </c>
      <c r="L997" t="s">
        <v>9</v>
      </c>
      <c r="M997">
        <v>4</v>
      </c>
      <c r="O997" s="10" t="str">
        <f>IF(ISERROR(FIND("1",tblSalaries[[#This Row],[How many hours of a day you work on Excel]])),"",1)</f>
        <v/>
      </c>
      <c r="P997" s="11" t="str">
        <f>IF(ISERROR(FIND("2",tblSalaries[[#This Row],[How many hours of a day you work on Excel]])),"",2)</f>
        <v/>
      </c>
      <c r="Q997" s="10" t="str">
        <f>IF(ISERROR(FIND("3",tblSalaries[[#This Row],[How many hours of a day you work on Excel]])),"",3)</f>
        <v/>
      </c>
      <c r="R997" s="10">
        <f>IF(ISERROR(FIND("4",tblSalaries[[#This Row],[How many hours of a day you work on Excel]])),"",4)</f>
        <v>4</v>
      </c>
      <c r="S997" s="10" t="str">
        <f>IF(ISERROR(FIND("5",tblSalaries[[#This Row],[How many hours of a day you work on Excel]])),"",5)</f>
        <v/>
      </c>
      <c r="T997" s="10">
        <f>IF(ISERROR(FIND("6",tblSalaries[[#This Row],[How many hours of a day you work on Excel]])),"",6)</f>
        <v>6</v>
      </c>
      <c r="U997" s="11" t="str">
        <f>IF(ISERROR(FIND("7",tblSalaries[[#This Row],[How many hours of a day you work on Excel]])),"",7)</f>
        <v/>
      </c>
      <c r="V997" s="11" t="str">
        <f>IF(ISERROR(FIND("8",tblSalaries[[#This Row],[How many hours of a day you work on Excel]])),"",8)</f>
        <v/>
      </c>
      <c r="W997" s="11">
        <f>IF(MAX(tblSalaries[[#This Row],[1 hour]:[8 hours]])=0,#N/A,MAX(tblSalaries[[#This Row],[1 hour]:[8 hours]]))</f>
        <v>6</v>
      </c>
      <c r="X997" s="11">
        <f>IF(ISERROR(tblSalaries[[#This Row],[max h]]),1,tblSalaries[[#This Row],[Salary in USD]]/tblSalaries[[#This Row],[max h]]/260)</f>
        <v>9.615384615384615</v>
      </c>
      <c r="Y997" s="11" t="str">
        <f>IF(tblSalaries[[#This Row],[Years of Experience]]="",0,"0")</f>
        <v>0</v>
      </c>
      <c r="Z9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997" s="11">
        <f>IF(tblSalaries[[#This Row],[Salary in USD]]&lt;1000,1,0)</f>
        <v>0</v>
      </c>
      <c r="AB997" s="11">
        <f>IF(AND(tblSalaries[[#This Row],[Salary in USD]]&gt;1000,tblSalaries[[#This Row],[Salary in USD]]&lt;2000),1,0)</f>
        <v>0</v>
      </c>
    </row>
    <row r="998" spans="2:28" ht="15" customHeight="1">
      <c r="B998" t="s">
        <v>3001</v>
      </c>
      <c r="C998" s="1">
        <v>41057.499062499999</v>
      </c>
      <c r="D998" s="4" t="s">
        <v>1151</v>
      </c>
      <c r="E998">
        <v>308500</v>
      </c>
      <c r="F998" t="s">
        <v>585</v>
      </c>
      <c r="G998">
        <f>tblSalaries[[#This Row],[clean Salary (in local currency)]]*VLOOKUP(tblSalaries[[#This Row],[Currency]],tblXrate[],2,FALSE)</f>
        <v>37612.869087708088</v>
      </c>
      <c r="H998" t="s">
        <v>1152</v>
      </c>
      <c r="I998" t="s">
        <v>52</v>
      </c>
      <c r="J998" t="s">
        <v>48</v>
      </c>
      <c r="K998" t="str">
        <f>VLOOKUP(tblSalaries[[#This Row],[Where do you work]],tblCountries[[Actual]:[Mapping]],2,FALSE)</f>
        <v>South Africa</v>
      </c>
      <c r="L998" t="s">
        <v>13</v>
      </c>
      <c r="M998">
        <v>3</v>
      </c>
      <c r="O998" s="10" t="str">
        <f>IF(ISERROR(FIND("1",tblSalaries[[#This Row],[How many hours of a day you work on Excel]])),"",1)</f>
        <v/>
      </c>
      <c r="P998" s="11" t="str">
        <f>IF(ISERROR(FIND("2",tblSalaries[[#This Row],[How many hours of a day you work on Excel]])),"",2)</f>
        <v/>
      </c>
      <c r="Q998" s="10" t="str">
        <f>IF(ISERROR(FIND("3",tblSalaries[[#This Row],[How many hours of a day you work on Excel]])),"",3)</f>
        <v/>
      </c>
      <c r="R998" s="10" t="str">
        <f>IF(ISERROR(FIND("4",tblSalaries[[#This Row],[How many hours of a day you work on Excel]])),"",4)</f>
        <v/>
      </c>
      <c r="S998" s="10" t="str">
        <f>IF(ISERROR(FIND("5",tblSalaries[[#This Row],[How many hours of a day you work on Excel]])),"",5)</f>
        <v/>
      </c>
      <c r="T998" s="10" t="str">
        <f>IF(ISERROR(FIND("6",tblSalaries[[#This Row],[How many hours of a day you work on Excel]])),"",6)</f>
        <v/>
      </c>
      <c r="U998" s="11" t="str">
        <f>IF(ISERROR(FIND("7",tblSalaries[[#This Row],[How many hours of a day you work on Excel]])),"",7)</f>
        <v/>
      </c>
      <c r="V998" s="11">
        <f>IF(ISERROR(FIND("8",tblSalaries[[#This Row],[How many hours of a day you work on Excel]])),"",8)</f>
        <v>8</v>
      </c>
      <c r="W998" s="11">
        <f>IF(MAX(tblSalaries[[#This Row],[1 hour]:[8 hours]])=0,#N/A,MAX(tblSalaries[[#This Row],[1 hour]:[8 hours]]))</f>
        <v>8</v>
      </c>
      <c r="X998" s="11">
        <f>IF(ISERROR(tblSalaries[[#This Row],[max h]]),1,tblSalaries[[#This Row],[Salary in USD]]/tblSalaries[[#This Row],[max h]]/260)</f>
        <v>18.083110138321196</v>
      </c>
      <c r="Y998" s="11" t="str">
        <f>IF(tblSalaries[[#This Row],[Years of Experience]]="",0,"0")</f>
        <v>0</v>
      </c>
      <c r="Z9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98" s="11">
        <f>IF(tblSalaries[[#This Row],[Salary in USD]]&lt;1000,1,0)</f>
        <v>0</v>
      </c>
      <c r="AB998" s="11">
        <f>IF(AND(tblSalaries[[#This Row],[Salary in USD]]&gt;1000,tblSalaries[[#This Row],[Salary in USD]]&lt;2000),1,0)</f>
        <v>0</v>
      </c>
    </row>
    <row r="999" spans="2:28" ht="15" customHeight="1">
      <c r="B999" t="s">
        <v>3002</v>
      </c>
      <c r="C999" s="1">
        <v>41057.500162037039</v>
      </c>
      <c r="D999" s="4">
        <v>3.65</v>
      </c>
      <c r="E999">
        <v>365000</v>
      </c>
      <c r="F999" t="s">
        <v>40</v>
      </c>
      <c r="G999">
        <f>tblSalaries[[#This Row],[clean Salary (in local currency)]]*VLOOKUP(tblSalaries[[#This Row],[Currency]],tblXrate[],2,FALSE)</f>
        <v>6499.8895909165376</v>
      </c>
      <c r="H999" t="s">
        <v>1153</v>
      </c>
      <c r="I999" t="s">
        <v>20</v>
      </c>
      <c r="J999" t="s">
        <v>8</v>
      </c>
      <c r="K999" t="str">
        <f>VLOOKUP(tblSalaries[[#This Row],[Where do you work]],tblCountries[[Actual]:[Mapping]],2,FALSE)</f>
        <v>India</v>
      </c>
      <c r="L999" t="s">
        <v>9</v>
      </c>
      <c r="M999">
        <v>3</v>
      </c>
      <c r="O999" s="10" t="str">
        <f>IF(ISERROR(FIND("1",tblSalaries[[#This Row],[How many hours of a day you work on Excel]])),"",1)</f>
        <v/>
      </c>
      <c r="P999" s="11" t="str">
        <f>IF(ISERROR(FIND("2",tblSalaries[[#This Row],[How many hours of a day you work on Excel]])),"",2)</f>
        <v/>
      </c>
      <c r="Q999" s="10" t="str">
        <f>IF(ISERROR(FIND("3",tblSalaries[[#This Row],[How many hours of a day you work on Excel]])),"",3)</f>
        <v/>
      </c>
      <c r="R999" s="10">
        <f>IF(ISERROR(FIND("4",tblSalaries[[#This Row],[How many hours of a day you work on Excel]])),"",4)</f>
        <v>4</v>
      </c>
      <c r="S999" s="10" t="str">
        <f>IF(ISERROR(FIND("5",tblSalaries[[#This Row],[How many hours of a day you work on Excel]])),"",5)</f>
        <v/>
      </c>
      <c r="T999" s="10">
        <f>IF(ISERROR(FIND("6",tblSalaries[[#This Row],[How many hours of a day you work on Excel]])),"",6)</f>
        <v>6</v>
      </c>
      <c r="U999" s="11" t="str">
        <f>IF(ISERROR(FIND("7",tblSalaries[[#This Row],[How many hours of a day you work on Excel]])),"",7)</f>
        <v/>
      </c>
      <c r="V999" s="11" t="str">
        <f>IF(ISERROR(FIND("8",tblSalaries[[#This Row],[How many hours of a day you work on Excel]])),"",8)</f>
        <v/>
      </c>
      <c r="W999" s="11">
        <f>IF(MAX(tblSalaries[[#This Row],[1 hour]:[8 hours]])=0,#N/A,MAX(tblSalaries[[#This Row],[1 hour]:[8 hours]]))</f>
        <v>6</v>
      </c>
      <c r="X999" s="11">
        <f>IF(ISERROR(tblSalaries[[#This Row],[max h]]),1,tblSalaries[[#This Row],[Salary in USD]]/tblSalaries[[#This Row],[max h]]/260)</f>
        <v>4.1665958916131656</v>
      </c>
      <c r="Y999" s="11" t="str">
        <f>IF(tblSalaries[[#This Row],[Years of Experience]]="",0,"0")</f>
        <v>0</v>
      </c>
      <c r="Z9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999" s="11">
        <f>IF(tblSalaries[[#This Row],[Salary in USD]]&lt;1000,1,0)</f>
        <v>0</v>
      </c>
      <c r="AB999" s="11">
        <f>IF(AND(tblSalaries[[#This Row],[Salary in USD]]&gt;1000,tblSalaries[[#This Row],[Salary in USD]]&lt;2000),1,0)</f>
        <v>0</v>
      </c>
    </row>
    <row r="1000" spans="2:28" ht="15" customHeight="1">
      <c r="B1000" t="s">
        <v>3003</v>
      </c>
      <c r="C1000" s="1">
        <v>41057.506678240738</v>
      </c>
      <c r="D1000" s="4" t="s">
        <v>1154</v>
      </c>
      <c r="E1000">
        <v>20000</v>
      </c>
      <c r="F1000" t="s">
        <v>6</v>
      </c>
      <c r="G1000">
        <f>tblSalaries[[#This Row],[clean Salary (in local currency)]]*VLOOKUP(tblSalaries[[#This Row],[Currency]],tblXrate[],2,FALSE)</f>
        <v>20000</v>
      </c>
      <c r="H1000" t="s">
        <v>1155</v>
      </c>
      <c r="I1000" t="s">
        <v>3999</v>
      </c>
      <c r="J1000" t="s">
        <v>1156</v>
      </c>
      <c r="K1000" t="str">
        <f>VLOOKUP(tblSalaries[[#This Row],[Where do you work]],tblCountries[[Actual]:[Mapping]],2,FALSE)</f>
        <v>Paraguay</v>
      </c>
      <c r="L1000" t="s">
        <v>13</v>
      </c>
      <c r="M1000">
        <v>6</v>
      </c>
      <c r="O1000" s="10" t="str">
        <f>IF(ISERROR(FIND("1",tblSalaries[[#This Row],[How many hours of a day you work on Excel]])),"",1)</f>
        <v/>
      </c>
      <c r="P1000" s="11" t="str">
        <f>IF(ISERROR(FIND("2",tblSalaries[[#This Row],[How many hours of a day you work on Excel]])),"",2)</f>
        <v/>
      </c>
      <c r="Q1000" s="10" t="str">
        <f>IF(ISERROR(FIND("3",tblSalaries[[#This Row],[How many hours of a day you work on Excel]])),"",3)</f>
        <v/>
      </c>
      <c r="R1000" s="10" t="str">
        <f>IF(ISERROR(FIND("4",tblSalaries[[#This Row],[How many hours of a day you work on Excel]])),"",4)</f>
        <v/>
      </c>
      <c r="S1000" s="10" t="str">
        <f>IF(ISERROR(FIND("5",tblSalaries[[#This Row],[How many hours of a day you work on Excel]])),"",5)</f>
        <v/>
      </c>
      <c r="T1000" s="10" t="str">
        <f>IF(ISERROR(FIND("6",tblSalaries[[#This Row],[How many hours of a day you work on Excel]])),"",6)</f>
        <v/>
      </c>
      <c r="U1000" s="11" t="str">
        <f>IF(ISERROR(FIND("7",tblSalaries[[#This Row],[How many hours of a day you work on Excel]])),"",7)</f>
        <v/>
      </c>
      <c r="V1000" s="11">
        <f>IF(ISERROR(FIND("8",tblSalaries[[#This Row],[How many hours of a day you work on Excel]])),"",8)</f>
        <v>8</v>
      </c>
      <c r="W1000" s="11">
        <f>IF(MAX(tblSalaries[[#This Row],[1 hour]:[8 hours]])=0,#N/A,MAX(tblSalaries[[#This Row],[1 hour]:[8 hours]]))</f>
        <v>8</v>
      </c>
      <c r="X1000" s="11">
        <f>IF(ISERROR(tblSalaries[[#This Row],[max h]]),1,tblSalaries[[#This Row],[Salary in USD]]/tblSalaries[[#This Row],[max h]]/260)</f>
        <v>9.615384615384615</v>
      </c>
      <c r="Y1000" s="11" t="str">
        <f>IF(tblSalaries[[#This Row],[Years of Experience]]="",0,"0")</f>
        <v>0</v>
      </c>
      <c r="Z10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00" s="11">
        <f>IF(tblSalaries[[#This Row],[Salary in USD]]&lt;1000,1,0)</f>
        <v>0</v>
      </c>
      <c r="AB1000" s="11">
        <f>IF(AND(tblSalaries[[#This Row],[Salary in USD]]&gt;1000,tblSalaries[[#This Row],[Salary in USD]]&lt;2000),1,0)</f>
        <v>0</v>
      </c>
    </row>
    <row r="1001" spans="2:28" ht="15" customHeight="1">
      <c r="B1001" t="s">
        <v>3004</v>
      </c>
      <c r="C1001" s="1">
        <v>41057.507048611114</v>
      </c>
      <c r="D1001" s="4">
        <v>7265</v>
      </c>
      <c r="E1001">
        <v>7265</v>
      </c>
      <c r="F1001" t="s">
        <v>6</v>
      </c>
      <c r="G1001">
        <f>tblSalaries[[#This Row],[clean Salary (in local currency)]]*VLOOKUP(tblSalaries[[#This Row],[Currency]],tblXrate[],2,FALSE)</f>
        <v>7265</v>
      </c>
      <c r="H1001" t="s">
        <v>1157</v>
      </c>
      <c r="I1001" t="s">
        <v>279</v>
      </c>
      <c r="J1001" t="s">
        <v>8</v>
      </c>
      <c r="K1001" t="str">
        <f>VLOOKUP(tblSalaries[[#This Row],[Where do you work]],tblCountries[[Actual]:[Mapping]],2,FALSE)</f>
        <v>India</v>
      </c>
      <c r="L1001" t="s">
        <v>9</v>
      </c>
      <c r="M1001">
        <v>6</v>
      </c>
      <c r="O1001" s="10" t="str">
        <f>IF(ISERROR(FIND("1",tblSalaries[[#This Row],[How many hours of a day you work on Excel]])),"",1)</f>
        <v/>
      </c>
      <c r="P1001" s="11" t="str">
        <f>IF(ISERROR(FIND("2",tblSalaries[[#This Row],[How many hours of a day you work on Excel]])),"",2)</f>
        <v/>
      </c>
      <c r="Q1001" s="10" t="str">
        <f>IF(ISERROR(FIND("3",tblSalaries[[#This Row],[How many hours of a day you work on Excel]])),"",3)</f>
        <v/>
      </c>
      <c r="R1001" s="10">
        <f>IF(ISERROR(FIND("4",tblSalaries[[#This Row],[How many hours of a day you work on Excel]])),"",4)</f>
        <v>4</v>
      </c>
      <c r="S1001" s="10" t="str">
        <f>IF(ISERROR(FIND("5",tblSalaries[[#This Row],[How many hours of a day you work on Excel]])),"",5)</f>
        <v/>
      </c>
      <c r="T1001" s="10">
        <f>IF(ISERROR(FIND("6",tblSalaries[[#This Row],[How many hours of a day you work on Excel]])),"",6)</f>
        <v>6</v>
      </c>
      <c r="U1001" s="11" t="str">
        <f>IF(ISERROR(FIND("7",tblSalaries[[#This Row],[How many hours of a day you work on Excel]])),"",7)</f>
        <v/>
      </c>
      <c r="V1001" s="11" t="str">
        <f>IF(ISERROR(FIND("8",tblSalaries[[#This Row],[How many hours of a day you work on Excel]])),"",8)</f>
        <v/>
      </c>
      <c r="W1001" s="11">
        <f>IF(MAX(tblSalaries[[#This Row],[1 hour]:[8 hours]])=0,#N/A,MAX(tblSalaries[[#This Row],[1 hour]:[8 hours]]))</f>
        <v>6</v>
      </c>
      <c r="X1001" s="11">
        <f>IF(ISERROR(tblSalaries[[#This Row],[max h]]),1,tblSalaries[[#This Row],[Salary in USD]]/tblSalaries[[#This Row],[max h]]/260)</f>
        <v>4.6570512820512819</v>
      </c>
      <c r="Y1001" s="11" t="str">
        <f>IF(tblSalaries[[#This Row],[Years of Experience]]="",0,"0")</f>
        <v>0</v>
      </c>
      <c r="Z10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01" s="11">
        <f>IF(tblSalaries[[#This Row],[Salary in USD]]&lt;1000,1,0)</f>
        <v>0</v>
      </c>
      <c r="AB1001" s="11">
        <f>IF(AND(tblSalaries[[#This Row],[Salary in USD]]&gt;1000,tblSalaries[[#This Row],[Salary in USD]]&lt;2000),1,0)</f>
        <v>0</v>
      </c>
    </row>
    <row r="1002" spans="2:28" ht="15" customHeight="1">
      <c r="B1002" t="s">
        <v>3005</v>
      </c>
      <c r="C1002" s="1">
        <v>41057.511030092595</v>
      </c>
      <c r="D1002" s="4" t="s">
        <v>1158</v>
      </c>
      <c r="E1002">
        <v>92000</v>
      </c>
      <c r="F1002" t="s">
        <v>1159</v>
      </c>
      <c r="G1002">
        <f>tblSalaries[[#This Row],[clean Salary (in local currency)]]*VLOOKUP(tblSalaries[[#This Row],[Currency]],tblXrate[],2,FALSE)</f>
        <v>72571.80269935554</v>
      </c>
      <c r="H1002" t="s">
        <v>642</v>
      </c>
      <c r="I1002" t="s">
        <v>52</v>
      </c>
      <c r="J1002" t="s">
        <v>171</v>
      </c>
      <c r="K1002" t="str">
        <f>VLOOKUP(tblSalaries[[#This Row],[Where do you work]],tblCountries[[Actual]:[Mapping]],2,FALSE)</f>
        <v>Singapore</v>
      </c>
      <c r="L1002" t="s">
        <v>13</v>
      </c>
      <c r="M1002">
        <v>15</v>
      </c>
      <c r="O1002" s="10" t="str">
        <f>IF(ISERROR(FIND("1",tblSalaries[[#This Row],[How many hours of a day you work on Excel]])),"",1)</f>
        <v/>
      </c>
      <c r="P1002" s="11" t="str">
        <f>IF(ISERROR(FIND("2",tblSalaries[[#This Row],[How many hours of a day you work on Excel]])),"",2)</f>
        <v/>
      </c>
      <c r="Q1002" s="10" t="str">
        <f>IF(ISERROR(FIND("3",tblSalaries[[#This Row],[How many hours of a day you work on Excel]])),"",3)</f>
        <v/>
      </c>
      <c r="R1002" s="10" t="str">
        <f>IF(ISERROR(FIND("4",tblSalaries[[#This Row],[How many hours of a day you work on Excel]])),"",4)</f>
        <v/>
      </c>
      <c r="S1002" s="10" t="str">
        <f>IF(ISERROR(FIND("5",tblSalaries[[#This Row],[How many hours of a day you work on Excel]])),"",5)</f>
        <v/>
      </c>
      <c r="T1002" s="10" t="str">
        <f>IF(ISERROR(FIND("6",tblSalaries[[#This Row],[How many hours of a day you work on Excel]])),"",6)</f>
        <v/>
      </c>
      <c r="U1002" s="11" t="str">
        <f>IF(ISERROR(FIND("7",tblSalaries[[#This Row],[How many hours of a day you work on Excel]])),"",7)</f>
        <v/>
      </c>
      <c r="V1002" s="11">
        <f>IF(ISERROR(FIND("8",tblSalaries[[#This Row],[How many hours of a day you work on Excel]])),"",8)</f>
        <v>8</v>
      </c>
      <c r="W1002" s="11">
        <f>IF(MAX(tblSalaries[[#This Row],[1 hour]:[8 hours]])=0,#N/A,MAX(tblSalaries[[#This Row],[1 hour]:[8 hours]]))</f>
        <v>8</v>
      </c>
      <c r="X1002" s="11">
        <f>IF(ISERROR(tblSalaries[[#This Row],[max h]]),1,tblSalaries[[#This Row],[Salary in USD]]/tblSalaries[[#This Row],[max h]]/260)</f>
        <v>34.890289759305546</v>
      </c>
      <c r="Y1002" s="11" t="str">
        <f>IF(tblSalaries[[#This Row],[Years of Experience]]="",0,"0")</f>
        <v>0</v>
      </c>
      <c r="Z10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02" s="11">
        <f>IF(tblSalaries[[#This Row],[Salary in USD]]&lt;1000,1,0)</f>
        <v>0</v>
      </c>
      <c r="AB1002" s="11">
        <f>IF(AND(tblSalaries[[#This Row],[Salary in USD]]&gt;1000,tblSalaries[[#This Row],[Salary in USD]]&lt;2000),1,0)</f>
        <v>0</v>
      </c>
    </row>
    <row r="1003" spans="2:28" ht="15" customHeight="1">
      <c r="B1003" t="s">
        <v>3006</v>
      </c>
      <c r="C1003" s="1">
        <v>41057.514444444445</v>
      </c>
      <c r="D1003" s="4" t="s">
        <v>1160</v>
      </c>
      <c r="E1003">
        <v>450000</v>
      </c>
      <c r="F1003" t="s">
        <v>40</v>
      </c>
      <c r="G1003">
        <f>tblSalaries[[#This Row],[clean Salary (in local currency)]]*VLOOKUP(tblSalaries[[#This Row],[Currency]],tblXrate[],2,FALSE)</f>
        <v>8013.5625093491553</v>
      </c>
      <c r="H1003" t="s">
        <v>804</v>
      </c>
      <c r="I1003" t="s">
        <v>52</v>
      </c>
      <c r="J1003" t="s">
        <v>8</v>
      </c>
      <c r="K1003" t="str">
        <f>VLOOKUP(tblSalaries[[#This Row],[Where do you work]],tblCountries[[Actual]:[Mapping]],2,FALSE)</f>
        <v>India</v>
      </c>
      <c r="L1003" t="s">
        <v>13</v>
      </c>
      <c r="M1003">
        <v>15</v>
      </c>
      <c r="O1003" s="10" t="str">
        <f>IF(ISERROR(FIND("1",tblSalaries[[#This Row],[How many hours of a day you work on Excel]])),"",1)</f>
        <v/>
      </c>
      <c r="P1003" s="11" t="str">
        <f>IF(ISERROR(FIND("2",tblSalaries[[#This Row],[How many hours of a day you work on Excel]])),"",2)</f>
        <v/>
      </c>
      <c r="Q1003" s="10" t="str">
        <f>IF(ISERROR(FIND("3",tblSalaries[[#This Row],[How many hours of a day you work on Excel]])),"",3)</f>
        <v/>
      </c>
      <c r="R1003" s="10" t="str">
        <f>IF(ISERROR(FIND("4",tblSalaries[[#This Row],[How many hours of a day you work on Excel]])),"",4)</f>
        <v/>
      </c>
      <c r="S1003" s="10" t="str">
        <f>IF(ISERROR(FIND("5",tblSalaries[[#This Row],[How many hours of a day you work on Excel]])),"",5)</f>
        <v/>
      </c>
      <c r="T1003" s="10" t="str">
        <f>IF(ISERROR(FIND("6",tblSalaries[[#This Row],[How many hours of a day you work on Excel]])),"",6)</f>
        <v/>
      </c>
      <c r="U1003" s="11" t="str">
        <f>IF(ISERROR(FIND("7",tblSalaries[[#This Row],[How many hours of a day you work on Excel]])),"",7)</f>
        <v/>
      </c>
      <c r="V1003" s="11">
        <f>IF(ISERROR(FIND("8",tblSalaries[[#This Row],[How many hours of a day you work on Excel]])),"",8)</f>
        <v>8</v>
      </c>
      <c r="W1003" s="11">
        <f>IF(MAX(tblSalaries[[#This Row],[1 hour]:[8 hours]])=0,#N/A,MAX(tblSalaries[[#This Row],[1 hour]:[8 hours]]))</f>
        <v>8</v>
      </c>
      <c r="X1003" s="11">
        <f>IF(ISERROR(tblSalaries[[#This Row],[max h]]),1,tblSalaries[[#This Row],[Salary in USD]]/tblSalaries[[#This Row],[max h]]/260)</f>
        <v>3.85267428334094</v>
      </c>
      <c r="Y1003" s="11" t="str">
        <f>IF(tblSalaries[[#This Row],[Years of Experience]]="",0,"0")</f>
        <v>0</v>
      </c>
      <c r="Z10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03" s="11">
        <f>IF(tblSalaries[[#This Row],[Salary in USD]]&lt;1000,1,0)</f>
        <v>0</v>
      </c>
      <c r="AB1003" s="11">
        <f>IF(AND(tblSalaries[[#This Row],[Salary in USD]]&gt;1000,tblSalaries[[#This Row],[Salary in USD]]&lt;2000),1,0)</f>
        <v>0</v>
      </c>
    </row>
    <row r="1004" spans="2:28" ht="15" customHeight="1">
      <c r="B1004" t="s">
        <v>3007</v>
      </c>
      <c r="C1004" s="1">
        <v>41057.518067129633</v>
      </c>
      <c r="D1004" s="4" t="s">
        <v>1161</v>
      </c>
      <c r="E1004">
        <v>570000</v>
      </c>
      <c r="F1004" t="s">
        <v>40</v>
      </c>
      <c r="G1004">
        <f>tblSalaries[[#This Row],[clean Salary (in local currency)]]*VLOOKUP(tblSalaries[[#This Row],[Currency]],tblXrate[],2,FALSE)</f>
        <v>10150.512511842264</v>
      </c>
      <c r="H1004" t="s">
        <v>1162</v>
      </c>
      <c r="I1004" t="s">
        <v>20</v>
      </c>
      <c r="J1004" t="s">
        <v>8</v>
      </c>
      <c r="K1004" t="str">
        <f>VLOOKUP(tblSalaries[[#This Row],[Where do you work]],tblCountries[[Actual]:[Mapping]],2,FALSE)</f>
        <v>India</v>
      </c>
      <c r="L1004" t="s">
        <v>9</v>
      </c>
      <c r="M1004">
        <v>5</v>
      </c>
      <c r="O1004" s="10" t="str">
        <f>IF(ISERROR(FIND("1",tblSalaries[[#This Row],[How many hours of a day you work on Excel]])),"",1)</f>
        <v/>
      </c>
      <c r="P1004" s="11" t="str">
        <f>IF(ISERROR(FIND("2",tblSalaries[[#This Row],[How many hours of a day you work on Excel]])),"",2)</f>
        <v/>
      </c>
      <c r="Q1004" s="10" t="str">
        <f>IF(ISERROR(FIND("3",tblSalaries[[#This Row],[How many hours of a day you work on Excel]])),"",3)</f>
        <v/>
      </c>
      <c r="R1004" s="10">
        <f>IF(ISERROR(FIND("4",tblSalaries[[#This Row],[How many hours of a day you work on Excel]])),"",4)</f>
        <v>4</v>
      </c>
      <c r="S1004" s="10" t="str">
        <f>IF(ISERROR(FIND("5",tblSalaries[[#This Row],[How many hours of a day you work on Excel]])),"",5)</f>
        <v/>
      </c>
      <c r="T1004" s="10">
        <f>IF(ISERROR(FIND("6",tblSalaries[[#This Row],[How many hours of a day you work on Excel]])),"",6)</f>
        <v>6</v>
      </c>
      <c r="U1004" s="11" t="str">
        <f>IF(ISERROR(FIND("7",tblSalaries[[#This Row],[How many hours of a day you work on Excel]])),"",7)</f>
        <v/>
      </c>
      <c r="V1004" s="11" t="str">
        <f>IF(ISERROR(FIND("8",tblSalaries[[#This Row],[How many hours of a day you work on Excel]])),"",8)</f>
        <v/>
      </c>
      <c r="W1004" s="11">
        <f>IF(MAX(tblSalaries[[#This Row],[1 hour]:[8 hours]])=0,#N/A,MAX(tblSalaries[[#This Row],[1 hour]:[8 hours]]))</f>
        <v>6</v>
      </c>
      <c r="X1004" s="11">
        <f>IF(ISERROR(tblSalaries[[#This Row],[max h]]),1,tblSalaries[[#This Row],[Salary in USD]]/tblSalaries[[#This Row],[max h]]/260)</f>
        <v>6.5067387896424762</v>
      </c>
      <c r="Y1004" s="11" t="str">
        <f>IF(tblSalaries[[#This Row],[Years of Experience]]="",0,"0")</f>
        <v>0</v>
      </c>
      <c r="Z10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04" s="11">
        <f>IF(tblSalaries[[#This Row],[Salary in USD]]&lt;1000,1,0)</f>
        <v>0</v>
      </c>
      <c r="AB1004" s="11">
        <f>IF(AND(tblSalaries[[#This Row],[Salary in USD]]&gt;1000,tblSalaries[[#This Row],[Salary in USD]]&lt;2000),1,0)</f>
        <v>0</v>
      </c>
    </row>
    <row r="1005" spans="2:28" ht="15" customHeight="1">
      <c r="B1005" t="s">
        <v>3008</v>
      </c>
      <c r="C1005" s="1">
        <v>41057.518541666665</v>
      </c>
      <c r="D1005" s="4">
        <v>65000</v>
      </c>
      <c r="E1005">
        <v>65000</v>
      </c>
      <c r="F1005" t="s">
        <v>6</v>
      </c>
      <c r="G1005">
        <f>tblSalaries[[#This Row],[clean Salary (in local currency)]]*VLOOKUP(tblSalaries[[#This Row],[Currency]],tblXrate[],2,FALSE)</f>
        <v>65000</v>
      </c>
      <c r="H1005" t="s">
        <v>488</v>
      </c>
      <c r="I1005" t="s">
        <v>488</v>
      </c>
      <c r="J1005" t="s">
        <v>15</v>
      </c>
      <c r="K1005" t="str">
        <f>VLOOKUP(tblSalaries[[#This Row],[Where do you work]],tblCountries[[Actual]:[Mapping]],2,FALSE)</f>
        <v>USA</v>
      </c>
      <c r="L1005" t="s">
        <v>9</v>
      </c>
      <c r="M1005">
        <v>9</v>
      </c>
      <c r="O1005" s="10" t="str">
        <f>IF(ISERROR(FIND("1",tblSalaries[[#This Row],[How many hours of a day you work on Excel]])),"",1)</f>
        <v/>
      </c>
      <c r="P1005" s="11" t="str">
        <f>IF(ISERROR(FIND("2",tblSalaries[[#This Row],[How many hours of a day you work on Excel]])),"",2)</f>
        <v/>
      </c>
      <c r="Q1005" s="10" t="str">
        <f>IF(ISERROR(FIND("3",tblSalaries[[#This Row],[How many hours of a day you work on Excel]])),"",3)</f>
        <v/>
      </c>
      <c r="R1005" s="10">
        <f>IF(ISERROR(FIND("4",tblSalaries[[#This Row],[How many hours of a day you work on Excel]])),"",4)</f>
        <v>4</v>
      </c>
      <c r="S1005" s="10" t="str">
        <f>IF(ISERROR(FIND("5",tblSalaries[[#This Row],[How many hours of a day you work on Excel]])),"",5)</f>
        <v/>
      </c>
      <c r="T1005" s="10">
        <f>IF(ISERROR(FIND("6",tblSalaries[[#This Row],[How many hours of a day you work on Excel]])),"",6)</f>
        <v>6</v>
      </c>
      <c r="U1005" s="11" t="str">
        <f>IF(ISERROR(FIND("7",tblSalaries[[#This Row],[How many hours of a day you work on Excel]])),"",7)</f>
        <v/>
      </c>
      <c r="V1005" s="11" t="str">
        <f>IF(ISERROR(FIND("8",tblSalaries[[#This Row],[How many hours of a day you work on Excel]])),"",8)</f>
        <v/>
      </c>
      <c r="W1005" s="11">
        <f>IF(MAX(tblSalaries[[#This Row],[1 hour]:[8 hours]])=0,#N/A,MAX(tblSalaries[[#This Row],[1 hour]:[8 hours]]))</f>
        <v>6</v>
      </c>
      <c r="X1005" s="11">
        <f>IF(ISERROR(tblSalaries[[#This Row],[max h]]),1,tblSalaries[[#This Row],[Salary in USD]]/tblSalaries[[#This Row],[max h]]/260)</f>
        <v>41.666666666666671</v>
      </c>
      <c r="Y1005" s="11" t="str">
        <f>IF(tblSalaries[[#This Row],[Years of Experience]]="",0,"0")</f>
        <v>0</v>
      </c>
      <c r="Z10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05" s="11">
        <f>IF(tblSalaries[[#This Row],[Salary in USD]]&lt;1000,1,0)</f>
        <v>0</v>
      </c>
      <c r="AB1005" s="11">
        <f>IF(AND(tblSalaries[[#This Row],[Salary in USD]]&gt;1000,tblSalaries[[#This Row],[Salary in USD]]&lt;2000),1,0)</f>
        <v>0</v>
      </c>
    </row>
    <row r="1006" spans="2:28" ht="15" customHeight="1">
      <c r="B1006" t="s">
        <v>3009</v>
      </c>
      <c r="C1006" s="1">
        <v>41057.522361111114</v>
      </c>
      <c r="D1006" s="4">
        <v>300000</v>
      </c>
      <c r="E1006">
        <v>300000</v>
      </c>
      <c r="F1006" t="s">
        <v>32</v>
      </c>
      <c r="G1006">
        <f>tblSalaries[[#This Row],[clean Salary (in local currency)]]*VLOOKUP(tblSalaries[[#This Row],[Currency]],tblXrate[],2,FALSE)</f>
        <v>3184.2266150397395</v>
      </c>
      <c r="H1006" t="s">
        <v>897</v>
      </c>
      <c r="I1006" t="s">
        <v>52</v>
      </c>
      <c r="J1006" t="s">
        <v>17</v>
      </c>
      <c r="K1006" t="str">
        <f>VLOOKUP(tblSalaries[[#This Row],[Where do you work]],tblCountries[[Actual]:[Mapping]],2,FALSE)</f>
        <v>Pakistan</v>
      </c>
      <c r="L1006" t="s">
        <v>9</v>
      </c>
      <c r="M1006">
        <v>4</v>
      </c>
      <c r="O1006" s="10" t="str">
        <f>IF(ISERROR(FIND("1",tblSalaries[[#This Row],[How many hours of a day you work on Excel]])),"",1)</f>
        <v/>
      </c>
      <c r="P1006" s="11" t="str">
        <f>IF(ISERROR(FIND("2",tblSalaries[[#This Row],[How many hours of a day you work on Excel]])),"",2)</f>
        <v/>
      </c>
      <c r="Q1006" s="10" t="str">
        <f>IF(ISERROR(FIND("3",tblSalaries[[#This Row],[How many hours of a day you work on Excel]])),"",3)</f>
        <v/>
      </c>
      <c r="R1006" s="10">
        <f>IF(ISERROR(FIND("4",tblSalaries[[#This Row],[How many hours of a day you work on Excel]])),"",4)</f>
        <v>4</v>
      </c>
      <c r="S1006" s="10" t="str">
        <f>IF(ISERROR(FIND("5",tblSalaries[[#This Row],[How many hours of a day you work on Excel]])),"",5)</f>
        <v/>
      </c>
      <c r="T1006" s="10">
        <f>IF(ISERROR(FIND("6",tblSalaries[[#This Row],[How many hours of a day you work on Excel]])),"",6)</f>
        <v>6</v>
      </c>
      <c r="U1006" s="11" t="str">
        <f>IF(ISERROR(FIND("7",tblSalaries[[#This Row],[How many hours of a day you work on Excel]])),"",7)</f>
        <v/>
      </c>
      <c r="V1006" s="11" t="str">
        <f>IF(ISERROR(FIND("8",tblSalaries[[#This Row],[How many hours of a day you work on Excel]])),"",8)</f>
        <v/>
      </c>
      <c r="W1006" s="11">
        <f>IF(MAX(tblSalaries[[#This Row],[1 hour]:[8 hours]])=0,#N/A,MAX(tblSalaries[[#This Row],[1 hour]:[8 hours]]))</f>
        <v>6</v>
      </c>
      <c r="X1006" s="11">
        <f>IF(ISERROR(tblSalaries[[#This Row],[max h]]),1,tblSalaries[[#This Row],[Salary in USD]]/tblSalaries[[#This Row],[max h]]/260)</f>
        <v>2.0411709070767561</v>
      </c>
      <c r="Y1006" s="11" t="str">
        <f>IF(tblSalaries[[#This Row],[Years of Experience]]="",0,"0")</f>
        <v>0</v>
      </c>
      <c r="Z10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06" s="11">
        <f>IF(tblSalaries[[#This Row],[Salary in USD]]&lt;1000,1,0)</f>
        <v>0</v>
      </c>
      <c r="AB1006" s="11">
        <f>IF(AND(tblSalaries[[#This Row],[Salary in USD]]&gt;1000,tblSalaries[[#This Row],[Salary in USD]]&lt;2000),1,0)</f>
        <v>0</v>
      </c>
    </row>
    <row r="1007" spans="2:28" ht="15" customHeight="1">
      <c r="B1007" t="s">
        <v>3010</v>
      </c>
      <c r="C1007" s="1">
        <v>41057.524745370371</v>
      </c>
      <c r="D1007" s="4" t="s">
        <v>1163</v>
      </c>
      <c r="E1007">
        <v>612000</v>
      </c>
      <c r="F1007" t="s">
        <v>40</v>
      </c>
      <c r="G1007">
        <f>tblSalaries[[#This Row],[clean Salary (in local currency)]]*VLOOKUP(tblSalaries[[#This Row],[Currency]],tblXrate[],2,FALSE)</f>
        <v>10898.445012714852</v>
      </c>
      <c r="H1007" t="s">
        <v>1164</v>
      </c>
      <c r="I1007" t="s">
        <v>52</v>
      </c>
      <c r="J1007" t="s">
        <v>8</v>
      </c>
      <c r="K1007" t="str">
        <f>VLOOKUP(tblSalaries[[#This Row],[Where do you work]],tblCountries[[Actual]:[Mapping]],2,FALSE)</f>
        <v>India</v>
      </c>
      <c r="L1007" t="s">
        <v>18</v>
      </c>
      <c r="M1007">
        <v>13</v>
      </c>
      <c r="O1007" s="10" t="str">
        <f>IF(ISERROR(FIND("1",tblSalaries[[#This Row],[How many hours of a day you work on Excel]])),"",1)</f>
        <v/>
      </c>
      <c r="P1007" s="11">
        <f>IF(ISERROR(FIND("2",tblSalaries[[#This Row],[How many hours of a day you work on Excel]])),"",2)</f>
        <v>2</v>
      </c>
      <c r="Q1007" s="10">
        <f>IF(ISERROR(FIND("3",tblSalaries[[#This Row],[How many hours of a day you work on Excel]])),"",3)</f>
        <v>3</v>
      </c>
      <c r="R1007" s="10" t="str">
        <f>IF(ISERROR(FIND("4",tblSalaries[[#This Row],[How many hours of a day you work on Excel]])),"",4)</f>
        <v/>
      </c>
      <c r="S1007" s="10" t="str">
        <f>IF(ISERROR(FIND("5",tblSalaries[[#This Row],[How many hours of a day you work on Excel]])),"",5)</f>
        <v/>
      </c>
      <c r="T1007" s="10" t="str">
        <f>IF(ISERROR(FIND("6",tblSalaries[[#This Row],[How many hours of a day you work on Excel]])),"",6)</f>
        <v/>
      </c>
      <c r="U1007" s="11" t="str">
        <f>IF(ISERROR(FIND("7",tblSalaries[[#This Row],[How many hours of a day you work on Excel]])),"",7)</f>
        <v/>
      </c>
      <c r="V1007" s="11" t="str">
        <f>IF(ISERROR(FIND("8",tblSalaries[[#This Row],[How many hours of a day you work on Excel]])),"",8)</f>
        <v/>
      </c>
      <c r="W1007" s="11">
        <f>IF(MAX(tblSalaries[[#This Row],[1 hour]:[8 hours]])=0,#N/A,MAX(tblSalaries[[#This Row],[1 hour]:[8 hours]]))</f>
        <v>3</v>
      </c>
      <c r="X1007" s="11">
        <f>IF(ISERROR(tblSalaries[[#This Row],[max h]]),1,tblSalaries[[#This Row],[Salary in USD]]/tblSalaries[[#This Row],[max h]]/260)</f>
        <v>13.972365400916477</v>
      </c>
      <c r="Y1007" s="11" t="str">
        <f>IF(tblSalaries[[#This Row],[Years of Experience]]="",0,"0")</f>
        <v>0</v>
      </c>
      <c r="Z10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07" s="11">
        <f>IF(tblSalaries[[#This Row],[Salary in USD]]&lt;1000,1,0)</f>
        <v>0</v>
      </c>
      <c r="AB1007" s="11">
        <f>IF(AND(tblSalaries[[#This Row],[Salary in USD]]&gt;1000,tblSalaries[[#This Row],[Salary in USD]]&lt;2000),1,0)</f>
        <v>0</v>
      </c>
    </row>
    <row r="1008" spans="2:28" ht="15" customHeight="1">
      <c r="B1008" t="s">
        <v>3011</v>
      </c>
      <c r="C1008" s="1">
        <v>41057.528078703705</v>
      </c>
      <c r="D1008" s="4">
        <v>900</v>
      </c>
      <c r="E1008">
        <v>10800</v>
      </c>
      <c r="F1008" t="s">
        <v>6</v>
      </c>
      <c r="G1008">
        <f>tblSalaries[[#This Row],[clean Salary (in local currency)]]*VLOOKUP(tblSalaries[[#This Row],[Currency]],tblXrate[],2,FALSE)</f>
        <v>10800</v>
      </c>
      <c r="H1008" t="s">
        <v>1165</v>
      </c>
      <c r="I1008" t="s">
        <v>52</v>
      </c>
      <c r="J1008" t="s">
        <v>17</v>
      </c>
      <c r="K1008" t="str">
        <f>VLOOKUP(tblSalaries[[#This Row],[Where do you work]],tblCountries[[Actual]:[Mapping]],2,FALSE)</f>
        <v>Pakistan</v>
      </c>
      <c r="L1008" t="s">
        <v>13</v>
      </c>
      <c r="M1008">
        <v>5</v>
      </c>
      <c r="O1008" s="10" t="str">
        <f>IF(ISERROR(FIND("1",tblSalaries[[#This Row],[How many hours of a day you work on Excel]])),"",1)</f>
        <v/>
      </c>
      <c r="P1008" s="11" t="str">
        <f>IF(ISERROR(FIND("2",tblSalaries[[#This Row],[How many hours of a day you work on Excel]])),"",2)</f>
        <v/>
      </c>
      <c r="Q1008" s="10" t="str">
        <f>IF(ISERROR(FIND("3",tblSalaries[[#This Row],[How many hours of a day you work on Excel]])),"",3)</f>
        <v/>
      </c>
      <c r="R1008" s="10" t="str">
        <f>IF(ISERROR(FIND("4",tblSalaries[[#This Row],[How many hours of a day you work on Excel]])),"",4)</f>
        <v/>
      </c>
      <c r="S1008" s="10" t="str">
        <f>IF(ISERROR(FIND("5",tblSalaries[[#This Row],[How many hours of a day you work on Excel]])),"",5)</f>
        <v/>
      </c>
      <c r="T1008" s="10" t="str">
        <f>IF(ISERROR(FIND("6",tblSalaries[[#This Row],[How many hours of a day you work on Excel]])),"",6)</f>
        <v/>
      </c>
      <c r="U1008" s="11" t="str">
        <f>IF(ISERROR(FIND("7",tblSalaries[[#This Row],[How many hours of a day you work on Excel]])),"",7)</f>
        <v/>
      </c>
      <c r="V1008" s="11">
        <f>IF(ISERROR(FIND("8",tblSalaries[[#This Row],[How many hours of a day you work on Excel]])),"",8)</f>
        <v>8</v>
      </c>
      <c r="W1008" s="11">
        <f>IF(MAX(tblSalaries[[#This Row],[1 hour]:[8 hours]])=0,#N/A,MAX(tblSalaries[[#This Row],[1 hour]:[8 hours]]))</f>
        <v>8</v>
      </c>
      <c r="X1008" s="11">
        <f>IF(ISERROR(tblSalaries[[#This Row],[max h]]),1,tblSalaries[[#This Row],[Salary in USD]]/tblSalaries[[#This Row],[max h]]/260)</f>
        <v>5.1923076923076925</v>
      </c>
      <c r="Y1008" s="11" t="str">
        <f>IF(tblSalaries[[#This Row],[Years of Experience]]="",0,"0")</f>
        <v>0</v>
      </c>
      <c r="Z10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08" s="11">
        <f>IF(tblSalaries[[#This Row],[Salary in USD]]&lt;1000,1,0)</f>
        <v>0</v>
      </c>
      <c r="AB1008" s="11">
        <f>IF(AND(tblSalaries[[#This Row],[Salary in USD]]&gt;1000,tblSalaries[[#This Row],[Salary in USD]]&lt;2000),1,0)</f>
        <v>0</v>
      </c>
    </row>
    <row r="1009" spans="2:28" ht="15" customHeight="1">
      <c r="B1009" t="s">
        <v>3012</v>
      </c>
      <c r="C1009" s="1">
        <v>41057.532870370371</v>
      </c>
      <c r="D1009" s="4">
        <v>120000</v>
      </c>
      <c r="E1009">
        <v>120000</v>
      </c>
      <c r="F1009" t="s">
        <v>40</v>
      </c>
      <c r="G1009">
        <f>tblSalaries[[#This Row],[clean Salary (in local currency)]]*VLOOKUP(tblSalaries[[#This Row],[Currency]],tblXrate[],2,FALSE)</f>
        <v>2136.9500024931081</v>
      </c>
      <c r="H1009" t="s">
        <v>1166</v>
      </c>
      <c r="I1009" t="s">
        <v>20</v>
      </c>
      <c r="J1009" t="s">
        <v>8</v>
      </c>
      <c r="K1009" t="str">
        <f>VLOOKUP(tblSalaries[[#This Row],[Where do you work]],tblCountries[[Actual]:[Mapping]],2,FALSE)</f>
        <v>India</v>
      </c>
      <c r="L1009" t="s">
        <v>18</v>
      </c>
      <c r="M1009">
        <v>3.5</v>
      </c>
      <c r="O1009" s="10" t="str">
        <f>IF(ISERROR(FIND("1",tblSalaries[[#This Row],[How many hours of a day you work on Excel]])),"",1)</f>
        <v/>
      </c>
      <c r="P1009" s="11">
        <f>IF(ISERROR(FIND("2",tblSalaries[[#This Row],[How many hours of a day you work on Excel]])),"",2)</f>
        <v>2</v>
      </c>
      <c r="Q1009" s="10">
        <f>IF(ISERROR(FIND("3",tblSalaries[[#This Row],[How many hours of a day you work on Excel]])),"",3)</f>
        <v>3</v>
      </c>
      <c r="R1009" s="10" t="str">
        <f>IF(ISERROR(FIND("4",tblSalaries[[#This Row],[How many hours of a day you work on Excel]])),"",4)</f>
        <v/>
      </c>
      <c r="S1009" s="10" t="str">
        <f>IF(ISERROR(FIND("5",tblSalaries[[#This Row],[How many hours of a day you work on Excel]])),"",5)</f>
        <v/>
      </c>
      <c r="T1009" s="10" t="str">
        <f>IF(ISERROR(FIND("6",tblSalaries[[#This Row],[How many hours of a day you work on Excel]])),"",6)</f>
        <v/>
      </c>
      <c r="U1009" s="11" t="str">
        <f>IF(ISERROR(FIND("7",tblSalaries[[#This Row],[How many hours of a day you work on Excel]])),"",7)</f>
        <v/>
      </c>
      <c r="V1009" s="11" t="str">
        <f>IF(ISERROR(FIND("8",tblSalaries[[#This Row],[How many hours of a day you work on Excel]])),"",8)</f>
        <v/>
      </c>
      <c r="W1009" s="11">
        <f>IF(MAX(tblSalaries[[#This Row],[1 hour]:[8 hours]])=0,#N/A,MAX(tblSalaries[[#This Row],[1 hour]:[8 hours]]))</f>
        <v>3</v>
      </c>
      <c r="X1009" s="11">
        <f>IF(ISERROR(tblSalaries[[#This Row],[max h]]),1,tblSalaries[[#This Row],[Salary in USD]]/tblSalaries[[#This Row],[max h]]/260)</f>
        <v>2.7396794903757797</v>
      </c>
      <c r="Y1009" s="11" t="str">
        <f>IF(tblSalaries[[#This Row],[Years of Experience]]="",0,"0")</f>
        <v>0</v>
      </c>
      <c r="Z10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09" s="11">
        <f>IF(tblSalaries[[#This Row],[Salary in USD]]&lt;1000,1,0)</f>
        <v>0</v>
      </c>
      <c r="AB1009" s="11">
        <f>IF(AND(tblSalaries[[#This Row],[Salary in USD]]&gt;1000,tblSalaries[[#This Row],[Salary in USD]]&lt;2000),1,0)</f>
        <v>0</v>
      </c>
    </row>
    <row r="1010" spans="2:28" ht="15" customHeight="1">
      <c r="B1010" t="s">
        <v>3013</v>
      </c>
      <c r="C1010" s="1">
        <v>41057.536030092589</v>
      </c>
      <c r="D1010" s="4">
        <v>45000</v>
      </c>
      <c r="E1010">
        <v>45000</v>
      </c>
      <c r="F1010" t="s">
        <v>6</v>
      </c>
      <c r="G1010">
        <f>tblSalaries[[#This Row],[clean Salary (in local currency)]]*VLOOKUP(tblSalaries[[#This Row],[Currency]],tblXrate[],2,FALSE)</f>
        <v>45000</v>
      </c>
      <c r="H1010" t="s">
        <v>279</v>
      </c>
      <c r="I1010" t="s">
        <v>279</v>
      </c>
      <c r="J1010" t="s">
        <v>1167</v>
      </c>
      <c r="K1010" t="str">
        <f>VLOOKUP(tblSalaries[[#This Row],[Where do you work]],tblCountries[[Actual]:[Mapping]],2,FALSE)</f>
        <v>Singapore</v>
      </c>
      <c r="L1010" t="s">
        <v>18</v>
      </c>
      <c r="M1010">
        <v>4</v>
      </c>
      <c r="O1010" s="10" t="str">
        <f>IF(ISERROR(FIND("1",tblSalaries[[#This Row],[How many hours of a day you work on Excel]])),"",1)</f>
        <v/>
      </c>
      <c r="P1010" s="11">
        <f>IF(ISERROR(FIND("2",tblSalaries[[#This Row],[How many hours of a day you work on Excel]])),"",2)</f>
        <v>2</v>
      </c>
      <c r="Q1010" s="10">
        <f>IF(ISERROR(FIND("3",tblSalaries[[#This Row],[How many hours of a day you work on Excel]])),"",3)</f>
        <v>3</v>
      </c>
      <c r="R1010" s="10" t="str">
        <f>IF(ISERROR(FIND("4",tblSalaries[[#This Row],[How many hours of a day you work on Excel]])),"",4)</f>
        <v/>
      </c>
      <c r="S1010" s="10" t="str">
        <f>IF(ISERROR(FIND("5",tblSalaries[[#This Row],[How many hours of a day you work on Excel]])),"",5)</f>
        <v/>
      </c>
      <c r="T1010" s="10" t="str">
        <f>IF(ISERROR(FIND("6",tblSalaries[[#This Row],[How many hours of a day you work on Excel]])),"",6)</f>
        <v/>
      </c>
      <c r="U1010" s="11" t="str">
        <f>IF(ISERROR(FIND("7",tblSalaries[[#This Row],[How many hours of a day you work on Excel]])),"",7)</f>
        <v/>
      </c>
      <c r="V1010" s="11" t="str">
        <f>IF(ISERROR(FIND("8",tblSalaries[[#This Row],[How many hours of a day you work on Excel]])),"",8)</f>
        <v/>
      </c>
      <c r="W1010" s="11">
        <f>IF(MAX(tblSalaries[[#This Row],[1 hour]:[8 hours]])=0,#N/A,MAX(tblSalaries[[#This Row],[1 hour]:[8 hours]]))</f>
        <v>3</v>
      </c>
      <c r="X1010" s="11">
        <f>IF(ISERROR(tblSalaries[[#This Row],[max h]]),1,tblSalaries[[#This Row],[Salary in USD]]/tblSalaries[[#This Row],[max h]]/260)</f>
        <v>57.692307692307693</v>
      </c>
      <c r="Y1010" s="11" t="str">
        <f>IF(tblSalaries[[#This Row],[Years of Experience]]="",0,"0")</f>
        <v>0</v>
      </c>
      <c r="Z10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10" s="11">
        <f>IF(tblSalaries[[#This Row],[Salary in USD]]&lt;1000,1,0)</f>
        <v>0</v>
      </c>
      <c r="AB1010" s="11">
        <f>IF(AND(tblSalaries[[#This Row],[Salary in USD]]&gt;1000,tblSalaries[[#This Row],[Salary in USD]]&lt;2000),1,0)</f>
        <v>0</v>
      </c>
    </row>
    <row r="1011" spans="2:28" ht="15" customHeight="1">
      <c r="B1011" t="s">
        <v>3014</v>
      </c>
      <c r="C1011" s="1">
        <v>41057.539733796293</v>
      </c>
      <c r="D1011" s="4" t="s">
        <v>1168</v>
      </c>
      <c r="E1011">
        <v>400000</v>
      </c>
      <c r="F1011" t="s">
        <v>40</v>
      </c>
      <c r="G1011">
        <f>tblSalaries[[#This Row],[clean Salary (in local currency)]]*VLOOKUP(tblSalaries[[#This Row],[Currency]],tblXrate[],2,FALSE)</f>
        <v>7123.1666749770275</v>
      </c>
      <c r="H1011" t="s">
        <v>929</v>
      </c>
      <c r="I1011" t="s">
        <v>52</v>
      </c>
      <c r="J1011" t="s">
        <v>8</v>
      </c>
      <c r="K1011" t="str">
        <f>VLOOKUP(tblSalaries[[#This Row],[Where do you work]],tblCountries[[Actual]:[Mapping]],2,FALSE)</f>
        <v>India</v>
      </c>
      <c r="L1011" t="s">
        <v>18</v>
      </c>
      <c r="M1011">
        <v>5</v>
      </c>
      <c r="O1011" s="10" t="str">
        <f>IF(ISERROR(FIND("1",tblSalaries[[#This Row],[How many hours of a day you work on Excel]])),"",1)</f>
        <v/>
      </c>
      <c r="P1011" s="11">
        <f>IF(ISERROR(FIND("2",tblSalaries[[#This Row],[How many hours of a day you work on Excel]])),"",2)</f>
        <v>2</v>
      </c>
      <c r="Q1011" s="10">
        <f>IF(ISERROR(FIND("3",tblSalaries[[#This Row],[How many hours of a day you work on Excel]])),"",3)</f>
        <v>3</v>
      </c>
      <c r="R1011" s="10" t="str">
        <f>IF(ISERROR(FIND("4",tblSalaries[[#This Row],[How many hours of a day you work on Excel]])),"",4)</f>
        <v/>
      </c>
      <c r="S1011" s="10" t="str">
        <f>IF(ISERROR(FIND("5",tblSalaries[[#This Row],[How many hours of a day you work on Excel]])),"",5)</f>
        <v/>
      </c>
      <c r="T1011" s="10" t="str">
        <f>IF(ISERROR(FIND("6",tblSalaries[[#This Row],[How many hours of a day you work on Excel]])),"",6)</f>
        <v/>
      </c>
      <c r="U1011" s="11" t="str">
        <f>IF(ISERROR(FIND("7",tblSalaries[[#This Row],[How many hours of a day you work on Excel]])),"",7)</f>
        <v/>
      </c>
      <c r="V1011" s="11" t="str">
        <f>IF(ISERROR(FIND("8",tblSalaries[[#This Row],[How many hours of a day you work on Excel]])),"",8)</f>
        <v/>
      </c>
      <c r="W1011" s="11">
        <f>IF(MAX(tblSalaries[[#This Row],[1 hour]:[8 hours]])=0,#N/A,MAX(tblSalaries[[#This Row],[1 hour]:[8 hours]]))</f>
        <v>3</v>
      </c>
      <c r="X1011" s="11">
        <f>IF(ISERROR(tblSalaries[[#This Row],[max h]]),1,tblSalaries[[#This Row],[Salary in USD]]/tblSalaries[[#This Row],[max h]]/260)</f>
        <v>9.1322649679192658</v>
      </c>
      <c r="Y1011" s="11" t="str">
        <f>IF(tblSalaries[[#This Row],[Years of Experience]]="",0,"0")</f>
        <v>0</v>
      </c>
      <c r="Z10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11" s="11">
        <f>IF(tblSalaries[[#This Row],[Salary in USD]]&lt;1000,1,0)</f>
        <v>0</v>
      </c>
      <c r="AB1011" s="11">
        <f>IF(AND(tblSalaries[[#This Row],[Salary in USD]]&gt;1000,tblSalaries[[#This Row],[Salary in USD]]&lt;2000),1,0)</f>
        <v>0</v>
      </c>
    </row>
    <row r="1012" spans="2:28" ht="15" customHeight="1">
      <c r="B1012" t="s">
        <v>3015</v>
      </c>
      <c r="C1012" s="1">
        <v>41057.54078703704</v>
      </c>
      <c r="D1012" s="4" t="s">
        <v>1169</v>
      </c>
      <c r="E1012">
        <v>300000</v>
      </c>
      <c r="F1012" t="s">
        <v>40</v>
      </c>
      <c r="G1012">
        <f>tblSalaries[[#This Row],[clean Salary (in local currency)]]*VLOOKUP(tblSalaries[[#This Row],[Currency]],tblXrate[],2,FALSE)</f>
        <v>5342.3750062327708</v>
      </c>
      <c r="H1012" t="s">
        <v>1170</v>
      </c>
      <c r="I1012" t="s">
        <v>310</v>
      </c>
      <c r="J1012" t="s">
        <v>8</v>
      </c>
      <c r="K1012" t="str">
        <f>VLOOKUP(tblSalaries[[#This Row],[Where do you work]],tblCountries[[Actual]:[Mapping]],2,FALSE)</f>
        <v>India</v>
      </c>
      <c r="L1012" t="s">
        <v>18</v>
      </c>
      <c r="M1012">
        <v>5</v>
      </c>
      <c r="O1012" s="10" t="str">
        <f>IF(ISERROR(FIND("1",tblSalaries[[#This Row],[How many hours of a day you work on Excel]])),"",1)</f>
        <v/>
      </c>
      <c r="P1012" s="11">
        <f>IF(ISERROR(FIND("2",tblSalaries[[#This Row],[How many hours of a day you work on Excel]])),"",2)</f>
        <v>2</v>
      </c>
      <c r="Q1012" s="10">
        <f>IF(ISERROR(FIND("3",tblSalaries[[#This Row],[How many hours of a day you work on Excel]])),"",3)</f>
        <v>3</v>
      </c>
      <c r="R1012" s="10" t="str">
        <f>IF(ISERROR(FIND("4",tblSalaries[[#This Row],[How many hours of a day you work on Excel]])),"",4)</f>
        <v/>
      </c>
      <c r="S1012" s="10" t="str">
        <f>IF(ISERROR(FIND("5",tblSalaries[[#This Row],[How many hours of a day you work on Excel]])),"",5)</f>
        <v/>
      </c>
      <c r="T1012" s="10" t="str">
        <f>IF(ISERROR(FIND("6",tblSalaries[[#This Row],[How many hours of a day you work on Excel]])),"",6)</f>
        <v/>
      </c>
      <c r="U1012" s="11" t="str">
        <f>IF(ISERROR(FIND("7",tblSalaries[[#This Row],[How many hours of a day you work on Excel]])),"",7)</f>
        <v/>
      </c>
      <c r="V1012" s="11" t="str">
        <f>IF(ISERROR(FIND("8",tblSalaries[[#This Row],[How many hours of a day you work on Excel]])),"",8)</f>
        <v/>
      </c>
      <c r="W1012" s="11">
        <f>IF(MAX(tblSalaries[[#This Row],[1 hour]:[8 hours]])=0,#N/A,MAX(tblSalaries[[#This Row],[1 hour]:[8 hours]]))</f>
        <v>3</v>
      </c>
      <c r="X1012" s="11">
        <f>IF(ISERROR(tblSalaries[[#This Row],[max h]]),1,tblSalaries[[#This Row],[Salary in USD]]/tblSalaries[[#This Row],[max h]]/260)</f>
        <v>6.8491987259394493</v>
      </c>
      <c r="Y1012" s="11" t="str">
        <f>IF(tblSalaries[[#This Row],[Years of Experience]]="",0,"0")</f>
        <v>0</v>
      </c>
      <c r="Z10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12" s="11">
        <f>IF(tblSalaries[[#This Row],[Salary in USD]]&lt;1000,1,0)</f>
        <v>0</v>
      </c>
      <c r="AB1012" s="11">
        <f>IF(AND(tblSalaries[[#This Row],[Salary in USD]]&gt;1000,tblSalaries[[#This Row],[Salary in USD]]&lt;2000),1,0)</f>
        <v>0</v>
      </c>
    </row>
    <row r="1013" spans="2:28" ht="15" customHeight="1">
      <c r="B1013" t="s">
        <v>3016</v>
      </c>
      <c r="C1013" s="1">
        <v>41057.541655092595</v>
      </c>
      <c r="D1013" s="4">
        <v>18000</v>
      </c>
      <c r="E1013">
        <v>18000</v>
      </c>
      <c r="F1013" t="s">
        <v>6</v>
      </c>
      <c r="G1013">
        <f>tblSalaries[[#This Row],[clean Salary (in local currency)]]*VLOOKUP(tblSalaries[[#This Row],[Currency]],tblXrate[],2,FALSE)</f>
        <v>18000</v>
      </c>
      <c r="H1013" t="s">
        <v>1171</v>
      </c>
      <c r="I1013" t="s">
        <v>52</v>
      </c>
      <c r="J1013" t="s">
        <v>8</v>
      </c>
      <c r="K1013" t="str">
        <f>VLOOKUP(tblSalaries[[#This Row],[Where do you work]],tblCountries[[Actual]:[Mapping]],2,FALSE)</f>
        <v>India</v>
      </c>
      <c r="L1013" t="s">
        <v>18</v>
      </c>
      <c r="M1013">
        <v>4.5999999999999996</v>
      </c>
      <c r="O1013" s="10" t="str">
        <f>IF(ISERROR(FIND("1",tblSalaries[[#This Row],[How many hours of a day you work on Excel]])),"",1)</f>
        <v/>
      </c>
      <c r="P1013" s="11">
        <f>IF(ISERROR(FIND("2",tblSalaries[[#This Row],[How many hours of a day you work on Excel]])),"",2)</f>
        <v>2</v>
      </c>
      <c r="Q1013" s="10">
        <f>IF(ISERROR(FIND("3",tblSalaries[[#This Row],[How many hours of a day you work on Excel]])),"",3)</f>
        <v>3</v>
      </c>
      <c r="R1013" s="10" t="str">
        <f>IF(ISERROR(FIND("4",tblSalaries[[#This Row],[How many hours of a day you work on Excel]])),"",4)</f>
        <v/>
      </c>
      <c r="S1013" s="10" t="str">
        <f>IF(ISERROR(FIND("5",tblSalaries[[#This Row],[How many hours of a day you work on Excel]])),"",5)</f>
        <v/>
      </c>
      <c r="T1013" s="10" t="str">
        <f>IF(ISERROR(FIND("6",tblSalaries[[#This Row],[How many hours of a day you work on Excel]])),"",6)</f>
        <v/>
      </c>
      <c r="U1013" s="11" t="str">
        <f>IF(ISERROR(FIND("7",tblSalaries[[#This Row],[How many hours of a day you work on Excel]])),"",7)</f>
        <v/>
      </c>
      <c r="V1013" s="11" t="str">
        <f>IF(ISERROR(FIND("8",tblSalaries[[#This Row],[How many hours of a day you work on Excel]])),"",8)</f>
        <v/>
      </c>
      <c r="W1013" s="11">
        <f>IF(MAX(tblSalaries[[#This Row],[1 hour]:[8 hours]])=0,#N/A,MAX(tblSalaries[[#This Row],[1 hour]:[8 hours]]))</f>
        <v>3</v>
      </c>
      <c r="X1013" s="11">
        <f>IF(ISERROR(tblSalaries[[#This Row],[max h]]),1,tblSalaries[[#This Row],[Salary in USD]]/tblSalaries[[#This Row],[max h]]/260)</f>
        <v>23.076923076923077</v>
      </c>
      <c r="Y1013" s="11" t="str">
        <f>IF(tblSalaries[[#This Row],[Years of Experience]]="",0,"0")</f>
        <v>0</v>
      </c>
      <c r="Z10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13" s="11">
        <f>IF(tblSalaries[[#This Row],[Salary in USD]]&lt;1000,1,0)</f>
        <v>0</v>
      </c>
      <c r="AB1013" s="11">
        <f>IF(AND(tblSalaries[[#This Row],[Salary in USD]]&gt;1000,tblSalaries[[#This Row],[Salary in USD]]&lt;2000),1,0)</f>
        <v>0</v>
      </c>
    </row>
    <row r="1014" spans="2:28" ht="15" customHeight="1">
      <c r="B1014" t="s">
        <v>3017</v>
      </c>
      <c r="C1014" s="1">
        <v>41057.542847222219</v>
      </c>
      <c r="D1014" s="4" t="s">
        <v>1172</v>
      </c>
      <c r="E1014">
        <v>456000</v>
      </c>
      <c r="F1014" t="s">
        <v>32</v>
      </c>
      <c r="G1014">
        <f>tblSalaries[[#This Row],[clean Salary (in local currency)]]*VLOOKUP(tblSalaries[[#This Row],[Currency]],tblXrate[],2,FALSE)</f>
        <v>4840.0244548604041</v>
      </c>
      <c r="H1014" t="s">
        <v>1173</v>
      </c>
      <c r="I1014" t="s">
        <v>52</v>
      </c>
      <c r="J1014" t="s">
        <v>17</v>
      </c>
      <c r="K1014" t="str">
        <f>VLOOKUP(tblSalaries[[#This Row],[Where do you work]],tblCountries[[Actual]:[Mapping]],2,FALSE)</f>
        <v>Pakistan</v>
      </c>
      <c r="L1014" t="s">
        <v>9</v>
      </c>
      <c r="M1014">
        <v>2</v>
      </c>
      <c r="O1014" s="10" t="str">
        <f>IF(ISERROR(FIND("1",tblSalaries[[#This Row],[How many hours of a day you work on Excel]])),"",1)</f>
        <v/>
      </c>
      <c r="P1014" s="11" t="str">
        <f>IF(ISERROR(FIND("2",tblSalaries[[#This Row],[How many hours of a day you work on Excel]])),"",2)</f>
        <v/>
      </c>
      <c r="Q1014" s="10" t="str">
        <f>IF(ISERROR(FIND("3",tblSalaries[[#This Row],[How many hours of a day you work on Excel]])),"",3)</f>
        <v/>
      </c>
      <c r="R1014" s="10">
        <f>IF(ISERROR(FIND("4",tblSalaries[[#This Row],[How many hours of a day you work on Excel]])),"",4)</f>
        <v>4</v>
      </c>
      <c r="S1014" s="10" t="str">
        <f>IF(ISERROR(FIND("5",tblSalaries[[#This Row],[How many hours of a day you work on Excel]])),"",5)</f>
        <v/>
      </c>
      <c r="T1014" s="10">
        <f>IF(ISERROR(FIND("6",tblSalaries[[#This Row],[How many hours of a day you work on Excel]])),"",6)</f>
        <v>6</v>
      </c>
      <c r="U1014" s="11" t="str">
        <f>IF(ISERROR(FIND("7",tblSalaries[[#This Row],[How many hours of a day you work on Excel]])),"",7)</f>
        <v/>
      </c>
      <c r="V1014" s="11" t="str">
        <f>IF(ISERROR(FIND("8",tblSalaries[[#This Row],[How many hours of a day you work on Excel]])),"",8)</f>
        <v/>
      </c>
      <c r="W1014" s="11">
        <f>IF(MAX(tblSalaries[[#This Row],[1 hour]:[8 hours]])=0,#N/A,MAX(tblSalaries[[#This Row],[1 hour]:[8 hours]]))</f>
        <v>6</v>
      </c>
      <c r="X1014" s="11">
        <f>IF(ISERROR(tblSalaries[[#This Row],[max h]]),1,tblSalaries[[#This Row],[Salary in USD]]/tblSalaries[[#This Row],[max h]]/260)</f>
        <v>3.1025797787566693</v>
      </c>
      <c r="Y1014" s="11" t="str">
        <f>IF(tblSalaries[[#This Row],[Years of Experience]]="",0,"0")</f>
        <v>0</v>
      </c>
      <c r="Z10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14" s="11">
        <f>IF(tblSalaries[[#This Row],[Salary in USD]]&lt;1000,1,0)</f>
        <v>0</v>
      </c>
      <c r="AB1014" s="11">
        <f>IF(AND(tblSalaries[[#This Row],[Salary in USD]]&gt;1000,tblSalaries[[#This Row],[Salary in USD]]&lt;2000),1,0)</f>
        <v>0</v>
      </c>
    </row>
    <row r="1015" spans="2:28" ht="15" customHeight="1">
      <c r="B1015" t="s">
        <v>3018</v>
      </c>
      <c r="C1015" s="1">
        <v>41057.543703703705</v>
      </c>
      <c r="D1015" s="4" t="s">
        <v>1174</v>
      </c>
      <c r="E1015">
        <v>420000</v>
      </c>
      <c r="F1015" t="s">
        <v>40</v>
      </c>
      <c r="G1015">
        <f>tblSalaries[[#This Row],[clean Salary (in local currency)]]*VLOOKUP(tblSalaries[[#This Row],[Currency]],tblXrate[],2,FALSE)</f>
        <v>7479.3250087258784</v>
      </c>
      <c r="H1015" t="s">
        <v>20</v>
      </c>
      <c r="I1015" t="s">
        <v>20</v>
      </c>
      <c r="J1015" t="s">
        <v>8</v>
      </c>
      <c r="K1015" t="str">
        <f>VLOOKUP(tblSalaries[[#This Row],[Where do you work]],tblCountries[[Actual]:[Mapping]],2,FALSE)</f>
        <v>India</v>
      </c>
      <c r="L1015" t="s">
        <v>18</v>
      </c>
      <c r="M1015">
        <v>10</v>
      </c>
      <c r="O1015" s="10" t="str">
        <f>IF(ISERROR(FIND("1",tblSalaries[[#This Row],[How many hours of a day you work on Excel]])),"",1)</f>
        <v/>
      </c>
      <c r="P1015" s="11">
        <f>IF(ISERROR(FIND("2",tblSalaries[[#This Row],[How many hours of a day you work on Excel]])),"",2)</f>
        <v>2</v>
      </c>
      <c r="Q1015" s="10">
        <f>IF(ISERROR(FIND("3",tblSalaries[[#This Row],[How many hours of a day you work on Excel]])),"",3)</f>
        <v>3</v>
      </c>
      <c r="R1015" s="10" t="str">
        <f>IF(ISERROR(FIND("4",tblSalaries[[#This Row],[How many hours of a day you work on Excel]])),"",4)</f>
        <v/>
      </c>
      <c r="S1015" s="10" t="str">
        <f>IF(ISERROR(FIND("5",tblSalaries[[#This Row],[How many hours of a day you work on Excel]])),"",5)</f>
        <v/>
      </c>
      <c r="T1015" s="10" t="str">
        <f>IF(ISERROR(FIND("6",tblSalaries[[#This Row],[How many hours of a day you work on Excel]])),"",6)</f>
        <v/>
      </c>
      <c r="U1015" s="11" t="str">
        <f>IF(ISERROR(FIND("7",tblSalaries[[#This Row],[How many hours of a day you work on Excel]])),"",7)</f>
        <v/>
      </c>
      <c r="V1015" s="11" t="str">
        <f>IF(ISERROR(FIND("8",tblSalaries[[#This Row],[How many hours of a day you work on Excel]])),"",8)</f>
        <v/>
      </c>
      <c r="W1015" s="11">
        <f>IF(MAX(tblSalaries[[#This Row],[1 hour]:[8 hours]])=0,#N/A,MAX(tblSalaries[[#This Row],[1 hour]:[8 hours]]))</f>
        <v>3</v>
      </c>
      <c r="X1015" s="11">
        <f>IF(ISERROR(tblSalaries[[#This Row],[max h]]),1,tblSalaries[[#This Row],[Salary in USD]]/tblSalaries[[#This Row],[max h]]/260)</f>
        <v>9.5888782163152282</v>
      </c>
      <c r="Y1015" s="11" t="str">
        <f>IF(tblSalaries[[#This Row],[Years of Experience]]="",0,"0")</f>
        <v>0</v>
      </c>
      <c r="Z10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15" s="11">
        <f>IF(tblSalaries[[#This Row],[Salary in USD]]&lt;1000,1,0)</f>
        <v>0</v>
      </c>
      <c r="AB1015" s="11">
        <f>IF(AND(tblSalaries[[#This Row],[Salary in USD]]&gt;1000,tblSalaries[[#This Row],[Salary in USD]]&lt;2000),1,0)</f>
        <v>0</v>
      </c>
    </row>
    <row r="1016" spans="2:28" ht="15" customHeight="1">
      <c r="B1016" t="s">
        <v>3019</v>
      </c>
      <c r="C1016" s="1">
        <v>41057.545590277776</v>
      </c>
      <c r="D1016" s="4">
        <v>210000</v>
      </c>
      <c r="E1016">
        <v>210000</v>
      </c>
      <c r="F1016" t="s">
        <v>40</v>
      </c>
      <c r="G1016">
        <f>tblSalaries[[#This Row],[clean Salary (in local currency)]]*VLOOKUP(tblSalaries[[#This Row],[Currency]],tblXrate[],2,FALSE)</f>
        <v>3739.6625043629392</v>
      </c>
      <c r="H1016" t="s">
        <v>801</v>
      </c>
      <c r="I1016" t="s">
        <v>3999</v>
      </c>
      <c r="J1016" t="s">
        <v>8</v>
      </c>
      <c r="K1016" t="str">
        <f>VLOOKUP(tblSalaries[[#This Row],[Where do you work]],tblCountries[[Actual]:[Mapping]],2,FALSE)</f>
        <v>India</v>
      </c>
      <c r="L1016" t="s">
        <v>13</v>
      </c>
      <c r="M1016">
        <v>3.5</v>
      </c>
      <c r="O1016" s="10" t="str">
        <f>IF(ISERROR(FIND("1",tblSalaries[[#This Row],[How many hours of a day you work on Excel]])),"",1)</f>
        <v/>
      </c>
      <c r="P1016" s="11" t="str">
        <f>IF(ISERROR(FIND("2",tblSalaries[[#This Row],[How many hours of a day you work on Excel]])),"",2)</f>
        <v/>
      </c>
      <c r="Q1016" s="10" t="str">
        <f>IF(ISERROR(FIND("3",tblSalaries[[#This Row],[How many hours of a day you work on Excel]])),"",3)</f>
        <v/>
      </c>
      <c r="R1016" s="10" t="str">
        <f>IF(ISERROR(FIND("4",tblSalaries[[#This Row],[How many hours of a day you work on Excel]])),"",4)</f>
        <v/>
      </c>
      <c r="S1016" s="10" t="str">
        <f>IF(ISERROR(FIND("5",tblSalaries[[#This Row],[How many hours of a day you work on Excel]])),"",5)</f>
        <v/>
      </c>
      <c r="T1016" s="10" t="str">
        <f>IF(ISERROR(FIND("6",tblSalaries[[#This Row],[How many hours of a day you work on Excel]])),"",6)</f>
        <v/>
      </c>
      <c r="U1016" s="11" t="str">
        <f>IF(ISERROR(FIND("7",tblSalaries[[#This Row],[How many hours of a day you work on Excel]])),"",7)</f>
        <v/>
      </c>
      <c r="V1016" s="11">
        <f>IF(ISERROR(FIND("8",tblSalaries[[#This Row],[How many hours of a day you work on Excel]])),"",8)</f>
        <v>8</v>
      </c>
      <c r="W1016" s="11">
        <f>IF(MAX(tblSalaries[[#This Row],[1 hour]:[8 hours]])=0,#N/A,MAX(tblSalaries[[#This Row],[1 hour]:[8 hours]]))</f>
        <v>8</v>
      </c>
      <c r="X1016" s="11">
        <f>IF(ISERROR(tblSalaries[[#This Row],[max h]]),1,tblSalaries[[#This Row],[Salary in USD]]/tblSalaries[[#This Row],[max h]]/260)</f>
        <v>1.7979146655591054</v>
      </c>
      <c r="Y1016" s="11" t="str">
        <f>IF(tblSalaries[[#This Row],[Years of Experience]]="",0,"0")</f>
        <v>0</v>
      </c>
      <c r="Z10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16" s="11">
        <f>IF(tblSalaries[[#This Row],[Salary in USD]]&lt;1000,1,0)</f>
        <v>0</v>
      </c>
      <c r="AB1016" s="11">
        <f>IF(AND(tblSalaries[[#This Row],[Salary in USD]]&gt;1000,tblSalaries[[#This Row],[Salary in USD]]&lt;2000),1,0)</f>
        <v>0</v>
      </c>
    </row>
    <row r="1017" spans="2:28" ht="15" customHeight="1">
      <c r="B1017" t="s">
        <v>3020</v>
      </c>
      <c r="C1017" s="1">
        <v>41057.546261574076</v>
      </c>
      <c r="D1017" s="4">
        <v>3500</v>
      </c>
      <c r="E1017">
        <v>42000</v>
      </c>
      <c r="F1017" t="s">
        <v>6</v>
      </c>
      <c r="G1017">
        <f>tblSalaries[[#This Row],[clean Salary (in local currency)]]*VLOOKUP(tblSalaries[[#This Row],[Currency]],tblXrate[],2,FALSE)</f>
        <v>42000</v>
      </c>
      <c r="H1017" t="s">
        <v>1175</v>
      </c>
      <c r="I1017" t="s">
        <v>52</v>
      </c>
      <c r="J1017" t="s">
        <v>1176</v>
      </c>
      <c r="K1017" t="str">
        <f>VLOOKUP(tblSalaries[[#This Row],[Where do you work]],tblCountries[[Actual]:[Mapping]],2,FALSE)</f>
        <v>Kuwait</v>
      </c>
      <c r="L1017" t="s">
        <v>13</v>
      </c>
      <c r="M1017">
        <v>5</v>
      </c>
      <c r="O1017" s="10" t="str">
        <f>IF(ISERROR(FIND("1",tblSalaries[[#This Row],[How many hours of a day you work on Excel]])),"",1)</f>
        <v/>
      </c>
      <c r="P1017" s="11" t="str">
        <f>IF(ISERROR(FIND("2",tblSalaries[[#This Row],[How many hours of a day you work on Excel]])),"",2)</f>
        <v/>
      </c>
      <c r="Q1017" s="10" t="str">
        <f>IF(ISERROR(FIND("3",tblSalaries[[#This Row],[How many hours of a day you work on Excel]])),"",3)</f>
        <v/>
      </c>
      <c r="R1017" s="10" t="str">
        <f>IF(ISERROR(FIND("4",tblSalaries[[#This Row],[How many hours of a day you work on Excel]])),"",4)</f>
        <v/>
      </c>
      <c r="S1017" s="10" t="str">
        <f>IF(ISERROR(FIND("5",tblSalaries[[#This Row],[How many hours of a day you work on Excel]])),"",5)</f>
        <v/>
      </c>
      <c r="T1017" s="10" t="str">
        <f>IF(ISERROR(FIND("6",tblSalaries[[#This Row],[How many hours of a day you work on Excel]])),"",6)</f>
        <v/>
      </c>
      <c r="U1017" s="11" t="str">
        <f>IF(ISERROR(FIND("7",tblSalaries[[#This Row],[How many hours of a day you work on Excel]])),"",7)</f>
        <v/>
      </c>
      <c r="V1017" s="11">
        <f>IF(ISERROR(FIND("8",tblSalaries[[#This Row],[How many hours of a day you work on Excel]])),"",8)</f>
        <v>8</v>
      </c>
      <c r="W1017" s="11">
        <f>IF(MAX(tblSalaries[[#This Row],[1 hour]:[8 hours]])=0,#N/A,MAX(tblSalaries[[#This Row],[1 hour]:[8 hours]]))</f>
        <v>8</v>
      </c>
      <c r="X1017" s="11">
        <f>IF(ISERROR(tblSalaries[[#This Row],[max h]]),1,tblSalaries[[#This Row],[Salary in USD]]/tblSalaries[[#This Row],[max h]]/260)</f>
        <v>20.192307692307693</v>
      </c>
      <c r="Y1017" s="11" t="str">
        <f>IF(tblSalaries[[#This Row],[Years of Experience]]="",0,"0")</f>
        <v>0</v>
      </c>
      <c r="Z10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17" s="11">
        <f>IF(tblSalaries[[#This Row],[Salary in USD]]&lt;1000,1,0)</f>
        <v>0</v>
      </c>
      <c r="AB1017" s="11">
        <f>IF(AND(tblSalaries[[#This Row],[Salary in USD]]&gt;1000,tblSalaries[[#This Row],[Salary in USD]]&lt;2000),1,0)</f>
        <v>0</v>
      </c>
    </row>
    <row r="1018" spans="2:28" ht="15" customHeight="1">
      <c r="B1018" t="s">
        <v>3021</v>
      </c>
      <c r="C1018" s="1">
        <v>41057.548634259256</v>
      </c>
      <c r="D1018" s="4">
        <v>28000</v>
      </c>
      <c r="E1018">
        <v>28000</v>
      </c>
      <c r="F1018" t="s">
        <v>6</v>
      </c>
      <c r="G1018">
        <f>tblSalaries[[#This Row],[clean Salary (in local currency)]]*VLOOKUP(tblSalaries[[#This Row],[Currency]],tblXrate[],2,FALSE)</f>
        <v>28000</v>
      </c>
      <c r="H1018" t="s">
        <v>1082</v>
      </c>
      <c r="I1018" t="s">
        <v>3999</v>
      </c>
      <c r="J1018" t="s">
        <v>8</v>
      </c>
      <c r="K1018" t="str">
        <f>VLOOKUP(tblSalaries[[#This Row],[Where do you work]],tblCountries[[Actual]:[Mapping]],2,FALSE)</f>
        <v>India</v>
      </c>
      <c r="L1018" t="s">
        <v>18</v>
      </c>
      <c r="M1018">
        <v>3</v>
      </c>
      <c r="O1018" s="10" t="str">
        <f>IF(ISERROR(FIND("1",tblSalaries[[#This Row],[How many hours of a day you work on Excel]])),"",1)</f>
        <v/>
      </c>
      <c r="P1018" s="11">
        <f>IF(ISERROR(FIND("2",tblSalaries[[#This Row],[How many hours of a day you work on Excel]])),"",2)</f>
        <v>2</v>
      </c>
      <c r="Q1018" s="10">
        <f>IF(ISERROR(FIND("3",tblSalaries[[#This Row],[How many hours of a day you work on Excel]])),"",3)</f>
        <v>3</v>
      </c>
      <c r="R1018" s="10" t="str">
        <f>IF(ISERROR(FIND("4",tblSalaries[[#This Row],[How many hours of a day you work on Excel]])),"",4)</f>
        <v/>
      </c>
      <c r="S1018" s="10" t="str">
        <f>IF(ISERROR(FIND("5",tblSalaries[[#This Row],[How many hours of a day you work on Excel]])),"",5)</f>
        <v/>
      </c>
      <c r="T1018" s="10" t="str">
        <f>IF(ISERROR(FIND("6",tblSalaries[[#This Row],[How many hours of a day you work on Excel]])),"",6)</f>
        <v/>
      </c>
      <c r="U1018" s="11" t="str">
        <f>IF(ISERROR(FIND("7",tblSalaries[[#This Row],[How many hours of a day you work on Excel]])),"",7)</f>
        <v/>
      </c>
      <c r="V1018" s="11" t="str">
        <f>IF(ISERROR(FIND("8",tblSalaries[[#This Row],[How many hours of a day you work on Excel]])),"",8)</f>
        <v/>
      </c>
      <c r="W1018" s="11">
        <f>IF(MAX(tblSalaries[[#This Row],[1 hour]:[8 hours]])=0,#N/A,MAX(tblSalaries[[#This Row],[1 hour]:[8 hours]]))</f>
        <v>3</v>
      </c>
      <c r="X1018" s="11">
        <f>IF(ISERROR(tblSalaries[[#This Row],[max h]]),1,tblSalaries[[#This Row],[Salary in USD]]/tblSalaries[[#This Row],[max h]]/260)</f>
        <v>35.897435897435898</v>
      </c>
      <c r="Y1018" s="11" t="str">
        <f>IF(tblSalaries[[#This Row],[Years of Experience]]="",0,"0")</f>
        <v>0</v>
      </c>
      <c r="Z10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18" s="11">
        <f>IF(tblSalaries[[#This Row],[Salary in USD]]&lt;1000,1,0)</f>
        <v>0</v>
      </c>
      <c r="AB1018" s="11">
        <f>IF(AND(tblSalaries[[#This Row],[Salary in USD]]&gt;1000,tblSalaries[[#This Row],[Salary in USD]]&lt;2000),1,0)</f>
        <v>0</v>
      </c>
    </row>
    <row r="1019" spans="2:28" ht="15" customHeight="1">
      <c r="B1019" t="s">
        <v>3022</v>
      </c>
      <c r="C1019" s="1">
        <v>41057.549791666665</v>
      </c>
      <c r="D1019" s="4">
        <v>6000</v>
      </c>
      <c r="E1019">
        <v>6000</v>
      </c>
      <c r="F1019" t="s">
        <v>6</v>
      </c>
      <c r="G1019">
        <f>tblSalaries[[#This Row],[clean Salary (in local currency)]]*VLOOKUP(tblSalaries[[#This Row],[Currency]],tblXrate[],2,FALSE)</f>
        <v>6000</v>
      </c>
      <c r="H1019" t="s">
        <v>52</v>
      </c>
      <c r="I1019" t="s">
        <v>52</v>
      </c>
      <c r="J1019" t="s">
        <v>8</v>
      </c>
      <c r="K1019" t="str">
        <f>VLOOKUP(tblSalaries[[#This Row],[Where do you work]],tblCountries[[Actual]:[Mapping]],2,FALSE)</f>
        <v>India</v>
      </c>
      <c r="L1019" t="s">
        <v>9</v>
      </c>
      <c r="M1019">
        <v>5</v>
      </c>
      <c r="O1019" s="10" t="str">
        <f>IF(ISERROR(FIND("1",tblSalaries[[#This Row],[How many hours of a day you work on Excel]])),"",1)</f>
        <v/>
      </c>
      <c r="P1019" s="11" t="str">
        <f>IF(ISERROR(FIND("2",tblSalaries[[#This Row],[How many hours of a day you work on Excel]])),"",2)</f>
        <v/>
      </c>
      <c r="Q1019" s="10" t="str">
        <f>IF(ISERROR(FIND("3",tblSalaries[[#This Row],[How many hours of a day you work on Excel]])),"",3)</f>
        <v/>
      </c>
      <c r="R1019" s="10">
        <f>IF(ISERROR(FIND("4",tblSalaries[[#This Row],[How many hours of a day you work on Excel]])),"",4)</f>
        <v>4</v>
      </c>
      <c r="S1019" s="10" t="str">
        <f>IF(ISERROR(FIND("5",tblSalaries[[#This Row],[How many hours of a day you work on Excel]])),"",5)</f>
        <v/>
      </c>
      <c r="T1019" s="10">
        <f>IF(ISERROR(FIND("6",tblSalaries[[#This Row],[How many hours of a day you work on Excel]])),"",6)</f>
        <v>6</v>
      </c>
      <c r="U1019" s="11" t="str">
        <f>IF(ISERROR(FIND("7",tblSalaries[[#This Row],[How many hours of a day you work on Excel]])),"",7)</f>
        <v/>
      </c>
      <c r="V1019" s="11" t="str">
        <f>IF(ISERROR(FIND("8",tblSalaries[[#This Row],[How many hours of a day you work on Excel]])),"",8)</f>
        <v/>
      </c>
      <c r="W1019" s="11">
        <f>IF(MAX(tblSalaries[[#This Row],[1 hour]:[8 hours]])=0,#N/A,MAX(tblSalaries[[#This Row],[1 hour]:[8 hours]]))</f>
        <v>6</v>
      </c>
      <c r="X1019" s="11">
        <f>IF(ISERROR(tblSalaries[[#This Row],[max h]]),1,tblSalaries[[#This Row],[Salary in USD]]/tblSalaries[[#This Row],[max h]]/260)</f>
        <v>3.8461538461538463</v>
      </c>
      <c r="Y1019" s="11" t="str">
        <f>IF(tblSalaries[[#This Row],[Years of Experience]]="",0,"0")</f>
        <v>0</v>
      </c>
      <c r="Z10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19" s="11">
        <f>IF(tblSalaries[[#This Row],[Salary in USD]]&lt;1000,1,0)</f>
        <v>0</v>
      </c>
      <c r="AB1019" s="11">
        <f>IF(AND(tblSalaries[[#This Row],[Salary in USD]]&gt;1000,tblSalaries[[#This Row],[Salary in USD]]&lt;2000),1,0)</f>
        <v>0</v>
      </c>
    </row>
    <row r="1020" spans="2:28" ht="15" customHeight="1">
      <c r="B1020" t="s">
        <v>3023</v>
      </c>
      <c r="C1020" s="1">
        <v>41057.559976851851</v>
      </c>
      <c r="D1020" s="4">
        <v>55</v>
      </c>
      <c r="E1020">
        <v>55000</v>
      </c>
      <c r="F1020" t="s">
        <v>670</v>
      </c>
      <c r="G1020">
        <f>tblSalaries[[#This Row],[clean Salary (in local currency)]]*VLOOKUP(tblSalaries[[#This Row],[Currency]],tblXrate[],2,FALSE)</f>
        <v>43867.345148271634</v>
      </c>
      <c r="H1020" t="s">
        <v>14</v>
      </c>
      <c r="I1020" t="s">
        <v>20</v>
      </c>
      <c r="J1020" t="s">
        <v>672</v>
      </c>
      <c r="K1020" t="str">
        <f>VLOOKUP(tblSalaries[[#This Row],[Where do you work]],tblCountries[[Actual]:[Mapping]],2,FALSE)</f>
        <v>New Zealand</v>
      </c>
      <c r="L1020" t="s">
        <v>13</v>
      </c>
      <c r="M1020">
        <v>10</v>
      </c>
      <c r="O1020" s="10" t="str">
        <f>IF(ISERROR(FIND("1",tblSalaries[[#This Row],[How many hours of a day you work on Excel]])),"",1)</f>
        <v/>
      </c>
      <c r="P1020" s="11" t="str">
        <f>IF(ISERROR(FIND("2",tblSalaries[[#This Row],[How many hours of a day you work on Excel]])),"",2)</f>
        <v/>
      </c>
      <c r="Q1020" s="10" t="str">
        <f>IF(ISERROR(FIND("3",tblSalaries[[#This Row],[How many hours of a day you work on Excel]])),"",3)</f>
        <v/>
      </c>
      <c r="R1020" s="10" t="str">
        <f>IF(ISERROR(FIND("4",tblSalaries[[#This Row],[How many hours of a day you work on Excel]])),"",4)</f>
        <v/>
      </c>
      <c r="S1020" s="10" t="str">
        <f>IF(ISERROR(FIND("5",tblSalaries[[#This Row],[How many hours of a day you work on Excel]])),"",5)</f>
        <v/>
      </c>
      <c r="T1020" s="10" t="str">
        <f>IF(ISERROR(FIND("6",tblSalaries[[#This Row],[How many hours of a day you work on Excel]])),"",6)</f>
        <v/>
      </c>
      <c r="U1020" s="11" t="str">
        <f>IF(ISERROR(FIND("7",tblSalaries[[#This Row],[How many hours of a day you work on Excel]])),"",7)</f>
        <v/>
      </c>
      <c r="V1020" s="11">
        <f>IF(ISERROR(FIND("8",tblSalaries[[#This Row],[How many hours of a day you work on Excel]])),"",8)</f>
        <v>8</v>
      </c>
      <c r="W1020" s="11">
        <f>IF(MAX(tblSalaries[[#This Row],[1 hour]:[8 hours]])=0,#N/A,MAX(tblSalaries[[#This Row],[1 hour]:[8 hours]]))</f>
        <v>8</v>
      </c>
      <c r="X1020" s="11">
        <f>IF(ISERROR(tblSalaries[[#This Row],[max h]]),1,tblSalaries[[#This Row],[Salary in USD]]/tblSalaries[[#This Row],[max h]]/260)</f>
        <v>21.090069782822901</v>
      </c>
      <c r="Y1020" s="11" t="str">
        <f>IF(tblSalaries[[#This Row],[Years of Experience]]="",0,"0")</f>
        <v>0</v>
      </c>
      <c r="Z10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20" s="11">
        <f>IF(tblSalaries[[#This Row],[Salary in USD]]&lt;1000,1,0)</f>
        <v>0</v>
      </c>
      <c r="AB1020" s="11">
        <f>IF(AND(tblSalaries[[#This Row],[Salary in USD]]&gt;1000,tblSalaries[[#This Row],[Salary in USD]]&lt;2000),1,0)</f>
        <v>0</v>
      </c>
    </row>
    <row r="1021" spans="2:28" ht="15" customHeight="1">
      <c r="B1021" t="s">
        <v>3024</v>
      </c>
      <c r="C1021" s="1">
        <v>41057.560949074075</v>
      </c>
      <c r="D1021" s="4" t="s">
        <v>1177</v>
      </c>
      <c r="E1021">
        <v>1000000</v>
      </c>
      <c r="F1021" t="s">
        <v>40</v>
      </c>
      <c r="G1021">
        <f>tblSalaries[[#This Row],[clean Salary (in local currency)]]*VLOOKUP(tblSalaries[[#This Row],[Currency]],tblXrate[],2,FALSE)</f>
        <v>17807.916687442568</v>
      </c>
      <c r="H1021" t="s">
        <v>1178</v>
      </c>
      <c r="I1021" t="s">
        <v>20</v>
      </c>
      <c r="J1021" t="s">
        <v>8</v>
      </c>
      <c r="K1021" t="str">
        <f>VLOOKUP(tblSalaries[[#This Row],[Where do you work]],tblCountries[[Actual]:[Mapping]],2,FALSE)</f>
        <v>India</v>
      </c>
      <c r="L1021" t="s">
        <v>25</v>
      </c>
      <c r="M1021">
        <v>25</v>
      </c>
      <c r="O1021" s="10">
        <f>IF(ISERROR(FIND("1",tblSalaries[[#This Row],[How many hours of a day you work on Excel]])),"",1)</f>
        <v>1</v>
      </c>
      <c r="P1021" s="11">
        <f>IF(ISERROR(FIND("2",tblSalaries[[#This Row],[How many hours of a day you work on Excel]])),"",2)</f>
        <v>2</v>
      </c>
      <c r="Q1021" s="10" t="str">
        <f>IF(ISERROR(FIND("3",tblSalaries[[#This Row],[How many hours of a day you work on Excel]])),"",3)</f>
        <v/>
      </c>
      <c r="R1021" s="10" t="str">
        <f>IF(ISERROR(FIND("4",tblSalaries[[#This Row],[How many hours of a day you work on Excel]])),"",4)</f>
        <v/>
      </c>
      <c r="S1021" s="10" t="str">
        <f>IF(ISERROR(FIND("5",tblSalaries[[#This Row],[How many hours of a day you work on Excel]])),"",5)</f>
        <v/>
      </c>
      <c r="T1021" s="10" t="str">
        <f>IF(ISERROR(FIND("6",tblSalaries[[#This Row],[How many hours of a day you work on Excel]])),"",6)</f>
        <v/>
      </c>
      <c r="U1021" s="11" t="str">
        <f>IF(ISERROR(FIND("7",tblSalaries[[#This Row],[How many hours of a day you work on Excel]])),"",7)</f>
        <v/>
      </c>
      <c r="V1021" s="11" t="str">
        <f>IF(ISERROR(FIND("8",tblSalaries[[#This Row],[How many hours of a day you work on Excel]])),"",8)</f>
        <v/>
      </c>
      <c r="W1021" s="11">
        <f>IF(MAX(tblSalaries[[#This Row],[1 hour]:[8 hours]])=0,#N/A,MAX(tblSalaries[[#This Row],[1 hour]:[8 hours]]))</f>
        <v>2</v>
      </c>
      <c r="X1021" s="11">
        <f>IF(ISERROR(tblSalaries[[#This Row],[max h]]),1,tblSalaries[[#This Row],[Salary in USD]]/tblSalaries[[#This Row],[max h]]/260)</f>
        <v>34.245993629697246</v>
      </c>
      <c r="Y1021" s="11" t="str">
        <f>IF(tblSalaries[[#This Row],[Years of Experience]]="",0,"0")</f>
        <v>0</v>
      </c>
      <c r="Z10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21" s="11">
        <f>IF(tblSalaries[[#This Row],[Salary in USD]]&lt;1000,1,0)</f>
        <v>0</v>
      </c>
      <c r="AB1021" s="11">
        <f>IF(AND(tblSalaries[[#This Row],[Salary in USD]]&gt;1000,tblSalaries[[#This Row],[Salary in USD]]&lt;2000),1,0)</f>
        <v>0</v>
      </c>
    </row>
    <row r="1022" spans="2:28" ht="15" customHeight="1">
      <c r="B1022" t="s">
        <v>3025</v>
      </c>
      <c r="C1022" s="1">
        <v>41057.567476851851</v>
      </c>
      <c r="D1022" s="4">
        <v>600000</v>
      </c>
      <c r="E1022">
        <v>600000</v>
      </c>
      <c r="F1022" t="s">
        <v>40</v>
      </c>
      <c r="G1022">
        <f>tblSalaries[[#This Row],[clean Salary (in local currency)]]*VLOOKUP(tblSalaries[[#This Row],[Currency]],tblXrate[],2,FALSE)</f>
        <v>10684.750012465542</v>
      </c>
      <c r="H1022" t="s">
        <v>207</v>
      </c>
      <c r="I1022" t="s">
        <v>20</v>
      </c>
      <c r="J1022" t="s">
        <v>8</v>
      </c>
      <c r="K1022" t="str">
        <f>VLOOKUP(tblSalaries[[#This Row],[Where do you work]],tblCountries[[Actual]:[Mapping]],2,FALSE)</f>
        <v>India</v>
      </c>
      <c r="L1022" t="s">
        <v>13</v>
      </c>
      <c r="M1022">
        <v>12</v>
      </c>
      <c r="O1022" s="10" t="str">
        <f>IF(ISERROR(FIND("1",tblSalaries[[#This Row],[How many hours of a day you work on Excel]])),"",1)</f>
        <v/>
      </c>
      <c r="P1022" s="11" t="str">
        <f>IF(ISERROR(FIND("2",tblSalaries[[#This Row],[How many hours of a day you work on Excel]])),"",2)</f>
        <v/>
      </c>
      <c r="Q1022" s="10" t="str">
        <f>IF(ISERROR(FIND("3",tblSalaries[[#This Row],[How many hours of a day you work on Excel]])),"",3)</f>
        <v/>
      </c>
      <c r="R1022" s="10" t="str">
        <f>IF(ISERROR(FIND("4",tblSalaries[[#This Row],[How many hours of a day you work on Excel]])),"",4)</f>
        <v/>
      </c>
      <c r="S1022" s="10" t="str">
        <f>IF(ISERROR(FIND("5",tblSalaries[[#This Row],[How many hours of a day you work on Excel]])),"",5)</f>
        <v/>
      </c>
      <c r="T1022" s="10" t="str">
        <f>IF(ISERROR(FIND("6",tblSalaries[[#This Row],[How many hours of a day you work on Excel]])),"",6)</f>
        <v/>
      </c>
      <c r="U1022" s="11" t="str">
        <f>IF(ISERROR(FIND("7",tblSalaries[[#This Row],[How many hours of a day you work on Excel]])),"",7)</f>
        <v/>
      </c>
      <c r="V1022" s="11">
        <f>IF(ISERROR(FIND("8",tblSalaries[[#This Row],[How many hours of a day you work on Excel]])),"",8)</f>
        <v>8</v>
      </c>
      <c r="W1022" s="11">
        <f>IF(MAX(tblSalaries[[#This Row],[1 hour]:[8 hours]])=0,#N/A,MAX(tblSalaries[[#This Row],[1 hour]:[8 hours]]))</f>
        <v>8</v>
      </c>
      <c r="X1022" s="11">
        <f>IF(ISERROR(tblSalaries[[#This Row],[max h]]),1,tblSalaries[[#This Row],[Salary in USD]]/tblSalaries[[#This Row],[max h]]/260)</f>
        <v>5.1368990444545872</v>
      </c>
      <c r="Y1022" s="11" t="str">
        <f>IF(tblSalaries[[#This Row],[Years of Experience]]="",0,"0")</f>
        <v>0</v>
      </c>
      <c r="Z10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22" s="11">
        <f>IF(tblSalaries[[#This Row],[Salary in USD]]&lt;1000,1,0)</f>
        <v>0</v>
      </c>
      <c r="AB1022" s="11">
        <f>IF(AND(tblSalaries[[#This Row],[Salary in USD]]&gt;1000,tblSalaries[[#This Row],[Salary in USD]]&lt;2000),1,0)</f>
        <v>0</v>
      </c>
    </row>
    <row r="1023" spans="2:28" ht="15" customHeight="1">
      <c r="B1023" t="s">
        <v>3026</v>
      </c>
      <c r="C1023" s="1">
        <v>41057.570115740738</v>
      </c>
      <c r="D1023" s="4" t="s">
        <v>1179</v>
      </c>
      <c r="E1023">
        <v>60000</v>
      </c>
      <c r="F1023" t="s">
        <v>6</v>
      </c>
      <c r="G1023">
        <f>tblSalaries[[#This Row],[clean Salary (in local currency)]]*VLOOKUP(tblSalaries[[#This Row],[Currency]],tblXrate[],2,FALSE)</f>
        <v>60000</v>
      </c>
      <c r="H1023" t="s">
        <v>1180</v>
      </c>
      <c r="I1023" t="s">
        <v>356</v>
      </c>
      <c r="J1023" t="s">
        <v>515</v>
      </c>
      <c r="K1023" t="str">
        <f>VLOOKUP(tblSalaries[[#This Row],[Where do you work]],tblCountries[[Actual]:[Mapping]],2,FALSE)</f>
        <v>Finland</v>
      </c>
      <c r="L1023" t="s">
        <v>13</v>
      </c>
      <c r="M1023">
        <v>5</v>
      </c>
      <c r="O1023" s="10" t="str">
        <f>IF(ISERROR(FIND("1",tblSalaries[[#This Row],[How many hours of a day you work on Excel]])),"",1)</f>
        <v/>
      </c>
      <c r="P1023" s="11" t="str">
        <f>IF(ISERROR(FIND("2",tblSalaries[[#This Row],[How many hours of a day you work on Excel]])),"",2)</f>
        <v/>
      </c>
      <c r="Q1023" s="10" t="str">
        <f>IF(ISERROR(FIND("3",tblSalaries[[#This Row],[How many hours of a day you work on Excel]])),"",3)</f>
        <v/>
      </c>
      <c r="R1023" s="10" t="str">
        <f>IF(ISERROR(FIND("4",tblSalaries[[#This Row],[How many hours of a day you work on Excel]])),"",4)</f>
        <v/>
      </c>
      <c r="S1023" s="10" t="str">
        <f>IF(ISERROR(FIND("5",tblSalaries[[#This Row],[How many hours of a day you work on Excel]])),"",5)</f>
        <v/>
      </c>
      <c r="T1023" s="10" t="str">
        <f>IF(ISERROR(FIND("6",tblSalaries[[#This Row],[How many hours of a day you work on Excel]])),"",6)</f>
        <v/>
      </c>
      <c r="U1023" s="11" t="str">
        <f>IF(ISERROR(FIND("7",tblSalaries[[#This Row],[How many hours of a day you work on Excel]])),"",7)</f>
        <v/>
      </c>
      <c r="V1023" s="11">
        <f>IF(ISERROR(FIND("8",tblSalaries[[#This Row],[How many hours of a day you work on Excel]])),"",8)</f>
        <v>8</v>
      </c>
      <c r="W1023" s="11">
        <f>IF(MAX(tblSalaries[[#This Row],[1 hour]:[8 hours]])=0,#N/A,MAX(tblSalaries[[#This Row],[1 hour]:[8 hours]]))</f>
        <v>8</v>
      </c>
      <c r="X1023" s="11">
        <f>IF(ISERROR(tblSalaries[[#This Row],[max h]]),1,tblSalaries[[#This Row],[Salary in USD]]/tblSalaries[[#This Row],[max h]]/260)</f>
        <v>28.846153846153847</v>
      </c>
      <c r="Y1023" s="11" t="str">
        <f>IF(tblSalaries[[#This Row],[Years of Experience]]="",0,"0")</f>
        <v>0</v>
      </c>
      <c r="Z10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23" s="11">
        <f>IF(tblSalaries[[#This Row],[Salary in USD]]&lt;1000,1,0)</f>
        <v>0</v>
      </c>
      <c r="AB1023" s="11">
        <f>IF(AND(tblSalaries[[#This Row],[Salary in USD]]&gt;1000,tblSalaries[[#This Row],[Salary in USD]]&lt;2000),1,0)</f>
        <v>0</v>
      </c>
    </row>
    <row r="1024" spans="2:28" ht="15" customHeight="1">
      <c r="B1024" t="s">
        <v>3027</v>
      </c>
      <c r="C1024" s="1">
        <v>41057.570520833331</v>
      </c>
      <c r="D1024" s="4">
        <v>476000</v>
      </c>
      <c r="E1024">
        <v>476000</v>
      </c>
      <c r="F1024" t="s">
        <v>40</v>
      </c>
      <c r="G1024">
        <f>tblSalaries[[#This Row],[clean Salary (in local currency)]]*VLOOKUP(tblSalaries[[#This Row],[Currency]],tblXrate[],2,FALSE)</f>
        <v>8476.5683432226633</v>
      </c>
      <c r="H1024" t="s">
        <v>1181</v>
      </c>
      <c r="I1024" t="s">
        <v>3999</v>
      </c>
      <c r="J1024" t="s">
        <v>8</v>
      </c>
      <c r="K1024" t="str">
        <f>VLOOKUP(tblSalaries[[#This Row],[Where do you work]],tblCountries[[Actual]:[Mapping]],2,FALSE)</f>
        <v>India</v>
      </c>
      <c r="L1024" t="s">
        <v>9</v>
      </c>
      <c r="M1024">
        <v>8</v>
      </c>
      <c r="O1024" s="10" t="str">
        <f>IF(ISERROR(FIND("1",tblSalaries[[#This Row],[How many hours of a day you work on Excel]])),"",1)</f>
        <v/>
      </c>
      <c r="P1024" s="11" t="str">
        <f>IF(ISERROR(FIND("2",tblSalaries[[#This Row],[How many hours of a day you work on Excel]])),"",2)</f>
        <v/>
      </c>
      <c r="Q1024" s="10" t="str">
        <f>IF(ISERROR(FIND("3",tblSalaries[[#This Row],[How many hours of a day you work on Excel]])),"",3)</f>
        <v/>
      </c>
      <c r="R1024" s="10">
        <f>IF(ISERROR(FIND("4",tblSalaries[[#This Row],[How many hours of a day you work on Excel]])),"",4)</f>
        <v>4</v>
      </c>
      <c r="S1024" s="10" t="str">
        <f>IF(ISERROR(FIND("5",tblSalaries[[#This Row],[How many hours of a day you work on Excel]])),"",5)</f>
        <v/>
      </c>
      <c r="T1024" s="10">
        <f>IF(ISERROR(FIND("6",tblSalaries[[#This Row],[How many hours of a day you work on Excel]])),"",6)</f>
        <v>6</v>
      </c>
      <c r="U1024" s="11" t="str">
        <f>IF(ISERROR(FIND("7",tblSalaries[[#This Row],[How many hours of a day you work on Excel]])),"",7)</f>
        <v/>
      </c>
      <c r="V1024" s="11" t="str">
        <f>IF(ISERROR(FIND("8",tblSalaries[[#This Row],[How many hours of a day you work on Excel]])),"",8)</f>
        <v/>
      </c>
      <c r="W1024" s="11">
        <f>IF(MAX(tblSalaries[[#This Row],[1 hour]:[8 hours]])=0,#N/A,MAX(tblSalaries[[#This Row],[1 hour]:[8 hours]]))</f>
        <v>6</v>
      </c>
      <c r="X1024" s="11">
        <f>IF(ISERROR(tblSalaries[[#This Row],[max h]]),1,tblSalaries[[#This Row],[Salary in USD]]/tblSalaries[[#This Row],[max h]]/260)</f>
        <v>5.4336976559119643</v>
      </c>
      <c r="Y1024" s="11" t="str">
        <f>IF(tblSalaries[[#This Row],[Years of Experience]]="",0,"0")</f>
        <v>0</v>
      </c>
      <c r="Z10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24" s="11">
        <f>IF(tblSalaries[[#This Row],[Salary in USD]]&lt;1000,1,0)</f>
        <v>0</v>
      </c>
      <c r="AB1024" s="11">
        <f>IF(AND(tblSalaries[[#This Row],[Salary in USD]]&gt;1000,tblSalaries[[#This Row],[Salary in USD]]&lt;2000),1,0)</f>
        <v>0</v>
      </c>
    </row>
    <row r="1025" spans="2:28" ht="15" customHeight="1">
      <c r="B1025" t="s">
        <v>3028</v>
      </c>
      <c r="C1025" s="1">
        <v>41057.570972222224</v>
      </c>
      <c r="D1025" s="4">
        <v>725</v>
      </c>
      <c r="E1025">
        <v>8700</v>
      </c>
      <c r="F1025" t="s">
        <v>6</v>
      </c>
      <c r="G1025">
        <f>tblSalaries[[#This Row],[clean Salary (in local currency)]]*VLOOKUP(tblSalaries[[#This Row],[Currency]],tblXrate[],2,FALSE)</f>
        <v>8700</v>
      </c>
      <c r="H1025" t="s">
        <v>1182</v>
      </c>
      <c r="I1025" t="s">
        <v>488</v>
      </c>
      <c r="J1025" t="s">
        <v>8</v>
      </c>
      <c r="K1025" t="str">
        <f>VLOOKUP(tblSalaries[[#This Row],[Where do you work]],tblCountries[[Actual]:[Mapping]],2,FALSE)</f>
        <v>India</v>
      </c>
      <c r="L1025" t="s">
        <v>18</v>
      </c>
      <c r="M1025">
        <v>7</v>
      </c>
      <c r="O1025" s="10" t="str">
        <f>IF(ISERROR(FIND("1",tblSalaries[[#This Row],[How many hours of a day you work on Excel]])),"",1)</f>
        <v/>
      </c>
      <c r="P1025" s="11">
        <f>IF(ISERROR(FIND("2",tblSalaries[[#This Row],[How many hours of a day you work on Excel]])),"",2)</f>
        <v>2</v>
      </c>
      <c r="Q1025" s="10">
        <f>IF(ISERROR(FIND("3",tblSalaries[[#This Row],[How many hours of a day you work on Excel]])),"",3)</f>
        <v>3</v>
      </c>
      <c r="R1025" s="10" t="str">
        <f>IF(ISERROR(FIND("4",tblSalaries[[#This Row],[How many hours of a day you work on Excel]])),"",4)</f>
        <v/>
      </c>
      <c r="S1025" s="10" t="str">
        <f>IF(ISERROR(FIND("5",tblSalaries[[#This Row],[How many hours of a day you work on Excel]])),"",5)</f>
        <v/>
      </c>
      <c r="T1025" s="10" t="str">
        <f>IF(ISERROR(FIND("6",tblSalaries[[#This Row],[How many hours of a day you work on Excel]])),"",6)</f>
        <v/>
      </c>
      <c r="U1025" s="11" t="str">
        <f>IF(ISERROR(FIND("7",tblSalaries[[#This Row],[How many hours of a day you work on Excel]])),"",7)</f>
        <v/>
      </c>
      <c r="V1025" s="11" t="str">
        <f>IF(ISERROR(FIND("8",tblSalaries[[#This Row],[How many hours of a day you work on Excel]])),"",8)</f>
        <v/>
      </c>
      <c r="W1025" s="11">
        <f>IF(MAX(tblSalaries[[#This Row],[1 hour]:[8 hours]])=0,#N/A,MAX(tblSalaries[[#This Row],[1 hour]:[8 hours]]))</f>
        <v>3</v>
      </c>
      <c r="X1025" s="11">
        <f>IF(ISERROR(tblSalaries[[#This Row],[max h]]),1,tblSalaries[[#This Row],[Salary in USD]]/tblSalaries[[#This Row],[max h]]/260)</f>
        <v>11.153846153846153</v>
      </c>
      <c r="Y1025" s="11" t="str">
        <f>IF(tblSalaries[[#This Row],[Years of Experience]]="",0,"0")</f>
        <v>0</v>
      </c>
      <c r="Z10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25" s="11">
        <f>IF(tblSalaries[[#This Row],[Salary in USD]]&lt;1000,1,0)</f>
        <v>0</v>
      </c>
      <c r="AB1025" s="11">
        <f>IF(AND(tblSalaries[[#This Row],[Salary in USD]]&gt;1000,tblSalaries[[#This Row],[Salary in USD]]&lt;2000),1,0)</f>
        <v>0</v>
      </c>
    </row>
    <row r="1026" spans="2:28" ht="15" customHeight="1">
      <c r="B1026" t="s">
        <v>3029</v>
      </c>
      <c r="C1026" s="1">
        <v>41057.571238425924</v>
      </c>
      <c r="D1026" s="4" t="s">
        <v>1183</v>
      </c>
      <c r="E1026">
        <v>200000</v>
      </c>
      <c r="F1026" t="s">
        <v>40</v>
      </c>
      <c r="G1026">
        <f>tblSalaries[[#This Row],[clean Salary (in local currency)]]*VLOOKUP(tblSalaries[[#This Row],[Currency]],tblXrate[],2,FALSE)</f>
        <v>3561.5833374885137</v>
      </c>
      <c r="H1026" t="s">
        <v>1184</v>
      </c>
      <c r="I1026" t="s">
        <v>52</v>
      </c>
      <c r="J1026" t="s">
        <v>8</v>
      </c>
      <c r="K1026" t="str">
        <f>VLOOKUP(tblSalaries[[#This Row],[Where do you work]],tblCountries[[Actual]:[Mapping]],2,FALSE)</f>
        <v>India</v>
      </c>
      <c r="L1026" t="s">
        <v>13</v>
      </c>
      <c r="M1026">
        <v>8</v>
      </c>
      <c r="O1026" s="10" t="str">
        <f>IF(ISERROR(FIND("1",tblSalaries[[#This Row],[How many hours of a day you work on Excel]])),"",1)</f>
        <v/>
      </c>
      <c r="P1026" s="11" t="str">
        <f>IF(ISERROR(FIND("2",tblSalaries[[#This Row],[How many hours of a day you work on Excel]])),"",2)</f>
        <v/>
      </c>
      <c r="Q1026" s="10" t="str">
        <f>IF(ISERROR(FIND("3",tblSalaries[[#This Row],[How many hours of a day you work on Excel]])),"",3)</f>
        <v/>
      </c>
      <c r="R1026" s="10" t="str">
        <f>IF(ISERROR(FIND("4",tblSalaries[[#This Row],[How many hours of a day you work on Excel]])),"",4)</f>
        <v/>
      </c>
      <c r="S1026" s="10" t="str">
        <f>IF(ISERROR(FIND("5",tblSalaries[[#This Row],[How many hours of a day you work on Excel]])),"",5)</f>
        <v/>
      </c>
      <c r="T1026" s="10" t="str">
        <f>IF(ISERROR(FIND("6",tblSalaries[[#This Row],[How many hours of a day you work on Excel]])),"",6)</f>
        <v/>
      </c>
      <c r="U1026" s="11" t="str">
        <f>IF(ISERROR(FIND("7",tblSalaries[[#This Row],[How many hours of a day you work on Excel]])),"",7)</f>
        <v/>
      </c>
      <c r="V1026" s="11">
        <f>IF(ISERROR(FIND("8",tblSalaries[[#This Row],[How many hours of a day you work on Excel]])),"",8)</f>
        <v>8</v>
      </c>
      <c r="W1026" s="11">
        <f>IF(MAX(tblSalaries[[#This Row],[1 hour]:[8 hours]])=0,#N/A,MAX(tblSalaries[[#This Row],[1 hour]:[8 hours]]))</f>
        <v>8</v>
      </c>
      <c r="X1026" s="11">
        <f>IF(ISERROR(tblSalaries[[#This Row],[max h]]),1,tblSalaries[[#This Row],[Salary in USD]]/tblSalaries[[#This Row],[max h]]/260)</f>
        <v>1.7122996814848623</v>
      </c>
      <c r="Y1026" s="11" t="str">
        <f>IF(tblSalaries[[#This Row],[Years of Experience]]="",0,"0")</f>
        <v>0</v>
      </c>
      <c r="Z10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26" s="11">
        <f>IF(tblSalaries[[#This Row],[Salary in USD]]&lt;1000,1,0)</f>
        <v>0</v>
      </c>
      <c r="AB1026" s="11">
        <f>IF(AND(tblSalaries[[#This Row],[Salary in USD]]&gt;1000,tblSalaries[[#This Row],[Salary in USD]]&lt;2000),1,0)</f>
        <v>0</v>
      </c>
    </row>
    <row r="1027" spans="2:28" ht="15" customHeight="1">
      <c r="B1027" t="s">
        <v>3030</v>
      </c>
      <c r="C1027" s="1">
        <v>41057.571539351855</v>
      </c>
      <c r="D1027" s="4">
        <v>1.8</v>
      </c>
      <c r="E1027">
        <v>180000</v>
      </c>
      <c r="F1027" t="s">
        <v>40</v>
      </c>
      <c r="G1027">
        <f>tblSalaries[[#This Row],[clean Salary (in local currency)]]*VLOOKUP(tblSalaries[[#This Row],[Currency]],tblXrate[],2,FALSE)</f>
        <v>3205.4250037396623</v>
      </c>
      <c r="H1027" t="s">
        <v>429</v>
      </c>
      <c r="I1027" t="s">
        <v>3999</v>
      </c>
      <c r="J1027" t="s">
        <v>8</v>
      </c>
      <c r="K1027" t="str">
        <f>VLOOKUP(tblSalaries[[#This Row],[Where do you work]],tblCountries[[Actual]:[Mapping]],2,FALSE)</f>
        <v>India</v>
      </c>
      <c r="L1027" t="s">
        <v>13</v>
      </c>
      <c r="M1027">
        <v>4</v>
      </c>
      <c r="O1027" s="10" t="str">
        <f>IF(ISERROR(FIND("1",tblSalaries[[#This Row],[How many hours of a day you work on Excel]])),"",1)</f>
        <v/>
      </c>
      <c r="P1027" s="11" t="str">
        <f>IF(ISERROR(FIND("2",tblSalaries[[#This Row],[How many hours of a day you work on Excel]])),"",2)</f>
        <v/>
      </c>
      <c r="Q1027" s="10" t="str">
        <f>IF(ISERROR(FIND("3",tblSalaries[[#This Row],[How many hours of a day you work on Excel]])),"",3)</f>
        <v/>
      </c>
      <c r="R1027" s="10" t="str">
        <f>IF(ISERROR(FIND("4",tblSalaries[[#This Row],[How many hours of a day you work on Excel]])),"",4)</f>
        <v/>
      </c>
      <c r="S1027" s="10" t="str">
        <f>IF(ISERROR(FIND("5",tblSalaries[[#This Row],[How many hours of a day you work on Excel]])),"",5)</f>
        <v/>
      </c>
      <c r="T1027" s="10" t="str">
        <f>IF(ISERROR(FIND("6",tblSalaries[[#This Row],[How many hours of a day you work on Excel]])),"",6)</f>
        <v/>
      </c>
      <c r="U1027" s="11" t="str">
        <f>IF(ISERROR(FIND("7",tblSalaries[[#This Row],[How many hours of a day you work on Excel]])),"",7)</f>
        <v/>
      </c>
      <c r="V1027" s="11">
        <f>IF(ISERROR(FIND("8",tblSalaries[[#This Row],[How many hours of a day you work on Excel]])),"",8)</f>
        <v>8</v>
      </c>
      <c r="W1027" s="11">
        <f>IF(MAX(tblSalaries[[#This Row],[1 hour]:[8 hours]])=0,#N/A,MAX(tblSalaries[[#This Row],[1 hour]:[8 hours]]))</f>
        <v>8</v>
      </c>
      <c r="X1027" s="11">
        <f>IF(ISERROR(tblSalaries[[#This Row],[max h]]),1,tblSalaries[[#This Row],[Salary in USD]]/tblSalaries[[#This Row],[max h]]/260)</f>
        <v>1.5410697133363762</v>
      </c>
      <c r="Y1027" s="11" t="str">
        <f>IF(tblSalaries[[#This Row],[Years of Experience]]="",0,"0")</f>
        <v>0</v>
      </c>
      <c r="Z10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27" s="11">
        <f>IF(tblSalaries[[#This Row],[Salary in USD]]&lt;1000,1,0)</f>
        <v>0</v>
      </c>
      <c r="AB1027" s="11">
        <f>IF(AND(tblSalaries[[#This Row],[Salary in USD]]&gt;1000,tblSalaries[[#This Row],[Salary in USD]]&lt;2000),1,0)</f>
        <v>0</v>
      </c>
    </row>
    <row r="1028" spans="2:28" ht="15" customHeight="1">
      <c r="B1028" t="s">
        <v>3031</v>
      </c>
      <c r="C1028" s="1">
        <v>41057.573807870373</v>
      </c>
      <c r="D1028" s="4">
        <v>252000</v>
      </c>
      <c r="E1028">
        <v>252000</v>
      </c>
      <c r="F1028" t="s">
        <v>40</v>
      </c>
      <c r="G1028">
        <f>tblSalaries[[#This Row],[clean Salary (in local currency)]]*VLOOKUP(tblSalaries[[#This Row],[Currency]],tblXrate[],2,FALSE)</f>
        <v>4487.5950052355274</v>
      </c>
      <c r="H1028" t="s">
        <v>1185</v>
      </c>
      <c r="I1028" t="s">
        <v>310</v>
      </c>
      <c r="J1028" t="s">
        <v>8</v>
      </c>
      <c r="K1028" t="str">
        <f>VLOOKUP(tblSalaries[[#This Row],[Where do you work]],tblCountries[[Actual]:[Mapping]],2,FALSE)</f>
        <v>India</v>
      </c>
      <c r="L1028" t="s">
        <v>25</v>
      </c>
      <c r="M1028">
        <v>5</v>
      </c>
      <c r="O1028" s="10">
        <f>IF(ISERROR(FIND("1",tblSalaries[[#This Row],[How many hours of a day you work on Excel]])),"",1)</f>
        <v>1</v>
      </c>
      <c r="P1028" s="11">
        <f>IF(ISERROR(FIND("2",tblSalaries[[#This Row],[How many hours of a day you work on Excel]])),"",2)</f>
        <v>2</v>
      </c>
      <c r="Q1028" s="10" t="str">
        <f>IF(ISERROR(FIND("3",tblSalaries[[#This Row],[How many hours of a day you work on Excel]])),"",3)</f>
        <v/>
      </c>
      <c r="R1028" s="10" t="str">
        <f>IF(ISERROR(FIND("4",tblSalaries[[#This Row],[How many hours of a day you work on Excel]])),"",4)</f>
        <v/>
      </c>
      <c r="S1028" s="10" t="str">
        <f>IF(ISERROR(FIND("5",tblSalaries[[#This Row],[How many hours of a day you work on Excel]])),"",5)</f>
        <v/>
      </c>
      <c r="T1028" s="10" t="str">
        <f>IF(ISERROR(FIND("6",tblSalaries[[#This Row],[How many hours of a day you work on Excel]])),"",6)</f>
        <v/>
      </c>
      <c r="U1028" s="11" t="str">
        <f>IF(ISERROR(FIND("7",tblSalaries[[#This Row],[How many hours of a day you work on Excel]])),"",7)</f>
        <v/>
      </c>
      <c r="V1028" s="11" t="str">
        <f>IF(ISERROR(FIND("8",tblSalaries[[#This Row],[How many hours of a day you work on Excel]])),"",8)</f>
        <v/>
      </c>
      <c r="W1028" s="11">
        <f>IF(MAX(tblSalaries[[#This Row],[1 hour]:[8 hours]])=0,#N/A,MAX(tblSalaries[[#This Row],[1 hour]:[8 hours]]))</f>
        <v>2</v>
      </c>
      <c r="X1028" s="11">
        <f>IF(ISERROR(tblSalaries[[#This Row],[max h]]),1,tblSalaries[[#This Row],[Salary in USD]]/tblSalaries[[#This Row],[max h]]/260)</f>
        <v>8.6299903946837073</v>
      </c>
      <c r="Y1028" s="11" t="str">
        <f>IF(tblSalaries[[#This Row],[Years of Experience]]="",0,"0")</f>
        <v>0</v>
      </c>
      <c r="Z10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28" s="11">
        <f>IF(tblSalaries[[#This Row],[Salary in USD]]&lt;1000,1,0)</f>
        <v>0</v>
      </c>
      <c r="AB1028" s="11">
        <f>IF(AND(tblSalaries[[#This Row],[Salary in USD]]&gt;1000,tblSalaries[[#This Row],[Salary in USD]]&lt;2000),1,0)</f>
        <v>0</v>
      </c>
    </row>
    <row r="1029" spans="2:28" ht="15" customHeight="1">
      <c r="B1029" t="s">
        <v>3032</v>
      </c>
      <c r="C1029" s="1">
        <v>41057.579826388886</v>
      </c>
      <c r="D1029" s="4" t="s">
        <v>1186</v>
      </c>
      <c r="E1029">
        <v>700000</v>
      </c>
      <c r="F1029" t="s">
        <v>40</v>
      </c>
      <c r="G1029">
        <f>tblSalaries[[#This Row],[clean Salary (in local currency)]]*VLOOKUP(tblSalaries[[#This Row],[Currency]],tblXrate[],2,FALSE)</f>
        <v>12465.541681209797</v>
      </c>
      <c r="H1029" t="s">
        <v>503</v>
      </c>
      <c r="I1029" t="s">
        <v>20</v>
      </c>
      <c r="J1029" t="s">
        <v>8</v>
      </c>
      <c r="K1029" t="str">
        <f>VLOOKUP(tblSalaries[[#This Row],[Where do you work]],tblCountries[[Actual]:[Mapping]],2,FALSE)</f>
        <v>India</v>
      </c>
      <c r="L1029" t="s">
        <v>9</v>
      </c>
      <c r="M1029">
        <v>5</v>
      </c>
      <c r="O1029" s="10" t="str">
        <f>IF(ISERROR(FIND("1",tblSalaries[[#This Row],[How many hours of a day you work on Excel]])),"",1)</f>
        <v/>
      </c>
      <c r="P1029" s="11" t="str">
        <f>IF(ISERROR(FIND("2",tblSalaries[[#This Row],[How many hours of a day you work on Excel]])),"",2)</f>
        <v/>
      </c>
      <c r="Q1029" s="10" t="str">
        <f>IF(ISERROR(FIND("3",tblSalaries[[#This Row],[How many hours of a day you work on Excel]])),"",3)</f>
        <v/>
      </c>
      <c r="R1029" s="10">
        <f>IF(ISERROR(FIND("4",tblSalaries[[#This Row],[How many hours of a day you work on Excel]])),"",4)</f>
        <v>4</v>
      </c>
      <c r="S1029" s="10" t="str">
        <f>IF(ISERROR(FIND("5",tblSalaries[[#This Row],[How many hours of a day you work on Excel]])),"",5)</f>
        <v/>
      </c>
      <c r="T1029" s="10">
        <f>IF(ISERROR(FIND("6",tblSalaries[[#This Row],[How many hours of a day you work on Excel]])),"",6)</f>
        <v>6</v>
      </c>
      <c r="U1029" s="11" t="str">
        <f>IF(ISERROR(FIND("7",tblSalaries[[#This Row],[How many hours of a day you work on Excel]])),"",7)</f>
        <v/>
      </c>
      <c r="V1029" s="11" t="str">
        <f>IF(ISERROR(FIND("8",tblSalaries[[#This Row],[How many hours of a day you work on Excel]])),"",8)</f>
        <v/>
      </c>
      <c r="W1029" s="11">
        <f>IF(MAX(tblSalaries[[#This Row],[1 hour]:[8 hours]])=0,#N/A,MAX(tblSalaries[[#This Row],[1 hour]:[8 hours]]))</f>
        <v>6</v>
      </c>
      <c r="X1029" s="11">
        <f>IF(ISERROR(tblSalaries[[#This Row],[max h]]),1,tblSalaries[[#This Row],[Salary in USD]]/tblSalaries[[#This Row],[max h]]/260)</f>
        <v>7.990731846929358</v>
      </c>
      <c r="Y1029" s="11" t="str">
        <f>IF(tblSalaries[[#This Row],[Years of Experience]]="",0,"0")</f>
        <v>0</v>
      </c>
      <c r="Z10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29" s="11">
        <f>IF(tblSalaries[[#This Row],[Salary in USD]]&lt;1000,1,0)</f>
        <v>0</v>
      </c>
      <c r="AB1029" s="11">
        <f>IF(AND(tblSalaries[[#This Row],[Salary in USD]]&gt;1000,tblSalaries[[#This Row],[Salary in USD]]&lt;2000),1,0)</f>
        <v>0</v>
      </c>
    </row>
    <row r="1030" spans="2:28" ht="15" customHeight="1">
      <c r="B1030" t="s">
        <v>3033</v>
      </c>
      <c r="C1030" s="1">
        <v>41057.583981481483</v>
      </c>
      <c r="D1030" s="4">
        <v>194</v>
      </c>
      <c r="E1030">
        <v>2400</v>
      </c>
      <c r="F1030" t="s">
        <v>6</v>
      </c>
      <c r="G1030">
        <f>tblSalaries[[#This Row],[clean Salary (in local currency)]]*VLOOKUP(tblSalaries[[#This Row],[Currency]],tblXrate[],2,FALSE)</f>
        <v>2400</v>
      </c>
      <c r="H1030" t="s">
        <v>757</v>
      </c>
      <c r="I1030" t="s">
        <v>310</v>
      </c>
      <c r="J1030" t="s">
        <v>17</v>
      </c>
      <c r="K1030" t="str">
        <f>VLOOKUP(tblSalaries[[#This Row],[Where do you work]],tblCountries[[Actual]:[Mapping]],2,FALSE)</f>
        <v>Pakistan</v>
      </c>
      <c r="L1030" t="s">
        <v>18</v>
      </c>
      <c r="M1030">
        <v>15</v>
      </c>
      <c r="O1030" s="10" t="str">
        <f>IF(ISERROR(FIND("1",tblSalaries[[#This Row],[How many hours of a day you work on Excel]])),"",1)</f>
        <v/>
      </c>
      <c r="P1030" s="11">
        <f>IF(ISERROR(FIND("2",tblSalaries[[#This Row],[How many hours of a day you work on Excel]])),"",2)</f>
        <v>2</v>
      </c>
      <c r="Q1030" s="10">
        <f>IF(ISERROR(FIND("3",tblSalaries[[#This Row],[How many hours of a day you work on Excel]])),"",3)</f>
        <v>3</v>
      </c>
      <c r="R1030" s="10" t="str">
        <f>IF(ISERROR(FIND("4",tblSalaries[[#This Row],[How many hours of a day you work on Excel]])),"",4)</f>
        <v/>
      </c>
      <c r="S1030" s="10" t="str">
        <f>IF(ISERROR(FIND("5",tblSalaries[[#This Row],[How many hours of a day you work on Excel]])),"",5)</f>
        <v/>
      </c>
      <c r="T1030" s="10" t="str">
        <f>IF(ISERROR(FIND("6",tblSalaries[[#This Row],[How many hours of a day you work on Excel]])),"",6)</f>
        <v/>
      </c>
      <c r="U1030" s="11" t="str">
        <f>IF(ISERROR(FIND("7",tblSalaries[[#This Row],[How many hours of a day you work on Excel]])),"",7)</f>
        <v/>
      </c>
      <c r="V1030" s="11" t="str">
        <f>IF(ISERROR(FIND("8",tblSalaries[[#This Row],[How many hours of a day you work on Excel]])),"",8)</f>
        <v/>
      </c>
      <c r="W1030" s="11">
        <f>IF(MAX(tblSalaries[[#This Row],[1 hour]:[8 hours]])=0,#N/A,MAX(tblSalaries[[#This Row],[1 hour]:[8 hours]]))</f>
        <v>3</v>
      </c>
      <c r="X1030" s="11">
        <f>IF(ISERROR(tblSalaries[[#This Row],[max h]]),1,tblSalaries[[#This Row],[Salary in USD]]/tblSalaries[[#This Row],[max h]]/260)</f>
        <v>3.0769230769230771</v>
      </c>
      <c r="Y1030" s="11" t="str">
        <f>IF(tblSalaries[[#This Row],[Years of Experience]]="",0,"0")</f>
        <v>0</v>
      </c>
      <c r="Z10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30" s="11">
        <f>IF(tblSalaries[[#This Row],[Salary in USD]]&lt;1000,1,0)</f>
        <v>0</v>
      </c>
      <c r="AB1030" s="11">
        <f>IF(AND(tblSalaries[[#This Row],[Salary in USD]]&gt;1000,tblSalaries[[#This Row],[Salary in USD]]&lt;2000),1,0)</f>
        <v>0</v>
      </c>
    </row>
    <row r="1031" spans="2:28" ht="15" customHeight="1">
      <c r="B1031" t="s">
        <v>3034</v>
      </c>
      <c r="C1031" s="1">
        <v>41057.591365740744</v>
      </c>
      <c r="D1031" s="4" t="s">
        <v>1187</v>
      </c>
      <c r="E1031">
        <v>55000</v>
      </c>
      <c r="F1031" t="s">
        <v>6</v>
      </c>
      <c r="G1031">
        <f>tblSalaries[[#This Row],[clean Salary (in local currency)]]*VLOOKUP(tblSalaries[[#This Row],[Currency]],tblXrate[],2,FALSE)</f>
        <v>55000</v>
      </c>
      <c r="H1031" t="s">
        <v>467</v>
      </c>
      <c r="I1031" t="s">
        <v>3999</v>
      </c>
      <c r="J1031" t="s">
        <v>416</v>
      </c>
      <c r="K1031" t="str">
        <f>VLOOKUP(tblSalaries[[#This Row],[Where do you work]],tblCountries[[Actual]:[Mapping]],2,FALSE)</f>
        <v>Israel</v>
      </c>
      <c r="L1031" t="s">
        <v>9</v>
      </c>
      <c r="M1031">
        <v>6</v>
      </c>
      <c r="O1031" s="10" t="str">
        <f>IF(ISERROR(FIND("1",tblSalaries[[#This Row],[How many hours of a day you work on Excel]])),"",1)</f>
        <v/>
      </c>
      <c r="P1031" s="11" t="str">
        <f>IF(ISERROR(FIND("2",tblSalaries[[#This Row],[How many hours of a day you work on Excel]])),"",2)</f>
        <v/>
      </c>
      <c r="Q1031" s="10" t="str">
        <f>IF(ISERROR(FIND("3",tblSalaries[[#This Row],[How many hours of a day you work on Excel]])),"",3)</f>
        <v/>
      </c>
      <c r="R1031" s="10">
        <f>IF(ISERROR(FIND("4",tblSalaries[[#This Row],[How many hours of a day you work on Excel]])),"",4)</f>
        <v>4</v>
      </c>
      <c r="S1031" s="10" t="str">
        <f>IF(ISERROR(FIND("5",tblSalaries[[#This Row],[How many hours of a day you work on Excel]])),"",5)</f>
        <v/>
      </c>
      <c r="T1031" s="10">
        <f>IF(ISERROR(FIND("6",tblSalaries[[#This Row],[How many hours of a day you work on Excel]])),"",6)</f>
        <v>6</v>
      </c>
      <c r="U1031" s="11" t="str">
        <f>IF(ISERROR(FIND("7",tblSalaries[[#This Row],[How many hours of a day you work on Excel]])),"",7)</f>
        <v/>
      </c>
      <c r="V1031" s="11" t="str">
        <f>IF(ISERROR(FIND("8",tblSalaries[[#This Row],[How many hours of a day you work on Excel]])),"",8)</f>
        <v/>
      </c>
      <c r="W1031" s="11">
        <f>IF(MAX(tblSalaries[[#This Row],[1 hour]:[8 hours]])=0,#N/A,MAX(tblSalaries[[#This Row],[1 hour]:[8 hours]]))</f>
        <v>6</v>
      </c>
      <c r="X1031" s="11">
        <f>IF(ISERROR(tblSalaries[[#This Row],[max h]]),1,tblSalaries[[#This Row],[Salary in USD]]/tblSalaries[[#This Row],[max h]]/260)</f>
        <v>35.256410256410255</v>
      </c>
      <c r="Y1031" s="11" t="str">
        <f>IF(tblSalaries[[#This Row],[Years of Experience]]="",0,"0")</f>
        <v>0</v>
      </c>
      <c r="Z10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31" s="11">
        <f>IF(tblSalaries[[#This Row],[Salary in USD]]&lt;1000,1,0)</f>
        <v>0</v>
      </c>
      <c r="AB1031" s="11">
        <f>IF(AND(tblSalaries[[#This Row],[Salary in USD]]&gt;1000,tblSalaries[[#This Row],[Salary in USD]]&lt;2000),1,0)</f>
        <v>0</v>
      </c>
    </row>
    <row r="1032" spans="2:28" ht="15" customHeight="1">
      <c r="B1032" t="s">
        <v>3035</v>
      </c>
      <c r="C1032" s="1">
        <v>41057.59207175926</v>
      </c>
      <c r="D1032" s="4" t="s">
        <v>948</v>
      </c>
      <c r="E1032">
        <v>12000</v>
      </c>
      <c r="F1032" t="s">
        <v>6</v>
      </c>
      <c r="G1032">
        <f>tblSalaries[[#This Row],[clean Salary (in local currency)]]*VLOOKUP(tblSalaries[[#This Row],[Currency]],tblXrate[],2,FALSE)</f>
        <v>12000</v>
      </c>
      <c r="H1032" t="s">
        <v>1188</v>
      </c>
      <c r="I1032" t="s">
        <v>488</v>
      </c>
      <c r="J1032" t="s">
        <v>1078</v>
      </c>
      <c r="K1032" t="str">
        <f>VLOOKUP(tblSalaries[[#This Row],[Where do you work]],tblCountries[[Actual]:[Mapping]],2,FALSE)</f>
        <v>iran</v>
      </c>
      <c r="L1032" t="s">
        <v>9</v>
      </c>
      <c r="M1032">
        <v>3</v>
      </c>
      <c r="O1032" s="10" t="str">
        <f>IF(ISERROR(FIND("1",tblSalaries[[#This Row],[How many hours of a day you work on Excel]])),"",1)</f>
        <v/>
      </c>
      <c r="P1032" s="11" t="str">
        <f>IF(ISERROR(FIND("2",tblSalaries[[#This Row],[How many hours of a day you work on Excel]])),"",2)</f>
        <v/>
      </c>
      <c r="Q1032" s="10" t="str">
        <f>IF(ISERROR(FIND("3",tblSalaries[[#This Row],[How many hours of a day you work on Excel]])),"",3)</f>
        <v/>
      </c>
      <c r="R1032" s="10">
        <f>IF(ISERROR(FIND("4",tblSalaries[[#This Row],[How many hours of a day you work on Excel]])),"",4)</f>
        <v>4</v>
      </c>
      <c r="S1032" s="10" t="str">
        <f>IF(ISERROR(FIND("5",tblSalaries[[#This Row],[How many hours of a day you work on Excel]])),"",5)</f>
        <v/>
      </c>
      <c r="T1032" s="10">
        <f>IF(ISERROR(FIND("6",tblSalaries[[#This Row],[How many hours of a day you work on Excel]])),"",6)</f>
        <v>6</v>
      </c>
      <c r="U1032" s="11" t="str">
        <f>IF(ISERROR(FIND("7",tblSalaries[[#This Row],[How many hours of a day you work on Excel]])),"",7)</f>
        <v/>
      </c>
      <c r="V1032" s="11" t="str">
        <f>IF(ISERROR(FIND("8",tblSalaries[[#This Row],[How many hours of a day you work on Excel]])),"",8)</f>
        <v/>
      </c>
      <c r="W1032" s="11">
        <f>IF(MAX(tblSalaries[[#This Row],[1 hour]:[8 hours]])=0,#N/A,MAX(tblSalaries[[#This Row],[1 hour]:[8 hours]]))</f>
        <v>6</v>
      </c>
      <c r="X1032" s="11">
        <f>IF(ISERROR(tblSalaries[[#This Row],[max h]]),1,tblSalaries[[#This Row],[Salary in USD]]/tblSalaries[[#This Row],[max h]]/260)</f>
        <v>7.6923076923076925</v>
      </c>
      <c r="Y1032" s="11" t="str">
        <f>IF(tblSalaries[[#This Row],[Years of Experience]]="",0,"0")</f>
        <v>0</v>
      </c>
      <c r="Z10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32" s="11">
        <f>IF(tblSalaries[[#This Row],[Salary in USD]]&lt;1000,1,0)</f>
        <v>0</v>
      </c>
      <c r="AB1032" s="11">
        <f>IF(AND(tblSalaries[[#This Row],[Salary in USD]]&gt;1000,tblSalaries[[#This Row],[Salary in USD]]&lt;2000),1,0)</f>
        <v>0</v>
      </c>
    </row>
    <row r="1033" spans="2:28" ht="15" customHeight="1">
      <c r="B1033" t="s">
        <v>3036</v>
      </c>
      <c r="C1033" s="1">
        <v>41057.592245370368</v>
      </c>
      <c r="D1033" s="4">
        <v>43500</v>
      </c>
      <c r="E1033">
        <v>43500</v>
      </c>
      <c r="F1033" t="s">
        <v>22</v>
      </c>
      <c r="G1033">
        <f>tblSalaries[[#This Row],[clean Salary (in local currency)]]*VLOOKUP(tblSalaries[[#This Row],[Currency]],tblXrate[],2,FALSE)</f>
        <v>55262.375596134938</v>
      </c>
      <c r="H1033" t="s">
        <v>1189</v>
      </c>
      <c r="I1033" t="s">
        <v>52</v>
      </c>
      <c r="J1033" t="s">
        <v>1190</v>
      </c>
      <c r="K1033" t="str">
        <f>VLOOKUP(tblSalaries[[#This Row],[Where do you work]],tblCountries[[Actual]:[Mapping]],2,FALSE)</f>
        <v>Spain</v>
      </c>
      <c r="L1033" t="s">
        <v>18</v>
      </c>
      <c r="M1033">
        <v>10</v>
      </c>
      <c r="O1033" s="10" t="str">
        <f>IF(ISERROR(FIND("1",tblSalaries[[#This Row],[How many hours of a day you work on Excel]])),"",1)</f>
        <v/>
      </c>
      <c r="P1033" s="11">
        <f>IF(ISERROR(FIND("2",tblSalaries[[#This Row],[How many hours of a day you work on Excel]])),"",2)</f>
        <v>2</v>
      </c>
      <c r="Q1033" s="10">
        <f>IF(ISERROR(FIND("3",tblSalaries[[#This Row],[How many hours of a day you work on Excel]])),"",3)</f>
        <v>3</v>
      </c>
      <c r="R1033" s="10" t="str">
        <f>IF(ISERROR(FIND("4",tblSalaries[[#This Row],[How many hours of a day you work on Excel]])),"",4)</f>
        <v/>
      </c>
      <c r="S1033" s="10" t="str">
        <f>IF(ISERROR(FIND("5",tblSalaries[[#This Row],[How many hours of a day you work on Excel]])),"",5)</f>
        <v/>
      </c>
      <c r="T1033" s="10" t="str">
        <f>IF(ISERROR(FIND("6",tblSalaries[[#This Row],[How many hours of a day you work on Excel]])),"",6)</f>
        <v/>
      </c>
      <c r="U1033" s="11" t="str">
        <f>IF(ISERROR(FIND("7",tblSalaries[[#This Row],[How many hours of a day you work on Excel]])),"",7)</f>
        <v/>
      </c>
      <c r="V1033" s="11" t="str">
        <f>IF(ISERROR(FIND("8",tblSalaries[[#This Row],[How many hours of a day you work on Excel]])),"",8)</f>
        <v/>
      </c>
      <c r="W1033" s="11">
        <f>IF(MAX(tblSalaries[[#This Row],[1 hour]:[8 hours]])=0,#N/A,MAX(tblSalaries[[#This Row],[1 hour]:[8 hours]]))</f>
        <v>3</v>
      </c>
      <c r="X1033" s="11">
        <f>IF(ISERROR(tblSalaries[[#This Row],[max h]]),1,tblSalaries[[#This Row],[Salary in USD]]/tblSalaries[[#This Row],[max h]]/260)</f>
        <v>70.849199482224279</v>
      </c>
      <c r="Y1033" s="11" t="str">
        <f>IF(tblSalaries[[#This Row],[Years of Experience]]="",0,"0")</f>
        <v>0</v>
      </c>
      <c r="Z10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33" s="11">
        <f>IF(tblSalaries[[#This Row],[Salary in USD]]&lt;1000,1,0)</f>
        <v>0</v>
      </c>
      <c r="AB1033" s="11">
        <f>IF(AND(tblSalaries[[#This Row],[Salary in USD]]&gt;1000,tblSalaries[[#This Row],[Salary in USD]]&lt;2000),1,0)</f>
        <v>0</v>
      </c>
    </row>
    <row r="1034" spans="2:28" ht="15" customHeight="1">
      <c r="B1034" t="s">
        <v>3037</v>
      </c>
      <c r="C1034" s="1">
        <v>41057.592268518521</v>
      </c>
      <c r="D1034" s="4" t="s">
        <v>1191</v>
      </c>
      <c r="E1034">
        <v>1200000</v>
      </c>
      <c r="F1034" t="s">
        <v>40</v>
      </c>
      <c r="G1034">
        <f>tblSalaries[[#This Row],[clean Salary (in local currency)]]*VLOOKUP(tblSalaries[[#This Row],[Currency]],tblXrate[],2,FALSE)</f>
        <v>21369.500024931083</v>
      </c>
      <c r="H1034" t="s">
        <v>939</v>
      </c>
      <c r="I1034" t="s">
        <v>52</v>
      </c>
      <c r="J1034" t="s">
        <v>8</v>
      </c>
      <c r="K1034" t="str">
        <f>VLOOKUP(tblSalaries[[#This Row],[Where do you work]],tblCountries[[Actual]:[Mapping]],2,FALSE)</f>
        <v>India</v>
      </c>
      <c r="L1034" t="s">
        <v>18</v>
      </c>
      <c r="M1034">
        <v>2</v>
      </c>
      <c r="O1034" s="10" t="str">
        <f>IF(ISERROR(FIND("1",tblSalaries[[#This Row],[How many hours of a day you work on Excel]])),"",1)</f>
        <v/>
      </c>
      <c r="P1034" s="11">
        <f>IF(ISERROR(FIND("2",tblSalaries[[#This Row],[How many hours of a day you work on Excel]])),"",2)</f>
        <v>2</v>
      </c>
      <c r="Q1034" s="10">
        <f>IF(ISERROR(FIND("3",tblSalaries[[#This Row],[How many hours of a day you work on Excel]])),"",3)</f>
        <v>3</v>
      </c>
      <c r="R1034" s="10" t="str">
        <f>IF(ISERROR(FIND("4",tblSalaries[[#This Row],[How many hours of a day you work on Excel]])),"",4)</f>
        <v/>
      </c>
      <c r="S1034" s="10" t="str">
        <f>IF(ISERROR(FIND("5",tblSalaries[[#This Row],[How many hours of a day you work on Excel]])),"",5)</f>
        <v/>
      </c>
      <c r="T1034" s="10" t="str">
        <f>IF(ISERROR(FIND("6",tblSalaries[[#This Row],[How many hours of a day you work on Excel]])),"",6)</f>
        <v/>
      </c>
      <c r="U1034" s="11" t="str">
        <f>IF(ISERROR(FIND("7",tblSalaries[[#This Row],[How many hours of a day you work on Excel]])),"",7)</f>
        <v/>
      </c>
      <c r="V1034" s="11" t="str">
        <f>IF(ISERROR(FIND("8",tblSalaries[[#This Row],[How many hours of a day you work on Excel]])),"",8)</f>
        <v/>
      </c>
      <c r="W1034" s="11">
        <f>IF(MAX(tblSalaries[[#This Row],[1 hour]:[8 hours]])=0,#N/A,MAX(tblSalaries[[#This Row],[1 hour]:[8 hours]]))</f>
        <v>3</v>
      </c>
      <c r="X1034" s="11">
        <f>IF(ISERROR(tblSalaries[[#This Row],[max h]]),1,tblSalaries[[#This Row],[Salary in USD]]/tblSalaries[[#This Row],[max h]]/260)</f>
        <v>27.396794903757797</v>
      </c>
      <c r="Y1034" s="11" t="str">
        <f>IF(tblSalaries[[#This Row],[Years of Experience]]="",0,"0")</f>
        <v>0</v>
      </c>
      <c r="Z10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34" s="11">
        <f>IF(tblSalaries[[#This Row],[Salary in USD]]&lt;1000,1,0)</f>
        <v>0</v>
      </c>
      <c r="AB1034" s="11">
        <f>IF(AND(tblSalaries[[#This Row],[Salary in USD]]&gt;1000,tblSalaries[[#This Row],[Salary in USD]]&lt;2000),1,0)</f>
        <v>0</v>
      </c>
    </row>
    <row r="1035" spans="2:28" ht="15" customHeight="1">
      <c r="B1035" t="s">
        <v>3038</v>
      </c>
      <c r="C1035" s="1">
        <v>41057.596296296295</v>
      </c>
      <c r="D1035" s="4">
        <v>26000</v>
      </c>
      <c r="E1035">
        <v>26000</v>
      </c>
      <c r="F1035" t="s">
        <v>69</v>
      </c>
      <c r="G1035">
        <f>tblSalaries[[#This Row],[clean Salary (in local currency)]]*VLOOKUP(tblSalaries[[#This Row],[Currency]],tblXrate[],2,FALSE)</f>
        <v>40980.635073749385</v>
      </c>
      <c r="H1035" t="s">
        <v>356</v>
      </c>
      <c r="I1035" t="s">
        <v>356</v>
      </c>
      <c r="J1035" t="s">
        <v>71</v>
      </c>
      <c r="K1035" t="str">
        <f>VLOOKUP(tblSalaries[[#This Row],[Where do you work]],tblCountries[[Actual]:[Mapping]],2,FALSE)</f>
        <v>UK</v>
      </c>
      <c r="L1035" t="s">
        <v>13</v>
      </c>
      <c r="M1035">
        <v>8</v>
      </c>
      <c r="O1035" s="10" t="str">
        <f>IF(ISERROR(FIND("1",tblSalaries[[#This Row],[How many hours of a day you work on Excel]])),"",1)</f>
        <v/>
      </c>
      <c r="P1035" s="11" t="str">
        <f>IF(ISERROR(FIND("2",tblSalaries[[#This Row],[How many hours of a day you work on Excel]])),"",2)</f>
        <v/>
      </c>
      <c r="Q1035" s="10" t="str">
        <f>IF(ISERROR(FIND("3",tblSalaries[[#This Row],[How many hours of a day you work on Excel]])),"",3)</f>
        <v/>
      </c>
      <c r="R1035" s="10" t="str">
        <f>IF(ISERROR(FIND("4",tblSalaries[[#This Row],[How many hours of a day you work on Excel]])),"",4)</f>
        <v/>
      </c>
      <c r="S1035" s="10" t="str">
        <f>IF(ISERROR(FIND("5",tblSalaries[[#This Row],[How many hours of a day you work on Excel]])),"",5)</f>
        <v/>
      </c>
      <c r="T1035" s="10" t="str">
        <f>IF(ISERROR(FIND("6",tblSalaries[[#This Row],[How many hours of a day you work on Excel]])),"",6)</f>
        <v/>
      </c>
      <c r="U1035" s="11" t="str">
        <f>IF(ISERROR(FIND("7",tblSalaries[[#This Row],[How many hours of a day you work on Excel]])),"",7)</f>
        <v/>
      </c>
      <c r="V1035" s="11">
        <f>IF(ISERROR(FIND("8",tblSalaries[[#This Row],[How many hours of a day you work on Excel]])),"",8)</f>
        <v>8</v>
      </c>
      <c r="W1035" s="11">
        <f>IF(MAX(tblSalaries[[#This Row],[1 hour]:[8 hours]])=0,#N/A,MAX(tblSalaries[[#This Row],[1 hour]:[8 hours]]))</f>
        <v>8</v>
      </c>
      <c r="X1035" s="11">
        <f>IF(ISERROR(tblSalaries[[#This Row],[max h]]),1,tblSalaries[[#This Row],[Salary in USD]]/tblSalaries[[#This Row],[max h]]/260)</f>
        <v>19.702228400841051</v>
      </c>
      <c r="Y1035" s="11" t="str">
        <f>IF(tblSalaries[[#This Row],[Years of Experience]]="",0,"0")</f>
        <v>0</v>
      </c>
      <c r="Z10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35" s="11">
        <f>IF(tblSalaries[[#This Row],[Salary in USD]]&lt;1000,1,0)</f>
        <v>0</v>
      </c>
      <c r="AB1035" s="11">
        <f>IF(AND(tblSalaries[[#This Row],[Salary in USD]]&gt;1000,tblSalaries[[#This Row],[Salary in USD]]&lt;2000),1,0)</f>
        <v>0</v>
      </c>
    </row>
    <row r="1036" spans="2:28" ht="15" customHeight="1">
      <c r="B1036" t="s">
        <v>3039</v>
      </c>
      <c r="C1036" s="1">
        <v>41057.598229166666</v>
      </c>
      <c r="D1036" s="4">
        <v>50000</v>
      </c>
      <c r="E1036">
        <v>50000</v>
      </c>
      <c r="F1036" t="s">
        <v>82</v>
      </c>
      <c r="G1036">
        <f>tblSalaries[[#This Row],[clean Salary (in local currency)]]*VLOOKUP(tblSalaries[[#This Row],[Currency]],tblXrate[],2,FALSE)</f>
        <v>50995.482820131787</v>
      </c>
      <c r="H1036" t="s">
        <v>1192</v>
      </c>
      <c r="I1036" t="s">
        <v>20</v>
      </c>
      <c r="J1036" t="s">
        <v>84</v>
      </c>
      <c r="K1036" t="str">
        <f>VLOOKUP(tblSalaries[[#This Row],[Where do you work]],tblCountries[[Actual]:[Mapping]],2,FALSE)</f>
        <v>Australia</v>
      </c>
      <c r="L1036" t="s">
        <v>9</v>
      </c>
      <c r="M1036">
        <v>4</v>
      </c>
      <c r="O1036" s="10" t="str">
        <f>IF(ISERROR(FIND("1",tblSalaries[[#This Row],[How many hours of a day you work on Excel]])),"",1)</f>
        <v/>
      </c>
      <c r="P1036" s="11" t="str">
        <f>IF(ISERROR(FIND("2",tblSalaries[[#This Row],[How many hours of a day you work on Excel]])),"",2)</f>
        <v/>
      </c>
      <c r="Q1036" s="10" t="str">
        <f>IF(ISERROR(FIND("3",tblSalaries[[#This Row],[How many hours of a day you work on Excel]])),"",3)</f>
        <v/>
      </c>
      <c r="R1036" s="10">
        <f>IF(ISERROR(FIND("4",tblSalaries[[#This Row],[How many hours of a day you work on Excel]])),"",4)</f>
        <v>4</v>
      </c>
      <c r="S1036" s="10" t="str">
        <f>IF(ISERROR(FIND("5",tblSalaries[[#This Row],[How many hours of a day you work on Excel]])),"",5)</f>
        <v/>
      </c>
      <c r="T1036" s="10">
        <f>IF(ISERROR(FIND("6",tblSalaries[[#This Row],[How many hours of a day you work on Excel]])),"",6)</f>
        <v>6</v>
      </c>
      <c r="U1036" s="11" t="str">
        <f>IF(ISERROR(FIND("7",tblSalaries[[#This Row],[How many hours of a day you work on Excel]])),"",7)</f>
        <v/>
      </c>
      <c r="V1036" s="11" t="str">
        <f>IF(ISERROR(FIND("8",tblSalaries[[#This Row],[How many hours of a day you work on Excel]])),"",8)</f>
        <v/>
      </c>
      <c r="W1036" s="11">
        <f>IF(MAX(tblSalaries[[#This Row],[1 hour]:[8 hours]])=0,#N/A,MAX(tblSalaries[[#This Row],[1 hour]:[8 hours]]))</f>
        <v>6</v>
      </c>
      <c r="X1036" s="11">
        <f>IF(ISERROR(tblSalaries[[#This Row],[max h]]),1,tblSalaries[[#This Row],[Salary in USD]]/tblSalaries[[#This Row],[max h]]/260)</f>
        <v>32.689412064187046</v>
      </c>
      <c r="Y1036" s="11" t="str">
        <f>IF(tblSalaries[[#This Row],[Years of Experience]]="",0,"0")</f>
        <v>0</v>
      </c>
      <c r="Z10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36" s="11">
        <f>IF(tblSalaries[[#This Row],[Salary in USD]]&lt;1000,1,0)</f>
        <v>0</v>
      </c>
      <c r="AB1036" s="11">
        <f>IF(AND(tblSalaries[[#This Row],[Salary in USD]]&gt;1000,tblSalaries[[#This Row],[Salary in USD]]&lt;2000),1,0)</f>
        <v>0</v>
      </c>
    </row>
    <row r="1037" spans="2:28" ht="15" customHeight="1">
      <c r="B1037" t="s">
        <v>3040</v>
      </c>
      <c r="C1037" s="1">
        <v>41057.598634259259</v>
      </c>
      <c r="D1037" s="4" t="s">
        <v>1193</v>
      </c>
      <c r="E1037">
        <v>16000</v>
      </c>
      <c r="F1037" t="s">
        <v>22</v>
      </c>
      <c r="G1037">
        <f>tblSalaries[[#This Row],[clean Salary (in local currency)]]*VLOOKUP(tblSalaries[[#This Row],[Currency]],tblXrate[],2,FALSE)</f>
        <v>20326.391023865726</v>
      </c>
      <c r="H1037" t="s">
        <v>1194</v>
      </c>
      <c r="I1037" t="s">
        <v>52</v>
      </c>
      <c r="J1037" t="s">
        <v>169</v>
      </c>
      <c r="K1037" t="str">
        <f>VLOOKUP(tblSalaries[[#This Row],[Where do you work]],tblCountries[[Actual]:[Mapping]],2,FALSE)</f>
        <v>Greece</v>
      </c>
      <c r="L1037" t="s">
        <v>13</v>
      </c>
      <c r="M1037">
        <v>16</v>
      </c>
      <c r="O1037" s="10" t="str">
        <f>IF(ISERROR(FIND("1",tblSalaries[[#This Row],[How many hours of a day you work on Excel]])),"",1)</f>
        <v/>
      </c>
      <c r="P1037" s="11" t="str">
        <f>IF(ISERROR(FIND("2",tblSalaries[[#This Row],[How many hours of a day you work on Excel]])),"",2)</f>
        <v/>
      </c>
      <c r="Q1037" s="10" t="str">
        <f>IF(ISERROR(FIND("3",tblSalaries[[#This Row],[How many hours of a day you work on Excel]])),"",3)</f>
        <v/>
      </c>
      <c r="R1037" s="10" t="str">
        <f>IF(ISERROR(FIND("4",tblSalaries[[#This Row],[How many hours of a day you work on Excel]])),"",4)</f>
        <v/>
      </c>
      <c r="S1037" s="10" t="str">
        <f>IF(ISERROR(FIND("5",tblSalaries[[#This Row],[How many hours of a day you work on Excel]])),"",5)</f>
        <v/>
      </c>
      <c r="T1037" s="10" t="str">
        <f>IF(ISERROR(FIND("6",tblSalaries[[#This Row],[How many hours of a day you work on Excel]])),"",6)</f>
        <v/>
      </c>
      <c r="U1037" s="11" t="str">
        <f>IF(ISERROR(FIND("7",tblSalaries[[#This Row],[How many hours of a day you work on Excel]])),"",7)</f>
        <v/>
      </c>
      <c r="V1037" s="11">
        <f>IF(ISERROR(FIND("8",tblSalaries[[#This Row],[How many hours of a day you work on Excel]])),"",8)</f>
        <v>8</v>
      </c>
      <c r="W1037" s="11">
        <f>IF(MAX(tblSalaries[[#This Row],[1 hour]:[8 hours]])=0,#N/A,MAX(tblSalaries[[#This Row],[1 hour]:[8 hours]]))</f>
        <v>8</v>
      </c>
      <c r="X1037" s="11">
        <f>IF(ISERROR(tblSalaries[[#This Row],[max h]]),1,tblSalaries[[#This Row],[Salary in USD]]/tblSalaries[[#This Row],[max h]]/260)</f>
        <v>9.7723033768585221</v>
      </c>
      <c r="Y1037" s="11" t="str">
        <f>IF(tblSalaries[[#This Row],[Years of Experience]]="",0,"0")</f>
        <v>0</v>
      </c>
      <c r="Z10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37" s="11">
        <f>IF(tblSalaries[[#This Row],[Salary in USD]]&lt;1000,1,0)</f>
        <v>0</v>
      </c>
      <c r="AB1037" s="11">
        <f>IF(AND(tblSalaries[[#This Row],[Salary in USD]]&gt;1000,tblSalaries[[#This Row],[Salary in USD]]&lt;2000),1,0)</f>
        <v>0</v>
      </c>
    </row>
    <row r="1038" spans="2:28" ht="15" customHeight="1">
      <c r="B1038" t="s">
        <v>3041</v>
      </c>
      <c r="C1038" s="1">
        <v>41057.599965277775</v>
      </c>
      <c r="D1038" s="4">
        <v>1000</v>
      </c>
      <c r="E1038">
        <v>12000</v>
      </c>
      <c r="F1038" t="s">
        <v>6</v>
      </c>
      <c r="G1038">
        <f>tblSalaries[[#This Row],[clean Salary (in local currency)]]*VLOOKUP(tblSalaries[[#This Row],[Currency]],tblXrate[],2,FALSE)</f>
        <v>12000</v>
      </c>
      <c r="H1038" t="s">
        <v>83</v>
      </c>
      <c r="I1038" t="s">
        <v>356</v>
      </c>
      <c r="J1038" t="s">
        <v>8</v>
      </c>
      <c r="K1038" t="str">
        <f>VLOOKUP(tblSalaries[[#This Row],[Where do you work]],tblCountries[[Actual]:[Mapping]],2,FALSE)</f>
        <v>India</v>
      </c>
      <c r="L1038" t="s">
        <v>18</v>
      </c>
      <c r="M1038">
        <v>8</v>
      </c>
      <c r="O1038" s="10" t="str">
        <f>IF(ISERROR(FIND("1",tblSalaries[[#This Row],[How many hours of a day you work on Excel]])),"",1)</f>
        <v/>
      </c>
      <c r="P1038" s="11">
        <f>IF(ISERROR(FIND("2",tblSalaries[[#This Row],[How many hours of a day you work on Excel]])),"",2)</f>
        <v>2</v>
      </c>
      <c r="Q1038" s="10">
        <f>IF(ISERROR(FIND("3",tblSalaries[[#This Row],[How many hours of a day you work on Excel]])),"",3)</f>
        <v>3</v>
      </c>
      <c r="R1038" s="10" t="str">
        <f>IF(ISERROR(FIND("4",tblSalaries[[#This Row],[How many hours of a day you work on Excel]])),"",4)</f>
        <v/>
      </c>
      <c r="S1038" s="10" t="str">
        <f>IF(ISERROR(FIND("5",tblSalaries[[#This Row],[How many hours of a day you work on Excel]])),"",5)</f>
        <v/>
      </c>
      <c r="T1038" s="10" t="str">
        <f>IF(ISERROR(FIND("6",tblSalaries[[#This Row],[How many hours of a day you work on Excel]])),"",6)</f>
        <v/>
      </c>
      <c r="U1038" s="11" t="str">
        <f>IF(ISERROR(FIND("7",tblSalaries[[#This Row],[How many hours of a day you work on Excel]])),"",7)</f>
        <v/>
      </c>
      <c r="V1038" s="11" t="str">
        <f>IF(ISERROR(FIND("8",tblSalaries[[#This Row],[How many hours of a day you work on Excel]])),"",8)</f>
        <v/>
      </c>
      <c r="W1038" s="11">
        <f>IF(MAX(tblSalaries[[#This Row],[1 hour]:[8 hours]])=0,#N/A,MAX(tblSalaries[[#This Row],[1 hour]:[8 hours]]))</f>
        <v>3</v>
      </c>
      <c r="X1038" s="11">
        <f>IF(ISERROR(tblSalaries[[#This Row],[max h]]),1,tblSalaries[[#This Row],[Salary in USD]]/tblSalaries[[#This Row],[max h]]/260)</f>
        <v>15.384615384615385</v>
      </c>
      <c r="Y1038" s="11" t="str">
        <f>IF(tblSalaries[[#This Row],[Years of Experience]]="",0,"0")</f>
        <v>0</v>
      </c>
      <c r="Z10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38" s="11">
        <f>IF(tblSalaries[[#This Row],[Salary in USD]]&lt;1000,1,0)</f>
        <v>0</v>
      </c>
      <c r="AB1038" s="11">
        <f>IF(AND(tblSalaries[[#This Row],[Salary in USD]]&gt;1000,tblSalaries[[#This Row],[Salary in USD]]&lt;2000),1,0)</f>
        <v>0</v>
      </c>
    </row>
    <row r="1039" spans="2:28" ht="15" customHeight="1">
      <c r="B1039" t="s">
        <v>3042</v>
      </c>
      <c r="C1039" s="1">
        <v>41057.604224537034</v>
      </c>
      <c r="D1039" s="4" t="s">
        <v>1195</v>
      </c>
      <c r="E1039">
        <v>240000</v>
      </c>
      <c r="F1039" t="s">
        <v>585</v>
      </c>
      <c r="G1039">
        <f>tblSalaries[[#This Row],[clean Salary (in local currency)]]*VLOOKUP(tblSalaries[[#This Row],[Currency]],tblXrate[],2,FALSE)</f>
        <v>29261.227167098674</v>
      </c>
      <c r="H1039" t="s">
        <v>1196</v>
      </c>
      <c r="I1039" t="s">
        <v>310</v>
      </c>
      <c r="J1039" t="s">
        <v>48</v>
      </c>
      <c r="K1039" t="str">
        <f>VLOOKUP(tblSalaries[[#This Row],[Where do you work]],tblCountries[[Actual]:[Mapping]],2,FALSE)</f>
        <v>South Africa</v>
      </c>
      <c r="L1039" t="s">
        <v>18</v>
      </c>
      <c r="M1039">
        <v>20</v>
      </c>
      <c r="O1039" s="10" t="str">
        <f>IF(ISERROR(FIND("1",tblSalaries[[#This Row],[How many hours of a day you work on Excel]])),"",1)</f>
        <v/>
      </c>
      <c r="P1039" s="11">
        <f>IF(ISERROR(FIND("2",tblSalaries[[#This Row],[How many hours of a day you work on Excel]])),"",2)</f>
        <v>2</v>
      </c>
      <c r="Q1039" s="10">
        <f>IF(ISERROR(FIND("3",tblSalaries[[#This Row],[How many hours of a day you work on Excel]])),"",3)</f>
        <v>3</v>
      </c>
      <c r="R1039" s="10" t="str">
        <f>IF(ISERROR(FIND("4",tblSalaries[[#This Row],[How many hours of a day you work on Excel]])),"",4)</f>
        <v/>
      </c>
      <c r="S1039" s="10" t="str">
        <f>IF(ISERROR(FIND("5",tblSalaries[[#This Row],[How many hours of a day you work on Excel]])),"",5)</f>
        <v/>
      </c>
      <c r="T1039" s="10" t="str">
        <f>IF(ISERROR(FIND("6",tblSalaries[[#This Row],[How many hours of a day you work on Excel]])),"",6)</f>
        <v/>
      </c>
      <c r="U1039" s="11" t="str">
        <f>IF(ISERROR(FIND("7",tblSalaries[[#This Row],[How many hours of a day you work on Excel]])),"",7)</f>
        <v/>
      </c>
      <c r="V1039" s="11" t="str">
        <f>IF(ISERROR(FIND("8",tblSalaries[[#This Row],[How many hours of a day you work on Excel]])),"",8)</f>
        <v/>
      </c>
      <c r="W1039" s="11">
        <f>IF(MAX(tblSalaries[[#This Row],[1 hour]:[8 hours]])=0,#N/A,MAX(tblSalaries[[#This Row],[1 hour]:[8 hours]]))</f>
        <v>3</v>
      </c>
      <c r="X1039" s="11">
        <f>IF(ISERROR(tblSalaries[[#This Row],[max h]]),1,tblSalaries[[#This Row],[Salary in USD]]/tblSalaries[[#This Row],[max h]]/260)</f>
        <v>37.514393803972659</v>
      </c>
      <c r="Y1039" s="11" t="str">
        <f>IF(tblSalaries[[#This Row],[Years of Experience]]="",0,"0")</f>
        <v>0</v>
      </c>
      <c r="Z10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39" s="11">
        <f>IF(tblSalaries[[#This Row],[Salary in USD]]&lt;1000,1,0)</f>
        <v>0</v>
      </c>
      <c r="AB1039" s="11">
        <f>IF(AND(tblSalaries[[#This Row],[Salary in USD]]&gt;1000,tblSalaries[[#This Row],[Salary in USD]]&lt;2000),1,0)</f>
        <v>0</v>
      </c>
    </row>
    <row r="1040" spans="2:28" ht="15" customHeight="1">
      <c r="B1040" t="s">
        <v>3043</v>
      </c>
      <c r="C1040" s="1">
        <v>41057.605682870373</v>
      </c>
      <c r="D1040" s="4">
        <v>120000</v>
      </c>
      <c r="E1040">
        <v>120000</v>
      </c>
      <c r="F1040" t="s">
        <v>585</v>
      </c>
      <c r="G1040">
        <f>tblSalaries[[#This Row],[clean Salary (in local currency)]]*VLOOKUP(tblSalaries[[#This Row],[Currency]],tblXrate[],2,FALSE)</f>
        <v>14630.613583549337</v>
      </c>
      <c r="H1040" t="s">
        <v>344</v>
      </c>
      <c r="I1040" t="s">
        <v>4001</v>
      </c>
      <c r="J1040" t="s">
        <v>48</v>
      </c>
      <c r="K1040" t="str">
        <f>VLOOKUP(tblSalaries[[#This Row],[Where do you work]],tblCountries[[Actual]:[Mapping]],2,FALSE)</f>
        <v>South Africa</v>
      </c>
      <c r="L1040" t="s">
        <v>9</v>
      </c>
      <c r="M1040">
        <v>10</v>
      </c>
      <c r="O1040" s="10" t="str">
        <f>IF(ISERROR(FIND("1",tblSalaries[[#This Row],[How many hours of a day you work on Excel]])),"",1)</f>
        <v/>
      </c>
      <c r="P1040" s="11" t="str">
        <f>IF(ISERROR(FIND("2",tblSalaries[[#This Row],[How many hours of a day you work on Excel]])),"",2)</f>
        <v/>
      </c>
      <c r="Q1040" s="10" t="str">
        <f>IF(ISERROR(FIND("3",tblSalaries[[#This Row],[How many hours of a day you work on Excel]])),"",3)</f>
        <v/>
      </c>
      <c r="R1040" s="10">
        <f>IF(ISERROR(FIND("4",tblSalaries[[#This Row],[How many hours of a day you work on Excel]])),"",4)</f>
        <v>4</v>
      </c>
      <c r="S1040" s="10" t="str">
        <f>IF(ISERROR(FIND("5",tblSalaries[[#This Row],[How many hours of a day you work on Excel]])),"",5)</f>
        <v/>
      </c>
      <c r="T1040" s="10">
        <f>IF(ISERROR(FIND("6",tblSalaries[[#This Row],[How many hours of a day you work on Excel]])),"",6)</f>
        <v>6</v>
      </c>
      <c r="U1040" s="11" t="str">
        <f>IF(ISERROR(FIND("7",tblSalaries[[#This Row],[How many hours of a day you work on Excel]])),"",7)</f>
        <v/>
      </c>
      <c r="V1040" s="11" t="str">
        <f>IF(ISERROR(FIND("8",tblSalaries[[#This Row],[How many hours of a day you work on Excel]])),"",8)</f>
        <v/>
      </c>
      <c r="W1040" s="11">
        <f>IF(MAX(tblSalaries[[#This Row],[1 hour]:[8 hours]])=0,#N/A,MAX(tblSalaries[[#This Row],[1 hour]:[8 hours]]))</f>
        <v>6</v>
      </c>
      <c r="X1040" s="11">
        <f>IF(ISERROR(tblSalaries[[#This Row],[max h]]),1,tblSalaries[[#This Row],[Salary in USD]]/tblSalaries[[#This Row],[max h]]/260)</f>
        <v>9.3785984509931648</v>
      </c>
      <c r="Y1040" s="11" t="str">
        <f>IF(tblSalaries[[#This Row],[Years of Experience]]="",0,"0")</f>
        <v>0</v>
      </c>
      <c r="Z10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40" s="11">
        <f>IF(tblSalaries[[#This Row],[Salary in USD]]&lt;1000,1,0)</f>
        <v>0</v>
      </c>
      <c r="AB1040" s="11">
        <f>IF(AND(tblSalaries[[#This Row],[Salary in USD]]&gt;1000,tblSalaries[[#This Row],[Salary in USD]]&lt;2000),1,0)</f>
        <v>0</v>
      </c>
    </row>
    <row r="1041" spans="2:28" ht="15" customHeight="1">
      <c r="B1041" t="s">
        <v>3044</v>
      </c>
      <c r="C1041" s="1">
        <v>41057.60733796296</v>
      </c>
      <c r="D1041" s="4">
        <v>408000</v>
      </c>
      <c r="E1041">
        <v>408000</v>
      </c>
      <c r="F1041" t="s">
        <v>40</v>
      </c>
      <c r="G1041">
        <f>tblSalaries[[#This Row],[clean Salary (in local currency)]]*VLOOKUP(tblSalaries[[#This Row],[Currency]],tblXrate[],2,FALSE)</f>
        <v>7265.630008476568</v>
      </c>
      <c r="H1041" t="s">
        <v>1197</v>
      </c>
      <c r="I1041" t="s">
        <v>310</v>
      </c>
      <c r="J1041" t="s">
        <v>8</v>
      </c>
      <c r="K1041" t="str">
        <f>VLOOKUP(tblSalaries[[#This Row],[Where do you work]],tblCountries[[Actual]:[Mapping]],2,FALSE)</f>
        <v>India</v>
      </c>
      <c r="L1041" t="s">
        <v>13</v>
      </c>
      <c r="M1041">
        <v>5</v>
      </c>
      <c r="O1041" s="10" t="str">
        <f>IF(ISERROR(FIND("1",tblSalaries[[#This Row],[How many hours of a day you work on Excel]])),"",1)</f>
        <v/>
      </c>
      <c r="P1041" s="11" t="str">
        <f>IF(ISERROR(FIND("2",tblSalaries[[#This Row],[How many hours of a day you work on Excel]])),"",2)</f>
        <v/>
      </c>
      <c r="Q1041" s="10" t="str">
        <f>IF(ISERROR(FIND("3",tblSalaries[[#This Row],[How many hours of a day you work on Excel]])),"",3)</f>
        <v/>
      </c>
      <c r="R1041" s="10" t="str">
        <f>IF(ISERROR(FIND("4",tblSalaries[[#This Row],[How many hours of a day you work on Excel]])),"",4)</f>
        <v/>
      </c>
      <c r="S1041" s="10" t="str">
        <f>IF(ISERROR(FIND("5",tblSalaries[[#This Row],[How many hours of a day you work on Excel]])),"",5)</f>
        <v/>
      </c>
      <c r="T1041" s="10" t="str">
        <f>IF(ISERROR(FIND("6",tblSalaries[[#This Row],[How many hours of a day you work on Excel]])),"",6)</f>
        <v/>
      </c>
      <c r="U1041" s="11" t="str">
        <f>IF(ISERROR(FIND("7",tblSalaries[[#This Row],[How many hours of a day you work on Excel]])),"",7)</f>
        <v/>
      </c>
      <c r="V1041" s="11">
        <f>IF(ISERROR(FIND("8",tblSalaries[[#This Row],[How many hours of a day you work on Excel]])),"",8)</f>
        <v>8</v>
      </c>
      <c r="W1041" s="11">
        <f>IF(MAX(tblSalaries[[#This Row],[1 hour]:[8 hours]])=0,#N/A,MAX(tblSalaries[[#This Row],[1 hour]:[8 hours]]))</f>
        <v>8</v>
      </c>
      <c r="X1041" s="11">
        <f>IF(ISERROR(tblSalaries[[#This Row],[max h]]),1,tblSalaries[[#This Row],[Salary in USD]]/tblSalaries[[#This Row],[max h]]/260)</f>
        <v>3.4930913502291192</v>
      </c>
      <c r="Y1041" s="11" t="str">
        <f>IF(tblSalaries[[#This Row],[Years of Experience]]="",0,"0")</f>
        <v>0</v>
      </c>
      <c r="Z10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41" s="11">
        <f>IF(tblSalaries[[#This Row],[Salary in USD]]&lt;1000,1,0)</f>
        <v>0</v>
      </c>
      <c r="AB1041" s="11">
        <f>IF(AND(tblSalaries[[#This Row],[Salary in USD]]&gt;1000,tblSalaries[[#This Row],[Salary in USD]]&lt;2000),1,0)</f>
        <v>0</v>
      </c>
    </row>
    <row r="1042" spans="2:28" ht="15" customHeight="1">
      <c r="B1042" t="s">
        <v>3045</v>
      </c>
      <c r="C1042" s="1">
        <v>41057.607372685183</v>
      </c>
      <c r="D1042" s="4" t="s">
        <v>470</v>
      </c>
      <c r="E1042">
        <v>28000</v>
      </c>
      <c r="F1042" t="s">
        <v>69</v>
      </c>
      <c r="G1042">
        <f>tblSalaries[[#This Row],[clean Salary (in local currency)]]*VLOOKUP(tblSalaries[[#This Row],[Currency]],tblXrate[],2,FALSE)</f>
        <v>44132.991617883956</v>
      </c>
      <c r="H1042" t="s">
        <v>833</v>
      </c>
      <c r="I1042" t="s">
        <v>20</v>
      </c>
      <c r="J1042" t="s">
        <v>71</v>
      </c>
      <c r="K1042" t="str">
        <f>VLOOKUP(tblSalaries[[#This Row],[Where do you work]],tblCountries[[Actual]:[Mapping]],2,FALSE)</f>
        <v>UK</v>
      </c>
      <c r="L1042" t="s">
        <v>18</v>
      </c>
      <c r="M1042">
        <v>16</v>
      </c>
      <c r="O1042" s="10" t="str">
        <f>IF(ISERROR(FIND("1",tblSalaries[[#This Row],[How many hours of a day you work on Excel]])),"",1)</f>
        <v/>
      </c>
      <c r="P1042" s="11">
        <f>IF(ISERROR(FIND("2",tblSalaries[[#This Row],[How many hours of a day you work on Excel]])),"",2)</f>
        <v>2</v>
      </c>
      <c r="Q1042" s="10">
        <f>IF(ISERROR(FIND("3",tblSalaries[[#This Row],[How many hours of a day you work on Excel]])),"",3)</f>
        <v>3</v>
      </c>
      <c r="R1042" s="10" t="str">
        <f>IF(ISERROR(FIND("4",tblSalaries[[#This Row],[How many hours of a day you work on Excel]])),"",4)</f>
        <v/>
      </c>
      <c r="S1042" s="10" t="str">
        <f>IF(ISERROR(FIND("5",tblSalaries[[#This Row],[How many hours of a day you work on Excel]])),"",5)</f>
        <v/>
      </c>
      <c r="T1042" s="10" t="str">
        <f>IF(ISERROR(FIND("6",tblSalaries[[#This Row],[How many hours of a day you work on Excel]])),"",6)</f>
        <v/>
      </c>
      <c r="U1042" s="11" t="str">
        <f>IF(ISERROR(FIND("7",tblSalaries[[#This Row],[How many hours of a day you work on Excel]])),"",7)</f>
        <v/>
      </c>
      <c r="V1042" s="11" t="str">
        <f>IF(ISERROR(FIND("8",tblSalaries[[#This Row],[How many hours of a day you work on Excel]])),"",8)</f>
        <v/>
      </c>
      <c r="W1042" s="11">
        <f>IF(MAX(tblSalaries[[#This Row],[1 hour]:[8 hours]])=0,#N/A,MAX(tblSalaries[[#This Row],[1 hour]:[8 hours]]))</f>
        <v>3</v>
      </c>
      <c r="X1042" s="11">
        <f>IF(ISERROR(tblSalaries[[#This Row],[max h]]),1,tblSalaries[[#This Row],[Salary in USD]]/tblSalaries[[#This Row],[max h]]/260)</f>
        <v>56.580758484466614</v>
      </c>
      <c r="Y1042" s="11" t="str">
        <f>IF(tblSalaries[[#This Row],[Years of Experience]]="",0,"0")</f>
        <v>0</v>
      </c>
      <c r="Z10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42" s="11">
        <f>IF(tblSalaries[[#This Row],[Salary in USD]]&lt;1000,1,0)</f>
        <v>0</v>
      </c>
      <c r="AB1042" s="11">
        <f>IF(AND(tblSalaries[[#This Row],[Salary in USD]]&gt;1000,tblSalaries[[#This Row],[Salary in USD]]&lt;2000),1,0)</f>
        <v>0</v>
      </c>
    </row>
    <row r="1043" spans="2:28" ht="15" customHeight="1">
      <c r="B1043" t="s">
        <v>3046</v>
      </c>
      <c r="C1043" s="1">
        <v>41057.61173611111</v>
      </c>
      <c r="D1043" s="4" t="s">
        <v>1198</v>
      </c>
      <c r="E1043">
        <v>530000</v>
      </c>
      <c r="F1043" t="s">
        <v>40</v>
      </c>
      <c r="G1043">
        <f>tblSalaries[[#This Row],[clean Salary (in local currency)]]*VLOOKUP(tblSalaries[[#This Row],[Currency]],tblXrate[],2,FALSE)</f>
        <v>9438.1958443445619</v>
      </c>
      <c r="H1043" t="s">
        <v>1199</v>
      </c>
      <c r="I1043" t="s">
        <v>20</v>
      </c>
      <c r="J1043" t="s">
        <v>8</v>
      </c>
      <c r="K1043" t="str">
        <f>VLOOKUP(tblSalaries[[#This Row],[Where do you work]],tblCountries[[Actual]:[Mapping]],2,FALSE)</f>
        <v>India</v>
      </c>
      <c r="L1043" t="s">
        <v>18</v>
      </c>
      <c r="M1043">
        <v>7</v>
      </c>
      <c r="O1043" s="10" t="str">
        <f>IF(ISERROR(FIND("1",tblSalaries[[#This Row],[How many hours of a day you work on Excel]])),"",1)</f>
        <v/>
      </c>
      <c r="P1043" s="11">
        <f>IF(ISERROR(FIND("2",tblSalaries[[#This Row],[How many hours of a day you work on Excel]])),"",2)</f>
        <v>2</v>
      </c>
      <c r="Q1043" s="10">
        <f>IF(ISERROR(FIND("3",tblSalaries[[#This Row],[How many hours of a day you work on Excel]])),"",3)</f>
        <v>3</v>
      </c>
      <c r="R1043" s="10" t="str">
        <f>IF(ISERROR(FIND("4",tblSalaries[[#This Row],[How many hours of a day you work on Excel]])),"",4)</f>
        <v/>
      </c>
      <c r="S1043" s="10" t="str">
        <f>IF(ISERROR(FIND("5",tblSalaries[[#This Row],[How many hours of a day you work on Excel]])),"",5)</f>
        <v/>
      </c>
      <c r="T1043" s="10" t="str">
        <f>IF(ISERROR(FIND("6",tblSalaries[[#This Row],[How many hours of a day you work on Excel]])),"",6)</f>
        <v/>
      </c>
      <c r="U1043" s="11" t="str">
        <f>IF(ISERROR(FIND("7",tblSalaries[[#This Row],[How many hours of a day you work on Excel]])),"",7)</f>
        <v/>
      </c>
      <c r="V1043" s="11" t="str">
        <f>IF(ISERROR(FIND("8",tblSalaries[[#This Row],[How many hours of a day you work on Excel]])),"",8)</f>
        <v/>
      </c>
      <c r="W1043" s="11">
        <f>IF(MAX(tblSalaries[[#This Row],[1 hour]:[8 hours]])=0,#N/A,MAX(tblSalaries[[#This Row],[1 hour]:[8 hours]]))</f>
        <v>3</v>
      </c>
      <c r="X1043" s="11">
        <f>IF(ISERROR(tblSalaries[[#This Row],[max h]]),1,tblSalaries[[#This Row],[Salary in USD]]/tblSalaries[[#This Row],[max h]]/260)</f>
        <v>12.100251082493028</v>
      </c>
      <c r="Y1043" s="11" t="str">
        <f>IF(tblSalaries[[#This Row],[Years of Experience]]="",0,"0")</f>
        <v>0</v>
      </c>
      <c r="Z10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43" s="11">
        <f>IF(tblSalaries[[#This Row],[Salary in USD]]&lt;1000,1,0)</f>
        <v>0</v>
      </c>
      <c r="AB1043" s="11">
        <f>IF(AND(tblSalaries[[#This Row],[Salary in USD]]&gt;1000,tblSalaries[[#This Row],[Salary in USD]]&lt;2000),1,0)</f>
        <v>0</v>
      </c>
    </row>
    <row r="1044" spans="2:28" ht="15" customHeight="1">
      <c r="B1044" t="s">
        <v>3047</v>
      </c>
      <c r="C1044" s="1">
        <v>41057.613657407404</v>
      </c>
      <c r="D1044" s="4" t="s">
        <v>1200</v>
      </c>
      <c r="E1044">
        <v>18000</v>
      </c>
      <c r="F1044" t="s">
        <v>6</v>
      </c>
      <c r="G1044">
        <f>tblSalaries[[#This Row],[clean Salary (in local currency)]]*VLOOKUP(tblSalaries[[#This Row],[Currency]],tblXrate[],2,FALSE)</f>
        <v>18000</v>
      </c>
      <c r="H1044" t="s">
        <v>20</v>
      </c>
      <c r="I1044" t="s">
        <v>20</v>
      </c>
      <c r="J1044" t="s">
        <v>75</v>
      </c>
      <c r="K1044" t="str">
        <f>VLOOKUP(tblSalaries[[#This Row],[Where do you work]],tblCountries[[Actual]:[Mapping]],2,FALSE)</f>
        <v>Poland</v>
      </c>
      <c r="L1044" t="s">
        <v>9</v>
      </c>
      <c r="M1044">
        <v>7</v>
      </c>
      <c r="O1044" s="10" t="str">
        <f>IF(ISERROR(FIND("1",tblSalaries[[#This Row],[How many hours of a day you work on Excel]])),"",1)</f>
        <v/>
      </c>
      <c r="P1044" s="11" t="str">
        <f>IF(ISERROR(FIND("2",tblSalaries[[#This Row],[How many hours of a day you work on Excel]])),"",2)</f>
        <v/>
      </c>
      <c r="Q1044" s="10" t="str">
        <f>IF(ISERROR(FIND("3",tblSalaries[[#This Row],[How many hours of a day you work on Excel]])),"",3)</f>
        <v/>
      </c>
      <c r="R1044" s="10">
        <f>IF(ISERROR(FIND("4",tblSalaries[[#This Row],[How many hours of a day you work on Excel]])),"",4)</f>
        <v>4</v>
      </c>
      <c r="S1044" s="10" t="str">
        <f>IF(ISERROR(FIND("5",tblSalaries[[#This Row],[How many hours of a day you work on Excel]])),"",5)</f>
        <v/>
      </c>
      <c r="T1044" s="10">
        <f>IF(ISERROR(FIND("6",tblSalaries[[#This Row],[How many hours of a day you work on Excel]])),"",6)</f>
        <v>6</v>
      </c>
      <c r="U1044" s="11" t="str">
        <f>IF(ISERROR(FIND("7",tblSalaries[[#This Row],[How many hours of a day you work on Excel]])),"",7)</f>
        <v/>
      </c>
      <c r="V1044" s="11" t="str">
        <f>IF(ISERROR(FIND("8",tblSalaries[[#This Row],[How many hours of a day you work on Excel]])),"",8)</f>
        <v/>
      </c>
      <c r="W1044" s="11">
        <f>IF(MAX(tblSalaries[[#This Row],[1 hour]:[8 hours]])=0,#N/A,MAX(tblSalaries[[#This Row],[1 hour]:[8 hours]]))</f>
        <v>6</v>
      </c>
      <c r="X1044" s="11">
        <f>IF(ISERROR(tblSalaries[[#This Row],[max h]]),1,tblSalaries[[#This Row],[Salary in USD]]/tblSalaries[[#This Row],[max h]]/260)</f>
        <v>11.538461538461538</v>
      </c>
      <c r="Y1044" s="11" t="str">
        <f>IF(tblSalaries[[#This Row],[Years of Experience]]="",0,"0")</f>
        <v>0</v>
      </c>
      <c r="Z10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44" s="11">
        <f>IF(tblSalaries[[#This Row],[Salary in USD]]&lt;1000,1,0)</f>
        <v>0</v>
      </c>
      <c r="AB1044" s="11">
        <f>IF(AND(tblSalaries[[#This Row],[Salary in USD]]&gt;1000,tblSalaries[[#This Row],[Salary in USD]]&lt;2000),1,0)</f>
        <v>0</v>
      </c>
    </row>
    <row r="1045" spans="2:28" ht="15" customHeight="1">
      <c r="B1045" t="s">
        <v>3048</v>
      </c>
      <c r="C1045" s="1">
        <v>41057.614189814813</v>
      </c>
      <c r="D1045" s="4" t="s">
        <v>1201</v>
      </c>
      <c r="E1045">
        <v>200000</v>
      </c>
      <c r="F1045" t="s">
        <v>40</v>
      </c>
      <c r="G1045">
        <f>tblSalaries[[#This Row],[clean Salary (in local currency)]]*VLOOKUP(tblSalaries[[#This Row],[Currency]],tblXrate[],2,FALSE)</f>
        <v>3561.5833374885137</v>
      </c>
      <c r="H1045" t="s">
        <v>1202</v>
      </c>
      <c r="I1045" t="s">
        <v>52</v>
      </c>
      <c r="J1045" t="s">
        <v>8</v>
      </c>
      <c r="K1045" t="str">
        <f>VLOOKUP(tblSalaries[[#This Row],[Where do you work]],tblCountries[[Actual]:[Mapping]],2,FALSE)</f>
        <v>India</v>
      </c>
      <c r="L1045" t="s">
        <v>18</v>
      </c>
      <c r="M1045">
        <v>5</v>
      </c>
      <c r="O1045" s="10" t="str">
        <f>IF(ISERROR(FIND("1",tblSalaries[[#This Row],[How many hours of a day you work on Excel]])),"",1)</f>
        <v/>
      </c>
      <c r="P1045" s="11">
        <f>IF(ISERROR(FIND("2",tblSalaries[[#This Row],[How many hours of a day you work on Excel]])),"",2)</f>
        <v>2</v>
      </c>
      <c r="Q1045" s="10">
        <f>IF(ISERROR(FIND("3",tblSalaries[[#This Row],[How many hours of a day you work on Excel]])),"",3)</f>
        <v>3</v>
      </c>
      <c r="R1045" s="10" t="str">
        <f>IF(ISERROR(FIND("4",tblSalaries[[#This Row],[How many hours of a day you work on Excel]])),"",4)</f>
        <v/>
      </c>
      <c r="S1045" s="10" t="str">
        <f>IF(ISERROR(FIND("5",tblSalaries[[#This Row],[How many hours of a day you work on Excel]])),"",5)</f>
        <v/>
      </c>
      <c r="T1045" s="10" t="str">
        <f>IF(ISERROR(FIND("6",tblSalaries[[#This Row],[How many hours of a day you work on Excel]])),"",6)</f>
        <v/>
      </c>
      <c r="U1045" s="11" t="str">
        <f>IF(ISERROR(FIND("7",tblSalaries[[#This Row],[How many hours of a day you work on Excel]])),"",7)</f>
        <v/>
      </c>
      <c r="V1045" s="11" t="str">
        <f>IF(ISERROR(FIND("8",tblSalaries[[#This Row],[How many hours of a day you work on Excel]])),"",8)</f>
        <v/>
      </c>
      <c r="W1045" s="11">
        <f>IF(MAX(tblSalaries[[#This Row],[1 hour]:[8 hours]])=0,#N/A,MAX(tblSalaries[[#This Row],[1 hour]:[8 hours]]))</f>
        <v>3</v>
      </c>
      <c r="X1045" s="11">
        <f>IF(ISERROR(tblSalaries[[#This Row],[max h]]),1,tblSalaries[[#This Row],[Salary in USD]]/tblSalaries[[#This Row],[max h]]/260)</f>
        <v>4.5661324839596329</v>
      </c>
      <c r="Y1045" s="11" t="str">
        <f>IF(tblSalaries[[#This Row],[Years of Experience]]="",0,"0")</f>
        <v>0</v>
      </c>
      <c r="Z10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45" s="11">
        <f>IF(tblSalaries[[#This Row],[Salary in USD]]&lt;1000,1,0)</f>
        <v>0</v>
      </c>
      <c r="AB1045" s="11">
        <f>IF(AND(tblSalaries[[#This Row],[Salary in USD]]&gt;1000,tblSalaries[[#This Row],[Salary in USD]]&lt;2000),1,0)</f>
        <v>0</v>
      </c>
    </row>
    <row r="1046" spans="2:28" ht="15" customHeight="1">
      <c r="B1046" t="s">
        <v>3049</v>
      </c>
      <c r="C1046" s="1">
        <v>41057.614629629628</v>
      </c>
      <c r="D1046" s="4" t="s">
        <v>1203</v>
      </c>
      <c r="E1046">
        <v>200000</v>
      </c>
      <c r="F1046" t="s">
        <v>40</v>
      </c>
      <c r="G1046">
        <f>tblSalaries[[#This Row],[clean Salary (in local currency)]]*VLOOKUP(tblSalaries[[#This Row],[Currency]],tblXrate[],2,FALSE)</f>
        <v>3561.5833374885137</v>
      </c>
      <c r="H1046" t="s">
        <v>721</v>
      </c>
      <c r="I1046" t="s">
        <v>3999</v>
      </c>
      <c r="J1046" t="s">
        <v>8</v>
      </c>
      <c r="K1046" t="str">
        <f>VLOOKUP(tblSalaries[[#This Row],[Where do you work]],tblCountries[[Actual]:[Mapping]],2,FALSE)</f>
        <v>India</v>
      </c>
      <c r="L1046" t="s">
        <v>9</v>
      </c>
      <c r="M1046">
        <v>3</v>
      </c>
      <c r="O1046" s="10" t="str">
        <f>IF(ISERROR(FIND("1",tblSalaries[[#This Row],[How many hours of a day you work on Excel]])),"",1)</f>
        <v/>
      </c>
      <c r="P1046" s="11" t="str">
        <f>IF(ISERROR(FIND("2",tblSalaries[[#This Row],[How many hours of a day you work on Excel]])),"",2)</f>
        <v/>
      </c>
      <c r="Q1046" s="10" t="str">
        <f>IF(ISERROR(FIND("3",tblSalaries[[#This Row],[How many hours of a day you work on Excel]])),"",3)</f>
        <v/>
      </c>
      <c r="R1046" s="10">
        <f>IF(ISERROR(FIND("4",tblSalaries[[#This Row],[How many hours of a day you work on Excel]])),"",4)</f>
        <v>4</v>
      </c>
      <c r="S1046" s="10" t="str">
        <f>IF(ISERROR(FIND("5",tblSalaries[[#This Row],[How many hours of a day you work on Excel]])),"",5)</f>
        <v/>
      </c>
      <c r="T1046" s="10">
        <f>IF(ISERROR(FIND("6",tblSalaries[[#This Row],[How many hours of a day you work on Excel]])),"",6)</f>
        <v>6</v>
      </c>
      <c r="U1046" s="11" t="str">
        <f>IF(ISERROR(FIND("7",tblSalaries[[#This Row],[How many hours of a day you work on Excel]])),"",7)</f>
        <v/>
      </c>
      <c r="V1046" s="11" t="str">
        <f>IF(ISERROR(FIND("8",tblSalaries[[#This Row],[How many hours of a day you work on Excel]])),"",8)</f>
        <v/>
      </c>
      <c r="W1046" s="11">
        <f>IF(MAX(tblSalaries[[#This Row],[1 hour]:[8 hours]])=0,#N/A,MAX(tblSalaries[[#This Row],[1 hour]:[8 hours]]))</f>
        <v>6</v>
      </c>
      <c r="X1046" s="11">
        <f>IF(ISERROR(tblSalaries[[#This Row],[max h]]),1,tblSalaries[[#This Row],[Salary in USD]]/tblSalaries[[#This Row],[max h]]/260)</f>
        <v>2.2830662419798164</v>
      </c>
      <c r="Y1046" s="11" t="str">
        <f>IF(tblSalaries[[#This Row],[Years of Experience]]="",0,"0")</f>
        <v>0</v>
      </c>
      <c r="Z10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46" s="11">
        <f>IF(tblSalaries[[#This Row],[Salary in USD]]&lt;1000,1,0)</f>
        <v>0</v>
      </c>
      <c r="AB1046" s="11">
        <f>IF(AND(tblSalaries[[#This Row],[Salary in USD]]&gt;1000,tblSalaries[[#This Row],[Salary in USD]]&lt;2000),1,0)</f>
        <v>0</v>
      </c>
    </row>
    <row r="1047" spans="2:28" ht="15" customHeight="1">
      <c r="B1047" t="s">
        <v>3050</v>
      </c>
      <c r="C1047" s="1">
        <v>41057.615763888891</v>
      </c>
      <c r="D1047" s="4">
        <v>5100</v>
      </c>
      <c r="E1047">
        <v>5100</v>
      </c>
      <c r="F1047" t="s">
        <v>6</v>
      </c>
      <c r="G1047">
        <f>tblSalaries[[#This Row],[clean Salary (in local currency)]]*VLOOKUP(tblSalaries[[#This Row],[Currency]],tblXrate[],2,FALSE)</f>
        <v>5100</v>
      </c>
      <c r="H1047" t="s">
        <v>721</v>
      </c>
      <c r="I1047" t="s">
        <v>3999</v>
      </c>
      <c r="J1047" t="s">
        <v>8</v>
      </c>
      <c r="K1047" t="str">
        <f>VLOOKUP(tblSalaries[[#This Row],[Where do you work]],tblCountries[[Actual]:[Mapping]],2,FALSE)</f>
        <v>India</v>
      </c>
      <c r="L1047" t="s">
        <v>13</v>
      </c>
      <c r="M1047">
        <v>8</v>
      </c>
      <c r="O1047" s="10" t="str">
        <f>IF(ISERROR(FIND("1",tblSalaries[[#This Row],[How many hours of a day you work on Excel]])),"",1)</f>
        <v/>
      </c>
      <c r="P1047" s="11" t="str">
        <f>IF(ISERROR(FIND("2",tblSalaries[[#This Row],[How many hours of a day you work on Excel]])),"",2)</f>
        <v/>
      </c>
      <c r="Q1047" s="10" t="str">
        <f>IF(ISERROR(FIND("3",tblSalaries[[#This Row],[How many hours of a day you work on Excel]])),"",3)</f>
        <v/>
      </c>
      <c r="R1047" s="10" t="str">
        <f>IF(ISERROR(FIND("4",tblSalaries[[#This Row],[How many hours of a day you work on Excel]])),"",4)</f>
        <v/>
      </c>
      <c r="S1047" s="10" t="str">
        <f>IF(ISERROR(FIND("5",tblSalaries[[#This Row],[How many hours of a day you work on Excel]])),"",5)</f>
        <v/>
      </c>
      <c r="T1047" s="10" t="str">
        <f>IF(ISERROR(FIND("6",tblSalaries[[#This Row],[How many hours of a day you work on Excel]])),"",6)</f>
        <v/>
      </c>
      <c r="U1047" s="11" t="str">
        <f>IF(ISERROR(FIND("7",tblSalaries[[#This Row],[How many hours of a day you work on Excel]])),"",7)</f>
        <v/>
      </c>
      <c r="V1047" s="11">
        <f>IF(ISERROR(FIND("8",tblSalaries[[#This Row],[How many hours of a day you work on Excel]])),"",8)</f>
        <v>8</v>
      </c>
      <c r="W1047" s="11">
        <f>IF(MAX(tblSalaries[[#This Row],[1 hour]:[8 hours]])=0,#N/A,MAX(tblSalaries[[#This Row],[1 hour]:[8 hours]]))</f>
        <v>8</v>
      </c>
      <c r="X1047" s="11">
        <f>IF(ISERROR(tblSalaries[[#This Row],[max h]]),1,tblSalaries[[#This Row],[Salary in USD]]/tblSalaries[[#This Row],[max h]]/260)</f>
        <v>2.4519230769230771</v>
      </c>
      <c r="Y1047" s="11" t="str">
        <f>IF(tblSalaries[[#This Row],[Years of Experience]]="",0,"0")</f>
        <v>0</v>
      </c>
      <c r="Z10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47" s="11">
        <f>IF(tblSalaries[[#This Row],[Salary in USD]]&lt;1000,1,0)</f>
        <v>0</v>
      </c>
      <c r="AB1047" s="11">
        <f>IF(AND(tblSalaries[[#This Row],[Salary in USD]]&gt;1000,tblSalaries[[#This Row],[Salary in USD]]&lt;2000),1,0)</f>
        <v>0</v>
      </c>
    </row>
    <row r="1048" spans="2:28" ht="15" customHeight="1">
      <c r="B1048" t="s">
        <v>3051</v>
      </c>
      <c r="C1048" s="1">
        <v>41057.618090277778</v>
      </c>
      <c r="D1048" s="4">
        <v>100000</v>
      </c>
      <c r="E1048">
        <v>1200000</v>
      </c>
      <c r="F1048" t="s">
        <v>40</v>
      </c>
      <c r="G1048">
        <f>tblSalaries[[#This Row],[clean Salary (in local currency)]]*VLOOKUP(tblSalaries[[#This Row],[Currency]],tblXrate[],2,FALSE)</f>
        <v>21369.500024931083</v>
      </c>
      <c r="H1048" t="s">
        <v>725</v>
      </c>
      <c r="I1048" t="s">
        <v>20</v>
      </c>
      <c r="J1048" t="s">
        <v>8</v>
      </c>
      <c r="K1048" t="str">
        <f>VLOOKUP(tblSalaries[[#This Row],[Where do you work]],tblCountries[[Actual]:[Mapping]],2,FALSE)</f>
        <v>India</v>
      </c>
      <c r="L1048" t="s">
        <v>9</v>
      </c>
      <c r="M1048">
        <v>7</v>
      </c>
      <c r="O1048" s="10" t="str">
        <f>IF(ISERROR(FIND("1",tblSalaries[[#This Row],[How many hours of a day you work on Excel]])),"",1)</f>
        <v/>
      </c>
      <c r="P1048" s="11" t="str">
        <f>IF(ISERROR(FIND("2",tblSalaries[[#This Row],[How many hours of a day you work on Excel]])),"",2)</f>
        <v/>
      </c>
      <c r="Q1048" s="10" t="str">
        <f>IF(ISERROR(FIND("3",tblSalaries[[#This Row],[How many hours of a day you work on Excel]])),"",3)</f>
        <v/>
      </c>
      <c r="R1048" s="10">
        <f>IF(ISERROR(FIND("4",tblSalaries[[#This Row],[How many hours of a day you work on Excel]])),"",4)</f>
        <v>4</v>
      </c>
      <c r="S1048" s="10" t="str">
        <f>IF(ISERROR(FIND("5",tblSalaries[[#This Row],[How many hours of a day you work on Excel]])),"",5)</f>
        <v/>
      </c>
      <c r="T1048" s="10">
        <f>IF(ISERROR(FIND("6",tblSalaries[[#This Row],[How many hours of a day you work on Excel]])),"",6)</f>
        <v>6</v>
      </c>
      <c r="U1048" s="11" t="str">
        <f>IF(ISERROR(FIND("7",tblSalaries[[#This Row],[How many hours of a day you work on Excel]])),"",7)</f>
        <v/>
      </c>
      <c r="V1048" s="11" t="str">
        <f>IF(ISERROR(FIND("8",tblSalaries[[#This Row],[How many hours of a day you work on Excel]])),"",8)</f>
        <v/>
      </c>
      <c r="W1048" s="11">
        <f>IF(MAX(tblSalaries[[#This Row],[1 hour]:[8 hours]])=0,#N/A,MAX(tblSalaries[[#This Row],[1 hour]:[8 hours]]))</f>
        <v>6</v>
      </c>
      <c r="X1048" s="11">
        <f>IF(ISERROR(tblSalaries[[#This Row],[max h]]),1,tblSalaries[[#This Row],[Salary in USD]]/tblSalaries[[#This Row],[max h]]/260)</f>
        <v>13.698397451878899</v>
      </c>
      <c r="Y1048" s="11" t="str">
        <f>IF(tblSalaries[[#This Row],[Years of Experience]]="",0,"0")</f>
        <v>0</v>
      </c>
      <c r="Z10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48" s="11">
        <f>IF(tblSalaries[[#This Row],[Salary in USD]]&lt;1000,1,0)</f>
        <v>0</v>
      </c>
      <c r="AB1048" s="11">
        <f>IF(AND(tblSalaries[[#This Row],[Salary in USD]]&gt;1000,tblSalaries[[#This Row],[Salary in USD]]&lt;2000),1,0)</f>
        <v>0</v>
      </c>
    </row>
    <row r="1049" spans="2:28" ht="15" customHeight="1">
      <c r="B1049" t="s">
        <v>3052</v>
      </c>
      <c r="C1049" s="1">
        <v>41057.61996527778</v>
      </c>
      <c r="D1049" s="4" t="s">
        <v>1204</v>
      </c>
      <c r="E1049">
        <v>300000</v>
      </c>
      <c r="F1049" t="s">
        <v>40</v>
      </c>
      <c r="G1049">
        <f>tblSalaries[[#This Row],[clean Salary (in local currency)]]*VLOOKUP(tblSalaries[[#This Row],[Currency]],tblXrate[],2,FALSE)</f>
        <v>5342.3750062327708</v>
      </c>
      <c r="H1049" t="s">
        <v>1205</v>
      </c>
      <c r="I1049" t="s">
        <v>356</v>
      </c>
      <c r="J1049" t="s">
        <v>8</v>
      </c>
      <c r="K1049" t="str">
        <f>VLOOKUP(tblSalaries[[#This Row],[Where do you work]],tblCountries[[Actual]:[Mapping]],2,FALSE)</f>
        <v>India</v>
      </c>
      <c r="L1049" t="s">
        <v>18</v>
      </c>
      <c r="M1049">
        <v>1</v>
      </c>
      <c r="O1049" s="10" t="str">
        <f>IF(ISERROR(FIND("1",tblSalaries[[#This Row],[How many hours of a day you work on Excel]])),"",1)</f>
        <v/>
      </c>
      <c r="P1049" s="11">
        <f>IF(ISERROR(FIND("2",tblSalaries[[#This Row],[How many hours of a day you work on Excel]])),"",2)</f>
        <v>2</v>
      </c>
      <c r="Q1049" s="10">
        <f>IF(ISERROR(FIND("3",tblSalaries[[#This Row],[How many hours of a day you work on Excel]])),"",3)</f>
        <v>3</v>
      </c>
      <c r="R1049" s="10" t="str">
        <f>IF(ISERROR(FIND("4",tblSalaries[[#This Row],[How many hours of a day you work on Excel]])),"",4)</f>
        <v/>
      </c>
      <c r="S1049" s="10" t="str">
        <f>IF(ISERROR(FIND("5",tblSalaries[[#This Row],[How many hours of a day you work on Excel]])),"",5)</f>
        <v/>
      </c>
      <c r="T1049" s="10" t="str">
        <f>IF(ISERROR(FIND("6",tblSalaries[[#This Row],[How many hours of a day you work on Excel]])),"",6)</f>
        <v/>
      </c>
      <c r="U1049" s="11" t="str">
        <f>IF(ISERROR(FIND("7",tblSalaries[[#This Row],[How many hours of a day you work on Excel]])),"",7)</f>
        <v/>
      </c>
      <c r="V1049" s="11" t="str">
        <f>IF(ISERROR(FIND("8",tblSalaries[[#This Row],[How many hours of a day you work on Excel]])),"",8)</f>
        <v/>
      </c>
      <c r="W1049" s="11">
        <f>IF(MAX(tblSalaries[[#This Row],[1 hour]:[8 hours]])=0,#N/A,MAX(tblSalaries[[#This Row],[1 hour]:[8 hours]]))</f>
        <v>3</v>
      </c>
      <c r="X1049" s="11">
        <f>IF(ISERROR(tblSalaries[[#This Row],[max h]]),1,tblSalaries[[#This Row],[Salary in USD]]/tblSalaries[[#This Row],[max h]]/260)</f>
        <v>6.8491987259394493</v>
      </c>
      <c r="Y1049" s="11" t="str">
        <f>IF(tblSalaries[[#This Row],[Years of Experience]]="",0,"0")</f>
        <v>0</v>
      </c>
      <c r="Z10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049" s="11">
        <f>IF(tblSalaries[[#This Row],[Salary in USD]]&lt;1000,1,0)</f>
        <v>0</v>
      </c>
      <c r="AB1049" s="11">
        <f>IF(AND(tblSalaries[[#This Row],[Salary in USD]]&gt;1000,tblSalaries[[#This Row],[Salary in USD]]&lt;2000),1,0)</f>
        <v>0</v>
      </c>
    </row>
    <row r="1050" spans="2:28" ht="15" customHeight="1">
      <c r="B1050" t="s">
        <v>3053</v>
      </c>
      <c r="C1050" s="1">
        <v>41057.620162037034</v>
      </c>
      <c r="D1050" s="4">
        <v>50000</v>
      </c>
      <c r="E1050">
        <v>50000</v>
      </c>
      <c r="F1050" t="s">
        <v>6</v>
      </c>
      <c r="G1050">
        <f>tblSalaries[[#This Row],[clean Salary (in local currency)]]*VLOOKUP(tblSalaries[[#This Row],[Currency]],tblXrate[],2,FALSE)</f>
        <v>50000</v>
      </c>
      <c r="H1050" t="s">
        <v>593</v>
      </c>
      <c r="I1050" t="s">
        <v>4001</v>
      </c>
      <c r="J1050" t="s">
        <v>8</v>
      </c>
      <c r="K1050" t="str">
        <f>VLOOKUP(tblSalaries[[#This Row],[Where do you work]],tblCountries[[Actual]:[Mapping]],2,FALSE)</f>
        <v>India</v>
      </c>
      <c r="L1050" t="s">
        <v>25</v>
      </c>
      <c r="M1050">
        <v>26</v>
      </c>
      <c r="O1050" s="10">
        <f>IF(ISERROR(FIND("1",tblSalaries[[#This Row],[How many hours of a day you work on Excel]])),"",1)</f>
        <v>1</v>
      </c>
      <c r="P1050" s="11">
        <f>IF(ISERROR(FIND("2",tblSalaries[[#This Row],[How many hours of a day you work on Excel]])),"",2)</f>
        <v>2</v>
      </c>
      <c r="Q1050" s="10" t="str">
        <f>IF(ISERROR(FIND("3",tblSalaries[[#This Row],[How many hours of a day you work on Excel]])),"",3)</f>
        <v/>
      </c>
      <c r="R1050" s="10" t="str">
        <f>IF(ISERROR(FIND("4",tblSalaries[[#This Row],[How many hours of a day you work on Excel]])),"",4)</f>
        <v/>
      </c>
      <c r="S1050" s="10" t="str">
        <f>IF(ISERROR(FIND("5",tblSalaries[[#This Row],[How many hours of a day you work on Excel]])),"",5)</f>
        <v/>
      </c>
      <c r="T1050" s="10" t="str">
        <f>IF(ISERROR(FIND("6",tblSalaries[[#This Row],[How many hours of a day you work on Excel]])),"",6)</f>
        <v/>
      </c>
      <c r="U1050" s="11" t="str">
        <f>IF(ISERROR(FIND("7",tblSalaries[[#This Row],[How many hours of a day you work on Excel]])),"",7)</f>
        <v/>
      </c>
      <c r="V1050" s="11" t="str">
        <f>IF(ISERROR(FIND("8",tblSalaries[[#This Row],[How many hours of a day you work on Excel]])),"",8)</f>
        <v/>
      </c>
      <c r="W1050" s="11">
        <f>IF(MAX(tblSalaries[[#This Row],[1 hour]:[8 hours]])=0,#N/A,MAX(tblSalaries[[#This Row],[1 hour]:[8 hours]]))</f>
        <v>2</v>
      </c>
      <c r="X1050" s="11">
        <f>IF(ISERROR(tblSalaries[[#This Row],[max h]]),1,tblSalaries[[#This Row],[Salary in USD]]/tblSalaries[[#This Row],[max h]]/260)</f>
        <v>96.15384615384616</v>
      </c>
      <c r="Y1050" s="11" t="str">
        <f>IF(tblSalaries[[#This Row],[Years of Experience]]="",0,"0")</f>
        <v>0</v>
      </c>
      <c r="Z10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50" s="11">
        <f>IF(tblSalaries[[#This Row],[Salary in USD]]&lt;1000,1,0)</f>
        <v>0</v>
      </c>
      <c r="AB1050" s="11">
        <f>IF(AND(tblSalaries[[#This Row],[Salary in USD]]&gt;1000,tblSalaries[[#This Row],[Salary in USD]]&lt;2000),1,0)</f>
        <v>0</v>
      </c>
    </row>
    <row r="1051" spans="2:28" ht="15" customHeight="1">
      <c r="B1051" t="s">
        <v>3054</v>
      </c>
      <c r="C1051" s="1">
        <v>41057.620648148149</v>
      </c>
      <c r="D1051" s="4" t="s">
        <v>1206</v>
      </c>
      <c r="E1051">
        <v>1600000</v>
      </c>
      <c r="F1051" t="s">
        <v>40</v>
      </c>
      <c r="G1051">
        <f>tblSalaries[[#This Row],[clean Salary (in local currency)]]*VLOOKUP(tblSalaries[[#This Row],[Currency]],tblXrate[],2,FALSE)</f>
        <v>28492.66669990811</v>
      </c>
      <c r="H1051" t="s">
        <v>1207</v>
      </c>
      <c r="I1051" t="s">
        <v>52</v>
      </c>
      <c r="J1051" t="s">
        <v>8</v>
      </c>
      <c r="K1051" t="str">
        <f>VLOOKUP(tblSalaries[[#This Row],[Where do you work]],tblCountries[[Actual]:[Mapping]],2,FALSE)</f>
        <v>India</v>
      </c>
      <c r="L1051" t="s">
        <v>13</v>
      </c>
      <c r="M1051">
        <v>9</v>
      </c>
      <c r="O1051" s="10" t="str">
        <f>IF(ISERROR(FIND("1",tblSalaries[[#This Row],[How many hours of a day you work on Excel]])),"",1)</f>
        <v/>
      </c>
      <c r="P1051" s="11" t="str">
        <f>IF(ISERROR(FIND("2",tblSalaries[[#This Row],[How many hours of a day you work on Excel]])),"",2)</f>
        <v/>
      </c>
      <c r="Q1051" s="10" t="str">
        <f>IF(ISERROR(FIND("3",tblSalaries[[#This Row],[How many hours of a day you work on Excel]])),"",3)</f>
        <v/>
      </c>
      <c r="R1051" s="10" t="str">
        <f>IF(ISERROR(FIND("4",tblSalaries[[#This Row],[How many hours of a day you work on Excel]])),"",4)</f>
        <v/>
      </c>
      <c r="S1051" s="10" t="str">
        <f>IF(ISERROR(FIND("5",tblSalaries[[#This Row],[How many hours of a day you work on Excel]])),"",5)</f>
        <v/>
      </c>
      <c r="T1051" s="10" t="str">
        <f>IF(ISERROR(FIND("6",tblSalaries[[#This Row],[How many hours of a day you work on Excel]])),"",6)</f>
        <v/>
      </c>
      <c r="U1051" s="11" t="str">
        <f>IF(ISERROR(FIND("7",tblSalaries[[#This Row],[How many hours of a day you work on Excel]])),"",7)</f>
        <v/>
      </c>
      <c r="V1051" s="11">
        <f>IF(ISERROR(FIND("8",tblSalaries[[#This Row],[How many hours of a day you work on Excel]])),"",8)</f>
        <v>8</v>
      </c>
      <c r="W1051" s="11">
        <f>IF(MAX(tblSalaries[[#This Row],[1 hour]:[8 hours]])=0,#N/A,MAX(tblSalaries[[#This Row],[1 hour]:[8 hours]]))</f>
        <v>8</v>
      </c>
      <c r="X1051" s="11">
        <f>IF(ISERROR(tblSalaries[[#This Row],[max h]]),1,tblSalaries[[#This Row],[Salary in USD]]/tblSalaries[[#This Row],[max h]]/260)</f>
        <v>13.698397451878899</v>
      </c>
      <c r="Y1051" s="11" t="str">
        <f>IF(tblSalaries[[#This Row],[Years of Experience]]="",0,"0")</f>
        <v>0</v>
      </c>
      <c r="Z10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51" s="11">
        <f>IF(tblSalaries[[#This Row],[Salary in USD]]&lt;1000,1,0)</f>
        <v>0</v>
      </c>
      <c r="AB1051" s="11">
        <f>IF(AND(tblSalaries[[#This Row],[Salary in USD]]&gt;1000,tblSalaries[[#This Row],[Salary in USD]]&lt;2000),1,0)</f>
        <v>0</v>
      </c>
    </row>
    <row r="1052" spans="2:28" ht="15" customHeight="1">
      <c r="B1052" t="s">
        <v>3055</v>
      </c>
      <c r="C1052" s="1">
        <v>41057.622534722221</v>
      </c>
      <c r="D1052" s="4">
        <v>15600</v>
      </c>
      <c r="E1052">
        <v>15600</v>
      </c>
      <c r="F1052" t="s">
        <v>69</v>
      </c>
      <c r="G1052">
        <f>tblSalaries[[#This Row],[clean Salary (in local currency)]]*VLOOKUP(tblSalaries[[#This Row],[Currency]],tblXrate[],2,FALSE)</f>
        <v>24588.381044249632</v>
      </c>
      <c r="H1052" t="s">
        <v>1208</v>
      </c>
      <c r="I1052" t="s">
        <v>20</v>
      </c>
      <c r="J1052" t="s">
        <v>71</v>
      </c>
      <c r="K1052" t="str">
        <f>VLOOKUP(tblSalaries[[#This Row],[Where do you work]],tblCountries[[Actual]:[Mapping]],2,FALSE)</f>
        <v>UK</v>
      </c>
      <c r="L1052" t="s">
        <v>13</v>
      </c>
      <c r="M1052">
        <v>0</v>
      </c>
      <c r="O1052" s="10" t="str">
        <f>IF(ISERROR(FIND("1",tblSalaries[[#This Row],[How many hours of a day you work on Excel]])),"",1)</f>
        <v/>
      </c>
      <c r="P1052" s="11" t="str">
        <f>IF(ISERROR(FIND("2",tblSalaries[[#This Row],[How many hours of a day you work on Excel]])),"",2)</f>
        <v/>
      </c>
      <c r="Q1052" s="10" t="str">
        <f>IF(ISERROR(FIND("3",tblSalaries[[#This Row],[How many hours of a day you work on Excel]])),"",3)</f>
        <v/>
      </c>
      <c r="R1052" s="10" t="str">
        <f>IF(ISERROR(FIND("4",tblSalaries[[#This Row],[How many hours of a day you work on Excel]])),"",4)</f>
        <v/>
      </c>
      <c r="S1052" s="10" t="str">
        <f>IF(ISERROR(FIND("5",tblSalaries[[#This Row],[How many hours of a day you work on Excel]])),"",5)</f>
        <v/>
      </c>
      <c r="T1052" s="10" t="str">
        <f>IF(ISERROR(FIND("6",tblSalaries[[#This Row],[How many hours of a day you work on Excel]])),"",6)</f>
        <v/>
      </c>
      <c r="U1052" s="11" t="str">
        <f>IF(ISERROR(FIND("7",tblSalaries[[#This Row],[How many hours of a day you work on Excel]])),"",7)</f>
        <v/>
      </c>
      <c r="V1052" s="11">
        <f>IF(ISERROR(FIND("8",tblSalaries[[#This Row],[How many hours of a day you work on Excel]])),"",8)</f>
        <v>8</v>
      </c>
      <c r="W1052" s="11">
        <f>IF(MAX(tblSalaries[[#This Row],[1 hour]:[8 hours]])=0,#N/A,MAX(tblSalaries[[#This Row],[1 hour]:[8 hours]]))</f>
        <v>8</v>
      </c>
      <c r="X1052" s="11">
        <f>IF(ISERROR(tblSalaries[[#This Row],[max h]]),1,tblSalaries[[#This Row],[Salary in USD]]/tblSalaries[[#This Row],[max h]]/260)</f>
        <v>11.821337040504631</v>
      </c>
      <c r="Y1052" s="11" t="str">
        <f>IF(tblSalaries[[#This Row],[Years of Experience]]="",0,"0")</f>
        <v>0</v>
      </c>
      <c r="Z1052"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052" s="11">
        <f>IF(tblSalaries[[#This Row],[Salary in USD]]&lt;1000,1,0)</f>
        <v>0</v>
      </c>
      <c r="AB1052" s="11">
        <f>IF(AND(tblSalaries[[#This Row],[Salary in USD]]&gt;1000,tblSalaries[[#This Row],[Salary in USD]]&lt;2000),1,0)</f>
        <v>0</v>
      </c>
    </row>
    <row r="1053" spans="2:28" ht="15" customHeight="1">
      <c r="B1053" t="s">
        <v>3056</v>
      </c>
      <c r="C1053" s="1">
        <v>41057.633773148147</v>
      </c>
      <c r="D1053" s="4">
        <v>7000</v>
      </c>
      <c r="E1053">
        <v>7000</v>
      </c>
      <c r="F1053" t="s">
        <v>6</v>
      </c>
      <c r="G1053">
        <f>tblSalaries[[#This Row],[clean Salary (in local currency)]]*VLOOKUP(tblSalaries[[#This Row],[Currency]],tblXrate[],2,FALSE)</f>
        <v>7000</v>
      </c>
      <c r="H1053" t="s">
        <v>721</v>
      </c>
      <c r="I1053" t="s">
        <v>3999</v>
      </c>
      <c r="J1053" t="s">
        <v>8</v>
      </c>
      <c r="K1053" t="str">
        <f>VLOOKUP(tblSalaries[[#This Row],[Where do you work]],tblCountries[[Actual]:[Mapping]],2,FALSE)</f>
        <v>India</v>
      </c>
      <c r="L1053" t="s">
        <v>13</v>
      </c>
      <c r="M1053">
        <v>5</v>
      </c>
      <c r="O1053" s="10" t="str">
        <f>IF(ISERROR(FIND("1",tblSalaries[[#This Row],[How many hours of a day you work on Excel]])),"",1)</f>
        <v/>
      </c>
      <c r="P1053" s="11" t="str">
        <f>IF(ISERROR(FIND("2",tblSalaries[[#This Row],[How many hours of a day you work on Excel]])),"",2)</f>
        <v/>
      </c>
      <c r="Q1053" s="10" t="str">
        <f>IF(ISERROR(FIND("3",tblSalaries[[#This Row],[How many hours of a day you work on Excel]])),"",3)</f>
        <v/>
      </c>
      <c r="R1053" s="10" t="str">
        <f>IF(ISERROR(FIND("4",tblSalaries[[#This Row],[How many hours of a day you work on Excel]])),"",4)</f>
        <v/>
      </c>
      <c r="S1053" s="10" t="str">
        <f>IF(ISERROR(FIND("5",tblSalaries[[#This Row],[How many hours of a day you work on Excel]])),"",5)</f>
        <v/>
      </c>
      <c r="T1053" s="10" t="str">
        <f>IF(ISERROR(FIND("6",tblSalaries[[#This Row],[How many hours of a day you work on Excel]])),"",6)</f>
        <v/>
      </c>
      <c r="U1053" s="11" t="str">
        <f>IF(ISERROR(FIND("7",tblSalaries[[#This Row],[How many hours of a day you work on Excel]])),"",7)</f>
        <v/>
      </c>
      <c r="V1053" s="11">
        <f>IF(ISERROR(FIND("8",tblSalaries[[#This Row],[How many hours of a day you work on Excel]])),"",8)</f>
        <v>8</v>
      </c>
      <c r="W1053" s="11">
        <f>IF(MAX(tblSalaries[[#This Row],[1 hour]:[8 hours]])=0,#N/A,MAX(tblSalaries[[#This Row],[1 hour]:[8 hours]]))</f>
        <v>8</v>
      </c>
      <c r="X1053" s="11">
        <f>IF(ISERROR(tblSalaries[[#This Row],[max h]]),1,tblSalaries[[#This Row],[Salary in USD]]/tblSalaries[[#This Row],[max h]]/260)</f>
        <v>3.3653846153846154</v>
      </c>
      <c r="Y1053" s="11" t="str">
        <f>IF(tblSalaries[[#This Row],[Years of Experience]]="",0,"0")</f>
        <v>0</v>
      </c>
      <c r="Z10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53" s="11">
        <f>IF(tblSalaries[[#This Row],[Salary in USD]]&lt;1000,1,0)</f>
        <v>0</v>
      </c>
      <c r="AB1053" s="11">
        <f>IF(AND(tblSalaries[[#This Row],[Salary in USD]]&gt;1000,tblSalaries[[#This Row],[Salary in USD]]&lt;2000),1,0)</f>
        <v>0</v>
      </c>
    </row>
    <row r="1054" spans="2:28" ht="15" customHeight="1">
      <c r="B1054" t="s">
        <v>3057</v>
      </c>
      <c r="C1054" s="1">
        <v>41057.636342592596</v>
      </c>
      <c r="D1054" s="4" t="s">
        <v>1209</v>
      </c>
      <c r="E1054">
        <v>438000</v>
      </c>
      <c r="F1054" t="s">
        <v>40</v>
      </c>
      <c r="G1054">
        <f>tblSalaries[[#This Row],[clean Salary (in local currency)]]*VLOOKUP(tblSalaries[[#This Row],[Currency]],tblXrate[],2,FALSE)</f>
        <v>7799.8675090998449</v>
      </c>
      <c r="H1054" t="s">
        <v>1210</v>
      </c>
      <c r="I1054" t="s">
        <v>20</v>
      </c>
      <c r="J1054" t="s">
        <v>8</v>
      </c>
      <c r="K1054" t="str">
        <f>VLOOKUP(tblSalaries[[#This Row],[Where do you work]],tblCountries[[Actual]:[Mapping]],2,FALSE)</f>
        <v>India</v>
      </c>
      <c r="L1054" t="s">
        <v>25</v>
      </c>
      <c r="M1054">
        <v>10</v>
      </c>
      <c r="O1054" s="10">
        <f>IF(ISERROR(FIND("1",tblSalaries[[#This Row],[How many hours of a day you work on Excel]])),"",1)</f>
        <v>1</v>
      </c>
      <c r="P1054" s="11">
        <f>IF(ISERROR(FIND("2",tblSalaries[[#This Row],[How many hours of a day you work on Excel]])),"",2)</f>
        <v>2</v>
      </c>
      <c r="Q1054" s="10" t="str">
        <f>IF(ISERROR(FIND("3",tblSalaries[[#This Row],[How many hours of a day you work on Excel]])),"",3)</f>
        <v/>
      </c>
      <c r="R1054" s="10" t="str">
        <f>IF(ISERROR(FIND("4",tblSalaries[[#This Row],[How many hours of a day you work on Excel]])),"",4)</f>
        <v/>
      </c>
      <c r="S1054" s="10" t="str">
        <f>IF(ISERROR(FIND("5",tblSalaries[[#This Row],[How many hours of a day you work on Excel]])),"",5)</f>
        <v/>
      </c>
      <c r="T1054" s="10" t="str">
        <f>IF(ISERROR(FIND("6",tblSalaries[[#This Row],[How many hours of a day you work on Excel]])),"",6)</f>
        <v/>
      </c>
      <c r="U1054" s="11" t="str">
        <f>IF(ISERROR(FIND("7",tblSalaries[[#This Row],[How many hours of a day you work on Excel]])),"",7)</f>
        <v/>
      </c>
      <c r="V1054" s="11" t="str">
        <f>IF(ISERROR(FIND("8",tblSalaries[[#This Row],[How many hours of a day you work on Excel]])),"",8)</f>
        <v/>
      </c>
      <c r="W1054" s="11">
        <f>IF(MAX(tblSalaries[[#This Row],[1 hour]:[8 hours]])=0,#N/A,MAX(tblSalaries[[#This Row],[1 hour]:[8 hours]]))</f>
        <v>2</v>
      </c>
      <c r="X1054" s="11">
        <f>IF(ISERROR(tblSalaries[[#This Row],[max h]]),1,tblSalaries[[#This Row],[Salary in USD]]/tblSalaries[[#This Row],[max h]]/260)</f>
        <v>14.999745209807394</v>
      </c>
      <c r="Y1054" s="11" t="str">
        <f>IF(tblSalaries[[#This Row],[Years of Experience]]="",0,"0")</f>
        <v>0</v>
      </c>
      <c r="Z10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54" s="11">
        <f>IF(tblSalaries[[#This Row],[Salary in USD]]&lt;1000,1,0)</f>
        <v>0</v>
      </c>
      <c r="AB1054" s="11">
        <f>IF(AND(tblSalaries[[#This Row],[Salary in USD]]&gt;1000,tblSalaries[[#This Row],[Salary in USD]]&lt;2000),1,0)</f>
        <v>0</v>
      </c>
    </row>
    <row r="1055" spans="2:28" ht="15" customHeight="1">
      <c r="B1055" t="s">
        <v>3058</v>
      </c>
      <c r="C1055" s="1">
        <v>41057.640173611115</v>
      </c>
      <c r="D1055" s="4" t="s">
        <v>1211</v>
      </c>
      <c r="E1055">
        <v>50000</v>
      </c>
      <c r="F1055" t="s">
        <v>69</v>
      </c>
      <c r="G1055">
        <f>tblSalaries[[#This Row],[clean Salary (in local currency)]]*VLOOKUP(tblSalaries[[#This Row],[Currency]],tblXrate[],2,FALSE)</f>
        <v>78808.913603364199</v>
      </c>
      <c r="H1055" t="s">
        <v>1212</v>
      </c>
      <c r="I1055" t="s">
        <v>52</v>
      </c>
      <c r="J1055" t="s">
        <v>71</v>
      </c>
      <c r="K1055" t="str">
        <f>VLOOKUP(tblSalaries[[#This Row],[Where do you work]],tblCountries[[Actual]:[Mapping]],2,FALSE)</f>
        <v>UK</v>
      </c>
      <c r="L1055" t="s">
        <v>18</v>
      </c>
      <c r="M1055">
        <v>12</v>
      </c>
      <c r="O1055" s="10" t="str">
        <f>IF(ISERROR(FIND("1",tblSalaries[[#This Row],[How many hours of a day you work on Excel]])),"",1)</f>
        <v/>
      </c>
      <c r="P1055" s="11">
        <f>IF(ISERROR(FIND("2",tblSalaries[[#This Row],[How many hours of a day you work on Excel]])),"",2)</f>
        <v>2</v>
      </c>
      <c r="Q1055" s="10">
        <f>IF(ISERROR(FIND("3",tblSalaries[[#This Row],[How many hours of a day you work on Excel]])),"",3)</f>
        <v>3</v>
      </c>
      <c r="R1055" s="10" t="str">
        <f>IF(ISERROR(FIND("4",tblSalaries[[#This Row],[How many hours of a day you work on Excel]])),"",4)</f>
        <v/>
      </c>
      <c r="S1055" s="10" t="str">
        <f>IF(ISERROR(FIND("5",tblSalaries[[#This Row],[How many hours of a day you work on Excel]])),"",5)</f>
        <v/>
      </c>
      <c r="T1055" s="10" t="str">
        <f>IF(ISERROR(FIND("6",tblSalaries[[#This Row],[How many hours of a day you work on Excel]])),"",6)</f>
        <v/>
      </c>
      <c r="U1055" s="11" t="str">
        <f>IF(ISERROR(FIND("7",tblSalaries[[#This Row],[How many hours of a day you work on Excel]])),"",7)</f>
        <v/>
      </c>
      <c r="V1055" s="11" t="str">
        <f>IF(ISERROR(FIND("8",tblSalaries[[#This Row],[How many hours of a day you work on Excel]])),"",8)</f>
        <v/>
      </c>
      <c r="W1055" s="11">
        <f>IF(MAX(tblSalaries[[#This Row],[1 hour]:[8 hours]])=0,#N/A,MAX(tblSalaries[[#This Row],[1 hour]:[8 hours]]))</f>
        <v>3</v>
      </c>
      <c r="X1055" s="11">
        <f>IF(ISERROR(tblSalaries[[#This Row],[max h]]),1,tblSalaries[[#This Row],[Salary in USD]]/tblSalaries[[#This Row],[max h]]/260)</f>
        <v>101.03706872226179</v>
      </c>
      <c r="Y1055" s="11" t="str">
        <f>IF(tblSalaries[[#This Row],[Years of Experience]]="",0,"0")</f>
        <v>0</v>
      </c>
      <c r="Z10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55" s="11">
        <f>IF(tblSalaries[[#This Row],[Salary in USD]]&lt;1000,1,0)</f>
        <v>0</v>
      </c>
      <c r="AB1055" s="11">
        <f>IF(AND(tblSalaries[[#This Row],[Salary in USD]]&gt;1000,tblSalaries[[#This Row],[Salary in USD]]&lt;2000),1,0)</f>
        <v>0</v>
      </c>
    </row>
    <row r="1056" spans="2:28" ht="15" customHeight="1">
      <c r="B1056" t="s">
        <v>3059</v>
      </c>
      <c r="C1056" s="1">
        <v>41057.644432870373</v>
      </c>
      <c r="D1056" s="4">
        <v>560</v>
      </c>
      <c r="E1056">
        <v>6720</v>
      </c>
      <c r="F1056" t="s">
        <v>6</v>
      </c>
      <c r="G1056">
        <f>tblSalaries[[#This Row],[clean Salary (in local currency)]]*VLOOKUP(tblSalaries[[#This Row],[Currency]],tblXrate[],2,FALSE)</f>
        <v>6720</v>
      </c>
      <c r="H1056" t="s">
        <v>721</v>
      </c>
      <c r="I1056" t="s">
        <v>3999</v>
      </c>
      <c r="J1056" t="s">
        <v>8</v>
      </c>
      <c r="K1056" t="str">
        <f>VLOOKUP(tblSalaries[[#This Row],[Where do you work]],tblCountries[[Actual]:[Mapping]],2,FALSE)</f>
        <v>India</v>
      </c>
      <c r="L1056" t="s">
        <v>9</v>
      </c>
      <c r="M1056">
        <v>6</v>
      </c>
      <c r="O1056" s="10" t="str">
        <f>IF(ISERROR(FIND("1",tblSalaries[[#This Row],[How many hours of a day you work on Excel]])),"",1)</f>
        <v/>
      </c>
      <c r="P1056" s="11" t="str">
        <f>IF(ISERROR(FIND("2",tblSalaries[[#This Row],[How many hours of a day you work on Excel]])),"",2)</f>
        <v/>
      </c>
      <c r="Q1056" s="10" t="str">
        <f>IF(ISERROR(FIND("3",tblSalaries[[#This Row],[How many hours of a day you work on Excel]])),"",3)</f>
        <v/>
      </c>
      <c r="R1056" s="10">
        <f>IF(ISERROR(FIND("4",tblSalaries[[#This Row],[How many hours of a day you work on Excel]])),"",4)</f>
        <v>4</v>
      </c>
      <c r="S1056" s="10" t="str">
        <f>IF(ISERROR(FIND("5",tblSalaries[[#This Row],[How many hours of a day you work on Excel]])),"",5)</f>
        <v/>
      </c>
      <c r="T1056" s="10">
        <f>IF(ISERROR(FIND("6",tblSalaries[[#This Row],[How many hours of a day you work on Excel]])),"",6)</f>
        <v>6</v>
      </c>
      <c r="U1056" s="11" t="str">
        <f>IF(ISERROR(FIND("7",tblSalaries[[#This Row],[How many hours of a day you work on Excel]])),"",7)</f>
        <v/>
      </c>
      <c r="V1056" s="11" t="str">
        <f>IF(ISERROR(FIND("8",tblSalaries[[#This Row],[How many hours of a day you work on Excel]])),"",8)</f>
        <v/>
      </c>
      <c r="W1056" s="11">
        <f>IF(MAX(tblSalaries[[#This Row],[1 hour]:[8 hours]])=0,#N/A,MAX(tblSalaries[[#This Row],[1 hour]:[8 hours]]))</f>
        <v>6</v>
      </c>
      <c r="X1056" s="11">
        <f>IF(ISERROR(tblSalaries[[#This Row],[max h]]),1,tblSalaries[[#This Row],[Salary in USD]]/tblSalaries[[#This Row],[max h]]/260)</f>
        <v>4.3076923076923075</v>
      </c>
      <c r="Y1056" s="11" t="str">
        <f>IF(tblSalaries[[#This Row],[Years of Experience]]="",0,"0")</f>
        <v>0</v>
      </c>
      <c r="Z10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56" s="11">
        <f>IF(tblSalaries[[#This Row],[Salary in USD]]&lt;1000,1,0)</f>
        <v>0</v>
      </c>
      <c r="AB1056" s="11">
        <f>IF(AND(tblSalaries[[#This Row],[Salary in USD]]&gt;1000,tblSalaries[[#This Row],[Salary in USD]]&lt;2000),1,0)</f>
        <v>0</v>
      </c>
    </row>
    <row r="1057" spans="2:28" ht="15" customHeight="1">
      <c r="B1057" t="s">
        <v>3060</v>
      </c>
      <c r="C1057" s="1">
        <v>41057.645416666666</v>
      </c>
      <c r="D1057" s="4" t="s">
        <v>1213</v>
      </c>
      <c r="E1057">
        <v>250000</v>
      </c>
      <c r="F1057" t="s">
        <v>40</v>
      </c>
      <c r="G1057">
        <f>tblSalaries[[#This Row],[clean Salary (in local currency)]]*VLOOKUP(tblSalaries[[#This Row],[Currency]],tblXrate[],2,FALSE)</f>
        <v>4451.9791718606421</v>
      </c>
      <c r="H1057" t="s">
        <v>1214</v>
      </c>
      <c r="I1057" t="s">
        <v>3999</v>
      </c>
      <c r="J1057" t="s">
        <v>8</v>
      </c>
      <c r="K1057" t="str">
        <f>VLOOKUP(tblSalaries[[#This Row],[Where do you work]],tblCountries[[Actual]:[Mapping]],2,FALSE)</f>
        <v>India</v>
      </c>
      <c r="L1057" t="s">
        <v>13</v>
      </c>
      <c r="M1057">
        <v>3.5</v>
      </c>
      <c r="O1057" s="10" t="str">
        <f>IF(ISERROR(FIND("1",tblSalaries[[#This Row],[How many hours of a day you work on Excel]])),"",1)</f>
        <v/>
      </c>
      <c r="P1057" s="11" t="str">
        <f>IF(ISERROR(FIND("2",tblSalaries[[#This Row],[How many hours of a day you work on Excel]])),"",2)</f>
        <v/>
      </c>
      <c r="Q1057" s="10" t="str">
        <f>IF(ISERROR(FIND("3",tblSalaries[[#This Row],[How many hours of a day you work on Excel]])),"",3)</f>
        <v/>
      </c>
      <c r="R1057" s="10" t="str">
        <f>IF(ISERROR(FIND("4",tblSalaries[[#This Row],[How many hours of a day you work on Excel]])),"",4)</f>
        <v/>
      </c>
      <c r="S1057" s="10" t="str">
        <f>IF(ISERROR(FIND("5",tblSalaries[[#This Row],[How many hours of a day you work on Excel]])),"",5)</f>
        <v/>
      </c>
      <c r="T1057" s="10" t="str">
        <f>IF(ISERROR(FIND("6",tblSalaries[[#This Row],[How many hours of a day you work on Excel]])),"",6)</f>
        <v/>
      </c>
      <c r="U1057" s="11" t="str">
        <f>IF(ISERROR(FIND("7",tblSalaries[[#This Row],[How many hours of a day you work on Excel]])),"",7)</f>
        <v/>
      </c>
      <c r="V1057" s="11">
        <f>IF(ISERROR(FIND("8",tblSalaries[[#This Row],[How many hours of a day you work on Excel]])),"",8)</f>
        <v>8</v>
      </c>
      <c r="W1057" s="11">
        <f>IF(MAX(tblSalaries[[#This Row],[1 hour]:[8 hours]])=0,#N/A,MAX(tblSalaries[[#This Row],[1 hour]:[8 hours]]))</f>
        <v>8</v>
      </c>
      <c r="X1057" s="11">
        <f>IF(ISERROR(tblSalaries[[#This Row],[max h]]),1,tblSalaries[[#This Row],[Salary in USD]]/tblSalaries[[#This Row],[max h]]/260)</f>
        <v>2.1403746018560779</v>
      </c>
      <c r="Y1057" s="11" t="str">
        <f>IF(tblSalaries[[#This Row],[Years of Experience]]="",0,"0")</f>
        <v>0</v>
      </c>
      <c r="Z10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57" s="11">
        <f>IF(tblSalaries[[#This Row],[Salary in USD]]&lt;1000,1,0)</f>
        <v>0</v>
      </c>
      <c r="AB1057" s="11">
        <f>IF(AND(tblSalaries[[#This Row],[Salary in USD]]&gt;1000,tblSalaries[[#This Row],[Salary in USD]]&lt;2000),1,0)</f>
        <v>0</v>
      </c>
    </row>
    <row r="1058" spans="2:28" ht="15" customHeight="1">
      <c r="B1058" t="s">
        <v>3061</v>
      </c>
      <c r="C1058" s="1">
        <v>41057.645752314813</v>
      </c>
      <c r="D1058" s="4" t="s">
        <v>137</v>
      </c>
      <c r="E1058">
        <v>30000</v>
      </c>
      <c r="F1058" t="s">
        <v>69</v>
      </c>
      <c r="G1058">
        <f>tblSalaries[[#This Row],[clean Salary (in local currency)]]*VLOOKUP(tblSalaries[[#This Row],[Currency]],tblXrate[],2,FALSE)</f>
        <v>47285.348162018527</v>
      </c>
      <c r="H1058" t="s">
        <v>153</v>
      </c>
      <c r="I1058" t="s">
        <v>20</v>
      </c>
      <c r="J1058" t="s">
        <v>71</v>
      </c>
      <c r="K1058" t="str">
        <f>VLOOKUP(tblSalaries[[#This Row],[Where do you work]],tblCountries[[Actual]:[Mapping]],2,FALSE)</f>
        <v>UK</v>
      </c>
      <c r="L1058" t="s">
        <v>13</v>
      </c>
      <c r="M1058">
        <v>15</v>
      </c>
      <c r="O1058" s="10" t="str">
        <f>IF(ISERROR(FIND("1",tblSalaries[[#This Row],[How many hours of a day you work on Excel]])),"",1)</f>
        <v/>
      </c>
      <c r="P1058" s="11" t="str">
        <f>IF(ISERROR(FIND("2",tblSalaries[[#This Row],[How many hours of a day you work on Excel]])),"",2)</f>
        <v/>
      </c>
      <c r="Q1058" s="10" t="str">
        <f>IF(ISERROR(FIND("3",tblSalaries[[#This Row],[How many hours of a day you work on Excel]])),"",3)</f>
        <v/>
      </c>
      <c r="R1058" s="10" t="str">
        <f>IF(ISERROR(FIND("4",tblSalaries[[#This Row],[How many hours of a day you work on Excel]])),"",4)</f>
        <v/>
      </c>
      <c r="S1058" s="10" t="str">
        <f>IF(ISERROR(FIND("5",tblSalaries[[#This Row],[How many hours of a day you work on Excel]])),"",5)</f>
        <v/>
      </c>
      <c r="T1058" s="10" t="str">
        <f>IF(ISERROR(FIND("6",tblSalaries[[#This Row],[How many hours of a day you work on Excel]])),"",6)</f>
        <v/>
      </c>
      <c r="U1058" s="11" t="str">
        <f>IF(ISERROR(FIND("7",tblSalaries[[#This Row],[How many hours of a day you work on Excel]])),"",7)</f>
        <v/>
      </c>
      <c r="V1058" s="11">
        <f>IF(ISERROR(FIND("8",tblSalaries[[#This Row],[How many hours of a day you work on Excel]])),"",8)</f>
        <v>8</v>
      </c>
      <c r="W1058" s="11">
        <f>IF(MAX(tblSalaries[[#This Row],[1 hour]:[8 hours]])=0,#N/A,MAX(tblSalaries[[#This Row],[1 hour]:[8 hours]]))</f>
        <v>8</v>
      </c>
      <c r="X1058" s="11">
        <f>IF(ISERROR(tblSalaries[[#This Row],[max h]]),1,tblSalaries[[#This Row],[Salary in USD]]/tblSalaries[[#This Row],[max h]]/260)</f>
        <v>22.733340462508906</v>
      </c>
      <c r="Y1058" s="11" t="str">
        <f>IF(tblSalaries[[#This Row],[Years of Experience]]="",0,"0")</f>
        <v>0</v>
      </c>
      <c r="Z10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58" s="11">
        <f>IF(tblSalaries[[#This Row],[Salary in USD]]&lt;1000,1,0)</f>
        <v>0</v>
      </c>
      <c r="AB1058" s="11">
        <f>IF(AND(tblSalaries[[#This Row],[Salary in USD]]&gt;1000,tblSalaries[[#This Row],[Salary in USD]]&lt;2000),1,0)</f>
        <v>0</v>
      </c>
    </row>
    <row r="1059" spans="2:28" ht="15" customHeight="1">
      <c r="B1059" t="s">
        <v>3062</v>
      </c>
      <c r="C1059" s="1">
        <v>41057.648182870369</v>
      </c>
      <c r="D1059" s="4">
        <v>600</v>
      </c>
      <c r="E1059">
        <v>7200</v>
      </c>
      <c r="F1059" t="s">
        <v>6</v>
      </c>
      <c r="G1059">
        <f>tblSalaries[[#This Row],[clean Salary (in local currency)]]*VLOOKUP(tblSalaries[[#This Row],[Currency]],tblXrate[],2,FALSE)</f>
        <v>7200</v>
      </c>
      <c r="H1059" t="s">
        <v>1215</v>
      </c>
      <c r="I1059" t="s">
        <v>20</v>
      </c>
      <c r="J1059" t="s">
        <v>8</v>
      </c>
      <c r="K1059" t="str">
        <f>VLOOKUP(tblSalaries[[#This Row],[Where do you work]],tblCountries[[Actual]:[Mapping]],2,FALSE)</f>
        <v>India</v>
      </c>
      <c r="L1059" t="s">
        <v>13</v>
      </c>
      <c r="M1059">
        <v>10</v>
      </c>
      <c r="O1059" s="10" t="str">
        <f>IF(ISERROR(FIND("1",tblSalaries[[#This Row],[How many hours of a day you work on Excel]])),"",1)</f>
        <v/>
      </c>
      <c r="P1059" s="11" t="str">
        <f>IF(ISERROR(FIND("2",tblSalaries[[#This Row],[How many hours of a day you work on Excel]])),"",2)</f>
        <v/>
      </c>
      <c r="Q1059" s="10" t="str">
        <f>IF(ISERROR(FIND("3",tblSalaries[[#This Row],[How many hours of a day you work on Excel]])),"",3)</f>
        <v/>
      </c>
      <c r="R1059" s="10" t="str">
        <f>IF(ISERROR(FIND("4",tblSalaries[[#This Row],[How many hours of a day you work on Excel]])),"",4)</f>
        <v/>
      </c>
      <c r="S1059" s="10" t="str">
        <f>IF(ISERROR(FIND("5",tblSalaries[[#This Row],[How many hours of a day you work on Excel]])),"",5)</f>
        <v/>
      </c>
      <c r="T1059" s="10" t="str">
        <f>IF(ISERROR(FIND("6",tblSalaries[[#This Row],[How many hours of a day you work on Excel]])),"",6)</f>
        <v/>
      </c>
      <c r="U1059" s="11" t="str">
        <f>IF(ISERROR(FIND("7",tblSalaries[[#This Row],[How many hours of a day you work on Excel]])),"",7)</f>
        <v/>
      </c>
      <c r="V1059" s="11">
        <f>IF(ISERROR(FIND("8",tblSalaries[[#This Row],[How many hours of a day you work on Excel]])),"",8)</f>
        <v>8</v>
      </c>
      <c r="W1059" s="11">
        <f>IF(MAX(tblSalaries[[#This Row],[1 hour]:[8 hours]])=0,#N/A,MAX(tblSalaries[[#This Row],[1 hour]:[8 hours]]))</f>
        <v>8</v>
      </c>
      <c r="X1059" s="11">
        <f>IF(ISERROR(tblSalaries[[#This Row],[max h]]),1,tblSalaries[[#This Row],[Salary in USD]]/tblSalaries[[#This Row],[max h]]/260)</f>
        <v>3.4615384615384617</v>
      </c>
      <c r="Y1059" s="11" t="str">
        <f>IF(tblSalaries[[#This Row],[Years of Experience]]="",0,"0")</f>
        <v>0</v>
      </c>
      <c r="Z10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59" s="11">
        <f>IF(tblSalaries[[#This Row],[Salary in USD]]&lt;1000,1,0)</f>
        <v>0</v>
      </c>
      <c r="AB1059" s="11">
        <f>IF(AND(tblSalaries[[#This Row],[Salary in USD]]&gt;1000,tblSalaries[[#This Row],[Salary in USD]]&lt;2000),1,0)</f>
        <v>0</v>
      </c>
    </row>
    <row r="1060" spans="2:28" ht="15" customHeight="1">
      <c r="B1060" t="s">
        <v>3063</v>
      </c>
      <c r="C1060" s="1">
        <v>41057.648344907408</v>
      </c>
      <c r="D1060" s="4" t="s">
        <v>1216</v>
      </c>
      <c r="E1060">
        <v>2500000</v>
      </c>
      <c r="F1060" t="s">
        <v>40</v>
      </c>
      <c r="G1060">
        <f>tblSalaries[[#This Row],[clean Salary (in local currency)]]*VLOOKUP(tblSalaries[[#This Row],[Currency]],tblXrate[],2,FALSE)</f>
        <v>44519.791718606422</v>
      </c>
      <c r="H1060" t="s">
        <v>1217</v>
      </c>
      <c r="I1060" t="s">
        <v>4001</v>
      </c>
      <c r="J1060" t="s">
        <v>8</v>
      </c>
      <c r="K1060" t="str">
        <f>VLOOKUP(tblSalaries[[#This Row],[Where do you work]],tblCountries[[Actual]:[Mapping]],2,FALSE)</f>
        <v>India</v>
      </c>
      <c r="L1060" t="s">
        <v>9</v>
      </c>
      <c r="M1060">
        <v>9</v>
      </c>
      <c r="O1060" s="10" t="str">
        <f>IF(ISERROR(FIND("1",tblSalaries[[#This Row],[How many hours of a day you work on Excel]])),"",1)</f>
        <v/>
      </c>
      <c r="P1060" s="11" t="str">
        <f>IF(ISERROR(FIND("2",tblSalaries[[#This Row],[How many hours of a day you work on Excel]])),"",2)</f>
        <v/>
      </c>
      <c r="Q1060" s="10" t="str">
        <f>IF(ISERROR(FIND("3",tblSalaries[[#This Row],[How many hours of a day you work on Excel]])),"",3)</f>
        <v/>
      </c>
      <c r="R1060" s="10">
        <f>IF(ISERROR(FIND("4",tblSalaries[[#This Row],[How many hours of a day you work on Excel]])),"",4)</f>
        <v>4</v>
      </c>
      <c r="S1060" s="10" t="str">
        <f>IF(ISERROR(FIND("5",tblSalaries[[#This Row],[How many hours of a day you work on Excel]])),"",5)</f>
        <v/>
      </c>
      <c r="T1060" s="10">
        <f>IF(ISERROR(FIND("6",tblSalaries[[#This Row],[How many hours of a day you work on Excel]])),"",6)</f>
        <v>6</v>
      </c>
      <c r="U1060" s="11" t="str">
        <f>IF(ISERROR(FIND("7",tblSalaries[[#This Row],[How many hours of a day you work on Excel]])),"",7)</f>
        <v/>
      </c>
      <c r="V1060" s="11" t="str">
        <f>IF(ISERROR(FIND("8",tblSalaries[[#This Row],[How many hours of a day you work on Excel]])),"",8)</f>
        <v/>
      </c>
      <c r="W1060" s="11">
        <f>IF(MAX(tblSalaries[[#This Row],[1 hour]:[8 hours]])=0,#N/A,MAX(tblSalaries[[#This Row],[1 hour]:[8 hours]]))</f>
        <v>6</v>
      </c>
      <c r="X1060" s="11">
        <f>IF(ISERROR(tblSalaries[[#This Row],[max h]]),1,tblSalaries[[#This Row],[Salary in USD]]/tblSalaries[[#This Row],[max h]]/260)</f>
        <v>28.538328024747706</v>
      </c>
      <c r="Y1060" s="11" t="str">
        <f>IF(tblSalaries[[#This Row],[Years of Experience]]="",0,"0")</f>
        <v>0</v>
      </c>
      <c r="Z10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60" s="11">
        <f>IF(tblSalaries[[#This Row],[Salary in USD]]&lt;1000,1,0)</f>
        <v>0</v>
      </c>
      <c r="AB1060" s="11">
        <f>IF(AND(tblSalaries[[#This Row],[Salary in USD]]&gt;1000,tblSalaries[[#This Row],[Salary in USD]]&lt;2000),1,0)</f>
        <v>0</v>
      </c>
    </row>
    <row r="1061" spans="2:28" ht="15" customHeight="1">
      <c r="B1061" t="s">
        <v>3064</v>
      </c>
      <c r="C1061" s="1">
        <v>41057.64875</v>
      </c>
      <c r="D1061" s="4">
        <v>140000</v>
      </c>
      <c r="E1061">
        <v>140000</v>
      </c>
      <c r="F1061" t="s">
        <v>40</v>
      </c>
      <c r="G1061">
        <f>tblSalaries[[#This Row],[clean Salary (in local currency)]]*VLOOKUP(tblSalaries[[#This Row],[Currency]],tblXrate[],2,FALSE)</f>
        <v>2493.1083362419595</v>
      </c>
      <c r="H1061" t="s">
        <v>310</v>
      </c>
      <c r="I1061" t="s">
        <v>310</v>
      </c>
      <c r="J1061" t="s">
        <v>8</v>
      </c>
      <c r="K1061" t="str">
        <f>VLOOKUP(tblSalaries[[#This Row],[Where do you work]],tblCountries[[Actual]:[Mapping]],2,FALSE)</f>
        <v>India</v>
      </c>
      <c r="L1061" t="s">
        <v>9</v>
      </c>
      <c r="M1061">
        <v>4</v>
      </c>
      <c r="O1061" s="10" t="str">
        <f>IF(ISERROR(FIND("1",tblSalaries[[#This Row],[How many hours of a day you work on Excel]])),"",1)</f>
        <v/>
      </c>
      <c r="P1061" s="11" t="str">
        <f>IF(ISERROR(FIND("2",tblSalaries[[#This Row],[How many hours of a day you work on Excel]])),"",2)</f>
        <v/>
      </c>
      <c r="Q1061" s="10" t="str">
        <f>IF(ISERROR(FIND("3",tblSalaries[[#This Row],[How many hours of a day you work on Excel]])),"",3)</f>
        <v/>
      </c>
      <c r="R1061" s="10">
        <f>IF(ISERROR(FIND("4",tblSalaries[[#This Row],[How many hours of a day you work on Excel]])),"",4)</f>
        <v>4</v>
      </c>
      <c r="S1061" s="10" t="str">
        <f>IF(ISERROR(FIND("5",tblSalaries[[#This Row],[How many hours of a day you work on Excel]])),"",5)</f>
        <v/>
      </c>
      <c r="T1061" s="10">
        <f>IF(ISERROR(FIND("6",tblSalaries[[#This Row],[How many hours of a day you work on Excel]])),"",6)</f>
        <v>6</v>
      </c>
      <c r="U1061" s="11" t="str">
        <f>IF(ISERROR(FIND("7",tblSalaries[[#This Row],[How many hours of a day you work on Excel]])),"",7)</f>
        <v/>
      </c>
      <c r="V1061" s="11" t="str">
        <f>IF(ISERROR(FIND("8",tblSalaries[[#This Row],[How many hours of a day you work on Excel]])),"",8)</f>
        <v/>
      </c>
      <c r="W1061" s="11">
        <f>IF(MAX(tblSalaries[[#This Row],[1 hour]:[8 hours]])=0,#N/A,MAX(tblSalaries[[#This Row],[1 hour]:[8 hours]]))</f>
        <v>6</v>
      </c>
      <c r="X1061" s="11">
        <f>IF(ISERROR(tblSalaries[[#This Row],[max h]]),1,tblSalaries[[#This Row],[Salary in USD]]/tblSalaries[[#This Row],[max h]]/260)</f>
        <v>1.5981463693858715</v>
      </c>
      <c r="Y1061" s="11" t="str">
        <f>IF(tblSalaries[[#This Row],[Years of Experience]]="",0,"0")</f>
        <v>0</v>
      </c>
      <c r="Z10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61" s="11">
        <f>IF(tblSalaries[[#This Row],[Salary in USD]]&lt;1000,1,0)</f>
        <v>0</v>
      </c>
      <c r="AB1061" s="11">
        <f>IF(AND(tblSalaries[[#This Row],[Salary in USD]]&gt;1000,tblSalaries[[#This Row],[Salary in USD]]&lt;2000),1,0)</f>
        <v>0</v>
      </c>
    </row>
    <row r="1062" spans="2:28" ht="15" customHeight="1">
      <c r="B1062" t="s">
        <v>3065</v>
      </c>
      <c r="C1062" s="1">
        <v>41057.649675925924</v>
      </c>
      <c r="D1062" s="4">
        <v>20000</v>
      </c>
      <c r="E1062">
        <v>20000</v>
      </c>
      <c r="F1062" t="s">
        <v>69</v>
      </c>
      <c r="G1062">
        <f>tblSalaries[[#This Row],[clean Salary (in local currency)]]*VLOOKUP(tblSalaries[[#This Row],[Currency]],tblXrate[],2,FALSE)</f>
        <v>31523.565441345683</v>
      </c>
      <c r="H1062" t="s">
        <v>1218</v>
      </c>
      <c r="I1062" t="s">
        <v>20</v>
      </c>
      <c r="J1062" t="s">
        <v>71</v>
      </c>
      <c r="K1062" t="str">
        <f>VLOOKUP(tblSalaries[[#This Row],[Where do you work]],tblCountries[[Actual]:[Mapping]],2,FALSE)</f>
        <v>UK</v>
      </c>
      <c r="L1062" t="s">
        <v>9</v>
      </c>
      <c r="M1062">
        <v>1</v>
      </c>
      <c r="O1062" s="10" t="str">
        <f>IF(ISERROR(FIND("1",tblSalaries[[#This Row],[How many hours of a day you work on Excel]])),"",1)</f>
        <v/>
      </c>
      <c r="P1062" s="11" t="str">
        <f>IF(ISERROR(FIND("2",tblSalaries[[#This Row],[How many hours of a day you work on Excel]])),"",2)</f>
        <v/>
      </c>
      <c r="Q1062" s="10" t="str">
        <f>IF(ISERROR(FIND("3",tblSalaries[[#This Row],[How many hours of a day you work on Excel]])),"",3)</f>
        <v/>
      </c>
      <c r="R1062" s="10">
        <f>IF(ISERROR(FIND("4",tblSalaries[[#This Row],[How many hours of a day you work on Excel]])),"",4)</f>
        <v>4</v>
      </c>
      <c r="S1062" s="10" t="str">
        <f>IF(ISERROR(FIND("5",tblSalaries[[#This Row],[How many hours of a day you work on Excel]])),"",5)</f>
        <v/>
      </c>
      <c r="T1062" s="10">
        <f>IF(ISERROR(FIND("6",tblSalaries[[#This Row],[How many hours of a day you work on Excel]])),"",6)</f>
        <v>6</v>
      </c>
      <c r="U1062" s="11" t="str">
        <f>IF(ISERROR(FIND("7",tblSalaries[[#This Row],[How many hours of a day you work on Excel]])),"",7)</f>
        <v/>
      </c>
      <c r="V1062" s="11" t="str">
        <f>IF(ISERROR(FIND("8",tblSalaries[[#This Row],[How many hours of a day you work on Excel]])),"",8)</f>
        <v/>
      </c>
      <c r="W1062" s="11">
        <f>IF(MAX(tblSalaries[[#This Row],[1 hour]:[8 hours]])=0,#N/A,MAX(tblSalaries[[#This Row],[1 hour]:[8 hours]]))</f>
        <v>6</v>
      </c>
      <c r="X1062" s="11">
        <f>IF(ISERROR(tblSalaries[[#This Row],[max h]]),1,tblSalaries[[#This Row],[Salary in USD]]/tblSalaries[[#This Row],[max h]]/260)</f>
        <v>20.20741374445236</v>
      </c>
      <c r="Y1062" s="11" t="str">
        <f>IF(tblSalaries[[#This Row],[Years of Experience]]="",0,"0")</f>
        <v>0</v>
      </c>
      <c r="Z10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062" s="11">
        <f>IF(tblSalaries[[#This Row],[Salary in USD]]&lt;1000,1,0)</f>
        <v>0</v>
      </c>
      <c r="AB1062" s="11">
        <f>IF(AND(tblSalaries[[#This Row],[Salary in USD]]&gt;1000,tblSalaries[[#This Row],[Salary in USD]]&lt;2000),1,0)</f>
        <v>0</v>
      </c>
    </row>
    <row r="1063" spans="2:28" ht="15" customHeight="1">
      <c r="B1063" t="s">
        <v>3066</v>
      </c>
      <c r="C1063" s="1">
        <v>41057.650960648149</v>
      </c>
      <c r="D1063" s="4">
        <v>1200000</v>
      </c>
      <c r="E1063">
        <v>1200000</v>
      </c>
      <c r="F1063" t="s">
        <v>40</v>
      </c>
      <c r="G1063">
        <f>tblSalaries[[#This Row],[clean Salary (in local currency)]]*VLOOKUP(tblSalaries[[#This Row],[Currency]],tblXrate[],2,FALSE)</f>
        <v>21369.500024931083</v>
      </c>
      <c r="H1063" t="s">
        <v>1219</v>
      </c>
      <c r="I1063" t="s">
        <v>488</v>
      </c>
      <c r="J1063" t="s">
        <v>8</v>
      </c>
      <c r="K1063" t="str">
        <f>VLOOKUP(tblSalaries[[#This Row],[Where do you work]],tblCountries[[Actual]:[Mapping]],2,FALSE)</f>
        <v>India</v>
      </c>
      <c r="L1063" t="s">
        <v>9</v>
      </c>
      <c r="M1063">
        <v>8</v>
      </c>
      <c r="O1063" s="10" t="str">
        <f>IF(ISERROR(FIND("1",tblSalaries[[#This Row],[How many hours of a day you work on Excel]])),"",1)</f>
        <v/>
      </c>
      <c r="P1063" s="11" t="str">
        <f>IF(ISERROR(FIND("2",tblSalaries[[#This Row],[How many hours of a day you work on Excel]])),"",2)</f>
        <v/>
      </c>
      <c r="Q1063" s="10" t="str">
        <f>IF(ISERROR(FIND("3",tblSalaries[[#This Row],[How many hours of a day you work on Excel]])),"",3)</f>
        <v/>
      </c>
      <c r="R1063" s="10">
        <f>IF(ISERROR(FIND("4",tblSalaries[[#This Row],[How many hours of a day you work on Excel]])),"",4)</f>
        <v>4</v>
      </c>
      <c r="S1063" s="10" t="str">
        <f>IF(ISERROR(FIND("5",tblSalaries[[#This Row],[How many hours of a day you work on Excel]])),"",5)</f>
        <v/>
      </c>
      <c r="T1063" s="10">
        <f>IF(ISERROR(FIND("6",tblSalaries[[#This Row],[How many hours of a day you work on Excel]])),"",6)</f>
        <v>6</v>
      </c>
      <c r="U1063" s="11" t="str">
        <f>IF(ISERROR(FIND("7",tblSalaries[[#This Row],[How many hours of a day you work on Excel]])),"",7)</f>
        <v/>
      </c>
      <c r="V1063" s="11" t="str">
        <f>IF(ISERROR(FIND("8",tblSalaries[[#This Row],[How many hours of a day you work on Excel]])),"",8)</f>
        <v/>
      </c>
      <c r="W1063" s="11">
        <f>IF(MAX(tblSalaries[[#This Row],[1 hour]:[8 hours]])=0,#N/A,MAX(tblSalaries[[#This Row],[1 hour]:[8 hours]]))</f>
        <v>6</v>
      </c>
      <c r="X1063" s="11">
        <f>IF(ISERROR(tblSalaries[[#This Row],[max h]]),1,tblSalaries[[#This Row],[Salary in USD]]/tblSalaries[[#This Row],[max h]]/260)</f>
        <v>13.698397451878899</v>
      </c>
      <c r="Y1063" s="11" t="str">
        <f>IF(tblSalaries[[#This Row],[Years of Experience]]="",0,"0")</f>
        <v>0</v>
      </c>
      <c r="Z10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63" s="11">
        <f>IF(tblSalaries[[#This Row],[Salary in USD]]&lt;1000,1,0)</f>
        <v>0</v>
      </c>
      <c r="AB1063" s="11">
        <f>IF(AND(tblSalaries[[#This Row],[Salary in USD]]&gt;1000,tblSalaries[[#This Row],[Salary in USD]]&lt;2000),1,0)</f>
        <v>0</v>
      </c>
    </row>
    <row r="1064" spans="2:28" ht="15" customHeight="1">
      <c r="B1064" t="s">
        <v>3067</v>
      </c>
      <c r="C1064" s="1">
        <v>41057.65421296296</v>
      </c>
      <c r="D1064" s="4">
        <v>80000</v>
      </c>
      <c r="E1064">
        <v>80000</v>
      </c>
      <c r="F1064" t="s">
        <v>69</v>
      </c>
      <c r="G1064">
        <f>tblSalaries[[#This Row],[clean Salary (in local currency)]]*VLOOKUP(tblSalaries[[#This Row],[Currency]],tblXrate[],2,FALSE)</f>
        <v>126094.26176538273</v>
      </c>
      <c r="H1064" t="s">
        <v>1220</v>
      </c>
      <c r="I1064" t="s">
        <v>356</v>
      </c>
      <c r="J1064" t="s">
        <v>71</v>
      </c>
      <c r="K1064" t="str">
        <f>VLOOKUP(tblSalaries[[#This Row],[Where do you work]],tblCountries[[Actual]:[Mapping]],2,FALSE)</f>
        <v>UK</v>
      </c>
      <c r="L1064" t="s">
        <v>9</v>
      </c>
      <c r="M1064">
        <v>10</v>
      </c>
      <c r="O1064" s="10" t="str">
        <f>IF(ISERROR(FIND("1",tblSalaries[[#This Row],[How many hours of a day you work on Excel]])),"",1)</f>
        <v/>
      </c>
      <c r="P1064" s="11" t="str">
        <f>IF(ISERROR(FIND("2",tblSalaries[[#This Row],[How many hours of a day you work on Excel]])),"",2)</f>
        <v/>
      </c>
      <c r="Q1064" s="10" t="str">
        <f>IF(ISERROR(FIND("3",tblSalaries[[#This Row],[How many hours of a day you work on Excel]])),"",3)</f>
        <v/>
      </c>
      <c r="R1064" s="10">
        <f>IF(ISERROR(FIND("4",tblSalaries[[#This Row],[How many hours of a day you work on Excel]])),"",4)</f>
        <v>4</v>
      </c>
      <c r="S1064" s="10" t="str">
        <f>IF(ISERROR(FIND("5",tblSalaries[[#This Row],[How many hours of a day you work on Excel]])),"",5)</f>
        <v/>
      </c>
      <c r="T1064" s="10">
        <f>IF(ISERROR(FIND("6",tblSalaries[[#This Row],[How many hours of a day you work on Excel]])),"",6)</f>
        <v>6</v>
      </c>
      <c r="U1064" s="11" t="str">
        <f>IF(ISERROR(FIND("7",tblSalaries[[#This Row],[How many hours of a day you work on Excel]])),"",7)</f>
        <v/>
      </c>
      <c r="V1064" s="11" t="str">
        <f>IF(ISERROR(FIND("8",tblSalaries[[#This Row],[How many hours of a day you work on Excel]])),"",8)</f>
        <v/>
      </c>
      <c r="W1064" s="11">
        <f>IF(MAX(tblSalaries[[#This Row],[1 hour]:[8 hours]])=0,#N/A,MAX(tblSalaries[[#This Row],[1 hour]:[8 hours]]))</f>
        <v>6</v>
      </c>
      <c r="X1064" s="11">
        <f>IF(ISERROR(tblSalaries[[#This Row],[max h]]),1,tblSalaries[[#This Row],[Salary in USD]]/tblSalaries[[#This Row],[max h]]/260)</f>
        <v>80.82965497780944</v>
      </c>
      <c r="Y1064" s="11" t="str">
        <f>IF(tblSalaries[[#This Row],[Years of Experience]]="",0,"0")</f>
        <v>0</v>
      </c>
      <c r="Z10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64" s="11">
        <f>IF(tblSalaries[[#This Row],[Salary in USD]]&lt;1000,1,0)</f>
        <v>0</v>
      </c>
      <c r="AB1064" s="11">
        <f>IF(AND(tblSalaries[[#This Row],[Salary in USD]]&gt;1000,tblSalaries[[#This Row],[Salary in USD]]&lt;2000),1,0)</f>
        <v>0</v>
      </c>
    </row>
    <row r="1065" spans="2:28" ht="15" customHeight="1">
      <c r="B1065" t="s">
        <v>3068</v>
      </c>
      <c r="C1065" s="1">
        <v>41057.655694444446</v>
      </c>
      <c r="D1065" s="4" t="s">
        <v>1221</v>
      </c>
      <c r="E1065">
        <v>63000</v>
      </c>
      <c r="F1065" t="s">
        <v>69</v>
      </c>
      <c r="G1065">
        <f>tblSalaries[[#This Row],[clean Salary (in local currency)]]*VLOOKUP(tblSalaries[[#This Row],[Currency]],tblXrate[],2,FALSE)</f>
        <v>99299.231140238902</v>
      </c>
      <c r="H1065" t="s">
        <v>1222</v>
      </c>
      <c r="I1065" t="s">
        <v>67</v>
      </c>
      <c r="J1065" t="s">
        <v>71</v>
      </c>
      <c r="K1065" t="str">
        <f>VLOOKUP(tblSalaries[[#This Row],[Where do you work]],tblCountries[[Actual]:[Mapping]],2,FALSE)</f>
        <v>UK</v>
      </c>
      <c r="L1065" t="s">
        <v>18</v>
      </c>
      <c r="M1065">
        <v>1</v>
      </c>
      <c r="O1065" s="10" t="str">
        <f>IF(ISERROR(FIND("1",tblSalaries[[#This Row],[How many hours of a day you work on Excel]])),"",1)</f>
        <v/>
      </c>
      <c r="P1065" s="11">
        <f>IF(ISERROR(FIND("2",tblSalaries[[#This Row],[How many hours of a day you work on Excel]])),"",2)</f>
        <v>2</v>
      </c>
      <c r="Q1065" s="10">
        <f>IF(ISERROR(FIND("3",tblSalaries[[#This Row],[How many hours of a day you work on Excel]])),"",3)</f>
        <v>3</v>
      </c>
      <c r="R1065" s="10" t="str">
        <f>IF(ISERROR(FIND("4",tblSalaries[[#This Row],[How many hours of a day you work on Excel]])),"",4)</f>
        <v/>
      </c>
      <c r="S1065" s="10" t="str">
        <f>IF(ISERROR(FIND("5",tblSalaries[[#This Row],[How many hours of a day you work on Excel]])),"",5)</f>
        <v/>
      </c>
      <c r="T1065" s="10" t="str">
        <f>IF(ISERROR(FIND("6",tblSalaries[[#This Row],[How many hours of a day you work on Excel]])),"",6)</f>
        <v/>
      </c>
      <c r="U1065" s="11" t="str">
        <f>IF(ISERROR(FIND("7",tblSalaries[[#This Row],[How many hours of a day you work on Excel]])),"",7)</f>
        <v/>
      </c>
      <c r="V1065" s="11" t="str">
        <f>IF(ISERROR(FIND("8",tblSalaries[[#This Row],[How many hours of a day you work on Excel]])),"",8)</f>
        <v/>
      </c>
      <c r="W1065" s="11">
        <f>IF(MAX(tblSalaries[[#This Row],[1 hour]:[8 hours]])=0,#N/A,MAX(tblSalaries[[#This Row],[1 hour]:[8 hours]]))</f>
        <v>3</v>
      </c>
      <c r="X1065" s="11">
        <f>IF(ISERROR(tblSalaries[[#This Row],[max h]]),1,tblSalaries[[#This Row],[Salary in USD]]/tblSalaries[[#This Row],[max h]]/260)</f>
        <v>127.30670659004987</v>
      </c>
      <c r="Y1065" s="11" t="str">
        <f>IF(tblSalaries[[#This Row],[Years of Experience]]="",0,"0")</f>
        <v>0</v>
      </c>
      <c r="Z10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065" s="11">
        <f>IF(tblSalaries[[#This Row],[Salary in USD]]&lt;1000,1,0)</f>
        <v>0</v>
      </c>
      <c r="AB1065" s="11">
        <f>IF(AND(tblSalaries[[#This Row],[Salary in USD]]&gt;1000,tblSalaries[[#This Row],[Salary in USD]]&lt;2000),1,0)</f>
        <v>0</v>
      </c>
    </row>
    <row r="1066" spans="2:28" ht="15" customHeight="1">
      <c r="B1066" t="s">
        <v>3069</v>
      </c>
      <c r="C1066" s="1">
        <v>41057.658171296294</v>
      </c>
      <c r="D1066" s="4" t="s">
        <v>943</v>
      </c>
      <c r="E1066">
        <v>55000</v>
      </c>
      <c r="F1066" t="s">
        <v>69</v>
      </c>
      <c r="G1066">
        <f>tblSalaries[[#This Row],[clean Salary (in local currency)]]*VLOOKUP(tblSalaries[[#This Row],[Currency]],tblXrate[],2,FALSE)</f>
        <v>86689.804963700633</v>
      </c>
      <c r="H1066" t="s">
        <v>212</v>
      </c>
      <c r="I1066" t="s">
        <v>4001</v>
      </c>
      <c r="J1066" t="s">
        <v>71</v>
      </c>
      <c r="K1066" t="str">
        <f>VLOOKUP(tblSalaries[[#This Row],[Where do you work]],tblCountries[[Actual]:[Mapping]],2,FALSE)</f>
        <v>UK</v>
      </c>
      <c r="L1066" t="s">
        <v>18</v>
      </c>
      <c r="M1066">
        <v>22</v>
      </c>
      <c r="O1066" s="10" t="str">
        <f>IF(ISERROR(FIND("1",tblSalaries[[#This Row],[How many hours of a day you work on Excel]])),"",1)</f>
        <v/>
      </c>
      <c r="P1066" s="11">
        <f>IF(ISERROR(FIND("2",tblSalaries[[#This Row],[How many hours of a day you work on Excel]])),"",2)</f>
        <v>2</v>
      </c>
      <c r="Q1066" s="10">
        <f>IF(ISERROR(FIND("3",tblSalaries[[#This Row],[How many hours of a day you work on Excel]])),"",3)</f>
        <v>3</v>
      </c>
      <c r="R1066" s="10" t="str">
        <f>IF(ISERROR(FIND("4",tblSalaries[[#This Row],[How many hours of a day you work on Excel]])),"",4)</f>
        <v/>
      </c>
      <c r="S1066" s="10" t="str">
        <f>IF(ISERROR(FIND("5",tblSalaries[[#This Row],[How many hours of a day you work on Excel]])),"",5)</f>
        <v/>
      </c>
      <c r="T1066" s="10" t="str">
        <f>IF(ISERROR(FIND("6",tblSalaries[[#This Row],[How many hours of a day you work on Excel]])),"",6)</f>
        <v/>
      </c>
      <c r="U1066" s="11" t="str">
        <f>IF(ISERROR(FIND("7",tblSalaries[[#This Row],[How many hours of a day you work on Excel]])),"",7)</f>
        <v/>
      </c>
      <c r="V1066" s="11" t="str">
        <f>IF(ISERROR(FIND("8",tblSalaries[[#This Row],[How many hours of a day you work on Excel]])),"",8)</f>
        <v/>
      </c>
      <c r="W1066" s="11">
        <f>IF(MAX(tblSalaries[[#This Row],[1 hour]:[8 hours]])=0,#N/A,MAX(tblSalaries[[#This Row],[1 hour]:[8 hours]]))</f>
        <v>3</v>
      </c>
      <c r="X1066" s="11">
        <f>IF(ISERROR(tblSalaries[[#This Row],[max h]]),1,tblSalaries[[#This Row],[Salary in USD]]/tblSalaries[[#This Row],[max h]]/260)</f>
        <v>111.14077559448799</v>
      </c>
      <c r="Y1066" s="11" t="str">
        <f>IF(tblSalaries[[#This Row],[Years of Experience]]="",0,"0")</f>
        <v>0</v>
      </c>
      <c r="Z10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66" s="11">
        <f>IF(tblSalaries[[#This Row],[Salary in USD]]&lt;1000,1,0)</f>
        <v>0</v>
      </c>
      <c r="AB1066" s="11">
        <f>IF(AND(tblSalaries[[#This Row],[Salary in USD]]&gt;1000,tblSalaries[[#This Row],[Salary in USD]]&lt;2000),1,0)</f>
        <v>0</v>
      </c>
    </row>
    <row r="1067" spans="2:28" ht="15" customHeight="1">
      <c r="B1067" t="s">
        <v>3070</v>
      </c>
      <c r="C1067" s="1">
        <v>41057.658599537041</v>
      </c>
      <c r="D1067" s="4" t="s">
        <v>1223</v>
      </c>
      <c r="E1067">
        <v>50000</v>
      </c>
      <c r="F1067" t="s">
        <v>6</v>
      </c>
      <c r="G1067">
        <f>tblSalaries[[#This Row],[clean Salary (in local currency)]]*VLOOKUP(tblSalaries[[#This Row],[Currency]],tblXrate[],2,FALSE)</f>
        <v>50000</v>
      </c>
      <c r="H1067" t="s">
        <v>1224</v>
      </c>
      <c r="I1067" t="s">
        <v>52</v>
      </c>
      <c r="J1067" t="s">
        <v>8</v>
      </c>
      <c r="K1067" t="str">
        <f>VLOOKUP(tblSalaries[[#This Row],[Where do you work]],tblCountries[[Actual]:[Mapping]],2,FALSE)</f>
        <v>India</v>
      </c>
      <c r="L1067" t="s">
        <v>18</v>
      </c>
      <c r="M1067">
        <v>30</v>
      </c>
      <c r="O1067" s="10" t="str">
        <f>IF(ISERROR(FIND("1",tblSalaries[[#This Row],[How many hours of a day you work on Excel]])),"",1)</f>
        <v/>
      </c>
      <c r="P1067" s="11">
        <f>IF(ISERROR(FIND("2",tblSalaries[[#This Row],[How many hours of a day you work on Excel]])),"",2)</f>
        <v>2</v>
      </c>
      <c r="Q1067" s="10">
        <f>IF(ISERROR(FIND("3",tblSalaries[[#This Row],[How many hours of a day you work on Excel]])),"",3)</f>
        <v>3</v>
      </c>
      <c r="R1067" s="10" t="str">
        <f>IF(ISERROR(FIND("4",tblSalaries[[#This Row],[How many hours of a day you work on Excel]])),"",4)</f>
        <v/>
      </c>
      <c r="S1067" s="10" t="str">
        <f>IF(ISERROR(FIND("5",tblSalaries[[#This Row],[How many hours of a day you work on Excel]])),"",5)</f>
        <v/>
      </c>
      <c r="T1067" s="10" t="str">
        <f>IF(ISERROR(FIND("6",tblSalaries[[#This Row],[How many hours of a day you work on Excel]])),"",6)</f>
        <v/>
      </c>
      <c r="U1067" s="11" t="str">
        <f>IF(ISERROR(FIND("7",tblSalaries[[#This Row],[How many hours of a day you work on Excel]])),"",7)</f>
        <v/>
      </c>
      <c r="V1067" s="11" t="str">
        <f>IF(ISERROR(FIND("8",tblSalaries[[#This Row],[How many hours of a day you work on Excel]])),"",8)</f>
        <v/>
      </c>
      <c r="W1067" s="11">
        <f>IF(MAX(tblSalaries[[#This Row],[1 hour]:[8 hours]])=0,#N/A,MAX(tblSalaries[[#This Row],[1 hour]:[8 hours]]))</f>
        <v>3</v>
      </c>
      <c r="X1067" s="11">
        <f>IF(ISERROR(tblSalaries[[#This Row],[max h]]),1,tblSalaries[[#This Row],[Salary in USD]]/tblSalaries[[#This Row],[max h]]/260)</f>
        <v>64.102564102564102</v>
      </c>
      <c r="Y1067" s="11" t="str">
        <f>IF(tblSalaries[[#This Row],[Years of Experience]]="",0,"0")</f>
        <v>0</v>
      </c>
      <c r="Z10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67" s="11">
        <f>IF(tblSalaries[[#This Row],[Salary in USD]]&lt;1000,1,0)</f>
        <v>0</v>
      </c>
      <c r="AB1067" s="11">
        <f>IF(AND(tblSalaries[[#This Row],[Salary in USD]]&gt;1000,tblSalaries[[#This Row],[Salary in USD]]&lt;2000),1,0)</f>
        <v>0</v>
      </c>
    </row>
    <row r="1068" spans="2:28" ht="15" customHeight="1">
      <c r="B1068" t="s">
        <v>3071</v>
      </c>
      <c r="C1068" s="1">
        <v>41057.659282407411</v>
      </c>
      <c r="D1068" s="4">
        <v>240000</v>
      </c>
      <c r="E1068">
        <v>240000</v>
      </c>
      <c r="F1068" t="s">
        <v>40</v>
      </c>
      <c r="G1068">
        <f>tblSalaries[[#This Row],[clean Salary (in local currency)]]*VLOOKUP(tblSalaries[[#This Row],[Currency]],tblXrate[],2,FALSE)</f>
        <v>4273.9000049862161</v>
      </c>
      <c r="H1068" t="s">
        <v>749</v>
      </c>
      <c r="I1068" t="s">
        <v>20</v>
      </c>
      <c r="J1068" t="s">
        <v>8</v>
      </c>
      <c r="K1068" t="str">
        <f>VLOOKUP(tblSalaries[[#This Row],[Where do you work]],tblCountries[[Actual]:[Mapping]],2,FALSE)</f>
        <v>India</v>
      </c>
      <c r="L1068" t="s">
        <v>18</v>
      </c>
      <c r="M1068">
        <v>3</v>
      </c>
      <c r="O1068" s="10" t="str">
        <f>IF(ISERROR(FIND("1",tblSalaries[[#This Row],[How many hours of a day you work on Excel]])),"",1)</f>
        <v/>
      </c>
      <c r="P1068" s="11">
        <f>IF(ISERROR(FIND("2",tblSalaries[[#This Row],[How many hours of a day you work on Excel]])),"",2)</f>
        <v>2</v>
      </c>
      <c r="Q1068" s="10">
        <f>IF(ISERROR(FIND("3",tblSalaries[[#This Row],[How many hours of a day you work on Excel]])),"",3)</f>
        <v>3</v>
      </c>
      <c r="R1068" s="10" t="str">
        <f>IF(ISERROR(FIND("4",tblSalaries[[#This Row],[How many hours of a day you work on Excel]])),"",4)</f>
        <v/>
      </c>
      <c r="S1068" s="10" t="str">
        <f>IF(ISERROR(FIND("5",tblSalaries[[#This Row],[How many hours of a day you work on Excel]])),"",5)</f>
        <v/>
      </c>
      <c r="T1068" s="10" t="str">
        <f>IF(ISERROR(FIND("6",tblSalaries[[#This Row],[How many hours of a day you work on Excel]])),"",6)</f>
        <v/>
      </c>
      <c r="U1068" s="11" t="str">
        <f>IF(ISERROR(FIND("7",tblSalaries[[#This Row],[How many hours of a day you work on Excel]])),"",7)</f>
        <v/>
      </c>
      <c r="V1068" s="11" t="str">
        <f>IF(ISERROR(FIND("8",tblSalaries[[#This Row],[How many hours of a day you work on Excel]])),"",8)</f>
        <v/>
      </c>
      <c r="W1068" s="11">
        <f>IF(MAX(tblSalaries[[#This Row],[1 hour]:[8 hours]])=0,#N/A,MAX(tblSalaries[[#This Row],[1 hour]:[8 hours]]))</f>
        <v>3</v>
      </c>
      <c r="X1068" s="11">
        <f>IF(ISERROR(tblSalaries[[#This Row],[max h]]),1,tblSalaries[[#This Row],[Salary in USD]]/tblSalaries[[#This Row],[max h]]/260)</f>
        <v>5.4793589807515595</v>
      </c>
      <c r="Y1068" s="11" t="str">
        <f>IF(tblSalaries[[#This Row],[Years of Experience]]="",0,"0")</f>
        <v>0</v>
      </c>
      <c r="Z10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68" s="11">
        <f>IF(tblSalaries[[#This Row],[Salary in USD]]&lt;1000,1,0)</f>
        <v>0</v>
      </c>
      <c r="AB1068" s="11">
        <f>IF(AND(tblSalaries[[#This Row],[Salary in USD]]&gt;1000,tblSalaries[[#This Row],[Salary in USD]]&lt;2000),1,0)</f>
        <v>0</v>
      </c>
    </row>
    <row r="1069" spans="2:28" ht="15" customHeight="1">
      <c r="B1069" t="s">
        <v>3072</v>
      </c>
      <c r="C1069" s="1">
        <v>41057.65965277778</v>
      </c>
      <c r="D1069" s="4" t="s">
        <v>834</v>
      </c>
      <c r="E1069">
        <v>250000</v>
      </c>
      <c r="F1069" t="s">
        <v>40</v>
      </c>
      <c r="G1069">
        <f>tblSalaries[[#This Row],[clean Salary (in local currency)]]*VLOOKUP(tblSalaries[[#This Row],[Currency]],tblXrate[],2,FALSE)</f>
        <v>4451.9791718606421</v>
      </c>
      <c r="H1069" t="s">
        <v>721</v>
      </c>
      <c r="I1069" t="s">
        <v>3999</v>
      </c>
      <c r="J1069" t="s">
        <v>8</v>
      </c>
      <c r="K1069" t="str">
        <f>VLOOKUP(tblSalaries[[#This Row],[Where do you work]],tblCountries[[Actual]:[Mapping]],2,FALSE)</f>
        <v>India</v>
      </c>
      <c r="L1069" t="s">
        <v>18</v>
      </c>
      <c r="M1069">
        <v>3</v>
      </c>
      <c r="O1069" s="10" t="str">
        <f>IF(ISERROR(FIND("1",tblSalaries[[#This Row],[How many hours of a day you work on Excel]])),"",1)</f>
        <v/>
      </c>
      <c r="P1069" s="11">
        <f>IF(ISERROR(FIND("2",tblSalaries[[#This Row],[How many hours of a day you work on Excel]])),"",2)</f>
        <v>2</v>
      </c>
      <c r="Q1069" s="10">
        <f>IF(ISERROR(FIND("3",tblSalaries[[#This Row],[How many hours of a day you work on Excel]])),"",3)</f>
        <v>3</v>
      </c>
      <c r="R1069" s="10" t="str">
        <f>IF(ISERROR(FIND("4",tblSalaries[[#This Row],[How many hours of a day you work on Excel]])),"",4)</f>
        <v/>
      </c>
      <c r="S1069" s="10" t="str">
        <f>IF(ISERROR(FIND("5",tblSalaries[[#This Row],[How many hours of a day you work on Excel]])),"",5)</f>
        <v/>
      </c>
      <c r="T1069" s="10" t="str">
        <f>IF(ISERROR(FIND("6",tblSalaries[[#This Row],[How many hours of a day you work on Excel]])),"",6)</f>
        <v/>
      </c>
      <c r="U1069" s="11" t="str">
        <f>IF(ISERROR(FIND("7",tblSalaries[[#This Row],[How many hours of a day you work on Excel]])),"",7)</f>
        <v/>
      </c>
      <c r="V1069" s="11" t="str">
        <f>IF(ISERROR(FIND("8",tblSalaries[[#This Row],[How many hours of a day you work on Excel]])),"",8)</f>
        <v/>
      </c>
      <c r="W1069" s="11">
        <f>IF(MAX(tblSalaries[[#This Row],[1 hour]:[8 hours]])=0,#N/A,MAX(tblSalaries[[#This Row],[1 hour]:[8 hours]]))</f>
        <v>3</v>
      </c>
      <c r="X1069" s="11">
        <f>IF(ISERROR(tblSalaries[[#This Row],[max h]]),1,tblSalaries[[#This Row],[Salary in USD]]/tblSalaries[[#This Row],[max h]]/260)</f>
        <v>5.7076656049495407</v>
      </c>
      <c r="Y1069" s="11" t="str">
        <f>IF(tblSalaries[[#This Row],[Years of Experience]]="",0,"0")</f>
        <v>0</v>
      </c>
      <c r="Z10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69" s="11">
        <f>IF(tblSalaries[[#This Row],[Salary in USD]]&lt;1000,1,0)</f>
        <v>0</v>
      </c>
      <c r="AB1069" s="11">
        <f>IF(AND(tblSalaries[[#This Row],[Salary in USD]]&gt;1000,tblSalaries[[#This Row],[Salary in USD]]&lt;2000),1,0)</f>
        <v>0</v>
      </c>
    </row>
    <row r="1070" spans="2:28" ht="15" customHeight="1">
      <c r="B1070" t="s">
        <v>3073</v>
      </c>
      <c r="C1070" s="1">
        <v>41057.660787037035</v>
      </c>
      <c r="D1070" s="4" t="s">
        <v>1225</v>
      </c>
      <c r="E1070">
        <v>600000</v>
      </c>
      <c r="F1070" t="s">
        <v>40</v>
      </c>
      <c r="G1070">
        <f>tblSalaries[[#This Row],[clean Salary (in local currency)]]*VLOOKUP(tblSalaries[[#This Row],[Currency]],tblXrate[],2,FALSE)</f>
        <v>10684.750012465542</v>
      </c>
      <c r="H1070" t="s">
        <v>1226</v>
      </c>
      <c r="I1070" t="s">
        <v>20</v>
      </c>
      <c r="J1070" t="s">
        <v>8</v>
      </c>
      <c r="K1070" t="str">
        <f>VLOOKUP(tblSalaries[[#This Row],[Where do you work]],tblCountries[[Actual]:[Mapping]],2,FALSE)</f>
        <v>India</v>
      </c>
      <c r="L1070" t="s">
        <v>9</v>
      </c>
      <c r="M1070">
        <v>10</v>
      </c>
      <c r="O1070" s="10" t="str">
        <f>IF(ISERROR(FIND("1",tblSalaries[[#This Row],[How many hours of a day you work on Excel]])),"",1)</f>
        <v/>
      </c>
      <c r="P1070" s="11" t="str">
        <f>IF(ISERROR(FIND("2",tblSalaries[[#This Row],[How many hours of a day you work on Excel]])),"",2)</f>
        <v/>
      </c>
      <c r="Q1070" s="10" t="str">
        <f>IF(ISERROR(FIND("3",tblSalaries[[#This Row],[How many hours of a day you work on Excel]])),"",3)</f>
        <v/>
      </c>
      <c r="R1070" s="10">
        <f>IF(ISERROR(FIND("4",tblSalaries[[#This Row],[How many hours of a day you work on Excel]])),"",4)</f>
        <v>4</v>
      </c>
      <c r="S1070" s="10" t="str">
        <f>IF(ISERROR(FIND("5",tblSalaries[[#This Row],[How many hours of a day you work on Excel]])),"",5)</f>
        <v/>
      </c>
      <c r="T1070" s="10">
        <f>IF(ISERROR(FIND("6",tblSalaries[[#This Row],[How many hours of a day you work on Excel]])),"",6)</f>
        <v>6</v>
      </c>
      <c r="U1070" s="11" t="str">
        <f>IF(ISERROR(FIND("7",tblSalaries[[#This Row],[How many hours of a day you work on Excel]])),"",7)</f>
        <v/>
      </c>
      <c r="V1070" s="11" t="str">
        <f>IF(ISERROR(FIND("8",tblSalaries[[#This Row],[How many hours of a day you work on Excel]])),"",8)</f>
        <v/>
      </c>
      <c r="W1070" s="11">
        <f>IF(MAX(tblSalaries[[#This Row],[1 hour]:[8 hours]])=0,#N/A,MAX(tblSalaries[[#This Row],[1 hour]:[8 hours]]))</f>
        <v>6</v>
      </c>
      <c r="X1070" s="11">
        <f>IF(ISERROR(tblSalaries[[#This Row],[max h]]),1,tblSalaries[[#This Row],[Salary in USD]]/tblSalaries[[#This Row],[max h]]/260)</f>
        <v>6.8491987259394493</v>
      </c>
      <c r="Y1070" s="11" t="str">
        <f>IF(tblSalaries[[#This Row],[Years of Experience]]="",0,"0")</f>
        <v>0</v>
      </c>
      <c r="Z10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70" s="11">
        <f>IF(tblSalaries[[#This Row],[Salary in USD]]&lt;1000,1,0)</f>
        <v>0</v>
      </c>
      <c r="AB1070" s="11">
        <f>IF(AND(tblSalaries[[#This Row],[Salary in USD]]&gt;1000,tblSalaries[[#This Row],[Salary in USD]]&lt;2000),1,0)</f>
        <v>0</v>
      </c>
    </row>
    <row r="1071" spans="2:28" ht="15" customHeight="1">
      <c r="B1071" t="s">
        <v>3074</v>
      </c>
      <c r="C1071" s="1">
        <v>41057.666504629633</v>
      </c>
      <c r="D1071" s="4">
        <v>40500</v>
      </c>
      <c r="E1071">
        <v>40500</v>
      </c>
      <c r="F1071" t="s">
        <v>69</v>
      </c>
      <c r="G1071">
        <f>tblSalaries[[#This Row],[clean Salary (in local currency)]]*VLOOKUP(tblSalaries[[#This Row],[Currency]],tblXrate[],2,FALSE)</f>
        <v>63835.220018725006</v>
      </c>
      <c r="H1071" t="s">
        <v>1227</v>
      </c>
      <c r="I1071" t="s">
        <v>52</v>
      </c>
      <c r="J1071" t="s">
        <v>71</v>
      </c>
      <c r="K1071" t="str">
        <f>VLOOKUP(tblSalaries[[#This Row],[Where do you work]],tblCountries[[Actual]:[Mapping]],2,FALSE)</f>
        <v>UK</v>
      </c>
      <c r="L1071" t="s">
        <v>18</v>
      </c>
      <c r="M1071">
        <v>25</v>
      </c>
      <c r="O1071" s="10" t="str">
        <f>IF(ISERROR(FIND("1",tblSalaries[[#This Row],[How many hours of a day you work on Excel]])),"",1)</f>
        <v/>
      </c>
      <c r="P1071" s="11">
        <f>IF(ISERROR(FIND("2",tblSalaries[[#This Row],[How many hours of a day you work on Excel]])),"",2)</f>
        <v>2</v>
      </c>
      <c r="Q1071" s="10">
        <f>IF(ISERROR(FIND("3",tblSalaries[[#This Row],[How many hours of a day you work on Excel]])),"",3)</f>
        <v>3</v>
      </c>
      <c r="R1071" s="10" t="str">
        <f>IF(ISERROR(FIND("4",tblSalaries[[#This Row],[How many hours of a day you work on Excel]])),"",4)</f>
        <v/>
      </c>
      <c r="S1071" s="10" t="str">
        <f>IF(ISERROR(FIND("5",tblSalaries[[#This Row],[How many hours of a day you work on Excel]])),"",5)</f>
        <v/>
      </c>
      <c r="T1071" s="10" t="str">
        <f>IF(ISERROR(FIND("6",tblSalaries[[#This Row],[How many hours of a day you work on Excel]])),"",6)</f>
        <v/>
      </c>
      <c r="U1071" s="11" t="str">
        <f>IF(ISERROR(FIND("7",tblSalaries[[#This Row],[How many hours of a day you work on Excel]])),"",7)</f>
        <v/>
      </c>
      <c r="V1071" s="11" t="str">
        <f>IF(ISERROR(FIND("8",tblSalaries[[#This Row],[How many hours of a day you work on Excel]])),"",8)</f>
        <v/>
      </c>
      <c r="W1071" s="11">
        <f>IF(MAX(tblSalaries[[#This Row],[1 hour]:[8 hours]])=0,#N/A,MAX(tblSalaries[[#This Row],[1 hour]:[8 hours]]))</f>
        <v>3</v>
      </c>
      <c r="X1071" s="11">
        <f>IF(ISERROR(tblSalaries[[#This Row],[max h]]),1,tblSalaries[[#This Row],[Salary in USD]]/tblSalaries[[#This Row],[max h]]/260)</f>
        <v>81.840025665032059</v>
      </c>
      <c r="Y1071" s="11" t="str">
        <f>IF(tblSalaries[[#This Row],[Years of Experience]]="",0,"0")</f>
        <v>0</v>
      </c>
      <c r="Z10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71" s="11">
        <f>IF(tblSalaries[[#This Row],[Salary in USD]]&lt;1000,1,0)</f>
        <v>0</v>
      </c>
      <c r="AB1071" s="11">
        <f>IF(AND(tblSalaries[[#This Row],[Salary in USD]]&gt;1000,tblSalaries[[#This Row],[Salary in USD]]&lt;2000),1,0)</f>
        <v>0</v>
      </c>
    </row>
    <row r="1072" spans="2:28" ht="15" customHeight="1">
      <c r="B1072" t="s">
        <v>3075</v>
      </c>
      <c r="C1072" s="1">
        <v>41057.66741898148</v>
      </c>
      <c r="D1072" s="4" t="s">
        <v>1228</v>
      </c>
      <c r="E1072">
        <v>23000</v>
      </c>
      <c r="F1072" t="s">
        <v>69</v>
      </c>
      <c r="G1072">
        <f>tblSalaries[[#This Row],[clean Salary (in local currency)]]*VLOOKUP(tblSalaries[[#This Row],[Currency]],tblXrate[],2,FALSE)</f>
        <v>36252.100257547536</v>
      </c>
      <c r="H1072" t="s">
        <v>153</v>
      </c>
      <c r="I1072" t="s">
        <v>20</v>
      </c>
      <c r="J1072" t="s">
        <v>71</v>
      </c>
      <c r="K1072" t="str">
        <f>VLOOKUP(tblSalaries[[#This Row],[Where do you work]],tblCountries[[Actual]:[Mapping]],2,FALSE)</f>
        <v>UK</v>
      </c>
      <c r="L1072" t="s">
        <v>13</v>
      </c>
      <c r="M1072">
        <v>5</v>
      </c>
      <c r="O1072" s="10" t="str">
        <f>IF(ISERROR(FIND("1",tblSalaries[[#This Row],[How many hours of a day you work on Excel]])),"",1)</f>
        <v/>
      </c>
      <c r="P1072" s="11" t="str">
        <f>IF(ISERROR(FIND("2",tblSalaries[[#This Row],[How many hours of a day you work on Excel]])),"",2)</f>
        <v/>
      </c>
      <c r="Q1072" s="10" t="str">
        <f>IF(ISERROR(FIND("3",tblSalaries[[#This Row],[How many hours of a day you work on Excel]])),"",3)</f>
        <v/>
      </c>
      <c r="R1072" s="10" t="str">
        <f>IF(ISERROR(FIND("4",tblSalaries[[#This Row],[How many hours of a day you work on Excel]])),"",4)</f>
        <v/>
      </c>
      <c r="S1072" s="10" t="str">
        <f>IF(ISERROR(FIND("5",tblSalaries[[#This Row],[How many hours of a day you work on Excel]])),"",5)</f>
        <v/>
      </c>
      <c r="T1072" s="10" t="str">
        <f>IF(ISERROR(FIND("6",tblSalaries[[#This Row],[How many hours of a day you work on Excel]])),"",6)</f>
        <v/>
      </c>
      <c r="U1072" s="11" t="str">
        <f>IF(ISERROR(FIND("7",tblSalaries[[#This Row],[How many hours of a day you work on Excel]])),"",7)</f>
        <v/>
      </c>
      <c r="V1072" s="11">
        <f>IF(ISERROR(FIND("8",tblSalaries[[#This Row],[How many hours of a day you work on Excel]])),"",8)</f>
        <v>8</v>
      </c>
      <c r="W1072" s="11">
        <f>IF(MAX(tblSalaries[[#This Row],[1 hour]:[8 hours]])=0,#N/A,MAX(tblSalaries[[#This Row],[1 hour]:[8 hours]]))</f>
        <v>8</v>
      </c>
      <c r="X1072" s="11">
        <f>IF(ISERROR(tblSalaries[[#This Row],[max h]]),1,tblSalaries[[#This Row],[Salary in USD]]/tblSalaries[[#This Row],[max h]]/260)</f>
        <v>17.428894354590163</v>
      </c>
      <c r="Y1072" s="11" t="str">
        <f>IF(tblSalaries[[#This Row],[Years of Experience]]="",0,"0")</f>
        <v>0</v>
      </c>
      <c r="Z10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72" s="11">
        <f>IF(tblSalaries[[#This Row],[Salary in USD]]&lt;1000,1,0)</f>
        <v>0</v>
      </c>
      <c r="AB1072" s="11">
        <f>IF(AND(tblSalaries[[#This Row],[Salary in USD]]&gt;1000,tblSalaries[[#This Row],[Salary in USD]]&lt;2000),1,0)</f>
        <v>0</v>
      </c>
    </row>
    <row r="1073" spans="2:28" ht="15" customHeight="1">
      <c r="B1073" t="s">
        <v>3076</v>
      </c>
      <c r="C1073" s="1">
        <v>41057.668958333335</v>
      </c>
      <c r="D1073" s="4">
        <v>7960</v>
      </c>
      <c r="E1073">
        <v>7960</v>
      </c>
      <c r="F1073" t="s">
        <v>6</v>
      </c>
      <c r="G1073">
        <f>tblSalaries[[#This Row],[clean Salary (in local currency)]]*VLOOKUP(tblSalaries[[#This Row],[Currency]],tblXrate[],2,FALSE)</f>
        <v>7960</v>
      </c>
      <c r="H1073" t="s">
        <v>786</v>
      </c>
      <c r="I1073" t="s">
        <v>52</v>
      </c>
      <c r="J1073" t="s">
        <v>8</v>
      </c>
      <c r="K1073" t="str">
        <f>VLOOKUP(tblSalaries[[#This Row],[Where do you work]],tblCountries[[Actual]:[Mapping]],2,FALSE)</f>
        <v>India</v>
      </c>
      <c r="L1073" t="s">
        <v>9</v>
      </c>
      <c r="M1073">
        <v>7</v>
      </c>
      <c r="O1073" s="10" t="str">
        <f>IF(ISERROR(FIND("1",tblSalaries[[#This Row],[How many hours of a day you work on Excel]])),"",1)</f>
        <v/>
      </c>
      <c r="P1073" s="11" t="str">
        <f>IF(ISERROR(FIND("2",tblSalaries[[#This Row],[How many hours of a day you work on Excel]])),"",2)</f>
        <v/>
      </c>
      <c r="Q1073" s="10" t="str">
        <f>IF(ISERROR(FIND("3",tblSalaries[[#This Row],[How many hours of a day you work on Excel]])),"",3)</f>
        <v/>
      </c>
      <c r="R1073" s="10">
        <f>IF(ISERROR(FIND("4",tblSalaries[[#This Row],[How many hours of a day you work on Excel]])),"",4)</f>
        <v>4</v>
      </c>
      <c r="S1073" s="10" t="str">
        <f>IF(ISERROR(FIND("5",tblSalaries[[#This Row],[How many hours of a day you work on Excel]])),"",5)</f>
        <v/>
      </c>
      <c r="T1073" s="10">
        <f>IF(ISERROR(FIND("6",tblSalaries[[#This Row],[How many hours of a day you work on Excel]])),"",6)</f>
        <v>6</v>
      </c>
      <c r="U1073" s="11" t="str">
        <f>IF(ISERROR(FIND("7",tblSalaries[[#This Row],[How many hours of a day you work on Excel]])),"",7)</f>
        <v/>
      </c>
      <c r="V1073" s="11" t="str">
        <f>IF(ISERROR(FIND("8",tblSalaries[[#This Row],[How many hours of a day you work on Excel]])),"",8)</f>
        <v/>
      </c>
      <c r="W1073" s="11">
        <f>IF(MAX(tblSalaries[[#This Row],[1 hour]:[8 hours]])=0,#N/A,MAX(tblSalaries[[#This Row],[1 hour]:[8 hours]]))</f>
        <v>6</v>
      </c>
      <c r="X1073" s="11">
        <f>IF(ISERROR(tblSalaries[[#This Row],[max h]]),1,tblSalaries[[#This Row],[Salary in USD]]/tblSalaries[[#This Row],[max h]]/260)</f>
        <v>5.1025641025641031</v>
      </c>
      <c r="Y1073" s="11" t="str">
        <f>IF(tblSalaries[[#This Row],[Years of Experience]]="",0,"0")</f>
        <v>0</v>
      </c>
      <c r="Z10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73" s="11">
        <f>IF(tblSalaries[[#This Row],[Salary in USD]]&lt;1000,1,0)</f>
        <v>0</v>
      </c>
      <c r="AB1073" s="11">
        <f>IF(AND(tblSalaries[[#This Row],[Salary in USD]]&gt;1000,tblSalaries[[#This Row],[Salary in USD]]&lt;2000),1,0)</f>
        <v>0</v>
      </c>
    </row>
    <row r="1074" spans="2:28" ht="15" customHeight="1">
      <c r="B1074" t="s">
        <v>3077</v>
      </c>
      <c r="C1074" s="1">
        <v>41057.669270833336</v>
      </c>
      <c r="D1074" s="4" t="s">
        <v>1229</v>
      </c>
      <c r="E1074">
        <v>500000</v>
      </c>
      <c r="F1074" t="s">
        <v>40</v>
      </c>
      <c r="G1074">
        <f>tblSalaries[[#This Row],[clean Salary (in local currency)]]*VLOOKUP(tblSalaries[[#This Row],[Currency]],tblXrate[],2,FALSE)</f>
        <v>8903.9583437212841</v>
      </c>
      <c r="H1074" t="s">
        <v>749</v>
      </c>
      <c r="I1074" t="s">
        <v>20</v>
      </c>
      <c r="J1074" t="s">
        <v>8</v>
      </c>
      <c r="K1074" t="str">
        <f>VLOOKUP(tblSalaries[[#This Row],[Where do you work]],tblCountries[[Actual]:[Mapping]],2,FALSE)</f>
        <v>India</v>
      </c>
      <c r="L1074" t="s">
        <v>18</v>
      </c>
      <c r="M1074">
        <v>23</v>
      </c>
      <c r="O1074" s="10" t="str">
        <f>IF(ISERROR(FIND("1",tblSalaries[[#This Row],[How many hours of a day you work on Excel]])),"",1)</f>
        <v/>
      </c>
      <c r="P1074" s="11">
        <f>IF(ISERROR(FIND("2",tblSalaries[[#This Row],[How many hours of a day you work on Excel]])),"",2)</f>
        <v>2</v>
      </c>
      <c r="Q1074" s="10">
        <f>IF(ISERROR(FIND("3",tblSalaries[[#This Row],[How many hours of a day you work on Excel]])),"",3)</f>
        <v>3</v>
      </c>
      <c r="R1074" s="10" t="str">
        <f>IF(ISERROR(FIND("4",tblSalaries[[#This Row],[How many hours of a day you work on Excel]])),"",4)</f>
        <v/>
      </c>
      <c r="S1074" s="10" t="str">
        <f>IF(ISERROR(FIND("5",tblSalaries[[#This Row],[How many hours of a day you work on Excel]])),"",5)</f>
        <v/>
      </c>
      <c r="T1074" s="10" t="str">
        <f>IF(ISERROR(FIND("6",tblSalaries[[#This Row],[How many hours of a day you work on Excel]])),"",6)</f>
        <v/>
      </c>
      <c r="U1074" s="11" t="str">
        <f>IF(ISERROR(FIND("7",tblSalaries[[#This Row],[How many hours of a day you work on Excel]])),"",7)</f>
        <v/>
      </c>
      <c r="V1074" s="11" t="str">
        <f>IF(ISERROR(FIND("8",tblSalaries[[#This Row],[How many hours of a day you work on Excel]])),"",8)</f>
        <v/>
      </c>
      <c r="W1074" s="11">
        <f>IF(MAX(tblSalaries[[#This Row],[1 hour]:[8 hours]])=0,#N/A,MAX(tblSalaries[[#This Row],[1 hour]:[8 hours]]))</f>
        <v>3</v>
      </c>
      <c r="X1074" s="11">
        <f>IF(ISERROR(tblSalaries[[#This Row],[max h]]),1,tblSalaries[[#This Row],[Salary in USD]]/tblSalaries[[#This Row],[max h]]/260)</f>
        <v>11.415331209899081</v>
      </c>
      <c r="Y1074" s="11" t="str">
        <f>IF(tblSalaries[[#This Row],[Years of Experience]]="",0,"0")</f>
        <v>0</v>
      </c>
      <c r="Z10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74" s="11">
        <f>IF(tblSalaries[[#This Row],[Salary in USD]]&lt;1000,1,0)</f>
        <v>0</v>
      </c>
      <c r="AB1074" s="11">
        <f>IF(AND(tblSalaries[[#This Row],[Salary in USD]]&gt;1000,tblSalaries[[#This Row],[Salary in USD]]&lt;2000),1,0)</f>
        <v>0</v>
      </c>
    </row>
    <row r="1075" spans="2:28" ht="15" customHeight="1">
      <c r="B1075" t="s">
        <v>3078</v>
      </c>
      <c r="C1075" s="1">
        <v>41057.670636574076</v>
      </c>
      <c r="D1075" s="4" t="s">
        <v>1230</v>
      </c>
      <c r="E1075">
        <v>40000</v>
      </c>
      <c r="F1075" t="s">
        <v>22</v>
      </c>
      <c r="G1075">
        <f>tblSalaries[[#This Row],[clean Salary (in local currency)]]*VLOOKUP(tblSalaries[[#This Row],[Currency]],tblXrate[],2,FALSE)</f>
        <v>50815.977559664309</v>
      </c>
      <c r="H1075" t="s">
        <v>1231</v>
      </c>
      <c r="I1075" t="s">
        <v>20</v>
      </c>
      <c r="J1075" t="s">
        <v>628</v>
      </c>
      <c r="K1075" t="str">
        <f>VLOOKUP(tblSalaries[[#This Row],[Where do you work]],tblCountries[[Actual]:[Mapping]],2,FALSE)</f>
        <v>Netherlands</v>
      </c>
      <c r="L1075" t="s">
        <v>9</v>
      </c>
      <c r="M1075">
        <v>3</v>
      </c>
      <c r="O1075" s="10" t="str">
        <f>IF(ISERROR(FIND("1",tblSalaries[[#This Row],[How many hours of a day you work on Excel]])),"",1)</f>
        <v/>
      </c>
      <c r="P1075" s="11" t="str">
        <f>IF(ISERROR(FIND("2",tblSalaries[[#This Row],[How many hours of a day you work on Excel]])),"",2)</f>
        <v/>
      </c>
      <c r="Q1075" s="10" t="str">
        <f>IF(ISERROR(FIND("3",tblSalaries[[#This Row],[How many hours of a day you work on Excel]])),"",3)</f>
        <v/>
      </c>
      <c r="R1075" s="10">
        <f>IF(ISERROR(FIND("4",tblSalaries[[#This Row],[How many hours of a day you work on Excel]])),"",4)</f>
        <v>4</v>
      </c>
      <c r="S1075" s="10" t="str">
        <f>IF(ISERROR(FIND("5",tblSalaries[[#This Row],[How many hours of a day you work on Excel]])),"",5)</f>
        <v/>
      </c>
      <c r="T1075" s="10">
        <f>IF(ISERROR(FIND("6",tblSalaries[[#This Row],[How many hours of a day you work on Excel]])),"",6)</f>
        <v>6</v>
      </c>
      <c r="U1075" s="11" t="str">
        <f>IF(ISERROR(FIND("7",tblSalaries[[#This Row],[How many hours of a day you work on Excel]])),"",7)</f>
        <v/>
      </c>
      <c r="V1075" s="11" t="str">
        <f>IF(ISERROR(FIND("8",tblSalaries[[#This Row],[How many hours of a day you work on Excel]])),"",8)</f>
        <v/>
      </c>
      <c r="W1075" s="11">
        <f>IF(MAX(tblSalaries[[#This Row],[1 hour]:[8 hours]])=0,#N/A,MAX(tblSalaries[[#This Row],[1 hour]:[8 hours]]))</f>
        <v>6</v>
      </c>
      <c r="X1075" s="11">
        <f>IF(ISERROR(tblSalaries[[#This Row],[max h]]),1,tblSalaries[[#This Row],[Salary in USD]]/tblSalaries[[#This Row],[max h]]/260)</f>
        <v>32.574344589528408</v>
      </c>
      <c r="Y1075" s="11" t="str">
        <f>IF(tblSalaries[[#This Row],[Years of Experience]]="",0,"0")</f>
        <v>0</v>
      </c>
      <c r="Z10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75" s="11">
        <f>IF(tblSalaries[[#This Row],[Salary in USD]]&lt;1000,1,0)</f>
        <v>0</v>
      </c>
      <c r="AB1075" s="11">
        <f>IF(AND(tblSalaries[[#This Row],[Salary in USD]]&gt;1000,tblSalaries[[#This Row],[Salary in USD]]&lt;2000),1,0)</f>
        <v>0</v>
      </c>
    </row>
    <row r="1076" spans="2:28" ht="15" customHeight="1">
      <c r="B1076" t="s">
        <v>3079</v>
      </c>
      <c r="C1076" s="1">
        <v>41057.672118055554</v>
      </c>
      <c r="D1076" s="4" t="s">
        <v>137</v>
      </c>
      <c r="E1076">
        <v>30000</v>
      </c>
      <c r="F1076" t="s">
        <v>69</v>
      </c>
      <c r="G1076">
        <f>tblSalaries[[#This Row],[clean Salary (in local currency)]]*VLOOKUP(tblSalaries[[#This Row],[Currency]],tblXrate[],2,FALSE)</f>
        <v>47285.348162018527</v>
      </c>
      <c r="H1076" t="s">
        <v>392</v>
      </c>
      <c r="I1076" t="s">
        <v>20</v>
      </c>
      <c r="J1076" t="s">
        <v>71</v>
      </c>
      <c r="K1076" t="str">
        <f>VLOOKUP(tblSalaries[[#This Row],[Where do you work]],tblCountries[[Actual]:[Mapping]],2,FALSE)</f>
        <v>UK</v>
      </c>
      <c r="L1076" t="s">
        <v>9</v>
      </c>
      <c r="M1076">
        <v>4</v>
      </c>
      <c r="O1076" s="10" t="str">
        <f>IF(ISERROR(FIND("1",tblSalaries[[#This Row],[How many hours of a day you work on Excel]])),"",1)</f>
        <v/>
      </c>
      <c r="P1076" s="11" t="str">
        <f>IF(ISERROR(FIND("2",tblSalaries[[#This Row],[How many hours of a day you work on Excel]])),"",2)</f>
        <v/>
      </c>
      <c r="Q1076" s="10" t="str">
        <f>IF(ISERROR(FIND("3",tblSalaries[[#This Row],[How many hours of a day you work on Excel]])),"",3)</f>
        <v/>
      </c>
      <c r="R1076" s="10">
        <f>IF(ISERROR(FIND("4",tblSalaries[[#This Row],[How many hours of a day you work on Excel]])),"",4)</f>
        <v>4</v>
      </c>
      <c r="S1076" s="10" t="str">
        <f>IF(ISERROR(FIND("5",tblSalaries[[#This Row],[How many hours of a day you work on Excel]])),"",5)</f>
        <v/>
      </c>
      <c r="T1076" s="10">
        <f>IF(ISERROR(FIND("6",tblSalaries[[#This Row],[How many hours of a day you work on Excel]])),"",6)</f>
        <v>6</v>
      </c>
      <c r="U1076" s="11" t="str">
        <f>IF(ISERROR(FIND("7",tblSalaries[[#This Row],[How many hours of a day you work on Excel]])),"",7)</f>
        <v/>
      </c>
      <c r="V1076" s="11" t="str">
        <f>IF(ISERROR(FIND("8",tblSalaries[[#This Row],[How many hours of a day you work on Excel]])),"",8)</f>
        <v/>
      </c>
      <c r="W1076" s="11">
        <f>IF(MAX(tblSalaries[[#This Row],[1 hour]:[8 hours]])=0,#N/A,MAX(tblSalaries[[#This Row],[1 hour]:[8 hours]]))</f>
        <v>6</v>
      </c>
      <c r="X1076" s="11">
        <f>IF(ISERROR(tblSalaries[[#This Row],[max h]]),1,tblSalaries[[#This Row],[Salary in USD]]/tblSalaries[[#This Row],[max h]]/260)</f>
        <v>30.31112061667854</v>
      </c>
      <c r="Y1076" s="11" t="str">
        <f>IF(tblSalaries[[#This Row],[Years of Experience]]="",0,"0")</f>
        <v>0</v>
      </c>
      <c r="Z10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76" s="11">
        <f>IF(tblSalaries[[#This Row],[Salary in USD]]&lt;1000,1,0)</f>
        <v>0</v>
      </c>
      <c r="AB1076" s="11">
        <f>IF(AND(tblSalaries[[#This Row],[Salary in USD]]&gt;1000,tblSalaries[[#This Row],[Salary in USD]]&lt;2000),1,0)</f>
        <v>0</v>
      </c>
    </row>
    <row r="1077" spans="2:28" ht="15" customHeight="1">
      <c r="B1077" t="s">
        <v>3080</v>
      </c>
      <c r="C1077" s="1">
        <v>41057.672118055554</v>
      </c>
      <c r="D1077" s="4">
        <v>48000</v>
      </c>
      <c r="E1077">
        <v>48000</v>
      </c>
      <c r="F1077" t="s">
        <v>69</v>
      </c>
      <c r="G1077">
        <f>tblSalaries[[#This Row],[clean Salary (in local currency)]]*VLOOKUP(tblSalaries[[#This Row],[Currency]],tblXrate[],2,FALSE)</f>
        <v>75656.557059229643</v>
      </c>
      <c r="H1077" t="s">
        <v>1232</v>
      </c>
      <c r="I1077" t="s">
        <v>52</v>
      </c>
      <c r="J1077" t="s">
        <v>71</v>
      </c>
      <c r="K1077" t="str">
        <f>VLOOKUP(tblSalaries[[#This Row],[Where do you work]],tblCountries[[Actual]:[Mapping]],2,FALSE)</f>
        <v>UK</v>
      </c>
      <c r="L1077" t="s">
        <v>18</v>
      </c>
      <c r="M1077">
        <v>10</v>
      </c>
      <c r="O1077" s="10" t="str">
        <f>IF(ISERROR(FIND("1",tblSalaries[[#This Row],[How many hours of a day you work on Excel]])),"",1)</f>
        <v/>
      </c>
      <c r="P1077" s="11">
        <f>IF(ISERROR(FIND("2",tblSalaries[[#This Row],[How many hours of a day you work on Excel]])),"",2)</f>
        <v>2</v>
      </c>
      <c r="Q1077" s="10">
        <f>IF(ISERROR(FIND("3",tblSalaries[[#This Row],[How many hours of a day you work on Excel]])),"",3)</f>
        <v>3</v>
      </c>
      <c r="R1077" s="10" t="str">
        <f>IF(ISERROR(FIND("4",tblSalaries[[#This Row],[How many hours of a day you work on Excel]])),"",4)</f>
        <v/>
      </c>
      <c r="S1077" s="10" t="str">
        <f>IF(ISERROR(FIND("5",tblSalaries[[#This Row],[How many hours of a day you work on Excel]])),"",5)</f>
        <v/>
      </c>
      <c r="T1077" s="10" t="str">
        <f>IF(ISERROR(FIND("6",tblSalaries[[#This Row],[How many hours of a day you work on Excel]])),"",6)</f>
        <v/>
      </c>
      <c r="U1077" s="11" t="str">
        <f>IF(ISERROR(FIND("7",tblSalaries[[#This Row],[How many hours of a day you work on Excel]])),"",7)</f>
        <v/>
      </c>
      <c r="V1077" s="11" t="str">
        <f>IF(ISERROR(FIND("8",tblSalaries[[#This Row],[How many hours of a day you work on Excel]])),"",8)</f>
        <v/>
      </c>
      <c r="W1077" s="11">
        <f>IF(MAX(tblSalaries[[#This Row],[1 hour]:[8 hours]])=0,#N/A,MAX(tblSalaries[[#This Row],[1 hour]:[8 hours]]))</f>
        <v>3</v>
      </c>
      <c r="X1077" s="11">
        <f>IF(ISERROR(tblSalaries[[#This Row],[max h]]),1,tblSalaries[[#This Row],[Salary in USD]]/tblSalaries[[#This Row],[max h]]/260)</f>
        <v>96.995585973371348</v>
      </c>
      <c r="Y1077" s="11" t="str">
        <f>IF(tblSalaries[[#This Row],[Years of Experience]]="",0,"0")</f>
        <v>0</v>
      </c>
      <c r="Z10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77" s="11">
        <f>IF(tblSalaries[[#This Row],[Salary in USD]]&lt;1000,1,0)</f>
        <v>0</v>
      </c>
      <c r="AB1077" s="11">
        <f>IF(AND(tblSalaries[[#This Row],[Salary in USD]]&gt;1000,tblSalaries[[#This Row],[Salary in USD]]&lt;2000),1,0)</f>
        <v>0</v>
      </c>
    </row>
    <row r="1078" spans="2:28" ht="15" customHeight="1">
      <c r="B1078" t="s">
        <v>3081</v>
      </c>
      <c r="C1078" s="1">
        <v>41057.674212962964</v>
      </c>
      <c r="D1078" s="4" t="s">
        <v>701</v>
      </c>
      <c r="E1078">
        <v>240000</v>
      </c>
      <c r="F1078" t="s">
        <v>40</v>
      </c>
      <c r="G1078">
        <f>tblSalaries[[#This Row],[clean Salary (in local currency)]]*VLOOKUP(tblSalaries[[#This Row],[Currency]],tblXrate[],2,FALSE)</f>
        <v>4273.9000049862161</v>
      </c>
      <c r="H1078" t="s">
        <v>310</v>
      </c>
      <c r="I1078" t="s">
        <v>310</v>
      </c>
      <c r="J1078" t="s">
        <v>8</v>
      </c>
      <c r="K1078" t="str">
        <f>VLOOKUP(tblSalaries[[#This Row],[Where do you work]],tblCountries[[Actual]:[Mapping]],2,FALSE)</f>
        <v>India</v>
      </c>
      <c r="L1078" t="s">
        <v>13</v>
      </c>
      <c r="M1078">
        <v>20</v>
      </c>
      <c r="O1078" s="10" t="str">
        <f>IF(ISERROR(FIND("1",tblSalaries[[#This Row],[How many hours of a day you work on Excel]])),"",1)</f>
        <v/>
      </c>
      <c r="P1078" s="11" t="str">
        <f>IF(ISERROR(FIND("2",tblSalaries[[#This Row],[How many hours of a day you work on Excel]])),"",2)</f>
        <v/>
      </c>
      <c r="Q1078" s="10" t="str">
        <f>IF(ISERROR(FIND("3",tblSalaries[[#This Row],[How many hours of a day you work on Excel]])),"",3)</f>
        <v/>
      </c>
      <c r="R1078" s="10" t="str">
        <f>IF(ISERROR(FIND("4",tblSalaries[[#This Row],[How many hours of a day you work on Excel]])),"",4)</f>
        <v/>
      </c>
      <c r="S1078" s="10" t="str">
        <f>IF(ISERROR(FIND("5",tblSalaries[[#This Row],[How many hours of a day you work on Excel]])),"",5)</f>
        <v/>
      </c>
      <c r="T1078" s="10" t="str">
        <f>IF(ISERROR(FIND("6",tblSalaries[[#This Row],[How many hours of a day you work on Excel]])),"",6)</f>
        <v/>
      </c>
      <c r="U1078" s="11" t="str">
        <f>IF(ISERROR(FIND("7",tblSalaries[[#This Row],[How many hours of a day you work on Excel]])),"",7)</f>
        <v/>
      </c>
      <c r="V1078" s="11">
        <f>IF(ISERROR(FIND("8",tblSalaries[[#This Row],[How many hours of a day you work on Excel]])),"",8)</f>
        <v>8</v>
      </c>
      <c r="W1078" s="11">
        <f>IF(MAX(tblSalaries[[#This Row],[1 hour]:[8 hours]])=0,#N/A,MAX(tblSalaries[[#This Row],[1 hour]:[8 hours]]))</f>
        <v>8</v>
      </c>
      <c r="X1078" s="11">
        <f>IF(ISERROR(tblSalaries[[#This Row],[max h]]),1,tblSalaries[[#This Row],[Salary in USD]]/tblSalaries[[#This Row],[max h]]/260)</f>
        <v>2.0547596177818348</v>
      </c>
      <c r="Y1078" s="11" t="str">
        <f>IF(tblSalaries[[#This Row],[Years of Experience]]="",0,"0")</f>
        <v>0</v>
      </c>
      <c r="Z10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78" s="11">
        <f>IF(tblSalaries[[#This Row],[Salary in USD]]&lt;1000,1,0)</f>
        <v>0</v>
      </c>
      <c r="AB1078" s="11">
        <f>IF(AND(tblSalaries[[#This Row],[Salary in USD]]&gt;1000,tblSalaries[[#This Row],[Salary in USD]]&lt;2000),1,0)</f>
        <v>0</v>
      </c>
    </row>
    <row r="1079" spans="2:28" ht="15" customHeight="1">
      <c r="B1079" t="s">
        <v>3082</v>
      </c>
      <c r="C1079" s="1">
        <v>41057.680104166669</v>
      </c>
      <c r="D1079" s="4">
        <v>37000</v>
      </c>
      <c r="E1079">
        <v>37000</v>
      </c>
      <c r="F1079" t="s">
        <v>22</v>
      </c>
      <c r="G1079">
        <f>tblSalaries[[#This Row],[clean Salary (in local currency)]]*VLOOKUP(tblSalaries[[#This Row],[Currency]],tblXrate[],2,FALSE)</f>
        <v>47004.779242689488</v>
      </c>
      <c r="H1079" t="s">
        <v>1233</v>
      </c>
      <c r="I1079" t="s">
        <v>20</v>
      </c>
      <c r="J1079" t="s">
        <v>608</v>
      </c>
      <c r="K1079" t="str">
        <f>VLOOKUP(tblSalaries[[#This Row],[Where do you work]],tblCountries[[Actual]:[Mapping]],2,FALSE)</f>
        <v>Spain</v>
      </c>
      <c r="L1079" t="s">
        <v>9</v>
      </c>
      <c r="M1079">
        <v>11</v>
      </c>
      <c r="O1079" s="10" t="str">
        <f>IF(ISERROR(FIND("1",tblSalaries[[#This Row],[How many hours of a day you work on Excel]])),"",1)</f>
        <v/>
      </c>
      <c r="P1079" s="11" t="str">
        <f>IF(ISERROR(FIND("2",tblSalaries[[#This Row],[How many hours of a day you work on Excel]])),"",2)</f>
        <v/>
      </c>
      <c r="Q1079" s="10" t="str">
        <f>IF(ISERROR(FIND("3",tblSalaries[[#This Row],[How many hours of a day you work on Excel]])),"",3)</f>
        <v/>
      </c>
      <c r="R1079" s="10">
        <f>IF(ISERROR(FIND("4",tblSalaries[[#This Row],[How many hours of a day you work on Excel]])),"",4)</f>
        <v>4</v>
      </c>
      <c r="S1079" s="10" t="str">
        <f>IF(ISERROR(FIND("5",tblSalaries[[#This Row],[How many hours of a day you work on Excel]])),"",5)</f>
        <v/>
      </c>
      <c r="T1079" s="10">
        <f>IF(ISERROR(FIND("6",tblSalaries[[#This Row],[How many hours of a day you work on Excel]])),"",6)</f>
        <v>6</v>
      </c>
      <c r="U1079" s="11" t="str">
        <f>IF(ISERROR(FIND("7",tblSalaries[[#This Row],[How many hours of a day you work on Excel]])),"",7)</f>
        <v/>
      </c>
      <c r="V1079" s="11" t="str">
        <f>IF(ISERROR(FIND("8",tblSalaries[[#This Row],[How many hours of a day you work on Excel]])),"",8)</f>
        <v/>
      </c>
      <c r="W1079" s="11">
        <f>IF(MAX(tblSalaries[[#This Row],[1 hour]:[8 hours]])=0,#N/A,MAX(tblSalaries[[#This Row],[1 hour]:[8 hours]]))</f>
        <v>6</v>
      </c>
      <c r="X1079" s="11">
        <f>IF(ISERROR(tblSalaries[[#This Row],[max h]]),1,tblSalaries[[#This Row],[Salary in USD]]/tblSalaries[[#This Row],[max h]]/260)</f>
        <v>30.131268745313776</v>
      </c>
      <c r="Y1079" s="11" t="str">
        <f>IF(tblSalaries[[#This Row],[Years of Experience]]="",0,"0")</f>
        <v>0</v>
      </c>
      <c r="Z10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79" s="11">
        <f>IF(tblSalaries[[#This Row],[Salary in USD]]&lt;1000,1,0)</f>
        <v>0</v>
      </c>
      <c r="AB1079" s="11">
        <f>IF(AND(tblSalaries[[#This Row],[Salary in USD]]&gt;1000,tblSalaries[[#This Row],[Salary in USD]]&lt;2000),1,0)</f>
        <v>0</v>
      </c>
    </row>
    <row r="1080" spans="2:28" ht="15" customHeight="1">
      <c r="B1080" t="s">
        <v>3083</v>
      </c>
      <c r="C1080" s="1">
        <v>41057.680335648147</v>
      </c>
      <c r="D1080" s="4" t="s">
        <v>137</v>
      </c>
      <c r="E1080">
        <v>30000</v>
      </c>
      <c r="F1080" t="s">
        <v>69</v>
      </c>
      <c r="G1080">
        <f>tblSalaries[[#This Row],[clean Salary (in local currency)]]*VLOOKUP(tblSalaries[[#This Row],[Currency]],tblXrate[],2,FALSE)</f>
        <v>47285.348162018527</v>
      </c>
      <c r="H1080" t="s">
        <v>1234</v>
      </c>
      <c r="I1080" t="s">
        <v>20</v>
      </c>
      <c r="J1080" t="s">
        <v>71</v>
      </c>
      <c r="K1080" t="str">
        <f>VLOOKUP(tblSalaries[[#This Row],[Where do you work]],tblCountries[[Actual]:[Mapping]],2,FALSE)</f>
        <v>UK</v>
      </c>
      <c r="L1080" t="s">
        <v>13</v>
      </c>
      <c r="M1080">
        <v>10</v>
      </c>
      <c r="O1080" s="10" t="str">
        <f>IF(ISERROR(FIND("1",tblSalaries[[#This Row],[How many hours of a day you work on Excel]])),"",1)</f>
        <v/>
      </c>
      <c r="P1080" s="11" t="str">
        <f>IF(ISERROR(FIND("2",tblSalaries[[#This Row],[How many hours of a day you work on Excel]])),"",2)</f>
        <v/>
      </c>
      <c r="Q1080" s="10" t="str">
        <f>IF(ISERROR(FIND("3",tblSalaries[[#This Row],[How many hours of a day you work on Excel]])),"",3)</f>
        <v/>
      </c>
      <c r="R1080" s="10" t="str">
        <f>IF(ISERROR(FIND("4",tblSalaries[[#This Row],[How many hours of a day you work on Excel]])),"",4)</f>
        <v/>
      </c>
      <c r="S1080" s="10" t="str">
        <f>IF(ISERROR(FIND("5",tblSalaries[[#This Row],[How many hours of a day you work on Excel]])),"",5)</f>
        <v/>
      </c>
      <c r="T1080" s="10" t="str">
        <f>IF(ISERROR(FIND("6",tblSalaries[[#This Row],[How many hours of a day you work on Excel]])),"",6)</f>
        <v/>
      </c>
      <c r="U1080" s="11" t="str">
        <f>IF(ISERROR(FIND("7",tblSalaries[[#This Row],[How many hours of a day you work on Excel]])),"",7)</f>
        <v/>
      </c>
      <c r="V1080" s="11">
        <f>IF(ISERROR(FIND("8",tblSalaries[[#This Row],[How many hours of a day you work on Excel]])),"",8)</f>
        <v>8</v>
      </c>
      <c r="W1080" s="11">
        <f>IF(MAX(tblSalaries[[#This Row],[1 hour]:[8 hours]])=0,#N/A,MAX(tblSalaries[[#This Row],[1 hour]:[8 hours]]))</f>
        <v>8</v>
      </c>
      <c r="X1080" s="11">
        <f>IF(ISERROR(tblSalaries[[#This Row],[max h]]),1,tblSalaries[[#This Row],[Salary in USD]]/tblSalaries[[#This Row],[max h]]/260)</f>
        <v>22.733340462508906</v>
      </c>
      <c r="Y1080" s="11" t="str">
        <f>IF(tblSalaries[[#This Row],[Years of Experience]]="",0,"0")</f>
        <v>0</v>
      </c>
      <c r="Z10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80" s="11">
        <f>IF(tblSalaries[[#This Row],[Salary in USD]]&lt;1000,1,0)</f>
        <v>0</v>
      </c>
      <c r="AB1080" s="11">
        <f>IF(AND(tblSalaries[[#This Row],[Salary in USD]]&gt;1000,tblSalaries[[#This Row],[Salary in USD]]&lt;2000),1,0)</f>
        <v>0</v>
      </c>
    </row>
    <row r="1081" spans="2:28" ht="15" customHeight="1">
      <c r="B1081" t="s">
        <v>3084</v>
      </c>
      <c r="C1081" s="1">
        <v>41057.681157407409</v>
      </c>
      <c r="D1081" s="4">
        <v>58000</v>
      </c>
      <c r="E1081">
        <v>58000</v>
      </c>
      <c r="F1081" t="s">
        <v>69</v>
      </c>
      <c r="G1081">
        <f>tblSalaries[[#This Row],[clean Salary (in local currency)]]*VLOOKUP(tblSalaries[[#This Row],[Currency]],tblXrate[],2,FALSE)</f>
        <v>91418.339779902482</v>
      </c>
      <c r="H1081" t="s">
        <v>1235</v>
      </c>
      <c r="I1081" t="s">
        <v>20</v>
      </c>
      <c r="J1081" t="s">
        <v>71</v>
      </c>
      <c r="K1081" t="str">
        <f>VLOOKUP(tblSalaries[[#This Row],[Where do you work]],tblCountries[[Actual]:[Mapping]],2,FALSE)</f>
        <v>UK</v>
      </c>
      <c r="L1081" t="s">
        <v>13</v>
      </c>
      <c r="M1081">
        <v>8</v>
      </c>
      <c r="O1081" s="10" t="str">
        <f>IF(ISERROR(FIND("1",tblSalaries[[#This Row],[How many hours of a day you work on Excel]])),"",1)</f>
        <v/>
      </c>
      <c r="P1081" s="11" t="str">
        <f>IF(ISERROR(FIND("2",tblSalaries[[#This Row],[How many hours of a day you work on Excel]])),"",2)</f>
        <v/>
      </c>
      <c r="Q1081" s="10" t="str">
        <f>IF(ISERROR(FIND("3",tblSalaries[[#This Row],[How many hours of a day you work on Excel]])),"",3)</f>
        <v/>
      </c>
      <c r="R1081" s="10" t="str">
        <f>IF(ISERROR(FIND("4",tblSalaries[[#This Row],[How many hours of a day you work on Excel]])),"",4)</f>
        <v/>
      </c>
      <c r="S1081" s="10" t="str">
        <f>IF(ISERROR(FIND("5",tblSalaries[[#This Row],[How many hours of a day you work on Excel]])),"",5)</f>
        <v/>
      </c>
      <c r="T1081" s="10" t="str">
        <f>IF(ISERROR(FIND("6",tblSalaries[[#This Row],[How many hours of a day you work on Excel]])),"",6)</f>
        <v/>
      </c>
      <c r="U1081" s="11" t="str">
        <f>IF(ISERROR(FIND("7",tblSalaries[[#This Row],[How many hours of a day you work on Excel]])),"",7)</f>
        <v/>
      </c>
      <c r="V1081" s="11">
        <f>IF(ISERROR(FIND("8",tblSalaries[[#This Row],[How many hours of a day you work on Excel]])),"",8)</f>
        <v>8</v>
      </c>
      <c r="W1081" s="11">
        <f>IF(MAX(tblSalaries[[#This Row],[1 hour]:[8 hours]])=0,#N/A,MAX(tblSalaries[[#This Row],[1 hour]:[8 hours]]))</f>
        <v>8</v>
      </c>
      <c r="X1081" s="11">
        <f>IF(ISERROR(tblSalaries[[#This Row],[max h]]),1,tblSalaries[[#This Row],[Salary in USD]]/tblSalaries[[#This Row],[max h]]/260)</f>
        <v>43.951124894183884</v>
      </c>
      <c r="Y1081" s="11" t="str">
        <f>IF(tblSalaries[[#This Row],[Years of Experience]]="",0,"0")</f>
        <v>0</v>
      </c>
      <c r="Z10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81" s="11">
        <f>IF(tblSalaries[[#This Row],[Salary in USD]]&lt;1000,1,0)</f>
        <v>0</v>
      </c>
      <c r="AB1081" s="11">
        <f>IF(AND(tblSalaries[[#This Row],[Salary in USD]]&gt;1000,tblSalaries[[#This Row],[Salary in USD]]&lt;2000),1,0)</f>
        <v>0</v>
      </c>
    </row>
    <row r="1082" spans="2:28" ht="15" customHeight="1">
      <c r="B1082" t="s">
        <v>3085</v>
      </c>
      <c r="C1082" s="1">
        <v>41057.681562500002</v>
      </c>
      <c r="D1082" s="4">
        <v>79000</v>
      </c>
      <c r="E1082">
        <v>79000</v>
      </c>
      <c r="F1082" t="s">
        <v>69</v>
      </c>
      <c r="G1082">
        <f>tblSalaries[[#This Row],[clean Salary (in local currency)]]*VLOOKUP(tblSalaries[[#This Row],[Currency]],tblXrate[],2,FALSE)</f>
        <v>124518.08349331544</v>
      </c>
      <c r="H1082" t="s">
        <v>185</v>
      </c>
      <c r="I1082" t="s">
        <v>20</v>
      </c>
      <c r="J1082" t="s">
        <v>71</v>
      </c>
      <c r="K1082" t="str">
        <f>VLOOKUP(tblSalaries[[#This Row],[Where do you work]],tblCountries[[Actual]:[Mapping]],2,FALSE)</f>
        <v>UK</v>
      </c>
      <c r="L1082" t="s">
        <v>18</v>
      </c>
      <c r="M1082">
        <v>14</v>
      </c>
      <c r="O1082" s="10" t="str">
        <f>IF(ISERROR(FIND("1",tblSalaries[[#This Row],[How many hours of a day you work on Excel]])),"",1)</f>
        <v/>
      </c>
      <c r="P1082" s="11">
        <f>IF(ISERROR(FIND("2",tblSalaries[[#This Row],[How many hours of a day you work on Excel]])),"",2)</f>
        <v>2</v>
      </c>
      <c r="Q1082" s="10">
        <f>IF(ISERROR(FIND("3",tblSalaries[[#This Row],[How many hours of a day you work on Excel]])),"",3)</f>
        <v>3</v>
      </c>
      <c r="R1082" s="10" t="str">
        <f>IF(ISERROR(FIND("4",tblSalaries[[#This Row],[How many hours of a day you work on Excel]])),"",4)</f>
        <v/>
      </c>
      <c r="S1082" s="10" t="str">
        <f>IF(ISERROR(FIND("5",tblSalaries[[#This Row],[How many hours of a day you work on Excel]])),"",5)</f>
        <v/>
      </c>
      <c r="T1082" s="10" t="str">
        <f>IF(ISERROR(FIND("6",tblSalaries[[#This Row],[How many hours of a day you work on Excel]])),"",6)</f>
        <v/>
      </c>
      <c r="U1082" s="11" t="str">
        <f>IF(ISERROR(FIND("7",tblSalaries[[#This Row],[How many hours of a day you work on Excel]])),"",7)</f>
        <v/>
      </c>
      <c r="V1082" s="11" t="str">
        <f>IF(ISERROR(FIND("8",tblSalaries[[#This Row],[How many hours of a day you work on Excel]])),"",8)</f>
        <v/>
      </c>
      <c r="W1082" s="11">
        <f>IF(MAX(tblSalaries[[#This Row],[1 hour]:[8 hours]])=0,#N/A,MAX(tblSalaries[[#This Row],[1 hour]:[8 hours]]))</f>
        <v>3</v>
      </c>
      <c r="X1082" s="11">
        <f>IF(ISERROR(tblSalaries[[#This Row],[max h]]),1,tblSalaries[[#This Row],[Salary in USD]]/tblSalaries[[#This Row],[max h]]/260)</f>
        <v>159.63856858117364</v>
      </c>
      <c r="Y1082" s="11" t="str">
        <f>IF(tblSalaries[[#This Row],[Years of Experience]]="",0,"0")</f>
        <v>0</v>
      </c>
      <c r="Z10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82" s="11">
        <f>IF(tblSalaries[[#This Row],[Salary in USD]]&lt;1000,1,0)</f>
        <v>0</v>
      </c>
      <c r="AB1082" s="11">
        <f>IF(AND(tblSalaries[[#This Row],[Salary in USD]]&gt;1000,tblSalaries[[#This Row],[Salary in USD]]&lt;2000),1,0)</f>
        <v>0</v>
      </c>
    </row>
    <row r="1083" spans="2:28" ht="15" customHeight="1">
      <c r="B1083" t="s">
        <v>3086</v>
      </c>
      <c r="C1083" s="1">
        <v>41057.684884259259</v>
      </c>
      <c r="D1083" s="4">
        <v>43912.03</v>
      </c>
      <c r="E1083">
        <v>43912</v>
      </c>
      <c r="F1083" t="s">
        <v>69</v>
      </c>
      <c r="G1083">
        <f>tblSalaries[[#This Row],[clean Salary (in local currency)]]*VLOOKUP(tblSalaries[[#This Row],[Currency]],tblXrate[],2,FALSE)</f>
        <v>69213.140283018583</v>
      </c>
      <c r="H1083" t="s">
        <v>427</v>
      </c>
      <c r="I1083" t="s">
        <v>20</v>
      </c>
      <c r="J1083" t="s">
        <v>71</v>
      </c>
      <c r="K1083" t="str">
        <f>VLOOKUP(tblSalaries[[#This Row],[Where do you work]],tblCountries[[Actual]:[Mapping]],2,FALSE)</f>
        <v>UK</v>
      </c>
      <c r="L1083" t="s">
        <v>13</v>
      </c>
      <c r="M1083">
        <v>3</v>
      </c>
      <c r="O1083" s="10" t="str">
        <f>IF(ISERROR(FIND("1",tblSalaries[[#This Row],[How many hours of a day you work on Excel]])),"",1)</f>
        <v/>
      </c>
      <c r="P1083" s="11" t="str">
        <f>IF(ISERROR(FIND("2",tblSalaries[[#This Row],[How many hours of a day you work on Excel]])),"",2)</f>
        <v/>
      </c>
      <c r="Q1083" s="10" t="str">
        <f>IF(ISERROR(FIND("3",tblSalaries[[#This Row],[How many hours of a day you work on Excel]])),"",3)</f>
        <v/>
      </c>
      <c r="R1083" s="10" t="str">
        <f>IF(ISERROR(FIND("4",tblSalaries[[#This Row],[How many hours of a day you work on Excel]])),"",4)</f>
        <v/>
      </c>
      <c r="S1083" s="10" t="str">
        <f>IF(ISERROR(FIND("5",tblSalaries[[#This Row],[How many hours of a day you work on Excel]])),"",5)</f>
        <v/>
      </c>
      <c r="T1083" s="10" t="str">
        <f>IF(ISERROR(FIND("6",tblSalaries[[#This Row],[How many hours of a day you work on Excel]])),"",6)</f>
        <v/>
      </c>
      <c r="U1083" s="11" t="str">
        <f>IF(ISERROR(FIND("7",tblSalaries[[#This Row],[How many hours of a day you work on Excel]])),"",7)</f>
        <v/>
      </c>
      <c r="V1083" s="11">
        <f>IF(ISERROR(FIND("8",tblSalaries[[#This Row],[How many hours of a day you work on Excel]])),"",8)</f>
        <v>8</v>
      </c>
      <c r="W1083" s="11">
        <f>IF(MAX(tblSalaries[[#This Row],[1 hour]:[8 hours]])=0,#N/A,MAX(tblSalaries[[#This Row],[1 hour]:[8 hours]]))</f>
        <v>8</v>
      </c>
      <c r="X1083" s="11">
        <f>IF(ISERROR(tblSalaries[[#This Row],[max h]]),1,tblSalaries[[#This Row],[Salary in USD]]/tblSalaries[[#This Row],[max h]]/260)</f>
        <v>33.275548212989705</v>
      </c>
      <c r="Y1083" s="11" t="str">
        <f>IF(tblSalaries[[#This Row],[Years of Experience]]="",0,"0")</f>
        <v>0</v>
      </c>
      <c r="Z10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83" s="11">
        <f>IF(tblSalaries[[#This Row],[Salary in USD]]&lt;1000,1,0)</f>
        <v>0</v>
      </c>
      <c r="AB1083" s="11">
        <f>IF(AND(tblSalaries[[#This Row],[Salary in USD]]&gt;1000,tblSalaries[[#This Row],[Salary in USD]]&lt;2000),1,0)</f>
        <v>0</v>
      </c>
    </row>
    <row r="1084" spans="2:28" ht="15" customHeight="1">
      <c r="B1084" t="s">
        <v>3087</v>
      </c>
      <c r="C1084" s="1">
        <v>41057.686400462961</v>
      </c>
      <c r="D1084" s="4">
        <v>3500</v>
      </c>
      <c r="E1084">
        <v>3500</v>
      </c>
      <c r="F1084" t="s">
        <v>6</v>
      </c>
      <c r="G1084">
        <f>tblSalaries[[#This Row],[clean Salary (in local currency)]]*VLOOKUP(tblSalaries[[#This Row],[Currency]],tblXrate[],2,FALSE)</f>
        <v>3500</v>
      </c>
      <c r="H1084" t="s">
        <v>1236</v>
      </c>
      <c r="I1084" t="s">
        <v>52</v>
      </c>
      <c r="J1084" t="s">
        <v>1237</v>
      </c>
      <c r="K1084" t="str">
        <f>VLOOKUP(tblSalaries[[#This Row],[Where do you work]],tblCountries[[Actual]:[Mapping]],2,FALSE)</f>
        <v>Pakistan</v>
      </c>
      <c r="L1084" t="s">
        <v>9</v>
      </c>
      <c r="M1084">
        <v>4</v>
      </c>
      <c r="O1084" s="10" t="str">
        <f>IF(ISERROR(FIND("1",tblSalaries[[#This Row],[How many hours of a day you work on Excel]])),"",1)</f>
        <v/>
      </c>
      <c r="P1084" s="11" t="str">
        <f>IF(ISERROR(FIND("2",tblSalaries[[#This Row],[How many hours of a day you work on Excel]])),"",2)</f>
        <v/>
      </c>
      <c r="Q1084" s="10" t="str">
        <f>IF(ISERROR(FIND("3",tblSalaries[[#This Row],[How many hours of a day you work on Excel]])),"",3)</f>
        <v/>
      </c>
      <c r="R1084" s="10">
        <f>IF(ISERROR(FIND("4",tblSalaries[[#This Row],[How many hours of a day you work on Excel]])),"",4)</f>
        <v>4</v>
      </c>
      <c r="S1084" s="10" t="str">
        <f>IF(ISERROR(FIND("5",tblSalaries[[#This Row],[How many hours of a day you work on Excel]])),"",5)</f>
        <v/>
      </c>
      <c r="T1084" s="10">
        <f>IF(ISERROR(FIND("6",tblSalaries[[#This Row],[How many hours of a day you work on Excel]])),"",6)</f>
        <v>6</v>
      </c>
      <c r="U1084" s="11" t="str">
        <f>IF(ISERROR(FIND("7",tblSalaries[[#This Row],[How many hours of a day you work on Excel]])),"",7)</f>
        <v/>
      </c>
      <c r="V1084" s="11" t="str">
        <f>IF(ISERROR(FIND("8",tblSalaries[[#This Row],[How many hours of a day you work on Excel]])),"",8)</f>
        <v/>
      </c>
      <c r="W1084" s="11">
        <f>IF(MAX(tblSalaries[[#This Row],[1 hour]:[8 hours]])=0,#N/A,MAX(tblSalaries[[#This Row],[1 hour]:[8 hours]]))</f>
        <v>6</v>
      </c>
      <c r="X1084" s="11">
        <f>IF(ISERROR(tblSalaries[[#This Row],[max h]]),1,tblSalaries[[#This Row],[Salary in USD]]/tblSalaries[[#This Row],[max h]]/260)</f>
        <v>2.2435897435897436</v>
      </c>
      <c r="Y1084" s="11" t="str">
        <f>IF(tblSalaries[[#This Row],[Years of Experience]]="",0,"0")</f>
        <v>0</v>
      </c>
      <c r="Z10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84" s="11">
        <f>IF(tblSalaries[[#This Row],[Salary in USD]]&lt;1000,1,0)</f>
        <v>0</v>
      </c>
      <c r="AB1084" s="11">
        <f>IF(AND(tblSalaries[[#This Row],[Salary in USD]]&gt;1000,tblSalaries[[#This Row],[Salary in USD]]&lt;2000),1,0)</f>
        <v>0</v>
      </c>
    </row>
    <row r="1085" spans="2:28" ht="15" customHeight="1">
      <c r="B1085" t="s">
        <v>3088</v>
      </c>
      <c r="C1085" s="1">
        <v>41057.690833333334</v>
      </c>
      <c r="D1085" s="4" t="s">
        <v>1238</v>
      </c>
      <c r="E1085">
        <v>40000</v>
      </c>
      <c r="F1085" t="s">
        <v>69</v>
      </c>
      <c r="G1085">
        <f>tblSalaries[[#This Row],[clean Salary (in local currency)]]*VLOOKUP(tblSalaries[[#This Row],[Currency]],tblXrate[],2,FALSE)</f>
        <v>63047.130882691366</v>
      </c>
      <c r="H1085" t="s">
        <v>283</v>
      </c>
      <c r="I1085" t="s">
        <v>52</v>
      </c>
      <c r="J1085" t="s">
        <v>71</v>
      </c>
      <c r="K1085" t="str">
        <f>VLOOKUP(tblSalaries[[#This Row],[Where do you work]],tblCountries[[Actual]:[Mapping]],2,FALSE)</f>
        <v>UK</v>
      </c>
      <c r="L1085" t="s">
        <v>25</v>
      </c>
      <c r="M1085">
        <v>20</v>
      </c>
      <c r="O1085" s="10">
        <f>IF(ISERROR(FIND("1",tblSalaries[[#This Row],[How many hours of a day you work on Excel]])),"",1)</f>
        <v>1</v>
      </c>
      <c r="P1085" s="11">
        <f>IF(ISERROR(FIND("2",tblSalaries[[#This Row],[How many hours of a day you work on Excel]])),"",2)</f>
        <v>2</v>
      </c>
      <c r="Q1085" s="10" t="str">
        <f>IF(ISERROR(FIND("3",tblSalaries[[#This Row],[How many hours of a day you work on Excel]])),"",3)</f>
        <v/>
      </c>
      <c r="R1085" s="10" t="str">
        <f>IF(ISERROR(FIND("4",tblSalaries[[#This Row],[How many hours of a day you work on Excel]])),"",4)</f>
        <v/>
      </c>
      <c r="S1085" s="10" t="str">
        <f>IF(ISERROR(FIND("5",tblSalaries[[#This Row],[How many hours of a day you work on Excel]])),"",5)</f>
        <v/>
      </c>
      <c r="T1085" s="10" t="str">
        <f>IF(ISERROR(FIND("6",tblSalaries[[#This Row],[How many hours of a day you work on Excel]])),"",6)</f>
        <v/>
      </c>
      <c r="U1085" s="11" t="str">
        <f>IF(ISERROR(FIND("7",tblSalaries[[#This Row],[How many hours of a day you work on Excel]])),"",7)</f>
        <v/>
      </c>
      <c r="V1085" s="11" t="str">
        <f>IF(ISERROR(FIND("8",tblSalaries[[#This Row],[How many hours of a day you work on Excel]])),"",8)</f>
        <v/>
      </c>
      <c r="W1085" s="11">
        <f>IF(MAX(tblSalaries[[#This Row],[1 hour]:[8 hours]])=0,#N/A,MAX(tblSalaries[[#This Row],[1 hour]:[8 hours]]))</f>
        <v>2</v>
      </c>
      <c r="X1085" s="11">
        <f>IF(ISERROR(tblSalaries[[#This Row],[max h]]),1,tblSalaries[[#This Row],[Salary in USD]]/tblSalaries[[#This Row],[max h]]/260)</f>
        <v>121.24448246671416</v>
      </c>
      <c r="Y1085" s="11" t="str">
        <f>IF(tblSalaries[[#This Row],[Years of Experience]]="",0,"0")</f>
        <v>0</v>
      </c>
      <c r="Z10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85" s="11">
        <f>IF(tblSalaries[[#This Row],[Salary in USD]]&lt;1000,1,0)</f>
        <v>0</v>
      </c>
      <c r="AB1085" s="11">
        <f>IF(AND(tblSalaries[[#This Row],[Salary in USD]]&gt;1000,tblSalaries[[#This Row],[Salary in USD]]&lt;2000),1,0)</f>
        <v>0</v>
      </c>
    </row>
    <row r="1086" spans="2:28" ht="15" customHeight="1">
      <c r="B1086" t="s">
        <v>3089</v>
      </c>
      <c r="C1086" s="1">
        <v>41057.691192129627</v>
      </c>
      <c r="D1086" s="4">
        <v>57000</v>
      </c>
      <c r="E1086">
        <v>57000</v>
      </c>
      <c r="F1086" t="s">
        <v>22</v>
      </c>
      <c r="G1086">
        <f>tblSalaries[[#This Row],[clean Salary (in local currency)]]*VLOOKUP(tblSalaries[[#This Row],[Currency]],tblXrate[],2,FALSE)</f>
        <v>72412.768022521646</v>
      </c>
      <c r="H1086" t="s">
        <v>1239</v>
      </c>
      <c r="I1086" t="s">
        <v>52</v>
      </c>
      <c r="J1086" t="s">
        <v>583</v>
      </c>
      <c r="K1086" t="str">
        <f>VLOOKUP(tblSalaries[[#This Row],[Where do you work]],tblCountries[[Actual]:[Mapping]],2,FALSE)</f>
        <v>Norway</v>
      </c>
      <c r="L1086" t="s">
        <v>25</v>
      </c>
      <c r="M1086">
        <v>15</v>
      </c>
      <c r="O1086" s="10">
        <f>IF(ISERROR(FIND("1",tblSalaries[[#This Row],[How many hours of a day you work on Excel]])),"",1)</f>
        <v>1</v>
      </c>
      <c r="P1086" s="11">
        <f>IF(ISERROR(FIND("2",tblSalaries[[#This Row],[How many hours of a day you work on Excel]])),"",2)</f>
        <v>2</v>
      </c>
      <c r="Q1086" s="10" t="str">
        <f>IF(ISERROR(FIND("3",tblSalaries[[#This Row],[How many hours of a day you work on Excel]])),"",3)</f>
        <v/>
      </c>
      <c r="R1086" s="10" t="str">
        <f>IF(ISERROR(FIND("4",tblSalaries[[#This Row],[How many hours of a day you work on Excel]])),"",4)</f>
        <v/>
      </c>
      <c r="S1086" s="10" t="str">
        <f>IF(ISERROR(FIND("5",tblSalaries[[#This Row],[How many hours of a day you work on Excel]])),"",5)</f>
        <v/>
      </c>
      <c r="T1086" s="10" t="str">
        <f>IF(ISERROR(FIND("6",tblSalaries[[#This Row],[How many hours of a day you work on Excel]])),"",6)</f>
        <v/>
      </c>
      <c r="U1086" s="11" t="str">
        <f>IF(ISERROR(FIND("7",tblSalaries[[#This Row],[How many hours of a day you work on Excel]])),"",7)</f>
        <v/>
      </c>
      <c r="V1086" s="11" t="str">
        <f>IF(ISERROR(FIND("8",tblSalaries[[#This Row],[How many hours of a day you work on Excel]])),"",8)</f>
        <v/>
      </c>
      <c r="W1086" s="11">
        <f>IF(MAX(tblSalaries[[#This Row],[1 hour]:[8 hours]])=0,#N/A,MAX(tblSalaries[[#This Row],[1 hour]:[8 hours]]))</f>
        <v>2</v>
      </c>
      <c r="X1086" s="11">
        <f>IF(ISERROR(tblSalaries[[#This Row],[max h]]),1,tblSalaries[[#This Row],[Salary in USD]]/tblSalaries[[#This Row],[max h]]/260)</f>
        <v>139.25532312023392</v>
      </c>
      <c r="Y1086" s="11" t="str">
        <f>IF(tblSalaries[[#This Row],[Years of Experience]]="",0,"0")</f>
        <v>0</v>
      </c>
      <c r="Z10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86" s="11">
        <f>IF(tblSalaries[[#This Row],[Salary in USD]]&lt;1000,1,0)</f>
        <v>0</v>
      </c>
      <c r="AB1086" s="11">
        <f>IF(AND(tblSalaries[[#This Row],[Salary in USD]]&gt;1000,tblSalaries[[#This Row],[Salary in USD]]&lt;2000),1,0)</f>
        <v>0</v>
      </c>
    </row>
    <row r="1087" spans="2:28" ht="15" customHeight="1">
      <c r="B1087" t="s">
        <v>3090</v>
      </c>
      <c r="C1087" s="1">
        <v>41057.695451388892</v>
      </c>
      <c r="D1087" s="4">
        <v>40000</v>
      </c>
      <c r="E1087">
        <v>40000</v>
      </c>
      <c r="F1087" t="s">
        <v>22</v>
      </c>
      <c r="G1087">
        <f>tblSalaries[[#This Row],[clean Salary (in local currency)]]*VLOOKUP(tblSalaries[[#This Row],[Currency]],tblXrate[],2,FALSE)</f>
        <v>50815.977559664309</v>
      </c>
      <c r="H1087" t="s">
        <v>191</v>
      </c>
      <c r="I1087" t="s">
        <v>310</v>
      </c>
      <c r="J1087" t="s">
        <v>30</v>
      </c>
      <c r="K1087" t="str">
        <f>VLOOKUP(tblSalaries[[#This Row],[Where do you work]],tblCountries[[Actual]:[Mapping]],2,FALSE)</f>
        <v>Portugal</v>
      </c>
      <c r="L1087" t="s">
        <v>18</v>
      </c>
      <c r="M1087">
        <v>10</v>
      </c>
      <c r="O1087" s="10" t="str">
        <f>IF(ISERROR(FIND("1",tblSalaries[[#This Row],[How many hours of a day you work on Excel]])),"",1)</f>
        <v/>
      </c>
      <c r="P1087" s="11">
        <f>IF(ISERROR(FIND("2",tblSalaries[[#This Row],[How many hours of a day you work on Excel]])),"",2)</f>
        <v>2</v>
      </c>
      <c r="Q1087" s="10">
        <f>IF(ISERROR(FIND("3",tblSalaries[[#This Row],[How many hours of a day you work on Excel]])),"",3)</f>
        <v>3</v>
      </c>
      <c r="R1087" s="10" t="str">
        <f>IF(ISERROR(FIND("4",tblSalaries[[#This Row],[How many hours of a day you work on Excel]])),"",4)</f>
        <v/>
      </c>
      <c r="S1087" s="10" t="str">
        <f>IF(ISERROR(FIND("5",tblSalaries[[#This Row],[How many hours of a day you work on Excel]])),"",5)</f>
        <v/>
      </c>
      <c r="T1087" s="10" t="str">
        <f>IF(ISERROR(FIND("6",tblSalaries[[#This Row],[How many hours of a day you work on Excel]])),"",6)</f>
        <v/>
      </c>
      <c r="U1087" s="11" t="str">
        <f>IF(ISERROR(FIND("7",tblSalaries[[#This Row],[How many hours of a day you work on Excel]])),"",7)</f>
        <v/>
      </c>
      <c r="V1087" s="11" t="str">
        <f>IF(ISERROR(FIND("8",tblSalaries[[#This Row],[How many hours of a day you work on Excel]])),"",8)</f>
        <v/>
      </c>
      <c r="W1087" s="11">
        <f>IF(MAX(tblSalaries[[#This Row],[1 hour]:[8 hours]])=0,#N/A,MAX(tblSalaries[[#This Row],[1 hour]:[8 hours]]))</f>
        <v>3</v>
      </c>
      <c r="X1087" s="11">
        <f>IF(ISERROR(tblSalaries[[#This Row],[max h]]),1,tblSalaries[[#This Row],[Salary in USD]]/tblSalaries[[#This Row],[max h]]/260)</f>
        <v>65.148689179056817</v>
      </c>
      <c r="Y1087" s="11" t="str">
        <f>IF(tblSalaries[[#This Row],[Years of Experience]]="",0,"0")</f>
        <v>0</v>
      </c>
      <c r="Z10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87" s="11">
        <f>IF(tblSalaries[[#This Row],[Salary in USD]]&lt;1000,1,0)</f>
        <v>0</v>
      </c>
      <c r="AB1087" s="11">
        <f>IF(AND(tblSalaries[[#This Row],[Salary in USD]]&gt;1000,tblSalaries[[#This Row],[Salary in USD]]&lt;2000),1,0)</f>
        <v>0</v>
      </c>
    </row>
    <row r="1088" spans="2:28" ht="15" customHeight="1">
      <c r="B1088" t="s">
        <v>3091</v>
      </c>
      <c r="C1088" s="1">
        <v>41057.698240740741</v>
      </c>
      <c r="D1088" s="4">
        <v>100000</v>
      </c>
      <c r="E1088">
        <v>1200000</v>
      </c>
      <c r="F1088" t="s">
        <v>40</v>
      </c>
      <c r="G1088">
        <f>tblSalaries[[#This Row],[clean Salary (in local currency)]]*VLOOKUP(tblSalaries[[#This Row],[Currency]],tblXrate[],2,FALSE)</f>
        <v>21369.500024931083</v>
      </c>
      <c r="H1088" t="s">
        <v>1240</v>
      </c>
      <c r="I1088" t="s">
        <v>52</v>
      </c>
      <c r="J1088" t="s">
        <v>8</v>
      </c>
      <c r="K1088" t="str">
        <f>VLOOKUP(tblSalaries[[#This Row],[Where do you work]],tblCountries[[Actual]:[Mapping]],2,FALSE)</f>
        <v>India</v>
      </c>
      <c r="L1088" t="s">
        <v>18</v>
      </c>
      <c r="M1088">
        <v>5</v>
      </c>
      <c r="O1088" s="10" t="str">
        <f>IF(ISERROR(FIND("1",tblSalaries[[#This Row],[How many hours of a day you work on Excel]])),"",1)</f>
        <v/>
      </c>
      <c r="P1088" s="11">
        <f>IF(ISERROR(FIND("2",tblSalaries[[#This Row],[How many hours of a day you work on Excel]])),"",2)</f>
        <v>2</v>
      </c>
      <c r="Q1088" s="10">
        <f>IF(ISERROR(FIND("3",tblSalaries[[#This Row],[How many hours of a day you work on Excel]])),"",3)</f>
        <v>3</v>
      </c>
      <c r="R1088" s="10" t="str">
        <f>IF(ISERROR(FIND("4",tblSalaries[[#This Row],[How many hours of a day you work on Excel]])),"",4)</f>
        <v/>
      </c>
      <c r="S1088" s="10" t="str">
        <f>IF(ISERROR(FIND("5",tblSalaries[[#This Row],[How many hours of a day you work on Excel]])),"",5)</f>
        <v/>
      </c>
      <c r="T1088" s="10" t="str">
        <f>IF(ISERROR(FIND("6",tblSalaries[[#This Row],[How many hours of a day you work on Excel]])),"",6)</f>
        <v/>
      </c>
      <c r="U1088" s="11" t="str">
        <f>IF(ISERROR(FIND("7",tblSalaries[[#This Row],[How many hours of a day you work on Excel]])),"",7)</f>
        <v/>
      </c>
      <c r="V1088" s="11" t="str">
        <f>IF(ISERROR(FIND("8",tblSalaries[[#This Row],[How many hours of a day you work on Excel]])),"",8)</f>
        <v/>
      </c>
      <c r="W1088" s="11">
        <f>IF(MAX(tblSalaries[[#This Row],[1 hour]:[8 hours]])=0,#N/A,MAX(tblSalaries[[#This Row],[1 hour]:[8 hours]]))</f>
        <v>3</v>
      </c>
      <c r="X1088" s="11">
        <f>IF(ISERROR(tblSalaries[[#This Row],[max h]]),1,tblSalaries[[#This Row],[Salary in USD]]/tblSalaries[[#This Row],[max h]]/260)</f>
        <v>27.396794903757797</v>
      </c>
      <c r="Y1088" s="11" t="str">
        <f>IF(tblSalaries[[#This Row],[Years of Experience]]="",0,"0")</f>
        <v>0</v>
      </c>
      <c r="Z10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88" s="11">
        <f>IF(tblSalaries[[#This Row],[Salary in USD]]&lt;1000,1,0)</f>
        <v>0</v>
      </c>
      <c r="AB1088" s="11">
        <f>IF(AND(tblSalaries[[#This Row],[Salary in USD]]&gt;1000,tblSalaries[[#This Row],[Salary in USD]]&lt;2000),1,0)</f>
        <v>0</v>
      </c>
    </row>
    <row r="1089" spans="2:28" ht="15" customHeight="1">
      <c r="B1089" t="s">
        <v>3092</v>
      </c>
      <c r="C1089" s="1">
        <v>41057.698287037034</v>
      </c>
      <c r="D1089" s="4" t="s">
        <v>68</v>
      </c>
      <c r="E1089">
        <v>35000</v>
      </c>
      <c r="F1089" t="s">
        <v>69</v>
      </c>
      <c r="G1089">
        <f>tblSalaries[[#This Row],[clean Salary (in local currency)]]*VLOOKUP(tblSalaries[[#This Row],[Currency]],tblXrate[],2,FALSE)</f>
        <v>55166.239522354947</v>
      </c>
      <c r="H1089" t="s">
        <v>1241</v>
      </c>
      <c r="I1089" t="s">
        <v>20</v>
      </c>
      <c r="J1089" t="s">
        <v>71</v>
      </c>
      <c r="K1089" t="str">
        <f>VLOOKUP(tblSalaries[[#This Row],[Where do you work]],tblCountries[[Actual]:[Mapping]],2,FALSE)</f>
        <v>UK</v>
      </c>
      <c r="L1089" t="s">
        <v>18</v>
      </c>
      <c r="M1089">
        <v>6</v>
      </c>
      <c r="O1089" s="10" t="str">
        <f>IF(ISERROR(FIND("1",tblSalaries[[#This Row],[How many hours of a day you work on Excel]])),"",1)</f>
        <v/>
      </c>
      <c r="P1089" s="11">
        <f>IF(ISERROR(FIND("2",tblSalaries[[#This Row],[How many hours of a day you work on Excel]])),"",2)</f>
        <v>2</v>
      </c>
      <c r="Q1089" s="10">
        <f>IF(ISERROR(FIND("3",tblSalaries[[#This Row],[How many hours of a day you work on Excel]])),"",3)</f>
        <v>3</v>
      </c>
      <c r="R1089" s="10" t="str">
        <f>IF(ISERROR(FIND("4",tblSalaries[[#This Row],[How many hours of a day you work on Excel]])),"",4)</f>
        <v/>
      </c>
      <c r="S1089" s="10" t="str">
        <f>IF(ISERROR(FIND("5",tblSalaries[[#This Row],[How many hours of a day you work on Excel]])),"",5)</f>
        <v/>
      </c>
      <c r="T1089" s="10" t="str">
        <f>IF(ISERROR(FIND("6",tblSalaries[[#This Row],[How many hours of a day you work on Excel]])),"",6)</f>
        <v/>
      </c>
      <c r="U1089" s="11" t="str">
        <f>IF(ISERROR(FIND("7",tblSalaries[[#This Row],[How many hours of a day you work on Excel]])),"",7)</f>
        <v/>
      </c>
      <c r="V1089" s="11" t="str">
        <f>IF(ISERROR(FIND("8",tblSalaries[[#This Row],[How many hours of a day you work on Excel]])),"",8)</f>
        <v/>
      </c>
      <c r="W1089" s="11">
        <f>IF(MAX(tblSalaries[[#This Row],[1 hour]:[8 hours]])=0,#N/A,MAX(tblSalaries[[#This Row],[1 hour]:[8 hours]]))</f>
        <v>3</v>
      </c>
      <c r="X1089" s="11">
        <f>IF(ISERROR(tblSalaries[[#This Row],[max h]]),1,tblSalaries[[#This Row],[Salary in USD]]/tblSalaries[[#This Row],[max h]]/260)</f>
        <v>70.725948105583257</v>
      </c>
      <c r="Y1089" s="11" t="str">
        <f>IF(tblSalaries[[#This Row],[Years of Experience]]="",0,"0")</f>
        <v>0</v>
      </c>
      <c r="Z10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89" s="11">
        <f>IF(tblSalaries[[#This Row],[Salary in USD]]&lt;1000,1,0)</f>
        <v>0</v>
      </c>
      <c r="AB1089" s="11">
        <f>IF(AND(tblSalaries[[#This Row],[Salary in USD]]&gt;1000,tblSalaries[[#This Row],[Salary in USD]]&lt;2000),1,0)</f>
        <v>0</v>
      </c>
    </row>
    <row r="1090" spans="2:28" ht="15" customHeight="1">
      <c r="B1090" t="s">
        <v>3093</v>
      </c>
      <c r="C1090" s="1">
        <v>41057.703622685185</v>
      </c>
      <c r="D1090" s="4" t="s">
        <v>1242</v>
      </c>
      <c r="E1090">
        <v>180000</v>
      </c>
      <c r="F1090" t="s">
        <v>40</v>
      </c>
      <c r="G1090">
        <f>tblSalaries[[#This Row],[clean Salary (in local currency)]]*VLOOKUP(tblSalaries[[#This Row],[Currency]],tblXrate[],2,FALSE)</f>
        <v>3205.4250037396623</v>
      </c>
      <c r="H1090" t="s">
        <v>1243</v>
      </c>
      <c r="I1090" t="s">
        <v>20</v>
      </c>
      <c r="J1090" t="s">
        <v>8</v>
      </c>
      <c r="K1090" t="str">
        <f>VLOOKUP(tblSalaries[[#This Row],[Where do you work]],tblCountries[[Actual]:[Mapping]],2,FALSE)</f>
        <v>India</v>
      </c>
      <c r="L1090" t="s">
        <v>13</v>
      </c>
      <c r="M1090">
        <v>3</v>
      </c>
      <c r="O1090" s="10" t="str">
        <f>IF(ISERROR(FIND("1",tblSalaries[[#This Row],[How many hours of a day you work on Excel]])),"",1)</f>
        <v/>
      </c>
      <c r="P1090" s="11" t="str">
        <f>IF(ISERROR(FIND("2",tblSalaries[[#This Row],[How many hours of a day you work on Excel]])),"",2)</f>
        <v/>
      </c>
      <c r="Q1090" s="10" t="str">
        <f>IF(ISERROR(FIND("3",tblSalaries[[#This Row],[How many hours of a day you work on Excel]])),"",3)</f>
        <v/>
      </c>
      <c r="R1090" s="10" t="str">
        <f>IF(ISERROR(FIND("4",tblSalaries[[#This Row],[How many hours of a day you work on Excel]])),"",4)</f>
        <v/>
      </c>
      <c r="S1090" s="10" t="str">
        <f>IF(ISERROR(FIND("5",tblSalaries[[#This Row],[How many hours of a day you work on Excel]])),"",5)</f>
        <v/>
      </c>
      <c r="T1090" s="10" t="str">
        <f>IF(ISERROR(FIND("6",tblSalaries[[#This Row],[How many hours of a day you work on Excel]])),"",6)</f>
        <v/>
      </c>
      <c r="U1090" s="11" t="str">
        <f>IF(ISERROR(FIND("7",tblSalaries[[#This Row],[How many hours of a day you work on Excel]])),"",7)</f>
        <v/>
      </c>
      <c r="V1090" s="11">
        <f>IF(ISERROR(FIND("8",tblSalaries[[#This Row],[How many hours of a day you work on Excel]])),"",8)</f>
        <v>8</v>
      </c>
      <c r="W1090" s="11">
        <f>IF(MAX(tblSalaries[[#This Row],[1 hour]:[8 hours]])=0,#N/A,MAX(tblSalaries[[#This Row],[1 hour]:[8 hours]]))</f>
        <v>8</v>
      </c>
      <c r="X1090" s="11">
        <f>IF(ISERROR(tblSalaries[[#This Row],[max h]]),1,tblSalaries[[#This Row],[Salary in USD]]/tblSalaries[[#This Row],[max h]]/260)</f>
        <v>1.5410697133363762</v>
      </c>
      <c r="Y1090" s="11" t="str">
        <f>IF(tblSalaries[[#This Row],[Years of Experience]]="",0,"0")</f>
        <v>0</v>
      </c>
      <c r="Z10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90" s="11">
        <f>IF(tblSalaries[[#This Row],[Salary in USD]]&lt;1000,1,0)</f>
        <v>0</v>
      </c>
      <c r="AB1090" s="11">
        <f>IF(AND(tblSalaries[[#This Row],[Salary in USD]]&gt;1000,tblSalaries[[#This Row],[Salary in USD]]&lt;2000),1,0)</f>
        <v>0</v>
      </c>
    </row>
    <row r="1091" spans="2:28" ht="15" customHeight="1">
      <c r="B1091" t="s">
        <v>3094</v>
      </c>
      <c r="C1091" s="1">
        <v>41057.706979166665</v>
      </c>
      <c r="D1091" s="4" t="s">
        <v>1244</v>
      </c>
      <c r="E1091">
        <v>600000</v>
      </c>
      <c r="F1091" t="s">
        <v>40</v>
      </c>
      <c r="G1091">
        <f>tblSalaries[[#This Row],[clean Salary (in local currency)]]*VLOOKUP(tblSalaries[[#This Row],[Currency]],tblXrate[],2,FALSE)</f>
        <v>10684.750012465542</v>
      </c>
      <c r="H1091" t="s">
        <v>1245</v>
      </c>
      <c r="I1091" t="s">
        <v>310</v>
      </c>
      <c r="J1091" t="s">
        <v>8</v>
      </c>
      <c r="K1091" t="str">
        <f>VLOOKUP(tblSalaries[[#This Row],[Where do you work]],tblCountries[[Actual]:[Mapping]],2,FALSE)</f>
        <v>India</v>
      </c>
      <c r="L1091" t="s">
        <v>18</v>
      </c>
      <c r="M1091">
        <v>8</v>
      </c>
      <c r="O1091" s="10" t="str">
        <f>IF(ISERROR(FIND("1",tblSalaries[[#This Row],[How many hours of a day you work on Excel]])),"",1)</f>
        <v/>
      </c>
      <c r="P1091" s="11">
        <f>IF(ISERROR(FIND("2",tblSalaries[[#This Row],[How many hours of a day you work on Excel]])),"",2)</f>
        <v>2</v>
      </c>
      <c r="Q1091" s="10">
        <f>IF(ISERROR(FIND("3",tblSalaries[[#This Row],[How many hours of a day you work on Excel]])),"",3)</f>
        <v>3</v>
      </c>
      <c r="R1091" s="10" t="str">
        <f>IF(ISERROR(FIND("4",tblSalaries[[#This Row],[How many hours of a day you work on Excel]])),"",4)</f>
        <v/>
      </c>
      <c r="S1091" s="10" t="str">
        <f>IF(ISERROR(FIND("5",tblSalaries[[#This Row],[How many hours of a day you work on Excel]])),"",5)</f>
        <v/>
      </c>
      <c r="T1091" s="10" t="str">
        <f>IF(ISERROR(FIND("6",tblSalaries[[#This Row],[How many hours of a day you work on Excel]])),"",6)</f>
        <v/>
      </c>
      <c r="U1091" s="11" t="str">
        <f>IF(ISERROR(FIND("7",tblSalaries[[#This Row],[How many hours of a day you work on Excel]])),"",7)</f>
        <v/>
      </c>
      <c r="V1091" s="11" t="str">
        <f>IF(ISERROR(FIND("8",tblSalaries[[#This Row],[How many hours of a day you work on Excel]])),"",8)</f>
        <v/>
      </c>
      <c r="W1091" s="11">
        <f>IF(MAX(tblSalaries[[#This Row],[1 hour]:[8 hours]])=0,#N/A,MAX(tblSalaries[[#This Row],[1 hour]:[8 hours]]))</f>
        <v>3</v>
      </c>
      <c r="X1091" s="11">
        <f>IF(ISERROR(tblSalaries[[#This Row],[max h]]),1,tblSalaries[[#This Row],[Salary in USD]]/tblSalaries[[#This Row],[max h]]/260)</f>
        <v>13.698397451878899</v>
      </c>
      <c r="Y1091" s="11" t="str">
        <f>IF(tblSalaries[[#This Row],[Years of Experience]]="",0,"0")</f>
        <v>0</v>
      </c>
      <c r="Z10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91" s="11">
        <f>IF(tblSalaries[[#This Row],[Salary in USD]]&lt;1000,1,0)</f>
        <v>0</v>
      </c>
      <c r="AB1091" s="11">
        <f>IF(AND(tblSalaries[[#This Row],[Salary in USD]]&gt;1000,tblSalaries[[#This Row],[Salary in USD]]&lt;2000),1,0)</f>
        <v>0</v>
      </c>
    </row>
    <row r="1092" spans="2:28" ht="15" customHeight="1">
      <c r="B1092" t="s">
        <v>3095</v>
      </c>
      <c r="C1092" s="1">
        <v>41057.708194444444</v>
      </c>
      <c r="D1092" s="4" t="s">
        <v>1246</v>
      </c>
      <c r="E1092">
        <v>300000</v>
      </c>
      <c r="F1092" t="s">
        <v>40</v>
      </c>
      <c r="G1092">
        <f>tblSalaries[[#This Row],[clean Salary (in local currency)]]*VLOOKUP(tblSalaries[[#This Row],[Currency]],tblXrate[],2,FALSE)</f>
        <v>5342.3750062327708</v>
      </c>
      <c r="H1092" t="s">
        <v>20</v>
      </c>
      <c r="I1092" t="s">
        <v>20</v>
      </c>
      <c r="J1092" t="s">
        <v>8</v>
      </c>
      <c r="K1092" t="str">
        <f>VLOOKUP(tblSalaries[[#This Row],[Where do you work]],tblCountries[[Actual]:[Mapping]],2,FALSE)</f>
        <v>India</v>
      </c>
      <c r="L1092" t="s">
        <v>9</v>
      </c>
      <c r="M1092">
        <v>5</v>
      </c>
      <c r="O1092" s="10" t="str">
        <f>IF(ISERROR(FIND("1",tblSalaries[[#This Row],[How many hours of a day you work on Excel]])),"",1)</f>
        <v/>
      </c>
      <c r="P1092" s="11" t="str">
        <f>IF(ISERROR(FIND("2",tblSalaries[[#This Row],[How many hours of a day you work on Excel]])),"",2)</f>
        <v/>
      </c>
      <c r="Q1092" s="10" t="str">
        <f>IF(ISERROR(FIND("3",tblSalaries[[#This Row],[How many hours of a day you work on Excel]])),"",3)</f>
        <v/>
      </c>
      <c r="R1092" s="10">
        <f>IF(ISERROR(FIND("4",tblSalaries[[#This Row],[How many hours of a day you work on Excel]])),"",4)</f>
        <v>4</v>
      </c>
      <c r="S1092" s="10" t="str">
        <f>IF(ISERROR(FIND("5",tblSalaries[[#This Row],[How many hours of a day you work on Excel]])),"",5)</f>
        <v/>
      </c>
      <c r="T1092" s="10">
        <f>IF(ISERROR(FIND("6",tblSalaries[[#This Row],[How many hours of a day you work on Excel]])),"",6)</f>
        <v>6</v>
      </c>
      <c r="U1092" s="11" t="str">
        <f>IF(ISERROR(FIND("7",tblSalaries[[#This Row],[How many hours of a day you work on Excel]])),"",7)</f>
        <v/>
      </c>
      <c r="V1092" s="11" t="str">
        <f>IF(ISERROR(FIND("8",tblSalaries[[#This Row],[How many hours of a day you work on Excel]])),"",8)</f>
        <v/>
      </c>
      <c r="W1092" s="11">
        <f>IF(MAX(tblSalaries[[#This Row],[1 hour]:[8 hours]])=0,#N/A,MAX(tblSalaries[[#This Row],[1 hour]:[8 hours]]))</f>
        <v>6</v>
      </c>
      <c r="X1092" s="11">
        <f>IF(ISERROR(tblSalaries[[#This Row],[max h]]),1,tblSalaries[[#This Row],[Salary in USD]]/tblSalaries[[#This Row],[max h]]/260)</f>
        <v>3.4245993629697247</v>
      </c>
      <c r="Y1092" s="11" t="str">
        <f>IF(tblSalaries[[#This Row],[Years of Experience]]="",0,"0")</f>
        <v>0</v>
      </c>
      <c r="Z10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092" s="11">
        <f>IF(tblSalaries[[#This Row],[Salary in USD]]&lt;1000,1,0)</f>
        <v>0</v>
      </c>
      <c r="AB1092" s="11">
        <f>IF(AND(tblSalaries[[#This Row],[Salary in USD]]&gt;1000,tblSalaries[[#This Row],[Salary in USD]]&lt;2000),1,0)</f>
        <v>0</v>
      </c>
    </row>
    <row r="1093" spans="2:28" ht="15" customHeight="1">
      <c r="B1093" t="s">
        <v>3096</v>
      </c>
      <c r="C1093" s="1">
        <v>41057.710219907407</v>
      </c>
      <c r="D1093" s="4">
        <v>75000</v>
      </c>
      <c r="E1093">
        <v>75000</v>
      </c>
      <c r="F1093" t="s">
        <v>69</v>
      </c>
      <c r="G1093">
        <f>tblSalaries[[#This Row],[clean Salary (in local currency)]]*VLOOKUP(tblSalaries[[#This Row],[Currency]],tblXrate[],2,FALSE)</f>
        <v>118213.37040504631</v>
      </c>
      <c r="H1093" t="s">
        <v>539</v>
      </c>
      <c r="I1093" t="s">
        <v>52</v>
      </c>
      <c r="J1093" t="s">
        <v>71</v>
      </c>
      <c r="K1093" t="str">
        <f>VLOOKUP(tblSalaries[[#This Row],[Where do you work]],tblCountries[[Actual]:[Mapping]],2,FALSE)</f>
        <v>UK</v>
      </c>
      <c r="L1093" t="s">
        <v>18</v>
      </c>
      <c r="M1093">
        <v>10</v>
      </c>
      <c r="O1093" s="10" t="str">
        <f>IF(ISERROR(FIND("1",tblSalaries[[#This Row],[How many hours of a day you work on Excel]])),"",1)</f>
        <v/>
      </c>
      <c r="P1093" s="11">
        <f>IF(ISERROR(FIND("2",tblSalaries[[#This Row],[How many hours of a day you work on Excel]])),"",2)</f>
        <v>2</v>
      </c>
      <c r="Q1093" s="10">
        <f>IF(ISERROR(FIND("3",tblSalaries[[#This Row],[How many hours of a day you work on Excel]])),"",3)</f>
        <v>3</v>
      </c>
      <c r="R1093" s="10" t="str">
        <f>IF(ISERROR(FIND("4",tblSalaries[[#This Row],[How many hours of a day you work on Excel]])),"",4)</f>
        <v/>
      </c>
      <c r="S1093" s="10" t="str">
        <f>IF(ISERROR(FIND("5",tblSalaries[[#This Row],[How many hours of a day you work on Excel]])),"",5)</f>
        <v/>
      </c>
      <c r="T1093" s="10" t="str">
        <f>IF(ISERROR(FIND("6",tblSalaries[[#This Row],[How many hours of a day you work on Excel]])),"",6)</f>
        <v/>
      </c>
      <c r="U1093" s="11" t="str">
        <f>IF(ISERROR(FIND("7",tblSalaries[[#This Row],[How many hours of a day you work on Excel]])),"",7)</f>
        <v/>
      </c>
      <c r="V1093" s="11" t="str">
        <f>IF(ISERROR(FIND("8",tblSalaries[[#This Row],[How many hours of a day you work on Excel]])),"",8)</f>
        <v/>
      </c>
      <c r="W1093" s="11">
        <f>IF(MAX(tblSalaries[[#This Row],[1 hour]:[8 hours]])=0,#N/A,MAX(tblSalaries[[#This Row],[1 hour]:[8 hours]]))</f>
        <v>3</v>
      </c>
      <c r="X1093" s="11">
        <f>IF(ISERROR(tblSalaries[[#This Row],[max h]]),1,tblSalaries[[#This Row],[Salary in USD]]/tblSalaries[[#This Row],[max h]]/260)</f>
        <v>151.55560308339273</v>
      </c>
      <c r="Y1093" s="11" t="str">
        <f>IF(tblSalaries[[#This Row],[Years of Experience]]="",0,"0")</f>
        <v>0</v>
      </c>
      <c r="Z10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93" s="11">
        <f>IF(tblSalaries[[#This Row],[Salary in USD]]&lt;1000,1,0)</f>
        <v>0</v>
      </c>
      <c r="AB1093" s="11">
        <f>IF(AND(tblSalaries[[#This Row],[Salary in USD]]&gt;1000,tblSalaries[[#This Row],[Salary in USD]]&lt;2000),1,0)</f>
        <v>0</v>
      </c>
    </row>
    <row r="1094" spans="2:28" ht="15" customHeight="1">
      <c r="B1094" t="s">
        <v>3097</v>
      </c>
      <c r="C1094" s="1">
        <v>41057.711157407408</v>
      </c>
      <c r="D1094" s="4" t="s">
        <v>1247</v>
      </c>
      <c r="E1094">
        <v>100000</v>
      </c>
      <c r="F1094" t="s">
        <v>585</v>
      </c>
      <c r="G1094">
        <f>tblSalaries[[#This Row],[clean Salary (in local currency)]]*VLOOKUP(tblSalaries[[#This Row],[Currency]],tblXrate[],2,FALSE)</f>
        <v>12192.177986291113</v>
      </c>
      <c r="H1094" t="s">
        <v>1248</v>
      </c>
      <c r="I1094" t="s">
        <v>52</v>
      </c>
      <c r="J1094" t="s">
        <v>48</v>
      </c>
      <c r="K1094" t="str">
        <f>VLOOKUP(tblSalaries[[#This Row],[Where do you work]],tblCountries[[Actual]:[Mapping]],2,FALSE)</f>
        <v>South Africa</v>
      </c>
      <c r="L1094" t="s">
        <v>13</v>
      </c>
      <c r="M1094">
        <v>15</v>
      </c>
      <c r="O1094" s="10" t="str">
        <f>IF(ISERROR(FIND("1",tblSalaries[[#This Row],[How many hours of a day you work on Excel]])),"",1)</f>
        <v/>
      </c>
      <c r="P1094" s="11" t="str">
        <f>IF(ISERROR(FIND("2",tblSalaries[[#This Row],[How many hours of a day you work on Excel]])),"",2)</f>
        <v/>
      </c>
      <c r="Q1094" s="10" t="str">
        <f>IF(ISERROR(FIND("3",tblSalaries[[#This Row],[How many hours of a day you work on Excel]])),"",3)</f>
        <v/>
      </c>
      <c r="R1094" s="10" t="str">
        <f>IF(ISERROR(FIND("4",tblSalaries[[#This Row],[How many hours of a day you work on Excel]])),"",4)</f>
        <v/>
      </c>
      <c r="S1094" s="10" t="str">
        <f>IF(ISERROR(FIND("5",tblSalaries[[#This Row],[How many hours of a day you work on Excel]])),"",5)</f>
        <v/>
      </c>
      <c r="T1094" s="10" t="str">
        <f>IF(ISERROR(FIND("6",tblSalaries[[#This Row],[How many hours of a day you work on Excel]])),"",6)</f>
        <v/>
      </c>
      <c r="U1094" s="11" t="str">
        <f>IF(ISERROR(FIND("7",tblSalaries[[#This Row],[How many hours of a day you work on Excel]])),"",7)</f>
        <v/>
      </c>
      <c r="V1094" s="11">
        <f>IF(ISERROR(FIND("8",tblSalaries[[#This Row],[How many hours of a day you work on Excel]])),"",8)</f>
        <v>8</v>
      </c>
      <c r="W1094" s="11">
        <f>IF(MAX(tblSalaries[[#This Row],[1 hour]:[8 hours]])=0,#N/A,MAX(tblSalaries[[#This Row],[1 hour]:[8 hours]]))</f>
        <v>8</v>
      </c>
      <c r="X1094" s="11">
        <f>IF(ISERROR(tblSalaries[[#This Row],[max h]]),1,tblSalaries[[#This Row],[Salary in USD]]/tblSalaries[[#This Row],[max h]]/260)</f>
        <v>5.8616240318707273</v>
      </c>
      <c r="Y1094" s="11" t="str">
        <f>IF(tblSalaries[[#This Row],[Years of Experience]]="",0,"0")</f>
        <v>0</v>
      </c>
      <c r="Z10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94" s="11">
        <f>IF(tblSalaries[[#This Row],[Salary in USD]]&lt;1000,1,0)</f>
        <v>0</v>
      </c>
      <c r="AB1094" s="11">
        <f>IF(AND(tblSalaries[[#This Row],[Salary in USD]]&gt;1000,tblSalaries[[#This Row],[Salary in USD]]&lt;2000),1,0)</f>
        <v>0</v>
      </c>
    </row>
    <row r="1095" spans="2:28" ht="15" customHeight="1">
      <c r="B1095" t="s">
        <v>3098</v>
      </c>
      <c r="C1095" s="1">
        <v>41057.711886574078</v>
      </c>
      <c r="D1095" s="4" t="s">
        <v>1249</v>
      </c>
      <c r="E1095">
        <v>45000</v>
      </c>
      <c r="F1095" t="s">
        <v>69</v>
      </c>
      <c r="G1095">
        <f>tblSalaries[[#This Row],[clean Salary (in local currency)]]*VLOOKUP(tblSalaries[[#This Row],[Currency]],tblXrate[],2,FALSE)</f>
        <v>70928.022243027779</v>
      </c>
      <c r="H1095" t="s">
        <v>1250</v>
      </c>
      <c r="I1095" t="s">
        <v>4001</v>
      </c>
      <c r="J1095" t="s">
        <v>71</v>
      </c>
      <c r="K1095" t="str">
        <f>VLOOKUP(tblSalaries[[#This Row],[Where do you work]],tblCountries[[Actual]:[Mapping]],2,FALSE)</f>
        <v>UK</v>
      </c>
      <c r="L1095" t="s">
        <v>9</v>
      </c>
      <c r="M1095">
        <v>8</v>
      </c>
      <c r="O1095" s="10" t="str">
        <f>IF(ISERROR(FIND("1",tblSalaries[[#This Row],[How many hours of a day you work on Excel]])),"",1)</f>
        <v/>
      </c>
      <c r="P1095" s="11" t="str">
        <f>IF(ISERROR(FIND("2",tblSalaries[[#This Row],[How many hours of a day you work on Excel]])),"",2)</f>
        <v/>
      </c>
      <c r="Q1095" s="10" t="str">
        <f>IF(ISERROR(FIND("3",tblSalaries[[#This Row],[How many hours of a day you work on Excel]])),"",3)</f>
        <v/>
      </c>
      <c r="R1095" s="10">
        <f>IF(ISERROR(FIND("4",tblSalaries[[#This Row],[How many hours of a day you work on Excel]])),"",4)</f>
        <v>4</v>
      </c>
      <c r="S1095" s="10" t="str">
        <f>IF(ISERROR(FIND("5",tblSalaries[[#This Row],[How many hours of a day you work on Excel]])),"",5)</f>
        <v/>
      </c>
      <c r="T1095" s="10">
        <f>IF(ISERROR(FIND("6",tblSalaries[[#This Row],[How many hours of a day you work on Excel]])),"",6)</f>
        <v>6</v>
      </c>
      <c r="U1095" s="11" t="str">
        <f>IF(ISERROR(FIND("7",tblSalaries[[#This Row],[How many hours of a day you work on Excel]])),"",7)</f>
        <v/>
      </c>
      <c r="V1095" s="11" t="str">
        <f>IF(ISERROR(FIND("8",tblSalaries[[#This Row],[How many hours of a day you work on Excel]])),"",8)</f>
        <v/>
      </c>
      <c r="W1095" s="11">
        <f>IF(MAX(tblSalaries[[#This Row],[1 hour]:[8 hours]])=0,#N/A,MAX(tblSalaries[[#This Row],[1 hour]:[8 hours]]))</f>
        <v>6</v>
      </c>
      <c r="X1095" s="11">
        <f>IF(ISERROR(tblSalaries[[#This Row],[max h]]),1,tblSalaries[[#This Row],[Salary in USD]]/tblSalaries[[#This Row],[max h]]/260)</f>
        <v>45.466680925017805</v>
      </c>
      <c r="Y1095" s="11" t="str">
        <f>IF(tblSalaries[[#This Row],[Years of Experience]]="",0,"0")</f>
        <v>0</v>
      </c>
      <c r="Z10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95" s="11">
        <f>IF(tblSalaries[[#This Row],[Salary in USD]]&lt;1000,1,0)</f>
        <v>0</v>
      </c>
      <c r="AB1095" s="11">
        <f>IF(AND(tblSalaries[[#This Row],[Salary in USD]]&gt;1000,tblSalaries[[#This Row],[Salary in USD]]&lt;2000),1,0)</f>
        <v>0</v>
      </c>
    </row>
    <row r="1096" spans="2:28" ht="15" customHeight="1">
      <c r="B1096" t="s">
        <v>3099</v>
      </c>
      <c r="C1096" s="1">
        <v>41057.715046296296</v>
      </c>
      <c r="D1096" s="4" t="s">
        <v>1251</v>
      </c>
      <c r="E1096">
        <v>25000</v>
      </c>
      <c r="F1096" t="s">
        <v>69</v>
      </c>
      <c r="G1096">
        <f>tblSalaries[[#This Row],[clean Salary (in local currency)]]*VLOOKUP(tblSalaries[[#This Row],[Currency]],tblXrate[],2,FALSE)</f>
        <v>39404.456801682099</v>
      </c>
      <c r="H1096" t="s">
        <v>1252</v>
      </c>
      <c r="I1096" t="s">
        <v>20</v>
      </c>
      <c r="J1096" t="s">
        <v>71</v>
      </c>
      <c r="K1096" t="str">
        <f>VLOOKUP(tblSalaries[[#This Row],[Where do you work]],tblCountries[[Actual]:[Mapping]],2,FALSE)</f>
        <v>UK</v>
      </c>
      <c r="L1096" t="s">
        <v>9</v>
      </c>
      <c r="M1096">
        <v>3</v>
      </c>
      <c r="O1096" s="10" t="str">
        <f>IF(ISERROR(FIND("1",tblSalaries[[#This Row],[How many hours of a day you work on Excel]])),"",1)</f>
        <v/>
      </c>
      <c r="P1096" s="11" t="str">
        <f>IF(ISERROR(FIND("2",tblSalaries[[#This Row],[How many hours of a day you work on Excel]])),"",2)</f>
        <v/>
      </c>
      <c r="Q1096" s="10" t="str">
        <f>IF(ISERROR(FIND("3",tblSalaries[[#This Row],[How many hours of a day you work on Excel]])),"",3)</f>
        <v/>
      </c>
      <c r="R1096" s="10">
        <f>IF(ISERROR(FIND("4",tblSalaries[[#This Row],[How many hours of a day you work on Excel]])),"",4)</f>
        <v>4</v>
      </c>
      <c r="S1096" s="10" t="str">
        <f>IF(ISERROR(FIND("5",tblSalaries[[#This Row],[How many hours of a day you work on Excel]])),"",5)</f>
        <v/>
      </c>
      <c r="T1096" s="10">
        <f>IF(ISERROR(FIND("6",tblSalaries[[#This Row],[How many hours of a day you work on Excel]])),"",6)</f>
        <v>6</v>
      </c>
      <c r="U1096" s="11" t="str">
        <f>IF(ISERROR(FIND("7",tblSalaries[[#This Row],[How many hours of a day you work on Excel]])),"",7)</f>
        <v/>
      </c>
      <c r="V1096" s="11" t="str">
        <f>IF(ISERROR(FIND("8",tblSalaries[[#This Row],[How many hours of a day you work on Excel]])),"",8)</f>
        <v/>
      </c>
      <c r="W1096" s="11">
        <f>IF(MAX(tblSalaries[[#This Row],[1 hour]:[8 hours]])=0,#N/A,MAX(tblSalaries[[#This Row],[1 hour]:[8 hours]]))</f>
        <v>6</v>
      </c>
      <c r="X1096" s="11">
        <f>IF(ISERROR(tblSalaries[[#This Row],[max h]]),1,tblSalaries[[#This Row],[Salary in USD]]/tblSalaries[[#This Row],[max h]]/260)</f>
        <v>25.259267180565448</v>
      </c>
      <c r="Y1096" s="11" t="str">
        <f>IF(tblSalaries[[#This Row],[Years of Experience]]="",0,"0")</f>
        <v>0</v>
      </c>
      <c r="Z10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096" s="11">
        <f>IF(tblSalaries[[#This Row],[Salary in USD]]&lt;1000,1,0)</f>
        <v>0</v>
      </c>
      <c r="AB1096" s="11">
        <f>IF(AND(tblSalaries[[#This Row],[Salary in USD]]&gt;1000,tblSalaries[[#This Row],[Salary in USD]]&lt;2000),1,0)</f>
        <v>0</v>
      </c>
    </row>
    <row r="1097" spans="2:28" ht="15" customHeight="1">
      <c r="B1097" t="s">
        <v>3100</v>
      </c>
      <c r="C1097" s="1">
        <v>41057.717210648145</v>
      </c>
      <c r="D1097" s="4">
        <v>18987</v>
      </c>
      <c r="E1097">
        <v>18987</v>
      </c>
      <c r="F1097" t="s">
        <v>6</v>
      </c>
      <c r="G1097">
        <f>tblSalaries[[#This Row],[clean Salary (in local currency)]]*VLOOKUP(tblSalaries[[#This Row],[Currency]],tblXrate[],2,FALSE)</f>
        <v>18987</v>
      </c>
      <c r="H1097" t="s">
        <v>207</v>
      </c>
      <c r="I1097" t="s">
        <v>20</v>
      </c>
      <c r="J1097" t="s">
        <v>870</v>
      </c>
      <c r="K1097" t="str">
        <f>VLOOKUP(tblSalaries[[#This Row],[Where do you work]],tblCountries[[Actual]:[Mapping]],2,FALSE)</f>
        <v>Nigeria</v>
      </c>
      <c r="L1097" t="s">
        <v>13</v>
      </c>
      <c r="M1097">
        <v>7</v>
      </c>
      <c r="O1097" s="10" t="str">
        <f>IF(ISERROR(FIND("1",tblSalaries[[#This Row],[How many hours of a day you work on Excel]])),"",1)</f>
        <v/>
      </c>
      <c r="P1097" s="11" t="str">
        <f>IF(ISERROR(FIND("2",tblSalaries[[#This Row],[How many hours of a day you work on Excel]])),"",2)</f>
        <v/>
      </c>
      <c r="Q1097" s="10" t="str">
        <f>IF(ISERROR(FIND("3",tblSalaries[[#This Row],[How many hours of a day you work on Excel]])),"",3)</f>
        <v/>
      </c>
      <c r="R1097" s="10" t="str">
        <f>IF(ISERROR(FIND("4",tblSalaries[[#This Row],[How many hours of a day you work on Excel]])),"",4)</f>
        <v/>
      </c>
      <c r="S1097" s="10" t="str">
        <f>IF(ISERROR(FIND("5",tblSalaries[[#This Row],[How many hours of a day you work on Excel]])),"",5)</f>
        <v/>
      </c>
      <c r="T1097" s="10" t="str">
        <f>IF(ISERROR(FIND("6",tblSalaries[[#This Row],[How many hours of a day you work on Excel]])),"",6)</f>
        <v/>
      </c>
      <c r="U1097" s="11" t="str">
        <f>IF(ISERROR(FIND("7",tblSalaries[[#This Row],[How many hours of a day you work on Excel]])),"",7)</f>
        <v/>
      </c>
      <c r="V1097" s="11">
        <f>IF(ISERROR(FIND("8",tblSalaries[[#This Row],[How many hours of a day you work on Excel]])),"",8)</f>
        <v>8</v>
      </c>
      <c r="W1097" s="11">
        <f>IF(MAX(tblSalaries[[#This Row],[1 hour]:[8 hours]])=0,#N/A,MAX(tblSalaries[[#This Row],[1 hour]:[8 hours]]))</f>
        <v>8</v>
      </c>
      <c r="X1097" s="11">
        <f>IF(ISERROR(tblSalaries[[#This Row],[max h]]),1,tblSalaries[[#This Row],[Salary in USD]]/tblSalaries[[#This Row],[max h]]/260)</f>
        <v>9.1283653846153854</v>
      </c>
      <c r="Y1097" s="11" t="str">
        <f>IF(tblSalaries[[#This Row],[Years of Experience]]="",0,"0")</f>
        <v>0</v>
      </c>
      <c r="Z10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097" s="11">
        <f>IF(tblSalaries[[#This Row],[Salary in USD]]&lt;1000,1,0)</f>
        <v>0</v>
      </c>
      <c r="AB1097" s="11">
        <f>IF(AND(tblSalaries[[#This Row],[Salary in USD]]&gt;1000,tblSalaries[[#This Row],[Salary in USD]]&lt;2000),1,0)</f>
        <v>0</v>
      </c>
    </row>
    <row r="1098" spans="2:28" ht="15" customHeight="1">
      <c r="B1098" t="s">
        <v>3101</v>
      </c>
      <c r="C1098" s="1">
        <v>41057.719085648147</v>
      </c>
      <c r="D1098" s="4" t="s">
        <v>571</v>
      </c>
      <c r="E1098">
        <v>28500</v>
      </c>
      <c r="F1098" t="s">
        <v>69</v>
      </c>
      <c r="G1098">
        <f>tblSalaries[[#This Row],[clean Salary (in local currency)]]*VLOOKUP(tblSalaries[[#This Row],[Currency]],tblXrate[],2,FALSE)</f>
        <v>44921.080753917595</v>
      </c>
      <c r="H1098" t="s">
        <v>1253</v>
      </c>
      <c r="I1098" t="s">
        <v>52</v>
      </c>
      <c r="J1098" t="s">
        <v>71</v>
      </c>
      <c r="K1098" t="str">
        <f>VLOOKUP(tblSalaries[[#This Row],[Where do you work]],tblCountries[[Actual]:[Mapping]],2,FALSE)</f>
        <v>UK</v>
      </c>
      <c r="L1098" t="s">
        <v>25</v>
      </c>
      <c r="M1098">
        <v>15</v>
      </c>
      <c r="O1098" s="10">
        <f>IF(ISERROR(FIND("1",tblSalaries[[#This Row],[How many hours of a day you work on Excel]])),"",1)</f>
        <v>1</v>
      </c>
      <c r="P1098" s="11">
        <f>IF(ISERROR(FIND("2",tblSalaries[[#This Row],[How many hours of a day you work on Excel]])),"",2)</f>
        <v>2</v>
      </c>
      <c r="Q1098" s="10" t="str">
        <f>IF(ISERROR(FIND("3",tblSalaries[[#This Row],[How many hours of a day you work on Excel]])),"",3)</f>
        <v/>
      </c>
      <c r="R1098" s="10" t="str">
        <f>IF(ISERROR(FIND("4",tblSalaries[[#This Row],[How many hours of a day you work on Excel]])),"",4)</f>
        <v/>
      </c>
      <c r="S1098" s="10" t="str">
        <f>IF(ISERROR(FIND("5",tblSalaries[[#This Row],[How many hours of a day you work on Excel]])),"",5)</f>
        <v/>
      </c>
      <c r="T1098" s="10" t="str">
        <f>IF(ISERROR(FIND("6",tblSalaries[[#This Row],[How many hours of a day you work on Excel]])),"",6)</f>
        <v/>
      </c>
      <c r="U1098" s="11" t="str">
        <f>IF(ISERROR(FIND("7",tblSalaries[[#This Row],[How many hours of a day you work on Excel]])),"",7)</f>
        <v/>
      </c>
      <c r="V1098" s="11" t="str">
        <f>IF(ISERROR(FIND("8",tblSalaries[[#This Row],[How many hours of a day you work on Excel]])),"",8)</f>
        <v/>
      </c>
      <c r="W1098" s="11">
        <f>IF(MAX(tblSalaries[[#This Row],[1 hour]:[8 hours]])=0,#N/A,MAX(tblSalaries[[#This Row],[1 hour]:[8 hours]]))</f>
        <v>2</v>
      </c>
      <c r="X1098" s="11">
        <f>IF(ISERROR(tblSalaries[[#This Row],[max h]]),1,tblSalaries[[#This Row],[Salary in USD]]/tblSalaries[[#This Row],[max h]]/260)</f>
        <v>86.386693757533834</v>
      </c>
      <c r="Y1098" s="11" t="str">
        <f>IF(tblSalaries[[#This Row],[Years of Experience]]="",0,"0")</f>
        <v>0</v>
      </c>
      <c r="Z10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98" s="11">
        <f>IF(tblSalaries[[#This Row],[Salary in USD]]&lt;1000,1,0)</f>
        <v>0</v>
      </c>
      <c r="AB1098" s="11">
        <f>IF(AND(tblSalaries[[#This Row],[Salary in USD]]&gt;1000,tblSalaries[[#This Row],[Salary in USD]]&lt;2000),1,0)</f>
        <v>0</v>
      </c>
    </row>
    <row r="1099" spans="2:28" ht="15" customHeight="1">
      <c r="B1099" t="s">
        <v>3102</v>
      </c>
      <c r="C1099" s="1">
        <v>41057.720590277779</v>
      </c>
      <c r="D1099" s="4">
        <v>60000</v>
      </c>
      <c r="E1099">
        <v>60000</v>
      </c>
      <c r="F1099" t="s">
        <v>6</v>
      </c>
      <c r="G1099">
        <f>tblSalaries[[#This Row],[clean Salary (in local currency)]]*VLOOKUP(tblSalaries[[#This Row],[Currency]],tblXrate[],2,FALSE)</f>
        <v>60000</v>
      </c>
      <c r="H1099" t="s">
        <v>635</v>
      </c>
      <c r="I1099" t="s">
        <v>52</v>
      </c>
      <c r="J1099" t="s">
        <v>8</v>
      </c>
      <c r="K1099" t="str">
        <f>VLOOKUP(tblSalaries[[#This Row],[Where do you work]],tblCountries[[Actual]:[Mapping]],2,FALSE)</f>
        <v>India</v>
      </c>
      <c r="L1099" t="s">
        <v>13</v>
      </c>
      <c r="M1099">
        <v>14</v>
      </c>
      <c r="O1099" s="10" t="str">
        <f>IF(ISERROR(FIND("1",tblSalaries[[#This Row],[How many hours of a day you work on Excel]])),"",1)</f>
        <v/>
      </c>
      <c r="P1099" s="11" t="str">
        <f>IF(ISERROR(FIND("2",tblSalaries[[#This Row],[How many hours of a day you work on Excel]])),"",2)</f>
        <v/>
      </c>
      <c r="Q1099" s="10" t="str">
        <f>IF(ISERROR(FIND("3",tblSalaries[[#This Row],[How many hours of a day you work on Excel]])),"",3)</f>
        <v/>
      </c>
      <c r="R1099" s="10" t="str">
        <f>IF(ISERROR(FIND("4",tblSalaries[[#This Row],[How many hours of a day you work on Excel]])),"",4)</f>
        <v/>
      </c>
      <c r="S1099" s="10" t="str">
        <f>IF(ISERROR(FIND("5",tblSalaries[[#This Row],[How many hours of a day you work on Excel]])),"",5)</f>
        <v/>
      </c>
      <c r="T1099" s="10" t="str">
        <f>IF(ISERROR(FIND("6",tblSalaries[[#This Row],[How many hours of a day you work on Excel]])),"",6)</f>
        <v/>
      </c>
      <c r="U1099" s="11" t="str">
        <f>IF(ISERROR(FIND("7",tblSalaries[[#This Row],[How many hours of a day you work on Excel]])),"",7)</f>
        <v/>
      </c>
      <c r="V1099" s="11">
        <f>IF(ISERROR(FIND("8",tblSalaries[[#This Row],[How many hours of a day you work on Excel]])),"",8)</f>
        <v>8</v>
      </c>
      <c r="W1099" s="11">
        <f>IF(MAX(tblSalaries[[#This Row],[1 hour]:[8 hours]])=0,#N/A,MAX(tblSalaries[[#This Row],[1 hour]:[8 hours]]))</f>
        <v>8</v>
      </c>
      <c r="X1099" s="11">
        <f>IF(ISERROR(tblSalaries[[#This Row],[max h]]),1,tblSalaries[[#This Row],[Salary in USD]]/tblSalaries[[#This Row],[max h]]/260)</f>
        <v>28.846153846153847</v>
      </c>
      <c r="Y1099" s="11" t="str">
        <f>IF(tblSalaries[[#This Row],[Years of Experience]]="",0,"0")</f>
        <v>0</v>
      </c>
      <c r="Z10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099" s="11">
        <f>IF(tblSalaries[[#This Row],[Salary in USD]]&lt;1000,1,0)</f>
        <v>0</v>
      </c>
      <c r="AB1099" s="11">
        <f>IF(AND(tblSalaries[[#This Row],[Salary in USD]]&gt;1000,tblSalaries[[#This Row],[Salary in USD]]&lt;2000),1,0)</f>
        <v>0</v>
      </c>
    </row>
    <row r="1100" spans="2:28" ht="15" customHeight="1">
      <c r="B1100" t="s">
        <v>3103</v>
      </c>
      <c r="C1100" s="1">
        <v>41057.721377314818</v>
      </c>
      <c r="D1100" s="4" t="s">
        <v>1254</v>
      </c>
      <c r="E1100">
        <v>45200</v>
      </c>
      <c r="F1100" t="s">
        <v>69</v>
      </c>
      <c r="G1100">
        <f>tblSalaries[[#This Row],[clean Salary (in local currency)]]*VLOOKUP(tblSalaries[[#This Row],[Currency]],tblXrate[],2,FALSE)</f>
        <v>71243.257897441246</v>
      </c>
      <c r="H1100" t="s">
        <v>1255</v>
      </c>
      <c r="I1100" t="s">
        <v>52</v>
      </c>
      <c r="J1100" t="s">
        <v>71</v>
      </c>
      <c r="K1100" t="str">
        <f>VLOOKUP(tblSalaries[[#This Row],[Where do you work]],tblCountries[[Actual]:[Mapping]],2,FALSE)</f>
        <v>UK</v>
      </c>
      <c r="L1100" t="s">
        <v>18</v>
      </c>
      <c r="M1100">
        <v>5</v>
      </c>
      <c r="O1100" s="10" t="str">
        <f>IF(ISERROR(FIND("1",tblSalaries[[#This Row],[How many hours of a day you work on Excel]])),"",1)</f>
        <v/>
      </c>
      <c r="P1100" s="11">
        <f>IF(ISERROR(FIND("2",tblSalaries[[#This Row],[How many hours of a day you work on Excel]])),"",2)</f>
        <v>2</v>
      </c>
      <c r="Q1100" s="10">
        <f>IF(ISERROR(FIND("3",tblSalaries[[#This Row],[How many hours of a day you work on Excel]])),"",3)</f>
        <v>3</v>
      </c>
      <c r="R1100" s="10" t="str">
        <f>IF(ISERROR(FIND("4",tblSalaries[[#This Row],[How many hours of a day you work on Excel]])),"",4)</f>
        <v/>
      </c>
      <c r="S1100" s="10" t="str">
        <f>IF(ISERROR(FIND("5",tblSalaries[[#This Row],[How many hours of a day you work on Excel]])),"",5)</f>
        <v/>
      </c>
      <c r="T1100" s="10" t="str">
        <f>IF(ISERROR(FIND("6",tblSalaries[[#This Row],[How many hours of a day you work on Excel]])),"",6)</f>
        <v/>
      </c>
      <c r="U1100" s="11" t="str">
        <f>IF(ISERROR(FIND("7",tblSalaries[[#This Row],[How many hours of a day you work on Excel]])),"",7)</f>
        <v/>
      </c>
      <c r="V1100" s="11" t="str">
        <f>IF(ISERROR(FIND("8",tblSalaries[[#This Row],[How many hours of a day you work on Excel]])),"",8)</f>
        <v/>
      </c>
      <c r="W1100" s="11">
        <f>IF(MAX(tblSalaries[[#This Row],[1 hour]:[8 hours]])=0,#N/A,MAX(tblSalaries[[#This Row],[1 hour]:[8 hours]]))</f>
        <v>3</v>
      </c>
      <c r="X1100" s="11">
        <f>IF(ISERROR(tblSalaries[[#This Row],[max h]]),1,tblSalaries[[#This Row],[Salary in USD]]/tblSalaries[[#This Row],[max h]]/260)</f>
        <v>91.337510124924677</v>
      </c>
      <c r="Y1100" s="11" t="str">
        <f>IF(tblSalaries[[#This Row],[Years of Experience]]="",0,"0")</f>
        <v>0</v>
      </c>
      <c r="Z11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00" s="11">
        <f>IF(tblSalaries[[#This Row],[Salary in USD]]&lt;1000,1,0)</f>
        <v>0</v>
      </c>
      <c r="AB1100" s="11">
        <f>IF(AND(tblSalaries[[#This Row],[Salary in USD]]&gt;1000,tblSalaries[[#This Row],[Salary in USD]]&lt;2000),1,0)</f>
        <v>0</v>
      </c>
    </row>
    <row r="1101" spans="2:28" ht="15" customHeight="1">
      <c r="B1101" t="s">
        <v>3104</v>
      </c>
      <c r="C1101" s="1">
        <v>41057.72383101852</v>
      </c>
      <c r="D1101" s="4" t="s">
        <v>1256</v>
      </c>
      <c r="E1101">
        <v>252000</v>
      </c>
      <c r="F1101" t="s">
        <v>40</v>
      </c>
      <c r="G1101">
        <f>tblSalaries[[#This Row],[clean Salary (in local currency)]]*VLOOKUP(tblSalaries[[#This Row],[Currency]],tblXrate[],2,FALSE)</f>
        <v>4487.5950052355274</v>
      </c>
      <c r="H1101" t="s">
        <v>1257</v>
      </c>
      <c r="I1101" t="s">
        <v>52</v>
      </c>
      <c r="J1101" t="s">
        <v>8</v>
      </c>
      <c r="K1101" t="str">
        <f>VLOOKUP(tblSalaries[[#This Row],[Where do you work]],tblCountries[[Actual]:[Mapping]],2,FALSE)</f>
        <v>India</v>
      </c>
      <c r="L1101" t="s">
        <v>25</v>
      </c>
      <c r="M1101">
        <v>16</v>
      </c>
      <c r="O1101" s="10">
        <f>IF(ISERROR(FIND("1",tblSalaries[[#This Row],[How many hours of a day you work on Excel]])),"",1)</f>
        <v>1</v>
      </c>
      <c r="P1101" s="11">
        <f>IF(ISERROR(FIND("2",tblSalaries[[#This Row],[How many hours of a day you work on Excel]])),"",2)</f>
        <v>2</v>
      </c>
      <c r="Q1101" s="10" t="str">
        <f>IF(ISERROR(FIND("3",tblSalaries[[#This Row],[How many hours of a day you work on Excel]])),"",3)</f>
        <v/>
      </c>
      <c r="R1101" s="10" t="str">
        <f>IF(ISERROR(FIND("4",tblSalaries[[#This Row],[How many hours of a day you work on Excel]])),"",4)</f>
        <v/>
      </c>
      <c r="S1101" s="10" t="str">
        <f>IF(ISERROR(FIND("5",tblSalaries[[#This Row],[How many hours of a day you work on Excel]])),"",5)</f>
        <v/>
      </c>
      <c r="T1101" s="10" t="str">
        <f>IF(ISERROR(FIND("6",tblSalaries[[#This Row],[How many hours of a day you work on Excel]])),"",6)</f>
        <v/>
      </c>
      <c r="U1101" s="11" t="str">
        <f>IF(ISERROR(FIND("7",tblSalaries[[#This Row],[How many hours of a day you work on Excel]])),"",7)</f>
        <v/>
      </c>
      <c r="V1101" s="11" t="str">
        <f>IF(ISERROR(FIND("8",tblSalaries[[#This Row],[How many hours of a day you work on Excel]])),"",8)</f>
        <v/>
      </c>
      <c r="W1101" s="11">
        <f>IF(MAX(tblSalaries[[#This Row],[1 hour]:[8 hours]])=0,#N/A,MAX(tblSalaries[[#This Row],[1 hour]:[8 hours]]))</f>
        <v>2</v>
      </c>
      <c r="X1101" s="11">
        <f>IF(ISERROR(tblSalaries[[#This Row],[max h]]),1,tblSalaries[[#This Row],[Salary in USD]]/tblSalaries[[#This Row],[max h]]/260)</f>
        <v>8.6299903946837073</v>
      </c>
      <c r="Y1101" s="11" t="str">
        <f>IF(tblSalaries[[#This Row],[Years of Experience]]="",0,"0")</f>
        <v>0</v>
      </c>
      <c r="Z11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01" s="11">
        <f>IF(tblSalaries[[#This Row],[Salary in USD]]&lt;1000,1,0)</f>
        <v>0</v>
      </c>
      <c r="AB1101" s="11">
        <f>IF(AND(tblSalaries[[#This Row],[Salary in USD]]&gt;1000,tblSalaries[[#This Row],[Salary in USD]]&lt;2000),1,0)</f>
        <v>0</v>
      </c>
    </row>
    <row r="1102" spans="2:28" ht="15" customHeight="1">
      <c r="B1102" t="s">
        <v>3105</v>
      </c>
      <c r="C1102" s="1">
        <v>41057.732129629629</v>
      </c>
      <c r="D1102" s="4">
        <v>242304</v>
      </c>
      <c r="E1102">
        <v>242304</v>
      </c>
      <c r="F1102" t="s">
        <v>40</v>
      </c>
      <c r="G1102">
        <f>tblSalaries[[#This Row],[clean Salary (in local currency)]]*VLOOKUP(tblSalaries[[#This Row],[Currency]],tblXrate[],2,FALSE)</f>
        <v>4314.929445034084</v>
      </c>
      <c r="H1102" t="s">
        <v>932</v>
      </c>
      <c r="I1102" t="s">
        <v>310</v>
      </c>
      <c r="J1102" t="s">
        <v>8</v>
      </c>
      <c r="K1102" t="str">
        <f>VLOOKUP(tblSalaries[[#This Row],[Where do you work]],tblCountries[[Actual]:[Mapping]],2,FALSE)</f>
        <v>India</v>
      </c>
      <c r="L1102" t="s">
        <v>9</v>
      </c>
      <c r="M1102">
        <v>7</v>
      </c>
      <c r="O1102" s="10" t="str">
        <f>IF(ISERROR(FIND("1",tblSalaries[[#This Row],[How many hours of a day you work on Excel]])),"",1)</f>
        <v/>
      </c>
      <c r="P1102" s="11" t="str">
        <f>IF(ISERROR(FIND("2",tblSalaries[[#This Row],[How many hours of a day you work on Excel]])),"",2)</f>
        <v/>
      </c>
      <c r="Q1102" s="10" t="str">
        <f>IF(ISERROR(FIND("3",tblSalaries[[#This Row],[How many hours of a day you work on Excel]])),"",3)</f>
        <v/>
      </c>
      <c r="R1102" s="10">
        <f>IF(ISERROR(FIND("4",tblSalaries[[#This Row],[How many hours of a day you work on Excel]])),"",4)</f>
        <v>4</v>
      </c>
      <c r="S1102" s="10" t="str">
        <f>IF(ISERROR(FIND("5",tblSalaries[[#This Row],[How many hours of a day you work on Excel]])),"",5)</f>
        <v/>
      </c>
      <c r="T1102" s="10">
        <f>IF(ISERROR(FIND("6",tblSalaries[[#This Row],[How many hours of a day you work on Excel]])),"",6)</f>
        <v>6</v>
      </c>
      <c r="U1102" s="11" t="str">
        <f>IF(ISERROR(FIND("7",tblSalaries[[#This Row],[How many hours of a day you work on Excel]])),"",7)</f>
        <v/>
      </c>
      <c r="V1102" s="11" t="str">
        <f>IF(ISERROR(FIND("8",tblSalaries[[#This Row],[How many hours of a day you work on Excel]])),"",8)</f>
        <v/>
      </c>
      <c r="W1102" s="11">
        <f>IF(MAX(tblSalaries[[#This Row],[1 hour]:[8 hours]])=0,#N/A,MAX(tblSalaries[[#This Row],[1 hour]:[8 hours]]))</f>
        <v>6</v>
      </c>
      <c r="X1102" s="11">
        <f>IF(ISERROR(tblSalaries[[#This Row],[max h]]),1,tblSalaries[[#This Row],[Salary in USD]]/tblSalaries[[#This Row],[max h]]/260)</f>
        <v>2.765980413483387</v>
      </c>
      <c r="Y1102" s="11" t="str">
        <f>IF(tblSalaries[[#This Row],[Years of Experience]]="",0,"0")</f>
        <v>0</v>
      </c>
      <c r="Z11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02" s="11">
        <f>IF(tblSalaries[[#This Row],[Salary in USD]]&lt;1000,1,0)</f>
        <v>0</v>
      </c>
      <c r="AB1102" s="11">
        <f>IF(AND(tblSalaries[[#This Row],[Salary in USD]]&gt;1000,tblSalaries[[#This Row],[Salary in USD]]&lt;2000),1,0)</f>
        <v>0</v>
      </c>
    </row>
    <row r="1103" spans="2:28" ht="15" customHeight="1">
      <c r="B1103" t="s">
        <v>3106</v>
      </c>
      <c r="C1103" s="1">
        <v>41057.735254629632</v>
      </c>
      <c r="D1103" s="4">
        <v>210000</v>
      </c>
      <c r="E1103">
        <v>210000</v>
      </c>
      <c r="F1103" t="s">
        <v>40</v>
      </c>
      <c r="G1103">
        <f>tblSalaries[[#This Row],[clean Salary (in local currency)]]*VLOOKUP(tblSalaries[[#This Row],[Currency]],tblXrate[],2,FALSE)</f>
        <v>3739.6625043629392</v>
      </c>
      <c r="H1103" t="s">
        <v>1258</v>
      </c>
      <c r="I1103" t="s">
        <v>20</v>
      </c>
      <c r="J1103" t="s">
        <v>8</v>
      </c>
      <c r="K1103" t="str">
        <f>VLOOKUP(tblSalaries[[#This Row],[Where do you work]],tblCountries[[Actual]:[Mapping]],2,FALSE)</f>
        <v>India</v>
      </c>
      <c r="L1103" t="s">
        <v>13</v>
      </c>
      <c r="M1103">
        <v>1</v>
      </c>
      <c r="O1103" s="10" t="str">
        <f>IF(ISERROR(FIND("1",tblSalaries[[#This Row],[How many hours of a day you work on Excel]])),"",1)</f>
        <v/>
      </c>
      <c r="P1103" s="11" t="str">
        <f>IF(ISERROR(FIND("2",tblSalaries[[#This Row],[How many hours of a day you work on Excel]])),"",2)</f>
        <v/>
      </c>
      <c r="Q1103" s="10" t="str">
        <f>IF(ISERROR(FIND("3",tblSalaries[[#This Row],[How many hours of a day you work on Excel]])),"",3)</f>
        <v/>
      </c>
      <c r="R1103" s="10" t="str">
        <f>IF(ISERROR(FIND("4",tblSalaries[[#This Row],[How many hours of a day you work on Excel]])),"",4)</f>
        <v/>
      </c>
      <c r="S1103" s="10" t="str">
        <f>IF(ISERROR(FIND("5",tblSalaries[[#This Row],[How many hours of a day you work on Excel]])),"",5)</f>
        <v/>
      </c>
      <c r="T1103" s="10" t="str">
        <f>IF(ISERROR(FIND("6",tblSalaries[[#This Row],[How many hours of a day you work on Excel]])),"",6)</f>
        <v/>
      </c>
      <c r="U1103" s="11" t="str">
        <f>IF(ISERROR(FIND("7",tblSalaries[[#This Row],[How many hours of a day you work on Excel]])),"",7)</f>
        <v/>
      </c>
      <c r="V1103" s="11">
        <f>IF(ISERROR(FIND("8",tblSalaries[[#This Row],[How many hours of a day you work on Excel]])),"",8)</f>
        <v>8</v>
      </c>
      <c r="W1103" s="11">
        <f>IF(MAX(tblSalaries[[#This Row],[1 hour]:[8 hours]])=0,#N/A,MAX(tblSalaries[[#This Row],[1 hour]:[8 hours]]))</f>
        <v>8</v>
      </c>
      <c r="X1103" s="11">
        <f>IF(ISERROR(tblSalaries[[#This Row],[max h]]),1,tblSalaries[[#This Row],[Salary in USD]]/tblSalaries[[#This Row],[max h]]/260)</f>
        <v>1.7979146655591054</v>
      </c>
      <c r="Y1103" s="11" t="str">
        <f>IF(tblSalaries[[#This Row],[Years of Experience]]="",0,"0")</f>
        <v>0</v>
      </c>
      <c r="Z11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103" s="11">
        <f>IF(tblSalaries[[#This Row],[Salary in USD]]&lt;1000,1,0)</f>
        <v>0</v>
      </c>
      <c r="AB1103" s="11">
        <f>IF(AND(tblSalaries[[#This Row],[Salary in USD]]&gt;1000,tblSalaries[[#This Row],[Salary in USD]]&lt;2000),1,0)</f>
        <v>0</v>
      </c>
    </row>
    <row r="1104" spans="2:28" ht="15" customHeight="1">
      <c r="B1104" t="s">
        <v>3107</v>
      </c>
      <c r="C1104" s="1">
        <v>41057.737627314818</v>
      </c>
      <c r="D1104" s="4">
        <v>5000</v>
      </c>
      <c r="E1104">
        <v>60000</v>
      </c>
      <c r="F1104" t="s">
        <v>22</v>
      </c>
      <c r="G1104">
        <f>tblSalaries[[#This Row],[clean Salary (in local currency)]]*VLOOKUP(tblSalaries[[#This Row],[Currency]],tblXrate[],2,FALSE)</f>
        <v>76223.966339496474</v>
      </c>
      <c r="H1104" t="s">
        <v>1259</v>
      </c>
      <c r="I1104" t="s">
        <v>52</v>
      </c>
      <c r="J1104" t="s">
        <v>515</v>
      </c>
      <c r="K1104" t="str">
        <f>VLOOKUP(tblSalaries[[#This Row],[Where do you work]],tblCountries[[Actual]:[Mapping]],2,FALSE)</f>
        <v>Finland</v>
      </c>
      <c r="L1104" t="s">
        <v>25</v>
      </c>
      <c r="M1104">
        <v>4</v>
      </c>
      <c r="O1104" s="10">
        <f>IF(ISERROR(FIND("1",tblSalaries[[#This Row],[How many hours of a day you work on Excel]])),"",1)</f>
        <v>1</v>
      </c>
      <c r="P1104" s="11">
        <f>IF(ISERROR(FIND("2",tblSalaries[[#This Row],[How many hours of a day you work on Excel]])),"",2)</f>
        <v>2</v>
      </c>
      <c r="Q1104" s="10" t="str">
        <f>IF(ISERROR(FIND("3",tblSalaries[[#This Row],[How many hours of a day you work on Excel]])),"",3)</f>
        <v/>
      </c>
      <c r="R1104" s="10" t="str">
        <f>IF(ISERROR(FIND("4",tblSalaries[[#This Row],[How many hours of a day you work on Excel]])),"",4)</f>
        <v/>
      </c>
      <c r="S1104" s="10" t="str">
        <f>IF(ISERROR(FIND("5",tblSalaries[[#This Row],[How many hours of a day you work on Excel]])),"",5)</f>
        <v/>
      </c>
      <c r="T1104" s="10" t="str">
        <f>IF(ISERROR(FIND("6",tblSalaries[[#This Row],[How many hours of a day you work on Excel]])),"",6)</f>
        <v/>
      </c>
      <c r="U1104" s="11" t="str">
        <f>IF(ISERROR(FIND("7",tblSalaries[[#This Row],[How many hours of a day you work on Excel]])),"",7)</f>
        <v/>
      </c>
      <c r="V1104" s="11" t="str">
        <f>IF(ISERROR(FIND("8",tblSalaries[[#This Row],[How many hours of a day you work on Excel]])),"",8)</f>
        <v/>
      </c>
      <c r="W1104" s="11">
        <f>IF(MAX(tblSalaries[[#This Row],[1 hour]:[8 hours]])=0,#N/A,MAX(tblSalaries[[#This Row],[1 hour]:[8 hours]]))</f>
        <v>2</v>
      </c>
      <c r="X1104" s="11">
        <f>IF(ISERROR(tblSalaries[[#This Row],[max h]]),1,tblSalaries[[#This Row],[Salary in USD]]/tblSalaries[[#This Row],[max h]]/260)</f>
        <v>146.58455065287782</v>
      </c>
      <c r="Y1104" s="11" t="str">
        <f>IF(tblSalaries[[#This Row],[Years of Experience]]="",0,"0")</f>
        <v>0</v>
      </c>
      <c r="Z11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04" s="11">
        <f>IF(tblSalaries[[#This Row],[Salary in USD]]&lt;1000,1,0)</f>
        <v>0</v>
      </c>
      <c r="AB1104" s="11">
        <f>IF(AND(tblSalaries[[#This Row],[Salary in USD]]&gt;1000,tblSalaries[[#This Row],[Salary in USD]]&lt;2000),1,0)</f>
        <v>0</v>
      </c>
    </row>
    <row r="1105" spans="2:28" ht="15" customHeight="1">
      <c r="B1105" t="s">
        <v>3108</v>
      </c>
      <c r="C1105" s="1">
        <v>41057.737754629627</v>
      </c>
      <c r="D1105" s="4" t="s">
        <v>1260</v>
      </c>
      <c r="E1105">
        <v>120000</v>
      </c>
      <c r="F1105" t="s">
        <v>358</v>
      </c>
      <c r="G1105">
        <f>tblSalaries[[#This Row],[clean Salary (in local currency)]]*VLOOKUP(tblSalaries[[#This Row],[Currency]],tblXrate[],2,FALSE)</f>
        <v>32666.305522511171</v>
      </c>
      <c r="H1105" t="s">
        <v>642</v>
      </c>
      <c r="I1105" t="s">
        <v>52</v>
      </c>
      <c r="J1105" t="s">
        <v>179</v>
      </c>
      <c r="K1105" t="str">
        <f>VLOOKUP(tblSalaries[[#This Row],[Where do you work]],tblCountries[[Actual]:[Mapping]],2,FALSE)</f>
        <v>UAE</v>
      </c>
      <c r="L1105" t="s">
        <v>18</v>
      </c>
      <c r="M1105">
        <v>12</v>
      </c>
      <c r="O1105" s="10" t="str">
        <f>IF(ISERROR(FIND("1",tblSalaries[[#This Row],[How many hours of a day you work on Excel]])),"",1)</f>
        <v/>
      </c>
      <c r="P1105" s="11">
        <f>IF(ISERROR(FIND("2",tblSalaries[[#This Row],[How many hours of a day you work on Excel]])),"",2)</f>
        <v>2</v>
      </c>
      <c r="Q1105" s="10">
        <f>IF(ISERROR(FIND("3",tblSalaries[[#This Row],[How many hours of a day you work on Excel]])),"",3)</f>
        <v>3</v>
      </c>
      <c r="R1105" s="10" t="str">
        <f>IF(ISERROR(FIND("4",tblSalaries[[#This Row],[How many hours of a day you work on Excel]])),"",4)</f>
        <v/>
      </c>
      <c r="S1105" s="10" t="str">
        <f>IF(ISERROR(FIND("5",tblSalaries[[#This Row],[How many hours of a day you work on Excel]])),"",5)</f>
        <v/>
      </c>
      <c r="T1105" s="10" t="str">
        <f>IF(ISERROR(FIND("6",tblSalaries[[#This Row],[How many hours of a day you work on Excel]])),"",6)</f>
        <v/>
      </c>
      <c r="U1105" s="11" t="str">
        <f>IF(ISERROR(FIND("7",tblSalaries[[#This Row],[How many hours of a day you work on Excel]])),"",7)</f>
        <v/>
      </c>
      <c r="V1105" s="11" t="str">
        <f>IF(ISERROR(FIND("8",tblSalaries[[#This Row],[How many hours of a day you work on Excel]])),"",8)</f>
        <v/>
      </c>
      <c r="W1105" s="11">
        <f>IF(MAX(tblSalaries[[#This Row],[1 hour]:[8 hours]])=0,#N/A,MAX(tblSalaries[[#This Row],[1 hour]:[8 hours]]))</f>
        <v>3</v>
      </c>
      <c r="X1105" s="11">
        <f>IF(ISERROR(tblSalaries[[#This Row],[max h]]),1,tblSalaries[[#This Row],[Salary in USD]]/tblSalaries[[#This Row],[max h]]/260)</f>
        <v>41.879878875014327</v>
      </c>
      <c r="Y1105" s="11" t="str">
        <f>IF(tblSalaries[[#This Row],[Years of Experience]]="",0,"0")</f>
        <v>0</v>
      </c>
      <c r="Z11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05" s="11">
        <f>IF(tblSalaries[[#This Row],[Salary in USD]]&lt;1000,1,0)</f>
        <v>0</v>
      </c>
      <c r="AB1105" s="11">
        <f>IF(AND(tblSalaries[[#This Row],[Salary in USD]]&gt;1000,tblSalaries[[#This Row],[Salary in USD]]&lt;2000),1,0)</f>
        <v>0</v>
      </c>
    </row>
    <row r="1106" spans="2:28" ht="15" customHeight="1">
      <c r="B1106" t="s">
        <v>3109</v>
      </c>
      <c r="C1106" s="1">
        <v>41057.73809027778</v>
      </c>
      <c r="D1106" s="4">
        <v>19000</v>
      </c>
      <c r="E1106">
        <v>19000</v>
      </c>
      <c r="F1106" t="s">
        <v>6</v>
      </c>
      <c r="G1106">
        <f>tblSalaries[[#This Row],[clean Salary (in local currency)]]*VLOOKUP(tblSalaries[[#This Row],[Currency]],tblXrate[],2,FALSE)</f>
        <v>19000</v>
      </c>
      <c r="H1106" t="s">
        <v>1261</v>
      </c>
      <c r="I1106" t="s">
        <v>3999</v>
      </c>
      <c r="J1106" t="s">
        <v>71</v>
      </c>
      <c r="K1106" t="str">
        <f>VLOOKUP(tblSalaries[[#This Row],[Where do you work]],tblCountries[[Actual]:[Mapping]],2,FALSE)</f>
        <v>UK</v>
      </c>
      <c r="L1106" t="s">
        <v>13</v>
      </c>
      <c r="M1106">
        <v>8</v>
      </c>
      <c r="O1106" s="10" t="str">
        <f>IF(ISERROR(FIND("1",tblSalaries[[#This Row],[How many hours of a day you work on Excel]])),"",1)</f>
        <v/>
      </c>
      <c r="P1106" s="11" t="str">
        <f>IF(ISERROR(FIND("2",tblSalaries[[#This Row],[How many hours of a day you work on Excel]])),"",2)</f>
        <v/>
      </c>
      <c r="Q1106" s="10" t="str">
        <f>IF(ISERROR(FIND("3",tblSalaries[[#This Row],[How many hours of a day you work on Excel]])),"",3)</f>
        <v/>
      </c>
      <c r="R1106" s="10" t="str">
        <f>IF(ISERROR(FIND("4",tblSalaries[[#This Row],[How many hours of a day you work on Excel]])),"",4)</f>
        <v/>
      </c>
      <c r="S1106" s="10" t="str">
        <f>IF(ISERROR(FIND("5",tblSalaries[[#This Row],[How many hours of a day you work on Excel]])),"",5)</f>
        <v/>
      </c>
      <c r="T1106" s="10" t="str">
        <f>IF(ISERROR(FIND("6",tblSalaries[[#This Row],[How many hours of a day you work on Excel]])),"",6)</f>
        <v/>
      </c>
      <c r="U1106" s="11" t="str">
        <f>IF(ISERROR(FIND("7",tblSalaries[[#This Row],[How many hours of a day you work on Excel]])),"",7)</f>
        <v/>
      </c>
      <c r="V1106" s="11">
        <f>IF(ISERROR(FIND("8",tblSalaries[[#This Row],[How many hours of a day you work on Excel]])),"",8)</f>
        <v>8</v>
      </c>
      <c r="W1106" s="11">
        <f>IF(MAX(tblSalaries[[#This Row],[1 hour]:[8 hours]])=0,#N/A,MAX(tblSalaries[[#This Row],[1 hour]:[8 hours]]))</f>
        <v>8</v>
      </c>
      <c r="X1106" s="11">
        <f>IF(ISERROR(tblSalaries[[#This Row],[max h]]),1,tblSalaries[[#This Row],[Salary in USD]]/tblSalaries[[#This Row],[max h]]/260)</f>
        <v>9.134615384615385</v>
      </c>
      <c r="Y1106" s="11" t="str">
        <f>IF(tblSalaries[[#This Row],[Years of Experience]]="",0,"0")</f>
        <v>0</v>
      </c>
      <c r="Z11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06" s="11">
        <f>IF(tblSalaries[[#This Row],[Salary in USD]]&lt;1000,1,0)</f>
        <v>0</v>
      </c>
      <c r="AB1106" s="11">
        <f>IF(AND(tblSalaries[[#This Row],[Salary in USD]]&gt;1000,tblSalaries[[#This Row],[Salary in USD]]&lt;2000),1,0)</f>
        <v>0</v>
      </c>
    </row>
    <row r="1107" spans="2:28" ht="15" customHeight="1">
      <c r="B1107" t="s">
        <v>3110</v>
      </c>
      <c r="C1107" s="1">
        <v>41057.738159722219</v>
      </c>
      <c r="D1107" s="4">
        <v>50000</v>
      </c>
      <c r="E1107">
        <v>50000</v>
      </c>
      <c r="F1107" t="s">
        <v>22</v>
      </c>
      <c r="G1107">
        <f>tblSalaries[[#This Row],[clean Salary (in local currency)]]*VLOOKUP(tblSalaries[[#This Row],[Currency]],tblXrate[],2,FALSE)</f>
        <v>63519.971949580387</v>
      </c>
      <c r="H1107" t="s">
        <v>1262</v>
      </c>
      <c r="I1107" t="s">
        <v>279</v>
      </c>
      <c r="J1107" t="s">
        <v>30</v>
      </c>
      <c r="K1107" t="str">
        <f>VLOOKUP(tblSalaries[[#This Row],[Where do you work]],tblCountries[[Actual]:[Mapping]],2,FALSE)</f>
        <v>Portugal</v>
      </c>
      <c r="L1107" t="s">
        <v>18</v>
      </c>
      <c r="M1107">
        <v>14</v>
      </c>
      <c r="O1107" s="10" t="str">
        <f>IF(ISERROR(FIND("1",tblSalaries[[#This Row],[How many hours of a day you work on Excel]])),"",1)</f>
        <v/>
      </c>
      <c r="P1107" s="11">
        <f>IF(ISERROR(FIND("2",tblSalaries[[#This Row],[How many hours of a day you work on Excel]])),"",2)</f>
        <v>2</v>
      </c>
      <c r="Q1107" s="10">
        <f>IF(ISERROR(FIND("3",tblSalaries[[#This Row],[How many hours of a day you work on Excel]])),"",3)</f>
        <v>3</v>
      </c>
      <c r="R1107" s="10" t="str">
        <f>IF(ISERROR(FIND("4",tblSalaries[[#This Row],[How many hours of a day you work on Excel]])),"",4)</f>
        <v/>
      </c>
      <c r="S1107" s="10" t="str">
        <f>IF(ISERROR(FIND("5",tblSalaries[[#This Row],[How many hours of a day you work on Excel]])),"",5)</f>
        <v/>
      </c>
      <c r="T1107" s="10" t="str">
        <f>IF(ISERROR(FIND("6",tblSalaries[[#This Row],[How many hours of a day you work on Excel]])),"",6)</f>
        <v/>
      </c>
      <c r="U1107" s="11" t="str">
        <f>IF(ISERROR(FIND("7",tblSalaries[[#This Row],[How many hours of a day you work on Excel]])),"",7)</f>
        <v/>
      </c>
      <c r="V1107" s="11" t="str">
        <f>IF(ISERROR(FIND("8",tblSalaries[[#This Row],[How many hours of a day you work on Excel]])),"",8)</f>
        <v/>
      </c>
      <c r="W1107" s="11">
        <f>IF(MAX(tblSalaries[[#This Row],[1 hour]:[8 hours]])=0,#N/A,MAX(tblSalaries[[#This Row],[1 hour]:[8 hours]]))</f>
        <v>3</v>
      </c>
      <c r="X1107" s="11">
        <f>IF(ISERROR(tblSalaries[[#This Row],[max h]]),1,tblSalaries[[#This Row],[Salary in USD]]/tblSalaries[[#This Row],[max h]]/260)</f>
        <v>81.435861473821006</v>
      </c>
      <c r="Y1107" s="11" t="str">
        <f>IF(tblSalaries[[#This Row],[Years of Experience]]="",0,"0")</f>
        <v>0</v>
      </c>
      <c r="Z11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07" s="11">
        <f>IF(tblSalaries[[#This Row],[Salary in USD]]&lt;1000,1,0)</f>
        <v>0</v>
      </c>
      <c r="AB1107" s="11">
        <f>IF(AND(tblSalaries[[#This Row],[Salary in USD]]&gt;1000,tblSalaries[[#This Row],[Salary in USD]]&lt;2000),1,0)</f>
        <v>0</v>
      </c>
    </row>
    <row r="1108" spans="2:28" ht="15" customHeight="1">
      <c r="B1108" t="s">
        <v>3111</v>
      </c>
      <c r="C1108" s="1">
        <v>41057.745636574073</v>
      </c>
      <c r="D1108" s="4" t="s">
        <v>1263</v>
      </c>
      <c r="E1108">
        <v>900000</v>
      </c>
      <c r="F1108" t="s">
        <v>40</v>
      </c>
      <c r="G1108">
        <f>tblSalaries[[#This Row],[clean Salary (in local currency)]]*VLOOKUP(tblSalaries[[#This Row],[Currency]],tblXrate[],2,FALSE)</f>
        <v>16027.125018698311</v>
      </c>
      <c r="H1108" t="s">
        <v>1264</v>
      </c>
      <c r="I1108" t="s">
        <v>52</v>
      </c>
      <c r="J1108" t="s">
        <v>8</v>
      </c>
      <c r="K1108" t="str">
        <f>VLOOKUP(tblSalaries[[#This Row],[Where do you work]],tblCountries[[Actual]:[Mapping]],2,FALSE)</f>
        <v>India</v>
      </c>
      <c r="L1108" t="s">
        <v>9</v>
      </c>
      <c r="M1108">
        <v>22</v>
      </c>
      <c r="O1108" s="10" t="str">
        <f>IF(ISERROR(FIND("1",tblSalaries[[#This Row],[How many hours of a day you work on Excel]])),"",1)</f>
        <v/>
      </c>
      <c r="P1108" s="11" t="str">
        <f>IF(ISERROR(FIND("2",tblSalaries[[#This Row],[How many hours of a day you work on Excel]])),"",2)</f>
        <v/>
      </c>
      <c r="Q1108" s="10" t="str">
        <f>IF(ISERROR(FIND("3",tblSalaries[[#This Row],[How many hours of a day you work on Excel]])),"",3)</f>
        <v/>
      </c>
      <c r="R1108" s="10">
        <f>IF(ISERROR(FIND("4",tblSalaries[[#This Row],[How many hours of a day you work on Excel]])),"",4)</f>
        <v>4</v>
      </c>
      <c r="S1108" s="10" t="str">
        <f>IF(ISERROR(FIND("5",tblSalaries[[#This Row],[How many hours of a day you work on Excel]])),"",5)</f>
        <v/>
      </c>
      <c r="T1108" s="10">
        <f>IF(ISERROR(FIND("6",tblSalaries[[#This Row],[How many hours of a day you work on Excel]])),"",6)</f>
        <v>6</v>
      </c>
      <c r="U1108" s="11" t="str">
        <f>IF(ISERROR(FIND("7",tblSalaries[[#This Row],[How many hours of a day you work on Excel]])),"",7)</f>
        <v/>
      </c>
      <c r="V1108" s="11" t="str">
        <f>IF(ISERROR(FIND("8",tblSalaries[[#This Row],[How many hours of a day you work on Excel]])),"",8)</f>
        <v/>
      </c>
      <c r="W1108" s="11">
        <f>IF(MAX(tblSalaries[[#This Row],[1 hour]:[8 hours]])=0,#N/A,MAX(tblSalaries[[#This Row],[1 hour]:[8 hours]]))</f>
        <v>6</v>
      </c>
      <c r="X1108" s="11">
        <f>IF(ISERROR(tblSalaries[[#This Row],[max h]]),1,tblSalaries[[#This Row],[Salary in USD]]/tblSalaries[[#This Row],[max h]]/260)</f>
        <v>10.273798088909173</v>
      </c>
      <c r="Y1108" s="11" t="str">
        <f>IF(tblSalaries[[#This Row],[Years of Experience]]="",0,"0")</f>
        <v>0</v>
      </c>
      <c r="Z11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08" s="11">
        <f>IF(tblSalaries[[#This Row],[Salary in USD]]&lt;1000,1,0)</f>
        <v>0</v>
      </c>
      <c r="AB1108" s="11">
        <f>IF(AND(tblSalaries[[#This Row],[Salary in USD]]&gt;1000,tblSalaries[[#This Row],[Salary in USD]]&lt;2000),1,0)</f>
        <v>0</v>
      </c>
    </row>
    <row r="1109" spans="2:28" ht="15" customHeight="1">
      <c r="B1109" t="s">
        <v>3112</v>
      </c>
      <c r="C1109" s="1">
        <v>41057.751898148148</v>
      </c>
      <c r="D1109" s="4" t="s">
        <v>694</v>
      </c>
      <c r="E1109">
        <v>400000</v>
      </c>
      <c r="F1109" t="s">
        <v>40</v>
      </c>
      <c r="G1109">
        <f>tblSalaries[[#This Row],[clean Salary (in local currency)]]*VLOOKUP(tblSalaries[[#This Row],[Currency]],tblXrate[],2,FALSE)</f>
        <v>7123.1666749770275</v>
      </c>
      <c r="H1109" t="s">
        <v>1265</v>
      </c>
      <c r="I1109" t="s">
        <v>3999</v>
      </c>
      <c r="J1109" t="s">
        <v>8</v>
      </c>
      <c r="K1109" t="str">
        <f>VLOOKUP(tblSalaries[[#This Row],[Where do you work]],tblCountries[[Actual]:[Mapping]],2,FALSE)</f>
        <v>India</v>
      </c>
      <c r="L1109" t="s">
        <v>9</v>
      </c>
      <c r="M1109">
        <v>9</v>
      </c>
      <c r="O1109" s="10" t="str">
        <f>IF(ISERROR(FIND("1",tblSalaries[[#This Row],[How many hours of a day you work on Excel]])),"",1)</f>
        <v/>
      </c>
      <c r="P1109" s="11" t="str">
        <f>IF(ISERROR(FIND("2",tblSalaries[[#This Row],[How many hours of a day you work on Excel]])),"",2)</f>
        <v/>
      </c>
      <c r="Q1109" s="10" t="str">
        <f>IF(ISERROR(FIND("3",tblSalaries[[#This Row],[How many hours of a day you work on Excel]])),"",3)</f>
        <v/>
      </c>
      <c r="R1109" s="10">
        <f>IF(ISERROR(FIND("4",tblSalaries[[#This Row],[How many hours of a day you work on Excel]])),"",4)</f>
        <v>4</v>
      </c>
      <c r="S1109" s="10" t="str">
        <f>IF(ISERROR(FIND("5",tblSalaries[[#This Row],[How many hours of a day you work on Excel]])),"",5)</f>
        <v/>
      </c>
      <c r="T1109" s="10">
        <f>IF(ISERROR(FIND("6",tblSalaries[[#This Row],[How many hours of a day you work on Excel]])),"",6)</f>
        <v>6</v>
      </c>
      <c r="U1109" s="11" t="str">
        <f>IF(ISERROR(FIND("7",tblSalaries[[#This Row],[How many hours of a day you work on Excel]])),"",7)</f>
        <v/>
      </c>
      <c r="V1109" s="11" t="str">
        <f>IF(ISERROR(FIND("8",tblSalaries[[#This Row],[How many hours of a day you work on Excel]])),"",8)</f>
        <v/>
      </c>
      <c r="W1109" s="11">
        <f>IF(MAX(tblSalaries[[#This Row],[1 hour]:[8 hours]])=0,#N/A,MAX(tblSalaries[[#This Row],[1 hour]:[8 hours]]))</f>
        <v>6</v>
      </c>
      <c r="X1109" s="11">
        <f>IF(ISERROR(tblSalaries[[#This Row],[max h]]),1,tblSalaries[[#This Row],[Salary in USD]]/tblSalaries[[#This Row],[max h]]/260)</f>
        <v>4.5661324839596329</v>
      </c>
      <c r="Y1109" s="11" t="str">
        <f>IF(tblSalaries[[#This Row],[Years of Experience]]="",0,"0")</f>
        <v>0</v>
      </c>
      <c r="Z11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09" s="11">
        <f>IF(tblSalaries[[#This Row],[Salary in USD]]&lt;1000,1,0)</f>
        <v>0</v>
      </c>
      <c r="AB1109" s="11">
        <f>IF(AND(tblSalaries[[#This Row],[Salary in USD]]&gt;1000,tblSalaries[[#This Row],[Salary in USD]]&lt;2000),1,0)</f>
        <v>0</v>
      </c>
    </row>
    <row r="1110" spans="2:28" ht="15" customHeight="1">
      <c r="B1110" t="s">
        <v>3113</v>
      </c>
      <c r="C1110" s="1">
        <v>41057.753622685188</v>
      </c>
      <c r="D1110" s="4">
        <v>150252</v>
      </c>
      <c r="E1110">
        <v>150252</v>
      </c>
      <c r="F1110" t="s">
        <v>40</v>
      </c>
      <c r="G1110">
        <f>tblSalaries[[#This Row],[clean Salary (in local currency)]]*VLOOKUP(tblSalaries[[#This Row],[Currency]],tblXrate[],2,FALSE)</f>
        <v>2675.675098121621</v>
      </c>
      <c r="H1110" t="s">
        <v>1266</v>
      </c>
      <c r="I1110" t="s">
        <v>52</v>
      </c>
      <c r="J1110" t="s">
        <v>8</v>
      </c>
      <c r="K1110" t="str">
        <f>VLOOKUP(tblSalaries[[#This Row],[Where do you work]],tblCountries[[Actual]:[Mapping]],2,FALSE)</f>
        <v>India</v>
      </c>
      <c r="L1110" t="s">
        <v>18</v>
      </c>
      <c r="M1110">
        <v>5</v>
      </c>
      <c r="O1110" s="10" t="str">
        <f>IF(ISERROR(FIND("1",tblSalaries[[#This Row],[How many hours of a day you work on Excel]])),"",1)</f>
        <v/>
      </c>
      <c r="P1110" s="11">
        <f>IF(ISERROR(FIND("2",tblSalaries[[#This Row],[How many hours of a day you work on Excel]])),"",2)</f>
        <v>2</v>
      </c>
      <c r="Q1110" s="10">
        <f>IF(ISERROR(FIND("3",tblSalaries[[#This Row],[How many hours of a day you work on Excel]])),"",3)</f>
        <v>3</v>
      </c>
      <c r="R1110" s="10" t="str">
        <f>IF(ISERROR(FIND("4",tblSalaries[[#This Row],[How many hours of a day you work on Excel]])),"",4)</f>
        <v/>
      </c>
      <c r="S1110" s="10" t="str">
        <f>IF(ISERROR(FIND("5",tblSalaries[[#This Row],[How many hours of a day you work on Excel]])),"",5)</f>
        <v/>
      </c>
      <c r="T1110" s="10" t="str">
        <f>IF(ISERROR(FIND("6",tblSalaries[[#This Row],[How many hours of a day you work on Excel]])),"",6)</f>
        <v/>
      </c>
      <c r="U1110" s="11" t="str">
        <f>IF(ISERROR(FIND("7",tblSalaries[[#This Row],[How many hours of a day you work on Excel]])),"",7)</f>
        <v/>
      </c>
      <c r="V1110" s="11" t="str">
        <f>IF(ISERROR(FIND("8",tblSalaries[[#This Row],[How many hours of a day you work on Excel]])),"",8)</f>
        <v/>
      </c>
      <c r="W1110" s="11">
        <f>IF(MAX(tblSalaries[[#This Row],[1 hour]:[8 hours]])=0,#N/A,MAX(tblSalaries[[#This Row],[1 hour]:[8 hours]]))</f>
        <v>3</v>
      </c>
      <c r="X1110" s="11">
        <f>IF(ISERROR(tblSalaries[[#This Row],[max h]]),1,tblSalaries[[#This Row],[Salary in USD]]/tblSalaries[[#This Row],[max h]]/260)</f>
        <v>3.430352689899514</v>
      </c>
      <c r="Y1110" s="11" t="str">
        <f>IF(tblSalaries[[#This Row],[Years of Experience]]="",0,"0")</f>
        <v>0</v>
      </c>
      <c r="Z11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10" s="11">
        <f>IF(tblSalaries[[#This Row],[Salary in USD]]&lt;1000,1,0)</f>
        <v>0</v>
      </c>
      <c r="AB1110" s="11">
        <f>IF(AND(tblSalaries[[#This Row],[Salary in USD]]&gt;1000,tblSalaries[[#This Row],[Salary in USD]]&lt;2000),1,0)</f>
        <v>0</v>
      </c>
    </row>
    <row r="1111" spans="2:28" ht="15" customHeight="1">
      <c r="B1111" t="s">
        <v>3114</v>
      </c>
      <c r="C1111" s="1">
        <v>41057.753657407404</v>
      </c>
      <c r="D1111" s="4" t="s">
        <v>1267</v>
      </c>
      <c r="E1111">
        <v>15000</v>
      </c>
      <c r="F1111" t="s">
        <v>69</v>
      </c>
      <c r="G1111">
        <f>tblSalaries[[#This Row],[clean Salary (in local currency)]]*VLOOKUP(tblSalaries[[#This Row],[Currency]],tblXrate[],2,FALSE)</f>
        <v>23642.674081009263</v>
      </c>
      <c r="H1111" t="s">
        <v>1261</v>
      </c>
      <c r="I1111" t="s">
        <v>3999</v>
      </c>
      <c r="J1111" t="s">
        <v>71</v>
      </c>
      <c r="K1111" t="str">
        <f>VLOOKUP(tblSalaries[[#This Row],[Where do you work]],tblCountries[[Actual]:[Mapping]],2,FALSE)</f>
        <v>UK</v>
      </c>
      <c r="L1111" t="s">
        <v>13</v>
      </c>
      <c r="M1111">
        <v>2</v>
      </c>
      <c r="O1111" s="10" t="str">
        <f>IF(ISERROR(FIND("1",tblSalaries[[#This Row],[How many hours of a day you work on Excel]])),"",1)</f>
        <v/>
      </c>
      <c r="P1111" s="11" t="str">
        <f>IF(ISERROR(FIND("2",tblSalaries[[#This Row],[How many hours of a day you work on Excel]])),"",2)</f>
        <v/>
      </c>
      <c r="Q1111" s="10" t="str">
        <f>IF(ISERROR(FIND("3",tblSalaries[[#This Row],[How many hours of a day you work on Excel]])),"",3)</f>
        <v/>
      </c>
      <c r="R1111" s="10" t="str">
        <f>IF(ISERROR(FIND("4",tblSalaries[[#This Row],[How many hours of a day you work on Excel]])),"",4)</f>
        <v/>
      </c>
      <c r="S1111" s="10" t="str">
        <f>IF(ISERROR(FIND("5",tblSalaries[[#This Row],[How many hours of a day you work on Excel]])),"",5)</f>
        <v/>
      </c>
      <c r="T1111" s="10" t="str">
        <f>IF(ISERROR(FIND("6",tblSalaries[[#This Row],[How many hours of a day you work on Excel]])),"",6)</f>
        <v/>
      </c>
      <c r="U1111" s="11" t="str">
        <f>IF(ISERROR(FIND("7",tblSalaries[[#This Row],[How many hours of a day you work on Excel]])),"",7)</f>
        <v/>
      </c>
      <c r="V1111" s="11">
        <f>IF(ISERROR(FIND("8",tblSalaries[[#This Row],[How many hours of a day you work on Excel]])),"",8)</f>
        <v>8</v>
      </c>
      <c r="W1111" s="11">
        <f>IF(MAX(tblSalaries[[#This Row],[1 hour]:[8 hours]])=0,#N/A,MAX(tblSalaries[[#This Row],[1 hour]:[8 hours]]))</f>
        <v>8</v>
      </c>
      <c r="X1111" s="11">
        <f>IF(ISERROR(tblSalaries[[#This Row],[max h]]),1,tblSalaries[[#This Row],[Salary in USD]]/tblSalaries[[#This Row],[max h]]/260)</f>
        <v>11.366670231254453</v>
      </c>
      <c r="Y1111" s="11" t="str">
        <f>IF(tblSalaries[[#This Row],[Years of Experience]]="",0,"0")</f>
        <v>0</v>
      </c>
      <c r="Z11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11" s="11">
        <f>IF(tblSalaries[[#This Row],[Salary in USD]]&lt;1000,1,0)</f>
        <v>0</v>
      </c>
      <c r="AB1111" s="11">
        <f>IF(AND(tblSalaries[[#This Row],[Salary in USD]]&gt;1000,tblSalaries[[#This Row],[Salary in USD]]&lt;2000),1,0)</f>
        <v>0</v>
      </c>
    </row>
    <row r="1112" spans="2:28" ht="15" customHeight="1">
      <c r="B1112" t="s">
        <v>3115</v>
      </c>
      <c r="C1112" s="1">
        <v>41057.758055555554</v>
      </c>
      <c r="D1112" s="4" t="s">
        <v>1268</v>
      </c>
      <c r="E1112">
        <v>45000</v>
      </c>
      <c r="F1112" t="s">
        <v>22</v>
      </c>
      <c r="G1112">
        <f>tblSalaries[[#This Row],[clean Salary (in local currency)]]*VLOOKUP(tblSalaries[[#This Row],[Currency]],tblXrate[],2,FALSE)</f>
        <v>57167.974754622352</v>
      </c>
      <c r="H1112" t="s">
        <v>1269</v>
      </c>
      <c r="I1112" t="s">
        <v>52</v>
      </c>
      <c r="J1112" t="s">
        <v>608</v>
      </c>
      <c r="K1112" t="str">
        <f>VLOOKUP(tblSalaries[[#This Row],[Where do you work]],tblCountries[[Actual]:[Mapping]],2,FALSE)</f>
        <v>Spain</v>
      </c>
      <c r="L1112" t="s">
        <v>9</v>
      </c>
      <c r="M1112">
        <v>14</v>
      </c>
      <c r="O1112" s="10" t="str">
        <f>IF(ISERROR(FIND("1",tblSalaries[[#This Row],[How many hours of a day you work on Excel]])),"",1)</f>
        <v/>
      </c>
      <c r="P1112" s="11" t="str">
        <f>IF(ISERROR(FIND("2",tblSalaries[[#This Row],[How many hours of a day you work on Excel]])),"",2)</f>
        <v/>
      </c>
      <c r="Q1112" s="10" t="str">
        <f>IF(ISERROR(FIND("3",tblSalaries[[#This Row],[How many hours of a day you work on Excel]])),"",3)</f>
        <v/>
      </c>
      <c r="R1112" s="10">
        <f>IF(ISERROR(FIND("4",tblSalaries[[#This Row],[How many hours of a day you work on Excel]])),"",4)</f>
        <v>4</v>
      </c>
      <c r="S1112" s="10" t="str">
        <f>IF(ISERROR(FIND("5",tblSalaries[[#This Row],[How many hours of a day you work on Excel]])),"",5)</f>
        <v/>
      </c>
      <c r="T1112" s="10">
        <f>IF(ISERROR(FIND("6",tblSalaries[[#This Row],[How many hours of a day you work on Excel]])),"",6)</f>
        <v>6</v>
      </c>
      <c r="U1112" s="11" t="str">
        <f>IF(ISERROR(FIND("7",tblSalaries[[#This Row],[How many hours of a day you work on Excel]])),"",7)</f>
        <v/>
      </c>
      <c r="V1112" s="11" t="str">
        <f>IF(ISERROR(FIND("8",tblSalaries[[#This Row],[How many hours of a day you work on Excel]])),"",8)</f>
        <v/>
      </c>
      <c r="W1112" s="11">
        <f>IF(MAX(tblSalaries[[#This Row],[1 hour]:[8 hours]])=0,#N/A,MAX(tblSalaries[[#This Row],[1 hour]:[8 hours]]))</f>
        <v>6</v>
      </c>
      <c r="X1112" s="11">
        <f>IF(ISERROR(tblSalaries[[#This Row],[max h]]),1,tblSalaries[[#This Row],[Salary in USD]]/tblSalaries[[#This Row],[max h]]/260)</f>
        <v>36.646137663219456</v>
      </c>
      <c r="Y1112" s="11" t="str">
        <f>IF(tblSalaries[[#This Row],[Years of Experience]]="",0,"0")</f>
        <v>0</v>
      </c>
      <c r="Z11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12" s="11">
        <f>IF(tblSalaries[[#This Row],[Salary in USD]]&lt;1000,1,0)</f>
        <v>0</v>
      </c>
      <c r="AB1112" s="11">
        <f>IF(AND(tblSalaries[[#This Row],[Salary in USD]]&gt;1000,tblSalaries[[#This Row],[Salary in USD]]&lt;2000),1,0)</f>
        <v>0</v>
      </c>
    </row>
    <row r="1113" spans="2:28" ht="15" customHeight="1">
      <c r="B1113" t="s">
        <v>3116</v>
      </c>
      <c r="C1113" s="1">
        <v>41057.771423611113</v>
      </c>
      <c r="D1113" s="4" t="s">
        <v>1270</v>
      </c>
      <c r="E1113">
        <v>2400000</v>
      </c>
      <c r="F1113" t="s">
        <v>40</v>
      </c>
      <c r="G1113">
        <f>tblSalaries[[#This Row],[clean Salary (in local currency)]]*VLOOKUP(tblSalaries[[#This Row],[Currency]],tblXrate[],2,FALSE)</f>
        <v>42739.000049862167</v>
      </c>
      <c r="H1113" t="s">
        <v>1271</v>
      </c>
      <c r="I1113" t="s">
        <v>52</v>
      </c>
      <c r="J1113" t="s">
        <v>8</v>
      </c>
      <c r="K1113" t="str">
        <f>VLOOKUP(tblSalaries[[#This Row],[Where do you work]],tblCountries[[Actual]:[Mapping]],2,FALSE)</f>
        <v>India</v>
      </c>
      <c r="L1113" t="s">
        <v>13</v>
      </c>
      <c r="M1113">
        <v>10</v>
      </c>
      <c r="O1113" s="10" t="str">
        <f>IF(ISERROR(FIND("1",tblSalaries[[#This Row],[How many hours of a day you work on Excel]])),"",1)</f>
        <v/>
      </c>
      <c r="P1113" s="11" t="str">
        <f>IF(ISERROR(FIND("2",tblSalaries[[#This Row],[How many hours of a day you work on Excel]])),"",2)</f>
        <v/>
      </c>
      <c r="Q1113" s="10" t="str">
        <f>IF(ISERROR(FIND("3",tblSalaries[[#This Row],[How many hours of a day you work on Excel]])),"",3)</f>
        <v/>
      </c>
      <c r="R1113" s="10" t="str">
        <f>IF(ISERROR(FIND("4",tblSalaries[[#This Row],[How many hours of a day you work on Excel]])),"",4)</f>
        <v/>
      </c>
      <c r="S1113" s="10" t="str">
        <f>IF(ISERROR(FIND("5",tblSalaries[[#This Row],[How many hours of a day you work on Excel]])),"",5)</f>
        <v/>
      </c>
      <c r="T1113" s="10" t="str">
        <f>IF(ISERROR(FIND("6",tblSalaries[[#This Row],[How many hours of a day you work on Excel]])),"",6)</f>
        <v/>
      </c>
      <c r="U1113" s="11" t="str">
        <f>IF(ISERROR(FIND("7",tblSalaries[[#This Row],[How many hours of a day you work on Excel]])),"",7)</f>
        <v/>
      </c>
      <c r="V1113" s="11">
        <f>IF(ISERROR(FIND("8",tblSalaries[[#This Row],[How many hours of a day you work on Excel]])),"",8)</f>
        <v>8</v>
      </c>
      <c r="W1113" s="11">
        <f>IF(MAX(tblSalaries[[#This Row],[1 hour]:[8 hours]])=0,#N/A,MAX(tblSalaries[[#This Row],[1 hour]:[8 hours]]))</f>
        <v>8</v>
      </c>
      <c r="X1113" s="11">
        <f>IF(ISERROR(tblSalaries[[#This Row],[max h]]),1,tblSalaries[[#This Row],[Salary in USD]]/tblSalaries[[#This Row],[max h]]/260)</f>
        <v>20.547596177818349</v>
      </c>
      <c r="Y1113" s="11" t="str">
        <f>IF(tblSalaries[[#This Row],[Years of Experience]]="",0,"0")</f>
        <v>0</v>
      </c>
      <c r="Z11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13" s="11">
        <f>IF(tblSalaries[[#This Row],[Salary in USD]]&lt;1000,1,0)</f>
        <v>0</v>
      </c>
      <c r="AB1113" s="11">
        <f>IF(AND(tblSalaries[[#This Row],[Salary in USD]]&gt;1000,tblSalaries[[#This Row],[Salary in USD]]&lt;2000),1,0)</f>
        <v>0</v>
      </c>
    </row>
    <row r="1114" spans="2:28" ht="15" customHeight="1">
      <c r="B1114" t="s">
        <v>3117</v>
      </c>
      <c r="C1114" s="1">
        <v>41057.77375</v>
      </c>
      <c r="D1114" s="4" t="s">
        <v>1272</v>
      </c>
      <c r="E1114">
        <v>216000</v>
      </c>
      <c r="F1114" t="s">
        <v>3951</v>
      </c>
      <c r="G1114">
        <f>tblSalaries[[#This Row],[clean Salary (in local currency)]]*VLOOKUP(tblSalaries[[#This Row],[Currency]],tblXrate[],2,FALSE)</f>
        <v>5120.2912876821438</v>
      </c>
      <c r="H1114" t="s">
        <v>523</v>
      </c>
      <c r="I1114" t="s">
        <v>52</v>
      </c>
      <c r="J1114" t="s">
        <v>347</v>
      </c>
      <c r="K1114" t="str">
        <f>VLOOKUP(tblSalaries[[#This Row],[Where do you work]],tblCountries[[Actual]:[Mapping]],2,FALSE)</f>
        <v>Philippines</v>
      </c>
      <c r="L1114" t="s">
        <v>9</v>
      </c>
      <c r="M1114">
        <v>2</v>
      </c>
      <c r="O1114" s="10" t="str">
        <f>IF(ISERROR(FIND("1",tblSalaries[[#This Row],[How many hours of a day you work on Excel]])),"",1)</f>
        <v/>
      </c>
      <c r="P1114" s="11" t="str">
        <f>IF(ISERROR(FIND("2",tblSalaries[[#This Row],[How many hours of a day you work on Excel]])),"",2)</f>
        <v/>
      </c>
      <c r="Q1114" s="10" t="str">
        <f>IF(ISERROR(FIND("3",tblSalaries[[#This Row],[How many hours of a day you work on Excel]])),"",3)</f>
        <v/>
      </c>
      <c r="R1114" s="10">
        <f>IF(ISERROR(FIND("4",tblSalaries[[#This Row],[How many hours of a day you work on Excel]])),"",4)</f>
        <v>4</v>
      </c>
      <c r="S1114" s="10" t="str">
        <f>IF(ISERROR(FIND("5",tblSalaries[[#This Row],[How many hours of a day you work on Excel]])),"",5)</f>
        <v/>
      </c>
      <c r="T1114" s="10">
        <f>IF(ISERROR(FIND("6",tblSalaries[[#This Row],[How many hours of a day you work on Excel]])),"",6)</f>
        <v>6</v>
      </c>
      <c r="U1114" s="11" t="str">
        <f>IF(ISERROR(FIND("7",tblSalaries[[#This Row],[How many hours of a day you work on Excel]])),"",7)</f>
        <v/>
      </c>
      <c r="V1114" s="11" t="str">
        <f>IF(ISERROR(FIND("8",tblSalaries[[#This Row],[How many hours of a day you work on Excel]])),"",8)</f>
        <v/>
      </c>
      <c r="W1114" s="11">
        <f>IF(MAX(tblSalaries[[#This Row],[1 hour]:[8 hours]])=0,#N/A,MAX(tblSalaries[[#This Row],[1 hour]:[8 hours]]))</f>
        <v>6</v>
      </c>
      <c r="X1114" s="11">
        <f>IF(ISERROR(tblSalaries[[#This Row],[max h]]),1,tblSalaries[[#This Row],[Salary in USD]]/tblSalaries[[#This Row],[max h]]/260)</f>
        <v>3.2822380049244515</v>
      </c>
      <c r="Y1114" s="11" t="str">
        <f>IF(tblSalaries[[#This Row],[Years of Experience]]="",0,"0")</f>
        <v>0</v>
      </c>
      <c r="Z11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14" s="11">
        <f>IF(tblSalaries[[#This Row],[Salary in USD]]&lt;1000,1,0)</f>
        <v>0</v>
      </c>
      <c r="AB1114" s="11">
        <f>IF(AND(tblSalaries[[#This Row],[Salary in USD]]&gt;1000,tblSalaries[[#This Row],[Salary in USD]]&lt;2000),1,0)</f>
        <v>0</v>
      </c>
    </row>
    <row r="1115" spans="2:28" ht="15" customHeight="1">
      <c r="B1115" t="s">
        <v>3118</v>
      </c>
      <c r="C1115" s="1">
        <v>41057.776458333334</v>
      </c>
      <c r="D1115" s="4">
        <v>100000</v>
      </c>
      <c r="E1115">
        <v>100000</v>
      </c>
      <c r="F1115" t="s">
        <v>22</v>
      </c>
      <c r="G1115">
        <f>tblSalaries[[#This Row],[clean Salary (in local currency)]]*VLOOKUP(tblSalaries[[#This Row],[Currency]],tblXrate[],2,FALSE)</f>
        <v>127039.94389916077</v>
      </c>
      <c r="H1115" t="s">
        <v>212</v>
      </c>
      <c r="I1115" t="s">
        <v>4001</v>
      </c>
      <c r="J1115" t="s">
        <v>608</v>
      </c>
      <c r="K1115" t="str">
        <f>VLOOKUP(tblSalaries[[#This Row],[Where do you work]],tblCountries[[Actual]:[Mapping]],2,FALSE)</f>
        <v>Spain</v>
      </c>
      <c r="L1115" t="s">
        <v>25</v>
      </c>
      <c r="M1115">
        <v>20</v>
      </c>
      <c r="O1115" s="10">
        <f>IF(ISERROR(FIND("1",tblSalaries[[#This Row],[How many hours of a day you work on Excel]])),"",1)</f>
        <v>1</v>
      </c>
      <c r="P1115" s="11">
        <f>IF(ISERROR(FIND("2",tblSalaries[[#This Row],[How many hours of a day you work on Excel]])),"",2)</f>
        <v>2</v>
      </c>
      <c r="Q1115" s="10" t="str">
        <f>IF(ISERROR(FIND("3",tblSalaries[[#This Row],[How many hours of a day you work on Excel]])),"",3)</f>
        <v/>
      </c>
      <c r="R1115" s="10" t="str">
        <f>IF(ISERROR(FIND("4",tblSalaries[[#This Row],[How many hours of a day you work on Excel]])),"",4)</f>
        <v/>
      </c>
      <c r="S1115" s="10" t="str">
        <f>IF(ISERROR(FIND("5",tblSalaries[[#This Row],[How many hours of a day you work on Excel]])),"",5)</f>
        <v/>
      </c>
      <c r="T1115" s="10" t="str">
        <f>IF(ISERROR(FIND("6",tblSalaries[[#This Row],[How many hours of a day you work on Excel]])),"",6)</f>
        <v/>
      </c>
      <c r="U1115" s="11" t="str">
        <f>IF(ISERROR(FIND("7",tblSalaries[[#This Row],[How many hours of a day you work on Excel]])),"",7)</f>
        <v/>
      </c>
      <c r="V1115" s="11" t="str">
        <f>IF(ISERROR(FIND("8",tblSalaries[[#This Row],[How many hours of a day you work on Excel]])),"",8)</f>
        <v/>
      </c>
      <c r="W1115" s="11">
        <f>IF(MAX(tblSalaries[[#This Row],[1 hour]:[8 hours]])=0,#N/A,MAX(tblSalaries[[#This Row],[1 hour]:[8 hours]]))</f>
        <v>2</v>
      </c>
      <c r="X1115" s="11">
        <f>IF(ISERROR(tblSalaries[[#This Row],[max h]]),1,tblSalaries[[#This Row],[Salary in USD]]/tblSalaries[[#This Row],[max h]]/260)</f>
        <v>244.30758442146302</v>
      </c>
      <c r="Y1115" s="11" t="str">
        <f>IF(tblSalaries[[#This Row],[Years of Experience]]="",0,"0")</f>
        <v>0</v>
      </c>
      <c r="Z11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15" s="11">
        <f>IF(tblSalaries[[#This Row],[Salary in USD]]&lt;1000,1,0)</f>
        <v>0</v>
      </c>
      <c r="AB1115" s="11">
        <f>IF(AND(tblSalaries[[#This Row],[Salary in USD]]&gt;1000,tblSalaries[[#This Row],[Salary in USD]]&lt;2000),1,0)</f>
        <v>0</v>
      </c>
    </row>
    <row r="1116" spans="2:28" ht="15" customHeight="1">
      <c r="B1116" t="s">
        <v>3119</v>
      </c>
      <c r="C1116" s="1">
        <v>41057.777303240742</v>
      </c>
      <c r="D1116" s="4">
        <v>90000</v>
      </c>
      <c r="E1116">
        <v>90000</v>
      </c>
      <c r="F1116" t="s">
        <v>6</v>
      </c>
      <c r="G1116">
        <f>tblSalaries[[#This Row],[clean Salary (in local currency)]]*VLOOKUP(tblSalaries[[#This Row],[Currency]],tblXrate[],2,FALSE)</f>
        <v>90000</v>
      </c>
      <c r="H1116" t="s">
        <v>1273</v>
      </c>
      <c r="I1116" t="s">
        <v>52</v>
      </c>
      <c r="J1116" t="s">
        <v>15</v>
      </c>
      <c r="K1116" t="str">
        <f>VLOOKUP(tblSalaries[[#This Row],[Where do you work]],tblCountries[[Actual]:[Mapping]],2,FALSE)</f>
        <v>USA</v>
      </c>
      <c r="L1116" t="s">
        <v>9</v>
      </c>
      <c r="M1116">
        <v>5</v>
      </c>
      <c r="O1116" s="10" t="str">
        <f>IF(ISERROR(FIND("1",tblSalaries[[#This Row],[How many hours of a day you work on Excel]])),"",1)</f>
        <v/>
      </c>
      <c r="P1116" s="11" t="str">
        <f>IF(ISERROR(FIND("2",tblSalaries[[#This Row],[How many hours of a day you work on Excel]])),"",2)</f>
        <v/>
      </c>
      <c r="Q1116" s="10" t="str">
        <f>IF(ISERROR(FIND("3",tblSalaries[[#This Row],[How many hours of a day you work on Excel]])),"",3)</f>
        <v/>
      </c>
      <c r="R1116" s="10">
        <f>IF(ISERROR(FIND("4",tblSalaries[[#This Row],[How many hours of a day you work on Excel]])),"",4)</f>
        <v>4</v>
      </c>
      <c r="S1116" s="10" t="str">
        <f>IF(ISERROR(FIND("5",tblSalaries[[#This Row],[How many hours of a day you work on Excel]])),"",5)</f>
        <v/>
      </c>
      <c r="T1116" s="10">
        <f>IF(ISERROR(FIND("6",tblSalaries[[#This Row],[How many hours of a day you work on Excel]])),"",6)</f>
        <v>6</v>
      </c>
      <c r="U1116" s="11" t="str">
        <f>IF(ISERROR(FIND("7",tblSalaries[[#This Row],[How many hours of a day you work on Excel]])),"",7)</f>
        <v/>
      </c>
      <c r="V1116" s="11" t="str">
        <f>IF(ISERROR(FIND("8",tblSalaries[[#This Row],[How many hours of a day you work on Excel]])),"",8)</f>
        <v/>
      </c>
      <c r="W1116" s="11">
        <f>IF(MAX(tblSalaries[[#This Row],[1 hour]:[8 hours]])=0,#N/A,MAX(tblSalaries[[#This Row],[1 hour]:[8 hours]]))</f>
        <v>6</v>
      </c>
      <c r="X1116" s="11">
        <f>IF(ISERROR(tblSalaries[[#This Row],[max h]]),1,tblSalaries[[#This Row],[Salary in USD]]/tblSalaries[[#This Row],[max h]]/260)</f>
        <v>57.692307692307693</v>
      </c>
      <c r="Y1116" s="11" t="str">
        <f>IF(tblSalaries[[#This Row],[Years of Experience]]="",0,"0")</f>
        <v>0</v>
      </c>
      <c r="Z11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16" s="11">
        <f>IF(tblSalaries[[#This Row],[Salary in USD]]&lt;1000,1,0)</f>
        <v>0</v>
      </c>
      <c r="AB1116" s="11">
        <f>IF(AND(tblSalaries[[#This Row],[Salary in USD]]&gt;1000,tblSalaries[[#This Row],[Salary in USD]]&lt;2000),1,0)</f>
        <v>0</v>
      </c>
    </row>
    <row r="1117" spans="2:28" ht="15" customHeight="1">
      <c r="B1117" t="s">
        <v>3120</v>
      </c>
      <c r="C1117" s="1">
        <v>41057.777870370373</v>
      </c>
      <c r="D1117" s="4">
        <v>400000</v>
      </c>
      <c r="E1117">
        <v>400000</v>
      </c>
      <c r="F1117" t="s">
        <v>40</v>
      </c>
      <c r="G1117">
        <f>tblSalaries[[#This Row],[clean Salary (in local currency)]]*VLOOKUP(tblSalaries[[#This Row],[Currency]],tblXrate[],2,FALSE)</f>
        <v>7123.1666749770275</v>
      </c>
      <c r="H1117" t="s">
        <v>1274</v>
      </c>
      <c r="I1117" t="s">
        <v>279</v>
      </c>
      <c r="J1117" t="s">
        <v>8</v>
      </c>
      <c r="K1117" t="str">
        <f>VLOOKUP(tblSalaries[[#This Row],[Where do you work]],tblCountries[[Actual]:[Mapping]],2,FALSE)</f>
        <v>India</v>
      </c>
      <c r="L1117" t="s">
        <v>25</v>
      </c>
      <c r="M1117">
        <v>2</v>
      </c>
      <c r="O1117" s="10">
        <f>IF(ISERROR(FIND("1",tblSalaries[[#This Row],[How many hours of a day you work on Excel]])),"",1)</f>
        <v>1</v>
      </c>
      <c r="P1117" s="11">
        <f>IF(ISERROR(FIND("2",tblSalaries[[#This Row],[How many hours of a day you work on Excel]])),"",2)</f>
        <v>2</v>
      </c>
      <c r="Q1117" s="10" t="str">
        <f>IF(ISERROR(FIND("3",tblSalaries[[#This Row],[How many hours of a day you work on Excel]])),"",3)</f>
        <v/>
      </c>
      <c r="R1117" s="10" t="str">
        <f>IF(ISERROR(FIND("4",tblSalaries[[#This Row],[How many hours of a day you work on Excel]])),"",4)</f>
        <v/>
      </c>
      <c r="S1117" s="10" t="str">
        <f>IF(ISERROR(FIND("5",tblSalaries[[#This Row],[How many hours of a day you work on Excel]])),"",5)</f>
        <v/>
      </c>
      <c r="T1117" s="10" t="str">
        <f>IF(ISERROR(FIND("6",tblSalaries[[#This Row],[How many hours of a day you work on Excel]])),"",6)</f>
        <v/>
      </c>
      <c r="U1117" s="11" t="str">
        <f>IF(ISERROR(FIND("7",tblSalaries[[#This Row],[How many hours of a day you work on Excel]])),"",7)</f>
        <v/>
      </c>
      <c r="V1117" s="11" t="str">
        <f>IF(ISERROR(FIND("8",tblSalaries[[#This Row],[How many hours of a day you work on Excel]])),"",8)</f>
        <v/>
      </c>
      <c r="W1117" s="11">
        <f>IF(MAX(tblSalaries[[#This Row],[1 hour]:[8 hours]])=0,#N/A,MAX(tblSalaries[[#This Row],[1 hour]:[8 hours]]))</f>
        <v>2</v>
      </c>
      <c r="X1117" s="11">
        <f>IF(ISERROR(tblSalaries[[#This Row],[max h]]),1,tblSalaries[[#This Row],[Salary in USD]]/tblSalaries[[#This Row],[max h]]/260)</f>
        <v>13.698397451878899</v>
      </c>
      <c r="Y1117" s="11" t="str">
        <f>IF(tblSalaries[[#This Row],[Years of Experience]]="",0,"0")</f>
        <v>0</v>
      </c>
      <c r="Z11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17" s="11">
        <f>IF(tblSalaries[[#This Row],[Salary in USD]]&lt;1000,1,0)</f>
        <v>0</v>
      </c>
      <c r="AB1117" s="11">
        <f>IF(AND(tblSalaries[[#This Row],[Salary in USD]]&gt;1000,tblSalaries[[#This Row],[Salary in USD]]&lt;2000),1,0)</f>
        <v>0</v>
      </c>
    </row>
    <row r="1118" spans="2:28" ht="15" customHeight="1">
      <c r="B1118" t="s">
        <v>3121</v>
      </c>
      <c r="C1118" s="1">
        <v>41057.78125</v>
      </c>
      <c r="D1118" s="4">
        <v>10000</v>
      </c>
      <c r="E1118">
        <v>10000</v>
      </c>
      <c r="F1118" t="s">
        <v>6</v>
      </c>
      <c r="G1118">
        <f>tblSalaries[[#This Row],[clean Salary (in local currency)]]*VLOOKUP(tblSalaries[[#This Row],[Currency]],tblXrate[],2,FALSE)</f>
        <v>10000</v>
      </c>
      <c r="H1118" t="s">
        <v>647</v>
      </c>
      <c r="I1118" t="s">
        <v>20</v>
      </c>
      <c r="J1118" t="s">
        <v>8</v>
      </c>
      <c r="K1118" t="str">
        <f>VLOOKUP(tblSalaries[[#This Row],[Where do you work]],tblCountries[[Actual]:[Mapping]],2,FALSE)</f>
        <v>India</v>
      </c>
      <c r="L1118" t="s">
        <v>18</v>
      </c>
      <c r="M1118">
        <v>5</v>
      </c>
      <c r="O1118" s="10" t="str">
        <f>IF(ISERROR(FIND("1",tblSalaries[[#This Row],[How many hours of a day you work on Excel]])),"",1)</f>
        <v/>
      </c>
      <c r="P1118" s="11">
        <f>IF(ISERROR(FIND("2",tblSalaries[[#This Row],[How many hours of a day you work on Excel]])),"",2)</f>
        <v>2</v>
      </c>
      <c r="Q1118" s="10">
        <f>IF(ISERROR(FIND("3",tblSalaries[[#This Row],[How many hours of a day you work on Excel]])),"",3)</f>
        <v>3</v>
      </c>
      <c r="R1118" s="10" t="str">
        <f>IF(ISERROR(FIND("4",tblSalaries[[#This Row],[How many hours of a day you work on Excel]])),"",4)</f>
        <v/>
      </c>
      <c r="S1118" s="10" t="str">
        <f>IF(ISERROR(FIND("5",tblSalaries[[#This Row],[How many hours of a day you work on Excel]])),"",5)</f>
        <v/>
      </c>
      <c r="T1118" s="10" t="str">
        <f>IF(ISERROR(FIND("6",tblSalaries[[#This Row],[How many hours of a day you work on Excel]])),"",6)</f>
        <v/>
      </c>
      <c r="U1118" s="11" t="str">
        <f>IF(ISERROR(FIND("7",tblSalaries[[#This Row],[How many hours of a day you work on Excel]])),"",7)</f>
        <v/>
      </c>
      <c r="V1118" s="11" t="str">
        <f>IF(ISERROR(FIND("8",tblSalaries[[#This Row],[How many hours of a day you work on Excel]])),"",8)</f>
        <v/>
      </c>
      <c r="W1118" s="11">
        <f>IF(MAX(tblSalaries[[#This Row],[1 hour]:[8 hours]])=0,#N/A,MAX(tblSalaries[[#This Row],[1 hour]:[8 hours]]))</f>
        <v>3</v>
      </c>
      <c r="X1118" s="11">
        <f>IF(ISERROR(tblSalaries[[#This Row],[max h]]),1,tblSalaries[[#This Row],[Salary in USD]]/tblSalaries[[#This Row],[max h]]/260)</f>
        <v>12.820512820512821</v>
      </c>
      <c r="Y1118" s="11" t="str">
        <f>IF(tblSalaries[[#This Row],[Years of Experience]]="",0,"0")</f>
        <v>0</v>
      </c>
      <c r="Z11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18" s="11">
        <f>IF(tblSalaries[[#This Row],[Salary in USD]]&lt;1000,1,0)</f>
        <v>0</v>
      </c>
      <c r="AB1118" s="11">
        <f>IF(AND(tblSalaries[[#This Row],[Salary in USD]]&gt;1000,tblSalaries[[#This Row],[Salary in USD]]&lt;2000),1,0)</f>
        <v>0</v>
      </c>
    </row>
    <row r="1119" spans="2:28" ht="15" customHeight="1">
      <c r="B1119" t="s">
        <v>3122</v>
      </c>
      <c r="C1119" s="1">
        <v>41057.785127314812</v>
      </c>
      <c r="D1119" s="4">
        <v>29000</v>
      </c>
      <c r="E1119">
        <v>29000</v>
      </c>
      <c r="F1119" t="s">
        <v>69</v>
      </c>
      <c r="G1119">
        <f>tblSalaries[[#This Row],[clean Salary (in local currency)]]*VLOOKUP(tblSalaries[[#This Row],[Currency]],tblXrate[],2,FALSE)</f>
        <v>45709.169889951241</v>
      </c>
      <c r="H1119" t="s">
        <v>14</v>
      </c>
      <c r="I1119" t="s">
        <v>20</v>
      </c>
      <c r="J1119" t="s">
        <v>71</v>
      </c>
      <c r="K1119" t="str">
        <f>VLOOKUP(tblSalaries[[#This Row],[Where do you work]],tblCountries[[Actual]:[Mapping]],2,FALSE)</f>
        <v>UK</v>
      </c>
      <c r="L1119" t="s">
        <v>9</v>
      </c>
      <c r="M1119">
        <v>14</v>
      </c>
      <c r="O1119" s="10" t="str">
        <f>IF(ISERROR(FIND("1",tblSalaries[[#This Row],[How many hours of a day you work on Excel]])),"",1)</f>
        <v/>
      </c>
      <c r="P1119" s="11" t="str">
        <f>IF(ISERROR(FIND("2",tblSalaries[[#This Row],[How many hours of a day you work on Excel]])),"",2)</f>
        <v/>
      </c>
      <c r="Q1119" s="10" t="str">
        <f>IF(ISERROR(FIND("3",tblSalaries[[#This Row],[How many hours of a day you work on Excel]])),"",3)</f>
        <v/>
      </c>
      <c r="R1119" s="10">
        <f>IF(ISERROR(FIND("4",tblSalaries[[#This Row],[How many hours of a day you work on Excel]])),"",4)</f>
        <v>4</v>
      </c>
      <c r="S1119" s="10" t="str">
        <f>IF(ISERROR(FIND("5",tblSalaries[[#This Row],[How many hours of a day you work on Excel]])),"",5)</f>
        <v/>
      </c>
      <c r="T1119" s="10">
        <f>IF(ISERROR(FIND("6",tblSalaries[[#This Row],[How many hours of a day you work on Excel]])),"",6)</f>
        <v>6</v>
      </c>
      <c r="U1119" s="11" t="str">
        <f>IF(ISERROR(FIND("7",tblSalaries[[#This Row],[How many hours of a day you work on Excel]])),"",7)</f>
        <v/>
      </c>
      <c r="V1119" s="11" t="str">
        <f>IF(ISERROR(FIND("8",tblSalaries[[#This Row],[How many hours of a day you work on Excel]])),"",8)</f>
        <v/>
      </c>
      <c r="W1119" s="11">
        <f>IF(MAX(tblSalaries[[#This Row],[1 hour]:[8 hours]])=0,#N/A,MAX(tblSalaries[[#This Row],[1 hour]:[8 hours]]))</f>
        <v>6</v>
      </c>
      <c r="X1119" s="11">
        <f>IF(ISERROR(tblSalaries[[#This Row],[max h]]),1,tblSalaries[[#This Row],[Salary in USD]]/tblSalaries[[#This Row],[max h]]/260)</f>
        <v>29.300749929455925</v>
      </c>
      <c r="Y1119" s="11" t="str">
        <f>IF(tblSalaries[[#This Row],[Years of Experience]]="",0,"0")</f>
        <v>0</v>
      </c>
      <c r="Z11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19" s="11">
        <f>IF(tblSalaries[[#This Row],[Salary in USD]]&lt;1000,1,0)</f>
        <v>0</v>
      </c>
      <c r="AB1119" s="11">
        <f>IF(AND(tblSalaries[[#This Row],[Salary in USD]]&gt;1000,tblSalaries[[#This Row],[Salary in USD]]&lt;2000),1,0)</f>
        <v>0</v>
      </c>
    </row>
    <row r="1120" spans="2:28" ht="15" customHeight="1">
      <c r="B1120" t="s">
        <v>3123</v>
      </c>
      <c r="C1120" s="1">
        <v>41057.795393518521</v>
      </c>
      <c r="D1120" s="4" t="s">
        <v>1275</v>
      </c>
      <c r="E1120">
        <v>200000</v>
      </c>
      <c r="F1120" t="s">
        <v>40</v>
      </c>
      <c r="G1120">
        <f>tblSalaries[[#This Row],[clean Salary (in local currency)]]*VLOOKUP(tblSalaries[[#This Row],[Currency]],tblXrate[],2,FALSE)</f>
        <v>3561.5833374885137</v>
      </c>
      <c r="H1120" t="s">
        <v>1276</v>
      </c>
      <c r="I1120" t="s">
        <v>3999</v>
      </c>
      <c r="J1120" t="s">
        <v>8</v>
      </c>
      <c r="K1120" t="str">
        <f>VLOOKUP(tblSalaries[[#This Row],[Where do you work]],tblCountries[[Actual]:[Mapping]],2,FALSE)</f>
        <v>India</v>
      </c>
      <c r="L1120" t="s">
        <v>13</v>
      </c>
      <c r="M1120">
        <v>5</v>
      </c>
      <c r="O1120" s="10" t="str">
        <f>IF(ISERROR(FIND("1",tblSalaries[[#This Row],[How many hours of a day you work on Excel]])),"",1)</f>
        <v/>
      </c>
      <c r="P1120" s="11" t="str">
        <f>IF(ISERROR(FIND("2",tblSalaries[[#This Row],[How many hours of a day you work on Excel]])),"",2)</f>
        <v/>
      </c>
      <c r="Q1120" s="10" t="str">
        <f>IF(ISERROR(FIND("3",tblSalaries[[#This Row],[How many hours of a day you work on Excel]])),"",3)</f>
        <v/>
      </c>
      <c r="R1120" s="10" t="str">
        <f>IF(ISERROR(FIND("4",tblSalaries[[#This Row],[How many hours of a day you work on Excel]])),"",4)</f>
        <v/>
      </c>
      <c r="S1120" s="10" t="str">
        <f>IF(ISERROR(FIND("5",tblSalaries[[#This Row],[How many hours of a day you work on Excel]])),"",5)</f>
        <v/>
      </c>
      <c r="T1120" s="10" t="str">
        <f>IF(ISERROR(FIND("6",tblSalaries[[#This Row],[How many hours of a day you work on Excel]])),"",6)</f>
        <v/>
      </c>
      <c r="U1120" s="11" t="str">
        <f>IF(ISERROR(FIND("7",tblSalaries[[#This Row],[How many hours of a day you work on Excel]])),"",7)</f>
        <v/>
      </c>
      <c r="V1120" s="11">
        <f>IF(ISERROR(FIND("8",tblSalaries[[#This Row],[How many hours of a day you work on Excel]])),"",8)</f>
        <v>8</v>
      </c>
      <c r="W1120" s="11">
        <f>IF(MAX(tblSalaries[[#This Row],[1 hour]:[8 hours]])=0,#N/A,MAX(tblSalaries[[#This Row],[1 hour]:[8 hours]]))</f>
        <v>8</v>
      </c>
      <c r="X1120" s="11">
        <f>IF(ISERROR(tblSalaries[[#This Row],[max h]]),1,tblSalaries[[#This Row],[Salary in USD]]/tblSalaries[[#This Row],[max h]]/260)</f>
        <v>1.7122996814848623</v>
      </c>
      <c r="Y1120" s="11" t="str">
        <f>IF(tblSalaries[[#This Row],[Years of Experience]]="",0,"0")</f>
        <v>0</v>
      </c>
      <c r="Z11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20" s="11">
        <f>IF(tblSalaries[[#This Row],[Salary in USD]]&lt;1000,1,0)</f>
        <v>0</v>
      </c>
      <c r="AB1120" s="11">
        <f>IF(AND(tblSalaries[[#This Row],[Salary in USD]]&gt;1000,tblSalaries[[#This Row],[Salary in USD]]&lt;2000),1,0)</f>
        <v>0</v>
      </c>
    </row>
    <row r="1121" spans="2:28" ht="15" customHeight="1">
      <c r="B1121" t="s">
        <v>3124</v>
      </c>
      <c r="C1121" s="1">
        <v>41057.798344907409</v>
      </c>
      <c r="D1121" s="4">
        <v>30000</v>
      </c>
      <c r="E1121">
        <v>30000</v>
      </c>
      <c r="F1121" t="s">
        <v>22</v>
      </c>
      <c r="G1121">
        <f>tblSalaries[[#This Row],[clean Salary (in local currency)]]*VLOOKUP(tblSalaries[[#This Row],[Currency]],tblXrate[],2,FALSE)</f>
        <v>38111.983169748237</v>
      </c>
      <c r="H1121" t="s">
        <v>1277</v>
      </c>
      <c r="I1121" t="s">
        <v>20</v>
      </c>
      <c r="J1121" t="s">
        <v>59</v>
      </c>
      <c r="K1121" t="str">
        <f>VLOOKUP(tblSalaries[[#This Row],[Where do you work]],tblCountries[[Actual]:[Mapping]],2,FALSE)</f>
        <v>Belgium</v>
      </c>
      <c r="L1121" t="s">
        <v>25</v>
      </c>
      <c r="M1121">
        <v>15</v>
      </c>
      <c r="O1121" s="10">
        <f>IF(ISERROR(FIND("1",tblSalaries[[#This Row],[How many hours of a day you work on Excel]])),"",1)</f>
        <v>1</v>
      </c>
      <c r="P1121" s="11">
        <f>IF(ISERROR(FIND("2",tblSalaries[[#This Row],[How many hours of a day you work on Excel]])),"",2)</f>
        <v>2</v>
      </c>
      <c r="Q1121" s="10" t="str">
        <f>IF(ISERROR(FIND("3",tblSalaries[[#This Row],[How many hours of a day you work on Excel]])),"",3)</f>
        <v/>
      </c>
      <c r="R1121" s="10" t="str">
        <f>IF(ISERROR(FIND("4",tblSalaries[[#This Row],[How many hours of a day you work on Excel]])),"",4)</f>
        <v/>
      </c>
      <c r="S1121" s="10" t="str">
        <f>IF(ISERROR(FIND("5",tblSalaries[[#This Row],[How many hours of a day you work on Excel]])),"",5)</f>
        <v/>
      </c>
      <c r="T1121" s="10" t="str">
        <f>IF(ISERROR(FIND("6",tblSalaries[[#This Row],[How many hours of a day you work on Excel]])),"",6)</f>
        <v/>
      </c>
      <c r="U1121" s="11" t="str">
        <f>IF(ISERROR(FIND("7",tblSalaries[[#This Row],[How many hours of a day you work on Excel]])),"",7)</f>
        <v/>
      </c>
      <c r="V1121" s="11" t="str">
        <f>IF(ISERROR(FIND("8",tblSalaries[[#This Row],[How many hours of a day you work on Excel]])),"",8)</f>
        <v/>
      </c>
      <c r="W1121" s="11">
        <f>IF(MAX(tblSalaries[[#This Row],[1 hour]:[8 hours]])=0,#N/A,MAX(tblSalaries[[#This Row],[1 hour]:[8 hours]]))</f>
        <v>2</v>
      </c>
      <c r="X1121" s="11">
        <f>IF(ISERROR(tblSalaries[[#This Row],[max h]]),1,tblSalaries[[#This Row],[Salary in USD]]/tblSalaries[[#This Row],[max h]]/260)</f>
        <v>73.292275326438912</v>
      </c>
      <c r="Y1121" s="11" t="str">
        <f>IF(tblSalaries[[#This Row],[Years of Experience]]="",0,"0")</f>
        <v>0</v>
      </c>
      <c r="Z11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21" s="11">
        <f>IF(tblSalaries[[#This Row],[Salary in USD]]&lt;1000,1,0)</f>
        <v>0</v>
      </c>
      <c r="AB1121" s="11">
        <f>IF(AND(tblSalaries[[#This Row],[Salary in USD]]&gt;1000,tblSalaries[[#This Row],[Salary in USD]]&lt;2000),1,0)</f>
        <v>0</v>
      </c>
    </row>
    <row r="1122" spans="2:28" ht="15" customHeight="1">
      <c r="B1122" t="s">
        <v>3125</v>
      </c>
      <c r="C1122" s="1">
        <v>41057.805451388886</v>
      </c>
      <c r="D1122" s="4">
        <v>5000</v>
      </c>
      <c r="E1122">
        <v>60000</v>
      </c>
      <c r="F1122" t="s">
        <v>6</v>
      </c>
      <c r="G1122">
        <f>tblSalaries[[#This Row],[clean Salary (in local currency)]]*VLOOKUP(tblSalaries[[#This Row],[Currency]],tblXrate[],2,FALSE)</f>
        <v>60000</v>
      </c>
      <c r="H1122" t="s">
        <v>1278</v>
      </c>
      <c r="I1122" t="s">
        <v>20</v>
      </c>
      <c r="J1122" t="s">
        <v>15</v>
      </c>
      <c r="K1122" t="str">
        <f>VLOOKUP(tblSalaries[[#This Row],[Where do you work]],tblCountries[[Actual]:[Mapping]],2,FALSE)</f>
        <v>USA</v>
      </c>
      <c r="L1122" t="s">
        <v>18</v>
      </c>
      <c r="M1122">
        <v>4</v>
      </c>
      <c r="O1122" s="10" t="str">
        <f>IF(ISERROR(FIND("1",tblSalaries[[#This Row],[How many hours of a day you work on Excel]])),"",1)</f>
        <v/>
      </c>
      <c r="P1122" s="11">
        <f>IF(ISERROR(FIND("2",tblSalaries[[#This Row],[How many hours of a day you work on Excel]])),"",2)</f>
        <v>2</v>
      </c>
      <c r="Q1122" s="10">
        <f>IF(ISERROR(FIND("3",tblSalaries[[#This Row],[How many hours of a day you work on Excel]])),"",3)</f>
        <v>3</v>
      </c>
      <c r="R1122" s="10" t="str">
        <f>IF(ISERROR(FIND("4",tblSalaries[[#This Row],[How many hours of a day you work on Excel]])),"",4)</f>
        <v/>
      </c>
      <c r="S1122" s="10" t="str">
        <f>IF(ISERROR(FIND("5",tblSalaries[[#This Row],[How many hours of a day you work on Excel]])),"",5)</f>
        <v/>
      </c>
      <c r="T1122" s="10" t="str">
        <f>IF(ISERROR(FIND("6",tblSalaries[[#This Row],[How many hours of a day you work on Excel]])),"",6)</f>
        <v/>
      </c>
      <c r="U1122" s="11" t="str">
        <f>IF(ISERROR(FIND("7",tblSalaries[[#This Row],[How many hours of a day you work on Excel]])),"",7)</f>
        <v/>
      </c>
      <c r="V1122" s="11" t="str">
        <f>IF(ISERROR(FIND("8",tblSalaries[[#This Row],[How many hours of a day you work on Excel]])),"",8)</f>
        <v/>
      </c>
      <c r="W1122" s="11">
        <f>IF(MAX(tblSalaries[[#This Row],[1 hour]:[8 hours]])=0,#N/A,MAX(tblSalaries[[#This Row],[1 hour]:[8 hours]]))</f>
        <v>3</v>
      </c>
      <c r="X1122" s="11">
        <f>IF(ISERROR(tblSalaries[[#This Row],[max h]]),1,tblSalaries[[#This Row],[Salary in USD]]/tblSalaries[[#This Row],[max h]]/260)</f>
        <v>76.92307692307692</v>
      </c>
      <c r="Y1122" s="11" t="str">
        <f>IF(tblSalaries[[#This Row],[Years of Experience]]="",0,"0")</f>
        <v>0</v>
      </c>
      <c r="Z11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22" s="11">
        <f>IF(tblSalaries[[#This Row],[Salary in USD]]&lt;1000,1,0)</f>
        <v>0</v>
      </c>
      <c r="AB1122" s="11">
        <f>IF(AND(tblSalaries[[#This Row],[Salary in USD]]&gt;1000,tblSalaries[[#This Row],[Salary in USD]]&lt;2000),1,0)</f>
        <v>0</v>
      </c>
    </row>
    <row r="1123" spans="2:28" ht="15" customHeight="1">
      <c r="B1123" t="s">
        <v>3126</v>
      </c>
      <c r="C1123" s="1">
        <v>41057.807974537034</v>
      </c>
      <c r="D1123" s="4">
        <v>40000</v>
      </c>
      <c r="E1123">
        <v>40000</v>
      </c>
      <c r="F1123" t="s">
        <v>6</v>
      </c>
      <c r="G1123">
        <f>tblSalaries[[#This Row],[clean Salary (in local currency)]]*VLOOKUP(tblSalaries[[#This Row],[Currency]],tblXrate[],2,FALSE)</f>
        <v>40000</v>
      </c>
      <c r="H1123" t="s">
        <v>279</v>
      </c>
      <c r="I1123" t="s">
        <v>279</v>
      </c>
      <c r="J1123" t="s">
        <v>8</v>
      </c>
      <c r="K1123" t="str">
        <f>VLOOKUP(tblSalaries[[#This Row],[Where do you work]],tblCountries[[Actual]:[Mapping]],2,FALSE)</f>
        <v>India</v>
      </c>
      <c r="L1123" t="s">
        <v>18</v>
      </c>
      <c r="M1123">
        <v>2</v>
      </c>
      <c r="O1123" s="10" t="str">
        <f>IF(ISERROR(FIND("1",tblSalaries[[#This Row],[How many hours of a day you work on Excel]])),"",1)</f>
        <v/>
      </c>
      <c r="P1123" s="11">
        <f>IF(ISERROR(FIND("2",tblSalaries[[#This Row],[How many hours of a day you work on Excel]])),"",2)</f>
        <v>2</v>
      </c>
      <c r="Q1123" s="10">
        <f>IF(ISERROR(FIND("3",tblSalaries[[#This Row],[How many hours of a day you work on Excel]])),"",3)</f>
        <v>3</v>
      </c>
      <c r="R1123" s="10" t="str">
        <f>IF(ISERROR(FIND("4",tblSalaries[[#This Row],[How many hours of a day you work on Excel]])),"",4)</f>
        <v/>
      </c>
      <c r="S1123" s="10" t="str">
        <f>IF(ISERROR(FIND("5",tblSalaries[[#This Row],[How many hours of a day you work on Excel]])),"",5)</f>
        <v/>
      </c>
      <c r="T1123" s="10" t="str">
        <f>IF(ISERROR(FIND("6",tblSalaries[[#This Row],[How many hours of a day you work on Excel]])),"",6)</f>
        <v/>
      </c>
      <c r="U1123" s="11" t="str">
        <f>IF(ISERROR(FIND("7",tblSalaries[[#This Row],[How many hours of a day you work on Excel]])),"",7)</f>
        <v/>
      </c>
      <c r="V1123" s="11" t="str">
        <f>IF(ISERROR(FIND("8",tblSalaries[[#This Row],[How many hours of a day you work on Excel]])),"",8)</f>
        <v/>
      </c>
      <c r="W1123" s="11">
        <f>IF(MAX(tblSalaries[[#This Row],[1 hour]:[8 hours]])=0,#N/A,MAX(tblSalaries[[#This Row],[1 hour]:[8 hours]]))</f>
        <v>3</v>
      </c>
      <c r="X1123" s="11">
        <f>IF(ISERROR(tblSalaries[[#This Row],[max h]]),1,tblSalaries[[#This Row],[Salary in USD]]/tblSalaries[[#This Row],[max h]]/260)</f>
        <v>51.282051282051285</v>
      </c>
      <c r="Y1123" s="11" t="str">
        <f>IF(tblSalaries[[#This Row],[Years of Experience]]="",0,"0")</f>
        <v>0</v>
      </c>
      <c r="Z11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23" s="11">
        <f>IF(tblSalaries[[#This Row],[Salary in USD]]&lt;1000,1,0)</f>
        <v>0</v>
      </c>
      <c r="AB1123" s="11">
        <f>IF(AND(tblSalaries[[#This Row],[Salary in USD]]&gt;1000,tblSalaries[[#This Row],[Salary in USD]]&lt;2000),1,0)</f>
        <v>0</v>
      </c>
    </row>
    <row r="1124" spans="2:28" ht="15" customHeight="1">
      <c r="B1124" t="s">
        <v>3127</v>
      </c>
      <c r="C1124" s="1">
        <v>41057.809074074074</v>
      </c>
      <c r="D1124" s="4" t="s">
        <v>1279</v>
      </c>
      <c r="E1124">
        <v>853000</v>
      </c>
      <c r="F1124" t="s">
        <v>40</v>
      </c>
      <c r="G1124">
        <f>tblSalaries[[#This Row],[clean Salary (in local currency)]]*VLOOKUP(tblSalaries[[#This Row],[Currency]],tblXrate[],2,FALSE)</f>
        <v>15190.15293438851</v>
      </c>
      <c r="H1124" t="s">
        <v>1280</v>
      </c>
      <c r="I1124" t="s">
        <v>20</v>
      </c>
      <c r="J1124" t="s">
        <v>8</v>
      </c>
      <c r="K1124" t="str">
        <f>VLOOKUP(tblSalaries[[#This Row],[Where do you work]],tblCountries[[Actual]:[Mapping]],2,FALSE)</f>
        <v>India</v>
      </c>
      <c r="L1124" t="s">
        <v>18</v>
      </c>
      <c r="M1124">
        <v>6</v>
      </c>
      <c r="O1124" s="10" t="str">
        <f>IF(ISERROR(FIND("1",tblSalaries[[#This Row],[How many hours of a day you work on Excel]])),"",1)</f>
        <v/>
      </c>
      <c r="P1124" s="11">
        <f>IF(ISERROR(FIND("2",tblSalaries[[#This Row],[How many hours of a day you work on Excel]])),"",2)</f>
        <v>2</v>
      </c>
      <c r="Q1124" s="10">
        <f>IF(ISERROR(FIND("3",tblSalaries[[#This Row],[How many hours of a day you work on Excel]])),"",3)</f>
        <v>3</v>
      </c>
      <c r="R1124" s="10" t="str">
        <f>IF(ISERROR(FIND("4",tblSalaries[[#This Row],[How many hours of a day you work on Excel]])),"",4)</f>
        <v/>
      </c>
      <c r="S1124" s="10" t="str">
        <f>IF(ISERROR(FIND("5",tblSalaries[[#This Row],[How many hours of a day you work on Excel]])),"",5)</f>
        <v/>
      </c>
      <c r="T1124" s="10" t="str">
        <f>IF(ISERROR(FIND("6",tblSalaries[[#This Row],[How many hours of a day you work on Excel]])),"",6)</f>
        <v/>
      </c>
      <c r="U1124" s="11" t="str">
        <f>IF(ISERROR(FIND("7",tblSalaries[[#This Row],[How many hours of a day you work on Excel]])),"",7)</f>
        <v/>
      </c>
      <c r="V1124" s="11" t="str">
        <f>IF(ISERROR(FIND("8",tblSalaries[[#This Row],[How many hours of a day you work on Excel]])),"",8)</f>
        <v/>
      </c>
      <c r="W1124" s="11">
        <f>IF(MAX(tblSalaries[[#This Row],[1 hour]:[8 hours]])=0,#N/A,MAX(tblSalaries[[#This Row],[1 hour]:[8 hours]]))</f>
        <v>3</v>
      </c>
      <c r="X1124" s="11">
        <f>IF(ISERROR(tblSalaries[[#This Row],[max h]]),1,tblSalaries[[#This Row],[Salary in USD]]/tblSalaries[[#This Row],[max h]]/260)</f>
        <v>19.474555044087836</v>
      </c>
      <c r="Y1124" s="11" t="str">
        <f>IF(tblSalaries[[#This Row],[Years of Experience]]="",0,"0")</f>
        <v>0</v>
      </c>
      <c r="Z11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24" s="11">
        <f>IF(tblSalaries[[#This Row],[Salary in USD]]&lt;1000,1,0)</f>
        <v>0</v>
      </c>
      <c r="AB1124" s="11">
        <f>IF(AND(tblSalaries[[#This Row],[Salary in USD]]&gt;1000,tblSalaries[[#This Row],[Salary in USD]]&lt;2000),1,0)</f>
        <v>0</v>
      </c>
    </row>
    <row r="1125" spans="2:28" ht="15" customHeight="1">
      <c r="B1125" t="s">
        <v>3128</v>
      </c>
      <c r="C1125" s="1">
        <v>41057.809432870374</v>
      </c>
      <c r="D1125" s="4">
        <v>90000</v>
      </c>
      <c r="E1125">
        <v>90000</v>
      </c>
      <c r="F1125" t="s">
        <v>22</v>
      </c>
      <c r="G1125">
        <f>tblSalaries[[#This Row],[clean Salary (in local currency)]]*VLOOKUP(tblSalaries[[#This Row],[Currency]],tblXrate[],2,FALSE)</f>
        <v>114335.9495092447</v>
      </c>
      <c r="H1125" t="s">
        <v>1281</v>
      </c>
      <c r="I1125" t="s">
        <v>52</v>
      </c>
      <c r="J1125" t="s">
        <v>1282</v>
      </c>
      <c r="K1125" t="str">
        <f>VLOOKUP(tblSalaries[[#This Row],[Where do you work]],tblCountries[[Actual]:[Mapping]],2,FALSE)</f>
        <v>CEE</v>
      </c>
      <c r="L1125" t="s">
        <v>18</v>
      </c>
      <c r="M1125">
        <v>20</v>
      </c>
      <c r="O1125" s="10" t="str">
        <f>IF(ISERROR(FIND("1",tblSalaries[[#This Row],[How many hours of a day you work on Excel]])),"",1)</f>
        <v/>
      </c>
      <c r="P1125" s="11">
        <f>IF(ISERROR(FIND("2",tblSalaries[[#This Row],[How many hours of a day you work on Excel]])),"",2)</f>
        <v>2</v>
      </c>
      <c r="Q1125" s="10">
        <f>IF(ISERROR(FIND("3",tblSalaries[[#This Row],[How many hours of a day you work on Excel]])),"",3)</f>
        <v>3</v>
      </c>
      <c r="R1125" s="10" t="str">
        <f>IF(ISERROR(FIND("4",tblSalaries[[#This Row],[How many hours of a day you work on Excel]])),"",4)</f>
        <v/>
      </c>
      <c r="S1125" s="10" t="str">
        <f>IF(ISERROR(FIND("5",tblSalaries[[#This Row],[How many hours of a day you work on Excel]])),"",5)</f>
        <v/>
      </c>
      <c r="T1125" s="10" t="str">
        <f>IF(ISERROR(FIND("6",tblSalaries[[#This Row],[How many hours of a day you work on Excel]])),"",6)</f>
        <v/>
      </c>
      <c r="U1125" s="11" t="str">
        <f>IF(ISERROR(FIND("7",tblSalaries[[#This Row],[How many hours of a day you work on Excel]])),"",7)</f>
        <v/>
      </c>
      <c r="V1125" s="11" t="str">
        <f>IF(ISERROR(FIND("8",tblSalaries[[#This Row],[How many hours of a day you work on Excel]])),"",8)</f>
        <v/>
      </c>
      <c r="W1125" s="11">
        <f>IF(MAX(tblSalaries[[#This Row],[1 hour]:[8 hours]])=0,#N/A,MAX(tblSalaries[[#This Row],[1 hour]:[8 hours]]))</f>
        <v>3</v>
      </c>
      <c r="X1125" s="11">
        <f>IF(ISERROR(tblSalaries[[#This Row],[max h]]),1,tblSalaries[[#This Row],[Salary in USD]]/tblSalaries[[#This Row],[max h]]/260)</f>
        <v>146.58455065287782</v>
      </c>
      <c r="Y1125" s="11" t="str">
        <f>IF(tblSalaries[[#This Row],[Years of Experience]]="",0,"0")</f>
        <v>0</v>
      </c>
      <c r="Z11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25" s="11">
        <f>IF(tblSalaries[[#This Row],[Salary in USD]]&lt;1000,1,0)</f>
        <v>0</v>
      </c>
      <c r="AB1125" s="11">
        <f>IF(AND(tblSalaries[[#This Row],[Salary in USD]]&gt;1000,tblSalaries[[#This Row],[Salary in USD]]&lt;2000),1,0)</f>
        <v>0</v>
      </c>
    </row>
    <row r="1126" spans="2:28" ht="15" customHeight="1">
      <c r="B1126" t="s">
        <v>3129</v>
      </c>
      <c r="C1126" s="1">
        <v>41057.814062500001</v>
      </c>
      <c r="D1126" s="4" t="s">
        <v>1228</v>
      </c>
      <c r="E1126">
        <v>23000</v>
      </c>
      <c r="F1126" t="s">
        <v>69</v>
      </c>
      <c r="G1126">
        <f>tblSalaries[[#This Row],[clean Salary (in local currency)]]*VLOOKUP(tblSalaries[[#This Row],[Currency]],tblXrate[],2,FALSE)</f>
        <v>36252.100257547536</v>
      </c>
      <c r="H1126" t="s">
        <v>1283</v>
      </c>
      <c r="I1126" t="s">
        <v>52</v>
      </c>
      <c r="J1126" t="s">
        <v>71</v>
      </c>
      <c r="K1126" t="str">
        <f>VLOOKUP(tblSalaries[[#This Row],[Where do you work]],tblCountries[[Actual]:[Mapping]],2,FALSE)</f>
        <v>UK</v>
      </c>
      <c r="L1126" t="s">
        <v>9</v>
      </c>
      <c r="M1126">
        <v>10</v>
      </c>
      <c r="O1126" s="10" t="str">
        <f>IF(ISERROR(FIND("1",tblSalaries[[#This Row],[How many hours of a day you work on Excel]])),"",1)</f>
        <v/>
      </c>
      <c r="P1126" s="11" t="str">
        <f>IF(ISERROR(FIND("2",tblSalaries[[#This Row],[How many hours of a day you work on Excel]])),"",2)</f>
        <v/>
      </c>
      <c r="Q1126" s="10" t="str">
        <f>IF(ISERROR(FIND("3",tblSalaries[[#This Row],[How many hours of a day you work on Excel]])),"",3)</f>
        <v/>
      </c>
      <c r="R1126" s="10">
        <f>IF(ISERROR(FIND("4",tblSalaries[[#This Row],[How many hours of a day you work on Excel]])),"",4)</f>
        <v>4</v>
      </c>
      <c r="S1126" s="10" t="str">
        <f>IF(ISERROR(FIND("5",tblSalaries[[#This Row],[How many hours of a day you work on Excel]])),"",5)</f>
        <v/>
      </c>
      <c r="T1126" s="10">
        <f>IF(ISERROR(FIND("6",tblSalaries[[#This Row],[How many hours of a day you work on Excel]])),"",6)</f>
        <v>6</v>
      </c>
      <c r="U1126" s="11" t="str">
        <f>IF(ISERROR(FIND("7",tblSalaries[[#This Row],[How many hours of a day you work on Excel]])),"",7)</f>
        <v/>
      </c>
      <c r="V1126" s="11" t="str">
        <f>IF(ISERROR(FIND("8",tblSalaries[[#This Row],[How many hours of a day you work on Excel]])),"",8)</f>
        <v/>
      </c>
      <c r="W1126" s="11">
        <f>IF(MAX(tblSalaries[[#This Row],[1 hour]:[8 hours]])=0,#N/A,MAX(tblSalaries[[#This Row],[1 hour]:[8 hours]]))</f>
        <v>6</v>
      </c>
      <c r="X1126" s="11">
        <f>IF(ISERROR(tblSalaries[[#This Row],[max h]]),1,tblSalaries[[#This Row],[Salary in USD]]/tblSalaries[[#This Row],[max h]]/260)</f>
        <v>23.238525806120215</v>
      </c>
      <c r="Y1126" s="11" t="str">
        <f>IF(tblSalaries[[#This Row],[Years of Experience]]="",0,"0")</f>
        <v>0</v>
      </c>
      <c r="Z11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26" s="11">
        <f>IF(tblSalaries[[#This Row],[Salary in USD]]&lt;1000,1,0)</f>
        <v>0</v>
      </c>
      <c r="AB1126" s="11">
        <f>IF(AND(tblSalaries[[#This Row],[Salary in USD]]&gt;1000,tblSalaries[[#This Row],[Salary in USD]]&lt;2000),1,0)</f>
        <v>0</v>
      </c>
    </row>
    <row r="1127" spans="2:28" ht="15" customHeight="1">
      <c r="B1127" t="s">
        <v>3130</v>
      </c>
      <c r="C1127" s="1">
        <v>41057.828634259262</v>
      </c>
      <c r="D1127" s="4" t="s">
        <v>137</v>
      </c>
      <c r="E1127">
        <v>30000</v>
      </c>
      <c r="F1127" t="s">
        <v>69</v>
      </c>
      <c r="G1127">
        <f>tblSalaries[[#This Row],[clean Salary (in local currency)]]*VLOOKUP(tblSalaries[[#This Row],[Currency]],tblXrate[],2,FALSE)</f>
        <v>47285.348162018527</v>
      </c>
      <c r="H1127" t="s">
        <v>1284</v>
      </c>
      <c r="I1127" t="s">
        <v>310</v>
      </c>
      <c r="J1127" t="s">
        <v>71</v>
      </c>
      <c r="K1127" t="str">
        <f>VLOOKUP(tblSalaries[[#This Row],[Where do you work]],tblCountries[[Actual]:[Mapping]],2,FALSE)</f>
        <v>UK</v>
      </c>
      <c r="L1127" t="s">
        <v>18</v>
      </c>
      <c r="M1127">
        <v>5</v>
      </c>
      <c r="O1127" s="10" t="str">
        <f>IF(ISERROR(FIND("1",tblSalaries[[#This Row],[How many hours of a day you work on Excel]])),"",1)</f>
        <v/>
      </c>
      <c r="P1127" s="11">
        <f>IF(ISERROR(FIND("2",tblSalaries[[#This Row],[How many hours of a day you work on Excel]])),"",2)</f>
        <v>2</v>
      </c>
      <c r="Q1127" s="10">
        <f>IF(ISERROR(FIND("3",tblSalaries[[#This Row],[How many hours of a day you work on Excel]])),"",3)</f>
        <v>3</v>
      </c>
      <c r="R1127" s="10" t="str">
        <f>IF(ISERROR(FIND("4",tblSalaries[[#This Row],[How many hours of a day you work on Excel]])),"",4)</f>
        <v/>
      </c>
      <c r="S1127" s="10" t="str">
        <f>IF(ISERROR(FIND("5",tblSalaries[[#This Row],[How many hours of a day you work on Excel]])),"",5)</f>
        <v/>
      </c>
      <c r="T1127" s="10" t="str">
        <f>IF(ISERROR(FIND("6",tblSalaries[[#This Row],[How many hours of a day you work on Excel]])),"",6)</f>
        <v/>
      </c>
      <c r="U1127" s="11" t="str">
        <f>IF(ISERROR(FIND("7",tblSalaries[[#This Row],[How many hours of a day you work on Excel]])),"",7)</f>
        <v/>
      </c>
      <c r="V1127" s="11" t="str">
        <f>IF(ISERROR(FIND("8",tblSalaries[[#This Row],[How many hours of a day you work on Excel]])),"",8)</f>
        <v/>
      </c>
      <c r="W1127" s="11">
        <f>IF(MAX(tblSalaries[[#This Row],[1 hour]:[8 hours]])=0,#N/A,MAX(tblSalaries[[#This Row],[1 hour]:[8 hours]]))</f>
        <v>3</v>
      </c>
      <c r="X1127" s="11">
        <f>IF(ISERROR(tblSalaries[[#This Row],[max h]]),1,tblSalaries[[#This Row],[Salary in USD]]/tblSalaries[[#This Row],[max h]]/260)</f>
        <v>60.62224123335708</v>
      </c>
      <c r="Y1127" s="11" t="str">
        <f>IF(tblSalaries[[#This Row],[Years of Experience]]="",0,"0")</f>
        <v>0</v>
      </c>
      <c r="Z11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27" s="11">
        <f>IF(tblSalaries[[#This Row],[Salary in USD]]&lt;1000,1,0)</f>
        <v>0</v>
      </c>
      <c r="AB1127" s="11">
        <f>IF(AND(tblSalaries[[#This Row],[Salary in USD]]&gt;1000,tblSalaries[[#This Row],[Salary in USD]]&lt;2000),1,0)</f>
        <v>0</v>
      </c>
    </row>
    <row r="1128" spans="2:28" ht="15" customHeight="1">
      <c r="B1128" t="s">
        <v>3131</v>
      </c>
      <c r="C1128" s="1">
        <v>41057.837037037039</v>
      </c>
      <c r="D1128" s="4" t="s">
        <v>1285</v>
      </c>
      <c r="E1128">
        <v>70000</v>
      </c>
      <c r="F1128" t="s">
        <v>22</v>
      </c>
      <c r="G1128">
        <f>tblSalaries[[#This Row],[clean Salary (in local currency)]]*VLOOKUP(tblSalaries[[#This Row],[Currency]],tblXrate[],2,FALSE)</f>
        <v>88927.960729412545</v>
      </c>
      <c r="H1128" t="s">
        <v>1286</v>
      </c>
      <c r="I1128" t="s">
        <v>356</v>
      </c>
      <c r="J1128" t="s">
        <v>36</v>
      </c>
      <c r="K1128" t="str">
        <f>VLOOKUP(tblSalaries[[#This Row],[Where do you work]],tblCountries[[Actual]:[Mapping]],2,FALSE)</f>
        <v>Ireland</v>
      </c>
      <c r="L1128" t="s">
        <v>18</v>
      </c>
      <c r="M1128">
        <v>20</v>
      </c>
      <c r="O1128" s="10" t="str">
        <f>IF(ISERROR(FIND("1",tblSalaries[[#This Row],[How many hours of a day you work on Excel]])),"",1)</f>
        <v/>
      </c>
      <c r="P1128" s="11">
        <f>IF(ISERROR(FIND("2",tblSalaries[[#This Row],[How many hours of a day you work on Excel]])),"",2)</f>
        <v>2</v>
      </c>
      <c r="Q1128" s="10">
        <f>IF(ISERROR(FIND("3",tblSalaries[[#This Row],[How many hours of a day you work on Excel]])),"",3)</f>
        <v>3</v>
      </c>
      <c r="R1128" s="10" t="str">
        <f>IF(ISERROR(FIND("4",tblSalaries[[#This Row],[How many hours of a day you work on Excel]])),"",4)</f>
        <v/>
      </c>
      <c r="S1128" s="10" t="str">
        <f>IF(ISERROR(FIND("5",tblSalaries[[#This Row],[How many hours of a day you work on Excel]])),"",5)</f>
        <v/>
      </c>
      <c r="T1128" s="10" t="str">
        <f>IF(ISERROR(FIND("6",tblSalaries[[#This Row],[How many hours of a day you work on Excel]])),"",6)</f>
        <v/>
      </c>
      <c r="U1128" s="11" t="str">
        <f>IF(ISERROR(FIND("7",tblSalaries[[#This Row],[How many hours of a day you work on Excel]])),"",7)</f>
        <v/>
      </c>
      <c r="V1128" s="11" t="str">
        <f>IF(ISERROR(FIND("8",tblSalaries[[#This Row],[How many hours of a day you work on Excel]])),"",8)</f>
        <v/>
      </c>
      <c r="W1128" s="11">
        <f>IF(MAX(tblSalaries[[#This Row],[1 hour]:[8 hours]])=0,#N/A,MAX(tblSalaries[[#This Row],[1 hour]:[8 hours]]))</f>
        <v>3</v>
      </c>
      <c r="X1128" s="11">
        <f>IF(ISERROR(tblSalaries[[#This Row],[max h]]),1,tblSalaries[[#This Row],[Salary in USD]]/tblSalaries[[#This Row],[max h]]/260)</f>
        <v>114.01020606334941</v>
      </c>
      <c r="Y1128" s="11" t="str">
        <f>IF(tblSalaries[[#This Row],[Years of Experience]]="",0,"0")</f>
        <v>0</v>
      </c>
      <c r="Z11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28" s="11">
        <f>IF(tblSalaries[[#This Row],[Salary in USD]]&lt;1000,1,0)</f>
        <v>0</v>
      </c>
      <c r="AB1128" s="11">
        <f>IF(AND(tblSalaries[[#This Row],[Salary in USD]]&gt;1000,tblSalaries[[#This Row],[Salary in USD]]&lt;2000),1,0)</f>
        <v>0</v>
      </c>
    </row>
    <row r="1129" spans="2:28" ht="15" customHeight="1">
      <c r="B1129" t="s">
        <v>3132</v>
      </c>
      <c r="C1129" s="1">
        <v>41057.847187500003</v>
      </c>
      <c r="D1129" s="4">
        <v>6000</v>
      </c>
      <c r="E1129">
        <v>6000</v>
      </c>
      <c r="F1129" t="s">
        <v>6</v>
      </c>
      <c r="G1129">
        <f>tblSalaries[[#This Row],[clean Salary (in local currency)]]*VLOOKUP(tblSalaries[[#This Row],[Currency]],tblXrate[],2,FALSE)</f>
        <v>6000</v>
      </c>
      <c r="H1129" t="s">
        <v>1287</v>
      </c>
      <c r="I1129" t="s">
        <v>310</v>
      </c>
      <c r="J1129" t="s">
        <v>1086</v>
      </c>
      <c r="K1129" t="str">
        <f>VLOOKUP(tblSalaries[[#This Row],[Where do you work]],tblCountries[[Actual]:[Mapping]],2,FALSE)</f>
        <v>Zambia</v>
      </c>
      <c r="L1129" t="s">
        <v>13</v>
      </c>
      <c r="M1129">
        <v>5</v>
      </c>
      <c r="O1129" s="10" t="str">
        <f>IF(ISERROR(FIND("1",tblSalaries[[#This Row],[How many hours of a day you work on Excel]])),"",1)</f>
        <v/>
      </c>
      <c r="P1129" s="11" t="str">
        <f>IF(ISERROR(FIND("2",tblSalaries[[#This Row],[How many hours of a day you work on Excel]])),"",2)</f>
        <v/>
      </c>
      <c r="Q1129" s="10" t="str">
        <f>IF(ISERROR(FIND("3",tblSalaries[[#This Row],[How many hours of a day you work on Excel]])),"",3)</f>
        <v/>
      </c>
      <c r="R1129" s="10" t="str">
        <f>IF(ISERROR(FIND("4",tblSalaries[[#This Row],[How many hours of a day you work on Excel]])),"",4)</f>
        <v/>
      </c>
      <c r="S1129" s="10" t="str">
        <f>IF(ISERROR(FIND("5",tblSalaries[[#This Row],[How many hours of a day you work on Excel]])),"",5)</f>
        <v/>
      </c>
      <c r="T1129" s="10" t="str">
        <f>IF(ISERROR(FIND("6",tblSalaries[[#This Row],[How many hours of a day you work on Excel]])),"",6)</f>
        <v/>
      </c>
      <c r="U1129" s="11" t="str">
        <f>IF(ISERROR(FIND("7",tblSalaries[[#This Row],[How many hours of a day you work on Excel]])),"",7)</f>
        <v/>
      </c>
      <c r="V1129" s="11">
        <f>IF(ISERROR(FIND("8",tblSalaries[[#This Row],[How many hours of a day you work on Excel]])),"",8)</f>
        <v>8</v>
      </c>
      <c r="W1129" s="11">
        <f>IF(MAX(tblSalaries[[#This Row],[1 hour]:[8 hours]])=0,#N/A,MAX(tblSalaries[[#This Row],[1 hour]:[8 hours]]))</f>
        <v>8</v>
      </c>
      <c r="X1129" s="11">
        <f>IF(ISERROR(tblSalaries[[#This Row],[max h]]),1,tblSalaries[[#This Row],[Salary in USD]]/tblSalaries[[#This Row],[max h]]/260)</f>
        <v>2.8846153846153846</v>
      </c>
      <c r="Y1129" s="11" t="str">
        <f>IF(tblSalaries[[#This Row],[Years of Experience]]="",0,"0")</f>
        <v>0</v>
      </c>
      <c r="Z11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29" s="11">
        <f>IF(tblSalaries[[#This Row],[Salary in USD]]&lt;1000,1,0)</f>
        <v>0</v>
      </c>
      <c r="AB1129" s="11">
        <f>IF(AND(tblSalaries[[#This Row],[Salary in USD]]&gt;1000,tblSalaries[[#This Row],[Salary in USD]]&lt;2000),1,0)</f>
        <v>0</v>
      </c>
    </row>
    <row r="1130" spans="2:28" ht="15" customHeight="1">
      <c r="B1130" t="s">
        <v>3133</v>
      </c>
      <c r="C1130" s="1">
        <v>41057.84784722222</v>
      </c>
      <c r="D1130" s="4">
        <v>35000</v>
      </c>
      <c r="E1130">
        <v>35000</v>
      </c>
      <c r="F1130" t="s">
        <v>6</v>
      </c>
      <c r="G1130">
        <f>tblSalaries[[#This Row],[clean Salary (in local currency)]]*VLOOKUP(tblSalaries[[#This Row],[Currency]],tblXrate[],2,FALSE)</f>
        <v>35000</v>
      </c>
      <c r="H1130" t="s">
        <v>1288</v>
      </c>
      <c r="I1130" t="s">
        <v>20</v>
      </c>
      <c r="J1130" t="s">
        <v>15</v>
      </c>
      <c r="K1130" t="str">
        <f>VLOOKUP(tblSalaries[[#This Row],[Where do you work]],tblCountries[[Actual]:[Mapping]],2,FALSE)</f>
        <v>USA</v>
      </c>
      <c r="L1130" t="s">
        <v>13</v>
      </c>
      <c r="M1130">
        <v>20</v>
      </c>
      <c r="O1130" s="10" t="str">
        <f>IF(ISERROR(FIND("1",tblSalaries[[#This Row],[How many hours of a day you work on Excel]])),"",1)</f>
        <v/>
      </c>
      <c r="P1130" s="11" t="str">
        <f>IF(ISERROR(FIND("2",tblSalaries[[#This Row],[How many hours of a day you work on Excel]])),"",2)</f>
        <v/>
      </c>
      <c r="Q1130" s="10" t="str">
        <f>IF(ISERROR(FIND("3",tblSalaries[[#This Row],[How many hours of a day you work on Excel]])),"",3)</f>
        <v/>
      </c>
      <c r="R1130" s="10" t="str">
        <f>IF(ISERROR(FIND("4",tblSalaries[[#This Row],[How many hours of a day you work on Excel]])),"",4)</f>
        <v/>
      </c>
      <c r="S1130" s="10" t="str">
        <f>IF(ISERROR(FIND("5",tblSalaries[[#This Row],[How many hours of a day you work on Excel]])),"",5)</f>
        <v/>
      </c>
      <c r="T1130" s="10" t="str">
        <f>IF(ISERROR(FIND("6",tblSalaries[[#This Row],[How many hours of a day you work on Excel]])),"",6)</f>
        <v/>
      </c>
      <c r="U1130" s="11" t="str">
        <f>IF(ISERROR(FIND("7",tblSalaries[[#This Row],[How many hours of a day you work on Excel]])),"",7)</f>
        <v/>
      </c>
      <c r="V1130" s="11">
        <f>IF(ISERROR(FIND("8",tblSalaries[[#This Row],[How many hours of a day you work on Excel]])),"",8)</f>
        <v>8</v>
      </c>
      <c r="W1130" s="11">
        <f>IF(MAX(tblSalaries[[#This Row],[1 hour]:[8 hours]])=0,#N/A,MAX(tblSalaries[[#This Row],[1 hour]:[8 hours]]))</f>
        <v>8</v>
      </c>
      <c r="X1130" s="11">
        <f>IF(ISERROR(tblSalaries[[#This Row],[max h]]),1,tblSalaries[[#This Row],[Salary in USD]]/tblSalaries[[#This Row],[max h]]/260)</f>
        <v>16.826923076923077</v>
      </c>
      <c r="Y1130" s="11" t="str">
        <f>IF(tblSalaries[[#This Row],[Years of Experience]]="",0,"0")</f>
        <v>0</v>
      </c>
      <c r="Z11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30" s="11">
        <f>IF(tblSalaries[[#This Row],[Salary in USD]]&lt;1000,1,0)</f>
        <v>0</v>
      </c>
      <c r="AB1130" s="11">
        <f>IF(AND(tblSalaries[[#This Row],[Salary in USD]]&gt;1000,tblSalaries[[#This Row],[Salary in USD]]&lt;2000),1,0)</f>
        <v>0</v>
      </c>
    </row>
    <row r="1131" spans="2:28" ht="15" customHeight="1">
      <c r="B1131" t="s">
        <v>3134</v>
      </c>
      <c r="C1131" s="1">
        <v>41057.857986111114</v>
      </c>
      <c r="D1131" s="4" t="s">
        <v>68</v>
      </c>
      <c r="E1131">
        <v>35000</v>
      </c>
      <c r="F1131" t="s">
        <v>69</v>
      </c>
      <c r="G1131">
        <f>tblSalaries[[#This Row],[clean Salary (in local currency)]]*VLOOKUP(tblSalaries[[#This Row],[Currency]],tblXrate[],2,FALSE)</f>
        <v>55166.239522354947</v>
      </c>
      <c r="H1131" t="s">
        <v>1289</v>
      </c>
      <c r="I1131" t="s">
        <v>20</v>
      </c>
      <c r="J1131" t="s">
        <v>71</v>
      </c>
      <c r="K1131" t="str">
        <f>VLOOKUP(tblSalaries[[#This Row],[Where do you work]],tblCountries[[Actual]:[Mapping]],2,FALSE)</f>
        <v>UK</v>
      </c>
      <c r="L1131" t="s">
        <v>9</v>
      </c>
      <c r="M1131">
        <v>10</v>
      </c>
      <c r="O1131" s="10" t="str">
        <f>IF(ISERROR(FIND("1",tblSalaries[[#This Row],[How many hours of a day you work on Excel]])),"",1)</f>
        <v/>
      </c>
      <c r="P1131" s="11" t="str">
        <f>IF(ISERROR(FIND("2",tblSalaries[[#This Row],[How many hours of a day you work on Excel]])),"",2)</f>
        <v/>
      </c>
      <c r="Q1131" s="10" t="str">
        <f>IF(ISERROR(FIND("3",tblSalaries[[#This Row],[How many hours of a day you work on Excel]])),"",3)</f>
        <v/>
      </c>
      <c r="R1131" s="10">
        <f>IF(ISERROR(FIND("4",tblSalaries[[#This Row],[How many hours of a day you work on Excel]])),"",4)</f>
        <v>4</v>
      </c>
      <c r="S1131" s="10" t="str">
        <f>IF(ISERROR(FIND("5",tblSalaries[[#This Row],[How many hours of a day you work on Excel]])),"",5)</f>
        <v/>
      </c>
      <c r="T1131" s="10">
        <f>IF(ISERROR(FIND("6",tblSalaries[[#This Row],[How many hours of a day you work on Excel]])),"",6)</f>
        <v>6</v>
      </c>
      <c r="U1131" s="11" t="str">
        <f>IF(ISERROR(FIND("7",tblSalaries[[#This Row],[How many hours of a day you work on Excel]])),"",7)</f>
        <v/>
      </c>
      <c r="V1131" s="11" t="str">
        <f>IF(ISERROR(FIND("8",tblSalaries[[#This Row],[How many hours of a day you work on Excel]])),"",8)</f>
        <v/>
      </c>
      <c r="W1131" s="11">
        <f>IF(MAX(tblSalaries[[#This Row],[1 hour]:[8 hours]])=0,#N/A,MAX(tblSalaries[[#This Row],[1 hour]:[8 hours]]))</f>
        <v>6</v>
      </c>
      <c r="X1131" s="11">
        <f>IF(ISERROR(tblSalaries[[#This Row],[max h]]),1,tblSalaries[[#This Row],[Salary in USD]]/tblSalaries[[#This Row],[max h]]/260)</f>
        <v>35.362974052791628</v>
      </c>
      <c r="Y1131" s="11" t="str">
        <f>IF(tblSalaries[[#This Row],[Years of Experience]]="",0,"0")</f>
        <v>0</v>
      </c>
      <c r="Z11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31" s="11">
        <f>IF(tblSalaries[[#This Row],[Salary in USD]]&lt;1000,1,0)</f>
        <v>0</v>
      </c>
      <c r="AB1131" s="11">
        <f>IF(AND(tblSalaries[[#This Row],[Salary in USD]]&gt;1000,tblSalaries[[#This Row],[Salary in USD]]&lt;2000),1,0)</f>
        <v>0</v>
      </c>
    </row>
    <row r="1132" spans="2:28" ht="15" customHeight="1">
      <c r="B1132" t="s">
        <v>3135</v>
      </c>
      <c r="C1132" s="1">
        <v>41057.863553240742</v>
      </c>
      <c r="D1132" s="4">
        <v>168000</v>
      </c>
      <c r="E1132">
        <v>168000</v>
      </c>
      <c r="F1132" t="s">
        <v>32</v>
      </c>
      <c r="G1132">
        <f>tblSalaries[[#This Row],[clean Salary (in local currency)]]*VLOOKUP(tblSalaries[[#This Row],[Currency]],tblXrate[],2,FALSE)</f>
        <v>1783.166904422254</v>
      </c>
      <c r="H1132" t="s">
        <v>1290</v>
      </c>
      <c r="I1132" t="s">
        <v>310</v>
      </c>
      <c r="J1132" t="s">
        <v>17</v>
      </c>
      <c r="K1132" t="str">
        <f>VLOOKUP(tblSalaries[[#This Row],[Where do you work]],tblCountries[[Actual]:[Mapping]],2,FALSE)</f>
        <v>Pakistan</v>
      </c>
      <c r="L1132" t="s">
        <v>9</v>
      </c>
      <c r="M1132">
        <v>10</v>
      </c>
      <c r="O1132" s="10" t="str">
        <f>IF(ISERROR(FIND("1",tblSalaries[[#This Row],[How many hours of a day you work on Excel]])),"",1)</f>
        <v/>
      </c>
      <c r="P1132" s="11" t="str">
        <f>IF(ISERROR(FIND("2",tblSalaries[[#This Row],[How many hours of a day you work on Excel]])),"",2)</f>
        <v/>
      </c>
      <c r="Q1132" s="10" t="str">
        <f>IF(ISERROR(FIND("3",tblSalaries[[#This Row],[How many hours of a day you work on Excel]])),"",3)</f>
        <v/>
      </c>
      <c r="R1132" s="10">
        <f>IF(ISERROR(FIND("4",tblSalaries[[#This Row],[How many hours of a day you work on Excel]])),"",4)</f>
        <v>4</v>
      </c>
      <c r="S1132" s="10" t="str">
        <f>IF(ISERROR(FIND("5",tblSalaries[[#This Row],[How many hours of a day you work on Excel]])),"",5)</f>
        <v/>
      </c>
      <c r="T1132" s="10">
        <f>IF(ISERROR(FIND("6",tblSalaries[[#This Row],[How many hours of a day you work on Excel]])),"",6)</f>
        <v>6</v>
      </c>
      <c r="U1132" s="11" t="str">
        <f>IF(ISERROR(FIND("7",tblSalaries[[#This Row],[How many hours of a day you work on Excel]])),"",7)</f>
        <v/>
      </c>
      <c r="V1132" s="11" t="str">
        <f>IF(ISERROR(FIND("8",tblSalaries[[#This Row],[How many hours of a day you work on Excel]])),"",8)</f>
        <v/>
      </c>
      <c r="W1132" s="11">
        <f>IF(MAX(tblSalaries[[#This Row],[1 hour]:[8 hours]])=0,#N/A,MAX(tblSalaries[[#This Row],[1 hour]:[8 hours]]))</f>
        <v>6</v>
      </c>
      <c r="X1132" s="11">
        <f>IF(ISERROR(tblSalaries[[#This Row],[max h]]),1,tblSalaries[[#This Row],[Salary in USD]]/tblSalaries[[#This Row],[max h]]/260)</f>
        <v>1.1430557079629833</v>
      </c>
      <c r="Y1132" s="11" t="str">
        <f>IF(tblSalaries[[#This Row],[Years of Experience]]="",0,"0")</f>
        <v>0</v>
      </c>
      <c r="Z11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32" s="11">
        <f>IF(tblSalaries[[#This Row],[Salary in USD]]&lt;1000,1,0)</f>
        <v>0</v>
      </c>
      <c r="AB1132" s="11">
        <f>IF(AND(tblSalaries[[#This Row],[Salary in USD]]&gt;1000,tblSalaries[[#This Row],[Salary in USD]]&lt;2000),1,0)</f>
        <v>1</v>
      </c>
    </row>
    <row r="1133" spans="2:28" ht="15" customHeight="1">
      <c r="B1133" t="s">
        <v>3136</v>
      </c>
      <c r="C1133" s="1">
        <v>41057.864988425928</v>
      </c>
      <c r="D1133" s="4">
        <v>13.5</v>
      </c>
      <c r="E1133">
        <v>13500</v>
      </c>
      <c r="F1133" t="s">
        <v>6</v>
      </c>
      <c r="G1133">
        <f>tblSalaries[[#This Row],[clean Salary (in local currency)]]*VLOOKUP(tblSalaries[[#This Row],[Currency]],tblXrate[],2,FALSE)</f>
        <v>13500</v>
      </c>
      <c r="H1133" t="s">
        <v>168</v>
      </c>
      <c r="I1133" t="s">
        <v>52</v>
      </c>
      <c r="J1133" t="s">
        <v>1291</v>
      </c>
      <c r="K1133" t="str">
        <f>VLOOKUP(tblSalaries[[#This Row],[Where do you work]],tblCountries[[Actual]:[Mapping]],2,FALSE)</f>
        <v>Montenegro</v>
      </c>
      <c r="L1133" t="s">
        <v>9</v>
      </c>
      <c r="M1133">
        <v>13</v>
      </c>
      <c r="O1133" s="10" t="str">
        <f>IF(ISERROR(FIND("1",tblSalaries[[#This Row],[How many hours of a day you work on Excel]])),"",1)</f>
        <v/>
      </c>
      <c r="P1133" s="11" t="str">
        <f>IF(ISERROR(FIND("2",tblSalaries[[#This Row],[How many hours of a day you work on Excel]])),"",2)</f>
        <v/>
      </c>
      <c r="Q1133" s="10" t="str">
        <f>IF(ISERROR(FIND("3",tblSalaries[[#This Row],[How many hours of a day you work on Excel]])),"",3)</f>
        <v/>
      </c>
      <c r="R1133" s="10">
        <f>IF(ISERROR(FIND("4",tblSalaries[[#This Row],[How many hours of a day you work on Excel]])),"",4)</f>
        <v>4</v>
      </c>
      <c r="S1133" s="10" t="str">
        <f>IF(ISERROR(FIND("5",tblSalaries[[#This Row],[How many hours of a day you work on Excel]])),"",5)</f>
        <v/>
      </c>
      <c r="T1133" s="10">
        <f>IF(ISERROR(FIND("6",tblSalaries[[#This Row],[How many hours of a day you work on Excel]])),"",6)</f>
        <v>6</v>
      </c>
      <c r="U1133" s="11" t="str">
        <f>IF(ISERROR(FIND("7",tblSalaries[[#This Row],[How many hours of a day you work on Excel]])),"",7)</f>
        <v/>
      </c>
      <c r="V1133" s="11" t="str">
        <f>IF(ISERROR(FIND("8",tblSalaries[[#This Row],[How many hours of a day you work on Excel]])),"",8)</f>
        <v/>
      </c>
      <c r="W1133" s="11">
        <f>IF(MAX(tblSalaries[[#This Row],[1 hour]:[8 hours]])=0,#N/A,MAX(tblSalaries[[#This Row],[1 hour]:[8 hours]]))</f>
        <v>6</v>
      </c>
      <c r="X1133" s="11">
        <f>IF(ISERROR(tblSalaries[[#This Row],[max h]]),1,tblSalaries[[#This Row],[Salary in USD]]/tblSalaries[[#This Row],[max h]]/260)</f>
        <v>8.6538461538461533</v>
      </c>
      <c r="Y1133" s="11" t="str">
        <f>IF(tblSalaries[[#This Row],[Years of Experience]]="",0,"0")</f>
        <v>0</v>
      </c>
      <c r="Z11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33" s="11">
        <f>IF(tblSalaries[[#This Row],[Salary in USD]]&lt;1000,1,0)</f>
        <v>0</v>
      </c>
      <c r="AB1133" s="11">
        <f>IF(AND(tblSalaries[[#This Row],[Salary in USD]]&gt;1000,tblSalaries[[#This Row],[Salary in USD]]&lt;2000),1,0)</f>
        <v>0</v>
      </c>
    </row>
    <row r="1134" spans="2:28" ht="15" customHeight="1">
      <c r="B1134" t="s">
        <v>3137</v>
      </c>
      <c r="C1134" s="1">
        <v>41057.86917824074</v>
      </c>
      <c r="D1134" s="4" t="s">
        <v>1292</v>
      </c>
      <c r="E1134">
        <v>37500</v>
      </c>
      <c r="F1134" t="s">
        <v>69</v>
      </c>
      <c r="G1134">
        <f>tblSalaries[[#This Row],[clean Salary (in local currency)]]*VLOOKUP(tblSalaries[[#This Row],[Currency]],tblXrate[],2,FALSE)</f>
        <v>59106.685202523156</v>
      </c>
      <c r="H1134" t="s">
        <v>1293</v>
      </c>
      <c r="I1134" t="s">
        <v>310</v>
      </c>
      <c r="J1134" t="s">
        <v>71</v>
      </c>
      <c r="K1134" t="str">
        <f>VLOOKUP(tblSalaries[[#This Row],[Where do you work]],tblCountries[[Actual]:[Mapping]],2,FALSE)</f>
        <v>UK</v>
      </c>
      <c r="L1134" t="s">
        <v>18</v>
      </c>
      <c r="M1134">
        <v>5</v>
      </c>
      <c r="O1134" s="10" t="str">
        <f>IF(ISERROR(FIND("1",tblSalaries[[#This Row],[How many hours of a day you work on Excel]])),"",1)</f>
        <v/>
      </c>
      <c r="P1134" s="11">
        <f>IF(ISERROR(FIND("2",tblSalaries[[#This Row],[How many hours of a day you work on Excel]])),"",2)</f>
        <v>2</v>
      </c>
      <c r="Q1134" s="10">
        <f>IF(ISERROR(FIND("3",tblSalaries[[#This Row],[How many hours of a day you work on Excel]])),"",3)</f>
        <v>3</v>
      </c>
      <c r="R1134" s="10" t="str">
        <f>IF(ISERROR(FIND("4",tblSalaries[[#This Row],[How many hours of a day you work on Excel]])),"",4)</f>
        <v/>
      </c>
      <c r="S1134" s="10" t="str">
        <f>IF(ISERROR(FIND("5",tblSalaries[[#This Row],[How many hours of a day you work on Excel]])),"",5)</f>
        <v/>
      </c>
      <c r="T1134" s="10" t="str">
        <f>IF(ISERROR(FIND("6",tblSalaries[[#This Row],[How many hours of a day you work on Excel]])),"",6)</f>
        <v/>
      </c>
      <c r="U1134" s="11" t="str">
        <f>IF(ISERROR(FIND("7",tblSalaries[[#This Row],[How many hours of a day you work on Excel]])),"",7)</f>
        <v/>
      </c>
      <c r="V1134" s="11" t="str">
        <f>IF(ISERROR(FIND("8",tblSalaries[[#This Row],[How many hours of a day you work on Excel]])),"",8)</f>
        <v/>
      </c>
      <c r="W1134" s="11">
        <f>IF(MAX(tblSalaries[[#This Row],[1 hour]:[8 hours]])=0,#N/A,MAX(tblSalaries[[#This Row],[1 hour]:[8 hours]]))</f>
        <v>3</v>
      </c>
      <c r="X1134" s="11">
        <f>IF(ISERROR(tblSalaries[[#This Row],[max h]]),1,tblSalaries[[#This Row],[Salary in USD]]/tblSalaries[[#This Row],[max h]]/260)</f>
        <v>75.777801541696363</v>
      </c>
      <c r="Y1134" s="11" t="str">
        <f>IF(tblSalaries[[#This Row],[Years of Experience]]="",0,"0")</f>
        <v>0</v>
      </c>
      <c r="Z11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34" s="11">
        <f>IF(tblSalaries[[#This Row],[Salary in USD]]&lt;1000,1,0)</f>
        <v>0</v>
      </c>
      <c r="AB1134" s="11">
        <f>IF(AND(tblSalaries[[#This Row],[Salary in USD]]&gt;1000,tblSalaries[[#This Row],[Salary in USD]]&lt;2000),1,0)</f>
        <v>0</v>
      </c>
    </row>
    <row r="1135" spans="2:28" ht="15" customHeight="1">
      <c r="B1135" t="s">
        <v>3138</v>
      </c>
      <c r="C1135" s="1">
        <v>41057.871168981481</v>
      </c>
      <c r="D1135" s="4" t="s">
        <v>1294</v>
      </c>
      <c r="E1135">
        <v>708000</v>
      </c>
      <c r="F1135" t="s">
        <v>40</v>
      </c>
      <c r="G1135">
        <f>tblSalaries[[#This Row],[clean Salary (in local currency)]]*VLOOKUP(tblSalaries[[#This Row],[Currency]],tblXrate[],2,FALSE)</f>
        <v>12608.005014709339</v>
      </c>
      <c r="H1135" t="s">
        <v>1295</v>
      </c>
      <c r="I1135" t="s">
        <v>52</v>
      </c>
      <c r="J1135" t="s">
        <v>8</v>
      </c>
      <c r="K1135" t="str">
        <f>VLOOKUP(tblSalaries[[#This Row],[Where do you work]],tblCountries[[Actual]:[Mapping]],2,FALSE)</f>
        <v>India</v>
      </c>
      <c r="L1135" t="s">
        <v>9</v>
      </c>
      <c r="M1135">
        <v>5</v>
      </c>
      <c r="O1135" s="10" t="str">
        <f>IF(ISERROR(FIND("1",tblSalaries[[#This Row],[How many hours of a day you work on Excel]])),"",1)</f>
        <v/>
      </c>
      <c r="P1135" s="11" t="str">
        <f>IF(ISERROR(FIND("2",tblSalaries[[#This Row],[How many hours of a day you work on Excel]])),"",2)</f>
        <v/>
      </c>
      <c r="Q1135" s="10" t="str">
        <f>IF(ISERROR(FIND("3",tblSalaries[[#This Row],[How many hours of a day you work on Excel]])),"",3)</f>
        <v/>
      </c>
      <c r="R1135" s="10">
        <f>IF(ISERROR(FIND("4",tblSalaries[[#This Row],[How many hours of a day you work on Excel]])),"",4)</f>
        <v>4</v>
      </c>
      <c r="S1135" s="10" t="str">
        <f>IF(ISERROR(FIND("5",tblSalaries[[#This Row],[How many hours of a day you work on Excel]])),"",5)</f>
        <v/>
      </c>
      <c r="T1135" s="10">
        <f>IF(ISERROR(FIND("6",tblSalaries[[#This Row],[How many hours of a day you work on Excel]])),"",6)</f>
        <v>6</v>
      </c>
      <c r="U1135" s="11" t="str">
        <f>IF(ISERROR(FIND("7",tblSalaries[[#This Row],[How many hours of a day you work on Excel]])),"",7)</f>
        <v/>
      </c>
      <c r="V1135" s="11" t="str">
        <f>IF(ISERROR(FIND("8",tblSalaries[[#This Row],[How many hours of a day you work on Excel]])),"",8)</f>
        <v/>
      </c>
      <c r="W1135" s="11">
        <f>IF(MAX(tblSalaries[[#This Row],[1 hour]:[8 hours]])=0,#N/A,MAX(tblSalaries[[#This Row],[1 hour]:[8 hours]]))</f>
        <v>6</v>
      </c>
      <c r="X1135" s="11">
        <f>IF(ISERROR(tblSalaries[[#This Row],[max h]]),1,tblSalaries[[#This Row],[Salary in USD]]/tblSalaries[[#This Row],[max h]]/260)</f>
        <v>8.082054496608551</v>
      </c>
      <c r="Y1135" s="11" t="str">
        <f>IF(tblSalaries[[#This Row],[Years of Experience]]="",0,"0")</f>
        <v>0</v>
      </c>
      <c r="Z11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35" s="11">
        <f>IF(tblSalaries[[#This Row],[Salary in USD]]&lt;1000,1,0)</f>
        <v>0</v>
      </c>
      <c r="AB1135" s="11">
        <f>IF(AND(tblSalaries[[#This Row],[Salary in USD]]&gt;1000,tblSalaries[[#This Row],[Salary in USD]]&lt;2000),1,0)</f>
        <v>0</v>
      </c>
    </row>
    <row r="1136" spans="2:28" ht="15" customHeight="1">
      <c r="B1136" t="s">
        <v>3139</v>
      </c>
      <c r="C1136" s="1">
        <v>41057.885011574072</v>
      </c>
      <c r="D1136" s="4" t="s">
        <v>1296</v>
      </c>
      <c r="E1136">
        <v>366252</v>
      </c>
      <c r="F1136" t="s">
        <v>585</v>
      </c>
      <c r="G1136">
        <f>tblSalaries[[#This Row],[clean Salary (in local currency)]]*VLOOKUP(tblSalaries[[#This Row],[Currency]],tblXrate[],2,FALSE)</f>
        <v>44654.095718350931</v>
      </c>
      <c r="H1136" t="s">
        <v>310</v>
      </c>
      <c r="I1136" t="s">
        <v>310</v>
      </c>
      <c r="J1136" t="s">
        <v>48</v>
      </c>
      <c r="K1136" t="str">
        <f>VLOOKUP(tblSalaries[[#This Row],[Where do you work]],tblCountries[[Actual]:[Mapping]],2,FALSE)</f>
        <v>South Africa</v>
      </c>
      <c r="L1136" t="s">
        <v>13</v>
      </c>
      <c r="M1136">
        <v>15</v>
      </c>
      <c r="O1136" s="10" t="str">
        <f>IF(ISERROR(FIND("1",tblSalaries[[#This Row],[How many hours of a day you work on Excel]])),"",1)</f>
        <v/>
      </c>
      <c r="P1136" s="11" t="str">
        <f>IF(ISERROR(FIND("2",tblSalaries[[#This Row],[How many hours of a day you work on Excel]])),"",2)</f>
        <v/>
      </c>
      <c r="Q1136" s="10" t="str">
        <f>IF(ISERROR(FIND("3",tblSalaries[[#This Row],[How many hours of a day you work on Excel]])),"",3)</f>
        <v/>
      </c>
      <c r="R1136" s="10" t="str">
        <f>IF(ISERROR(FIND("4",tblSalaries[[#This Row],[How many hours of a day you work on Excel]])),"",4)</f>
        <v/>
      </c>
      <c r="S1136" s="10" t="str">
        <f>IF(ISERROR(FIND("5",tblSalaries[[#This Row],[How many hours of a day you work on Excel]])),"",5)</f>
        <v/>
      </c>
      <c r="T1136" s="10" t="str">
        <f>IF(ISERROR(FIND("6",tblSalaries[[#This Row],[How many hours of a day you work on Excel]])),"",6)</f>
        <v/>
      </c>
      <c r="U1136" s="11" t="str">
        <f>IF(ISERROR(FIND("7",tblSalaries[[#This Row],[How many hours of a day you work on Excel]])),"",7)</f>
        <v/>
      </c>
      <c r="V1136" s="11">
        <f>IF(ISERROR(FIND("8",tblSalaries[[#This Row],[How many hours of a day you work on Excel]])),"",8)</f>
        <v>8</v>
      </c>
      <c r="W1136" s="11">
        <f>IF(MAX(tblSalaries[[#This Row],[1 hour]:[8 hours]])=0,#N/A,MAX(tblSalaries[[#This Row],[1 hour]:[8 hours]]))</f>
        <v>8</v>
      </c>
      <c r="X1136" s="11">
        <f>IF(ISERROR(tblSalaries[[#This Row],[max h]]),1,tblSalaries[[#This Row],[Salary in USD]]/tblSalaries[[#This Row],[max h]]/260)</f>
        <v>21.46831524920718</v>
      </c>
      <c r="Y1136" s="11" t="str">
        <f>IF(tblSalaries[[#This Row],[Years of Experience]]="",0,"0")</f>
        <v>0</v>
      </c>
      <c r="Z11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36" s="11">
        <f>IF(tblSalaries[[#This Row],[Salary in USD]]&lt;1000,1,0)</f>
        <v>0</v>
      </c>
      <c r="AB1136" s="11">
        <f>IF(AND(tblSalaries[[#This Row],[Salary in USD]]&gt;1000,tblSalaries[[#This Row],[Salary in USD]]&lt;2000),1,0)</f>
        <v>0</v>
      </c>
    </row>
    <row r="1137" spans="2:28" ht="15" customHeight="1">
      <c r="B1137" t="s">
        <v>3140</v>
      </c>
      <c r="C1137" s="1">
        <v>41057.88685185185</v>
      </c>
      <c r="D1137" s="4">
        <v>69000</v>
      </c>
      <c r="E1137">
        <v>69000</v>
      </c>
      <c r="F1137" t="s">
        <v>6</v>
      </c>
      <c r="G1137">
        <f>tblSalaries[[#This Row],[clean Salary (in local currency)]]*VLOOKUP(tblSalaries[[#This Row],[Currency]],tblXrate[],2,FALSE)</f>
        <v>69000</v>
      </c>
      <c r="H1137" t="s">
        <v>1297</v>
      </c>
      <c r="I1137" t="s">
        <v>20</v>
      </c>
      <c r="J1137" t="s">
        <v>15</v>
      </c>
      <c r="K1137" t="str">
        <f>VLOOKUP(tblSalaries[[#This Row],[Where do you work]],tblCountries[[Actual]:[Mapping]],2,FALSE)</f>
        <v>USA</v>
      </c>
      <c r="L1137" t="s">
        <v>18</v>
      </c>
      <c r="M1137">
        <v>20</v>
      </c>
      <c r="O1137" s="10" t="str">
        <f>IF(ISERROR(FIND("1",tblSalaries[[#This Row],[How many hours of a day you work on Excel]])),"",1)</f>
        <v/>
      </c>
      <c r="P1137" s="11">
        <f>IF(ISERROR(FIND("2",tblSalaries[[#This Row],[How many hours of a day you work on Excel]])),"",2)</f>
        <v>2</v>
      </c>
      <c r="Q1137" s="10">
        <f>IF(ISERROR(FIND("3",tblSalaries[[#This Row],[How many hours of a day you work on Excel]])),"",3)</f>
        <v>3</v>
      </c>
      <c r="R1137" s="10" t="str">
        <f>IF(ISERROR(FIND("4",tblSalaries[[#This Row],[How many hours of a day you work on Excel]])),"",4)</f>
        <v/>
      </c>
      <c r="S1137" s="10" t="str">
        <f>IF(ISERROR(FIND("5",tblSalaries[[#This Row],[How many hours of a day you work on Excel]])),"",5)</f>
        <v/>
      </c>
      <c r="T1137" s="10" t="str">
        <f>IF(ISERROR(FIND("6",tblSalaries[[#This Row],[How many hours of a day you work on Excel]])),"",6)</f>
        <v/>
      </c>
      <c r="U1137" s="11" t="str">
        <f>IF(ISERROR(FIND("7",tblSalaries[[#This Row],[How many hours of a day you work on Excel]])),"",7)</f>
        <v/>
      </c>
      <c r="V1137" s="11" t="str">
        <f>IF(ISERROR(FIND("8",tblSalaries[[#This Row],[How many hours of a day you work on Excel]])),"",8)</f>
        <v/>
      </c>
      <c r="W1137" s="11">
        <f>IF(MAX(tblSalaries[[#This Row],[1 hour]:[8 hours]])=0,#N/A,MAX(tblSalaries[[#This Row],[1 hour]:[8 hours]]))</f>
        <v>3</v>
      </c>
      <c r="X1137" s="11">
        <f>IF(ISERROR(tblSalaries[[#This Row],[max h]]),1,tblSalaries[[#This Row],[Salary in USD]]/tblSalaries[[#This Row],[max h]]/260)</f>
        <v>88.461538461538467</v>
      </c>
      <c r="Y1137" s="11" t="str">
        <f>IF(tblSalaries[[#This Row],[Years of Experience]]="",0,"0")</f>
        <v>0</v>
      </c>
      <c r="Z11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37" s="11">
        <f>IF(tblSalaries[[#This Row],[Salary in USD]]&lt;1000,1,0)</f>
        <v>0</v>
      </c>
      <c r="AB1137" s="11">
        <f>IF(AND(tblSalaries[[#This Row],[Salary in USD]]&gt;1000,tblSalaries[[#This Row],[Salary in USD]]&lt;2000),1,0)</f>
        <v>0</v>
      </c>
    </row>
    <row r="1138" spans="2:28" ht="15" customHeight="1">
      <c r="B1138" t="s">
        <v>3141</v>
      </c>
      <c r="C1138" s="1">
        <v>41057.913483796299</v>
      </c>
      <c r="D1138" s="4">
        <v>500</v>
      </c>
      <c r="E1138">
        <v>6000</v>
      </c>
      <c r="F1138" t="s">
        <v>6</v>
      </c>
      <c r="G1138">
        <f>tblSalaries[[#This Row],[clean Salary (in local currency)]]*VLOOKUP(tblSalaries[[#This Row],[Currency]],tblXrate[],2,FALSE)</f>
        <v>6000</v>
      </c>
      <c r="H1138" t="s">
        <v>1298</v>
      </c>
      <c r="I1138" t="s">
        <v>52</v>
      </c>
      <c r="J1138" t="s">
        <v>8</v>
      </c>
      <c r="K1138" t="str">
        <f>VLOOKUP(tblSalaries[[#This Row],[Where do you work]],tblCountries[[Actual]:[Mapping]],2,FALSE)</f>
        <v>India</v>
      </c>
      <c r="L1138" t="s">
        <v>9</v>
      </c>
      <c r="M1138">
        <v>6</v>
      </c>
      <c r="O1138" s="10" t="str">
        <f>IF(ISERROR(FIND("1",tblSalaries[[#This Row],[How many hours of a day you work on Excel]])),"",1)</f>
        <v/>
      </c>
      <c r="P1138" s="11" t="str">
        <f>IF(ISERROR(FIND("2",tblSalaries[[#This Row],[How many hours of a day you work on Excel]])),"",2)</f>
        <v/>
      </c>
      <c r="Q1138" s="10" t="str">
        <f>IF(ISERROR(FIND("3",tblSalaries[[#This Row],[How many hours of a day you work on Excel]])),"",3)</f>
        <v/>
      </c>
      <c r="R1138" s="10">
        <f>IF(ISERROR(FIND("4",tblSalaries[[#This Row],[How many hours of a day you work on Excel]])),"",4)</f>
        <v>4</v>
      </c>
      <c r="S1138" s="10" t="str">
        <f>IF(ISERROR(FIND("5",tblSalaries[[#This Row],[How many hours of a day you work on Excel]])),"",5)</f>
        <v/>
      </c>
      <c r="T1138" s="10">
        <f>IF(ISERROR(FIND("6",tblSalaries[[#This Row],[How many hours of a day you work on Excel]])),"",6)</f>
        <v>6</v>
      </c>
      <c r="U1138" s="11" t="str">
        <f>IF(ISERROR(FIND("7",tblSalaries[[#This Row],[How many hours of a day you work on Excel]])),"",7)</f>
        <v/>
      </c>
      <c r="V1138" s="11" t="str">
        <f>IF(ISERROR(FIND("8",tblSalaries[[#This Row],[How many hours of a day you work on Excel]])),"",8)</f>
        <v/>
      </c>
      <c r="W1138" s="11">
        <f>IF(MAX(tblSalaries[[#This Row],[1 hour]:[8 hours]])=0,#N/A,MAX(tblSalaries[[#This Row],[1 hour]:[8 hours]]))</f>
        <v>6</v>
      </c>
      <c r="X1138" s="11">
        <f>IF(ISERROR(tblSalaries[[#This Row],[max h]]),1,tblSalaries[[#This Row],[Salary in USD]]/tblSalaries[[#This Row],[max h]]/260)</f>
        <v>3.8461538461538463</v>
      </c>
      <c r="Y1138" s="11" t="str">
        <f>IF(tblSalaries[[#This Row],[Years of Experience]]="",0,"0")</f>
        <v>0</v>
      </c>
      <c r="Z11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38" s="11">
        <f>IF(tblSalaries[[#This Row],[Salary in USD]]&lt;1000,1,0)</f>
        <v>0</v>
      </c>
      <c r="AB1138" s="11">
        <f>IF(AND(tblSalaries[[#This Row],[Salary in USD]]&gt;1000,tblSalaries[[#This Row],[Salary in USD]]&lt;2000),1,0)</f>
        <v>0</v>
      </c>
    </row>
    <row r="1139" spans="2:28" ht="15" customHeight="1">
      <c r="B1139" t="s">
        <v>3142</v>
      </c>
      <c r="C1139" s="1">
        <v>41057.922361111108</v>
      </c>
      <c r="D1139" s="4" t="s">
        <v>1299</v>
      </c>
      <c r="E1139">
        <v>500000</v>
      </c>
      <c r="F1139" t="s">
        <v>40</v>
      </c>
      <c r="G1139">
        <f>tblSalaries[[#This Row],[clean Salary (in local currency)]]*VLOOKUP(tblSalaries[[#This Row],[Currency]],tblXrate[],2,FALSE)</f>
        <v>8903.9583437212841</v>
      </c>
      <c r="H1139" t="s">
        <v>938</v>
      </c>
      <c r="I1139" t="s">
        <v>52</v>
      </c>
      <c r="J1139" t="s">
        <v>8</v>
      </c>
      <c r="K1139" t="str">
        <f>VLOOKUP(tblSalaries[[#This Row],[Where do you work]],tblCountries[[Actual]:[Mapping]],2,FALSE)</f>
        <v>India</v>
      </c>
      <c r="L1139" t="s">
        <v>25</v>
      </c>
      <c r="M1139">
        <v>25</v>
      </c>
      <c r="O1139" s="10">
        <f>IF(ISERROR(FIND("1",tblSalaries[[#This Row],[How many hours of a day you work on Excel]])),"",1)</f>
        <v>1</v>
      </c>
      <c r="P1139" s="11">
        <f>IF(ISERROR(FIND("2",tblSalaries[[#This Row],[How many hours of a day you work on Excel]])),"",2)</f>
        <v>2</v>
      </c>
      <c r="Q1139" s="10" t="str">
        <f>IF(ISERROR(FIND("3",tblSalaries[[#This Row],[How many hours of a day you work on Excel]])),"",3)</f>
        <v/>
      </c>
      <c r="R1139" s="10" t="str">
        <f>IF(ISERROR(FIND("4",tblSalaries[[#This Row],[How many hours of a day you work on Excel]])),"",4)</f>
        <v/>
      </c>
      <c r="S1139" s="10" t="str">
        <f>IF(ISERROR(FIND("5",tblSalaries[[#This Row],[How many hours of a day you work on Excel]])),"",5)</f>
        <v/>
      </c>
      <c r="T1139" s="10" t="str">
        <f>IF(ISERROR(FIND("6",tblSalaries[[#This Row],[How many hours of a day you work on Excel]])),"",6)</f>
        <v/>
      </c>
      <c r="U1139" s="11" t="str">
        <f>IF(ISERROR(FIND("7",tblSalaries[[#This Row],[How many hours of a day you work on Excel]])),"",7)</f>
        <v/>
      </c>
      <c r="V1139" s="11" t="str">
        <f>IF(ISERROR(FIND("8",tblSalaries[[#This Row],[How many hours of a day you work on Excel]])),"",8)</f>
        <v/>
      </c>
      <c r="W1139" s="11">
        <f>IF(MAX(tblSalaries[[#This Row],[1 hour]:[8 hours]])=0,#N/A,MAX(tblSalaries[[#This Row],[1 hour]:[8 hours]]))</f>
        <v>2</v>
      </c>
      <c r="X1139" s="11">
        <f>IF(ISERROR(tblSalaries[[#This Row],[max h]]),1,tblSalaries[[#This Row],[Salary in USD]]/tblSalaries[[#This Row],[max h]]/260)</f>
        <v>17.122996814848623</v>
      </c>
      <c r="Y1139" s="11" t="str">
        <f>IF(tblSalaries[[#This Row],[Years of Experience]]="",0,"0")</f>
        <v>0</v>
      </c>
      <c r="Z11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39" s="11">
        <f>IF(tblSalaries[[#This Row],[Salary in USD]]&lt;1000,1,0)</f>
        <v>0</v>
      </c>
      <c r="AB1139" s="11">
        <f>IF(AND(tblSalaries[[#This Row],[Salary in USD]]&gt;1000,tblSalaries[[#This Row],[Salary in USD]]&lt;2000),1,0)</f>
        <v>0</v>
      </c>
    </row>
    <row r="1140" spans="2:28" ht="15" customHeight="1">
      <c r="B1140" t="s">
        <v>3143</v>
      </c>
      <c r="C1140" s="1">
        <v>41057.923750000002</v>
      </c>
      <c r="D1140" s="4">
        <v>30000</v>
      </c>
      <c r="E1140">
        <v>30000</v>
      </c>
      <c r="F1140" t="s">
        <v>6</v>
      </c>
      <c r="G1140">
        <f>tblSalaries[[#This Row],[clean Salary (in local currency)]]*VLOOKUP(tblSalaries[[#This Row],[Currency]],tblXrate[],2,FALSE)</f>
        <v>30000</v>
      </c>
      <c r="H1140" t="s">
        <v>1300</v>
      </c>
      <c r="I1140" t="s">
        <v>52</v>
      </c>
      <c r="J1140" t="s">
        <v>1301</v>
      </c>
      <c r="K1140" t="str">
        <f>VLOOKUP(tblSalaries[[#This Row],[Where do you work]],tblCountries[[Actual]:[Mapping]],2,FALSE)</f>
        <v>Mexico</v>
      </c>
      <c r="L1140" t="s">
        <v>13</v>
      </c>
      <c r="M1140">
        <v>17</v>
      </c>
      <c r="O1140" s="10" t="str">
        <f>IF(ISERROR(FIND("1",tblSalaries[[#This Row],[How many hours of a day you work on Excel]])),"",1)</f>
        <v/>
      </c>
      <c r="P1140" s="11" t="str">
        <f>IF(ISERROR(FIND("2",tblSalaries[[#This Row],[How many hours of a day you work on Excel]])),"",2)</f>
        <v/>
      </c>
      <c r="Q1140" s="10" t="str">
        <f>IF(ISERROR(FIND("3",tblSalaries[[#This Row],[How many hours of a day you work on Excel]])),"",3)</f>
        <v/>
      </c>
      <c r="R1140" s="10" t="str">
        <f>IF(ISERROR(FIND("4",tblSalaries[[#This Row],[How many hours of a day you work on Excel]])),"",4)</f>
        <v/>
      </c>
      <c r="S1140" s="10" t="str">
        <f>IF(ISERROR(FIND("5",tblSalaries[[#This Row],[How many hours of a day you work on Excel]])),"",5)</f>
        <v/>
      </c>
      <c r="T1140" s="10" t="str">
        <f>IF(ISERROR(FIND("6",tblSalaries[[#This Row],[How many hours of a day you work on Excel]])),"",6)</f>
        <v/>
      </c>
      <c r="U1140" s="11" t="str">
        <f>IF(ISERROR(FIND("7",tblSalaries[[#This Row],[How many hours of a day you work on Excel]])),"",7)</f>
        <v/>
      </c>
      <c r="V1140" s="11">
        <f>IF(ISERROR(FIND("8",tblSalaries[[#This Row],[How many hours of a day you work on Excel]])),"",8)</f>
        <v>8</v>
      </c>
      <c r="W1140" s="11">
        <f>IF(MAX(tblSalaries[[#This Row],[1 hour]:[8 hours]])=0,#N/A,MAX(tblSalaries[[#This Row],[1 hour]:[8 hours]]))</f>
        <v>8</v>
      </c>
      <c r="X1140" s="11">
        <f>IF(ISERROR(tblSalaries[[#This Row],[max h]]),1,tblSalaries[[#This Row],[Salary in USD]]/tblSalaries[[#This Row],[max h]]/260)</f>
        <v>14.423076923076923</v>
      </c>
      <c r="Y1140" s="11" t="str">
        <f>IF(tblSalaries[[#This Row],[Years of Experience]]="",0,"0")</f>
        <v>0</v>
      </c>
      <c r="Z11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40" s="11">
        <f>IF(tblSalaries[[#This Row],[Salary in USD]]&lt;1000,1,0)</f>
        <v>0</v>
      </c>
      <c r="AB1140" s="11">
        <f>IF(AND(tblSalaries[[#This Row],[Salary in USD]]&gt;1000,tblSalaries[[#This Row],[Salary in USD]]&lt;2000),1,0)</f>
        <v>0</v>
      </c>
    </row>
    <row r="1141" spans="2:28" ht="15" customHeight="1">
      <c r="B1141" t="s">
        <v>3144</v>
      </c>
      <c r="C1141" s="1">
        <v>41057.92597222222</v>
      </c>
      <c r="D1141" s="4">
        <v>8600</v>
      </c>
      <c r="E1141">
        <v>8600</v>
      </c>
      <c r="F1141" t="s">
        <v>6</v>
      </c>
      <c r="G1141">
        <f>tblSalaries[[#This Row],[clean Salary (in local currency)]]*VLOOKUP(tblSalaries[[#This Row],[Currency]],tblXrate[],2,FALSE)</f>
        <v>8600</v>
      </c>
      <c r="H1141" t="s">
        <v>1302</v>
      </c>
      <c r="I1141" t="s">
        <v>20</v>
      </c>
      <c r="J1141" t="s">
        <v>8</v>
      </c>
      <c r="K1141" t="str">
        <f>VLOOKUP(tblSalaries[[#This Row],[Where do you work]],tblCountries[[Actual]:[Mapping]],2,FALSE)</f>
        <v>India</v>
      </c>
      <c r="L1141" t="s">
        <v>9</v>
      </c>
      <c r="M1141">
        <v>2</v>
      </c>
      <c r="O1141" s="10" t="str">
        <f>IF(ISERROR(FIND("1",tblSalaries[[#This Row],[How many hours of a day you work on Excel]])),"",1)</f>
        <v/>
      </c>
      <c r="P1141" s="11" t="str">
        <f>IF(ISERROR(FIND("2",tblSalaries[[#This Row],[How many hours of a day you work on Excel]])),"",2)</f>
        <v/>
      </c>
      <c r="Q1141" s="10" t="str">
        <f>IF(ISERROR(FIND("3",tblSalaries[[#This Row],[How many hours of a day you work on Excel]])),"",3)</f>
        <v/>
      </c>
      <c r="R1141" s="10">
        <f>IF(ISERROR(FIND("4",tblSalaries[[#This Row],[How many hours of a day you work on Excel]])),"",4)</f>
        <v>4</v>
      </c>
      <c r="S1141" s="10" t="str">
        <f>IF(ISERROR(FIND("5",tblSalaries[[#This Row],[How many hours of a day you work on Excel]])),"",5)</f>
        <v/>
      </c>
      <c r="T1141" s="10">
        <f>IF(ISERROR(FIND("6",tblSalaries[[#This Row],[How many hours of a day you work on Excel]])),"",6)</f>
        <v>6</v>
      </c>
      <c r="U1141" s="11" t="str">
        <f>IF(ISERROR(FIND("7",tblSalaries[[#This Row],[How many hours of a day you work on Excel]])),"",7)</f>
        <v/>
      </c>
      <c r="V1141" s="11" t="str">
        <f>IF(ISERROR(FIND("8",tblSalaries[[#This Row],[How many hours of a day you work on Excel]])),"",8)</f>
        <v/>
      </c>
      <c r="W1141" s="11">
        <f>IF(MAX(tblSalaries[[#This Row],[1 hour]:[8 hours]])=0,#N/A,MAX(tblSalaries[[#This Row],[1 hour]:[8 hours]]))</f>
        <v>6</v>
      </c>
      <c r="X1141" s="11">
        <f>IF(ISERROR(tblSalaries[[#This Row],[max h]]),1,tblSalaries[[#This Row],[Salary in USD]]/tblSalaries[[#This Row],[max h]]/260)</f>
        <v>5.5128205128205128</v>
      </c>
      <c r="Y1141" s="11" t="str">
        <f>IF(tblSalaries[[#This Row],[Years of Experience]]="",0,"0")</f>
        <v>0</v>
      </c>
      <c r="Z11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41" s="11">
        <f>IF(tblSalaries[[#This Row],[Salary in USD]]&lt;1000,1,0)</f>
        <v>0</v>
      </c>
      <c r="AB1141" s="11">
        <f>IF(AND(tblSalaries[[#This Row],[Salary in USD]]&gt;1000,tblSalaries[[#This Row],[Salary in USD]]&lt;2000),1,0)</f>
        <v>0</v>
      </c>
    </row>
    <row r="1142" spans="2:28" ht="15" customHeight="1">
      <c r="B1142" t="s">
        <v>3145</v>
      </c>
      <c r="C1142" s="1">
        <v>41057.934074074074</v>
      </c>
      <c r="D1142" s="4" t="s">
        <v>1303</v>
      </c>
      <c r="E1142">
        <v>81600</v>
      </c>
      <c r="F1142" t="s">
        <v>6</v>
      </c>
      <c r="G1142">
        <f>tblSalaries[[#This Row],[clean Salary (in local currency)]]*VLOOKUP(tblSalaries[[#This Row],[Currency]],tblXrate[],2,FALSE)</f>
        <v>81600</v>
      </c>
      <c r="H1142" t="s">
        <v>1304</v>
      </c>
      <c r="I1142" t="s">
        <v>20</v>
      </c>
      <c r="J1142" t="s">
        <v>71</v>
      </c>
      <c r="K1142" t="str">
        <f>VLOOKUP(tblSalaries[[#This Row],[Where do you work]],tblCountries[[Actual]:[Mapping]],2,FALSE)</f>
        <v>UK</v>
      </c>
      <c r="L1142" t="s">
        <v>9</v>
      </c>
      <c r="M1142">
        <v>4</v>
      </c>
      <c r="O1142" s="10" t="str">
        <f>IF(ISERROR(FIND("1",tblSalaries[[#This Row],[How many hours of a day you work on Excel]])),"",1)</f>
        <v/>
      </c>
      <c r="P1142" s="11" t="str">
        <f>IF(ISERROR(FIND("2",tblSalaries[[#This Row],[How many hours of a day you work on Excel]])),"",2)</f>
        <v/>
      </c>
      <c r="Q1142" s="10" t="str">
        <f>IF(ISERROR(FIND("3",tblSalaries[[#This Row],[How many hours of a day you work on Excel]])),"",3)</f>
        <v/>
      </c>
      <c r="R1142" s="10">
        <f>IF(ISERROR(FIND("4",tblSalaries[[#This Row],[How many hours of a day you work on Excel]])),"",4)</f>
        <v>4</v>
      </c>
      <c r="S1142" s="10" t="str">
        <f>IF(ISERROR(FIND("5",tblSalaries[[#This Row],[How many hours of a day you work on Excel]])),"",5)</f>
        <v/>
      </c>
      <c r="T1142" s="10">
        <f>IF(ISERROR(FIND("6",tblSalaries[[#This Row],[How many hours of a day you work on Excel]])),"",6)</f>
        <v>6</v>
      </c>
      <c r="U1142" s="11" t="str">
        <f>IF(ISERROR(FIND("7",tblSalaries[[#This Row],[How many hours of a day you work on Excel]])),"",7)</f>
        <v/>
      </c>
      <c r="V1142" s="11" t="str">
        <f>IF(ISERROR(FIND("8",tblSalaries[[#This Row],[How many hours of a day you work on Excel]])),"",8)</f>
        <v/>
      </c>
      <c r="W1142" s="11">
        <f>IF(MAX(tblSalaries[[#This Row],[1 hour]:[8 hours]])=0,#N/A,MAX(tblSalaries[[#This Row],[1 hour]:[8 hours]]))</f>
        <v>6</v>
      </c>
      <c r="X1142" s="11">
        <f>IF(ISERROR(tblSalaries[[#This Row],[max h]]),1,tblSalaries[[#This Row],[Salary in USD]]/tblSalaries[[#This Row],[max h]]/260)</f>
        <v>52.307692307692307</v>
      </c>
      <c r="Y1142" s="11" t="str">
        <f>IF(tblSalaries[[#This Row],[Years of Experience]]="",0,"0")</f>
        <v>0</v>
      </c>
      <c r="Z11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42" s="11">
        <f>IF(tblSalaries[[#This Row],[Salary in USD]]&lt;1000,1,0)</f>
        <v>0</v>
      </c>
      <c r="AB1142" s="11">
        <f>IF(AND(tblSalaries[[#This Row],[Salary in USD]]&gt;1000,tblSalaries[[#This Row],[Salary in USD]]&lt;2000),1,0)</f>
        <v>0</v>
      </c>
    </row>
    <row r="1143" spans="2:28" ht="15" customHeight="1">
      <c r="B1143" t="s">
        <v>3146</v>
      </c>
      <c r="C1143" s="1">
        <v>41057.939918981479</v>
      </c>
      <c r="D1143" s="4">
        <v>600000</v>
      </c>
      <c r="E1143">
        <v>600000</v>
      </c>
      <c r="F1143" t="s">
        <v>3986</v>
      </c>
      <c r="G1143">
        <f>tblSalaries[[#This Row],[clean Salary (in local currency)]]*VLOOKUP(tblSalaries[[#This Row],[Currency]],tblXrate[],2,FALSE)</f>
        <v>15404.364569961488</v>
      </c>
      <c r="H1143" t="s">
        <v>1305</v>
      </c>
      <c r="I1143" t="s">
        <v>20</v>
      </c>
      <c r="J1143" t="s">
        <v>1306</v>
      </c>
      <c r="K1143" t="str">
        <f>VLOOKUP(tblSalaries[[#This Row],[Where do you work]],tblCountries[[Actual]:[Mapping]],2,FALSE)</f>
        <v>Republica Dominicana</v>
      </c>
      <c r="L1143" t="s">
        <v>13</v>
      </c>
      <c r="M1143">
        <v>3</v>
      </c>
      <c r="O1143" s="10" t="str">
        <f>IF(ISERROR(FIND("1",tblSalaries[[#This Row],[How many hours of a day you work on Excel]])),"",1)</f>
        <v/>
      </c>
      <c r="P1143" s="11" t="str">
        <f>IF(ISERROR(FIND("2",tblSalaries[[#This Row],[How many hours of a day you work on Excel]])),"",2)</f>
        <v/>
      </c>
      <c r="Q1143" s="10" t="str">
        <f>IF(ISERROR(FIND("3",tblSalaries[[#This Row],[How many hours of a day you work on Excel]])),"",3)</f>
        <v/>
      </c>
      <c r="R1143" s="10" t="str">
        <f>IF(ISERROR(FIND("4",tblSalaries[[#This Row],[How many hours of a day you work on Excel]])),"",4)</f>
        <v/>
      </c>
      <c r="S1143" s="10" t="str">
        <f>IF(ISERROR(FIND("5",tblSalaries[[#This Row],[How many hours of a day you work on Excel]])),"",5)</f>
        <v/>
      </c>
      <c r="T1143" s="10" t="str">
        <f>IF(ISERROR(FIND("6",tblSalaries[[#This Row],[How many hours of a day you work on Excel]])),"",6)</f>
        <v/>
      </c>
      <c r="U1143" s="11" t="str">
        <f>IF(ISERROR(FIND("7",tblSalaries[[#This Row],[How many hours of a day you work on Excel]])),"",7)</f>
        <v/>
      </c>
      <c r="V1143" s="11">
        <f>IF(ISERROR(FIND("8",tblSalaries[[#This Row],[How many hours of a day you work on Excel]])),"",8)</f>
        <v>8</v>
      </c>
      <c r="W1143" s="11">
        <f>IF(MAX(tblSalaries[[#This Row],[1 hour]:[8 hours]])=0,#N/A,MAX(tblSalaries[[#This Row],[1 hour]:[8 hours]]))</f>
        <v>8</v>
      </c>
      <c r="X1143" s="11">
        <f>IF(ISERROR(tblSalaries[[#This Row],[max h]]),1,tblSalaries[[#This Row],[Salary in USD]]/tblSalaries[[#This Row],[max h]]/260)</f>
        <v>7.4059445047891765</v>
      </c>
      <c r="Y1143" s="11" t="str">
        <f>IF(tblSalaries[[#This Row],[Years of Experience]]="",0,"0")</f>
        <v>0</v>
      </c>
      <c r="Z11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43" s="11">
        <f>IF(tblSalaries[[#This Row],[Salary in USD]]&lt;1000,1,0)</f>
        <v>0</v>
      </c>
      <c r="AB1143" s="11">
        <f>IF(AND(tblSalaries[[#This Row],[Salary in USD]]&gt;1000,tblSalaries[[#This Row],[Salary in USD]]&lt;2000),1,0)</f>
        <v>0</v>
      </c>
    </row>
    <row r="1144" spans="2:28" ht="15" customHeight="1">
      <c r="B1144" t="s">
        <v>3147</v>
      </c>
      <c r="C1144" s="1">
        <v>41057.941620370373</v>
      </c>
      <c r="D1144" s="4" t="s">
        <v>1307</v>
      </c>
      <c r="E1144">
        <v>65000</v>
      </c>
      <c r="F1144" t="s">
        <v>86</v>
      </c>
      <c r="G1144">
        <f>tblSalaries[[#This Row],[clean Salary (in local currency)]]*VLOOKUP(tblSalaries[[#This Row],[Currency]],tblXrate[],2,FALSE)</f>
        <v>63918.498996971248</v>
      </c>
      <c r="H1144" t="s">
        <v>1308</v>
      </c>
      <c r="I1144" t="s">
        <v>20</v>
      </c>
      <c r="J1144" t="s">
        <v>88</v>
      </c>
      <c r="K1144" t="str">
        <f>VLOOKUP(tblSalaries[[#This Row],[Where do you work]],tblCountries[[Actual]:[Mapping]],2,FALSE)</f>
        <v>Canada</v>
      </c>
      <c r="L1144" t="s">
        <v>9</v>
      </c>
      <c r="M1144">
        <v>20</v>
      </c>
      <c r="O1144" s="10" t="str">
        <f>IF(ISERROR(FIND("1",tblSalaries[[#This Row],[How many hours of a day you work on Excel]])),"",1)</f>
        <v/>
      </c>
      <c r="P1144" s="11" t="str">
        <f>IF(ISERROR(FIND("2",tblSalaries[[#This Row],[How many hours of a day you work on Excel]])),"",2)</f>
        <v/>
      </c>
      <c r="Q1144" s="10" t="str">
        <f>IF(ISERROR(FIND("3",tblSalaries[[#This Row],[How many hours of a day you work on Excel]])),"",3)</f>
        <v/>
      </c>
      <c r="R1144" s="10">
        <f>IF(ISERROR(FIND("4",tblSalaries[[#This Row],[How many hours of a day you work on Excel]])),"",4)</f>
        <v>4</v>
      </c>
      <c r="S1144" s="10" t="str">
        <f>IF(ISERROR(FIND("5",tblSalaries[[#This Row],[How many hours of a day you work on Excel]])),"",5)</f>
        <v/>
      </c>
      <c r="T1144" s="10">
        <f>IF(ISERROR(FIND("6",tblSalaries[[#This Row],[How many hours of a day you work on Excel]])),"",6)</f>
        <v>6</v>
      </c>
      <c r="U1144" s="11" t="str">
        <f>IF(ISERROR(FIND("7",tblSalaries[[#This Row],[How many hours of a day you work on Excel]])),"",7)</f>
        <v/>
      </c>
      <c r="V1144" s="11" t="str">
        <f>IF(ISERROR(FIND("8",tblSalaries[[#This Row],[How many hours of a day you work on Excel]])),"",8)</f>
        <v/>
      </c>
      <c r="W1144" s="11">
        <f>IF(MAX(tblSalaries[[#This Row],[1 hour]:[8 hours]])=0,#N/A,MAX(tblSalaries[[#This Row],[1 hour]:[8 hours]]))</f>
        <v>6</v>
      </c>
      <c r="X1144" s="11">
        <f>IF(ISERROR(tblSalaries[[#This Row],[max h]]),1,tblSalaries[[#This Row],[Salary in USD]]/tblSalaries[[#This Row],[max h]]/260)</f>
        <v>40.973396792930288</v>
      </c>
      <c r="Y1144" s="11" t="str">
        <f>IF(tblSalaries[[#This Row],[Years of Experience]]="",0,"0")</f>
        <v>0</v>
      </c>
      <c r="Z11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44" s="11">
        <f>IF(tblSalaries[[#This Row],[Salary in USD]]&lt;1000,1,0)</f>
        <v>0</v>
      </c>
      <c r="AB1144" s="11">
        <f>IF(AND(tblSalaries[[#This Row],[Salary in USD]]&gt;1000,tblSalaries[[#This Row],[Salary in USD]]&lt;2000),1,0)</f>
        <v>0</v>
      </c>
    </row>
    <row r="1145" spans="2:28" ht="15" customHeight="1">
      <c r="B1145" t="s">
        <v>3148</v>
      </c>
      <c r="C1145" s="1">
        <v>41057.941921296297</v>
      </c>
      <c r="D1145" s="4">
        <v>75000</v>
      </c>
      <c r="E1145">
        <v>75000</v>
      </c>
      <c r="F1145" t="s">
        <v>6</v>
      </c>
      <c r="G1145">
        <f>tblSalaries[[#This Row],[clean Salary (in local currency)]]*VLOOKUP(tblSalaries[[#This Row],[Currency]],tblXrate[],2,FALSE)</f>
        <v>75000</v>
      </c>
      <c r="H1145" t="s">
        <v>488</v>
      </c>
      <c r="I1145" t="s">
        <v>488</v>
      </c>
      <c r="J1145" t="s">
        <v>15</v>
      </c>
      <c r="K1145" t="str">
        <f>VLOOKUP(tblSalaries[[#This Row],[Where do you work]],tblCountries[[Actual]:[Mapping]],2,FALSE)</f>
        <v>USA</v>
      </c>
      <c r="L1145" t="s">
        <v>18</v>
      </c>
      <c r="M1145">
        <v>20</v>
      </c>
      <c r="O1145" s="10" t="str">
        <f>IF(ISERROR(FIND("1",tblSalaries[[#This Row],[How many hours of a day you work on Excel]])),"",1)</f>
        <v/>
      </c>
      <c r="P1145" s="11">
        <f>IF(ISERROR(FIND("2",tblSalaries[[#This Row],[How many hours of a day you work on Excel]])),"",2)</f>
        <v>2</v>
      </c>
      <c r="Q1145" s="10">
        <f>IF(ISERROR(FIND("3",tblSalaries[[#This Row],[How many hours of a day you work on Excel]])),"",3)</f>
        <v>3</v>
      </c>
      <c r="R1145" s="10" t="str">
        <f>IF(ISERROR(FIND("4",tblSalaries[[#This Row],[How many hours of a day you work on Excel]])),"",4)</f>
        <v/>
      </c>
      <c r="S1145" s="10" t="str">
        <f>IF(ISERROR(FIND("5",tblSalaries[[#This Row],[How many hours of a day you work on Excel]])),"",5)</f>
        <v/>
      </c>
      <c r="T1145" s="10" t="str">
        <f>IF(ISERROR(FIND("6",tblSalaries[[#This Row],[How many hours of a day you work on Excel]])),"",6)</f>
        <v/>
      </c>
      <c r="U1145" s="11" t="str">
        <f>IF(ISERROR(FIND("7",tblSalaries[[#This Row],[How many hours of a day you work on Excel]])),"",7)</f>
        <v/>
      </c>
      <c r="V1145" s="11" t="str">
        <f>IF(ISERROR(FIND("8",tblSalaries[[#This Row],[How many hours of a day you work on Excel]])),"",8)</f>
        <v/>
      </c>
      <c r="W1145" s="11">
        <f>IF(MAX(tblSalaries[[#This Row],[1 hour]:[8 hours]])=0,#N/A,MAX(tblSalaries[[#This Row],[1 hour]:[8 hours]]))</f>
        <v>3</v>
      </c>
      <c r="X1145" s="11">
        <f>IF(ISERROR(tblSalaries[[#This Row],[max h]]),1,tblSalaries[[#This Row],[Salary in USD]]/tblSalaries[[#This Row],[max h]]/260)</f>
        <v>96.15384615384616</v>
      </c>
      <c r="Y1145" s="11" t="str">
        <f>IF(tblSalaries[[#This Row],[Years of Experience]]="",0,"0")</f>
        <v>0</v>
      </c>
      <c r="Z11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45" s="11">
        <f>IF(tblSalaries[[#This Row],[Salary in USD]]&lt;1000,1,0)</f>
        <v>0</v>
      </c>
      <c r="AB1145" s="11">
        <f>IF(AND(tblSalaries[[#This Row],[Salary in USD]]&gt;1000,tblSalaries[[#This Row],[Salary in USD]]&lt;2000),1,0)</f>
        <v>0</v>
      </c>
    </row>
    <row r="1146" spans="2:28" ht="15" customHeight="1">
      <c r="B1146" t="s">
        <v>3149</v>
      </c>
      <c r="C1146" s="1">
        <v>41057.942210648151</v>
      </c>
      <c r="D1146" s="4">
        <v>59000</v>
      </c>
      <c r="E1146">
        <v>59000</v>
      </c>
      <c r="F1146" t="s">
        <v>6</v>
      </c>
      <c r="G1146">
        <f>tblSalaries[[#This Row],[clean Salary (in local currency)]]*VLOOKUP(tblSalaries[[#This Row],[Currency]],tblXrate[],2,FALSE)</f>
        <v>59000</v>
      </c>
      <c r="H1146" t="s">
        <v>394</v>
      </c>
      <c r="I1146" t="s">
        <v>20</v>
      </c>
      <c r="J1146" t="s">
        <v>15</v>
      </c>
      <c r="K1146" t="str">
        <f>VLOOKUP(tblSalaries[[#This Row],[Where do you work]],tblCountries[[Actual]:[Mapping]],2,FALSE)</f>
        <v>USA</v>
      </c>
      <c r="L1146" t="s">
        <v>9</v>
      </c>
      <c r="M1146">
        <v>14</v>
      </c>
      <c r="O1146" s="10" t="str">
        <f>IF(ISERROR(FIND("1",tblSalaries[[#This Row],[How many hours of a day you work on Excel]])),"",1)</f>
        <v/>
      </c>
      <c r="P1146" s="11" t="str">
        <f>IF(ISERROR(FIND("2",tblSalaries[[#This Row],[How many hours of a day you work on Excel]])),"",2)</f>
        <v/>
      </c>
      <c r="Q1146" s="10" t="str">
        <f>IF(ISERROR(FIND("3",tblSalaries[[#This Row],[How many hours of a day you work on Excel]])),"",3)</f>
        <v/>
      </c>
      <c r="R1146" s="10">
        <f>IF(ISERROR(FIND("4",tblSalaries[[#This Row],[How many hours of a day you work on Excel]])),"",4)</f>
        <v>4</v>
      </c>
      <c r="S1146" s="10" t="str">
        <f>IF(ISERROR(FIND("5",tblSalaries[[#This Row],[How many hours of a day you work on Excel]])),"",5)</f>
        <v/>
      </c>
      <c r="T1146" s="10">
        <f>IF(ISERROR(FIND("6",tblSalaries[[#This Row],[How many hours of a day you work on Excel]])),"",6)</f>
        <v>6</v>
      </c>
      <c r="U1146" s="11" t="str">
        <f>IF(ISERROR(FIND("7",tblSalaries[[#This Row],[How many hours of a day you work on Excel]])),"",7)</f>
        <v/>
      </c>
      <c r="V1146" s="11" t="str">
        <f>IF(ISERROR(FIND("8",tblSalaries[[#This Row],[How many hours of a day you work on Excel]])),"",8)</f>
        <v/>
      </c>
      <c r="W1146" s="11">
        <f>IF(MAX(tblSalaries[[#This Row],[1 hour]:[8 hours]])=0,#N/A,MAX(tblSalaries[[#This Row],[1 hour]:[8 hours]]))</f>
        <v>6</v>
      </c>
      <c r="X1146" s="11">
        <f>IF(ISERROR(tblSalaries[[#This Row],[max h]]),1,tblSalaries[[#This Row],[Salary in USD]]/tblSalaries[[#This Row],[max h]]/260)</f>
        <v>37.820512820512825</v>
      </c>
      <c r="Y1146" s="11" t="str">
        <f>IF(tblSalaries[[#This Row],[Years of Experience]]="",0,"0")</f>
        <v>0</v>
      </c>
      <c r="Z11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46" s="11">
        <f>IF(tblSalaries[[#This Row],[Salary in USD]]&lt;1000,1,0)</f>
        <v>0</v>
      </c>
      <c r="AB1146" s="11">
        <f>IF(AND(tblSalaries[[#This Row],[Salary in USD]]&gt;1000,tblSalaries[[#This Row],[Salary in USD]]&lt;2000),1,0)</f>
        <v>0</v>
      </c>
    </row>
    <row r="1147" spans="2:28" ht="15" customHeight="1">
      <c r="B1147" t="s">
        <v>3150</v>
      </c>
      <c r="C1147" s="1">
        <v>41057.943483796298</v>
      </c>
      <c r="D1147" s="4" t="s">
        <v>1309</v>
      </c>
      <c r="E1147">
        <v>50000</v>
      </c>
      <c r="F1147" t="s">
        <v>6</v>
      </c>
      <c r="G1147">
        <f>tblSalaries[[#This Row],[clean Salary (in local currency)]]*VLOOKUP(tblSalaries[[#This Row],[Currency]],tblXrate[],2,FALSE)</f>
        <v>50000</v>
      </c>
      <c r="H1147" t="s">
        <v>564</v>
      </c>
      <c r="I1147" t="s">
        <v>52</v>
      </c>
      <c r="J1147" t="s">
        <v>88</v>
      </c>
      <c r="K1147" t="str">
        <f>VLOOKUP(tblSalaries[[#This Row],[Where do you work]],tblCountries[[Actual]:[Mapping]],2,FALSE)</f>
        <v>Canada</v>
      </c>
      <c r="L1147" t="s">
        <v>25</v>
      </c>
      <c r="M1147">
        <v>5</v>
      </c>
      <c r="O1147" s="10">
        <f>IF(ISERROR(FIND("1",tblSalaries[[#This Row],[How many hours of a day you work on Excel]])),"",1)</f>
        <v>1</v>
      </c>
      <c r="P1147" s="11">
        <f>IF(ISERROR(FIND("2",tblSalaries[[#This Row],[How many hours of a day you work on Excel]])),"",2)</f>
        <v>2</v>
      </c>
      <c r="Q1147" s="10" t="str">
        <f>IF(ISERROR(FIND("3",tblSalaries[[#This Row],[How many hours of a day you work on Excel]])),"",3)</f>
        <v/>
      </c>
      <c r="R1147" s="10" t="str">
        <f>IF(ISERROR(FIND("4",tblSalaries[[#This Row],[How many hours of a day you work on Excel]])),"",4)</f>
        <v/>
      </c>
      <c r="S1147" s="10" t="str">
        <f>IF(ISERROR(FIND("5",tblSalaries[[#This Row],[How many hours of a day you work on Excel]])),"",5)</f>
        <v/>
      </c>
      <c r="T1147" s="10" t="str">
        <f>IF(ISERROR(FIND("6",tblSalaries[[#This Row],[How many hours of a day you work on Excel]])),"",6)</f>
        <v/>
      </c>
      <c r="U1147" s="11" t="str">
        <f>IF(ISERROR(FIND("7",tblSalaries[[#This Row],[How many hours of a day you work on Excel]])),"",7)</f>
        <v/>
      </c>
      <c r="V1147" s="11" t="str">
        <f>IF(ISERROR(FIND("8",tblSalaries[[#This Row],[How many hours of a day you work on Excel]])),"",8)</f>
        <v/>
      </c>
      <c r="W1147" s="11">
        <f>IF(MAX(tblSalaries[[#This Row],[1 hour]:[8 hours]])=0,#N/A,MAX(tblSalaries[[#This Row],[1 hour]:[8 hours]]))</f>
        <v>2</v>
      </c>
      <c r="X1147" s="11">
        <f>IF(ISERROR(tblSalaries[[#This Row],[max h]]),1,tblSalaries[[#This Row],[Salary in USD]]/tblSalaries[[#This Row],[max h]]/260)</f>
        <v>96.15384615384616</v>
      </c>
      <c r="Y1147" s="11" t="str">
        <f>IF(tblSalaries[[#This Row],[Years of Experience]]="",0,"0")</f>
        <v>0</v>
      </c>
      <c r="Z11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47" s="11">
        <f>IF(tblSalaries[[#This Row],[Salary in USD]]&lt;1000,1,0)</f>
        <v>0</v>
      </c>
      <c r="AB1147" s="11">
        <f>IF(AND(tblSalaries[[#This Row],[Salary in USD]]&gt;1000,tblSalaries[[#This Row],[Salary in USD]]&lt;2000),1,0)</f>
        <v>0</v>
      </c>
    </row>
    <row r="1148" spans="2:28" ht="15" customHeight="1">
      <c r="B1148" t="s">
        <v>3151</v>
      </c>
      <c r="C1148" s="1">
        <v>41057.943854166668</v>
      </c>
      <c r="D1148" s="4" t="s">
        <v>1310</v>
      </c>
      <c r="E1148">
        <v>80000</v>
      </c>
      <c r="F1148" t="s">
        <v>69</v>
      </c>
      <c r="G1148">
        <f>tblSalaries[[#This Row],[clean Salary (in local currency)]]*VLOOKUP(tblSalaries[[#This Row],[Currency]],tblXrate[],2,FALSE)</f>
        <v>126094.26176538273</v>
      </c>
      <c r="H1148" t="s">
        <v>181</v>
      </c>
      <c r="I1148" t="s">
        <v>488</v>
      </c>
      <c r="J1148" t="s">
        <v>71</v>
      </c>
      <c r="K1148" t="str">
        <f>VLOOKUP(tblSalaries[[#This Row],[Where do you work]],tblCountries[[Actual]:[Mapping]],2,FALSE)</f>
        <v>UK</v>
      </c>
      <c r="L1148" t="s">
        <v>9</v>
      </c>
      <c r="M1148">
        <v>15</v>
      </c>
      <c r="O1148" s="10" t="str">
        <f>IF(ISERROR(FIND("1",tblSalaries[[#This Row],[How many hours of a day you work on Excel]])),"",1)</f>
        <v/>
      </c>
      <c r="P1148" s="11" t="str">
        <f>IF(ISERROR(FIND("2",tblSalaries[[#This Row],[How many hours of a day you work on Excel]])),"",2)</f>
        <v/>
      </c>
      <c r="Q1148" s="10" t="str">
        <f>IF(ISERROR(FIND("3",tblSalaries[[#This Row],[How many hours of a day you work on Excel]])),"",3)</f>
        <v/>
      </c>
      <c r="R1148" s="10">
        <f>IF(ISERROR(FIND("4",tblSalaries[[#This Row],[How many hours of a day you work on Excel]])),"",4)</f>
        <v>4</v>
      </c>
      <c r="S1148" s="10" t="str">
        <f>IF(ISERROR(FIND("5",tblSalaries[[#This Row],[How many hours of a day you work on Excel]])),"",5)</f>
        <v/>
      </c>
      <c r="T1148" s="10">
        <f>IF(ISERROR(FIND("6",tblSalaries[[#This Row],[How many hours of a day you work on Excel]])),"",6)</f>
        <v>6</v>
      </c>
      <c r="U1148" s="11" t="str">
        <f>IF(ISERROR(FIND("7",tblSalaries[[#This Row],[How many hours of a day you work on Excel]])),"",7)</f>
        <v/>
      </c>
      <c r="V1148" s="11" t="str">
        <f>IF(ISERROR(FIND("8",tblSalaries[[#This Row],[How many hours of a day you work on Excel]])),"",8)</f>
        <v/>
      </c>
      <c r="W1148" s="11">
        <f>IF(MAX(tblSalaries[[#This Row],[1 hour]:[8 hours]])=0,#N/A,MAX(tblSalaries[[#This Row],[1 hour]:[8 hours]]))</f>
        <v>6</v>
      </c>
      <c r="X1148" s="11">
        <f>IF(ISERROR(tblSalaries[[#This Row],[max h]]),1,tblSalaries[[#This Row],[Salary in USD]]/tblSalaries[[#This Row],[max h]]/260)</f>
        <v>80.82965497780944</v>
      </c>
      <c r="Y1148" s="11" t="str">
        <f>IF(tblSalaries[[#This Row],[Years of Experience]]="",0,"0")</f>
        <v>0</v>
      </c>
      <c r="Z11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48" s="11">
        <f>IF(tblSalaries[[#This Row],[Salary in USD]]&lt;1000,1,0)</f>
        <v>0</v>
      </c>
      <c r="AB1148" s="11">
        <f>IF(AND(tblSalaries[[#This Row],[Salary in USD]]&gt;1000,tblSalaries[[#This Row],[Salary in USD]]&lt;2000),1,0)</f>
        <v>0</v>
      </c>
    </row>
    <row r="1149" spans="2:28" ht="15" customHeight="1">
      <c r="B1149" t="s">
        <v>3152</v>
      </c>
      <c r="C1149" s="1">
        <v>41057.945150462961</v>
      </c>
      <c r="D1149" s="4" t="s">
        <v>1311</v>
      </c>
      <c r="E1149">
        <v>54000</v>
      </c>
      <c r="F1149" t="s">
        <v>3900</v>
      </c>
      <c r="G1149">
        <f>tblSalaries[[#This Row],[clean Salary (in local currency)]]*VLOOKUP(tblSalaries[[#This Row],[Currency]],tblXrate[],2,FALSE)</f>
        <v>26691.183012544854</v>
      </c>
      <c r="H1149" t="s">
        <v>1312</v>
      </c>
      <c r="I1149" t="s">
        <v>52</v>
      </c>
      <c r="J1149" t="s">
        <v>143</v>
      </c>
      <c r="K1149" t="str">
        <f>VLOOKUP(tblSalaries[[#This Row],[Where do you work]],tblCountries[[Actual]:[Mapping]],2,FALSE)</f>
        <v>Brazil</v>
      </c>
      <c r="L1149" t="s">
        <v>25</v>
      </c>
      <c r="M1149">
        <v>7</v>
      </c>
      <c r="O1149" s="10">
        <f>IF(ISERROR(FIND("1",tblSalaries[[#This Row],[How many hours of a day you work on Excel]])),"",1)</f>
        <v>1</v>
      </c>
      <c r="P1149" s="11">
        <f>IF(ISERROR(FIND("2",tblSalaries[[#This Row],[How many hours of a day you work on Excel]])),"",2)</f>
        <v>2</v>
      </c>
      <c r="Q1149" s="10" t="str">
        <f>IF(ISERROR(FIND("3",tblSalaries[[#This Row],[How many hours of a day you work on Excel]])),"",3)</f>
        <v/>
      </c>
      <c r="R1149" s="10" t="str">
        <f>IF(ISERROR(FIND("4",tblSalaries[[#This Row],[How many hours of a day you work on Excel]])),"",4)</f>
        <v/>
      </c>
      <c r="S1149" s="10" t="str">
        <f>IF(ISERROR(FIND("5",tblSalaries[[#This Row],[How many hours of a day you work on Excel]])),"",5)</f>
        <v/>
      </c>
      <c r="T1149" s="10" t="str">
        <f>IF(ISERROR(FIND("6",tblSalaries[[#This Row],[How many hours of a day you work on Excel]])),"",6)</f>
        <v/>
      </c>
      <c r="U1149" s="11" t="str">
        <f>IF(ISERROR(FIND("7",tblSalaries[[#This Row],[How many hours of a day you work on Excel]])),"",7)</f>
        <v/>
      </c>
      <c r="V1149" s="11" t="str">
        <f>IF(ISERROR(FIND("8",tblSalaries[[#This Row],[How many hours of a day you work on Excel]])),"",8)</f>
        <v/>
      </c>
      <c r="W1149" s="11">
        <f>IF(MAX(tblSalaries[[#This Row],[1 hour]:[8 hours]])=0,#N/A,MAX(tblSalaries[[#This Row],[1 hour]:[8 hours]]))</f>
        <v>2</v>
      </c>
      <c r="X1149" s="11">
        <f>IF(ISERROR(tblSalaries[[#This Row],[max h]]),1,tblSalaries[[#This Row],[Salary in USD]]/tblSalaries[[#This Row],[max h]]/260)</f>
        <v>51.329198101047794</v>
      </c>
      <c r="Y1149" s="11" t="str">
        <f>IF(tblSalaries[[#This Row],[Years of Experience]]="",0,"0")</f>
        <v>0</v>
      </c>
      <c r="Z11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49" s="11">
        <f>IF(tblSalaries[[#This Row],[Salary in USD]]&lt;1000,1,0)</f>
        <v>0</v>
      </c>
      <c r="AB1149" s="11">
        <f>IF(AND(tblSalaries[[#This Row],[Salary in USD]]&gt;1000,tblSalaries[[#This Row],[Salary in USD]]&lt;2000),1,0)</f>
        <v>0</v>
      </c>
    </row>
    <row r="1150" spans="2:28" ht="15" customHeight="1">
      <c r="B1150" t="s">
        <v>3153</v>
      </c>
      <c r="C1150" s="1">
        <v>41057.9453125</v>
      </c>
      <c r="D1150" s="4">
        <v>500000</v>
      </c>
      <c r="E1150">
        <v>500000</v>
      </c>
      <c r="F1150" t="s">
        <v>40</v>
      </c>
      <c r="G1150">
        <f>tblSalaries[[#This Row],[clean Salary (in local currency)]]*VLOOKUP(tblSalaries[[#This Row],[Currency]],tblXrate[],2,FALSE)</f>
        <v>8903.9583437212841</v>
      </c>
      <c r="H1150" t="s">
        <v>207</v>
      </c>
      <c r="I1150" t="s">
        <v>20</v>
      </c>
      <c r="J1150" t="s">
        <v>8</v>
      </c>
      <c r="K1150" t="str">
        <f>VLOOKUP(tblSalaries[[#This Row],[Where do you work]],tblCountries[[Actual]:[Mapping]],2,FALSE)</f>
        <v>India</v>
      </c>
      <c r="L1150" t="s">
        <v>9</v>
      </c>
      <c r="M1150">
        <v>0.8</v>
      </c>
      <c r="O1150" s="10" t="str">
        <f>IF(ISERROR(FIND("1",tblSalaries[[#This Row],[How many hours of a day you work on Excel]])),"",1)</f>
        <v/>
      </c>
      <c r="P1150" s="11" t="str">
        <f>IF(ISERROR(FIND("2",tblSalaries[[#This Row],[How many hours of a day you work on Excel]])),"",2)</f>
        <v/>
      </c>
      <c r="Q1150" s="10" t="str">
        <f>IF(ISERROR(FIND("3",tblSalaries[[#This Row],[How many hours of a day you work on Excel]])),"",3)</f>
        <v/>
      </c>
      <c r="R1150" s="10">
        <f>IF(ISERROR(FIND("4",tblSalaries[[#This Row],[How many hours of a day you work on Excel]])),"",4)</f>
        <v>4</v>
      </c>
      <c r="S1150" s="10" t="str">
        <f>IF(ISERROR(FIND("5",tblSalaries[[#This Row],[How many hours of a day you work on Excel]])),"",5)</f>
        <v/>
      </c>
      <c r="T1150" s="10">
        <f>IF(ISERROR(FIND("6",tblSalaries[[#This Row],[How many hours of a day you work on Excel]])),"",6)</f>
        <v>6</v>
      </c>
      <c r="U1150" s="11" t="str">
        <f>IF(ISERROR(FIND("7",tblSalaries[[#This Row],[How many hours of a day you work on Excel]])),"",7)</f>
        <v/>
      </c>
      <c r="V1150" s="11" t="str">
        <f>IF(ISERROR(FIND("8",tblSalaries[[#This Row],[How many hours of a day you work on Excel]])),"",8)</f>
        <v/>
      </c>
      <c r="W1150" s="11">
        <f>IF(MAX(tblSalaries[[#This Row],[1 hour]:[8 hours]])=0,#N/A,MAX(tblSalaries[[#This Row],[1 hour]:[8 hours]]))</f>
        <v>6</v>
      </c>
      <c r="X1150" s="11">
        <f>IF(ISERROR(tblSalaries[[#This Row],[max h]]),1,tblSalaries[[#This Row],[Salary in USD]]/tblSalaries[[#This Row],[max h]]/260)</f>
        <v>5.7076656049495407</v>
      </c>
      <c r="Y1150" s="11" t="str">
        <f>IF(tblSalaries[[#This Row],[Years of Experience]]="",0,"0")</f>
        <v>0</v>
      </c>
      <c r="Z11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150" s="11">
        <f>IF(tblSalaries[[#This Row],[Salary in USD]]&lt;1000,1,0)</f>
        <v>0</v>
      </c>
      <c r="AB1150" s="11">
        <f>IF(AND(tblSalaries[[#This Row],[Salary in USD]]&gt;1000,tblSalaries[[#This Row],[Salary in USD]]&lt;2000),1,0)</f>
        <v>0</v>
      </c>
    </row>
    <row r="1151" spans="2:28" ht="15" customHeight="1">
      <c r="B1151" t="s">
        <v>3154</v>
      </c>
      <c r="C1151" s="1">
        <v>41057.945439814815</v>
      </c>
      <c r="D1151" s="4" t="s">
        <v>1313</v>
      </c>
      <c r="E1151">
        <v>8725</v>
      </c>
      <c r="F1151" t="s">
        <v>6</v>
      </c>
      <c r="G1151">
        <f>tblSalaries[[#This Row],[clean Salary (in local currency)]]*VLOOKUP(tblSalaries[[#This Row],[Currency]],tblXrate[],2,FALSE)</f>
        <v>8725</v>
      </c>
      <c r="H1151" t="s">
        <v>594</v>
      </c>
      <c r="I1151" t="s">
        <v>52</v>
      </c>
      <c r="J1151" t="s">
        <v>17</v>
      </c>
      <c r="K1151" t="str">
        <f>VLOOKUP(tblSalaries[[#This Row],[Where do you work]],tblCountries[[Actual]:[Mapping]],2,FALSE)</f>
        <v>Pakistan</v>
      </c>
      <c r="L1151" t="s">
        <v>18</v>
      </c>
      <c r="M1151">
        <v>18</v>
      </c>
      <c r="O1151" s="10" t="str">
        <f>IF(ISERROR(FIND("1",tblSalaries[[#This Row],[How many hours of a day you work on Excel]])),"",1)</f>
        <v/>
      </c>
      <c r="P1151" s="11">
        <f>IF(ISERROR(FIND("2",tblSalaries[[#This Row],[How many hours of a day you work on Excel]])),"",2)</f>
        <v>2</v>
      </c>
      <c r="Q1151" s="10">
        <f>IF(ISERROR(FIND("3",tblSalaries[[#This Row],[How many hours of a day you work on Excel]])),"",3)</f>
        <v>3</v>
      </c>
      <c r="R1151" s="10" t="str">
        <f>IF(ISERROR(FIND("4",tblSalaries[[#This Row],[How many hours of a day you work on Excel]])),"",4)</f>
        <v/>
      </c>
      <c r="S1151" s="10" t="str">
        <f>IF(ISERROR(FIND("5",tblSalaries[[#This Row],[How many hours of a day you work on Excel]])),"",5)</f>
        <v/>
      </c>
      <c r="T1151" s="10" t="str">
        <f>IF(ISERROR(FIND("6",tblSalaries[[#This Row],[How many hours of a day you work on Excel]])),"",6)</f>
        <v/>
      </c>
      <c r="U1151" s="11" t="str">
        <f>IF(ISERROR(FIND("7",tblSalaries[[#This Row],[How many hours of a day you work on Excel]])),"",7)</f>
        <v/>
      </c>
      <c r="V1151" s="11" t="str">
        <f>IF(ISERROR(FIND("8",tblSalaries[[#This Row],[How many hours of a day you work on Excel]])),"",8)</f>
        <v/>
      </c>
      <c r="W1151" s="11">
        <f>IF(MAX(tblSalaries[[#This Row],[1 hour]:[8 hours]])=0,#N/A,MAX(tblSalaries[[#This Row],[1 hour]:[8 hours]]))</f>
        <v>3</v>
      </c>
      <c r="X1151" s="11">
        <f>IF(ISERROR(tblSalaries[[#This Row],[max h]]),1,tblSalaries[[#This Row],[Salary in USD]]/tblSalaries[[#This Row],[max h]]/260)</f>
        <v>11.185897435897436</v>
      </c>
      <c r="Y1151" s="11" t="str">
        <f>IF(tblSalaries[[#This Row],[Years of Experience]]="",0,"0")</f>
        <v>0</v>
      </c>
      <c r="Z11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51" s="11">
        <f>IF(tblSalaries[[#This Row],[Salary in USD]]&lt;1000,1,0)</f>
        <v>0</v>
      </c>
      <c r="AB1151" s="11">
        <f>IF(AND(tblSalaries[[#This Row],[Salary in USD]]&gt;1000,tblSalaries[[#This Row],[Salary in USD]]&lt;2000),1,0)</f>
        <v>0</v>
      </c>
    </row>
    <row r="1152" spans="2:28" ht="15" customHeight="1">
      <c r="B1152" t="s">
        <v>3155</v>
      </c>
      <c r="C1152" s="1">
        <v>41057.947777777779</v>
      </c>
      <c r="D1152" s="4" t="s">
        <v>1314</v>
      </c>
      <c r="E1152">
        <v>32000</v>
      </c>
      <c r="F1152" t="s">
        <v>69</v>
      </c>
      <c r="G1152">
        <f>tblSalaries[[#This Row],[clean Salary (in local currency)]]*VLOOKUP(tblSalaries[[#This Row],[Currency]],tblXrate[],2,FALSE)</f>
        <v>50437.70470615309</v>
      </c>
      <c r="H1152" t="s">
        <v>1315</v>
      </c>
      <c r="I1152" t="s">
        <v>20</v>
      </c>
      <c r="J1152" t="s">
        <v>71</v>
      </c>
      <c r="K1152" t="str">
        <f>VLOOKUP(tblSalaries[[#This Row],[Where do you work]],tblCountries[[Actual]:[Mapping]],2,FALSE)</f>
        <v>UK</v>
      </c>
      <c r="L1152" t="s">
        <v>9</v>
      </c>
      <c r="M1152">
        <v>4</v>
      </c>
      <c r="O1152" s="10" t="str">
        <f>IF(ISERROR(FIND("1",tblSalaries[[#This Row],[How many hours of a day you work on Excel]])),"",1)</f>
        <v/>
      </c>
      <c r="P1152" s="11" t="str">
        <f>IF(ISERROR(FIND("2",tblSalaries[[#This Row],[How many hours of a day you work on Excel]])),"",2)</f>
        <v/>
      </c>
      <c r="Q1152" s="10" t="str">
        <f>IF(ISERROR(FIND("3",tblSalaries[[#This Row],[How many hours of a day you work on Excel]])),"",3)</f>
        <v/>
      </c>
      <c r="R1152" s="10">
        <f>IF(ISERROR(FIND("4",tblSalaries[[#This Row],[How many hours of a day you work on Excel]])),"",4)</f>
        <v>4</v>
      </c>
      <c r="S1152" s="10" t="str">
        <f>IF(ISERROR(FIND("5",tblSalaries[[#This Row],[How many hours of a day you work on Excel]])),"",5)</f>
        <v/>
      </c>
      <c r="T1152" s="10">
        <f>IF(ISERROR(FIND("6",tblSalaries[[#This Row],[How many hours of a day you work on Excel]])),"",6)</f>
        <v>6</v>
      </c>
      <c r="U1152" s="11" t="str">
        <f>IF(ISERROR(FIND("7",tblSalaries[[#This Row],[How many hours of a day you work on Excel]])),"",7)</f>
        <v/>
      </c>
      <c r="V1152" s="11" t="str">
        <f>IF(ISERROR(FIND("8",tblSalaries[[#This Row],[How many hours of a day you work on Excel]])),"",8)</f>
        <v/>
      </c>
      <c r="W1152" s="11">
        <f>IF(MAX(tblSalaries[[#This Row],[1 hour]:[8 hours]])=0,#N/A,MAX(tblSalaries[[#This Row],[1 hour]:[8 hours]]))</f>
        <v>6</v>
      </c>
      <c r="X1152" s="11">
        <f>IF(ISERROR(tblSalaries[[#This Row],[max h]]),1,tblSalaries[[#This Row],[Salary in USD]]/tblSalaries[[#This Row],[max h]]/260)</f>
        <v>32.331861991123773</v>
      </c>
      <c r="Y1152" s="11" t="str">
        <f>IF(tblSalaries[[#This Row],[Years of Experience]]="",0,"0")</f>
        <v>0</v>
      </c>
      <c r="Z11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52" s="11">
        <f>IF(tblSalaries[[#This Row],[Salary in USD]]&lt;1000,1,0)</f>
        <v>0</v>
      </c>
      <c r="AB1152" s="11">
        <f>IF(AND(tblSalaries[[#This Row],[Salary in USD]]&gt;1000,tblSalaries[[#This Row],[Salary in USD]]&lt;2000),1,0)</f>
        <v>0</v>
      </c>
    </row>
    <row r="1153" spans="2:28" ht="15" customHeight="1">
      <c r="B1153" t="s">
        <v>3156</v>
      </c>
      <c r="C1153" s="1">
        <v>41057.948483796295</v>
      </c>
      <c r="D1153" s="4" t="s">
        <v>1316</v>
      </c>
      <c r="E1153">
        <v>43000</v>
      </c>
      <c r="F1153" t="s">
        <v>69</v>
      </c>
      <c r="G1153">
        <f>tblSalaries[[#This Row],[clean Salary (in local currency)]]*VLOOKUP(tblSalaries[[#This Row],[Currency]],tblXrate[],2,FALSE)</f>
        <v>67775.665698893223</v>
      </c>
      <c r="H1153" t="s">
        <v>1317</v>
      </c>
      <c r="I1153" t="s">
        <v>310</v>
      </c>
      <c r="J1153" t="s">
        <v>71</v>
      </c>
      <c r="K1153" t="str">
        <f>VLOOKUP(tblSalaries[[#This Row],[Where do you work]],tblCountries[[Actual]:[Mapping]],2,FALSE)</f>
        <v>UK</v>
      </c>
      <c r="L1153" t="s">
        <v>13</v>
      </c>
      <c r="M1153">
        <v>15</v>
      </c>
      <c r="O1153" s="10" t="str">
        <f>IF(ISERROR(FIND("1",tblSalaries[[#This Row],[How many hours of a day you work on Excel]])),"",1)</f>
        <v/>
      </c>
      <c r="P1153" s="11" t="str">
        <f>IF(ISERROR(FIND("2",tblSalaries[[#This Row],[How many hours of a day you work on Excel]])),"",2)</f>
        <v/>
      </c>
      <c r="Q1153" s="10" t="str">
        <f>IF(ISERROR(FIND("3",tblSalaries[[#This Row],[How many hours of a day you work on Excel]])),"",3)</f>
        <v/>
      </c>
      <c r="R1153" s="10" t="str">
        <f>IF(ISERROR(FIND("4",tblSalaries[[#This Row],[How many hours of a day you work on Excel]])),"",4)</f>
        <v/>
      </c>
      <c r="S1153" s="10" t="str">
        <f>IF(ISERROR(FIND("5",tblSalaries[[#This Row],[How many hours of a day you work on Excel]])),"",5)</f>
        <v/>
      </c>
      <c r="T1153" s="10" t="str">
        <f>IF(ISERROR(FIND("6",tblSalaries[[#This Row],[How many hours of a day you work on Excel]])),"",6)</f>
        <v/>
      </c>
      <c r="U1153" s="11" t="str">
        <f>IF(ISERROR(FIND("7",tblSalaries[[#This Row],[How many hours of a day you work on Excel]])),"",7)</f>
        <v/>
      </c>
      <c r="V1153" s="11">
        <f>IF(ISERROR(FIND("8",tblSalaries[[#This Row],[How many hours of a day you work on Excel]])),"",8)</f>
        <v>8</v>
      </c>
      <c r="W1153" s="11">
        <f>IF(MAX(tblSalaries[[#This Row],[1 hour]:[8 hours]])=0,#N/A,MAX(tblSalaries[[#This Row],[1 hour]:[8 hours]]))</f>
        <v>8</v>
      </c>
      <c r="X1153" s="11">
        <f>IF(ISERROR(tblSalaries[[#This Row],[max h]]),1,tblSalaries[[#This Row],[Salary in USD]]/tblSalaries[[#This Row],[max h]]/260)</f>
        <v>32.584454662929431</v>
      </c>
      <c r="Y1153" s="11" t="str">
        <f>IF(tblSalaries[[#This Row],[Years of Experience]]="",0,"0")</f>
        <v>0</v>
      </c>
      <c r="Z11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53" s="11">
        <f>IF(tblSalaries[[#This Row],[Salary in USD]]&lt;1000,1,0)</f>
        <v>0</v>
      </c>
      <c r="AB1153" s="11">
        <f>IF(AND(tblSalaries[[#This Row],[Salary in USD]]&gt;1000,tblSalaries[[#This Row],[Salary in USD]]&lt;2000),1,0)</f>
        <v>0</v>
      </c>
    </row>
    <row r="1154" spans="2:28" ht="15" customHeight="1">
      <c r="B1154" t="s">
        <v>3157</v>
      </c>
      <c r="C1154" s="1">
        <v>41057.94903935185</v>
      </c>
      <c r="D1154" s="4" t="s">
        <v>1318</v>
      </c>
      <c r="E1154">
        <v>53000</v>
      </c>
      <c r="F1154" t="s">
        <v>86</v>
      </c>
      <c r="G1154">
        <f>tblSalaries[[#This Row],[clean Salary (in local currency)]]*VLOOKUP(tblSalaries[[#This Row],[Currency]],tblXrate[],2,FALSE)</f>
        <v>52118.160720607324</v>
      </c>
      <c r="H1154" t="s">
        <v>153</v>
      </c>
      <c r="I1154" t="s">
        <v>20</v>
      </c>
      <c r="J1154" t="s">
        <v>88</v>
      </c>
      <c r="K1154" t="str">
        <f>VLOOKUP(tblSalaries[[#This Row],[Where do you work]],tblCountries[[Actual]:[Mapping]],2,FALSE)</f>
        <v>Canada</v>
      </c>
      <c r="L1154" t="s">
        <v>9</v>
      </c>
      <c r="M1154">
        <v>6</v>
      </c>
      <c r="O1154" s="10" t="str">
        <f>IF(ISERROR(FIND("1",tblSalaries[[#This Row],[How many hours of a day you work on Excel]])),"",1)</f>
        <v/>
      </c>
      <c r="P1154" s="11" t="str">
        <f>IF(ISERROR(FIND("2",tblSalaries[[#This Row],[How many hours of a day you work on Excel]])),"",2)</f>
        <v/>
      </c>
      <c r="Q1154" s="10" t="str">
        <f>IF(ISERROR(FIND("3",tblSalaries[[#This Row],[How many hours of a day you work on Excel]])),"",3)</f>
        <v/>
      </c>
      <c r="R1154" s="10">
        <f>IF(ISERROR(FIND("4",tblSalaries[[#This Row],[How many hours of a day you work on Excel]])),"",4)</f>
        <v>4</v>
      </c>
      <c r="S1154" s="10" t="str">
        <f>IF(ISERROR(FIND("5",tblSalaries[[#This Row],[How many hours of a day you work on Excel]])),"",5)</f>
        <v/>
      </c>
      <c r="T1154" s="10">
        <f>IF(ISERROR(FIND("6",tblSalaries[[#This Row],[How many hours of a day you work on Excel]])),"",6)</f>
        <v>6</v>
      </c>
      <c r="U1154" s="11" t="str">
        <f>IF(ISERROR(FIND("7",tblSalaries[[#This Row],[How many hours of a day you work on Excel]])),"",7)</f>
        <v/>
      </c>
      <c r="V1154" s="11" t="str">
        <f>IF(ISERROR(FIND("8",tblSalaries[[#This Row],[How many hours of a day you work on Excel]])),"",8)</f>
        <v/>
      </c>
      <c r="W1154" s="11">
        <f>IF(MAX(tblSalaries[[#This Row],[1 hour]:[8 hours]])=0,#N/A,MAX(tblSalaries[[#This Row],[1 hour]:[8 hours]]))</f>
        <v>6</v>
      </c>
      <c r="X1154" s="11">
        <f>IF(ISERROR(tblSalaries[[#This Row],[max h]]),1,tblSalaries[[#This Row],[Salary in USD]]/tblSalaries[[#This Row],[max h]]/260)</f>
        <v>33.409077385004693</v>
      </c>
      <c r="Y1154" s="11" t="str">
        <f>IF(tblSalaries[[#This Row],[Years of Experience]]="",0,"0")</f>
        <v>0</v>
      </c>
      <c r="Z11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54" s="11">
        <f>IF(tblSalaries[[#This Row],[Salary in USD]]&lt;1000,1,0)</f>
        <v>0</v>
      </c>
      <c r="AB1154" s="11">
        <f>IF(AND(tblSalaries[[#This Row],[Salary in USD]]&gt;1000,tblSalaries[[#This Row],[Salary in USD]]&lt;2000),1,0)</f>
        <v>0</v>
      </c>
    </row>
    <row r="1155" spans="2:28" ht="15" customHeight="1">
      <c r="B1155" t="s">
        <v>3158</v>
      </c>
      <c r="C1155" s="1">
        <v>41057.950370370374</v>
      </c>
      <c r="D1155" s="4" t="s">
        <v>1319</v>
      </c>
      <c r="E1155">
        <v>200000</v>
      </c>
      <c r="F1155" t="s">
        <v>40</v>
      </c>
      <c r="G1155">
        <f>tblSalaries[[#This Row],[clean Salary (in local currency)]]*VLOOKUP(tblSalaries[[#This Row],[Currency]],tblXrate[],2,FALSE)</f>
        <v>3561.5833374885137</v>
      </c>
      <c r="H1155" t="s">
        <v>616</v>
      </c>
      <c r="I1155" t="s">
        <v>20</v>
      </c>
      <c r="J1155" t="s">
        <v>8</v>
      </c>
      <c r="K1155" t="str">
        <f>VLOOKUP(tblSalaries[[#This Row],[Where do you work]],tblCountries[[Actual]:[Mapping]],2,FALSE)</f>
        <v>India</v>
      </c>
      <c r="L1155" t="s">
        <v>25</v>
      </c>
      <c r="M1155">
        <v>6</v>
      </c>
      <c r="O1155" s="10">
        <f>IF(ISERROR(FIND("1",tblSalaries[[#This Row],[How many hours of a day you work on Excel]])),"",1)</f>
        <v>1</v>
      </c>
      <c r="P1155" s="11">
        <f>IF(ISERROR(FIND("2",tblSalaries[[#This Row],[How many hours of a day you work on Excel]])),"",2)</f>
        <v>2</v>
      </c>
      <c r="Q1155" s="10" t="str">
        <f>IF(ISERROR(FIND("3",tblSalaries[[#This Row],[How many hours of a day you work on Excel]])),"",3)</f>
        <v/>
      </c>
      <c r="R1155" s="10" t="str">
        <f>IF(ISERROR(FIND("4",tblSalaries[[#This Row],[How many hours of a day you work on Excel]])),"",4)</f>
        <v/>
      </c>
      <c r="S1155" s="10" t="str">
        <f>IF(ISERROR(FIND("5",tblSalaries[[#This Row],[How many hours of a day you work on Excel]])),"",5)</f>
        <v/>
      </c>
      <c r="T1155" s="10" t="str">
        <f>IF(ISERROR(FIND("6",tblSalaries[[#This Row],[How many hours of a day you work on Excel]])),"",6)</f>
        <v/>
      </c>
      <c r="U1155" s="11" t="str">
        <f>IF(ISERROR(FIND("7",tblSalaries[[#This Row],[How many hours of a day you work on Excel]])),"",7)</f>
        <v/>
      </c>
      <c r="V1155" s="11" t="str">
        <f>IF(ISERROR(FIND("8",tblSalaries[[#This Row],[How many hours of a day you work on Excel]])),"",8)</f>
        <v/>
      </c>
      <c r="W1155" s="11">
        <f>IF(MAX(tblSalaries[[#This Row],[1 hour]:[8 hours]])=0,#N/A,MAX(tblSalaries[[#This Row],[1 hour]:[8 hours]]))</f>
        <v>2</v>
      </c>
      <c r="X1155" s="11">
        <f>IF(ISERROR(tblSalaries[[#This Row],[max h]]),1,tblSalaries[[#This Row],[Salary in USD]]/tblSalaries[[#This Row],[max h]]/260)</f>
        <v>6.8491987259394493</v>
      </c>
      <c r="Y1155" s="11" t="str">
        <f>IF(tblSalaries[[#This Row],[Years of Experience]]="",0,"0")</f>
        <v>0</v>
      </c>
      <c r="Z11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55" s="11">
        <f>IF(tblSalaries[[#This Row],[Salary in USD]]&lt;1000,1,0)</f>
        <v>0</v>
      </c>
      <c r="AB1155" s="11">
        <f>IF(AND(tblSalaries[[#This Row],[Salary in USD]]&gt;1000,tblSalaries[[#This Row],[Salary in USD]]&lt;2000),1,0)</f>
        <v>0</v>
      </c>
    </row>
    <row r="1156" spans="2:28" ht="15" customHeight="1">
      <c r="B1156" t="s">
        <v>3159</v>
      </c>
      <c r="C1156" s="1">
        <v>41057.950868055559</v>
      </c>
      <c r="D1156" s="4" t="s">
        <v>1320</v>
      </c>
      <c r="E1156">
        <v>450000</v>
      </c>
      <c r="F1156" t="s">
        <v>40</v>
      </c>
      <c r="G1156">
        <f>tblSalaries[[#This Row],[clean Salary (in local currency)]]*VLOOKUP(tblSalaries[[#This Row],[Currency]],tblXrate[],2,FALSE)</f>
        <v>8013.5625093491553</v>
      </c>
      <c r="H1156" t="s">
        <v>629</v>
      </c>
      <c r="I1156" t="s">
        <v>52</v>
      </c>
      <c r="J1156" t="s">
        <v>8</v>
      </c>
      <c r="K1156" t="str">
        <f>VLOOKUP(tblSalaries[[#This Row],[Where do you work]],tblCountries[[Actual]:[Mapping]],2,FALSE)</f>
        <v>India</v>
      </c>
      <c r="L1156" t="s">
        <v>9</v>
      </c>
      <c r="M1156">
        <v>21</v>
      </c>
      <c r="O1156" s="10" t="str">
        <f>IF(ISERROR(FIND("1",tblSalaries[[#This Row],[How many hours of a day you work on Excel]])),"",1)</f>
        <v/>
      </c>
      <c r="P1156" s="11" t="str">
        <f>IF(ISERROR(FIND("2",tblSalaries[[#This Row],[How many hours of a day you work on Excel]])),"",2)</f>
        <v/>
      </c>
      <c r="Q1156" s="10" t="str">
        <f>IF(ISERROR(FIND("3",tblSalaries[[#This Row],[How many hours of a day you work on Excel]])),"",3)</f>
        <v/>
      </c>
      <c r="R1156" s="10">
        <f>IF(ISERROR(FIND("4",tblSalaries[[#This Row],[How many hours of a day you work on Excel]])),"",4)</f>
        <v>4</v>
      </c>
      <c r="S1156" s="10" t="str">
        <f>IF(ISERROR(FIND("5",tblSalaries[[#This Row],[How many hours of a day you work on Excel]])),"",5)</f>
        <v/>
      </c>
      <c r="T1156" s="10">
        <f>IF(ISERROR(FIND("6",tblSalaries[[#This Row],[How many hours of a day you work on Excel]])),"",6)</f>
        <v>6</v>
      </c>
      <c r="U1156" s="11" t="str">
        <f>IF(ISERROR(FIND("7",tblSalaries[[#This Row],[How many hours of a day you work on Excel]])),"",7)</f>
        <v/>
      </c>
      <c r="V1156" s="11" t="str">
        <f>IF(ISERROR(FIND("8",tblSalaries[[#This Row],[How many hours of a day you work on Excel]])),"",8)</f>
        <v/>
      </c>
      <c r="W1156" s="11">
        <f>IF(MAX(tblSalaries[[#This Row],[1 hour]:[8 hours]])=0,#N/A,MAX(tblSalaries[[#This Row],[1 hour]:[8 hours]]))</f>
        <v>6</v>
      </c>
      <c r="X1156" s="11">
        <f>IF(ISERROR(tblSalaries[[#This Row],[max h]]),1,tblSalaries[[#This Row],[Salary in USD]]/tblSalaries[[#This Row],[max h]]/260)</f>
        <v>5.1368990444545863</v>
      </c>
      <c r="Y1156" s="11" t="str">
        <f>IF(tblSalaries[[#This Row],[Years of Experience]]="",0,"0")</f>
        <v>0</v>
      </c>
      <c r="Z11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56" s="11">
        <f>IF(tblSalaries[[#This Row],[Salary in USD]]&lt;1000,1,0)</f>
        <v>0</v>
      </c>
      <c r="AB1156" s="11">
        <f>IF(AND(tblSalaries[[#This Row],[Salary in USD]]&gt;1000,tblSalaries[[#This Row],[Salary in USD]]&lt;2000),1,0)</f>
        <v>0</v>
      </c>
    </row>
    <row r="1157" spans="2:28" ht="15" customHeight="1">
      <c r="B1157" t="s">
        <v>3160</v>
      </c>
      <c r="C1157" s="1">
        <v>41057.951979166668</v>
      </c>
      <c r="D1157" s="4">
        <v>28000</v>
      </c>
      <c r="E1157">
        <v>28000</v>
      </c>
      <c r="F1157" t="s">
        <v>6</v>
      </c>
      <c r="G1157">
        <f>tblSalaries[[#This Row],[clean Salary (in local currency)]]*VLOOKUP(tblSalaries[[#This Row],[Currency]],tblXrate[],2,FALSE)</f>
        <v>28000</v>
      </c>
      <c r="H1157" t="s">
        <v>1321</v>
      </c>
      <c r="I1157" t="s">
        <v>52</v>
      </c>
      <c r="J1157" t="s">
        <v>75</v>
      </c>
      <c r="K1157" t="str">
        <f>VLOOKUP(tblSalaries[[#This Row],[Where do you work]],tblCountries[[Actual]:[Mapping]],2,FALSE)</f>
        <v>Poland</v>
      </c>
      <c r="L1157" t="s">
        <v>9</v>
      </c>
      <c r="M1157">
        <v>5</v>
      </c>
      <c r="O1157" s="10" t="str">
        <f>IF(ISERROR(FIND("1",tblSalaries[[#This Row],[How many hours of a day you work on Excel]])),"",1)</f>
        <v/>
      </c>
      <c r="P1157" s="11" t="str">
        <f>IF(ISERROR(FIND("2",tblSalaries[[#This Row],[How many hours of a day you work on Excel]])),"",2)</f>
        <v/>
      </c>
      <c r="Q1157" s="10" t="str">
        <f>IF(ISERROR(FIND("3",tblSalaries[[#This Row],[How many hours of a day you work on Excel]])),"",3)</f>
        <v/>
      </c>
      <c r="R1157" s="10">
        <f>IF(ISERROR(FIND("4",tblSalaries[[#This Row],[How many hours of a day you work on Excel]])),"",4)</f>
        <v>4</v>
      </c>
      <c r="S1157" s="10" t="str">
        <f>IF(ISERROR(FIND("5",tblSalaries[[#This Row],[How many hours of a day you work on Excel]])),"",5)</f>
        <v/>
      </c>
      <c r="T1157" s="10">
        <f>IF(ISERROR(FIND("6",tblSalaries[[#This Row],[How many hours of a day you work on Excel]])),"",6)</f>
        <v>6</v>
      </c>
      <c r="U1157" s="11" t="str">
        <f>IF(ISERROR(FIND("7",tblSalaries[[#This Row],[How many hours of a day you work on Excel]])),"",7)</f>
        <v/>
      </c>
      <c r="V1157" s="11" t="str">
        <f>IF(ISERROR(FIND("8",tblSalaries[[#This Row],[How many hours of a day you work on Excel]])),"",8)</f>
        <v/>
      </c>
      <c r="W1157" s="11">
        <f>IF(MAX(tblSalaries[[#This Row],[1 hour]:[8 hours]])=0,#N/A,MAX(tblSalaries[[#This Row],[1 hour]:[8 hours]]))</f>
        <v>6</v>
      </c>
      <c r="X1157" s="11">
        <f>IF(ISERROR(tblSalaries[[#This Row],[max h]]),1,tblSalaries[[#This Row],[Salary in USD]]/tblSalaries[[#This Row],[max h]]/260)</f>
        <v>17.948717948717949</v>
      </c>
      <c r="Y1157" s="11" t="str">
        <f>IF(tblSalaries[[#This Row],[Years of Experience]]="",0,"0")</f>
        <v>0</v>
      </c>
      <c r="Z11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57" s="11">
        <f>IF(tblSalaries[[#This Row],[Salary in USD]]&lt;1000,1,0)</f>
        <v>0</v>
      </c>
      <c r="AB1157" s="11">
        <f>IF(AND(tblSalaries[[#This Row],[Salary in USD]]&gt;1000,tblSalaries[[#This Row],[Salary in USD]]&lt;2000),1,0)</f>
        <v>0</v>
      </c>
    </row>
    <row r="1158" spans="2:28" ht="15" customHeight="1">
      <c r="B1158" t="s">
        <v>3161</v>
      </c>
      <c r="C1158" s="1">
        <v>41057.95239583333</v>
      </c>
      <c r="D1158" s="4">
        <v>31763</v>
      </c>
      <c r="E1158">
        <v>31763</v>
      </c>
      <c r="F1158" t="s">
        <v>69</v>
      </c>
      <c r="G1158">
        <f>tblSalaries[[#This Row],[clean Salary (in local currency)]]*VLOOKUP(tblSalaries[[#This Row],[Currency]],tblXrate[],2,FALSE)</f>
        <v>50064.150455673145</v>
      </c>
      <c r="H1158" t="s">
        <v>1322</v>
      </c>
      <c r="I1158" t="s">
        <v>20</v>
      </c>
      <c r="J1158" t="s">
        <v>71</v>
      </c>
      <c r="K1158" t="str">
        <f>VLOOKUP(tblSalaries[[#This Row],[Where do you work]],tblCountries[[Actual]:[Mapping]],2,FALSE)</f>
        <v>UK</v>
      </c>
      <c r="L1158" t="s">
        <v>18</v>
      </c>
      <c r="M1158">
        <v>2</v>
      </c>
      <c r="O1158" s="10" t="str">
        <f>IF(ISERROR(FIND("1",tblSalaries[[#This Row],[How many hours of a day you work on Excel]])),"",1)</f>
        <v/>
      </c>
      <c r="P1158" s="11">
        <f>IF(ISERROR(FIND("2",tblSalaries[[#This Row],[How many hours of a day you work on Excel]])),"",2)</f>
        <v>2</v>
      </c>
      <c r="Q1158" s="10">
        <f>IF(ISERROR(FIND("3",tblSalaries[[#This Row],[How many hours of a day you work on Excel]])),"",3)</f>
        <v>3</v>
      </c>
      <c r="R1158" s="10" t="str">
        <f>IF(ISERROR(FIND("4",tblSalaries[[#This Row],[How many hours of a day you work on Excel]])),"",4)</f>
        <v/>
      </c>
      <c r="S1158" s="10" t="str">
        <f>IF(ISERROR(FIND("5",tblSalaries[[#This Row],[How many hours of a day you work on Excel]])),"",5)</f>
        <v/>
      </c>
      <c r="T1158" s="10" t="str">
        <f>IF(ISERROR(FIND("6",tblSalaries[[#This Row],[How many hours of a day you work on Excel]])),"",6)</f>
        <v/>
      </c>
      <c r="U1158" s="11" t="str">
        <f>IF(ISERROR(FIND("7",tblSalaries[[#This Row],[How many hours of a day you work on Excel]])),"",7)</f>
        <v/>
      </c>
      <c r="V1158" s="11" t="str">
        <f>IF(ISERROR(FIND("8",tblSalaries[[#This Row],[How many hours of a day you work on Excel]])),"",8)</f>
        <v/>
      </c>
      <c r="W1158" s="11">
        <f>IF(MAX(tblSalaries[[#This Row],[1 hour]:[8 hours]])=0,#N/A,MAX(tblSalaries[[#This Row],[1 hour]:[8 hours]]))</f>
        <v>3</v>
      </c>
      <c r="X1158" s="11">
        <f>IF(ISERROR(tblSalaries[[#This Row],[max h]]),1,tblSalaries[[#This Row],[Salary in USD]]/tblSalaries[[#This Row],[max h]]/260)</f>
        <v>64.184808276504043</v>
      </c>
      <c r="Y1158" s="11" t="str">
        <f>IF(tblSalaries[[#This Row],[Years of Experience]]="",0,"0")</f>
        <v>0</v>
      </c>
      <c r="Z11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58" s="11">
        <f>IF(tblSalaries[[#This Row],[Salary in USD]]&lt;1000,1,0)</f>
        <v>0</v>
      </c>
      <c r="AB1158" s="11">
        <f>IF(AND(tblSalaries[[#This Row],[Salary in USD]]&gt;1000,tblSalaries[[#This Row],[Salary in USD]]&lt;2000),1,0)</f>
        <v>0</v>
      </c>
    </row>
    <row r="1159" spans="2:28" ht="15" customHeight="1">
      <c r="B1159" t="s">
        <v>3162</v>
      </c>
      <c r="C1159" s="1">
        <v>41057.952997685185</v>
      </c>
      <c r="D1159" s="4" t="s">
        <v>1323</v>
      </c>
      <c r="E1159">
        <v>32000</v>
      </c>
      <c r="F1159" t="s">
        <v>69</v>
      </c>
      <c r="G1159">
        <f>tblSalaries[[#This Row],[clean Salary (in local currency)]]*VLOOKUP(tblSalaries[[#This Row],[Currency]],tblXrate[],2,FALSE)</f>
        <v>50437.70470615309</v>
      </c>
      <c r="H1159" t="s">
        <v>1324</v>
      </c>
      <c r="I1159" t="s">
        <v>20</v>
      </c>
      <c r="J1159" t="s">
        <v>88</v>
      </c>
      <c r="K1159" t="str">
        <f>VLOOKUP(tblSalaries[[#This Row],[Where do you work]],tblCountries[[Actual]:[Mapping]],2,FALSE)</f>
        <v>Canada</v>
      </c>
      <c r="L1159" t="s">
        <v>9</v>
      </c>
      <c r="M1159">
        <v>9</v>
      </c>
      <c r="O1159" s="10" t="str">
        <f>IF(ISERROR(FIND("1",tblSalaries[[#This Row],[How many hours of a day you work on Excel]])),"",1)</f>
        <v/>
      </c>
      <c r="P1159" s="11" t="str">
        <f>IF(ISERROR(FIND("2",tblSalaries[[#This Row],[How many hours of a day you work on Excel]])),"",2)</f>
        <v/>
      </c>
      <c r="Q1159" s="10" t="str">
        <f>IF(ISERROR(FIND("3",tblSalaries[[#This Row],[How many hours of a day you work on Excel]])),"",3)</f>
        <v/>
      </c>
      <c r="R1159" s="10">
        <f>IF(ISERROR(FIND("4",tblSalaries[[#This Row],[How many hours of a day you work on Excel]])),"",4)</f>
        <v>4</v>
      </c>
      <c r="S1159" s="10" t="str">
        <f>IF(ISERROR(FIND("5",tblSalaries[[#This Row],[How many hours of a day you work on Excel]])),"",5)</f>
        <v/>
      </c>
      <c r="T1159" s="10">
        <f>IF(ISERROR(FIND("6",tblSalaries[[#This Row],[How many hours of a day you work on Excel]])),"",6)</f>
        <v>6</v>
      </c>
      <c r="U1159" s="11" t="str">
        <f>IF(ISERROR(FIND("7",tblSalaries[[#This Row],[How many hours of a day you work on Excel]])),"",7)</f>
        <v/>
      </c>
      <c r="V1159" s="11" t="str">
        <f>IF(ISERROR(FIND("8",tblSalaries[[#This Row],[How many hours of a day you work on Excel]])),"",8)</f>
        <v/>
      </c>
      <c r="W1159" s="11">
        <f>IF(MAX(tblSalaries[[#This Row],[1 hour]:[8 hours]])=0,#N/A,MAX(tblSalaries[[#This Row],[1 hour]:[8 hours]]))</f>
        <v>6</v>
      </c>
      <c r="X1159" s="11">
        <f>IF(ISERROR(tblSalaries[[#This Row],[max h]]),1,tblSalaries[[#This Row],[Salary in USD]]/tblSalaries[[#This Row],[max h]]/260)</f>
        <v>32.331861991123773</v>
      </c>
      <c r="Y1159" s="11" t="str">
        <f>IF(tblSalaries[[#This Row],[Years of Experience]]="",0,"0")</f>
        <v>0</v>
      </c>
      <c r="Z11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59" s="11">
        <f>IF(tblSalaries[[#This Row],[Salary in USD]]&lt;1000,1,0)</f>
        <v>0</v>
      </c>
      <c r="AB1159" s="11">
        <f>IF(AND(tblSalaries[[#This Row],[Salary in USD]]&gt;1000,tblSalaries[[#This Row],[Salary in USD]]&lt;2000),1,0)</f>
        <v>0</v>
      </c>
    </row>
    <row r="1160" spans="2:28" ht="15" customHeight="1">
      <c r="B1160" t="s">
        <v>3163</v>
      </c>
      <c r="C1160" s="1">
        <v>41057.953506944446</v>
      </c>
      <c r="D1160" s="4">
        <v>27840</v>
      </c>
      <c r="E1160">
        <v>27840</v>
      </c>
      <c r="F1160" t="s">
        <v>6</v>
      </c>
      <c r="G1160">
        <f>tblSalaries[[#This Row],[clean Salary (in local currency)]]*VLOOKUP(tblSalaries[[#This Row],[Currency]],tblXrate[],2,FALSE)</f>
        <v>27840</v>
      </c>
      <c r="H1160" t="s">
        <v>1325</v>
      </c>
      <c r="I1160" t="s">
        <v>20</v>
      </c>
      <c r="J1160" t="s">
        <v>15</v>
      </c>
      <c r="K1160" t="str">
        <f>VLOOKUP(tblSalaries[[#This Row],[Where do you work]],tblCountries[[Actual]:[Mapping]],2,FALSE)</f>
        <v>USA</v>
      </c>
      <c r="L1160" t="s">
        <v>18</v>
      </c>
      <c r="M1160">
        <v>1</v>
      </c>
      <c r="O1160" s="10" t="str">
        <f>IF(ISERROR(FIND("1",tblSalaries[[#This Row],[How many hours of a day you work on Excel]])),"",1)</f>
        <v/>
      </c>
      <c r="P1160" s="11">
        <f>IF(ISERROR(FIND("2",tblSalaries[[#This Row],[How many hours of a day you work on Excel]])),"",2)</f>
        <v>2</v>
      </c>
      <c r="Q1160" s="10">
        <f>IF(ISERROR(FIND("3",tblSalaries[[#This Row],[How many hours of a day you work on Excel]])),"",3)</f>
        <v>3</v>
      </c>
      <c r="R1160" s="10" t="str">
        <f>IF(ISERROR(FIND("4",tblSalaries[[#This Row],[How many hours of a day you work on Excel]])),"",4)</f>
        <v/>
      </c>
      <c r="S1160" s="10" t="str">
        <f>IF(ISERROR(FIND("5",tblSalaries[[#This Row],[How many hours of a day you work on Excel]])),"",5)</f>
        <v/>
      </c>
      <c r="T1160" s="10" t="str">
        <f>IF(ISERROR(FIND("6",tblSalaries[[#This Row],[How many hours of a day you work on Excel]])),"",6)</f>
        <v/>
      </c>
      <c r="U1160" s="11" t="str">
        <f>IF(ISERROR(FIND("7",tblSalaries[[#This Row],[How many hours of a day you work on Excel]])),"",7)</f>
        <v/>
      </c>
      <c r="V1160" s="11" t="str">
        <f>IF(ISERROR(FIND("8",tblSalaries[[#This Row],[How many hours of a day you work on Excel]])),"",8)</f>
        <v/>
      </c>
      <c r="W1160" s="11">
        <f>IF(MAX(tblSalaries[[#This Row],[1 hour]:[8 hours]])=0,#N/A,MAX(tblSalaries[[#This Row],[1 hour]:[8 hours]]))</f>
        <v>3</v>
      </c>
      <c r="X1160" s="11">
        <f>IF(ISERROR(tblSalaries[[#This Row],[max h]]),1,tblSalaries[[#This Row],[Salary in USD]]/tblSalaries[[#This Row],[max h]]/260)</f>
        <v>35.692307692307693</v>
      </c>
      <c r="Y1160" s="11" t="str">
        <f>IF(tblSalaries[[#This Row],[Years of Experience]]="",0,"0")</f>
        <v>0</v>
      </c>
      <c r="Z11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160" s="11">
        <f>IF(tblSalaries[[#This Row],[Salary in USD]]&lt;1000,1,0)</f>
        <v>0</v>
      </c>
      <c r="AB1160" s="11">
        <f>IF(AND(tblSalaries[[#This Row],[Salary in USD]]&gt;1000,tblSalaries[[#This Row],[Salary in USD]]&lt;2000),1,0)</f>
        <v>0</v>
      </c>
    </row>
    <row r="1161" spans="2:28" ht="15" customHeight="1">
      <c r="B1161" t="s">
        <v>3164</v>
      </c>
      <c r="C1161" s="1">
        <v>41057.954444444447</v>
      </c>
      <c r="D1161" s="4" t="s">
        <v>1326</v>
      </c>
      <c r="E1161">
        <v>350000</v>
      </c>
      <c r="F1161" t="s">
        <v>40</v>
      </c>
      <c r="G1161">
        <f>tblSalaries[[#This Row],[clean Salary (in local currency)]]*VLOOKUP(tblSalaries[[#This Row],[Currency]],tblXrate[],2,FALSE)</f>
        <v>6232.7708406048987</v>
      </c>
      <c r="H1161" t="s">
        <v>1327</v>
      </c>
      <c r="I1161" t="s">
        <v>310</v>
      </c>
      <c r="J1161" t="s">
        <v>8</v>
      </c>
      <c r="K1161" t="str">
        <f>VLOOKUP(tblSalaries[[#This Row],[Where do you work]],tblCountries[[Actual]:[Mapping]],2,FALSE)</f>
        <v>India</v>
      </c>
      <c r="L1161" t="s">
        <v>18</v>
      </c>
      <c r="M1161">
        <v>1.5</v>
      </c>
      <c r="O1161" s="10" t="str">
        <f>IF(ISERROR(FIND("1",tblSalaries[[#This Row],[How many hours of a day you work on Excel]])),"",1)</f>
        <v/>
      </c>
      <c r="P1161" s="11">
        <f>IF(ISERROR(FIND("2",tblSalaries[[#This Row],[How many hours of a day you work on Excel]])),"",2)</f>
        <v>2</v>
      </c>
      <c r="Q1161" s="10">
        <f>IF(ISERROR(FIND("3",tblSalaries[[#This Row],[How many hours of a day you work on Excel]])),"",3)</f>
        <v>3</v>
      </c>
      <c r="R1161" s="10" t="str">
        <f>IF(ISERROR(FIND("4",tblSalaries[[#This Row],[How many hours of a day you work on Excel]])),"",4)</f>
        <v/>
      </c>
      <c r="S1161" s="10" t="str">
        <f>IF(ISERROR(FIND("5",tblSalaries[[#This Row],[How many hours of a day you work on Excel]])),"",5)</f>
        <v/>
      </c>
      <c r="T1161" s="10" t="str">
        <f>IF(ISERROR(FIND("6",tblSalaries[[#This Row],[How many hours of a day you work on Excel]])),"",6)</f>
        <v/>
      </c>
      <c r="U1161" s="11" t="str">
        <f>IF(ISERROR(FIND("7",tblSalaries[[#This Row],[How many hours of a day you work on Excel]])),"",7)</f>
        <v/>
      </c>
      <c r="V1161" s="11" t="str">
        <f>IF(ISERROR(FIND("8",tblSalaries[[#This Row],[How many hours of a day you work on Excel]])),"",8)</f>
        <v/>
      </c>
      <c r="W1161" s="11">
        <f>IF(MAX(tblSalaries[[#This Row],[1 hour]:[8 hours]])=0,#N/A,MAX(tblSalaries[[#This Row],[1 hour]:[8 hours]]))</f>
        <v>3</v>
      </c>
      <c r="X1161" s="11">
        <f>IF(ISERROR(tblSalaries[[#This Row],[max h]]),1,tblSalaries[[#This Row],[Salary in USD]]/tblSalaries[[#This Row],[max h]]/260)</f>
        <v>7.990731846929358</v>
      </c>
      <c r="Y1161" s="11" t="str">
        <f>IF(tblSalaries[[#This Row],[Years of Experience]]="",0,"0")</f>
        <v>0</v>
      </c>
      <c r="Z11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61" s="11">
        <f>IF(tblSalaries[[#This Row],[Salary in USD]]&lt;1000,1,0)</f>
        <v>0</v>
      </c>
      <c r="AB1161" s="11">
        <f>IF(AND(tblSalaries[[#This Row],[Salary in USD]]&gt;1000,tblSalaries[[#This Row],[Salary in USD]]&lt;2000),1,0)</f>
        <v>0</v>
      </c>
    </row>
    <row r="1162" spans="2:28" ht="15" customHeight="1">
      <c r="B1162" t="s">
        <v>3165</v>
      </c>
      <c r="C1162" s="1">
        <v>41057.955324074072</v>
      </c>
      <c r="D1162" s="4" t="s">
        <v>1328</v>
      </c>
      <c r="E1162">
        <v>50000</v>
      </c>
      <c r="F1162" t="s">
        <v>6</v>
      </c>
      <c r="G1162">
        <f>tblSalaries[[#This Row],[clean Salary (in local currency)]]*VLOOKUP(tblSalaries[[#This Row],[Currency]],tblXrate[],2,FALSE)</f>
        <v>50000</v>
      </c>
      <c r="H1162" t="s">
        <v>279</v>
      </c>
      <c r="I1162" t="s">
        <v>279</v>
      </c>
      <c r="J1162" t="s">
        <v>171</v>
      </c>
      <c r="K1162" t="str">
        <f>VLOOKUP(tblSalaries[[#This Row],[Where do you work]],tblCountries[[Actual]:[Mapping]],2,FALSE)</f>
        <v>Singapore</v>
      </c>
      <c r="L1162" t="s">
        <v>18</v>
      </c>
      <c r="M1162">
        <v>25</v>
      </c>
      <c r="O1162" s="10" t="str">
        <f>IF(ISERROR(FIND("1",tblSalaries[[#This Row],[How many hours of a day you work on Excel]])),"",1)</f>
        <v/>
      </c>
      <c r="P1162" s="11">
        <f>IF(ISERROR(FIND("2",tblSalaries[[#This Row],[How many hours of a day you work on Excel]])),"",2)</f>
        <v>2</v>
      </c>
      <c r="Q1162" s="10">
        <f>IF(ISERROR(FIND("3",tblSalaries[[#This Row],[How many hours of a day you work on Excel]])),"",3)</f>
        <v>3</v>
      </c>
      <c r="R1162" s="10" t="str">
        <f>IF(ISERROR(FIND("4",tblSalaries[[#This Row],[How many hours of a day you work on Excel]])),"",4)</f>
        <v/>
      </c>
      <c r="S1162" s="10" t="str">
        <f>IF(ISERROR(FIND("5",tblSalaries[[#This Row],[How many hours of a day you work on Excel]])),"",5)</f>
        <v/>
      </c>
      <c r="T1162" s="10" t="str">
        <f>IF(ISERROR(FIND("6",tblSalaries[[#This Row],[How many hours of a day you work on Excel]])),"",6)</f>
        <v/>
      </c>
      <c r="U1162" s="11" t="str">
        <f>IF(ISERROR(FIND("7",tblSalaries[[#This Row],[How many hours of a day you work on Excel]])),"",7)</f>
        <v/>
      </c>
      <c r="V1162" s="11" t="str">
        <f>IF(ISERROR(FIND("8",tblSalaries[[#This Row],[How many hours of a day you work on Excel]])),"",8)</f>
        <v/>
      </c>
      <c r="W1162" s="11">
        <f>IF(MAX(tblSalaries[[#This Row],[1 hour]:[8 hours]])=0,#N/A,MAX(tblSalaries[[#This Row],[1 hour]:[8 hours]]))</f>
        <v>3</v>
      </c>
      <c r="X1162" s="11">
        <f>IF(ISERROR(tblSalaries[[#This Row],[max h]]),1,tblSalaries[[#This Row],[Salary in USD]]/tblSalaries[[#This Row],[max h]]/260)</f>
        <v>64.102564102564102</v>
      </c>
      <c r="Y1162" s="11" t="str">
        <f>IF(tblSalaries[[#This Row],[Years of Experience]]="",0,"0")</f>
        <v>0</v>
      </c>
      <c r="Z11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62" s="11">
        <f>IF(tblSalaries[[#This Row],[Salary in USD]]&lt;1000,1,0)</f>
        <v>0</v>
      </c>
      <c r="AB1162" s="11">
        <f>IF(AND(tblSalaries[[#This Row],[Salary in USD]]&gt;1000,tblSalaries[[#This Row],[Salary in USD]]&lt;2000),1,0)</f>
        <v>0</v>
      </c>
    </row>
    <row r="1163" spans="2:28" ht="15" customHeight="1">
      <c r="B1163" t="s">
        <v>3166</v>
      </c>
      <c r="C1163" s="1">
        <v>41057.957233796296</v>
      </c>
      <c r="D1163" s="4">
        <v>48000</v>
      </c>
      <c r="E1163">
        <v>48000</v>
      </c>
      <c r="F1163" t="s">
        <v>6</v>
      </c>
      <c r="G1163">
        <f>tblSalaries[[#This Row],[clean Salary (in local currency)]]*VLOOKUP(tblSalaries[[#This Row],[Currency]],tblXrate[],2,FALSE)</f>
        <v>48000</v>
      </c>
      <c r="H1163" t="s">
        <v>1329</v>
      </c>
      <c r="I1163" t="s">
        <v>488</v>
      </c>
      <c r="J1163" t="s">
        <v>1011</v>
      </c>
      <c r="K1163" t="str">
        <f>VLOOKUP(tblSalaries[[#This Row],[Where do you work]],tblCountries[[Actual]:[Mapping]],2,FALSE)</f>
        <v>Qatar</v>
      </c>
      <c r="L1163" t="s">
        <v>18</v>
      </c>
      <c r="M1163">
        <v>10</v>
      </c>
      <c r="O1163" s="10" t="str">
        <f>IF(ISERROR(FIND("1",tblSalaries[[#This Row],[How many hours of a day you work on Excel]])),"",1)</f>
        <v/>
      </c>
      <c r="P1163" s="11">
        <f>IF(ISERROR(FIND("2",tblSalaries[[#This Row],[How many hours of a day you work on Excel]])),"",2)</f>
        <v>2</v>
      </c>
      <c r="Q1163" s="10">
        <f>IF(ISERROR(FIND("3",tblSalaries[[#This Row],[How many hours of a day you work on Excel]])),"",3)</f>
        <v>3</v>
      </c>
      <c r="R1163" s="10" t="str">
        <f>IF(ISERROR(FIND("4",tblSalaries[[#This Row],[How many hours of a day you work on Excel]])),"",4)</f>
        <v/>
      </c>
      <c r="S1163" s="10" t="str">
        <f>IF(ISERROR(FIND("5",tblSalaries[[#This Row],[How many hours of a day you work on Excel]])),"",5)</f>
        <v/>
      </c>
      <c r="T1163" s="10" t="str">
        <f>IF(ISERROR(FIND("6",tblSalaries[[#This Row],[How many hours of a day you work on Excel]])),"",6)</f>
        <v/>
      </c>
      <c r="U1163" s="11" t="str">
        <f>IF(ISERROR(FIND("7",tblSalaries[[#This Row],[How many hours of a day you work on Excel]])),"",7)</f>
        <v/>
      </c>
      <c r="V1163" s="11" t="str">
        <f>IF(ISERROR(FIND("8",tblSalaries[[#This Row],[How many hours of a day you work on Excel]])),"",8)</f>
        <v/>
      </c>
      <c r="W1163" s="11">
        <f>IF(MAX(tblSalaries[[#This Row],[1 hour]:[8 hours]])=0,#N/A,MAX(tblSalaries[[#This Row],[1 hour]:[8 hours]]))</f>
        <v>3</v>
      </c>
      <c r="X1163" s="11">
        <f>IF(ISERROR(tblSalaries[[#This Row],[max h]]),1,tblSalaries[[#This Row],[Salary in USD]]/tblSalaries[[#This Row],[max h]]/260)</f>
        <v>61.53846153846154</v>
      </c>
      <c r="Y1163" s="11" t="str">
        <f>IF(tblSalaries[[#This Row],[Years of Experience]]="",0,"0")</f>
        <v>0</v>
      </c>
      <c r="Z11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63" s="11">
        <f>IF(tblSalaries[[#This Row],[Salary in USD]]&lt;1000,1,0)</f>
        <v>0</v>
      </c>
      <c r="AB1163" s="11">
        <f>IF(AND(tblSalaries[[#This Row],[Salary in USD]]&gt;1000,tblSalaries[[#This Row],[Salary in USD]]&lt;2000),1,0)</f>
        <v>0</v>
      </c>
    </row>
    <row r="1164" spans="2:28" ht="15" customHeight="1">
      <c r="B1164" t="s">
        <v>3167</v>
      </c>
      <c r="C1164" s="1">
        <v>41057.957824074074</v>
      </c>
      <c r="D1164" s="4">
        <v>2000</v>
      </c>
      <c r="E1164">
        <v>24000</v>
      </c>
      <c r="F1164" t="s">
        <v>6</v>
      </c>
      <c r="G1164">
        <f>tblSalaries[[#This Row],[clean Salary (in local currency)]]*VLOOKUP(tblSalaries[[#This Row],[Currency]],tblXrate[],2,FALSE)</f>
        <v>24000</v>
      </c>
      <c r="H1164" t="s">
        <v>1330</v>
      </c>
      <c r="I1164" t="s">
        <v>52</v>
      </c>
      <c r="J1164" t="s">
        <v>1331</v>
      </c>
      <c r="K1164" t="str">
        <f>VLOOKUP(tblSalaries[[#This Row],[Where do you work]],tblCountries[[Actual]:[Mapping]],2,FALSE)</f>
        <v>Argentina</v>
      </c>
      <c r="L1164" t="s">
        <v>9</v>
      </c>
      <c r="M1164">
        <v>21</v>
      </c>
      <c r="O1164" s="10" t="str">
        <f>IF(ISERROR(FIND("1",tblSalaries[[#This Row],[How many hours of a day you work on Excel]])),"",1)</f>
        <v/>
      </c>
      <c r="P1164" s="11" t="str">
        <f>IF(ISERROR(FIND("2",tblSalaries[[#This Row],[How many hours of a day you work on Excel]])),"",2)</f>
        <v/>
      </c>
      <c r="Q1164" s="10" t="str">
        <f>IF(ISERROR(FIND("3",tblSalaries[[#This Row],[How many hours of a day you work on Excel]])),"",3)</f>
        <v/>
      </c>
      <c r="R1164" s="10">
        <f>IF(ISERROR(FIND("4",tblSalaries[[#This Row],[How many hours of a day you work on Excel]])),"",4)</f>
        <v>4</v>
      </c>
      <c r="S1164" s="10" t="str">
        <f>IF(ISERROR(FIND("5",tblSalaries[[#This Row],[How many hours of a day you work on Excel]])),"",5)</f>
        <v/>
      </c>
      <c r="T1164" s="10">
        <f>IF(ISERROR(FIND("6",tblSalaries[[#This Row],[How many hours of a day you work on Excel]])),"",6)</f>
        <v>6</v>
      </c>
      <c r="U1164" s="11" t="str">
        <f>IF(ISERROR(FIND("7",tblSalaries[[#This Row],[How many hours of a day you work on Excel]])),"",7)</f>
        <v/>
      </c>
      <c r="V1164" s="11" t="str">
        <f>IF(ISERROR(FIND("8",tblSalaries[[#This Row],[How many hours of a day you work on Excel]])),"",8)</f>
        <v/>
      </c>
      <c r="W1164" s="11">
        <f>IF(MAX(tblSalaries[[#This Row],[1 hour]:[8 hours]])=0,#N/A,MAX(tblSalaries[[#This Row],[1 hour]:[8 hours]]))</f>
        <v>6</v>
      </c>
      <c r="X1164" s="11">
        <f>IF(ISERROR(tblSalaries[[#This Row],[max h]]),1,tblSalaries[[#This Row],[Salary in USD]]/tblSalaries[[#This Row],[max h]]/260)</f>
        <v>15.384615384615385</v>
      </c>
      <c r="Y1164" s="11" t="str">
        <f>IF(tblSalaries[[#This Row],[Years of Experience]]="",0,"0")</f>
        <v>0</v>
      </c>
      <c r="Z11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64" s="11">
        <f>IF(tblSalaries[[#This Row],[Salary in USD]]&lt;1000,1,0)</f>
        <v>0</v>
      </c>
      <c r="AB1164" s="11">
        <f>IF(AND(tblSalaries[[#This Row],[Salary in USD]]&gt;1000,tblSalaries[[#This Row],[Salary in USD]]&lt;2000),1,0)</f>
        <v>0</v>
      </c>
    </row>
    <row r="1165" spans="2:28" ht="15" customHeight="1">
      <c r="B1165" t="s">
        <v>3168</v>
      </c>
      <c r="C1165" s="1">
        <v>41057.959814814814</v>
      </c>
      <c r="D1165" s="4">
        <v>75000</v>
      </c>
      <c r="E1165">
        <v>75000</v>
      </c>
      <c r="F1165" t="s">
        <v>6</v>
      </c>
      <c r="G1165">
        <f>tblSalaries[[#This Row],[clean Salary (in local currency)]]*VLOOKUP(tblSalaries[[#This Row],[Currency]],tblXrate[],2,FALSE)</f>
        <v>75000</v>
      </c>
      <c r="H1165" t="s">
        <v>14</v>
      </c>
      <c r="I1165" t="s">
        <v>20</v>
      </c>
      <c r="J1165" t="s">
        <v>15</v>
      </c>
      <c r="K1165" t="str">
        <f>VLOOKUP(tblSalaries[[#This Row],[Where do you work]],tblCountries[[Actual]:[Mapping]],2,FALSE)</f>
        <v>USA</v>
      </c>
      <c r="L1165" t="s">
        <v>9</v>
      </c>
      <c r="M1165">
        <v>12</v>
      </c>
      <c r="O1165" s="10" t="str">
        <f>IF(ISERROR(FIND("1",tblSalaries[[#This Row],[How many hours of a day you work on Excel]])),"",1)</f>
        <v/>
      </c>
      <c r="P1165" s="11" t="str">
        <f>IF(ISERROR(FIND("2",tblSalaries[[#This Row],[How many hours of a day you work on Excel]])),"",2)</f>
        <v/>
      </c>
      <c r="Q1165" s="10" t="str">
        <f>IF(ISERROR(FIND("3",tblSalaries[[#This Row],[How many hours of a day you work on Excel]])),"",3)</f>
        <v/>
      </c>
      <c r="R1165" s="10">
        <f>IF(ISERROR(FIND("4",tblSalaries[[#This Row],[How many hours of a day you work on Excel]])),"",4)</f>
        <v>4</v>
      </c>
      <c r="S1165" s="10" t="str">
        <f>IF(ISERROR(FIND("5",tblSalaries[[#This Row],[How many hours of a day you work on Excel]])),"",5)</f>
        <v/>
      </c>
      <c r="T1165" s="10">
        <f>IF(ISERROR(FIND("6",tblSalaries[[#This Row],[How many hours of a day you work on Excel]])),"",6)</f>
        <v>6</v>
      </c>
      <c r="U1165" s="11" t="str">
        <f>IF(ISERROR(FIND("7",tblSalaries[[#This Row],[How many hours of a day you work on Excel]])),"",7)</f>
        <v/>
      </c>
      <c r="V1165" s="11" t="str">
        <f>IF(ISERROR(FIND("8",tblSalaries[[#This Row],[How many hours of a day you work on Excel]])),"",8)</f>
        <v/>
      </c>
      <c r="W1165" s="11">
        <f>IF(MAX(tblSalaries[[#This Row],[1 hour]:[8 hours]])=0,#N/A,MAX(tblSalaries[[#This Row],[1 hour]:[8 hours]]))</f>
        <v>6</v>
      </c>
      <c r="X1165" s="11">
        <f>IF(ISERROR(tblSalaries[[#This Row],[max h]]),1,tblSalaries[[#This Row],[Salary in USD]]/tblSalaries[[#This Row],[max h]]/260)</f>
        <v>48.07692307692308</v>
      </c>
      <c r="Y1165" s="11" t="str">
        <f>IF(tblSalaries[[#This Row],[Years of Experience]]="",0,"0")</f>
        <v>0</v>
      </c>
      <c r="Z11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65" s="11">
        <f>IF(tblSalaries[[#This Row],[Salary in USD]]&lt;1000,1,0)</f>
        <v>0</v>
      </c>
      <c r="AB1165" s="11">
        <f>IF(AND(tblSalaries[[#This Row],[Salary in USD]]&gt;1000,tblSalaries[[#This Row],[Salary in USD]]&lt;2000),1,0)</f>
        <v>0</v>
      </c>
    </row>
    <row r="1166" spans="2:28" ht="15" customHeight="1">
      <c r="B1166" t="s">
        <v>3169</v>
      </c>
      <c r="C1166" s="1">
        <v>41057.961840277778</v>
      </c>
      <c r="D1166" s="4" t="s">
        <v>1332</v>
      </c>
      <c r="E1166">
        <v>216000</v>
      </c>
      <c r="F1166" t="s">
        <v>358</v>
      </c>
      <c r="G1166">
        <f>tblSalaries[[#This Row],[clean Salary (in local currency)]]*VLOOKUP(tblSalaries[[#This Row],[Currency]],tblXrate[],2,FALSE)</f>
        <v>58799.349940520107</v>
      </c>
      <c r="H1166" t="s">
        <v>466</v>
      </c>
      <c r="I1166" t="s">
        <v>20</v>
      </c>
      <c r="J1166" t="s">
        <v>359</v>
      </c>
      <c r="K1166" t="str">
        <f>VLOOKUP(tblSalaries[[#This Row],[Where do you work]],tblCountries[[Actual]:[Mapping]],2,FALSE)</f>
        <v>Dubai</v>
      </c>
      <c r="L1166" t="s">
        <v>9</v>
      </c>
      <c r="M1166">
        <v>2</v>
      </c>
      <c r="O1166" s="10" t="str">
        <f>IF(ISERROR(FIND("1",tblSalaries[[#This Row],[How many hours of a day you work on Excel]])),"",1)</f>
        <v/>
      </c>
      <c r="P1166" s="11" t="str">
        <f>IF(ISERROR(FIND("2",tblSalaries[[#This Row],[How many hours of a day you work on Excel]])),"",2)</f>
        <v/>
      </c>
      <c r="Q1166" s="10" t="str">
        <f>IF(ISERROR(FIND("3",tblSalaries[[#This Row],[How many hours of a day you work on Excel]])),"",3)</f>
        <v/>
      </c>
      <c r="R1166" s="10">
        <f>IF(ISERROR(FIND("4",tblSalaries[[#This Row],[How many hours of a day you work on Excel]])),"",4)</f>
        <v>4</v>
      </c>
      <c r="S1166" s="10" t="str">
        <f>IF(ISERROR(FIND("5",tblSalaries[[#This Row],[How many hours of a day you work on Excel]])),"",5)</f>
        <v/>
      </c>
      <c r="T1166" s="10">
        <f>IF(ISERROR(FIND("6",tblSalaries[[#This Row],[How many hours of a day you work on Excel]])),"",6)</f>
        <v>6</v>
      </c>
      <c r="U1166" s="11" t="str">
        <f>IF(ISERROR(FIND("7",tblSalaries[[#This Row],[How many hours of a day you work on Excel]])),"",7)</f>
        <v/>
      </c>
      <c r="V1166" s="11" t="str">
        <f>IF(ISERROR(FIND("8",tblSalaries[[#This Row],[How many hours of a day you work on Excel]])),"",8)</f>
        <v/>
      </c>
      <c r="W1166" s="11">
        <f>IF(MAX(tblSalaries[[#This Row],[1 hour]:[8 hours]])=0,#N/A,MAX(tblSalaries[[#This Row],[1 hour]:[8 hours]]))</f>
        <v>6</v>
      </c>
      <c r="X1166" s="11">
        <f>IF(ISERROR(tblSalaries[[#This Row],[max h]]),1,tblSalaries[[#This Row],[Salary in USD]]/tblSalaries[[#This Row],[max h]]/260)</f>
        <v>37.691890987512885</v>
      </c>
      <c r="Y1166" s="11" t="str">
        <f>IF(tblSalaries[[#This Row],[Years of Experience]]="",0,"0")</f>
        <v>0</v>
      </c>
      <c r="Z11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66" s="11">
        <f>IF(tblSalaries[[#This Row],[Salary in USD]]&lt;1000,1,0)</f>
        <v>0</v>
      </c>
      <c r="AB1166" s="11">
        <f>IF(AND(tblSalaries[[#This Row],[Salary in USD]]&gt;1000,tblSalaries[[#This Row],[Salary in USD]]&lt;2000),1,0)</f>
        <v>0</v>
      </c>
    </row>
    <row r="1167" spans="2:28" ht="15" customHeight="1">
      <c r="B1167" t="s">
        <v>3170</v>
      </c>
      <c r="C1167" s="1">
        <v>41057.962754629632</v>
      </c>
      <c r="D1167" s="4" t="s">
        <v>1333</v>
      </c>
      <c r="E1167">
        <v>2000000</v>
      </c>
      <c r="F1167" t="s">
        <v>32</v>
      </c>
      <c r="G1167">
        <f>tblSalaries[[#This Row],[clean Salary (in local currency)]]*VLOOKUP(tblSalaries[[#This Row],[Currency]],tblXrate[],2,FALSE)</f>
        <v>21228.177433598263</v>
      </c>
      <c r="H1167" t="s">
        <v>1334</v>
      </c>
      <c r="I1167" t="s">
        <v>356</v>
      </c>
      <c r="J1167" t="s">
        <v>17</v>
      </c>
      <c r="K1167" t="str">
        <f>VLOOKUP(tblSalaries[[#This Row],[Where do you work]],tblCountries[[Actual]:[Mapping]],2,FALSE)</f>
        <v>Pakistan</v>
      </c>
      <c r="L1167" t="s">
        <v>13</v>
      </c>
      <c r="M1167">
        <v>8</v>
      </c>
      <c r="O1167" s="10" t="str">
        <f>IF(ISERROR(FIND("1",tblSalaries[[#This Row],[How many hours of a day you work on Excel]])),"",1)</f>
        <v/>
      </c>
      <c r="P1167" s="11" t="str">
        <f>IF(ISERROR(FIND("2",tblSalaries[[#This Row],[How many hours of a day you work on Excel]])),"",2)</f>
        <v/>
      </c>
      <c r="Q1167" s="10" t="str">
        <f>IF(ISERROR(FIND("3",tblSalaries[[#This Row],[How many hours of a day you work on Excel]])),"",3)</f>
        <v/>
      </c>
      <c r="R1167" s="10" t="str">
        <f>IF(ISERROR(FIND("4",tblSalaries[[#This Row],[How many hours of a day you work on Excel]])),"",4)</f>
        <v/>
      </c>
      <c r="S1167" s="10" t="str">
        <f>IF(ISERROR(FIND("5",tblSalaries[[#This Row],[How many hours of a day you work on Excel]])),"",5)</f>
        <v/>
      </c>
      <c r="T1167" s="10" t="str">
        <f>IF(ISERROR(FIND("6",tblSalaries[[#This Row],[How many hours of a day you work on Excel]])),"",6)</f>
        <v/>
      </c>
      <c r="U1167" s="11" t="str">
        <f>IF(ISERROR(FIND("7",tblSalaries[[#This Row],[How many hours of a day you work on Excel]])),"",7)</f>
        <v/>
      </c>
      <c r="V1167" s="11">
        <f>IF(ISERROR(FIND("8",tblSalaries[[#This Row],[How many hours of a day you work on Excel]])),"",8)</f>
        <v>8</v>
      </c>
      <c r="W1167" s="11">
        <f>IF(MAX(tblSalaries[[#This Row],[1 hour]:[8 hours]])=0,#N/A,MAX(tblSalaries[[#This Row],[1 hour]:[8 hours]]))</f>
        <v>8</v>
      </c>
      <c r="X1167" s="11">
        <f>IF(ISERROR(tblSalaries[[#This Row],[max h]]),1,tblSalaries[[#This Row],[Salary in USD]]/tblSalaries[[#This Row],[max h]]/260)</f>
        <v>10.20585453538378</v>
      </c>
      <c r="Y1167" s="11" t="str">
        <f>IF(tblSalaries[[#This Row],[Years of Experience]]="",0,"0")</f>
        <v>0</v>
      </c>
      <c r="Z11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67" s="11">
        <f>IF(tblSalaries[[#This Row],[Salary in USD]]&lt;1000,1,0)</f>
        <v>0</v>
      </c>
      <c r="AB1167" s="11">
        <f>IF(AND(tblSalaries[[#This Row],[Salary in USD]]&gt;1000,tblSalaries[[#This Row],[Salary in USD]]&lt;2000),1,0)</f>
        <v>0</v>
      </c>
    </row>
    <row r="1168" spans="2:28" ht="15" customHeight="1">
      <c r="B1168" t="s">
        <v>3171</v>
      </c>
      <c r="C1168" s="1">
        <v>41057.967638888891</v>
      </c>
      <c r="D1168" s="4">
        <v>60000</v>
      </c>
      <c r="E1168">
        <v>60000</v>
      </c>
      <c r="F1168" t="s">
        <v>6</v>
      </c>
      <c r="G1168">
        <f>tblSalaries[[#This Row],[clean Salary (in local currency)]]*VLOOKUP(tblSalaries[[#This Row],[Currency]],tblXrate[],2,FALSE)</f>
        <v>60000</v>
      </c>
      <c r="H1168" t="s">
        <v>1335</v>
      </c>
      <c r="I1168" t="s">
        <v>52</v>
      </c>
      <c r="J1168" t="s">
        <v>15</v>
      </c>
      <c r="K1168" t="str">
        <f>VLOOKUP(tblSalaries[[#This Row],[Where do you work]],tblCountries[[Actual]:[Mapping]],2,FALSE)</f>
        <v>USA</v>
      </c>
      <c r="L1168" t="s">
        <v>18</v>
      </c>
      <c r="M1168">
        <v>10</v>
      </c>
      <c r="O1168" s="10" t="str">
        <f>IF(ISERROR(FIND("1",tblSalaries[[#This Row],[How many hours of a day you work on Excel]])),"",1)</f>
        <v/>
      </c>
      <c r="P1168" s="11">
        <f>IF(ISERROR(FIND("2",tblSalaries[[#This Row],[How many hours of a day you work on Excel]])),"",2)</f>
        <v>2</v>
      </c>
      <c r="Q1168" s="10">
        <f>IF(ISERROR(FIND("3",tblSalaries[[#This Row],[How many hours of a day you work on Excel]])),"",3)</f>
        <v>3</v>
      </c>
      <c r="R1168" s="10" t="str">
        <f>IF(ISERROR(FIND("4",tblSalaries[[#This Row],[How many hours of a day you work on Excel]])),"",4)</f>
        <v/>
      </c>
      <c r="S1168" s="10" t="str">
        <f>IF(ISERROR(FIND("5",tblSalaries[[#This Row],[How many hours of a day you work on Excel]])),"",5)</f>
        <v/>
      </c>
      <c r="T1168" s="10" t="str">
        <f>IF(ISERROR(FIND("6",tblSalaries[[#This Row],[How many hours of a day you work on Excel]])),"",6)</f>
        <v/>
      </c>
      <c r="U1168" s="11" t="str">
        <f>IF(ISERROR(FIND("7",tblSalaries[[#This Row],[How many hours of a day you work on Excel]])),"",7)</f>
        <v/>
      </c>
      <c r="V1168" s="11" t="str">
        <f>IF(ISERROR(FIND("8",tblSalaries[[#This Row],[How many hours of a day you work on Excel]])),"",8)</f>
        <v/>
      </c>
      <c r="W1168" s="11">
        <f>IF(MAX(tblSalaries[[#This Row],[1 hour]:[8 hours]])=0,#N/A,MAX(tblSalaries[[#This Row],[1 hour]:[8 hours]]))</f>
        <v>3</v>
      </c>
      <c r="X1168" s="11">
        <f>IF(ISERROR(tblSalaries[[#This Row],[max h]]),1,tblSalaries[[#This Row],[Salary in USD]]/tblSalaries[[#This Row],[max h]]/260)</f>
        <v>76.92307692307692</v>
      </c>
      <c r="Y1168" s="11" t="str">
        <f>IF(tblSalaries[[#This Row],[Years of Experience]]="",0,"0")</f>
        <v>0</v>
      </c>
      <c r="Z11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68" s="11">
        <f>IF(tblSalaries[[#This Row],[Salary in USD]]&lt;1000,1,0)</f>
        <v>0</v>
      </c>
      <c r="AB1168" s="11">
        <f>IF(AND(tblSalaries[[#This Row],[Salary in USD]]&gt;1000,tblSalaries[[#This Row],[Salary in USD]]&lt;2000),1,0)</f>
        <v>0</v>
      </c>
    </row>
    <row r="1169" spans="2:28" ht="15" customHeight="1">
      <c r="B1169" t="s">
        <v>3172</v>
      </c>
      <c r="C1169" s="1">
        <v>41057.967719907407</v>
      </c>
      <c r="D1169" s="4" t="s">
        <v>1336</v>
      </c>
      <c r="E1169">
        <v>60000</v>
      </c>
      <c r="F1169" t="s">
        <v>1337</v>
      </c>
      <c r="G1169">
        <f>tblSalaries[[#This Row],[clean Salary (in local currency)]]*VLOOKUP(tblSalaries[[#This Row],[Currency]],tblXrate[],2,FALSE)</f>
        <v>18018.883790212141</v>
      </c>
      <c r="H1169" t="s">
        <v>108</v>
      </c>
      <c r="I1169" t="s">
        <v>20</v>
      </c>
      <c r="J1169" t="s">
        <v>75</v>
      </c>
      <c r="K1169" t="str">
        <f>VLOOKUP(tblSalaries[[#This Row],[Where do you work]],tblCountries[[Actual]:[Mapping]],2,FALSE)</f>
        <v>Poland</v>
      </c>
      <c r="L1169" t="s">
        <v>13</v>
      </c>
      <c r="M1169">
        <v>10</v>
      </c>
      <c r="O1169" s="10" t="str">
        <f>IF(ISERROR(FIND("1",tblSalaries[[#This Row],[How many hours of a day you work on Excel]])),"",1)</f>
        <v/>
      </c>
      <c r="P1169" s="11" t="str">
        <f>IF(ISERROR(FIND("2",tblSalaries[[#This Row],[How many hours of a day you work on Excel]])),"",2)</f>
        <v/>
      </c>
      <c r="Q1169" s="10" t="str">
        <f>IF(ISERROR(FIND("3",tblSalaries[[#This Row],[How many hours of a day you work on Excel]])),"",3)</f>
        <v/>
      </c>
      <c r="R1169" s="10" t="str">
        <f>IF(ISERROR(FIND("4",tblSalaries[[#This Row],[How many hours of a day you work on Excel]])),"",4)</f>
        <v/>
      </c>
      <c r="S1169" s="10" t="str">
        <f>IF(ISERROR(FIND("5",tblSalaries[[#This Row],[How many hours of a day you work on Excel]])),"",5)</f>
        <v/>
      </c>
      <c r="T1169" s="10" t="str">
        <f>IF(ISERROR(FIND("6",tblSalaries[[#This Row],[How many hours of a day you work on Excel]])),"",6)</f>
        <v/>
      </c>
      <c r="U1169" s="11" t="str">
        <f>IF(ISERROR(FIND("7",tblSalaries[[#This Row],[How many hours of a day you work on Excel]])),"",7)</f>
        <v/>
      </c>
      <c r="V1169" s="11">
        <f>IF(ISERROR(FIND("8",tblSalaries[[#This Row],[How many hours of a day you work on Excel]])),"",8)</f>
        <v>8</v>
      </c>
      <c r="W1169" s="11">
        <f>IF(MAX(tblSalaries[[#This Row],[1 hour]:[8 hours]])=0,#N/A,MAX(tblSalaries[[#This Row],[1 hour]:[8 hours]]))</f>
        <v>8</v>
      </c>
      <c r="X1169" s="11">
        <f>IF(ISERROR(tblSalaries[[#This Row],[max h]]),1,tblSalaries[[#This Row],[Salary in USD]]/tblSalaries[[#This Row],[max h]]/260)</f>
        <v>8.662924899140453</v>
      </c>
      <c r="Y1169" s="11" t="str">
        <f>IF(tblSalaries[[#This Row],[Years of Experience]]="",0,"0")</f>
        <v>0</v>
      </c>
      <c r="Z11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69" s="11">
        <f>IF(tblSalaries[[#This Row],[Salary in USD]]&lt;1000,1,0)</f>
        <v>0</v>
      </c>
      <c r="AB1169" s="11">
        <f>IF(AND(tblSalaries[[#This Row],[Salary in USD]]&gt;1000,tblSalaries[[#This Row],[Salary in USD]]&lt;2000),1,0)</f>
        <v>0</v>
      </c>
    </row>
    <row r="1170" spans="2:28" ht="15" customHeight="1">
      <c r="B1170" t="s">
        <v>3173</v>
      </c>
      <c r="C1170" s="1">
        <v>41057.970277777778</v>
      </c>
      <c r="D1170" s="4" t="s">
        <v>1338</v>
      </c>
      <c r="E1170">
        <v>7200</v>
      </c>
      <c r="F1170" t="s">
        <v>6</v>
      </c>
      <c r="G1170">
        <f>tblSalaries[[#This Row],[clean Salary (in local currency)]]*VLOOKUP(tblSalaries[[#This Row],[Currency]],tblXrate[],2,FALSE)</f>
        <v>7200</v>
      </c>
      <c r="H1170" t="s">
        <v>1339</v>
      </c>
      <c r="I1170" t="s">
        <v>3999</v>
      </c>
      <c r="J1170" t="s">
        <v>8</v>
      </c>
      <c r="K1170" t="str">
        <f>VLOOKUP(tblSalaries[[#This Row],[Where do you work]],tblCountries[[Actual]:[Mapping]],2,FALSE)</f>
        <v>India</v>
      </c>
      <c r="L1170" t="s">
        <v>9</v>
      </c>
      <c r="M1170">
        <v>7</v>
      </c>
      <c r="O1170" s="10" t="str">
        <f>IF(ISERROR(FIND("1",tblSalaries[[#This Row],[How many hours of a day you work on Excel]])),"",1)</f>
        <v/>
      </c>
      <c r="P1170" s="11" t="str">
        <f>IF(ISERROR(FIND("2",tblSalaries[[#This Row],[How many hours of a day you work on Excel]])),"",2)</f>
        <v/>
      </c>
      <c r="Q1170" s="10" t="str">
        <f>IF(ISERROR(FIND("3",tblSalaries[[#This Row],[How many hours of a day you work on Excel]])),"",3)</f>
        <v/>
      </c>
      <c r="R1170" s="10">
        <f>IF(ISERROR(FIND("4",tblSalaries[[#This Row],[How many hours of a day you work on Excel]])),"",4)</f>
        <v>4</v>
      </c>
      <c r="S1170" s="10" t="str">
        <f>IF(ISERROR(FIND("5",tblSalaries[[#This Row],[How many hours of a day you work on Excel]])),"",5)</f>
        <v/>
      </c>
      <c r="T1170" s="10">
        <f>IF(ISERROR(FIND("6",tblSalaries[[#This Row],[How many hours of a day you work on Excel]])),"",6)</f>
        <v>6</v>
      </c>
      <c r="U1170" s="11" t="str">
        <f>IF(ISERROR(FIND("7",tblSalaries[[#This Row],[How many hours of a day you work on Excel]])),"",7)</f>
        <v/>
      </c>
      <c r="V1170" s="11" t="str">
        <f>IF(ISERROR(FIND("8",tblSalaries[[#This Row],[How many hours of a day you work on Excel]])),"",8)</f>
        <v/>
      </c>
      <c r="W1170" s="11">
        <f>IF(MAX(tblSalaries[[#This Row],[1 hour]:[8 hours]])=0,#N/A,MAX(tblSalaries[[#This Row],[1 hour]:[8 hours]]))</f>
        <v>6</v>
      </c>
      <c r="X1170" s="11">
        <f>IF(ISERROR(tblSalaries[[#This Row],[max h]]),1,tblSalaries[[#This Row],[Salary in USD]]/tblSalaries[[#This Row],[max h]]/260)</f>
        <v>4.615384615384615</v>
      </c>
      <c r="Y1170" s="11" t="str">
        <f>IF(tblSalaries[[#This Row],[Years of Experience]]="",0,"0")</f>
        <v>0</v>
      </c>
      <c r="Z11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70" s="11">
        <f>IF(tblSalaries[[#This Row],[Salary in USD]]&lt;1000,1,0)</f>
        <v>0</v>
      </c>
      <c r="AB1170" s="11">
        <f>IF(AND(tblSalaries[[#This Row],[Salary in USD]]&gt;1000,tblSalaries[[#This Row],[Salary in USD]]&lt;2000),1,0)</f>
        <v>0</v>
      </c>
    </row>
    <row r="1171" spans="2:28" ht="15" customHeight="1">
      <c r="B1171" t="s">
        <v>3174</v>
      </c>
      <c r="C1171" s="1">
        <v>41057.970497685186</v>
      </c>
      <c r="D1171" s="4">
        <v>56000</v>
      </c>
      <c r="E1171">
        <v>56000</v>
      </c>
      <c r="F1171" t="s">
        <v>6</v>
      </c>
      <c r="G1171">
        <f>tblSalaries[[#This Row],[clean Salary (in local currency)]]*VLOOKUP(tblSalaries[[#This Row],[Currency]],tblXrate[],2,FALSE)</f>
        <v>56000</v>
      </c>
      <c r="H1171" t="s">
        <v>20</v>
      </c>
      <c r="I1171" t="s">
        <v>20</v>
      </c>
      <c r="J1171" t="s">
        <v>15</v>
      </c>
      <c r="K1171" t="str">
        <f>VLOOKUP(tblSalaries[[#This Row],[Where do you work]],tblCountries[[Actual]:[Mapping]],2,FALSE)</f>
        <v>USA</v>
      </c>
      <c r="L1171" t="s">
        <v>25</v>
      </c>
      <c r="M1171">
        <v>2</v>
      </c>
      <c r="O1171" s="10">
        <f>IF(ISERROR(FIND("1",tblSalaries[[#This Row],[How many hours of a day you work on Excel]])),"",1)</f>
        <v>1</v>
      </c>
      <c r="P1171" s="11">
        <f>IF(ISERROR(FIND("2",tblSalaries[[#This Row],[How many hours of a day you work on Excel]])),"",2)</f>
        <v>2</v>
      </c>
      <c r="Q1171" s="10" t="str">
        <f>IF(ISERROR(FIND("3",tblSalaries[[#This Row],[How many hours of a day you work on Excel]])),"",3)</f>
        <v/>
      </c>
      <c r="R1171" s="10" t="str">
        <f>IF(ISERROR(FIND("4",tblSalaries[[#This Row],[How many hours of a day you work on Excel]])),"",4)</f>
        <v/>
      </c>
      <c r="S1171" s="10" t="str">
        <f>IF(ISERROR(FIND("5",tblSalaries[[#This Row],[How many hours of a day you work on Excel]])),"",5)</f>
        <v/>
      </c>
      <c r="T1171" s="10" t="str">
        <f>IF(ISERROR(FIND("6",tblSalaries[[#This Row],[How many hours of a day you work on Excel]])),"",6)</f>
        <v/>
      </c>
      <c r="U1171" s="11" t="str">
        <f>IF(ISERROR(FIND("7",tblSalaries[[#This Row],[How many hours of a day you work on Excel]])),"",7)</f>
        <v/>
      </c>
      <c r="V1171" s="11" t="str">
        <f>IF(ISERROR(FIND("8",tblSalaries[[#This Row],[How many hours of a day you work on Excel]])),"",8)</f>
        <v/>
      </c>
      <c r="W1171" s="11">
        <f>IF(MAX(tblSalaries[[#This Row],[1 hour]:[8 hours]])=0,#N/A,MAX(tblSalaries[[#This Row],[1 hour]:[8 hours]]))</f>
        <v>2</v>
      </c>
      <c r="X1171" s="11">
        <f>IF(ISERROR(tblSalaries[[#This Row],[max h]]),1,tblSalaries[[#This Row],[Salary in USD]]/tblSalaries[[#This Row],[max h]]/260)</f>
        <v>107.69230769230769</v>
      </c>
      <c r="Y1171" s="11" t="str">
        <f>IF(tblSalaries[[#This Row],[Years of Experience]]="",0,"0")</f>
        <v>0</v>
      </c>
      <c r="Z11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71" s="11">
        <f>IF(tblSalaries[[#This Row],[Salary in USD]]&lt;1000,1,0)</f>
        <v>0</v>
      </c>
      <c r="AB1171" s="11">
        <f>IF(AND(tblSalaries[[#This Row],[Salary in USD]]&gt;1000,tblSalaries[[#This Row],[Salary in USD]]&lt;2000),1,0)</f>
        <v>0</v>
      </c>
    </row>
    <row r="1172" spans="2:28" ht="15" customHeight="1">
      <c r="B1172" t="s">
        <v>3175</v>
      </c>
      <c r="C1172" s="1">
        <v>41057.971944444442</v>
      </c>
      <c r="D1172" s="4" t="s">
        <v>1340</v>
      </c>
      <c r="E1172">
        <v>540000</v>
      </c>
      <c r="F1172" t="s">
        <v>40</v>
      </c>
      <c r="G1172">
        <f>tblSalaries[[#This Row],[clean Salary (in local currency)]]*VLOOKUP(tblSalaries[[#This Row],[Currency]],tblXrate[],2,FALSE)</f>
        <v>9616.275011218986</v>
      </c>
      <c r="H1172" t="s">
        <v>1341</v>
      </c>
      <c r="I1172" t="s">
        <v>20</v>
      </c>
      <c r="J1172" t="s">
        <v>8</v>
      </c>
      <c r="K1172" t="str">
        <f>VLOOKUP(tblSalaries[[#This Row],[Where do you work]],tblCountries[[Actual]:[Mapping]],2,FALSE)</f>
        <v>India</v>
      </c>
      <c r="L1172" t="s">
        <v>9</v>
      </c>
      <c r="M1172">
        <v>7.9</v>
      </c>
      <c r="O1172" s="10" t="str">
        <f>IF(ISERROR(FIND("1",tblSalaries[[#This Row],[How many hours of a day you work on Excel]])),"",1)</f>
        <v/>
      </c>
      <c r="P1172" s="11" t="str">
        <f>IF(ISERROR(FIND("2",tblSalaries[[#This Row],[How many hours of a day you work on Excel]])),"",2)</f>
        <v/>
      </c>
      <c r="Q1172" s="10" t="str">
        <f>IF(ISERROR(FIND("3",tblSalaries[[#This Row],[How many hours of a day you work on Excel]])),"",3)</f>
        <v/>
      </c>
      <c r="R1172" s="10">
        <f>IF(ISERROR(FIND("4",tblSalaries[[#This Row],[How many hours of a day you work on Excel]])),"",4)</f>
        <v>4</v>
      </c>
      <c r="S1172" s="10" t="str">
        <f>IF(ISERROR(FIND("5",tblSalaries[[#This Row],[How many hours of a day you work on Excel]])),"",5)</f>
        <v/>
      </c>
      <c r="T1172" s="10">
        <f>IF(ISERROR(FIND("6",tblSalaries[[#This Row],[How many hours of a day you work on Excel]])),"",6)</f>
        <v>6</v>
      </c>
      <c r="U1172" s="11" t="str">
        <f>IF(ISERROR(FIND("7",tblSalaries[[#This Row],[How many hours of a day you work on Excel]])),"",7)</f>
        <v/>
      </c>
      <c r="V1172" s="11" t="str">
        <f>IF(ISERROR(FIND("8",tblSalaries[[#This Row],[How many hours of a day you work on Excel]])),"",8)</f>
        <v/>
      </c>
      <c r="W1172" s="11">
        <f>IF(MAX(tblSalaries[[#This Row],[1 hour]:[8 hours]])=0,#N/A,MAX(tblSalaries[[#This Row],[1 hour]:[8 hours]]))</f>
        <v>6</v>
      </c>
      <c r="X1172" s="11">
        <f>IF(ISERROR(tblSalaries[[#This Row],[max h]]),1,tblSalaries[[#This Row],[Salary in USD]]/tblSalaries[[#This Row],[max h]]/260)</f>
        <v>6.164278853345504</v>
      </c>
      <c r="Y1172" s="11" t="str">
        <f>IF(tblSalaries[[#This Row],[Years of Experience]]="",0,"0")</f>
        <v>0</v>
      </c>
      <c r="Z11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72" s="11">
        <f>IF(tblSalaries[[#This Row],[Salary in USD]]&lt;1000,1,0)</f>
        <v>0</v>
      </c>
      <c r="AB1172" s="11">
        <f>IF(AND(tblSalaries[[#This Row],[Salary in USD]]&gt;1000,tblSalaries[[#This Row],[Salary in USD]]&lt;2000),1,0)</f>
        <v>0</v>
      </c>
    </row>
    <row r="1173" spans="2:28" ht="15" customHeight="1">
      <c r="B1173" t="s">
        <v>3176</v>
      </c>
      <c r="C1173" s="1">
        <v>41057.972939814812</v>
      </c>
      <c r="D1173" s="4" t="s">
        <v>1342</v>
      </c>
      <c r="E1173">
        <v>4300000</v>
      </c>
      <c r="F1173" t="s">
        <v>1343</v>
      </c>
      <c r="G1173">
        <f>tblSalaries[[#This Row],[clean Salary (in local currency)]]*VLOOKUP(tblSalaries[[#This Row],[Currency]],tblXrate[],2,FALSE)</f>
        <v>51497.005988023957</v>
      </c>
      <c r="H1173" t="s">
        <v>642</v>
      </c>
      <c r="I1173" t="s">
        <v>52</v>
      </c>
      <c r="J1173" t="s">
        <v>1344</v>
      </c>
      <c r="K1173" t="str">
        <f>VLOOKUP(tblSalaries[[#This Row],[Where do you work]],tblCountries[[Actual]:[Mapping]],2,FALSE)</f>
        <v>Kenya</v>
      </c>
      <c r="L1173" t="s">
        <v>9</v>
      </c>
      <c r="M1173">
        <v>9</v>
      </c>
      <c r="O1173" s="10" t="str">
        <f>IF(ISERROR(FIND("1",tblSalaries[[#This Row],[How many hours of a day you work on Excel]])),"",1)</f>
        <v/>
      </c>
      <c r="P1173" s="11" t="str">
        <f>IF(ISERROR(FIND("2",tblSalaries[[#This Row],[How many hours of a day you work on Excel]])),"",2)</f>
        <v/>
      </c>
      <c r="Q1173" s="10" t="str">
        <f>IF(ISERROR(FIND("3",tblSalaries[[#This Row],[How many hours of a day you work on Excel]])),"",3)</f>
        <v/>
      </c>
      <c r="R1173" s="10">
        <f>IF(ISERROR(FIND("4",tblSalaries[[#This Row],[How many hours of a day you work on Excel]])),"",4)</f>
        <v>4</v>
      </c>
      <c r="S1173" s="10" t="str">
        <f>IF(ISERROR(FIND("5",tblSalaries[[#This Row],[How many hours of a day you work on Excel]])),"",5)</f>
        <v/>
      </c>
      <c r="T1173" s="10">
        <f>IF(ISERROR(FIND("6",tblSalaries[[#This Row],[How many hours of a day you work on Excel]])),"",6)</f>
        <v>6</v>
      </c>
      <c r="U1173" s="11" t="str">
        <f>IF(ISERROR(FIND("7",tblSalaries[[#This Row],[How many hours of a day you work on Excel]])),"",7)</f>
        <v/>
      </c>
      <c r="V1173" s="11" t="str">
        <f>IF(ISERROR(FIND("8",tblSalaries[[#This Row],[How many hours of a day you work on Excel]])),"",8)</f>
        <v/>
      </c>
      <c r="W1173" s="11">
        <f>IF(MAX(tblSalaries[[#This Row],[1 hour]:[8 hours]])=0,#N/A,MAX(tblSalaries[[#This Row],[1 hour]:[8 hours]]))</f>
        <v>6</v>
      </c>
      <c r="X1173" s="11">
        <f>IF(ISERROR(tblSalaries[[#This Row],[max h]]),1,tblSalaries[[#This Row],[Salary in USD]]/tblSalaries[[#This Row],[max h]]/260)</f>
        <v>33.010901274374334</v>
      </c>
      <c r="Y1173" s="11" t="str">
        <f>IF(tblSalaries[[#This Row],[Years of Experience]]="",0,"0")</f>
        <v>0</v>
      </c>
      <c r="Z11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73" s="11">
        <f>IF(tblSalaries[[#This Row],[Salary in USD]]&lt;1000,1,0)</f>
        <v>0</v>
      </c>
      <c r="AB1173" s="11">
        <f>IF(AND(tblSalaries[[#This Row],[Salary in USD]]&gt;1000,tblSalaries[[#This Row],[Salary in USD]]&lt;2000),1,0)</f>
        <v>0</v>
      </c>
    </row>
    <row r="1174" spans="2:28" ht="15" customHeight="1">
      <c r="B1174" t="s">
        <v>3177</v>
      </c>
      <c r="C1174" s="1">
        <v>41057.976064814815</v>
      </c>
      <c r="D1174" s="4" t="s">
        <v>1345</v>
      </c>
      <c r="E1174">
        <v>82000</v>
      </c>
      <c r="F1174" t="s">
        <v>22</v>
      </c>
      <c r="G1174">
        <f>tblSalaries[[#This Row],[clean Salary (in local currency)]]*VLOOKUP(tblSalaries[[#This Row],[Currency]],tblXrate[],2,FALSE)</f>
        <v>104172.75399731184</v>
      </c>
      <c r="H1174" t="s">
        <v>1346</v>
      </c>
      <c r="I1174" t="s">
        <v>52</v>
      </c>
      <c r="J1174" t="s">
        <v>628</v>
      </c>
      <c r="K1174" t="str">
        <f>VLOOKUP(tblSalaries[[#This Row],[Where do you work]],tblCountries[[Actual]:[Mapping]],2,FALSE)</f>
        <v>Netherlands</v>
      </c>
      <c r="L1174" t="s">
        <v>13</v>
      </c>
      <c r="M1174">
        <v>25</v>
      </c>
      <c r="O1174" s="10" t="str">
        <f>IF(ISERROR(FIND("1",tblSalaries[[#This Row],[How many hours of a day you work on Excel]])),"",1)</f>
        <v/>
      </c>
      <c r="P1174" s="11" t="str">
        <f>IF(ISERROR(FIND("2",tblSalaries[[#This Row],[How many hours of a day you work on Excel]])),"",2)</f>
        <v/>
      </c>
      <c r="Q1174" s="10" t="str">
        <f>IF(ISERROR(FIND("3",tblSalaries[[#This Row],[How many hours of a day you work on Excel]])),"",3)</f>
        <v/>
      </c>
      <c r="R1174" s="10" t="str">
        <f>IF(ISERROR(FIND("4",tblSalaries[[#This Row],[How many hours of a day you work on Excel]])),"",4)</f>
        <v/>
      </c>
      <c r="S1174" s="10" t="str">
        <f>IF(ISERROR(FIND("5",tblSalaries[[#This Row],[How many hours of a day you work on Excel]])),"",5)</f>
        <v/>
      </c>
      <c r="T1174" s="10" t="str">
        <f>IF(ISERROR(FIND("6",tblSalaries[[#This Row],[How many hours of a day you work on Excel]])),"",6)</f>
        <v/>
      </c>
      <c r="U1174" s="11" t="str">
        <f>IF(ISERROR(FIND("7",tblSalaries[[#This Row],[How many hours of a day you work on Excel]])),"",7)</f>
        <v/>
      </c>
      <c r="V1174" s="11">
        <f>IF(ISERROR(FIND("8",tblSalaries[[#This Row],[How many hours of a day you work on Excel]])),"",8)</f>
        <v>8</v>
      </c>
      <c r="W1174" s="11">
        <f>IF(MAX(tblSalaries[[#This Row],[1 hour]:[8 hours]])=0,#N/A,MAX(tblSalaries[[#This Row],[1 hour]:[8 hours]]))</f>
        <v>8</v>
      </c>
      <c r="X1174" s="11">
        <f>IF(ISERROR(tblSalaries[[#This Row],[max h]]),1,tblSalaries[[#This Row],[Salary in USD]]/tblSalaries[[#This Row],[max h]]/260)</f>
        <v>50.083054806399922</v>
      </c>
      <c r="Y1174" s="11" t="str">
        <f>IF(tblSalaries[[#This Row],[Years of Experience]]="",0,"0")</f>
        <v>0</v>
      </c>
      <c r="Z11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74" s="11">
        <f>IF(tblSalaries[[#This Row],[Salary in USD]]&lt;1000,1,0)</f>
        <v>0</v>
      </c>
      <c r="AB1174" s="11">
        <f>IF(AND(tblSalaries[[#This Row],[Salary in USD]]&gt;1000,tblSalaries[[#This Row],[Salary in USD]]&lt;2000),1,0)</f>
        <v>0</v>
      </c>
    </row>
    <row r="1175" spans="2:28" ht="15" customHeight="1">
      <c r="B1175" t="s">
        <v>3178</v>
      </c>
      <c r="C1175" s="1">
        <v>41057.981932870367</v>
      </c>
      <c r="D1175" s="4">
        <v>88000</v>
      </c>
      <c r="E1175">
        <v>88000</v>
      </c>
      <c r="F1175" t="s">
        <v>6</v>
      </c>
      <c r="G1175">
        <f>tblSalaries[[#This Row],[clean Salary (in local currency)]]*VLOOKUP(tblSalaries[[#This Row],[Currency]],tblXrate[],2,FALSE)</f>
        <v>88000</v>
      </c>
      <c r="H1175" t="s">
        <v>1347</v>
      </c>
      <c r="I1175" t="s">
        <v>52</v>
      </c>
      <c r="J1175" t="s">
        <v>15</v>
      </c>
      <c r="K1175" t="str">
        <f>VLOOKUP(tblSalaries[[#This Row],[Where do you work]],tblCountries[[Actual]:[Mapping]],2,FALSE)</f>
        <v>USA</v>
      </c>
      <c r="L1175" t="s">
        <v>9</v>
      </c>
      <c r="M1175">
        <v>2</v>
      </c>
      <c r="O1175" s="10" t="str">
        <f>IF(ISERROR(FIND("1",tblSalaries[[#This Row],[How many hours of a day you work on Excel]])),"",1)</f>
        <v/>
      </c>
      <c r="P1175" s="11" t="str">
        <f>IF(ISERROR(FIND("2",tblSalaries[[#This Row],[How many hours of a day you work on Excel]])),"",2)</f>
        <v/>
      </c>
      <c r="Q1175" s="10" t="str">
        <f>IF(ISERROR(FIND("3",tblSalaries[[#This Row],[How many hours of a day you work on Excel]])),"",3)</f>
        <v/>
      </c>
      <c r="R1175" s="10">
        <f>IF(ISERROR(FIND("4",tblSalaries[[#This Row],[How many hours of a day you work on Excel]])),"",4)</f>
        <v>4</v>
      </c>
      <c r="S1175" s="10" t="str">
        <f>IF(ISERROR(FIND("5",tblSalaries[[#This Row],[How many hours of a day you work on Excel]])),"",5)</f>
        <v/>
      </c>
      <c r="T1175" s="10">
        <f>IF(ISERROR(FIND("6",tblSalaries[[#This Row],[How many hours of a day you work on Excel]])),"",6)</f>
        <v>6</v>
      </c>
      <c r="U1175" s="11" t="str">
        <f>IF(ISERROR(FIND("7",tblSalaries[[#This Row],[How many hours of a day you work on Excel]])),"",7)</f>
        <v/>
      </c>
      <c r="V1175" s="11" t="str">
        <f>IF(ISERROR(FIND("8",tblSalaries[[#This Row],[How many hours of a day you work on Excel]])),"",8)</f>
        <v/>
      </c>
      <c r="W1175" s="11">
        <f>IF(MAX(tblSalaries[[#This Row],[1 hour]:[8 hours]])=0,#N/A,MAX(tblSalaries[[#This Row],[1 hour]:[8 hours]]))</f>
        <v>6</v>
      </c>
      <c r="X1175" s="11">
        <f>IF(ISERROR(tblSalaries[[#This Row],[max h]]),1,tblSalaries[[#This Row],[Salary in USD]]/tblSalaries[[#This Row],[max h]]/260)</f>
        <v>56.410256410256409</v>
      </c>
      <c r="Y1175" s="11" t="str">
        <f>IF(tblSalaries[[#This Row],[Years of Experience]]="",0,"0")</f>
        <v>0</v>
      </c>
      <c r="Z11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75" s="11">
        <f>IF(tblSalaries[[#This Row],[Salary in USD]]&lt;1000,1,0)</f>
        <v>0</v>
      </c>
      <c r="AB1175" s="11">
        <f>IF(AND(tblSalaries[[#This Row],[Salary in USD]]&gt;1000,tblSalaries[[#This Row],[Salary in USD]]&lt;2000),1,0)</f>
        <v>0</v>
      </c>
    </row>
    <row r="1176" spans="2:28" ht="15" customHeight="1">
      <c r="B1176" t="s">
        <v>3179</v>
      </c>
      <c r="C1176" s="1">
        <v>41057.985324074078</v>
      </c>
      <c r="D1176" s="4">
        <v>80000</v>
      </c>
      <c r="E1176">
        <v>80000</v>
      </c>
      <c r="F1176" t="s">
        <v>6</v>
      </c>
      <c r="G1176">
        <f>tblSalaries[[#This Row],[clean Salary (in local currency)]]*VLOOKUP(tblSalaries[[#This Row],[Currency]],tblXrate[],2,FALSE)</f>
        <v>80000</v>
      </c>
      <c r="H1176" t="s">
        <v>1348</v>
      </c>
      <c r="I1176" t="s">
        <v>20</v>
      </c>
      <c r="J1176" t="s">
        <v>15</v>
      </c>
      <c r="K1176" t="str">
        <f>VLOOKUP(tblSalaries[[#This Row],[Where do you work]],tblCountries[[Actual]:[Mapping]],2,FALSE)</f>
        <v>USA</v>
      </c>
      <c r="L1176" t="s">
        <v>9</v>
      </c>
      <c r="M1176">
        <v>6</v>
      </c>
      <c r="O1176" s="10" t="str">
        <f>IF(ISERROR(FIND("1",tblSalaries[[#This Row],[How many hours of a day you work on Excel]])),"",1)</f>
        <v/>
      </c>
      <c r="P1176" s="11" t="str">
        <f>IF(ISERROR(FIND("2",tblSalaries[[#This Row],[How many hours of a day you work on Excel]])),"",2)</f>
        <v/>
      </c>
      <c r="Q1176" s="10" t="str">
        <f>IF(ISERROR(FIND("3",tblSalaries[[#This Row],[How many hours of a day you work on Excel]])),"",3)</f>
        <v/>
      </c>
      <c r="R1176" s="10">
        <f>IF(ISERROR(FIND("4",tblSalaries[[#This Row],[How many hours of a day you work on Excel]])),"",4)</f>
        <v>4</v>
      </c>
      <c r="S1176" s="10" t="str">
        <f>IF(ISERROR(FIND("5",tblSalaries[[#This Row],[How many hours of a day you work on Excel]])),"",5)</f>
        <v/>
      </c>
      <c r="T1176" s="10">
        <f>IF(ISERROR(FIND("6",tblSalaries[[#This Row],[How many hours of a day you work on Excel]])),"",6)</f>
        <v>6</v>
      </c>
      <c r="U1176" s="11" t="str">
        <f>IF(ISERROR(FIND("7",tblSalaries[[#This Row],[How many hours of a day you work on Excel]])),"",7)</f>
        <v/>
      </c>
      <c r="V1176" s="11" t="str">
        <f>IF(ISERROR(FIND("8",tblSalaries[[#This Row],[How many hours of a day you work on Excel]])),"",8)</f>
        <v/>
      </c>
      <c r="W1176" s="11">
        <f>IF(MAX(tblSalaries[[#This Row],[1 hour]:[8 hours]])=0,#N/A,MAX(tblSalaries[[#This Row],[1 hour]:[8 hours]]))</f>
        <v>6</v>
      </c>
      <c r="X1176" s="11">
        <f>IF(ISERROR(tblSalaries[[#This Row],[max h]]),1,tblSalaries[[#This Row],[Salary in USD]]/tblSalaries[[#This Row],[max h]]/260)</f>
        <v>51.282051282051285</v>
      </c>
      <c r="Y1176" s="11" t="str">
        <f>IF(tblSalaries[[#This Row],[Years of Experience]]="",0,"0")</f>
        <v>0</v>
      </c>
      <c r="Z11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76" s="11">
        <f>IF(tblSalaries[[#This Row],[Salary in USD]]&lt;1000,1,0)</f>
        <v>0</v>
      </c>
      <c r="AB1176" s="11">
        <f>IF(AND(tblSalaries[[#This Row],[Salary in USD]]&gt;1000,tblSalaries[[#This Row],[Salary in USD]]&lt;2000),1,0)</f>
        <v>0</v>
      </c>
    </row>
    <row r="1177" spans="2:28" ht="15" customHeight="1">
      <c r="B1177" t="s">
        <v>3180</v>
      </c>
      <c r="C1177" s="1">
        <v>41057.991087962961</v>
      </c>
      <c r="D1177" s="4">
        <v>19000</v>
      </c>
      <c r="E1177">
        <v>19000</v>
      </c>
      <c r="F1177" t="s">
        <v>6</v>
      </c>
      <c r="G1177">
        <f>tblSalaries[[#This Row],[clean Salary (in local currency)]]*VLOOKUP(tblSalaries[[#This Row],[Currency]],tblXrate[],2,FALSE)</f>
        <v>19000</v>
      </c>
      <c r="H1177" t="s">
        <v>310</v>
      </c>
      <c r="I1177" t="s">
        <v>310</v>
      </c>
      <c r="J1177" t="s">
        <v>71</v>
      </c>
      <c r="K1177" t="str">
        <f>VLOOKUP(tblSalaries[[#This Row],[Where do you work]],tblCountries[[Actual]:[Mapping]],2,FALSE)</f>
        <v>UK</v>
      </c>
      <c r="L1177" t="s">
        <v>9</v>
      </c>
      <c r="M1177">
        <v>20</v>
      </c>
      <c r="O1177" s="10" t="str">
        <f>IF(ISERROR(FIND("1",tblSalaries[[#This Row],[How many hours of a day you work on Excel]])),"",1)</f>
        <v/>
      </c>
      <c r="P1177" s="11" t="str">
        <f>IF(ISERROR(FIND("2",tblSalaries[[#This Row],[How many hours of a day you work on Excel]])),"",2)</f>
        <v/>
      </c>
      <c r="Q1177" s="10" t="str">
        <f>IF(ISERROR(FIND("3",tblSalaries[[#This Row],[How many hours of a day you work on Excel]])),"",3)</f>
        <v/>
      </c>
      <c r="R1177" s="10">
        <f>IF(ISERROR(FIND("4",tblSalaries[[#This Row],[How many hours of a day you work on Excel]])),"",4)</f>
        <v>4</v>
      </c>
      <c r="S1177" s="10" t="str">
        <f>IF(ISERROR(FIND("5",tblSalaries[[#This Row],[How many hours of a day you work on Excel]])),"",5)</f>
        <v/>
      </c>
      <c r="T1177" s="10">
        <f>IF(ISERROR(FIND("6",tblSalaries[[#This Row],[How many hours of a day you work on Excel]])),"",6)</f>
        <v>6</v>
      </c>
      <c r="U1177" s="11" t="str">
        <f>IF(ISERROR(FIND("7",tblSalaries[[#This Row],[How many hours of a day you work on Excel]])),"",7)</f>
        <v/>
      </c>
      <c r="V1177" s="11" t="str">
        <f>IF(ISERROR(FIND("8",tblSalaries[[#This Row],[How many hours of a day you work on Excel]])),"",8)</f>
        <v/>
      </c>
      <c r="W1177" s="11">
        <f>IF(MAX(tblSalaries[[#This Row],[1 hour]:[8 hours]])=0,#N/A,MAX(tblSalaries[[#This Row],[1 hour]:[8 hours]]))</f>
        <v>6</v>
      </c>
      <c r="X1177" s="11">
        <f>IF(ISERROR(tblSalaries[[#This Row],[max h]]),1,tblSalaries[[#This Row],[Salary in USD]]/tblSalaries[[#This Row],[max h]]/260)</f>
        <v>12.179487179487179</v>
      </c>
      <c r="Y1177" s="11" t="str">
        <f>IF(tblSalaries[[#This Row],[Years of Experience]]="",0,"0")</f>
        <v>0</v>
      </c>
      <c r="Z11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77" s="11">
        <f>IF(tblSalaries[[#This Row],[Salary in USD]]&lt;1000,1,0)</f>
        <v>0</v>
      </c>
      <c r="AB1177" s="11">
        <f>IF(AND(tblSalaries[[#This Row],[Salary in USD]]&gt;1000,tblSalaries[[#This Row],[Salary in USD]]&lt;2000),1,0)</f>
        <v>0</v>
      </c>
    </row>
    <row r="1178" spans="2:28" ht="15" customHeight="1">
      <c r="B1178" t="s">
        <v>3181</v>
      </c>
      <c r="C1178" s="1">
        <v>41057.99417824074</v>
      </c>
      <c r="D1178" s="4" t="s">
        <v>1349</v>
      </c>
      <c r="E1178">
        <v>15000</v>
      </c>
      <c r="F1178" t="s">
        <v>22</v>
      </c>
      <c r="G1178">
        <f>tblSalaries[[#This Row],[clean Salary (in local currency)]]*VLOOKUP(tblSalaries[[#This Row],[Currency]],tblXrate[],2,FALSE)</f>
        <v>19055.991584874118</v>
      </c>
      <c r="H1178" t="s">
        <v>1350</v>
      </c>
      <c r="I1178" t="s">
        <v>356</v>
      </c>
      <c r="J1178" t="s">
        <v>1351</v>
      </c>
      <c r="K1178" t="str">
        <f>VLOOKUP(tblSalaries[[#This Row],[Where do you work]],tblCountries[[Actual]:[Mapping]],2,FALSE)</f>
        <v>italy</v>
      </c>
      <c r="L1178" t="s">
        <v>9</v>
      </c>
      <c r="M1178">
        <v>3</v>
      </c>
      <c r="O1178" s="10" t="str">
        <f>IF(ISERROR(FIND("1",tblSalaries[[#This Row],[How many hours of a day you work on Excel]])),"",1)</f>
        <v/>
      </c>
      <c r="P1178" s="11" t="str">
        <f>IF(ISERROR(FIND("2",tblSalaries[[#This Row],[How many hours of a day you work on Excel]])),"",2)</f>
        <v/>
      </c>
      <c r="Q1178" s="10" t="str">
        <f>IF(ISERROR(FIND("3",tblSalaries[[#This Row],[How many hours of a day you work on Excel]])),"",3)</f>
        <v/>
      </c>
      <c r="R1178" s="10">
        <f>IF(ISERROR(FIND("4",tblSalaries[[#This Row],[How many hours of a day you work on Excel]])),"",4)</f>
        <v>4</v>
      </c>
      <c r="S1178" s="10" t="str">
        <f>IF(ISERROR(FIND("5",tblSalaries[[#This Row],[How many hours of a day you work on Excel]])),"",5)</f>
        <v/>
      </c>
      <c r="T1178" s="10">
        <f>IF(ISERROR(FIND("6",tblSalaries[[#This Row],[How many hours of a day you work on Excel]])),"",6)</f>
        <v>6</v>
      </c>
      <c r="U1178" s="11" t="str">
        <f>IF(ISERROR(FIND("7",tblSalaries[[#This Row],[How many hours of a day you work on Excel]])),"",7)</f>
        <v/>
      </c>
      <c r="V1178" s="11" t="str">
        <f>IF(ISERROR(FIND("8",tblSalaries[[#This Row],[How many hours of a day you work on Excel]])),"",8)</f>
        <v/>
      </c>
      <c r="W1178" s="11">
        <f>IF(MAX(tblSalaries[[#This Row],[1 hour]:[8 hours]])=0,#N/A,MAX(tblSalaries[[#This Row],[1 hour]:[8 hours]]))</f>
        <v>6</v>
      </c>
      <c r="X1178" s="11">
        <f>IF(ISERROR(tblSalaries[[#This Row],[max h]]),1,tblSalaries[[#This Row],[Salary in USD]]/tblSalaries[[#This Row],[max h]]/260)</f>
        <v>12.215379221073153</v>
      </c>
      <c r="Y1178" s="11" t="str">
        <f>IF(tblSalaries[[#This Row],[Years of Experience]]="",0,"0")</f>
        <v>0</v>
      </c>
      <c r="Z11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78" s="11">
        <f>IF(tblSalaries[[#This Row],[Salary in USD]]&lt;1000,1,0)</f>
        <v>0</v>
      </c>
      <c r="AB1178" s="11">
        <f>IF(AND(tblSalaries[[#This Row],[Salary in USD]]&gt;1000,tblSalaries[[#This Row],[Salary in USD]]&lt;2000),1,0)</f>
        <v>0</v>
      </c>
    </row>
    <row r="1179" spans="2:28" ht="15" customHeight="1">
      <c r="B1179" t="s">
        <v>3182</v>
      </c>
      <c r="C1179" s="1">
        <v>41057.994930555556</v>
      </c>
      <c r="D1179" s="4">
        <v>480000</v>
      </c>
      <c r="E1179">
        <v>480000</v>
      </c>
      <c r="F1179" t="s">
        <v>40</v>
      </c>
      <c r="G1179">
        <f>tblSalaries[[#This Row],[clean Salary (in local currency)]]*VLOOKUP(tblSalaries[[#This Row],[Currency]],tblXrate[],2,FALSE)</f>
        <v>8547.8000099724322</v>
      </c>
      <c r="H1179" t="s">
        <v>1352</v>
      </c>
      <c r="I1179" t="s">
        <v>356</v>
      </c>
      <c r="J1179" t="s">
        <v>8</v>
      </c>
      <c r="K1179" t="str">
        <f>VLOOKUP(tblSalaries[[#This Row],[Where do you work]],tblCountries[[Actual]:[Mapping]],2,FALSE)</f>
        <v>India</v>
      </c>
      <c r="L1179" t="s">
        <v>13</v>
      </c>
      <c r="M1179">
        <v>15</v>
      </c>
      <c r="O1179" s="10" t="str">
        <f>IF(ISERROR(FIND("1",tblSalaries[[#This Row],[How many hours of a day you work on Excel]])),"",1)</f>
        <v/>
      </c>
      <c r="P1179" s="11" t="str">
        <f>IF(ISERROR(FIND("2",tblSalaries[[#This Row],[How many hours of a day you work on Excel]])),"",2)</f>
        <v/>
      </c>
      <c r="Q1179" s="10" t="str">
        <f>IF(ISERROR(FIND("3",tblSalaries[[#This Row],[How many hours of a day you work on Excel]])),"",3)</f>
        <v/>
      </c>
      <c r="R1179" s="10" t="str">
        <f>IF(ISERROR(FIND("4",tblSalaries[[#This Row],[How many hours of a day you work on Excel]])),"",4)</f>
        <v/>
      </c>
      <c r="S1179" s="10" t="str">
        <f>IF(ISERROR(FIND("5",tblSalaries[[#This Row],[How many hours of a day you work on Excel]])),"",5)</f>
        <v/>
      </c>
      <c r="T1179" s="10" t="str">
        <f>IF(ISERROR(FIND("6",tblSalaries[[#This Row],[How many hours of a day you work on Excel]])),"",6)</f>
        <v/>
      </c>
      <c r="U1179" s="11" t="str">
        <f>IF(ISERROR(FIND("7",tblSalaries[[#This Row],[How many hours of a day you work on Excel]])),"",7)</f>
        <v/>
      </c>
      <c r="V1179" s="11">
        <f>IF(ISERROR(FIND("8",tblSalaries[[#This Row],[How many hours of a day you work on Excel]])),"",8)</f>
        <v>8</v>
      </c>
      <c r="W1179" s="11">
        <f>IF(MAX(tblSalaries[[#This Row],[1 hour]:[8 hours]])=0,#N/A,MAX(tblSalaries[[#This Row],[1 hour]:[8 hours]]))</f>
        <v>8</v>
      </c>
      <c r="X1179" s="11">
        <f>IF(ISERROR(tblSalaries[[#This Row],[max h]]),1,tblSalaries[[#This Row],[Salary in USD]]/tblSalaries[[#This Row],[max h]]/260)</f>
        <v>4.1095192355636696</v>
      </c>
      <c r="Y1179" s="11" t="str">
        <f>IF(tblSalaries[[#This Row],[Years of Experience]]="",0,"0")</f>
        <v>0</v>
      </c>
      <c r="Z11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79" s="11">
        <f>IF(tblSalaries[[#This Row],[Salary in USD]]&lt;1000,1,0)</f>
        <v>0</v>
      </c>
      <c r="AB1179" s="11">
        <f>IF(AND(tblSalaries[[#This Row],[Salary in USD]]&gt;1000,tblSalaries[[#This Row],[Salary in USD]]&lt;2000),1,0)</f>
        <v>0</v>
      </c>
    </row>
    <row r="1180" spans="2:28" ht="15" customHeight="1">
      <c r="B1180" t="s">
        <v>3183</v>
      </c>
      <c r="C1180" s="1">
        <v>41057.995162037034</v>
      </c>
      <c r="D1180" s="4">
        <v>1100000</v>
      </c>
      <c r="E1180">
        <v>1100000</v>
      </c>
      <c r="F1180" t="s">
        <v>40</v>
      </c>
      <c r="G1180">
        <f>tblSalaries[[#This Row],[clean Salary (in local currency)]]*VLOOKUP(tblSalaries[[#This Row],[Currency]],tblXrate[],2,FALSE)</f>
        <v>19588.708356186824</v>
      </c>
      <c r="H1180" t="s">
        <v>1353</v>
      </c>
      <c r="I1180" t="s">
        <v>356</v>
      </c>
      <c r="J1180" t="s">
        <v>8</v>
      </c>
      <c r="K1180" t="str">
        <f>VLOOKUP(tblSalaries[[#This Row],[Where do you work]],tblCountries[[Actual]:[Mapping]],2,FALSE)</f>
        <v>India</v>
      </c>
      <c r="L1180" t="s">
        <v>13</v>
      </c>
      <c r="M1180">
        <v>13</v>
      </c>
      <c r="O1180" s="10" t="str">
        <f>IF(ISERROR(FIND("1",tblSalaries[[#This Row],[How many hours of a day you work on Excel]])),"",1)</f>
        <v/>
      </c>
      <c r="P1180" s="11" t="str">
        <f>IF(ISERROR(FIND("2",tblSalaries[[#This Row],[How many hours of a day you work on Excel]])),"",2)</f>
        <v/>
      </c>
      <c r="Q1180" s="10" t="str">
        <f>IF(ISERROR(FIND("3",tblSalaries[[#This Row],[How many hours of a day you work on Excel]])),"",3)</f>
        <v/>
      </c>
      <c r="R1180" s="10" t="str">
        <f>IF(ISERROR(FIND("4",tblSalaries[[#This Row],[How many hours of a day you work on Excel]])),"",4)</f>
        <v/>
      </c>
      <c r="S1180" s="10" t="str">
        <f>IF(ISERROR(FIND("5",tblSalaries[[#This Row],[How many hours of a day you work on Excel]])),"",5)</f>
        <v/>
      </c>
      <c r="T1180" s="10" t="str">
        <f>IF(ISERROR(FIND("6",tblSalaries[[#This Row],[How many hours of a day you work on Excel]])),"",6)</f>
        <v/>
      </c>
      <c r="U1180" s="11" t="str">
        <f>IF(ISERROR(FIND("7",tblSalaries[[#This Row],[How many hours of a day you work on Excel]])),"",7)</f>
        <v/>
      </c>
      <c r="V1180" s="11">
        <f>IF(ISERROR(FIND("8",tblSalaries[[#This Row],[How many hours of a day you work on Excel]])),"",8)</f>
        <v>8</v>
      </c>
      <c r="W1180" s="11">
        <f>IF(MAX(tblSalaries[[#This Row],[1 hour]:[8 hours]])=0,#N/A,MAX(tblSalaries[[#This Row],[1 hour]:[8 hours]]))</f>
        <v>8</v>
      </c>
      <c r="X1180" s="11">
        <f>IF(ISERROR(tblSalaries[[#This Row],[max h]]),1,tblSalaries[[#This Row],[Salary in USD]]/tblSalaries[[#This Row],[max h]]/260)</f>
        <v>9.4176482481667421</v>
      </c>
      <c r="Y1180" s="11" t="str">
        <f>IF(tblSalaries[[#This Row],[Years of Experience]]="",0,"0")</f>
        <v>0</v>
      </c>
      <c r="Z11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80" s="11">
        <f>IF(tblSalaries[[#This Row],[Salary in USD]]&lt;1000,1,0)</f>
        <v>0</v>
      </c>
      <c r="AB1180" s="11">
        <f>IF(AND(tblSalaries[[#This Row],[Salary in USD]]&gt;1000,tblSalaries[[#This Row],[Salary in USD]]&lt;2000),1,0)</f>
        <v>0</v>
      </c>
    </row>
    <row r="1181" spans="2:28" ht="15" customHeight="1">
      <c r="B1181" t="s">
        <v>3184</v>
      </c>
      <c r="C1181" s="1">
        <v>41058.000243055554</v>
      </c>
      <c r="D1181" s="4">
        <v>61000</v>
      </c>
      <c r="E1181">
        <v>61000</v>
      </c>
      <c r="F1181" t="s">
        <v>6</v>
      </c>
      <c r="G1181">
        <f>tblSalaries[[#This Row],[clean Salary (in local currency)]]*VLOOKUP(tblSalaries[[#This Row],[Currency]],tblXrate[],2,FALSE)</f>
        <v>61000</v>
      </c>
      <c r="H1181" t="s">
        <v>14</v>
      </c>
      <c r="I1181" t="s">
        <v>20</v>
      </c>
      <c r="J1181" t="s">
        <v>15</v>
      </c>
      <c r="K1181" t="str">
        <f>VLOOKUP(tblSalaries[[#This Row],[Where do you work]],tblCountries[[Actual]:[Mapping]],2,FALSE)</f>
        <v>USA</v>
      </c>
      <c r="L1181" t="s">
        <v>9</v>
      </c>
      <c r="M1181">
        <v>1.5</v>
      </c>
      <c r="O1181" s="10" t="str">
        <f>IF(ISERROR(FIND("1",tblSalaries[[#This Row],[How many hours of a day you work on Excel]])),"",1)</f>
        <v/>
      </c>
      <c r="P1181" s="11" t="str">
        <f>IF(ISERROR(FIND("2",tblSalaries[[#This Row],[How many hours of a day you work on Excel]])),"",2)</f>
        <v/>
      </c>
      <c r="Q1181" s="10" t="str">
        <f>IF(ISERROR(FIND("3",tblSalaries[[#This Row],[How many hours of a day you work on Excel]])),"",3)</f>
        <v/>
      </c>
      <c r="R1181" s="10">
        <f>IF(ISERROR(FIND("4",tblSalaries[[#This Row],[How many hours of a day you work on Excel]])),"",4)</f>
        <v>4</v>
      </c>
      <c r="S1181" s="10" t="str">
        <f>IF(ISERROR(FIND("5",tblSalaries[[#This Row],[How many hours of a day you work on Excel]])),"",5)</f>
        <v/>
      </c>
      <c r="T1181" s="10">
        <f>IF(ISERROR(FIND("6",tblSalaries[[#This Row],[How many hours of a day you work on Excel]])),"",6)</f>
        <v>6</v>
      </c>
      <c r="U1181" s="11" t="str">
        <f>IF(ISERROR(FIND("7",tblSalaries[[#This Row],[How many hours of a day you work on Excel]])),"",7)</f>
        <v/>
      </c>
      <c r="V1181" s="11" t="str">
        <f>IF(ISERROR(FIND("8",tblSalaries[[#This Row],[How many hours of a day you work on Excel]])),"",8)</f>
        <v/>
      </c>
      <c r="W1181" s="11">
        <f>IF(MAX(tblSalaries[[#This Row],[1 hour]:[8 hours]])=0,#N/A,MAX(tblSalaries[[#This Row],[1 hour]:[8 hours]]))</f>
        <v>6</v>
      </c>
      <c r="X1181" s="11">
        <f>IF(ISERROR(tblSalaries[[#This Row],[max h]]),1,tblSalaries[[#This Row],[Salary in USD]]/tblSalaries[[#This Row],[max h]]/260)</f>
        <v>39.102564102564102</v>
      </c>
      <c r="Y1181" s="11" t="str">
        <f>IF(tblSalaries[[#This Row],[Years of Experience]]="",0,"0")</f>
        <v>0</v>
      </c>
      <c r="Z11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81" s="11">
        <f>IF(tblSalaries[[#This Row],[Salary in USD]]&lt;1000,1,0)</f>
        <v>0</v>
      </c>
      <c r="AB1181" s="11">
        <f>IF(AND(tblSalaries[[#This Row],[Salary in USD]]&gt;1000,tblSalaries[[#This Row],[Salary in USD]]&lt;2000),1,0)</f>
        <v>0</v>
      </c>
    </row>
    <row r="1182" spans="2:28" ht="15" customHeight="1">
      <c r="B1182" t="s">
        <v>3185</v>
      </c>
      <c r="C1182" s="1">
        <v>41058.002581018518</v>
      </c>
      <c r="D1182" s="4">
        <v>34000</v>
      </c>
      <c r="E1182">
        <v>34000</v>
      </c>
      <c r="F1182" t="s">
        <v>69</v>
      </c>
      <c r="G1182">
        <f>tblSalaries[[#This Row],[clean Salary (in local currency)]]*VLOOKUP(tblSalaries[[#This Row],[Currency]],tblXrate[],2,FALSE)</f>
        <v>53590.061250287661</v>
      </c>
      <c r="H1182" t="s">
        <v>1354</v>
      </c>
      <c r="I1182" t="s">
        <v>310</v>
      </c>
      <c r="J1182" t="s">
        <v>71</v>
      </c>
      <c r="K1182" t="str">
        <f>VLOOKUP(tblSalaries[[#This Row],[Where do you work]],tblCountries[[Actual]:[Mapping]],2,FALSE)</f>
        <v>UK</v>
      </c>
      <c r="L1182" t="s">
        <v>13</v>
      </c>
      <c r="M1182">
        <v>10</v>
      </c>
      <c r="O1182" s="10" t="str">
        <f>IF(ISERROR(FIND("1",tblSalaries[[#This Row],[How many hours of a day you work on Excel]])),"",1)</f>
        <v/>
      </c>
      <c r="P1182" s="11" t="str">
        <f>IF(ISERROR(FIND("2",tblSalaries[[#This Row],[How many hours of a day you work on Excel]])),"",2)</f>
        <v/>
      </c>
      <c r="Q1182" s="10" t="str">
        <f>IF(ISERROR(FIND("3",tblSalaries[[#This Row],[How many hours of a day you work on Excel]])),"",3)</f>
        <v/>
      </c>
      <c r="R1182" s="10" t="str">
        <f>IF(ISERROR(FIND("4",tblSalaries[[#This Row],[How many hours of a day you work on Excel]])),"",4)</f>
        <v/>
      </c>
      <c r="S1182" s="10" t="str">
        <f>IF(ISERROR(FIND("5",tblSalaries[[#This Row],[How many hours of a day you work on Excel]])),"",5)</f>
        <v/>
      </c>
      <c r="T1182" s="10" t="str">
        <f>IF(ISERROR(FIND("6",tblSalaries[[#This Row],[How many hours of a day you work on Excel]])),"",6)</f>
        <v/>
      </c>
      <c r="U1182" s="11" t="str">
        <f>IF(ISERROR(FIND("7",tblSalaries[[#This Row],[How many hours of a day you work on Excel]])),"",7)</f>
        <v/>
      </c>
      <c r="V1182" s="11">
        <f>IF(ISERROR(FIND("8",tblSalaries[[#This Row],[How many hours of a day you work on Excel]])),"",8)</f>
        <v>8</v>
      </c>
      <c r="W1182" s="11">
        <f>IF(MAX(tblSalaries[[#This Row],[1 hour]:[8 hours]])=0,#N/A,MAX(tblSalaries[[#This Row],[1 hour]:[8 hours]]))</f>
        <v>8</v>
      </c>
      <c r="X1182" s="11">
        <f>IF(ISERROR(tblSalaries[[#This Row],[max h]]),1,tblSalaries[[#This Row],[Salary in USD]]/tblSalaries[[#This Row],[max h]]/260)</f>
        <v>25.764452524176761</v>
      </c>
      <c r="Y1182" s="11" t="str">
        <f>IF(tblSalaries[[#This Row],[Years of Experience]]="",0,"0")</f>
        <v>0</v>
      </c>
      <c r="Z11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82" s="11">
        <f>IF(tblSalaries[[#This Row],[Salary in USD]]&lt;1000,1,0)</f>
        <v>0</v>
      </c>
      <c r="AB1182" s="11">
        <f>IF(AND(tblSalaries[[#This Row],[Salary in USD]]&gt;1000,tblSalaries[[#This Row],[Salary in USD]]&lt;2000),1,0)</f>
        <v>0</v>
      </c>
    </row>
    <row r="1183" spans="2:28" ht="15" customHeight="1">
      <c r="B1183" t="s">
        <v>3186</v>
      </c>
      <c r="C1183" s="1">
        <v>41058.002638888887</v>
      </c>
      <c r="D1183" s="4">
        <v>34000</v>
      </c>
      <c r="E1183">
        <v>34000</v>
      </c>
      <c r="F1183" t="s">
        <v>69</v>
      </c>
      <c r="G1183">
        <f>tblSalaries[[#This Row],[clean Salary (in local currency)]]*VLOOKUP(tblSalaries[[#This Row],[Currency]],tblXrate[],2,FALSE)</f>
        <v>53590.061250287661</v>
      </c>
      <c r="H1183" t="s">
        <v>1354</v>
      </c>
      <c r="I1183" t="s">
        <v>310</v>
      </c>
      <c r="J1183" t="s">
        <v>71</v>
      </c>
      <c r="K1183" t="str">
        <f>VLOOKUP(tblSalaries[[#This Row],[Where do you work]],tblCountries[[Actual]:[Mapping]],2,FALSE)</f>
        <v>UK</v>
      </c>
      <c r="L1183" t="s">
        <v>13</v>
      </c>
      <c r="M1183">
        <v>10</v>
      </c>
      <c r="O1183" s="10" t="str">
        <f>IF(ISERROR(FIND("1",tblSalaries[[#This Row],[How many hours of a day you work on Excel]])),"",1)</f>
        <v/>
      </c>
      <c r="P1183" s="11" t="str">
        <f>IF(ISERROR(FIND("2",tblSalaries[[#This Row],[How many hours of a day you work on Excel]])),"",2)</f>
        <v/>
      </c>
      <c r="Q1183" s="10" t="str">
        <f>IF(ISERROR(FIND("3",tblSalaries[[#This Row],[How many hours of a day you work on Excel]])),"",3)</f>
        <v/>
      </c>
      <c r="R1183" s="10" t="str">
        <f>IF(ISERROR(FIND("4",tblSalaries[[#This Row],[How many hours of a day you work on Excel]])),"",4)</f>
        <v/>
      </c>
      <c r="S1183" s="10" t="str">
        <f>IF(ISERROR(FIND("5",tblSalaries[[#This Row],[How many hours of a day you work on Excel]])),"",5)</f>
        <v/>
      </c>
      <c r="T1183" s="10" t="str">
        <f>IF(ISERROR(FIND("6",tblSalaries[[#This Row],[How many hours of a day you work on Excel]])),"",6)</f>
        <v/>
      </c>
      <c r="U1183" s="11" t="str">
        <f>IF(ISERROR(FIND("7",tblSalaries[[#This Row],[How many hours of a day you work on Excel]])),"",7)</f>
        <v/>
      </c>
      <c r="V1183" s="11">
        <f>IF(ISERROR(FIND("8",tblSalaries[[#This Row],[How many hours of a day you work on Excel]])),"",8)</f>
        <v>8</v>
      </c>
      <c r="W1183" s="11">
        <f>IF(MAX(tblSalaries[[#This Row],[1 hour]:[8 hours]])=0,#N/A,MAX(tblSalaries[[#This Row],[1 hour]:[8 hours]]))</f>
        <v>8</v>
      </c>
      <c r="X1183" s="11">
        <f>IF(ISERROR(tblSalaries[[#This Row],[max h]]),1,tblSalaries[[#This Row],[Salary in USD]]/tblSalaries[[#This Row],[max h]]/260)</f>
        <v>25.764452524176761</v>
      </c>
      <c r="Y1183" s="11" t="str">
        <f>IF(tblSalaries[[#This Row],[Years of Experience]]="",0,"0")</f>
        <v>0</v>
      </c>
      <c r="Z11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83" s="11">
        <f>IF(tblSalaries[[#This Row],[Salary in USD]]&lt;1000,1,0)</f>
        <v>0</v>
      </c>
      <c r="AB1183" s="11">
        <f>IF(AND(tblSalaries[[#This Row],[Salary in USD]]&gt;1000,tblSalaries[[#This Row],[Salary in USD]]&lt;2000),1,0)</f>
        <v>0</v>
      </c>
    </row>
    <row r="1184" spans="2:28" ht="15" customHeight="1">
      <c r="B1184" t="s">
        <v>3187</v>
      </c>
      <c r="C1184" s="1">
        <v>41058.004861111112</v>
      </c>
      <c r="D1184" s="4">
        <v>250000</v>
      </c>
      <c r="E1184">
        <v>250000</v>
      </c>
      <c r="F1184" t="s">
        <v>40</v>
      </c>
      <c r="G1184">
        <f>tblSalaries[[#This Row],[clean Salary (in local currency)]]*VLOOKUP(tblSalaries[[#This Row],[Currency]],tblXrate[],2,FALSE)</f>
        <v>4451.9791718606421</v>
      </c>
      <c r="H1184" t="s">
        <v>1355</v>
      </c>
      <c r="I1184" t="s">
        <v>52</v>
      </c>
      <c r="J1184" t="s">
        <v>8</v>
      </c>
      <c r="K1184" t="str">
        <f>VLOOKUP(tblSalaries[[#This Row],[Where do you work]],tblCountries[[Actual]:[Mapping]],2,FALSE)</f>
        <v>India</v>
      </c>
      <c r="L1184" t="s">
        <v>9</v>
      </c>
      <c r="M1184">
        <v>1</v>
      </c>
      <c r="O1184" s="10" t="str">
        <f>IF(ISERROR(FIND("1",tblSalaries[[#This Row],[How many hours of a day you work on Excel]])),"",1)</f>
        <v/>
      </c>
      <c r="P1184" s="11" t="str">
        <f>IF(ISERROR(FIND("2",tblSalaries[[#This Row],[How many hours of a day you work on Excel]])),"",2)</f>
        <v/>
      </c>
      <c r="Q1184" s="10" t="str">
        <f>IF(ISERROR(FIND("3",tblSalaries[[#This Row],[How many hours of a day you work on Excel]])),"",3)</f>
        <v/>
      </c>
      <c r="R1184" s="10">
        <f>IF(ISERROR(FIND("4",tblSalaries[[#This Row],[How many hours of a day you work on Excel]])),"",4)</f>
        <v>4</v>
      </c>
      <c r="S1184" s="10" t="str">
        <f>IF(ISERROR(FIND("5",tblSalaries[[#This Row],[How many hours of a day you work on Excel]])),"",5)</f>
        <v/>
      </c>
      <c r="T1184" s="10">
        <f>IF(ISERROR(FIND("6",tblSalaries[[#This Row],[How many hours of a day you work on Excel]])),"",6)</f>
        <v>6</v>
      </c>
      <c r="U1184" s="11" t="str">
        <f>IF(ISERROR(FIND("7",tblSalaries[[#This Row],[How many hours of a day you work on Excel]])),"",7)</f>
        <v/>
      </c>
      <c r="V1184" s="11" t="str">
        <f>IF(ISERROR(FIND("8",tblSalaries[[#This Row],[How many hours of a day you work on Excel]])),"",8)</f>
        <v/>
      </c>
      <c r="W1184" s="11">
        <f>IF(MAX(tblSalaries[[#This Row],[1 hour]:[8 hours]])=0,#N/A,MAX(tblSalaries[[#This Row],[1 hour]:[8 hours]]))</f>
        <v>6</v>
      </c>
      <c r="X1184" s="11">
        <f>IF(ISERROR(tblSalaries[[#This Row],[max h]]),1,tblSalaries[[#This Row],[Salary in USD]]/tblSalaries[[#This Row],[max h]]/260)</f>
        <v>2.8538328024747703</v>
      </c>
      <c r="Y1184" s="11" t="str">
        <f>IF(tblSalaries[[#This Row],[Years of Experience]]="",0,"0")</f>
        <v>0</v>
      </c>
      <c r="Z11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184" s="11">
        <f>IF(tblSalaries[[#This Row],[Salary in USD]]&lt;1000,1,0)</f>
        <v>0</v>
      </c>
      <c r="AB1184" s="11">
        <f>IF(AND(tblSalaries[[#This Row],[Salary in USD]]&gt;1000,tblSalaries[[#This Row],[Salary in USD]]&lt;2000),1,0)</f>
        <v>0</v>
      </c>
    </row>
    <row r="1185" spans="2:28" ht="15" customHeight="1">
      <c r="B1185" t="s">
        <v>3188</v>
      </c>
      <c r="C1185" s="1">
        <v>41058.005277777775</v>
      </c>
      <c r="D1185" s="4">
        <v>20000</v>
      </c>
      <c r="E1185">
        <v>20000</v>
      </c>
      <c r="F1185" t="s">
        <v>22</v>
      </c>
      <c r="G1185">
        <f>tblSalaries[[#This Row],[clean Salary (in local currency)]]*VLOOKUP(tblSalaries[[#This Row],[Currency]],tblXrate[],2,FALSE)</f>
        <v>25407.988779832154</v>
      </c>
      <c r="H1185" t="s">
        <v>1356</v>
      </c>
      <c r="I1185" t="s">
        <v>52</v>
      </c>
      <c r="J1185" t="s">
        <v>1357</v>
      </c>
      <c r="K1185" t="str">
        <f>VLOOKUP(tblSalaries[[#This Row],[Where do you work]],tblCountries[[Actual]:[Mapping]],2,FALSE)</f>
        <v>Greece</v>
      </c>
      <c r="L1185" t="s">
        <v>25</v>
      </c>
      <c r="M1185">
        <v>12</v>
      </c>
      <c r="O1185" s="10">
        <f>IF(ISERROR(FIND("1",tblSalaries[[#This Row],[How many hours of a day you work on Excel]])),"",1)</f>
        <v>1</v>
      </c>
      <c r="P1185" s="11">
        <f>IF(ISERROR(FIND("2",tblSalaries[[#This Row],[How many hours of a day you work on Excel]])),"",2)</f>
        <v>2</v>
      </c>
      <c r="Q1185" s="10" t="str">
        <f>IF(ISERROR(FIND("3",tblSalaries[[#This Row],[How many hours of a day you work on Excel]])),"",3)</f>
        <v/>
      </c>
      <c r="R1185" s="10" t="str">
        <f>IF(ISERROR(FIND("4",tblSalaries[[#This Row],[How many hours of a day you work on Excel]])),"",4)</f>
        <v/>
      </c>
      <c r="S1185" s="10" t="str">
        <f>IF(ISERROR(FIND("5",tblSalaries[[#This Row],[How many hours of a day you work on Excel]])),"",5)</f>
        <v/>
      </c>
      <c r="T1185" s="10" t="str">
        <f>IF(ISERROR(FIND("6",tblSalaries[[#This Row],[How many hours of a day you work on Excel]])),"",6)</f>
        <v/>
      </c>
      <c r="U1185" s="11" t="str">
        <f>IF(ISERROR(FIND("7",tblSalaries[[#This Row],[How many hours of a day you work on Excel]])),"",7)</f>
        <v/>
      </c>
      <c r="V1185" s="11" t="str">
        <f>IF(ISERROR(FIND("8",tblSalaries[[#This Row],[How many hours of a day you work on Excel]])),"",8)</f>
        <v/>
      </c>
      <c r="W1185" s="11">
        <f>IF(MAX(tblSalaries[[#This Row],[1 hour]:[8 hours]])=0,#N/A,MAX(tblSalaries[[#This Row],[1 hour]:[8 hours]]))</f>
        <v>2</v>
      </c>
      <c r="X1185" s="11">
        <f>IF(ISERROR(tblSalaries[[#This Row],[max h]]),1,tblSalaries[[#This Row],[Salary in USD]]/tblSalaries[[#This Row],[max h]]/260)</f>
        <v>48.861516884292605</v>
      </c>
      <c r="Y1185" s="11" t="str">
        <f>IF(tblSalaries[[#This Row],[Years of Experience]]="",0,"0")</f>
        <v>0</v>
      </c>
      <c r="Z11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85" s="11">
        <f>IF(tblSalaries[[#This Row],[Salary in USD]]&lt;1000,1,0)</f>
        <v>0</v>
      </c>
      <c r="AB1185" s="11">
        <f>IF(AND(tblSalaries[[#This Row],[Salary in USD]]&gt;1000,tblSalaries[[#This Row],[Salary in USD]]&lt;2000),1,0)</f>
        <v>0</v>
      </c>
    </row>
    <row r="1186" spans="2:28" ht="15" customHeight="1">
      <c r="B1186" t="s">
        <v>3189</v>
      </c>
      <c r="C1186" s="1">
        <v>41058.008599537039</v>
      </c>
      <c r="D1186" s="4">
        <v>23000</v>
      </c>
      <c r="E1186">
        <v>23000</v>
      </c>
      <c r="F1186" t="s">
        <v>6</v>
      </c>
      <c r="G1186">
        <f>tblSalaries[[#This Row],[clean Salary (in local currency)]]*VLOOKUP(tblSalaries[[#This Row],[Currency]],tblXrate[],2,FALSE)</f>
        <v>23000</v>
      </c>
      <c r="H1186" t="s">
        <v>1358</v>
      </c>
      <c r="I1186" t="s">
        <v>310</v>
      </c>
      <c r="J1186" t="s">
        <v>133</v>
      </c>
      <c r="K1186" t="str">
        <f>VLOOKUP(tblSalaries[[#This Row],[Where do you work]],tblCountries[[Actual]:[Mapping]],2,FALSE)</f>
        <v>Saudi Arabia</v>
      </c>
      <c r="L1186" t="s">
        <v>13</v>
      </c>
      <c r="M1186">
        <v>14</v>
      </c>
      <c r="O1186" s="10" t="str">
        <f>IF(ISERROR(FIND("1",tblSalaries[[#This Row],[How many hours of a day you work on Excel]])),"",1)</f>
        <v/>
      </c>
      <c r="P1186" s="11" t="str">
        <f>IF(ISERROR(FIND("2",tblSalaries[[#This Row],[How many hours of a day you work on Excel]])),"",2)</f>
        <v/>
      </c>
      <c r="Q1186" s="10" t="str">
        <f>IF(ISERROR(FIND("3",tblSalaries[[#This Row],[How many hours of a day you work on Excel]])),"",3)</f>
        <v/>
      </c>
      <c r="R1186" s="10" t="str">
        <f>IF(ISERROR(FIND("4",tblSalaries[[#This Row],[How many hours of a day you work on Excel]])),"",4)</f>
        <v/>
      </c>
      <c r="S1186" s="10" t="str">
        <f>IF(ISERROR(FIND("5",tblSalaries[[#This Row],[How many hours of a day you work on Excel]])),"",5)</f>
        <v/>
      </c>
      <c r="T1186" s="10" t="str">
        <f>IF(ISERROR(FIND("6",tblSalaries[[#This Row],[How many hours of a day you work on Excel]])),"",6)</f>
        <v/>
      </c>
      <c r="U1186" s="11" t="str">
        <f>IF(ISERROR(FIND("7",tblSalaries[[#This Row],[How many hours of a day you work on Excel]])),"",7)</f>
        <v/>
      </c>
      <c r="V1186" s="11">
        <f>IF(ISERROR(FIND("8",tblSalaries[[#This Row],[How many hours of a day you work on Excel]])),"",8)</f>
        <v>8</v>
      </c>
      <c r="W1186" s="11">
        <f>IF(MAX(tblSalaries[[#This Row],[1 hour]:[8 hours]])=0,#N/A,MAX(tblSalaries[[#This Row],[1 hour]:[8 hours]]))</f>
        <v>8</v>
      </c>
      <c r="X1186" s="11">
        <f>IF(ISERROR(tblSalaries[[#This Row],[max h]]),1,tblSalaries[[#This Row],[Salary in USD]]/tblSalaries[[#This Row],[max h]]/260)</f>
        <v>11.057692307692308</v>
      </c>
      <c r="Y1186" s="11" t="str">
        <f>IF(tblSalaries[[#This Row],[Years of Experience]]="",0,"0")</f>
        <v>0</v>
      </c>
      <c r="Z11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86" s="11">
        <f>IF(tblSalaries[[#This Row],[Salary in USD]]&lt;1000,1,0)</f>
        <v>0</v>
      </c>
      <c r="AB1186" s="11">
        <f>IF(AND(tblSalaries[[#This Row],[Salary in USD]]&gt;1000,tblSalaries[[#This Row],[Salary in USD]]&lt;2000),1,0)</f>
        <v>0</v>
      </c>
    </row>
    <row r="1187" spans="2:28" ht="15" customHeight="1">
      <c r="B1187" t="s">
        <v>3190</v>
      </c>
      <c r="C1187" s="1">
        <v>41058.011747685188</v>
      </c>
      <c r="D1187" s="4" t="s">
        <v>1263</v>
      </c>
      <c r="E1187">
        <v>900000</v>
      </c>
      <c r="F1187" t="s">
        <v>40</v>
      </c>
      <c r="G1187">
        <f>tblSalaries[[#This Row],[clean Salary (in local currency)]]*VLOOKUP(tblSalaries[[#This Row],[Currency]],tblXrate[],2,FALSE)</f>
        <v>16027.125018698311</v>
      </c>
      <c r="H1187" t="s">
        <v>1359</v>
      </c>
      <c r="I1187" t="s">
        <v>52</v>
      </c>
      <c r="J1187" t="s">
        <v>8</v>
      </c>
      <c r="K1187" t="str">
        <f>VLOOKUP(tblSalaries[[#This Row],[Where do you work]],tblCountries[[Actual]:[Mapping]],2,FALSE)</f>
        <v>India</v>
      </c>
      <c r="L1187" t="s">
        <v>25</v>
      </c>
      <c r="M1187">
        <v>13</v>
      </c>
      <c r="O1187" s="10">
        <f>IF(ISERROR(FIND("1",tblSalaries[[#This Row],[How many hours of a day you work on Excel]])),"",1)</f>
        <v>1</v>
      </c>
      <c r="P1187" s="11">
        <f>IF(ISERROR(FIND("2",tblSalaries[[#This Row],[How many hours of a day you work on Excel]])),"",2)</f>
        <v>2</v>
      </c>
      <c r="Q1187" s="10" t="str">
        <f>IF(ISERROR(FIND("3",tblSalaries[[#This Row],[How many hours of a day you work on Excel]])),"",3)</f>
        <v/>
      </c>
      <c r="R1187" s="10" t="str">
        <f>IF(ISERROR(FIND("4",tblSalaries[[#This Row],[How many hours of a day you work on Excel]])),"",4)</f>
        <v/>
      </c>
      <c r="S1187" s="10" t="str">
        <f>IF(ISERROR(FIND("5",tblSalaries[[#This Row],[How many hours of a day you work on Excel]])),"",5)</f>
        <v/>
      </c>
      <c r="T1187" s="10" t="str">
        <f>IF(ISERROR(FIND("6",tblSalaries[[#This Row],[How many hours of a day you work on Excel]])),"",6)</f>
        <v/>
      </c>
      <c r="U1187" s="11" t="str">
        <f>IF(ISERROR(FIND("7",tblSalaries[[#This Row],[How many hours of a day you work on Excel]])),"",7)</f>
        <v/>
      </c>
      <c r="V1187" s="11" t="str">
        <f>IF(ISERROR(FIND("8",tblSalaries[[#This Row],[How many hours of a day you work on Excel]])),"",8)</f>
        <v/>
      </c>
      <c r="W1187" s="11">
        <f>IF(MAX(tblSalaries[[#This Row],[1 hour]:[8 hours]])=0,#N/A,MAX(tblSalaries[[#This Row],[1 hour]:[8 hours]]))</f>
        <v>2</v>
      </c>
      <c r="X1187" s="11">
        <f>IF(ISERROR(tblSalaries[[#This Row],[max h]]),1,tblSalaries[[#This Row],[Salary in USD]]/tblSalaries[[#This Row],[max h]]/260)</f>
        <v>30.82139426672752</v>
      </c>
      <c r="Y1187" s="11" t="str">
        <f>IF(tblSalaries[[#This Row],[Years of Experience]]="",0,"0")</f>
        <v>0</v>
      </c>
      <c r="Z11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87" s="11">
        <f>IF(tblSalaries[[#This Row],[Salary in USD]]&lt;1000,1,0)</f>
        <v>0</v>
      </c>
      <c r="AB1187" s="11">
        <f>IF(AND(tblSalaries[[#This Row],[Salary in USD]]&gt;1000,tblSalaries[[#This Row],[Salary in USD]]&lt;2000),1,0)</f>
        <v>0</v>
      </c>
    </row>
    <row r="1188" spans="2:28" ht="15" customHeight="1">
      <c r="B1188" t="s">
        <v>3191</v>
      </c>
      <c r="C1188" s="1">
        <v>41058.017812500002</v>
      </c>
      <c r="D1188" s="4">
        <v>60000</v>
      </c>
      <c r="E1188">
        <v>60000</v>
      </c>
      <c r="F1188" t="s">
        <v>6</v>
      </c>
      <c r="G1188">
        <f>tblSalaries[[#This Row],[clean Salary (in local currency)]]*VLOOKUP(tblSalaries[[#This Row],[Currency]],tblXrate[],2,FALSE)</f>
        <v>60000</v>
      </c>
      <c r="H1188" t="s">
        <v>1360</v>
      </c>
      <c r="I1188" t="s">
        <v>279</v>
      </c>
      <c r="J1188" t="s">
        <v>15</v>
      </c>
      <c r="K1188" t="str">
        <f>VLOOKUP(tblSalaries[[#This Row],[Where do you work]],tblCountries[[Actual]:[Mapping]],2,FALSE)</f>
        <v>USA</v>
      </c>
      <c r="L1188" t="s">
        <v>25</v>
      </c>
      <c r="M1188">
        <v>6</v>
      </c>
      <c r="O1188" s="10">
        <f>IF(ISERROR(FIND("1",tblSalaries[[#This Row],[How many hours of a day you work on Excel]])),"",1)</f>
        <v>1</v>
      </c>
      <c r="P1188" s="11">
        <f>IF(ISERROR(FIND("2",tblSalaries[[#This Row],[How many hours of a day you work on Excel]])),"",2)</f>
        <v>2</v>
      </c>
      <c r="Q1188" s="10" t="str">
        <f>IF(ISERROR(FIND("3",tblSalaries[[#This Row],[How many hours of a day you work on Excel]])),"",3)</f>
        <v/>
      </c>
      <c r="R1188" s="10" t="str">
        <f>IF(ISERROR(FIND("4",tblSalaries[[#This Row],[How many hours of a day you work on Excel]])),"",4)</f>
        <v/>
      </c>
      <c r="S1188" s="10" t="str">
        <f>IF(ISERROR(FIND("5",tblSalaries[[#This Row],[How many hours of a day you work on Excel]])),"",5)</f>
        <v/>
      </c>
      <c r="T1188" s="10" t="str">
        <f>IF(ISERROR(FIND("6",tblSalaries[[#This Row],[How many hours of a day you work on Excel]])),"",6)</f>
        <v/>
      </c>
      <c r="U1188" s="11" t="str">
        <f>IF(ISERROR(FIND("7",tblSalaries[[#This Row],[How many hours of a day you work on Excel]])),"",7)</f>
        <v/>
      </c>
      <c r="V1188" s="11" t="str">
        <f>IF(ISERROR(FIND("8",tblSalaries[[#This Row],[How many hours of a day you work on Excel]])),"",8)</f>
        <v/>
      </c>
      <c r="W1188" s="11">
        <f>IF(MAX(tblSalaries[[#This Row],[1 hour]:[8 hours]])=0,#N/A,MAX(tblSalaries[[#This Row],[1 hour]:[8 hours]]))</f>
        <v>2</v>
      </c>
      <c r="X1188" s="11">
        <f>IF(ISERROR(tblSalaries[[#This Row],[max h]]),1,tblSalaries[[#This Row],[Salary in USD]]/tblSalaries[[#This Row],[max h]]/260)</f>
        <v>115.38461538461539</v>
      </c>
      <c r="Y1188" s="11" t="str">
        <f>IF(tblSalaries[[#This Row],[Years of Experience]]="",0,"0")</f>
        <v>0</v>
      </c>
      <c r="Z11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88" s="11">
        <f>IF(tblSalaries[[#This Row],[Salary in USD]]&lt;1000,1,0)</f>
        <v>0</v>
      </c>
      <c r="AB1188" s="11">
        <f>IF(AND(tblSalaries[[#This Row],[Salary in USD]]&gt;1000,tblSalaries[[#This Row],[Salary in USD]]&lt;2000),1,0)</f>
        <v>0</v>
      </c>
    </row>
    <row r="1189" spans="2:28" ht="15" customHeight="1">
      <c r="B1189" t="s">
        <v>3192</v>
      </c>
      <c r="C1189" s="1">
        <v>41058.017893518518</v>
      </c>
      <c r="D1189" s="4">
        <v>800</v>
      </c>
      <c r="E1189">
        <v>4800</v>
      </c>
      <c r="F1189" t="s">
        <v>6</v>
      </c>
      <c r="G1189">
        <f>tblSalaries[[#This Row],[clean Salary (in local currency)]]*VLOOKUP(tblSalaries[[#This Row],[Currency]],tblXrate[],2,FALSE)</f>
        <v>4800</v>
      </c>
      <c r="H1189" t="s">
        <v>14</v>
      </c>
      <c r="I1189" t="s">
        <v>20</v>
      </c>
      <c r="J1189" t="s">
        <v>8</v>
      </c>
      <c r="K1189" t="str">
        <f>VLOOKUP(tblSalaries[[#This Row],[Where do you work]],tblCountries[[Actual]:[Mapping]],2,FALSE)</f>
        <v>India</v>
      </c>
      <c r="L1189" t="s">
        <v>9</v>
      </c>
      <c r="M1189">
        <v>5</v>
      </c>
      <c r="O1189" s="10" t="str">
        <f>IF(ISERROR(FIND("1",tblSalaries[[#This Row],[How many hours of a day you work on Excel]])),"",1)</f>
        <v/>
      </c>
      <c r="P1189" s="11" t="str">
        <f>IF(ISERROR(FIND("2",tblSalaries[[#This Row],[How many hours of a day you work on Excel]])),"",2)</f>
        <v/>
      </c>
      <c r="Q1189" s="10" t="str">
        <f>IF(ISERROR(FIND("3",tblSalaries[[#This Row],[How many hours of a day you work on Excel]])),"",3)</f>
        <v/>
      </c>
      <c r="R1189" s="10">
        <f>IF(ISERROR(FIND("4",tblSalaries[[#This Row],[How many hours of a day you work on Excel]])),"",4)</f>
        <v>4</v>
      </c>
      <c r="S1189" s="10" t="str">
        <f>IF(ISERROR(FIND("5",tblSalaries[[#This Row],[How many hours of a day you work on Excel]])),"",5)</f>
        <v/>
      </c>
      <c r="T1189" s="10">
        <f>IF(ISERROR(FIND("6",tblSalaries[[#This Row],[How many hours of a day you work on Excel]])),"",6)</f>
        <v>6</v>
      </c>
      <c r="U1189" s="11" t="str">
        <f>IF(ISERROR(FIND("7",tblSalaries[[#This Row],[How many hours of a day you work on Excel]])),"",7)</f>
        <v/>
      </c>
      <c r="V1189" s="11" t="str">
        <f>IF(ISERROR(FIND("8",tblSalaries[[#This Row],[How many hours of a day you work on Excel]])),"",8)</f>
        <v/>
      </c>
      <c r="W1189" s="11">
        <f>IF(MAX(tblSalaries[[#This Row],[1 hour]:[8 hours]])=0,#N/A,MAX(tblSalaries[[#This Row],[1 hour]:[8 hours]]))</f>
        <v>6</v>
      </c>
      <c r="X1189" s="11">
        <f>IF(ISERROR(tblSalaries[[#This Row],[max h]]),1,tblSalaries[[#This Row],[Salary in USD]]/tblSalaries[[#This Row],[max h]]/260)</f>
        <v>3.0769230769230771</v>
      </c>
      <c r="Y1189" s="11" t="str">
        <f>IF(tblSalaries[[#This Row],[Years of Experience]]="",0,"0")</f>
        <v>0</v>
      </c>
      <c r="Z11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89" s="11">
        <f>IF(tblSalaries[[#This Row],[Salary in USD]]&lt;1000,1,0)</f>
        <v>0</v>
      </c>
      <c r="AB1189" s="11">
        <f>IF(AND(tblSalaries[[#This Row],[Salary in USD]]&gt;1000,tblSalaries[[#This Row],[Salary in USD]]&lt;2000),1,0)</f>
        <v>0</v>
      </c>
    </row>
    <row r="1190" spans="2:28" ht="15" customHeight="1">
      <c r="B1190" t="s">
        <v>3193</v>
      </c>
      <c r="C1190" s="1">
        <v>41058.01829861111</v>
      </c>
      <c r="D1190" s="4" t="s">
        <v>1361</v>
      </c>
      <c r="E1190">
        <v>625000</v>
      </c>
      <c r="F1190" t="s">
        <v>1362</v>
      </c>
      <c r="G1190">
        <f>tblSalaries[[#This Row],[clean Salary (in local currency)]]*VLOOKUP(tblSalaries[[#This Row],[Currency]],tblXrate[],2,FALSE)</f>
        <v>106815.148267971</v>
      </c>
      <c r="H1190" t="s">
        <v>1363</v>
      </c>
      <c r="I1190" t="s">
        <v>52</v>
      </c>
      <c r="J1190" t="s">
        <v>877</v>
      </c>
      <c r="K1190" t="str">
        <f>VLOOKUP(tblSalaries[[#This Row],[Where do you work]],tblCountries[[Actual]:[Mapping]],2,FALSE)</f>
        <v>Denmark</v>
      </c>
      <c r="L1190" t="s">
        <v>9</v>
      </c>
      <c r="M1190">
        <v>25</v>
      </c>
      <c r="O1190" s="10" t="str">
        <f>IF(ISERROR(FIND("1",tblSalaries[[#This Row],[How many hours of a day you work on Excel]])),"",1)</f>
        <v/>
      </c>
      <c r="P1190" s="11" t="str">
        <f>IF(ISERROR(FIND("2",tblSalaries[[#This Row],[How many hours of a day you work on Excel]])),"",2)</f>
        <v/>
      </c>
      <c r="Q1190" s="10" t="str">
        <f>IF(ISERROR(FIND("3",tblSalaries[[#This Row],[How many hours of a day you work on Excel]])),"",3)</f>
        <v/>
      </c>
      <c r="R1190" s="10">
        <f>IF(ISERROR(FIND("4",tblSalaries[[#This Row],[How many hours of a day you work on Excel]])),"",4)</f>
        <v>4</v>
      </c>
      <c r="S1190" s="10" t="str">
        <f>IF(ISERROR(FIND("5",tblSalaries[[#This Row],[How many hours of a day you work on Excel]])),"",5)</f>
        <v/>
      </c>
      <c r="T1190" s="10">
        <f>IF(ISERROR(FIND("6",tblSalaries[[#This Row],[How many hours of a day you work on Excel]])),"",6)</f>
        <v>6</v>
      </c>
      <c r="U1190" s="11" t="str">
        <f>IF(ISERROR(FIND("7",tblSalaries[[#This Row],[How many hours of a day you work on Excel]])),"",7)</f>
        <v/>
      </c>
      <c r="V1190" s="11" t="str">
        <f>IF(ISERROR(FIND("8",tblSalaries[[#This Row],[How many hours of a day you work on Excel]])),"",8)</f>
        <v/>
      </c>
      <c r="W1190" s="11">
        <f>IF(MAX(tblSalaries[[#This Row],[1 hour]:[8 hours]])=0,#N/A,MAX(tblSalaries[[#This Row],[1 hour]:[8 hours]]))</f>
        <v>6</v>
      </c>
      <c r="X1190" s="11">
        <f>IF(ISERROR(tblSalaries[[#This Row],[max h]]),1,tblSalaries[[#This Row],[Salary in USD]]/tblSalaries[[#This Row],[max h]]/260)</f>
        <v>68.471248889725004</v>
      </c>
      <c r="Y1190" s="11" t="str">
        <f>IF(tblSalaries[[#This Row],[Years of Experience]]="",0,"0")</f>
        <v>0</v>
      </c>
      <c r="Z11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90" s="11">
        <f>IF(tblSalaries[[#This Row],[Salary in USD]]&lt;1000,1,0)</f>
        <v>0</v>
      </c>
      <c r="AB1190" s="11">
        <f>IF(AND(tblSalaries[[#This Row],[Salary in USD]]&gt;1000,tblSalaries[[#This Row],[Salary in USD]]&lt;2000),1,0)</f>
        <v>0</v>
      </c>
    </row>
    <row r="1191" spans="2:28" ht="15" customHeight="1">
      <c r="B1191" t="s">
        <v>3194</v>
      </c>
      <c r="C1191" s="1">
        <v>41058.019884259258</v>
      </c>
      <c r="D1191" s="4">
        <v>500000</v>
      </c>
      <c r="E1191">
        <v>500000</v>
      </c>
      <c r="F1191" t="s">
        <v>40</v>
      </c>
      <c r="G1191">
        <f>tblSalaries[[#This Row],[clean Salary (in local currency)]]*VLOOKUP(tblSalaries[[#This Row],[Currency]],tblXrate[],2,FALSE)</f>
        <v>8903.9583437212841</v>
      </c>
      <c r="H1191" t="s">
        <v>356</v>
      </c>
      <c r="I1191" t="s">
        <v>356</v>
      </c>
      <c r="J1191" t="s">
        <v>8</v>
      </c>
      <c r="K1191" t="str">
        <f>VLOOKUP(tblSalaries[[#This Row],[Where do you work]],tblCountries[[Actual]:[Mapping]],2,FALSE)</f>
        <v>India</v>
      </c>
      <c r="L1191" t="s">
        <v>18</v>
      </c>
      <c r="M1191">
        <v>3</v>
      </c>
      <c r="O1191" s="10" t="str">
        <f>IF(ISERROR(FIND("1",tblSalaries[[#This Row],[How many hours of a day you work on Excel]])),"",1)</f>
        <v/>
      </c>
      <c r="P1191" s="11">
        <f>IF(ISERROR(FIND("2",tblSalaries[[#This Row],[How many hours of a day you work on Excel]])),"",2)</f>
        <v>2</v>
      </c>
      <c r="Q1191" s="10">
        <f>IF(ISERROR(FIND("3",tblSalaries[[#This Row],[How many hours of a day you work on Excel]])),"",3)</f>
        <v>3</v>
      </c>
      <c r="R1191" s="10" t="str">
        <f>IF(ISERROR(FIND("4",tblSalaries[[#This Row],[How many hours of a day you work on Excel]])),"",4)</f>
        <v/>
      </c>
      <c r="S1191" s="10" t="str">
        <f>IF(ISERROR(FIND("5",tblSalaries[[#This Row],[How many hours of a day you work on Excel]])),"",5)</f>
        <v/>
      </c>
      <c r="T1191" s="10" t="str">
        <f>IF(ISERROR(FIND("6",tblSalaries[[#This Row],[How many hours of a day you work on Excel]])),"",6)</f>
        <v/>
      </c>
      <c r="U1191" s="11" t="str">
        <f>IF(ISERROR(FIND("7",tblSalaries[[#This Row],[How many hours of a day you work on Excel]])),"",7)</f>
        <v/>
      </c>
      <c r="V1191" s="11" t="str">
        <f>IF(ISERROR(FIND("8",tblSalaries[[#This Row],[How many hours of a day you work on Excel]])),"",8)</f>
        <v/>
      </c>
      <c r="W1191" s="11">
        <f>IF(MAX(tblSalaries[[#This Row],[1 hour]:[8 hours]])=0,#N/A,MAX(tblSalaries[[#This Row],[1 hour]:[8 hours]]))</f>
        <v>3</v>
      </c>
      <c r="X1191" s="11">
        <f>IF(ISERROR(tblSalaries[[#This Row],[max h]]),1,tblSalaries[[#This Row],[Salary in USD]]/tblSalaries[[#This Row],[max h]]/260)</f>
        <v>11.415331209899081</v>
      </c>
      <c r="Y1191" s="11" t="str">
        <f>IF(tblSalaries[[#This Row],[Years of Experience]]="",0,"0")</f>
        <v>0</v>
      </c>
      <c r="Z11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91" s="11">
        <f>IF(tblSalaries[[#This Row],[Salary in USD]]&lt;1000,1,0)</f>
        <v>0</v>
      </c>
      <c r="AB1191" s="11">
        <f>IF(AND(tblSalaries[[#This Row],[Salary in USD]]&gt;1000,tblSalaries[[#This Row],[Salary in USD]]&lt;2000),1,0)</f>
        <v>0</v>
      </c>
    </row>
    <row r="1192" spans="2:28" ht="15" customHeight="1">
      <c r="B1192" t="s">
        <v>3195</v>
      </c>
      <c r="C1192" s="1">
        <v>41058.020509259259</v>
      </c>
      <c r="D1192" s="4">
        <v>60000</v>
      </c>
      <c r="E1192">
        <v>60000</v>
      </c>
      <c r="F1192" t="s">
        <v>6</v>
      </c>
      <c r="G1192">
        <f>tblSalaries[[#This Row],[clean Salary (in local currency)]]*VLOOKUP(tblSalaries[[#This Row],[Currency]],tblXrate[],2,FALSE)</f>
        <v>60000</v>
      </c>
      <c r="H1192" t="s">
        <v>1364</v>
      </c>
      <c r="I1192" t="s">
        <v>52</v>
      </c>
      <c r="J1192" t="s">
        <v>15</v>
      </c>
      <c r="K1192" t="str">
        <f>VLOOKUP(tblSalaries[[#This Row],[Where do you work]],tblCountries[[Actual]:[Mapping]],2,FALSE)</f>
        <v>USA</v>
      </c>
      <c r="L1192" t="s">
        <v>9</v>
      </c>
      <c r="M1192">
        <v>12</v>
      </c>
      <c r="O1192" s="10" t="str">
        <f>IF(ISERROR(FIND("1",tblSalaries[[#This Row],[How many hours of a day you work on Excel]])),"",1)</f>
        <v/>
      </c>
      <c r="P1192" s="11" t="str">
        <f>IF(ISERROR(FIND("2",tblSalaries[[#This Row],[How many hours of a day you work on Excel]])),"",2)</f>
        <v/>
      </c>
      <c r="Q1192" s="10" t="str">
        <f>IF(ISERROR(FIND("3",tblSalaries[[#This Row],[How many hours of a day you work on Excel]])),"",3)</f>
        <v/>
      </c>
      <c r="R1192" s="10">
        <f>IF(ISERROR(FIND("4",tblSalaries[[#This Row],[How many hours of a day you work on Excel]])),"",4)</f>
        <v>4</v>
      </c>
      <c r="S1192" s="10" t="str">
        <f>IF(ISERROR(FIND("5",tblSalaries[[#This Row],[How many hours of a day you work on Excel]])),"",5)</f>
        <v/>
      </c>
      <c r="T1192" s="10">
        <f>IF(ISERROR(FIND("6",tblSalaries[[#This Row],[How many hours of a day you work on Excel]])),"",6)</f>
        <v>6</v>
      </c>
      <c r="U1192" s="11" t="str">
        <f>IF(ISERROR(FIND("7",tblSalaries[[#This Row],[How many hours of a day you work on Excel]])),"",7)</f>
        <v/>
      </c>
      <c r="V1192" s="11" t="str">
        <f>IF(ISERROR(FIND("8",tblSalaries[[#This Row],[How many hours of a day you work on Excel]])),"",8)</f>
        <v/>
      </c>
      <c r="W1192" s="11">
        <f>IF(MAX(tblSalaries[[#This Row],[1 hour]:[8 hours]])=0,#N/A,MAX(tblSalaries[[#This Row],[1 hour]:[8 hours]]))</f>
        <v>6</v>
      </c>
      <c r="X1192" s="11">
        <f>IF(ISERROR(tblSalaries[[#This Row],[max h]]),1,tblSalaries[[#This Row],[Salary in USD]]/tblSalaries[[#This Row],[max h]]/260)</f>
        <v>38.46153846153846</v>
      </c>
      <c r="Y1192" s="11" t="str">
        <f>IF(tblSalaries[[#This Row],[Years of Experience]]="",0,"0")</f>
        <v>0</v>
      </c>
      <c r="Z11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92" s="11">
        <f>IF(tblSalaries[[#This Row],[Salary in USD]]&lt;1000,1,0)</f>
        <v>0</v>
      </c>
      <c r="AB1192" s="11">
        <f>IF(AND(tblSalaries[[#This Row],[Salary in USD]]&gt;1000,tblSalaries[[#This Row],[Salary in USD]]&lt;2000),1,0)</f>
        <v>0</v>
      </c>
    </row>
    <row r="1193" spans="2:28" ht="15" customHeight="1">
      <c r="B1193" t="s">
        <v>3196</v>
      </c>
      <c r="C1193" s="1">
        <v>41058.021319444444</v>
      </c>
      <c r="D1193" s="4">
        <v>2600000</v>
      </c>
      <c r="E1193">
        <v>2600000</v>
      </c>
      <c r="F1193" t="s">
        <v>40</v>
      </c>
      <c r="G1193">
        <f>tblSalaries[[#This Row],[clean Salary (in local currency)]]*VLOOKUP(tblSalaries[[#This Row],[Currency]],tblXrate[],2,FALSE)</f>
        <v>46300.583387350678</v>
      </c>
      <c r="H1193" t="s">
        <v>1365</v>
      </c>
      <c r="I1193" t="s">
        <v>52</v>
      </c>
      <c r="J1193" t="s">
        <v>8</v>
      </c>
      <c r="K1193" t="str">
        <f>VLOOKUP(tblSalaries[[#This Row],[Where do you work]],tblCountries[[Actual]:[Mapping]],2,FALSE)</f>
        <v>India</v>
      </c>
      <c r="L1193" t="s">
        <v>9</v>
      </c>
      <c r="M1193">
        <v>4</v>
      </c>
      <c r="O1193" s="10" t="str">
        <f>IF(ISERROR(FIND("1",tblSalaries[[#This Row],[How many hours of a day you work on Excel]])),"",1)</f>
        <v/>
      </c>
      <c r="P1193" s="11" t="str">
        <f>IF(ISERROR(FIND("2",tblSalaries[[#This Row],[How many hours of a day you work on Excel]])),"",2)</f>
        <v/>
      </c>
      <c r="Q1193" s="10" t="str">
        <f>IF(ISERROR(FIND("3",tblSalaries[[#This Row],[How many hours of a day you work on Excel]])),"",3)</f>
        <v/>
      </c>
      <c r="R1193" s="10">
        <f>IF(ISERROR(FIND("4",tblSalaries[[#This Row],[How many hours of a day you work on Excel]])),"",4)</f>
        <v>4</v>
      </c>
      <c r="S1193" s="10" t="str">
        <f>IF(ISERROR(FIND("5",tblSalaries[[#This Row],[How many hours of a day you work on Excel]])),"",5)</f>
        <v/>
      </c>
      <c r="T1193" s="10">
        <f>IF(ISERROR(FIND("6",tblSalaries[[#This Row],[How many hours of a day you work on Excel]])),"",6)</f>
        <v>6</v>
      </c>
      <c r="U1193" s="11" t="str">
        <f>IF(ISERROR(FIND("7",tblSalaries[[#This Row],[How many hours of a day you work on Excel]])),"",7)</f>
        <v/>
      </c>
      <c r="V1193" s="11" t="str">
        <f>IF(ISERROR(FIND("8",tblSalaries[[#This Row],[How many hours of a day you work on Excel]])),"",8)</f>
        <v/>
      </c>
      <c r="W1193" s="11">
        <f>IF(MAX(tblSalaries[[#This Row],[1 hour]:[8 hours]])=0,#N/A,MAX(tblSalaries[[#This Row],[1 hour]:[8 hours]]))</f>
        <v>6</v>
      </c>
      <c r="X1193" s="11">
        <f>IF(ISERROR(tblSalaries[[#This Row],[max h]]),1,tblSalaries[[#This Row],[Salary in USD]]/tblSalaries[[#This Row],[max h]]/260)</f>
        <v>29.679861145737615</v>
      </c>
      <c r="Y1193" s="11" t="str">
        <f>IF(tblSalaries[[#This Row],[Years of Experience]]="",0,"0")</f>
        <v>0</v>
      </c>
      <c r="Z11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93" s="11">
        <f>IF(tblSalaries[[#This Row],[Salary in USD]]&lt;1000,1,0)</f>
        <v>0</v>
      </c>
      <c r="AB1193" s="11">
        <f>IF(AND(tblSalaries[[#This Row],[Salary in USD]]&gt;1000,tblSalaries[[#This Row],[Salary in USD]]&lt;2000),1,0)</f>
        <v>0</v>
      </c>
    </row>
    <row r="1194" spans="2:28" ht="15" customHeight="1">
      <c r="B1194" t="s">
        <v>3197</v>
      </c>
      <c r="C1194" s="1">
        <v>41058.022627314815</v>
      </c>
      <c r="D1194" s="4" t="s">
        <v>1366</v>
      </c>
      <c r="E1194">
        <v>750000</v>
      </c>
      <c r="F1194" t="s">
        <v>40</v>
      </c>
      <c r="G1194">
        <f>tblSalaries[[#This Row],[clean Salary (in local currency)]]*VLOOKUP(tblSalaries[[#This Row],[Currency]],tblXrate[],2,FALSE)</f>
        <v>13355.937515581925</v>
      </c>
      <c r="H1194" t="s">
        <v>1022</v>
      </c>
      <c r="I1194" t="s">
        <v>52</v>
      </c>
      <c r="J1194" t="s">
        <v>8</v>
      </c>
      <c r="K1194" t="str">
        <f>VLOOKUP(tblSalaries[[#This Row],[Where do you work]],tblCountries[[Actual]:[Mapping]],2,FALSE)</f>
        <v>India</v>
      </c>
      <c r="L1194" t="s">
        <v>18</v>
      </c>
      <c r="M1194">
        <v>3</v>
      </c>
      <c r="O1194" s="10" t="str">
        <f>IF(ISERROR(FIND("1",tblSalaries[[#This Row],[How many hours of a day you work on Excel]])),"",1)</f>
        <v/>
      </c>
      <c r="P1194" s="11">
        <f>IF(ISERROR(FIND("2",tblSalaries[[#This Row],[How many hours of a day you work on Excel]])),"",2)</f>
        <v>2</v>
      </c>
      <c r="Q1194" s="10">
        <f>IF(ISERROR(FIND("3",tblSalaries[[#This Row],[How many hours of a day you work on Excel]])),"",3)</f>
        <v>3</v>
      </c>
      <c r="R1194" s="10" t="str">
        <f>IF(ISERROR(FIND("4",tblSalaries[[#This Row],[How many hours of a day you work on Excel]])),"",4)</f>
        <v/>
      </c>
      <c r="S1194" s="10" t="str">
        <f>IF(ISERROR(FIND("5",tblSalaries[[#This Row],[How many hours of a day you work on Excel]])),"",5)</f>
        <v/>
      </c>
      <c r="T1194" s="10" t="str">
        <f>IF(ISERROR(FIND("6",tblSalaries[[#This Row],[How many hours of a day you work on Excel]])),"",6)</f>
        <v/>
      </c>
      <c r="U1194" s="11" t="str">
        <f>IF(ISERROR(FIND("7",tblSalaries[[#This Row],[How many hours of a day you work on Excel]])),"",7)</f>
        <v/>
      </c>
      <c r="V1194" s="11" t="str">
        <f>IF(ISERROR(FIND("8",tblSalaries[[#This Row],[How many hours of a day you work on Excel]])),"",8)</f>
        <v/>
      </c>
      <c r="W1194" s="11">
        <f>IF(MAX(tblSalaries[[#This Row],[1 hour]:[8 hours]])=0,#N/A,MAX(tblSalaries[[#This Row],[1 hour]:[8 hours]]))</f>
        <v>3</v>
      </c>
      <c r="X1194" s="11">
        <f>IF(ISERROR(tblSalaries[[#This Row],[max h]]),1,tblSalaries[[#This Row],[Salary in USD]]/tblSalaries[[#This Row],[max h]]/260)</f>
        <v>17.122996814848623</v>
      </c>
      <c r="Y1194" s="11" t="str">
        <f>IF(tblSalaries[[#This Row],[Years of Experience]]="",0,"0")</f>
        <v>0</v>
      </c>
      <c r="Z11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194" s="11">
        <f>IF(tblSalaries[[#This Row],[Salary in USD]]&lt;1000,1,0)</f>
        <v>0</v>
      </c>
      <c r="AB1194" s="11">
        <f>IF(AND(tblSalaries[[#This Row],[Salary in USD]]&gt;1000,tblSalaries[[#This Row],[Salary in USD]]&lt;2000),1,0)</f>
        <v>0</v>
      </c>
    </row>
    <row r="1195" spans="2:28" ht="15" customHeight="1">
      <c r="B1195" t="s">
        <v>3198</v>
      </c>
      <c r="C1195" s="1">
        <v>41058.025243055556</v>
      </c>
      <c r="D1195" s="4">
        <v>74000</v>
      </c>
      <c r="E1195">
        <v>74000</v>
      </c>
      <c r="F1195" t="s">
        <v>6</v>
      </c>
      <c r="G1195">
        <f>tblSalaries[[#This Row],[clean Salary (in local currency)]]*VLOOKUP(tblSalaries[[#This Row],[Currency]],tblXrate[],2,FALSE)</f>
        <v>74000</v>
      </c>
      <c r="H1195" t="s">
        <v>1367</v>
      </c>
      <c r="I1195" t="s">
        <v>67</v>
      </c>
      <c r="J1195" t="s">
        <v>15</v>
      </c>
      <c r="K1195" t="str">
        <f>VLOOKUP(tblSalaries[[#This Row],[Where do you work]],tblCountries[[Actual]:[Mapping]],2,FALSE)</f>
        <v>USA</v>
      </c>
      <c r="L1195" t="s">
        <v>9</v>
      </c>
      <c r="M1195">
        <v>10</v>
      </c>
      <c r="O1195" s="10" t="str">
        <f>IF(ISERROR(FIND("1",tblSalaries[[#This Row],[How many hours of a day you work on Excel]])),"",1)</f>
        <v/>
      </c>
      <c r="P1195" s="11" t="str">
        <f>IF(ISERROR(FIND("2",tblSalaries[[#This Row],[How many hours of a day you work on Excel]])),"",2)</f>
        <v/>
      </c>
      <c r="Q1195" s="10" t="str">
        <f>IF(ISERROR(FIND("3",tblSalaries[[#This Row],[How many hours of a day you work on Excel]])),"",3)</f>
        <v/>
      </c>
      <c r="R1195" s="10">
        <f>IF(ISERROR(FIND("4",tblSalaries[[#This Row],[How many hours of a day you work on Excel]])),"",4)</f>
        <v>4</v>
      </c>
      <c r="S1195" s="10" t="str">
        <f>IF(ISERROR(FIND("5",tblSalaries[[#This Row],[How many hours of a day you work on Excel]])),"",5)</f>
        <v/>
      </c>
      <c r="T1195" s="10">
        <f>IF(ISERROR(FIND("6",tblSalaries[[#This Row],[How many hours of a day you work on Excel]])),"",6)</f>
        <v>6</v>
      </c>
      <c r="U1195" s="11" t="str">
        <f>IF(ISERROR(FIND("7",tblSalaries[[#This Row],[How many hours of a day you work on Excel]])),"",7)</f>
        <v/>
      </c>
      <c r="V1195" s="11" t="str">
        <f>IF(ISERROR(FIND("8",tblSalaries[[#This Row],[How many hours of a day you work on Excel]])),"",8)</f>
        <v/>
      </c>
      <c r="W1195" s="11">
        <f>IF(MAX(tblSalaries[[#This Row],[1 hour]:[8 hours]])=0,#N/A,MAX(tblSalaries[[#This Row],[1 hour]:[8 hours]]))</f>
        <v>6</v>
      </c>
      <c r="X1195" s="11">
        <f>IF(ISERROR(tblSalaries[[#This Row],[max h]]),1,tblSalaries[[#This Row],[Salary in USD]]/tblSalaries[[#This Row],[max h]]/260)</f>
        <v>47.435897435897438</v>
      </c>
      <c r="Y1195" s="11" t="str">
        <f>IF(tblSalaries[[#This Row],[Years of Experience]]="",0,"0")</f>
        <v>0</v>
      </c>
      <c r="Z11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195" s="11">
        <f>IF(tblSalaries[[#This Row],[Salary in USD]]&lt;1000,1,0)</f>
        <v>0</v>
      </c>
      <c r="AB1195" s="11">
        <f>IF(AND(tblSalaries[[#This Row],[Salary in USD]]&gt;1000,tblSalaries[[#This Row],[Salary in USD]]&lt;2000),1,0)</f>
        <v>0</v>
      </c>
    </row>
    <row r="1196" spans="2:28" ht="15" customHeight="1">
      <c r="B1196" t="s">
        <v>3199</v>
      </c>
      <c r="C1196" s="1">
        <v>41058.032835648148</v>
      </c>
      <c r="D1196" s="4">
        <v>95856</v>
      </c>
      <c r="E1196">
        <v>95856</v>
      </c>
      <c r="F1196" t="s">
        <v>6</v>
      </c>
      <c r="G1196">
        <f>tblSalaries[[#This Row],[clean Salary (in local currency)]]*VLOOKUP(tblSalaries[[#This Row],[Currency]],tblXrate[],2,FALSE)</f>
        <v>95856</v>
      </c>
      <c r="H1196" t="s">
        <v>20</v>
      </c>
      <c r="I1196" t="s">
        <v>20</v>
      </c>
      <c r="J1196" t="s">
        <v>15</v>
      </c>
      <c r="K1196" t="str">
        <f>VLOOKUP(tblSalaries[[#This Row],[Where do you work]],tblCountries[[Actual]:[Mapping]],2,FALSE)</f>
        <v>USA</v>
      </c>
      <c r="L1196" t="s">
        <v>18</v>
      </c>
      <c r="M1196">
        <v>13</v>
      </c>
      <c r="O1196" s="10" t="str">
        <f>IF(ISERROR(FIND("1",tblSalaries[[#This Row],[How many hours of a day you work on Excel]])),"",1)</f>
        <v/>
      </c>
      <c r="P1196" s="11">
        <f>IF(ISERROR(FIND("2",tblSalaries[[#This Row],[How many hours of a day you work on Excel]])),"",2)</f>
        <v>2</v>
      </c>
      <c r="Q1196" s="10">
        <f>IF(ISERROR(FIND("3",tblSalaries[[#This Row],[How many hours of a day you work on Excel]])),"",3)</f>
        <v>3</v>
      </c>
      <c r="R1196" s="10" t="str">
        <f>IF(ISERROR(FIND("4",tblSalaries[[#This Row],[How many hours of a day you work on Excel]])),"",4)</f>
        <v/>
      </c>
      <c r="S1196" s="10" t="str">
        <f>IF(ISERROR(FIND("5",tblSalaries[[#This Row],[How many hours of a day you work on Excel]])),"",5)</f>
        <v/>
      </c>
      <c r="T1196" s="10" t="str">
        <f>IF(ISERROR(FIND("6",tblSalaries[[#This Row],[How many hours of a day you work on Excel]])),"",6)</f>
        <v/>
      </c>
      <c r="U1196" s="11" t="str">
        <f>IF(ISERROR(FIND("7",tblSalaries[[#This Row],[How many hours of a day you work on Excel]])),"",7)</f>
        <v/>
      </c>
      <c r="V1196" s="11" t="str">
        <f>IF(ISERROR(FIND("8",tblSalaries[[#This Row],[How many hours of a day you work on Excel]])),"",8)</f>
        <v/>
      </c>
      <c r="W1196" s="11">
        <f>IF(MAX(tblSalaries[[#This Row],[1 hour]:[8 hours]])=0,#N/A,MAX(tblSalaries[[#This Row],[1 hour]:[8 hours]]))</f>
        <v>3</v>
      </c>
      <c r="X1196" s="11">
        <f>IF(ISERROR(tblSalaries[[#This Row],[max h]]),1,tblSalaries[[#This Row],[Salary in USD]]/tblSalaries[[#This Row],[max h]]/260)</f>
        <v>122.8923076923077</v>
      </c>
      <c r="Y1196" s="11" t="str">
        <f>IF(tblSalaries[[#This Row],[Years of Experience]]="",0,"0")</f>
        <v>0</v>
      </c>
      <c r="Z11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96" s="11">
        <f>IF(tblSalaries[[#This Row],[Salary in USD]]&lt;1000,1,0)</f>
        <v>0</v>
      </c>
      <c r="AB1196" s="11">
        <f>IF(AND(tblSalaries[[#This Row],[Salary in USD]]&gt;1000,tblSalaries[[#This Row],[Salary in USD]]&lt;2000),1,0)</f>
        <v>0</v>
      </c>
    </row>
    <row r="1197" spans="2:28" ht="15" customHeight="1">
      <c r="B1197" t="s">
        <v>3200</v>
      </c>
      <c r="C1197" s="1">
        <v>41058.043969907405</v>
      </c>
      <c r="D1197" s="4" t="s">
        <v>1368</v>
      </c>
      <c r="E1197">
        <v>40000</v>
      </c>
      <c r="F1197" t="s">
        <v>6</v>
      </c>
      <c r="G1197">
        <f>tblSalaries[[#This Row],[clean Salary (in local currency)]]*VLOOKUP(tblSalaries[[#This Row],[Currency]],tblXrate[],2,FALSE)</f>
        <v>40000</v>
      </c>
      <c r="H1197" t="s">
        <v>1369</v>
      </c>
      <c r="I1197" t="s">
        <v>310</v>
      </c>
      <c r="J1197" t="s">
        <v>15</v>
      </c>
      <c r="K1197" t="str">
        <f>VLOOKUP(tblSalaries[[#This Row],[Where do you work]],tblCountries[[Actual]:[Mapping]],2,FALSE)</f>
        <v>USA</v>
      </c>
      <c r="L1197" t="s">
        <v>18</v>
      </c>
      <c r="M1197">
        <v>15</v>
      </c>
      <c r="O1197" s="10" t="str">
        <f>IF(ISERROR(FIND("1",tblSalaries[[#This Row],[How many hours of a day you work on Excel]])),"",1)</f>
        <v/>
      </c>
      <c r="P1197" s="11">
        <f>IF(ISERROR(FIND("2",tblSalaries[[#This Row],[How many hours of a day you work on Excel]])),"",2)</f>
        <v>2</v>
      </c>
      <c r="Q1197" s="10">
        <f>IF(ISERROR(FIND("3",tblSalaries[[#This Row],[How many hours of a day you work on Excel]])),"",3)</f>
        <v>3</v>
      </c>
      <c r="R1197" s="10" t="str">
        <f>IF(ISERROR(FIND("4",tblSalaries[[#This Row],[How many hours of a day you work on Excel]])),"",4)</f>
        <v/>
      </c>
      <c r="S1197" s="10" t="str">
        <f>IF(ISERROR(FIND("5",tblSalaries[[#This Row],[How many hours of a day you work on Excel]])),"",5)</f>
        <v/>
      </c>
      <c r="T1197" s="10" t="str">
        <f>IF(ISERROR(FIND("6",tblSalaries[[#This Row],[How many hours of a day you work on Excel]])),"",6)</f>
        <v/>
      </c>
      <c r="U1197" s="11" t="str">
        <f>IF(ISERROR(FIND("7",tblSalaries[[#This Row],[How many hours of a day you work on Excel]])),"",7)</f>
        <v/>
      </c>
      <c r="V1197" s="11" t="str">
        <f>IF(ISERROR(FIND("8",tblSalaries[[#This Row],[How many hours of a day you work on Excel]])),"",8)</f>
        <v/>
      </c>
      <c r="W1197" s="11">
        <f>IF(MAX(tblSalaries[[#This Row],[1 hour]:[8 hours]])=0,#N/A,MAX(tblSalaries[[#This Row],[1 hour]:[8 hours]]))</f>
        <v>3</v>
      </c>
      <c r="X1197" s="11">
        <f>IF(ISERROR(tblSalaries[[#This Row],[max h]]),1,tblSalaries[[#This Row],[Salary in USD]]/tblSalaries[[#This Row],[max h]]/260)</f>
        <v>51.282051282051285</v>
      </c>
      <c r="Y1197" s="11" t="str">
        <f>IF(tblSalaries[[#This Row],[Years of Experience]]="",0,"0")</f>
        <v>0</v>
      </c>
      <c r="Z11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97" s="11">
        <f>IF(tblSalaries[[#This Row],[Salary in USD]]&lt;1000,1,0)</f>
        <v>0</v>
      </c>
      <c r="AB1197" s="11">
        <f>IF(AND(tblSalaries[[#This Row],[Salary in USD]]&gt;1000,tblSalaries[[#This Row],[Salary in USD]]&lt;2000),1,0)</f>
        <v>0</v>
      </c>
    </row>
    <row r="1198" spans="2:28" ht="15" customHeight="1">
      <c r="B1198" t="s">
        <v>3201</v>
      </c>
      <c r="C1198" s="1">
        <v>41058.046342592592</v>
      </c>
      <c r="D1198" s="4">
        <v>4400</v>
      </c>
      <c r="E1198">
        <v>4400</v>
      </c>
      <c r="F1198" t="s">
        <v>6</v>
      </c>
      <c r="G1198">
        <f>tblSalaries[[#This Row],[clean Salary (in local currency)]]*VLOOKUP(tblSalaries[[#This Row],[Currency]],tblXrate[],2,FALSE)</f>
        <v>4400</v>
      </c>
      <c r="H1198" t="s">
        <v>1370</v>
      </c>
      <c r="I1198" t="s">
        <v>52</v>
      </c>
      <c r="J1198" t="s">
        <v>1371</v>
      </c>
      <c r="K1198" t="str">
        <f>VLOOKUP(tblSalaries[[#This Row],[Where do you work]],tblCountries[[Actual]:[Mapping]],2,FALSE)</f>
        <v>Latin America</v>
      </c>
      <c r="L1198" t="s">
        <v>18</v>
      </c>
      <c r="M1198">
        <v>5</v>
      </c>
      <c r="O1198" s="10" t="str">
        <f>IF(ISERROR(FIND("1",tblSalaries[[#This Row],[How many hours of a day you work on Excel]])),"",1)</f>
        <v/>
      </c>
      <c r="P1198" s="11">
        <f>IF(ISERROR(FIND("2",tblSalaries[[#This Row],[How many hours of a day you work on Excel]])),"",2)</f>
        <v>2</v>
      </c>
      <c r="Q1198" s="10">
        <f>IF(ISERROR(FIND("3",tblSalaries[[#This Row],[How many hours of a day you work on Excel]])),"",3)</f>
        <v>3</v>
      </c>
      <c r="R1198" s="10" t="str">
        <f>IF(ISERROR(FIND("4",tblSalaries[[#This Row],[How many hours of a day you work on Excel]])),"",4)</f>
        <v/>
      </c>
      <c r="S1198" s="10" t="str">
        <f>IF(ISERROR(FIND("5",tblSalaries[[#This Row],[How many hours of a day you work on Excel]])),"",5)</f>
        <v/>
      </c>
      <c r="T1198" s="10" t="str">
        <f>IF(ISERROR(FIND("6",tblSalaries[[#This Row],[How many hours of a day you work on Excel]])),"",6)</f>
        <v/>
      </c>
      <c r="U1198" s="11" t="str">
        <f>IF(ISERROR(FIND("7",tblSalaries[[#This Row],[How many hours of a day you work on Excel]])),"",7)</f>
        <v/>
      </c>
      <c r="V1198" s="11" t="str">
        <f>IF(ISERROR(FIND("8",tblSalaries[[#This Row],[How many hours of a day you work on Excel]])),"",8)</f>
        <v/>
      </c>
      <c r="W1198" s="11">
        <f>IF(MAX(tblSalaries[[#This Row],[1 hour]:[8 hours]])=0,#N/A,MAX(tblSalaries[[#This Row],[1 hour]:[8 hours]]))</f>
        <v>3</v>
      </c>
      <c r="X1198" s="11">
        <f>IF(ISERROR(tblSalaries[[#This Row],[max h]]),1,tblSalaries[[#This Row],[Salary in USD]]/tblSalaries[[#This Row],[max h]]/260)</f>
        <v>5.6410256410256414</v>
      </c>
      <c r="Y1198" s="11" t="str">
        <f>IF(tblSalaries[[#This Row],[Years of Experience]]="",0,"0")</f>
        <v>0</v>
      </c>
      <c r="Z11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198" s="11">
        <f>IF(tblSalaries[[#This Row],[Salary in USD]]&lt;1000,1,0)</f>
        <v>0</v>
      </c>
      <c r="AB1198" s="11">
        <f>IF(AND(tblSalaries[[#This Row],[Salary in USD]]&gt;1000,tblSalaries[[#This Row],[Salary in USD]]&lt;2000),1,0)</f>
        <v>0</v>
      </c>
    </row>
    <row r="1199" spans="2:28" ht="15" customHeight="1">
      <c r="B1199" t="s">
        <v>3202</v>
      </c>
      <c r="C1199" s="1">
        <v>41058.050324074073</v>
      </c>
      <c r="D1199" s="4">
        <v>90000</v>
      </c>
      <c r="E1199">
        <v>90000</v>
      </c>
      <c r="F1199" t="s">
        <v>6</v>
      </c>
      <c r="G1199">
        <f>tblSalaries[[#This Row],[clean Salary (in local currency)]]*VLOOKUP(tblSalaries[[#This Row],[Currency]],tblXrate[],2,FALSE)</f>
        <v>90000</v>
      </c>
      <c r="H1199" t="s">
        <v>72</v>
      </c>
      <c r="I1199" t="s">
        <v>20</v>
      </c>
      <c r="J1199" t="s">
        <v>15</v>
      </c>
      <c r="K1199" t="str">
        <f>VLOOKUP(tblSalaries[[#This Row],[Where do you work]],tblCountries[[Actual]:[Mapping]],2,FALSE)</f>
        <v>USA</v>
      </c>
      <c r="L1199" t="s">
        <v>9</v>
      </c>
      <c r="M1199">
        <v>30</v>
      </c>
      <c r="O1199" s="10" t="str">
        <f>IF(ISERROR(FIND("1",tblSalaries[[#This Row],[How many hours of a day you work on Excel]])),"",1)</f>
        <v/>
      </c>
      <c r="P1199" s="11" t="str">
        <f>IF(ISERROR(FIND("2",tblSalaries[[#This Row],[How many hours of a day you work on Excel]])),"",2)</f>
        <v/>
      </c>
      <c r="Q1199" s="10" t="str">
        <f>IF(ISERROR(FIND("3",tblSalaries[[#This Row],[How many hours of a day you work on Excel]])),"",3)</f>
        <v/>
      </c>
      <c r="R1199" s="10">
        <f>IF(ISERROR(FIND("4",tblSalaries[[#This Row],[How many hours of a day you work on Excel]])),"",4)</f>
        <v>4</v>
      </c>
      <c r="S1199" s="10" t="str">
        <f>IF(ISERROR(FIND("5",tblSalaries[[#This Row],[How many hours of a day you work on Excel]])),"",5)</f>
        <v/>
      </c>
      <c r="T1199" s="10">
        <f>IF(ISERROR(FIND("6",tblSalaries[[#This Row],[How many hours of a day you work on Excel]])),"",6)</f>
        <v>6</v>
      </c>
      <c r="U1199" s="11" t="str">
        <f>IF(ISERROR(FIND("7",tblSalaries[[#This Row],[How many hours of a day you work on Excel]])),"",7)</f>
        <v/>
      </c>
      <c r="V1199" s="11" t="str">
        <f>IF(ISERROR(FIND("8",tblSalaries[[#This Row],[How many hours of a day you work on Excel]])),"",8)</f>
        <v/>
      </c>
      <c r="W1199" s="11">
        <f>IF(MAX(tblSalaries[[#This Row],[1 hour]:[8 hours]])=0,#N/A,MAX(tblSalaries[[#This Row],[1 hour]:[8 hours]]))</f>
        <v>6</v>
      </c>
      <c r="X1199" s="11">
        <f>IF(ISERROR(tblSalaries[[#This Row],[max h]]),1,tblSalaries[[#This Row],[Salary in USD]]/tblSalaries[[#This Row],[max h]]/260)</f>
        <v>57.692307692307693</v>
      </c>
      <c r="Y1199" s="11" t="str">
        <f>IF(tblSalaries[[#This Row],[Years of Experience]]="",0,"0")</f>
        <v>0</v>
      </c>
      <c r="Z11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199" s="11">
        <f>IF(tblSalaries[[#This Row],[Salary in USD]]&lt;1000,1,0)</f>
        <v>0</v>
      </c>
      <c r="AB1199" s="11">
        <f>IF(AND(tblSalaries[[#This Row],[Salary in USD]]&gt;1000,tblSalaries[[#This Row],[Salary in USD]]&lt;2000),1,0)</f>
        <v>0</v>
      </c>
    </row>
    <row r="1200" spans="2:28" ht="15" customHeight="1">
      <c r="B1200" t="s">
        <v>3203</v>
      </c>
      <c r="C1200" s="1">
        <v>41058.055162037039</v>
      </c>
      <c r="D1200" s="4" t="s">
        <v>1372</v>
      </c>
      <c r="E1200">
        <v>450000</v>
      </c>
      <c r="F1200" t="s">
        <v>40</v>
      </c>
      <c r="G1200">
        <f>tblSalaries[[#This Row],[clean Salary (in local currency)]]*VLOOKUP(tblSalaries[[#This Row],[Currency]],tblXrate[],2,FALSE)</f>
        <v>8013.5625093491553</v>
      </c>
      <c r="H1200" t="s">
        <v>1373</v>
      </c>
      <c r="I1200" t="s">
        <v>52</v>
      </c>
      <c r="J1200" t="s">
        <v>8</v>
      </c>
      <c r="K1200" t="str">
        <f>VLOOKUP(tblSalaries[[#This Row],[Where do you work]],tblCountries[[Actual]:[Mapping]],2,FALSE)</f>
        <v>India</v>
      </c>
      <c r="L1200" t="s">
        <v>13</v>
      </c>
      <c r="M1200">
        <v>2</v>
      </c>
      <c r="O1200" s="10" t="str">
        <f>IF(ISERROR(FIND("1",tblSalaries[[#This Row],[How many hours of a day you work on Excel]])),"",1)</f>
        <v/>
      </c>
      <c r="P1200" s="11" t="str">
        <f>IF(ISERROR(FIND("2",tblSalaries[[#This Row],[How many hours of a day you work on Excel]])),"",2)</f>
        <v/>
      </c>
      <c r="Q1200" s="10" t="str">
        <f>IF(ISERROR(FIND("3",tblSalaries[[#This Row],[How many hours of a day you work on Excel]])),"",3)</f>
        <v/>
      </c>
      <c r="R1200" s="10" t="str">
        <f>IF(ISERROR(FIND("4",tblSalaries[[#This Row],[How many hours of a day you work on Excel]])),"",4)</f>
        <v/>
      </c>
      <c r="S1200" s="10" t="str">
        <f>IF(ISERROR(FIND("5",tblSalaries[[#This Row],[How many hours of a day you work on Excel]])),"",5)</f>
        <v/>
      </c>
      <c r="T1200" s="10" t="str">
        <f>IF(ISERROR(FIND("6",tblSalaries[[#This Row],[How many hours of a day you work on Excel]])),"",6)</f>
        <v/>
      </c>
      <c r="U1200" s="11" t="str">
        <f>IF(ISERROR(FIND("7",tblSalaries[[#This Row],[How many hours of a day you work on Excel]])),"",7)</f>
        <v/>
      </c>
      <c r="V1200" s="11">
        <f>IF(ISERROR(FIND("8",tblSalaries[[#This Row],[How many hours of a day you work on Excel]])),"",8)</f>
        <v>8</v>
      </c>
      <c r="W1200" s="11">
        <f>IF(MAX(tblSalaries[[#This Row],[1 hour]:[8 hours]])=0,#N/A,MAX(tblSalaries[[#This Row],[1 hour]:[8 hours]]))</f>
        <v>8</v>
      </c>
      <c r="X1200" s="11">
        <f>IF(ISERROR(tblSalaries[[#This Row],[max h]]),1,tblSalaries[[#This Row],[Salary in USD]]/tblSalaries[[#This Row],[max h]]/260)</f>
        <v>3.85267428334094</v>
      </c>
      <c r="Y1200" s="11" t="str">
        <f>IF(tblSalaries[[#This Row],[Years of Experience]]="",0,"0")</f>
        <v>0</v>
      </c>
      <c r="Z12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00" s="11">
        <f>IF(tblSalaries[[#This Row],[Salary in USD]]&lt;1000,1,0)</f>
        <v>0</v>
      </c>
      <c r="AB1200" s="11">
        <f>IF(AND(tblSalaries[[#This Row],[Salary in USD]]&gt;1000,tblSalaries[[#This Row],[Salary in USD]]&lt;2000),1,0)</f>
        <v>0</v>
      </c>
    </row>
    <row r="1201" spans="2:28" ht="15" customHeight="1">
      <c r="B1201" t="s">
        <v>3204</v>
      </c>
      <c r="C1201" s="1">
        <v>41058.057627314818</v>
      </c>
      <c r="D1201" s="4" t="s">
        <v>395</v>
      </c>
      <c r="E1201">
        <v>1000000</v>
      </c>
      <c r="F1201" t="s">
        <v>40</v>
      </c>
      <c r="G1201">
        <f>tblSalaries[[#This Row],[clean Salary (in local currency)]]*VLOOKUP(tblSalaries[[#This Row],[Currency]],tblXrate[],2,FALSE)</f>
        <v>17807.916687442568</v>
      </c>
      <c r="H1201" t="s">
        <v>1020</v>
      </c>
      <c r="I1201" t="s">
        <v>52</v>
      </c>
      <c r="J1201" t="s">
        <v>8</v>
      </c>
      <c r="K1201" t="str">
        <f>VLOOKUP(tblSalaries[[#This Row],[Where do you work]],tblCountries[[Actual]:[Mapping]],2,FALSE)</f>
        <v>India</v>
      </c>
      <c r="L1201" t="s">
        <v>9</v>
      </c>
      <c r="M1201">
        <v>8.5</v>
      </c>
      <c r="O1201" s="10" t="str">
        <f>IF(ISERROR(FIND("1",tblSalaries[[#This Row],[How many hours of a day you work on Excel]])),"",1)</f>
        <v/>
      </c>
      <c r="P1201" s="11" t="str">
        <f>IF(ISERROR(FIND("2",tblSalaries[[#This Row],[How many hours of a day you work on Excel]])),"",2)</f>
        <v/>
      </c>
      <c r="Q1201" s="10" t="str">
        <f>IF(ISERROR(FIND("3",tblSalaries[[#This Row],[How many hours of a day you work on Excel]])),"",3)</f>
        <v/>
      </c>
      <c r="R1201" s="10">
        <f>IF(ISERROR(FIND("4",tblSalaries[[#This Row],[How many hours of a day you work on Excel]])),"",4)</f>
        <v>4</v>
      </c>
      <c r="S1201" s="10" t="str">
        <f>IF(ISERROR(FIND("5",tblSalaries[[#This Row],[How many hours of a day you work on Excel]])),"",5)</f>
        <v/>
      </c>
      <c r="T1201" s="10">
        <f>IF(ISERROR(FIND("6",tblSalaries[[#This Row],[How many hours of a day you work on Excel]])),"",6)</f>
        <v>6</v>
      </c>
      <c r="U1201" s="11" t="str">
        <f>IF(ISERROR(FIND("7",tblSalaries[[#This Row],[How many hours of a day you work on Excel]])),"",7)</f>
        <v/>
      </c>
      <c r="V1201" s="11" t="str">
        <f>IF(ISERROR(FIND("8",tblSalaries[[#This Row],[How many hours of a day you work on Excel]])),"",8)</f>
        <v/>
      </c>
      <c r="W1201" s="11">
        <f>IF(MAX(tblSalaries[[#This Row],[1 hour]:[8 hours]])=0,#N/A,MAX(tblSalaries[[#This Row],[1 hour]:[8 hours]]))</f>
        <v>6</v>
      </c>
      <c r="X1201" s="11">
        <f>IF(ISERROR(tblSalaries[[#This Row],[max h]]),1,tblSalaries[[#This Row],[Salary in USD]]/tblSalaries[[#This Row],[max h]]/260)</f>
        <v>11.415331209899081</v>
      </c>
      <c r="Y1201" s="11" t="str">
        <f>IF(tblSalaries[[#This Row],[Years of Experience]]="",0,"0")</f>
        <v>0</v>
      </c>
      <c r="Z12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01" s="11">
        <f>IF(tblSalaries[[#This Row],[Salary in USD]]&lt;1000,1,0)</f>
        <v>0</v>
      </c>
      <c r="AB1201" s="11">
        <f>IF(AND(tblSalaries[[#This Row],[Salary in USD]]&gt;1000,tblSalaries[[#This Row],[Salary in USD]]&lt;2000),1,0)</f>
        <v>0</v>
      </c>
    </row>
    <row r="1202" spans="2:28" ht="15" customHeight="1">
      <c r="B1202" t="s">
        <v>3205</v>
      </c>
      <c r="C1202" s="1">
        <v>41058.063645833332</v>
      </c>
      <c r="D1202" s="4" t="s">
        <v>1374</v>
      </c>
      <c r="E1202">
        <v>700000</v>
      </c>
      <c r="F1202" t="s">
        <v>40</v>
      </c>
      <c r="G1202">
        <f>tblSalaries[[#This Row],[clean Salary (in local currency)]]*VLOOKUP(tblSalaries[[#This Row],[Currency]],tblXrate[],2,FALSE)</f>
        <v>12465.541681209797</v>
      </c>
      <c r="H1202" t="s">
        <v>1375</v>
      </c>
      <c r="I1202" t="s">
        <v>3999</v>
      </c>
      <c r="J1202" t="s">
        <v>8</v>
      </c>
      <c r="K1202" t="str">
        <f>VLOOKUP(tblSalaries[[#This Row],[Where do you work]],tblCountries[[Actual]:[Mapping]],2,FALSE)</f>
        <v>India</v>
      </c>
      <c r="L1202" t="s">
        <v>9</v>
      </c>
      <c r="M1202">
        <v>6</v>
      </c>
      <c r="O1202" s="10" t="str">
        <f>IF(ISERROR(FIND("1",tblSalaries[[#This Row],[How many hours of a day you work on Excel]])),"",1)</f>
        <v/>
      </c>
      <c r="P1202" s="11" t="str">
        <f>IF(ISERROR(FIND("2",tblSalaries[[#This Row],[How many hours of a day you work on Excel]])),"",2)</f>
        <v/>
      </c>
      <c r="Q1202" s="10" t="str">
        <f>IF(ISERROR(FIND("3",tblSalaries[[#This Row],[How many hours of a day you work on Excel]])),"",3)</f>
        <v/>
      </c>
      <c r="R1202" s="10">
        <f>IF(ISERROR(FIND("4",tblSalaries[[#This Row],[How many hours of a day you work on Excel]])),"",4)</f>
        <v>4</v>
      </c>
      <c r="S1202" s="10" t="str">
        <f>IF(ISERROR(FIND("5",tblSalaries[[#This Row],[How many hours of a day you work on Excel]])),"",5)</f>
        <v/>
      </c>
      <c r="T1202" s="10">
        <f>IF(ISERROR(FIND("6",tblSalaries[[#This Row],[How many hours of a day you work on Excel]])),"",6)</f>
        <v>6</v>
      </c>
      <c r="U1202" s="11" t="str">
        <f>IF(ISERROR(FIND("7",tblSalaries[[#This Row],[How many hours of a day you work on Excel]])),"",7)</f>
        <v/>
      </c>
      <c r="V1202" s="11" t="str">
        <f>IF(ISERROR(FIND("8",tblSalaries[[#This Row],[How many hours of a day you work on Excel]])),"",8)</f>
        <v/>
      </c>
      <c r="W1202" s="11">
        <f>IF(MAX(tblSalaries[[#This Row],[1 hour]:[8 hours]])=0,#N/A,MAX(tblSalaries[[#This Row],[1 hour]:[8 hours]]))</f>
        <v>6</v>
      </c>
      <c r="X1202" s="11">
        <f>IF(ISERROR(tblSalaries[[#This Row],[max h]]),1,tblSalaries[[#This Row],[Salary in USD]]/tblSalaries[[#This Row],[max h]]/260)</f>
        <v>7.990731846929358</v>
      </c>
      <c r="Y1202" s="11" t="str">
        <f>IF(tblSalaries[[#This Row],[Years of Experience]]="",0,"0")</f>
        <v>0</v>
      </c>
      <c r="Z12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02" s="11">
        <f>IF(tblSalaries[[#This Row],[Salary in USD]]&lt;1000,1,0)</f>
        <v>0</v>
      </c>
      <c r="AB1202" s="11">
        <f>IF(AND(tblSalaries[[#This Row],[Salary in USD]]&gt;1000,tblSalaries[[#This Row],[Salary in USD]]&lt;2000),1,0)</f>
        <v>0</v>
      </c>
    </row>
    <row r="1203" spans="2:28" ht="15" customHeight="1">
      <c r="B1203" t="s">
        <v>3206</v>
      </c>
      <c r="C1203" s="1">
        <v>41058.070138888892</v>
      </c>
      <c r="D1203" s="4">
        <v>80000</v>
      </c>
      <c r="E1203">
        <v>80000</v>
      </c>
      <c r="F1203" t="s">
        <v>6</v>
      </c>
      <c r="G1203">
        <f>tblSalaries[[#This Row],[clean Salary (in local currency)]]*VLOOKUP(tblSalaries[[#This Row],[Currency]],tblXrate[],2,FALSE)</f>
        <v>80000</v>
      </c>
      <c r="H1203" t="s">
        <v>1376</v>
      </c>
      <c r="I1203" t="s">
        <v>20</v>
      </c>
      <c r="J1203" t="s">
        <v>171</v>
      </c>
      <c r="K1203" t="str">
        <f>VLOOKUP(tblSalaries[[#This Row],[Where do you work]],tblCountries[[Actual]:[Mapping]],2,FALSE)</f>
        <v>Singapore</v>
      </c>
      <c r="L1203" t="s">
        <v>25</v>
      </c>
      <c r="M1203">
        <v>6</v>
      </c>
      <c r="O1203" s="10">
        <f>IF(ISERROR(FIND("1",tblSalaries[[#This Row],[How many hours of a day you work on Excel]])),"",1)</f>
        <v>1</v>
      </c>
      <c r="P1203" s="11">
        <f>IF(ISERROR(FIND("2",tblSalaries[[#This Row],[How many hours of a day you work on Excel]])),"",2)</f>
        <v>2</v>
      </c>
      <c r="Q1203" s="10" t="str">
        <f>IF(ISERROR(FIND("3",tblSalaries[[#This Row],[How many hours of a day you work on Excel]])),"",3)</f>
        <v/>
      </c>
      <c r="R1203" s="10" t="str">
        <f>IF(ISERROR(FIND("4",tblSalaries[[#This Row],[How many hours of a day you work on Excel]])),"",4)</f>
        <v/>
      </c>
      <c r="S1203" s="10" t="str">
        <f>IF(ISERROR(FIND("5",tblSalaries[[#This Row],[How many hours of a day you work on Excel]])),"",5)</f>
        <v/>
      </c>
      <c r="T1203" s="10" t="str">
        <f>IF(ISERROR(FIND("6",tblSalaries[[#This Row],[How many hours of a day you work on Excel]])),"",6)</f>
        <v/>
      </c>
      <c r="U1203" s="11" t="str">
        <f>IF(ISERROR(FIND("7",tblSalaries[[#This Row],[How many hours of a day you work on Excel]])),"",7)</f>
        <v/>
      </c>
      <c r="V1203" s="11" t="str">
        <f>IF(ISERROR(FIND("8",tblSalaries[[#This Row],[How many hours of a day you work on Excel]])),"",8)</f>
        <v/>
      </c>
      <c r="W1203" s="11">
        <f>IF(MAX(tblSalaries[[#This Row],[1 hour]:[8 hours]])=0,#N/A,MAX(tblSalaries[[#This Row],[1 hour]:[8 hours]]))</f>
        <v>2</v>
      </c>
      <c r="X1203" s="11">
        <f>IF(ISERROR(tblSalaries[[#This Row],[max h]]),1,tblSalaries[[#This Row],[Salary in USD]]/tblSalaries[[#This Row],[max h]]/260)</f>
        <v>153.84615384615384</v>
      </c>
      <c r="Y1203" s="11" t="str">
        <f>IF(tblSalaries[[#This Row],[Years of Experience]]="",0,"0")</f>
        <v>0</v>
      </c>
      <c r="Z12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03" s="11">
        <f>IF(tblSalaries[[#This Row],[Salary in USD]]&lt;1000,1,0)</f>
        <v>0</v>
      </c>
      <c r="AB1203" s="11">
        <f>IF(AND(tblSalaries[[#This Row],[Salary in USD]]&gt;1000,tblSalaries[[#This Row],[Salary in USD]]&lt;2000),1,0)</f>
        <v>0</v>
      </c>
    </row>
    <row r="1204" spans="2:28" ht="15" customHeight="1">
      <c r="B1204" t="s">
        <v>3207</v>
      </c>
      <c r="C1204" s="1">
        <v>41058.072256944448</v>
      </c>
      <c r="D1204" s="4">
        <v>100000</v>
      </c>
      <c r="E1204">
        <v>100000</v>
      </c>
      <c r="F1204" t="s">
        <v>6</v>
      </c>
      <c r="G1204">
        <f>tblSalaries[[#This Row],[clean Salary (in local currency)]]*VLOOKUP(tblSalaries[[#This Row],[Currency]],tblXrate[],2,FALSE)</f>
        <v>100000</v>
      </c>
      <c r="H1204" t="s">
        <v>642</v>
      </c>
      <c r="I1204" t="s">
        <v>52</v>
      </c>
      <c r="J1204" t="s">
        <v>15</v>
      </c>
      <c r="K1204" t="str">
        <f>VLOOKUP(tblSalaries[[#This Row],[Where do you work]],tblCountries[[Actual]:[Mapping]],2,FALSE)</f>
        <v>USA</v>
      </c>
      <c r="L1204" t="s">
        <v>9</v>
      </c>
      <c r="M1204">
        <v>11</v>
      </c>
      <c r="O1204" s="10" t="str">
        <f>IF(ISERROR(FIND("1",tblSalaries[[#This Row],[How many hours of a day you work on Excel]])),"",1)</f>
        <v/>
      </c>
      <c r="P1204" s="11" t="str">
        <f>IF(ISERROR(FIND("2",tblSalaries[[#This Row],[How many hours of a day you work on Excel]])),"",2)</f>
        <v/>
      </c>
      <c r="Q1204" s="10" t="str">
        <f>IF(ISERROR(FIND("3",tblSalaries[[#This Row],[How many hours of a day you work on Excel]])),"",3)</f>
        <v/>
      </c>
      <c r="R1204" s="10">
        <f>IF(ISERROR(FIND("4",tblSalaries[[#This Row],[How many hours of a day you work on Excel]])),"",4)</f>
        <v>4</v>
      </c>
      <c r="S1204" s="10" t="str">
        <f>IF(ISERROR(FIND("5",tblSalaries[[#This Row],[How many hours of a day you work on Excel]])),"",5)</f>
        <v/>
      </c>
      <c r="T1204" s="10">
        <f>IF(ISERROR(FIND("6",tblSalaries[[#This Row],[How many hours of a day you work on Excel]])),"",6)</f>
        <v>6</v>
      </c>
      <c r="U1204" s="11" t="str">
        <f>IF(ISERROR(FIND("7",tblSalaries[[#This Row],[How many hours of a day you work on Excel]])),"",7)</f>
        <v/>
      </c>
      <c r="V1204" s="11" t="str">
        <f>IF(ISERROR(FIND("8",tblSalaries[[#This Row],[How many hours of a day you work on Excel]])),"",8)</f>
        <v/>
      </c>
      <c r="W1204" s="11">
        <f>IF(MAX(tblSalaries[[#This Row],[1 hour]:[8 hours]])=0,#N/A,MAX(tblSalaries[[#This Row],[1 hour]:[8 hours]]))</f>
        <v>6</v>
      </c>
      <c r="X1204" s="11">
        <f>IF(ISERROR(tblSalaries[[#This Row],[max h]]),1,tblSalaries[[#This Row],[Salary in USD]]/tblSalaries[[#This Row],[max h]]/260)</f>
        <v>64.102564102564102</v>
      </c>
      <c r="Y1204" s="11" t="str">
        <f>IF(tblSalaries[[#This Row],[Years of Experience]]="",0,"0")</f>
        <v>0</v>
      </c>
      <c r="Z12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04" s="11">
        <f>IF(tblSalaries[[#This Row],[Salary in USD]]&lt;1000,1,0)</f>
        <v>0</v>
      </c>
      <c r="AB1204" s="11">
        <f>IF(AND(tblSalaries[[#This Row],[Salary in USD]]&gt;1000,tblSalaries[[#This Row],[Salary in USD]]&lt;2000),1,0)</f>
        <v>0</v>
      </c>
    </row>
    <row r="1205" spans="2:28" ht="15" customHeight="1">
      <c r="B1205" t="s">
        <v>3208</v>
      </c>
      <c r="C1205" s="1">
        <v>41058.073067129626</v>
      </c>
      <c r="D1205" s="4">
        <v>4100</v>
      </c>
      <c r="E1205">
        <v>49200</v>
      </c>
      <c r="F1205" t="s">
        <v>6</v>
      </c>
      <c r="G1205">
        <f>tblSalaries[[#This Row],[clean Salary (in local currency)]]*VLOOKUP(tblSalaries[[#This Row],[Currency]],tblXrate[],2,FALSE)</f>
        <v>49200</v>
      </c>
      <c r="H1205" t="s">
        <v>1358</v>
      </c>
      <c r="I1205" t="s">
        <v>310</v>
      </c>
      <c r="J1205" t="s">
        <v>1377</v>
      </c>
      <c r="K1205" t="str">
        <f>VLOOKUP(tblSalaries[[#This Row],[Where do you work]],tblCountries[[Actual]:[Mapping]],2,FALSE)</f>
        <v>Qatar</v>
      </c>
      <c r="L1205" t="s">
        <v>18</v>
      </c>
      <c r="M1205">
        <v>25</v>
      </c>
      <c r="O1205" s="10" t="str">
        <f>IF(ISERROR(FIND("1",tblSalaries[[#This Row],[How many hours of a day you work on Excel]])),"",1)</f>
        <v/>
      </c>
      <c r="P1205" s="11">
        <f>IF(ISERROR(FIND("2",tblSalaries[[#This Row],[How many hours of a day you work on Excel]])),"",2)</f>
        <v>2</v>
      </c>
      <c r="Q1205" s="10">
        <f>IF(ISERROR(FIND("3",tblSalaries[[#This Row],[How many hours of a day you work on Excel]])),"",3)</f>
        <v>3</v>
      </c>
      <c r="R1205" s="10" t="str">
        <f>IF(ISERROR(FIND("4",tblSalaries[[#This Row],[How many hours of a day you work on Excel]])),"",4)</f>
        <v/>
      </c>
      <c r="S1205" s="10" t="str">
        <f>IF(ISERROR(FIND("5",tblSalaries[[#This Row],[How many hours of a day you work on Excel]])),"",5)</f>
        <v/>
      </c>
      <c r="T1205" s="10" t="str">
        <f>IF(ISERROR(FIND("6",tblSalaries[[#This Row],[How many hours of a day you work on Excel]])),"",6)</f>
        <v/>
      </c>
      <c r="U1205" s="11" t="str">
        <f>IF(ISERROR(FIND("7",tblSalaries[[#This Row],[How many hours of a day you work on Excel]])),"",7)</f>
        <v/>
      </c>
      <c r="V1205" s="11" t="str">
        <f>IF(ISERROR(FIND("8",tblSalaries[[#This Row],[How many hours of a day you work on Excel]])),"",8)</f>
        <v/>
      </c>
      <c r="W1205" s="11">
        <f>IF(MAX(tblSalaries[[#This Row],[1 hour]:[8 hours]])=0,#N/A,MAX(tblSalaries[[#This Row],[1 hour]:[8 hours]]))</f>
        <v>3</v>
      </c>
      <c r="X1205" s="11">
        <f>IF(ISERROR(tblSalaries[[#This Row],[max h]]),1,tblSalaries[[#This Row],[Salary in USD]]/tblSalaries[[#This Row],[max h]]/260)</f>
        <v>63.07692307692308</v>
      </c>
      <c r="Y1205" s="11" t="str">
        <f>IF(tblSalaries[[#This Row],[Years of Experience]]="",0,"0")</f>
        <v>0</v>
      </c>
      <c r="Z12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05" s="11">
        <f>IF(tblSalaries[[#This Row],[Salary in USD]]&lt;1000,1,0)</f>
        <v>0</v>
      </c>
      <c r="AB1205" s="11">
        <f>IF(AND(tblSalaries[[#This Row],[Salary in USD]]&gt;1000,tblSalaries[[#This Row],[Salary in USD]]&lt;2000),1,0)</f>
        <v>0</v>
      </c>
    </row>
    <row r="1206" spans="2:28" ht="15" customHeight="1">
      <c r="B1206" t="s">
        <v>3209</v>
      </c>
      <c r="C1206" s="1">
        <v>41058.074756944443</v>
      </c>
      <c r="D1206" s="4">
        <v>750</v>
      </c>
      <c r="E1206">
        <v>9000</v>
      </c>
      <c r="F1206" t="s">
        <v>6</v>
      </c>
      <c r="G1206">
        <f>tblSalaries[[#This Row],[clean Salary (in local currency)]]*VLOOKUP(tblSalaries[[#This Row],[Currency]],tblXrate[],2,FALSE)</f>
        <v>9000</v>
      </c>
      <c r="H1206" t="s">
        <v>1378</v>
      </c>
      <c r="I1206" t="s">
        <v>52</v>
      </c>
      <c r="J1206" t="s">
        <v>8</v>
      </c>
      <c r="K1206" t="str">
        <f>VLOOKUP(tblSalaries[[#This Row],[Where do you work]],tblCountries[[Actual]:[Mapping]],2,FALSE)</f>
        <v>India</v>
      </c>
      <c r="L1206" t="s">
        <v>9</v>
      </c>
      <c r="M1206">
        <v>1</v>
      </c>
      <c r="O1206" s="10" t="str">
        <f>IF(ISERROR(FIND("1",tblSalaries[[#This Row],[How many hours of a day you work on Excel]])),"",1)</f>
        <v/>
      </c>
      <c r="P1206" s="11" t="str">
        <f>IF(ISERROR(FIND("2",tblSalaries[[#This Row],[How many hours of a day you work on Excel]])),"",2)</f>
        <v/>
      </c>
      <c r="Q1206" s="10" t="str">
        <f>IF(ISERROR(FIND("3",tblSalaries[[#This Row],[How many hours of a day you work on Excel]])),"",3)</f>
        <v/>
      </c>
      <c r="R1206" s="10">
        <f>IF(ISERROR(FIND("4",tblSalaries[[#This Row],[How many hours of a day you work on Excel]])),"",4)</f>
        <v>4</v>
      </c>
      <c r="S1206" s="10" t="str">
        <f>IF(ISERROR(FIND("5",tblSalaries[[#This Row],[How many hours of a day you work on Excel]])),"",5)</f>
        <v/>
      </c>
      <c r="T1206" s="10">
        <f>IF(ISERROR(FIND("6",tblSalaries[[#This Row],[How many hours of a day you work on Excel]])),"",6)</f>
        <v>6</v>
      </c>
      <c r="U1206" s="11" t="str">
        <f>IF(ISERROR(FIND("7",tblSalaries[[#This Row],[How many hours of a day you work on Excel]])),"",7)</f>
        <v/>
      </c>
      <c r="V1206" s="11" t="str">
        <f>IF(ISERROR(FIND("8",tblSalaries[[#This Row],[How many hours of a day you work on Excel]])),"",8)</f>
        <v/>
      </c>
      <c r="W1206" s="11">
        <f>IF(MAX(tblSalaries[[#This Row],[1 hour]:[8 hours]])=0,#N/A,MAX(tblSalaries[[#This Row],[1 hour]:[8 hours]]))</f>
        <v>6</v>
      </c>
      <c r="X1206" s="11">
        <f>IF(ISERROR(tblSalaries[[#This Row],[max h]]),1,tblSalaries[[#This Row],[Salary in USD]]/tblSalaries[[#This Row],[max h]]/260)</f>
        <v>5.7692307692307692</v>
      </c>
      <c r="Y1206" s="11" t="str">
        <f>IF(tblSalaries[[#This Row],[Years of Experience]]="",0,"0")</f>
        <v>0</v>
      </c>
      <c r="Z12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06" s="11">
        <f>IF(tblSalaries[[#This Row],[Salary in USD]]&lt;1000,1,0)</f>
        <v>0</v>
      </c>
      <c r="AB1206" s="11">
        <f>IF(AND(tblSalaries[[#This Row],[Salary in USD]]&gt;1000,tblSalaries[[#This Row],[Salary in USD]]&lt;2000),1,0)</f>
        <v>0</v>
      </c>
    </row>
    <row r="1207" spans="2:28" ht="15" customHeight="1">
      <c r="B1207" t="s">
        <v>3210</v>
      </c>
      <c r="C1207" s="1">
        <v>41058.07640046296</v>
      </c>
      <c r="D1207" s="4">
        <v>300000</v>
      </c>
      <c r="E1207">
        <v>300000</v>
      </c>
      <c r="F1207" t="s">
        <v>40</v>
      </c>
      <c r="G1207">
        <f>tblSalaries[[#This Row],[clean Salary (in local currency)]]*VLOOKUP(tblSalaries[[#This Row],[Currency]],tblXrate[],2,FALSE)</f>
        <v>5342.3750062327708</v>
      </c>
      <c r="H1207" t="s">
        <v>1068</v>
      </c>
      <c r="I1207" t="s">
        <v>20</v>
      </c>
      <c r="J1207" t="s">
        <v>8</v>
      </c>
      <c r="K1207" t="str">
        <f>VLOOKUP(tblSalaries[[#This Row],[Where do you work]],tblCountries[[Actual]:[Mapping]],2,FALSE)</f>
        <v>India</v>
      </c>
      <c r="L1207" t="s">
        <v>9</v>
      </c>
      <c r="M1207">
        <v>6</v>
      </c>
      <c r="O1207" s="10" t="str">
        <f>IF(ISERROR(FIND("1",tblSalaries[[#This Row],[How many hours of a day you work on Excel]])),"",1)</f>
        <v/>
      </c>
      <c r="P1207" s="11" t="str">
        <f>IF(ISERROR(FIND("2",tblSalaries[[#This Row],[How many hours of a day you work on Excel]])),"",2)</f>
        <v/>
      </c>
      <c r="Q1207" s="10" t="str">
        <f>IF(ISERROR(FIND("3",tblSalaries[[#This Row],[How many hours of a day you work on Excel]])),"",3)</f>
        <v/>
      </c>
      <c r="R1207" s="10">
        <f>IF(ISERROR(FIND("4",tblSalaries[[#This Row],[How many hours of a day you work on Excel]])),"",4)</f>
        <v>4</v>
      </c>
      <c r="S1207" s="10" t="str">
        <f>IF(ISERROR(FIND("5",tblSalaries[[#This Row],[How many hours of a day you work on Excel]])),"",5)</f>
        <v/>
      </c>
      <c r="T1207" s="10">
        <f>IF(ISERROR(FIND("6",tblSalaries[[#This Row],[How many hours of a day you work on Excel]])),"",6)</f>
        <v>6</v>
      </c>
      <c r="U1207" s="11" t="str">
        <f>IF(ISERROR(FIND("7",tblSalaries[[#This Row],[How many hours of a day you work on Excel]])),"",7)</f>
        <v/>
      </c>
      <c r="V1207" s="11" t="str">
        <f>IF(ISERROR(FIND("8",tblSalaries[[#This Row],[How many hours of a day you work on Excel]])),"",8)</f>
        <v/>
      </c>
      <c r="W1207" s="11">
        <f>IF(MAX(tblSalaries[[#This Row],[1 hour]:[8 hours]])=0,#N/A,MAX(tblSalaries[[#This Row],[1 hour]:[8 hours]]))</f>
        <v>6</v>
      </c>
      <c r="X1207" s="11">
        <f>IF(ISERROR(tblSalaries[[#This Row],[max h]]),1,tblSalaries[[#This Row],[Salary in USD]]/tblSalaries[[#This Row],[max h]]/260)</f>
        <v>3.4245993629697247</v>
      </c>
      <c r="Y1207" s="11" t="str">
        <f>IF(tblSalaries[[#This Row],[Years of Experience]]="",0,"0")</f>
        <v>0</v>
      </c>
      <c r="Z12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07" s="11">
        <f>IF(tblSalaries[[#This Row],[Salary in USD]]&lt;1000,1,0)</f>
        <v>0</v>
      </c>
      <c r="AB1207" s="11">
        <f>IF(AND(tblSalaries[[#This Row],[Salary in USD]]&gt;1000,tblSalaries[[#This Row],[Salary in USD]]&lt;2000),1,0)</f>
        <v>0</v>
      </c>
    </row>
    <row r="1208" spans="2:28" ht="15" customHeight="1">
      <c r="B1208" t="s">
        <v>3211</v>
      </c>
      <c r="C1208" s="1">
        <v>41058.085173611114</v>
      </c>
      <c r="D1208" s="4" t="s">
        <v>1379</v>
      </c>
      <c r="E1208">
        <v>40000</v>
      </c>
      <c r="F1208" t="s">
        <v>6</v>
      </c>
      <c r="G1208">
        <f>tblSalaries[[#This Row],[clean Salary (in local currency)]]*VLOOKUP(tblSalaries[[#This Row],[Currency]],tblXrate[],2,FALSE)</f>
        <v>40000</v>
      </c>
      <c r="H1208" t="s">
        <v>1380</v>
      </c>
      <c r="I1208" t="s">
        <v>52</v>
      </c>
      <c r="J1208" t="s">
        <v>1381</v>
      </c>
      <c r="K1208" t="str">
        <f>VLOOKUP(tblSalaries[[#This Row],[Where do you work]],tblCountries[[Actual]:[Mapping]],2,FALSE)</f>
        <v>Pakistan</v>
      </c>
      <c r="L1208" t="s">
        <v>9</v>
      </c>
      <c r="M1208">
        <v>15</v>
      </c>
      <c r="O1208" s="10" t="str">
        <f>IF(ISERROR(FIND("1",tblSalaries[[#This Row],[How many hours of a day you work on Excel]])),"",1)</f>
        <v/>
      </c>
      <c r="P1208" s="11" t="str">
        <f>IF(ISERROR(FIND("2",tblSalaries[[#This Row],[How many hours of a day you work on Excel]])),"",2)</f>
        <v/>
      </c>
      <c r="Q1208" s="10" t="str">
        <f>IF(ISERROR(FIND("3",tblSalaries[[#This Row],[How many hours of a day you work on Excel]])),"",3)</f>
        <v/>
      </c>
      <c r="R1208" s="10">
        <f>IF(ISERROR(FIND("4",tblSalaries[[#This Row],[How many hours of a day you work on Excel]])),"",4)</f>
        <v>4</v>
      </c>
      <c r="S1208" s="10" t="str">
        <f>IF(ISERROR(FIND("5",tblSalaries[[#This Row],[How many hours of a day you work on Excel]])),"",5)</f>
        <v/>
      </c>
      <c r="T1208" s="10">
        <f>IF(ISERROR(FIND("6",tblSalaries[[#This Row],[How many hours of a day you work on Excel]])),"",6)</f>
        <v>6</v>
      </c>
      <c r="U1208" s="11" t="str">
        <f>IF(ISERROR(FIND("7",tblSalaries[[#This Row],[How many hours of a day you work on Excel]])),"",7)</f>
        <v/>
      </c>
      <c r="V1208" s="11" t="str">
        <f>IF(ISERROR(FIND("8",tblSalaries[[#This Row],[How many hours of a day you work on Excel]])),"",8)</f>
        <v/>
      </c>
      <c r="W1208" s="11">
        <f>IF(MAX(tblSalaries[[#This Row],[1 hour]:[8 hours]])=0,#N/A,MAX(tblSalaries[[#This Row],[1 hour]:[8 hours]]))</f>
        <v>6</v>
      </c>
      <c r="X1208" s="11">
        <f>IF(ISERROR(tblSalaries[[#This Row],[max h]]),1,tblSalaries[[#This Row],[Salary in USD]]/tblSalaries[[#This Row],[max h]]/260)</f>
        <v>25.641025641025642</v>
      </c>
      <c r="Y1208" s="11" t="str">
        <f>IF(tblSalaries[[#This Row],[Years of Experience]]="",0,"0")</f>
        <v>0</v>
      </c>
      <c r="Z12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08" s="11">
        <f>IF(tblSalaries[[#This Row],[Salary in USD]]&lt;1000,1,0)</f>
        <v>0</v>
      </c>
      <c r="AB1208" s="11">
        <f>IF(AND(tblSalaries[[#This Row],[Salary in USD]]&gt;1000,tblSalaries[[#This Row],[Salary in USD]]&lt;2000),1,0)</f>
        <v>0</v>
      </c>
    </row>
    <row r="1209" spans="2:28" ht="15" customHeight="1">
      <c r="B1209" t="s">
        <v>3212</v>
      </c>
      <c r="C1209" s="1">
        <v>41058.092037037037</v>
      </c>
      <c r="D1209" s="4" t="s">
        <v>1382</v>
      </c>
      <c r="E1209">
        <v>26000</v>
      </c>
      <c r="F1209" t="s">
        <v>69</v>
      </c>
      <c r="G1209">
        <f>tblSalaries[[#This Row],[clean Salary (in local currency)]]*VLOOKUP(tblSalaries[[#This Row],[Currency]],tblXrate[],2,FALSE)</f>
        <v>40980.635073749385</v>
      </c>
      <c r="H1209" t="s">
        <v>207</v>
      </c>
      <c r="I1209" t="s">
        <v>20</v>
      </c>
      <c r="J1209" t="s">
        <v>71</v>
      </c>
      <c r="K1209" t="str">
        <f>VLOOKUP(tblSalaries[[#This Row],[Where do you work]],tblCountries[[Actual]:[Mapping]],2,FALSE)</f>
        <v>UK</v>
      </c>
      <c r="L1209" t="s">
        <v>9</v>
      </c>
      <c r="M1209">
        <v>2</v>
      </c>
      <c r="O1209" s="10" t="str">
        <f>IF(ISERROR(FIND("1",tblSalaries[[#This Row],[How many hours of a day you work on Excel]])),"",1)</f>
        <v/>
      </c>
      <c r="P1209" s="11" t="str">
        <f>IF(ISERROR(FIND("2",tblSalaries[[#This Row],[How many hours of a day you work on Excel]])),"",2)</f>
        <v/>
      </c>
      <c r="Q1209" s="10" t="str">
        <f>IF(ISERROR(FIND("3",tblSalaries[[#This Row],[How many hours of a day you work on Excel]])),"",3)</f>
        <v/>
      </c>
      <c r="R1209" s="10">
        <f>IF(ISERROR(FIND("4",tblSalaries[[#This Row],[How many hours of a day you work on Excel]])),"",4)</f>
        <v>4</v>
      </c>
      <c r="S1209" s="10" t="str">
        <f>IF(ISERROR(FIND("5",tblSalaries[[#This Row],[How many hours of a day you work on Excel]])),"",5)</f>
        <v/>
      </c>
      <c r="T1209" s="10">
        <f>IF(ISERROR(FIND("6",tblSalaries[[#This Row],[How many hours of a day you work on Excel]])),"",6)</f>
        <v>6</v>
      </c>
      <c r="U1209" s="11" t="str">
        <f>IF(ISERROR(FIND("7",tblSalaries[[#This Row],[How many hours of a day you work on Excel]])),"",7)</f>
        <v/>
      </c>
      <c r="V1209" s="11" t="str">
        <f>IF(ISERROR(FIND("8",tblSalaries[[#This Row],[How many hours of a day you work on Excel]])),"",8)</f>
        <v/>
      </c>
      <c r="W1209" s="11">
        <f>IF(MAX(tblSalaries[[#This Row],[1 hour]:[8 hours]])=0,#N/A,MAX(tblSalaries[[#This Row],[1 hour]:[8 hours]]))</f>
        <v>6</v>
      </c>
      <c r="X1209" s="11">
        <f>IF(ISERROR(tblSalaries[[#This Row],[max h]]),1,tblSalaries[[#This Row],[Salary in USD]]/tblSalaries[[#This Row],[max h]]/260)</f>
        <v>26.269637867788067</v>
      </c>
      <c r="Y1209" s="11" t="str">
        <f>IF(tblSalaries[[#This Row],[Years of Experience]]="",0,"0")</f>
        <v>0</v>
      </c>
      <c r="Z12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09" s="11">
        <f>IF(tblSalaries[[#This Row],[Salary in USD]]&lt;1000,1,0)</f>
        <v>0</v>
      </c>
      <c r="AB1209" s="11">
        <f>IF(AND(tblSalaries[[#This Row],[Salary in USD]]&gt;1000,tblSalaries[[#This Row],[Salary in USD]]&lt;2000),1,0)</f>
        <v>0</v>
      </c>
    </row>
    <row r="1210" spans="2:28" ht="15" customHeight="1">
      <c r="B1210" t="s">
        <v>3213</v>
      </c>
      <c r="C1210" s="1">
        <v>41058.09684027778</v>
      </c>
      <c r="D1210" s="4" t="s">
        <v>400</v>
      </c>
      <c r="E1210">
        <v>29000</v>
      </c>
      <c r="F1210" t="s">
        <v>69</v>
      </c>
      <c r="G1210">
        <f>tblSalaries[[#This Row],[clean Salary (in local currency)]]*VLOOKUP(tblSalaries[[#This Row],[Currency]],tblXrate[],2,FALSE)</f>
        <v>45709.169889951241</v>
      </c>
      <c r="H1210" t="s">
        <v>1383</v>
      </c>
      <c r="I1210" t="s">
        <v>310</v>
      </c>
      <c r="J1210" t="s">
        <v>71</v>
      </c>
      <c r="K1210" t="str">
        <f>VLOOKUP(tblSalaries[[#This Row],[Where do you work]],tblCountries[[Actual]:[Mapping]],2,FALSE)</f>
        <v>UK</v>
      </c>
      <c r="L1210" t="s">
        <v>18</v>
      </c>
      <c r="M1210">
        <v>8</v>
      </c>
      <c r="O1210" s="10" t="str">
        <f>IF(ISERROR(FIND("1",tblSalaries[[#This Row],[How many hours of a day you work on Excel]])),"",1)</f>
        <v/>
      </c>
      <c r="P1210" s="11">
        <f>IF(ISERROR(FIND("2",tblSalaries[[#This Row],[How many hours of a day you work on Excel]])),"",2)</f>
        <v>2</v>
      </c>
      <c r="Q1210" s="10">
        <f>IF(ISERROR(FIND("3",tblSalaries[[#This Row],[How many hours of a day you work on Excel]])),"",3)</f>
        <v>3</v>
      </c>
      <c r="R1210" s="10" t="str">
        <f>IF(ISERROR(FIND("4",tblSalaries[[#This Row],[How many hours of a day you work on Excel]])),"",4)</f>
        <v/>
      </c>
      <c r="S1210" s="10" t="str">
        <f>IF(ISERROR(FIND("5",tblSalaries[[#This Row],[How many hours of a day you work on Excel]])),"",5)</f>
        <v/>
      </c>
      <c r="T1210" s="10" t="str">
        <f>IF(ISERROR(FIND("6",tblSalaries[[#This Row],[How many hours of a day you work on Excel]])),"",6)</f>
        <v/>
      </c>
      <c r="U1210" s="11" t="str">
        <f>IF(ISERROR(FIND("7",tblSalaries[[#This Row],[How many hours of a day you work on Excel]])),"",7)</f>
        <v/>
      </c>
      <c r="V1210" s="11" t="str">
        <f>IF(ISERROR(FIND("8",tblSalaries[[#This Row],[How many hours of a day you work on Excel]])),"",8)</f>
        <v/>
      </c>
      <c r="W1210" s="11">
        <f>IF(MAX(tblSalaries[[#This Row],[1 hour]:[8 hours]])=0,#N/A,MAX(tblSalaries[[#This Row],[1 hour]:[8 hours]]))</f>
        <v>3</v>
      </c>
      <c r="X1210" s="11">
        <f>IF(ISERROR(tblSalaries[[#This Row],[max h]]),1,tblSalaries[[#This Row],[Salary in USD]]/tblSalaries[[#This Row],[max h]]/260)</f>
        <v>58.601499858911851</v>
      </c>
      <c r="Y1210" s="11" t="str">
        <f>IF(tblSalaries[[#This Row],[Years of Experience]]="",0,"0")</f>
        <v>0</v>
      </c>
      <c r="Z12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10" s="11">
        <f>IF(tblSalaries[[#This Row],[Salary in USD]]&lt;1000,1,0)</f>
        <v>0</v>
      </c>
      <c r="AB1210" s="11">
        <f>IF(AND(tblSalaries[[#This Row],[Salary in USD]]&gt;1000,tblSalaries[[#This Row],[Salary in USD]]&lt;2000),1,0)</f>
        <v>0</v>
      </c>
    </row>
    <row r="1211" spans="2:28" ht="15" customHeight="1">
      <c r="B1211" t="s">
        <v>3214</v>
      </c>
      <c r="C1211" s="1">
        <v>41058.098761574074</v>
      </c>
      <c r="D1211" s="4">
        <v>400000</v>
      </c>
      <c r="E1211">
        <v>400000</v>
      </c>
      <c r="F1211" t="s">
        <v>40</v>
      </c>
      <c r="G1211">
        <f>tblSalaries[[#This Row],[clean Salary (in local currency)]]*VLOOKUP(tblSalaries[[#This Row],[Currency]],tblXrate[],2,FALSE)</f>
        <v>7123.1666749770275</v>
      </c>
      <c r="H1211" t="s">
        <v>1384</v>
      </c>
      <c r="I1211" t="s">
        <v>52</v>
      </c>
      <c r="J1211" t="s">
        <v>8</v>
      </c>
      <c r="K1211" t="str">
        <f>VLOOKUP(tblSalaries[[#This Row],[Where do you work]],tblCountries[[Actual]:[Mapping]],2,FALSE)</f>
        <v>India</v>
      </c>
      <c r="L1211" t="s">
        <v>9</v>
      </c>
      <c r="M1211">
        <v>1</v>
      </c>
      <c r="O1211" s="10" t="str">
        <f>IF(ISERROR(FIND("1",tblSalaries[[#This Row],[How many hours of a day you work on Excel]])),"",1)</f>
        <v/>
      </c>
      <c r="P1211" s="11" t="str">
        <f>IF(ISERROR(FIND("2",tblSalaries[[#This Row],[How many hours of a day you work on Excel]])),"",2)</f>
        <v/>
      </c>
      <c r="Q1211" s="10" t="str">
        <f>IF(ISERROR(FIND("3",tblSalaries[[#This Row],[How many hours of a day you work on Excel]])),"",3)</f>
        <v/>
      </c>
      <c r="R1211" s="10">
        <f>IF(ISERROR(FIND("4",tblSalaries[[#This Row],[How many hours of a day you work on Excel]])),"",4)</f>
        <v>4</v>
      </c>
      <c r="S1211" s="10" t="str">
        <f>IF(ISERROR(FIND("5",tblSalaries[[#This Row],[How many hours of a day you work on Excel]])),"",5)</f>
        <v/>
      </c>
      <c r="T1211" s="10">
        <f>IF(ISERROR(FIND("6",tblSalaries[[#This Row],[How many hours of a day you work on Excel]])),"",6)</f>
        <v>6</v>
      </c>
      <c r="U1211" s="11" t="str">
        <f>IF(ISERROR(FIND("7",tblSalaries[[#This Row],[How many hours of a day you work on Excel]])),"",7)</f>
        <v/>
      </c>
      <c r="V1211" s="11" t="str">
        <f>IF(ISERROR(FIND("8",tblSalaries[[#This Row],[How many hours of a day you work on Excel]])),"",8)</f>
        <v/>
      </c>
      <c r="W1211" s="11">
        <f>IF(MAX(tblSalaries[[#This Row],[1 hour]:[8 hours]])=0,#N/A,MAX(tblSalaries[[#This Row],[1 hour]:[8 hours]]))</f>
        <v>6</v>
      </c>
      <c r="X1211" s="11">
        <f>IF(ISERROR(tblSalaries[[#This Row],[max h]]),1,tblSalaries[[#This Row],[Salary in USD]]/tblSalaries[[#This Row],[max h]]/260)</f>
        <v>4.5661324839596329</v>
      </c>
      <c r="Y1211" s="11" t="str">
        <f>IF(tblSalaries[[#This Row],[Years of Experience]]="",0,"0")</f>
        <v>0</v>
      </c>
      <c r="Z12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11" s="11">
        <f>IF(tblSalaries[[#This Row],[Salary in USD]]&lt;1000,1,0)</f>
        <v>0</v>
      </c>
      <c r="AB1211" s="11">
        <f>IF(AND(tblSalaries[[#This Row],[Salary in USD]]&gt;1000,tblSalaries[[#This Row],[Salary in USD]]&lt;2000),1,0)</f>
        <v>0</v>
      </c>
    </row>
    <row r="1212" spans="2:28" ht="15" customHeight="1">
      <c r="B1212" t="s">
        <v>3215</v>
      </c>
      <c r="C1212" s="1">
        <v>41058.101712962962</v>
      </c>
      <c r="D1212" s="4" t="s">
        <v>97</v>
      </c>
      <c r="E1212">
        <v>100000</v>
      </c>
      <c r="F1212" t="s">
        <v>6</v>
      </c>
      <c r="G1212">
        <f>tblSalaries[[#This Row],[clean Salary (in local currency)]]*VLOOKUP(tblSalaries[[#This Row],[Currency]],tblXrate[],2,FALSE)</f>
        <v>100000</v>
      </c>
      <c r="H1212" t="s">
        <v>488</v>
      </c>
      <c r="I1212" t="s">
        <v>488</v>
      </c>
      <c r="J1212" t="s">
        <v>583</v>
      </c>
      <c r="K1212" t="str">
        <f>VLOOKUP(tblSalaries[[#This Row],[Where do you work]],tblCountries[[Actual]:[Mapping]],2,FALSE)</f>
        <v>Norway</v>
      </c>
      <c r="L1212" t="s">
        <v>9</v>
      </c>
      <c r="M1212">
        <v>12</v>
      </c>
      <c r="O1212" s="10" t="str">
        <f>IF(ISERROR(FIND("1",tblSalaries[[#This Row],[How many hours of a day you work on Excel]])),"",1)</f>
        <v/>
      </c>
      <c r="P1212" s="11" t="str">
        <f>IF(ISERROR(FIND("2",tblSalaries[[#This Row],[How many hours of a day you work on Excel]])),"",2)</f>
        <v/>
      </c>
      <c r="Q1212" s="10" t="str">
        <f>IF(ISERROR(FIND("3",tblSalaries[[#This Row],[How many hours of a day you work on Excel]])),"",3)</f>
        <v/>
      </c>
      <c r="R1212" s="10">
        <f>IF(ISERROR(FIND("4",tblSalaries[[#This Row],[How many hours of a day you work on Excel]])),"",4)</f>
        <v>4</v>
      </c>
      <c r="S1212" s="10" t="str">
        <f>IF(ISERROR(FIND("5",tblSalaries[[#This Row],[How many hours of a day you work on Excel]])),"",5)</f>
        <v/>
      </c>
      <c r="T1212" s="10">
        <f>IF(ISERROR(FIND("6",tblSalaries[[#This Row],[How many hours of a day you work on Excel]])),"",6)</f>
        <v>6</v>
      </c>
      <c r="U1212" s="11" t="str">
        <f>IF(ISERROR(FIND("7",tblSalaries[[#This Row],[How many hours of a day you work on Excel]])),"",7)</f>
        <v/>
      </c>
      <c r="V1212" s="11" t="str">
        <f>IF(ISERROR(FIND("8",tblSalaries[[#This Row],[How many hours of a day you work on Excel]])),"",8)</f>
        <v/>
      </c>
      <c r="W1212" s="11">
        <f>IF(MAX(tblSalaries[[#This Row],[1 hour]:[8 hours]])=0,#N/A,MAX(tblSalaries[[#This Row],[1 hour]:[8 hours]]))</f>
        <v>6</v>
      </c>
      <c r="X1212" s="11">
        <f>IF(ISERROR(tblSalaries[[#This Row],[max h]]),1,tblSalaries[[#This Row],[Salary in USD]]/tblSalaries[[#This Row],[max h]]/260)</f>
        <v>64.102564102564102</v>
      </c>
      <c r="Y1212" s="11" t="str">
        <f>IF(tblSalaries[[#This Row],[Years of Experience]]="",0,"0")</f>
        <v>0</v>
      </c>
      <c r="Z12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12" s="11">
        <f>IF(tblSalaries[[#This Row],[Salary in USD]]&lt;1000,1,0)</f>
        <v>0</v>
      </c>
      <c r="AB1212" s="11">
        <f>IF(AND(tblSalaries[[#This Row],[Salary in USD]]&gt;1000,tblSalaries[[#This Row],[Salary in USD]]&lt;2000),1,0)</f>
        <v>0</v>
      </c>
    </row>
    <row r="1213" spans="2:28" ht="15" customHeight="1">
      <c r="B1213" t="s">
        <v>3216</v>
      </c>
      <c r="C1213" s="1">
        <v>41058.113703703704</v>
      </c>
      <c r="D1213" s="4" t="s">
        <v>1385</v>
      </c>
      <c r="E1213">
        <v>62000</v>
      </c>
      <c r="F1213" t="s">
        <v>22</v>
      </c>
      <c r="G1213">
        <f>tblSalaries[[#This Row],[clean Salary (in local currency)]]*VLOOKUP(tblSalaries[[#This Row],[Currency]],tblXrate[],2,FALSE)</f>
        <v>78764.765217479682</v>
      </c>
      <c r="H1213" t="s">
        <v>1386</v>
      </c>
      <c r="I1213" t="s">
        <v>20</v>
      </c>
      <c r="J1213" t="s">
        <v>628</v>
      </c>
      <c r="K1213" t="str">
        <f>VLOOKUP(tblSalaries[[#This Row],[Where do you work]],tblCountries[[Actual]:[Mapping]],2,FALSE)</f>
        <v>Netherlands</v>
      </c>
      <c r="L1213" t="s">
        <v>9</v>
      </c>
      <c r="M1213">
        <v>15</v>
      </c>
      <c r="O1213" s="10" t="str">
        <f>IF(ISERROR(FIND("1",tblSalaries[[#This Row],[How many hours of a day you work on Excel]])),"",1)</f>
        <v/>
      </c>
      <c r="P1213" s="11" t="str">
        <f>IF(ISERROR(FIND("2",tblSalaries[[#This Row],[How many hours of a day you work on Excel]])),"",2)</f>
        <v/>
      </c>
      <c r="Q1213" s="10" t="str">
        <f>IF(ISERROR(FIND("3",tblSalaries[[#This Row],[How many hours of a day you work on Excel]])),"",3)</f>
        <v/>
      </c>
      <c r="R1213" s="10">
        <f>IF(ISERROR(FIND("4",tblSalaries[[#This Row],[How many hours of a day you work on Excel]])),"",4)</f>
        <v>4</v>
      </c>
      <c r="S1213" s="10" t="str">
        <f>IF(ISERROR(FIND("5",tblSalaries[[#This Row],[How many hours of a day you work on Excel]])),"",5)</f>
        <v/>
      </c>
      <c r="T1213" s="10">
        <f>IF(ISERROR(FIND("6",tblSalaries[[#This Row],[How many hours of a day you work on Excel]])),"",6)</f>
        <v>6</v>
      </c>
      <c r="U1213" s="11" t="str">
        <f>IF(ISERROR(FIND("7",tblSalaries[[#This Row],[How many hours of a day you work on Excel]])),"",7)</f>
        <v/>
      </c>
      <c r="V1213" s="11" t="str">
        <f>IF(ISERROR(FIND("8",tblSalaries[[#This Row],[How many hours of a day you work on Excel]])),"",8)</f>
        <v/>
      </c>
      <c r="W1213" s="11">
        <f>IF(MAX(tblSalaries[[#This Row],[1 hour]:[8 hours]])=0,#N/A,MAX(tblSalaries[[#This Row],[1 hour]:[8 hours]]))</f>
        <v>6</v>
      </c>
      <c r="X1213" s="11">
        <f>IF(ISERROR(tblSalaries[[#This Row],[max h]]),1,tblSalaries[[#This Row],[Salary in USD]]/tblSalaries[[#This Row],[max h]]/260)</f>
        <v>50.490234113769027</v>
      </c>
      <c r="Y1213" s="11" t="str">
        <f>IF(tblSalaries[[#This Row],[Years of Experience]]="",0,"0")</f>
        <v>0</v>
      </c>
      <c r="Z12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13" s="11">
        <f>IF(tblSalaries[[#This Row],[Salary in USD]]&lt;1000,1,0)</f>
        <v>0</v>
      </c>
      <c r="AB1213" s="11">
        <f>IF(AND(tblSalaries[[#This Row],[Salary in USD]]&gt;1000,tblSalaries[[#This Row],[Salary in USD]]&lt;2000),1,0)</f>
        <v>0</v>
      </c>
    </row>
    <row r="1214" spans="2:28" ht="15" customHeight="1">
      <c r="B1214" t="s">
        <v>3217</v>
      </c>
      <c r="C1214" s="1">
        <v>41058.136134259257</v>
      </c>
      <c r="D1214" s="4">
        <v>150000</v>
      </c>
      <c r="E1214">
        <v>150000</v>
      </c>
      <c r="F1214" t="s">
        <v>82</v>
      </c>
      <c r="G1214">
        <f>tblSalaries[[#This Row],[clean Salary (in local currency)]]*VLOOKUP(tblSalaries[[#This Row],[Currency]],tblXrate[],2,FALSE)</f>
        <v>152986.44846039536</v>
      </c>
      <c r="H1214" t="s">
        <v>20</v>
      </c>
      <c r="I1214" t="s">
        <v>20</v>
      </c>
      <c r="J1214" t="s">
        <v>84</v>
      </c>
      <c r="K1214" t="str">
        <f>VLOOKUP(tblSalaries[[#This Row],[Where do you work]],tblCountries[[Actual]:[Mapping]],2,FALSE)</f>
        <v>Australia</v>
      </c>
      <c r="L1214" t="s">
        <v>18</v>
      </c>
      <c r="M1214">
        <v>10</v>
      </c>
      <c r="O1214" s="10" t="str">
        <f>IF(ISERROR(FIND("1",tblSalaries[[#This Row],[How many hours of a day you work on Excel]])),"",1)</f>
        <v/>
      </c>
      <c r="P1214" s="11">
        <f>IF(ISERROR(FIND("2",tblSalaries[[#This Row],[How many hours of a day you work on Excel]])),"",2)</f>
        <v>2</v>
      </c>
      <c r="Q1214" s="10">
        <f>IF(ISERROR(FIND("3",tblSalaries[[#This Row],[How many hours of a day you work on Excel]])),"",3)</f>
        <v>3</v>
      </c>
      <c r="R1214" s="10" t="str">
        <f>IF(ISERROR(FIND("4",tblSalaries[[#This Row],[How many hours of a day you work on Excel]])),"",4)</f>
        <v/>
      </c>
      <c r="S1214" s="10" t="str">
        <f>IF(ISERROR(FIND("5",tblSalaries[[#This Row],[How many hours of a day you work on Excel]])),"",5)</f>
        <v/>
      </c>
      <c r="T1214" s="10" t="str">
        <f>IF(ISERROR(FIND("6",tblSalaries[[#This Row],[How many hours of a day you work on Excel]])),"",6)</f>
        <v/>
      </c>
      <c r="U1214" s="11" t="str">
        <f>IF(ISERROR(FIND("7",tblSalaries[[#This Row],[How many hours of a day you work on Excel]])),"",7)</f>
        <v/>
      </c>
      <c r="V1214" s="11" t="str">
        <f>IF(ISERROR(FIND("8",tblSalaries[[#This Row],[How many hours of a day you work on Excel]])),"",8)</f>
        <v/>
      </c>
      <c r="W1214" s="11">
        <f>IF(MAX(tblSalaries[[#This Row],[1 hour]:[8 hours]])=0,#N/A,MAX(tblSalaries[[#This Row],[1 hour]:[8 hours]]))</f>
        <v>3</v>
      </c>
      <c r="X1214" s="11">
        <f>IF(ISERROR(tblSalaries[[#This Row],[max h]]),1,tblSalaries[[#This Row],[Salary in USD]]/tblSalaries[[#This Row],[max h]]/260)</f>
        <v>196.13647238512226</v>
      </c>
      <c r="Y1214" s="11" t="str">
        <f>IF(tblSalaries[[#This Row],[Years of Experience]]="",0,"0")</f>
        <v>0</v>
      </c>
      <c r="Z12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14" s="11">
        <f>IF(tblSalaries[[#This Row],[Salary in USD]]&lt;1000,1,0)</f>
        <v>0</v>
      </c>
      <c r="AB1214" s="11">
        <f>IF(AND(tblSalaries[[#This Row],[Salary in USD]]&gt;1000,tblSalaries[[#This Row],[Salary in USD]]&lt;2000),1,0)</f>
        <v>0</v>
      </c>
    </row>
    <row r="1215" spans="2:28" ht="15" customHeight="1">
      <c r="B1215" t="s">
        <v>3218</v>
      </c>
      <c r="C1215" s="1">
        <v>41058.144872685189</v>
      </c>
      <c r="D1215" s="4" t="s">
        <v>1387</v>
      </c>
      <c r="E1215">
        <v>35000</v>
      </c>
      <c r="F1215" t="s">
        <v>22</v>
      </c>
      <c r="G1215">
        <f>tblSalaries[[#This Row],[clean Salary (in local currency)]]*VLOOKUP(tblSalaries[[#This Row],[Currency]],tblXrate[],2,FALSE)</f>
        <v>44463.980364706273</v>
      </c>
      <c r="H1215" t="s">
        <v>207</v>
      </c>
      <c r="I1215" t="s">
        <v>20</v>
      </c>
      <c r="J1215" t="s">
        <v>36</v>
      </c>
      <c r="K1215" t="str">
        <f>VLOOKUP(tblSalaries[[#This Row],[Where do you work]],tblCountries[[Actual]:[Mapping]],2,FALSE)</f>
        <v>Ireland</v>
      </c>
      <c r="L1215" t="s">
        <v>13</v>
      </c>
      <c r="M1215">
        <v>12</v>
      </c>
      <c r="O1215" s="10" t="str">
        <f>IF(ISERROR(FIND("1",tblSalaries[[#This Row],[How many hours of a day you work on Excel]])),"",1)</f>
        <v/>
      </c>
      <c r="P1215" s="11" t="str">
        <f>IF(ISERROR(FIND("2",tblSalaries[[#This Row],[How many hours of a day you work on Excel]])),"",2)</f>
        <v/>
      </c>
      <c r="Q1215" s="10" t="str">
        <f>IF(ISERROR(FIND("3",tblSalaries[[#This Row],[How many hours of a day you work on Excel]])),"",3)</f>
        <v/>
      </c>
      <c r="R1215" s="10" t="str">
        <f>IF(ISERROR(FIND("4",tblSalaries[[#This Row],[How many hours of a day you work on Excel]])),"",4)</f>
        <v/>
      </c>
      <c r="S1215" s="10" t="str">
        <f>IF(ISERROR(FIND("5",tblSalaries[[#This Row],[How many hours of a day you work on Excel]])),"",5)</f>
        <v/>
      </c>
      <c r="T1215" s="10" t="str">
        <f>IF(ISERROR(FIND("6",tblSalaries[[#This Row],[How many hours of a day you work on Excel]])),"",6)</f>
        <v/>
      </c>
      <c r="U1215" s="11" t="str">
        <f>IF(ISERROR(FIND("7",tblSalaries[[#This Row],[How many hours of a day you work on Excel]])),"",7)</f>
        <v/>
      </c>
      <c r="V1215" s="11">
        <f>IF(ISERROR(FIND("8",tblSalaries[[#This Row],[How many hours of a day you work on Excel]])),"",8)</f>
        <v>8</v>
      </c>
      <c r="W1215" s="11">
        <f>IF(MAX(tblSalaries[[#This Row],[1 hour]:[8 hours]])=0,#N/A,MAX(tblSalaries[[#This Row],[1 hour]:[8 hours]]))</f>
        <v>8</v>
      </c>
      <c r="X1215" s="11">
        <f>IF(ISERROR(tblSalaries[[#This Row],[max h]]),1,tblSalaries[[#This Row],[Salary in USD]]/tblSalaries[[#This Row],[max h]]/260)</f>
        <v>21.376913636878015</v>
      </c>
      <c r="Y1215" s="11" t="str">
        <f>IF(tblSalaries[[#This Row],[Years of Experience]]="",0,"0")</f>
        <v>0</v>
      </c>
      <c r="Z12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15" s="11">
        <f>IF(tblSalaries[[#This Row],[Salary in USD]]&lt;1000,1,0)</f>
        <v>0</v>
      </c>
      <c r="AB1215" s="11">
        <f>IF(AND(tblSalaries[[#This Row],[Salary in USD]]&gt;1000,tblSalaries[[#This Row],[Salary in USD]]&lt;2000),1,0)</f>
        <v>0</v>
      </c>
    </row>
    <row r="1216" spans="2:28" ht="15" customHeight="1">
      <c r="B1216" t="s">
        <v>3219</v>
      </c>
      <c r="C1216" s="1">
        <v>41058.160520833335</v>
      </c>
      <c r="D1216" s="4">
        <v>30</v>
      </c>
      <c r="E1216">
        <v>30000</v>
      </c>
      <c r="F1216" t="s">
        <v>22</v>
      </c>
      <c r="G1216">
        <f>tblSalaries[[#This Row],[clean Salary (in local currency)]]*VLOOKUP(tblSalaries[[#This Row],[Currency]],tblXrate[],2,FALSE)</f>
        <v>38111.983169748237</v>
      </c>
      <c r="H1216" t="s">
        <v>1388</v>
      </c>
      <c r="I1216" t="s">
        <v>356</v>
      </c>
      <c r="J1216" t="s">
        <v>1389</v>
      </c>
      <c r="K1216" t="str">
        <f>VLOOKUP(tblSalaries[[#This Row],[Where do you work]],tblCountries[[Actual]:[Mapping]],2,FALSE)</f>
        <v>Netherlands</v>
      </c>
      <c r="L1216" t="s">
        <v>25</v>
      </c>
      <c r="M1216">
        <v>8</v>
      </c>
      <c r="O1216" s="10">
        <f>IF(ISERROR(FIND("1",tblSalaries[[#This Row],[How many hours of a day you work on Excel]])),"",1)</f>
        <v>1</v>
      </c>
      <c r="P1216" s="11">
        <f>IF(ISERROR(FIND("2",tblSalaries[[#This Row],[How many hours of a day you work on Excel]])),"",2)</f>
        <v>2</v>
      </c>
      <c r="Q1216" s="10" t="str">
        <f>IF(ISERROR(FIND("3",tblSalaries[[#This Row],[How many hours of a day you work on Excel]])),"",3)</f>
        <v/>
      </c>
      <c r="R1216" s="10" t="str">
        <f>IF(ISERROR(FIND("4",tblSalaries[[#This Row],[How many hours of a day you work on Excel]])),"",4)</f>
        <v/>
      </c>
      <c r="S1216" s="10" t="str">
        <f>IF(ISERROR(FIND("5",tblSalaries[[#This Row],[How many hours of a day you work on Excel]])),"",5)</f>
        <v/>
      </c>
      <c r="T1216" s="10" t="str">
        <f>IF(ISERROR(FIND("6",tblSalaries[[#This Row],[How many hours of a day you work on Excel]])),"",6)</f>
        <v/>
      </c>
      <c r="U1216" s="11" t="str">
        <f>IF(ISERROR(FIND("7",tblSalaries[[#This Row],[How many hours of a day you work on Excel]])),"",7)</f>
        <v/>
      </c>
      <c r="V1216" s="11" t="str">
        <f>IF(ISERROR(FIND("8",tblSalaries[[#This Row],[How many hours of a day you work on Excel]])),"",8)</f>
        <v/>
      </c>
      <c r="W1216" s="11">
        <f>IF(MAX(tblSalaries[[#This Row],[1 hour]:[8 hours]])=0,#N/A,MAX(tblSalaries[[#This Row],[1 hour]:[8 hours]]))</f>
        <v>2</v>
      </c>
      <c r="X1216" s="11">
        <f>IF(ISERROR(tblSalaries[[#This Row],[max h]]),1,tblSalaries[[#This Row],[Salary in USD]]/tblSalaries[[#This Row],[max h]]/260)</f>
        <v>73.292275326438912</v>
      </c>
      <c r="Y1216" s="11" t="str">
        <f>IF(tblSalaries[[#This Row],[Years of Experience]]="",0,"0")</f>
        <v>0</v>
      </c>
      <c r="Z12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16" s="11">
        <f>IF(tblSalaries[[#This Row],[Salary in USD]]&lt;1000,1,0)</f>
        <v>0</v>
      </c>
      <c r="AB1216" s="11">
        <f>IF(AND(tblSalaries[[#This Row],[Salary in USD]]&gt;1000,tblSalaries[[#This Row],[Salary in USD]]&lt;2000),1,0)</f>
        <v>0</v>
      </c>
    </row>
    <row r="1217" spans="2:28" ht="15" customHeight="1">
      <c r="B1217" t="s">
        <v>3220</v>
      </c>
      <c r="C1217" s="1">
        <v>41058.160740740743</v>
      </c>
      <c r="D1217" s="4">
        <v>75000</v>
      </c>
      <c r="E1217">
        <v>75000</v>
      </c>
      <c r="F1217" t="s">
        <v>69</v>
      </c>
      <c r="G1217">
        <f>tblSalaries[[#This Row],[clean Salary (in local currency)]]*VLOOKUP(tblSalaries[[#This Row],[Currency]],tblXrate[],2,FALSE)</f>
        <v>118213.37040504631</v>
      </c>
      <c r="H1217" t="s">
        <v>642</v>
      </c>
      <c r="I1217" t="s">
        <v>52</v>
      </c>
      <c r="J1217" t="s">
        <v>71</v>
      </c>
      <c r="K1217" t="str">
        <f>VLOOKUP(tblSalaries[[#This Row],[Where do you work]],tblCountries[[Actual]:[Mapping]],2,FALSE)</f>
        <v>UK</v>
      </c>
      <c r="L1217" t="s">
        <v>9</v>
      </c>
      <c r="M1217">
        <v>20</v>
      </c>
      <c r="O1217" s="10" t="str">
        <f>IF(ISERROR(FIND("1",tblSalaries[[#This Row],[How many hours of a day you work on Excel]])),"",1)</f>
        <v/>
      </c>
      <c r="P1217" s="11" t="str">
        <f>IF(ISERROR(FIND("2",tblSalaries[[#This Row],[How many hours of a day you work on Excel]])),"",2)</f>
        <v/>
      </c>
      <c r="Q1217" s="10" t="str">
        <f>IF(ISERROR(FIND("3",tblSalaries[[#This Row],[How many hours of a day you work on Excel]])),"",3)</f>
        <v/>
      </c>
      <c r="R1217" s="10">
        <f>IF(ISERROR(FIND("4",tblSalaries[[#This Row],[How many hours of a day you work on Excel]])),"",4)</f>
        <v>4</v>
      </c>
      <c r="S1217" s="10" t="str">
        <f>IF(ISERROR(FIND("5",tblSalaries[[#This Row],[How many hours of a day you work on Excel]])),"",5)</f>
        <v/>
      </c>
      <c r="T1217" s="10">
        <f>IF(ISERROR(FIND("6",tblSalaries[[#This Row],[How many hours of a day you work on Excel]])),"",6)</f>
        <v>6</v>
      </c>
      <c r="U1217" s="11" t="str">
        <f>IF(ISERROR(FIND("7",tblSalaries[[#This Row],[How many hours of a day you work on Excel]])),"",7)</f>
        <v/>
      </c>
      <c r="V1217" s="11" t="str">
        <f>IF(ISERROR(FIND("8",tblSalaries[[#This Row],[How many hours of a day you work on Excel]])),"",8)</f>
        <v/>
      </c>
      <c r="W1217" s="11">
        <f>IF(MAX(tblSalaries[[#This Row],[1 hour]:[8 hours]])=0,#N/A,MAX(tblSalaries[[#This Row],[1 hour]:[8 hours]]))</f>
        <v>6</v>
      </c>
      <c r="X1217" s="11">
        <f>IF(ISERROR(tblSalaries[[#This Row],[max h]]),1,tblSalaries[[#This Row],[Salary in USD]]/tblSalaries[[#This Row],[max h]]/260)</f>
        <v>75.777801541696363</v>
      </c>
      <c r="Y1217" s="11" t="str">
        <f>IF(tblSalaries[[#This Row],[Years of Experience]]="",0,"0")</f>
        <v>0</v>
      </c>
      <c r="Z12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17" s="11">
        <f>IF(tblSalaries[[#This Row],[Salary in USD]]&lt;1000,1,0)</f>
        <v>0</v>
      </c>
      <c r="AB1217" s="11">
        <f>IF(AND(tblSalaries[[#This Row],[Salary in USD]]&gt;1000,tblSalaries[[#This Row],[Salary in USD]]&lt;2000),1,0)</f>
        <v>0</v>
      </c>
    </row>
    <row r="1218" spans="2:28" ht="15" customHeight="1">
      <c r="B1218" t="s">
        <v>3221</v>
      </c>
      <c r="C1218" s="1">
        <v>41058.16883101852</v>
      </c>
      <c r="D1218" s="4">
        <v>25000</v>
      </c>
      <c r="E1218">
        <v>25000</v>
      </c>
      <c r="F1218" t="s">
        <v>69</v>
      </c>
      <c r="G1218">
        <f>tblSalaries[[#This Row],[clean Salary (in local currency)]]*VLOOKUP(tblSalaries[[#This Row],[Currency]],tblXrate[],2,FALSE)</f>
        <v>39404.456801682099</v>
      </c>
      <c r="H1218" t="s">
        <v>1390</v>
      </c>
      <c r="I1218" t="s">
        <v>310</v>
      </c>
      <c r="J1218" t="s">
        <v>71</v>
      </c>
      <c r="K1218" t="str">
        <f>VLOOKUP(tblSalaries[[#This Row],[Where do you work]],tblCountries[[Actual]:[Mapping]],2,FALSE)</f>
        <v>UK</v>
      </c>
      <c r="L1218" t="s">
        <v>18</v>
      </c>
      <c r="M1218">
        <v>10</v>
      </c>
      <c r="O1218" s="10" t="str">
        <f>IF(ISERROR(FIND("1",tblSalaries[[#This Row],[How many hours of a day you work on Excel]])),"",1)</f>
        <v/>
      </c>
      <c r="P1218" s="11">
        <f>IF(ISERROR(FIND("2",tblSalaries[[#This Row],[How many hours of a day you work on Excel]])),"",2)</f>
        <v>2</v>
      </c>
      <c r="Q1218" s="10">
        <f>IF(ISERROR(FIND("3",tblSalaries[[#This Row],[How many hours of a day you work on Excel]])),"",3)</f>
        <v>3</v>
      </c>
      <c r="R1218" s="10" t="str">
        <f>IF(ISERROR(FIND("4",tblSalaries[[#This Row],[How many hours of a day you work on Excel]])),"",4)</f>
        <v/>
      </c>
      <c r="S1218" s="10" t="str">
        <f>IF(ISERROR(FIND("5",tblSalaries[[#This Row],[How many hours of a day you work on Excel]])),"",5)</f>
        <v/>
      </c>
      <c r="T1218" s="10" t="str">
        <f>IF(ISERROR(FIND("6",tblSalaries[[#This Row],[How many hours of a day you work on Excel]])),"",6)</f>
        <v/>
      </c>
      <c r="U1218" s="11" t="str">
        <f>IF(ISERROR(FIND("7",tblSalaries[[#This Row],[How many hours of a day you work on Excel]])),"",7)</f>
        <v/>
      </c>
      <c r="V1218" s="11" t="str">
        <f>IF(ISERROR(FIND("8",tblSalaries[[#This Row],[How many hours of a day you work on Excel]])),"",8)</f>
        <v/>
      </c>
      <c r="W1218" s="11">
        <f>IF(MAX(tblSalaries[[#This Row],[1 hour]:[8 hours]])=0,#N/A,MAX(tblSalaries[[#This Row],[1 hour]:[8 hours]]))</f>
        <v>3</v>
      </c>
      <c r="X1218" s="11">
        <f>IF(ISERROR(tblSalaries[[#This Row],[max h]]),1,tblSalaries[[#This Row],[Salary in USD]]/tblSalaries[[#This Row],[max h]]/260)</f>
        <v>50.518534361130897</v>
      </c>
      <c r="Y1218" s="11" t="str">
        <f>IF(tblSalaries[[#This Row],[Years of Experience]]="",0,"0")</f>
        <v>0</v>
      </c>
      <c r="Z12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18" s="11">
        <f>IF(tblSalaries[[#This Row],[Salary in USD]]&lt;1000,1,0)</f>
        <v>0</v>
      </c>
      <c r="AB1218" s="11">
        <f>IF(AND(tblSalaries[[#This Row],[Salary in USD]]&gt;1000,tblSalaries[[#This Row],[Salary in USD]]&lt;2000),1,0)</f>
        <v>0</v>
      </c>
    </row>
    <row r="1219" spans="2:28" ht="15" customHeight="1">
      <c r="B1219" t="s">
        <v>3222</v>
      </c>
      <c r="C1219" s="1">
        <v>41058.172743055555</v>
      </c>
      <c r="D1219" s="4">
        <v>71000</v>
      </c>
      <c r="E1219">
        <v>71000</v>
      </c>
      <c r="F1219" t="s">
        <v>22</v>
      </c>
      <c r="G1219">
        <f>tblSalaries[[#This Row],[clean Salary (in local currency)]]*VLOOKUP(tblSalaries[[#This Row],[Currency]],tblXrate[],2,FALSE)</f>
        <v>90198.36016840415</v>
      </c>
      <c r="H1219" t="s">
        <v>356</v>
      </c>
      <c r="I1219" t="s">
        <v>356</v>
      </c>
      <c r="J1219" t="s">
        <v>24</v>
      </c>
      <c r="K1219" t="str">
        <f>VLOOKUP(tblSalaries[[#This Row],[Where do you work]],tblCountries[[Actual]:[Mapping]],2,FALSE)</f>
        <v>Germany</v>
      </c>
      <c r="L1219" t="s">
        <v>25</v>
      </c>
      <c r="M1219">
        <v>3</v>
      </c>
      <c r="O1219" s="10">
        <f>IF(ISERROR(FIND("1",tblSalaries[[#This Row],[How many hours of a day you work on Excel]])),"",1)</f>
        <v>1</v>
      </c>
      <c r="P1219" s="11">
        <f>IF(ISERROR(FIND("2",tblSalaries[[#This Row],[How many hours of a day you work on Excel]])),"",2)</f>
        <v>2</v>
      </c>
      <c r="Q1219" s="10" t="str">
        <f>IF(ISERROR(FIND("3",tblSalaries[[#This Row],[How many hours of a day you work on Excel]])),"",3)</f>
        <v/>
      </c>
      <c r="R1219" s="10" t="str">
        <f>IF(ISERROR(FIND("4",tblSalaries[[#This Row],[How many hours of a day you work on Excel]])),"",4)</f>
        <v/>
      </c>
      <c r="S1219" s="10" t="str">
        <f>IF(ISERROR(FIND("5",tblSalaries[[#This Row],[How many hours of a day you work on Excel]])),"",5)</f>
        <v/>
      </c>
      <c r="T1219" s="10" t="str">
        <f>IF(ISERROR(FIND("6",tblSalaries[[#This Row],[How many hours of a day you work on Excel]])),"",6)</f>
        <v/>
      </c>
      <c r="U1219" s="11" t="str">
        <f>IF(ISERROR(FIND("7",tblSalaries[[#This Row],[How many hours of a day you work on Excel]])),"",7)</f>
        <v/>
      </c>
      <c r="V1219" s="11" t="str">
        <f>IF(ISERROR(FIND("8",tblSalaries[[#This Row],[How many hours of a day you work on Excel]])),"",8)</f>
        <v/>
      </c>
      <c r="W1219" s="11">
        <f>IF(MAX(tblSalaries[[#This Row],[1 hour]:[8 hours]])=0,#N/A,MAX(tblSalaries[[#This Row],[1 hour]:[8 hours]]))</f>
        <v>2</v>
      </c>
      <c r="X1219" s="11">
        <f>IF(ISERROR(tblSalaries[[#This Row],[max h]]),1,tblSalaries[[#This Row],[Salary in USD]]/tblSalaries[[#This Row],[max h]]/260)</f>
        <v>173.45838493923875</v>
      </c>
      <c r="Y1219" s="11" t="str">
        <f>IF(tblSalaries[[#This Row],[Years of Experience]]="",0,"0")</f>
        <v>0</v>
      </c>
      <c r="Z12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19" s="11">
        <f>IF(tblSalaries[[#This Row],[Salary in USD]]&lt;1000,1,0)</f>
        <v>0</v>
      </c>
      <c r="AB1219" s="11">
        <f>IF(AND(tblSalaries[[#This Row],[Salary in USD]]&gt;1000,tblSalaries[[#This Row],[Salary in USD]]&lt;2000),1,0)</f>
        <v>0</v>
      </c>
    </row>
    <row r="1220" spans="2:28" ht="15" customHeight="1">
      <c r="B1220" t="s">
        <v>3223</v>
      </c>
      <c r="C1220" s="1">
        <v>41058.174976851849</v>
      </c>
      <c r="D1220" s="4" t="s">
        <v>137</v>
      </c>
      <c r="E1220">
        <v>30000</v>
      </c>
      <c r="F1220" t="s">
        <v>69</v>
      </c>
      <c r="G1220">
        <f>tblSalaries[[#This Row],[clean Salary (in local currency)]]*VLOOKUP(tblSalaries[[#This Row],[Currency]],tblXrate[],2,FALSE)</f>
        <v>47285.348162018527</v>
      </c>
      <c r="H1220" t="s">
        <v>1391</v>
      </c>
      <c r="I1220" t="s">
        <v>67</v>
      </c>
      <c r="J1220" t="s">
        <v>71</v>
      </c>
      <c r="K1220" t="str">
        <f>VLOOKUP(tblSalaries[[#This Row],[Where do you work]],tblCountries[[Actual]:[Mapping]],2,FALSE)</f>
        <v>UK</v>
      </c>
      <c r="L1220" t="s">
        <v>9</v>
      </c>
      <c r="M1220">
        <v>14</v>
      </c>
      <c r="O1220" s="10" t="str">
        <f>IF(ISERROR(FIND("1",tblSalaries[[#This Row],[How many hours of a day you work on Excel]])),"",1)</f>
        <v/>
      </c>
      <c r="P1220" s="11" t="str">
        <f>IF(ISERROR(FIND("2",tblSalaries[[#This Row],[How many hours of a day you work on Excel]])),"",2)</f>
        <v/>
      </c>
      <c r="Q1220" s="10" t="str">
        <f>IF(ISERROR(FIND("3",tblSalaries[[#This Row],[How many hours of a day you work on Excel]])),"",3)</f>
        <v/>
      </c>
      <c r="R1220" s="10">
        <f>IF(ISERROR(FIND("4",tblSalaries[[#This Row],[How many hours of a day you work on Excel]])),"",4)</f>
        <v>4</v>
      </c>
      <c r="S1220" s="10" t="str">
        <f>IF(ISERROR(FIND("5",tblSalaries[[#This Row],[How many hours of a day you work on Excel]])),"",5)</f>
        <v/>
      </c>
      <c r="T1220" s="10">
        <f>IF(ISERROR(FIND("6",tblSalaries[[#This Row],[How many hours of a day you work on Excel]])),"",6)</f>
        <v>6</v>
      </c>
      <c r="U1220" s="11" t="str">
        <f>IF(ISERROR(FIND("7",tblSalaries[[#This Row],[How many hours of a day you work on Excel]])),"",7)</f>
        <v/>
      </c>
      <c r="V1220" s="11" t="str">
        <f>IF(ISERROR(FIND("8",tblSalaries[[#This Row],[How many hours of a day you work on Excel]])),"",8)</f>
        <v/>
      </c>
      <c r="W1220" s="11">
        <f>IF(MAX(tblSalaries[[#This Row],[1 hour]:[8 hours]])=0,#N/A,MAX(tblSalaries[[#This Row],[1 hour]:[8 hours]]))</f>
        <v>6</v>
      </c>
      <c r="X1220" s="11">
        <f>IF(ISERROR(tblSalaries[[#This Row],[max h]]),1,tblSalaries[[#This Row],[Salary in USD]]/tblSalaries[[#This Row],[max h]]/260)</f>
        <v>30.31112061667854</v>
      </c>
      <c r="Y1220" s="11" t="str">
        <f>IF(tblSalaries[[#This Row],[Years of Experience]]="",0,"0")</f>
        <v>0</v>
      </c>
      <c r="Z12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20" s="11">
        <f>IF(tblSalaries[[#This Row],[Salary in USD]]&lt;1000,1,0)</f>
        <v>0</v>
      </c>
      <c r="AB1220" s="11">
        <f>IF(AND(tblSalaries[[#This Row],[Salary in USD]]&gt;1000,tblSalaries[[#This Row],[Salary in USD]]&lt;2000),1,0)</f>
        <v>0</v>
      </c>
    </row>
    <row r="1221" spans="2:28" ht="15" customHeight="1">
      <c r="B1221" t="s">
        <v>3224</v>
      </c>
      <c r="C1221" s="1">
        <v>41058.184050925927</v>
      </c>
      <c r="D1221" s="4">
        <v>56000</v>
      </c>
      <c r="E1221">
        <v>56000</v>
      </c>
      <c r="F1221" t="s">
        <v>6</v>
      </c>
      <c r="G1221">
        <f>tblSalaries[[#This Row],[clean Salary (in local currency)]]*VLOOKUP(tblSalaries[[#This Row],[Currency]],tblXrate[],2,FALSE)</f>
        <v>56000</v>
      </c>
      <c r="H1221" t="s">
        <v>310</v>
      </c>
      <c r="I1221" t="s">
        <v>310</v>
      </c>
      <c r="J1221" t="s">
        <v>15</v>
      </c>
      <c r="K1221" t="str">
        <f>VLOOKUP(tblSalaries[[#This Row],[Where do you work]],tblCountries[[Actual]:[Mapping]],2,FALSE)</f>
        <v>USA</v>
      </c>
      <c r="L1221" t="s">
        <v>9</v>
      </c>
      <c r="M1221">
        <v>1</v>
      </c>
      <c r="O1221" s="10" t="str">
        <f>IF(ISERROR(FIND("1",tblSalaries[[#This Row],[How many hours of a day you work on Excel]])),"",1)</f>
        <v/>
      </c>
      <c r="P1221" s="11" t="str">
        <f>IF(ISERROR(FIND("2",tblSalaries[[#This Row],[How many hours of a day you work on Excel]])),"",2)</f>
        <v/>
      </c>
      <c r="Q1221" s="10" t="str">
        <f>IF(ISERROR(FIND("3",tblSalaries[[#This Row],[How many hours of a day you work on Excel]])),"",3)</f>
        <v/>
      </c>
      <c r="R1221" s="10">
        <f>IF(ISERROR(FIND("4",tblSalaries[[#This Row],[How many hours of a day you work on Excel]])),"",4)</f>
        <v>4</v>
      </c>
      <c r="S1221" s="10" t="str">
        <f>IF(ISERROR(FIND("5",tblSalaries[[#This Row],[How many hours of a day you work on Excel]])),"",5)</f>
        <v/>
      </c>
      <c r="T1221" s="10">
        <f>IF(ISERROR(FIND("6",tblSalaries[[#This Row],[How many hours of a day you work on Excel]])),"",6)</f>
        <v>6</v>
      </c>
      <c r="U1221" s="11" t="str">
        <f>IF(ISERROR(FIND("7",tblSalaries[[#This Row],[How many hours of a day you work on Excel]])),"",7)</f>
        <v/>
      </c>
      <c r="V1221" s="11" t="str">
        <f>IF(ISERROR(FIND("8",tblSalaries[[#This Row],[How many hours of a day you work on Excel]])),"",8)</f>
        <v/>
      </c>
      <c r="W1221" s="11">
        <f>IF(MAX(tblSalaries[[#This Row],[1 hour]:[8 hours]])=0,#N/A,MAX(tblSalaries[[#This Row],[1 hour]:[8 hours]]))</f>
        <v>6</v>
      </c>
      <c r="X1221" s="11">
        <f>IF(ISERROR(tblSalaries[[#This Row],[max h]]),1,tblSalaries[[#This Row],[Salary in USD]]/tblSalaries[[#This Row],[max h]]/260)</f>
        <v>35.897435897435898</v>
      </c>
      <c r="Y1221" s="11" t="str">
        <f>IF(tblSalaries[[#This Row],[Years of Experience]]="",0,"0")</f>
        <v>0</v>
      </c>
      <c r="Z12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21" s="11">
        <f>IF(tblSalaries[[#This Row],[Salary in USD]]&lt;1000,1,0)</f>
        <v>0</v>
      </c>
      <c r="AB1221" s="11">
        <f>IF(AND(tblSalaries[[#This Row],[Salary in USD]]&gt;1000,tblSalaries[[#This Row],[Salary in USD]]&lt;2000),1,0)</f>
        <v>0</v>
      </c>
    </row>
    <row r="1222" spans="2:28" ht="15" customHeight="1">
      <c r="B1222" t="s">
        <v>3225</v>
      </c>
      <c r="C1222" s="1">
        <v>41058.187615740739</v>
      </c>
      <c r="D1222" s="4" t="s">
        <v>1392</v>
      </c>
      <c r="E1222">
        <v>48000000</v>
      </c>
      <c r="F1222" t="s">
        <v>1393</v>
      </c>
      <c r="G1222">
        <f>tblSalaries[[#This Row],[clean Salary (in local currency)]]*VLOOKUP(tblSalaries[[#This Row],[Currency]],tblXrate[],2,FALSE)</f>
        <v>5082.6943786459069</v>
      </c>
      <c r="H1222" t="s">
        <v>1394</v>
      </c>
      <c r="I1222" t="s">
        <v>20</v>
      </c>
      <c r="J1222" t="s">
        <v>726</v>
      </c>
      <c r="K1222" t="str">
        <f>VLOOKUP(tblSalaries[[#This Row],[Where do you work]],tblCountries[[Actual]:[Mapping]],2,FALSE)</f>
        <v>Indonesia</v>
      </c>
      <c r="L1222" t="s">
        <v>25</v>
      </c>
      <c r="M1222">
        <v>2</v>
      </c>
      <c r="O1222" s="10">
        <f>IF(ISERROR(FIND("1",tblSalaries[[#This Row],[How many hours of a day you work on Excel]])),"",1)</f>
        <v>1</v>
      </c>
      <c r="P1222" s="11">
        <f>IF(ISERROR(FIND("2",tblSalaries[[#This Row],[How many hours of a day you work on Excel]])),"",2)</f>
        <v>2</v>
      </c>
      <c r="Q1222" s="10" t="str">
        <f>IF(ISERROR(FIND("3",tblSalaries[[#This Row],[How many hours of a day you work on Excel]])),"",3)</f>
        <v/>
      </c>
      <c r="R1222" s="10" t="str">
        <f>IF(ISERROR(FIND("4",tblSalaries[[#This Row],[How many hours of a day you work on Excel]])),"",4)</f>
        <v/>
      </c>
      <c r="S1222" s="10" t="str">
        <f>IF(ISERROR(FIND("5",tblSalaries[[#This Row],[How many hours of a day you work on Excel]])),"",5)</f>
        <v/>
      </c>
      <c r="T1222" s="10" t="str">
        <f>IF(ISERROR(FIND("6",tblSalaries[[#This Row],[How many hours of a day you work on Excel]])),"",6)</f>
        <v/>
      </c>
      <c r="U1222" s="11" t="str">
        <f>IF(ISERROR(FIND("7",tblSalaries[[#This Row],[How many hours of a day you work on Excel]])),"",7)</f>
        <v/>
      </c>
      <c r="V1222" s="11" t="str">
        <f>IF(ISERROR(FIND("8",tblSalaries[[#This Row],[How many hours of a day you work on Excel]])),"",8)</f>
        <v/>
      </c>
      <c r="W1222" s="11">
        <f>IF(MAX(tblSalaries[[#This Row],[1 hour]:[8 hours]])=0,#N/A,MAX(tblSalaries[[#This Row],[1 hour]:[8 hours]]))</f>
        <v>2</v>
      </c>
      <c r="X1222" s="11">
        <f>IF(ISERROR(tblSalaries[[#This Row],[max h]]),1,tblSalaries[[#This Row],[Salary in USD]]/tblSalaries[[#This Row],[max h]]/260)</f>
        <v>9.7744122666267437</v>
      </c>
      <c r="Y1222" s="11" t="str">
        <f>IF(tblSalaries[[#This Row],[Years of Experience]]="",0,"0")</f>
        <v>0</v>
      </c>
      <c r="Z12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22" s="11">
        <f>IF(tblSalaries[[#This Row],[Salary in USD]]&lt;1000,1,0)</f>
        <v>0</v>
      </c>
      <c r="AB1222" s="11">
        <f>IF(AND(tblSalaries[[#This Row],[Salary in USD]]&gt;1000,tblSalaries[[#This Row],[Salary in USD]]&lt;2000),1,0)</f>
        <v>0</v>
      </c>
    </row>
    <row r="1223" spans="2:28" ht="15" customHeight="1">
      <c r="B1223" t="s">
        <v>3226</v>
      </c>
      <c r="C1223" s="1">
        <v>41058.190011574072</v>
      </c>
      <c r="D1223" s="4" t="s">
        <v>1395</v>
      </c>
      <c r="E1223">
        <v>34000</v>
      </c>
      <c r="F1223" t="s">
        <v>69</v>
      </c>
      <c r="G1223">
        <f>tblSalaries[[#This Row],[clean Salary (in local currency)]]*VLOOKUP(tblSalaries[[#This Row],[Currency]],tblXrate[],2,FALSE)</f>
        <v>53590.061250287661</v>
      </c>
      <c r="H1223" t="s">
        <v>1396</v>
      </c>
      <c r="I1223" t="s">
        <v>310</v>
      </c>
      <c r="J1223" t="s">
        <v>71</v>
      </c>
      <c r="K1223" t="str">
        <f>VLOOKUP(tblSalaries[[#This Row],[Where do you work]],tblCountries[[Actual]:[Mapping]],2,FALSE)</f>
        <v>UK</v>
      </c>
      <c r="L1223" t="s">
        <v>13</v>
      </c>
      <c r="M1223">
        <v>10</v>
      </c>
      <c r="O1223" s="10" t="str">
        <f>IF(ISERROR(FIND("1",tblSalaries[[#This Row],[How many hours of a day you work on Excel]])),"",1)</f>
        <v/>
      </c>
      <c r="P1223" s="11" t="str">
        <f>IF(ISERROR(FIND("2",tblSalaries[[#This Row],[How many hours of a day you work on Excel]])),"",2)</f>
        <v/>
      </c>
      <c r="Q1223" s="10" t="str">
        <f>IF(ISERROR(FIND("3",tblSalaries[[#This Row],[How many hours of a day you work on Excel]])),"",3)</f>
        <v/>
      </c>
      <c r="R1223" s="10" t="str">
        <f>IF(ISERROR(FIND("4",tblSalaries[[#This Row],[How many hours of a day you work on Excel]])),"",4)</f>
        <v/>
      </c>
      <c r="S1223" s="10" t="str">
        <f>IF(ISERROR(FIND("5",tblSalaries[[#This Row],[How many hours of a day you work on Excel]])),"",5)</f>
        <v/>
      </c>
      <c r="T1223" s="10" t="str">
        <f>IF(ISERROR(FIND("6",tblSalaries[[#This Row],[How many hours of a day you work on Excel]])),"",6)</f>
        <v/>
      </c>
      <c r="U1223" s="11" t="str">
        <f>IF(ISERROR(FIND("7",tblSalaries[[#This Row],[How many hours of a day you work on Excel]])),"",7)</f>
        <v/>
      </c>
      <c r="V1223" s="11">
        <f>IF(ISERROR(FIND("8",tblSalaries[[#This Row],[How many hours of a day you work on Excel]])),"",8)</f>
        <v>8</v>
      </c>
      <c r="W1223" s="11">
        <f>IF(MAX(tblSalaries[[#This Row],[1 hour]:[8 hours]])=0,#N/A,MAX(tblSalaries[[#This Row],[1 hour]:[8 hours]]))</f>
        <v>8</v>
      </c>
      <c r="X1223" s="11">
        <f>IF(ISERROR(tblSalaries[[#This Row],[max h]]),1,tblSalaries[[#This Row],[Salary in USD]]/tblSalaries[[#This Row],[max h]]/260)</f>
        <v>25.764452524176761</v>
      </c>
      <c r="Y1223" s="11" t="str">
        <f>IF(tblSalaries[[#This Row],[Years of Experience]]="",0,"0")</f>
        <v>0</v>
      </c>
      <c r="Z12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23" s="11">
        <f>IF(tblSalaries[[#This Row],[Salary in USD]]&lt;1000,1,0)</f>
        <v>0</v>
      </c>
      <c r="AB1223" s="11">
        <f>IF(AND(tblSalaries[[#This Row],[Salary in USD]]&gt;1000,tblSalaries[[#This Row],[Salary in USD]]&lt;2000),1,0)</f>
        <v>0</v>
      </c>
    </row>
    <row r="1224" spans="2:28" ht="15" customHeight="1">
      <c r="B1224" t="s">
        <v>3227</v>
      </c>
      <c r="C1224" s="1">
        <v>41058.210717592592</v>
      </c>
      <c r="D1224" s="4" t="s">
        <v>1397</v>
      </c>
      <c r="E1224">
        <v>450000</v>
      </c>
      <c r="F1224" t="s">
        <v>1362</v>
      </c>
      <c r="G1224">
        <f>tblSalaries[[#This Row],[clean Salary (in local currency)]]*VLOOKUP(tblSalaries[[#This Row],[Currency]],tblXrate[],2,FALSE)</f>
        <v>76906.906752939132</v>
      </c>
      <c r="H1224" t="s">
        <v>708</v>
      </c>
      <c r="I1224" t="s">
        <v>4001</v>
      </c>
      <c r="J1224" t="s">
        <v>877</v>
      </c>
      <c r="K1224" t="str">
        <f>VLOOKUP(tblSalaries[[#This Row],[Where do you work]],tblCountries[[Actual]:[Mapping]],2,FALSE)</f>
        <v>Denmark</v>
      </c>
      <c r="L1224" t="s">
        <v>13</v>
      </c>
      <c r="M1224">
        <v>17</v>
      </c>
      <c r="O1224" s="10" t="str">
        <f>IF(ISERROR(FIND("1",tblSalaries[[#This Row],[How many hours of a day you work on Excel]])),"",1)</f>
        <v/>
      </c>
      <c r="P1224" s="11" t="str">
        <f>IF(ISERROR(FIND("2",tblSalaries[[#This Row],[How many hours of a day you work on Excel]])),"",2)</f>
        <v/>
      </c>
      <c r="Q1224" s="10" t="str">
        <f>IF(ISERROR(FIND("3",tblSalaries[[#This Row],[How many hours of a day you work on Excel]])),"",3)</f>
        <v/>
      </c>
      <c r="R1224" s="10" t="str">
        <f>IF(ISERROR(FIND("4",tblSalaries[[#This Row],[How many hours of a day you work on Excel]])),"",4)</f>
        <v/>
      </c>
      <c r="S1224" s="10" t="str">
        <f>IF(ISERROR(FIND("5",tblSalaries[[#This Row],[How many hours of a day you work on Excel]])),"",5)</f>
        <v/>
      </c>
      <c r="T1224" s="10" t="str">
        <f>IF(ISERROR(FIND("6",tblSalaries[[#This Row],[How many hours of a day you work on Excel]])),"",6)</f>
        <v/>
      </c>
      <c r="U1224" s="11" t="str">
        <f>IF(ISERROR(FIND("7",tblSalaries[[#This Row],[How many hours of a day you work on Excel]])),"",7)</f>
        <v/>
      </c>
      <c r="V1224" s="11">
        <f>IF(ISERROR(FIND("8",tblSalaries[[#This Row],[How many hours of a day you work on Excel]])),"",8)</f>
        <v>8</v>
      </c>
      <c r="W1224" s="11">
        <f>IF(MAX(tblSalaries[[#This Row],[1 hour]:[8 hours]])=0,#N/A,MAX(tblSalaries[[#This Row],[1 hour]:[8 hours]]))</f>
        <v>8</v>
      </c>
      <c r="X1224" s="11">
        <f>IF(ISERROR(tblSalaries[[#This Row],[max h]]),1,tblSalaries[[#This Row],[Salary in USD]]/tblSalaries[[#This Row],[max h]]/260)</f>
        <v>36.974474400451506</v>
      </c>
      <c r="Y1224" s="11" t="str">
        <f>IF(tblSalaries[[#This Row],[Years of Experience]]="",0,"0")</f>
        <v>0</v>
      </c>
      <c r="Z12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24" s="11">
        <f>IF(tblSalaries[[#This Row],[Salary in USD]]&lt;1000,1,0)</f>
        <v>0</v>
      </c>
      <c r="AB1224" s="11">
        <f>IF(AND(tblSalaries[[#This Row],[Salary in USD]]&gt;1000,tblSalaries[[#This Row],[Salary in USD]]&lt;2000),1,0)</f>
        <v>0</v>
      </c>
    </row>
    <row r="1225" spans="2:28" ht="15" customHeight="1">
      <c r="B1225" t="s">
        <v>3228</v>
      </c>
      <c r="C1225" s="1">
        <v>41058.214548611111</v>
      </c>
      <c r="D1225" s="4" t="s">
        <v>1398</v>
      </c>
      <c r="E1225">
        <v>85000</v>
      </c>
      <c r="F1225" t="s">
        <v>6</v>
      </c>
      <c r="G1225">
        <f>tblSalaries[[#This Row],[clean Salary (in local currency)]]*VLOOKUP(tblSalaries[[#This Row],[Currency]],tblXrate[],2,FALSE)</f>
        <v>85000</v>
      </c>
      <c r="H1225" t="s">
        <v>1399</v>
      </c>
      <c r="I1225" t="s">
        <v>20</v>
      </c>
      <c r="J1225" t="s">
        <v>15</v>
      </c>
      <c r="K1225" t="str">
        <f>VLOOKUP(tblSalaries[[#This Row],[Where do you work]],tblCountries[[Actual]:[Mapping]],2,FALSE)</f>
        <v>USA</v>
      </c>
      <c r="L1225" t="s">
        <v>9</v>
      </c>
      <c r="M1225">
        <v>5</v>
      </c>
      <c r="O1225" s="10" t="str">
        <f>IF(ISERROR(FIND("1",tblSalaries[[#This Row],[How many hours of a day you work on Excel]])),"",1)</f>
        <v/>
      </c>
      <c r="P1225" s="11" t="str">
        <f>IF(ISERROR(FIND("2",tblSalaries[[#This Row],[How many hours of a day you work on Excel]])),"",2)</f>
        <v/>
      </c>
      <c r="Q1225" s="10" t="str">
        <f>IF(ISERROR(FIND("3",tblSalaries[[#This Row],[How many hours of a day you work on Excel]])),"",3)</f>
        <v/>
      </c>
      <c r="R1225" s="10">
        <f>IF(ISERROR(FIND("4",tblSalaries[[#This Row],[How many hours of a day you work on Excel]])),"",4)</f>
        <v>4</v>
      </c>
      <c r="S1225" s="10" t="str">
        <f>IF(ISERROR(FIND("5",tblSalaries[[#This Row],[How many hours of a day you work on Excel]])),"",5)</f>
        <v/>
      </c>
      <c r="T1225" s="10">
        <f>IF(ISERROR(FIND("6",tblSalaries[[#This Row],[How many hours of a day you work on Excel]])),"",6)</f>
        <v>6</v>
      </c>
      <c r="U1225" s="11" t="str">
        <f>IF(ISERROR(FIND("7",tblSalaries[[#This Row],[How many hours of a day you work on Excel]])),"",7)</f>
        <v/>
      </c>
      <c r="V1225" s="11" t="str">
        <f>IF(ISERROR(FIND("8",tblSalaries[[#This Row],[How many hours of a day you work on Excel]])),"",8)</f>
        <v/>
      </c>
      <c r="W1225" s="11">
        <f>IF(MAX(tblSalaries[[#This Row],[1 hour]:[8 hours]])=0,#N/A,MAX(tblSalaries[[#This Row],[1 hour]:[8 hours]]))</f>
        <v>6</v>
      </c>
      <c r="X1225" s="11">
        <f>IF(ISERROR(tblSalaries[[#This Row],[max h]]),1,tblSalaries[[#This Row],[Salary in USD]]/tblSalaries[[#This Row],[max h]]/260)</f>
        <v>54.487179487179482</v>
      </c>
      <c r="Y1225" s="11" t="str">
        <f>IF(tblSalaries[[#This Row],[Years of Experience]]="",0,"0")</f>
        <v>0</v>
      </c>
      <c r="Z12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25" s="11">
        <f>IF(tblSalaries[[#This Row],[Salary in USD]]&lt;1000,1,0)</f>
        <v>0</v>
      </c>
      <c r="AB1225" s="11">
        <f>IF(AND(tblSalaries[[#This Row],[Salary in USD]]&gt;1000,tblSalaries[[#This Row],[Salary in USD]]&lt;2000),1,0)</f>
        <v>0</v>
      </c>
    </row>
    <row r="1226" spans="2:28" ht="15" customHeight="1">
      <c r="B1226" t="s">
        <v>3229</v>
      </c>
      <c r="C1226" s="1">
        <v>41058.216006944444</v>
      </c>
      <c r="D1226" s="4" t="s">
        <v>1400</v>
      </c>
      <c r="E1226">
        <v>72000</v>
      </c>
      <c r="F1226" t="s">
        <v>6</v>
      </c>
      <c r="G1226">
        <f>tblSalaries[[#This Row],[clean Salary (in local currency)]]*VLOOKUP(tblSalaries[[#This Row],[Currency]],tblXrate[],2,FALSE)</f>
        <v>72000</v>
      </c>
      <c r="H1226" t="s">
        <v>1401</v>
      </c>
      <c r="I1226" t="s">
        <v>356</v>
      </c>
      <c r="J1226" t="s">
        <v>672</v>
      </c>
      <c r="K1226" t="str">
        <f>VLOOKUP(tblSalaries[[#This Row],[Where do you work]],tblCountries[[Actual]:[Mapping]],2,FALSE)</f>
        <v>New Zealand</v>
      </c>
      <c r="L1226" t="s">
        <v>18</v>
      </c>
      <c r="M1226">
        <v>10</v>
      </c>
      <c r="O1226" s="10" t="str">
        <f>IF(ISERROR(FIND("1",tblSalaries[[#This Row],[How many hours of a day you work on Excel]])),"",1)</f>
        <v/>
      </c>
      <c r="P1226" s="11">
        <f>IF(ISERROR(FIND("2",tblSalaries[[#This Row],[How many hours of a day you work on Excel]])),"",2)</f>
        <v>2</v>
      </c>
      <c r="Q1226" s="10">
        <f>IF(ISERROR(FIND("3",tblSalaries[[#This Row],[How many hours of a day you work on Excel]])),"",3)</f>
        <v>3</v>
      </c>
      <c r="R1226" s="10" t="str">
        <f>IF(ISERROR(FIND("4",tblSalaries[[#This Row],[How many hours of a day you work on Excel]])),"",4)</f>
        <v/>
      </c>
      <c r="S1226" s="10" t="str">
        <f>IF(ISERROR(FIND("5",tblSalaries[[#This Row],[How many hours of a day you work on Excel]])),"",5)</f>
        <v/>
      </c>
      <c r="T1226" s="10" t="str">
        <f>IF(ISERROR(FIND("6",tblSalaries[[#This Row],[How many hours of a day you work on Excel]])),"",6)</f>
        <v/>
      </c>
      <c r="U1226" s="11" t="str">
        <f>IF(ISERROR(FIND("7",tblSalaries[[#This Row],[How many hours of a day you work on Excel]])),"",7)</f>
        <v/>
      </c>
      <c r="V1226" s="11" t="str">
        <f>IF(ISERROR(FIND("8",tblSalaries[[#This Row],[How many hours of a day you work on Excel]])),"",8)</f>
        <v/>
      </c>
      <c r="W1226" s="11">
        <f>IF(MAX(tblSalaries[[#This Row],[1 hour]:[8 hours]])=0,#N/A,MAX(tblSalaries[[#This Row],[1 hour]:[8 hours]]))</f>
        <v>3</v>
      </c>
      <c r="X1226" s="11">
        <f>IF(ISERROR(tblSalaries[[#This Row],[max h]]),1,tblSalaries[[#This Row],[Salary in USD]]/tblSalaries[[#This Row],[max h]]/260)</f>
        <v>92.307692307692307</v>
      </c>
      <c r="Y1226" s="11" t="str">
        <f>IF(tblSalaries[[#This Row],[Years of Experience]]="",0,"0")</f>
        <v>0</v>
      </c>
      <c r="Z12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26" s="11">
        <f>IF(tblSalaries[[#This Row],[Salary in USD]]&lt;1000,1,0)</f>
        <v>0</v>
      </c>
      <c r="AB1226" s="11">
        <f>IF(AND(tblSalaries[[#This Row],[Salary in USD]]&gt;1000,tblSalaries[[#This Row],[Salary in USD]]&lt;2000),1,0)</f>
        <v>0</v>
      </c>
    </row>
    <row r="1227" spans="2:28" ht="15" customHeight="1">
      <c r="B1227" t="s">
        <v>3230</v>
      </c>
      <c r="C1227" s="1">
        <v>41058.223368055558</v>
      </c>
      <c r="D1227" s="4">
        <v>55000</v>
      </c>
      <c r="E1227">
        <v>55000</v>
      </c>
      <c r="F1227" t="s">
        <v>6</v>
      </c>
      <c r="G1227">
        <f>tblSalaries[[#This Row],[clean Salary (in local currency)]]*VLOOKUP(tblSalaries[[#This Row],[Currency]],tblXrate[],2,FALSE)</f>
        <v>55000</v>
      </c>
      <c r="H1227" t="s">
        <v>1241</v>
      </c>
      <c r="I1227" t="s">
        <v>20</v>
      </c>
      <c r="J1227" t="s">
        <v>15</v>
      </c>
      <c r="K1227" t="str">
        <f>VLOOKUP(tblSalaries[[#This Row],[Where do you work]],tblCountries[[Actual]:[Mapping]],2,FALSE)</f>
        <v>USA</v>
      </c>
      <c r="L1227" t="s">
        <v>25</v>
      </c>
      <c r="M1227">
        <v>7</v>
      </c>
      <c r="O1227" s="10">
        <f>IF(ISERROR(FIND("1",tblSalaries[[#This Row],[How many hours of a day you work on Excel]])),"",1)</f>
        <v>1</v>
      </c>
      <c r="P1227" s="11">
        <f>IF(ISERROR(FIND("2",tblSalaries[[#This Row],[How many hours of a day you work on Excel]])),"",2)</f>
        <v>2</v>
      </c>
      <c r="Q1227" s="10" t="str">
        <f>IF(ISERROR(FIND("3",tblSalaries[[#This Row],[How many hours of a day you work on Excel]])),"",3)</f>
        <v/>
      </c>
      <c r="R1227" s="10" t="str">
        <f>IF(ISERROR(FIND("4",tblSalaries[[#This Row],[How many hours of a day you work on Excel]])),"",4)</f>
        <v/>
      </c>
      <c r="S1227" s="10" t="str">
        <f>IF(ISERROR(FIND("5",tblSalaries[[#This Row],[How many hours of a day you work on Excel]])),"",5)</f>
        <v/>
      </c>
      <c r="T1227" s="10" t="str">
        <f>IF(ISERROR(FIND("6",tblSalaries[[#This Row],[How many hours of a day you work on Excel]])),"",6)</f>
        <v/>
      </c>
      <c r="U1227" s="11" t="str">
        <f>IF(ISERROR(FIND("7",tblSalaries[[#This Row],[How many hours of a day you work on Excel]])),"",7)</f>
        <v/>
      </c>
      <c r="V1227" s="11" t="str">
        <f>IF(ISERROR(FIND("8",tblSalaries[[#This Row],[How many hours of a day you work on Excel]])),"",8)</f>
        <v/>
      </c>
      <c r="W1227" s="11">
        <f>IF(MAX(tblSalaries[[#This Row],[1 hour]:[8 hours]])=0,#N/A,MAX(tblSalaries[[#This Row],[1 hour]:[8 hours]]))</f>
        <v>2</v>
      </c>
      <c r="X1227" s="11">
        <f>IF(ISERROR(tblSalaries[[#This Row],[max h]]),1,tblSalaries[[#This Row],[Salary in USD]]/tblSalaries[[#This Row],[max h]]/260)</f>
        <v>105.76923076923077</v>
      </c>
      <c r="Y1227" s="11" t="str">
        <f>IF(tblSalaries[[#This Row],[Years of Experience]]="",0,"0")</f>
        <v>0</v>
      </c>
      <c r="Z12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27" s="11">
        <f>IF(tblSalaries[[#This Row],[Salary in USD]]&lt;1000,1,0)</f>
        <v>0</v>
      </c>
      <c r="AB1227" s="11">
        <f>IF(AND(tblSalaries[[#This Row],[Salary in USD]]&gt;1000,tblSalaries[[#This Row],[Salary in USD]]&lt;2000),1,0)</f>
        <v>0</v>
      </c>
    </row>
    <row r="1228" spans="2:28" ht="15" customHeight="1">
      <c r="B1228" t="s">
        <v>3231</v>
      </c>
      <c r="C1228" s="1">
        <v>41058.241365740738</v>
      </c>
      <c r="D1228" s="4" t="s">
        <v>1402</v>
      </c>
      <c r="E1228">
        <v>43000</v>
      </c>
      <c r="F1228" t="s">
        <v>69</v>
      </c>
      <c r="G1228">
        <f>tblSalaries[[#This Row],[clean Salary (in local currency)]]*VLOOKUP(tblSalaries[[#This Row],[Currency]],tblXrate[],2,FALSE)</f>
        <v>67775.665698893223</v>
      </c>
      <c r="H1228" t="s">
        <v>181</v>
      </c>
      <c r="I1228" t="s">
        <v>488</v>
      </c>
      <c r="J1228" t="s">
        <v>71</v>
      </c>
      <c r="K1228" t="str">
        <f>VLOOKUP(tblSalaries[[#This Row],[Where do you work]],tblCountries[[Actual]:[Mapping]],2,FALSE)</f>
        <v>UK</v>
      </c>
      <c r="L1228" t="s">
        <v>9</v>
      </c>
      <c r="M1228">
        <v>25</v>
      </c>
      <c r="O1228" s="10" t="str">
        <f>IF(ISERROR(FIND("1",tblSalaries[[#This Row],[How many hours of a day you work on Excel]])),"",1)</f>
        <v/>
      </c>
      <c r="P1228" s="11" t="str">
        <f>IF(ISERROR(FIND("2",tblSalaries[[#This Row],[How many hours of a day you work on Excel]])),"",2)</f>
        <v/>
      </c>
      <c r="Q1228" s="10" t="str">
        <f>IF(ISERROR(FIND("3",tblSalaries[[#This Row],[How many hours of a day you work on Excel]])),"",3)</f>
        <v/>
      </c>
      <c r="R1228" s="10">
        <f>IF(ISERROR(FIND("4",tblSalaries[[#This Row],[How many hours of a day you work on Excel]])),"",4)</f>
        <v>4</v>
      </c>
      <c r="S1228" s="10" t="str">
        <f>IF(ISERROR(FIND("5",tblSalaries[[#This Row],[How many hours of a day you work on Excel]])),"",5)</f>
        <v/>
      </c>
      <c r="T1228" s="10">
        <f>IF(ISERROR(FIND("6",tblSalaries[[#This Row],[How many hours of a day you work on Excel]])),"",6)</f>
        <v>6</v>
      </c>
      <c r="U1228" s="11" t="str">
        <f>IF(ISERROR(FIND("7",tblSalaries[[#This Row],[How many hours of a day you work on Excel]])),"",7)</f>
        <v/>
      </c>
      <c r="V1228" s="11" t="str">
        <f>IF(ISERROR(FIND("8",tblSalaries[[#This Row],[How many hours of a day you work on Excel]])),"",8)</f>
        <v/>
      </c>
      <c r="W1228" s="11">
        <f>IF(MAX(tblSalaries[[#This Row],[1 hour]:[8 hours]])=0,#N/A,MAX(tblSalaries[[#This Row],[1 hour]:[8 hours]]))</f>
        <v>6</v>
      </c>
      <c r="X1228" s="11">
        <f>IF(ISERROR(tblSalaries[[#This Row],[max h]]),1,tblSalaries[[#This Row],[Salary in USD]]/tblSalaries[[#This Row],[max h]]/260)</f>
        <v>43.445939550572575</v>
      </c>
      <c r="Y1228" s="11" t="str">
        <f>IF(tblSalaries[[#This Row],[Years of Experience]]="",0,"0")</f>
        <v>0</v>
      </c>
      <c r="Z12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28" s="11">
        <f>IF(tblSalaries[[#This Row],[Salary in USD]]&lt;1000,1,0)</f>
        <v>0</v>
      </c>
      <c r="AB1228" s="11">
        <f>IF(AND(tblSalaries[[#This Row],[Salary in USD]]&gt;1000,tblSalaries[[#This Row],[Salary in USD]]&lt;2000),1,0)</f>
        <v>0</v>
      </c>
    </row>
    <row r="1229" spans="2:28" ht="15" customHeight="1">
      <c r="B1229" t="s">
        <v>3232</v>
      </c>
      <c r="C1229" s="1">
        <v>41058.245625000003</v>
      </c>
      <c r="D1229" s="4" t="s">
        <v>1403</v>
      </c>
      <c r="E1229">
        <v>25750</v>
      </c>
      <c r="F1229" t="s">
        <v>69</v>
      </c>
      <c r="G1229">
        <f>tblSalaries[[#This Row],[clean Salary (in local currency)]]*VLOOKUP(tblSalaries[[#This Row],[Currency]],tblXrate[],2,FALSE)</f>
        <v>40586.590505732565</v>
      </c>
      <c r="H1229" t="s">
        <v>309</v>
      </c>
      <c r="I1229" t="s">
        <v>20</v>
      </c>
      <c r="J1229" t="s">
        <v>71</v>
      </c>
      <c r="K1229" t="str">
        <f>VLOOKUP(tblSalaries[[#This Row],[Where do you work]],tblCountries[[Actual]:[Mapping]],2,FALSE)</f>
        <v>UK</v>
      </c>
      <c r="L1229" t="s">
        <v>9</v>
      </c>
      <c r="M1229">
        <v>1</v>
      </c>
      <c r="O1229" s="10" t="str">
        <f>IF(ISERROR(FIND("1",tblSalaries[[#This Row],[How many hours of a day you work on Excel]])),"",1)</f>
        <v/>
      </c>
      <c r="P1229" s="11" t="str">
        <f>IF(ISERROR(FIND("2",tblSalaries[[#This Row],[How many hours of a day you work on Excel]])),"",2)</f>
        <v/>
      </c>
      <c r="Q1229" s="10" t="str">
        <f>IF(ISERROR(FIND("3",tblSalaries[[#This Row],[How many hours of a day you work on Excel]])),"",3)</f>
        <v/>
      </c>
      <c r="R1229" s="10">
        <f>IF(ISERROR(FIND("4",tblSalaries[[#This Row],[How many hours of a day you work on Excel]])),"",4)</f>
        <v>4</v>
      </c>
      <c r="S1229" s="10" t="str">
        <f>IF(ISERROR(FIND("5",tblSalaries[[#This Row],[How many hours of a day you work on Excel]])),"",5)</f>
        <v/>
      </c>
      <c r="T1229" s="10">
        <f>IF(ISERROR(FIND("6",tblSalaries[[#This Row],[How many hours of a day you work on Excel]])),"",6)</f>
        <v>6</v>
      </c>
      <c r="U1229" s="11" t="str">
        <f>IF(ISERROR(FIND("7",tblSalaries[[#This Row],[How many hours of a day you work on Excel]])),"",7)</f>
        <v/>
      </c>
      <c r="V1229" s="11" t="str">
        <f>IF(ISERROR(FIND("8",tblSalaries[[#This Row],[How many hours of a day you work on Excel]])),"",8)</f>
        <v/>
      </c>
      <c r="W1229" s="11">
        <f>IF(MAX(tblSalaries[[#This Row],[1 hour]:[8 hours]])=0,#N/A,MAX(tblSalaries[[#This Row],[1 hour]:[8 hours]]))</f>
        <v>6</v>
      </c>
      <c r="X1229" s="11">
        <f>IF(ISERROR(tblSalaries[[#This Row],[max h]]),1,tblSalaries[[#This Row],[Salary in USD]]/tblSalaries[[#This Row],[max h]]/260)</f>
        <v>26.017045195982412</v>
      </c>
      <c r="Y1229" s="11" t="str">
        <f>IF(tblSalaries[[#This Row],[Years of Experience]]="",0,"0")</f>
        <v>0</v>
      </c>
      <c r="Z12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29" s="11">
        <f>IF(tblSalaries[[#This Row],[Salary in USD]]&lt;1000,1,0)</f>
        <v>0</v>
      </c>
      <c r="AB1229" s="11">
        <f>IF(AND(tblSalaries[[#This Row],[Salary in USD]]&gt;1000,tblSalaries[[#This Row],[Salary in USD]]&lt;2000),1,0)</f>
        <v>0</v>
      </c>
    </row>
    <row r="1230" spans="2:28" ht="15" customHeight="1">
      <c r="B1230" t="s">
        <v>3233</v>
      </c>
      <c r="C1230" s="1">
        <v>41058.255694444444</v>
      </c>
      <c r="D1230" s="4">
        <v>50846</v>
      </c>
      <c r="E1230">
        <v>50846</v>
      </c>
      <c r="F1230" t="s">
        <v>6</v>
      </c>
      <c r="G1230">
        <f>tblSalaries[[#This Row],[clean Salary (in local currency)]]*VLOOKUP(tblSalaries[[#This Row],[Currency]],tblXrate[],2,FALSE)</f>
        <v>50846</v>
      </c>
      <c r="H1230" t="s">
        <v>1404</v>
      </c>
      <c r="I1230" t="s">
        <v>20</v>
      </c>
      <c r="J1230" t="s">
        <v>15</v>
      </c>
      <c r="K1230" t="str">
        <f>VLOOKUP(tblSalaries[[#This Row],[Where do you work]],tblCountries[[Actual]:[Mapping]],2,FALSE)</f>
        <v>USA</v>
      </c>
      <c r="L1230" t="s">
        <v>9</v>
      </c>
      <c r="M1230">
        <v>25</v>
      </c>
      <c r="O1230" s="10" t="str">
        <f>IF(ISERROR(FIND("1",tblSalaries[[#This Row],[How many hours of a day you work on Excel]])),"",1)</f>
        <v/>
      </c>
      <c r="P1230" s="11" t="str">
        <f>IF(ISERROR(FIND("2",tblSalaries[[#This Row],[How many hours of a day you work on Excel]])),"",2)</f>
        <v/>
      </c>
      <c r="Q1230" s="10" t="str">
        <f>IF(ISERROR(FIND("3",tblSalaries[[#This Row],[How many hours of a day you work on Excel]])),"",3)</f>
        <v/>
      </c>
      <c r="R1230" s="10">
        <f>IF(ISERROR(FIND("4",tblSalaries[[#This Row],[How many hours of a day you work on Excel]])),"",4)</f>
        <v>4</v>
      </c>
      <c r="S1230" s="10" t="str">
        <f>IF(ISERROR(FIND("5",tblSalaries[[#This Row],[How many hours of a day you work on Excel]])),"",5)</f>
        <v/>
      </c>
      <c r="T1230" s="10">
        <f>IF(ISERROR(FIND("6",tblSalaries[[#This Row],[How many hours of a day you work on Excel]])),"",6)</f>
        <v>6</v>
      </c>
      <c r="U1230" s="11" t="str">
        <f>IF(ISERROR(FIND("7",tblSalaries[[#This Row],[How many hours of a day you work on Excel]])),"",7)</f>
        <v/>
      </c>
      <c r="V1230" s="11" t="str">
        <f>IF(ISERROR(FIND("8",tblSalaries[[#This Row],[How many hours of a day you work on Excel]])),"",8)</f>
        <v/>
      </c>
      <c r="W1230" s="11">
        <f>IF(MAX(tblSalaries[[#This Row],[1 hour]:[8 hours]])=0,#N/A,MAX(tblSalaries[[#This Row],[1 hour]:[8 hours]]))</f>
        <v>6</v>
      </c>
      <c r="X1230" s="11">
        <f>IF(ISERROR(tblSalaries[[#This Row],[max h]]),1,tblSalaries[[#This Row],[Salary in USD]]/tblSalaries[[#This Row],[max h]]/260)</f>
        <v>32.593589743589746</v>
      </c>
      <c r="Y1230" s="11" t="str">
        <f>IF(tblSalaries[[#This Row],[Years of Experience]]="",0,"0")</f>
        <v>0</v>
      </c>
      <c r="Z12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30" s="11">
        <f>IF(tblSalaries[[#This Row],[Salary in USD]]&lt;1000,1,0)</f>
        <v>0</v>
      </c>
      <c r="AB1230" s="11">
        <f>IF(AND(tblSalaries[[#This Row],[Salary in USD]]&gt;1000,tblSalaries[[#This Row],[Salary in USD]]&lt;2000),1,0)</f>
        <v>0</v>
      </c>
    </row>
    <row r="1231" spans="2:28" ht="15" customHeight="1">
      <c r="B1231" t="s">
        <v>3234</v>
      </c>
      <c r="C1231" s="1">
        <v>41058.267083333332</v>
      </c>
      <c r="D1231" s="4">
        <v>63000</v>
      </c>
      <c r="E1231">
        <v>63000</v>
      </c>
      <c r="F1231" t="s">
        <v>6</v>
      </c>
      <c r="G1231">
        <f>tblSalaries[[#This Row],[clean Salary (in local currency)]]*VLOOKUP(tblSalaries[[#This Row],[Currency]],tblXrate[],2,FALSE)</f>
        <v>63000</v>
      </c>
      <c r="H1231" t="s">
        <v>257</v>
      </c>
      <c r="I1231" t="s">
        <v>310</v>
      </c>
      <c r="J1231" t="s">
        <v>15</v>
      </c>
      <c r="K1231" t="str">
        <f>VLOOKUP(tblSalaries[[#This Row],[Where do you work]],tblCountries[[Actual]:[Mapping]],2,FALSE)</f>
        <v>USA</v>
      </c>
      <c r="L1231" t="s">
        <v>13</v>
      </c>
      <c r="M1231">
        <v>16</v>
      </c>
      <c r="O1231" s="10" t="str">
        <f>IF(ISERROR(FIND("1",tblSalaries[[#This Row],[How many hours of a day you work on Excel]])),"",1)</f>
        <v/>
      </c>
      <c r="P1231" s="11" t="str">
        <f>IF(ISERROR(FIND("2",tblSalaries[[#This Row],[How many hours of a day you work on Excel]])),"",2)</f>
        <v/>
      </c>
      <c r="Q1231" s="10" t="str">
        <f>IF(ISERROR(FIND("3",tblSalaries[[#This Row],[How many hours of a day you work on Excel]])),"",3)</f>
        <v/>
      </c>
      <c r="R1231" s="10" t="str">
        <f>IF(ISERROR(FIND("4",tblSalaries[[#This Row],[How many hours of a day you work on Excel]])),"",4)</f>
        <v/>
      </c>
      <c r="S1231" s="10" t="str">
        <f>IF(ISERROR(FIND("5",tblSalaries[[#This Row],[How many hours of a day you work on Excel]])),"",5)</f>
        <v/>
      </c>
      <c r="T1231" s="10" t="str">
        <f>IF(ISERROR(FIND("6",tblSalaries[[#This Row],[How many hours of a day you work on Excel]])),"",6)</f>
        <v/>
      </c>
      <c r="U1231" s="11" t="str">
        <f>IF(ISERROR(FIND("7",tblSalaries[[#This Row],[How many hours of a day you work on Excel]])),"",7)</f>
        <v/>
      </c>
      <c r="V1231" s="11">
        <f>IF(ISERROR(FIND("8",tblSalaries[[#This Row],[How many hours of a day you work on Excel]])),"",8)</f>
        <v>8</v>
      </c>
      <c r="W1231" s="11">
        <f>IF(MAX(tblSalaries[[#This Row],[1 hour]:[8 hours]])=0,#N/A,MAX(tblSalaries[[#This Row],[1 hour]:[8 hours]]))</f>
        <v>8</v>
      </c>
      <c r="X1231" s="11">
        <f>IF(ISERROR(tblSalaries[[#This Row],[max h]]),1,tblSalaries[[#This Row],[Salary in USD]]/tblSalaries[[#This Row],[max h]]/260)</f>
        <v>30.28846153846154</v>
      </c>
      <c r="Y1231" s="11" t="str">
        <f>IF(tblSalaries[[#This Row],[Years of Experience]]="",0,"0")</f>
        <v>0</v>
      </c>
      <c r="Z12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31" s="11">
        <f>IF(tblSalaries[[#This Row],[Salary in USD]]&lt;1000,1,0)</f>
        <v>0</v>
      </c>
      <c r="AB1231" s="11">
        <f>IF(AND(tblSalaries[[#This Row],[Salary in USD]]&gt;1000,tblSalaries[[#This Row],[Salary in USD]]&lt;2000),1,0)</f>
        <v>0</v>
      </c>
    </row>
    <row r="1232" spans="2:28" ht="15" customHeight="1">
      <c r="B1232" t="s">
        <v>3235</v>
      </c>
      <c r="C1232" s="1">
        <v>41058.268113425926</v>
      </c>
      <c r="D1232" s="4">
        <v>80000</v>
      </c>
      <c r="E1232">
        <v>80000</v>
      </c>
      <c r="F1232" t="s">
        <v>82</v>
      </c>
      <c r="G1232">
        <f>tblSalaries[[#This Row],[clean Salary (in local currency)]]*VLOOKUP(tblSalaries[[#This Row],[Currency]],tblXrate[],2,FALSE)</f>
        <v>81592.772512210868</v>
      </c>
      <c r="H1232" t="s">
        <v>1405</v>
      </c>
      <c r="I1232" t="s">
        <v>310</v>
      </c>
      <c r="J1232" t="s">
        <v>84</v>
      </c>
      <c r="K1232" t="str">
        <f>VLOOKUP(tblSalaries[[#This Row],[Where do you work]],tblCountries[[Actual]:[Mapping]],2,FALSE)</f>
        <v>Australia</v>
      </c>
      <c r="L1232" t="s">
        <v>9</v>
      </c>
      <c r="M1232">
        <v>5</v>
      </c>
      <c r="O1232" s="10" t="str">
        <f>IF(ISERROR(FIND("1",tblSalaries[[#This Row],[How many hours of a day you work on Excel]])),"",1)</f>
        <v/>
      </c>
      <c r="P1232" s="11" t="str">
        <f>IF(ISERROR(FIND("2",tblSalaries[[#This Row],[How many hours of a day you work on Excel]])),"",2)</f>
        <v/>
      </c>
      <c r="Q1232" s="10" t="str">
        <f>IF(ISERROR(FIND("3",tblSalaries[[#This Row],[How many hours of a day you work on Excel]])),"",3)</f>
        <v/>
      </c>
      <c r="R1232" s="10">
        <f>IF(ISERROR(FIND("4",tblSalaries[[#This Row],[How many hours of a day you work on Excel]])),"",4)</f>
        <v>4</v>
      </c>
      <c r="S1232" s="10" t="str">
        <f>IF(ISERROR(FIND("5",tblSalaries[[#This Row],[How many hours of a day you work on Excel]])),"",5)</f>
        <v/>
      </c>
      <c r="T1232" s="10">
        <f>IF(ISERROR(FIND("6",tblSalaries[[#This Row],[How many hours of a day you work on Excel]])),"",6)</f>
        <v>6</v>
      </c>
      <c r="U1232" s="11" t="str">
        <f>IF(ISERROR(FIND("7",tblSalaries[[#This Row],[How many hours of a day you work on Excel]])),"",7)</f>
        <v/>
      </c>
      <c r="V1232" s="11" t="str">
        <f>IF(ISERROR(FIND("8",tblSalaries[[#This Row],[How many hours of a day you work on Excel]])),"",8)</f>
        <v/>
      </c>
      <c r="W1232" s="11">
        <f>IF(MAX(tblSalaries[[#This Row],[1 hour]:[8 hours]])=0,#N/A,MAX(tblSalaries[[#This Row],[1 hour]:[8 hours]]))</f>
        <v>6</v>
      </c>
      <c r="X1232" s="11">
        <f>IF(ISERROR(tblSalaries[[#This Row],[max h]]),1,tblSalaries[[#This Row],[Salary in USD]]/tblSalaries[[#This Row],[max h]]/260)</f>
        <v>52.303059302699275</v>
      </c>
      <c r="Y1232" s="11" t="str">
        <f>IF(tblSalaries[[#This Row],[Years of Experience]]="",0,"0")</f>
        <v>0</v>
      </c>
      <c r="Z12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32" s="11">
        <f>IF(tblSalaries[[#This Row],[Salary in USD]]&lt;1000,1,0)</f>
        <v>0</v>
      </c>
      <c r="AB1232" s="11">
        <f>IF(AND(tblSalaries[[#This Row],[Salary in USD]]&gt;1000,tblSalaries[[#This Row],[Salary in USD]]&lt;2000),1,0)</f>
        <v>0</v>
      </c>
    </row>
    <row r="1233" spans="2:28" ht="15" customHeight="1">
      <c r="B1233" t="s">
        <v>3236</v>
      </c>
      <c r="C1233" s="1">
        <v>41058.30672453704</v>
      </c>
      <c r="D1233" s="4">
        <v>50700</v>
      </c>
      <c r="E1233">
        <v>50700</v>
      </c>
      <c r="F1233" t="s">
        <v>6</v>
      </c>
      <c r="G1233">
        <f>tblSalaries[[#This Row],[clean Salary (in local currency)]]*VLOOKUP(tblSalaries[[#This Row],[Currency]],tblXrate[],2,FALSE)</f>
        <v>50700</v>
      </c>
      <c r="H1233" t="s">
        <v>1406</v>
      </c>
      <c r="I1233" t="s">
        <v>20</v>
      </c>
      <c r="J1233" t="s">
        <v>143</v>
      </c>
      <c r="K1233" t="str">
        <f>VLOOKUP(tblSalaries[[#This Row],[Where do you work]],tblCountries[[Actual]:[Mapping]],2,FALSE)</f>
        <v>Brazil</v>
      </c>
      <c r="L1233" t="s">
        <v>25</v>
      </c>
      <c r="M1233">
        <v>15</v>
      </c>
      <c r="O1233" s="10">
        <f>IF(ISERROR(FIND("1",tblSalaries[[#This Row],[How many hours of a day you work on Excel]])),"",1)</f>
        <v>1</v>
      </c>
      <c r="P1233" s="11">
        <f>IF(ISERROR(FIND("2",tblSalaries[[#This Row],[How many hours of a day you work on Excel]])),"",2)</f>
        <v>2</v>
      </c>
      <c r="Q1233" s="10" t="str">
        <f>IF(ISERROR(FIND("3",tblSalaries[[#This Row],[How many hours of a day you work on Excel]])),"",3)</f>
        <v/>
      </c>
      <c r="R1233" s="10" t="str">
        <f>IF(ISERROR(FIND("4",tblSalaries[[#This Row],[How many hours of a day you work on Excel]])),"",4)</f>
        <v/>
      </c>
      <c r="S1233" s="10" t="str">
        <f>IF(ISERROR(FIND("5",tblSalaries[[#This Row],[How many hours of a day you work on Excel]])),"",5)</f>
        <v/>
      </c>
      <c r="T1233" s="10" t="str">
        <f>IF(ISERROR(FIND("6",tblSalaries[[#This Row],[How many hours of a day you work on Excel]])),"",6)</f>
        <v/>
      </c>
      <c r="U1233" s="11" t="str">
        <f>IF(ISERROR(FIND("7",tblSalaries[[#This Row],[How many hours of a day you work on Excel]])),"",7)</f>
        <v/>
      </c>
      <c r="V1233" s="11" t="str">
        <f>IF(ISERROR(FIND("8",tblSalaries[[#This Row],[How many hours of a day you work on Excel]])),"",8)</f>
        <v/>
      </c>
      <c r="W1233" s="11">
        <f>IF(MAX(tblSalaries[[#This Row],[1 hour]:[8 hours]])=0,#N/A,MAX(tblSalaries[[#This Row],[1 hour]:[8 hours]]))</f>
        <v>2</v>
      </c>
      <c r="X1233" s="11">
        <f>IF(ISERROR(tblSalaries[[#This Row],[max h]]),1,tblSalaries[[#This Row],[Salary in USD]]/tblSalaries[[#This Row],[max h]]/260)</f>
        <v>97.5</v>
      </c>
      <c r="Y1233" s="11" t="str">
        <f>IF(tblSalaries[[#This Row],[Years of Experience]]="",0,"0")</f>
        <v>0</v>
      </c>
      <c r="Z12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33" s="11">
        <f>IF(tblSalaries[[#This Row],[Salary in USD]]&lt;1000,1,0)</f>
        <v>0</v>
      </c>
      <c r="AB1233" s="11">
        <f>IF(AND(tblSalaries[[#This Row],[Salary in USD]]&gt;1000,tblSalaries[[#This Row],[Salary in USD]]&lt;2000),1,0)</f>
        <v>0</v>
      </c>
    </row>
    <row r="1234" spans="2:28" ht="15" customHeight="1">
      <c r="B1234" t="s">
        <v>3237</v>
      </c>
      <c r="C1234" s="1">
        <v>41058.311585648145</v>
      </c>
      <c r="D1234" s="4">
        <v>20000</v>
      </c>
      <c r="E1234">
        <v>20000</v>
      </c>
      <c r="F1234" t="s">
        <v>69</v>
      </c>
      <c r="G1234">
        <f>tblSalaries[[#This Row],[clean Salary (in local currency)]]*VLOOKUP(tblSalaries[[#This Row],[Currency]],tblXrate[],2,FALSE)</f>
        <v>31523.565441345683</v>
      </c>
      <c r="H1234" t="s">
        <v>1407</v>
      </c>
      <c r="I1234" t="s">
        <v>20</v>
      </c>
      <c r="J1234" t="s">
        <v>71</v>
      </c>
      <c r="K1234" t="str">
        <f>VLOOKUP(tblSalaries[[#This Row],[Where do you work]],tblCountries[[Actual]:[Mapping]],2,FALSE)</f>
        <v>UK</v>
      </c>
      <c r="L1234" t="s">
        <v>9</v>
      </c>
      <c r="M1234">
        <v>1</v>
      </c>
      <c r="O1234" s="10" t="str">
        <f>IF(ISERROR(FIND("1",tblSalaries[[#This Row],[How many hours of a day you work on Excel]])),"",1)</f>
        <v/>
      </c>
      <c r="P1234" s="11" t="str">
        <f>IF(ISERROR(FIND("2",tblSalaries[[#This Row],[How many hours of a day you work on Excel]])),"",2)</f>
        <v/>
      </c>
      <c r="Q1234" s="10" t="str">
        <f>IF(ISERROR(FIND("3",tblSalaries[[#This Row],[How many hours of a day you work on Excel]])),"",3)</f>
        <v/>
      </c>
      <c r="R1234" s="10">
        <f>IF(ISERROR(FIND("4",tblSalaries[[#This Row],[How many hours of a day you work on Excel]])),"",4)</f>
        <v>4</v>
      </c>
      <c r="S1234" s="10" t="str">
        <f>IF(ISERROR(FIND("5",tblSalaries[[#This Row],[How many hours of a day you work on Excel]])),"",5)</f>
        <v/>
      </c>
      <c r="T1234" s="10">
        <f>IF(ISERROR(FIND("6",tblSalaries[[#This Row],[How many hours of a day you work on Excel]])),"",6)</f>
        <v>6</v>
      </c>
      <c r="U1234" s="11" t="str">
        <f>IF(ISERROR(FIND("7",tblSalaries[[#This Row],[How many hours of a day you work on Excel]])),"",7)</f>
        <v/>
      </c>
      <c r="V1234" s="11" t="str">
        <f>IF(ISERROR(FIND("8",tblSalaries[[#This Row],[How many hours of a day you work on Excel]])),"",8)</f>
        <v/>
      </c>
      <c r="W1234" s="11">
        <f>IF(MAX(tblSalaries[[#This Row],[1 hour]:[8 hours]])=0,#N/A,MAX(tblSalaries[[#This Row],[1 hour]:[8 hours]]))</f>
        <v>6</v>
      </c>
      <c r="X1234" s="11">
        <f>IF(ISERROR(tblSalaries[[#This Row],[max h]]),1,tblSalaries[[#This Row],[Salary in USD]]/tblSalaries[[#This Row],[max h]]/260)</f>
        <v>20.20741374445236</v>
      </c>
      <c r="Y1234" s="11" t="str">
        <f>IF(tblSalaries[[#This Row],[Years of Experience]]="",0,"0")</f>
        <v>0</v>
      </c>
      <c r="Z12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34" s="11">
        <f>IF(tblSalaries[[#This Row],[Salary in USD]]&lt;1000,1,0)</f>
        <v>0</v>
      </c>
      <c r="AB1234" s="11">
        <f>IF(AND(tblSalaries[[#This Row],[Salary in USD]]&gt;1000,tblSalaries[[#This Row],[Salary in USD]]&lt;2000),1,0)</f>
        <v>0</v>
      </c>
    </row>
    <row r="1235" spans="2:28" ht="15" customHeight="1">
      <c r="B1235" t="s">
        <v>3238</v>
      </c>
      <c r="C1235" s="1">
        <v>41058.324259259258</v>
      </c>
      <c r="D1235" s="4">
        <v>70000</v>
      </c>
      <c r="E1235">
        <v>70000</v>
      </c>
      <c r="F1235" t="s">
        <v>6</v>
      </c>
      <c r="G1235">
        <f>tblSalaries[[#This Row],[clean Salary (in local currency)]]*VLOOKUP(tblSalaries[[#This Row],[Currency]],tblXrate[],2,FALSE)</f>
        <v>70000</v>
      </c>
      <c r="H1235" t="s">
        <v>1408</v>
      </c>
      <c r="I1235" t="s">
        <v>20</v>
      </c>
      <c r="J1235" t="s">
        <v>15</v>
      </c>
      <c r="K1235" t="str">
        <f>VLOOKUP(tblSalaries[[#This Row],[Where do you work]],tblCountries[[Actual]:[Mapping]],2,FALSE)</f>
        <v>USA</v>
      </c>
      <c r="L1235" t="s">
        <v>25</v>
      </c>
      <c r="M1235">
        <v>6</v>
      </c>
      <c r="O1235" s="10">
        <f>IF(ISERROR(FIND("1",tblSalaries[[#This Row],[How many hours of a day you work on Excel]])),"",1)</f>
        <v>1</v>
      </c>
      <c r="P1235" s="11">
        <f>IF(ISERROR(FIND("2",tblSalaries[[#This Row],[How many hours of a day you work on Excel]])),"",2)</f>
        <v>2</v>
      </c>
      <c r="Q1235" s="10" t="str">
        <f>IF(ISERROR(FIND("3",tblSalaries[[#This Row],[How many hours of a day you work on Excel]])),"",3)</f>
        <v/>
      </c>
      <c r="R1235" s="10" t="str">
        <f>IF(ISERROR(FIND("4",tblSalaries[[#This Row],[How many hours of a day you work on Excel]])),"",4)</f>
        <v/>
      </c>
      <c r="S1235" s="10" t="str">
        <f>IF(ISERROR(FIND("5",tblSalaries[[#This Row],[How many hours of a day you work on Excel]])),"",5)</f>
        <v/>
      </c>
      <c r="T1235" s="10" t="str">
        <f>IF(ISERROR(FIND("6",tblSalaries[[#This Row],[How many hours of a day you work on Excel]])),"",6)</f>
        <v/>
      </c>
      <c r="U1235" s="11" t="str">
        <f>IF(ISERROR(FIND("7",tblSalaries[[#This Row],[How many hours of a day you work on Excel]])),"",7)</f>
        <v/>
      </c>
      <c r="V1235" s="11" t="str">
        <f>IF(ISERROR(FIND("8",tblSalaries[[#This Row],[How many hours of a day you work on Excel]])),"",8)</f>
        <v/>
      </c>
      <c r="W1235" s="11">
        <f>IF(MAX(tblSalaries[[#This Row],[1 hour]:[8 hours]])=0,#N/A,MAX(tblSalaries[[#This Row],[1 hour]:[8 hours]]))</f>
        <v>2</v>
      </c>
      <c r="X1235" s="11">
        <f>IF(ISERROR(tblSalaries[[#This Row],[max h]]),1,tblSalaries[[#This Row],[Salary in USD]]/tblSalaries[[#This Row],[max h]]/260)</f>
        <v>134.61538461538461</v>
      </c>
      <c r="Y1235" s="11" t="str">
        <f>IF(tblSalaries[[#This Row],[Years of Experience]]="",0,"0")</f>
        <v>0</v>
      </c>
      <c r="Z12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35" s="11">
        <f>IF(tblSalaries[[#This Row],[Salary in USD]]&lt;1000,1,0)</f>
        <v>0</v>
      </c>
      <c r="AB1235" s="11">
        <f>IF(AND(tblSalaries[[#This Row],[Salary in USD]]&gt;1000,tblSalaries[[#This Row],[Salary in USD]]&lt;2000),1,0)</f>
        <v>0</v>
      </c>
    </row>
    <row r="1236" spans="2:28" ht="15" customHeight="1">
      <c r="B1236" t="s">
        <v>3239</v>
      </c>
      <c r="C1236" s="1">
        <v>41058.328425925924</v>
      </c>
      <c r="D1236" s="4">
        <v>65000</v>
      </c>
      <c r="E1236">
        <v>65000</v>
      </c>
      <c r="F1236" t="s">
        <v>86</v>
      </c>
      <c r="G1236">
        <f>tblSalaries[[#This Row],[clean Salary (in local currency)]]*VLOOKUP(tblSalaries[[#This Row],[Currency]],tblXrate[],2,FALSE)</f>
        <v>63918.498996971248</v>
      </c>
      <c r="H1236" t="s">
        <v>1409</v>
      </c>
      <c r="I1236" t="s">
        <v>52</v>
      </c>
      <c r="J1236" t="s">
        <v>88</v>
      </c>
      <c r="K1236" t="str">
        <f>VLOOKUP(tblSalaries[[#This Row],[Where do you work]],tblCountries[[Actual]:[Mapping]],2,FALSE)</f>
        <v>Canada</v>
      </c>
      <c r="L1236" t="s">
        <v>18</v>
      </c>
      <c r="M1236">
        <v>15</v>
      </c>
      <c r="O1236" s="10" t="str">
        <f>IF(ISERROR(FIND("1",tblSalaries[[#This Row],[How many hours of a day you work on Excel]])),"",1)</f>
        <v/>
      </c>
      <c r="P1236" s="11">
        <f>IF(ISERROR(FIND("2",tblSalaries[[#This Row],[How many hours of a day you work on Excel]])),"",2)</f>
        <v>2</v>
      </c>
      <c r="Q1236" s="10">
        <f>IF(ISERROR(FIND("3",tblSalaries[[#This Row],[How many hours of a day you work on Excel]])),"",3)</f>
        <v>3</v>
      </c>
      <c r="R1236" s="10" t="str">
        <f>IF(ISERROR(FIND("4",tblSalaries[[#This Row],[How many hours of a day you work on Excel]])),"",4)</f>
        <v/>
      </c>
      <c r="S1236" s="10" t="str">
        <f>IF(ISERROR(FIND("5",tblSalaries[[#This Row],[How many hours of a day you work on Excel]])),"",5)</f>
        <v/>
      </c>
      <c r="T1236" s="10" t="str">
        <f>IF(ISERROR(FIND("6",tblSalaries[[#This Row],[How many hours of a day you work on Excel]])),"",6)</f>
        <v/>
      </c>
      <c r="U1236" s="11" t="str">
        <f>IF(ISERROR(FIND("7",tblSalaries[[#This Row],[How many hours of a day you work on Excel]])),"",7)</f>
        <v/>
      </c>
      <c r="V1236" s="11" t="str">
        <f>IF(ISERROR(FIND("8",tblSalaries[[#This Row],[How many hours of a day you work on Excel]])),"",8)</f>
        <v/>
      </c>
      <c r="W1236" s="11">
        <f>IF(MAX(tblSalaries[[#This Row],[1 hour]:[8 hours]])=0,#N/A,MAX(tblSalaries[[#This Row],[1 hour]:[8 hours]]))</f>
        <v>3</v>
      </c>
      <c r="X1236" s="11">
        <f>IF(ISERROR(tblSalaries[[#This Row],[max h]]),1,tblSalaries[[#This Row],[Salary in USD]]/tblSalaries[[#This Row],[max h]]/260)</f>
        <v>81.946793585860576</v>
      </c>
      <c r="Y1236" s="11" t="str">
        <f>IF(tblSalaries[[#This Row],[Years of Experience]]="",0,"0")</f>
        <v>0</v>
      </c>
      <c r="Z12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36" s="11">
        <f>IF(tblSalaries[[#This Row],[Salary in USD]]&lt;1000,1,0)</f>
        <v>0</v>
      </c>
      <c r="AB1236" s="11">
        <f>IF(AND(tblSalaries[[#This Row],[Salary in USD]]&gt;1000,tblSalaries[[#This Row],[Salary in USD]]&lt;2000),1,0)</f>
        <v>0</v>
      </c>
    </row>
    <row r="1237" spans="2:28" ht="15" customHeight="1">
      <c r="B1237" t="s">
        <v>3240</v>
      </c>
      <c r="C1237" s="1">
        <v>41058.331296296295</v>
      </c>
      <c r="D1237" s="4">
        <v>800000</v>
      </c>
      <c r="E1237">
        <v>9600000</v>
      </c>
      <c r="F1237" t="s">
        <v>1410</v>
      </c>
      <c r="G1237">
        <f>tblSalaries[[#This Row],[clean Salary (in local currency)]]*VLOOKUP(tblSalaries[[#This Row],[Currency]],tblXrate[],2,FALSE)</f>
        <v>7261.724659606657</v>
      </c>
      <c r="H1237" t="s">
        <v>20</v>
      </c>
      <c r="I1237" t="s">
        <v>20</v>
      </c>
      <c r="J1237" t="s">
        <v>1411</v>
      </c>
      <c r="K1237" t="str">
        <f>VLOOKUP(tblSalaries[[#This Row],[Where do you work]],tblCountries[[Actual]:[Mapping]],2,FALSE)</f>
        <v>Mongolia</v>
      </c>
      <c r="L1237" t="s">
        <v>13</v>
      </c>
      <c r="M1237">
        <v>2</v>
      </c>
      <c r="O1237" s="10" t="str">
        <f>IF(ISERROR(FIND("1",tblSalaries[[#This Row],[How many hours of a day you work on Excel]])),"",1)</f>
        <v/>
      </c>
      <c r="P1237" s="11" t="str">
        <f>IF(ISERROR(FIND("2",tblSalaries[[#This Row],[How many hours of a day you work on Excel]])),"",2)</f>
        <v/>
      </c>
      <c r="Q1237" s="10" t="str">
        <f>IF(ISERROR(FIND("3",tblSalaries[[#This Row],[How many hours of a day you work on Excel]])),"",3)</f>
        <v/>
      </c>
      <c r="R1237" s="10" t="str">
        <f>IF(ISERROR(FIND("4",tblSalaries[[#This Row],[How many hours of a day you work on Excel]])),"",4)</f>
        <v/>
      </c>
      <c r="S1237" s="10" t="str">
        <f>IF(ISERROR(FIND("5",tblSalaries[[#This Row],[How many hours of a day you work on Excel]])),"",5)</f>
        <v/>
      </c>
      <c r="T1237" s="10" t="str">
        <f>IF(ISERROR(FIND("6",tblSalaries[[#This Row],[How many hours of a day you work on Excel]])),"",6)</f>
        <v/>
      </c>
      <c r="U1237" s="11" t="str">
        <f>IF(ISERROR(FIND("7",tblSalaries[[#This Row],[How many hours of a day you work on Excel]])),"",7)</f>
        <v/>
      </c>
      <c r="V1237" s="11">
        <f>IF(ISERROR(FIND("8",tblSalaries[[#This Row],[How many hours of a day you work on Excel]])),"",8)</f>
        <v>8</v>
      </c>
      <c r="W1237" s="11">
        <f>IF(MAX(tblSalaries[[#This Row],[1 hour]:[8 hours]])=0,#N/A,MAX(tblSalaries[[#This Row],[1 hour]:[8 hours]]))</f>
        <v>8</v>
      </c>
      <c r="X1237" s="11">
        <f>IF(ISERROR(tblSalaries[[#This Row],[max h]]),1,tblSalaries[[#This Row],[Salary in USD]]/tblSalaries[[#This Row],[max h]]/260)</f>
        <v>3.4912137786570465</v>
      </c>
      <c r="Y1237" s="11" t="str">
        <f>IF(tblSalaries[[#This Row],[Years of Experience]]="",0,"0")</f>
        <v>0</v>
      </c>
      <c r="Z12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37" s="11">
        <f>IF(tblSalaries[[#This Row],[Salary in USD]]&lt;1000,1,0)</f>
        <v>0</v>
      </c>
      <c r="AB1237" s="11">
        <f>IF(AND(tblSalaries[[#This Row],[Salary in USD]]&gt;1000,tblSalaries[[#This Row],[Salary in USD]]&lt;2000),1,0)</f>
        <v>0</v>
      </c>
    </row>
    <row r="1238" spans="2:28" ht="15" customHeight="1">
      <c r="B1238" t="s">
        <v>3241</v>
      </c>
      <c r="C1238" s="1">
        <v>41058.342430555553</v>
      </c>
      <c r="D1238" s="4" t="s">
        <v>1412</v>
      </c>
      <c r="E1238">
        <v>36000</v>
      </c>
      <c r="F1238" t="s">
        <v>3939</v>
      </c>
      <c r="G1238">
        <f>tblSalaries[[#This Row],[clean Salary (in local currency)]]*VLOOKUP(tblSalaries[[#This Row],[Currency]],tblXrate[],2,FALSE)</f>
        <v>11404.820437438224</v>
      </c>
      <c r="H1238" t="s">
        <v>1413</v>
      </c>
      <c r="I1238" t="s">
        <v>279</v>
      </c>
      <c r="J1238" t="s">
        <v>1131</v>
      </c>
      <c r="K1238" t="str">
        <f>VLOOKUP(tblSalaries[[#This Row],[Where do you work]],tblCountries[[Actual]:[Mapping]],2,FALSE)</f>
        <v>malaysia</v>
      </c>
      <c r="L1238" t="s">
        <v>9</v>
      </c>
      <c r="M1238">
        <v>2</v>
      </c>
      <c r="O1238" s="10" t="str">
        <f>IF(ISERROR(FIND("1",tblSalaries[[#This Row],[How many hours of a day you work on Excel]])),"",1)</f>
        <v/>
      </c>
      <c r="P1238" s="11" t="str">
        <f>IF(ISERROR(FIND("2",tblSalaries[[#This Row],[How many hours of a day you work on Excel]])),"",2)</f>
        <v/>
      </c>
      <c r="Q1238" s="10" t="str">
        <f>IF(ISERROR(FIND("3",tblSalaries[[#This Row],[How many hours of a day you work on Excel]])),"",3)</f>
        <v/>
      </c>
      <c r="R1238" s="10">
        <f>IF(ISERROR(FIND("4",tblSalaries[[#This Row],[How many hours of a day you work on Excel]])),"",4)</f>
        <v>4</v>
      </c>
      <c r="S1238" s="10" t="str">
        <f>IF(ISERROR(FIND("5",tblSalaries[[#This Row],[How many hours of a day you work on Excel]])),"",5)</f>
        <v/>
      </c>
      <c r="T1238" s="10">
        <f>IF(ISERROR(FIND("6",tblSalaries[[#This Row],[How many hours of a day you work on Excel]])),"",6)</f>
        <v>6</v>
      </c>
      <c r="U1238" s="11" t="str">
        <f>IF(ISERROR(FIND("7",tblSalaries[[#This Row],[How many hours of a day you work on Excel]])),"",7)</f>
        <v/>
      </c>
      <c r="V1238" s="11" t="str">
        <f>IF(ISERROR(FIND("8",tblSalaries[[#This Row],[How many hours of a day you work on Excel]])),"",8)</f>
        <v/>
      </c>
      <c r="W1238" s="11">
        <f>IF(MAX(tblSalaries[[#This Row],[1 hour]:[8 hours]])=0,#N/A,MAX(tblSalaries[[#This Row],[1 hour]:[8 hours]]))</f>
        <v>6</v>
      </c>
      <c r="X1238" s="11">
        <f>IF(ISERROR(tblSalaries[[#This Row],[max h]]),1,tblSalaries[[#This Row],[Salary in USD]]/tblSalaries[[#This Row],[max h]]/260)</f>
        <v>7.3107823316911693</v>
      </c>
      <c r="Y1238" s="11" t="str">
        <f>IF(tblSalaries[[#This Row],[Years of Experience]]="",0,"0")</f>
        <v>0</v>
      </c>
      <c r="Z12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38" s="11">
        <f>IF(tblSalaries[[#This Row],[Salary in USD]]&lt;1000,1,0)</f>
        <v>0</v>
      </c>
      <c r="AB1238" s="11">
        <f>IF(AND(tblSalaries[[#This Row],[Salary in USD]]&gt;1000,tblSalaries[[#This Row],[Salary in USD]]&lt;2000),1,0)</f>
        <v>0</v>
      </c>
    </row>
    <row r="1239" spans="2:28" ht="15" customHeight="1">
      <c r="B1239" t="s">
        <v>3242</v>
      </c>
      <c r="C1239" s="1">
        <v>41058.351284722223</v>
      </c>
      <c r="D1239" s="4" t="s">
        <v>1414</v>
      </c>
      <c r="E1239">
        <v>120000</v>
      </c>
      <c r="F1239" t="s">
        <v>6</v>
      </c>
      <c r="G1239">
        <f>tblSalaries[[#This Row],[clean Salary (in local currency)]]*VLOOKUP(tblSalaries[[#This Row],[Currency]],tblXrate[],2,FALSE)</f>
        <v>120000</v>
      </c>
      <c r="H1239" t="s">
        <v>1415</v>
      </c>
      <c r="I1239" t="s">
        <v>356</v>
      </c>
      <c r="J1239" t="s">
        <v>171</v>
      </c>
      <c r="K1239" t="str">
        <f>VLOOKUP(tblSalaries[[#This Row],[Where do you work]],tblCountries[[Actual]:[Mapping]],2,FALSE)</f>
        <v>Singapore</v>
      </c>
      <c r="L1239" t="s">
        <v>25</v>
      </c>
      <c r="M1239">
        <v>5</v>
      </c>
      <c r="O1239" s="10">
        <f>IF(ISERROR(FIND("1",tblSalaries[[#This Row],[How many hours of a day you work on Excel]])),"",1)</f>
        <v>1</v>
      </c>
      <c r="P1239" s="11">
        <f>IF(ISERROR(FIND("2",tblSalaries[[#This Row],[How many hours of a day you work on Excel]])),"",2)</f>
        <v>2</v>
      </c>
      <c r="Q1239" s="10" t="str">
        <f>IF(ISERROR(FIND("3",tblSalaries[[#This Row],[How many hours of a day you work on Excel]])),"",3)</f>
        <v/>
      </c>
      <c r="R1239" s="10" t="str">
        <f>IF(ISERROR(FIND("4",tblSalaries[[#This Row],[How many hours of a day you work on Excel]])),"",4)</f>
        <v/>
      </c>
      <c r="S1239" s="10" t="str">
        <f>IF(ISERROR(FIND("5",tblSalaries[[#This Row],[How many hours of a day you work on Excel]])),"",5)</f>
        <v/>
      </c>
      <c r="T1239" s="10" t="str">
        <f>IF(ISERROR(FIND("6",tblSalaries[[#This Row],[How many hours of a day you work on Excel]])),"",6)</f>
        <v/>
      </c>
      <c r="U1239" s="11" t="str">
        <f>IF(ISERROR(FIND("7",tblSalaries[[#This Row],[How many hours of a day you work on Excel]])),"",7)</f>
        <v/>
      </c>
      <c r="V1239" s="11" t="str">
        <f>IF(ISERROR(FIND("8",tblSalaries[[#This Row],[How many hours of a day you work on Excel]])),"",8)</f>
        <v/>
      </c>
      <c r="W1239" s="11">
        <f>IF(MAX(tblSalaries[[#This Row],[1 hour]:[8 hours]])=0,#N/A,MAX(tblSalaries[[#This Row],[1 hour]:[8 hours]]))</f>
        <v>2</v>
      </c>
      <c r="X1239" s="11">
        <f>IF(ISERROR(tblSalaries[[#This Row],[max h]]),1,tblSalaries[[#This Row],[Salary in USD]]/tblSalaries[[#This Row],[max h]]/260)</f>
        <v>230.76923076923077</v>
      </c>
      <c r="Y1239" s="11" t="str">
        <f>IF(tblSalaries[[#This Row],[Years of Experience]]="",0,"0")</f>
        <v>0</v>
      </c>
      <c r="Z12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39" s="11">
        <f>IF(tblSalaries[[#This Row],[Salary in USD]]&lt;1000,1,0)</f>
        <v>0</v>
      </c>
      <c r="AB1239" s="11">
        <f>IF(AND(tblSalaries[[#This Row],[Salary in USD]]&gt;1000,tblSalaries[[#This Row],[Salary in USD]]&lt;2000),1,0)</f>
        <v>0</v>
      </c>
    </row>
    <row r="1240" spans="2:28" ht="15" customHeight="1">
      <c r="B1240" t="s">
        <v>3243</v>
      </c>
      <c r="C1240" s="1">
        <v>41058.361828703702</v>
      </c>
      <c r="D1240" s="4">
        <v>90000</v>
      </c>
      <c r="E1240">
        <v>90000</v>
      </c>
      <c r="F1240" t="s">
        <v>82</v>
      </c>
      <c r="G1240">
        <f>tblSalaries[[#This Row],[clean Salary (in local currency)]]*VLOOKUP(tblSalaries[[#This Row],[Currency]],tblXrate[],2,FALSE)</f>
        <v>91791.869076237213</v>
      </c>
      <c r="H1240" t="s">
        <v>207</v>
      </c>
      <c r="I1240" t="s">
        <v>20</v>
      </c>
      <c r="J1240" t="s">
        <v>84</v>
      </c>
      <c r="K1240" t="str">
        <f>VLOOKUP(tblSalaries[[#This Row],[Where do you work]],tblCountries[[Actual]:[Mapping]],2,FALSE)</f>
        <v>Australia</v>
      </c>
      <c r="L1240" t="s">
        <v>9</v>
      </c>
      <c r="M1240">
        <v>5</v>
      </c>
      <c r="O1240" s="10" t="str">
        <f>IF(ISERROR(FIND("1",tblSalaries[[#This Row],[How many hours of a day you work on Excel]])),"",1)</f>
        <v/>
      </c>
      <c r="P1240" s="11" t="str">
        <f>IF(ISERROR(FIND("2",tblSalaries[[#This Row],[How many hours of a day you work on Excel]])),"",2)</f>
        <v/>
      </c>
      <c r="Q1240" s="10" t="str">
        <f>IF(ISERROR(FIND("3",tblSalaries[[#This Row],[How many hours of a day you work on Excel]])),"",3)</f>
        <v/>
      </c>
      <c r="R1240" s="10">
        <f>IF(ISERROR(FIND("4",tblSalaries[[#This Row],[How many hours of a day you work on Excel]])),"",4)</f>
        <v>4</v>
      </c>
      <c r="S1240" s="10" t="str">
        <f>IF(ISERROR(FIND("5",tblSalaries[[#This Row],[How many hours of a day you work on Excel]])),"",5)</f>
        <v/>
      </c>
      <c r="T1240" s="10">
        <f>IF(ISERROR(FIND("6",tblSalaries[[#This Row],[How many hours of a day you work on Excel]])),"",6)</f>
        <v>6</v>
      </c>
      <c r="U1240" s="11" t="str">
        <f>IF(ISERROR(FIND("7",tblSalaries[[#This Row],[How many hours of a day you work on Excel]])),"",7)</f>
        <v/>
      </c>
      <c r="V1240" s="11" t="str">
        <f>IF(ISERROR(FIND("8",tblSalaries[[#This Row],[How many hours of a day you work on Excel]])),"",8)</f>
        <v/>
      </c>
      <c r="W1240" s="11">
        <f>IF(MAX(tblSalaries[[#This Row],[1 hour]:[8 hours]])=0,#N/A,MAX(tblSalaries[[#This Row],[1 hour]:[8 hours]]))</f>
        <v>6</v>
      </c>
      <c r="X1240" s="11">
        <f>IF(ISERROR(tblSalaries[[#This Row],[max h]]),1,tblSalaries[[#This Row],[Salary in USD]]/tblSalaries[[#This Row],[max h]]/260)</f>
        <v>58.840941715536673</v>
      </c>
      <c r="Y1240" s="11" t="str">
        <f>IF(tblSalaries[[#This Row],[Years of Experience]]="",0,"0")</f>
        <v>0</v>
      </c>
      <c r="Z12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40" s="11">
        <f>IF(tblSalaries[[#This Row],[Salary in USD]]&lt;1000,1,0)</f>
        <v>0</v>
      </c>
      <c r="AB1240" s="11">
        <f>IF(AND(tblSalaries[[#This Row],[Salary in USD]]&gt;1000,tblSalaries[[#This Row],[Salary in USD]]&lt;2000),1,0)</f>
        <v>0</v>
      </c>
    </row>
    <row r="1241" spans="2:28" ht="15" customHeight="1">
      <c r="B1241" t="s">
        <v>3244</v>
      </c>
      <c r="C1241" s="1">
        <v>41058.361967592595</v>
      </c>
      <c r="D1241" s="4">
        <v>110000</v>
      </c>
      <c r="E1241">
        <v>110000</v>
      </c>
      <c r="F1241" t="s">
        <v>82</v>
      </c>
      <c r="G1241">
        <f>tblSalaries[[#This Row],[clean Salary (in local currency)]]*VLOOKUP(tblSalaries[[#This Row],[Currency]],tblXrate[],2,FALSE)</f>
        <v>112190.06220428993</v>
      </c>
      <c r="H1241" t="s">
        <v>20</v>
      </c>
      <c r="I1241" t="s">
        <v>20</v>
      </c>
      <c r="J1241" t="s">
        <v>84</v>
      </c>
      <c r="K1241" t="str">
        <f>VLOOKUP(tblSalaries[[#This Row],[Where do you work]],tblCountries[[Actual]:[Mapping]],2,FALSE)</f>
        <v>Australia</v>
      </c>
      <c r="L1241" t="s">
        <v>18</v>
      </c>
      <c r="M1241">
        <v>7</v>
      </c>
      <c r="O1241" s="10" t="str">
        <f>IF(ISERROR(FIND("1",tblSalaries[[#This Row],[How many hours of a day you work on Excel]])),"",1)</f>
        <v/>
      </c>
      <c r="P1241" s="11">
        <f>IF(ISERROR(FIND("2",tblSalaries[[#This Row],[How many hours of a day you work on Excel]])),"",2)</f>
        <v>2</v>
      </c>
      <c r="Q1241" s="10">
        <f>IF(ISERROR(FIND("3",tblSalaries[[#This Row],[How many hours of a day you work on Excel]])),"",3)</f>
        <v>3</v>
      </c>
      <c r="R1241" s="10" t="str">
        <f>IF(ISERROR(FIND("4",tblSalaries[[#This Row],[How many hours of a day you work on Excel]])),"",4)</f>
        <v/>
      </c>
      <c r="S1241" s="10" t="str">
        <f>IF(ISERROR(FIND("5",tblSalaries[[#This Row],[How many hours of a day you work on Excel]])),"",5)</f>
        <v/>
      </c>
      <c r="T1241" s="10" t="str">
        <f>IF(ISERROR(FIND("6",tblSalaries[[#This Row],[How many hours of a day you work on Excel]])),"",6)</f>
        <v/>
      </c>
      <c r="U1241" s="11" t="str">
        <f>IF(ISERROR(FIND("7",tblSalaries[[#This Row],[How many hours of a day you work on Excel]])),"",7)</f>
        <v/>
      </c>
      <c r="V1241" s="11" t="str">
        <f>IF(ISERROR(FIND("8",tblSalaries[[#This Row],[How many hours of a day you work on Excel]])),"",8)</f>
        <v/>
      </c>
      <c r="W1241" s="11">
        <f>IF(MAX(tblSalaries[[#This Row],[1 hour]:[8 hours]])=0,#N/A,MAX(tblSalaries[[#This Row],[1 hour]:[8 hours]]))</f>
        <v>3</v>
      </c>
      <c r="X1241" s="11">
        <f>IF(ISERROR(tblSalaries[[#This Row],[max h]]),1,tblSalaries[[#This Row],[Salary in USD]]/tblSalaries[[#This Row],[max h]]/260)</f>
        <v>143.83341308242299</v>
      </c>
      <c r="Y1241" s="11" t="str">
        <f>IF(tblSalaries[[#This Row],[Years of Experience]]="",0,"0")</f>
        <v>0</v>
      </c>
      <c r="Z12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41" s="11">
        <f>IF(tblSalaries[[#This Row],[Salary in USD]]&lt;1000,1,0)</f>
        <v>0</v>
      </c>
      <c r="AB1241" s="11">
        <f>IF(AND(tblSalaries[[#This Row],[Salary in USD]]&gt;1000,tblSalaries[[#This Row],[Salary in USD]]&lt;2000),1,0)</f>
        <v>0</v>
      </c>
    </row>
    <row r="1242" spans="2:28" ht="15" customHeight="1">
      <c r="B1242" t="s">
        <v>3245</v>
      </c>
      <c r="C1242" s="1">
        <v>41058.366527777776</v>
      </c>
      <c r="D1242" s="4">
        <v>40000</v>
      </c>
      <c r="E1242">
        <v>40000</v>
      </c>
      <c r="F1242" t="s">
        <v>6</v>
      </c>
      <c r="G1242">
        <f>tblSalaries[[#This Row],[clean Salary (in local currency)]]*VLOOKUP(tblSalaries[[#This Row],[Currency]],tblXrate[],2,FALSE)</f>
        <v>40000</v>
      </c>
      <c r="H1242" t="s">
        <v>1416</v>
      </c>
      <c r="I1242" t="s">
        <v>52</v>
      </c>
      <c r="J1242" t="s">
        <v>15</v>
      </c>
      <c r="K1242" t="str">
        <f>VLOOKUP(tblSalaries[[#This Row],[Where do you work]],tblCountries[[Actual]:[Mapping]],2,FALSE)</f>
        <v>USA</v>
      </c>
      <c r="L1242" t="s">
        <v>18</v>
      </c>
      <c r="M1242">
        <v>18</v>
      </c>
      <c r="O1242" s="10" t="str">
        <f>IF(ISERROR(FIND("1",tblSalaries[[#This Row],[How many hours of a day you work on Excel]])),"",1)</f>
        <v/>
      </c>
      <c r="P1242" s="11">
        <f>IF(ISERROR(FIND("2",tblSalaries[[#This Row],[How many hours of a day you work on Excel]])),"",2)</f>
        <v>2</v>
      </c>
      <c r="Q1242" s="10">
        <f>IF(ISERROR(FIND("3",tblSalaries[[#This Row],[How many hours of a day you work on Excel]])),"",3)</f>
        <v>3</v>
      </c>
      <c r="R1242" s="10" t="str">
        <f>IF(ISERROR(FIND("4",tblSalaries[[#This Row],[How many hours of a day you work on Excel]])),"",4)</f>
        <v/>
      </c>
      <c r="S1242" s="10" t="str">
        <f>IF(ISERROR(FIND("5",tblSalaries[[#This Row],[How many hours of a day you work on Excel]])),"",5)</f>
        <v/>
      </c>
      <c r="T1242" s="10" t="str">
        <f>IF(ISERROR(FIND("6",tblSalaries[[#This Row],[How many hours of a day you work on Excel]])),"",6)</f>
        <v/>
      </c>
      <c r="U1242" s="11" t="str">
        <f>IF(ISERROR(FIND("7",tblSalaries[[#This Row],[How many hours of a day you work on Excel]])),"",7)</f>
        <v/>
      </c>
      <c r="V1242" s="11" t="str">
        <f>IF(ISERROR(FIND("8",tblSalaries[[#This Row],[How many hours of a day you work on Excel]])),"",8)</f>
        <v/>
      </c>
      <c r="W1242" s="11">
        <f>IF(MAX(tblSalaries[[#This Row],[1 hour]:[8 hours]])=0,#N/A,MAX(tblSalaries[[#This Row],[1 hour]:[8 hours]]))</f>
        <v>3</v>
      </c>
      <c r="X1242" s="11">
        <f>IF(ISERROR(tblSalaries[[#This Row],[max h]]),1,tblSalaries[[#This Row],[Salary in USD]]/tblSalaries[[#This Row],[max h]]/260)</f>
        <v>51.282051282051285</v>
      </c>
      <c r="Y1242" s="11" t="str">
        <f>IF(tblSalaries[[#This Row],[Years of Experience]]="",0,"0")</f>
        <v>0</v>
      </c>
      <c r="Z12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42" s="11">
        <f>IF(tblSalaries[[#This Row],[Salary in USD]]&lt;1000,1,0)</f>
        <v>0</v>
      </c>
      <c r="AB1242" s="11">
        <f>IF(AND(tblSalaries[[#This Row],[Salary in USD]]&gt;1000,tblSalaries[[#This Row],[Salary in USD]]&lt;2000),1,0)</f>
        <v>0</v>
      </c>
    </row>
    <row r="1243" spans="2:28" ht="15" customHeight="1">
      <c r="B1243" t="s">
        <v>3246</v>
      </c>
      <c r="C1243" s="1">
        <v>41058.374780092592</v>
      </c>
      <c r="D1243" s="4">
        <v>107000</v>
      </c>
      <c r="E1243">
        <v>107000</v>
      </c>
      <c r="F1243" t="s">
        <v>6</v>
      </c>
      <c r="G1243">
        <f>tblSalaries[[#This Row],[clean Salary (in local currency)]]*VLOOKUP(tblSalaries[[#This Row],[Currency]],tblXrate[],2,FALSE)</f>
        <v>107000</v>
      </c>
      <c r="H1243" t="s">
        <v>1417</v>
      </c>
      <c r="I1243" t="s">
        <v>310</v>
      </c>
      <c r="J1243" t="s">
        <v>15</v>
      </c>
      <c r="K1243" t="str">
        <f>VLOOKUP(tblSalaries[[#This Row],[Where do you work]],tblCountries[[Actual]:[Mapping]],2,FALSE)</f>
        <v>USA</v>
      </c>
      <c r="L1243" t="s">
        <v>9</v>
      </c>
      <c r="M1243">
        <v>12</v>
      </c>
      <c r="O1243" s="10" t="str">
        <f>IF(ISERROR(FIND("1",tblSalaries[[#This Row],[How many hours of a day you work on Excel]])),"",1)</f>
        <v/>
      </c>
      <c r="P1243" s="11" t="str">
        <f>IF(ISERROR(FIND("2",tblSalaries[[#This Row],[How many hours of a day you work on Excel]])),"",2)</f>
        <v/>
      </c>
      <c r="Q1243" s="10" t="str">
        <f>IF(ISERROR(FIND("3",tblSalaries[[#This Row],[How many hours of a day you work on Excel]])),"",3)</f>
        <v/>
      </c>
      <c r="R1243" s="10">
        <f>IF(ISERROR(FIND("4",tblSalaries[[#This Row],[How many hours of a day you work on Excel]])),"",4)</f>
        <v>4</v>
      </c>
      <c r="S1243" s="10" t="str">
        <f>IF(ISERROR(FIND("5",tblSalaries[[#This Row],[How many hours of a day you work on Excel]])),"",5)</f>
        <v/>
      </c>
      <c r="T1243" s="10">
        <f>IF(ISERROR(FIND("6",tblSalaries[[#This Row],[How many hours of a day you work on Excel]])),"",6)</f>
        <v>6</v>
      </c>
      <c r="U1243" s="11" t="str">
        <f>IF(ISERROR(FIND("7",tblSalaries[[#This Row],[How many hours of a day you work on Excel]])),"",7)</f>
        <v/>
      </c>
      <c r="V1243" s="11" t="str">
        <f>IF(ISERROR(FIND("8",tblSalaries[[#This Row],[How many hours of a day you work on Excel]])),"",8)</f>
        <v/>
      </c>
      <c r="W1243" s="11">
        <f>IF(MAX(tblSalaries[[#This Row],[1 hour]:[8 hours]])=0,#N/A,MAX(tblSalaries[[#This Row],[1 hour]:[8 hours]]))</f>
        <v>6</v>
      </c>
      <c r="X1243" s="11">
        <f>IF(ISERROR(tblSalaries[[#This Row],[max h]]),1,tblSalaries[[#This Row],[Salary in USD]]/tblSalaries[[#This Row],[max h]]/260)</f>
        <v>68.589743589743591</v>
      </c>
      <c r="Y1243" s="11" t="str">
        <f>IF(tblSalaries[[#This Row],[Years of Experience]]="",0,"0")</f>
        <v>0</v>
      </c>
      <c r="Z12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43" s="11">
        <f>IF(tblSalaries[[#This Row],[Salary in USD]]&lt;1000,1,0)</f>
        <v>0</v>
      </c>
      <c r="AB1243" s="11">
        <f>IF(AND(tblSalaries[[#This Row],[Salary in USD]]&gt;1000,tblSalaries[[#This Row],[Salary in USD]]&lt;2000),1,0)</f>
        <v>0</v>
      </c>
    </row>
    <row r="1244" spans="2:28" ht="15" customHeight="1">
      <c r="B1244" t="s">
        <v>3247</v>
      </c>
      <c r="C1244" s="1">
        <v>41058.385520833333</v>
      </c>
      <c r="D1244" s="4">
        <v>82000</v>
      </c>
      <c r="E1244">
        <v>82000</v>
      </c>
      <c r="F1244" t="s">
        <v>6</v>
      </c>
      <c r="G1244">
        <f>tblSalaries[[#This Row],[clean Salary (in local currency)]]*VLOOKUP(tblSalaries[[#This Row],[Currency]],tblXrate[],2,FALSE)</f>
        <v>82000</v>
      </c>
      <c r="H1244" t="s">
        <v>1418</v>
      </c>
      <c r="I1244" t="s">
        <v>52</v>
      </c>
      <c r="J1244" t="s">
        <v>15</v>
      </c>
      <c r="K1244" t="str">
        <f>VLOOKUP(tblSalaries[[#This Row],[Where do you work]],tblCountries[[Actual]:[Mapping]],2,FALSE)</f>
        <v>USA</v>
      </c>
      <c r="L1244" t="s">
        <v>9</v>
      </c>
      <c r="M1244">
        <v>10</v>
      </c>
      <c r="O1244" s="10" t="str">
        <f>IF(ISERROR(FIND("1",tblSalaries[[#This Row],[How many hours of a day you work on Excel]])),"",1)</f>
        <v/>
      </c>
      <c r="P1244" s="11" t="str">
        <f>IF(ISERROR(FIND("2",tblSalaries[[#This Row],[How many hours of a day you work on Excel]])),"",2)</f>
        <v/>
      </c>
      <c r="Q1244" s="10" t="str">
        <f>IF(ISERROR(FIND("3",tblSalaries[[#This Row],[How many hours of a day you work on Excel]])),"",3)</f>
        <v/>
      </c>
      <c r="R1244" s="10">
        <f>IF(ISERROR(FIND("4",tblSalaries[[#This Row],[How many hours of a day you work on Excel]])),"",4)</f>
        <v>4</v>
      </c>
      <c r="S1244" s="10" t="str">
        <f>IF(ISERROR(FIND("5",tblSalaries[[#This Row],[How many hours of a day you work on Excel]])),"",5)</f>
        <v/>
      </c>
      <c r="T1244" s="10">
        <f>IF(ISERROR(FIND("6",tblSalaries[[#This Row],[How many hours of a day you work on Excel]])),"",6)</f>
        <v>6</v>
      </c>
      <c r="U1244" s="11" t="str">
        <f>IF(ISERROR(FIND("7",tblSalaries[[#This Row],[How many hours of a day you work on Excel]])),"",7)</f>
        <v/>
      </c>
      <c r="V1244" s="11" t="str">
        <f>IF(ISERROR(FIND("8",tblSalaries[[#This Row],[How many hours of a day you work on Excel]])),"",8)</f>
        <v/>
      </c>
      <c r="W1244" s="11">
        <f>IF(MAX(tblSalaries[[#This Row],[1 hour]:[8 hours]])=0,#N/A,MAX(tblSalaries[[#This Row],[1 hour]:[8 hours]]))</f>
        <v>6</v>
      </c>
      <c r="X1244" s="11">
        <f>IF(ISERROR(tblSalaries[[#This Row],[max h]]),1,tblSalaries[[#This Row],[Salary in USD]]/tblSalaries[[#This Row],[max h]]/260)</f>
        <v>52.564102564102562</v>
      </c>
      <c r="Y1244" s="11" t="str">
        <f>IF(tblSalaries[[#This Row],[Years of Experience]]="",0,"0")</f>
        <v>0</v>
      </c>
      <c r="Z12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44" s="11">
        <f>IF(tblSalaries[[#This Row],[Salary in USD]]&lt;1000,1,0)</f>
        <v>0</v>
      </c>
      <c r="AB1244" s="11">
        <f>IF(AND(tblSalaries[[#This Row],[Salary in USD]]&gt;1000,tblSalaries[[#This Row],[Salary in USD]]&lt;2000),1,0)</f>
        <v>0</v>
      </c>
    </row>
    <row r="1245" spans="2:28" ht="15" customHeight="1">
      <c r="B1245" t="s">
        <v>3248</v>
      </c>
      <c r="C1245" s="1">
        <v>41058.39271990741</v>
      </c>
      <c r="D1245" s="4">
        <v>100000</v>
      </c>
      <c r="E1245">
        <v>100000</v>
      </c>
      <c r="F1245" t="s">
        <v>82</v>
      </c>
      <c r="G1245">
        <f>tblSalaries[[#This Row],[clean Salary (in local currency)]]*VLOOKUP(tblSalaries[[#This Row],[Currency]],tblXrate[],2,FALSE)</f>
        <v>101990.96564026357</v>
      </c>
      <c r="H1245" t="s">
        <v>1419</v>
      </c>
      <c r="I1245" t="s">
        <v>356</v>
      </c>
      <c r="J1245" t="s">
        <v>84</v>
      </c>
      <c r="K1245" t="str">
        <f>VLOOKUP(tblSalaries[[#This Row],[Where do you work]],tblCountries[[Actual]:[Mapping]],2,FALSE)</f>
        <v>Australia</v>
      </c>
      <c r="L1245" t="s">
        <v>9</v>
      </c>
      <c r="M1245">
        <v>15</v>
      </c>
      <c r="O1245" s="10" t="str">
        <f>IF(ISERROR(FIND("1",tblSalaries[[#This Row],[How many hours of a day you work on Excel]])),"",1)</f>
        <v/>
      </c>
      <c r="P1245" s="11" t="str">
        <f>IF(ISERROR(FIND("2",tblSalaries[[#This Row],[How many hours of a day you work on Excel]])),"",2)</f>
        <v/>
      </c>
      <c r="Q1245" s="10" t="str">
        <f>IF(ISERROR(FIND("3",tblSalaries[[#This Row],[How many hours of a day you work on Excel]])),"",3)</f>
        <v/>
      </c>
      <c r="R1245" s="10">
        <f>IF(ISERROR(FIND("4",tblSalaries[[#This Row],[How many hours of a day you work on Excel]])),"",4)</f>
        <v>4</v>
      </c>
      <c r="S1245" s="10" t="str">
        <f>IF(ISERROR(FIND("5",tblSalaries[[#This Row],[How many hours of a day you work on Excel]])),"",5)</f>
        <v/>
      </c>
      <c r="T1245" s="10">
        <f>IF(ISERROR(FIND("6",tblSalaries[[#This Row],[How many hours of a day you work on Excel]])),"",6)</f>
        <v>6</v>
      </c>
      <c r="U1245" s="11" t="str">
        <f>IF(ISERROR(FIND("7",tblSalaries[[#This Row],[How many hours of a day you work on Excel]])),"",7)</f>
        <v/>
      </c>
      <c r="V1245" s="11" t="str">
        <f>IF(ISERROR(FIND("8",tblSalaries[[#This Row],[How many hours of a day you work on Excel]])),"",8)</f>
        <v/>
      </c>
      <c r="W1245" s="11">
        <f>IF(MAX(tblSalaries[[#This Row],[1 hour]:[8 hours]])=0,#N/A,MAX(tblSalaries[[#This Row],[1 hour]:[8 hours]]))</f>
        <v>6</v>
      </c>
      <c r="X1245" s="11">
        <f>IF(ISERROR(tblSalaries[[#This Row],[max h]]),1,tblSalaries[[#This Row],[Salary in USD]]/tblSalaries[[#This Row],[max h]]/260)</f>
        <v>65.378824128374092</v>
      </c>
      <c r="Y1245" s="11" t="str">
        <f>IF(tblSalaries[[#This Row],[Years of Experience]]="",0,"0")</f>
        <v>0</v>
      </c>
      <c r="Z12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45" s="11">
        <f>IF(tblSalaries[[#This Row],[Salary in USD]]&lt;1000,1,0)</f>
        <v>0</v>
      </c>
      <c r="AB1245" s="11">
        <f>IF(AND(tblSalaries[[#This Row],[Salary in USD]]&gt;1000,tblSalaries[[#This Row],[Salary in USD]]&lt;2000),1,0)</f>
        <v>0</v>
      </c>
    </row>
    <row r="1246" spans="2:28" ht="15" customHeight="1">
      <c r="B1246" t="s">
        <v>3249</v>
      </c>
      <c r="C1246" s="1">
        <v>41058.40115740741</v>
      </c>
      <c r="D1246" s="4" t="s">
        <v>1420</v>
      </c>
      <c r="E1246">
        <v>43000</v>
      </c>
      <c r="F1246" t="s">
        <v>6</v>
      </c>
      <c r="G1246">
        <f>tblSalaries[[#This Row],[clean Salary (in local currency)]]*VLOOKUP(tblSalaries[[#This Row],[Currency]],tblXrate[],2,FALSE)</f>
        <v>43000</v>
      </c>
      <c r="H1246" t="s">
        <v>1421</v>
      </c>
      <c r="I1246" t="s">
        <v>52</v>
      </c>
      <c r="J1246" t="s">
        <v>84</v>
      </c>
      <c r="K1246" t="str">
        <f>VLOOKUP(tblSalaries[[#This Row],[Where do you work]],tblCountries[[Actual]:[Mapping]],2,FALSE)</f>
        <v>Australia</v>
      </c>
      <c r="L1246" t="s">
        <v>18</v>
      </c>
      <c r="M1246">
        <v>4</v>
      </c>
      <c r="O1246" s="10" t="str">
        <f>IF(ISERROR(FIND("1",tblSalaries[[#This Row],[How many hours of a day you work on Excel]])),"",1)</f>
        <v/>
      </c>
      <c r="P1246" s="11">
        <f>IF(ISERROR(FIND("2",tblSalaries[[#This Row],[How many hours of a day you work on Excel]])),"",2)</f>
        <v>2</v>
      </c>
      <c r="Q1246" s="10">
        <f>IF(ISERROR(FIND("3",tblSalaries[[#This Row],[How many hours of a day you work on Excel]])),"",3)</f>
        <v>3</v>
      </c>
      <c r="R1246" s="10" t="str">
        <f>IF(ISERROR(FIND("4",tblSalaries[[#This Row],[How many hours of a day you work on Excel]])),"",4)</f>
        <v/>
      </c>
      <c r="S1246" s="10" t="str">
        <f>IF(ISERROR(FIND("5",tblSalaries[[#This Row],[How many hours of a day you work on Excel]])),"",5)</f>
        <v/>
      </c>
      <c r="T1246" s="10" t="str">
        <f>IF(ISERROR(FIND("6",tblSalaries[[#This Row],[How many hours of a day you work on Excel]])),"",6)</f>
        <v/>
      </c>
      <c r="U1246" s="11" t="str">
        <f>IF(ISERROR(FIND("7",tblSalaries[[#This Row],[How many hours of a day you work on Excel]])),"",7)</f>
        <v/>
      </c>
      <c r="V1246" s="11" t="str">
        <f>IF(ISERROR(FIND("8",tblSalaries[[#This Row],[How many hours of a day you work on Excel]])),"",8)</f>
        <v/>
      </c>
      <c r="W1246" s="11">
        <f>IF(MAX(tblSalaries[[#This Row],[1 hour]:[8 hours]])=0,#N/A,MAX(tblSalaries[[#This Row],[1 hour]:[8 hours]]))</f>
        <v>3</v>
      </c>
      <c r="X1246" s="11">
        <f>IF(ISERROR(tblSalaries[[#This Row],[max h]]),1,tblSalaries[[#This Row],[Salary in USD]]/tblSalaries[[#This Row],[max h]]/260)</f>
        <v>55.128205128205131</v>
      </c>
      <c r="Y1246" s="11" t="str">
        <f>IF(tblSalaries[[#This Row],[Years of Experience]]="",0,"0")</f>
        <v>0</v>
      </c>
      <c r="Z12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46" s="11">
        <f>IF(tblSalaries[[#This Row],[Salary in USD]]&lt;1000,1,0)</f>
        <v>0</v>
      </c>
      <c r="AB1246" s="11">
        <f>IF(AND(tblSalaries[[#This Row],[Salary in USD]]&gt;1000,tblSalaries[[#This Row],[Salary in USD]]&lt;2000),1,0)</f>
        <v>0</v>
      </c>
    </row>
    <row r="1247" spans="2:28" ht="15" customHeight="1">
      <c r="B1247" t="s">
        <v>3250</v>
      </c>
      <c r="C1247" s="1">
        <v>41058.401550925926</v>
      </c>
      <c r="D1247" s="4">
        <v>69000</v>
      </c>
      <c r="E1247">
        <v>69000</v>
      </c>
      <c r="F1247" t="s">
        <v>6</v>
      </c>
      <c r="G1247">
        <f>tblSalaries[[#This Row],[clean Salary (in local currency)]]*VLOOKUP(tblSalaries[[#This Row],[Currency]],tblXrate[],2,FALSE)</f>
        <v>69000</v>
      </c>
      <c r="H1247" t="s">
        <v>1422</v>
      </c>
      <c r="I1247" t="s">
        <v>488</v>
      </c>
      <c r="J1247" t="s">
        <v>15</v>
      </c>
      <c r="K1247" t="str">
        <f>VLOOKUP(tblSalaries[[#This Row],[Where do you work]],tblCountries[[Actual]:[Mapping]],2,FALSE)</f>
        <v>USA</v>
      </c>
      <c r="L1247" t="s">
        <v>9</v>
      </c>
      <c r="M1247">
        <v>20</v>
      </c>
      <c r="O1247" s="10" t="str">
        <f>IF(ISERROR(FIND("1",tblSalaries[[#This Row],[How many hours of a day you work on Excel]])),"",1)</f>
        <v/>
      </c>
      <c r="P1247" s="11" t="str">
        <f>IF(ISERROR(FIND("2",tblSalaries[[#This Row],[How many hours of a day you work on Excel]])),"",2)</f>
        <v/>
      </c>
      <c r="Q1247" s="10" t="str">
        <f>IF(ISERROR(FIND("3",tblSalaries[[#This Row],[How many hours of a day you work on Excel]])),"",3)</f>
        <v/>
      </c>
      <c r="R1247" s="10">
        <f>IF(ISERROR(FIND("4",tblSalaries[[#This Row],[How many hours of a day you work on Excel]])),"",4)</f>
        <v>4</v>
      </c>
      <c r="S1247" s="10" t="str">
        <f>IF(ISERROR(FIND("5",tblSalaries[[#This Row],[How many hours of a day you work on Excel]])),"",5)</f>
        <v/>
      </c>
      <c r="T1247" s="10">
        <f>IF(ISERROR(FIND("6",tblSalaries[[#This Row],[How many hours of a day you work on Excel]])),"",6)</f>
        <v>6</v>
      </c>
      <c r="U1247" s="11" t="str">
        <f>IF(ISERROR(FIND("7",tblSalaries[[#This Row],[How many hours of a day you work on Excel]])),"",7)</f>
        <v/>
      </c>
      <c r="V1247" s="11" t="str">
        <f>IF(ISERROR(FIND("8",tblSalaries[[#This Row],[How many hours of a day you work on Excel]])),"",8)</f>
        <v/>
      </c>
      <c r="W1247" s="11">
        <f>IF(MAX(tblSalaries[[#This Row],[1 hour]:[8 hours]])=0,#N/A,MAX(tblSalaries[[#This Row],[1 hour]:[8 hours]]))</f>
        <v>6</v>
      </c>
      <c r="X1247" s="11">
        <f>IF(ISERROR(tblSalaries[[#This Row],[max h]]),1,tblSalaries[[#This Row],[Salary in USD]]/tblSalaries[[#This Row],[max h]]/260)</f>
        <v>44.230769230769234</v>
      </c>
      <c r="Y1247" s="11" t="str">
        <f>IF(tblSalaries[[#This Row],[Years of Experience]]="",0,"0")</f>
        <v>0</v>
      </c>
      <c r="Z12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47" s="11">
        <f>IF(tblSalaries[[#This Row],[Salary in USD]]&lt;1000,1,0)</f>
        <v>0</v>
      </c>
      <c r="AB1247" s="11">
        <f>IF(AND(tblSalaries[[#This Row],[Salary in USD]]&gt;1000,tblSalaries[[#This Row],[Salary in USD]]&lt;2000),1,0)</f>
        <v>0</v>
      </c>
    </row>
    <row r="1248" spans="2:28" ht="15" customHeight="1">
      <c r="B1248" t="s">
        <v>3251</v>
      </c>
      <c r="C1248" s="1">
        <v>41058.408182870371</v>
      </c>
      <c r="D1248" s="4">
        <v>30000</v>
      </c>
      <c r="E1248">
        <v>30000</v>
      </c>
      <c r="F1248" t="s">
        <v>6</v>
      </c>
      <c r="G1248">
        <f>tblSalaries[[#This Row],[clean Salary (in local currency)]]*VLOOKUP(tblSalaries[[#This Row],[Currency]],tblXrate[],2,FALSE)</f>
        <v>30000</v>
      </c>
      <c r="H1248" t="s">
        <v>1423</v>
      </c>
      <c r="I1248" t="s">
        <v>52</v>
      </c>
      <c r="J1248" t="s">
        <v>8</v>
      </c>
      <c r="K1248" t="str">
        <f>VLOOKUP(tblSalaries[[#This Row],[Where do you work]],tblCountries[[Actual]:[Mapping]],2,FALSE)</f>
        <v>India</v>
      </c>
      <c r="L1248" t="s">
        <v>18</v>
      </c>
      <c r="M1248">
        <v>3</v>
      </c>
      <c r="O1248" s="10" t="str">
        <f>IF(ISERROR(FIND("1",tblSalaries[[#This Row],[How many hours of a day you work on Excel]])),"",1)</f>
        <v/>
      </c>
      <c r="P1248" s="11">
        <f>IF(ISERROR(FIND("2",tblSalaries[[#This Row],[How many hours of a day you work on Excel]])),"",2)</f>
        <v>2</v>
      </c>
      <c r="Q1248" s="10">
        <f>IF(ISERROR(FIND("3",tblSalaries[[#This Row],[How many hours of a day you work on Excel]])),"",3)</f>
        <v>3</v>
      </c>
      <c r="R1248" s="10" t="str">
        <f>IF(ISERROR(FIND("4",tblSalaries[[#This Row],[How many hours of a day you work on Excel]])),"",4)</f>
        <v/>
      </c>
      <c r="S1248" s="10" t="str">
        <f>IF(ISERROR(FIND("5",tblSalaries[[#This Row],[How many hours of a day you work on Excel]])),"",5)</f>
        <v/>
      </c>
      <c r="T1248" s="10" t="str">
        <f>IF(ISERROR(FIND("6",tblSalaries[[#This Row],[How many hours of a day you work on Excel]])),"",6)</f>
        <v/>
      </c>
      <c r="U1248" s="11" t="str">
        <f>IF(ISERROR(FIND("7",tblSalaries[[#This Row],[How many hours of a day you work on Excel]])),"",7)</f>
        <v/>
      </c>
      <c r="V1248" s="11" t="str">
        <f>IF(ISERROR(FIND("8",tblSalaries[[#This Row],[How many hours of a day you work on Excel]])),"",8)</f>
        <v/>
      </c>
      <c r="W1248" s="11">
        <f>IF(MAX(tblSalaries[[#This Row],[1 hour]:[8 hours]])=0,#N/A,MAX(tblSalaries[[#This Row],[1 hour]:[8 hours]]))</f>
        <v>3</v>
      </c>
      <c r="X1248" s="11">
        <f>IF(ISERROR(tblSalaries[[#This Row],[max h]]),1,tblSalaries[[#This Row],[Salary in USD]]/tblSalaries[[#This Row],[max h]]/260)</f>
        <v>38.46153846153846</v>
      </c>
      <c r="Y1248" s="11" t="str">
        <f>IF(tblSalaries[[#This Row],[Years of Experience]]="",0,"0")</f>
        <v>0</v>
      </c>
      <c r="Z12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48" s="11">
        <f>IF(tblSalaries[[#This Row],[Salary in USD]]&lt;1000,1,0)</f>
        <v>0</v>
      </c>
      <c r="AB1248" s="11">
        <f>IF(AND(tblSalaries[[#This Row],[Salary in USD]]&gt;1000,tblSalaries[[#This Row],[Salary in USD]]&lt;2000),1,0)</f>
        <v>0</v>
      </c>
    </row>
    <row r="1249" spans="2:28" ht="15" customHeight="1">
      <c r="B1249" t="s">
        <v>3252</v>
      </c>
      <c r="C1249" s="1">
        <v>41058.411134259259</v>
      </c>
      <c r="D1249" s="4" t="s">
        <v>1424</v>
      </c>
      <c r="E1249">
        <v>48000</v>
      </c>
      <c r="F1249" t="s">
        <v>82</v>
      </c>
      <c r="G1249">
        <f>tblSalaries[[#This Row],[clean Salary (in local currency)]]*VLOOKUP(tblSalaries[[#This Row],[Currency]],tblXrate[],2,FALSE)</f>
        <v>48955.663507326513</v>
      </c>
      <c r="H1249" t="s">
        <v>640</v>
      </c>
      <c r="I1249" t="s">
        <v>20</v>
      </c>
      <c r="J1249" t="s">
        <v>84</v>
      </c>
      <c r="K1249" t="str">
        <f>VLOOKUP(tblSalaries[[#This Row],[Where do you work]],tblCountries[[Actual]:[Mapping]],2,FALSE)</f>
        <v>Australia</v>
      </c>
      <c r="L1249" t="s">
        <v>25</v>
      </c>
      <c r="M1249">
        <v>2</v>
      </c>
      <c r="O1249" s="10">
        <f>IF(ISERROR(FIND("1",tblSalaries[[#This Row],[How many hours of a day you work on Excel]])),"",1)</f>
        <v>1</v>
      </c>
      <c r="P1249" s="11">
        <f>IF(ISERROR(FIND("2",tblSalaries[[#This Row],[How many hours of a day you work on Excel]])),"",2)</f>
        <v>2</v>
      </c>
      <c r="Q1249" s="10" t="str">
        <f>IF(ISERROR(FIND("3",tblSalaries[[#This Row],[How many hours of a day you work on Excel]])),"",3)</f>
        <v/>
      </c>
      <c r="R1249" s="10" t="str">
        <f>IF(ISERROR(FIND("4",tblSalaries[[#This Row],[How many hours of a day you work on Excel]])),"",4)</f>
        <v/>
      </c>
      <c r="S1249" s="10" t="str">
        <f>IF(ISERROR(FIND("5",tblSalaries[[#This Row],[How many hours of a day you work on Excel]])),"",5)</f>
        <v/>
      </c>
      <c r="T1249" s="10" t="str">
        <f>IF(ISERROR(FIND("6",tblSalaries[[#This Row],[How many hours of a day you work on Excel]])),"",6)</f>
        <v/>
      </c>
      <c r="U1249" s="11" t="str">
        <f>IF(ISERROR(FIND("7",tblSalaries[[#This Row],[How many hours of a day you work on Excel]])),"",7)</f>
        <v/>
      </c>
      <c r="V1249" s="11" t="str">
        <f>IF(ISERROR(FIND("8",tblSalaries[[#This Row],[How many hours of a day you work on Excel]])),"",8)</f>
        <v/>
      </c>
      <c r="W1249" s="11">
        <f>IF(MAX(tblSalaries[[#This Row],[1 hour]:[8 hours]])=0,#N/A,MAX(tblSalaries[[#This Row],[1 hour]:[8 hours]]))</f>
        <v>2</v>
      </c>
      <c r="X1249" s="11">
        <f>IF(ISERROR(tblSalaries[[#This Row],[max h]]),1,tblSalaries[[#This Row],[Salary in USD]]/tblSalaries[[#This Row],[max h]]/260)</f>
        <v>94.145506744858679</v>
      </c>
      <c r="Y1249" s="11" t="str">
        <f>IF(tblSalaries[[#This Row],[Years of Experience]]="",0,"0")</f>
        <v>0</v>
      </c>
      <c r="Z12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49" s="11">
        <f>IF(tblSalaries[[#This Row],[Salary in USD]]&lt;1000,1,0)</f>
        <v>0</v>
      </c>
      <c r="AB1249" s="11">
        <f>IF(AND(tblSalaries[[#This Row],[Salary in USD]]&gt;1000,tblSalaries[[#This Row],[Salary in USD]]&lt;2000),1,0)</f>
        <v>0</v>
      </c>
    </row>
    <row r="1250" spans="2:28" ht="15" customHeight="1">
      <c r="B1250" t="s">
        <v>3253</v>
      </c>
      <c r="C1250" s="1">
        <v>41058.422465277778</v>
      </c>
      <c r="D1250" s="4">
        <v>70000</v>
      </c>
      <c r="E1250">
        <v>70000</v>
      </c>
      <c r="F1250" t="s">
        <v>6</v>
      </c>
      <c r="G1250">
        <f>tblSalaries[[#This Row],[clean Salary (in local currency)]]*VLOOKUP(tblSalaries[[#This Row],[Currency]],tblXrate[],2,FALSE)</f>
        <v>70000</v>
      </c>
      <c r="H1250" t="s">
        <v>201</v>
      </c>
      <c r="I1250" t="s">
        <v>52</v>
      </c>
      <c r="J1250" t="s">
        <v>15</v>
      </c>
      <c r="K1250" t="str">
        <f>VLOOKUP(tblSalaries[[#This Row],[Where do you work]],tblCountries[[Actual]:[Mapping]],2,FALSE)</f>
        <v>USA</v>
      </c>
      <c r="L1250" t="s">
        <v>9</v>
      </c>
      <c r="M1250">
        <v>8</v>
      </c>
      <c r="O1250" s="10" t="str">
        <f>IF(ISERROR(FIND("1",tblSalaries[[#This Row],[How many hours of a day you work on Excel]])),"",1)</f>
        <v/>
      </c>
      <c r="P1250" s="11" t="str">
        <f>IF(ISERROR(FIND("2",tblSalaries[[#This Row],[How many hours of a day you work on Excel]])),"",2)</f>
        <v/>
      </c>
      <c r="Q1250" s="10" t="str">
        <f>IF(ISERROR(FIND("3",tblSalaries[[#This Row],[How many hours of a day you work on Excel]])),"",3)</f>
        <v/>
      </c>
      <c r="R1250" s="10">
        <f>IF(ISERROR(FIND("4",tblSalaries[[#This Row],[How many hours of a day you work on Excel]])),"",4)</f>
        <v>4</v>
      </c>
      <c r="S1250" s="10" t="str">
        <f>IF(ISERROR(FIND("5",tblSalaries[[#This Row],[How many hours of a day you work on Excel]])),"",5)</f>
        <v/>
      </c>
      <c r="T1250" s="10">
        <f>IF(ISERROR(FIND("6",tblSalaries[[#This Row],[How many hours of a day you work on Excel]])),"",6)</f>
        <v>6</v>
      </c>
      <c r="U1250" s="11" t="str">
        <f>IF(ISERROR(FIND("7",tblSalaries[[#This Row],[How many hours of a day you work on Excel]])),"",7)</f>
        <v/>
      </c>
      <c r="V1250" s="11" t="str">
        <f>IF(ISERROR(FIND("8",tblSalaries[[#This Row],[How many hours of a day you work on Excel]])),"",8)</f>
        <v/>
      </c>
      <c r="W1250" s="11">
        <f>IF(MAX(tblSalaries[[#This Row],[1 hour]:[8 hours]])=0,#N/A,MAX(tblSalaries[[#This Row],[1 hour]:[8 hours]]))</f>
        <v>6</v>
      </c>
      <c r="X1250" s="11">
        <f>IF(ISERROR(tblSalaries[[#This Row],[max h]]),1,tblSalaries[[#This Row],[Salary in USD]]/tblSalaries[[#This Row],[max h]]/260)</f>
        <v>44.871794871794869</v>
      </c>
      <c r="Y1250" s="11" t="str">
        <f>IF(tblSalaries[[#This Row],[Years of Experience]]="",0,"0")</f>
        <v>0</v>
      </c>
      <c r="Z12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50" s="11">
        <f>IF(tblSalaries[[#This Row],[Salary in USD]]&lt;1000,1,0)</f>
        <v>0</v>
      </c>
      <c r="AB1250" s="11">
        <f>IF(AND(tblSalaries[[#This Row],[Salary in USD]]&gt;1000,tblSalaries[[#This Row],[Salary in USD]]&lt;2000),1,0)</f>
        <v>0</v>
      </c>
    </row>
    <row r="1251" spans="2:28" ht="15" customHeight="1">
      <c r="B1251" t="s">
        <v>3254</v>
      </c>
      <c r="C1251" s="1">
        <v>41058.423344907409</v>
      </c>
      <c r="D1251" s="4">
        <v>45000</v>
      </c>
      <c r="E1251">
        <v>45000</v>
      </c>
      <c r="F1251" t="s">
        <v>6</v>
      </c>
      <c r="G1251">
        <f>tblSalaries[[#This Row],[clean Salary (in local currency)]]*VLOOKUP(tblSalaries[[#This Row],[Currency]],tblXrate[],2,FALSE)</f>
        <v>45000</v>
      </c>
      <c r="H1251" t="s">
        <v>1425</v>
      </c>
      <c r="I1251" t="s">
        <v>20</v>
      </c>
      <c r="J1251" t="s">
        <v>15</v>
      </c>
      <c r="K1251" t="str">
        <f>VLOOKUP(tblSalaries[[#This Row],[Where do you work]],tblCountries[[Actual]:[Mapping]],2,FALSE)</f>
        <v>USA</v>
      </c>
      <c r="L1251" t="s">
        <v>9</v>
      </c>
      <c r="M1251">
        <v>7</v>
      </c>
      <c r="O1251" s="10" t="str">
        <f>IF(ISERROR(FIND("1",tblSalaries[[#This Row],[How many hours of a day you work on Excel]])),"",1)</f>
        <v/>
      </c>
      <c r="P1251" s="11" t="str">
        <f>IF(ISERROR(FIND("2",tblSalaries[[#This Row],[How many hours of a day you work on Excel]])),"",2)</f>
        <v/>
      </c>
      <c r="Q1251" s="10" t="str">
        <f>IF(ISERROR(FIND("3",tblSalaries[[#This Row],[How many hours of a day you work on Excel]])),"",3)</f>
        <v/>
      </c>
      <c r="R1251" s="10">
        <f>IF(ISERROR(FIND("4",tblSalaries[[#This Row],[How many hours of a day you work on Excel]])),"",4)</f>
        <v>4</v>
      </c>
      <c r="S1251" s="10" t="str">
        <f>IF(ISERROR(FIND("5",tblSalaries[[#This Row],[How many hours of a day you work on Excel]])),"",5)</f>
        <v/>
      </c>
      <c r="T1251" s="10">
        <f>IF(ISERROR(FIND("6",tblSalaries[[#This Row],[How many hours of a day you work on Excel]])),"",6)</f>
        <v>6</v>
      </c>
      <c r="U1251" s="11" t="str">
        <f>IF(ISERROR(FIND("7",tblSalaries[[#This Row],[How many hours of a day you work on Excel]])),"",7)</f>
        <v/>
      </c>
      <c r="V1251" s="11" t="str">
        <f>IF(ISERROR(FIND("8",tblSalaries[[#This Row],[How many hours of a day you work on Excel]])),"",8)</f>
        <v/>
      </c>
      <c r="W1251" s="11">
        <f>IF(MAX(tblSalaries[[#This Row],[1 hour]:[8 hours]])=0,#N/A,MAX(tblSalaries[[#This Row],[1 hour]:[8 hours]]))</f>
        <v>6</v>
      </c>
      <c r="X1251" s="11">
        <f>IF(ISERROR(tblSalaries[[#This Row],[max h]]),1,tblSalaries[[#This Row],[Salary in USD]]/tblSalaries[[#This Row],[max h]]/260)</f>
        <v>28.846153846153847</v>
      </c>
      <c r="Y1251" s="11" t="str">
        <f>IF(tblSalaries[[#This Row],[Years of Experience]]="",0,"0")</f>
        <v>0</v>
      </c>
      <c r="Z12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51" s="11">
        <f>IF(tblSalaries[[#This Row],[Salary in USD]]&lt;1000,1,0)</f>
        <v>0</v>
      </c>
      <c r="AB1251" s="11">
        <f>IF(AND(tblSalaries[[#This Row],[Salary in USD]]&gt;1000,tblSalaries[[#This Row],[Salary in USD]]&lt;2000),1,0)</f>
        <v>0</v>
      </c>
    </row>
    <row r="1252" spans="2:28" ht="15" customHeight="1">
      <c r="B1252" t="s">
        <v>3255</v>
      </c>
      <c r="C1252" s="1">
        <v>41058.424629629626</v>
      </c>
      <c r="D1252" s="4">
        <v>35000</v>
      </c>
      <c r="E1252">
        <v>35000</v>
      </c>
      <c r="F1252" t="s">
        <v>6</v>
      </c>
      <c r="G1252">
        <f>tblSalaries[[#This Row],[clean Salary (in local currency)]]*VLOOKUP(tblSalaries[[#This Row],[Currency]],tblXrate[],2,FALSE)</f>
        <v>35000</v>
      </c>
      <c r="H1252" t="s">
        <v>1426</v>
      </c>
      <c r="I1252" t="s">
        <v>4001</v>
      </c>
      <c r="J1252" t="s">
        <v>1131</v>
      </c>
      <c r="K1252" t="str">
        <f>VLOOKUP(tblSalaries[[#This Row],[Where do you work]],tblCountries[[Actual]:[Mapping]],2,FALSE)</f>
        <v>malaysia</v>
      </c>
      <c r="L1252" t="s">
        <v>13</v>
      </c>
      <c r="M1252">
        <v>12</v>
      </c>
      <c r="O1252" s="10" t="str">
        <f>IF(ISERROR(FIND("1",tblSalaries[[#This Row],[How many hours of a day you work on Excel]])),"",1)</f>
        <v/>
      </c>
      <c r="P1252" s="11" t="str">
        <f>IF(ISERROR(FIND("2",tblSalaries[[#This Row],[How many hours of a day you work on Excel]])),"",2)</f>
        <v/>
      </c>
      <c r="Q1252" s="10" t="str">
        <f>IF(ISERROR(FIND("3",tblSalaries[[#This Row],[How many hours of a day you work on Excel]])),"",3)</f>
        <v/>
      </c>
      <c r="R1252" s="10" t="str">
        <f>IF(ISERROR(FIND("4",tblSalaries[[#This Row],[How many hours of a day you work on Excel]])),"",4)</f>
        <v/>
      </c>
      <c r="S1252" s="10" t="str">
        <f>IF(ISERROR(FIND("5",tblSalaries[[#This Row],[How many hours of a day you work on Excel]])),"",5)</f>
        <v/>
      </c>
      <c r="T1252" s="10" t="str">
        <f>IF(ISERROR(FIND("6",tblSalaries[[#This Row],[How many hours of a day you work on Excel]])),"",6)</f>
        <v/>
      </c>
      <c r="U1252" s="11" t="str">
        <f>IF(ISERROR(FIND("7",tblSalaries[[#This Row],[How many hours of a day you work on Excel]])),"",7)</f>
        <v/>
      </c>
      <c r="V1252" s="11">
        <f>IF(ISERROR(FIND("8",tblSalaries[[#This Row],[How many hours of a day you work on Excel]])),"",8)</f>
        <v>8</v>
      </c>
      <c r="W1252" s="11">
        <f>IF(MAX(tblSalaries[[#This Row],[1 hour]:[8 hours]])=0,#N/A,MAX(tblSalaries[[#This Row],[1 hour]:[8 hours]]))</f>
        <v>8</v>
      </c>
      <c r="X1252" s="11">
        <f>IF(ISERROR(tblSalaries[[#This Row],[max h]]),1,tblSalaries[[#This Row],[Salary in USD]]/tblSalaries[[#This Row],[max h]]/260)</f>
        <v>16.826923076923077</v>
      </c>
      <c r="Y1252" s="11" t="str">
        <f>IF(tblSalaries[[#This Row],[Years of Experience]]="",0,"0")</f>
        <v>0</v>
      </c>
      <c r="Z12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52" s="11">
        <f>IF(tblSalaries[[#This Row],[Salary in USD]]&lt;1000,1,0)</f>
        <v>0</v>
      </c>
      <c r="AB1252" s="11">
        <f>IF(AND(tblSalaries[[#This Row],[Salary in USD]]&gt;1000,tblSalaries[[#This Row],[Salary in USD]]&lt;2000),1,0)</f>
        <v>0</v>
      </c>
    </row>
    <row r="1253" spans="2:28" ht="15" customHeight="1">
      <c r="B1253" t="s">
        <v>3256</v>
      </c>
      <c r="C1253" s="1">
        <v>41058.447094907409</v>
      </c>
      <c r="D1253" s="4">
        <v>500000</v>
      </c>
      <c r="E1253">
        <v>500000</v>
      </c>
      <c r="F1253" t="s">
        <v>40</v>
      </c>
      <c r="G1253">
        <f>tblSalaries[[#This Row],[clean Salary (in local currency)]]*VLOOKUP(tblSalaries[[#This Row],[Currency]],tblXrate[],2,FALSE)</f>
        <v>8903.9583437212841</v>
      </c>
      <c r="H1253" t="s">
        <v>1427</v>
      </c>
      <c r="I1253" t="s">
        <v>52</v>
      </c>
      <c r="J1253" t="s">
        <v>8</v>
      </c>
      <c r="K1253" t="str">
        <f>VLOOKUP(tblSalaries[[#This Row],[Where do you work]],tblCountries[[Actual]:[Mapping]],2,FALSE)</f>
        <v>India</v>
      </c>
      <c r="L1253" t="s">
        <v>18</v>
      </c>
      <c r="M1253">
        <v>29</v>
      </c>
      <c r="O1253" s="10" t="str">
        <f>IF(ISERROR(FIND("1",tblSalaries[[#This Row],[How many hours of a day you work on Excel]])),"",1)</f>
        <v/>
      </c>
      <c r="P1253" s="11">
        <f>IF(ISERROR(FIND("2",tblSalaries[[#This Row],[How many hours of a day you work on Excel]])),"",2)</f>
        <v>2</v>
      </c>
      <c r="Q1253" s="10">
        <f>IF(ISERROR(FIND("3",tblSalaries[[#This Row],[How many hours of a day you work on Excel]])),"",3)</f>
        <v>3</v>
      </c>
      <c r="R1253" s="10" t="str">
        <f>IF(ISERROR(FIND("4",tblSalaries[[#This Row],[How many hours of a day you work on Excel]])),"",4)</f>
        <v/>
      </c>
      <c r="S1253" s="10" t="str">
        <f>IF(ISERROR(FIND("5",tblSalaries[[#This Row],[How many hours of a day you work on Excel]])),"",5)</f>
        <v/>
      </c>
      <c r="T1253" s="10" t="str">
        <f>IF(ISERROR(FIND("6",tblSalaries[[#This Row],[How many hours of a day you work on Excel]])),"",6)</f>
        <v/>
      </c>
      <c r="U1253" s="11" t="str">
        <f>IF(ISERROR(FIND("7",tblSalaries[[#This Row],[How many hours of a day you work on Excel]])),"",7)</f>
        <v/>
      </c>
      <c r="V1253" s="11" t="str">
        <f>IF(ISERROR(FIND("8",tblSalaries[[#This Row],[How many hours of a day you work on Excel]])),"",8)</f>
        <v/>
      </c>
      <c r="W1253" s="11">
        <f>IF(MAX(tblSalaries[[#This Row],[1 hour]:[8 hours]])=0,#N/A,MAX(tblSalaries[[#This Row],[1 hour]:[8 hours]]))</f>
        <v>3</v>
      </c>
      <c r="X1253" s="11">
        <f>IF(ISERROR(tblSalaries[[#This Row],[max h]]),1,tblSalaries[[#This Row],[Salary in USD]]/tblSalaries[[#This Row],[max h]]/260)</f>
        <v>11.415331209899081</v>
      </c>
      <c r="Y1253" s="11" t="str">
        <f>IF(tblSalaries[[#This Row],[Years of Experience]]="",0,"0")</f>
        <v>0</v>
      </c>
      <c r="Z12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53" s="11">
        <f>IF(tblSalaries[[#This Row],[Salary in USD]]&lt;1000,1,0)</f>
        <v>0</v>
      </c>
      <c r="AB1253" s="11">
        <f>IF(AND(tblSalaries[[#This Row],[Salary in USD]]&gt;1000,tblSalaries[[#This Row],[Salary in USD]]&lt;2000),1,0)</f>
        <v>0</v>
      </c>
    </row>
    <row r="1254" spans="2:28" ht="15" customHeight="1">
      <c r="B1254" t="s">
        <v>3257</v>
      </c>
      <c r="C1254" s="1">
        <v>41058.448449074072</v>
      </c>
      <c r="D1254" s="4" t="s">
        <v>1428</v>
      </c>
      <c r="E1254">
        <v>89500</v>
      </c>
      <c r="F1254" t="s">
        <v>3939</v>
      </c>
      <c r="G1254">
        <f>tblSalaries[[#This Row],[clean Salary (in local currency)]]*VLOOKUP(tblSalaries[[#This Row],[Currency]],tblXrate[],2,FALSE)</f>
        <v>28353.650809742252</v>
      </c>
      <c r="H1254" t="s">
        <v>52</v>
      </c>
      <c r="I1254" t="s">
        <v>52</v>
      </c>
      <c r="J1254" t="s">
        <v>1131</v>
      </c>
      <c r="K1254" t="str">
        <f>VLOOKUP(tblSalaries[[#This Row],[Where do you work]],tblCountries[[Actual]:[Mapping]],2,FALSE)</f>
        <v>malaysia</v>
      </c>
      <c r="L1254" t="s">
        <v>18</v>
      </c>
      <c r="M1254">
        <v>20</v>
      </c>
      <c r="O1254" s="10" t="str">
        <f>IF(ISERROR(FIND("1",tblSalaries[[#This Row],[How many hours of a day you work on Excel]])),"",1)</f>
        <v/>
      </c>
      <c r="P1254" s="11">
        <f>IF(ISERROR(FIND("2",tblSalaries[[#This Row],[How many hours of a day you work on Excel]])),"",2)</f>
        <v>2</v>
      </c>
      <c r="Q1254" s="10">
        <f>IF(ISERROR(FIND("3",tblSalaries[[#This Row],[How many hours of a day you work on Excel]])),"",3)</f>
        <v>3</v>
      </c>
      <c r="R1254" s="10" t="str">
        <f>IF(ISERROR(FIND("4",tblSalaries[[#This Row],[How many hours of a day you work on Excel]])),"",4)</f>
        <v/>
      </c>
      <c r="S1254" s="10" t="str">
        <f>IF(ISERROR(FIND("5",tblSalaries[[#This Row],[How many hours of a day you work on Excel]])),"",5)</f>
        <v/>
      </c>
      <c r="T1254" s="10" t="str">
        <f>IF(ISERROR(FIND("6",tblSalaries[[#This Row],[How many hours of a day you work on Excel]])),"",6)</f>
        <v/>
      </c>
      <c r="U1254" s="11" t="str">
        <f>IF(ISERROR(FIND("7",tblSalaries[[#This Row],[How many hours of a day you work on Excel]])),"",7)</f>
        <v/>
      </c>
      <c r="V1254" s="11" t="str">
        <f>IF(ISERROR(FIND("8",tblSalaries[[#This Row],[How many hours of a day you work on Excel]])),"",8)</f>
        <v/>
      </c>
      <c r="W1254" s="11">
        <f>IF(MAX(tblSalaries[[#This Row],[1 hour]:[8 hours]])=0,#N/A,MAX(tblSalaries[[#This Row],[1 hour]:[8 hours]]))</f>
        <v>3</v>
      </c>
      <c r="X1254" s="11">
        <f>IF(ISERROR(tblSalaries[[#This Row],[max h]]),1,tblSalaries[[#This Row],[Salary in USD]]/tblSalaries[[#This Row],[max h]]/260)</f>
        <v>36.35083437146443</v>
      </c>
      <c r="Y1254" s="11" t="str">
        <f>IF(tblSalaries[[#This Row],[Years of Experience]]="",0,"0")</f>
        <v>0</v>
      </c>
      <c r="Z12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54" s="11">
        <f>IF(tblSalaries[[#This Row],[Salary in USD]]&lt;1000,1,0)</f>
        <v>0</v>
      </c>
      <c r="AB1254" s="11">
        <f>IF(AND(tblSalaries[[#This Row],[Salary in USD]]&gt;1000,tblSalaries[[#This Row],[Salary in USD]]&lt;2000),1,0)</f>
        <v>0</v>
      </c>
    </row>
    <row r="1255" spans="2:28" ht="15" customHeight="1">
      <c r="B1255" t="s">
        <v>3258</v>
      </c>
      <c r="C1255" s="1">
        <v>41058.450381944444</v>
      </c>
      <c r="D1255" s="4" t="s">
        <v>1429</v>
      </c>
      <c r="E1255">
        <v>11800</v>
      </c>
      <c r="F1255" t="s">
        <v>6</v>
      </c>
      <c r="G1255">
        <f>tblSalaries[[#This Row],[clean Salary (in local currency)]]*VLOOKUP(tblSalaries[[#This Row],[Currency]],tblXrate[],2,FALSE)</f>
        <v>11800</v>
      </c>
      <c r="H1255" t="s">
        <v>1430</v>
      </c>
      <c r="I1255" t="s">
        <v>20</v>
      </c>
      <c r="J1255" t="s">
        <v>8</v>
      </c>
      <c r="K1255" t="str">
        <f>VLOOKUP(tblSalaries[[#This Row],[Where do you work]],tblCountries[[Actual]:[Mapping]],2,FALSE)</f>
        <v>India</v>
      </c>
      <c r="L1255" t="s">
        <v>9</v>
      </c>
      <c r="M1255">
        <v>10</v>
      </c>
      <c r="O1255" s="10" t="str">
        <f>IF(ISERROR(FIND("1",tblSalaries[[#This Row],[How many hours of a day you work on Excel]])),"",1)</f>
        <v/>
      </c>
      <c r="P1255" s="11" t="str">
        <f>IF(ISERROR(FIND("2",tblSalaries[[#This Row],[How many hours of a day you work on Excel]])),"",2)</f>
        <v/>
      </c>
      <c r="Q1255" s="10" t="str">
        <f>IF(ISERROR(FIND("3",tblSalaries[[#This Row],[How many hours of a day you work on Excel]])),"",3)</f>
        <v/>
      </c>
      <c r="R1255" s="10">
        <f>IF(ISERROR(FIND("4",tblSalaries[[#This Row],[How many hours of a day you work on Excel]])),"",4)</f>
        <v>4</v>
      </c>
      <c r="S1255" s="10" t="str">
        <f>IF(ISERROR(FIND("5",tblSalaries[[#This Row],[How many hours of a day you work on Excel]])),"",5)</f>
        <v/>
      </c>
      <c r="T1255" s="10">
        <f>IF(ISERROR(FIND("6",tblSalaries[[#This Row],[How many hours of a day you work on Excel]])),"",6)</f>
        <v>6</v>
      </c>
      <c r="U1255" s="11" t="str">
        <f>IF(ISERROR(FIND("7",tblSalaries[[#This Row],[How many hours of a day you work on Excel]])),"",7)</f>
        <v/>
      </c>
      <c r="V1255" s="11" t="str">
        <f>IF(ISERROR(FIND("8",tblSalaries[[#This Row],[How many hours of a day you work on Excel]])),"",8)</f>
        <v/>
      </c>
      <c r="W1255" s="11">
        <f>IF(MAX(tblSalaries[[#This Row],[1 hour]:[8 hours]])=0,#N/A,MAX(tblSalaries[[#This Row],[1 hour]:[8 hours]]))</f>
        <v>6</v>
      </c>
      <c r="X1255" s="11">
        <f>IF(ISERROR(tblSalaries[[#This Row],[max h]]),1,tblSalaries[[#This Row],[Salary in USD]]/tblSalaries[[#This Row],[max h]]/260)</f>
        <v>7.5641025641025648</v>
      </c>
      <c r="Y1255" s="11" t="str">
        <f>IF(tblSalaries[[#This Row],[Years of Experience]]="",0,"0")</f>
        <v>0</v>
      </c>
      <c r="Z12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55" s="11">
        <f>IF(tblSalaries[[#This Row],[Salary in USD]]&lt;1000,1,0)</f>
        <v>0</v>
      </c>
      <c r="AB1255" s="11">
        <f>IF(AND(tblSalaries[[#This Row],[Salary in USD]]&gt;1000,tblSalaries[[#This Row],[Salary in USD]]&lt;2000),1,0)</f>
        <v>0</v>
      </c>
    </row>
    <row r="1256" spans="2:28" ht="15" customHeight="1">
      <c r="B1256" t="s">
        <v>3259</v>
      </c>
      <c r="C1256" s="1">
        <v>41058.452106481483</v>
      </c>
      <c r="D1256" s="4" t="s">
        <v>1431</v>
      </c>
      <c r="E1256">
        <v>360000</v>
      </c>
      <c r="F1256" t="s">
        <v>40</v>
      </c>
      <c r="G1256">
        <f>tblSalaries[[#This Row],[clean Salary (in local currency)]]*VLOOKUP(tblSalaries[[#This Row],[Currency]],tblXrate[],2,FALSE)</f>
        <v>6410.8500074793246</v>
      </c>
      <c r="H1256" t="s">
        <v>1432</v>
      </c>
      <c r="I1256" t="s">
        <v>52</v>
      </c>
      <c r="J1256" t="s">
        <v>8</v>
      </c>
      <c r="K1256" t="str">
        <f>VLOOKUP(tblSalaries[[#This Row],[Where do you work]],tblCountries[[Actual]:[Mapping]],2,FALSE)</f>
        <v>India</v>
      </c>
      <c r="L1256" t="s">
        <v>13</v>
      </c>
      <c r="M1256">
        <v>6</v>
      </c>
      <c r="O1256" s="10" t="str">
        <f>IF(ISERROR(FIND("1",tblSalaries[[#This Row],[How many hours of a day you work on Excel]])),"",1)</f>
        <v/>
      </c>
      <c r="P1256" s="11" t="str">
        <f>IF(ISERROR(FIND("2",tblSalaries[[#This Row],[How many hours of a day you work on Excel]])),"",2)</f>
        <v/>
      </c>
      <c r="Q1256" s="10" t="str">
        <f>IF(ISERROR(FIND("3",tblSalaries[[#This Row],[How many hours of a day you work on Excel]])),"",3)</f>
        <v/>
      </c>
      <c r="R1256" s="10" t="str">
        <f>IF(ISERROR(FIND("4",tblSalaries[[#This Row],[How many hours of a day you work on Excel]])),"",4)</f>
        <v/>
      </c>
      <c r="S1256" s="10" t="str">
        <f>IF(ISERROR(FIND("5",tblSalaries[[#This Row],[How many hours of a day you work on Excel]])),"",5)</f>
        <v/>
      </c>
      <c r="T1256" s="10" t="str">
        <f>IF(ISERROR(FIND("6",tblSalaries[[#This Row],[How many hours of a day you work on Excel]])),"",6)</f>
        <v/>
      </c>
      <c r="U1256" s="11" t="str">
        <f>IF(ISERROR(FIND("7",tblSalaries[[#This Row],[How many hours of a day you work on Excel]])),"",7)</f>
        <v/>
      </c>
      <c r="V1256" s="11">
        <f>IF(ISERROR(FIND("8",tblSalaries[[#This Row],[How many hours of a day you work on Excel]])),"",8)</f>
        <v>8</v>
      </c>
      <c r="W1256" s="11">
        <f>IF(MAX(tblSalaries[[#This Row],[1 hour]:[8 hours]])=0,#N/A,MAX(tblSalaries[[#This Row],[1 hour]:[8 hours]]))</f>
        <v>8</v>
      </c>
      <c r="X1256" s="11">
        <f>IF(ISERROR(tblSalaries[[#This Row],[max h]]),1,tblSalaries[[#This Row],[Salary in USD]]/tblSalaries[[#This Row],[max h]]/260)</f>
        <v>3.0821394266727524</v>
      </c>
      <c r="Y1256" s="11" t="str">
        <f>IF(tblSalaries[[#This Row],[Years of Experience]]="",0,"0")</f>
        <v>0</v>
      </c>
      <c r="Z12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56" s="11">
        <f>IF(tblSalaries[[#This Row],[Salary in USD]]&lt;1000,1,0)</f>
        <v>0</v>
      </c>
      <c r="AB1256" s="11">
        <f>IF(AND(tblSalaries[[#This Row],[Salary in USD]]&gt;1000,tblSalaries[[#This Row],[Salary in USD]]&lt;2000),1,0)</f>
        <v>0</v>
      </c>
    </row>
    <row r="1257" spans="2:28" ht="15" customHeight="1">
      <c r="B1257" t="s">
        <v>3260</v>
      </c>
      <c r="C1257" s="1">
        <v>41058.45244212963</v>
      </c>
      <c r="D1257" s="4">
        <v>50000</v>
      </c>
      <c r="E1257">
        <v>50000</v>
      </c>
      <c r="F1257" t="s">
        <v>6</v>
      </c>
      <c r="G1257">
        <f>tblSalaries[[#This Row],[clean Salary (in local currency)]]*VLOOKUP(tblSalaries[[#This Row],[Currency]],tblXrate[],2,FALSE)</f>
        <v>50000</v>
      </c>
      <c r="H1257" t="s">
        <v>153</v>
      </c>
      <c r="I1257" t="s">
        <v>20</v>
      </c>
      <c r="J1257" t="s">
        <v>15</v>
      </c>
      <c r="K1257" t="str">
        <f>VLOOKUP(tblSalaries[[#This Row],[Where do you work]],tblCountries[[Actual]:[Mapping]],2,FALSE)</f>
        <v>USA</v>
      </c>
      <c r="L1257" t="s">
        <v>9</v>
      </c>
      <c r="M1257">
        <v>3</v>
      </c>
      <c r="O1257" s="10" t="str">
        <f>IF(ISERROR(FIND("1",tblSalaries[[#This Row],[How many hours of a day you work on Excel]])),"",1)</f>
        <v/>
      </c>
      <c r="P1257" s="11" t="str">
        <f>IF(ISERROR(FIND("2",tblSalaries[[#This Row],[How many hours of a day you work on Excel]])),"",2)</f>
        <v/>
      </c>
      <c r="Q1257" s="10" t="str">
        <f>IF(ISERROR(FIND("3",tblSalaries[[#This Row],[How many hours of a day you work on Excel]])),"",3)</f>
        <v/>
      </c>
      <c r="R1257" s="10">
        <f>IF(ISERROR(FIND("4",tblSalaries[[#This Row],[How many hours of a day you work on Excel]])),"",4)</f>
        <v>4</v>
      </c>
      <c r="S1257" s="10" t="str">
        <f>IF(ISERROR(FIND("5",tblSalaries[[#This Row],[How many hours of a day you work on Excel]])),"",5)</f>
        <v/>
      </c>
      <c r="T1257" s="10">
        <f>IF(ISERROR(FIND("6",tblSalaries[[#This Row],[How many hours of a day you work on Excel]])),"",6)</f>
        <v>6</v>
      </c>
      <c r="U1257" s="11" t="str">
        <f>IF(ISERROR(FIND("7",tblSalaries[[#This Row],[How many hours of a day you work on Excel]])),"",7)</f>
        <v/>
      </c>
      <c r="V1257" s="11" t="str">
        <f>IF(ISERROR(FIND("8",tblSalaries[[#This Row],[How many hours of a day you work on Excel]])),"",8)</f>
        <v/>
      </c>
      <c r="W1257" s="11">
        <f>IF(MAX(tblSalaries[[#This Row],[1 hour]:[8 hours]])=0,#N/A,MAX(tblSalaries[[#This Row],[1 hour]:[8 hours]]))</f>
        <v>6</v>
      </c>
      <c r="X1257" s="11">
        <f>IF(ISERROR(tblSalaries[[#This Row],[max h]]),1,tblSalaries[[#This Row],[Salary in USD]]/tblSalaries[[#This Row],[max h]]/260)</f>
        <v>32.051282051282051</v>
      </c>
      <c r="Y1257" s="11" t="str">
        <f>IF(tblSalaries[[#This Row],[Years of Experience]]="",0,"0")</f>
        <v>0</v>
      </c>
      <c r="Z12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57" s="11">
        <f>IF(tblSalaries[[#This Row],[Salary in USD]]&lt;1000,1,0)</f>
        <v>0</v>
      </c>
      <c r="AB1257" s="11">
        <f>IF(AND(tblSalaries[[#This Row],[Salary in USD]]&gt;1000,tblSalaries[[#This Row],[Salary in USD]]&lt;2000),1,0)</f>
        <v>0</v>
      </c>
    </row>
    <row r="1258" spans="2:28" ht="15" customHeight="1">
      <c r="B1258" t="s">
        <v>3261</v>
      </c>
      <c r="C1258" s="1">
        <v>41058.458703703705</v>
      </c>
      <c r="D1258" s="4">
        <v>85000</v>
      </c>
      <c r="E1258">
        <v>85000</v>
      </c>
      <c r="F1258" t="s">
        <v>6</v>
      </c>
      <c r="G1258">
        <f>tblSalaries[[#This Row],[clean Salary (in local currency)]]*VLOOKUP(tblSalaries[[#This Row],[Currency]],tblXrate[],2,FALSE)</f>
        <v>85000</v>
      </c>
      <c r="H1258" t="s">
        <v>1433</v>
      </c>
      <c r="I1258" t="s">
        <v>52</v>
      </c>
      <c r="J1258" t="s">
        <v>1434</v>
      </c>
      <c r="K1258" t="str">
        <f>VLOOKUP(tblSalaries[[#This Row],[Where do you work]],tblCountries[[Actual]:[Mapping]],2,FALSE)</f>
        <v>Sri Lanka</v>
      </c>
      <c r="L1258" t="s">
        <v>13</v>
      </c>
      <c r="M1258">
        <v>10</v>
      </c>
      <c r="O1258" s="10" t="str">
        <f>IF(ISERROR(FIND("1",tblSalaries[[#This Row],[How many hours of a day you work on Excel]])),"",1)</f>
        <v/>
      </c>
      <c r="P1258" s="11" t="str">
        <f>IF(ISERROR(FIND("2",tblSalaries[[#This Row],[How many hours of a day you work on Excel]])),"",2)</f>
        <v/>
      </c>
      <c r="Q1258" s="10" t="str">
        <f>IF(ISERROR(FIND("3",tblSalaries[[#This Row],[How many hours of a day you work on Excel]])),"",3)</f>
        <v/>
      </c>
      <c r="R1258" s="10" t="str">
        <f>IF(ISERROR(FIND("4",tblSalaries[[#This Row],[How many hours of a day you work on Excel]])),"",4)</f>
        <v/>
      </c>
      <c r="S1258" s="10" t="str">
        <f>IF(ISERROR(FIND("5",tblSalaries[[#This Row],[How many hours of a day you work on Excel]])),"",5)</f>
        <v/>
      </c>
      <c r="T1258" s="10" t="str">
        <f>IF(ISERROR(FIND("6",tblSalaries[[#This Row],[How many hours of a day you work on Excel]])),"",6)</f>
        <v/>
      </c>
      <c r="U1258" s="11" t="str">
        <f>IF(ISERROR(FIND("7",tblSalaries[[#This Row],[How many hours of a day you work on Excel]])),"",7)</f>
        <v/>
      </c>
      <c r="V1258" s="11">
        <f>IF(ISERROR(FIND("8",tblSalaries[[#This Row],[How many hours of a day you work on Excel]])),"",8)</f>
        <v>8</v>
      </c>
      <c r="W1258" s="11">
        <f>IF(MAX(tblSalaries[[#This Row],[1 hour]:[8 hours]])=0,#N/A,MAX(tblSalaries[[#This Row],[1 hour]:[8 hours]]))</f>
        <v>8</v>
      </c>
      <c r="X1258" s="11">
        <f>IF(ISERROR(tblSalaries[[#This Row],[max h]]),1,tblSalaries[[#This Row],[Salary in USD]]/tblSalaries[[#This Row],[max h]]/260)</f>
        <v>40.865384615384613</v>
      </c>
      <c r="Y1258" s="11" t="str">
        <f>IF(tblSalaries[[#This Row],[Years of Experience]]="",0,"0")</f>
        <v>0</v>
      </c>
      <c r="Z12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58" s="11">
        <f>IF(tblSalaries[[#This Row],[Salary in USD]]&lt;1000,1,0)</f>
        <v>0</v>
      </c>
      <c r="AB1258" s="11">
        <f>IF(AND(tblSalaries[[#This Row],[Salary in USD]]&gt;1000,tblSalaries[[#This Row],[Salary in USD]]&lt;2000),1,0)</f>
        <v>0</v>
      </c>
    </row>
    <row r="1259" spans="2:28" ht="15" customHeight="1">
      <c r="B1259" t="s">
        <v>3262</v>
      </c>
      <c r="C1259" s="1">
        <v>41058.483252314814</v>
      </c>
      <c r="D1259" s="4" t="s">
        <v>1435</v>
      </c>
      <c r="E1259">
        <v>1000000</v>
      </c>
      <c r="F1259" t="s">
        <v>40</v>
      </c>
      <c r="G1259">
        <f>tblSalaries[[#This Row],[clean Salary (in local currency)]]*VLOOKUP(tblSalaries[[#This Row],[Currency]],tblXrate[],2,FALSE)</f>
        <v>17807.916687442568</v>
      </c>
      <c r="H1259" t="s">
        <v>52</v>
      </c>
      <c r="I1259" t="s">
        <v>52</v>
      </c>
      <c r="J1259" t="s">
        <v>8</v>
      </c>
      <c r="K1259" t="str">
        <f>VLOOKUP(tblSalaries[[#This Row],[Where do you work]],tblCountries[[Actual]:[Mapping]],2,FALSE)</f>
        <v>India</v>
      </c>
      <c r="L1259" t="s">
        <v>18</v>
      </c>
      <c r="M1259">
        <v>10</v>
      </c>
      <c r="O1259" s="10" t="str">
        <f>IF(ISERROR(FIND("1",tblSalaries[[#This Row],[How many hours of a day you work on Excel]])),"",1)</f>
        <v/>
      </c>
      <c r="P1259" s="11">
        <f>IF(ISERROR(FIND("2",tblSalaries[[#This Row],[How many hours of a day you work on Excel]])),"",2)</f>
        <v>2</v>
      </c>
      <c r="Q1259" s="10">
        <f>IF(ISERROR(FIND("3",tblSalaries[[#This Row],[How many hours of a day you work on Excel]])),"",3)</f>
        <v>3</v>
      </c>
      <c r="R1259" s="10" t="str">
        <f>IF(ISERROR(FIND("4",tblSalaries[[#This Row],[How many hours of a day you work on Excel]])),"",4)</f>
        <v/>
      </c>
      <c r="S1259" s="10" t="str">
        <f>IF(ISERROR(FIND("5",tblSalaries[[#This Row],[How many hours of a day you work on Excel]])),"",5)</f>
        <v/>
      </c>
      <c r="T1259" s="10" t="str">
        <f>IF(ISERROR(FIND("6",tblSalaries[[#This Row],[How many hours of a day you work on Excel]])),"",6)</f>
        <v/>
      </c>
      <c r="U1259" s="11" t="str">
        <f>IF(ISERROR(FIND("7",tblSalaries[[#This Row],[How many hours of a day you work on Excel]])),"",7)</f>
        <v/>
      </c>
      <c r="V1259" s="11" t="str">
        <f>IF(ISERROR(FIND("8",tblSalaries[[#This Row],[How many hours of a day you work on Excel]])),"",8)</f>
        <v/>
      </c>
      <c r="W1259" s="11">
        <f>IF(MAX(tblSalaries[[#This Row],[1 hour]:[8 hours]])=0,#N/A,MAX(tblSalaries[[#This Row],[1 hour]:[8 hours]]))</f>
        <v>3</v>
      </c>
      <c r="X1259" s="11">
        <f>IF(ISERROR(tblSalaries[[#This Row],[max h]]),1,tblSalaries[[#This Row],[Salary in USD]]/tblSalaries[[#This Row],[max h]]/260)</f>
        <v>22.830662419798163</v>
      </c>
      <c r="Y1259" s="11" t="str">
        <f>IF(tblSalaries[[#This Row],[Years of Experience]]="",0,"0")</f>
        <v>0</v>
      </c>
      <c r="Z12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59" s="11">
        <f>IF(tblSalaries[[#This Row],[Salary in USD]]&lt;1000,1,0)</f>
        <v>0</v>
      </c>
      <c r="AB1259" s="11">
        <f>IF(AND(tblSalaries[[#This Row],[Salary in USD]]&gt;1000,tblSalaries[[#This Row],[Salary in USD]]&lt;2000),1,0)</f>
        <v>0</v>
      </c>
    </row>
    <row r="1260" spans="2:28" ht="15" customHeight="1">
      <c r="B1260" t="s">
        <v>3263</v>
      </c>
      <c r="C1260" s="1">
        <v>41058.49082175926</v>
      </c>
      <c r="D1260" s="4" t="s">
        <v>1436</v>
      </c>
      <c r="E1260">
        <v>900000</v>
      </c>
      <c r="F1260" t="s">
        <v>40</v>
      </c>
      <c r="G1260">
        <f>tblSalaries[[#This Row],[clean Salary (in local currency)]]*VLOOKUP(tblSalaries[[#This Row],[Currency]],tblXrate[],2,FALSE)</f>
        <v>16027.125018698311</v>
      </c>
      <c r="H1260" t="s">
        <v>1437</v>
      </c>
      <c r="I1260" t="s">
        <v>488</v>
      </c>
      <c r="J1260" t="s">
        <v>8</v>
      </c>
      <c r="K1260" t="str">
        <f>VLOOKUP(tblSalaries[[#This Row],[Where do you work]],tblCountries[[Actual]:[Mapping]],2,FALSE)</f>
        <v>India</v>
      </c>
      <c r="L1260" t="s">
        <v>13</v>
      </c>
      <c r="M1260">
        <v>8</v>
      </c>
      <c r="O1260" s="10" t="str">
        <f>IF(ISERROR(FIND("1",tblSalaries[[#This Row],[How many hours of a day you work on Excel]])),"",1)</f>
        <v/>
      </c>
      <c r="P1260" s="11" t="str">
        <f>IF(ISERROR(FIND("2",tblSalaries[[#This Row],[How many hours of a day you work on Excel]])),"",2)</f>
        <v/>
      </c>
      <c r="Q1260" s="10" t="str">
        <f>IF(ISERROR(FIND("3",tblSalaries[[#This Row],[How many hours of a day you work on Excel]])),"",3)</f>
        <v/>
      </c>
      <c r="R1260" s="10" t="str">
        <f>IF(ISERROR(FIND("4",tblSalaries[[#This Row],[How many hours of a day you work on Excel]])),"",4)</f>
        <v/>
      </c>
      <c r="S1260" s="10" t="str">
        <f>IF(ISERROR(FIND("5",tblSalaries[[#This Row],[How many hours of a day you work on Excel]])),"",5)</f>
        <v/>
      </c>
      <c r="T1260" s="10" t="str">
        <f>IF(ISERROR(FIND("6",tblSalaries[[#This Row],[How many hours of a day you work on Excel]])),"",6)</f>
        <v/>
      </c>
      <c r="U1260" s="11" t="str">
        <f>IF(ISERROR(FIND("7",tblSalaries[[#This Row],[How many hours of a day you work on Excel]])),"",7)</f>
        <v/>
      </c>
      <c r="V1260" s="11">
        <f>IF(ISERROR(FIND("8",tblSalaries[[#This Row],[How many hours of a day you work on Excel]])),"",8)</f>
        <v>8</v>
      </c>
      <c r="W1260" s="11">
        <f>IF(MAX(tblSalaries[[#This Row],[1 hour]:[8 hours]])=0,#N/A,MAX(tblSalaries[[#This Row],[1 hour]:[8 hours]]))</f>
        <v>8</v>
      </c>
      <c r="X1260" s="11">
        <f>IF(ISERROR(tblSalaries[[#This Row],[max h]]),1,tblSalaries[[#This Row],[Salary in USD]]/tblSalaries[[#This Row],[max h]]/260)</f>
        <v>7.70534856668188</v>
      </c>
      <c r="Y1260" s="11" t="str">
        <f>IF(tblSalaries[[#This Row],[Years of Experience]]="",0,"0")</f>
        <v>0</v>
      </c>
      <c r="Z12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60" s="11">
        <f>IF(tblSalaries[[#This Row],[Salary in USD]]&lt;1000,1,0)</f>
        <v>0</v>
      </c>
      <c r="AB1260" s="11">
        <f>IF(AND(tblSalaries[[#This Row],[Salary in USD]]&gt;1000,tblSalaries[[#This Row],[Salary in USD]]&lt;2000),1,0)</f>
        <v>0</v>
      </c>
    </row>
    <row r="1261" spans="2:28" ht="15" customHeight="1">
      <c r="B1261" t="s">
        <v>3264</v>
      </c>
      <c r="C1261" s="1">
        <v>41058.494155092594</v>
      </c>
      <c r="D1261" s="4">
        <v>192000</v>
      </c>
      <c r="E1261">
        <v>192000</v>
      </c>
      <c r="F1261" t="s">
        <v>6</v>
      </c>
      <c r="G1261">
        <f>tblSalaries[[#This Row],[clean Salary (in local currency)]]*VLOOKUP(tblSalaries[[#This Row],[Currency]],tblXrate[],2,FALSE)</f>
        <v>192000</v>
      </c>
      <c r="H1261" t="s">
        <v>1438</v>
      </c>
      <c r="I1261" t="s">
        <v>4001</v>
      </c>
      <c r="J1261" t="s">
        <v>15</v>
      </c>
      <c r="K1261" t="str">
        <f>VLOOKUP(tblSalaries[[#This Row],[Where do you work]],tblCountries[[Actual]:[Mapping]],2,FALSE)</f>
        <v>USA</v>
      </c>
      <c r="L1261" t="s">
        <v>13</v>
      </c>
      <c r="M1261">
        <v>27</v>
      </c>
      <c r="O1261" s="10" t="str">
        <f>IF(ISERROR(FIND("1",tblSalaries[[#This Row],[How many hours of a day you work on Excel]])),"",1)</f>
        <v/>
      </c>
      <c r="P1261" s="11" t="str">
        <f>IF(ISERROR(FIND("2",tblSalaries[[#This Row],[How many hours of a day you work on Excel]])),"",2)</f>
        <v/>
      </c>
      <c r="Q1261" s="10" t="str">
        <f>IF(ISERROR(FIND("3",tblSalaries[[#This Row],[How many hours of a day you work on Excel]])),"",3)</f>
        <v/>
      </c>
      <c r="R1261" s="10" t="str">
        <f>IF(ISERROR(FIND("4",tblSalaries[[#This Row],[How many hours of a day you work on Excel]])),"",4)</f>
        <v/>
      </c>
      <c r="S1261" s="10" t="str">
        <f>IF(ISERROR(FIND("5",tblSalaries[[#This Row],[How many hours of a day you work on Excel]])),"",5)</f>
        <v/>
      </c>
      <c r="T1261" s="10" t="str">
        <f>IF(ISERROR(FIND("6",tblSalaries[[#This Row],[How many hours of a day you work on Excel]])),"",6)</f>
        <v/>
      </c>
      <c r="U1261" s="11" t="str">
        <f>IF(ISERROR(FIND("7",tblSalaries[[#This Row],[How many hours of a day you work on Excel]])),"",7)</f>
        <v/>
      </c>
      <c r="V1261" s="11">
        <f>IF(ISERROR(FIND("8",tblSalaries[[#This Row],[How many hours of a day you work on Excel]])),"",8)</f>
        <v>8</v>
      </c>
      <c r="W1261" s="11">
        <f>IF(MAX(tblSalaries[[#This Row],[1 hour]:[8 hours]])=0,#N/A,MAX(tblSalaries[[#This Row],[1 hour]:[8 hours]]))</f>
        <v>8</v>
      </c>
      <c r="X1261" s="11">
        <f>IF(ISERROR(tblSalaries[[#This Row],[max h]]),1,tblSalaries[[#This Row],[Salary in USD]]/tblSalaries[[#This Row],[max h]]/260)</f>
        <v>92.307692307692307</v>
      </c>
      <c r="Y1261" s="11" t="str">
        <f>IF(tblSalaries[[#This Row],[Years of Experience]]="",0,"0")</f>
        <v>0</v>
      </c>
      <c r="Z12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61" s="11">
        <f>IF(tblSalaries[[#This Row],[Salary in USD]]&lt;1000,1,0)</f>
        <v>0</v>
      </c>
      <c r="AB1261" s="11">
        <f>IF(AND(tblSalaries[[#This Row],[Salary in USD]]&gt;1000,tblSalaries[[#This Row],[Salary in USD]]&lt;2000),1,0)</f>
        <v>0</v>
      </c>
    </row>
    <row r="1262" spans="2:28" ht="15" customHeight="1">
      <c r="B1262" t="s">
        <v>3265</v>
      </c>
      <c r="C1262" s="1">
        <v>41058.509745370371</v>
      </c>
      <c r="D1262" s="4">
        <v>54000</v>
      </c>
      <c r="E1262">
        <v>54000</v>
      </c>
      <c r="F1262" t="s">
        <v>6</v>
      </c>
      <c r="G1262">
        <f>tblSalaries[[#This Row],[clean Salary (in local currency)]]*VLOOKUP(tblSalaries[[#This Row],[Currency]],tblXrate[],2,FALSE)</f>
        <v>54000</v>
      </c>
      <c r="H1262" t="s">
        <v>1439</v>
      </c>
      <c r="I1262" t="s">
        <v>20</v>
      </c>
      <c r="J1262" t="s">
        <v>15</v>
      </c>
      <c r="K1262" t="str">
        <f>VLOOKUP(tblSalaries[[#This Row],[Where do you work]],tblCountries[[Actual]:[Mapping]],2,FALSE)</f>
        <v>USA</v>
      </c>
      <c r="L1262" t="s">
        <v>13</v>
      </c>
      <c r="M1262">
        <v>6</v>
      </c>
      <c r="O1262" s="10" t="str">
        <f>IF(ISERROR(FIND("1",tblSalaries[[#This Row],[How many hours of a day you work on Excel]])),"",1)</f>
        <v/>
      </c>
      <c r="P1262" s="11" t="str">
        <f>IF(ISERROR(FIND("2",tblSalaries[[#This Row],[How many hours of a day you work on Excel]])),"",2)</f>
        <v/>
      </c>
      <c r="Q1262" s="10" t="str">
        <f>IF(ISERROR(FIND("3",tblSalaries[[#This Row],[How many hours of a day you work on Excel]])),"",3)</f>
        <v/>
      </c>
      <c r="R1262" s="10" t="str">
        <f>IF(ISERROR(FIND("4",tblSalaries[[#This Row],[How many hours of a day you work on Excel]])),"",4)</f>
        <v/>
      </c>
      <c r="S1262" s="10" t="str">
        <f>IF(ISERROR(FIND("5",tblSalaries[[#This Row],[How many hours of a day you work on Excel]])),"",5)</f>
        <v/>
      </c>
      <c r="T1262" s="10" t="str">
        <f>IF(ISERROR(FIND("6",tblSalaries[[#This Row],[How many hours of a day you work on Excel]])),"",6)</f>
        <v/>
      </c>
      <c r="U1262" s="11" t="str">
        <f>IF(ISERROR(FIND("7",tblSalaries[[#This Row],[How many hours of a day you work on Excel]])),"",7)</f>
        <v/>
      </c>
      <c r="V1262" s="11">
        <f>IF(ISERROR(FIND("8",tblSalaries[[#This Row],[How many hours of a day you work on Excel]])),"",8)</f>
        <v>8</v>
      </c>
      <c r="W1262" s="11">
        <f>IF(MAX(tblSalaries[[#This Row],[1 hour]:[8 hours]])=0,#N/A,MAX(tblSalaries[[#This Row],[1 hour]:[8 hours]]))</f>
        <v>8</v>
      </c>
      <c r="X1262" s="11">
        <f>IF(ISERROR(tblSalaries[[#This Row],[max h]]),1,tblSalaries[[#This Row],[Salary in USD]]/tblSalaries[[#This Row],[max h]]/260)</f>
        <v>25.96153846153846</v>
      </c>
      <c r="Y1262" s="11" t="str">
        <f>IF(tblSalaries[[#This Row],[Years of Experience]]="",0,"0")</f>
        <v>0</v>
      </c>
      <c r="Z12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62" s="11">
        <f>IF(tblSalaries[[#This Row],[Salary in USD]]&lt;1000,1,0)</f>
        <v>0</v>
      </c>
      <c r="AB1262" s="11">
        <f>IF(AND(tblSalaries[[#This Row],[Salary in USD]]&gt;1000,tblSalaries[[#This Row],[Salary in USD]]&lt;2000),1,0)</f>
        <v>0</v>
      </c>
    </row>
    <row r="1263" spans="2:28" ht="15" customHeight="1">
      <c r="B1263" t="s">
        <v>3266</v>
      </c>
      <c r="C1263" s="1">
        <v>41058.511886574073</v>
      </c>
      <c r="D1263" s="4">
        <v>18000</v>
      </c>
      <c r="E1263">
        <v>18000</v>
      </c>
      <c r="F1263" t="s">
        <v>6</v>
      </c>
      <c r="G1263">
        <f>tblSalaries[[#This Row],[clean Salary (in local currency)]]*VLOOKUP(tblSalaries[[#This Row],[Currency]],tblXrate[],2,FALSE)</f>
        <v>18000</v>
      </c>
      <c r="H1263" t="s">
        <v>52</v>
      </c>
      <c r="I1263" t="s">
        <v>52</v>
      </c>
      <c r="J1263" t="s">
        <v>8</v>
      </c>
      <c r="K1263" t="str">
        <f>VLOOKUP(tblSalaries[[#This Row],[Where do you work]],tblCountries[[Actual]:[Mapping]],2,FALSE)</f>
        <v>India</v>
      </c>
      <c r="L1263" t="s">
        <v>9</v>
      </c>
      <c r="M1263">
        <v>12</v>
      </c>
      <c r="O1263" s="10" t="str">
        <f>IF(ISERROR(FIND("1",tblSalaries[[#This Row],[How many hours of a day you work on Excel]])),"",1)</f>
        <v/>
      </c>
      <c r="P1263" s="11" t="str">
        <f>IF(ISERROR(FIND("2",tblSalaries[[#This Row],[How many hours of a day you work on Excel]])),"",2)</f>
        <v/>
      </c>
      <c r="Q1263" s="10" t="str">
        <f>IF(ISERROR(FIND("3",tblSalaries[[#This Row],[How many hours of a day you work on Excel]])),"",3)</f>
        <v/>
      </c>
      <c r="R1263" s="10">
        <f>IF(ISERROR(FIND("4",tblSalaries[[#This Row],[How many hours of a day you work on Excel]])),"",4)</f>
        <v>4</v>
      </c>
      <c r="S1263" s="10" t="str">
        <f>IF(ISERROR(FIND("5",tblSalaries[[#This Row],[How many hours of a day you work on Excel]])),"",5)</f>
        <v/>
      </c>
      <c r="T1263" s="10">
        <f>IF(ISERROR(FIND("6",tblSalaries[[#This Row],[How many hours of a day you work on Excel]])),"",6)</f>
        <v>6</v>
      </c>
      <c r="U1263" s="11" t="str">
        <f>IF(ISERROR(FIND("7",tblSalaries[[#This Row],[How many hours of a day you work on Excel]])),"",7)</f>
        <v/>
      </c>
      <c r="V1263" s="11" t="str">
        <f>IF(ISERROR(FIND("8",tblSalaries[[#This Row],[How many hours of a day you work on Excel]])),"",8)</f>
        <v/>
      </c>
      <c r="W1263" s="11">
        <f>IF(MAX(tblSalaries[[#This Row],[1 hour]:[8 hours]])=0,#N/A,MAX(tblSalaries[[#This Row],[1 hour]:[8 hours]]))</f>
        <v>6</v>
      </c>
      <c r="X1263" s="11">
        <f>IF(ISERROR(tblSalaries[[#This Row],[max h]]),1,tblSalaries[[#This Row],[Salary in USD]]/tblSalaries[[#This Row],[max h]]/260)</f>
        <v>11.538461538461538</v>
      </c>
      <c r="Y1263" s="11" t="str">
        <f>IF(tblSalaries[[#This Row],[Years of Experience]]="",0,"0")</f>
        <v>0</v>
      </c>
      <c r="Z12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63" s="11">
        <f>IF(tblSalaries[[#This Row],[Salary in USD]]&lt;1000,1,0)</f>
        <v>0</v>
      </c>
      <c r="AB1263" s="11">
        <f>IF(AND(tblSalaries[[#This Row],[Salary in USD]]&gt;1000,tblSalaries[[#This Row],[Salary in USD]]&lt;2000),1,0)</f>
        <v>0</v>
      </c>
    </row>
    <row r="1264" spans="2:28" ht="15" customHeight="1">
      <c r="B1264" t="s">
        <v>3267</v>
      </c>
      <c r="C1264" s="1">
        <v>41058.513645833336</v>
      </c>
      <c r="D1264" s="4" t="s">
        <v>1440</v>
      </c>
      <c r="E1264">
        <v>300000</v>
      </c>
      <c r="F1264" t="s">
        <v>40</v>
      </c>
      <c r="G1264">
        <f>tblSalaries[[#This Row],[clean Salary (in local currency)]]*VLOOKUP(tblSalaries[[#This Row],[Currency]],tblXrate[],2,FALSE)</f>
        <v>5342.3750062327708</v>
      </c>
      <c r="H1264" t="s">
        <v>1441</v>
      </c>
      <c r="I1264" t="s">
        <v>3999</v>
      </c>
      <c r="J1264" t="s">
        <v>8</v>
      </c>
      <c r="K1264" t="str">
        <f>VLOOKUP(tblSalaries[[#This Row],[Where do you work]],tblCountries[[Actual]:[Mapping]],2,FALSE)</f>
        <v>India</v>
      </c>
      <c r="L1264" t="s">
        <v>18</v>
      </c>
      <c r="M1264">
        <v>5</v>
      </c>
      <c r="O1264" s="10" t="str">
        <f>IF(ISERROR(FIND("1",tblSalaries[[#This Row],[How many hours of a day you work on Excel]])),"",1)</f>
        <v/>
      </c>
      <c r="P1264" s="11">
        <f>IF(ISERROR(FIND("2",tblSalaries[[#This Row],[How many hours of a day you work on Excel]])),"",2)</f>
        <v>2</v>
      </c>
      <c r="Q1264" s="10">
        <f>IF(ISERROR(FIND("3",tblSalaries[[#This Row],[How many hours of a day you work on Excel]])),"",3)</f>
        <v>3</v>
      </c>
      <c r="R1264" s="10" t="str">
        <f>IF(ISERROR(FIND("4",tblSalaries[[#This Row],[How many hours of a day you work on Excel]])),"",4)</f>
        <v/>
      </c>
      <c r="S1264" s="10" t="str">
        <f>IF(ISERROR(FIND("5",tblSalaries[[#This Row],[How many hours of a day you work on Excel]])),"",5)</f>
        <v/>
      </c>
      <c r="T1264" s="10" t="str">
        <f>IF(ISERROR(FIND("6",tblSalaries[[#This Row],[How many hours of a day you work on Excel]])),"",6)</f>
        <v/>
      </c>
      <c r="U1264" s="11" t="str">
        <f>IF(ISERROR(FIND("7",tblSalaries[[#This Row],[How many hours of a day you work on Excel]])),"",7)</f>
        <v/>
      </c>
      <c r="V1264" s="11" t="str">
        <f>IF(ISERROR(FIND("8",tblSalaries[[#This Row],[How many hours of a day you work on Excel]])),"",8)</f>
        <v/>
      </c>
      <c r="W1264" s="11">
        <f>IF(MAX(tblSalaries[[#This Row],[1 hour]:[8 hours]])=0,#N/A,MAX(tblSalaries[[#This Row],[1 hour]:[8 hours]]))</f>
        <v>3</v>
      </c>
      <c r="X1264" s="11">
        <f>IF(ISERROR(tblSalaries[[#This Row],[max h]]),1,tblSalaries[[#This Row],[Salary in USD]]/tblSalaries[[#This Row],[max h]]/260)</f>
        <v>6.8491987259394493</v>
      </c>
      <c r="Y1264" s="11" t="str">
        <f>IF(tblSalaries[[#This Row],[Years of Experience]]="",0,"0")</f>
        <v>0</v>
      </c>
      <c r="Z12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64" s="11">
        <f>IF(tblSalaries[[#This Row],[Salary in USD]]&lt;1000,1,0)</f>
        <v>0</v>
      </c>
      <c r="AB1264" s="11">
        <f>IF(AND(tblSalaries[[#This Row],[Salary in USD]]&gt;1000,tblSalaries[[#This Row],[Salary in USD]]&lt;2000),1,0)</f>
        <v>0</v>
      </c>
    </row>
    <row r="1265" spans="2:28" ht="15" customHeight="1">
      <c r="B1265" t="s">
        <v>3268</v>
      </c>
      <c r="C1265" s="1">
        <v>41058.51425925926</v>
      </c>
      <c r="D1265" s="4" t="s">
        <v>1442</v>
      </c>
      <c r="E1265">
        <v>400000</v>
      </c>
      <c r="F1265" t="s">
        <v>40</v>
      </c>
      <c r="G1265">
        <f>tblSalaries[[#This Row],[clean Salary (in local currency)]]*VLOOKUP(tblSalaries[[#This Row],[Currency]],tblXrate[],2,FALSE)</f>
        <v>7123.1666749770275</v>
      </c>
      <c r="H1265" t="s">
        <v>767</v>
      </c>
      <c r="I1265" t="s">
        <v>52</v>
      </c>
      <c r="J1265" t="s">
        <v>8</v>
      </c>
      <c r="K1265" t="str">
        <f>VLOOKUP(tblSalaries[[#This Row],[Where do you work]],tblCountries[[Actual]:[Mapping]],2,FALSE)</f>
        <v>India</v>
      </c>
      <c r="L1265" t="s">
        <v>13</v>
      </c>
      <c r="M1265">
        <v>3</v>
      </c>
      <c r="O1265" s="10" t="str">
        <f>IF(ISERROR(FIND("1",tblSalaries[[#This Row],[How many hours of a day you work on Excel]])),"",1)</f>
        <v/>
      </c>
      <c r="P1265" s="11" t="str">
        <f>IF(ISERROR(FIND("2",tblSalaries[[#This Row],[How many hours of a day you work on Excel]])),"",2)</f>
        <v/>
      </c>
      <c r="Q1265" s="10" t="str">
        <f>IF(ISERROR(FIND("3",tblSalaries[[#This Row],[How many hours of a day you work on Excel]])),"",3)</f>
        <v/>
      </c>
      <c r="R1265" s="10" t="str">
        <f>IF(ISERROR(FIND("4",tblSalaries[[#This Row],[How many hours of a day you work on Excel]])),"",4)</f>
        <v/>
      </c>
      <c r="S1265" s="10" t="str">
        <f>IF(ISERROR(FIND("5",tblSalaries[[#This Row],[How many hours of a day you work on Excel]])),"",5)</f>
        <v/>
      </c>
      <c r="T1265" s="10" t="str">
        <f>IF(ISERROR(FIND("6",tblSalaries[[#This Row],[How many hours of a day you work on Excel]])),"",6)</f>
        <v/>
      </c>
      <c r="U1265" s="11" t="str">
        <f>IF(ISERROR(FIND("7",tblSalaries[[#This Row],[How many hours of a day you work on Excel]])),"",7)</f>
        <v/>
      </c>
      <c r="V1265" s="11">
        <f>IF(ISERROR(FIND("8",tblSalaries[[#This Row],[How many hours of a day you work on Excel]])),"",8)</f>
        <v>8</v>
      </c>
      <c r="W1265" s="11">
        <f>IF(MAX(tblSalaries[[#This Row],[1 hour]:[8 hours]])=0,#N/A,MAX(tblSalaries[[#This Row],[1 hour]:[8 hours]]))</f>
        <v>8</v>
      </c>
      <c r="X1265" s="11">
        <f>IF(ISERROR(tblSalaries[[#This Row],[max h]]),1,tblSalaries[[#This Row],[Salary in USD]]/tblSalaries[[#This Row],[max h]]/260)</f>
        <v>3.4245993629697247</v>
      </c>
      <c r="Y1265" s="11" t="str">
        <f>IF(tblSalaries[[#This Row],[Years of Experience]]="",0,"0")</f>
        <v>0</v>
      </c>
      <c r="Z12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65" s="11">
        <f>IF(tblSalaries[[#This Row],[Salary in USD]]&lt;1000,1,0)</f>
        <v>0</v>
      </c>
      <c r="AB1265" s="11">
        <f>IF(AND(tblSalaries[[#This Row],[Salary in USD]]&gt;1000,tblSalaries[[#This Row],[Salary in USD]]&lt;2000),1,0)</f>
        <v>0</v>
      </c>
    </row>
    <row r="1266" spans="2:28" ht="15" customHeight="1">
      <c r="B1266" t="s">
        <v>3269</v>
      </c>
      <c r="C1266" s="1">
        <v>41058.519918981481</v>
      </c>
      <c r="D1266" s="4">
        <v>15000</v>
      </c>
      <c r="E1266">
        <v>15000</v>
      </c>
      <c r="F1266" t="s">
        <v>6</v>
      </c>
      <c r="G1266">
        <f>tblSalaries[[#This Row],[clean Salary (in local currency)]]*VLOOKUP(tblSalaries[[#This Row],[Currency]],tblXrate[],2,FALSE)</f>
        <v>15000</v>
      </c>
      <c r="H1266" t="s">
        <v>1443</v>
      </c>
      <c r="I1266" t="s">
        <v>52</v>
      </c>
      <c r="J1266" t="s">
        <v>1444</v>
      </c>
      <c r="K1266" t="str">
        <f>VLOOKUP(tblSalaries[[#This Row],[Where do you work]],tblCountries[[Actual]:[Mapping]],2,FALSE)</f>
        <v>Myanmar</v>
      </c>
      <c r="L1266" t="s">
        <v>9</v>
      </c>
      <c r="M1266">
        <v>10</v>
      </c>
      <c r="O1266" s="10" t="str">
        <f>IF(ISERROR(FIND("1",tblSalaries[[#This Row],[How many hours of a day you work on Excel]])),"",1)</f>
        <v/>
      </c>
      <c r="P1266" s="11" t="str">
        <f>IF(ISERROR(FIND("2",tblSalaries[[#This Row],[How many hours of a day you work on Excel]])),"",2)</f>
        <v/>
      </c>
      <c r="Q1266" s="10" t="str">
        <f>IF(ISERROR(FIND("3",tblSalaries[[#This Row],[How many hours of a day you work on Excel]])),"",3)</f>
        <v/>
      </c>
      <c r="R1266" s="10">
        <f>IF(ISERROR(FIND("4",tblSalaries[[#This Row],[How many hours of a day you work on Excel]])),"",4)</f>
        <v>4</v>
      </c>
      <c r="S1266" s="10" t="str">
        <f>IF(ISERROR(FIND("5",tblSalaries[[#This Row],[How many hours of a day you work on Excel]])),"",5)</f>
        <v/>
      </c>
      <c r="T1266" s="10">
        <f>IF(ISERROR(FIND("6",tblSalaries[[#This Row],[How many hours of a day you work on Excel]])),"",6)</f>
        <v>6</v>
      </c>
      <c r="U1266" s="11" t="str">
        <f>IF(ISERROR(FIND("7",tblSalaries[[#This Row],[How many hours of a day you work on Excel]])),"",7)</f>
        <v/>
      </c>
      <c r="V1266" s="11" t="str">
        <f>IF(ISERROR(FIND("8",tblSalaries[[#This Row],[How many hours of a day you work on Excel]])),"",8)</f>
        <v/>
      </c>
      <c r="W1266" s="11">
        <f>IF(MAX(tblSalaries[[#This Row],[1 hour]:[8 hours]])=0,#N/A,MAX(tblSalaries[[#This Row],[1 hour]:[8 hours]]))</f>
        <v>6</v>
      </c>
      <c r="X1266" s="11">
        <f>IF(ISERROR(tblSalaries[[#This Row],[max h]]),1,tblSalaries[[#This Row],[Salary in USD]]/tblSalaries[[#This Row],[max h]]/260)</f>
        <v>9.615384615384615</v>
      </c>
      <c r="Y1266" s="11" t="str">
        <f>IF(tblSalaries[[#This Row],[Years of Experience]]="",0,"0")</f>
        <v>0</v>
      </c>
      <c r="Z12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66" s="11">
        <f>IF(tblSalaries[[#This Row],[Salary in USD]]&lt;1000,1,0)</f>
        <v>0</v>
      </c>
      <c r="AB1266" s="11">
        <f>IF(AND(tblSalaries[[#This Row],[Salary in USD]]&gt;1000,tblSalaries[[#This Row],[Salary in USD]]&lt;2000),1,0)</f>
        <v>0</v>
      </c>
    </row>
    <row r="1267" spans="2:28" ht="15" customHeight="1">
      <c r="B1267" t="s">
        <v>3270</v>
      </c>
      <c r="C1267" s="1">
        <v>41058.520277777781</v>
      </c>
      <c r="D1267" s="4" t="s">
        <v>1445</v>
      </c>
      <c r="E1267">
        <v>14000</v>
      </c>
      <c r="F1267" t="s">
        <v>6</v>
      </c>
      <c r="G1267">
        <f>tblSalaries[[#This Row],[clean Salary (in local currency)]]*VLOOKUP(tblSalaries[[#This Row],[Currency]],tblXrate[],2,FALSE)</f>
        <v>14000</v>
      </c>
      <c r="H1267" t="s">
        <v>1446</v>
      </c>
      <c r="I1267" t="s">
        <v>20</v>
      </c>
      <c r="J1267" t="s">
        <v>8</v>
      </c>
      <c r="K1267" t="str">
        <f>VLOOKUP(tblSalaries[[#This Row],[Where do you work]],tblCountries[[Actual]:[Mapping]],2,FALSE)</f>
        <v>India</v>
      </c>
      <c r="L1267" t="s">
        <v>9</v>
      </c>
      <c r="M1267">
        <v>12</v>
      </c>
      <c r="O1267" s="10" t="str">
        <f>IF(ISERROR(FIND("1",tblSalaries[[#This Row],[How many hours of a day you work on Excel]])),"",1)</f>
        <v/>
      </c>
      <c r="P1267" s="11" t="str">
        <f>IF(ISERROR(FIND("2",tblSalaries[[#This Row],[How many hours of a day you work on Excel]])),"",2)</f>
        <v/>
      </c>
      <c r="Q1267" s="10" t="str">
        <f>IF(ISERROR(FIND("3",tblSalaries[[#This Row],[How many hours of a day you work on Excel]])),"",3)</f>
        <v/>
      </c>
      <c r="R1267" s="10">
        <f>IF(ISERROR(FIND("4",tblSalaries[[#This Row],[How many hours of a day you work on Excel]])),"",4)</f>
        <v>4</v>
      </c>
      <c r="S1267" s="10" t="str">
        <f>IF(ISERROR(FIND("5",tblSalaries[[#This Row],[How many hours of a day you work on Excel]])),"",5)</f>
        <v/>
      </c>
      <c r="T1267" s="10">
        <f>IF(ISERROR(FIND("6",tblSalaries[[#This Row],[How many hours of a day you work on Excel]])),"",6)</f>
        <v>6</v>
      </c>
      <c r="U1267" s="11" t="str">
        <f>IF(ISERROR(FIND("7",tblSalaries[[#This Row],[How many hours of a day you work on Excel]])),"",7)</f>
        <v/>
      </c>
      <c r="V1267" s="11" t="str">
        <f>IF(ISERROR(FIND("8",tblSalaries[[#This Row],[How many hours of a day you work on Excel]])),"",8)</f>
        <v/>
      </c>
      <c r="W1267" s="11">
        <f>IF(MAX(tblSalaries[[#This Row],[1 hour]:[8 hours]])=0,#N/A,MAX(tblSalaries[[#This Row],[1 hour]:[8 hours]]))</f>
        <v>6</v>
      </c>
      <c r="X1267" s="11">
        <f>IF(ISERROR(tblSalaries[[#This Row],[max h]]),1,tblSalaries[[#This Row],[Salary in USD]]/tblSalaries[[#This Row],[max h]]/260)</f>
        <v>8.9743589743589745</v>
      </c>
      <c r="Y1267" s="11" t="str">
        <f>IF(tblSalaries[[#This Row],[Years of Experience]]="",0,"0")</f>
        <v>0</v>
      </c>
      <c r="Z12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67" s="11">
        <f>IF(tblSalaries[[#This Row],[Salary in USD]]&lt;1000,1,0)</f>
        <v>0</v>
      </c>
      <c r="AB1267" s="11">
        <f>IF(AND(tblSalaries[[#This Row],[Salary in USD]]&gt;1000,tblSalaries[[#This Row],[Salary in USD]]&lt;2000),1,0)</f>
        <v>0</v>
      </c>
    </row>
    <row r="1268" spans="2:28" ht="15" customHeight="1">
      <c r="B1268" t="s">
        <v>3271</v>
      </c>
      <c r="C1268" s="1">
        <v>41058.546180555553</v>
      </c>
      <c r="D1268" s="4">
        <v>8000</v>
      </c>
      <c r="E1268">
        <v>8000</v>
      </c>
      <c r="F1268" t="s">
        <v>6</v>
      </c>
      <c r="G1268">
        <f>tblSalaries[[#This Row],[clean Salary (in local currency)]]*VLOOKUP(tblSalaries[[#This Row],[Currency]],tblXrate[],2,FALSE)</f>
        <v>8000</v>
      </c>
      <c r="H1268" t="s">
        <v>153</v>
      </c>
      <c r="I1268" t="s">
        <v>20</v>
      </c>
      <c r="J1268" t="s">
        <v>8</v>
      </c>
      <c r="K1268" t="str">
        <f>VLOOKUP(tblSalaries[[#This Row],[Where do you work]],tblCountries[[Actual]:[Mapping]],2,FALSE)</f>
        <v>India</v>
      </c>
      <c r="L1268" t="s">
        <v>13</v>
      </c>
      <c r="M1268">
        <v>4</v>
      </c>
      <c r="O1268" s="10" t="str">
        <f>IF(ISERROR(FIND("1",tblSalaries[[#This Row],[How many hours of a day you work on Excel]])),"",1)</f>
        <v/>
      </c>
      <c r="P1268" s="11" t="str">
        <f>IF(ISERROR(FIND("2",tblSalaries[[#This Row],[How many hours of a day you work on Excel]])),"",2)</f>
        <v/>
      </c>
      <c r="Q1268" s="10" t="str">
        <f>IF(ISERROR(FIND("3",tblSalaries[[#This Row],[How many hours of a day you work on Excel]])),"",3)</f>
        <v/>
      </c>
      <c r="R1268" s="10" t="str">
        <f>IF(ISERROR(FIND("4",tblSalaries[[#This Row],[How many hours of a day you work on Excel]])),"",4)</f>
        <v/>
      </c>
      <c r="S1268" s="10" t="str">
        <f>IF(ISERROR(FIND("5",tblSalaries[[#This Row],[How many hours of a day you work on Excel]])),"",5)</f>
        <v/>
      </c>
      <c r="T1268" s="10" t="str">
        <f>IF(ISERROR(FIND("6",tblSalaries[[#This Row],[How many hours of a day you work on Excel]])),"",6)</f>
        <v/>
      </c>
      <c r="U1268" s="11" t="str">
        <f>IF(ISERROR(FIND("7",tblSalaries[[#This Row],[How many hours of a day you work on Excel]])),"",7)</f>
        <v/>
      </c>
      <c r="V1268" s="11">
        <f>IF(ISERROR(FIND("8",tblSalaries[[#This Row],[How many hours of a day you work on Excel]])),"",8)</f>
        <v>8</v>
      </c>
      <c r="W1268" s="11">
        <f>IF(MAX(tblSalaries[[#This Row],[1 hour]:[8 hours]])=0,#N/A,MAX(tblSalaries[[#This Row],[1 hour]:[8 hours]]))</f>
        <v>8</v>
      </c>
      <c r="X1268" s="11">
        <f>IF(ISERROR(tblSalaries[[#This Row],[max h]]),1,tblSalaries[[#This Row],[Salary in USD]]/tblSalaries[[#This Row],[max h]]/260)</f>
        <v>3.8461538461538463</v>
      </c>
      <c r="Y1268" s="11" t="str">
        <f>IF(tblSalaries[[#This Row],[Years of Experience]]="",0,"0")</f>
        <v>0</v>
      </c>
      <c r="Z12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68" s="11">
        <f>IF(tblSalaries[[#This Row],[Salary in USD]]&lt;1000,1,0)</f>
        <v>0</v>
      </c>
      <c r="AB1268" s="11">
        <f>IF(AND(tblSalaries[[#This Row],[Salary in USD]]&gt;1000,tblSalaries[[#This Row],[Salary in USD]]&lt;2000),1,0)</f>
        <v>0</v>
      </c>
    </row>
    <row r="1269" spans="2:28" ht="15" customHeight="1">
      <c r="B1269" t="s">
        <v>3272</v>
      </c>
      <c r="C1269" s="1">
        <v>41058.551342592589</v>
      </c>
      <c r="D1269" s="4">
        <v>12500</v>
      </c>
      <c r="E1269">
        <v>12500</v>
      </c>
      <c r="F1269" t="s">
        <v>6</v>
      </c>
      <c r="G1269">
        <f>tblSalaries[[#This Row],[clean Salary (in local currency)]]*VLOOKUP(tblSalaries[[#This Row],[Currency]],tblXrate[],2,FALSE)</f>
        <v>12500</v>
      </c>
      <c r="H1269" t="s">
        <v>67</v>
      </c>
      <c r="I1269" t="s">
        <v>67</v>
      </c>
      <c r="J1269" t="s">
        <v>347</v>
      </c>
      <c r="K1269" t="str">
        <f>VLOOKUP(tblSalaries[[#This Row],[Where do you work]],tblCountries[[Actual]:[Mapping]],2,FALSE)</f>
        <v>Philippines</v>
      </c>
      <c r="L1269" t="s">
        <v>18</v>
      </c>
      <c r="M1269">
        <v>7</v>
      </c>
      <c r="O1269" s="10" t="str">
        <f>IF(ISERROR(FIND("1",tblSalaries[[#This Row],[How many hours of a day you work on Excel]])),"",1)</f>
        <v/>
      </c>
      <c r="P1269" s="11">
        <f>IF(ISERROR(FIND("2",tblSalaries[[#This Row],[How many hours of a day you work on Excel]])),"",2)</f>
        <v>2</v>
      </c>
      <c r="Q1269" s="10">
        <f>IF(ISERROR(FIND("3",tblSalaries[[#This Row],[How many hours of a day you work on Excel]])),"",3)</f>
        <v>3</v>
      </c>
      <c r="R1269" s="10" t="str">
        <f>IF(ISERROR(FIND("4",tblSalaries[[#This Row],[How many hours of a day you work on Excel]])),"",4)</f>
        <v/>
      </c>
      <c r="S1269" s="10" t="str">
        <f>IF(ISERROR(FIND("5",tblSalaries[[#This Row],[How many hours of a day you work on Excel]])),"",5)</f>
        <v/>
      </c>
      <c r="T1269" s="10" t="str">
        <f>IF(ISERROR(FIND("6",tblSalaries[[#This Row],[How many hours of a day you work on Excel]])),"",6)</f>
        <v/>
      </c>
      <c r="U1269" s="11" t="str">
        <f>IF(ISERROR(FIND("7",tblSalaries[[#This Row],[How many hours of a day you work on Excel]])),"",7)</f>
        <v/>
      </c>
      <c r="V1269" s="11" t="str">
        <f>IF(ISERROR(FIND("8",tblSalaries[[#This Row],[How many hours of a day you work on Excel]])),"",8)</f>
        <v/>
      </c>
      <c r="W1269" s="11">
        <f>IF(MAX(tblSalaries[[#This Row],[1 hour]:[8 hours]])=0,#N/A,MAX(tblSalaries[[#This Row],[1 hour]:[8 hours]]))</f>
        <v>3</v>
      </c>
      <c r="X1269" s="11">
        <f>IF(ISERROR(tblSalaries[[#This Row],[max h]]),1,tblSalaries[[#This Row],[Salary in USD]]/tblSalaries[[#This Row],[max h]]/260)</f>
        <v>16.025641025641026</v>
      </c>
      <c r="Y1269" s="11" t="str">
        <f>IF(tblSalaries[[#This Row],[Years of Experience]]="",0,"0")</f>
        <v>0</v>
      </c>
      <c r="Z12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69" s="11">
        <f>IF(tblSalaries[[#This Row],[Salary in USD]]&lt;1000,1,0)</f>
        <v>0</v>
      </c>
      <c r="AB1269" s="11">
        <f>IF(AND(tblSalaries[[#This Row],[Salary in USD]]&gt;1000,tblSalaries[[#This Row],[Salary in USD]]&lt;2000),1,0)</f>
        <v>0</v>
      </c>
    </row>
    <row r="1270" spans="2:28" ht="15" customHeight="1">
      <c r="B1270" t="s">
        <v>3273</v>
      </c>
      <c r="C1270" s="1">
        <v>41058.55228009259</v>
      </c>
      <c r="D1270" s="4">
        <v>140000</v>
      </c>
      <c r="E1270">
        <v>140000</v>
      </c>
      <c r="F1270" t="s">
        <v>6</v>
      </c>
      <c r="G1270">
        <f>tblSalaries[[#This Row],[clean Salary (in local currency)]]*VLOOKUP(tblSalaries[[#This Row],[Currency]],tblXrate[],2,FALSE)</f>
        <v>140000</v>
      </c>
      <c r="H1270" t="s">
        <v>89</v>
      </c>
      <c r="I1270" t="s">
        <v>310</v>
      </c>
      <c r="J1270" t="s">
        <v>15</v>
      </c>
      <c r="K1270" t="str">
        <f>VLOOKUP(tblSalaries[[#This Row],[Where do you work]],tblCountries[[Actual]:[Mapping]],2,FALSE)</f>
        <v>USA</v>
      </c>
      <c r="L1270" t="s">
        <v>9</v>
      </c>
      <c r="M1270">
        <v>12</v>
      </c>
      <c r="O1270" s="10" t="str">
        <f>IF(ISERROR(FIND("1",tblSalaries[[#This Row],[How many hours of a day you work on Excel]])),"",1)</f>
        <v/>
      </c>
      <c r="P1270" s="11" t="str">
        <f>IF(ISERROR(FIND("2",tblSalaries[[#This Row],[How many hours of a day you work on Excel]])),"",2)</f>
        <v/>
      </c>
      <c r="Q1270" s="10" t="str">
        <f>IF(ISERROR(FIND("3",tblSalaries[[#This Row],[How many hours of a day you work on Excel]])),"",3)</f>
        <v/>
      </c>
      <c r="R1270" s="10">
        <f>IF(ISERROR(FIND("4",tblSalaries[[#This Row],[How many hours of a day you work on Excel]])),"",4)</f>
        <v>4</v>
      </c>
      <c r="S1270" s="10" t="str">
        <f>IF(ISERROR(FIND("5",tblSalaries[[#This Row],[How many hours of a day you work on Excel]])),"",5)</f>
        <v/>
      </c>
      <c r="T1270" s="10">
        <f>IF(ISERROR(FIND("6",tblSalaries[[#This Row],[How many hours of a day you work on Excel]])),"",6)</f>
        <v>6</v>
      </c>
      <c r="U1270" s="11" t="str">
        <f>IF(ISERROR(FIND("7",tblSalaries[[#This Row],[How many hours of a day you work on Excel]])),"",7)</f>
        <v/>
      </c>
      <c r="V1270" s="11" t="str">
        <f>IF(ISERROR(FIND("8",tblSalaries[[#This Row],[How many hours of a day you work on Excel]])),"",8)</f>
        <v/>
      </c>
      <c r="W1270" s="11">
        <f>IF(MAX(tblSalaries[[#This Row],[1 hour]:[8 hours]])=0,#N/A,MAX(tblSalaries[[#This Row],[1 hour]:[8 hours]]))</f>
        <v>6</v>
      </c>
      <c r="X1270" s="11">
        <f>IF(ISERROR(tblSalaries[[#This Row],[max h]]),1,tblSalaries[[#This Row],[Salary in USD]]/tblSalaries[[#This Row],[max h]]/260)</f>
        <v>89.743589743589737</v>
      </c>
      <c r="Y1270" s="11" t="str">
        <f>IF(tblSalaries[[#This Row],[Years of Experience]]="",0,"0")</f>
        <v>0</v>
      </c>
      <c r="Z12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70" s="11">
        <f>IF(tblSalaries[[#This Row],[Salary in USD]]&lt;1000,1,0)</f>
        <v>0</v>
      </c>
      <c r="AB1270" s="11">
        <f>IF(AND(tblSalaries[[#This Row],[Salary in USD]]&gt;1000,tblSalaries[[#This Row],[Salary in USD]]&lt;2000),1,0)</f>
        <v>0</v>
      </c>
    </row>
    <row r="1271" spans="2:28" ht="15" customHeight="1">
      <c r="B1271" t="s">
        <v>3274</v>
      </c>
      <c r="C1271" s="1">
        <v>41058.553298611114</v>
      </c>
      <c r="D1271" s="4">
        <v>1000</v>
      </c>
      <c r="E1271">
        <v>12000</v>
      </c>
      <c r="F1271" t="s">
        <v>6</v>
      </c>
      <c r="G1271">
        <f>tblSalaries[[#This Row],[clean Salary (in local currency)]]*VLOOKUP(tblSalaries[[#This Row],[Currency]],tblXrate[],2,FALSE)</f>
        <v>12000</v>
      </c>
      <c r="H1271" t="s">
        <v>1447</v>
      </c>
      <c r="I1271" t="s">
        <v>356</v>
      </c>
      <c r="J1271" t="s">
        <v>1448</v>
      </c>
      <c r="K1271" t="str">
        <f>VLOOKUP(tblSalaries[[#This Row],[Where do you work]],tblCountries[[Actual]:[Mapping]],2,FALSE)</f>
        <v>Pakistan</v>
      </c>
      <c r="L1271" t="s">
        <v>9</v>
      </c>
      <c r="M1271">
        <v>1</v>
      </c>
      <c r="O1271" s="10" t="str">
        <f>IF(ISERROR(FIND("1",tblSalaries[[#This Row],[How many hours of a day you work on Excel]])),"",1)</f>
        <v/>
      </c>
      <c r="P1271" s="11" t="str">
        <f>IF(ISERROR(FIND("2",tblSalaries[[#This Row],[How many hours of a day you work on Excel]])),"",2)</f>
        <v/>
      </c>
      <c r="Q1271" s="10" t="str">
        <f>IF(ISERROR(FIND("3",tblSalaries[[#This Row],[How many hours of a day you work on Excel]])),"",3)</f>
        <v/>
      </c>
      <c r="R1271" s="10">
        <f>IF(ISERROR(FIND("4",tblSalaries[[#This Row],[How many hours of a day you work on Excel]])),"",4)</f>
        <v>4</v>
      </c>
      <c r="S1271" s="10" t="str">
        <f>IF(ISERROR(FIND("5",tblSalaries[[#This Row],[How many hours of a day you work on Excel]])),"",5)</f>
        <v/>
      </c>
      <c r="T1271" s="10">
        <f>IF(ISERROR(FIND("6",tblSalaries[[#This Row],[How many hours of a day you work on Excel]])),"",6)</f>
        <v>6</v>
      </c>
      <c r="U1271" s="11" t="str">
        <f>IF(ISERROR(FIND("7",tblSalaries[[#This Row],[How many hours of a day you work on Excel]])),"",7)</f>
        <v/>
      </c>
      <c r="V1271" s="11" t="str">
        <f>IF(ISERROR(FIND("8",tblSalaries[[#This Row],[How many hours of a day you work on Excel]])),"",8)</f>
        <v/>
      </c>
      <c r="W1271" s="11">
        <f>IF(MAX(tblSalaries[[#This Row],[1 hour]:[8 hours]])=0,#N/A,MAX(tblSalaries[[#This Row],[1 hour]:[8 hours]]))</f>
        <v>6</v>
      </c>
      <c r="X1271" s="11">
        <f>IF(ISERROR(tblSalaries[[#This Row],[max h]]),1,tblSalaries[[#This Row],[Salary in USD]]/tblSalaries[[#This Row],[max h]]/260)</f>
        <v>7.6923076923076925</v>
      </c>
      <c r="Y1271" s="11" t="str">
        <f>IF(tblSalaries[[#This Row],[Years of Experience]]="",0,"0")</f>
        <v>0</v>
      </c>
      <c r="Z12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71" s="11">
        <f>IF(tblSalaries[[#This Row],[Salary in USD]]&lt;1000,1,0)</f>
        <v>0</v>
      </c>
      <c r="AB1271" s="11">
        <f>IF(AND(tblSalaries[[#This Row],[Salary in USD]]&gt;1000,tblSalaries[[#This Row],[Salary in USD]]&lt;2000),1,0)</f>
        <v>0</v>
      </c>
    </row>
    <row r="1272" spans="2:28" ht="15" customHeight="1">
      <c r="B1272" t="s">
        <v>3275</v>
      </c>
      <c r="C1272" s="1">
        <v>41058.553460648145</v>
      </c>
      <c r="D1272" s="4" t="s">
        <v>1449</v>
      </c>
      <c r="E1272">
        <v>30000</v>
      </c>
      <c r="F1272" t="s">
        <v>22</v>
      </c>
      <c r="G1272">
        <f>tblSalaries[[#This Row],[clean Salary (in local currency)]]*VLOOKUP(tblSalaries[[#This Row],[Currency]],tblXrate[],2,FALSE)</f>
        <v>38111.983169748237</v>
      </c>
      <c r="H1272" t="s">
        <v>1450</v>
      </c>
      <c r="I1272" t="s">
        <v>20</v>
      </c>
      <c r="J1272" t="s">
        <v>59</v>
      </c>
      <c r="K1272" t="str">
        <f>VLOOKUP(tblSalaries[[#This Row],[Where do you work]],tblCountries[[Actual]:[Mapping]],2,FALSE)</f>
        <v>Belgium</v>
      </c>
      <c r="L1272" t="s">
        <v>18</v>
      </c>
      <c r="M1272">
        <v>15</v>
      </c>
      <c r="O1272" s="10" t="str">
        <f>IF(ISERROR(FIND("1",tblSalaries[[#This Row],[How many hours of a day you work on Excel]])),"",1)</f>
        <v/>
      </c>
      <c r="P1272" s="11">
        <f>IF(ISERROR(FIND("2",tblSalaries[[#This Row],[How many hours of a day you work on Excel]])),"",2)</f>
        <v>2</v>
      </c>
      <c r="Q1272" s="10">
        <f>IF(ISERROR(FIND("3",tblSalaries[[#This Row],[How many hours of a day you work on Excel]])),"",3)</f>
        <v>3</v>
      </c>
      <c r="R1272" s="10" t="str">
        <f>IF(ISERROR(FIND("4",tblSalaries[[#This Row],[How many hours of a day you work on Excel]])),"",4)</f>
        <v/>
      </c>
      <c r="S1272" s="10" t="str">
        <f>IF(ISERROR(FIND("5",tblSalaries[[#This Row],[How many hours of a day you work on Excel]])),"",5)</f>
        <v/>
      </c>
      <c r="T1272" s="10" t="str">
        <f>IF(ISERROR(FIND("6",tblSalaries[[#This Row],[How many hours of a day you work on Excel]])),"",6)</f>
        <v/>
      </c>
      <c r="U1272" s="11" t="str">
        <f>IF(ISERROR(FIND("7",tblSalaries[[#This Row],[How many hours of a day you work on Excel]])),"",7)</f>
        <v/>
      </c>
      <c r="V1272" s="11" t="str">
        <f>IF(ISERROR(FIND("8",tblSalaries[[#This Row],[How many hours of a day you work on Excel]])),"",8)</f>
        <v/>
      </c>
      <c r="W1272" s="11">
        <f>IF(MAX(tblSalaries[[#This Row],[1 hour]:[8 hours]])=0,#N/A,MAX(tblSalaries[[#This Row],[1 hour]:[8 hours]]))</f>
        <v>3</v>
      </c>
      <c r="X1272" s="11">
        <f>IF(ISERROR(tblSalaries[[#This Row],[max h]]),1,tblSalaries[[#This Row],[Salary in USD]]/tblSalaries[[#This Row],[max h]]/260)</f>
        <v>48.861516884292612</v>
      </c>
      <c r="Y1272" s="11" t="str">
        <f>IF(tblSalaries[[#This Row],[Years of Experience]]="",0,"0")</f>
        <v>0</v>
      </c>
      <c r="Z12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72" s="11">
        <f>IF(tblSalaries[[#This Row],[Salary in USD]]&lt;1000,1,0)</f>
        <v>0</v>
      </c>
      <c r="AB1272" s="11">
        <f>IF(AND(tblSalaries[[#This Row],[Salary in USD]]&gt;1000,tblSalaries[[#This Row],[Salary in USD]]&lt;2000),1,0)</f>
        <v>0</v>
      </c>
    </row>
    <row r="1273" spans="2:28" ht="15" customHeight="1">
      <c r="B1273" t="s">
        <v>3276</v>
      </c>
      <c r="C1273" s="1">
        <v>41058.558159722219</v>
      </c>
      <c r="D1273" s="4" t="s">
        <v>1451</v>
      </c>
      <c r="E1273">
        <v>600000</v>
      </c>
      <c r="F1273" t="s">
        <v>40</v>
      </c>
      <c r="G1273">
        <f>tblSalaries[[#This Row],[clean Salary (in local currency)]]*VLOOKUP(tblSalaries[[#This Row],[Currency]],tblXrate[],2,FALSE)</f>
        <v>10684.750012465542</v>
      </c>
      <c r="H1273" t="s">
        <v>1452</v>
      </c>
      <c r="I1273" t="s">
        <v>52</v>
      </c>
      <c r="J1273" t="s">
        <v>8</v>
      </c>
      <c r="K1273" t="str">
        <f>VLOOKUP(tblSalaries[[#This Row],[Where do you work]],tblCountries[[Actual]:[Mapping]],2,FALSE)</f>
        <v>India</v>
      </c>
      <c r="L1273" t="s">
        <v>18</v>
      </c>
      <c r="M1273">
        <v>2</v>
      </c>
      <c r="O1273" s="10" t="str">
        <f>IF(ISERROR(FIND("1",tblSalaries[[#This Row],[How many hours of a day you work on Excel]])),"",1)</f>
        <v/>
      </c>
      <c r="P1273" s="11">
        <f>IF(ISERROR(FIND("2",tblSalaries[[#This Row],[How many hours of a day you work on Excel]])),"",2)</f>
        <v>2</v>
      </c>
      <c r="Q1273" s="10">
        <f>IF(ISERROR(FIND("3",tblSalaries[[#This Row],[How many hours of a day you work on Excel]])),"",3)</f>
        <v>3</v>
      </c>
      <c r="R1273" s="10" t="str">
        <f>IF(ISERROR(FIND("4",tblSalaries[[#This Row],[How many hours of a day you work on Excel]])),"",4)</f>
        <v/>
      </c>
      <c r="S1273" s="10" t="str">
        <f>IF(ISERROR(FIND("5",tblSalaries[[#This Row],[How many hours of a day you work on Excel]])),"",5)</f>
        <v/>
      </c>
      <c r="T1273" s="10" t="str">
        <f>IF(ISERROR(FIND("6",tblSalaries[[#This Row],[How many hours of a day you work on Excel]])),"",6)</f>
        <v/>
      </c>
      <c r="U1273" s="11" t="str">
        <f>IF(ISERROR(FIND("7",tblSalaries[[#This Row],[How many hours of a day you work on Excel]])),"",7)</f>
        <v/>
      </c>
      <c r="V1273" s="11" t="str">
        <f>IF(ISERROR(FIND("8",tblSalaries[[#This Row],[How many hours of a day you work on Excel]])),"",8)</f>
        <v/>
      </c>
      <c r="W1273" s="11">
        <f>IF(MAX(tblSalaries[[#This Row],[1 hour]:[8 hours]])=0,#N/A,MAX(tblSalaries[[#This Row],[1 hour]:[8 hours]]))</f>
        <v>3</v>
      </c>
      <c r="X1273" s="11">
        <f>IF(ISERROR(tblSalaries[[#This Row],[max h]]),1,tblSalaries[[#This Row],[Salary in USD]]/tblSalaries[[#This Row],[max h]]/260)</f>
        <v>13.698397451878899</v>
      </c>
      <c r="Y1273" s="11" t="str">
        <f>IF(tblSalaries[[#This Row],[Years of Experience]]="",0,"0")</f>
        <v>0</v>
      </c>
      <c r="Z12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73" s="11">
        <f>IF(tblSalaries[[#This Row],[Salary in USD]]&lt;1000,1,0)</f>
        <v>0</v>
      </c>
      <c r="AB1273" s="11">
        <f>IF(AND(tblSalaries[[#This Row],[Salary in USD]]&gt;1000,tblSalaries[[#This Row],[Salary in USD]]&lt;2000),1,0)</f>
        <v>0</v>
      </c>
    </row>
    <row r="1274" spans="2:28" ht="15" customHeight="1">
      <c r="B1274" t="s">
        <v>3277</v>
      </c>
      <c r="C1274" s="1">
        <v>41058.569548611114</v>
      </c>
      <c r="D1274" s="4" t="s">
        <v>1453</v>
      </c>
      <c r="E1274">
        <v>350000</v>
      </c>
      <c r="F1274" t="s">
        <v>40</v>
      </c>
      <c r="G1274">
        <f>tblSalaries[[#This Row],[clean Salary (in local currency)]]*VLOOKUP(tblSalaries[[#This Row],[Currency]],tblXrate[],2,FALSE)</f>
        <v>6232.7708406048987</v>
      </c>
      <c r="H1274" t="s">
        <v>1454</v>
      </c>
      <c r="I1274" t="s">
        <v>20</v>
      </c>
      <c r="J1274" t="s">
        <v>8</v>
      </c>
      <c r="K1274" t="str">
        <f>VLOOKUP(tblSalaries[[#This Row],[Where do you work]],tblCountries[[Actual]:[Mapping]],2,FALSE)</f>
        <v>India</v>
      </c>
      <c r="L1274" t="s">
        <v>9</v>
      </c>
      <c r="M1274">
        <v>1.5</v>
      </c>
      <c r="O1274" s="10" t="str">
        <f>IF(ISERROR(FIND("1",tblSalaries[[#This Row],[How many hours of a day you work on Excel]])),"",1)</f>
        <v/>
      </c>
      <c r="P1274" s="11" t="str">
        <f>IF(ISERROR(FIND("2",tblSalaries[[#This Row],[How many hours of a day you work on Excel]])),"",2)</f>
        <v/>
      </c>
      <c r="Q1274" s="10" t="str">
        <f>IF(ISERROR(FIND("3",tblSalaries[[#This Row],[How many hours of a day you work on Excel]])),"",3)</f>
        <v/>
      </c>
      <c r="R1274" s="10">
        <f>IF(ISERROR(FIND("4",tblSalaries[[#This Row],[How many hours of a day you work on Excel]])),"",4)</f>
        <v>4</v>
      </c>
      <c r="S1274" s="10" t="str">
        <f>IF(ISERROR(FIND("5",tblSalaries[[#This Row],[How many hours of a day you work on Excel]])),"",5)</f>
        <v/>
      </c>
      <c r="T1274" s="10">
        <f>IF(ISERROR(FIND("6",tblSalaries[[#This Row],[How many hours of a day you work on Excel]])),"",6)</f>
        <v>6</v>
      </c>
      <c r="U1274" s="11" t="str">
        <f>IF(ISERROR(FIND("7",tblSalaries[[#This Row],[How many hours of a day you work on Excel]])),"",7)</f>
        <v/>
      </c>
      <c r="V1274" s="11" t="str">
        <f>IF(ISERROR(FIND("8",tblSalaries[[#This Row],[How many hours of a day you work on Excel]])),"",8)</f>
        <v/>
      </c>
      <c r="W1274" s="11">
        <f>IF(MAX(tblSalaries[[#This Row],[1 hour]:[8 hours]])=0,#N/A,MAX(tblSalaries[[#This Row],[1 hour]:[8 hours]]))</f>
        <v>6</v>
      </c>
      <c r="X1274" s="11">
        <f>IF(ISERROR(tblSalaries[[#This Row],[max h]]),1,tblSalaries[[#This Row],[Salary in USD]]/tblSalaries[[#This Row],[max h]]/260)</f>
        <v>3.995365923464679</v>
      </c>
      <c r="Y1274" s="11" t="str">
        <f>IF(tblSalaries[[#This Row],[Years of Experience]]="",0,"0")</f>
        <v>0</v>
      </c>
      <c r="Z12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74" s="11">
        <f>IF(tblSalaries[[#This Row],[Salary in USD]]&lt;1000,1,0)</f>
        <v>0</v>
      </c>
      <c r="AB1274" s="11">
        <f>IF(AND(tblSalaries[[#This Row],[Salary in USD]]&gt;1000,tblSalaries[[#This Row],[Salary in USD]]&lt;2000),1,0)</f>
        <v>0</v>
      </c>
    </row>
    <row r="1275" spans="2:28" ht="15" customHeight="1">
      <c r="B1275" t="s">
        <v>3278</v>
      </c>
      <c r="C1275" s="1">
        <v>41058.577928240738</v>
      </c>
      <c r="D1275" s="4">
        <v>45000</v>
      </c>
      <c r="E1275">
        <v>45000</v>
      </c>
      <c r="F1275" t="s">
        <v>6</v>
      </c>
      <c r="G1275">
        <f>tblSalaries[[#This Row],[clean Salary (in local currency)]]*VLOOKUP(tblSalaries[[#This Row],[Currency]],tblXrate[],2,FALSE)</f>
        <v>45000</v>
      </c>
      <c r="H1275" t="s">
        <v>1455</v>
      </c>
      <c r="I1275" t="s">
        <v>20</v>
      </c>
      <c r="J1275" t="s">
        <v>17</v>
      </c>
      <c r="K1275" t="str">
        <f>VLOOKUP(tblSalaries[[#This Row],[Where do you work]],tblCountries[[Actual]:[Mapping]],2,FALSE)</f>
        <v>Pakistan</v>
      </c>
      <c r="L1275" t="s">
        <v>13</v>
      </c>
      <c r="M1275">
        <v>8</v>
      </c>
      <c r="O1275" s="10" t="str">
        <f>IF(ISERROR(FIND("1",tblSalaries[[#This Row],[How many hours of a day you work on Excel]])),"",1)</f>
        <v/>
      </c>
      <c r="P1275" s="11" t="str">
        <f>IF(ISERROR(FIND("2",tblSalaries[[#This Row],[How many hours of a day you work on Excel]])),"",2)</f>
        <v/>
      </c>
      <c r="Q1275" s="10" t="str">
        <f>IF(ISERROR(FIND("3",tblSalaries[[#This Row],[How many hours of a day you work on Excel]])),"",3)</f>
        <v/>
      </c>
      <c r="R1275" s="10" t="str">
        <f>IF(ISERROR(FIND("4",tblSalaries[[#This Row],[How many hours of a day you work on Excel]])),"",4)</f>
        <v/>
      </c>
      <c r="S1275" s="10" t="str">
        <f>IF(ISERROR(FIND("5",tblSalaries[[#This Row],[How many hours of a day you work on Excel]])),"",5)</f>
        <v/>
      </c>
      <c r="T1275" s="10" t="str">
        <f>IF(ISERROR(FIND("6",tblSalaries[[#This Row],[How many hours of a day you work on Excel]])),"",6)</f>
        <v/>
      </c>
      <c r="U1275" s="11" t="str">
        <f>IF(ISERROR(FIND("7",tblSalaries[[#This Row],[How many hours of a day you work on Excel]])),"",7)</f>
        <v/>
      </c>
      <c r="V1275" s="11">
        <f>IF(ISERROR(FIND("8",tblSalaries[[#This Row],[How many hours of a day you work on Excel]])),"",8)</f>
        <v>8</v>
      </c>
      <c r="W1275" s="11">
        <f>IF(MAX(tblSalaries[[#This Row],[1 hour]:[8 hours]])=0,#N/A,MAX(tblSalaries[[#This Row],[1 hour]:[8 hours]]))</f>
        <v>8</v>
      </c>
      <c r="X1275" s="11">
        <f>IF(ISERROR(tblSalaries[[#This Row],[max h]]),1,tblSalaries[[#This Row],[Salary in USD]]/tblSalaries[[#This Row],[max h]]/260)</f>
        <v>21.634615384615383</v>
      </c>
      <c r="Y1275" s="11" t="str">
        <f>IF(tblSalaries[[#This Row],[Years of Experience]]="",0,"0")</f>
        <v>0</v>
      </c>
      <c r="Z12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75" s="11">
        <f>IF(tblSalaries[[#This Row],[Salary in USD]]&lt;1000,1,0)</f>
        <v>0</v>
      </c>
      <c r="AB1275" s="11">
        <f>IF(AND(tblSalaries[[#This Row],[Salary in USD]]&gt;1000,tblSalaries[[#This Row],[Salary in USD]]&lt;2000),1,0)</f>
        <v>0</v>
      </c>
    </row>
    <row r="1276" spans="2:28" ht="15" customHeight="1">
      <c r="B1276" t="s">
        <v>3279</v>
      </c>
      <c r="C1276" s="1">
        <v>41058.579155092593</v>
      </c>
      <c r="D1276" s="4">
        <v>80000</v>
      </c>
      <c r="E1276">
        <v>80000</v>
      </c>
      <c r="F1276" t="s">
        <v>6</v>
      </c>
      <c r="G1276">
        <f>tblSalaries[[#This Row],[clean Salary (in local currency)]]*VLOOKUP(tblSalaries[[#This Row],[Currency]],tblXrate[],2,FALSE)</f>
        <v>80000</v>
      </c>
      <c r="H1276" t="s">
        <v>52</v>
      </c>
      <c r="I1276" t="s">
        <v>52</v>
      </c>
      <c r="J1276" t="s">
        <v>15</v>
      </c>
      <c r="K1276" t="str">
        <f>VLOOKUP(tblSalaries[[#This Row],[Where do you work]],tblCountries[[Actual]:[Mapping]],2,FALSE)</f>
        <v>USA</v>
      </c>
      <c r="L1276" t="s">
        <v>25</v>
      </c>
      <c r="M1276">
        <v>6</v>
      </c>
      <c r="O1276" s="10">
        <f>IF(ISERROR(FIND("1",tblSalaries[[#This Row],[How many hours of a day you work on Excel]])),"",1)</f>
        <v>1</v>
      </c>
      <c r="P1276" s="11">
        <f>IF(ISERROR(FIND("2",tblSalaries[[#This Row],[How many hours of a day you work on Excel]])),"",2)</f>
        <v>2</v>
      </c>
      <c r="Q1276" s="10" t="str">
        <f>IF(ISERROR(FIND("3",tblSalaries[[#This Row],[How many hours of a day you work on Excel]])),"",3)</f>
        <v/>
      </c>
      <c r="R1276" s="10" t="str">
        <f>IF(ISERROR(FIND("4",tblSalaries[[#This Row],[How many hours of a day you work on Excel]])),"",4)</f>
        <v/>
      </c>
      <c r="S1276" s="10" t="str">
        <f>IF(ISERROR(FIND("5",tblSalaries[[#This Row],[How many hours of a day you work on Excel]])),"",5)</f>
        <v/>
      </c>
      <c r="T1276" s="10" t="str">
        <f>IF(ISERROR(FIND("6",tblSalaries[[#This Row],[How many hours of a day you work on Excel]])),"",6)</f>
        <v/>
      </c>
      <c r="U1276" s="11" t="str">
        <f>IF(ISERROR(FIND("7",tblSalaries[[#This Row],[How many hours of a day you work on Excel]])),"",7)</f>
        <v/>
      </c>
      <c r="V1276" s="11" t="str">
        <f>IF(ISERROR(FIND("8",tblSalaries[[#This Row],[How many hours of a day you work on Excel]])),"",8)</f>
        <v/>
      </c>
      <c r="W1276" s="11">
        <f>IF(MAX(tblSalaries[[#This Row],[1 hour]:[8 hours]])=0,#N/A,MAX(tblSalaries[[#This Row],[1 hour]:[8 hours]]))</f>
        <v>2</v>
      </c>
      <c r="X1276" s="11">
        <f>IF(ISERROR(tblSalaries[[#This Row],[max h]]),1,tblSalaries[[#This Row],[Salary in USD]]/tblSalaries[[#This Row],[max h]]/260)</f>
        <v>153.84615384615384</v>
      </c>
      <c r="Y1276" s="11" t="str">
        <f>IF(tblSalaries[[#This Row],[Years of Experience]]="",0,"0")</f>
        <v>0</v>
      </c>
      <c r="Z12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76" s="11">
        <f>IF(tblSalaries[[#This Row],[Salary in USD]]&lt;1000,1,0)</f>
        <v>0</v>
      </c>
      <c r="AB1276" s="11">
        <f>IF(AND(tblSalaries[[#This Row],[Salary in USD]]&gt;1000,tblSalaries[[#This Row],[Salary in USD]]&lt;2000),1,0)</f>
        <v>0</v>
      </c>
    </row>
    <row r="1277" spans="2:28" ht="15" customHeight="1">
      <c r="B1277" t="s">
        <v>3280</v>
      </c>
      <c r="C1277" s="1">
        <v>41058.579606481479</v>
      </c>
      <c r="D1277" s="4" t="s">
        <v>1456</v>
      </c>
      <c r="E1277">
        <v>1500000</v>
      </c>
      <c r="F1277" t="s">
        <v>40</v>
      </c>
      <c r="G1277">
        <f>tblSalaries[[#This Row],[clean Salary (in local currency)]]*VLOOKUP(tblSalaries[[#This Row],[Currency]],tblXrate[],2,FALSE)</f>
        <v>26711.875031163851</v>
      </c>
      <c r="H1277" t="s">
        <v>20</v>
      </c>
      <c r="I1277" t="s">
        <v>20</v>
      </c>
      <c r="J1277" t="s">
        <v>8</v>
      </c>
      <c r="K1277" t="str">
        <f>VLOOKUP(tblSalaries[[#This Row],[Where do you work]],tblCountries[[Actual]:[Mapping]],2,FALSE)</f>
        <v>India</v>
      </c>
      <c r="L1277" t="s">
        <v>9</v>
      </c>
      <c r="M1277">
        <v>7</v>
      </c>
      <c r="O1277" s="10" t="str">
        <f>IF(ISERROR(FIND("1",tblSalaries[[#This Row],[How many hours of a day you work on Excel]])),"",1)</f>
        <v/>
      </c>
      <c r="P1277" s="11" t="str">
        <f>IF(ISERROR(FIND("2",tblSalaries[[#This Row],[How many hours of a day you work on Excel]])),"",2)</f>
        <v/>
      </c>
      <c r="Q1277" s="10" t="str">
        <f>IF(ISERROR(FIND("3",tblSalaries[[#This Row],[How many hours of a day you work on Excel]])),"",3)</f>
        <v/>
      </c>
      <c r="R1277" s="10">
        <f>IF(ISERROR(FIND("4",tblSalaries[[#This Row],[How many hours of a day you work on Excel]])),"",4)</f>
        <v>4</v>
      </c>
      <c r="S1277" s="10" t="str">
        <f>IF(ISERROR(FIND("5",tblSalaries[[#This Row],[How many hours of a day you work on Excel]])),"",5)</f>
        <v/>
      </c>
      <c r="T1277" s="10">
        <f>IF(ISERROR(FIND("6",tblSalaries[[#This Row],[How many hours of a day you work on Excel]])),"",6)</f>
        <v>6</v>
      </c>
      <c r="U1277" s="11" t="str">
        <f>IF(ISERROR(FIND("7",tblSalaries[[#This Row],[How many hours of a day you work on Excel]])),"",7)</f>
        <v/>
      </c>
      <c r="V1277" s="11" t="str">
        <f>IF(ISERROR(FIND("8",tblSalaries[[#This Row],[How many hours of a day you work on Excel]])),"",8)</f>
        <v/>
      </c>
      <c r="W1277" s="11">
        <f>IF(MAX(tblSalaries[[#This Row],[1 hour]:[8 hours]])=0,#N/A,MAX(tblSalaries[[#This Row],[1 hour]:[8 hours]]))</f>
        <v>6</v>
      </c>
      <c r="X1277" s="11">
        <f>IF(ISERROR(tblSalaries[[#This Row],[max h]]),1,tblSalaries[[#This Row],[Salary in USD]]/tblSalaries[[#This Row],[max h]]/260)</f>
        <v>17.122996814848623</v>
      </c>
      <c r="Y1277" s="11" t="str">
        <f>IF(tblSalaries[[#This Row],[Years of Experience]]="",0,"0")</f>
        <v>0</v>
      </c>
      <c r="Z12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77" s="11">
        <f>IF(tblSalaries[[#This Row],[Salary in USD]]&lt;1000,1,0)</f>
        <v>0</v>
      </c>
      <c r="AB1277" s="11">
        <f>IF(AND(tblSalaries[[#This Row],[Salary in USD]]&gt;1000,tblSalaries[[#This Row],[Salary in USD]]&lt;2000),1,0)</f>
        <v>0</v>
      </c>
    </row>
    <row r="1278" spans="2:28" ht="15" customHeight="1">
      <c r="B1278" t="s">
        <v>3281</v>
      </c>
      <c r="C1278" s="1">
        <v>41058.582291666666</v>
      </c>
      <c r="D1278" s="4" t="s">
        <v>1457</v>
      </c>
      <c r="E1278">
        <v>100000</v>
      </c>
      <c r="F1278" t="s">
        <v>6</v>
      </c>
      <c r="G1278">
        <f>tblSalaries[[#This Row],[clean Salary (in local currency)]]*VLOOKUP(tblSalaries[[#This Row],[Currency]],tblXrate[],2,FALSE)</f>
        <v>100000</v>
      </c>
      <c r="H1278" t="s">
        <v>207</v>
      </c>
      <c r="I1278" t="s">
        <v>20</v>
      </c>
      <c r="J1278" t="s">
        <v>1458</v>
      </c>
      <c r="K1278" t="str">
        <f>VLOOKUP(tblSalaries[[#This Row],[Where do you work]],tblCountries[[Actual]:[Mapping]],2,FALSE)</f>
        <v>Uganda</v>
      </c>
      <c r="L1278" t="s">
        <v>9</v>
      </c>
      <c r="M1278">
        <v>17</v>
      </c>
      <c r="O1278" s="10" t="str">
        <f>IF(ISERROR(FIND("1",tblSalaries[[#This Row],[How many hours of a day you work on Excel]])),"",1)</f>
        <v/>
      </c>
      <c r="P1278" s="11" t="str">
        <f>IF(ISERROR(FIND("2",tblSalaries[[#This Row],[How many hours of a day you work on Excel]])),"",2)</f>
        <v/>
      </c>
      <c r="Q1278" s="10" t="str">
        <f>IF(ISERROR(FIND("3",tblSalaries[[#This Row],[How many hours of a day you work on Excel]])),"",3)</f>
        <v/>
      </c>
      <c r="R1278" s="10">
        <f>IF(ISERROR(FIND("4",tblSalaries[[#This Row],[How many hours of a day you work on Excel]])),"",4)</f>
        <v>4</v>
      </c>
      <c r="S1278" s="10" t="str">
        <f>IF(ISERROR(FIND("5",tblSalaries[[#This Row],[How many hours of a day you work on Excel]])),"",5)</f>
        <v/>
      </c>
      <c r="T1278" s="10">
        <f>IF(ISERROR(FIND("6",tblSalaries[[#This Row],[How many hours of a day you work on Excel]])),"",6)</f>
        <v>6</v>
      </c>
      <c r="U1278" s="11" t="str">
        <f>IF(ISERROR(FIND("7",tblSalaries[[#This Row],[How many hours of a day you work on Excel]])),"",7)</f>
        <v/>
      </c>
      <c r="V1278" s="11" t="str">
        <f>IF(ISERROR(FIND("8",tblSalaries[[#This Row],[How many hours of a day you work on Excel]])),"",8)</f>
        <v/>
      </c>
      <c r="W1278" s="11">
        <f>IF(MAX(tblSalaries[[#This Row],[1 hour]:[8 hours]])=0,#N/A,MAX(tblSalaries[[#This Row],[1 hour]:[8 hours]]))</f>
        <v>6</v>
      </c>
      <c r="X1278" s="11">
        <f>IF(ISERROR(tblSalaries[[#This Row],[max h]]),1,tblSalaries[[#This Row],[Salary in USD]]/tblSalaries[[#This Row],[max h]]/260)</f>
        <v>64.102564102564102</v>
      </c>
      <c r="Y1278" s="11" t="str">
        <f>IF(tblSalaries[[#This Row],[Years of Experience]]="",0,"0")</f>
        <v>0</v>
      </c>
      <c r="Z12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78" s="11">
        <f>IF(tblSalaries[[#This Row],[Salary in USD]]&lt;1000,1,0)</f>
        <v>0</v>
      </c>
      <c r="AB1278" s="11">
        <f>IF(AND(tblSalaries[[#This Row],[Salary in USD]]&gt;1000,tblSalaries[[#This Row],[Salary in USD]]&lt;2000),1,0)</f>
        <v>0</v>
      </c>
    </row>
    <row r="1279" spans="2:28" ht="15" customHeight="1">
      <c r="B1279" t="s">
        <v>3282</v>
      </c>
      <c r="C1279" s="1">
        <v>41058.582800925928</v>
      </c>
      <c r="D1279" s="4">
        <v>68000</v>
      </c>
      <c r="E1279">
        <v>68000</v>
      </c>
      <c r="F1279" t="s">
        <v>82</v>
      </c>
      <c r="G1279">
        <f>tblSalaries[[#This Row],[clean Salary (in local currency)]]*VLOOKUP(tblSalaries[[#This Row],[Currency]],tblXrate[],2,FALSE)</f>
        <v>69353.856635379227</v>
      </c>
      <c r="H1279" t="s">
        <v>1459</v>
      </c>
      <c r="I1279" t="s">
        <v>52</v>
      </c>
      <c r="J1279" t="s">
        <v>84</v>
      </c>
      <c r="K1279" t="str">
        <f>VLOOKUP(tblSalaries[[#This Row],[Where do you work]],tblCountries[[Actual]:[Mapping]],2,FALSE)</f>
        <v>Australia</v>
      </c>
      <c r="L1279" t="s">
        <v>9</v>
      </c>
      <c r="M1279">
        <v>10</v>
      </c>
      <c r="O1279" s="10" t="str">
        <f>IF(ISERROR(FIND("1",tblSalaries[[#This Row],[How many hours of a day you work on Excel]])),"",1)</f>
        <v/>
      </c>
      <c r="P1279" s="11" t="str">
        <f>IF(ISERROR(FIND("2",tblSalaries[[#This Row],[How many hours of a day you work on Excel]])),"",2)</f>
        <v/>
      </c>
      <c r="Q1279" s="10" t="str">
        <f>IF(ISERROR(FIND("3",tblSalaries[[#This Row],[How many hours of a day you work on Excel]])),"",3)</f>
        <v/>
      </c>
      <c r="R1279" s="10">
        <f>IF(ISERROR(FIND("4",tblSalaries[[#This Row],[How many hours of a day you work on Excel]])),"",4)</f>
        <v>4</v>
      </c>
      <c r="S1279" s="10" t="str">
        <f>IF(ISERROR(FIND("5",tblSalaries[[#This Row],[How many hours of a day you work on Excel]])),"",5)</f>
        <v/>
      </c>
      <c r="T1279" s="10">
        <f>IF(ISERROR(FIND("6",tblSalaries[[#This Row],[How many hours of a day you work on Excel]])),"",6)</f>
        <v>6</v>
      </c>
      <c r="U1279" s="11" t="str">
        <f>IF(ISERROR(FIND("7",tblSalaries[[#This Row],[How many hours of a day you work on Excel]])),"",7)</f>
        <v/>
      </c>
      <c r="V1279" s="11" t="str">
        <f>IF(ISERROR(FIND("8",tblSalaries[[#This Row],[How many hours of a day you work on Excel]])),"",8)</f>
        <v/>
      </c>
      <c r="W1279" s="11">
        <f>IF(MAX(tblSalaries[[#This Row],[1 hour]:[8 hours]])=0,#N/A,MAX(tblSalaries[[#This Row],[1 hour]:[8 hours]]))</f>
        <v>6</v>
      </c>
      <c r="X1279" s="11">
        <f>IF(ISERROR(tblSalaries[[#This Row],[max h]]),1,tblSalaries[[#This Row],[Salary in USD]]/tblSalaries[[#This Row],[max h]]/260)</f>
        <v>44.457600407294379</v>
      </c>
      <c r="Y1279" s="11" t="str">
        <f>IF(tblSalaries[[#This Row],[Years of Experience]]="",0,"0")</f>
        <v>0</v>
      </c>
      <c r="Z12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79" s="11">
        <f>IF(tblSalaries[[#This Row],[Salary in USD]]&lt;1000,1,0)</f>
        <v>0</v>
      </c>
      <c r="AB1279" s="11">
        <f>IF(AND(tblSalaries[[#This Row],[Salary in USD]]&gt;1000,tblSalaries[[#This Row],[Salary in USD]]&lt;2000),1,0)</f>
        <v>0</v>
      </c>
    </row>
    <row r="1280" spans="2:28" ht="15" customHeight="1">
      <c r="B1280" t="s">
        <v>3283</v>
      </c>
      <c r="C1280" s="1">
        <v>41058.590601851851</v>
      </c>
      <c r="D1280" s="4" t="s">
        <v>1460</v>
      </c>
      <c r="E1280">
        <v>49000</v>
      </c>
      <c r="F1280" t="s">
        <v>82</v>
      </c>
      <c r="G1280">
        <f>tblSalaries[[#This Row],[clean Salary (in local currency)]]*VLOOKUP(tblSalaries[[#This Row],[Currency]],tblXrate[],2,FALSE)</f>
        <v>49975.573163729154</v>
      </c>
      <c r="H1280" t="s">
        <v>1461</v>
      </c>
      <c r="I1280" t="s">
        <v>488</v>
      </c>
      <c r="J1280" t="s">
        <v>84</v>
      </c>
      <c r="K1280" t="str">
        <f>VLOOKUP(tblSalaries[[#This Row],[Where do you work]],tblCountries[[Actual]:[Mapping]],2,FALSE)</f>
        <v>Australia</v>
      </c>
      <c r="L1280" t="s">
        <v>9</v>
      </c>
      <c r="M1280">
        <v>30</v>
      </c>
      <c r="O1280" s="10" t="str">
        <f>IF(ISERROR(FIND("1",tblSalaries[[#This Row],[How many hours of a day you work on Excel]])),"",1)</f>
        <v/>
      </c>
      <c r="P1280" s="11" t="str">
        <f>IF(ISERROR(FIND("2",tblSalaries[[#This Row],[How many hours of a day you work on Excel]])),"",2)</f>
        <v/>
      </c>
      <c r="Q1280" s="10" t="str">
        <f>IF(ISERROR(FIND("3",tblSalaries[[#This Row],[How many hours of a day you work on Excel]])),"",3)</f>
        <v/>
      </c>
      <c r="R1280" s="10">
        <f>IF(ISERROR(FIND("4",tblSalaries[[#This Row],[How many hours of a day you work on Excel]])),"",4)</f>
        <v>4</v>
      </c>
      <c r="S1280" s="10" t="str">
        <f>IF(ISERROR(FIND("5",tblSalaries[[#This Row],[How many hours of a day you work on Excel]])),"",5)</f>
        <v/>
      </c>
      <c r="T1280" s="10">
        <f>IF(ISERROR(FIND("6",tblSalaries[[#This Row],[How many hours of a day you work on Excel]])),"",6)</f>
        <v>6</v>
      </c>
      <c r="U1280" s="11" t="str">
        <f>IF(ISERROR(FIND("7",tblSalaries[[#This Row],[How many hours of a day you work on Excel]])),"",7)</f>
        <v/>
      </c>
      <c r="V1280" s="11" t="str">
        <f>IF(ISERROR(FIND("8",tblSalaries[[#This Row],[How many hours of a day you work on Excel]])),"",8)</f>
        <v/>
      </c>
      <c r="W1280" s="11">
        <f>IF(MAX(tblSalaries[[#This Row],[1 hour]:[8 hours]])=0,#N/A,MAX(tblSalaries[[#This Row],[1 hour]:[8 hours]]))</f>
        <v>6</v>
      </c>
      <c r="X1280" s="11">
        <f>IF(ISERROR(tblSalaries[[#This Row],[max h]]),1,tblSalaries[[#This Row],[Salary in USD]]/tblSalaries[[#This Row],[max h]]/260)</f>
        <v>32.035623822903304</v>
      </c>
      <c r="Y1280" s="11" t="str">
        <f>IF(tblSalaries[[#This Row],[Years of Experience]]="",0,"0")</f>
        <v>0</v>
      </c>
      <c r="Z12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80" s="11">
        <f>IF(tblSalaries[[#This Row],[Salary in USD]]&lt;1000,1,0)</f>
        <v>0</v>
      </c>
      <c r="AB1280" s="11">
        <f>IF(AND(tblSalaries[[#This Row],[Salary in USD]]&gt;1000,tblSalaries[[#This Row],[Salary in USD]]&lt;2000),1,0)</f>
        <v>0</v>
      </c>
    </row>
    <row r="1281" spans="2:28" ht="15" customHeight="1">
      <c r="B1281" t="s">
        <v>3284</v>
      </c>
      <c r="C1281" s="1">
        <v>41058.594513888886</v>
      </c>
      <c r="D1281" s="4" t="s">
        <v>1462</v>
      </c>
      <c r="E1281">
        <v>575000</v>
      </c>
      <c r="F1281" t="s">
        <v>40</v>
      </c>
      <c r="G1281">
        <f>tblSalaries[[#This Row],[clean Salary (in local currency)]]*VLOOKUP(tblSalaries[[#This Row],[Currency]],tblXrate[],2,FALSE)</f>
        <v>10239.552095279476</v>
      </c>
      <c r="H1281" t="s">
        <v>1463</v>
      </c>
      <c r="I1281" t="s">
        <v>52</v>
      </c>
      <c r="J1281" t="s">
        <v>8</v>
      </c>
      <c r="K1281" t="str">
        <f>VLOOKUP(tblSalaries[[#This Row],[Where do you work]],tblCountries[[Actual]:[Mapping]],2,FALSE)</f>
        <v>India</v>
      </c>
      <c r="L1281" t="s">
        <v>18</v>
      </c>
      <c r="M1281">
        <v>5</v>
      </c>
      <c r="O1281" s="10" t="str">
        <f>IF(ISERROR(FIND("1",tblSalaries[[#This Row],[How many hours of a day you work on Excel]])),"",1)</f>
        <v/>
      </c>
      <c r="P1281" s="11">
        <f>IF(ISERROR(FIND("2",tblSalaries[[#This Row],[How many hours of a day you work on Excel]])),"",2)</f>
        <v>2</v>
      </c>
      <c r="Q1281" s="10">
        <f>IF(ISERROR(FIND("3",tblSalaries[[#This Row],[How many hours of a day you work on Excel]])),"",3)</f>
        <v>3</v>
      </c>
      <c r="R1281" s="10" t="str">
        <f>IF(ISERROR(FIND("4",tblSalaries[[#This Row],[How many hours of a day you work on Excel]])),"",4)</f>
        <v/>
      </c>
      <c r="S1281" s="10" t="str">
        <f>IF(ISERROR(FIND("5",tblSalaries[[#This Row],[How many hours of a day you work on Excel]])),"",5)</f>
        <v/>
      </c>
      <c r="T1281" s="10" t="str">
        <f>IF(ISERROR(FIND("6",tblSalaries[[#This Row],[How many hours of a day you work on Excel]])),"",6)</f>
        <v/>
      </c>
      <c r="U1281" s="11" t="str">
        <f>IF(ISERROR(FIND("7",tblSalaries[[#This Row],[How many hours of a day you work on Excel]])),"",7)</f>
        <v/>
      </c>
      <c r="V1281" s="11" t="str">
        <f>IF(ISERROR(FIND("8",tblSalaries[[#This Row],[How many hours of a day you work on Excel]])),"",8)</f>
        <v/>
      </c>
      <c r="W1281" s="11">
        <f>IF(MAX(tblSalaries[[#This Row],[1 hour]:[8 hours]])=0,#N/A,MAX(tblSalaries[[#This Row],[1 hour]:[8 hours]]))</f>
        <v>3</v>
      </c>
      <c r="X1281" s="11">
        <f>IF(ISERROR(tblSalaries[[#This Row],[max h]]),1,tblSalaries[[#This Row],[Salary in USD]]/tblSalaries[[#This Row],[max h]]/260)</f>
        <v>13.127630891383944</v>
      </c>
      <c r="Y1281" s="11" t="str">
        <f>IF(tblSalaries[[#This Row],[Years of Experience]]="",0,"0")</f>
        <v>0</v>
      </c>
      <c r="Z12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81" s="11">
        <f>IF(tblSalaries[[#This Row],[Salary in USD]]&lt;1000,1,0)</f>
        <v>0</v>
      </c>
      <c r="AB1281" s="11">
        <f>IF(AND(tblSalaries[[#This Row],[Salary in USD]]&gt;1000,tblSalaries[[#This Row],[Salary in USD]]&lt;2000),1,0)</f>
        <v>0</v>
      </c>
    </row>
    <row r="1282" spans="2:28" ht="15" customHeight="1">
      <c r="B1282" t="s">
        <v>3285</v>
      </c>
      <c r="C1282" s="1">
        <v>41058.607430555552</v>
      </c>
      <c r="D1282" s="4" t="s">
        <v>1464</v>
      </c>
      <c r="E1282">
        <v>500000</v>
      </c>
      <c r="F1282" t="s">
        <v>40</v>
      </c>
      <c r="G1282">
        <f>tblSalaries[[#This Row],[clean Salary (in local currency)]]*VLOOKUP(tblSalaries[[#This Row],[Currency]],tblXrate[],2,FALSE)</f>
        <v>8903.9583437212841</v>
      </c>
      <c r="H1282" t="s">
        <v>1465</v>
      </c>
      <c r="I1282" t="s">
        <v>279</v>
      </c>
      <c r="J1282" t="s">
        <v>8</v>
      </c>
      <c r="K1282" t="str">
        <f>VLOOKUP(tblSalaries[[#This Row],[Where do you work]],tblCountries[[Actual]:[Mapping]],2,FALSE)</f>
        <v>India</v>
      </c>
      <c r="L1282" t="s">
        <v>9</v>
      </c>
      <c r="M1282">
        <v>2</v>
      </c>
      <c r="O1282" s="10" t="str">
        <f>IF(ISERROR(FIND("1",tblSalaries[[#This Row],[How many hours of a day you work on Excel]])),"",1)</f>
        <v/>
      </c>
      <c r="P1282" s="11" t="str">
        <f>IF(ISERROR(FIND("2",tblSalaries[[#This Row],[How many hours of a day you work on Excel]])),"",2)</f>
        <v/>
      </c>
      <c r="Q1282" s="10" t="str">
        <f>IF(ISERROR(FIND("3",tblSalaries[[#This Row],[How many hours of a day you work on Excel]])),"",3)</f>
        <v/>
      </c>
      <c r="R1282" s="10">
        <f>IF(ISERROR(FIND("4",tblSalaries[[#This Row],[How many hours of a day you work on Excel]])),"",4)</f>
        <v>4</v>
      </c>
      <c r="S1282" s="10" t="str">
        <f>IF(ISERROR(FIND("5",tblSalaries[[#This Row],[How many hours of a day you work on Excel]])),"",5)</f>
        <v/>
      </c>
      <c r="T1282" s="10">
        <f>IF(ISERROR(FIND("6",tblSalaries[[#This Row],[How many hours of a day you work on Excel]])),"",6)</f>
        <v>6</v>
      </c>
      <c r="U1282" s="11" t="str">
        <f>IF(ISERROR(FIND("7",tblSalaries[[#This Row],[How many hours of a day you work on Excel]])),"",7)</f>
        <v/>
      </c>
      <c r="V1282" s="11" t="str">
        <f>IF(ISERROR(FIND("8",tblSalaries[[#This Row],[How many hours of a day you work on Excel]])),"",8)</f>
        <v/>
      </c>
      <c r="W1282" s="11">
        <f>IF(MAX(tblSalaries[[#This Row],[1 hour]:[8 hours]])=0,#N/A,MAX(tblSalaries[[#This Row],[1 hour]:[8 hours]]))</f>
        <v>6</v>
      </c>
      <c r="X1282" s="11">
        <f>IF(ISERROR(tblSalaries[[#This Row],[max h]]),1,tblSalaries[[#This Row],[Salary in USD]]/tblSalaries[[#This Row],[max h]]/260)</f>
        <v>5.7076656049495407</v>
      </c>
      <c r="Y1282" s="11" t="str">
        <f>IF(tblSalaries[[#This Row],[Years of Experience]]="",0,"0")</f>
        <v>0</v>
      </c>
      <c r="Z12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82" s="11">
        <f>IF(tblSalaries[[#This Row],[Salary in USD]]&lt;1000,1,0)</f>
        <v>0</v>
      </c>
      <c r="AB1282" s="11">
        <f>IF(AND(tblSalaries[[#This Row],[Salary in USD]]&gt;1000,tblSalaries[[#This Row],[Salary in USD]]&lt;2000),1,0)</f>
        <v>0</v>
      </c>
    </row>
    <row r="1283" spans="2:28" ht="15" customHeight="1">
      <c r="B1283" t="s">
        <v>3286</v>
      </c>
      <c r="C1283" s="1">
        <v>41058.621770833335</v>
      </c>
      <c r="D1283" s="4" t="s">
        <v>1466</v>
      </c>
      <c r="E1283">
        <v>36000</v>
      </c>
      <c r="F1283" t="s">
        <v>6</v>
      </c>
      <c r="G1283">
        <f>tblSalaries[[#This Row],[clean Salary (in local currency)]]*VLOOKUP(tblSalaries[[#This Row],[Currency]],tblXrate[],2,FALSE)</f>
        <v>36000</v>
      </c>
      <c r="H1283" t="s">
        <v>263</v>
      </c>
      <c r="I1283" t="s">
        <v>20</v>
      </c>
      <c r="J1283" t="s">
        <v>1176</v>
      </c>
      <c r="K1283" t="str">
        <f>VLOOKUP(tblSalaries[[#This Row],[Where do you work]],tblCountries[[Actual]:[Mapping]],2,FALSE)</f>
        <v>Kuwait</v>
      </c>
      <c r="L1283" t="s">
        <v>18</v>
      </c>
      <c r="M1283">
        <v>10</v>
      </c>
      <c r="O1283" s="10" t="str">
        <f>IF(ISERROR(FIND("1",tblSalaries[[#This Row],[How many hours of a day you work on Excel]])),"",1)</f>
        <v/>
      </c>
      <c r="P1283" s="11">
        <f>IF(ISERROR(FIND("2",tblSalaries[[#This Row],[How many hours of a day you work on Excel]])),"",2)</f>
        <v>2</v>
      </c>
      <c r="Q1283" s="10">
        <f>IF(ISERROR(FIND("3",tblSalaries[[#This Row],[How many hours of a day you work on Excel]])),"",3)</f>
        <v>3</v>
      </c>
      <c r="R1283" s="10" t="str">
        <f>IF(ISERROR(FIND("4",tblSalaries[[#This Row],[How many hours of a day you work on Excel]])),"",4)</f>
        <v/>
      </c>
      <c r="S1283" s="10" t="str">
        <f>IF(ISERROR(FIND("5",tblSalaries[[#This Row],[How many hours of a day you work on Excel]])),"",5)</f>
        <v/>
      </c>
      <c r="T1283" s="10" t="str">
        <f>IF(ISERROR(FIND("6",tblSalaries[[#This Row],[How many hours of a day you work on Excel]])),"",6)</f>
        <v/>
      </c>
      <c r="U1283" s="11" t="str">
        <f>IF(ISERROR(FIND("7",tblSalaries[[#This Row],[How many hours of a day you work on Excel]])),"",7)</f>
        <v/>
      </c>
      <c r="V1283" s="11" t="str">
        <f>IF(ISERROR(FIND("8",tblSalaries[[#This Row],[How many hours of a day you work on Excel]])),"",8)</f>
        <v/>
      </c>
      <c r="W1283" s="11">
        <f>IF(MAX(tblSalaries[[#This Row],[1 hour]:[8 hours]])=0,#N/A,MAX(tblSalaries[[#This Row],[1 hour]:[8 hours]]))</f>
        <v>3</v>
      </c>
      <c r="X1283" s="11">
        <f>IF(ISERROR(tblSalaries[[#This Row],[max h]]),1,tblSalaries[[#This Row],[Salary in USD]]/tblSalaries[[#This Row],[max h]]/260)</f>
        <v>46.153846153846153</v>
      </c>
      <c r="Y1283" s="11" t="str">
        <f>IF(tblSalaries[[#This Row],[Years of Experience]]="",0,"0")</f>
        <v>0</v>
      </c>
      <c r="Z12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83" s="11">
        <f>IF(tblSalaries[[#This Row],[Salary in USD]]&lt;1000,1,0)</f>
        <v>0</v>
      </c>
      <c r="AB1283" s="11">
        <f>IF(AND(tblSalaries[[#This Row],[Salary in USD]]&gt;1000,tblSalaries[[#This Row],[Salary in USD]]&lt;2000),1,0)</f>
        <v>0</v>
      </c>
    </row>
    <row r="1284" spans="2:28" ht="15" customHeight="1">
      <c r="B1284" t="s">
        <v>3287</v>
      </c>
      <c r="C1284" s="1">
        <v>41058.621863425928</v>
      </c>
      <c r="D1284" s="4" t="s">
        <v>1467</v>
      </c>
      <c r="E1284">
        <v>210000</v>
      </c>
      <c r="F1284" t="s">
        <v>40</v>
      </c>
      <c r="G1284">
        <f>tblSalaries[[#This Row],[clean Salary (in local currency)]]*VLOOKUP(tblSalaries[[#This Row],[Currency]],tblXrate[],2,FALSE)</f>
        <v>3739.6625043629392</v>
      </c>
      <c r="H1284" t="s">
        <v>1468</v>
      </c>
      <c r="I1284" t="s">
        <v>3999</v>
      </c>
      <c r="J1284" t="s">
        <v>8</v>
      </c>
      <c r="K1284" t="str">
        <f>VLOOKUP(tblSalaries[[#This Row],[Where do you work]],tblCountries[[Actual]:[Mapping]],2,FALSE)</f>
        <v>India</v>
      </c>
      <c r="L1284" t="s">
        <v>25</v>
      </c>
      <c r="M1284">
        <v>4.5</v>
      </c>
      <c r="O1284" s="10">
        <f>IF(ISERROR(FIND("1",tblSalaries[[#This Row],[How many hours of a day you work on Excel]])),"",1)</f>
        <v>1</v>
      </c>
      <c r="P1284" s="11">
        <f>IF(ISERROR(FIND("2",tblSalaries[[#This Row],[How many hours of a day you work on Excel]])),"",2)</f>
        <v>2</v>
      </c>
      <c r="Q1284" s="10" t="str">
        <f>IF(ISERROR(FIND("3",tblSalaries[[#This Row],[How many hours of a day you work on Excel]])),"",3)</f>
        <v/>
      </c>
      <c r="R1284" s="10" t="str">
        <f>IF(ISERROR(FIND("4",tblSalaries[[#This Row],[How many hours of a day you work on Excel]])),"",4)</f>
        <v/>
      </c>
      <c r="S1284" s="10" t="str">
        <f>IF(ISERROR(FIND("5",tblSalaries[[#This Row],[How many hours of a day you work on Excel]])),"",5)</f>
        <v/>
      </c>
      <c r="T1284" s="10" t="str">
        <f>IF(ISERROR(FIND("6",tblSalaries[[#This Row],[How many hours of a day you work on Excel]])),"",6)</f>
        <v/>
      </c>
      <c r="U1284" s="11" t="str">
        <f>IF(ISERROR(FIND("7",tblSalaries[[#This Row],[How many hours of a day you work on Excel]])),"",7)</f>
        <v/>
      </c>
      <c r="V1284" s="11" t="str">
        <f>IF(ISERROR(FIND("8",tblSalaries[[#This Row],[How many hours of a day you work on Excel]])),"",8)</f>
        <v/>
      </c>
      <c r="W1284" s="11">
        <f>IF(MAX(tblSalaries[[#This Row],[1 hour]:[8 hours]])=0,#N/A,MAX(tblSalaries[[#This Row],[1 hour]:[8 hours]]))</f>
        <v>2</v>
      </c>
      <c r="X1284" s="11">
        <f>IF(ISERROR(tblSalaries[[#This Row],[max h]]),1,tblSalaries[[#This Row],[Salary in USD]]/tblSalaries[[#This Row],[max h]]/260)</f>
        <v>7.1916586622364216</v>
      </c>
      <c r="Y1284" s="11" t="str">
        <f>IF(tblSalaries[[#This Row],[Years of Experience]]="",0,"0")</f>
        <v>0</v>
      </c>
      <c r="Z12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84" s="11">
        <f>IF(tblSalaries[[#This Row],[Salary in USD]]&lt;1000,1,0)</f>
        <v>0</v>
      </c>
      <c r="AB1284" s="11">
        <f>IF(AND(tblSalaries[[#This Row],[Salary in USD]]&gt;1000,tblSalaries[[#This Row],[Salary in USD]]&lt;2000),1,0)</f>
        <v>0</v>
      </c>
    </row>
    <row r="1285" spans="2:28" ht="15" customHeight="1">
      <c r="B1285" t="s">
        <v>3288</v>
      </c>
      <c r="C1285" s="1">
        <v>41058.624432870369</v>
      </c>
      <c r="D1285" s="4" t="s">
        <v>1469</v>
      </c>
      <c r="E1285">
        <v>48500</v>
      </c>
      <c r="F1285" t="s">
        <v>22</v>
      </c>
      <c r="G1285">
        <f>tblSalaries[[#This Row],[clean Salary (in local currency)]]*VLOOKUP(tblSalaries[[#This Row],[Currency]],tblXrate[],2,FALSE)</f>
        <v>61614.372791092981</v>
      </c>
      <c r="H1285" t="s">
        <v>1470</v>
      </c>
      <c r="I1285" t="s">
        <v>20</v>
      </c>
      <c r="J1285" t="s">
        <v>628</v>
      </c>
      <c r="K1285" t="str">
        <f>VLOOKUP(tblSalaries[[#This Row],[Where do you work]],tblCountries[[Actual]:[Mapping]],2,FALSE)</f>
        <v>Netherlands</v>
      </c>
      <c r="L1285" t="s">
        <v>9</v>
      </c>
      <c r="M1285">
        <v>8</v>
      </c>
      <c r="O1285" s="10" t="str">
        <f>IF(ISERROR(FIND("1",tblSalaries[[#This Row],[How many hours of a day you work on Excel]])),"",1)</f>
        <v/>
      </c>
      <c r="P1285" s="11" t="str">
        <f>IF(ISERROR(FIND("2",tblSalaries[[#This Row],[How many hours of a day you work on Excel]])),"",2)</f>
        <v/>
      </c>
      <c r="Q1285" s="10" t="str">
        <f>IF(ISERROR(FIND("3",tblSalaries[[#This Row],[How many hours of a day you work on Excel]])),"",3)</f>
        <v/>
      </c>
      <c r="R1285" s="10">
        <f>IF(ISERROR(FIND("4",tblSalaries[[#This Row],[How many hours of a day you work on Excel]])),"",4)</f>
        <v>4</v>
      </c>
      <c r="S1285" s="10" t="str">
        <f>IF(ISERROR(FIND("5",tblSalaries[[#This Row],[How many hours of a day you work on Excel]])),"",5)</f>
        <v/>
      </c>
      <c r="T1285" s="10">
        <f>IF(ISERROR(FIND("6",tblSalaries[[#This Row],[How many hours of a day you work on Excel]])),"",6)</f>
        <v>6</v>
      </c>
      <c r="U1285" s="11" t="str">
        <f>IF(ISERROR(FIND("7",tblSalaries[[#This Row],[How many hours of a day you work on Excel]])),"",7)</f>
        <v/>
      </c>
      <c r="V1285" s="11" t="str">
        <f>IF(ISERROR(FIND("8",tblSalaries[[#This Row],[How many hours of a day you work on Excel]])),"",8)</f>
        <v/>
      </c>
      <c r="W1285" s="11">
        <f>IF(MAX(tblSalaries[[#This Row],[1 hour]:[8 hours]])=0,#N/A,MAX(tblSalaries[[#This Row],[1 hour]:[8 hours]]))</f>
        <v>6</v>
      </c>
      <c r="X1285" s="11">
        <f>IF(ISERROR(tblSalaries[[#This Row],[max h]]),1,tblSalaries[[#This Row],[Salary in USD]]/tblSalaries[[#This Row],[max h]]/260)</f>
        <v>39.496392814803194</v>
      </c>
      <c r="Y1285" s="11" t="str">
        <f>IF(tblSalaries[[#This Row],[Years of Experience]]="",0,"0")</f>
        <v>0</v>
      </c>
      <c r="Z12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85" s="11">
        <f>IF(tblSalaries[[#This Row],[Salary in USD]]&lt;1000,1,0)</f>
        <v>0</v>
      </c>
      <c r="AB1285" s="11">
        <f>IF(AND(tblSalaries[[#This Row],[Salary in USD]]&gt;1000,tblSalaries[[#This Row],[Salary in USD]]&lt;2000),1,0)</f>
        <v>0</v>
      </c>
    </row>
    <row r="1286" spans="2:28" ht="15" customHeight="1">
      <c r="B1286" t="s">
        <v>3289</v>
      </c>
      <c r="C1286" s="1">
        <v>41058.62703703704</v>
      </c>
      <c r="D1286" s="4" t="s">
        <v>1471</v>
      </c>
      <c r="E1286">
        <v>200000</v>
      </c>
      <c r="F1286" t="s">
        <v>40</v>
      </c>
      <c r="G1286">
        <f>tblSalaries[[#This Row],[clean Salary (in local currency)]]*VLOOKUP(tblSalaries[[#This Row],[Currency]],tblXrate[],2,FALSE)</f>
        <v>3561.5833374885137</v>
      </c>
      <c r="H1286" t="s">
        <v>360</v>
      </c>
      <c r="I1286" t="s">
        <v>3999</v>
      </c>
      <c r="J1286" t="s">
        <v>8</v>
      </c>
      <c r="K1286" t="str">
        <f>VLOOKUP(tblSalaries[[#This Row],[Where do you work]],tblCountries[[Actual]:[Mapping]],2,FALSE)</f>
        <v>India</v>
      </c>
      <c r="L1286" t="s">
        <v>18</v>
      </c>
      <c r="M1286">
        <v>3</v>
      </c>
      <c r="O1286" s="10" t="str">
        <f>IF(ISERROR(FIND("1",tblSalaries[[#This Row],[How many hours of a day you work on Excel]])),"",1)</f>
        <v/>
      </c>
      <c r="P1286" s="11">
        <f>IF(ISERROR(FIND("2",tblSalaries[[#This Row],[How many hours of a day you work on Excel]])),"",2)</f>
        <v>2</v>
      </c>
      <c r="Q1286" s="10">
        <f>IF(ISERROR(FIND("3",tblSalaries[[#This Row],[How many hours of a day you work on Excel]])),"",3)</f>
        <v>3</v>
      </c>
      <c r="R1286" s="10" t="str">
        <f>IF(ISERROR(FIND("4",tblSalaries[[#This Row],[How many hours of a day you work on Excel]])),"",4)</f>
        <v/>
      </c>
      <c r="S1286" s="10" t="str">
        <f>IF(ISERROR(FIND("5",tblSalaries[[#This Row],[How many hours of a day you work on Excel]])),"",5)</f>
        <v/>
      </c>
      <c r="T1286" s="10" t="str">
        <f>IF(ISERROR(FIND("6",tblSalaries[[#This Row],[How many hours of a day you work on Excel]])),"",6)</f>
        <v/>
      </c>
      <c r="U1286" s="11" t="str">
        <f>IF(ISERROR(FIND("7",tblSalaries[[#This Row],[How many hours of a day you work on Excel]])),"",7)</f>
        <v/>
      </c>
      <c r="V1286" s="11" t="str">
        <f>IF(ISERROR(FIND("8",tblSalaries[[#This Row],[How many hours of a day you work on Excel]])),"",8)</f>
        <v/>
      </c>
      <c r="W1286" s="11">
        <f>IF(MAX(tblSalaries[[#This Row],[1 hour]:[8 hours]])=0,#N/A,MAX(tblSalaries[[#This Row],[1 hour]:[8 hours]]))</f>
        <v>3</v>
      </c>
      <c r="X1286" s="11">
        <f>IF(ISERROR(tblSalaries[[#This Row],[max h]]),1,tblSalaries[[#This Row],[Salary in USD]]/tblSalaries[[#This Row],[max h]]/260)</f>
        <v>4.5661324839596329</v>
      </c>
      <c r="Y1286" s="11" t="str">
        <f>IF(tblSalaries[[#This Row],[Years of Experience]]="",0,"0")</f>
        <v>0</v>
      </c>
      <c r="Z12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86" s="11">
        <f>IF(tblSalaries[[#This Row],[Salary in USD]]&lt;1000,1,0)</f>
        <v>0</v>
      </c>
      <c r="AB1286" s="11">
        <f>IF(AND(tblSalaries[[#This Row],[Salary in USD]]&gt;1000,tblSalaries[[#This Row],[Salary in USD]]&lt;2000),1,0)</f>
        <v>0</v>
      </c>
    </row>
    <row r="1287" spans="2:28" ht="15" customHeight="1">
      <c r="B1287" t="s">
        <v>3290</v>
      </c>
      <c r="C1287" s="1">
        <v>41058.627905092595</v>
      </c>
      <c r="D1287" s="4" t="s">
        <v>1472</v>
      </c>
      <c r="E1287">
        <v>360000</v>
      </c>
      <c r="F1287" t="s">
        <v>40</v>
      </c>
      <c r="G1287">
        <f>tblSalaries[[#This Row],[clean Salary (in local currency)]]*VLOOKUP(tblSalaries[[#This Row],[Currency]],tblXrate[],2,FALSE)</f>
        <v>6410.8500074793246</v>
      </c>
      <c r="H1287" t="s">
        <v>1473</v>
      </c>
      <c r="I1287" t="s">
        <v>20</v>
      </c>
      <c r="J1287" t="s">
        <v>8</v>
      </c>
      <c r="K1287" t="str">
        <f>VLOOKUP(tblSalaries[[#This Row],[Where do you work]],tblCountries[[Actual]:[Mapping]],2,FALSE)</f>
        <v>India</v>
      </c>
      <c r="L1287" t="s">
        <v>13</v>
      </c>
      <c r="M1287">
        <v>6</v>
      </c>
      <c r="O1287" s="10" t="str">
        <f>IF(ISERROR(FIND("1",tblSalaries[[#This Row],[How many hours of a day you work on Excel]])),"",1)</f>
        <v/>
      </c>
      <c r="P1287" s="11" t="str">
        <f>IF(ISERROR(FIND("2",tblSalaries[[#This Row],[How many hours of a day you work on Excel]])),"",2)</f>
        <v/>
      </c>
      <c r="Q1287" s="10" t="str">
        <f>IF(ISERROR(FIND("3",tblSalaries[[#This Row],[How many hours of a day you work on Excel]])),"",3)</f>
        <v/>
      </c>
      <c r="R1287" s="10" t="str">
        <f>IF(ISERROR(FIND("4",tblSalaries[[#This Row],[How many hours of a day you work on Excel]])),"",4)</f>
        <v/>
      </c>
      <c r="S1287" s="10" t="str">
        <f>IF(ISERROR(FIND("5",tblSalaries[[#This Row],[How many hours of a day you work on Excel]])),"",5)</f>
        <v/>
      </c>
      <c r="T1287" s="10" t="str">
        <f>IF(ISERROR(FIND("6",tblSalaries[[#This Row],[How many hours of a day you work on Excel]])),"",6)</f>
        <v/>
      </c>
      <c r="U1287" s="11" t="str">
        <f>IF(ISERROR(FIND("7",tblSalaries[[#This Row],[How many hours of a day you work on Excel]])),"",7)</f>
        <v/>
      </c>
      <c r="V1287" s="11">
        <f>IF(ISERROR(FIND("8",tblSalaries[[#This Row],[How many hours of a day you work on Excel]])),"",8)</f>
        <v>8</v>
      </c>
      <c r="W1287" s="11">
        <f>IF(MAX(tblSalaries[[#This Row],[1 hour]:[8 hours]])=0,#N/A,MAX(tblSalaries[[#This Row],[1 hour]:[8 hours]]))</f>
        <v>8</v>
      </c>
      <c r="X1287" s="11">
        <f>IF(ISERROR(tblSalaries[[#This Row],[max h]]),1,tblSalaries[[#This Row],[Salary in USD]]/tblSalaries[[#This Row],[max h]]/260)</f>
        <v>3.0821394266727524</v>
      </c>
      <c r="Y1287" s="11" t="str">
        <f>IF(tblSalaries[[#This Row],[Years of Experience]]="",0,"0")</f>
        <v>0</v>
      </c>
      <c r="Z12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87" s="11">
        <f>IF(tblSalaries[[#This Row],[Salary in USD]]&lt;1000,1,0)</f>
        <v>0</v>
      </c>
      <c r="AB1287" s="11">
        <f>IF(AND(tblSalaries[[#This Row],[Salary in USD]]&gt;1000,tblSalaries[[#This Row],[Salary in USD]]&lt;2000),1,0)</f>
        <v>0</v>
      </c>
    </row>
    <row r="1288" spans="2:28" ht="15" customHeight="1">
      <c r="B1288" t="s">
        <v>3291</v>
      </c>
      <c r="C1288" s="1">
        <v>41058.630694444444</v>
      </c>
      <c r="D1288" s="4" t="s">
        <v>1474</v>
      </c>
      <c r="E1288">
        <v>28500</v>
      </c>
      <c r="F1288" t="s">
        <v>22</v>
      </c>
      <c r="G1288">
        <f>tblSalaries[[#This Row],[clean Salary (in local currency)]]*VLOOKUP(tblSalaries[[#This Row],[Currency]],tblXrate[],2,FALSE)</f>
        <v>36206.384011260823</v>
      </c>
      <c r="H1288" t="s">
        <v>1475</v>
      </c>
      <c r="I1288" t="s">
        <v>20</v>
      </c>
      <c r="J1288" t="s">
        <v>628</v>
      </c>
      <c r="K1288" t="str">
        <f>VLOOKUP(tblSalaries[[#This Row],[Where do you work]],tblCountries[[Actual]:[Mapping]],2,FALSE)</f>
        <v>Netherlands</v>
      </c>
      <c r="L1288" t="s">
        <v>25</v>
      </c>
      <c r="M1288">
        <v>5</v>
      </c>
      <c r="O1288" s="10">
        <f>IF(ISERROR(FIND("1",tblSalaries[[#This Row],[How many hours of a day you work on Excel]])),"",1)</f>
        <v>1</v>
      </c>
      <c r="P1288" s="11">
        <f>IF(ISERROR(FIND("2",tblSalaries[[#This Row],[How many hours of a day you work on Excel]])),"",2)</f>
        <v>2</v>
      </c>
      <c r="Q1288" s="10" t="str">
        <f>IF(ISERROR(FIND("3",tblSalaries[[#This Row],[How many hours of a day you work on Excel]])),"",3)</f>
        <v/>
      </c>
      <c r="R1288" s="10" t="str">
        <f>IF(ISERROR(FIND("4",tblSalaries[[#This Row],[How many hours of a day you work on Excel]])),"",4)</f>
        <v/>
      </c>
      <c r="S1288" s="10" t="str">
        <f>IF(ISERROR(FIND("5",tblSalaries[[#This Row],[How many hours of a day you work on Excel]])),"",5)</f>
        <v/>
      </c>
      <c r="T1288" s="10" t="str">
        <f>IF(ISERROR(FIND("6",tblSalaries[[#This Row],[How many hours of a day you work on Excel]])),"",6)</f>
        <v/>
      </c>
      <c r="U1288" s="11" t="str">
        <f>IF(ISERROR(FIND("7",tblSalaries[[#This Row],[How many hours of a day you work on Excel]])),"",7)</f>
        <v/>
      </c>
      <c r="V1288" s="11" t="str">
        <f>IF(ISERROR(FIND("8",tblSalaries[[#This Row],[How many hours of a day you work on Excel]])),"",8)</f>
        <v/>
      </c>
      <c r="W1288" s="11">
        <f>IF(MAX(tblSalaries[[#This Row],[1 hour]:[8 hours]])=0,#N/A,MAX(tblSalaries[[#This Row],[1 hour]:[8 hours]]))</f>
        <v>2</v>
      </c>
      <c r="X1288" s="11">
        <f>IF(ISERROR(tblSalaries[[#This Row],[max h]]),1,tblSalaries[[#This Row],[Salary in USD]]/tblSalaries[[#This Row],[max h]]/260)</f>
        <v>69.627661560116962</v>
      </c>
      <c r="Y1288" s="11" t="str">
        <f>IF(tblSalaries[[#This Row],[Years of Experience]]="",0,"0")</f>
        <v>0</v>
      </c>
      <c r="Z12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288" s="11">
        <f>IF(tblSalaries[[#This Row],[Salary in USD]]&lt;1000,1,0)</f>
        <v>0</v>
      </c>
      <c r="AB1288" s="11">
        <f>IF(AND(tblSalaries[[#This Row],[Salary in USD]]&gt;1000,tblSalaries[[#This Row],[Salary in USD]]&lt;2000),1,0)</f>
        <v>0</v>
      </c>
    </row>
    <row r="1289" spans="2:28" ht="15" customHeight="1">
      <c r="B1289" t="s">
        <v>3292</v>
      </c>
      <c r="C1289" s="1">
        <v>41058.632222222222</v>
      </c>
      <c r="D1289" s="4">
        <v>13500</v>
      </c>
      <c r="E1289">
        <v>13500</v>
      </c>
      <c r="F1289" t="s">
        <v>6</v>
      </c>
      <c r="G1289">
        <f>tblSalaries[[#This Row],[clean Salary (in local currency)]]*VLOOKUP(tblSalaries[[#This Row],[Currency]],tblXrate[],2,FALSE)</f>
        <v>13500</v>
      </c>
      <c r="H1289" t="s">
        <v>804</v>
      </c>
      <c r="I1289" t="s">
        <v>52</v>
      </c>
      <c r="J1289" t="s">
        <v>8</v>
      </c>
      <c r="K1289" t="str">
        <f>VLOOKUP(tblSalaries[[#This Row],[Where do you work]],tblCountries[[Actual]:[Mapping]],2,FALSE)</f>
        <v>India</v>
      </c>
      <c r="L1289" t="s">
        <v>18</v>
      </c>
      <c r="M1289">
        <v>20</v>
      </c>
      <c r="O1289" s="10" t="str">
        <f>IF(ISERROR(FIND("1",tblSalaries[[#This Row],[How many hours of a day you work on Excel]])),"",1)</f>
        <v/>
      </c>
      <c r="P1289" s="11">
        <f>IF(ISERROR(FIND("2",tblSalaries[[#This Row],[How many hours of a day you work on Excel]])),"",2)</f>
        <v>2</v>
      </c>
      <c r="Q1289" s="10">
        <f>IF(ISERROR(FIND("3",tblSalaries[[#This Row],[How many hours of a day you work on Excel]])),"",3)</f>
        <v>3</v>
      </c>
      <c r="R1289" s="10" t="str">
        <f>IF(ISERROR(FIND("4",tblSalaries[[#This Row],[How many hours of a day you work on Excel]])),"",4)</f>
        <v/>
      </c>
      <c r="S1289" s="10" t="str">
        <f>IF(ISERROR(FIND("5",tblSalaries[[#This Row],[How many hours of a day you work on Excel]])),"",5)</f>
        <v/>
      </c>
      <c r="T1289" s="10" t="str">
        <f>IF(ISERROR(FIND("6",tblSalaries[[#This Row],[How many hours of a day you work on Excel]])),"",6)</f>
        <v/>
      </c>
      <c r="U1289" s="11" t="str">
        <f>IF(ISERROR(FIND("7",tblSalaries[[#This Row],[How many hours of a day you work on Excel]])),"",7)</f>
        <v/>
      </c>
      <c r="V1289" s="11" t="str">
        <f>IF(ISERROR(FIND("8",tblSalaries[[#This Row],[How many hours of a day you work on Excel]])),"",8)</f>
        <v/>
      </c>
      <c r="W1289" s="11">
        <f>IF(MAX(tblSalaries[[#This Row],[1 hour]:[8 hours]])=0,#N/A,MAX(tblSalaries[[#This Row],[1 hour]:[8 hours]]))</f>
        <v>3</v>
      </c>
      <c r="X1289" s="11">
        <f>IF(ISERROR(tblSalaries[[#This Row],[max h]]),1,tblSalaries[[#This Row],[Salary in USD]]/tblSalaries[[#This Row],[max h]]/260)</f>
        <v>17.307692307692307</v>
      </c>
      <c r="Y1289" s="11" t="str">
        <f>IF(tblSalaries[[#This Row],[Years of Experience]]="",0,"0")</f>
        <v>0</v>
      </c>
      <c r="Z12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89" s="11">
        <f>IF(tblSalaries[[#This Row],[Salary in USD]]&lt;1000,1,0)</f>
        <v>0</v>
      </c>
      <c r="AB1289" s="11">
        <f>IF(AND(tblSalaries[[#This Row],[Salary in USD]]&gt;1000,tblSalaries[[#This Row],[Salary in USD]]&lt;2000),1,0)</f>
        <v>0</v>
      </c>
    </row>
    <row r="1290" spans="2:28" ht="15" customHeight="1">
      <c r="B1290" t="s">
        <v>3293</v>
      </c>
      <c r="C1290" s="1">
        <v>41058.638020833336</v>
      </c>
      <c r="D1290" s="4">
        <v>250</v>
      </c>
      <c r="E1290">
        <v>3000</v>
      </c>
      <c r="F1290" t="s">
        <v>6</v>
      </c>
      <c r="G1290">
        <f>tblSalaries[[#This Row],[clean Salary (in local currency)]]*VLOOKUP(tblSalaries[[#This Row],[Currency]],tblXrate[],2,FALSE)</f>
        <v>3000</v>
      </c>
      <c r="H1290" t="s">
        <v>1476</v>
      </c>
      <c r="I1290" t="s">
        <v>310</v>
      </c>
      <c r="J1290" t="s">
        <v>1477</v>
      </c>
      <c r="K1290" t="str">
        <f>VLOOKUP(tblSalaries[[#This Row],[Where do you work]],tblCountries[[Actual]:[Mapping]],2,FALSE)</f>
        <v>Sri Lanka</v>
      </c>
      <c r="L1290" t="s">
        <v>9</v>
      </c>
      <c r="M1290">
        <v>2</v>
      </c>
      <c r="O1290" s="10" t="str">
        <f>IF(ISERROR(FIND("1",tblSalaries[[#This Row],[How many hours of a day you work on Excel]])),"",1)</f>
        <v/>
      </c>
      <c r="P1290" s="11" t="str">
        <f>IF(ISERROR(FIND("2",tblSalaries[[#This Row],[How many hours of a day you work on Excel]])),"",2)</f>
        <v/>
      </c>
      <c r="Q1290" s="10" t="str">
        <f>IF(ISERROR(FIND("3",tblSalaries[[#This Row],[How many hours of a day you work on Excel]])),"",3)</f>
        <v/>
      </c>
      <c r="R1290" s="10">
        <f>IF(ISERROR(FIND("4",tblSalaries[[#This Row],[How many hours of a day you work on Excel]])),"",4)</f>
        <v>4</v>
      </c>
      <c r="S1290" s="10" t="str">
        <f>IF(ISERROR(FIND("5",tblSalaries[[#This Row],[How many hours of a day you work on Excel]])),"",5)</f>
        <v/>
      </c>
      <c r="T1290" s="10">
        <f>IF(ISERROR(FIND("6",tblSalaries[[#This Row],[How many hours of a day you work on Excel]])),"",6)</f>
        <v>6</v>
      </c>
      <c r="U1290" s="11" t="str">
        <f>IF(ISERROR(FIND("7",tblSalaries[[#This Row],[How many hours of a day you work on Excel]])),"",7)</f>
        <v/>
      </c>
      <c r="V1290" s="11" t="str">
        <f>IF(ISERROR(FIND("8",tblSalaries[[#This Row],[How many hours of a day you work on Excel]])),"",8)</f>
        <v/>
      </c>
      <c r="W1290" s="11">
        <f>IF(MAX(tblSalaries[[#This Row],[1 hour]:[8 hours]])=0,#N/A,MAX(tblSalaries[[#This Row],[1 hour]:[8 hours]]))</f>
        <v>6</v>
      </c>
      <c r="X1290" s="11">
        <f>IF(ISERROR(tblSalaries[[#This Row],[max h]]),1,tblSalaries[[#This Row],[Salary in USD]]/tblSalaries[[#This Row],[max h]]/260)</f>
        <v>1.9230769230769231</v>
      </c>
      <c r="Y1290" s="11" t="str">
        <f>IF(tblSalaries[[#This Row],[Years of Experience]]="",0,"0")</f>
        <v>0</v>
      </c>
      <c r="Z12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290" s="11">
        <f>IF(tblSalaries[[#This Row],[Salary in USD]]&lt;1000,1,0)</f>
        <v>0</v>
      </c>
      <c r="AB1290" s="11">
        <f>IF(AND(tblSalaries[[#This Row],[Salary in USD]]&gt;1000,tblSalaries[[#This Row],[Salary in USD]]&lt;2000),1,0)</f>
        <v>0</v>
      </c>
    </row>
    <row r="1291" spans="2:28" ht="15" customHeight="1">
      <c r="B1291" t="s">
        <v>3294</v>
      </c>
      <c r="C1291" s="1">
        <v>41058.642187500001</v>
      </c>
      <c r="D1291" s="4">
        <v>1200000</v>
      </c>
      <c r="E1291">
        <v>1200000</v>
      </c>
      <c r="F1291" t="s">
        <v>40</v>
      </c>
      <c r="G1291">
        <f>tblSalaries[[#This Row],[clean Salary (in local currency)]]*VLOOKUP(tblSalaries[[#This Row],[Currency]],tblXrate[],2,FALSE)</f>
        <v>21369.500024931083</v>
      </c>
      <c r="H1291" t="s">
        <v>1478</v>
      </c>
      <c r="I1291" t="s">
        <v>52</v>
      </c>
      <c r="J1291" t="s">
        <v>8</v>
      </c>
      <c r="K1291" t="str">
        <f>VLOOKUP(tblSalaries[[#This Row],[Where do you work]],tblCountries[[Actual]:[Mapping]],2,FALSE)</f>
        <v>India</v>
      </c>
      <c r="L1291" t="s">
        <v>9</v>
      </c>
      <c r="M1291">
        <v>9</v>
      </c>
      <c r="O1291" s="10" t="str">
        <f>IF(ISERROR(FIND("1",tblSalaries[[#This Row],[How many hours of a day you work on Excel]])),"",1)</f>
        <v/>
      </c>
      <c r="P1291" s="11" t="str">
        <f>IF(ISERROR(FIND("2",tblSalaries[[#This Row],[How many hours of a day you work on Excel]])),"",2)</f>
        <v/>
      </c>
      <c r="Q1291" s="10" t="str">
        <f>IF(ISERROR(FIND("3",tblSalaries[[#This Row],[How many hours of a day you work on Excel]])),"",3)</f>
        <v/>
      </c>
      <c r="R1291" s="10">
        <f>IF(ISERROR(FIND("4",tblSalaries[[#This Row],[How many hours of a day you work on Excel]])),"",4)</f>
        <v>4</v>
      </c>
      <c r="S1291" s="10" t="str">
        <f>IF(ISERROR(FIND("5",tblSalaries[[#This Row],[How many hours of a day you work on Excel]])),"",5)</f>
        <v/>
      </c>
      <c r="T1291" s="10">
        <f>IF(ISERROR(FIND("6",tblSalaries[[#This Row],[How many hours of a day you work on Excel]])),"",6)</f>
        <v>6</v>
      </c>
      <c r="U1291" s="11" t="str">
        <f>IF(ISERROR(FIND("7",tblSalaries[[#This Row],[How many hours of a day you work on Excel]])),"",7)</f>
        <v/>
      </c>
      <c r="V1291" s="11" t="str">
        <f>IF(ISERROR(FIND("8",tblSalaries[[#This Row],[How many hours of a day you work on Excel]])),"",8)</f>
        <v/>
      </c>
      <c r="W1291" s="11">
        <f>IF(MAX(tblSalaries[[#This Row],[1 hour]:[8 hours]])=0,#N/A,MAX(tblSalaries[[#This Row],[1 hour]:[8 hours]]))</f>
        <v>6</v>
      </c>
      <c r="X1291" s="11">
        <f>IF(ISERROR(tblSalaries[[#This Row],[max h]]),1,tblSalaries[[#This Row],[Salary in USD]]/tblSalaries[[#This Row],[max h]]/260)</f>
        <v>13.698397451878899</v>
      </c>
      <c r="Y1291" s="11" t="str">
        <f>IF(tblSalaries[[#This Row],[Years of Experience]]="",0,"0")</f>
        <v>0</v>
      </c>
      <c r="Z12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91" s="11">
        <f>IF(tblSalaries[[#This Row],[Salary in USD]]&lt;1000,1,0)</f>
        <v>0</v>
      </c>
      <c r="AB1291" s="11">
        <f>IF(AND(tblSalaries[[#This Row],[Salary in USD]]&gt;1000,tblSalaries[[#This Row],[Salary in USD]]&lt;2000),1,0)</f>
        <v>0</v>
      </c>
    </row>
    <row r="1292" spans="2:28" ht="15" customHeight="1">
      <c r="B1292" t="s">
        <v>3295</v>
      </c>
      <c r="C1292" s="1">
        <v>41058.650289351855</v>
      </c>
      <c r="D1292" s="4" t="s">
        <v>1479</v>
      </c>
      <c r="E1292">
        <v>600000</v>
      </c>
      <c r="F1292" t="s">
        <v>40</v>
      </c>
      <c r="G1292">
        <f>tblSalaries[[#This Row],[clean Salary (in local currency)]]*VLOOKUP(tblSalaries[[#This Row],[Currency]],tblXrate[],2,FALSE)</f>
        <v>10684.750012465542</v>
      </c>
      <c r="H1292" t="s">
        <v>432</v>
      </c>
      <c r="I1292" t="s">
        <v>52</v>
      </c>
      <c r="J1292" t="s">
        <v>8</v>
      </c>
      <c r="K1292" t="str">
        <f>VLOOKUP(tblSalaries[[#This Row],[Where do you work]],tblCountries[[Actual]:[Mapping]],2,FALSE)</f>
        <v>India</v>
      </c>
      <c r="L1292" t="s">
        <v>18</v>
      </c>
      <c r="M1292">
        <v>28</v>
      </c>
      <c r="O1292" s="10" t="str">
        <f>IF(ISERROR(FIND("1",tblSalaries[[#This Row],[How many hours of a day you work on Excel]])),"",1)</f>
        <v/>
      </c>
      <c r="P1292" s="11">
        <f>IF(ISERROR(FIND("2",tblSalaries[[#This Row],[How many hours of a day you work on Excel]])),"",2)</f>
        <v>2</v>
      </c>
      <c r="Q1292" s="10">
        <f>IF(ISERROR(FIND("3",tblSalaries[[#This Row],[How many hours of a day you work on Excel]])),"",3)</f>
        <v>3</v>
      </c>
      <c r="R1292" s="10" t="str">
        <f>IF(ISERROR(FIND("4",tblSalaries[[#This Row],[How many hours of a day you work on Excel]])),"",4)</f>
        <v/>
      </c>
      <c r="S1292" s="10" t="str">
        <f>IF(ISERROR(FIND("5",tblSalaries[[#This Row],[How many hours of a day you work on Excel]])),"",5)</f>
        <v/>
      </c>
      <c r="T1292" s="10" t="str">
        <f>IF(ISERROR(FIND("6",tblSalaries[[#This Row],[How many hours of a day you work on Excel]])),"",6)</f>
        <v/>
      </c>
      <c r="U1292" s="11" t="str">
        <f>IF(ISERROR(FIND("7",tblSalaries[[#This Row],[How many hours of a day you work on Excel]])),"",7)</f>
        <v/>
      </c>
      <c r="V1292" s="11" t="str">
        <f>IF(ISERROR(FIND("8",tblSalaries[[#This Row],[How many hours of a day you work on Excel]])),"",8)</f>
        <v/>
      </c>
      <c r="W1292" s="11">
        <f>IF(MAX(tblSalaries[[#This Row],[1 hour]:[8 hours]])=0,#N/A,MAX(tblSalaries[[#This Row],[1 hour]:[8 hours]]))</f>
        <v>3</v>
      </c>
      <c r="X1292" s="11">
        <f>IF(ISERROR(tblSalaries[[#This Row],[max h]]),1,tblSalaries[[#This Row],[Salary in USD]]/tblSalaries[[#This Row],[max h]]/260)</f>
        <v>13.698397451878899</v>
      </c>
      <c r="Y1292" s="11" t="str">
        <f>IF(tblSalaries[[#This Row],[Years of Experience]]="",0,"0")</f>
        <v>0</v>
      </c>
      <c r="Z12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92" s="11">
        <f>IF(tblSalaries[[#This Row],[Salary in USD]]&lt;1000,1,0)</f>
        <v>0</v>
      </c>
      <c r="AB1292" s="11">
        <f>IF(AND(tblSalaries[[#This Row],[Salary in USD]]&gt;1000,tblSalaries[[#This Row],[Salary in USD]]&lt;2000),1,0)</f>
        <v>0</v>
      </c>
    </row>
    <row r="1293" spans="2:28" ht="15" customHeight="1">
      <c r="B1293" t="s">
        <v>3296</v>
      </c>
      <c r="C1293" s="1">
        <v>41058.65048611111</v>
      </c>
      <c r="D1293" s="4">
        <v>139000</v>
      </c>
      <c r="E1293">
        <v>139000</v>
      </c>
      <c r="F1293" t="s">
        <v>22</v>
      </c>
      <c r="G1293">
        <f>tblSalaries[[#This Row],[clean Salary (in local currency)]]*VLOOKUP(tblSalaries[[#This Row],[Currency]],tblXrate[],2,FALSE)</f>
        <v>176585.52201983347</v>
      </c>
      <c r="H1293" t="s">
        <v>1480</v>
      </c>
      <c r="I1293" t="s">
        <v>52</v>
      </c>
      <c r="J1293" t="s">
        <v>24</v>
      </c>
      <c r="K1293" t="str">
        <f>VLOOKUP(tblSalaries[[#This Row],[Where do you work]],tblCountries[[Actual]:[Mapping]],2,FALSE)</f>
        <v>Germany</v>
      </c>
      <c r="L1293" t="s">
        <v>25</v>
      </c>
      <c r="M1293">
        <v>25</v>
      </c>
      <c r="O1293" s="10">
        <f>IF(ISERROR(FIND("1",tblSalaries[[#This Row],[How many hours of a day you work on Excel]])),"",1)</f>
        <v>1</v>
      </c>
      <c r="P1293" s="11">
        <f>IF(ISERROR(FIND("2",tblSalaries[[#This Row],[How many hours of a day you work on Excel]])),"",2)</f>
        <v>2</v>
      </c>
      <c r="Q1293" s="10" t="str">
        <f>IF(ISERROR(FIND("3",tblSalaries[[#This Row],[How many hours of a day you work on Excel]])),"",3)</f>
        <v/>
      </c>
      <c r="R1293" s="10" t="str">
        <f>IF(ISERROR(FIND("4",tblSalaries[[#This Row],[How many hours of a day you work on Excel]])),"",4)</f>
        <v/>
      </c>
      <c r="S1293" s="10" t="str">
        <f>IF(ISERROR(FIND("5",tblSalaries[[#This Row],[How many hours of a day you work on Excel]])),"",5)</f>
        <v/>
      </c>
      <c r="T1293" s="10" t="str">
        <f>IF(ISERROR(FIND("6",tblSalaries[[#This Row],[How many hours of a day you work on Excel]])),"",6)</f>
        <v/>
      </c>
      <c r="U1293" s="11" t="str">
        <f>IF(ISERROR(FIND("7",tblSalaries[[#This Row],[How many hours of a day you work on Excel]])),"",7)</f>
        <v/>
      </c>
      <c r="V1293" s="11" t="str">
        <f>IF(ISERROR(FIND("8",tblSalaries[[#This Row],[How many hours of a day you work on Excel]])),"",8)</f>
        <v/>
      </c>
      <c r="W1293" s="11">
        <f>IF(MAX(tblSalaries[[#This Row],[1 hour]:[8 hours]])=0,#N/A,MAX(tblSalaries[[#This Row],[1 hour]:[8 hours]]))</f>
        <v>2</v>
      </c>
      <c r="X1293" s="11">
        <f>IF(ISERROR(tblSalaries[[#This Row],[max h]]),1,tblSalaries[[#This Row],[Salary in USD]]/tblSalaries[[#This Row],[max h]]/260)</f>
        <v>339.58754234583358</v>
      </c>
      <c r="Y1293" s="11" t="str">
        <f>IF(tblSalaries[[#This Row],[Years of Experience]]="",0,"0")</f>
        <v>0</v>
      </c>
      <c r="Z12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293" s="11">
        <f>IF(tblSalaries[[#This Row],[Salary in USD]]&lt;1000,1,0)</f>
        <v>0</v>
      </c>
      <c r="AB1293" s="11">
        <f>IF(AND(tblSalaries[[#This Row],[Salary in USD]]&gt;1000,tblSalaries[[#This Row],[Salary in USD]]&lt;2000),1,0)</f>
        <v>0</v>
      </c>
    </row>
    <row r="1294" spans="2:28" ht="15" customHeight="1">
      <c r="B1294" t="s">
        <v>3297</v>
      </c>
      <c r="C1294" s="1">
        <v>41058.65185185185</v>
      </c>
      <c r="D1294" s="4" t="s">
        <v>1481</v>
      </c>
      <c r="E1294">
        <v>43000</v>
      </c>
      <c r="F1294" t="s">
        <v>22</v>
      </c>
      <c r="G1294">
        <f>tblSalaries[[#This Row],[clean Salary (in local currency)]]*VLOOKUP(tblSalaries[[#This Row],[Currency]],tblXrate[],2,FALSE)</f>
        <v>54627.175876639136</v>
      </c>
      <c r="H1294" t="s">
        <v>1482</v>
      </c>
      <c r="I1294" t="s">
        <v>52</v>
      </c>
      <c r="J1294" t="s">
        <v>106</v>
      </c>
      <c r="K1294" t="str">
        <f>VLOOKUP(tblSalaries[[#This Row],[Where do you work]],tblCountries[[Actual]:[Mapping]],2,FALSE)</f>
        <v>France</v>
      </c>
      <c r="L1294" t="s">
        <v>13</v>
      </c>
      <c r="M1294">
        <v>7</v>
      </c>
      <c r="O1294" s="10" t="str">
        <f>IF(ISERROR(FIND("1",tblSalaries[[#This Row],[How many hours of a day you work on Excel]])),"",1)</f>
        <v/>
      </c>
      <c r="P1294" s="11" t="str">
        <f>IF(ISERROR(FIND("2",tblSalaries[[#This Row],[How many hours of a day you work on Excel]])),"",2)</f>
        <v/>
      </c>
      <c r="Q1294" s="10" t="str">
        <f>IF(ISERROR(FIND("3",tblSalaries[[#This Row],[How many hours of a day you work on Excel]])),"",3)</f>
        <v/>
      </c>
      <c r="R1294" s="10" t="str">
        <f>IF(ISERROR(FIND("4",tblSalaries[[#This Row],[How many hours of a day you work on Excel]])),"",4)</f>
        <v/>
      </c>
      <c r="S1294" s="10" t="str">
        <f>IF(ISERROR(FIND("5",tblSalaries[[#This Row],[How many hours of a day you work on Excel]])),"",5)</f>
        <v/>
      </c>
      <c r="T1294" s="10" t="str">
        <f>IF(ISERROR(FIND("6",tblSalaries[[#This Row],[How many hours of a day you work on Excel]])),"",6)</f>
        <v/>
      </c>
      <c r="U1294" s="11" t="str">
        <f>IF(ISERROR(FIND("7",tblSalaries[[#This Row],[How many hours of a day you work on Excel]])),"",7)</f>
        <v/>
      </c>
      <c r="V1294" s="11">
        <f>IF(ISERROR(FIND("8",tblSalaries[[#This Row],[How many hours of a day you work on Excel]])),"",8)</f>
        <v>8</v>
      </c>
      <c r="W1294" s="11">
        <f>IF(MAX(tblSalaries[[#This Row],[1 hour]:[8 hours]])=0,#N/A,MAX(tblSalaries[[#This Row],[1 hour]:[8 hours]]))</f>
        <v>8</v>
      </c>
      <c r="X1294" s="11">
        <f>IF(ISERROR(tblSalaries[[#This Row],[max h]]),1,tblSalaries[[#This Row],[Salary in USD]]/tblSalaries[[#This Row],[max h]]/260)</f>
        <v>26.263065325307277</v>
      </c>
      <c r="Y1294" s="11" t="str">
        <f>IF(tblSalaries[[#This Row],[Years of Experience]]="",0,"0")</f>
        <v>0</v>
      </c>
      <c r="Z12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94" s="11">
        <f>IF(tblSalaries[[#This Row],[Salary in USD]]&lt;1000,1,0)</f>
        <v>0</v>
      </c>
      <c r="AB1294" s="11">
        <f>IF(AND(tblSalaries[[#This Row],[Salary in USD]]&gt;1000,tblSalaries[[#This Row],[Salary in USD]]&lt;2000),1,0)</f>
        <v>0</v>
      </c>
    </row>
    <row r="1295" spans="2:28" ht="15" customHeight="1">
      <c r="B1295" t="s">
        <v>3298</v>
      </c>
      <c r="C1295" s="1">
        <v>41058.657141203701</v>
      </c>
      <c r="D1295" s="4" t="s">
        <v>1483</v>
      </c>
      <c r="E1295">
        <v>24000</v>
      </c>
      <c r="F1295" t="s">
        <v>22</v>
      </c>
      <c r="G1295">
        <f>tblSalaries[[#This Row],[clean Salary (in local currency)]]*VLOOKUP(tblSalaries[[#This Row],[Currency]],tblXrate[],2,FALSE)</f>
        <v>30489.586535798586</v>
      </c>
      <c r="H1295" t="s">
        <v>488</v>
      </c>
      <c r="I1295" t="s">
        <v>488</v>
      </c>
      <c r="J1295" t="s">
        <v>1351</v>
      </c>
      <c r="K1295" t="str">
        <f>VLOOKUP(tblSalaries[[#This Row],[Where do you work]],tblCountries[[Actual]:[Mapping]],2,FALSE)</f>
        <v>italy</v>
      </c>
      <c r="L1295" t="s">
        <v>9</v>
      </c>
      <c r="M1295">
        <v>10</v>
      </c>
      <c r="O1295" s="10" t="str">
        <f>IF(ISERROR(FIND("1",tblSalaries[[#This Row],[How many hours of a day you work on Excel]])),"",1)</f>
        <v/>
      </c>
      <c r="P1295" s="11" t="str">
        <f>IF(ISERROR(FIND("2",tblSalaries[[#This Row],[How many hours of a day you work on Excel]])),"",2)</f>
        <v/>
      </c>
      <c r="Q1295" s="10" t="str">
        <f>IF(ISERROR(FIND("3",tblSalaries[[#This Row],[How many hours of a day you work on Excel]])),"",3)</f>
        <v/>
      </c>
      <c r="R1295" s="10">
        <f>IF(ISERROR(FIND("4",tblSalaries[[#This Row],[How many hours of a day you work on Excel]])),"",4)</f>
        <v>4</v>
      </c>
      <c r="S1295" s="10" t="str">
        <f>IF(ISERROR(FIND("5",tblSalaries[[#This Row],[How many hours of a day you work on Excel]])),"",5)</f>
        <v/>
      </c>
      <c r="T1295" s="10">
        <f>IF(ISERROR(FIND("6",tblSalaries[[#This Row],[How many hours of a day you work on Excel]])),"",6)</f>
        <v>6</v>
      </c>
      <c r="U1295" s="11" t="str">
        <f>IF(ISERROR(FIND("7",tblSalaries[[#This Row],[How many hours of a day you work on Excel]])),"",7)</f>
        <v/>
      </c>
      <c r="V1295" s="11" t="str">
        <f>IF(ISERROR(FIND("8",tblSalaries[[#This Row],[How many hours of a day you work on Excel]])),"",8)</f>
        <v/>
      </c>
      <c r="W1295" s="11">
        <f>IF(MAX(tblSalaries[[#This Row],[1 hour]:[8 hours]])=0,#N/A,MAX(tblSalaries[[#This Row],[1 hour]:[8 hours]]))</f>
        <v>6</v>
      </c>
      <c r="X1295" s="11">
        <f>IF(ISERROR(tblSalaries[[#This Row],[max h]]),1,tblSalaries[[#This Row],[Salary in USD]]/tblSalaries[[#This Row],[max h]]/260)</f>
        <v>19.544606753717041</v>
      </c>
      <c r="Y1295" s="11" t="str">
        <f>IF(tblSalaries[[#This Row],[Years of Experience]]="",0,"0")</f>
        <v>0</v>
      </c>
      <c r="Z12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95" s="11">
        <f>IF(tblSalaries[[#This Row],[Salary in USD]]&lt;1000,1,0)</f>
        <v>0</v>
      </c>
      <c r="AB1295" s="11">
        <f>IF(AND(tblSalaries[[#This Row],[Salary in USD]]&gt;1000,tblSalaries[[#This Row],[Salary in USD]]&lt;2000),1,0)</f>
        <v>0</v>
      </c>
    </row>
    <row r="1296" spans="2:28" ht="15" customHeight="1">
      <c r="B1296" t="s">
        <v>3299</v>
      </c>
      <c r="C1296" s="1">
        <v>41058.659502314818</v>
      </c>
      <c r="D1296" s="4">
        <v>314000</v>
      </c>
      <c r="E1296">
        <v>314000</v>
      </c>
      <c r="F1296" t="s">
        <v>40</v>
      </c>
      <c r="G1296">
        <f>tblSalaries[[#This Row],[clean Salary (in local currency)]]*VLOOKUP(tblSalaries[[#This Row],[Currency]],tblXrate[],2,FALSE)</f>
        <v>5591.6858398569666</v>
      </c>
      <c r="H1296" t="s">
        <v>1484</v>
      </c>
      <c r="I1296" t="s">
        <v>52</v>
      </c>
      <c r="J1296" t="s">
        <v>8</v>
      </c>
      <c r="K1296" t="str">
        <f>VLOOKUP(tblSalaries[[#This Row],[Where do you work]],tblCountries[[Actual]:[Mapping]],2,FALSE)</f>
        <v>India</v>
      </c>
      <c r="L1296" t="s">
        <v>25</v>
      </c>
      <c r="M1296">
        <v>0.1</v>
      </c>
      <c r="O1296" s="10">
        <f>IF(ISERROR(FIND("1",tblSalaries[[#This Row],[How many hours of a day you work on Excel]])),"",1)</f>
        <v>1</v>
      </c>
      <c r="P1296" s="11">
        <f>IF(ISERROR(FIND("2",tblSalaries[[#This Row],[How many hours of a day you work on Excel]])),"",2)</f>
        <v>2</v>
      </c>
      <c r="Q1296" s="10" t="str">
        <f>IF(ISERROR(FIND("3",tblSalaries[[#This Row],[How many hours of a day you work on Excel]])),"",3)</f>
        <v/>
      </c>
      <c r="R1296" s="10" t="str">
        <f>IF(ISERROR(FIND("4",tblSalaries[[#This Row],[How many hours of a day you work on Excel]])),"",4)</f>
        <v/>
      </c>
      <c r="S1296" s="10" t="str">
        <f>IF(ISERROR(FIND("5",tblSalaries[[#This Row],[How many hours of a day you work on Excel]])),"",5)</f>
        <v/>
      </c>
      <c r="T1296" s="10" t="str">
        <f>IF(ISERROR(FIND("6",tblSalaries[[#This Row],[How many hours of a day you work on Excel]])),"",6)</f>
        <v/>
      </c>
      <c r="U1296" s="11" t="str">
        <f>IF(ISERROR(FIND("7",tblSalaries[[#This Row],[How many hours of a day you work on Excel]])),"",7)</f>
        <v/>
      </c>
      <c r="V1296" s="11" t="str">
        <f>IF(ISERROR(FIND("8",tblSalaries[[#This Row],[How many hours of a day you work on Excel]])),"",8)</f>
        <v/>
      </c>
      <c r="W1296" s="11">
        <f>IF(MAX(tblSalaries[[#This Row],[1 hour]:[8 hours]])=0,#N/A,MAX(tblSalaries[[#This Row],[1 hour]:[8 hours]]))</f>
        <v>2</v>
      </c>
      <c r="X1296" s="11">
        <f>IF(ISERROR(tblSalaries[[#This Row],[max h]]),1,tblSalaries[[#This Row],[Salary in USD]]/tblSalaries[[#This Row],[max h]]/260)</f>
        <v>10.753241999724935</v>
      </c>
      <c r="Y1296" s="11" t="str">
        <f>IF(tblSalaries[[#This Row],[Years of Experience]]="",0,"0")</f>
        <v>0</v>
      </c>
      <c r="Z12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96" s="11">
        <f>IF(tblSalaries[[#This Row],[Salary in USD]]&lt;1000,1,0)</f>
        <v>0</v>
      </c>
      <c r="AB1296" s="11">
        <f>IF(AND(tblSalaries[[#This Row],[Salary in USD]]&gt;1000,tblSalaries[[#This Row],[Salary in USD]]&lt;2000),1,0)</f>
        <v>0</v>
      </c>
    </row>
    <row r="1297" spans="2:28" ht="15" customHeight="1">
      <c r="B1297" t="s">
        <v>3300</v>
      </c>
      <c r="C1297" s="1">
        <v>41058.66065972222</v>
      </c>
      <c r="D1297" s="4" t="s">
        <v>1485</v>
      </c>
      <c r="E1297">
        <v>82000</v>
      </c>
      <c r="F1297" t="s">
        <v>6</v>
      </c>
      <c r="G1297">
        <f>tblSalaries[[#This Row],[clean Salary (in local currency)]]*VLOOKUP(tblSalaries[[#This Row],[Currency]],tblXrate[],2,FALSE)</f>
        <v>82000</v>
      </c>
      <c r="H1297" t="s">
        <v>356</v>
      </c>
      <c r="I1297" t="s">
        <v>356</v>
      </c>
      <c r="J1297" t="s">
        <v>48</v>
      </c>
      <c r="K1297" t="str">
        <f>VLOOKUP(tblSalaries[[#This Row],[Where do you work]],tblCountries[[Actual]:[Mapping]],2,FALSE)</f>
        <v>South Africa</v>
      </c>
      <c r="L1297" t="s">
        <v>9</v>
      </c>
      <c r="M1297">
        <v>10</v>
      </c>
      <c r="O1297" s="10" t="str">
        <f>IF(ISERROR(FIND("1",tblSalaries[[#This Row],[How many hours of a day you work on Excel]])),"",1)</f>
        <v/>
      </c>
      <c r="P1297" s="11" t="str">
        <f>IF(ISERROR(FIND("2",tblSalaries[[#This Row],[How many hours of a day you work on Excel]])),"",2)</f>
        <v/>
      </c>
      <c r="Q1297" s="10" t="str">
        <f>IF(ISERROR(FIND("3",tblSalaries[[#This Row],[How many hours of a day you work on Excel]])),"",3)</f>
        <v/>
      </c>
      <c r="R1297" s="10">
        <f>IF(ISERROR(FIND("4",tblSalaries[[#This Row],[How many hours of a day you work on Excel]])),"",4)</f>
        <v>4</v>
      </c>
      <c r="S1297" s="10" t="str">
        <f>IF(ISERROR(FIND("5",tblSalaries[[#This Row],[How many hours of a day you work on Excel]])),"",5)</f>
        <v/>
      </c>
      <c r="T1297" s="10">
        <f>IF(ISERROR(FIND("6",tblSalaries[[#This Row],[How many hours of a day you work on Excel]])),"",6)</f>
        <v>6</v>
      </c>
      <c r="U1297" s="11" t="str">
        <f>IF(ISERROR(FIND("7",tblSalaries[[#This Row],[How many hours of a day you work on Excel]])),"",7)</f>
        <v/>
      </c>
      <c r="V1297" s="11" t="str">
        <f>IF(ISERROR(FIND("8",tblSalaries[[#This Row],[How many hours of a day you work on Excel]])),"",8)</f>
        <v/>
      </c>
      <c r="W1297" s="11">
        <f>IF(MAX(tblSalaries[[#This Row],[1 hour]:[8 hours]])=0,#N/A,MAX(tblSalaries[[#This Row],[1 hour]:[8 hours]]))</f>
        <v>6</v>
      </c>
      <c r="X1297" s="11">
        <f>IF(ISERROR(tblSalaries[[#This Row],[max h]]),1,tblSalaries[[#This Row],[Salary in USD]]/tblSalaries[[#This Row],[max h]]/260)</f>
        <v>52.564102564102562</v>
      </c>
      <c r="Y1297" s="11" t="str">
        <f>IF(tblSalaries[[#This Row],[Years of Experience]]="",0,"0")</f>
        <v>0</v>
      </c>
      <c r="Z12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297" s="11">
        <f>IF(tblSalaries[[#This Row],[Salary in USD]]&lt;1000,1,0)</f>
        <v>0</v>
      </c>
      <c r="AB1297" s="11">
        <f>IF(AND(tblSalaries[[#This Row],[Salary in USD]]&gt;1000,tblSalaries[[#This Row],[Salary in USD]]&lt;2000),1,0)</f>
        <v>0</v>
      </c>
    </row>
    <row r="1298" spans="2:28" ht="15" customHeight="1">
      <c r="B1298" t="s">
        <v>3301</v>
      </c>
      <c r="C1298" s="1">
        <v>41058.66196759259</v>
      </c>
      <c r="D1298" s="4">
        <v>10000</v>
      </c>
      <c r="E1298">
        <v>10000</v>
      </c>
      <c r="F1298" t="s">
        <v>6</v>
      </c>
      <c r="G1298">
        <f>tblSalaries[[#This Row],[clean Salary (in local currency)]]*VLOOKUP(tblSalaries[[#This Row],[Currency]],tblXrate[],2,FALSE)</f>
        <v>10000</v>
      </c>
      <c r="H1298" t="s">
        <v>360</v>
      </c>
      <c r="I1298" t="s">
        <v>3999</v>
      </c>
      <c r="J1298" t="s">
        <v>8</v>
      </c>
      <c r="K1298" t="str">
        <f>VLOOKUP(tblSalaries[[#This Row],[Where do you work]],tblCountries[[Actual]:[Mapping]],2,FALSE)</f>
        <v>India</v>
      </c>
      <c r="L1298" t="s">
        <v>25</v>
      </c>
      <c r="M1298">
        <v>0.5</v>
      </c>
      <c r="O1298" s="10">
        <f>IF(ISERROR(FIND("1",tblSalaries[[#This Row],[How many hours of a day you work on Excel]])),"",1)</f>
        <v>1</v>
      </c>
      <c r="P1298" s="11">
        <f>IF(ISERROR(FIND("2",tblSalaries[[#This Row],[How many hours of a day you work on Excel]])),"",2)</f>
        <v>2</v>
      </c>
      <c r="Q1298" s="10" t="str">
        <f>IF(ISERROR(FIND("3",tblSalaries[[#This Row],[How many hours of a day you work on Excel]])),"",3)</f>
        <v/>
      </c>
      <c r="R1298" s="10" t="str">
        <f>IF(ISERROR(FIND("4",tblSalaries[[#This Row],[How many hours of a day you work on Excel]])),"",4)</f>
        <v/>
      </c>
      <c r="S1298" s="10" t="str">
        <f>IF(ISERROR(FIND("5",tblSalaries[[#This Row],[How many hours of a day you work on Excel]])),"",5)</f>
        <v/>
      </c>
      <c r="T1298" s="10" t="str">
        <f>IF(ISERROR(FIND("6",tblSalaries[[#This Row],[How many hours of a day you work on Excel]])),"",6)</f>
        <v/>
      </c>
      <c r="U1298" s="11" t="str">
        <f>IF(ISERROR(FIND("7",tblSalaries[[#This Row],[How many hours of a day you work on Excel]])),"",7)</f>
        <v/>
      </c>
      <c r="V1298" s="11" t="str">
        <f>IF(ISERROR(FIND("8",tblSalaries[[#This Row],[How many hours of a day you work on Excel]])),"",8)</f>
        <v/>
      </c>
      <c r="W1298" s="11">
        <f>IF(MAX(tblSalaries[[#This Row],[1 hour]:[8 hours]])=0,#N/A,MAX(tblSalaries[[#This Row],[1 hour]:[8 hours]]))</f>
        <v>2</v>
      </c>
      <c r="X1298" s="11">
        <f>IF(ISERROR(tblSalaries[[#This Row],[max h]]),1,tblSalaries[[#This Row],[Salary in USD]]/tblSalaries[[#This Row],[max h]]/260)</f>
        <v>19.23076923076923</v>
      </c>
      <c r="Y1298" s="11" t="str">
        <f>IF(tblSalaries[[#This Row],[Years of Experience]]="",0,"0")</f>
        <v>0</v>
      </c>
      <c r="Z12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98" s="11">
        <f>IF(tblSalaries[[#This Row],[Salary in USD]]&lt;1000,1,0)</f>
        <v>0</v>
      </c>
      <c r="AB1298" s="11">
        <f>IF(AND(tblSalaries[[#This Row],[Salary in USD]]&gt;1000,tblSalaries[[#This Row],[Salary in USD]]&lt;2000),1,0)</f>
        <v>0</v>
      </c>
    </row>
    <row r="1299" spans="2:28" ht="15" customHeight="1">
      <c r="B1299" t="s">
        <v>3302</v>
      </c>
      <c r="C1299" s="1">
        <v>41058.672210648147</v>
      </c>
      <c r="D1299" s="4">
        <v>9000</v>
      </c>
      <c r="E1299">
        <v>9000</v>
      </c>
      <c r="F1299" t="s">
        <v>6</v>
      </c>
      <c r="G1299">
        <f>tblSalaries[[#This Row],[clean Salary (in local currency)]]*VLOOKUP(tblSalaries[[#This Row],[Currency]],tblXrate[],2,FALSE)</f>
        <v>9000</v>
      </c>
      <c r="H1299" t="s">
        <v>153</v>
      </c>
      <c r="I1299" t="s">
        <v>20</v>
      </c>
      <c r="J1299" t="s">
        <v>8</v>
      </c>
      <c r="K1299" t="str">
        <f>VLOOKUP(tblSalaries[[#This Row],[Where do you work]],tblCountries[[Actual]:[Mapping]],2,FALSE)</f>
        <v>India</v>
      </c>
      <c r="L1299" t="s">
        <v>13</v>
      </c>
      <c r="M1299">
        <v>0.6</v>
      </c>
      <c r="O1299" s="10" t="str">
        <f>IF(ISERROR(FIND("1",tblSalaries[[#This Row],[How many hours of a day you work on Excel]])),"",1)</f>
        <v/>
      </c>
      <c r="P1299" s="11" t="str">
        <f>IF(ISERROR(FIND("2",tblSalaries[[#This Row],[How many hours of a day you work on Excel]])),"",2)</f>
        <v/>
      </c>
      <c r="Q1299" s="10" t="str">
        <f>IF(ISERROR(FIND("3",tblSalaries[[#This Row],[How many hours of a day you work on Excel]])),"",3)</f>
        <v/>
      </c>
      <c r="R1299" s="10" t="str">
        <f>IF(ISERROR(FIND("4",tblSalaries[[#This Row],[How many hours of a day you work on Excel]])),"",4)</f>
        <v/>
      </c>
      <c r="S1299" s="10" t="str">
        <f>IF(ISERROR(FIND("5",tblSalaries[[#This Row],[How many hours of a day you work on Excel]])),"",5)</f>
        <v/>
      </c>
      <c r="T1299" s="10" t="str">
        <f>IF(ISERROR(FIND("6",tblSalaries[[#This Row],[How many hours of a day you work on Excel]])),"",6)</f>
        <v/>
      </c>
      <c r="U1299" s="11" t="str">
        <f>IF(ISERROR(FIND("7",tblSalaries[[#This Row],[How many hours of a day you work on Excel]])),"",7)</f>
        <v/>
      </c>
      <c r="V1299" s="11">
        <f>IF(ISERROR(FIND("8",tblSalaries[[#This Row],[How many hours of a day you work on Excel]])),"",8)</f>
        <v>8</v>
      </c>
      <c r="W1299" s="11">
        <f>IF(MAX(tblSalaries[[#This Row],[1 hour]:[8 hours]])=0,#N/A,MAX(tblSalaries[[#This Row],[1 hour]:[8 hours]]))</f>
        <v>8</v>
      </c>
      <c r="X1299" s="11">
        <f>IF(ISERROR(tblSalaries[[#This Row],[max h]]),1,tblSalaries[[#This Row],[Salary in USD]]/tblSalaries[[#This Row],[max h]]/260)</f>
        <v>4.3269230769230766</v>
      </c>
      <c r="Y1299" s="11" t="str">
        <f>IF(tblSalaries[[#This Row],[Years of Experience]]="",0,"0")</f>
        <v>0</v>
      </c>
      <c r="Z12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299" s="11">
        <f>IF(tblSalaries[[#This Row],[Salary in USD]]&lt;1000,1,0)</f>
        <v>0</v>
      </c>
      <c r="AB1299" s="11">
        <f>IF(AND(tblSalaries[[#This Row],[Salary in USD]]&gt;1000,tblSalaries[[#This Row],[Salary in USD]]&lt;2000),1,0)</f>
        <v>0</v>
      </c>
    </row>
    <row r="1300" spans="2:28" ht="15" customHeight="1">
      <c r="B1300" t="s">
        <v>3303</v>
      </c>
      <c r="C1300" s="1">
        <v>41058.672685185185</v>
      </c>
      <c r="D1300" s="4">
        <v>9000</v>
      </c>
      <c r="E1300">
        <v>9000</v>
      </c>
      <c r="F1300" t="s">
        <v>6</v>
      </c>
      <c r="G1300">
        <f>tblSalaries[[#This Row],[clean Salary (in local currency)]]*VLOOKUP(tblSalaries[[#This Row],[Currency]],tblXrate[],2,FALSE)</f>
        <v>9000</v>
      </c>
      <c r="H1300" t="s">
        <v>153</v>
      </c>
      <c r="I1300" t="s">
        <v>20</v>
      </c>
      <c r="J1300" t="s">
        <v>8</v>
      </c>
      <c r="K1300" t="str">
        <f>VLOOKUP(tblSalaries[[#This Row],[Where do you work]],tblCountries[[Actual]:[Mapping]],2,FALSE)</f>
        <v>India</v>
      </c>
      <c r="L1300" t="s">
        <v>9</v>
      </c>
      <c r="M1300">
        <v>1</v>
      </c>
      <c r="O1300" s="10" t="str">
        <f>IF(ISERROR(FIND("1",tblSalaries[[#This Row],[How many hours of a day you work on Excel]])),"",1)</f>
        <v/>
      </c>
      <c r="P1300" s="11" t="str">
        <f>IF(ISERROR(FIND("2",tblSalaries[[#This Row],[How many hours of a day you work on Excel]])),"",2)</f>
        <v/>
      </c>
      <c r="Q1300" s="10" t="str">
        <f>IF(ISERROR(FIND("3",tblSalaries[[#This Row],[How many hours of a day you work on Excel]])),"",3)</f>
        <v/>
      </c>
      <c r="R1300" s="10">
        <f>IF(ISERROR(FIND("4",tblSalaries[[#This Row],[How many hours of a day you work on Excel]])),"",4)</f>
        <v>4</v>
      </c>
      <c r="S1300" s="10" t="str">
        <f>IF(ISERROR(FIND("5",tblSalaries[[#This Row],[How many hours of a day you work on Excel]])),"",5)</f>
        <v/>
      </c>
      <c r="T1300" s="10">
        <f>IF(ISERROR(FIND("6",tblSalaries[[#This Row],[How many hours of a day you work on Excel]])),"",6)</f>
        <v>6</v>
      </c>
      <c r="U1300" s="11" t="str">
        <f>IF(ISERROR(FIND("7",tblSalaries[[#This Row],[How many hours of a day you work on Excel]])),"",7)</f>
        <v/>
      </c>
      <c r="V1300" s="11" t="str">
        <f>IF(ISERROR(FIND("8",tblSalaries[[#This Row],[How many hours of a day you work on Excel]])),"",8)</f>
        <v/>
      </c>
      <c r="W1300" s="11">
        <f>IF(MAX(tblSalaries[[#This Row],[1 hour]:[8 hours]])=0,#N/A,MAX(tblSalaries[[#This Row],[1 hour]:[8 hours]]))</f>
        <v>6</v>
      </c>
      <c r="X1300" s="11">
        <f>IF(ISERROR(tblSalaries[[#This Row],[max h]]),1,tblSalaries[[#This Row],[Salary in USD]]/tblSalaries[[#This Row],[max h]]/260)</f>
        <v>5.7692307692307692</v>
      </c>
      <c r="Y1300" s="11" t="str">
        <f>IF(tblSalaries[[#This Row],[Years of Experience]]="",0,"0")</f>
        <v>0</v>
      </c>
      <c r="Z13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300" s="11">
        <f>IF(tblSalaries[[#This Row],[Salary in USD]]&lt;1000,1,0)</f>
        <v>0</v>
      </c>
      <c r="AB1300" s="11">
        <f>IF(AND(tblSalaries[[#This Row],[Salary in USD]]&gt;1000,tblSalaries[[#This Row],[Salary in USD]]&lt;2000),1,0)</f>
        <v>0</v>
      </c>
    </row>
    <row r="1301" spans="2:28" ht="15" customHeight="1">
      <c r="B1301" t="s">
        <v>3304</v>
      </c>
      <c r="C1301" s="1">
        <v>41058.679849537039</v>
      </c>
      <c r="D1301" s="4" t="s">
        <v>1486</v>
      </c>
      <c r="E1301">
        <v>660000</v>
      </c>
      <c r="F1301" t="s">
        <v>40</v>
      </c>
      <c r="G1301">
        <f>tblSalaries[[#This Row],[clean Salary (in local currency)]]*VLOOKUP(tblSalaries[[#This Row],[Currency]],tblXrate[],2,FALSE)</f>
        <v>11753.225013712095</v>
      </c>
      <c r="H1301" t="s">
        <v>1487</v>
      </c>
      <c r="I1301" t="s">
        <v>52</v>
      </c>
      <c r="J1301" t="s">
        <v>8</v>
      </c>
      <c r="K1301" t="str">
        <f>VLOOKUP(tblSalaries[[#This Row],[Where do you work]],tblCountries[[Actual]:[Mapping]],2,FALSE)</f>
        <v>India</v>
      </c>
      <c r="L1301" t="s">
        <v>13</v>
      </c>
      <c r="M1301">
        <v>7</v>
      </c>
      <c r="O1301" s="10" t="str">
        <f>IF(ISERROR(FIND("1",tblSalaries[[#This Row],[How many hours of a day you work on Excel]])),"",1)</f>
        <v/>
      </c>
      <c r="P1301" s="11" t="str">
        <f>IF(ISERROR(FIND("2",tblSalaries[[#This Row],[How many hours of a day you work on Excel]])),"",2)</f>
        <v/>
      </c>
      <c r="Q1301" s="10" t="str">
        <f>IF(ISERROR(FIND("3",tblSalaries[[#This Row],[How many hours of a day you work on Excel]])),"",3)</f>
        <v/>
      </c>
      <c r="R1301" s="10" t="str">
        <f>IF(ISERROR(FIND("4",tblSalaries[[#This Row],[How many hours of a day you work on Excel]])),"",4)</f>
        <v/>
      </c>
      <c r="S1301" s="10" t="str">
        <f>IF(ISERROR(FIND("5",tblSalaries[[#This Row],[How many hours of a day you work on Excel]])),"",5)</f>
        <v/>
      </c>
      <c r="T1301" s="10" t="str">
        <f>IF(ISERROR(FIND("6",tblSalaries[[#This Row],[How many hours of a day you work on Excel]])),"",6)</f>
        <v/>
      </c>
      <c r="U1301" s="11" t="str">
        <f>IF(ISERROR(FIND("7",tblSalaries[[#This Row],[How many hours of a day you work on Excel]])),"",7)</f>
        <v/>
      </c>
      <c r="V1301" s="11">
        <f>IF(ISERROR(FIND("8",tblSalaries[[#This Row],[How many hours of a day you work on Excel]])),"",8)</f>
        <v>8</v>
      </c>
      <c r="W1301" s="11">
        <f>IF(MAX(tblSalaries[[#This Row],[1 hour]:[8 hours]])=0,#N/A,MAX(tblSalaries[[#This Row],[1 hour]:[8 hours]]))</f>
        <v>8</v>
      </c>
      <c r="X1301" s="11">
        <f>IF(ISERROR(tblSalaries[[#This Row],[max h]]),1,tblSalaries[[#This Row],[Salary in USD]]/tblSalaries[[#This Row],[max h]]/260)</f>
        <v>5.6505889489000456</v>
      </c>
      <c r="Y1301" s="11" t="str">
        <f>IF(tblSalaries[[#This Row],[Years of Experience]]="",0,"0")</f>
        <v>0</v>
      </c>
      <c r="Z13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01" s="11">
        <f>IF(tblSalaries[[#This Row],[Salary in USD]]&lt;1000,1,0)</f>
        <v>0</v>
      </c>
      <c r="AB1301" s="11">
        <f>IF(AND(tblSalaries[[#This Row],[Salary in USD]]&gt;1000,tblSalaries[[#This Row],[Salary in USD]]&lt;2000),1,0)</f>
        <v>0</v>
      </c>
    </row>
    <row r="1302" spans="2:28" ht="15" customHeight="1">
      <c r="B1302" t="s">
        <v>3305</v>
      </c>
      <c r="C1302" s="1">
        <v>41058.684895833336</v>
      </c>
      <c r="D1302" s="4" t="s">
        <v>1488</v>
      </c>
      <c r="E1302">
        <v>204000</v>
      </c>
      <c r="F1302" t="s">
        <v>40</v>
      </c>
      <c r="G1302">
        <f>tblSalaries[[#This Row],[clean Salary (in local currency)]]*VLOOKUP(tblSalaries[[#This Row],[Currency]],tblXrate[],2,FALSE)</f>
        <v>3632.815004238284</v>
      </c>
      <c r="H1302" t="s">
        <v>1489</v>
      </c>
      <c r="I1302" t="s">
        <v>3999</v>
      </c>
      <c r="J1302" t="s">
        <v>8</v>
      </c>
      <c r="K1302" t="str">
        <f>VLOOKUP(tblSalaries[[#This Row],[Where do you work]],tblCountries[[Actual]:[Mapping]],2,FALSE)</f>
        <v>India</v>
      </c>
      <c r="L1302" t="s">
        <v>13</v>
      </c>
      <c r="M1302">
        <v>2</v>
      </c>
      <c r="O1302" s="10" t="str">
        <f>IF(ISERROR(FIND("1",tblSalaries[[#This Row],[How many hours of a day you work on Excel]])),"",1)</f>
        <v/>
      </c>
      <c r="P1302" s="11" t="str">
        <f>IF(ISERROR(FIND("2",tblSalaries[[#This Row],[How many hours of a day you work on Excel]])),"",2)</f>
        <v/>
      </c>
      <c r="Q1302" s="10" t="str">
        <f>IF(ISERROR(FIND("3",tblSalaries[[#This Row],[How many hours of a day you work on Excel]])),"",3)</f>
        <v/>
      </c>
      <c r="R1302" s="10" t="str">
        <f>IF(ISERROR(FIND("4",tblSalaries[[#This Row],[How many hours of a day you work on Excel]])),"",4)</f>
        <v/>
      </c>
      <c r="S1302" s="10" t="str">
        <f>IF(ISERROR(FIND("5",tblSalaries[[#This Row],[How many hours of a day you work on Excel]])),"",5)</f>
        <v/>
      </c>
      <c r="T1302" s="10" t="str">
        <f>IF(ISERROR(FIND("6",tblSalaries[[#This Row],[How many hours of a day you work on Excel]])),"",6)</f>
        <v/>
      </c>
      <c r="U1302" s="11" t="str">
        <f>IF(ISERROR(FIND("7",tblSalaries[[#This Row],[How many hours of a day you work on Excel]])),"",7)</f>
        <v/>
      </c>
      <c r="V1302" s="11">
        <f>IF(ISERROR(FIND("8",tblSalaries[[#This Row],[How many hours of a day you work on Excel]])),"",8)</f>
        <v>8</v>
      </c>
      <c r="W1302" s="11">
        <f>IF(MAX(tblSalaries[[#This Row],[1 hour]:[8 hours]])=0,#N/A,MAX(tblSalaries[[#This Row],[1 hour]:[8 hours]]))</f>
        <v>8</v>
      </c>
      <c r="X1302" s="11">
        <f>IF(ISERROR(tblSalaries[[#This Row],[max h]]),1,tblSalaries[[#This Row],[Salary in USD]]/tblSalaries[[#This Row],[max h]]/260)</f>
        <v>1.7465456751145596</v>
      </c>
      <c r="Y1302" s="11" t="str">
        <f>IF(tblSalaries[[#This Row],[Years of Experience]]="",0,"0")</f>
        <v>0</v>
      </c>
      <c r="Z13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302" s="11">
        <f>IF(tblSalaries[[#This Row],[Salary in USD]]&lt;1000,1,0)</f>
        <v>0</v>
      </c>
      <c r="AB1302" s="11">
        <f>IF(AND(tblSalaries[[#This Row],[Salary in USD]]&gt;1000,tblSalaries[[#This Row],[Salary in USD]]&lt;2000),1,0)</f>
        <v>0</v>
      </c>
    </row>
    <row r="1303" spans="2:28" ht="15" customHeight="1">
      <c r="B1303" t="s">
        <v>3306</v>
      </c>
      <c r="C1303" s="1">
        <v>41058.688263888886</v>
      </c>
      <c r="D1303" s="4">
        <v>75000</v>
      </c>
      <c r="E1303">
        <v>75000</v>
      </c>
      <c r="F1303" t="s">
        <v>22</v>
      </c>
      <c r="G1303">
        <f>tblSalaries[[#This Row],[clean Salary (in local currency)]]*VLOOKUP(tblSalaries[[#This Row],[Currency]],tblXrate[],2,FALSE)</f>
        <v>95279.957924370581</v>
      </c>
      <c r="H1303" t="s">
        <v>14</v>
      </c>
      <c r="I1303" t="s">
        <v>20</v>
      </c>
      <c r="J1303" t="s">
        <v>628</v>
      </c>
      <c r="K1303" t="str">
        <f>VLOOKUP(tblSalaries[[#This Row],[Where do you work]],tblCountries[[Actual]:[Mapping]],2,FALSE)</f>
        <v>Netherlands</v>
      </c>
      <c r="L1303" t="s">
        <v>13</v>
      </c>
      <c r="M1303">
        <v>16</v>
      </c>
      <c r="O1303" s="10" t="str">
        <f>IF(ISERROR(FIND("1",tblSalaries[[#This Row],[How many hours of a day you work on Excel]])),"",1)</f>
        <v/>
      </c>
      <c r="P1303" s="11" t="str">
        <f>IF(ISERROR(FIND("2",tblSalaries[[#This Row],[How many hours of a day you work on Excel]])),"",2)</f>
        <v/>
      </c>
      <c r="Q1303" s="10" t="str">
        <f>IF(ISERROR(FIND("3",tblSalaries[[#This Row],[How many hours of a day you work on Excel]])),"",3)</f>
        <v/>
      </c>
      <c r="R1303" s="10" t="str">
        <f>IF(ISERROR(FIND("4",tblSalaries[[#This Row],[How many hours of a day you work on Excel]])),"",4)</f>
        <v/>
      </c>
      <c r="S1303" s="10" t="str">
        <f>IF(ISERROR(FIND("5",tblSalaries[[#This Row],[How many hours of a day you work on Excel]])),"",5)</f>
        <v/>
      </c>
      <c r="T1303" s="10" t="str">
        <f>IF(ISERROR(FIND("6",tblSalaries[[#This Row],[How many hours of a day you work on Excel]])),"",6)</f>
        <v/>
      </c>
      <c r="U1303" s="11" t="str">
        <f>IF(ISERROR(FIND("7",tblSalaries[[#This Row],[How many hours of a day you work on Excel]])),"",7)</f>
        <v/>
      </c>
      <c r="V1303" s="11">
        <f>IF(ISERROR(FIND("8",tblSalaries[[#This Row],[How many hours of a day you work on Excel]])),"",8)</f>
        <v>8</v>
      </c>
      <c r="W1303" s="11">
        <f>IF(MAX(tblSalaries[[#This Row],[1 hour]:[8 hours]])=0,#N/A,MAX(tblSalaries[[#This Row],[1 hour]:[8 hours]]))</f>
        <v>8</v>
      </c>
      <c r="X1303" s="11">
        <f>IF(ISERROR(tblSalaries[[#This Row],[max h]]),1,tblSalaries[[#This Row],[Salary in USD]]/tblSalaries[[#This Row],[max h]]/260)</f>
        <v>45.807672079024314</v>
      </c>
      <c r="Y1303" s="11" t="str">
        <f>IF(tblSalaries[[#This Row],[Years of Experience]]="",0,"0")</f>
        <v>0</v>
      </c>
      <c r="Z13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03" s="11">
        <f>IF(tblSalaries[[#This Row],[Salary in USD]]&lt;1000,1,0)</f>
        <v>0</v>
      </c>
      <c r="AB1303" s="11">
        <f>IF(AND(tblSalaries[[#This Row],[Salary in USD]]&gt;1000,tblSalaries[[#This Row],[Salary in USD]]&lt;2000),1,0)</f>
        <v>0</v>
      </c>
    </row>
    <row r="1304" spans="2:28" ht="15" customHeight="1">
      <c r="B1304" t="s">
        <v>3307</v>
      </c>
      <c r="C1304" s="1">
        <v>41058.693877314814</v>
      </c>
      <c r="D1304" s="4" t="s">
        <v>1249</v>
      </c>
      <c r="E1304">
        <v>45000</v>
      </c>
      <c r="F1304" t="s">
        <v>69</v>
      </c>
      <c r="G1304">
        <f>tblSalaries[[#This Row],[clean Salary (in local currency)]]*VLOOKUP(tblSalaries[[#This Row],[Currency]],tblXrate[],2,FALSE)</f>
        <v>70928.022243027779</v>
      </c>
      <c r="H1304" t="s">
        <v>76</v>
      </c>
      <c r="I1304" t="s">
        <v>356</v>
      </c>
      <c r="J1304" t="s">
        <v>71</v>
      </c>
      <c r="K1304" t="str">
        <f>VLOOKUP(tblSalaries[[#This Row],[Where do you work]],tblCountries[[Actual]:[Mapping]],2,FALSE)</f>
        <v>UK</v>
      </c>
      <c r="L1304" t="s">
        <v>18</v>
      </c>
      <c r="M1304">
        <v>4</v>
      </c>
      <c r="O1304" s="10" t="str">
        <f>IF(ISERROR(FIND("1",tblSalaries[[#This Row],[How many hours of a day you work on Excel]])),"",1)</f>
        <v/>
      </c>
      <c r="P1304" s="11">
        <f>IF(ISERROR(FIND("2",tblSalaries[[#This Row],[How many hours of a day you work on Excel]])),"",2)</f>
        <v>2</v>
      </c>
      <c r="Q1304" s="10">
        <f>IF(ISERROR(FIND("3",tblSalaries[[#This Row],[How many hours of a day you work on Excel]])),"",3)</f>
        <v>3</v>
      </c>
      <c r="R1304" s="10" t="str">
        <f>IF(ISERROR(FIND("4",tblSalaries[[#This Row],[How many hours of a day you work on Excel]])),"",4)</f>
        <v/>
      </c>
      <c r="S1304" s="10" t="str">
        <f>IF(ISERROR(FIND("5",tblSalaries[[#This Row],[How many hours of a day you work on Excel]])),"",5)</f>
        <v/>
      </c>
      <c r="T1304" s="10" t="str">
        <f>IF(ISERROR(FIND("6",tblSalaries[[#This Row],[How many hours of a day you work on Excel]])),"",6)</f>
        <v/>
      </c>
      <c r="U1304" s="11" t="str">
        <f>IF(ISERROR(FIND("7",tblSalaries[[#This Row],[How many hours of a day you work on Excel]])),"",7)</f>
        <v/>
      </c>
      <c r="V1304" s="11" t="str">
        <f>IF(ISERROR(FIND("8",tblSalaries[[#This Row],[How many hours of a day you work on Excel]])),"",8)</f>
        <v/>
      </c>
      <c r="W1304" s="11">
        <f>IF(MAX(tblSalaries[[#This Row],[1 hour]:[8 hours]])=0,#N/A,MAX(tblSalaries[[#This Row],[1 hour]:[8 hours]]))</f>
        <v>3</v>
      </c>
      <c r="X1304" s="11">
        <f>IF(ISERROR(tblSalaries[[#This Row],[max h]]),1,tblSalaries[[#This Row],[Salary in USD]]/tblSalaries[[#This Row],[max h]]/260)</f>
        <v>90.93336185003561</v>
      </c>
      <c r="Y1304" s="11" t="str">
        <f>IF(tblSalaries[[#This Row],[Years of Experience]]="",0,"0")</f>
        <v>0</v>
      </c>
      <c r="Z13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04" s="11">
        <f>IF(tblSalaries[[#This Row],[Salary in USD]]&lt;1000,1,0)</f>
        <v>0</v>
      </c>
      <c r="AB1304" s="11">
        <f>IF(AND(tblSalaries[[#This Row],[Salary in USD]]&gt;1000,tblSalaries[[#This Row],[Salary in USD]]&lt;2000),1,0)</f>
        <v>0</v>
      </c>
    </row>
    <row r="1305" spans="2:28" ht="15" customHeight="1">
      <c r="B1305" t="s">
        <v>3308</v>
      </c>
      <c r="C1305" s="1">
        <v>41058.6953587963</v>
      </c>
      <c r="D1305" s="4" t="s">
        <v>1490</v>
      </c>
      <c r="E1305">
        <v>41000</v>
      </c>
      <c r="F1305" t="s">
        <v>22</v>
      </c>
      <c r="G1305">
        <f>tblSalaries[[#This Row],[clean Salary (in local currency)]]*VLOOKUP(tblSalaries[[#This Row],[Currency]],tblXrate[],2,FALSE)</f>
        <v>52086.37699865592</v>
      </c>
      <c r="H1305" t="s">
        <v>522</v>
      </c>
      <c r="I1305" t="s">
        <v>279</v>
      </c>
      <c r="J1305" t="s">
        <v>608</v>
      </c>
      <c r="K1305" t="str">
        <f>VLOOKUP(tblSalaries[[#This Row],[Where do you work]],tblCountries[[Actual]:[Mapping]],2,FALSE)</f>
        <v>Spain</v>
      </c>
      <c r="L1305" t="s">
        <v>9</v>
      </c>
      <c r="M1305">
        <v>12</v>
      </c>
      <c r="O1305" s="10" t="str">
        <f>IF(ISERROR(FIND("1",tblSalaries[[#This Row],[How many hours of a day you work on Excel]])),"",1)</f>
        <v/>
      </c>
      <c r="P1305" s="11" t="str">
        <f>IF(ISERROR(FIND("2",tblSalaries[[#This Row],[How many hours of a day you work on Excel]])),"",2)</f>
        <v/>
      </c>
      <c r="Q1305" s="10" t="str">
        <f>IF(ISERROR(FIND("3",tblSalaries[[#This Row],[How many hours of a day you work on Excel]])),"",3)</f>
        <v/>
      </c>
      <c r="R1305" s="10">
        <f>IF(ISERROR(FIND("4",tblSalaries[[#This Row],[How many hours of a day you work on Excel]])),"",4)</f>
        <v>4</v>
      </c>
      <c r="S1305" s="10" t="str">
        <f>IF(ISERROR(FIND("5",tblSalaries[[#This Row],[How many hours of a day you work on Excel]])),"",5)</f>
        <v/>
      </c>
      <c r="T1305" s="10">
        <f>IF(ISERROR(FIND("6",tblSalaries[[#This Row],[How many hours of a day you work on Excel]])),"",6)</f>
        <v>6</v>
      </c>
      <c r="U1305" s="11" t="str">
        <f>IF(ISERROR(FIND("7",tblSalaries[[#This Row],[How many hours of a day you work on Excel]])),"",7)</f>
        <v/>
      </c>
      <c r="V1305" s="11" t="str">
        <f>IF(ISERROR(FIND("8",tblSalaries[[#This Row],[How many hours of a day you work on Excel]])),"",8)</f>
        <v/>
      </c>
      <c r="W1305" s="11">
        <f>IF(MAX(tblSalaries[[#This Row],[1 hour]:[8 hours]])=0,#N/A,MAX(tblSalaries[[#This Row],[1 hour]:[8 hours]]))</f>
        <v>6</v>
      </c>
      <c r="X1305" s="11">
        <f>IF(ISERROR(tblSalaries[[#This Row],[max h]]),1,tblSalaries[[#This Row],[Salary in USD]]/tblSalaries[[#This Row],[max h]]/260)</f>
        <v>33.388703204266612</v>
      </c>
      <c r="Y1305" s="11" t="str">
        <f>IF(tblSalaries[[#This Row],[Years of Experience]]="",0,"0")</f>
        <v>0</v>
      </c>
      <c r="Z13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05" s="11">
        <f>IF(tblSalaries[[#This Row],[Salary in USD]]&lt;1000,1,0)</f>
        <v>0</v>
      </c>
      <c r="AB1305" s="11">
        <f>IF(AND(tblSalaries[[#This Row],[Salary in USD]]&gt;1000,tblSalaries[[#This Row],[Salary in USD]]&lt;2000),1,0)</f>
        <v>0</v>
      </c>
    </row>
    <row r="1306" spans="2:28" ht="15" customHeight="1">
      <c r="B1306" t="s">
        <v>3309</v>
      </c>
      <c r="C1306" s="1">
        <v>41058.701203703706</v>
      </c>
      <c r="D1306" s="4">
        <v>275000</v>
      </c>
      <c r="E1306">
        <v>275000</v>
      </c>
      <c r="F1306" t="s">
        <v>40</v>
      </c>
      <c r="G1306">
        <f>tblSalaries[[#This Row],[clean Salary (in local currency)]]*VLOOKUP(tblSalaries[[#This Row],[Currency]],tblXrate[],2,FALSE)</f>
        <v>4897.177089046706</v>
      </c>
      <c r="H1306" t="s">
        <v>1491</v>
      </c>
      <c r="I1306" t="s">
        <v>52</v>
      </c>
      <c r="J1306" t="s">
        <v>8</v>
      </c>
      <c r="K1306" t="str">
        <f>VLOOKUP(tblSalaries[[#This Row],[Where do you work]],tblCountries[[Actual]:[Mapping]],2,FALSE)</f>
        <v>India</v>
      </c>
      <c r="L1306" t="s">
        <v>13</v>
      </c>
      <c r="M1306">
        <v>4</v>
      </c>
      <c r="O1306" s="10" t="str">
        <f>IF(ISERROR(FIND("1",tblSalaries[[#This Row],[How many hours of a day you work on Excel]])),"",1)</f>
        <v/>
      </c>
      <c r="P1306" s="11" t="str">
        <f>IF(ISERROR(FIND("2",tblSalaries[[#This Row],[How many hours of a day you work on Excel]])),"",2)</f>
        <v/>
      </c>
      <c r="Q1306" s="10" t="str">
        <f>IF(ISERROR(FIND("3",tblSalaries[[#This Row],[How many hours of a day you work on Excel]])),"",3)</f>
        <v/>
      </c>
      <c r="R1306" s="10" t="str">
        <f>IF(ISERROR(FIND("4",tblSalaries[[#This Row],[How many hours of a day you work on Excel]])),"",4)</f>
        <v/>
      </c>
      <c r="S1306" s="10" t="str">
        <f>IF(ISERROR(FIND("5",tblSalaries[[#This Row],[How many hours of a day you work on Excel]])),"",5)</f>
        <v/>
      </c>
      <c r="T1306" s="10" t="str">
        <f>IF(ISERROR(FIND("6",tblSalaries[[#This Row],[How many hours of a day you work on Excel]])),"",6)</f>
        <v/>
      </c>
      <c r="U1306" s="11" t="str">
        <f>IF(ISERROR(FIND("7",tblSalaries[[#This Row],[How many hours of a day you work on Excel]])),"",7)</f>
        <v/>
      </c>
      <c r="V1306" s="11">
        <f>IF(ISERROR(FIND("8",tblSalaries[[#This Row],[How many hours of a day you work on Excel]])),"",8)</f>
        <v>8</v>
      </c>
      <c r="W1306" s="11">
        <f>IF(MAX(tblSalaries[[#This Row],[1 hour]:[8 hours]])=0,#N/A,MAX(tblSalaries[[#This Row],[1 hour]:[8 hours]]))</f>
        <v>8</v>
      </c>
      <c r="X1306" s="11">
        <f>IF(ISERROR(tblSalaries[[#This Row],[max h]]),1,tblSalaries[[#This Row],[Salary in USD]]/tblSalaries[[#This Row],[max h]]/260)</f>
        <v>2.3544120620416855</v>
      </c>
      <c r="Y1306" s="11" t="str">
        <f>IF(tblSalaries[[#This Row],[Years of Experience]]="",0,"0")</f>
        <v>0</v>
      </c>
      <c r="Z13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06" s="11">
        <f>IF(tblSalaries[[#This Row],[Salary in USD]]&lt;1000,1,0)</f>
        <v>0</v>
      </c>
      <c r="AB1306" s="11">
        <f>IF(AND(tblSalaries[[#This Row],[Salary in USD]]&gt;1000,tblSalaries[[#This Row],[Salary in USD]]&lt;2000),1,0)</f>
        <v>0</v>
      </c>
    </row>
    <row r="1307" spans="2:28" ht="15" customHeight="1">
      <c r="B1307" t="s">
        <v>3310</v>
      </c>
      <c r="C1307" s="1">
        <v>41058.705358796295</v>
      </c>
      <c r="D1307" s="4">
        <v>80000</v>
      </c>
      <c r="E1307">
        <v>80000</v>
      </c>
      <c r="F1307" t="s">
        <v>670</v>
      </c>
      <c r="G1307">
        <f>tblSalaries[[#This Row],[clean Salary (in local currency)]]*VLOOKUP(tblSalaries[[#This Row],[Currency]],tblXrate[],2,FALSE)</f>
        <v>63807.047488395103</v>
      </c>
      <c r="H1307" t="s">
        <v>932</v>
      </c>
      <c r="I1307" t="s">
        <v>310</v>
      </c>
      <c r="J1307" t="s">
        <v>1492</v>
      </c>
      <c r="K1307" t="str">
        <f>VLOOKUP(tblSalaries[[#This Row],[Where do you work]],tblCountries[[Actual]:[Mapping]],2,FALSE)</f>
        <v>New Zealand</v>
      </c>
      <c r="L1307" t="s">
        <v>13</v>
      </c>
      <c r="M1307">
        <v>15</v>
      </c>
      <c r="O1307" s="10" t="str">
        <f>IF(ISERROR(FIND("1",tblSalaries[[#This Row],[How many hours of a day you work on Excel]])),"",1)</f>
        <v/>
      </c>
      <c r="P1307" s="11" t="str">
        <f>IF(ISERROR(FIND("2",tblSalaries[[#This Row],[How many hours of a day you work on Excel]])),"",2)</f>
        <v/>
      </c>
      <c r="Q1307" s="10" t="str">
        <f>IF(ISERROR(FIND("3",tblSalaries[[#This Row],[How many hours of a day you work on Excel]])),"",3)</f>
        <v/>
      </c>
      <c r="R1307" s="10" t="str">
        <f>IF(ISERROR(FIND("4",tblSalaries[[#This Row],[How many hours of a day you work on Excel]])),"",4)</f>
        <v/>
      </c>
      <c r="S1307" s="10" t="str">
        <f>IF(ISERROR(FIND("5",tblSalaries[[#This Row],[How many hours of a day you work on Excel]])),"",5)</f>
        <v/>
      </c>
      <c r="T1307" s="10" t="str">
        <f>IF(ISERROR(FIND("6",tblSalaries[[#This Row],[How many hours of a day you work on Excel]])),"",6)</f>
        <v/>
      </c>
      <c r="U1307" s="11" t="str">
        <f>IF(ISERROR(FIND("7",tblSalaries[[#This Row],[How many hours of a day you work on Excel]])),"",7)</f>
        <v/>
      </c>
      <c r="V1307" s="11">
        <f>IF(ISERROR(FIND("8",tblSalaries[[#This Row],[How many hours of a day you work on Excel]])),"",8)</f>
        <v>8</v>
      </c>
      <c r="W1307" s="11">
        <f>IF(MAX(tblSalaries[[#This Row],[1 hour]:[8 hours]])=0,#N/A,MAX(tblSalaries[[#This Row],[1 hour]:[8 hours]]))</f>
        <v>8</v>
      </c>
      <c r="X1307" s="11">
        <f>IF(ISERROR(tblSalaries[[#This Row],[max h]]),1,tblSalaries[[#This Row],[Salary in USD]]/tblSalaries[[#This Row],[max h]]/260)</f>
        <v>30.676465138651491</v>
      </c>
      <c r="Y1307" s="11" t="str">
        <f>IF(tblSalaries[[#This Row],[Years of Experience]]="",0,"0")</f>
        <v>0</v>
      </c>
      <c r="Z13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07" s="11">
        <f>IF(tblSalaries[[#This Row],[Salary in USD]]&lt;1000,1,0)</f>
        <v>0</v>
      </c>
      <c r="AB1307" s="11">
        <f>IF(AND(tblSalaries[[#This Row],[Salary in USD]]&gt;1000,tblSalaries[[#This Row],[Salary in USD]]&lt;2000),1,0)</f>
        <v>0</v>
      </c>
    </row>
    <row r="1308" spans="2:28" ht="15" customHeight="1">
      <c r="B1308" t="s">
        <v>3311</v>
      </c>
      <c r="C1308" s="1">
        <v>41058.712164351855</v>
      </c>
      <c r="D1308" s="4">
        <v>24000</v>
      </c>
      <c r="E1308">
        <v>24000</v>
      </c>
      <c r="F1308" t="s">
        <v>6</v>
      </c>
      <c r="G1308">
        <f>tblSalaries[[#This Row],[clean Salary (in local currency)]]*VLOOKUP(tblSalaries[[#This Row],[Currency]],tblXrate[],2,FALSE)</f>
        <v>24000</v>
      </c>
      <c r="H1308" t="s">
        <v>1493</v>
      </c>
      <c r="I1308" t="s">
        <v>52</v>
      </c>
      <c r="J1308" t="s">
        <v>1494</v>
      </c>
      <c r="K1308" t="str">
        <f>VLOOKUP(tblSalaries[[#This Row],[Where do you work]],tblCountries[[Actual]:[Mapping]],2,FALSE)</f>
        <v>Saudi Arabia</v>
      </c>
      <c r="L1308" t="s">
        <v>9</v>
      </c>
      <c r="M1308">
        <v>5</v>
      </c>
      <c r="O1308" s="10" t="str">
        <f>IF(ISERROR(FIND("1",tblSalaries[[#This Row],[How many hours of a day you work on Excel]])),"",1)</f>
        <v/>
      </c>
      <c r="P1308" s="11" t="str">
        <f>IF(ISERROR(FIND("2",tblSalaries[[#This Row],[How many hours of a day you work on Excel]])),"",2)</f>
        <v/>
      </c>
      <c r="Q1308" s="10" t="str">
        <f>IF(ISERROR(FIND("3",tblSalaries[[#This Row],[How many hours of a day you work on Excel]])),"",3)</f>
        <v/>
      </c>
      <c r="R1308" s="10">
        <f>IF(ISERROR(FIND("4",tblSalaries[[#This Row],[How many hours of a day you work on Excel]])),"",4)</f>
        <v>4</v>
      </c>
      <c r="S1308" s="10" t="str">
        <f>IF(ISERROR(FIND("5",tblSalaries[[#This Row],[How many hours of a day you work on Excel]])),"",5)</f>
        <v/>
      </c>
      <c r="T1308" s="10">
        <f>IF(ISERROR(FIND("6",tblSalaries[[#This Row],[How many hours of a day you work on Excel]])),"",6)</f>
        <v>6</v>
      </c>
      <c r="U1308" s="11" t="str">
        <f>IF(ISERROR(FIND("7",tblSalaries[[#This Row],[How many hours of a day you work on Excel]])),"",7)</f>
        <v/>
      </c>
      <c r="V1308" s="11" t="str">
        <f>IF(ISERROR(FIND("8",tblSalaries[[#This Row],[How many hours of a day you work on Excel]])),"",8)</f>
        <v/>
      </c>
      <c r="W1308" s="11">
        <f>IF(MAX(tblSalaries[[#This Row],[1 hour]:[8 hours]])=0,#N/A,MAX(tblSalaries[[#This Row],[1 hour]:[8 hours]]))</f>
        <v>6</v>
      </c>
      <c r="X1308" s="11">
        <f>IF(ISERROR(tblSalaries[[#This Row],[max h]]),1,tblSalaries[[#This Row],[Salary in USD]]/tblSalaries[[#This Row],[max h]]/260)</f>
        <v>15.384615384615385</v>
      </c>
      <c r="Y1308" s="11" t="str">
        <f>IF(tblSalaries[[#This Row],[Years of Experience]]="",0,"0")</f>
        <v>0</v>
      </c>
      <c r="Z13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08" s="11">
        <f>IF(tblSalaries[[#This Row],[Salary in USD]]&lt;1000,1,0)</f>
        <v>0</v>
      </c>
      <c r="AB1308" s="11">
        <f>IF(AND(tblSalaries[[#This Row],[Salary in USD]]&gt;1000,tblSalaries[[#This Row],[Salary in USD]]&lt;2000),1,0)</f>
        <v>0</v>
      </c>
    </row>
    <row r="1309" spans="2:28" ht="15" customHeight="1">
      <c r="B1309" t="s">
        <v>3312</v>
      </c>
      <c r="C1309" s="1">
        <v>41058.714606481481</v>
      </c>
      <c r="D1309" s="4" t="s">
        <v>1495</v>
      </c>
      <c r="E1309">
        <v>60000</v>
      </c>
      <c r="F1309" t="s">
        <v>6</v>
      </c>
      <c r="G1309">
        <f>tblSalaries[[#This Row],[clean Salary (in local currency)]]*VLOOKUP(tblSalaries[[#This Row],[Currency]],tblXrate[],2,FALSE)</f>
        <v>60000</v>
      </c>
      <c r="H1309" t="s">
        <v>1496</v>
      </c>
      <c r="I1309" t="s">
        <v>52</v>
      </c>
      <c r="J1309" t="s">
        <v>1497</v>
      </c>
      <c r="K1309" t="str">
        <f>VLOOKUP(tblSalaries[[#This Row],[Where do you work]],tblCountries[[Actual]:[Mapping]],2,FALSE)</f>
        <v>CEE</v>
      </c>
      <c r="L1309" t="s">
        <v>13</v>
      </c>
      <c r="M1309">
        <v>20</v>
      </c>
      <c r="O1309" s="10" t="str">
        <f>IF(ISERROR(FIND("1",tblSalaries[[#This Row],[How many hours of a day you work on Excel]])),"",1)</f>
        <v/>
      </c>
      <c r="P1309" s="11" t="str">
        <f>IF(ISERROR(FIND("2",tblSalaries[[#This Row],[How many hours of a day you work on Excel]])),"",2)</f>
        <v/>
      </c>
      <c r="Q1309" s="10" t="str">
        <f>IF(ISERROR(FIND("3",tblSalaries[[#This Row],[How many hours of a day you work on Excel]])),"",3)</f>
        <v/>
      </c>
      <c r="R1309" s="10" t="str">
        <f>IF(ISERROR(FIND("4",tblSalaries[[#This Row],[How many hours of a day you work on Excel]])),"",4)</f>
        <v/>
      </c>
      <c r="S1309" s="10" t="str">
        <f>IF(ISERROR(FIND("5",tblSalaries[[#This Row],[How many hours of a day you work on Excel]])),"",5)</f>
        <v/>
      </c>
      <c r="T1309" s="10" t="str">
        <f>IF(ISERROR(FIND("6",tblSalaries[[#This Row],[How many hours of a day you work on Excel]])),"",6)</f>
        <v/>
      </c>
      <c r="U1309" s="11" t="str">
        <f>IF(ISERROR(FIND("7",tblSalaries[[#This Row],[How many hours of a day you work on Excel]])),"",7)</f>
        <v/>
      </c>
      <c r="V1309" s="11">
        <f>IF(ISERROR(FIND("8",tblSalaries[[#This Row],[How many hours of a day you work on Excel]])),"",8)</f>
        <v>8</v>
      </c>
      <c r="W1309" s="11">
        <f>IF(MAX(tblSalaries[[#This Row],[1 hour]:[8 hours]])=0,#N/A,MAX(tblSalaries[[#This Row],[1 hour]:[8 hours]]))</f>
        <v>8</v>
      </c>
      <c r="X1309" s="11">
        <f>IF(ISERROR(tblSalaries[[#This Row],[max h]]),1,tblSalaries[[#This Row],[Salary in USD]]/tblSalaries[[#This Row],[max h]]/260)</f>
        <v>28.846153846153847</v>
      </c>
      <c r="Y1309" s="11" t="str">
        <f>IF(tblSalaries[[#This Row],[Years of Experience]]="",0,"0")</f>
        <v>0</v>
      </c>
      <c r="Z13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09" s="11">
        <f>IF(tblSalaries[[#This Row],[Salary in USD]]&lt;1000,1,0)</f>
        <v>0</v>
      </c>
      <c r="AB1309" s="11">
        <f>IF(AND(tblSalaries[[#This Row],[Salary in USD]]&gt;1000,tblSalaries[[#This Row],[Salary in USD]]&lt;2000),1,0)</f>
        <v>0</v>
      </c>
    </row>
    <row r="1310" spans="2:28" ht="15" customHeight="1">
      <c r="B1310" t="s">
        <v>3313</v>
      </c>
      <c r="C1310" s="1">
        <v>41058.715185185189</v>
      </c>
      <c r="D1310" s="4">
        <v>300000</v>
      </c>
      <c r="E1310">
        <v>300000</v>
      </c>
      <c r="F1310" t="s">
        <v>40</v>
      </c>
      <c r="G1310">
        <f>tblSalaries[[#This Row],[clean Salary (in local currency)]]*VLOOKUP(tblSalaries[[#This Row],[Currency]],tblXrate[],2,FALSE)</f>
        <v>5342.3750062327708</v>
      </c>
      <c r="H1310" t="s">
        <v>1498</v>
      </c>
      <c r="I1310" t="s">
        <v>20</v>
      </c>
      <c r="J1310" t="s">
        <v>8</v>
      </c>
      <c r="K1310" t="str">
        <f>VLOOKUP(tblSalaries[[#This Row],[Where do you work]],tblCountries[[Actual]:[Mapping]],2,FALSE)</f>
        <v>India</v>
      </c>
      <c r="L1310" t="s">
        <v>13</v>
      </c>
      <c r="M1310">
        <v>3</v>
      </c>
      <c r="O1310" s="10" t="str">
        <f>IF(ISERROR(FIND("1",tblSalaries[[#This Row],[How many hours of a day you work on Excel]])),"",1)</f>
        <v/>
      </c>
      <c r="P1310" s="11" t="str">
        <f>IF(ISERROR(FIND("2",tblSalaries[[#This Row],[How many hours of a day you work on Excel]])),"",2)</f>
        <v/>
      </c>
      <c r="Q1310" s="10" t="str">
        <f>IF(ISERROR(FIND("3",tblSalaries[[#This Row],[How many hours of a day you work on Excel]])),"",3)</f>
        <v/>
      </c>
      <c r="R1310" s="10" t="str">
        <f>IF(ISERROR(FIND("4",tblSalaries[[#This Row],[How many hours of a day you work on Excel]])),"",4)</f>
        <v/>
      </c>
      <c r="S1310" s="10" t="str">
        <f>IF(ISERROR(FIND("5",tblSalaries[[#This Row],[How many hours of a day you work on Excel]])),"",5)</f>
        <v/>
      </c>
      <c r="T1310" s="10" t="str">
        <f>IF(ISERROR(FIND("6",tblSalaries[[#This Row],[How many hours of a day you work on Excel]])),"",6)</f>
        <v/>
      </c>
      <c r="U1310" s="11" t="str">
        <f>IF(ISERROR(FIND("7",tblSalaries[[#This Row],[How many hours of a day you work on Excel]])),"",7)</f>
        <v/>
      </c>
      <c r="V1310" s="11">
        <f>IF(ISERROR(FIND("8",tblSalaries[[#This Row],[How many hours of a day you work on Excel]])),"",8)</f>
        <v>8</v>
      </c>
      <c r="W1310" s="11">
        <f>IF(MAX(tblSalaries[[#This Row],[1 hour]:[8 hours]])=0,#N/A,MAX(tblSalaries[[#This Row],[1 hour]:[8 hours]]))</f>
        <v>8</v>
      </c>
      <c r="X1310" s="11">
        <f>IF(ISERROR(tblSalaries[[#This Row],[max h]]),1,tblSalaries[[#This Row],[Salary in USD]]/tblSalaries[[#This Row],[max h]]/260)</f>
        <v>2.5684495222272936</v>
      </c>
      <c r="Y1310" s="11" t="str">
        <f>IF(tblSalaries[[#This Row],[Years of Experience]]="",0,"0")</f>
        <v>0</v>
      </c>
      <c r="Z13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310" s="11">
        <f>IF(tblSalaries[[#This Row],[Salary in USD]]&lt;1000,1,0)</f>
        <v>0</v>
      </c>
      <c r="AB1310" s="11">
        <f>IF(AND(tblSalaries[[#This Row],[Salary in USD]]&gt;1000,tblSalaries[[#This Row],[Salary in USD]]&lt;2000),1,0)</f>
        <v>0</v>
      </c>
    </row>
    <row r="1311" spans="2:28" ht="15" customHeight="1">
      <c r="B1311" t="s">
        <v>3314</v>
      </c>
      <c r="C1311" s="1">
        <v>41058.719675925924</v>
      </c>
      <c r="D1311" s="4">
        <v>500000</v>
      </c>
      <c r="E1311">
        <v>500000</v>
      </c>
      <c r="F1311" t="s">
        <v>40</v>
      </c>
      <c r="G1311">
        <f>tblSalaries[[#This Row],[clean Salary (in local currency)]]*VLOOKUP(tblSalaries[[#This Row],[Currency]],tblXrate[],2,FALSE)</f>
        <v>8903.9583437212841</v>
      </c>
      <c r="H1311" t="s">
        <v>1499</v>
      </c>
      <c r="I1311" t="s">
        <v>52</v>
      </c>
      <c r="J1311" t="s">
        <v>8</v>
      </c>
      <c r="K1311" t="str">
        <f>VLOOKUP(tblSalaries[[#This Row],[Where do you work]],tblCountries[[Actual]:[Mapping]],2,FALSE)</f>
        <v>India</v>
      </c>
      <c r="L1311" t="s">
        <v>18</v>
      </c>
      <c r="M1311">
        <v>5</v>
      </c>
      <c r="O1311" s="10" t="str">
        <f>IF(ISERROR(FIND("1",tblSalaries[[#This Row],[How many hours of a day you work on Excel]])),"",1)</f>
        <v/>
      </c>
      <c r="P1311" s="11">
        <f>IF(ISERROR(FIND("2",tblSalaries[[#This Row],[How many hours of a day you work on Excel]])),"",2)</f>
        <v>2</v>
      </c>
      <c r="Q1311" s="10">
        <f>IF(ISERROR(FIND("3",tblSalaries[[#This Row],[How many hours of a day you work on Excel]])),"",3)</f>
        <v>3</v>
      </c>
      <c r="R1311" s="10" t="str">
        <f>IF(ISERROR(FIND("4",tblSalaries[[#This Row],[How many hours of a day you work on Excel]])),"",4)</f>
        <v/>
      </c>
      <c r="S1311" s="10" t="str">
        <f>IF(ISERROR(FIND("5",tblSalaries[[#This Row],[How many hours of a day you work on Excel]])),"",5)</f>
        <v/>
      </c>
      <c r="T1311" s="10" t="str">
        <f>IF(ISERROR(FIND("6",tblSalaries[[#This Row],[How many hours of a day you work on Excel]])),"",6)</f>
        <v/>
      </c>
      <c r="U1311" s="11" t="str">
        <f>IF(ISERROR(FIND("7",tblSalaries[[#This Row],[How many hours of a day you work on Excel]])),"",7)</f>
        <v/>
      </c>
      <c r="V1311" s="11" t="str">
        <f>IF(ISERROR(FIND("8",tblSalaries[[#This Row],[How many hours of a day you work on Excel]])),"",8)</f>
        <v/>
      </c>
      <c r="W1311" s="11">
        <f>IF(MAX(tblSalaries[[#This Row],[1 hour]:[8 hours]])=0,#N/A,MAX(tblSalaries[[#This Row],[1 hour]:[8 hours]]))</f>
        <v>3</v>
      </c>
      <c r="X1311" s="11">
        <f>IF(ISERROR(tblSalaries[[#This Row],[max h]]),1,tblSalaries[[#This Row],[Salary in USD]]/tblSalaries[[#This Row],[max h]]/260)</f>
        <v>11.415331209899081</v>
      </c>
      <c r="Y1311" s="11" t="str">
        <f>IF(tblSalaries[[#This Row],[Years of Experience]]="",0,"0")</f>
        <v>0</v>
      </c>
      <c r="Z13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11" s="11">
        <f>IF(tblSalaries[[#This Row],[Salary in USD]]&lt;1000,1,0)</f>
        <v>0</v>
      </c>
      <c r="AB1311" s="11">
        <f>IF(AND(tblSalaries[[#This Row],[Salary in USD]]&gt;1000,tblSalaries[[#This Row],[Salary in USD]]&lt;2000),1,0)</f>
        <v>0</v>
      </c>
    </row>
    <row r="1312" spans="2:28" ht="15" customHeight="1">
      <c r="B1312" t="s">
        <v>3315</v>
      </c>
      <c r="C1312" s="1">
        <v>41058.720289351855</v>
      </c>
      <c r="D1312" s="4" t="s">
        <v>1382</v>
      </c>
      <c r="E1312">
        <v>26000</v>
      </c>
      <c r="F1312" t="s">
        <v>69</v>
      </c>
      <c r="G1312">
        <f>tblSalaries[[#This Row],[clean Salary (in local currency)]]*VLOOKUP(tblSalaries[[#This Row],[Currency]],tblXrate[],2,FALSE)</f>
        <v>40980.635073749385</v>
      </c>
      <c r="H1312" t="s">
        <v>1500</v>
      </c>
      <c r="I1312" t="s">
        <v>20</v>
      </c>
      <c r="J1312" t="s">
        <v>71</v>
      </c>
      <c r="K1312" t="str">
        <f>VLOOKUP(tblSalaries[[#This Row],[Where do you work]],tblCountries[[Actual]:[Mapping]],2,FALSE)</f>
        <v>UK</v>
      </c>
      <c r="L1312" t="s">
        <v>9</v>
      </c>
      <c r="M1312">
        <v>2</v>
      </c>
      <c r="O1312" s="10" t="str">
        <f>IF(ISERROR(FIND("1",tblSalaries[[#This Row],[How many hours of a day you work on Excel]])),"",1)</f>
        <v/>
      </c>
      <c r="P1312" s="11" t="str">
        <f>IF(ISERROR(FIND("2",tblSalaries[[#This Row],[How many hours of a day you work on Excel]])),"",2)</f>
        <v/>
      </c>
      <c r="Q1312" s="10" t="str">
        <f>IF(ISERROR(FIND("3",tblSalaries[[#This Row],[How many hours of a day you work on Excel]])),"",3)</f>
        <v/>
      </c>
      <c r="R1312" s="10">
        <f>IF(ISERROR(FIND("4",tblSalaries[[#This Row],[How many hours of a day you work on Excel]])),"",4)</f>
        <v>4</v>
      </c>
      <c r="S1312" s="10" t="str">
        <f>IF(ISERROR(FIND("5",tblSalaries[[#This Row],[How many hours of a day you work on Excel]])),"",5)</f>
        <v/>
      </c>
      <c r="T1312" s="10">
        <f>IF(ISERROR(FIND("6",tblSalaries[[#This Row],[How many hours of a day you work on Excel]])),"",6)</f>
        <v>6</v>
      </c>
      <c r="U1312" s="11" t="str">
        <f>IF(ISERROR(FIND("7",tblSalaries[[#This Row],[How many hours of a day you work on Excel]])),"",7)</f>
        <v/>
      </c>
      <c r="V1312" s="11" t="str">
        <f>IF(ISERROR(FIND("8",tblSalaries[[#This Row],[How many hours of a day you work on Excel]])),"",8)</f>
        <v/>
      </c>
      <c r="W1312" s="11">
        <f>IF(MAX(tblSalaries[[#This Row],[1 hour]:[8 hours]])=0,#N/A,MAX(tblSalaries[[#This Row],[1 hour]:[8 hours]]))</f>
        <v>6</v>
      </c>
      <c r="X1312" s="11">
        <f>IF(ISERROR(tblSalaries[[#This Row],[max h]]),1,tblSalaries[[#This Row],[Salary in USD]]/tblSalaries[[#This Row],[max h]]/260)</f>
        <v>26.269637867788067</v>
      </c>
      <c r="Y1312" s="11" t="str">
        <f>IF(tblSalaries[[#This Row],[Years of Experience]]="",0,"0")</f>
        <v>0</v>
      </c>
      <c r="Z13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312" s="11">
        <f>IF(tblSalaries[[#This Row],[Salary in USD]]&lt;1000,1,0)</f>
        <v>0</v>
      </c>
      <c r="AB1312" s="11">
        <f>IF(AND(tblSalaries[[#This Row],[Salary in USD]]&gt;1000,tblSalaries[[#This Row],[Salary in USD]]&lt;2000),1,0)</f>
        <v>0</v>
      </c>
    </row>
    <row r="1313" spans="2:28" ht="15" customHeight="1">
      <c r="B1313" t="s">
        <v>3316</v>
      </c>
      <c r="C1313" s="1">
        <v>41058.720671296294</v>
      </c>
      <c r="D1313" s="4" t="s">
        <v>1501</v>
      </c>
      <c r="E1313">
        <v>600000</v>
      </c>
      <c r="F1313" t="s">
        <v>40</v>
      </c>
      <c r="G1313">
        <f>tblSalaries[[#This Row],[clean Salary (in local currency)]]*VLOOKUP(tblSalaries[[#This Row],[Currency]],tblXrate[],2,FALSE)</f>
        <v>10684.750012465542</v>
      </c>
      <c r="H1313" t="s">
        <v>1022</v>
      </c>
      <c r="I1313" t="s">
        <v>52</v>
      </c>
      <c r="J1313" t="s">
        <v>8</v>
      </c>
      <c r="K1313" t="str">
        <f>VLOOKUP(tblSalaries[[#This Row],[Where do you work]],tblCountries[[Actual]:[Mapping]],2,FALSE)</f>
        <v>India</v>
      </c>
      <c r="L1313" t="s">
        <v>25</v>
      </c>
      <c r="M1313">
        <v>7</v>
      </c>
      <c r="O1313" s="10">
        <f>IF(ISERROR(FIND("1",tblSalaries[[#This Row],[How many hours of a day you work on Excel]])),"",1)</f>
        <v>1</v>
      </c>
      <c r="P1313" s="11">
        <f>IF(ISERROR(FIND("2",tblSalaries[[#This Row],[How many hours of a day you work on Excel]])),"",2)</f>
        <v>2</v>
      </c>
      <c r="Q1313" s="10" t="str">
        <f>IF(ISERROR(FIND("3",tblSalaries[[#This Row],[How many hours of a day you work on Excel]])),"",3)</f>
        <v/>
      </c>
      <c r="R1313" s="10" t="str">
        <f>IF(ISERROR(FIND("4",tblSalaries[[#This Row],[How many hours of a day you work on Excel]])),"",4)</f>
        <v/>
      </c>
      <c r="S1313" s="10" t="str">
        <f>IF(ISERROR(FIND("5",tblSalaries[[#This Row],[How many hours of a day you work on Excel]])),"",5)</f>
        <v/>
      </c>
      <c r="T1313" s="10" t="str">
        <f>IF(ISERROR(FIND("6",tblSalaries[[#This Row],[How many hours of a day you work on Excel]])),"",6)</f>
        <v/>
      </c>
      <c r="U1313" s="11" t="str">
        <f>IF(ISERROR(FIND("7",tblSalaries[[#This Row],[How many hours of a day you work on Excel]])),"",7)</f>
        <v/>
      </c>
      <c r="V1313" s="11" t="str">
        <f>IF(ISERROR(FIND("8",tblSalaries[[#This Row],[How many hours of a day you work on Excel]])),"",8)</f>
        <v/>
      </c>
      <c r="W1313" s="11">
        <f>IF(MAX(tblSalaries[[#This Row],[1 hour]:[8 hours]])=0,#N/A,MAX(tblSalaries[[#This Row],[1 hour]:[8 hours]]))</f>
        <v>2</v>
      </c>
      <c r="X1313" s="11">
        <f>IF(ISERROR(tblSalaries[[#This Row],[max h]]),1,tblSalaries[[#This Row],[Salary in USD]]/tblSalaries[[#This Row],[max h]]/260)</f>
        <v>20.547596177818349</v>
      </c>
      <c r="Y1313" s="11" t="str">
        <f>IF(tblSalaries[[#This Row],[Years of Experience]]="",0,"0")</f>
        <v>0</v>
      </c>
      <c r="Z13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13" s="11">
        <f>IF(tblSalaries[[#This Row],[Salary in USD]]&lt;1000,1,0)</f>
        <v>0</v>
      </c>
      <c r="AB1313" s="11">
        <f>IF(AND(tblSalaries[[#This Row],[Salary in USD]]&gt;1000,tblSalaries[[#This Row],[Salary in USD]]&lt;2000),1,0)</f>
        <v>0</v>
      </c>
    </row>
    <row r="1314" spans="2:28" ht="15" customHeight="1">
      <c r="B1314" t="s">
        <v>3317</v>
      </c>
      <c r="C1314" s="1">
        <v>41058.729664351849</v>
      </c>
      <c r="D1314" s="4">
        <v>1200000</v>
      </c>
      <c r="E1314">
        <v>1200000</v>
      </c>
      <c r="F1314" t="s">
        <v>40</v>
      </c>
      <c r="G1314">
        <f>tblSalaries[[#This Row],[clean Salary (in local currency)]]*VLOOKUP(tblSalaries[[#This Row],[Currency]],tblXrate[],2,FALSE)</f>
        <v>21369.500024931083</v>
      </c>
      <c r="H1314" t="s">
        <v>356</v>
      </c>
      <c r="I1314" t="s">
        <v>356</v>
      </c>
      <c r="J1314" t="s">
        <v>8</v>
      </c>
      <c r="K1314" t="str">
        <f>VLOOKUP(tblSalaries[[#This Row],[Where do you work]],tblCountries[[Actual]:[Mapping]],2,FALSE)</f>
        <v>India</v>
      </c>
      <c r="L1314" t="s">
        <v>18</v>
      </c>
      <c r="M1314">
        <v>21</v>
      </c>
      <c r="O1314" s="10" t="str">
        <f>IF(ISERROR(FIND("1",tblSalaries[[#This Row],[How many hours of a day you work on Excel]])),"",1)</f>
        <v/>
      </c>
      <c r="P1314" s="11">
        <f>IF(ISERROR(FIND("2",tblSalaries[[#This Row],[How many hours of a day you work on Excel]])),"",2)</f>
        <v>2</v>
      </c>
      <c r="Q1314" s="10">
        <f>IF(ISERROR(FIND("3",tblSalaries[[#This Row],[How many hours of a day you work on Excel]])),"",3)</f>
        <v>3</v>
      </c>
      <c r="R1314" s="10" t="str">
        <f>IF(ISERROR(FIND("4",tblSalaries[[#This Row],[How many hours of a day you work on Excel]])),"",4)</f>
        <v/>
      </c>
      <c r="S1314" s="10" t="str">
        <f>IF(ISERROR(FIND("5",tblSalaries[[#This Row],[How many hours of a day you work on Excel]])),"",5)</f>
        <v/>
      </c>
      <c r="T1314" s="10" t="str">
        <f>IF(ISERROR(FIND("6",tblSalaries[[#This Row],[How many hours of a day you work on Excel]])),"",6)</f>
        <v/>
      </c>
      <c r="U1314" s="11" t="str">
        <f>IF(ISERROR(FIND("7",tblSalaries[[#This Row],[How many hours of a day you work on Excel]])),"",7)</f>
        <v/>
      </c>
      <c r="V1314" s="11" t="str">
        <f>IF(ISERROR(FIND("8",tblSalaries[[#This Row],[How many hours of a day you work on Excel]])),"",8)</f>
        <v/>
      </c>
      <c r="W1314" s="11">
        <f>IF(MAX(tblSalaries[[#This Row],[1 hour]:[8 hours]])=0,#N/A,MAX(tblSalaries[[#This Row],[1 hour]:[8 hours]]))</f>
        <v>3</v>
      </c>
      <c r="X1314" s="11">
        <f>IF(ISERROR(tblSalaries[[#This Row],[max h]]),1,tblSalaries[[#This Row],[Salary in USD]]/tblSalaries[[#This Row],[max h]]/260)</f>
        <v>27.396794903757797</v>
      </c>
      <c r="Y1314" s="11" t="str">
        <f>IF(tblSalaries[[#This Row],[Years of Experience]]="",0,"0")</f>
        <v>0</v>
      </c>
      <c r="Z13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14" s="11">
        <f>IF(tblSalaries[[#This Row],[Salary in USD]]&lt;1000,1,0)</f>
        <v>0</v>
      </c>
      <c r="AB1314" s="11">
        <f>IF(AND(tblSalaries[[#This Row],[Salary in USD]]&gt;1000,tblSalaries[[#This Row],[Salary in USD]]&lt;2000),1,0)</f>
        <v>0</v>
      </c>
    </row>
    <row r="1315" spans="2:28" ht="15" customHeight="1">
      <c r="B1315" t="s">
        <v>3318</v>
      </c>
      <c r="C1315" s="1">
        <v>41058.733483796299</v>
      </c>
      <c r="D1315" s="4">
        <v>18000</v>
      </c>
      <c r="E1315">
        <v>18000</v>
      </c>
      <c r="F1315" t="s">
        <v>6</v>
      </c>
      <c r="G1315">
        <f>tblSalaries[[#This Row],[clean Salary (in local currency)]]*VLOOKUP(tblSalaries[[#This Row],[Currency]],tblXrate[],2,FALSE)</f>
        <v>18000</v>
      </c>
      <c r="H1315" t="s">
        <v>1502</v>
      </c>
      <c r="I1315" t="s">
        <v>52</v>
      </c>
      <c r="J1315" t="s">
        <v>1503</v>
      </c>
      <c r="K1315" t="str">
        <f>VLOOKUP(tblSalaries[[#This Row],[Where do you work]],tblCountries[[Actual]:[Mapping]],2,FALSE)</f>
        <v>Ghana</v>
      </c>
      <c r="L1315" t="s">
        <v>9</v>
      </c>
      <c r="M1315">
        <v>12</v>
      </c>
      <c r="O1315" s="10" t="str">
        <f>IF(ISERROR(FIND("1",tblSalaries[[#This Row],[How many hours of a day you work on Excel]])),"",1)</f>
        <v/>
      </c>
      <c r="P1315" s="11" t="str">
        <f>IF(ISERROR(FIND("2",tblSalaries[[#This Row],[How many hours of a day you work on Excel]])),"",2)</f>
        <v/>
      </c>
      <c r="Q1315" s="10" t="str">
        <f>IF(ISERROR(FIND("3",tblSalaries[[#This Row],[How many hours of a day you work on Excel]])),"",3)</f>
        <v/>
      </c>
      <c r="R1315" s="10">
        <f>IF(ISERROR(FIND("4",tblSalaries[[#This Row],[How many hours of a day you work on Excel]])),"",4)</f>
        <v>4</v>
      </c>
      <c r="S1315" s="10" t="str">
        <f>IF(ISERROR(FIND("5",tblSalaries[[#This Row],[How many hours of a day you work on Excel]])),"",5)</f>
        <v/>
      </c>
      <c r="T1315" s="10">
        <f>IF(ISERROR(FIND("6",tblSalaries[[#This Row],[How many hours of a day you work on Excel]])),"",6)</f>
        <v>6</v>
      </c>
      <c r="U1315" s="11" t="str">
        <f>IF(ISERROR(FIND("7",tblSalaries[[#This Row],[How many hours of a day you work on Excel]])),"",7)</f>
        <v/>
      </c>
      <c r="V1315" s="11" t="str">
        <f>IF(ISERROR(FIND("8",tblSalaries[[#This Row],[How many hours of a day you work on Excel]])),"",8)</f>
        <v/>
      </c>
      <c r="W1315" s="11">
        <f>IF(MAX(tblSalaries[[#This Row],[1 hour]:[8 hours]])=0,#N/A,MAX(tblSalaries[[#This Row],[1 hour]:[8 hours]]))</f>
        <v>6</v>
      </c>
      <c r="X1315" s="11">
        <f>IF(ISERROR(tblSalaries[[#This Row],[max h]]),1,tblSalaries[[#This Row],[Salary in USD]]/tblSalaries[[#This Row],[max h]]/260)</f>
        <v>11.538461538461538</v>
      </c>
      <c r="Y1315" s="11" t="str">
        <f>IF(tblSalaries[[#This Row],[Years of Experience]]="",0,"0")</f>
        <v>0</v>
      </c>
      <c r="Z13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15" s="11">
        <f>IF(tblSalaries[[#This Row],[Salary in USD]]&lt;1000,1,0)</f>
        <v>0</v>
      </c>
      <c r="AB1315" s="11">
        <f>IF(AND(tblSalaries[[#This Row],[Salary in USD]]&gt;1000,tblSalaries[[#This Row],[Salary in USD]]&lt;2000),1,0)</f>
        <v>0</v>
      </c>
    </row>
    <row r="1316" spans="2:28" ht="15" customHeight="1">
      <c r="B1316" t="s">
        <v>3319</v>
      </c>
      <c r="C1316" s="1">
        <v>41058.73605324074</v>
      </c>
      <c r="D1316" s="4" t="s">
        <v>1504</v>
      </c>
      <c r="E1316">
        <v>41000</v>
      </c>
      <c r="F1316" t="s">
        <v>6</v>
      </c>
      <c r="G1316">
        <f>tblSalaries[[#This Row],[clean Salary (in local currency)]]*VLOOKUP(tblSalaries[[#This Row],[Currency]],tblXrate[],2,FALSE)</f>
        <v>41000</v>
      </c>
      <c r="H1316" t="s">
        <v>1505</v>
      </c>
      <c r="I1316" t="s">
        <v>52</v>
      </c>
      <c r="J1316" t="s">
        <v>416</v>
      </c>
      <c r="K1316" t="str">
        <f>VLOOKUP(tblSalaries[[#This Row],[Where do you work]],tblCountries[[Actual]:[Mapping]],2,FALSE)</f>
        <v>Israel</v>
      </c>
      <c r="L1316" t="s">
        <v>18</v>
      </c>
      <c r="M1316">
        <v>4</v>
      </c>
      <c r="O1316" s="10" t="str">
        <f>IF(ISERROR(FIND("1",tblSalaries[[#This Row],[How many hours of a day you work on Excel]])),"",1)</f>
        <v/>
      </c>
      <c r="P1316" s="11">
        <f>IF(ISERROR(FIND("2",tblSalaries[[#This Row],[How many hours of a day you work on Excel]])),"",2)</f>
        <v>2</v>
      </c>
      <c r="Q1316" s="10">
        <f>IF(ISERROR(FIND("3",tblSalaries[[#This Row],[How many hours of a day you work on Excel]])),"",3)</f>
        <v>3</v>
      </c>
      <c r="R1316" s="10" t="str">
        <f>IF(ISERROR(FIND("4",tblSalaries[[#This Row],[How many hours of a day you work on Excel]])),"",4)</f>
        <v/>
      </c>
      <c r="S1316" s="10" t="str">
        <f>IF(ISERROR(FIND("5",tblSalaries[[#This Row],[How many hours of a day you work on Excel]])),"",5)</f>
        <v/>
      </c>
      <c r="T1316" s="10" t="str">
        <f>IF(ISERROR(FIND("6",tblSalaries[[#This Row],[How many hours of a day you work on Excel]])),"",6)</f>
        <v/>
      </c>
      <c r="U1316" s="11" t="str">
        <f>IF(ISERROR(FIND("7",tblSalaries[[#This Row],[How many hours of a day you work on Excel]])),"",7)</f>
        <v/>
      </c>
      <c r="V1316" s="11" t="str">
        <f>IF(ISERROR(FIND("8",tblSalaries[[#This Row],[How many hours of a day you work on Excel]])),"",8)</f>
        <v/>
      </c>
      <c r="W1316" s="11">
        <f>IF(MAX(tblSalaries[[#This Row],[1 hour]:[8 hours]])=0,#N/A,MAX(tblSalaries[[#This Row],[1 hour]:[8 hours]]))</f>
        <v>3</v>
      </c>
      <c r="X1316" s="11">
        <f>IF(ISERROR(tblSalaries[[#This Row],[max h]]),1,tblSalaries[[#This Row],[Salary in USD]]/tblSalaries[[#This Row],[max h]]/260)</f>
        <v>52.564102564102562</v>
      </c>
      <c r="Y1316" s="11" t="str">
        <f>IF(tblSalaries[[#This Row],[Years of Experience]]="",0,"0")</f>
        <v>0</v>
      </c>
      <c r="Z13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16" s="11">
        <f>IF(tblSalaries[[#This Row],[Salary in USD]]&lt;1000,1,0)</f>
        <v>0</v>
      </c>
      <c r="AB1316" s="11">
        <f>IF(AND(tblSalaries[[#This Row],[Salary in USD]]&gt;1000,tblSalaries[[#This Row],[Salary in USD]]&lt;2000),1,0)</f>
        <v>0</v>
      </c>
    </row>
    <row r="1317" spans="2:28" ht="15" customHeight="1">
      <c r="B1317" t="s">
        <v>3320</v>
      </c>
      <c r="C1317" s="1">
        <v>41058.740266203706</v>
      </c>
      <c r="D1317" s="4" t="s">
        <v>1506</v>
      </c>
      <c r="E1317">
        <v>1600000</v>
      </c>
      <c r="F1317" t="s">
        <v>40</v>
      </c>
      <c r="G1317">
        <f>tblSalaries[[#This Row],[clean Salary (in local currency)]]*VLOOKUP(tblSalaries[[#This Row],[Currency]],tblXrate[],2,FALSE)</f>
        <v>28492.66669990811</v>
      </c>
      <c r="H1317" t="s">
        <v>1507</v>
      </c>
      <c r="I1317" t="s">
        <v>20</v>
      </c>
      <c r="J1317" t="s">
        <v>8</v>
      </c>
      <c r="K1317" t="str">
        <f>VLOOKUP(tblSalaries[[#This Row],[Where do you work]],tblCountries[[Actual]:[Mapping]],2,FALSE)</f>
        <v>India</v>
      </c>
      <c r="L1317" t="s">
        <v>18</v>
      </c>
      <c r="M1317">
        <v>4</v>
      </c>
      <c r="O1317" s="10" t="str">
        <f>IF(ISERROR(FIND("1",tblSalaries[[#This Row],[How many hours of a day you work on Excel]])),"",1)</f>
        <v/>
      </c>
      <c r="P1317" s="11">
        <f>IF(ISERROR(FIND("2",tblSalaries[[#This Row],[How many hours of a day you work on Excel]])),"",2)</f>
        <v>2</v>
      </c>
      <c r="Q1317" s="10">
        <f>IF(ISERROR(FIND("3",tblSalaries[[#This Row],[How many hours of a day you work on Excel]])),"",3)</f>
        <v>3</v>
      </c>
      <c r="R1317" s="10" t="str">
        <f>IF(ISERROR(FIND("4",tblSalaries[[#This Row],[How many hours of a day you work on Excel]])),"",4)</f>
        <v/>
      </c>
      <c r="S1317" s="10" t="str">
        <f>IF(ISERROR(FIND("5",tblSalaries[[#This Row],[How many hours of a day you work on Excel]])),"",5)</f>
        <v/>
      </c>
      <c r="T1317" s="10" t="str">
        <f>IF(ISERROR(FIND("6",tblSalaries[[#This Row],[How many hours of a day you work on Excel]])),"",6)</f>
        <v/>
      </c>
      <c r="U1317" s="11" t="str">
        <f>IF(ISERROR(FIND("7",tblSalaries[[#This Row],[How many hours of a day you work on Excel]])),"",7)</f>
        <v/>
      </c>
      <c r="V1317" s="11" t="str">
        <f>IF(ISERROR(FIND("8",tblSalaries[[#This Row],[How many hours of a day you work on Excel]])),"",8)</f>
        <v/>
      </c>
      <c r="W1317" s="11">
        <f>IF(MAX(tblSalaries[[#This Row],[1 hour]:[8 hours]])=0,#N/A,MAX(tblSalaries[[#This Row],[1 hour]:[8 hours]]))</f>
        <v>3</v>
      </c>
      <c r="X1317" s="11">
        <f>IF(ISERROR(tblSalaries[[#This Row],[max h]]),1,tblSalaries[[#This Row],[Salary in USD]]/tblSalaries[[#This Row],[max h]]/260)</f>
        <v>36.529059871677063</v>
      </c>
      <c r="Y1317" s="11" t="str">
        <f>IF(tblSalaries[[#This Row],[Years of Experience]]="",0,"0")</f>
        <v>0</v>
      </c>
      <c r="Z13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17" s="11">
        <f>IF(tblSalaries[[#This Row],[Salary in USD]]&lt;1000,1,0)</f>
        <v>0</v>
      </c>
      <c r="AB1317" s="11">
        <f>IF(AND(tblSalaries[[#This Row],[Salary in USD]]&gt;1000,tblSalaries[[#This Row],[Salary in USD]]&lt;2000),1,0)</f>
        <v>0</v>
      </c>
    </row>
    <row r="1318" spans="2:28" ht="15" customHeight="1">
      <c r="B1318" t="s">
        <v>3321</v>
      </c>
      <c r="C1318" s="1">
        <v>41058.741712962961</v>
      </c>
      <c r="D1318" s="4">
        <v>49500</v>
      </c>
      <c r="E1318">
        <v>49500</v>
      </c>
      <c r="F1318" t="s">
        <v>6</v>
      </c>
      <c r="G1318">
        <f>tblSalaries[[#This Row],[clean Salary (in local currency)]]*VLOOKUP(tblSalaries[[#This Row],[Currency]],tblXrate[],2,FALSE)</f>
        <v>49500</v>
      </c>
      <c r="H1318" t="s">
        <v>118</v>
      </c>
      <c r="I1318" t="s">
        <v>20</v>
      </c>
      <c r="J1318" t="s">
        <v>15</v>
      </c>
      <c r="K1318" t="str">
        <f>VLOOKUP(tblSalaries[[#This Row],[Where do you work]],tblCountries[[Actual]:[Mapping]],2,FALSE)</f>
        <v>USA</v>
      </c>
      <c r="L1318" t="s">
        <v>9</v>
      </c>
      <c r="M1318">
        <v>4.5</v>
      </c>
      <c r="O1318" s="10" t="str">
        <f>IF(ISERROR(FIND("1",tblSalaries[[#This Row],[How many hours of a day you work on Excel]])),"",1)</f>
        <v/>
      </c>
      <c r="P1318" s="11" t="str">
        <f>IF(ISERROR(FIND("2",tblSalaries[[#This Row],[How many hours of a day you work on Excel]])),"",2)</f>
        <v/>
      </c>
      <c r="Q1318" s="10" t="str">
        <f>IF(ISERROR(FIND("3",tblSalaries[[#This Row],[How many hours of a day you work on Excel]])),"",3)</f>
        <v/>
      </c>
      <c r="R1318" s="10">
        <f>IF(ISERROR(FIND("4",tblSalaries[[#This Row],[How many hours of a day you work on Excel]])),"",4)</f>
        <v>4</v>
      </c>
      <c r="S1318" s="10" t="str">
        <f>IF(ISERROR(FIND("5",tblSalaries[[#This Row],[How many hours of a day you work on Excel]])),"",5)</f>
        <v/>
      </c>
      <c r="T1318" s="10">
        <f>IF(ISERROR(FIND("6",tblSalaries[[#This Row],[How many hours of a day you work on Excel]])),"",6)</f>
        <v>6</v>
      </c>
      <c r="U1318" s="11" t="str">
        <f>IF(ISERROR(FIND("7",tblSalaries[[#This Row],[How many hours of a day you work on Excel]])),"",7)</f>
        <v/>
      </c>
      <c r="V1318" s="11" t="str">
        <f>IF(ISERROR(FIND("8",tblSalaries[[#This Row],[How many hours of a day you work on Excel]])),"",8)</f>
        <v/>
      </c>
      <c r="W1318" s="11">
        <f>IF(MAX(tblSalaries[[#This Row],[1 hour]:[8 hours]])=0,#N/A,MAX(tblSalaries[[#This Row],[1 hour]:[8 hours]]))</f>
        <v>6</v>
      </c>
      <c r="X1318" s="11">
        <f>IF(ISERROR(tblSalaries[[#This Row],[max h]]),1,tblSalaries[[#This Row],[Salary in USD]]/tblSalaries[[#This Row],[max h]]/260)</f>
        <v>31.73076923076923</v>
      </c>
      <c r="Y1318" s="11" t="str">
        <f>IF(tblSalaries[[#This Row],[Years of Experience]]="",0,"0")</f>
        <v>0</v>
      </c>
      <c r="Z13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18" s="11">
        <f>IF(tblSalaries[[#This Row],[Salary in USD]]&lt;1000,1,0)</f>
        <v>0</v>
      </c>
      <c r="AB1318" s="11">
        <f>IF(AND(tblSalaries[[#This Row],[Salary in USD]]&gt;1000,tblSalaries[[#This Row],[Salary in USD]]&lt;2000),1,0)</f>
        <v>0</v>
      </c>
    </row>
    <row r="1319" spans="2:28" ht="15" customHeight="1">
      <c r="B1319" t="s">
        <v>3322</v>
      </c>
      <c r="C1319" s="1">
        <v>41058.750219907408</v>
      </c>
      <c r="D1319" s="4">
        <v>6600</v>
      </c>
      <c r="E1319">
        <v>6600</v>
      </c>
      <c r="F1319" t="s">
        <v>6</v>
      </c>
      <c r="G1319">
        <f>tblSalaries[[#This Row],[clean Salary (in local currency)]]*VLOOKUP(tblSalaries[[#This Row],[Currency]],tblXrate[],2,FALSE)</f>
        <v>6600</v>
      </c>
      <c r="H1319" t="s">
        <v>1508</v>
      </c>
      <c r="I1319" t="s">
        <v>3999</v>
      </c>
      <c r="J1319" t="s">
        <v>8</v>
      </c>
      <c r="K1319" t="str">
        <f>VLOOKUP(tblSalaries[[#This Row],[Where do you work]],tblCountries[[Actual]:[Mapping]],2,FALSE)</f>
        <v>India</v>
      </c>
      <c r="L1319" t="s">
        <v>18</v>
      </c>
      <c r="M1319">
        <v>6.4</v>
      </c>
      <c r="O1319" s="10" t="str">
        <f>IF(ISERROR(FIND("1",tblSalaries[[#This Row],[How many hours of a day you work on Excel]])),"",1)</f>
        <v/>
      </c>
      <c r="P1319" s="11">
        <f>IF(ISERROR(FIND("2",tblSalaries[[#This Row],[How many hours of a day you work on Excel]])),"",2)</f>
        <v>2</v>
      </c>
      <c r="Q1319" s="10">
        <f>IF(ISERROR(FIND("3",tblSalaries[[#This Row],[How many hours of a day you work on Excel]])),"",3)</f>
        <v>3</v>
      </c>
      <c r="R1319" s="10" t="str">
        <f>IF(ISERROR(FIND("4",tblSalaries[[#This Row],[How many hours of a day you work on Excel]])),"",4)</f>
        <v/>
      </c>
      <c r="S1319" s="10" t="str">
        <f>IF(ISERROR(FIND("5",tblSalaries[[#This Row],[How many hours of a day you work on Excel]])),"",5)</f>
        <v/>
      </c>
      <c r="T1319" s="10" t="str">
        <f>IF(ISERROR(FIND("6",tblSalaries[[#This Row],[How many hours of a day you work on Excel]])),"",6)</f>
        <v/>
      </c>
      <c r="U1319" s="11" t="str">
        <f>IF(ISERROR(FIND("7",tblSalaries[[#This Row],[How many hours of a day you work on Excel]])),"",7)</f>
        <v/>
      </c>
      <c r="V1319" s="11" t="str">
        <f>IF(ISERROR(FIND("8",tblSalaries[[#This Row],[How many hours of a day you work on Excel]])),"",8)</f>
        <v/>
      </c>
      <c r="W1319" s="11">
        <f>IF(MAX(tblSalaries[[#This Row],[1 hour]:[8 hours]])=0,#N/A,MAX(tblSalaries[[#This Row],[1 hour]:[8 hours]]))</f>
        <v>3</v>
      </c>
      <c r="X1319" s="11">
        <f>IF(ISERROR(tblSalaries[[#This Row],[max h]]),1,tblSalaries[[#This Row],[Salary in USD]]/tblSalaries[[#This Row],[max h]]/260)</f>
        <v>8.4615384615384617</v>
      </c>
      <c r="Y1319" s="11" t="str">
        <f>IF(tblSalaries[[#This Row],[Years of Experience]]="",0,"0")</f>
        <v>0</v>
      </c>
      <c r="Z13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19" s="11">
        <f>IF(tblSalaries[[#This Row],[Salary in USD]]&lt;1000,1,0)</f>
        <v>0</v>
      </c>
      <c r="AB1319" s="11">
        <f>IF(AND(tblSalaries[[#This Row],[Salary in USD]]&gt;1000,tblSalaries[[#This Row],[Salary in USD]]&lt;2000),1,0)</f>
        <v>0</v>
      </c>
    </row>
    <row r="1320" spans="2:28" ht="15" customHeight="1">
      <c r="B1320" t="s">
        <v>3323</v>
      </c>
      <c r="C1320" s="1">
        <v>41058.754050925927</v>
      </c>
      <c r="D1320" s="4" t="s">
        <v>1509</v>
      </c>
      <c r="E1320">
        <v>70000</v>
      </c>
      <c r="F1320" t="s">
        <v>69</v>
      </c>
      <c r="G1320">
        <f>tblSalaries[[#This Row],[clean Salary (in local currency)]]*VLOOKUP(tblSalaries[[#This Row],[Currency]],tblXrate[],2,FALSE)</f>
        <v>110332.47904470989</v>
      </c>
      <c r="H1320" t="s">
        <v>356</v>
      </c>
      <c r="I1320" t="s">
        <v>356</v>
      </c>
      <c r="J1320" t="s">
        <v>71</v>
      </c>
      <c r="K1320" t="str">
        <f>VLOOKUP(tblSalaries[[#This Row],[Where do you work]],tblCountries[[Actual]:[Mapping]],2,FALSE)</f>
        <v>UK</v>
      </c>
      <c r="L1320" t="s">
        <v>9</v>
      </c>
      <c r="M1320">
        <v>15</v>
      </c>
      <c r="O1320" s="10" t="str">
        <f>IF(ISERROR(FIND("1",tblSalaries[[#This Row],[How many hours of a day you work on Excel]])),"",1)</f>
        <v/>
      </c>
      <c r="P1320" s="11" t="str">
        <f>IF(ISERROR(FIND("2",tblSalaries[[#This Row],[How many hours of a day you work on Excel]])),"",2)</f>
        <v/>
      </c>
      <c r="Q1320" s="10" t="str">
        <f>IF(ISERROR(FIND("3",tblSalaries[[#This Row],[How many hours of a day you work on Excel]])),"",3)</f>
        <v/>
      </c>
      <c r="R1320" s="10">
        <f>IF(ISERROR(FIND("4",tblSalaries[[#This Row],[How many hours of a day you work on Excel]])),"",4)</f>
        <v>4</v>
      </c>
      <c r="S1320" s="10" t="str">
        <f>IF(ISERROR(FIND("5",tblSalaries[[#This Row],[How many hours of a day you work on Excel]])),"",5)</f>
        <v/>
      </c>
      <c r="T1320" s="10">
        <f>IF(ISERROR(FIND("6",tblSalaries[[#This Row],[How many hours of a day you work on Excel]])),"",6)</f>
        <v>6</v>
      </c>
      <c r="U1320" s="11" t="str">
        <f>IF(ISERROR(FIND("7",tblSalaries[[#This Row],[How many hours of a day you work on Excel]])),"",7)</f>
        <v/>
      </c>
      <c r="V1320" s="11" t="str">
        <f>IF(ISERROR(FIND("8",tblSalaries[[#This Row],[How many hours of a day you work on Excel]])),"",8)</f>
        <v/>
      </c>
      <c r="W1320" s="11">
        <f>IF(MAX(tblSalaries[[#This Row],[1 hour]:[8 hours]])=0,#N/A,MAX(tblSalaries[[#This Row],[1 hour]:[8 hours]]))</f>
        <v>6</v>
      </c>
      <c r="X1320" s="11">
        <f>IF(ISERROR(tblSalaries[[#This Row],[max h]]),1,tblSalaries[[#This Row],[Salary in USD]]/tblSalaries[[#This Row],[max h]]/260)</f>
        <v>70.725948105583257</v>
      </c>
      <c r="Y1320" s="11" t="str">
        <f>IF(tblSalaries[[#This Row],[Years of Experience]]="",0,"0")</f>
        <v>0</v>
      </c>
      <c r="Z13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20" s="11">
        <f>IF(tblSalaries[[#This Row],[Salary in USD]]&lt;1000,1,0)</f>
        <v>0</v>
      </c>
      <c r="AB1320" s="11">
        <f>IF(AND(tblSalaries[[#This Row],[Salary in USD]]&gt;1000,tblSalaries[[#This Row],[Salary in USD]]&lt;2000),1,0)</f>
        <v>0</v>
      </c>
    </row>
    <row r="1321" spans="2:28" ht="15" customHeight="1">
      <c r="B1321" t="s">
        <v>3324</v>
      </c>
      <c r="C1321" s="1">
        <v>41058.760277777779</v>
      </c>
      <c r="D1321" s="4" t="s">
        <v>137</v>
      </c>
      <c r="E1321">
        <v>30000</v>
      </c>
      <c r="F1321" t="s">
        <v>69</v>
      </c>
      <c r="G1321">
        <f>tblSalaries[[#This Row],[clean Salary (in local currency)]]*VLOOKUP(tblSalaries[[#This Row],[Currency]],tblXrate[],2,FALSE)</f>
        <v>47285.348162018527</v>
      </c>
      <c r="H1321" t="s">
        <v>185</v>
      </c>
      <c r="I1321" t="s">
        <v>20</v>
      </c>
      <c r="J1321" t="s">
        <v>71</v>
      </c>
      <c r="K1321" t="str">
        <f>VLOOKUP(tblSalaries[[#This Row],[Where do you work]],tblCountries[[Actual]:[Mapping]],2,FALSE)</f>
        <v>UK</v>
      </c>
      <c r="L1321" t="s">
        <v>13</v>
      </c>
      <c r="M1321">
        <v>6</v>
      </c>
      <c r="O1321" s="10" t="str">
        <f>IF(ISERROR(FIND("1",tblSalaries[[#This Row],[How many hours of a day you work on Excel]])),"",1)</f>
        <v/>
      </c>
      <c r="P1321" s="11" t="str">
        <f>IF(ISERROR(FIND("2",tblSalaries[[#This Row],[How many hours of a day you work on Excel]])),"",2)</f>
        <v/>
      </c>
      <c r="Q1321" s="10" t="str">
        <f>IF(ISERROR(FIND("3",tblSalaries[[#This Row],[How many hours of a day you work on Excel]])),"",3)</f>
        <v/>
      </c>
      <c r="R1321" s="10" t="str">
        <f>IF(ISERROR(FIND("4",tblSalaries[[#This Row],[How many hours of a day you work on Excel]])),"",4)</f>
        <v/>
      </c>
      <c r="S1321" s="10" t="str">
        <f>IF(ISERROR(FIND("5",tblSalaries[[#This Row],[How many hours of a day you work on Excel]])),"",5)</f>
        <v/>
      </c>
      <c r="T1321" s="10" t="str">
        <f>IF(ISERROR(FIND("6",tblSalaries[[#This Row],[How many hours of a day you work on Excel]])),"",6)</f>
        <v/>
      </c>
      <c r="U1321" s="11" t="str">
        <f>IF(ISERROR(FIND("7",tblSalaries[[#This Row],[How many hours of a day you work on Excel]])),"",7)</f>
        <v/>
      </c>
      <c r="V1321" s="11">
        <f>IF(ISERROR(FIND("8",tblSalaries[[#This Row],[How many hours of a day you work on Excel]])),"",8)</f>
        <v>8</v>
      </c>
      <c r="W1321" s="11">
        <f>IF(MAX(tblSalaries[[#This Row],[1 hour]:[8 hours]])=0,#N/A,MAX(tblSalaries[[#This Row],[1 hour]:[8 hours]]))</f>
        <v>8</v>
      </c>
      <c r="X1321" s="11">
        <f>IF(ISERROR(tblSalaries[[#This Row],[max h]]),1,tblSalaries[[#This Row],[Salary in USD]]/tblSalaries[[#This Row],[max h]]/260)</f>
        <v>22.733340462508906</v>
      </c>
      <c r="Y1321" s="11" t="str">
        <f>IF(tblSalaries[[#This Row],[Years of Experience]]="",0,"0")</f>
        <v>0</v>
      </c>
      <c r="Z13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21" s="11">
        <f>IF(tblSalaries[[#This Row],[Salary in USD]]&lt;1000,1,0)</f>
        <v>0</v>
      </c>
      <c r="AB1321" s="11">
        <f>IF(AND(tblSalaries[[#This Row],[Salary in USD]]&gt;1000,tblSalaries[[#This Row],[Salary in USD]]&lt;2000),1,0)</f>
        <v>0</v>
      </c>
    </row>
    <row r="1322" spans="2:28" ht="15" customHeight="1">
      <c r="B1322" t="s">
        <v>3325</v>
      </c>
      <c r="C1322" s="1">
        <v>41058.760335648149</v>
      </c>
      <c r="D1322" s="4" t="s">
        <v>1510</v>
      </c>
      <c r="E1322">
        <v>5300</v>
      </c>
      <c r="F1322" t="s">
        <v>6</v>
      </c>
      <c r="G1322">
        <f>tblSalaries[[#This Row],[clean Salary (in local currency)]]*VLOOKUP(tblSalaries[[#This Row],[Currency]],tblXrate[],2,FALSE)</f>
        <v>5300</v>
      </c>
      <c r="H1322" t="s">
        <v>1511</v>
      </c>
      <c r="I1322" t="s">
        <v>52</v>
      </c>
      <c r="J1322" t="s">
        <v>17</v>
      </c>
      <c r="K1322" t="str">
        <f>VLOOKUP(tblSalaries[[#This Row],[Where do you work]],tblCountries[[Actual]:[Mapping]],2,FALSE)</f>
        <v>Pakistan</v>
      </c>
      <c r="L1322" t="s">
        <v>9</v>
      </c>
      <c r="M1322">
        <v>5</v>
      </c>
      <c r="O1322" s="10" t="str">
        <f>IF(ISERROR(FIND("1",tblSalaries[[#This Row],[How many hours of a day you work on Excel]])),"",1)</f>
        <v/>
      </c>
      <c r="P1322" s="11" t="str">
        <f>IF(ISERROR(FIND("2",tblSalaries[[#This Row],[How many hours of a day you work on Excel]])),"",2)</f>
        <v/>
      </c>
      <c r="Q1322" s="10" t="str">
        <f>IF(ISERROR(FIND("3",tblSalaries[[#This Row],[How many hours of a day you work on Excel]])),"",3)</f>
        <v/>
      </c>
      <c r="R1322" s="10">
        <f>IF(ISERROR(FIND("4",tblSalaries[[#This Row],[How many hours of a day you work on Excel]])),"",4)</f>
        <v>4</v>
      </c>
      <c r="S1322" s="10" t="str">
        <f>IF(ISERROR(FIND("5",tblSalaries[[#This Row],[How many hours of a day you work on Excel]])),"",5)</f>
        <v/>
      </c>
      <c r="T1322" s="10">
        <f>IF(ISERROR(FIND("6",tblSalaries[[#This Row],[How many hours of a day you work on Excel]])),"",6)</f>
        <v>6</v>
      </c>
      <c r="U1322" s="11" t="str">
        <f>IF(ISERROR(FIND("7",tblSalaries[[#This Row],[How many hours of a day you work on Excel]])),"",7)</f>
        <v/>
      </c>
      <c r="V1322" s="11" t="str">
        <f>IF(ISERROR(FIND("8",tblSalaries[[#This Row],[How many hours of a day you work on Excel]])),"",8)</f>
        <v/>
      </c>
      <c r="W1322" s="11">
        <f>IF(MAX(tblSalaries[[#This Row],[1 hour]:[8 hours]])=0,#N/A,MAX(tblSalaries[[#This Row],[1 hour]:[8 hours]]))</f>
        <v>6</v>
      </c>
      <c r="X1322" s="11">
        <f>IF(ISERROR(tblSalaries[[#This Row],[max h]]),1,tblSalaries[[#This Row],[Salary in USD]]/tblSalaries[[#This Row],[max h]]/260)</f>
        <v>3.3974358974358978</v>
      </c>
      <c r="Y1322" s="11" t="str">
        <f>IF(tblSalaries[[#This Row],[Years of Experience]]="",0,"0")</f>
        <v>0</v>
      </c>
      <c r="Z13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22" s="11">
        <f>IF(tblSalaries[[#This Row],[Salary in USD]]&lt;1000,1,0)</f>
        <v>0</v>
      </c>
      <c r="AB1322" s="11">
        <f>IF(AND(tblSalaries[[#This Row],[Salary in USD]]&gt;1000,tblSalaries[[#This Row],[Salary in USD]]&lt;2000),1,0)</f>
        <v>0</v>
      </c>
    </row>
    <row r="1323" spans="2:28" ht="15" customHeight="1">
      <c r="B1323" t="s">
        <v>3326</v>
      </c>
      <c r="C1323" s="1">
        <v>41058.764733796299</v>
      </c>
      <c r="D1323" s="4">
        <v>34500</v>
      </c>
      <c r="E1323">
        <v>34500</v>
      </c>
      <c r="F1323" t="s">
        <v>22</v>
      </c>
      <c r="G1323">
        <f>tblSalaries[[#This Row],[clean Salary (in local currency)]]*VLOOKUP(tblSalaries[[#This Row],[Currency]],tblXrate[],2,FALSE)</f>
        <v>43828.780645210471</v>
      </c>
      <c r="H1323" t="s">
        <v>20</v>
      </c>
      <c r="I1323" t="s">
        <v>20</v>
      </c>
      <c r="J1323" t="s">
        <v>628</v>
      </c>
      <c r="K1323" t="str">
        <f>VLOOKUP(tblSalaries[[#This Row],[Where do you work]],tblCountries[[Actual]:[Mapping]],2,FALSE)</f>
        <v>Netherlands</v>
      </c>
      <c r="L1323" t="s">
        <v>9</v>
      </c>
      <c r="M1323">
        <v>15</v>
      </c>
      <c r="O1323" s="10" t="str">
        <f>IF(ISERROR(FIND("1",tblSalaries[[#This Row],[How many hours of a day you work on Excel]])),"",1)</f>
        <v/>
      </c>
      <c r="P1323" s="11" t="str">
        <f>IF(ISERROR(FIND("2",tblSalaries[[#This Row],[How many hours of a day you work on Excel]])),"",2)</f>
        <v/>
      </c>
      <c r="Q1323" s="10" t="str">
        <f>IF(ISERROR(FIND("3",tblSalaries[[#This Row],[How many hours of a day you work on Excel]])),"",3)</f>
        <v/>
      </c>
      <c r="R1323" s="10">
        <f>IF(ISERROR(FIND("4",tblSalaries[[#This Row],[How many hours of a day you work on Excel]])),"",4)</f>
        <v>4</v>
      </c>
      <c r="S1323" s="10" t="str">
        <f>IF(ISERROR(FIND("5",tblSalaries[[#This Row],[How many hours of a day you work on Excel]])),"",5)</f>
        <v/>
      </c>
      <c r="T1323" s="10">
        <f>IF(ISERROR(FIND("6",tblSalaries[[#This Row],[How many hours of a day you work on Excel]])),"",6)</f>
        <v>6</v>
      </c>
      <c r="U1323" s="11" t="str">
        <f>IF(ISERROR(FIND("7",tblSalaries[[#This Row],[How many hours of a day you work on Excel]])),"",7)</f>
        <v/>
      </c>
      <c r="V1323" s="11" t="str">
        <f>IF(ISERROR(FIND("8",tblSalaries[[#This Row],[How many hours of a day you work on Excel]])),"",8)</f>
        <v/>
      </c>
      <c r="W1323" s="11">
        <f>IF(MAX(tblSalaries[[#This Row],[1 hour]:[8 hours]])=0,#N/A,MAX(tblSalaries[[#This Row],[1 hour]:[8 hours]]))</f>
        <v>6</v>
      </c>
      <c r="X1323" s="11">
        <f>IF(ISERROR(tblSalaries[[#This Row],[max h]]),1,tblSalaries[[#This Row],[Salary in USD]]/tblSalaries[[#This Row],[max h]]/260)</f>
        <v>28.095372208468252</v>
      </c>
      <c r="Y1323" s="11" t="str">
        <f>IF(tblSalaries[[#This Row],[Years of Experience]]="",0,"0")</f>
        <v>0</v>
      </c>
      <c r="Z13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23" s="11">
        <f>IF(tblSalaries[[#This Row],[Salary in USD]]&lt;1000,1,0)</f>
        <v>0</v>
      </c>
      <c r="AB1323" s="11">
        <f>IF(AND(tblSalaries[[#This Row],[Salary in USD]]&gt;1000,tblSalaries[[#This Row],[Salary in USD]]&lt;2000),1,0)</f>
        <v>0</v>
      </c>
    </row>
    <row r="1324" spans="2:28" ht="15" customHeight="1">
      <c r="B1324" t="s">
        <v>3327</v>
      </c>
      <c r="C1324" s="1">
        <v>41058.773009259261</v>
      </c>
      <c r="D1324" s="4">
        <v>80000</v>
      </c>
      <c r="E1324">
        <v>80000</v>
      </c>
      <c r="F1324" t="s">
        <v>6</v>
      </c>
      <c r="G1324">
        <f>tblSalaries[[#This Row],[clean Salary (in local currency)]]*VLOOKUP(tblSalaries[[#This Row],[Currency]],tblXrate[],2,FALSE)</f>
        <v>80000</v>
      </c>
      <c r="H1324" t="s">
        <v>1252</v>
      </c>
      <c r="I1324" t="s">
        <v>20</v>
      </c>
      <c r="J1324" t="s">
        <v>15</v>
      </c>
      <c r="K1324" t="str">
        <f>VLOOKUP(tblSalaries[[#This Row],[Where do you work]],tblCountries[[Actual]:[Mapping]],2,FALSE)</f>
        <v>USA</v>
      </c>
      <c r="L1324" t="s">
        <v>25</v>
      </c>
      <c r="M1324">
        <v>14</v>
      </c>
      <c r="O1324" s="10">
        <f>IF(ISERROR(FIND("1",tblSalaries[[#This Row],[How many hours of a day you work on Excel]])),"",1)</f>
        <v>1</v>
      </c>
      <c r="P1324" s="11">
        <f>IF(ISERROR(FIND("2",tblSalaries[[#This Row],[How many hours of a day you work on Excel]])),"",2)</f>
        <v>2</v>
      </c>
      <c r="Q1324" s="10" t="str">
        <f>IF(ISERROR(FIND("3",tblSalaries[[#This Row],[How many hours of a day you work on Excel]])),"",3)</f>
        <v/>
      </c>
      <c r="R1324" s="10" t="str">
        <f>IF(ISERROR(FIND("4",tblSalaries[[#This Row],[How many hours of a day you work on Excel]])),"",4)</f>
        <v/>
      </c>
      <c r="S1324" s="10" t="str">
        <f>IF(ISERROR(FIND("5",tblSalaries[[#This Row],[How many hours of a day you work on Excel]])),"",5)</f>
        <v/>
      </c>
      <c r="T1324" s="10" t="str">
        <f>IF(ISERROR(FIND("6",tblSalaries[[#This Row],[How many hours of a day you work on Excel]])),"",6)</f>
        <v/>
      </c>
      <c r="U1324" s="11" t="str">
        <f>IF(ISERROR(FIND("7",tblSalaries[[#This Row],[How many hours of a day you work on Excel]])),"",7)</f>
        <v/>
      </c>
      <c r="V1324" s="11" t="str">
        <f>IF(ISERROR(FIND("8",tblSalaries[[#This Row],[How many hours of a day you work on Excel]])),"",8)</f>
        <v/>
      </c>
      <c r="W1324" s="11">
        <f>IF(MAX(tblSalaries[[#This Row],[1 hour]:[8 hours]])=0,#N/A,MAX(tblSalaries[[#This Row],[1 hour]:[8 hours]]))</f>
        <v>2</v>
      </c>
      <c r="X1324" s="11">
        <f>IF(ISERROR(tblSalaries[[#This Row],[max h]]),1,tblSalaries[[#This Row],[Salary in USD]]/tblSalaries[[#This Row],[max h]]/260)</f>
        <v>153.84615384615384</v>
      </c>
      <c r="Y1324" s="11" t="str">
        <f>IF(tblSalaries[[#This Row],[Years of Experience]]="",0,"0")</f>
        <v>0</v>
      </c>
      <c r="Z13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24" s="11">
        <f>IF(tblSalaries[[#This Row],[Salary in USD]]&lt;1000,1,0)</f>
        <v>0</v>
      </c>
      <c r="AB1324" s="11">
        <f>IF(AND(tblSalaries[[#This Row],[Salary in USD]]&gt;1000,tblSalaries[[#This Row],[Salary in USD]]&lt;2000),1,0)</f>
        <v>0</v>
      </c>
    </row>
    <row r="1325" spans="2:28" ht="15" customHeight="1">
      <c r="B1325" t="s">
        <v>3328</v>
      </c>
      <c r="C1325" s="1">
        <v>41058.774421296293</v>
      </c>
      <c r="D1325" s="4" t="s">
        <v>1512</v>
      </c>
      <c r="E1325">
        <v>9067</v>
      </c>
      <c r="F1325" t="s">
        <v>22</v>
      </c>
      <c r="G1325">
        <f>tblSalaries[[#This Row],[clean Salary (in local currency)]]*VLOOKUP(tblSalaries[[#This Row],[Currency]],tblXrate[],2,FALSE)</f>
        <v>11518.711713336908</v>
      </c>
      <c r="H1325" t="s">
        <v>1513</v>
      </c>
      <c r="I1325" t="s">
        <v>20</v>
      </c>
      <c r="J1325" t="s">
        <v>38</v>
      </c>
      <c r="K1325" t="str">
        <f>VLOOKUP(tblSalaries[[#This Row],[Where do you work]],tblCountries[[Actual]:[Mapping]],2,FALSE)</f>
        <v>Hungary</v>
      </c>
      <c r="L1325" t="s">
        <v>18</v>
      </c>
      <c r="M1325">
        <v>3</v>
      </c>
      <c r="O1325" s="10" t="str">
        <f>IF(ISERROR(FIND("1",tblSalaries[[#This Row],[How many hours of a day you work on Excel]])),"",1)</f>
        <v/>
      </c>
      <c r="P1325" s="11">
        <f>IF(ISERROR(FIND("2",tblSalaries[[#This Row],[How many hours of a day you work on Excel]])),"",2)</f>
        <v>2</v>
      </c>
      <c r="Q1325" s="10">
        <f>IF(ISERROR(FIND("3",tblSalaries[[#This Row],[How many hours of a day you work on Excel]])),"",3)</f>
        <v>3</v>
      </c>
      <c r="R1325" s="10" t="str">
        <f>IF(ISERROR(FIND("4",tblSalaries[[#This Row],[How many hours of a day you work on Excel]])),"",4)</f>
        <v/>
      </c>
      <c r="S1325" s="10" t="str">
        <f>IF(ISERROR(FIND("5",tblSalaries[[#This Row],[How many hours of a day you work on Excel]])),"",5)</f>
        <v/>
      </c>
      <c r="T1325" s="10" t="str">
        <f>IF(ISERROR(FIND("6",tblSalaries[[#This Row],[How many hours of a day you work on Excel]])),"",6)</f>
        <v/>
      </c>
      <c r="U1325" s="11" t="str">
        <f>IF(ISERROR(FIND("7",tblSalaries[[#This Row],[How many hours of a day you work on Excel]])),"",7)</f>
        <v/>
      </c>
      <c r="V1325" s="11" t="str">
        <f>IF(ISERROR(FIND("8",tblSalaries[[#This Row],[How many hours of a day you work on Excel]])),"",8)</f>
        <v/>
      </c>
      <c r="W1325" s="11">
        <f>IF(MAX(tblSalaries[[#This Row],[1 hour]:[8 hours]])=0,#N/A,MAX(tblSalaries[[#This Row],[1 hour]:[8 hours]]))</f>
        <v>3</v>
      </c>
      <c r="X1325" s="11">
        <f>IF(ISERROR(tblSalaries[[#This Row],[max h]]),1,tblSalaries[[#This Row],[Salary in USD]]/tblSalaries[[#This Row],[max h]]/260)</f>
        <v>14.767579119662702</v>
      </c>
      <c r="Y1325" s="11" t="str">
        <f>IF(tblSalaries[[#This Row],[Years of Experience]]="",0,"0")</f>
        <v>0</v>
      </c>
      <c r="Z13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325" s="11">
        <f>IF(tblSalaries[[#This Row],[Salary in USD]]&lt;1000,1,0)</f>
        <v>0</v>
      </c>
      <c r="AB1325" s="11">
        <f>IF(AND(tblSalaries[[#This Row],[Salary in USD]]&gt;1000,tblSalaries[[#This Row],[Salary in USD]]&lt;2000),1,0)</f>
        <v>0</v>
      </c>
    </row>
    <row r="1326" spans="2:28" ht="15" customHeight="1">
      <c r="B1326" t="s">
        <v>3329</v>
      </c>
      <c r="C1326" s="1">
        <v>41058.774664351855</v>
      </c>
      <c r="D1326" s="4" t="s">
        <v>1514</v>
      </c>
      <c r="E1326">
        <v>150000</v>
      </c>
      <c r="F1326" t="s">
        <v>82</v>
      </c>
      <c r="G1326">
        <f>tblSalaries[[#This Row],[clean Salary (in local currency)]]*VLOOKUP(tblSalaries[[#This Row],[Currency]],tblXrate[],2,FALSE)</f>
        <v>152986.44846039536</v>
      </c>
      <c r="H1326" t="s">
        <v>1515</v>
      </c>
      <c r="I1326" t="s">
        <v>20</v>
      </c>
      <c r="J1326" t="s">
        <v>84</v>
      </c>
      <c r="K1326" t="str">
        <f>VLOOKUP(tblSalaries[[#This Row],[Where do you work]],tblCountries[[Actual]:[Mapping]],2,FALSE)</f>
        <v>Australia</v>
      </c>
      <c r="L1326" t="s">
        <v>25</v>
      </c>
      <c r="M1326">
        <v>5.5</v>
      </c>
      <c r="O1326" s="10">
        <f>IF(ISERROR(FIND("1",tblSalaries[[#This Row],[How many hours of a day you work on Excel]])),"",1)</f>
        <v>1</v>
      </c>
      <c r="P1326" s="11">
        <f>IF(ISERROR(FIND("2",tblSalaries[[#This Row],[How many hours of a day you work on Excel]])),"",2)</f>
        <v>2</v>
      </c>
      <c r="Q1326" s="10" t="str">
        <f>IF(ISERROR(FIND("3",tblSalaries[[#This Row],[How many hours of a day you work on Excel]])),"",3)</f>
        <v/>
      </c>
      <c r="R1326" s="10" t="str">
        <f>IF(ISERROR(FIND("4",tblSalaries[[#This Row],[How many hours of a day you work on Excel]])),"",4)</f>
        <v/>
      </c>
      <c r="S1326" s="10" t="str">
        <f>IF(ISERROR(FIND("5",tblSalaries[[#This Row],[How many hours of a day you work on Excel]])),"",5)</f>
        <v/>
      </c>
      <c r="T1326" s="10" t="str">
        <f>IF(ISERROR(FIND("6",tblSalaries[[#This Row],[How many hours of a day you work on Excel]])),"",6)</f>
        <v/>
      </c>
      <c r="U1326" s="11" t="str">
        <f>IF(ISERROR(FIND("7",tblSalaries[[#This Row],[How many hours of a day you work on Excel]])),"",7)</f>
        <v/>
      </c>
      <c r="V1326" s="11" t="str">
        <f>IF(ISERROR(FIND("8",tblSalaries[[#This Row],[How many hours of a day you work on Excel]])),"",8)</f>
        <v/>
      </c>
      <c r="W1326" s="11">
        <f>IF(MAX(tblSalaries[[#This Row],[1 hour]:[8 hours]])=0,#N/A,MAX(tblSalaries[[#This Row],[1 hour]:[8 hours]]))</f>
        <v>2</v>
      </c>
      <c r="X1326" s="11">
        <f>IF(ISERROR(tblSalaries[[#This Row],[max h]]),1,tblSalaries[[#This Row],[Salary in USD]]/tblSalaries[[#This Row],[max h]]/260)</f>
        <v>294.20470857768339</v>
      </c>
      <c r="Y1326" s="11" t="str">
        <f>IF(tblSalaries[[#This Row],[Years of Experience]]="",0,"0")</f>
        <v>0</v>
      </c>
      <c r="Z13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26" s="11">
        <f>IF(tblSalaries[[#This Row],[Salary in USD]]&lt;1000,1,0)</f>
        <v>0</v>
      </c>
      <c r="AB1326" s="11">
        <f>IF(AND(tblSalaries[[#This Row],[Salary in USD]]&gt;1000,tblSalaries[[#This Row],[Salary in USD]]&lt;2000),1,0)</f>
        <v>0</v>
      </c>
    </row>
    <row r="1327" spans="2:28" ht="15" customHeight="1">
      <c r="B1327" t="s">
        <v>3330</v>
      </c>
      <c r="C1327" s="1">
        <v>41058.776979166665</v>
      </c>
      <c r="D1327" s="4">
        <v>125000</v>
      </c>
      <c r="E1327">
        <v>125000</v>
      </c>
      <c r="F1327" t="s">
        <v>6</v>
      </c>
      <c r="G1327">
        <f>tblSalaries[[#This Row],[clean Salary (in local currency)]]*VLOOKUP(tblSalaries[[#This Row],[Currency]],tblXrate[],2,FALSE)</f>
        <v>125000</v>
      </c>
      <c r="H1327" t="s">
        <v>1516</v>
      </c>
      <c r="I1327" t="s">
        <v>52</v>
      </c>
      <c r="J1327" t="s">
        <v>15</v>
      </c>
      <c r="K1327" t="str">
        <f>VLOOKUP(tblSalaries[[#This Row],[Where do you work]],tblCountries[[Actual]:[Mapping]],2,FALSE)</f>
        <v>USA</v>
      </c>
      <c r="L1327" t="s">
        <v>9</v>
      </c>
      <c r="M1327">
        <v>2</v>
      </c>
      <c r="O1327" s="10" t="str">
        <f>IF(ISERROR(FIND("1",tblSalaries[[#This Row],[How many hours of a day you work on Excel]])),"",1)</f>
        <v/>
      </c>
      <c r="P1327" s="11" t="str">
        <f>IF(ISERROR(FIND("2",tblSalaries[[#This Row],[How many hours of a day you work on Excel]])),"",2)</f>
        <v/>
      </c>
      <c r="Q1327" s="10" t="str">
        <f>IF(ISERROR(FIND("3",tblSalaries[[#This Row],[How many hours of a day you work on Excel]])),"",3)</f>
        <v/>
      </c>
      <c r="R1327" s="10">
        <f>IF(ISERROR(FIND("4",tblSalaries[[#This Row],[How many hours of a day you work on Excel]])),"",4)</f>
        <v>4</v>
      </c>
      <c r="S1327" s="10" t="str">
        <f>IF(ISERROR(FIND("5",tblSalaries[[#This Row],[How many hours of a day you work on Excel]])),"",5)</f>
        <v/>
      </c>
      <c r="T1327" s="10">
        <f>IF(ISERROR(FIND("6",tblSalaries[[#This Row],[How many hours of a day you work on Excel]])),"",6)</f>
        <v>6</v>
      </c>
      <c r="U1327" s="11" t="str">
        <f>IF(ISERROR(FIND("7",tblSalaries[[#This Row],[How many hours of a day you work on Excel]])),"",7)</f>
        <v/>
      </c>
      <c r="V1327" s="11" t="str">
        <f>IF(ISERROR(FIND("8",tblSalaries[[#This Row],[How many hours of a day you work on Excel]])),"",8)</f>
        <v/>
      </c>
      <c r="W1327" s="11">
        <f>IF(MAX(tblSalaries[[#This Row],[1 hour]:[8 hours]])=0,#N/A,MAX(tblSalaries[[#This Row],[1 hour]:[8 hours]]))</f>
        <v>6</v>
      </c>
      <c r="X1327" s="11">
        <f>IF(ISERROR(tblSalaries[[#This Row],[max h]]),1,tblSalaries[[#This Row],[Salary in USD]]/tblSalaries[[#This Row],[max h]]/260)</f>
        <v>80.128205128205124</v>
      </c>
      <c r="Y1327" s="11" t="str">
        <f>IF(tblSalaries[[#This Row],[Years of Experience]]="",0,"0")</f>
        <v>0</v>
      </c>
      <c r="Z13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327" s="11">
        <f>IF(tblSalaries[[#This Row],[Salary in USD]]&lt;1000,1,0)</f>
        <v>0</v>
      </c>
      <c r="AB1327" s="11">
        <f>IF(AND(tblSalaries[[#This Row],[Salary in USD]]&gt;1000,tblSalaries[[#This Row],[Salary in USD]]&lt;2000),1,0)</f>
        <v>0</v>
      </c>
    </row>
    <row r="1328" spans="2:28" ht="15" customHeight="1">
      <c r="B1328" t="s">
        <v>3331</v>
      </c>
      <c r="C1328" s="1">
        <v>41058.788402777776</v>
      </c>
      <c r="D1328" s="4">
        <v>100000</v>
      </c>
      <c r="E1328">
        <v>100000</v>
      </c>
      <c r="F1328" t="s">
        <v>82</v>
      </c>
      <c r="G1328">
        <f>tblSalaries[[#This Row],[clean Salary (in local currency)]]*VLOOKUP(tblSalaries[[#This Row],[Currency]],tblXrate[],2,FALSE)</f>
        <v>101990.96564026357</v>
      </c>
      <c r="H1328" t="s">
        <v>1517</v>
      </c>
      <c r="I1328" t="s">
        <v>356</v>
      </c>
      <c r="J1328" t="s">
        <v>84</v>
      </c>
      <c r="K1328" t="str">
        <f>VLOOKUP(tblSalaries[[#This Row],[Where do you work]],tblCountries[[Actual]:[Mapping]],2,FALSE)</f>
        <v>Australia</v>
      </c>
      <c r="L1328" t="s">
        <v>25</v>
      </c>
      <c r="M1328">
        <v>30</v>
      </c>
      <c r="O1328" s="10">
        <f>IF(ISERROR(FIND("1",tblSalaries[[#This Row],[How many hours of a day you work on Excel]])),"",1)</f>
        <v>1</v>
      </c>
      <c r="P1328" s="11">
        <f>IF(ISERROR(FIND("2",tblSalaries[[#This Row],[How many hours of a day you work on Excel]])),"",2)</f>
        <v>2</v>
      </c>
      <c r="Q1328" s="10" t="str">
        <f>IF(ISERROR(FIND("3",tblSalaries[[#This Row],[How many hours of a day you work on Excel]])),"",3)</f>
        <v/>
      </c>
      <c r="R1328" s="10" t="str">
        <f>IF(ISERROR(FIND("4",tblSalaries[[#This Row],[How many hours of a day you work on Excel]])),"",4)</f>
        <v/>
      </c>
      <c r="S1328" s="10" t="str">
        <f>IF(ISERROR(FIND("5",tblSalaries[[#This Row],[How many hours of a day you work on Excel]])),"",5)</f>
        <v/>
      </c>
      <c r="T1328" s="10" t="str">
        <f>IF(ISERROR(FIND("6",tblSalaries[[#This Row],[How many hours of a day you work on Excel]])),"",6)</f>
        <v/>
      </c>
      <c r="U1328" s="11" t="str">
        <f>IF(ISERROR(FIND("7",tblSalaries[[#This Row],[How many hours of a day you work on Excel]])),"",7)</f>
        <v/>
      </c>
      <c r="V1328" s="11" t="str">
        <f>IF(ISERROR(FIND("8",tblSalaries[[#This Row],[How many hours of a day you work on Excel]])),"",8)</f>
        <v/>
      </c>
      <c r="W1328" s="11">
        <f>IF(MAX(tblSalaries[[#This Row],[1 hour]:[8 hours]])=0,#N/A,MAX(tblSalaries[[#This Row],[1 hour]:[8 hours]]))</f>
        <v>2</v>
      </c>
      <c r="X1328" s="11">
        <f>IF(ISERROR(tblSalaries[[#This Row],[max h]]),1,tblSalaries[[#This Row],[Salary in USD]]/tblSalaries[[#This Row],[max h]]/260)</f>
        <v>196.13647238512226</v>
      </c>
      <c r="Y1328" s="11" t="str">
        <f>IF(tblSalaries[[#This Row],[Years of Experience]]="",0,"0")</f>
        <v>0</v>
      </c>
      <c r="Z13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28" s="11">
        <f>IF(tblSalaries[[#This Row],[Salary in USD]]&lt;1000,1,0)</f>
        <v>0</v>
      </c>
      <c r="AB1328" s="11">
        <f>IF(AND(tblSalaries[[#This Row],[Salary in USD]]&gt;1000,tblSalaries[[#This Row],[Salary in USD]]&lt;2000),1,0)</f>
        <v>0</v>
      </c>
    </row>
    <row r="1329" spans="2:28" ht="15" customHeight="1">
      <c r="B1329" t="s">
        <v>3332</v>
      </c>
      <c r="C1329" s="1">
        <v>41058.788425925923</v>
      </c>
      <c r="D1329" s="4">
        <v>105000</v>
      </c>
      <c r="E1329">
        <v>105000</v>
      </c>
      <c r="F1329" t="s">
        <v>6</v>
      </c>
      <c r="G1329">
        <f>tblSalaries[[#This Row],[clean Salary (in local currency)]]*VLOOKUP(tblSalaries[[#This Row],[Currency]],tblXrate[],2,FALSE)</f>
        <v>105000</v>
      </c>
      <c r="H1329" t="s">
        <v>1518</v>
      </c>
      <c r="I1329" t="s">
        <v>4001</v>
      </c>
      <c r="J1329" t="s">
        <v>15</v>
      </c>
      <c r="K1329" t="str">
        <f>VLOOKUP(tblSalaries[[#This Row],[Where do you work]],tblCountries[[Actual]:[Mapping]],2,FALSE)</f>
        <v>USA</v>
      </c>
      <c r="L1329" t="s">
        <v>25</v>
      </c>
      <c r="M1329">
        <v>15</v>
      </c>
      <c r="O1329" s="10">
        <f>IF(ISERROR(FIND("1",tblSalaries[[#This Row],[How many hours of a day you work on Excel]])),"",1)</f>
        <v>1</v>
      </c>
      <c r="P1329" s="11">
        <f>IF(ISERROR(FIND("2",tblSalaries[[#This Row],[How many hours of a day you work on Excel]])),"",2)</f>
        <v>2</v>
      </c>
      <c r="Q1329" s="10" t="str">
        <f>IF(ISERROR(FIND("3",tblSalaries[[#This Row],[How many hours of a day you work on Excel]])),"",3)</f>
        <v/>
      </c>
      <c r="R1329" s="10" t="str">
        <f>IF(ISERROR(FIND("4",tblSalaries[[#This Row],[How many hours of a day you work on Excel]])),"",4)</f>
        <v/>
      </c>
      <c r="S1329" s="10" t="str">
        <f>IF(ISERROR(FIND("5",tblSalaries[[#This Row],[How many hours of a day you work on Excel]])),"",5)</f>
        <v/>
      </c>
      <c r="T1329" s="10" t="str">
        <f>IF(ISERROR(FIND("6",tblSalaries[[#This Row],[How many hours of a day you work on Excel]])),"",6)</f>
        <v/>
      </c>
      <c r="U1329" s="11" t="str">
        <f>IF(ISERROR(FIND("7",tblSalaries[[#This Row],[How many hours of a day you work on Excel]])),"",7)</f>
        <v/>
      </c>
      <c r="V1329" s="11" t="str">
        <f>IF(ISERROR(FIND("8",tblSalaries[[#This Row],[How many hours of a day you work on Excel]])),"",8)</f>
        <v/>
      </c>
      <c r="W1329" s="11">
        <f>IF(MAX(tblSalaries[[#This Row],[1 hour]:[8 hours]])=0,#N/A,MAX(tblSalaries[[#This Row],[1 hour]:[8 hours]]))</f>
        <v>2</v>
      </c>
      <c r="X1329" s="11">
        <f>IF(ISERROR(tblSalaries[[#This Row],[max h]]),1,tblSalaries[[#This Row],[Salary in USD]]/tblSalaries[[#This Row],[max h]]/260)</f>
        <v>201.92307692307693</v>
      </c>
      <c r="Y1329" s="11" t="str">
        <f>IF(tblSalaries[[#This Row],[Years of Experience]]="",0,"0")</f>
        <v>0</v>
      </c>
      <c r="Z13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29" s="11">
        <f>IF(tblSalaries[[#This Row],[Salary in USD]]&lt;1000,1,0)</f>
        <v>0</v>
      </c>
      <c r="AB1329" s="11">
        <f>IF(AND(tblSalaries[[#This Row],[Salary in USD]]&gt;1000,tblSalaries[[#This Row],[Salary in USD]]&lt;2000),1,0)</f>
        <v>0</v>
      </c>
    </row>
    <row r="1330" spans="2:28" ht="15" customHeight="1">
      <c r="B1330" t="s">
        <v>3333</v>
      </c>
      <c r="C1330" s="1">
        <v>41058.79241898148</v>
      </c>
      <c r="D1330" s="4">
        <v>40000</v>
      </c>
      <c r="E1330">
        <v>40000</v>
      </c>
      <c r="F1330" t="s">
        <v>22</v>
      </c>
      <c r="G1330">
        <f>tblSalaries[[#This Row],[clean Salary (in local currency)]]*VLOOKUP(tblSalaries[[#This Row],[Currency]],tblXrate[],2,FALSE)</f>
        <v>50815.977559664309</v>
      </c>
      <c r="H1330" t="s">
        <v>1264</v>
      </c>
      <c r="I1330" t="s">
        <v>52</v>
      </c>
      <c r="J1330" t="s">
        <v>1519</v>
      </c>
      <c r="K1330" t="str">
        <f>VLOOKUP(tblSalaries[[#This Row],[Where do you work]],tblCountries[[Actual]:[Mapping]],2,FALSE)</f>
        <v>Austria</v>
      </c>
      <c r="L1330" t="s">
        <v>9</v>
      </c>
      <c r="M1330">
        <v>20</v>
      </c>
      <c r="O1330" s="10" t="str">
        <f>IF(ISERROR(FIND("1",tblSalaries[[#This Row],[How many hours of a day you work on Excel]])),"",1)</f>
        <v/>
      </c>
      <c r="P1330" s="11" t="str">
        <f>IF(ISERROR(FIND("2",tblSalaries[[#This Row],[How many hours of a day you work on Excel]])),"",2)</f>
        <v/>
      </c>
      <c r="Q1330" s="10" t="str">
        <f>IF(ISERROR(FIND("3",tblSalaries[[#This Row],[How many hours of a day you work on Excel]])),"",3)</f>
        <v/>
      </c>
      <c r="R1330" s="10">
        <f>IF(ISERROR(FIND("4",tblSalaries[[#This Row],[How many hours of a day you work on Excel]])),"",4)</f>
        <v>4</v>
      </c>
      <c r="S1330" s="10" t="str">
        <f>IF(ISERROR(FIND("5",tblSalaries[[#This Row],[How many hours of a day you work on Excel]])),"",5)</f>
        <v/>
      </c>
      <c r="T1330" s="10">
        <f>IF(ISERROR(FIND("6",tblSalaries[[#This Row],[How many hours of a day you work on Excel]])),"",6)</f>
        <v>6</v>
      </c>
      <c r="U1330" s="11" t="str">
        <f>IF(ISERROR(FIND("7",tblSalaries[[#This Row],[How many hours of a day you work on Excel]])),"",7)</f>
        <v/>
      </c>
      <c r="V1330" s="11" t="str">
        <f>IF(ISERROR(FIND("8",tblSalaries[[#This Row],[How many hours of a day you work on Excel]])),"",8)</f>
        <v/>
      </c>
      <c r="W1330" s="11">
        <f>IF(MAX(tblSalaries[[#This Row],[1 hour]:[8 hours]])=0,#N/A,MAX(tblSalaries[[#This Row],[1 hour]:[8 hours]]))</f>
        <v>6</v>
      </c>
      <c r="X1330" s="11">
        <f>IF(ISERROR(tblSalaries[[#This Row],[max h]]),1,tblSalaries[[#This Row],[Salary in USD]]/tblSalaries[[#This Row],[max h]]/260)</f>
        <v>32.574344589528408</v>
      </c>
      <c r="Y1330" s="11" t="str">
        <f>IF(tblSalaries[[#This Row],[Years of Experience]]="",0,"0")</f>
        <v>0</v>
      </c>
      <c r="Z13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30" s="11">
        <f>IF(tblSalaries[[#This Row],[Salary in USD]]&lt;1000,1,0)</f>
        <v>0</v>
      </c>
      <c r="AB1330" s="11">
        <f>IF(AND(tblSalaries[[#This Row],[Salary in USD]]&gt;1000,tblSalaries[[#This Row],[Salary in USD]]&lt;2000),1,0)</f>
        <v>0</v>
      </c>
    </row>
    <row r="1331" spans="2:28" ht="15" customHeight="1">
      <c r="B1331" t="s">
        <v>3334</v>
      </c>
      <c r="C1331" s="1">
        <v>41058.792916666665</v>
      </c>
      <c r="D1331" s="4">
        <v>75000</v>
      </c>
      <c r="E1331">
        <v>75000</v>
      </c>
      <c r="F1331" t="s">
        <v>6</v>
      </c>
      <c r="G1331">
        <f>tblSalaries[[#This Row],[clean Salary (in local currency)]]*VLOOKUP(tblSalaries[[#This Row],[Currency]],tblXrate[],2,FALSE)</f>
        <v>75000</v>
      </c>
      <c r="H1331" t="s">
        <v>14</v>
      </c>
      <c r="I1331" t="s">
        <v>20</v>
      </c>
      <c r="J1331" t="s">
        <v>15</v>
      </c>
      <c r="K1331" t="str">
        <f>VLOOKUP(tblSalaries[[#This Row],[Where do you work]],tblCountries[[Actual]:[Mapping]],2,FALSE)</f>
        <v>USA</v>
      </c>
      <c r="L1331" t="s">
        <v>9</v>
      </c>
      <c r="M1331">
        <v>7</v>
      </c>
      <c r="O1331" s="10" t="str">
        <f>IF(ISERROR(FIND("1",tblSalaries[[#This Row],[How many hours of a day you work on Excel]])),"",1)</f>
        <v/>
      </c>
      <c r="P1331" s="11" t="str">
        <f>IF(ISERROR(FIND("2",tblSalaries[[#This Row],[How many hours of a day you work on Excel]])),"",2)</f>
        <v/>
      </c>
      <c r="Q1331" s="10" t="str">
        <f>IF(ISERROR(FIND("3",tblSalaries[[#This Row],[How many hours of a day you work on Excel]])),"",3)</f>
        <v/>
      </c>
      <c r="R1331" s="10">
        <f>IF(ISERROR(FIND("4",tblSalaries[[#This Row],[How many hours of a day you work on Excel]])),"",4)</f>
        <v>4</v>
      </c>
      <c r="S1331" s="10" t="str">
        <f>IF(ISERROR(FIND("5",tblSalaries[[#This Row],[How many hours of a day you work on Excel]])),"",5)</f>
        <v/>
      </c>
      <c r="T1331" s="10">
        <f>IF(ISERROR(FIND("6",tblSalaries[[#This Row],[How many hours of a day you work on Excel]])),"",6)</f>
        <v>6</v>
      </c>
      <c r="U1331" s="11" t="str">
        <f>IF(ISERROR(FIND("7",tblSalaries[[#This Row],[How many hours of a day you work on Excel]])),"",7)</f>
        <v/>
      </c>
      <c r="V1331" s="11" t="str">
        <f>IF(ISERROR(FIND("8",tblSalaries[[#This Row],[How many hours of a day you work on Excel]])),"",8)</f>
        <v/>
      </c>
      <c r="W1331" s="11">
        <f>IF(MAX(tblSalaries[[#This Row],[1 hour]:[8 hours]])=0,#N/A,MAX(tblSalaries[[#This Row],[1 hour]:[8 hours]]))</f>
        <v>6</v>
      </c>
      <c r="X1331" s="11">
        <f>IF(ISERROR(tblSalaries[[#This Row],[max h]]),1,tblSalaries[[#This Row],[Salary in USD]]/tblSalaries[[#This Row],[max h]]/260)</f>
        <v>48.07692307692308</v>
      </c>
      <c r="Y1331" s="11" t="str">
        <f>IF(tblSalaries[[#This Row],[Years of Experience]]="",0,"0")</f>
        <v>0</v>
      </c>
      <c r="Z13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31" s="11">
        <f>IF(tblSalaries[[#This Row],[Salary in USD]]&lt;1000,1,0)</f>
        <v>0</v>
      </c>
      <c r="AB1331" s="11">
        <f>IF(AND(tblSalaries[[#This Row],[Salary in USD]]&gt;1000,tblSalaries[[#This Row],[Salary in USD]]&lt;2000),1,0)</f>
        <v>0</v>
      </c>
    </row>
    <row r="1332" spans="2:28" ht="15" customHeight="1">
      <c r="B1332" t="s">
        <v>3335</v>
      </c>
      <c r="C1332" s="1">
        <v>41058.795995370368</v>
      </c>
      <c r="D1332" s="4" t="s">
        <v>1520</v>
      </c>
      <c r="E1332">
        <v>250000</v>
      </c>
      <c r="F1332" t="s">
        <v>40</v>
      </c>
      <c r="G1332">
        <f>tblSalaries[[#This Row],[clean Salary (in local currency)]]*VLOOKUP(tblSalaries[[#This Row],[Currency]],tblXrate[],2,FALSE)</f>
        <v>4451.9791718606421</v>
      </c>
      <c r="H1332" t="s">
        <v>1521</v>
      </c>
      <c r="I1332" t="s">
        <v>20</v>
      </c>
      <c r="J1332" t="s">
        <v>8</v>
      </c>
      <c r="K1332" t="str">
        <f>VLOOKUP(tblSalaries[[#This Row],[Where do you work]],tblCountries[[Actual]:[Mapping]],2,FALSE)</f>
        <v>India</v>
      </c>
      <c r="L1332" t="s">
        <v>13</v>
      </c>
      <c r="M1332">
        <v>8</v>
      </c>
      <c r="O1332" s="10" t="str">
        <f>IF(ISERROR(FIND("1",tblSalaries[[#This Row],[How many hours of a day you work on Excel]])),"",1)</f>
        <v/>
      </c>
      <c r="P1332" s="11" t="str">
        <f>IF(ISERROR(FIND("2",tblSalaries[[#This Row],[How many hours of a day you work on Excel]])),"",2)</f>
        <v/>
      </c>
      <c r="Q1332" s="10" t="str">
        <f>IF(ISERROR(FIND("3",tblSalaries[[#This Row],[How many hours of a day you work on Excel]])),"",3)</f>
        <v/>
      </c>
      <c r="R1332" s="10" t="str">
        <f>IF(ISERROR(FIND("4",tblSalaries[[#This Row],[How many hours of a day you work on Excel]])),"",4)</f>
        <v/>
      </c>
      <c r="S1332" s="10" t="str">
        <f>IF(ISERROR(FIND("5",tblSalaries[[#This Row],[How many hours of a day you work on Excel]])),"",5)</f>
        <v/>
      </c>
      <c r="T1332" s="10" t="str">
        <f>IF(ISERROR(FIND("6",tblSalaries[[#This Row],[How many hours of a day you work on Excel]])),"",6)</f>
        <v/>
      </c>
      <c r="U1332" s="11" t="str">
        <f>IF(ISERROR(FIND("7",tblSalaries[[#This Row],[How many hours of a day you work on Excel]])),"",7)</f>
        <v/>
      </c>
      <c r="V1332" s="11">
        <f>IF(ISERROR(FIND("8",tblSalaries[[#This Row],[How many hours of a day you work on Excel]])),"",8)</f>
        <v>8</v>
      </c>
      <c r="W1332" s="11">
        <f>IF(MAX(tblSalaries[[#This Row],[1 hour]:[8 hours]])=0,#N/A,MAX(tblSalaries[[#This Row],[1 hour]:[8 hours]]))</f>
        <v>8</v>
      </c>
      <c r="X1332" s="11">
        <f>IF(ISERROR(tblSalaries[[#This Row],[max h]]),1,tblSalaries[[#This Row],[Salary in USD]]/tblSalaries[[#This Row],[max h]]/260)</f>
        <v>2.1403746018560779</v>
      </c>
      <c r="Y1332" s="11" t="str">
        <f>IF(tblSalaries[[#This Row],[Years of Experience]]="",0,"0")</f>
        <v>0</v>
      </c>
      <c r="Z13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32" s="11">
        <f>IF(tblSalaries[[#This Row],[Salary in USD]]&lt;1000,1,0)</f>
        <v>0</v>
      </c>
      <c r="AB1332" s="11">
        <f>IF(AND(tblSalaries[[#This Row],[Salary in USD]]&gt;1000,tblSalaries[[#This Row],[Salary in USD]]&lt;2000),1,0)</f>
        <v>0</v>
      </c>
    </row>
    <row r="1333" spans="2:28" ht="15" customHeight="1">
      <c r="B1333" t="s">
        <v>3336</v>
      </c>
      <c r="C1333" s="1">
        <v>41058.797650462962</v>
      </c>
      <c r="D1333" s="4">
        <v>110000</v>
      </c>
      <c r="E1333">
        <v>110000</v>
      </c>
      <c r="F1333" t="s">
        <v>6</v>
      </c>
      <c r="G1333">
        <f>tblSalaries[[#This Row],[clean Salary (in local currency)]]*VLOOKUP(tblSalaries[[#This Row],[Currency]],tblXrate[],2,FALSE)</f>
        <v>110000</v>
      </c>
      <c r="H1333" t="s">
        <v>1522</v>
      </c>
      <c r="I1333" t="s">
        <v>20</v>
      </c>
      <c r="J1333" t="s">
        <v>15</v>
      </c>
      <c r="K1333" t="str">
        <f>VLOOKUP(tblSalaries[[#This Row],[Where do you work]],tblCountries[[Actual]:[Mapping]],2,FALSE)</f>
        <v>USA</v>
      </c>
      <c r="L1333" t="s">
        <v>25</v>
      </c>
      <c r="M1333">
        <v>10</v>
      </c>
      <c r="O1333" s="10">
        <f>IF(ISERROR(FIND("1",tblSalaries[[#This Row],[How many hours of a day you work on Excel]])),"",1)</f>
        <v>1</v>
      </c>
      <c r="P1333" s="11">
        <f>IF(ISERROR(FIND("2",tblSalaries[[#This Row],[How many hours of a day you work on Excel]])),"",2)</f>
        <v>2</v>
      </c>
      <c r="Q1333" s="10" t="str">
        <f>IF(ISERROR(FIND("3",tblSalaries[[#This Row],[How many hours of a day you work on Excel]])),"",3)</f>
        <v/>
      </c>
      <c r="R1333" s="10" t="str">
        <f>IF(ISERROR(FIND("4",tblSalaries[[#This Row],[How many hours of a day you work on Excel]])),"",4)</f>
        <v/>
      </c>
      <c r="S1333" s="10" t="str">
        <f>IF(ISERROR(FIND("5",tblSalaries[[#This Row],[How many hours of a day you work on Excel]])),"",5)</f>
        <v/>
      </c>
      <c r="T1333" s="10" t="str">
        <f>IF(ISERROR(FIND("6",tblSalaries[[#This Row],[How many hours of a day you work on Excel]])),"",6)</f>
        <v/>
      </c>
      <c r="U1333" s="11" t="str">
        <f>IF(ISERROR(FIND("7",tblSalaries[[#This Row],[How many hours of a day you work on Excel]])),"",7)</f>
        <v/>
      </c>
      <c r="V1333" s="11" t="str">
        <f>IF(ISERROR(FIND("8",tblSalaries[[#This Row],[How many hours of a day you work on Excel]])),"",8)</f>
        <v/>
      </c>
      <c r="W1333" s="11">
        <f>IF(MAX(tblSalaries[[#This Row],[1 hour]:[8 hours]])=0,#N/A,MAX(tblSalaries[[#This Row],[1 hour]:[8 hours]]))</f>
        <v>2</v>
      </c>
      <c r="X1333" s="11">
        <f>IF(ISERROR(tblSalaries[[#This Row],[max h]]),1,tblSalaries[[#This Row],[Salary in USD]]/tblSalaries[[#This Row],[max h]]/260)</f>
        <v>211.53846153846155</v>
      </c>
      <c r="Y1333" s="11" t="str">
        <f>IF(tblSalaries[[#This Row],[Years of Experience]]="",0,"0")</f>
        <v>0</v>
      </c>
      <c r="Z13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33" s="11">
        <f>IF(tblSalaries[[#This Row],[Salary in USD]]&lt;1000,1,0)</f>
        <v>0</v>
      </c>
      <c r="AB1333" s="11">
        <f>IF(AND(tblSalaries[[#This Row],[Salary in USD]]&gt;1000,tblSalaries[[#This Row],[Salary in USD]]&lt;2000),1,0)</f>
        <v>0</v>
      </c>
    </row>
    <row r="1334" spans="2:28" ht="15" customHeight="1">
      <c r="B1334" t="s">
        <v>3337</v>
      </c>
      <c r="C1334" s="1">
        <v>41058.798668981479</v>
      </c>
      <c r="D1334" s="4" t="s">
        <v>1523</v>
      </c>
      <c r="E1334">
        <v>27000</v>
      </c>
      <c r="F1334" t="s">
        <v>69</v>
      </c>
      <c r="G1334">
        <f>tblSalaries[[#This Row],[clean Salary (in local currency)]]*VLOOKUP(tblSalaries[[#This Row],[Currency]],tblXrate[],2,FALSE)</f>
        <v>42556.81334581667</v>
      </c>
      <c r="H1334" t="s">
        <v>1524</v>
      </c>
      <c r="I1334" t="s">
        <v>279</v>
      </c>
      <c r="J1334" t="s">
        <v>71</v>
      </c>
      <c r="K1334" t="str">
        <f>VLOOKUP(tblSalaries[[#This Row],[Where do you work]],tblCountries[[Actual]:[Mapping]],2,FALSE)</f>
        <v>UK</v>
      </c>
      <c r="L1334" t="s">
        <v>9</v>
      </c>
      <c r="M1334">
        <v>1</v>
      </c>
      <c r="O1334" s="10" t="str">
        <f>IF(ISERROR(FIND("1",tblSalaries[[#This Row],[How many hours of a day you work on Excel]])),"",1)</f>
        <v/>
      </c>
      <c r="P1334" s="11" t="str">
        <f>IF(ISERROR(FIND("2",tblSalaries[[#This Row],[How many hours of a day you work on Excel]])),"",2)</f>
        <v/>
      </c>
      <c r="Q1334" s="10" t="str">
        <f>IF(ISERROR(FIND("3",tblSalaries[[#This Row],[How many hours of a day you work on Excel]])),"",3)</f>
        <v/>
      </c>
      <c r="R1334" s="10">
        <f>IF(ISERROR(FIND("4",tblSalaries[[#This Row],[How many hours of a day you work on Excel]])),"",4)</f>
        <v>4</v>
      </c>
      <c r="S1334" s="10" t="str">
        <f>IF(ISERROR(FIND("5",tblSalaries[[#This Row],[How many hours of a day you work on Excel]])),"",5)</f>
        <v/>
      </c>
      <c r="T1334" s="10">
        <f>IF(ISERROR(FIND("6",tblSalaries[[#This Row],[How many hours of a day you work on Excel]])),"",6)</f>
        <v>6</v>
      </c>
      <c r="U1334" s="11" t="str">
        <f>IF(ISERROR(FIND("7",tblSalaries[[#This Row],[How many hours of a day you work on Excel]])),"",7)</f>
        <v/>
      </c>
      <c r="V1334" s="11" t="str">
        <f>IF(ISERROR(FIND("8",tblSalaries[[#This Row],[How many hours of a day you work on Excel]])),"",8)</f>
        <v/>
      </c>
      <c r="W1334" s="11">
        <f>IF(MAX(tblSalaries[[#This Row],[1 hour]:[8 hours]])=0,#N/A,MAX(tblSalaries[[#This Row],[1 hour]:[8 hours]]))</f>
        <v>6</v>
      </c>
      <c r="X1334" s="11">
        <f>IF(ISERROR(tblSalaries[[#This Row],[max h]]),1,tblSalaries[[#This Row],[Salary in USD]]/tblSalaries[[#This Row],[max h]]/260)</f>
        <v>27.280008555010685</v>
      </c>
      <c r="Y1334" s="11" t="str">
        <f>IF(tblSalaries[[#This Row],[Years of Experience]]="",0,"0")</f>
        <v>0</v>
      </c>
      <c r="Z13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334" s="11">
        <f>IF(tblSalaries[[#This Row],[Salary in USD]]&lt;1000,1,0)</f>
        <v>0</v>
      </c>
      <c r="AB1334" s="11">
        <f>IF(AND(tblSalaries[[#This Row],[Salary in USD]]&gt;1000,tblSalaries[[#This Row],[Salary in USD]]&lt;2000),1,0)</f>
        <v>0</v>
      </c>
    </row>
    <row r="1335" spans="2:28" ht="15" customHeight="1">
      <c r="B1335" t="s">
        <v>3338</v>
      </c>
      <c r="C1335" s="1">
        <v>41058.799664351849</v>
      </c>
      <c r="D1335" s="4" t="s">
        <v>1525</v>
      </c>
      <c r="E1335">
        <v>450000</v>
      </c>
      <c r="F1335" t="s">
        <v>40</v>
      </c>
      <c r="G1335">
        <f>tblSalaries[[#This Row],[clean Salary (in local currency)]]*VLOOKUP(tblSalaries[[#This Row],[Currency]],tblXrate[],2,FALSE)</f>
        <v>8013.5625093491553</v>
      </c>
      <c r="H1335" t="s">
        <v>1526</v>
      </c>
      <c r="I1335" t="s">
        <v>279</v>
      </c>
      <c r="J1335" t="s">
        <v>8</v>
      </c>
      <c r="K1335" t="str">
        <f>VLOOKUP(tblSalaries[[#This Row],[Where do you work]],tblCountries[[Actual]:[Mapping]],2,FALSE)</f>
        <v>India</v>
      </c>
      <c r="L1335" t="s">
        <v>25</v>
      </c>
      <c r="M1335">
        <v>7</v>
      </c>
      <c r="O1335" s="10">
        <f>IF(ISERROR(FIND("1",tblSalaries[[#This Row],[How many hours of a day you work on Excel]])),"",1)</f>
        <v>1</v>
      </c>
      <c r="P1335" s="11">
        <f>IF(ISERROR(FIND("2",tblSalaries[[#This Row],[How many hours of a day you work on Excel]])),"",2)</f>
        <v>2</v>
      </c>
      <c r="Q1335" s="10" t="str">
        <f>IF(ISERROR(FIND("3",tblSalaries[[#This Row],[How many hours of a day you work on Excel]])),"",3)</f>
        <v/>
      </c>
      <c r="R1335" s="10" t="str">
        <f>IF(ISERROR(FIND("4",tblSalaries[[#This Row],[How many hours of a day you work on Excel]])),"",4)</f>
        <v/>
      </c>
      <c r="S1335" s="10" t="str">
        <f>IF(ISERROR(FIND("5",tblSalaries[[#This Row],[How many hours of a day you work on Excel]])),"",5)</f>
        <v/>
      </c>
      <c r="T1335" s="10" t="str">
        <f>IF(ISERROR(FIND("6",tblSalaries[[#This Row],[How many hours of a day you work on Excel]])),"",6)</f>
        <v/>
      </c>
      <c r="U1335" s="11" t="str">
        <f>IF(ISERROR(FIND("7",tblSalaries[[#This Row],[How many hours of a day you work on Excel]])),"",7)</f>
        <v/>
      </c>
      <c r="V1335" s="11" t="str">
        <f>IF(ISERROR(FIND("8",tblSalaries[[#This Row],[How many hours of a day you work on Excel]])),"",8)</f>
        <v/>
      </c>
      <c r="W1335" s="11">
        <f>IF(MAX(tblSalaries[[#This Row],[1 hour]:[8 hours]])=0,#N/A,MAX(tblSalaries[[#This Row],[1 hour]:[8 hours]]))</f>
        <v>2</v>
      </c>
      <c r="X1335" s="11">
        <f>IF(ISERROR(tblSalaries[[#This Row],[max h]]),1,tblSalaries[[#This Row],[Salary in USD]]/tblSalaries[[#This Row],[max h]]/260)</f>
        <v>15.41069713336376</v>
      </c>
      <c r="Y1335" s="11" t="str">
        <f>IF(tblSalaries[[#This Row],[Years of Experience]]="",0,"0")</f>
        <v>0</v>
      </c>
      <c r="Z13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35" s="11">
        <f>IF(tblSalaries[[#This Row],[Salary in USD]]&lt;1000,1,0)</f>
        <v>0</v>
      </c>
      <c r="AB1335" s="11">
        <f>IF(AND(tblSalaries[[#This Row],[Salary in USD]]&gt;1000,tblSalaries[[#This Row],[Salary in USD]]&lt;2000),1,0)</f>
        <v>0</v>
      </c>
    </row>
    <row r="1336" spans="2:28" ht="15" customHeight="1">
      <c r="B1336" t="s">
        <v>3339</v>
      </c>
      <c r="C1336" s="1">
        <v>41058.800219907411</v>
      </c>
      <c r="D1336" s="4">
        <v>125000</v>
      </c>
      <c r="E1336">
        <v>125000</v>
      </c>
      <c r="F1336" t="s">
        <v>6</v>
      </c>
      <c r="G1336">
        <f>tblSalaries[[#This Row],[clean Salary (in local currency)]]*VLOOKUP(tblSalaries[[#This Row],[Currency]],tblXrate[],2,FALSE)</f>
        <v>125000</v>
      </c>
      <c r="H1336" t="s">
        <v>642</v>
      </c>
      <c r="I1336" t="s">
        <v>52</v>
      </c>
      <c r="J1336" t="s">
        <v>15</v>
      </c>
      <c r="K1336" t="str">
        <f>VLOOKUP(tblSalaries[[#This Row],[Where do you work]],tblCountries[[Actual]:[Mapping]],2,FALSE)</f>
        <v>USA</v>
      </c>
      <c r="L1336" t="s">
        <v>9</v>
      </c>
      <c r="M1336">
        <v>25</v>
      </c>
      <c r="O1336" s="10" t="str">
        <f>IF(ISERROR(FIND("1",tblSalaries[[#This Row],[How many hours of a day you work on Excel]])),"",1)</f>
        <v/>
      </c>
      <c r="P1336" s="11" t="str">
        <f>IF(ISERROR(FIND("2",tblSalaries[[#This Row],[How many hours of a day you work on Excel]])),"",2)</f>
        <v/>
      </c>
      <c r="Q1336" s="10" t="str">
        <f>IF(ISERROR(FIND("3",tblSalaries[[#This Row],[How many hours of a day you work on Excel]])),"",3)</f>
        <v/>
      </c>
      <c r="R1336" s="10">
        <f>IF(ISERROR(FIND("4",tblSalaries[[#This Row],[How many hours of a day you work on Excel]])),"",4)</f>
        <v>4</v>
      </c>
      <c r="S1336" s="10" t="str">
        <f>IF(ISERROR(FIND("5",tblSalaries[[#This Row],[How many hours of a day you work on Excel]])),"",5)</f>
        <v/>
      </c>
      <c r="T1336" s="10">
        <f>IF(ISERROR(FIND("6",tblSalaries[[#This Row],[How many hours of a day you work on Excel]])),"",6)</f>
        <v>6</v>
      </c>
      <c r="U1336" s="11" t="str">
        <f>IF(ISERROR(FIND("7",tblSalaries[[#This Row],[How many hours of a day you work on Excel]])),"",7)</f>
        <v/>
      </c>
      <c r="V1336" s="11" t="str">
        <f>IF(ISERROR(FIND("8",tblSalaries[[#This Row],[How many hours of a day you work on Excel]])),"",8)</f>
        <v/>
      </c>
      <c r="W1336" s="11">
        <f>IF(MAX(tblSalaries[[#This Row],[1 hour]:[8 hours]])=0,#N/A,MAX(tblSalaries[[#This Row],[1 hour]:[8 hours]]))</f>
        <v>6</v>
      </c>
      <c r="X1336" s="11">
        <f>IF(ISERROR(tblSalaries[[#This Row],[max h]]),1,tblSalaries[[#This Row],[Salary in USD]]/tblSalaries[[#This Row],[max h]]/260)</f>
        <v>80.128205128205124</v>
      </c>
      <c r="Y1336" s="11" t="str">
        <f>IF(tblSalaries[[#This Row],[Years of Experience]]="",0,"0")</f>
        <v>0</v>
      </c>
      <c r="Z13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36" s="11">
        <f>IF(tblSalaries[[#This Row],[Salary in USD]]&lt;1000,1,0)</f>
        <v>0</v>
      </c>
      <c r="AB1336" s="11">
        <f>IF(AND(tblSalaries[[#This Row],[Salary in USD]]&gt;1000,tblSalaries[[#This Row],[Salary in USD]]&lt;2000),1,0)</f>
        <v>0</v>
      </c>
    </row>
    <row r="1337" spans="2:28" ht="15" customHeight="1">
      <c r="B1337" t="s">
        <v>3340</v>
      </c>
      <c r="C1337" s="1">
        <v>41058.808009259257</v>
      </c>
      <c r="D1337" s="4">
        <v>60000</v>
      </c>
      <c r="E1337">
        <v>60000</v>
      </c>
      <c r="F1337" t="s">
        <v>6</v>
      </c>
      <c r="G1337">
        <f>tblSalaries[[#This Row],[clean Salary (in local currency)]]*VLOOKUP(tblSalaries[[#This Row],[Currency]],tblXrate[],2,FALSE)</f>
        <v>60000</v>
      </c>
      <c r="H1337" t="s">
        <v>1527</v>
      </c>
      <c r="I1337" t="s">
        <v>20</v>
      </c>
      <c r="J1337" t="s">
        <v>15</v>
      </c>
      <c r="K1337" t="str">
        <f>VLOOKUP(tblSalaries[[#This Row],[Where do you work]],tblCountries[[Actual]:[Mapping]],2,FALSE)</f>
        <v>USA</v>
      </c>
      <c r="L1337" t="s">
        <v>13</v>
      </c>
      <c r="M1337">
        <v>12</v>
      </c>
      <c r="O1337" s="10" t="str">
        <f>IF(ISERROR(FIND("1",tblSalaries[[#This Row],[How many hours of a day you work on Excel]])),"",1)</f>
        <v/>
      </c>
      <c r="P1337" s="11" t="str">
        <f>IF(ISERROR(FIND("2",tblSalaries[[#This Row],[How many hours of a day you work on Excel]])),"",2)</f>
        <v/>
      </c>
      <c r="Q1337" s="10" t="str">
        <f>IF(ISERROR(FIND("3",tblSalaries[[#This Row],[How many hours of a day you work on Excel]])),"",3)</f>
        <v/>
      </c>
      <c r="R1337" s="10" t="str">
        <f>IF(ISERROR(FIND("4",tblSalaries[[#This Row],[How many hours of a day you work on Excel]])),"",4)</f>
        <v/>
      </c>
      <c r="S1337" s="10" t="str">
        <f>IF(ISERROR(FIND("5",tblSalaries[[#This Row],[How many hours of a day you work on Excel]])),"",5)</f>
        <v/>
      </c>
      <c r="T1337" s="10" t="str">
        <f>IF(ISERROR(FIND("6",tblSalaries[[#This Row],[How many hours of a day you work on Excel]])),"",6)</f>
        <v/>
      </c>
      <c r="U1337" s="11" t="str">
        <f>IF(ISERROR(FIND("7",tblSalaries[[#This Row],[How many hours of a day you work on Excel]])),"",7)</f>
        <v/>
      </c>
      <c r="V1337" s="11">
        <f>IF(ISERROR(FIND("8",tblSalaries[[#This Row],[How many hours of a day you work on Excel]])),"",8)</f>
        <v>8</v>
      </c>
      <c r="W1337" s="11">
        <f>IF(MAX(tblSalaries[[#This Row],[1 hour]:[8 hours]])=0,#N/A,MAX(tblSalaries[[#This Row],[1 hour]:[8 hours]]))</f>
        <v>8</v>
      </c>
      <c r="X1337" s="11">
        <f>IF(ISERROR(tblSalaries[[#This Row],[max h]]),1,tblSalaries[[#This Row],[Salary in USD]]/tblSalaries[[#This Row],[max h]]/260)</f>
        <v>28.846153846153847</v>
      </c>
      <c r="Y1337" s="11" t="str">
        <f>IF(tblSalaries[[#This Row],[Years of Experience]]="",0,"0")</f>
        <v>0</v>
      </c>
      <c r="Z13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37" s="11">
        <f>IF(tblSalaries[[#This Row],[Salary in USD]]&lt;1000,1,0)</f>
        <v>0</v>
      </c>
      <c r="AB1337" s="11">
        <f>IF(AND(tblSalaries[[#This Row],[Salary in USD]]&gt;1000,tblSalaries[[#This Row],[Salary in USD]]&lt;2000),1,0)</f>
        <v>0</v>
      </c>
    </row>
    <row r="1338" spans="2:28" ht="15" customHeight="1">
      <c r="B1338" t="s">
        <v>3341</v>
      </c>
      <c r="C1338" s="1">
        <v>41058.813564814816</v>
      </c>
      <c r="D1338" s="4" t="s">
        <v>1528</v>
      </c>
      <c r="E1338">
        <v>2210000</v>
      </c>
      <c r="F1338" t="s">
        <v>40</v>
      </c>
      <c r="G1338">
        <f>tblSalaries[[#This Row],[clean Salary (in local currency)]]*VLOOKUP(tblSalaries[[#This Row],[Currency]],tblXrate[],2,FALSE)</f>
        <v>39355.495879248076</v>
      </c>
      <c r="H1338" t="s">
        <v>387</v>
      </c>
      <c r="I1338" t="s">
        <v>20</v>
      </c>
      <c r="J1338" t="s">
        <v>8</v>
      </c>
      <c r="K1338" t="str">
        <f>VLOOKUP(tblSalaries[[#This Row],[Where do you work]],tblCountries[[Actual]:[Mapping]],2,FALSE)</f>
        <v>India</v>
      </c>
      <c r="L1338" t="s">
        <v>25</v>
      </c>
      <c r="M1338">
        <v>5.6</v>
      </c>
      <c r="O1338" s="10">
        <f>IF(ISERROR(FIND("1",tblSalaries[[#This Row],[How many hours of a day you work on Excel]])),"",1)</f>
        <v>1</v>
      </c>
      <c r="P1338" s="11">
        <f>IF(ISERROR(FIND("2",tblSalaries[[#This Row],[How many hours of a day you work on Excel]])),"",2)</f>
        <v>2</v>
      </c>
      <c r="Q1338" s="10" t="str">
        <f>IF(ISERROR(FIND("3",tblSalaries[[#This Row],[How many hours of a day you work on Excel]])),"",3)</f>
        <v/>
      </c>
      <c r="R1338" s="10" t="str">
        <f>IF(ISERROR(FIND("4",tblSalaries[[#This Row],[How many hours of a day you work on Excel]])),"",4)</f>
        <v/>
      </c>
      <c r="S1338" s="10" t="str">
        <f>IF(ISERROR(FIND("5",tblSalaries[[#This Row],[How many hours of a day you work on Excel]])),"",5)</f>
        <v/>
      </c>
      <c r="T1338" s="10" t="str">
        <f>IF(ISERROR(FIND("6",tblSalaries[[#This Row],[How many hours of a day you work on Excel]])),"",6)</f>
        <v/>
      </c>
      <c r="U1338" s="11" t="str">
        <f>IF(ISERROR(FIND("7",tblSalaries[[#This Row],[How many hours of a day you work on Excel]])),"",7)</f>
        <v/>
      </c>
      <c r="V1338" s="11" t="str">
        <f>IF(ISERROR(FIND("8",tblSalaries[[#This Row],[How many hours of a day you work on Excel]])),"",8)</f>
        <v/>
      </c>
      <c r="W1338" s="11">
        <f>IF(MAX(tblSalaries[[#This Row],[1 hour]:[8 hours]])=0,#N/A,MAX(tblSalaries[[#This Row],[1 hour]:[8 hours]]))</f>
        <v>2</v>
      </c>
      <c r="X1338" s="11">
        <f>IF(ISERROR(tblSalaries[[#This Row],[max h]]),1,tblSalaries[[#This Row],[Salary in USD]]/tblSalaries[[#This Row],[max h]]/260)</f>
        <v>75.683645921630912</v>
      </c>
      <c r="Y1338" s="11" t="str">
        <f>IF(tblSalaries[[#This Row],[Years of Experience]]="",0,"0")</f>
        <v>0</v>
      </c>
      <c r="Z13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38" s="11">
        <f>IF(tblSalaries[[#This Row],[Salary in USD]]&lt;1000,1,0)</f>
        <v>0</v>
      </c>
      <c r="AB1338" s="11">
        <f>IF(AND(tblSalaries[[#This Row],[Salary in USD]]&gt;1000,tblSalaries[[#This Row],[Salary in USD]]&lt;2000),1,0)</f>
        <v>0</v>
      </c>
    </row>
    <row r="1339" spans="2:28" ht="15" customHeight="1">
      <c r="B1339" t="s">
        <v>3342</v>
      </c>
      <c r="C1339" s="1">
        <v>41058.814664351848</v>
      </c>
      <c r="D1339" s="4">
        <v>45000</v>
      </c>
      <c r="E1339">
        <v>45000</v>
      </c>
      <c r="F1339" t="s">
        <v>22</v>
      </c>
      <c r="G1339">
        <f>tblSalaries[[#This Row],[clean Salary (in local currency)]]*VLOOKUP(tblSalaries[[#This Row],[Currency]],tblXrate[],2,FALSE)</f>
        <v>57167.974754622352</v>
      </c>
      <c r="H1339" t="s">
        <v>1529</v>
      </c>
      <c r="I1339" t="s">
        <v>488</v>
      </c>
      <c r="J1339" t="s">
        <v>24</v>
      </c>
      <c r="K1339" t="str">
        <f>VLOOKUP(tblSalaries[[#This Row],[Where do you work]],tblCountries[[Actual]:[Mapping]],2,FALSE)</f>
        <v>Germany</v>
      </c>
      <c r="L1339" t="s">
        <v>9</v>
      </c>
      <c r="M1339">
        <v>12</v>
      </c>
      <c r="O1339" s="10" t="str">
        <f>IF(ISERROR(FIND("1",tblSalaries[[#This Row],[How many hours of a day you work on Excel]])),"",1)</f>
        <v/>
      </c>
      <c r="P1339" s="11" t="str">
        <f>IF(ISERROR(FIND("2",tblSalaries[[#This Row],[How many hours of a day you work on Excel]])),"",2)</f>
        <v/>
      </c>
      <c r="Q1339" s="10" t="str">
        <f>IF(ISERROR(FIND("3",tblSalaries[[#This Row],[How many hours of a day you work on Excel]])),"",3)</f>
        <v/>
      </c>
      <c r="R1339" s="10">
        <f>IF(ISERROR(FIND("4",tblSalaries[[#This Row],[How many hours of a day you work on Excel]])),"",4)</f>
        <v>4</v>
      </c>
      <c r="S1339" s="10" t="str">
        <f>IF(ISERROR(FIND("5",tblSalaries[[#This Row],[How many hours of a day you work on Excel]])),"",5)</f>
        <v/>
      </c>
      <c r="T1339" s="10">
        <f>IF(ISERROR(FIND("6",tblSalaries[[#This Row],[How many hours of a day you work on Excel]])),"",6)</f>
        <v>6</v>
      </c>
      <c r="U1339" s="11" t="str">
        <f>IF(ISERROR(FIND("7",tblSalaries[[#This Row],[How many hours of a day you work on Excel]])),"",7)</f>
        <v/>
      </c>
      <c r="V1339" s="11" t="str">
        <f>IF(ISERROR(FIND("8",tblSalaries[[#This Row],[How many hours of a day you work on Excel]])),"",8)</f>
        <v/>
      </c>
      <c r="W1339" s="11">
        <f>IF(MAX(tblSalaries[[#This Row],[1 hour]:[8 hours]])=0,#N/A,MAX(tblSalaries[[#This Row],[1 hour]:[8 hours]]))</f>
        <v>6</v>
      </c>
      <c r="X1339" s="11">
        <f>IF(ISERROR(tblSalaries[[#This Row],[max h]]),1,tblSalaries[[#This Row],[Salary in USD]]/tblSalaries[[#This Row],[max h]]/260)</f>
        <v>36.646137663219456</v>
      </c>
      <c r="Y1339" s="11" t="str">
        <f>IF(tblSalaries[[#This Row],[Years of Experience]]="",0,"0")</f>
        <v>0</v>
      </c>
      <c r="Z13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39" s="11">
        <f>IF(tblSalaries[[#This Row],[Salary in USD]]&lt;1000,1,0)</f>
        <v>0</v>
      </c>
      <c r="AB1339" s="11">
        <f>IF(AND(tblSalaries[[#This Row],[Salary in USD]]&gt;1000,tblSalaries[[#This Row],[Salary in USD]]&lt;2000),1,0)</f>
        <v>0</v>
      </c>
    </row>
    <row r="1340" spans="2:28" ht="15" customHeight="1">
      <c r="B1340" t="s">
        <v>3343</v>
      </c>
      <c r="C1340" s="1">
        <v>41058.819155092591</v>
      </c>
      <c r="D1340" s="4" t="s">
        <v>1530</v>
      </c>
      <c r="E1340">
        <v>4000000</v>
      </c>
      <c r="F1340" t="s">
        <v>1531</v>
      </c>
      <c r="G1340">
        <f>tblSalaries[[#This Row],[clean Salary (in local currency)]]*VLOOKUP(tblSalaries[[#This Row],[Currency]],tblXrate[],2,FALSE)</f>
        <v>50694.322109187968</v>
      </c>
      <c r="H1340" t="s">
        <v>1532</v>
      </c>
      <c r="I1340" t="s">
        <v>20</v>
      </c>
      <c r="J1340" t="s">
        <v>654</v>
      </c>
      <c r="K1340" t="str">
        <f>VLOOKUP(tblSalaries[[#This Row],[Where do you work]],tblCountries[[Actual]:[Mapping]],2,FALSE)</f>
        <v>Japan</v>
      </c>
      <c r="L1340" t="s">
        <v>9</v>
      </c>
      <c r="M1340">
        <v>8</v>
      </c>
      <c r="O1340" s="10" t="str">
        <f>IF(ISERROR(FIND("1",tblSalaries[[#This Row],[How many hours of a day you work on Excel]])),"",1)</f>
        <v/>
      </c>
      <c r="P1340" s="11" t="str">
        <f>IF(ISERROR(FIND("2",tblSalaries[[#This Row],[How many hours of a day you work on Excel]])),"",2)</f>
        <v/>
      </c>
      <c r="Q1340" s="10" t="str">
        <f>IF(ISERROR(FIND("3",tblSalaries[[#This Row],[How many hours of a day you work on Excel]])),"",3)</f>
        <v/>
      </c>
      <c r="R1340" s="10">
        <f>IF(ISERROR(FIND("4",tblSalaries[[#This Row],[How many hours of a day you work on Excel]])),"",4)</f>
        <v>4</v>
      </c>
      <c r="S1340" s="10" t="str">
        <f>IF(ISERROR(FIND("5",tblSalaries[[#This Row],[How many hours of a day you work on Excel]])),"",5)</f>
        <v/>
      </c>
      <c r="T1340" s="10">
        <f>IF(ISERROR(FIND("6",tblSalaries[[#This Row],[How many hours of a day you work on Excel]])),"",6)</f>
        <v>6</v>
      </c>
      <c r="U1340" s="11" t="str">
        <f>IF(ISERROR(FIND("7",tblSalaries[[#This Row],[How many hours of a day you work on Excel]])),"",7)</f>
        <v/>
      </c>
      <c r="V1340" s="11" t="str">
        <f>IF(ISERROR(FIND("8",tblSalaries[[#This Row],[How many hours of a day you work on Excel]])),"",8)</f>
        <v/>
      </c>
      <c r="W1340" s="11">
        <f>IF(MAX(tblSalaries[[#This Row],[1 hour]:[8 hours]])=0,#N/A,MAX(tblSalaries[[#This Row],[1 hour]:[8 hours]]))</f>
        <v>6</v>
      </c>
      <c r="X1340" s="11">
        <f>IF(ISERROR(tblSalaries[[#This Row],[max h]]),1,tblSalaries[[#This Row],[Salary in USD]]/tblSalaries[[#This Row],[max h]]/260)</f>
        <v>32.496360326402538</v>
      </c>
      <c r="Y1340" s="11" t="str">
        <f>IF(tblSalaries[[#This Row],[Years of Experience]]="",0,"0")</f>
        <v>0</v>
      </c>
      <c r="Z13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40" s="11">
        <f>IF(tblSalaries[[#This Row],[Salary in USD]]&lt;1000,1,0)</f>
        <v>0</v>
      </c>
      <c r="AB1340" s="11">
        <f>IF(AND(tblSalaries[[#This Row],[Salary in USD]]&gt;1000,tblSalaries[[#This Row],[Salary in USD]]&lt;2000),1,0)</f>
        <v>0</v>
      </c>
    </row>
    <row r="1341" spans="2:28" ht="15" customHeight="1">
      <c r="B1341" t="s">
        <v>3344</v>
      </c>
      <c r="C1341" s="1">
        <v>41058.824513888889</v>
      </c>
      <c r="D1341" s="4">
        <v>57500</v>
      </c>
      <c r="E1341">
        <v>57500</v>
      </c>
      <c r="F1341" t="s">
        <v>6</v>
      </c>
      <c r="G1341">
        <f>tblSalaries[[#This Row],[clean Salary (in local currency)]]*VLOOKUP(tblSalaries[[#This Row],[Currency]],tblXrate[],2,FALSE)</f>
        <v>57500</v>
      </c>
      <c r="H1341" t="s">
        <v>1533</v>
      </c>
      <c r="I1341" t="s">
        <v>52</v>
      </c>
      <c r="J1341" t="s">
        <v>15</v>
      </c>
      <c r="K1341" t="str">
        <f>VLOOKUP(tblSalaries[[#This Row],[Where do you work]],tblCountries[[Actual]:[Mapping]],2,FALSE)</f>
        <v>USA</v>
      </c>
      <c r="L1341" t="s">
        <v>9</v>
      </c>
      <c r="M1341">
        <v>30</v>
      </c>
      <c r="O1341" s="10" t="str">
        <f>IF(ISERROR(FIND("1",tblSalaries[[#This Row],[How many hours of a day you work on Excel]])),"",1)</f>
        <v/>
      </c>
      <c r="P1341" s="11" t="str">
        <f>IF(ISERROR(FIND("2",tblSalaries[[#This Row],[How many hours of a day you work on Excel]])),"",2)</f>
        <v/>
      </c>
      <c r="Q1341" s="10" t="str">
        <f>IF(ISERROR(FIND("3",tblSalaries[[#This Row],[How many hours of a day you work on Excel]])),"",3)</f>
        <v/>
      </c>
      <c r="R1341" s="10">
        <f>IF(ISERROR(FIND("4",tblSalaries[[#This Row],[How many hours of a day you work on Excel]])),"",4)</f>
        <v>4</v>
      </c>
      <c r="S1341" s="10" t="str">
        <f>IF(ISERROR(FIND("5",tblSalaries[[#This Row],[How many hours of a day you work on Excel]])),"",5)</f>
        <v/>
      </c>
      <c r="T1341" s="10">
        <f>IF(ISERROR(FIND("6",tblSalaries[[#This Row],[How many hours of a day you work on Excel]])),"",6)</f>
        <v>6</v>
      </c>
      <c r="U1341" s="11" t="str">
        <f>IF(ISERROR(FIND("7",tblSalaries[[#This Row],[How many hours of a day you work on Excel]])),"",7)</f>
        <v/>
      </c>
      <c r="V1341" s="11" t="str">
        <f>IF(ISERROR(FIND("8",tblSalaries[[#This Row],[How many hours of a day you work on Excel]])),"",8)</f>
        <v/>
      </c>
      <c r="W1341" s="11">
        <f>IF(MAX(tblSalaries[[#This Row],[1 hour]:[8 hours]])=0,#N/A,MAX(tblSalaries[[#This Row],[1 hour]:[8 hours]]))</f>
        <v>6</v>
      </c>
      <c r="X1341" s="11">
        <f>IF(ISERROR(tblSalaries[[#This Row],[max h]]),1,tblSalaries[[#This Row],[Salary in USD]]/tblSalaries[[#This Row],[max h]]/260)</f>
        <v>36.858974358974365</v>
      </c>
      <c r="Y1341" s="11" t="str">
        <f>IF(tblSalaries[[#This Row],[Years of Experience]]="",0,"0")</f>
        <v>0</v>
      </c>
      <c r="Z13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41" s="11">
        <f>IF(tblSalaries[[#This Row],[Salary in USD]]&lt;1000,1,0)</f>
        <v>0</v>
      </c>
      <c r="AB1341" s="11">
        <f>IF(AND(tblSalaries[[#This Row],[Salary in USD]]&gt;1000,tblSalaries[[#This Row],[Salary in USD]]&lt;2000),1,0)</f>
        <v>0</v>
      </c>
    </row>
    <row r="1342" spans="2:28" ht="15" customHeight="1">
      <c r="B1342" t="s">
        <v>3345</v>
      </c>
      <c r="C1342" s="1">
        <v>41058.826678240737</v>
      </c>
      <c r="D1342" s="4">
        <v>62000</v>
      </c>
      <c r="E1342">
        <v>62000</v>
      </c>
      <c r="F1342" t="s">
        <v>22</v>
      </c>
      <c r="G1342">
        <f>tblSalaries[[#This Row],[clean Salary (in local currency)]]*VLOOKUP(tblSalaries[[#This Row],[Currency]],tblXrate[],2,FALSE)</f>
        <v>78764.765217479682</v>
      </c>
      <c r="H1342" t="s">
        <v>488</v>
      </c>
      <c r="I1342" t="s">
        <v>488</v>
      </c>
      <c r="J1342" t="s">
        <v>628</v>
      </c>
      <c r="K1342" t="str">
        <f>VLOOKUP(tblSalaries[[#This Row],[Where do you work]],tblCountries[[Actual]:[Mapping]],2,FALSE)</f>
        <v>Netherlands</v>
      </c>
      <c r="L1342" t="s">
        <v>9</v>
      </c>
      <c r="M1342">
        <v>15</v>
      </c>
      <c r="O1342" s="10" t="str">
        <f>IF(ISERROR(FIND("1",tblSalaries[[#This Row],[How many hours of a day you work on Excel]])),"",1)</f>
        <v/>
      </c>
      <c r="P1342" s="11" t="str">
        <f>IF(ISERROR(FIND("2",tblSalaries[[#This Row],[How many hours of a day you work on Excel]])),"",2)</f>
        <v/>
      </c>
      <c r="Q1342" s="10" t="str">
        <f>IF(ISERROR(FIND("3",tblSalaries[[#This Row],[How many hours of a day you work on Excel]])),"",3)</f>
        <v/>
      </c>
      <c r="R1342" s="10">
        <f>IF(ISERROR(FIND("4",tblSalaries[[#This Row],[How many hours of a day you work on Excel]])),"",4)</f>
        <v>4</v>
      </c>
      <c r="S1342" s="10" t="str">
        <f>IF(ISERROR(FIND("5",tblSalaries[[#This Row],[How many hours of a day you work on Excel]])),"",5)</f>
        <v/>
      </c>
      <c r="T1342" s="10">
        <f>IF(ISERROR(FIND("6",tblSalaries[[#This Row],[How many hours of a day you work on Excel]])),"",6)</f>
        <v>6</v>
      </c>
      <c r="U1342" s="11" t="str">
        <f>IF(ISERROR(FIND("7",tblSalaries[[#This Row],[How many hours of a day you work on Excel]])),"",7)</f>
        <v/>
      </c>
      <c r="V1342" s="11" t="str">
        <f>IF(ISERROR(FIND("8",tblSalaries[[#This Row],[How many hours of a day you work on Excel]])),"",8)</f>
        <v/>
      </c>
      <c r="W1342" s="11">
        <f>IF(MAX(tblSalaries[[#This Row],[1 hour]:[8 hours]])=0,#N/A,MAX(tblSalaries[[#This Row],[1 hour]:[8 hours]]))</f>
        <v>6</v>
      </c>
      <c r="X1342" s="11">
        <f>IF(ISERROR(tblSalaries[[#This Row],[max h]]),1,tblSalaries[[#This Row],[Salary in USD]]/tblSalaries[[#This Row],[max h]]/260)</f>
        <v>50.490234113769027</v>
      </c>
      <c r="Y1342" s="11" t="str">
        <f>IF(tblSalaries[[#This Row],[Years of Experience]]="",0,"0")</f>
        <v>0</v>
      </c>
      <c r="Z13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42" s="11">
        <f>IF(tblSalaries[[#This Row],[Salary in USD]]&lt;1000,1,0)</f>
        <v>0</v>
      </c>
      <c r="AB1342" s="11">
        <f>IF(AND(tblSalaries[[#This Row],[Salary in USD]]&gt;1000,tblSalaries[[#This Row],[Salary in USD]]&lt;2000),1,0)</f>
        <v>0</v>
      </c>
    </row>
    <row r="1343" spans="2:28" ht="15" customHeight="1">
      <c r="B1343" t="s">
        <v>3346</v>
      </c>
      <c r="C1343" s="1">
        <v>41058.828182870369</v>
      </c>
      <c r="D1343" s="4" t="s">
        <v>1534</v>
      </c>
      <c r="E1343">
        <v>80000</v>
      </c>
      <c r="F1343" t="s">
        <v>6</v>
      </c>
      <c r="G1343">
        <f>tblSalaries[[#This Row],[clean Salary (in local currency)]]*VLOOKUP(tblSalaries[[#This Row],[Currency]],tblXrate[],2,FALSE)</f>
        <v>80000</v>
      </c>
      <c r="H1343" t="s">
        <v>1535</v>
      </c>
      <c r="I1343" t="s">
        <v>52</v>
      </c>
      <c r="J1343" t="s">
        <v>15</v>
      </c>
      <c r="K1343" t="str">
        <f>VLOOKUP(tblSalaries[[#This Row],[Where do you work]],tblCountries[[Actual]:[Mapping]],2,FALSE)</f>
        <v>USA</v>
      </c>
      <c r="L1343" t="s">
        <v>9</v>
      </c>
      <c r="M1343">
        <v>10</v>
      </c>
      <c r="O1343" s="10" t="str">
        <f>IF(ISERROR(FIND("1",tblSalaries[[#This Row],[How many hours of a day you work on Excel]])),"",1)</f>
        <v/>
      </c>
      <c r="P1343" s="11" t="str">
        <f>IF(ISERROR(FIND("2",tblSalaries[[#This Row],[How many hours of a day you work on Excel]])),"",2)</f>
        <v/>
      </c>
      <c r="Q1343" s="10" t="str">
        <f>IF(ISERROR(FIND("3",tblSalaries[[#This Row],[How many hours of a day you work on Excel]])),"",3)</f>
        <v/>
      </c>
      <c r="R1343" s="10">
        <f>IF(ISERROR(FIND("4",tblSalaries[[#This Row],[How many hours of a day you work on Excel]])),"",4)</f>
        <v>4</v>
      </c>
      <c r="S1343" s="10" t="str">
        <f>IF(ISERROR(FIND("5",tblSalaries[[#This Row],[How many hours of a day you work on Excel]])),"",5)</f>
        <v/>
      </c>
      <c r="T1343" s="10">
        <f>IF(ISERROR(FIND("6",tblSalaries[[#This Row],[How many hours of a day you work on Excel]])),"",6)</f>
        <v>6</v>
      </c>
      <c r="U1343" s="11" t="str">
        <f>IF(ISERROR(FIND("7",tblSalaries[[#This Row],[How many hours of a day you work on Excel]])),"",7)</f>
        <v/>
      </c>
      <c r="V1343" s="11" t="str">
        <f>IF(ISERROR(FIND("8",tblSalaries[[#This Row],[How many hours of a day you work on Excel]])),"",8)</f>
        <v/>
      </c>
      <c r="W1343" s="11">
        <f>IF(MAX(tblSalaries[[#This Row],[1 hour]:[8 hours]])=0,#N/A,MAX(tblSalaries[[#This Row],[1 hour]:[8 hours]]))</f>
        <v>6</v>
      </c>
      <c r="X1343" s="11">
        <f>IF(ISERROR(tblSalaries[[#This Row],[max h]]),1,tblSalaries[[#This Row],[Salary in USD]]/tblSalaries[[#This Row],[max h]]/260)</f>
        <v>51.282051282051285</v>
      </c>
      <c r="Y1343" s="11" t="str">
        <f>IF(tblSalaries[[#This Row],[Years of Experience]]="",0,"0")</f>
        <v>0</v>
      </c>
      <c r="Z13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43" s="11">
        <f>IF(tblSalaries[[#This Row],[Salary in USD]]&lt;1000,1,0)</f>
        <v>0</v>
      </c>
      <c r="AB1343" s="11">
        <f>IF(AND(tblSalaries[[#This Row],[Salary in USD]]&gt;1000,tblSalaries[[#This Row],[Salary in USD]]&lt;2000),1,0)</f>
        <v>0</v>
      </c>
    </row>
    <row r="1344" spans="2:28" ht="15" customHeight="1">
      <c r="B1344" t="s">
        <v>3347</v>
      </c>
      <c r="C1344" s="1">
        <v>41058.829606481479</v>
      </c>
      <c r="D1344" s="4" t="s">
        <v>1249</v>
      </c>
      <c r="E1344">
        <v>45000</v>
      </c>
      <c r="F1344" t="s">
        <v>69</v>
      </c>
      <c r="G1344">
        <f>tblSalaries[[#This Row],[clean Salary (in local currency)]]*VLOOKUP(tblSalaries[[#This Row],[Currency]],tblXrate[],2,FALSE)</f>
        <v>70928.022243027779</v>
      </c>
      <c r="H1344" t="s">
        <v>772</v>
      </c>
      <c r="I1344" t="s">
        <v>52</v>
      </c>
      <c r="J1344" t="s">
        <v>71</v>
      </c>
      <c r="K1344" t="str">
        <f>VLOOKUP(tblSalaries[[#This Row],[Where do you work]],tblCountries[[Actual]:[Mapping]],2,FALSE)</f>
        <v>UK</v>
      </c>
      <c r="L1344" t="s">
        <v>18</v>
      </c>
      <c r="M1344">
        <v>15</v>
      </c>
      <c r="O1344" s="10" t="str">
        <f>IF(ISERROR(FIND("1",tblSalaries[[#This Row],[How many hours of a day you work on Excel]])),"",1)</f>
        <v/>
      </c>
      <c r="P1344" s="11">
        <f>IF(ISERROR(FIND("2",tblSalaries[[#This Row],[How many hours of a day you work on Excel]])),"",2)</f>
        <v>2</v>
      </c>
      <c r="Q1344" s="10">
        <f>IF(ISERROR(FIND("3",tblSalaries[[#This Row],[How many hours of a day you work on Excel]])),"",3)</f>
        <v>3</v>
      </c>
      <c r="R1344" s="10" t="str">
        <f>IF(ISERROR(FIND("4",tblSalaries[[#This Row],[How many hours of a day you work on Excel]])),"",4)</f>
        <v/>
      </c>
      <c r="S1344" s="10" t="str">
        <f>IF(ISERROR(FIND("5",tblSalaries[[#This Row],[How many hours of a day you work on Excel]])),"",5)</f>
        <v/>
      </c>
      <c r="T1344" s="10" t="str">
        <f>IF(ISERROR(FIND("6",tblSalaries[[#This Row],[How many hours of a day you work on Excel]])),"",6)</f>
        <v/>
      </c>
      <c r="U1344" s="11" t="str">
        <f>IF(ISERROR(FIND("7",tblSalaries[[#This Row],[How many hours of a day you work on Excel]])),"",7)</f>
        <v/>
      </c>
      <c r="V1344" s="11" t="str">
        <f>IF(ISERROR(FIND("8",tblSalaries[[#This Row],[How many hours of a day you work on Excel]])),"",8)</f>
        <v/>
      </c>
      <c r="W1344" s="11">
        <f>IF(MAX(tblSalaries[[#This Row],[1 hour]:[8 hours]])=0,#N/A,MAX(tblSalaries[[#This Row],[1 hour]:[8 hours]]))</f>
        <v>3</v>
      </c>
      <c r="X1344" s="11">
        <f>IF(ISERROR(tblSalaries[[#This Row],[max h]]),1,tblSalaries[[#This Row],[Salary in USD]]/tblSalaries[[#This Row],[max h]]/260)</f>
        <v>90.93336185003561</v>
      </c>
      <c r="Y1344" s="11" t="str">
        <f>IF(tblSalaries[[#This Row],[Years of Experience]]="",0,"0")</f>
        <v>0</v>
      </c>
      <c r="Z13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44" s="11">
        <f>IF(tblSalaries[[#This Row],[Salary in USD]]&lt;1000,1,0)</f>
        <v>0</v>
      </c>
      <c r="AB1344" s="11">
        <f>IF(AND(tblSalaries[[#This Row],[Salary in USD]]&gt;1000,tblSalaries[[#This Row],[Salary in USD]]&lt;2000),1,0)</f>
        <v>0</v>
      </c>
    </row>
    <row r="1345" spans="2:28" ht="15" customHeight="1">
      <c r="B1345" t="s">
        <v>3348</v>
      </c>
      <c r="C1345" s="1">
        <v>41058.835497685184</v>
      </c>
      <c r="D1345" s="4">
        <v>33000</v>
      </c>
      <c r="E1345">
        <v>33000</v>
      </c>
      <c r="F1345" t="s">
        <v>6</v>
      </c>
      <c r="G1345">
        <f>tblSalaries[[#This Row],[clean Salary (in local currency)]]*VLOOKUP(tblSalaries[[#This Row],[Currency]],tblXrate[],2,FALSE)</f>
        <v>33000</v>
      </c>
      <c r="H1345" t="s">
        <v>1536</v>
      </c>
      <c r="I1345" t="s">
        <v>488</v>
      </c>
      <c r="J1345" t="s">
        <v>15</v>
      </c>
      <c r="K1345" t="str">
        <f>VLOOKUP(tblSalaries[[#This Row],[Where do you work]],tblCountries[[Actual]:[Mapping]],2,FALSE)</f>
        <v>USA</v>
      </c>
      <c r="L1345" t="s">
        <v>9</v>
      </c>
      <c r="M1345">
        <v>3</v>
      </c>
      <c r="O1345" s="10" t="str">
        <f>IF(ISERROR(FIND("1",tblSalaries[[#This Row],[How many hours of a day you work on Excel]])),"",1)</f>
        <v/>
      </c>
      <c r="P1345" s="11" t="str">
        <f>IF(ISERROR(FIND("2",tblSalaries[[#This Row],[How many hours of a day you work on Excel]])),"",2)</f>
        <v/>
      </c>
      <c r="Q1345" s="10" t="str">
        <f>IF(ISERROR(FIND("3",tblSalaries[[#This Row],[How many hours of a day you work on Excel]])),"",3)</f>
        <v/>
      </c>
      <c r="R1345" s="10">
        <f>IF(ISERROR(FIND("4",tblSalaries[[#This Row],[How many hours of a day you work on Excel]])),"",4)</f>
        <v>4</v>
      </c>
      <c r="S1345" s="10" t="str">
        <f>IF(ISERROR(FIND("5",tblSalaries[[#This Row],[How many hours of a day you work on Excel]])),"",5)</f>
        <v/>
      </c>
      <c r="T1345" s="10">
        <f>IF(ISERROR(FIND("6",tblSalaries[[#This Row],[How many hours of a day you work on Excel]])),"",6)</f>
        <v>6</v>
      </c>
      <c r="U1345" s="11" t="str">
        <f>IF(ISERROR(FIND("7",tblSalaries[[#This Row],[How many hours of a day you work on Excel]])),"",7)</f>
        <v/>
      </c>
      <c r="V1345" s="11" t="str">
        <f>IF(ISERROR(FIND("8",tblSalaries[[#This Row],[How many hours of a day you work on Excel]])),"",8)</f>
        <v/>
      </c>
      <c r="W1345" s="11">
        <f>IF(MAX(tblSalaries[[#This Row],[1 hour]:[8 hours]])=0,#N/A,MAX(tblSalaries[[#This Row],[1 hour]:[8 hours]]))</f>
        <v>6</v>
      </c>
      <c r="X1345" s="11">
        <f>IF(ISERROR(tblSalaries[[#This Row],[max h]]),1,tblSalaries[[#This Row],[Salary in USD]]/tblSalaries[[#This Row],[max h]]/260)</f>
        <v>21.153846153846153</v>
      </c>
      <c r="Y1345" s="11" t="str">
        <f>IF(tblSalaries[[#This Row],[Years of Experience]]="",0,"0")</f>
        <v>0</v>
      </c>
      <c r="Z13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345" s="11">
        <f>IF(tblSalaries[[#This Row],[Salary in USD]]&lt;1000,1,0)</f>
        <v>0</v>
      </c>
      <c r="AB1345" s="11">
        <f>IF(AND(tblSalaries[[#This Row],[Salary in USD]]&gt;1000,tblSalaries[[#This Row],[Salary in USD]]&lt;2000),1,0)</f>
        <v>0</v>
      </c>
    </row>
    <row r="1346" spans="2:28" ht="15" customHeight="1">
      <c r="B1346" t="s">
        <v>3349</v>
      </c>
      <c r="C1346" s="1">
        <v>41058.84746527778</v>
      </c>
      <c r="D1346" s="4" t="s">
        <v>1537</v>
      </c>
      <c r="E1346">
        <v>100000</v>
      </c>
      <c r="F1346" t="s">
        <v>6</v>
      </c>
      <c r="G1346">
        <f>tblSalaries[[#This Row],[clean Salary (in local currency)]]*VLOOKUP(tblSalaries[[#This Row],[Currency]],tblXrate[],2,FALSE)</f>
        <v>100000</v>
      </c>
      <c r="H1346" t="s">
        <v>424</v>
      </c>
      <c r="I1346" t="s">
        <v>20</v>
      </c>
      <c r="J1346" t="s">
        <v>15</v>
      </c>
      <c r="K1346" t="str">
        <f>VLOOKUP(tblSalaries[[#This Row],[Where do you work]],tblCountries[[Actual]:[Mapping]],2,FALSE)</f>
        <v>USA</v>
      </c>
      <c r="L1346" t="s">
        <v>9</v>
      </c>
      <c r="M1346">
        <v>1</v>
      </c>
      <c r="O1346" s="10" t="str">
        <f>IF(ISERROR(FIND("1",tblSalaries[[#This Row],[How many hours of a day you work on Excel]])),"",1)</f>
        <v/>
      </c>
      <c r="P1346" s="11" t="str">
        <f>IF(ISERROR(FIND("2",tblSalaries[[#This Row],[How many hours of a day you work on Excel]])),"",2)</f>
        <v/>
      </c>
      <c r="Q1346" s="10" t="str">
        <f>IF(ISERROR(FIND("3",tblSalaries[[#This Row],[How many hours of a day you work on Excel]])),"",3)</f>
        <v/>
      </c>
      <c r="R1346" s="10">
        <f>IF(ISERROR(FIND("4",tblSalaries[[#This Row],[How many hours of a day you work on Excel]])),"",4)</f>
        <v>4</v>
      </c>
      <c r="S1346" s="10" t="str">
        <f>IF(ISERROR(FIND("5",tblSalaries[[#This Row],[How many hours of a day you work on Excel]])),"",5)</f>
        <v/>
      </c>
      <c r="T1346" s="10">
        <f>IF(ISERROR(FIND("6",tblSalaries[[#This Row],[How many hours of a day you work on Excel]])),"",6)</f>
        <v>6</v>
      </c>
      <c r="U1346" s="11" t="str">
        <f>IF(ISERROR(FIND("7",tblSalaries[[#This Row],[How many hours of a day you work on Excel]])),"",7)</f>
        <v/>
      </c>
      <c r="V1346" s="11" t="str">
        <f>IF(ISERROR(FIND("8",tblSalaries[[#This Row],[How many hours of a day you work on Excel]])),"",8)</f>
        <v/>
      </c>
      <c r="W1346" s="11">
        <f>IF(MAX(tblSalaries[[#This Row],[1 hour]:[8 hours]])=0,#N/A,MAX(tblSalaries[[#This Row],[1 hour]:[8 hours]]))</f>
        <v>6</v>
      </c>
      <c r="X1346" s="11">
        <f>IF(ISERROR(tblSalaries[[#This Row],[max h]]),1,tblSalaries[[#This Row],[Salary in USD]]/tblSalaries[[#This Row],[max h]]/260)</f>
        <v>64.102564102564102</v>
      </c>
      <c r="Y1346" s="11" t="str">
        <f>IF(tblSalaries[[#This Row],[Years of Experience]]="",0,"0")</f>
        <v>0</v>
      </c>
      <c r="Z13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346" s="11">
        <f>IF(tblSalaries[[#This Row],[Salary in USD]]&lt;1000,1,0)</f>
        <v>0</v>
      </c>
      <c r="AB1346" s="11">
        <f>IF(AND(tblSalaries[[#This Row],[Salary in USD]]&gt;1000,tblSalaries[[#This Row],[Salary in USD]]&lt;2000),1,0)</f>
        <v>0</v>
      </c>
    </row>
    <row r="1347" spans="2:28" ht="15" customHeight="1">
      <c r="B1347" t="s">
        <v>3350</v>
      </c>
      <c r="C1347" s="1">
        <v>41058.861250000002</v>
      </c>
      <c r="D1347" s="4" t="s">
        <v>1538</v>
      </c>
      <c r="E1347">
        <v>60000</v>
      </c>
      <c r="F1347" t="s">
        <v>6</v>
      </c>
      <c r="G1347">
        <f>tblSalaries[[#This Row],[clean Salary (in local currency)]]*VLOOKUP(tblSalaries[[#This Row],[Currency]],tblXrate[],2,FALSE)</f>
        <v>60000</v>
      </c>
      <c r="H1347" t="s">
        <v>204</v>
      </c>
      <c r="I1347" t="s">
        <v>52</v>
      </c>
      <c r="J1347" t="s">
        <v>15</v>
      </c>
      <c r="K1347" t="str">
        <f>VLOOKUP(tblSalaries[[#This Row],[Where do you work]],tblCountries[[Actual]:[Mapping]],2,FALSE)</f>
        <v>USA</v>
      </c>
      <c r="L1347" t="s">
        <v>18</v>
      </c>
      <c r="M1347">
        <v>20</v>
      </c>
      <c r="O1347" s="10" t="str">
        <f>IF(ISERROR(FIND("1",tblSalaries[[#This Row],[How many hours of a day you work on Excel]])),"",1)</f>
        <v/>
      </c>
      <c r="P1347" s="11">
        <f>IF(ISERROR(FIND("2",tblSalaries[[#This Row],[How many hours of a day you work on Excel]])),"",2)</f>
        <v>2</v>
      </c>
      <c r="Q1347" s="10">
        <f>IF(ISERROR(FIND("3",tblSalaries[[#This Row],[How many hours of a day you work on Excel]])),"",3)</f>
        <v>3</v>
      </c>
      <c r="R1347" s="10" t="str">
        <f>IF(ISERROR(FIND("4",tblSalaries[[#This Row],[How many hours of a day you work on Excel]])),"",4)</f>
        <v/>
      </c>
      <c r="S1347" s="10" t="str">
        <f>IF(ISERROR(FIND("5",tblSalaries[[#This Row],[How many hours of a day you work on Excel]])),"",5)</f>
        <v/>
      </c>
      <c r="T1347" s="10" t="str">
        <f>IF(ISERROR(FIND("6",tblSalaries[[#This Row],[How many hours of a day you work on Excel]])),"",6)</f>
        <v/>
      </c>
      <c r="U1347" s="11" t="str">
        <f>IF(ISERROR(FIND("7",tblSalaries[[#This Row],[How many hours of a day you work on Excel]])),"",7)</f>
        <v/>
      </c>
      <c r="V1347" s="11" t="str">
        <f>IF(ISERROR(FIND("8",tblSalaries[[#This Row],[How many hours of a day you work on Excel]])),"",8)</f>
        <v/>
      </c>
      <c r="W1347" s="11">
        <f>IF(MAX(tblSalaries[[#This Row],[1 hour]:[8 hours]])=0,#N/A,MAX(tblSalaries[[#This Row],[1 hour]:[8 hours]]))</f>
        <v>3</v>
      </c>
      <c r="X1347" s="11">
        <f>IF(ISERROR(tblSalaries[[#This Row],[max h]]),1,tblSalaries[[#This Row],[Salary in USD]]/tblSalaries[[#This Row],[max h]]/260)</f>
        <v>76.92307692307692</v>
      </c>
      <c r="Y1347" s="11" t="str">
        <f>IF(tblSalaries[[#This Row],[Years of Experience]]="",0,"0")</f>
        <v>0</v>
      </c>
      <c r="Z13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47" s="11">
        <f>IF(tblSalaries[[#This Row],[Salary in USD]]&lt;1000,1,0)</f>
        <v>0</v>
      </c>
      <c r="AB1347" s="11">
        <f>IF(AND(tblSalaries[[#This Row],[Salary in USD]]&gt;1000,tblSalaries[[#This Row],[Salary in USD]]&lt;2000),1,0)</f>
        <v>0</v>
      </c>
    </row>
    <row r="1348" spans="2:28" ht="15" customHeight="1">
      <c r="B1348" t="s">
        <v>3351</v>
      </c>
      <c r="C1348" s="1">
        <v>41058.870636574073</v>
      </c>
      <c r="D1348" s="4">
        <v>95000</v>
      </c>
      <c r="E1348">
        <v>95000</v>
      </c>
      <c r="F1348" t="s">
        <v>6</v>
      </c>
      <c r="G1348">
        <f>tblSalaries[[#This Row],[clean Salary (in local currency)]]*VLOOKUP(tblSalaries[[#This Row],[Currency]],tblXrate[],2,FALSE)</f>
        <v>95000</v>
      </c>
      <c r="H1348" t="s">
        <v>653</v>
      </c>
      <c r="I1348" t="s">
        <v>20</v>
      </c>
      <c r="J1348" t="s">
        <v>15</v>
      </c>
      <c r="K1348" t="str">
        <f>VLOOKUP(tblSalaries[[#This Row],[Where do you work]],tblCountries[[Actual]:[Mapping]],2,FALSE)</f>
        <v>USA</v>
      </c>
      <c r="L1348" t="s">
        <v>18</v>
      </c>
      <c r="M1348">
        <v>7</v>
      </c>
      <c r="O1348" s="10" t="str">
        <f>IF(ISERROR(FIND("1",tblSalaries[[#This Row],[How many hours of a day you work on Excel]])),"",1)</f>
        <v/>
      </c>
      <c r="P1348" s="11">
        <f>IF(ISERROR(FIND("2",tblSalaries[[#This Row],[How many hours of a day you work on Excel]])),"",2)</f>
        <v>2</v>
      </c>
      <c r="Q1348" s="10">
        <f>IF(ISERROR(FIND("3",tblSalaries[[#This Row],[How many hours of a day you work on Excel]])),"",3)</f>
        <v>3</v>
      </c>
      <c r="R1348" s="10" t="str">
        <f>IF(ISERROR(FIND("4",tblSalaries[[#This Row],[How many hours of a day you work on Excel]])),"",4)</f>
        <v/>
      </c>
      <c r="S1348" s="10" t="str">
        <f>IF(ISERROR(FIND("5",tblSalaries[[#This Row],[How many hours of a day you work on Excel]])),"",5)</f>
        <v/>
      </c>
      <c r="T1348" s="10" t="str">
        <f>IF(ISERROR(FIND("6",tblSalaries[[#This Row],[How many hours of a day you work on Excel]])),"",6)</f>
        <v/>
      </c>
      <c r="U1348" s="11" t="str">
        <f>IF(ISERROR(FIND("7",tblSalaries[[#This Row],[How many hours of a day you work on Excel]])),"",7)</f>
        <v/>
      </c>
      <c r="V1348" s="11" t="str">
        <f>IF(ISERROR(FIND("8",tblSalaries[[#This Row],[How many hours of a day you work on Excel]])),"",8)</f>
        <v/>
      </c>
      <c r="W1348" s="11">
        <f>IF(MAX(tblSalaries[[#This Row],[1 hour]:[8 hours]])=0,#N/A,MAX(tblSalaries[[#This Row],[1 hour]:[8 hours]]))</f>
        <v>3</v>
      </c>
      <c r="X1348" s="11">
        <f>IF(ISERROR(tblSalaries[[#This Row],[max h]]),1,tblSalaries[[#This Row],[Salary in USD]]/tblSalaries[[#This Row],[max h]]/260)</f>
        <v>121.7948717948718</v>
      </c>
      <c r="Y1348" s="11" t="str">
        <f>IF(tblSalaries[[#This Row],[Years of Experience]]="",0,"0")</f>
        <v>0</v>
      </c>
      <c r="Z13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48" s="11">
        <f>IF(tblSalaries[[#This Row],[Salary in USD]]&lt;1000,1,0)</f>
        <v>0</v>
      </c>
      <c r="AB1348" s="11">
        <f>IF(AND(tblSalaries[[#This Row],[Salary in USD]]&gt;1000,tblSalaries[[#This Row],[Salary in USD]]&lt;2000),1,0)</f>
        <v>0</v>
      </c>
    </row>
    <row r="1349" spans="2:28" ht="15" customHeight="1">
      <c r="B1349" t="s">
        <v>3352</v>
      </c>
      <c r="C1349" s="1">
        <v>41058.880173611113</v>
      </c>
      <c r="D1349" s="4">
        <v>24000</v>
      </c>
      <c r="E1349">
        <v>24000</v>
      </c>
      <c r="F1349" t="s">
        <v>6</v>
      </c>
      <c r="G1349">
        <f>tblSalaries[[#This Row],[clean Salary (in local currency)]]*VLOOKUP(tblSalaries[[#This Row],[Currency]],tblXrate[],2,FALSE)</f>
        <v>24000</v>
      </c>
      <c r="H1349" t="s">
        <v>1539</v>
      </c>
      <c r="I1349" t="s">
        <v>20</v>
      </c>
      <c r="J1349" t="s">
        <v>15</v>
      </c>
      <c r="K1349" t="str">
        <f>VLOOKUP(tblSalaries[[#This Row],[Where do you work]],tblCountries[[Actual]:[Mapping]],2,FALSE)</f>
        <v>USA</v>
      </c>
      <c r="L1349" t="s">
        <v>25</v>
      </c>
      <c r="M1349">
        <v>33</v>
      </c>
      <c r="O1349" s="10">
        <f>IF(ISERROR(FIND("1",tblSalaries[[#This Row],[How many hours of a day you work on Excel]])),"",1)</f>
        <v>1</v>
      </c>
      <c r="P1349" s="11">
        <f>IF(ISERROR(FIND("2",tblSalaries[[#This Row],[How many hours of a day you work on Excel]])),"",2)</f>
        <v>2</v>
      </c>
      <c r="Q1349" s="10" t="str">
        <f>IF(ISERROR(FIND("3",tblSalaries[[#This Row],[How many hours of a day you work on Excel]])),"",3)</f>
        <v/>
      </c>
      <c r="R1349" s="10" t="str">
        <f>IF(ISERROR(FIND("4",tblSalaries[[#This Row],[How many hours of a day you work on Excel]])),"",4)</f>
        <v/>
      </c>
      <c r="S1349" s="10" t="str">
        <f>IF(ISERROR(FIND("5",tblSalaries[[#This Row],[How many hours of a day you work on Excel]])),"",5)</f>
        <v/>
      </c>
      <c r="T1349" s="10" t="str">
        <f>IF(ISERROR(FIND("6",tblSalaries[[#This Row],[How many hours of a day you work on Excel]])),"",6)</f>
        <v/>
      </c>
      <c r="U1349" s="11" t="str">
        <f>IF(ISERROR(FIND("7",tblSalaries[[#This Row],[How many hours of a day you work on Excel]])),"",7)</f>
        <v/>
      </c>
      <c r="V1349" s="11" t="str">
        <f>IF(ISERROR(FIND("8",tblSalaries[[#This Row],[How many hours of a day you work on Excel]])),"",8)</f>
        <v/>
      </c>
      <c r="W1349" s="11">
        <f>IF(MAX(tblSalaries[[#This Row],[1 hour]:[8 hours]])=0,#N/A,MAX(tblSalaries[[#This Row],[1 hour]:[8 hours]]))</f>
        <v>2</v>
      </c>
      <c r="X1349" s="11">
        <f>IF(ISERROR(tblSalaries[[#This Row],[max h]]),1,tblSalaries[[#This Row],[Salary in USD]]/tblSalaries[[#This Row],[max h]]/260)</f>
        <v>46.153846153846153</v>
      </c>
      <c r="Y1349" s="11" t="str">
        <f>IF(tblSalaries[[#This Row],[Years of Experience]]="",0,"0")</f>
        <v>0</v>
      </c>
      <c r="Z13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49" s="11">
        <f>IF(tblSalaries[[#This Row],[Salary in USD]]&lt;1000,1,0)</f>
        <v>0</v>
      </c>
      <c r="AB1349" s="11">
        <f>IF(AND(tblSalaries[[#This Row],[Salary in USD]]&gt;1000,tblSalaries[[#This Row],[Salary in USD]]&lt;2000),1,0)</f>
        <v>0</v>
      </c>
    </row>
    <row r="1350" spans="2:28" ht="15" customHeight="1">
      <c r="B1350" t="s">
        <v>3353</v>
      </c>
      <c r="C1350" s="1">
        <v>41058.887106481481</v>
      </c>
      <c r="D1350" s="4">
        <v>50000</v>
      </c>
      <c r="E1350">
        <v>50000</v>
      </c>
      <c r="F1350" t="s">
        <v>6</v>
      </c>
      <c r="G1350">
        <f>tblSalaries[[#This Row],[clean Salary (in local currency)]]*VLOOKUP(tblSalaries[[#This Row],[Currency]],tblXrate[],2,FALSE)</f>
        <v>50000</v>
      </c>
      <c r="H1350" t="s">
        <v>1540</v>
      </c>
      <c r="I1350" t="s">
        <v>279</v>
      </c>
      <c r="J1350" t="s">
        <v>15</v>
      </c>
      <c r="K1350" t="str">
        <f>VLOOKUP(tblSalaries[[#This Row],[Where do you work]],tblCountries[[Actual]:[Mapping]],2,FALSE)</f>
        <v>USA</v>
      </c>
      <c r="L1350" t="s">
        <v>9</v>
      </c>
      <c r="M1350">
        <v>0.5</v>
      </c>
      <c r="O1350" s="10" t="str">
        <f>IF(ISERROR(FIND("1",tblSalaries[[#This Row],[How many hours of a day you work on Excel]])),"",1)</f>
        <v/>
      </c>
      <c r="P1350" s="11" t="str">
        <f>IF(ISERROR(FIND("2",tblSalaries[[#This Row],[How many hours of a day you work on Excel]])),"",2)</f>
        <v/>
      </c>
      <c r="Q1350" s="10" t="str">
        <f>IF(ISERROR(FIND("3",tblSalaries[[#This Row],[How many hours of a day you work on Excel]])),"",3)</f>
        <v/>
      </c>
      <c r="R1350" s="10">
        <f>IF(ISERROR(FIND("4",tblSalaries[[#This Row],[How many hours of a day you work on Excel]])),"",4)</f>
        <v>4</v>
      </c>
      <c r="S1350" s="10" t="str">
        <f>IF(ISERROR(FIND("5",tblSalaries[[#This Row],[How many hours of a day you work on Excel]])),"",5)</f>
        <v/>
      </c>
      <c r="T1350" s="10">
        <f>IF(ISERROR(FIND("6",tblSalaries[[#This Row],[How many hours of a day you work on Excel]])),"",6)</f>
        <v>6</v>
      </c>
      <c r="U1350" s="11" t="str">
        <f>IF(ISERROR(FIND("7",tblSalaries[[#This Row],[How many hours of a day you work on Excel]])),"",7)</f>
        <v/>
      </c>
      <c r="V1350" s="11" t="str">
        <f>IF(ISERROR(FIND("8",tblSalaries[[#This Row],[How many hours of a day you work on Excel]])),"",8)</f>
        <v/>
      </c>
      <c r="W1350" s="11">
        <f>IF(MAX(tblSalaries[[#This Row],[1 hour]:[8 hours]])=0,#N/A,MAX(tblSalaries[[#This Row],[1 hour]:[8 hours]]))</f>
        <v>6</v>
      </c>
      <c r="X1350" s="11">
        <f>IF(ISERROR(tblSalaries[[#This Row],[max h]]),1,tblSalaries[[#This Row],[Salary in USD]]/tblSalaries[[#This Row],[max h]]/260)</f>
        <v>32.051282051282051</v>
      </c>
      <c r="Y1350" s="11" t="str">
        <f>IF(tblSalaries[[#This Row],[Years of Experience]]="",0,"0")</f>
        <v>0</v>
      </c>
      <c r="Z13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350" s="11">
        <f>IF(tblSalaries[[#This Row],[Salary in USD]]&lt;1000,1,0)</f>
        <v>0</v>
      </c>
      <c r="AB1350" s="11">
        <f>IF(AND(tblSalaries[[#This Row],[Salary in USD]]&gt;1000,tblSalaries[[#This Row],[Salary in USD]]&lt;2000),1,0)</f>
        <v>0</v>
      </c>
    </row>
    <row r="1351" spans="2:28" ht="15" customHeight="1">
      <c r="B1351" t="s">
        <v>3354</v>
      </c>
      <c r="C1351" s="1">
        <v>41058.892395833333</v>
      </c>
      <c r="D1351" s="4">
        <v>103000</v>
      </c>
      <c r="E1351">
        <v>103000</v>
      </c>
      <c r="F1351" t="s">
        <v>6</v>
      </c>
      <c r="G1351">
        <f>tblSalaries[[#This Row],[clean Salary (in local currency)]]*VLOOKUP(tblSalaries[[#This Row],[Currency]],tblXrate[],2,FALSE)</f>
        <v>103000</v>
      </c>
      <c r="H1351" t="s">
        <v>488</v>
      </c>
      <c r="I1351" t="s">
        <v>488</v>
      </c>
      <c r="J1351" t="s">
        <v>15</v>
      </c>
      <c r="K1351" t="str">
        <f>VLOOKUP(tblSalaries[[#This Row],[Where do you work]],tblCountries[[Actual]:[Mapping]],2,FALSE)</f>
        <v>USA</v>
      </c>
      <c r="L1351" t="s">
        <v>9</v>
      </c>
      <c r="M1351">
        <v>22</v>
      </c>
      <c r="O1351" s="10" t="str">
        <f>IF(ISERROR(FIND("1",tblSalaries[[#This Row],[How many hours of a day you work on Excel]])),"",1)</f>
        <v/>
      </c>
      <c r="P1351" s="11" t="str">
        <f>IF(ISERROR(FIND("2",tblSalaries[[#This Row],[How many hours of a day you work on Excel]])),"",2)</f>
        <v/>
      </c>
      <c r="Q1351" s="10" t="str">
        <f>IF(ISERROR(FIND("3",tblSalaries[[#This Row],[How many hours of a day you work on Excel]])),"",3)</f>
        <v/>
      </c>
      <c r="R1351" s="10">
        <f>IF(ISERROR(FIND("4",tblSalaries[[#This Row],[How many hours of a day you work on Excel]])),"",4)</f>
        <v>4</v>
      </c>
      <c r="S1351" s="10" t="str">
        <f>IF(ISERROR(FIND("5",tblSalaries[[#This Row],[How many hours of a day you work on Excel]])),"",5)</f>
        <v/>
      </c>
      <c r="T1351" s="10">
        <f>IF(ISERROR(FIND("6",tblSalaries[[#This Row],[How many hours of a day you work on Excel]])),"",6)</f>
        <v>6</v>
      </c>
      <c r="U1351" s="11" t="str">
        <f>IF(ISERROR(FIND("7",tblSalaries[[#This Row],[How many hours of a day you work on Excel]])),"",7)</f>
        <v/>
      </c>
      <c r="V1351" s="11" t="str">
        <f>IF(ISERROR(FIND("8",tblSalaries[[#This Row],[How many hours of a day you work on Excel]])),"",8)</f>
        <v/>
      </c>
      <c r="W1351" s="11">
        <f>IF(MAX(tblSalaries[[#This Row],[1 hour]:[8 hours]])=0,#N/A,MAX(tblSalaries[[#This Row],[1 hour]:[8 hours]]))</f>
        <v>6</v>
      </c>
      <c r="X1351" s="11">
        <f>IF(ISERROR(tblSalaries[[#This Row],[max h]]),1,tblSalaries[[#This Row],[Salary in USD]]/tblSalaries[[#This Row],[max h]]/260)</f>
        <v>66.025641025641036</v>
      </c>
      <c r="Y1351" s="11" t="str">
        <f>IF(tblSalaries[[#This Row],[Years of Experience]]="",0,"0")</f>
        <v>0</v>
      </c>
      <c r="Z13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51" s="11">
        <f>IF(tblSalaries[[#This Row],[Salary in USD]]&lt;1000,1,0)</f>
        <v>0</v>
      </c>
      <c r="AB1351" s="11">
        <f>IF(AND(tblSalaries[[#This Row],[Salary in USD]]&gt;1000,tblSalaries[[#This Row],[Salary in USD]]&lt;2000),1,0)</f>
        <v>0</v>
      </c>
    </row>
    <row r="1352" spans="2:28" ht="15" customHeight="1">
      <c r="B1352" t="s">
        <v>3355</v>
      </c>
      <c r="C1352" s="1">
        <v>41058.894016203703</v>
      </c>
      <c r="D1352" s="4">
        <v>36000</v>
      </c>
      <c r="E1352">
        <v>36000</v>
      </c>
      <c r="F1352" t="s">
        <v>6</v>
      </c>
      <c r="G1352">
        <f>tblSalaries[[#This Row],[clean Salary (in local currency)]]*VLOOKUP(tblSalaries[[#This Row],[Currency]],tblXrate[],2,FALSE)</f>
        <v>36000</v>
      </c>
      <c r="H1352" t="s">
        <v>1144</v>
      </c>
      <c r="I1352" t="s">
        <v>67</v>
      </c>
      <c r="J1352" t="s">
        <v>15</v>
      </c>
      <c r="K1352" t="str">
        <f>VLOOKUP(tblSalaries[[#This Row],[Where do you work]],tblCountries[[Actual]:[Mapping]],2,FALSE)</f>
        <v>USA</v>
      </c>
      <c r="L1352" t="s">
        <v>13</v>
      </c>
      <c r="M1352">
        <v>8</v>
      </c>
      <c r="O1352" s="10" t="str">
        <f>IF(ISERROR(FIND("1",tblSalaries[[#This Row],[How many hours of a day you work on Excel]])),"",1)</f>
        <v/>
      </c>
      <c r="P1352" s="11" t="str">
        <f>IF(ISERROR(FIND("2",tblSalaries[[#This Row],[How many hours of a day you work on Excel]])),"",2)</f>
        <v/>
      </c>
      <c r="Q1352" s="10" t="str">
        <f>IF(ISERROR(FIND("3",tblSalaries[[#This Row],[How many hours of a day you work on Excel]])),"",3)</f>
        <v/>
      </c>
      <c r="R1352" s="10" t="str">
        <f>IF(ISERROR(FIND("4",tblSalaries[[#This Row],[How many hours of a day you work on Excel]])),"",4)</f>
        <v/>
      </c>
      <c r="S1352" s="10" t="str">
        <f>IF(ISERROR(FIND("5",tblSalaries[[#This Row],[How many hours of a day you work on Excel]])),"",5)</f>
        <v/>
      </c>
      <c r="T1352" s="10" t="str">
        <f>IF(ISERROR(FIND("6",tblSalaries[[#This Row],[How many hours of a day you work on Excel]])),"",6)</f>
        <v/>
      </c>
      <c r="U1352" s="11" t="str">
        <f>IF(ISERROR(FIND("7",tblSalaries[[#This Row],[How many hours of a day you work on Excel]])),"",7)</f>
        <v/>
      </c>
      <c r="V1352" s="11">
        <f>IF(ISERROR(FIND("8",tblSalaries[[#This Row],[How many hours of a day you work on Excel]])),"",8)</f>
        <v>8</v>
      </c>
      <c r="W1352" s="11">
        <f>IF(MAX(tblSalaries[[#This Row],[1 hour]:[8 hours]])=0,#N/A,MAX(tblSalaries[[#This Row],[1 hour]:[8 hours]]))</f>
        <v>8</v>
      </c>
      <c r="X1352" s="11">
        <f>IF(ISERROR(tblSalaries[[#This Row],[max h]]),1,tblSalaries[[#This Row],[Salary in USD]]/tblSalaries[[#This Row],[max h]]/260)</f>
        <v>17.307692307692307</v>
      </c>
      <c r="Y1352" s="11" t="str">
        <f>IF(tblSalaries[[#This Row],[Years of Experience]]="",0,"0")</f>
        <v>0</v>
      </c>
      <c r="Z13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52" s="11">
        <f>IF(tblSalaries[[#This Row],[Salary in USD]]&lt;1000,1,0)</f>
        <v>0</v>
      </c>
      <c r="AB1352" s="11">
        <f>IF(AND(tblSalaries[[#This Row],[Salary in USD]]&gt;1000,tblSalaries[[#This Row],[Salary in USD]]&lt;2000),1,0)</f>
        <v>0</v>
      </c>
    </row>
    <row r="1353" spans="2:28" ht="15" customHeight="1">
      <c r="B1353" t="s">
        <v>3356</v>
      </c>
      <c r="C1353" s="1">
        <v>41058.894525462965</v>
      </c>
      <c r="D1353" s="4">
        <v>85000</v>
      </c>
      <c r="E1353">
        <v>85000</v>
      </c>
      <c r="F1353" t="s">
        <v>6</v>
      </c>
      <c r="G1353">
        <f>tblSalaries[[#This Row],[clean Salary (in local currency)]]*VLOOKUP(tblSalaries[[#This Row],[Currency]],tblXrate[],2,FALSE)</f>
        <v>85000</v>
      </c>
      <c r="H1353" t="s">
        <v>72</v>
      </c>
      <c r="I1353" t="s">
        <v>20</v>
      </c>
      <c r="J1353" t="s">
        <v>15</v>
      </c>
      <c r="K1353" t="str">
        <f>VLOOKUP(tblSalaries[[#This Row],[Where do you work]],tblCountries[[Actual]:[Mapping]],2,FALSE)</f>
        <v>USA</v>
      </c>
      <c r="L1353" t="s">
        <v>9</v>
      </c>
      <c r="M1353">
        <v>17</v>
      </c>
      <c r="O1353" s="10" t="str">
        <f>IF(ISERROR(FIND("1",tblSalaries[[#This Row],[How many hours of a day you work on Excel]])),"",1)</f>
        <v/>
      </c>
      <c r="P1353" s="11" t="str">
        <f>IF(ISERROR(FIND("2",tblSalaries[[#This Row],[How many hours of a day you work on Excel]])),"",2)</f>
        <v/>
      </c>
      <c r="Q1353" s="10" t="str">
        <f>IF(ISERROR(FIND("3",tblSalaries[[#This Row],[How many hours of a day you work on Excel]])),"",3)</f>
        <v/>
      </c>
      <c r="R1353" s="10">
        <f>IF(ISERROR(FIND("4",tblSalaries[[#This Row],[How many hours of a day you work on Excel]])),"",4)</f>
        <v>4</v>
      </c>
      <c r="S1353" s="10" t="str">
        <f>IF(ISERROR(FIND("5",tblSalaries[[#This Row],[How many hours of a day you work on Excel]])),"",5)</f>
        <v/>
      </c>
      <c r="T1353" s="10">
        <f>IF(ISERROR(FIND("6",tblSalaries[[#This Row],[How many hours of a day you work on Excel]])),"",6)</f>
        <v>6</v>
      </c>
      <c r="U1353" s="11" t="str">
        <f>IF(ISERROR(FIND("7",tblSalaries[[#This Row],[How many hours of a day you work on Excel]])),"",7)</f>
        <v/>
      </c>
      <c r="V1353" s="11" t="str">
        <f>IF(ISERROR(FIND("8",tblSalaries[[#This Row],[How many hours of a day you work on Excel]])),"",8)</f>
        <v/>
      </c>
      <c r="W1353" s="11">
        <f>IF(MAX(tblSalaries[[#This Row],[1 hour]:[8 hours]])=0,#N/A,MAX(tblSalaries[[#This Row],[1 hour]:[8 hours]]))</f>
        <v>6</v>
      </c>
      <c r="X1353" s="11">
        <f>IF(ISERROR(tblSalaries[[#This Row],[max h]]),1,tblSalaries[[#This Row],[Salary in USD]]/tblSalaries[[#This Row],[max h]]/260)</f>
        <v>54.487179487179482</v>
      </c>
      <c r="Y1353" s="11" t="str">
        <f>IF(tblSalaries[[#This Row],[Years of Experience]]="",0,"0")</f>
        <v>0</v>
      </c>
      <c r="Z13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53" s="11">
        <f>IF(tblSalaries[[#This Row],[Salary in USD]]&lt;1000,1,0)</f>
        <v>0</v>
      </c>
      <c r="AB1353" s="11">
        <f>IF(AND(tblSalaries[[#This Row],[Salary in USD]]&gt;1000,tblSalaries[[#This Row],[Salary in USD]]&lt;2000),1,0)</f>
        <v>0</v>
      </c>
    </row>
    <row r="1354" spans="2:28" ht="15" customHeight="1">
      <c r="B1354" t="s">
        <v>3357</v>
      </c>
      <c r="C1354" s="1">
        <v>41058.895555555559</v>
      </c>
      <c r="D1354" s="4">
        <v>100000</v>
      </c>
      <c r="E1354">
        <v>100000</v>
      </c>
      <c r="F1354" t="s">
        <v>6</v>
      </c>
      <c r="G1354">
        <f>tblSalaries[[#This Row],[clean Salary (in local currency)]]*VLOOKUP(tblSalaries[[#This Row],[Currency]],tblXrate[],2,FALSE)</f>
        <v>100000</v>
      </c>
      <c r="H1354" t="s">
        <v>1541</v>
      </c>
      <c r="I1354" t="s">
        <v>4001</v>
      </c>
      <c r="J1354" t="s">
        <v>447</v>
      </c>
      <c r="K1354" t="str">
        <f>VLOOKUP(tblSalaries[[#This Row],[Where do you work]],tblCountries[[Actual]:[Mapping]],2,FALSE)</f>
        <v>Sweden</v>
      </c>
      <c r="L1354" t="s">
        <v>18</v>
      </c>
      <c r="M1354">
        <v>20</v>
      </c>
      <c r="O1354" s="10" t="str">
        <f>IF(ISERROR(FIND("1",tblSalaries[[#This Row],[How many hours of a day you work on Excel]])),"",1)</f>
        <v/>
      </c>
      <c r="P1354" s="11">
        <f>IF(ISERROR(FIND("2",tblSalaries[[#This Row],[How many hours of a day you work on Excel]])),"",2)</f>
        <v>2</v>
      </c>
      <c r="Q1354" s="10">
        <f>IF(ISERROR(FIND("3",tblSalaries[[#This Row],[How many hours of a day you work on Excel]])),"",3)</f>
        <v>3</v>
      </c>
      <c r="R1354" s="10" t="str">
        <f>IF(ISERROR(FIND("4",tblSalaries[[#This Row],[How many hours of a day you work on Excel]])),"",4)</f>
        <v/>
      </c>
      <c r="S1354" s="10" t="str">
        <f>IF(ISERROR(FIND("5",tblSalaries[[#This Row],[How many hours of a day you work on Excel]])),"",5)</f>
        <v/>
      </c>
      <c r="T1354" s="10" t="str">
        <f>IF(ISERROR(FIND("6",tblSalaries[[#This Row],[How many hours of a day you work on Excel]])),"",6)</f>
        <v/>
      </c>
      <c r="U1354" s="11" t="str">
        <f>IF(ISERROR(FIND("7",tblSalaries[[#This Row],[How many hours of a day you work on Excel]])),"",7)</f>
        <v/>
      </c>
      <c r="V1354" s="11" t="str">
        <f>IF(ISERROR(FIND("8",tblSalaries[[#This Row],[How many hours of a day you work on Excel]])),"",8)</f>
        <v/>
      </c>
      <c r="W1354" s="11">
        <f>IF(MAX(tblSalaries[[#This Row],[1 hour]:[8 hours]])=0,#N/A,MAX(tblSalaries[[#This Row],[1 hour]:[8 hours]]))</f>
        <v>3</v>
      </c>
      <c r="X1354" s="11">
        <f>IF(ISERROR(tblSalaries[[#This Row],[max h]]),1,tblSalaries[[#This Row],[Salary in USD]]/tblSalaries[[#This Row],[max h]]/260)</f>
        <v>128.2051282051282</v>
      </c>
      <c r="Y1354" s="11" t="str">
        <f>IF(tblSalaries[[#This Row],[Years of Experience]]="",0,"0")</f>
        <v>0</v>
      </c>
      <c r="Z13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54" s="11">
        <f>IF(tblSalaries[[#This Row],[Salary in USD]]&lt;1000,1,0)</f>
        <v>0</v>
      </c>
      <c r="AB1354" s="11">
        <f>IF(AND(tblSalaries[[#This Row],[Salary in USD]]&gt;1000,tblSalaries[[#This Row],[Salary in USD]]&lt;2000),1,0)</f>
        <v>0</v>
      </c>
    </row>
    <row r="1355" spans="2:28" ht="15" customHeight="1">
      <c r="B1355" t="s">
        <v>3358</v>
      </c>
      <c r="C1355" s="1">
        <v>41058.898402777777</v>
      </c>
      <c r="D1355" s="4" t="s">
        <v>1542</v>
      </c>
      <c r="E1355">
        <v>83000</v>
      </c>
      <c r="F1355" t="s">
        <v>6</v>
      </c>
      <c r="G1355">
        <f>tblSalaries[[#This Row],[clean Salary (in local currency)]]*VLOOKUP(tblSalaries[[#This Row],[Currency]],tblXrate[],2,FALSE)</f>
        <v>83000</v>
      </c>
      <c r="H1355" t="s">
        <v>1543</v>
      </c>
      <c r="I1355" t="s">
        <v>20</v>
      </c>
      <c r="J1355" t="s">
        <v>88</v>
      </c>
      <c r="K1355" t="str">
        <f>VLOOKUP(tblSalaries[[#This Row],[Where do you work]],tblCountries[[Actual]:[Mapping]],2,FALSE)</f>
        <v>Canada</v>
      </c>
      <c r="L1355" t="s">
        <v>9</v>
      </c>
      <c r="M1355">
        <v>12</v>
      </c>
      <c r="O1355" s="10" t="str">
        <f>IF(ISERROR(FIND("1",tblSalaries[[#This Row],[How many hours of a day you work on Excel]])),"",1)</f>
        <v/>
      </c>
      <c r="P1355" s="11" t="str">
        <f>IF(ISERROR(FIND("2",tblSalaries[[#This Row],[How many hours of a day you work on Excel]])),"",2)</f>
        <v/>
      </c>
      <c r="Q1355" s="10" t="str">
        <f>IF(ISERROR(FIND("3",tblSalaries[[#This Row],[How many hours of a day you work on Excel]])),"",3)</f>
        <v/>
      </c>
      <c r="R1355" s="10">
        <f>IF(ISERROR(FIND("4",tblSalaries[[#This Row],[How many hours of a day you work on Excel]])),"",4)</f>
        <v>4</v>
      </c>
      <c r="S1355" s="10" t="str">
        <f>IF(ISERROR(FIND("5",tblSalaries[[#This Row],[How many hours of a day you work on Excel]])),"",5)</f>
        <v/>
      </c>
      <c r="T1355" s="10">
        <f>IF(ISERROR(FIND("6",tblSalaries[[#This Row],[How many hours of a day you work on Excel]])),"",6)</f>
        <v>6</v>
      </c>
      <c r="U1355" s="11" t="str">
        <f>IF(ISERROR(FIND("7",tblSalaries[[#This Row],[How many hours of a day you work on Excel]])),"",7)</f>
        <v/>
      </c>
      <c r="V1355" s="11" t="str">
        <f>IF(ISERROR(FIND("8",tblSalaries[[#This Row],[How many hours of a day you work on Excel]])),"",8)</f>
        <v/>
      </c>
      <c r="W1355" s="11">
        <f>IF(MAX(tblSalaries[[#This Row],[1 hour]:[8 hours]])=0,#N/A,MAX(tblSalaries[[#This Row],[1 hour]:[8 hours]]))</f>
        <v>6</v>
      </c>
      <c r="X1355" s="11">
        <f>IF(ISERROR(tblSalaries[[#This Row],[max h]]),1,tblSalaries[[#This Row],[Salary in USD]]/tblSalaries[[#This Row],[max h]]/260)</f>
        <v>53.205128205128204</v>
      </c>
      <c r="Y1355" s="11" t="str">
        <f>IF(tblSalaries[[#This Row],[Years of Experience]]="",0,"0")</f>
        <v>0</v>
      </c>
      <c r="Z13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55" s="11">
        <f>IF(tblSalaries[[#This Row],[Salary in USD]]&lt;1000,1,0)</f>
        <v>0</v>
      </c>
      <c r="AB1355" s="11">
        <f>IF(AND(tblSalaries[[#This Row],[Salary in USD]]&gt;1000,tblSalaries[[#This Row],[Salary in USD]]&lt;2000),1,0)</f>
        <v>0</v>
      </c>
    </row>
    <row r="1356" spans="2:28" ht="15" customHeight="1">
      <c r="B1356" t="s">
        <v>3359</v>
      </c>
      <c r="C1356" s="1">
        <v>41058.901504629626</v>
      </c>
      <c r="D1356" s="4">
        <v>85000</v>
      </c>
      <c r="E1356">
        <v>85000</v>
      </c>
      <c r="F1356" t="s">
        <v>6</v>
      </c>
      <c r="G1356">
        <f>tblSalaries[[#This Row],[clean Salary (in local currency)]]*VLOOKUP(tblSalaries[[#This Row],[Currency]],tblXrate[],2,FALSE)</f>
        <v>85000</v>
      </c>
      <c r="H1356" t="s">
        <v>1544</v>
      </c>
      <c r="I1356" t="s">
        <v>279</v>
      </c>
      <c r="J1356" t="s">
        <v>15</v>
      </c>
      <c r="K1356" t="str">
        <f>VLOOKUP(tblSalaries[[#This Row],[Where do you work]],tblCountries[[Actual]:[Mapping]],2,FALSE)</f>
        <v>USA</v>
      </c>
      <c r="L1356" t="s">
        <v>18</v>
      </c>
      <c r="M1356">
        <v>25</v>
      </c>
      <c r="O1356" s="10" t="str">
        <f>IF(ISERROR(FIND("1",tblSalaries[[#This Row],[How many hours of a day you work on Excel]])),"",1)</f>
        <v/>
      </c>
      <c r="P1356" s="11">
        <f>IF(ISERROR(FIND("2",tblSalaries[[#This Row],[How many hours of a day you work on Excel]])),"",2)</f>
        <v>2</v>
      </c>
      <c r="Q1356" s="10">
        <f>IF(ISERROR(FIND("3",tblSalaries[[#This Row],[How many hours of a day you work on Excel]])),"",3)</f>
        <v>3</v>
      </c>
      <c r="R1356" s="10" t="str">
        <f>IF(ISERROR(FIND("4",tblSalaries[[#This Row],[How many hours of a day you work on Excel]])),"",4)</f>
        <v/>
      </c>
      <c r="S1356" s="10" t="str">
        <f>IF(ISERROR(FIND("5",tblSalaries[[#This Row],[How many hours of a day you work on Excel]])),"",5)</f>
        <v/>
      </c>
      <c r="T1356" s="10" t="str">
        <f>IF(ISERROR(FIND("6",tblSalaries[[#This Row],[How many hours of a day you work on Excel]])),"",6)</f>
        <v/>
      </c>
      <c r="U1356" s="11" t="str">
        <f>IF(ISERROR(FIND("7",tblSalaries[[#This Row],[How many hours of a day you work on Excel]])),"",7)</f>
        <v/>
      </c>
      <c r="V1356" s="11" t="str">
        <f>IF(ISERROR(FIND("8",tblSalaries[[#This Row],[How many hours of a day you work on Excel]])),"",8)</f>
        <v/>
      </c>
      <c r="W1356" s="11">
        <f>IF(MAX(tblSalaries[[#This Row],[1 hour]:[8 hours]])=0,#N/A,MAX(tblSalaries[[#This Row],[1 hour]:[8 hours]]))</f>
        <v>3</v>
      </c>
      <c r="X1356" s="11">
        <f>IF(ISERROR(tblSalaries[[#This Row],[max h]]),1,tblSalaries[[#This Row],[Salary in USD]]/tblSalaries[[#This Row],[max h]]/260)</f>
        <v>108.97435897435896</v>
      </c>
      <c r="Y1356" s="11" t="str">
        <f>IF(tblSalaries[[#This Row],[Years of Experience]]="",0,"0")</f>
        <v>0</v>
      </c>
      <c r="Z13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56" s="11">
        <f>IF(tblSalaries[[#This Row],[Salary in USD]]&lt;1000,1,0)</f>
        <v>0</v>
      </c>
      <c r="AB1356" s="11">
        <f>IF(AND(tblSalaries[[#This Row],[Salary in USD]]&gt;1000,tblSalaries[[#This Row],[Salary in USD]]&lt;2000),1,0)</f>
        <v>0</v>
      </c>
    </row>
    <row r="1357" spans="2:28" ht="15" customHeight="1">
      <c r="B1357" t="s">
        <v>3360</v>
      </c>
      <c r="C1357" s="1">
        <v>41058.904675925929</v>
      </c>
      <c r="D1357" s="4">
        <v>120000</v>
      </c>
      <c r="E1357">
        <v>120000</v>
      </c>
      <c r="F1357" t="s">
        <v>6</v>
      </c>
      <c r="G1357">
        <f>tblSalaries[[#This Row],[clean Salary (in local currency)]]*VLOOKUP(tblSalaries[[#This Row],[Currency]],tblXrate[],2,FALSE)</f>
        <v>120000</v>
      </c>
      <c r="H1357" t="s">
        <v>642</v>
      </c>
      <c r="I1357" t="s">
        <v>52</v>
      </c>
      <c r="J1357" t="s">
        <v>15</v>
      </c>
      <c r="K1357" t="str">
        <f>VLOOKUP(tblSalaries[[#This Row],[Where do you work]],tblCountries[[Actual]:[Mapping]],2,FALSE)</f>
        <v>USA</v>
      </c>
      <c r="L1357" t="s">
        <v>18</v>
      </c>
      <c r="M1357">
        <v>5</v>
      </c>
      <c r="O1357" s="10" t="str">
        <f>IF(ISERROR(FIND("1",tblSalaries[[#This Row],[How many hours of a day you work on Excel]])),"",1)</f>
        <v/>
      </c>
      <c r="P1357" s="11">
        <f>IF(ISERROR(FIND("2",tblSalaries[[#This Row],[How many hours of a day you work on Excel]])),"",2)</f>
        <v>2</v>
      </c>
      <c r="Q1357" s="10">
        <f>IF(ISERROR(FIND("3",tblSalaries[[#This Row],[How many hours of a day you work on Excel]])),"",3)</f>
        <v>3</v>
      </c>
      <c r="R1357" s="10" t="str">
        <f>IF(ISERROR(FIND("4",tblSalaries[[#This Row],[How many hours of a day you work on Excel]])),"",4)</f>
        <v/>
      </c>
      <c r="S1357" s="10" t="str">
        <f>IF(ISERROR(FIND("5",tblSalaries[[#This Row],[How many hours of a day you work on Excel]])),"",5)</f>
        <v/>
      </c>
      <c r="T1357" s="10" t="str">
        <f>IF(ISERROR(FIND("6",tblSalaries[[#This Row],[How many hours of a day you work on Excel]])),"",6)</f>
        <v/>
      </c>
      <c r="U1357" s="11" t="str">
        <f>IF(ISERROR(FIND("7",tblSalaries[[#This Row],[How many hours of a day you work on Excel]])),"",7)</f>
        <v/>
      </c>
      <c r="V1357" s="11" t="str">
        <f>IF(ISERROR(FIND("8",tblSalaries[[#This Row],[How many hours of a day you work on Excel]])),"",8)</f>
        <v/>
      </c>
      <c r="W1357" s="11">
        <f>IF(MAX(tblSalaries[[#This Row],[1 hour]:[8 hours]])=0,#N/A,MAX(tblSalaries[[#This Row],[1 hour]:[8 hours]]))</f>
        <v>3</v>
      </c>
      <c r="X1357" s="11">
        <f>IF(ISERROR(tblSalaries[[#This Row],[max h]]),1,tblSalaries[[#This Row],[Salary in USD]]/tblSalaries[[#This Row],[max h]]/260)</f>
        <v>153.84615384615384</v>
      </c>
      <c r="Y1357" s="11" t="str">
        <f>IF(tblSalaries[[#This Row],[Years of Experience]]="",0,"0")</f>
        <v>0</v>
      </c>
      <c r="Z13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57" s="11">
        <f>IF(tblSalaries[[#This Row],[Salary in USD]]&lt;1000,1,0)</f>
        <v>0</v>
      </c>
      <c r="AB1357" s="11">
        <f>IF(AND(tblSalaries[[#This Row],[Salary in USD]]&gt;1000,tblSalaries[[#This Row],[Salary in USD]]&lt;2000),1,0)</f>
        <v>0</v>
      </c>
    </row>
    <row r="1358" spans="2:28" ht="15" customHeight="1">
      <c r="B1358" t="s">
        <v>3361</v>
      </c>
      <c r="C1358" s="1">
        <v>41058.905555555553</v>
      </c>
      <c r="D1358" s="4">
        <v>69960</v>
      </c>
      <c r="E1358">
        <v>69960</v>
      </c>
      <c r="F1358" t="s">
        <v>6</v>
      </c>
      <c r="G1358">
        <f>tblSalaries[[#This Row],[clean Salary (in local currency)]]*VLOOKUP(tblSalaries[[#This Row],[Currency]],tblXrate[],2,FALSE)</f>
        <v>69960</v>
      </c>
      <c r="H1358" t="s">
        <v>1545</v>
      </c>
      <c r="I1358" t="s">
        <v>279</v>
      </c>
      <c r="J1358" t="s">
        <v>15</v>
      </c>
      <c r="K1358" t="str">
        <f>VLOOKUP(tblSalaries[[#This Row],[Where do you work]],tblCountries[[Actual]:[Mapping]],2,FALSE)</f>
        <v>USA</v>
      </c>
      <c r="L1358" t="s">
        <v>18</v>
      </c>
      <c r="M1358">
        <v>22</v>
      </c>
      <c r="O1358" s="10" t="str">
        <f>IF(ISERROR(FIND("1",tblSalaries[[#This Row],[How many hours of a day you work on Excel]])),"",1)</f>
        <v/>
      </c>
      <c r="P1358" s="11">
        <f>IF(ISERROR(FIND("2",tblSalaries[[#This Row],[How many hours of a day you work on Excel]])),"",2)</f>
        <v>2</v>
      </c>
      <c r="Q1358" s="10">
        <f>IF(ISERROR(FIND("3",tblSalaries[[#This Row],[How many hours of a day you work on Excel]])),"",3)</f>
        <v>3</v>
      </c>
      <c r="R1358" s="10" t="str">
        <f>IF(ISERROR(FIND("4",tblSalaries[[#This Row],[How many hours of a day you work on Excel]])),"",4)</f>
        <v/>
      </c>
      <c r="S1358" s="10" t="str">
        <f>IF(ISERROR(FIND("5",tblSalaries[[#This Row],[How many hours of a day you work on Excel]])),"",5)</f>
        <v/>
      </c>
      <c r="T1358" s="10" t="str">
        <f>IF(ISERROR(FIND("6",tblSalaries[[#This Row],[How many hours of a day you work on Excel]])),"",6)</f>
        <v/>
      </c>
      <c r="U1358" s="11" t="str">
        <f>IF(ISERROR(FIND("7",tblSalaries[[#This Row],[How many hours of a day you work on Excel]])),"",7)</f>
        <v/>
      </c>
      <c r="V1358" s="11" t="str">
        <f>IF(ISERROR(FIND("8",tblSalaries[[#This Row],[How many hours of a day you work on Excel]])),"",8)</f>
        <v/>
      </c>
      <c r="W1358" s="11">
        <f>IF(MAX(tblSalaries[[#This Row],[1 hour]:[8 hours]])=0,#N/A,MAX(tblSalaries[[#This Row],[1 hour]:[8 hours]]))</f>
        <v>3</v>
      </c>
      <c r="X1358" s="11">
        <f>IF(ISERROR(tblSalaries[[#This Row],[max h]]),1,tblSalaries[[#This Row],[Salary in USD]]/tblSalaries[[#This Row],[max h]]/260)</f>
        <v>89.692307692307693</v>
      </c>
      <c r="Y1358" s="11" t="str">
        <f>IF(tblSalaries[[#This Row],[Years of Experience]]="",0,"0")</f>
        <v>0</v>
      </c>
      <c r="Z13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58" s="11">
        <f>IF(tblSalaries[[#This Row],[Salary in USD]]&lt;1000,1,0)</f>
        <v>0</v>
      </c>
      <c r="AB1358" s="11">
        <f>IF(AND(tblSalaries[[#This Row],[Salary in USD]]&gt;1000,tblSalaries[[#This Row],[Salary in USD]]&lt;2000),1,0)</f>
        <v>0</v>
      </c>
    </row>
    <row r="1359" spans="2:28" ht="15" customHeight="1">
      <c r="B1359" t="s">
        <v>3362</v>
      </c>
      <c r="C1359" s="1">
        <v>41058.907268518517</v>
      </c>
      <c r="D1359" s="4" t="s">
        <v>1546</v>
      </c>
      <c r="E1359">
        <v>97000</v>
      </c>
      <c r="F1359" t="s">
        <v>6</v>
      </c>
      <c r="G1359">
        <f>tblSalaries[[#This Row],[clean Salary (in local currency)]]*VLOOKUP(tblSalaries[[#This Row],[Currency]],tblXrate[],2,FALSE)</f>
        <v>97000</v>
      </c>
      <c r="H1359" t="s">
        <v>1547</v>
      </c>
      <c r="I1359" t="s">
        <v>52</v>
      </c>
      <c r="J1359" t="s">
        <v>15</v>
      </c>
      <c r="K1359" t="str">
        <f>VLOOKUP(tblSalaries[[#This Row],[Where do you work]],tblCountries[[Actual]:[Mapping]],2,FALSE)</f>
        <v>USA</v>
      </c>
      <c r="L1359" t="s">
        <v>9</v>
      </c>
      <c r="M1359">
        <v>14</v>
      </c>
      <c r="O1359" s="10" t="str">
        <f>IF(ISERROR(FIND("1",tblSalaries[[#This Row],[How many hours of a day you work on Excel]])),"",1)</f>
        <v/>
      </c>
      <c r="P1359" s="11" t="str">
        <f>IF(ISERROR(FIND("2",tblSalaries[[#This Row],[How many hours of a day you work on Excel]])),"",2)</f>
        <v/>
      </c>
      <c r="Q1359" s="10" t="str">
        <f>IF(ISERROR(FIND("3",tblSalaries[[#This Row],[How many hours of a day you work on Excel]])),"",3)</f>
        <v/>
      </c>
      <c r="R1359" s="10">
        <f>IF(ISERROR(FIND("4",tblSalaries[[#This Row],[How many hours of a day you work on Excel]])),"",4)</f>
        <v>4</v>
      </c>
      <c r="S1359" s="10" t="str">
        <f>IF(ISERROR(FIND("5",tblSalaries[[#This Row],[How many hours of a day you work on Excel]])),"",5)</f>
        <v/>
      </c>
      <c r="T1359" s="10">
        <f>IF(ISERROR(FIND("6",tblSalaries[[#This Row],[How many hours of a day you work on Excel]])),"",6)</f>
        <v>6</v>
      </c>
      <c r="U1359" s="11" t="str">
        <f>IF(ISERROR(FIND("7",tblSalaries[[#This Row],[How many hours of a day you work on Excel]])),"",7)</f>
        <v/>
      </c>
      <c r="V1359" s="11" t="str">
        <f>IF(ISERROR(FIND("8",tblSalaries[[#This Row],[How many hours of a day you work on Excel]])),"",8)</f>
        <v/>
      </c>
      <c r="W1359" s="11">
        <f>IF(MAX(tblSalaries[[#This Row],[1 hour]:[8 hours]])=0,#N/A,MAX(tblSalaries[[#This Row],[1 hour]:[8 hours]]))</f>
        <v>6</v>
      </c>
      <c r="X1359" s="11">
        <f>IF(ISERROR(tblSalaries[[#This Row],[max h]]),1,tblSalaries[[#This Row],[Salary in USD]]/tblSalaries[[#This Row],[max h]]/260)</f>
        <v>62.179487179487175</v>
      </c>
      <c r="Y1359" s="11" t="str">
        <f>IF(tblSalaries[[#This Row],[Years of Experience]]="",0,"0")</f>
        <v>0</v>
      </c>
      <c r="Z13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59" s="11">
        <f>IF(tblSalaries[[#This Row],[Salary in USD]]&lt;1000,1,0)</f>
        <v>0</v>
      </c>
      <c r="AB1359" s="11">
        <f>IF(AND(tblSalaries[[#This Row],[Salary in USD]]&gt;1000,tblSalaries[[#This Row],[Salary in USD]]&lt;2000),1,0)</f>
        <v>0</v>
      </c>
    </row>
    <row r="1360" spans="2:28" ht="15" customHeight="1">
      <c r="B1360" t="s">
        <v>3363</v>
      </c>
      <c r="C1360" s="1">
        <v>41058.908483796295</v>
      </c>
      <c r="D1360" s="4" t="s">
        <v>1548</v>
      </c>
      <c r="E1360">
        <v>60000</v>
      </c>
      <c r="F1360" t="s">
        <v>69</v>
      </c>
      <c r="G1360">
        <f>tblSalaries[[#This Row],[clean Salary (in local currency)]]*VLOOKUP(tblSalaries[[#This Row],[Currency]],tblXrate[],2,FALSE)</f>
        <v>94570.696324037053</v>
      </c>
      <c r="H1360" t="s">
        <v>20</v>
      </c>
      <c r="I1360" t="s">
        <v>20</v>
      </c>
      <c r="J1360" t="s">
        <v>71</v>
      </c>
      <c r="K1360" t="str">
        <f>VLOOKUP(tblSalaries[[#This Row],[Where do you work]],tblCountries[[Actual]:[Mapping]],2,FALSE)</f>
        <v>UK</v>
      </c>
      <c r="L1360" t="s">
        <v>9</v>
      </c>
      <c r="M1360">
        <v>7</v>
      </c>
      <c r="O1360" s="10" t="str">
        <f>IF(ISERROR(FIND("1",tblSalaries[[#This Row],[How many hours of a day you work on Excel]])),"",1)</f>
        <v/>
      </c>
      <c r="P1360" s="11" t="str">
        <f>IF(ISERROR(FIND("2",tblSalaries[[#This Row],[How many hours of a day you work on Excel]])),"",2)</f>
        <v/>
      </c>
      <c r="Q1360" s="10" t="str">
        <f>IF(ISERROR(FIND("3",tblSalaries[[#This Row],[How many hours of a day you work on Excel]])),"",3)</f>
        <v/>
      </c>
      <c r="R1360" s="10">
        <f>IF(ISERROR(FIND("4",tblSalaries[[#This Row],[How many hours of a day you work on Excel]])),"",4)</f>
        <v>4</v>
      </c>
      <c r="S1360" s="10" t="str">
        <f>IF(ISERROR(FIND("5",tblSalaries[[#This Row],[How many hours of a day you work on Excel]])),"",5)</f>
        <v/>
      </c>
      <c r="T1360" s="10">
        <f>IF(ISERROR(FIND("6",tblSalaries[[#This Row],[How many hours of a day you work on Excel]])),"",6)</f>
        <v>6</v>
      </c>
      <c r="U1360" s="11" t="str">
        <f>IF(ISERROR(FIND("7",tblSalaries[[#This Row],[How many hours of a day you work on Excel]])),"",7)</f>
        <v/>
      </c>
      <c r="V1360" s="11" t="str">
        <f>IF(ISERROR(FIND("8",tblSalaries[[#This Row],[How many hours of a day you work on Excel]])),"",8)</f>
        <v/>
      </c>
      <c r="W1360" s="11">
        <f>IF(MAX(tblSalaries[[#This Row],[1 hour]:[8 hours]])=0,#N/A,MAX(tblSalaries[[#This Row],[1 hour]:[8 hours]]))</f>
        <v>6</v>
      </c>
      <c r="X1360" s="11">
        <f>IF(ISERROR(tblSalaries[[#This Row],[max h]]),1,tblSalaries[[#This Row],[Salary in USD]]/tblSalaries[[#This Row],[max h]]/260)</f>
        <v>60.62224123335708</v>
      </c>
      <c r="Y1360" s="11" t="str">
        <f>IF(tblSalaries[[#This Row],[Years of Experience]]="",0,"0")</f>
        <v>0</v>
      </c>
      <c r="Z13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60" s="11">
        <f>IF(tblSalaries[[#This Row],[Salary in USD]]&lt;1000,1,0)</f>
        <v>0</v>
      </c>
      <c r="AB1360" s="11">
        <f>IF(AND(tblSalaries[[#This Row],[Salary in USD]]&gt;1000,tblSalaries[[#This Row],[Salary in USD]]&lt;2000),1,0)</f>
        <v>0</v>
      </c>
    </row>
    <row r="1361" spans="2:28" ht="15" customHeight="1">
      <c r="B1361" t="s">
        <v>3364</v>
      </c>
      <c r="C1361" s="1">
        <v>41058.910069444442</v>
      </c>
      <c r="D1361" s="4">
        <v>39000</v>
      </c>
      <c r="E1361">
        <v>39000</v>
      </c>
      <c r="F1361" t="s">
        <v>6</v>
      </c>
      <c r="G1361">
        <f>tblSalaries[[#This Row],[clean Salary (in local currency)]]*VLOOKUP(tblSalaries[[#This Row],[Currency]],tblXrate[],2,FALSE)</f>
        <v>39000</v>
      </c>
      <c r="H1361" t="s">
        <v>1549</v>
      </c>
      <c r="I1361" t="s">
        <v>52</v>
      </c>
      <c r="J1361" t="s">
        <v>48</v>
      </c>
      <c r="K1361" t="str">
        <f>VLOOKUP(tblSalaries[[#This Row],[Where do you work]],tblCountries[[Actual]:[Mapping]],2,FALSE)</f>
        <v>South Africa</v>
      </c>
      <c r="L1361" t="s">
        <v>13</v>
      </c>
      <c r="M1361">
        <v>6</v>
      </c>
      <c r="O1361" s="10" t="str">
        <f>IF(ISERROR(FIND("1",tblSalaries[[#This Row],[How many hours of a day you work on Excel]])),"",1)</f>
        <v/>
      </c>
      <c r="P1361" s="11" t="str">
        <f>IF(ISERROR(FIND("2",tblSalaries[[#This Row],[How many hours of a day you work on Excel]])),"",2)</f>
        <v/>
      </c>
      <c r="Q1361" s="10" t="str">
        <f>IF(ISERROR(FIND("3",tblSalaries[[#This Row],[How many hours of a day you work on Excel]])),"",3)</f>
        <v/>
      </c>
      <c r="R1361" s="10" t="str">
        <f>IF(ISERROR(FIND("4",tblSalaries[[#This Row],[How many hours of a day you work on Excel]])),"",4)</f>
        <v/>
      </c>
      <c r="S1361" s="10" t="str">
        <f>IF(ISERROR(FIND("5",tblSalaries[[#This Row],[How many hours of a day you work on Excel]])),"",5)</f>
        <v/>
      </c>
      <c r="T1361" s="10" t="str">
        <f>IF(ISERROR(FIND("6",tblSalaries[[#This Row],[How many hours of a day you work on Excel]])),"",6)</f>
        <v/>
      </c>
      <c r="U1361" s="11" t="str">
        <f>IF(ISERROR(FIND("7",tblSalaries[[#This Row],[How many hours of a day you work on Excel]])),"",7)</f>
        <v/>
      </c>
      <c r="V1361" s="11">
        <f>IF(ISERROR(FIND("8",tblSalaries[[#This Row],[How many hours of a day you work on Excel]])),"",8)</f>
        <v>8</v>
      </c>
      <c r="W1361" s="11">
        <f>IF(MAX(tblSalaries[[#This Row],[1 hour]:[8 hours]])=0,#N/A,MAX(tblSalaries[[#This Row],[1 hour]:[8 hours]]))</f>
        <v>8</v>
      </c>
      <c r="X1361" s="11">
        <f>IF(ISERROR(tblSalaries[[#This Row],[max h]]),1,tblSalaries[[#This Row],[Salary in USD]]/tblSalaries[[#This Row],[max h]]/260)</f>
        <v>18.75</v>
      </c>
      <c r="Y1361" s="11" t="str">
        <f>IF(tblSalaries[[#This Row],[Years of Experience]]="",0,"0")</f>
        <v>0</v>
      </c>
      <c r="Z13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61" s="11">
        <f>IF(tblSalaries[[#This Row],[Salary in USD]]&lt;1000,1,0)</f>
        <v>0</v>
      </c>
      <c r="AB1361" s="11">
        <f>IF(AND(tblSalaries[[#This Row],[Salary in USD]]&gt;1000,tblSalaries[[#This Row],[Salary in USD]]&lt;2000),1,0)</f>
        <v>0</v>
      </c>
    </row>
    <row r="1362" spans="2:28" ht="15" customHeight="1">
      <c r="B1362" t="s">
        <v>3365</v>
      </c>
      <c r="C1362" s="1">
        <v>41058.910243055558</v>
      </c>
      <c r="D1362" s="4" t="s">
        <v>1550</v>
      </c>
      <c r="E1362">
        <v>250000</v>
      </c>
      <c r="F1362" t="s">
        <v>40</v>
      </c>
      <c r="G1362">
        <f>tblSalaries[[#This Row],[clean Salary (in local currency)]]*VLOOKUP(tblSalaries[[#This Row],[Currency]],tblXrate[],2,FALSE)</f>
        <v>4451.9791718606421</v>
      </c>
      <c r="H1362" t="s">
        <v>52</v>
      </c>
      <c r="I1362" t="s">
        <v>52</v>
      </c>
      <c r="J1362" t="s">
        <v>8</v>
      </c>
      <c r="K1362" t="str">
        <f>VLOOKUP(tblSalaries[[#This Row],[Where do you work]],tblCountries[[Actual]:[Mapping]],2,FALSE)</f>
        <v>India</v>
      </c>
      <c r="L1362" t="s">
        <v>25</v>
      </c>
      <c r="M1362">
        <v>15</v>
      </c>
      <c r="O1362" s="10">
        <f>IF(ISERROR(FIND("1",tblSalaries[[#This Row],[How many hours of a day you work on Excel]])),"",1)</f>
        <v>1</v>
      </c>
      <c r="P1362" s="11">
        <f>IF(ISERROR(FIND("2",tblSalaries[[#This Row],[How many hours of a day you work on Excel]])),"",2)</f>
        <v>2</v>
      </c>
      <c r="Q1362" s="10" t="str">
        <f>IF(ISERROR(FIND("3",tblSalaries[[#This Row],[How many hours of a day you work on Excel]])),"",3)</f>
        <v/>
      </c>
      <c r="R1362" s="10" t="str">
        <f>IF(ISERROR(FIND("4",tblSalaries[[#This Row],[How many hours of a day you work on Excel]])),"",4)</f>
        <v/>
      </c>
      <c r="S1362" s="10" t="str">
        <f>IF(ISERROR(FIND("5",tblSalaries[[#This Row],[How many hours of a day you work on Excel]])),"",5)</f>
        <v/>
      </c>
      <c r="T1362" s="10" t="str">
        <f>IF(ISERROR(FIND("6",tblSalaries[[#This Row],[How many hours of a day you work on Excel]])),"",6)</f>
        <v/>
      </c>
      <c r="U1362" s="11" t="str">
        <f>IF(ISERROR(FIND("7",tblSalaries[[#This Row],[How many hours of a day you work on Excel]])),"",7)</f>
        <v/>
      </c>
      <c r="V1362" s="11" t="str">
        <f>IF(ISERROR(FIND("8",tblSalaries[[#This Row],[How many hours of a day you work on Excel]])),"",8)</f>
        <v/>
      </c>
      <c r="W1362" s="11">
        <f>IF(MAX(tblSalaries[[#This Row],[1 hour]:[8 hours]])=0,#N/A,MAX(tblSalaries[[#This Row],[1 hour]:[8 hours]]))</f>
        <v>2</v>
      </c>
      <c r="X1362" s="11">
        <f>IF(ISERROR(tblSalaries[[#This Row],[max h]]),1,tblSalaries[[#This Row],[Salary in USD]]/tblSalaries[[#This Row],[max h]]/260)</f>
        <v>8.5614984074243115</v>
      </c>
      <c r="Y1362" s="11" t="str">
        <f>IF(tblSalaries[[#This Row],[Years of Experience]]="",0,"0")</f>
        <v>0</v>
      </c>
      <c r="Z13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62" s="11">
        <f>IF(tblSalaries[[#This Row],[Salary in USD]]&lt;1000,1,0)</f>
        <v>0</v>
      </c>
      <c r="AB1362" s="11">
        <f>IF(AND(tblSalaries[[#This Row],[Salary in USD]]&gt;1000,tblSalaries[[#This Row],[Salary in USD]]&lt;2000),1,0)</f>
        <v>0</v>
      </c>
    </row>
    <row r="1363" spans="2:28" ht="15" customHeight="1">
      <c r="B1363" t="s">
        <v>3366</v>
      </c>
      <c r="C1363" s="1">
        <v>41058.912881944445</v>
      </c>
      <c r="D1363" s="4">
        <v>62000</v>
      </c>
      <c r="E1363">
        <v>62000</v>
      </c>
      <c r="F1363" t="s">
        <v>6</v>
      </c>
      <c r="G1363">
        <f>tblSalaries[[#This Row],[clean Salary (in local currency)]]*VLOOKUP(tblSalaries[[#This Row],[Currency]],tblXrate[],2,FALSE)</f>
        <v>62000</v>
      </c>
      <c r="H1363" t="s">
        <v>1551</v>
      </c>
      <c r="I1363" t="s">
        <v>67</v>
      </c>
      <c r="J1363" t="s">
        <v>15</v>
      </c>
      <c r="K1363" t="str">
        <f>VLOOKUP(tblSalaries[[#This Row],[Where do you work]],tblCountries[[Actual]:[Mapping]],2,FALSE)</f>
        <v>USA</v>
      </c>
      <c r="L1363" t="s">
        <v>13</v>
      </c>
      <c r="M1363">
        <v>25</v>
      </c>
      <c r="O1363" s="10" t="str">
        <f>IF(ISERROR(FIND("1",tblSalaries[[#This Row],[How many hours of a day you work on Excel]])),"",1)</f>
        <v/>
      </c>
      <c r="P1363" s="11" t="str">
        <f>IF(ISERROR(FIND("2",tblSalaries[[#This Row],[How many hours of a day you work on Excel]])),"",2)</f>
        <v/>
      </c>
      <c r="Q1363" s="10" t="str">
        <f>IF(ISERROR(FIND("3",tblSalaries[[#This Row],[How many hours of a day you work on Excel]])),"",3)</f>
        <v/>
      </c>
      <c r="R1363" s="10" t="str">
        <f>IF(ISERROR(FIND("4",tblSalaries[[#This Row],[How many hours of a day you work on Excel]])),"",4)</f>
        <v/>
      </c>
      <c r="S1363" s="10" t="str">
        <f>IF(ISERROR(FIND("5",tblSalaries[[#This Row],[How many hours of a day you work on Excel]])),"",5)</f>
        <v/>
      </c>
      <c r="T1363" s="10" t="str">
        <f>IF(ISERROR(FIND("6",tblSalaries[[#This Row],[How many hours of a day you work on Excel]])),"",6)</f>
        <v/>
      </c>
      <c r="U1363" s="11" t="str">
        <f>IF(ISERROR(FIND("7",tblSalaries[[#This Row],[How many hours of a day you work on Excel]])),"",7)</f>
        <v/>
      </c>
      <c r="V1363" s="11">
        <f>IF(ISERROR(FIND("8",tblSalaries[[#This Row],[How many hours of a day you work on Excel]])),"",8)</f>
        <v>8</v>
      </c>
      <c r="W1363" s="11">
        <f>IF(MAX(tblSalaries[[#This Row],[1 hour]:[8 hours]])=0,#N/A,MAX(tblSalaries[[#This Row],[1 hour]:[8 hours]]))</f>
        <v>8</v>
      </c>
      <c r="X1363" s="11">
        <f>IF(ISERROR(tblSalaries[[#This Row],[max h]]),1,tblSalaries[[#This Row],[Salary in USD]]/tblSalaries[[#This Row],[max h]]/260)</f>
        <v>29.807692307692307</v>
      </c>
      <c r="Y1363" s="11" t="str">
        <f>IF(tblSalaries[[#This Row],[Years of Experience]]="",0,"0")</f>
        <v>0</v>
      </c>
      <c r="Z13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63" s="11">
        <f>IF(tblSalaries[[#This Row],[Salary in USD]]&lt;1000,1,0)</f>
        <v>0</v>
      </c>
      <c r="AB1363" s="11">
        <f>IF(AND(tblSalaries[[#This Row],[Salary in USD]]&gt;1000,tblSalaries[[#This Row],[Salary in USD]]&lt;2000),1,0)</f>
        <v>0</v>
      </c>
    </row>
    <row r="1364" spans="2:28" ht="15" customHeight="1">
      <c r="B1364" t="s">
        <v>3367</v>
      </c>
      <c r="C1364" s="1">
        <v>41058.916377314818</v>
      </c>
      <c r="D1364" s="4">
        <v>44000</v>
      </c>
      <c r="E1364">
        <v>44000</v>
      </c>
      <c r="F1364" t="s">
        <v>6</v>
      </c>
      <c r="G1364">
        <f>tblSalaries[[#This Row],[clean Salary (in local currency)]]*VLOOKUP(tblSalaries[[#This Row],[Currency]],tblXrate[],2,FALSE)</f>
        <v>44000</v>
      </c>
      <c r="H1364" t="s">
        <v>1552</v>
      </c>
      <c r="I1364" t="s">
        <v>279</v>
      </c>
      <c r="J1364" t="s">
        <v>15</v>
      </c>
      <c r="K1364" t="str">
        <f>VLOOKUP(tblSalaries[[#This Row],[Where do you work]],tblCountries[[Actual]:[Mapping]],2,FALSE)</f>
        <v>USA</v>
      </c>
      <c r="L1364" t="s">
        <v>9</v>
      </c>
      <c r="M1364">
        <v>15</v>
      </c>
      <c r="O1364" s="10" t="str">
        <f>IF(ISERROR(FIND("1",tblSalaries[[#This Row],[How many hours of a day you work on Excel]])),"",1)</f>
        <v/>
      </c>
      <c r="P1364" s="11" t="str">
        <f>IF(ISERROR(FIND("2",tblSalaries[[#This Row],[How many hours of a day you work on Excel]])),"",2)</f>
        <v/>
      </c>
      <c r="Q1364" s="10" t="str">
        <f>IF(ISERROR(FIND("3",tblSalaries[[#This Row],[How many hours of a day you work on Excel]])),"",3)</f>
        <v/>
      </c>
      <c r="R1364" s="10">
        <f>IF(ISERROR(FIND("4",tblSalaries[[#This Row],[How many hours of a day you work on Excel]])),"",4)</f>
        <v>4</v>
      </c>
      <c r="S1364" s="10" t="str">
        <f>IF(ISERROR(FIND("5",tblSalaries[[#This Row],[How many hours of a day you work on Excel]])),"",5)</f>
        <v/>
      </c>
      <c r="T1364" s="10">
        <f>IF(ISERROR(FIND("6",tblSalaries[[#This Row],[How many hours of a day you work on Excel]])),"",6)</f>
        <v>6</v>
      </c>
      <c r="U1364" s="11" t="str">
        <f>IF(ISERROR(FIND("7",tblSalaries[[#This Row],[How many hours of a day you work on Excel]])),"",7)</f>
        <v/>
      </c>
      <c r="V1364" s="11" t="str">
        <f>IF(ISERROR(FIND("8",tblSalaries[[#This Row],[How many hours of a day you work on Excel]])),"",8)</f>
        <v/>
      </c>
      <c r="W1364" s="11">
        <f>IF(MAX(tblSalaries[[#This Row],[1 hour]:[8 hours]])=0,#N/A,MAX(tblSalaries[[#This Row],[1 hour]:[8 hours]]))</f>
        <v>6</v>
      </c>
      <c r="X1364" s="11">
        <f>IF(ISERROR(tblSalaries[[#This Row],[max h]]),1,tblSalaries[[#This Row],[Salary in USD]]/tblSalaries[[#This Row],[max h]]/260)</f>
        <v>28.205128205128204</v>
      </c>
      <c r="Y1364" s="11" t="str">
        <f>IF(tblSalaries[[#This Row],[Years of Experience]]="",0,"0")</f>
        <v>0</v>
      </c>
      <c r="Z13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64" s="11">
        <f>IF(tblSalaries[[#This Row],[Salary in USD]]&lt;1000,1,0)</f>
        <v>0</v>
      </c>
      <c r="AB1364" s="11">
        <f>IF(AND(tblSalaries[[#This Row],[Salary in USD]]&gt;1000,tblSalaries[[#This Row],[Salary in USD]]&lt;2000),1,0)</f>
        <v>0</v>
      </c>
    </row>
    <row r="1365" spans="2:28" ht="15" customHeight="1">
      <c r="B1365" t="s">
        <v>3368</v>
      </c>
      <c r="C1365" s="1">
        <v>41058.918414351851</v>
      </c>
      <c r="D1365" s="4">
        <v>150000</v>
      </c>
      <c r="E1365">
        <v>150000</v>
      </c>
      <c r="F1365" t="s">
        <v>6</v>
      </c>
      <c r="G1365">
        <f>tblSalaries[[#This Row],[clean Salary (in local currency)]]*VLOOKUP(tblSalaries[[#This Row],[Currency]],tblXrate[],2,FALSE)</f>
        <v>150000</v>
      </c>
      <c r="H1365" t="s">
        <v>1553</v>
      </c>
      <c r="I1365" t="s">
        <v>52</v>
      </c>
      <c r="J1365" t="s">
        <v>15</v>
      </c>
      <c r="K1365" t="str">
        <f>VLOOKUP(tblSalaries[[#This Row],[Where do you work]],tblCountries[[Actual]:[Mapping]],2,FALSE)</f>
        <v>USA</v>
      </c>
      <c r="L1365" t="s">
        <v>18</v>
      </c>
      <c r="M1365">
        <v>30</v>
      </c>
      <c r="O1365" s="10" t="str">
        <f>IF(ISERROR(FIND("1",tblSalaries[[#This Row],[How many hours of a day you work on Excel]])),"",1)</f>
        <v/>
      </c>
      <c r="P1365" s="11">
        <f>IF(ISERROR(FIND("2",tblSalaries[[#This Row],[How many hours of a day you work on Excel]])),"",2)</f>
        <v>2</v>
      </c>
      <c r="Q1365" s="10">
        <f>IF(ISERROR(FIND("3",tblSalaries[[#This Row],[How many hours of a day you work on Excel]])),"",3)</f>
        <v>3</v>
      </c>
      <c r="R1365" s="10" t="str">
        <f>IF(ISERROR(FIND("4",tblSalaries[[#This Row],[How many hours of a day you work on Excel]])),"",4)</f>
        <v/>
      </c>
      <c r="S1365" s="10" t="str">
        <f>IF(ISERROR(FIND("5",tblSalaries[[#This Row],[How many hours of a day you work on Excel]])),"",5)</f>
        <v/>
      </c>
      <c r="T1365" s="10" t="str">
        <f>IF(ISERROR(FIND("6",tblSalaries[[#This Row],[How many hours of a day you work on Excel]])),"",6)</f>
        <v/>
      </c>
      <c r="U1365" s="11" t="str">
        <f>IF(ISERROR(FIND("7",tblSalaries[[#This Row],[How many hours of a day you work on Excel]])),"",7)</f>
        <v/>
      </c>
      <c r="V1365" s="11" t="str">
        <f>IF(ISERROR(FIND("8",tblSalaries[[#This Row],[How many hours of a day you work on Excel]])),"",8)</f>
        <v/>
      </c>
      <c r="W1365" s="11">
        <f>IF(MAX(tblSalaries[[#This Row],[1 hour]:[8 hours]])=0,#N/A,MAX(tblSalaries[[#This Row],[1 hour]:[8 hours]]))</f>
        <v>3</v>
      </c>
      <c r="X1365" s="11">
        <f>IF(ISERROR(tblSalaries[[#This Row],[max h]]),1,tblSalaries[[#This Row],[Salary in USD]]/tblSalaries[[#This Row],[max h]]/260)</f>
        <v>192.30769230769232</v>
      </c>
      <c r="Y1365" s="11" t="str">
        <f>IF(tblSalaries[[#This Row],[Years of Experience]]="",0,"0")</f>
        <v>0</v>
      </c>
      <c r="Z13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65" s="11">
        <f>IF(tblSalaries[[#This Row],[Salary in USD]]&lt;1000,1,0)</f>
        <v>0</v>
      </c>
      <c r="AB1365" s="11">
        <f>IF(AND(tblSalaries[[#This Row],[Salary in USD]]&gt;1000,tblSalaries[[#This Row],[Salary in USD]]&lt;2000),1,0)</f>
        <v>0</v>
      </c>
    </row>
    <row r="1366" spans="2:28" ht="15" customHeight="1">
      <c r="B1366" t="s">
        <v>3369</v>
      </c>
      <c r="C1366" s="1">
        <v>41058.919548611113</v>
      </c>
      <c r="D1366" s="4">
        <v>180000</v>
      </c>
      <c r="E1366">
        <v>180000</v>
      </c>
      <c r="F1366" t="s">
        <v>22</v>
      </c>
      <c r="G1366">
        <f>tblSalaries[[#This Row],[clean Salary (in local currency)]]*VLOOKUP(tblSalaries[[#This Row],[Currency]],tblXrate[],2,FALSE)</f>
        <v>228671.89901848941</v>
      </c>
      <c r="H1366" t="s">
        <v>1554</v>
      </c>
      <c r="I1366" t="s">
        <v>488</v>
      </c>
      <c r="J1366" t="s">
        <v>983</v>
      </c>
      <c r="K1366" t="str">
        <f>VLOOKUP(tblSalaries[[#This Row],[Where do you work]],tblCountries[[Actual]:[Mapping]],2,FALSE)</f>
        <v>Europe</v>
      </c>
      <c r="L1366" t="s">
        <v>9</v>
      </c>
      <c r="M1366">
        <v>15</v>
      </c>
      <c r="O1366" s="10" t="str">
        <f>IF(ISERROR(FIND("1",tblSalaries[[#This Row],[How many hours of a day you work on Excel]])),"",1)</f>
        <v/>
      </c>
      <c r="P1366" s="11" t="str">
        <f>IF(ISERROR(FIND("2",tblSalaries[[#This Row],[How many hours of a day you work on Excel]])),"",2)</f>
        <v/>
      </c>
      <c r="Q1366" s="10" t="str">
        <f>IF(ISERROR(FIND("3",tblSalaries[[#This Row],[How many hours of a day you work on Excel]])),"",3)</f>
        <v/>
      </c>
      <c r="R1366" s="10">
        <f>IF(ISERROR(FIND("4",tblSalaries[[#This Row],[How many hours of a day you work on Excel]])),"",4)</f>
        <v>4</v>
      </c>
      <c r="S1366" s="10" t="str">
        <f>IF(ISERROR(FIND("5",tblSalaries[[#This Row],[How many hours of a day you work on Excel]])),"",5)</f>
        <v/>
      </c>
      <c r="T1366" s="10">
        <f>IF(ISERROR(FIND("6",tblSalaries[[#This Row],[How many hours of a day you work on Excel]])),"",6)</f>
        <v>6</v>
      </c>
      <c r="U1366" s="11" t="str">
        <f>IF(ISERROR(FIND("7",tblSalaries[[#This Row],[How many hours of a day you work on Excel]])),"",7)</f>
        <v/>
      </c>
      <c r="V1366" s="11" t="str">
        <f>IF(ISERROR(FIND("8",tblSalaries[[#This Row],[How many hours of a day you work on Excel]])),"",8)</f>
        <v/>
      </c>
      <c r="W1366" s="11">
        <f>IF(MAX(tblSalaries[[#This Row],[1 hour]:[8 hours]])=0,#N/A,MAX(tblSalaries[[#This Row],[1 hour]:[8 hours]]))</f>
        <v>6</v>
      </c>
      <c r="X1366" s="11">
        <f>IF(ISERROR(tblSalaries[[#This Row],[max h]]),1,tblSalaries[[#This Row],[Salary in USD]]/tblSalaries[[#This Row],[max h]]/260)</f>
        <v>146.58455065287782</v>
      </c>
      <c r="Y1366" s="11" t="str">
        <f>IF(tblSalaries[[#This Row],[Years of Experience]]="",0,"0")</f>
        <v>0</v>
      </c>
      <c r="Z13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66" s="11">
        <f>IF(tblSalaries[[#This Row],[Salary in USD]]&lt;1000,1,0)</f>
        <v>0</v>
      </c>
      <c r="AB1366" s="11">
        <f>IF(AND(tblSalaries[[#This Row],[Salary in USD]]&gt;1000,tblSalaries[[#This Row],[Salary in USD]]&lt;2000),1,0)</f>
        <v>0</v>
      </c>
    </row>
    <row r="1367" spans="2:28" ht="15" customHeight="1">
      <c r="B1367" t="s">
        <v>3370</v>
      </c>
      <c r="C1367" s="1">
        <v>41058.925787037035</v>
      </c>
      <c r="D1367" s="4">
        <v>73500</v>
      </c>
      <c r="E1367">
        <v>73500</v>
      </c>
      <c r="F1367" t="s">
        <v>6</v>
      </c>
      <c r="G1367">
        <f>tblSalaries[[#This Row],[clean Salary (in local currency)]]*VLOOKUP(tblSalaries[[#This Row],[Currency]],tblXrate[],2,FALSE)</f>
        <v>73500</v>
      </c>
      <c r="H1367" t="s">
        <v>1555</v>
      </c>
      <c r="I1367" t="s">
        <v>20</v>
      </c>
      <c r="J1367" t="s">
        <v>15</v>
      </c>
      <c r="K1367" t="str">
        <f>VLOOKUP(tblSalaries[[#This Row],[Where do you work]],tblCountries[[Actual]:[Mapping]],2,FALSE)</f>
        <v>USA</v>
      </c>
      <c r="L1367" t="s">
        <v>13</v>
      </c>
      <c r="M1367">
        <v>6</v>
      </c>
      <c r="O1367" s="10" t="str">
        <f>IF(ISERROR(FIND("1",tblSalaries[[#This Row],[How many hours of a day you work on Excel]])),"",1)</f>
        <v/>
      </c>
      <c r="P1367" s="11" t="str">
        <f>IF(ISERROR(FIND("2",tblSalaries[[#This Row],[How many hours of a day you work on Excel]])),"",2)</f>
        <v/>
      </c>
      <c r="Q1367" s="10" t="str">
        <f>IF(ISERROR(FIND("3",tblSalaries[[#This Row],[How many hours of a day you work on Excel]])),"",3)</f>
        <v/>
      </c>
      <c r="R1367" s="10" t="str">
        <f>IF(ISERROR(FIND("4",tblSalaries[[#This Row],[How many hours of a day you work on Excel]])),"",4)</f>
        <v/>
      </c>
      <c r="S1367" s="10" t="str">
        <f>IF(ISERROR(FIND("5",tblSalaries[[#This Row],[How many hours of a day you work on Excel]])),"",5)</f>
        <v/>
      </c>
      <c r="T1367" s="10" t="str">
        <f>IF(ISERROR(FIND("6",tblSalaries[[#This Row],[How many hours of a day you work on Excel]])),"",6)</f>
        <v/>
      </c>
      <c r="U1367" s="11" t="str">
        <f>IF(ISERROR(FIND("7",tblSalaries[[#This Row],[How many hours of a day you work on Excel]])),"",7)</f>
        <v/>
      </c>
      <c r="V1367" s="11">
        <f>IF(ISERROR(FIND("8",tblSalaries[[#This Row],[How many hours of a day you work on Excel]])),"",8)</f>
        <v>8</v>
      </c>
      <c r="W1367" s="11">
        <f>IF(MAX(tblSalaries[[#This Row],[1 hour]:[8 hours]])=0,#N/A,MAX(tblSalaries[[#This Row],[1 hour]:[8 hours]]))</f>
        <v>8</v>
      </c>
      <c r="X1367" s="11">
        <f>IF(ISERROR(tblSalaries[[#This Row],[max h]]),1,tblSalaries[[#This Row],[Salary in USD]]/tblSalaries[[#This Row],[max h]]/260)</f>
        <v>35.33653846153846</v>
      </c>
      <c r="Y1367" s="11" t="str">
        <f>IF(tblSalaries[[#This Row],[Years of Experience]]="",0,"0")</f>
        <v>0</v>
      </c>
      <c r="Z13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67" s="11">
        <f>IF(tblSalaries[[#This Row],[Salary in USD]]&lt;1000,1,0)</f>
        <v>0</v>
      </c>
      <c r="AB1367" s="11">
        <f>IF(AND(tblSalaries[[#This Row],[Salary in USD]]&gt;1000,tblSalaries[[#This Row],[Salary in USD]]&lt;2000),1,0)</f>
        <v>0</v>
      </c>
    </row>
    <row r="1368" spans="2:28" ht="15" customHeight="1">
      <c r="B1368" t="s">
        <v>3371</v>
      </c>
      <c r="C1368" s="1">
        <v>41058.926608796297</v>
      </c>
      <c r="D1368" s="4">
        <v>77500</v>
      </c>
      <c r="E1368">
        <v>77500</v>
      </c>
      <c r="F1368" t="s">
        <v>6</v>
      </c>
      <c r="G1368">
        <f>tblSalaries[[#This Row],[clean Salary (in local currency)]]*VLOOKUP(tblSalaries[[#This Row],[Currency]],tblXrate[],2,FALSE)</f>
        <v>77500</v>
      </c>
      <c r="H1368" t="s">
        <v>266</v>
      </c>
      <c r="I1368" t="s">
        <v>20</v>
      </c>
      <c r="J1368" t="s">
        <v>15</v>
      </c>
      <c r="K1368" t="str">
        <f>VLOOKUP(tblSalaries[[#This Row],[Where do you work]],tblCountries[[Actual]:[Mapping]],2,FALSE)</f>
        <v>USA</v>
      </c>
      <c r="L1368" t="s">
        <v>9</v>
      </c>
      <c r="M1368">
        <v>7</v>
      </c>
      <c r="O1368" s="10" t="str">
        <f>IF(ISERROR(FIND("1",tblSalaries[[#This Row],[How many hours of a day you work on Excel]])),"",1)</f>
        <v/>
      </c>
      <c r="P1368" s="11" t="str">
        <f>IF(ISERROR(FIND("2",tblSalaries[[#This Row],[How many hours of a day you work on Excel]])),"",2)</f>
        <v/>
      </c>
      <c r="Q1368" s="10" t="str">
        <f>IF(ISERROR(FIND("3",tblSalaries[[#This Row],[How many hours of a day you work on Excel]])),"",3)</f>
        <v/>
      </c>
      <c r="R1368" s="10">
        <f>IF(ISERROR(FIND("4",tblSalaries[[#This Row],[How many hours of a day you work on Excel]])),"",4)</f>
        <v>4</v>
      </c>
      <c r="S1368" s="10" t="str">
        <f>IF(ISERROR(FIND("5",tblSalaries[[#This Row],[How many hours of a day you work on Excel]])),"",5)</f>
        <v/>
      </c>
      <c r="T1368" s="10">
        <f>IF(ISERROR(FIND("6",tblSalaries[[#This Row],[How many hours of a day you work on Excel]])),"",6)</f>
        <v>6</v>
      </c>
      <c r="U1368" s="11" t="str">
        <f>IF(ISERROR(FIND("7",tblSalaries[[#This Row],[How many hours of a day you work on Excel]])),"",7)</f>
        <v/>
      </c>
      <c r="V1368" s="11" t="str">
        <f>IF(ISERROR(FIND("8",tblSalaries[[#This Row],[How many hours of a day you work on Excel]])),"",8)</f>
        <v/>
      </c>
      <c r="W1368" s="11">
        <f>IF(MAX(tblSalaries[[#This Row],[1 hour]:[8 hours]])=0,#N/A,MAX(tblSalaries[[#This Row],[1 hour]:[8 hours]]))</f>
        <v>6</v>
      </c>
      <c r="X1368" s="11">
        <f>IF(ISERROR(tblSalaries[[#This Row],[max h]]),1,tblSalaries[[#This Row],[Salary in USD]]/tblSalaries[[#This Row],[max h]]/260)</f>
        <v>49.679487179487175</v>
      </c>
      <c r="Y1368" s="11" t="str">
        <f>IF(tblSalaries[[#This Row],[Years of Experience]]="",0,"0")</f>
        <v>0</v>
      </c>
      <c r="Z13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68" s="11">
        <f>IF(tblSalaries[[#This Row],[Salary in USD]]&lt;1000,1,0)</f>
        <v>0</v>
      </c>
      <c r="AB1368" s="11">
        <f>IF(AND(tblSalaries[[#This Row],[Salary in USD]]&gt;1000,tblSalaries[[#This Row],[Salary in USD]]&lt;2000),1,0)</f>
        <v>0</v>
      </c>
    </row>
    <row r="1369" spans="2:28" ht="15" customHeight="1">
      <c r="B1369" t="s">
        <v>3372</v>
      </c>
      <c r="C1369" s="1">
        <v>41058.929722222223</v>
      </c>
      <c r="D1369" s="4">
        <v>60800</v>
      </c>
      <c r="E1369">
        <v>60800</v>
      </c>
      <c r="F1369" t="s">
        <v>6</v>
      </c>
      <c r="G1369">
        <f>tblSalaries[[#This Row],[clean Salary (in local currency)]]*VLOOKUP(tblSalaries[[#This Row],[Currency]],tblXrate[],2,FALSE)</f>
        <v>60800</v>
      </c>
      <c r="H1369" t="s">
        <v>1556</v>
      </c>
      <c r="I1369" t="s">
        <v>20</v>
      </c>
      <c r="J1369" t="s">
        <v>15</v>
      </c>
      <c r="K1369" t="str">
        <f>VLOOKUP(tblSalaries[[#This Row],[Where do you work]],tblCountries[[Actual]:[Mapping]],2,FALSE)</f>
        <v>USA</v>
      </c>
      <c r="L1369" t="s">
        <v>13</v>
      </c>
      <c r="M1369">
        <v>10</v>
      </c>
      <c r="O1369" s="10" t="str">
        <f>IF(ISERROR(FIND("1",tblSalaries[[#This Row],[How many hours of a day you work on Excel]])),"",1)</f>
        <v/>
      </c>
      <c r="P1369" s="11" t="str">
        <f>IF(ISERROR(FIND("2",tblSalaries[[#This Row],[How many hours of a day you work on Excel]])),"",2)</f>
        <v/>
      </c>
      <c r="Q1369" s="10" t="str">
        <f>IF(ISERROR(FIND("3",tblSalaries[[#This Row],[How many hours of a day you work on Excel]])),"",3)</f>
        <v/>
      </c>
      <c r="R1369" s="10" t="str">
        <f>IF(ISERROR(FIND("4",tblSalaries[[#This Row],[How many hours of a day you work on Excel]])),"",4)</f>
        <v/>
      </c>
      <c r="S1369" s="10" t="str">
        <f>IF(ISERROR(FIND("5",tblSalaries[[#This Row],[How many hours of a day you work on Excel]])),"",5)</f>
        <v/>
      </c>
      <c r="T1369" s="10" t="str">
        <f>IF(ISERROR(FIND("6",tblSalaries[[#This Row],[How many hours of a day you work on Excel]])),"",6)</f>
        <v/>
      </c>
      <c r="U1369" s="11" t="str">
        <f>IF(ISERROR(FIND("7",tblSalaries[[#This Row],[How many hours of a day you work on Excel]])),"",7)</f>
        <v/>
      </c>
      <c r="V1369" s="11">
        <f>IF(ISERROR(FIND("8",tblSalaries[[#This Row],[How many hours of a day you work on Excel]])),"",8)</f>
        <v>8</v>
      </c>
      <c r="W1369" s="11">
        <f>IF(MAX(tblSalaries[[#This Row],[1 hour]:[8 hours]])=0,#N/A,MAX(tblSalaries[[#This Row],[1 hour]:[8 hours]]))</f>
        <v>8</v>
      </c>
      <c r="X1369" s="11">
        <f>IF(ISERROR(tblSalaries[[#This Row],[max h]]),1,tblSalaries[[#This Row],[Salary in USD]]/tblSalaries[[#This Row],[max h]]/260)</f>
        <v>29.23076923076923</v>
      </c>
      <c r="Y1369" s="11" t="str">
        <f>IF(tblSalaries[[#This Row],[Years of Experience]]="",0,"0")</f>
        <v>0</v>
      </c>
      <c r="Z13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69" s="11">
        <f>IF(tblSalaries[[#This Row],[Salary in USD]]&lt;1000,1,0)</f>
        <v>0</v>
      </c>
      <c r="AB1369" s="11">
        <f>IF(AND(tblSalaries[[#This Row],[Salary in USD]]&gt;1000,tblSalaries[[#This Row],[Salary in USD]]&lt;2000),1,0)</f>
        <v>0</v>
      </c>
    </row>
    <row r="1370" spans="2:28" ht="15" customHeight="1">
      <c r="B1370" t="s">
        <v>3373</v>
      </c>
      <c r="C1370" s="1">
        <v>41058.933657407404</v>
      </c>
      <c r="D1370" s="4">
        <v>136000</v>
      </c>
      <c r="E1370">
        <v>136000</v>
      </c>
      <c r="F1370" t="s">
        <v>6</v>
      </c>
      <c r="G1370">
        <f>tblSalaries[[#This Row],[clean Salary (in local currency)]]*VLOOKUP(tblSalaries[[#This Row],[Currency]],tblXrate[],2,FALSE)</f>
        <v>136000</v>
      </c>
      <c r="H1370" t="s">
        <v>1557</v>
      </c>
      <c r="I1370" t="s">
        <v>52</v>
      </c>
      <c r="J1370" t="s">
        <v>15</v>
      </c>
      <c r="K1370" t="str">
        <f>VLOOKUP(tblSalaries[[#This Row],[Where do you work]],tblCountries[[Actual]:[Mapping]],2,FALSE)</f>
        <v>USA</v>
      </c>
      <c r="L1370" t="s">
        <v>9</v>
      </c>
      <c r="M1370">
        <v>10</v>
      </c>
      <c r="O1370" s="10" t="str">
        <f>IF(ISERROR(FIND("1",tblSalaries[[#This Row],[How many hours of a day you work on Excel]])),"",1)</f>
        <v/>
      </c>
      <c r="P1370" s="11" t="str">
        <f>IF(ISERROR(FIND("2",tblSalaries[[#This Row],[How many hours of a day you work on Excel]])),"",2)</f>
        <v/>
      </c>
      <c r="Q1370" s="10" t="str">
        <f>IF(ISERROR(FIND("3",tblSalaries[[#This Row],[How many hours of a day you work on Excel]])),"",3)</f>
        <v/>
      </c>
      <c r="R1370" s="10">
        <f>IF(ISERROR(FIND("4",tblSalaries[[#This Row],[How many hours of a day you work on Excel]])),"",4)</f>
        <v>4</v>
      </c>
      <c r="S1370" s="10" t="str">
        <f>IF(ISERROR(FIND("5",tblSalaries[[#This Row],[How many hours of a day you work on Excel]])),"",5)</f>
        <v/>
      </c>
      <c r="T1370" s="10">
        <f>IF(ISERROR(FIND("6",tblSalaries[[#This Row],[How many hours of a day you work on Excel]])),"",6)</f>
        <v>6</v>
      </c>
      <c r="U1370" s="11" t="str">
        <f>IF(ISERROR(FIND("7",tblSalaries[[#This Row],[How many hours of a day you work on Excel]])),"",7)</f>
        <v/>
      </c>
      <c r="V1370" s="11" t="str">
        <f>IF(ISERROR(FIND("8",tblSalaries[[#This Row],[How many hours of a day you work on Excel]])),"",8)</f>
        <v/>
      </c>
      <c r="W1370" s="11">
        <f>IF(MAX(tblSalaries[[#This Row],[1 hour]:[8 hours]])=0,#N/A,MAX(tblSalaries[[#This Row],[1 hour]:[8 hours]]))</f>
        <v>6</v>
      </c>
      <c r="X1370" s="11">
        <f>IF(ISERROR(tblSalaries[[#This Row],[max h]]),1,tblSalaries[[#This Row],[Salary in USD]]/tblSalaries[[#This Row],[max h]]/260)</f>
        <v>87.179487179487182</v>
      </c>
      <c r="Y1370" s="11" t="str">
        <f>IF(tblSalaries[[#This Row],[Years of Experience]]="",0,"0")</f>
        <v>0</v>
      </c>
      <c r="Z13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70" s="11">
        <f>IF(tblSalaries[[#This Row],[Salary in USD]]&lt;1000,1,0)</f>
        <v>0</v>
      </c>
      <c r="AB1370" s="11">
        <f>IF(AND(tblSalaries[[#This Row],[Salary in USD]]&gt;1000,tblSalaries[[#This Row],[Salary in USD]]&lt;2000),1,0)</f>
        <v>0</v>
      </c>
    </row>
    <row r="1371" spans="2:28" ht="15" customHeight="1">
      <c r="B1371" t="s">
        <v>3374</v>
      </c>
      <c r="C1371" s="1">
        <v>41058.939074074071</v>
      </c>
      <c r="D1371" s="4">
        <v>20000</v>
      </c>
      <c r="E1371">
        <v>20000</v>
      </c>
      <c r="F1371" t="s">
        <v>6</v>
      </c>
      <c r="G1371">
        <f>tblSalaries[[#This Row],[clean Salary (in local currency)]]*VLOOKUP(tblSalaries[[#This Row],[Currency]],tblXrate[],2,FALSE)</f>
        <v>20000</v>
      </c>
      <c r="H1371" t="s">
        <v>1558</v>
      </c>
      <c r="I1371" t="s">
        <v>67</v>
      </c>
      <c r="J1371" t="s">
        <v>8</v>
      </c>
      <c r="K1371" t="str">
        <f>VLOOKUP(tblSalaries[[#This Row],[Where do you work]],tblCountries[[Actual]:[Mapping]],2,FALSE)</f>
        <v>India</v>
      </c>
      <c r="L1371" t="s">
        <v>9</v>
      </c>
      <c r="M1371">
        <v>6</v>
      </c>
      <c r="O1371" s="10" t="str">
        <f>IF(ISERROR(FIND("1",tblSalaries[[#This Row],[How many hours of a day you work on Excel]])),"",1)</f>
        <v/>
      </c>
      <c r="P1371" s="11" t="str">
        <f>IF(ISERROR(FIND("2",tblSalaries[[#This Row],[How many hours of a day you work on Excel]])),"",2)</f>
        <v/>
      </c>
      <c r="Q1371" s="10" t="str">
        <f>IF(ISERROR(FIND("3",tblSalaries[[#This Row],[How many hours of a day you work on Excel]])),"",3)</f>
        <v/>
      </c>
      <c r="R1371" s="10">
        <f>IF(ISERROR(FIND("4",tblSalaries[[#This Row],[How many hours of a day you work on Excel]])),"",4)</f>
        <v>4</v>
      </c>
      <c r="S1371" s="10" t="str">
        <f>IF(ISERROR(FIND("5",tblSalaries[[#This Row],[How many hours of a day you work on Excel]])),"",5)</f>
        <v/>
      </c>
      <c r="T1371" s="10">
        <f>IF(ISERROR(FIND("6",tblSalaries[[#This Row],[How many hours of a day you work on Excel]])),"",6)</f>
        <v>6</v>
      </c>
      <c r="U1371" s="11" t="str">
        <f>IF(ISERROR(FIND("7",tblSalaries[[#This Row],[How many hours of a day you work on Excel]])),"",7)</f>
        <v/>
      </c>
      <c r="V1371" s="11" t="str">
        <f>IF(ISERROR(FIND("8",tblSalaries[[#This Row],[How many hours of a day you work on Excel]])),"",8)</f>
        <v/>
      </c>
      <c r="W1371" s="11">
        <f>IF(MAX(tblSalaries[[#This Row],[1 hour]:[8 hours]])=0,#N/A,MAX(tblSalaries[[#This Row],[1 hour]:[8 hours]]))</f>
        <v>6</v>
      </c>
      <c r="X1371" s="11">
        <f>IF(ISERROR(tblSalaries[[#This Row],[max h]]),1,tblSalaries[[#This Row],[Salary in USD]]/tblSalaries[[#This Row],[max h]]/260)</f>
        <v>12.820512820512821</v>
      </c>
      <c r="Y1371" s="11" t="str">
        <f>IF(tblSalaries[[#This Row],[Years of Experience]]="",0,"0")</f>
        <v>0</v>
      </c>
      <c r="Z13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71" s="11">
        <f>IF(tblSalaries[[#This Row],[Salary in USD]]&lt;1000,1,0)</f>
        <v>0</v>
      </c>
      <c r="AB1371" s="11">
        <f>IF(AND(tblSalaries[[#This Row],[Salary in USD]]&gt;1000,tblSalaries[[#This Row],[Salary in USD]]&lt;2000),1,0)</f>
        <v>0</v>
      </c>
    </row>
    <row r="1372" spans="2:28" ht="15" customHeight="1">
      <c r="B1372" t="s">
        <v>3375</v>
      </c>
      <c r="C1372" s="1">
        <v>41058.941168981481</v>
      </c>
      <c r="D1372" s="4">
        <v>95000</v>
      </c>
      <c r="E1372">
        <v>95000</v>
      </c>
      <c r="F1372" t="s">
        <v>6</v>
      </c>
      <c r="G1372">
        <f>tblSalaries[[#This Row],[clean Salary (in local currency)]]*VLOOKUP(tblSalaries[[#This Row],[Currency]],tblXrate[],2,FALSE)</f>
        <v>95000</v>
      </c>
      <c r="H1372" t="s">
        <v>1559</v>
      </c>
      <c r="I1372" t="s">
        <v>279</v>
      </c>
      <c r="J1372" t="s">
        <v>15</v>
      </c>
      <c r="K1372" t="str">
        <f>VLOOKUP(tblSalaries[[#This Row],[Where do you work]],tblCountries[[Actual]:[Mapping]],2,FALSE)</f>
        <v>USA</v>
      </c>
      <c r="L1372" t="s">
        <v>9</v>
      </c>
      <c r="M1372">
        <v>14</v>
      </c>
      <c r="O1372" s="10" t="str">
        <f>IF(ISERROR(FIND("1",tblSalaries[[#This Row],[How many hours of a day you work on Excel]])),"",1)</f>
        <v/>
      </c>
      <c r="P1372" s="11" t="str">
        <f>IF(ISERROR(FIND("2",tblSalaries[[#This Row],[How many hours of a day you work on Excel]])),"",2)</f>
        <v/>
      </c>
      <c r="Q1372" s="10" t="str">
        <f>IF(ISERROR(FIND("3",tblSalaries[[#This Row],[How many hours of a day you work on Excel]])),"",3)</f>
        <v/>
      </c>
      <c r="R1372" s="10">
        <f>IF(ISERROR(FIND("4",tblSalaries[[#This Row],[How many hours of a day you work on Excel]])),"",4)</f>
        <v>4</v>
      </c>
      <c r="S1372" s="10" t="str">
        <f>IF(ISERROR(FIND("5",tblSalaries[[#This Row],[How many hours of a day you work on Excel]])),"",5)</f>
        <v/>
      </c>
      <c r="T1372" s="10">
        <f>IF(ISERROR(FIND("6",tblSalaries[[#This Row],[How many hours of a day you work on Excel]])),"",6)</f>
        <v>6</v>
      </c>
      <c r="U1372" s="11" t="str">
        <f>IF(ISERROR(FIND("7",tblSalaries[[#This Row],[How many hours of a day you work on Excel]])),"",7)</f>
        <v/>
      </c>
      <c r="V1372" s="11" t="str">
        <f>IF(ISERROR(FIND("8",tblSalaries[[#This Row],[How many hours of a day you work on Excel]])),"",8)</f>
        <v/>
      </c>
      <c r="W1372" s="11">
        <f>IF(MAX(tblSalaries[[#This Row],[1 hour]:[8 hours]])=0,#N/A,MAX(tblSalaries[[#This Row],[1 hour]:[8 hours]]))</f>
        <v>6</v>
      </c>
      <c r="X1372" s="11">
        <f>IF(ISERROR(tblSalaries[[#This Row],[max h]]),1,tblSalaries[[#This Row],[Salary in USD]]/tblSalaries[[#This Row],[max h]]/260)</f>
        <v>60.897435897435898</v>
      </c>
      <c r="Y1372" s="11" t="str">
        <f>IF(tblSalaries[[#This Row],[Years of Experience]]="",0,"0")</f>
        <v>0</v>
      </c>
      <c r="Z13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72" s="11">
        <f>IF(tblSalaries[[#This Row],[Salary in USD]]&lt;1000,1,0)</f>
        <v>0</v>
      </c>
      <c r="AB1372" s="11">
        <f>IF(AND(tblSalaries[[#This Row],[Salary in USD]]&gt;1000,tblSalaries[[#This Row],[Salary in USD]]&lt;2000),1,0)</f>
        <v>0</v>
      </c>
    </row>
    <row r="1373" spans="2:28" ht="15" customHeight="1">
      <c r="B1373" t="s">
        <v>3376</v>
      </c>
      <c r="C1373" s="1">
        <v>41058.949421296296</v>
      </c>
      <c r="D1373" s="4">
        <v>130000</v>
      </c>
      <c r="E1373">
        <v>130000</v>
      </c>
      <c r="F1373" t="s">
        <v>6</v>
      </c>
      <c r="G1373">
        <f>tblSalaries[[#This Row],[clean Salary (in local currency)]]*VLOOKUP(tblSalaries[[#This Row],[Currency]],tblXrate[],2,FALSE)</f>
        <v>130000</v>
      </c>
      <c r="H1373" t="s">
        <v>52</v>
      </c>
      <c r="I1373" t="s">
        <v>52</v>
      </c>
      <c r="J1373" t="s">
        <v>15</v>
      </c>
      <c r="K1373" t="str">
        <f>VLOOKUP(tblSalaries[[#This Row],[Where do you work]],tblCountries[[Actual]:[Mapping]],2,FALSE)</f>
        <v>USA</v>
      </c>
      <c r="L1373" t="s">
        <v>25</v>
      </c>
      <c r="M1373">
        <v>25</v>
      </c>
      <c r="O1373" s="10">
        <f>IF(ISERROR(FIND("1",tblSalaries[[#This Row],[How many hours of a day you work on Excel]])),"",1)</f>
        <v>1</v>
      </c>
      <c r="P1373" s="11">
        <f>IF(ISERROR(FIND("2",tblSalaries[[#This Row],[How many hours of a day you work on Excel]])),"",2)</f>
        <v>2</v>
      </c>
      <c r="Q1373" s="10" t="str">
        <f>IF(ISERROR(FIND("3",tblSalaries[[#This Row],[How many hours of a day you work on Excel]])),"",3)</f>
        <v/>
      </c>
      <c r="R1373" s="10" t="str">
        <f>IF(ISERROR(FIND("4",tblSalaries[[#This Row],[How many hours of a day you work on Excel]])),"",4)</f>
        <v/>
      </c>
      <c r="S1373" s="10" t="str">
        <f>IF(ISERROR(FIND("5",tblSalaries[[#This Row],[How many hours of a day you work on Excel]])),"",5)</f>
        <v/>
      </c>
      <c r="T1373" s="10" t="str">
        <f>IF(ISERROR(FIND("6",tblSalaries[[#This Row],[How many hours of a day you work on Excel]])),"",6)</f>
        <v/>
      </c>
      <c r="U1373" s="11" t="str">
        <f>IF(ISERROR(FIND("7",tblSalaries[[#This Row],[How many hours of a day you work on Excel]])),"",7)</f>
        <v/>
      </c>
      <c r="V1373" s="11" t="str">
        <f>IF(ISERROR(FIND("8",tblSalaries[[#This Row],[How many hours of a day you work on Excel]])),"",8)</f>
        <v/>
      </c>
      <c r="W1373" s="11">
        <f>IF(MAX(tblSalaries[[#This Row],[1 hour]:[8 hours]])=0,#N/A,MAX(tblSalaries[[#This Row],[1 hour]:[8 hours]]))</f>
        <v>2</v>
      </c>
      <c r="X1373" s="11">
        <f>IF(ISERROR(tblSalaries[[#This Row],[max h]]),1,tblSalaries[[#This Row],[Salary in USD]]/tblSalaries[[#This Row],[max h]]/260)</f>
        <v>250</v>
      </c>
      <c r="Y1373" s="11" t="str">
        <f>IF(tblSalaries[[#This Row],[Years of Experience]]="",0,"0")</f>
        <v>0</v>
      </c>
      <c r="Z13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73" s="11">
        <f>IF(tblSalaries[[#This Row],[Salary in USD]]&lt;1000,1,0)</f>
        <v>0</v>
      </c>
      <c r="AB1373" s="11">
        <f>IF(AND(tblSalaries[[#This Row],[Salary in USD]]&gt;1000,tblSalaries[[#This Row],[Salary in USD]]&lt;2000),1,0)</f>
        <v>0</v>
      </c>
    </row>
    <row r="1374" spans="2:28" ht="15" customHeight="1">
      <c r="B1374" t="s">
        <v>3377</v>
      </c>
      <c r="C1374" s="1">
        <v>41058.951574074075</v>
      </c>
      <c r="D1374" s="4">
        <v>65000</v>
      </c>
      <c r="E1374">
        <v>65000</v>
      </c>
      <c r="F1374" t="s">
        <v>6</v>
      </c>
      <c r="G1374">
        <f>tblSalaries[[#This Row],[clean Salary (in local currency)]]*VLOOKUP(tblSalaries[[#This Row],[Currency]],tblXrate[],2,FALSE)</f>
        <v>65000</v>
      </c>
      <c r="H1374" t="s">
        <v>1560</v>
      </c>
      <c r="I1374" t="s">
        <v>20</v>
      </c>
      <c r="J1374" t="s">
        <v>15</v>
      </c>
      <c r="K1374" t="str">
        <f>VLOOKUP(tblSalaries[[#This Row],[Where do you work]],tblCountries[[Actual]:[Mapping]],2,FALSE)</f>
        <v>USA</v>
      </c>
      <c r="L1374" t="s">
        <v>18</v>
      </c>
      <c r="M1374">
        <v>10</v>
      </c>
      <c r="O1374" s="10" t="str">
        <f>IF(ISERROR(FIND("1",tblSalaries[[#This Row],[How many hours of a day you work on Excel]])),"",1)</f>
        <v/>
      </c>
      <c r="P1374" s="11">
        <f>IF(ISERROR(FIND("2",tblSalaries[[#This Row],[How many hours of a day you work on Excel]])),"",2)</f>
        <v>2</v>
      </c>
      <c r="Q1374" s="10">
        <f>IF(ISERROR(FIND("3",tblSalaries[[#This Row],[How many hours of a day you work on Excel]])),"",3)</f>
        <v>3</v>
      </c>
      <c r="R1374" s="10" t="str">
        <f>IF(ISERROR(FIND("4",tblSalaries[[#This Row],[How many hours of a day you work on Excel]])),"",4)</f>
        <v/>
      </c>
      <c r="S1374" s="10" t="str">
        <f>IF(ISERROR(FIND("5",tblSalaries[[#This Row],[How many hours of a day you work on Excel]])),"",5)</f>
        <v/>
      </c>
      <c r="T1374" s="10" t="str">
        <f>IF(ISERROR(FIND("6",tblSalaries[[#This Row],[How many hours of a day you work on Excel]])),"",6)</f>
        <v/>
      </c>
      <c r="U1374" s="11" t="str">
        <f>IF(ISERROR(FIND("7",tblSalaries[[#This Row],[How many hours of a day you work on Excel]])),"",7)</f>
        <v/>
      </c>
      <c r="V1374" s="11" t="str">
        <f>IF(ISERROR(FIND("8",tblSalaries[[#This Row],[How many hours of a day you work on Excel]])),"",8)</f>
        <v/>
      </c>
      <c r="W1374" s="11">
        <f>IF(MAX(tblSalaries[[#This Row],[1 hour]:[8 hours]])=0,#N/A,MAX(tblSalaries[[#This Row],[1 hour]:[8 hours]]))</f>
        <v>3</v>
      </c>
      <c r="X1374" s="11">
        <f>IF(ISERROR(tblSalaries[[#This Row],[max h]]),1,tblSalaries[[#This Row],[Salary in USD]]/tblSalaries[[#This Row],[max h]]/260)</f>
        <v>83.333333333333343</v>
      </c>
      <c r="Y1374" s="11" t="str">
        <f>IF(tblSalaries[[#This Row],[Years of Experience]]="",0,"0")</f>
        <v>0</v>
      </c>
      <c r="Z13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74" s="11">
        <f>IF(tblSalaries[[#This Row],[Salary in USD]]&lt;1000,1,0)</f>
        <v>0</v>
      </c>
      <c r="AB1374" s="11">
        <f>IF(AND(tblSalaries[[#This Row],[Salary in USD]]&gt;1000,tblSalaries[[#This Row],[Salary in USD]]&lt;2000),1,0)</f>
        <v>0</v>
      </c>
    </row>
    <row r="1375" spans="2:28" ht="15" customHeight="1">
      <c r="B1375" t="s">
        <v>3378</v>
      </c>
      <c r="C1375" s="1">
        <v>41058.951620370368</v>
      </c>
      <c r="D1375" s="4">
        <v>80000</v>
      </c>
      <c r="E1375">
        <v>80000</v>
      </c>
      <c r="F1375" t="s">
        <v>6</v>
      </c>
      <c r="G1375">
        <f>tblSalaries[[#This Row],[clean Salary (in local currency)]]*VLOOKUP(tblSalaries[[#This Row],[Currency]],tblXrate[],2,FALSE)</f>
        <v>80000</v>
      </c>
      <c r="H1375" t="s">
        <v>1561</v>
      </c>
      <c r="I1375" t="s">
        <v>356</v>
      </c>
      <c r="J1375" t="s">
        <v>15</v>
      </c>
      <c r="K1375" t="str">
        <f>VLOOKUP(tblSalaries[[#This Row],[Where do you work]],tblCountries[[Actual]:[Mapping]],2,FALSE)</f>
        <v>USA</v>
      </c>
      <c r="L1375" t="s">
        <v>18</v>
      </c>
      <c r="M1375">
        <v>8</v>
      </c>
      <c r="O1375" s="10" t="str">
        <f>IF(ISERROR(FIND("1",tblSalaries[[#This Row],[How many hours of a day you work on Excel]])),"",1)</f>
        <v/>
      </c>
      <c r="P1375" s="11">
        <f>IF(ISERROR(FIND("2",tblSalaries[[#This Row],[How many hours of a day you work on Excel]])),"",2)</f>
        <v>2</v>
      </c>
      <c r="Q1375" s="10">
        <f>IF(ISERROR(FIND("3",tblSalaries[[#This Row],[How many hours of a day you work on Excel]])),"",3)</f>
        <v>3</v>
      </c>
      <c r="R1375" s="10" t="str">
        <f>IF(ISERROR(FIND("4",tblSalaries[[#This Row],[How many hours of a day you work on Excel]])),"",4)</f>
        <v/>
      </c>
      <c r="S1375" s="10" t="str">
        <f>IF(ISERROR(FIND("5",tblSalaries[[#This Row],[How many hours of a day you work on Excel]])),"",5)</f>
        <v/>
      </c>
      <c r="T1375" s="10" t="str">
        <f>IF(ISERROR(FIND("6",tblSalaries[[#This Row],[How many hours of a day you work on Excel]])),"",6)</f>
        <v/>
      </c>
      <c r="U1375" s="11" t="str">
        <f>IF(ISERROR(FIND("7",tblSalaries[[#This Row],[How many hours of a day you work on Excel]])),"",7)</f>
        <v/>
      </c>
      <c r="V1375" s="11" t="str">
        <f>IF(ISERROR(FIND("8",tblSalaries[[#This Row],[How many hours of a day you work on Excel]])),"",8)</f>
        <v/>
      </c>
      <c r="W1375" s="11">
        <f>IF(MAX(tblSalaries[[#This Row],[1 hour]:[8 hours]])=0,#N/A,MAX(tblSalaries[[#This Row],[1 hour]:[8 hours]]))</f>
        <v>3</v>
      </c>
      <c r="X1375" s="11">
        <f>IF(ISERROR(tblSalaries[[#This Row],[max h]]),1,tblSalaries[[#This Row],[Salary in USD]]/tblSalaries[[#This Row],[max h]]/260)</f>
        <v>102.56410256410257</v>
      </c>
      <c r="Y1375" s="11" t="str">
        <f>IF(tblSalaries[[#This Row],[Years of Experience]]="",0,"0")</f>
        <v>0</v>
      </c>
      <c r="Z13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75" s="11">
        <f>IF(tblSalaries[[#This Row],[Salary in USD]]&lt;1000,1,0)</f>
        <v>0</v>
      </c>
      <c r="AB1375" s="11">
        <f>IF(AND(tblSalaries[[#This Row],[Salary in USD]]&gt;1000,tblSalaries[[#This Row],[Salary in USD]]&lt;2000),1,0)</f>
        <v>0</v>
      </c>
    </row>
    <row r="1376" spans="2:28" ht="15" customHeight="1">
      <c r="B1376" t="s">
        <v>3379</v>
      </c>
      <c r="C1376" s="1">
        <v>41058.955833333333</v>
      </c>
      <c r="D1376" s="4" t="s">
        <v>1562</v>
      </c>
      <c r="E1376">
        <v>37000</v>
      </c>
      <c r="F1376" t="s">
        <v>6</v>
      </c>
      <c r="G1376">
        <f>tblSalaries[[#This Row],[clean Salary (in local currency)]]*VLOOKUP(tblSalaries[[#This Row],[Currency]],tblXrate[],2,FALSE)</f>
        <v>37000</v>
      </c>
      <c r="H1376" t="s">
        <v>1563</v>
      </c>
      <c r="I1376" t="s">
        <v>3999</v>
      </c>
      <c r="J1376" t="s">
        <v>15</v>
      </c>
      <c r="K1376" t="str">
        <f>VLOOKUP(tblSalaries[[#This Row],[Where do you work]],tblCountries[[Actual]:[Mapping]],2,FALSE)</f>
        <v>USA</v>
      </c>
      <c r="L1376" t="s">
        <v>18</v>
      </c>
      <c r="M1376">
        <v>30</v>
      </c>
      <c r="O1376" s="10" t="str">
        <f>IF(ISERROR(FIND("1",tblSalaries[[#This Row],[How many hours of a day you work on Excel]])),"",1)</f>
        <v/>
      </c>
      <c r="P1376" s="11">
        <f>IF(ISERROR(FIND("2",tblSalaries[[#This Row],[How many hours of a day you work on Excel]])),"",2)</f>
        <v>2</v>
      </c>
      <c r="Q1376" s="10">
        <f>IF(ISERROR(FIND("3",tblSalaries[[#This Row],[How many hours of a day you work on Excel]])),"",3)</f>
        <v>3</v>
      </c>
      <c r="R1376" s="10" t="str">
        <f>IF(ISERROR(FIND("4",tblSalaries[[#This Row],[How many hours of a day you work on Excel]])),"",4)</f>
        <v/>
      </c>
      <c r="S1376" s="10" t="str">
        <f>IF(ISERROR(FIND("5",tblSalaries[[#This Row],[How many hours of a day you work on Excel]])),"",5)</f>
        <v/>
      </c>
      <c r="T1376" s="10" t="str">
        <f>IF(ISERROR(FIND("6",tblSalaries[[#This Row],[How many hours of a day you work on Excel]])),"",6)</f>
        <v/>
      </c>
      <c r="U1376" s="11" t="str">
        <f>IF(ISERROR(FIND("7",tblSalaries[[#This Row],[How many hours of a day you work on Excel]])),"",7)</f>
        <v/>
      </c>
      <c r="V1376" s="11" t="str">
        <f>IF(ISERROR(FIND("8",tblSalaries[[#This Row],[How many hours of a day you work on Excel]])),"",8)</f>
        <v/>
      </c>
      <c r="W1376" s="11">
        <f>IF(MAX(tblSalaries[[#This Row],[1 hour]:[8 hours]])=0,#N/A,MAX(tblSalaries[[#This Row],[1 hour]:[8 hours]]))</f>
        <v>3</v>
      </c>
      <c r="X1376" s="11">
        <f>IF(ISERROR(tblSalaries[[#This Row],[max h]]),1,tblSalaries[[#This Row],[Salary in USD]]/tblSalaries[[#This Row],[max h]]/260)</f>
        <v>47.435897435897438</v>
      </c>
      <c r="Y1376" s="11" t="str">
        <f>IF(tblSalaries[[#This Row],[Years of Experience]]="",0,"0")</f>
        <v>0</v>
      </c>
      <c r="Z13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76" s="11">
        <f>IF(tblSalaries[[#This Row],[Salary in USD]]&lt;1000,1,0)</f>
        <v>0</v>
      </c>
      <c r="AB1376" s="11">
        <f>IF(AND(tblSalaries[[#This Row],[Salary in USD]]&gt;1000,tblSalaries[[#This Row],[Salary in USD]]&lt;2000),1,0)</f>
        <v>0</v>
      </c>
    </row>
    <row r="1377" spans="2:28" ht="15" customHeight="1">
      <c r="B1377" t="s">
        <v>3380</v>
      </c>
      <c r="C1377" s="1">
        <v>41058.962500000001</v>
      </c>
      <c r="D1377" s="4">
        <v>40000</v>
      </c>
      <c r="E1377">
        <v>40000</v>
      </c>
      <c r="F1377" t="s">
        <v>6</v>
      </c>
      <c r="G1377">
        <f>tblSalaries[[#This Row],[clean Salary (in local currency)]]*VLOOKUP(tblSalaries[[#This Row],[Currency]],tblXrate[],2,FALSE)</f>
        <v>40000</v>
      </c>
      <c r="H1377" t="s">
        <v>1564</v>
      </c>
      <c r="I1377" t="s">
        <v>52</v>
      </c>
      <c r="J1377" t="s">
        <v>15</v>
      </c>
      <c r="K1377" t="str">
        <f>VLOOKUP(tblSalaries[[#This Row],[Where do you work]],tblCountries[[Actual]:[Mapping]],2,FALSE)</f>
        <v>USA</v>
      </c>
      <c r="L1377" t="s">
        <v>25</v>
      </c>
      <c r="M1377">
        <v>8</v>
      </c>
      <c r="O1377" s="10">
        <f>IF(ISERROR(FIND("1",tblSalaries[[#This Row],[How many hours of a day you work on Excel]])),"",1)</f>
        <v>1</v>
      </c>
      <c r="P1377" s="11">
        <f>IF(ISERROR(FIND("2",tblSalaries[[#This Row],[How many hours of a day you work on Excel]])),"",2)</f>
        <v>2</v>
      </c>
      <c r="Q1377" s="10" t="str">
        <f>IF(ISERROR(FIND("3",tblSalaries[[#This Row],[How many hours of a day you work on Excel]])),"",3)</f>
        <v/>
      </c>
      <c r="R1377" s="10" t="str">
        <f>IF(ISERROR(FIND("4",tblSalaries[[#This Row],[How many hours of a day you work on Excel]])),"",4)</f>
        <v/>
      </c>
      <c r="S1377" s="10" t="str">
        <f>IF(ISERROR(FIND("5",tblSalaries[[#This Row],[How many hours of a day you work on Excel]])),"",5)</f>
        <v/>
      </c>
      <c r="T1377" s="10" t="str">
        <f>IF(ISERROR(FIND("6",tblSalaries[[#This Row],[How many hours of a day you work on Excel]])),"",6)</f>
        <v/>
      </c>
      <c r="U1377" s="11" t="str">
        <f>IF(ISERROR(FIND("7",tblSalaries[[#This Row],[How many hours of a day you work on Excel]])),"",7)</f>
        <v/>
      </c>
      <c r="V1377" s="11" t="str">
        <f>IF(ISERROR(FIND("8",tblSalaries[[#This Row],[How many hours of a day you work on Excel]])),"",8)</f>
        <v/>
      </c>
      <c r="W1377" s="11">
        <f>IF(MAX(tblSalaries[[#This Row],[1 hour]:[8 hours]])=0,#N/A,MAX(tblSalaries[[#This Row],[1 hour]:[8 hours]]))</f>
        <v>2</v>
      </c>
      <c r="X1377" s="11">
        <f>IF(ISERROR(tblSalaries[[#This Row],[max h]]),1,tblSalaries[[#This Row],[Salary in USD]]/tblSalaries[[#This Row],[max h]]/260)</f>
        <v>76.92307692307692</v>
      </c>
      <c r="Y1377" s="11" t="str">
        <f>IF(tblSalaries[[#This Row],[Years of Experience]]="",0,"0")</f>
        <v>0</v>
      </c>
      <c r="Z13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77" s="11">
        <f>IF(tblSalaries[[#This Row],[Salary in USD]]&lt;1000,1,0)</f>
        <v>0</v>
      </c>
      <c r="AB1377" s="11">
        <f>IF(AND(tblSalaries[[#This Row],[Salary in USD]]&gt;1000,tblSalaries[[#This Row],[Salary in USD]]&lt;2000),1,0)</f>
        <v>0</v>
      </c>
    </row>
    <row r="1378" spans="2:28" ht="15" customHeight="1">
      <c r="B1378" t="s">
        <v>3381</v>
      </c>
      <c r="C1378" s="1">
        <v>41058.964409722219</v>
      </c>
      <c r="D1378" s="4">
        <v>49000</v>
      </c>
      <c r="E1378">
        <v>49000</v>
      </c>
      <c r="F1378" t="s">
        <v>6</v>
      </c>
      <c r="G1378">
        <f>tblSalaries[[#This Row],[clean Salary (in local currency)]]*VLOOKUP(tblSalaries[[#This Row],[Currency]],tblXrate[],2,FALSE)</f>
        <v>49000</v>
      </c>
      <c r="H1378" t="s">
        <v>200</v>
      </c>
      <c r="I1378" t="s">
        <v>20</v>
      </c>
      <c r="J1378" t="s">
        <v>15</v>
      </c>
      <c r="K1378" t="str">
        <f>VLOOKUP(tblSalaries[[#This Row],[Where do you work]],tblCountries[[Actual]:[Mapping]],2,FALSE)</f>
        <v>USA</v>
      </c>
      <c r="L1378" t="s">
        <v>9</v>
      </c>
      <c r="M1378">
        <v>10</v>
      </c>
      <c r="O1378" s="10" t="str">
        <f>IF(ISERROR(FIND("1",tblSalaries[[#This Row],[How many hours of a day you work on Excel]])),"",1)</f>
        <v/>
      </c>
      <c r="P1378" s="11" t="str">
        <f>IF(ISERROR(FIND("2",tblSalaries[[#This Row],[How many hours of a day you work on Excel]])),"",2)</f>
        <v/>
      </c>
      <c r="Q1378" s="10" t="str">
        <f>IF(ISERROR(FIND("3",tblSalaries[[#This Row],[How many hours of a day you work on Excel]])),"",3)</f>
        <v/>
      </c>
      <c r="R1378" s="10">
        <f>IF(ISERROR(FIND("4",tblSalaries[[#This Row],[How many hours of a day you work on Excel]])),"",4)</f>
        <v>4</v>
      </c>
      <c r="S1378" s="10" t="str">
        <f>IF(ISERROR(FIND("5",tblSalaries[[#This Row],[How many hours of a day you work on Excel]])),"",5)</f>
        <v/>
      </c>
      <c r="T1378" s="10">
        <f>IF(ISERROR(FIND("6",tblSalaries[[#This Row],[How many hours of a day you work on Excel]])),"",6)</f>
        <v>6</v>
      </c>
      <c r="U1378" s="11" t="str">
        <f>IF(ISERROR(FIND("7",tblSalaries[[#This Row],[How many hours of a day you work on Excel]])),"",7)</f>
        <v/>
      </c>
      <c r="V1378" s="11" t="str">
        <f>IF(ISERROR(FIND("8",tblSalaries[[#This Row],[How many hours of a day you work on Excel]])),"",8)</f>
        <v/>
      </c>
      <c r="W1378" s="11">
        <f>IF(MAX(tblSalaries[[#This Row],[1 hour]:[8 hours]])=0,#N/A,MAX(tblSalaries[[#This Row],[1 hour]:[8 hours]]))</f>
        <v>6</v>
      </c>
      <c r="X1378" s="11">
        <f>IF(ISERROR(tblSalaries[[#This Row],[max h]]),1,tblSalaries[[#This Row],[Salary in USD]]/tblSalaries[[#This Row],[max h]]/260)</f>
        <v>31.410256410256412</v>
      </c>
      <c r="Y1378" s="11" t="str">
        <f>IF(tblSalaries[[#This Row],[Years of Experience]]="",0,"0")</f>
        <v>0</v>
      </c>
      <c r="Z13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78" s="11">
        <f>IF(tblSalaries[[#This Row],[Salary in USD]]&lt;1000,1,0)</f>
        <v>0</v>
      </c>
      <c r="AB1378" s="11">
        <f>IF(AND(tblSalaries[[#This Row],[Salary in USD]]&gt;1000,tblSalaries[[#This Row],[Salary in USD]]&lt;2000),1,0)</f>
        <v>0</v>
      </c>
    </row>
    <row r="1379" spans="2:28" ht="15" customHeight="1">
      <c r="B1379" t="s">
        <v>3382</v>
      </c>
      <c r="C1379" s="1">
        <v>41058.964918981481</v>
      </c>
      <c r="D1379" s="4">
        <v>65000</v>
      </c>
      <c r="E1379">
        <v>65000</v>
      </c>
      <c r="F1379" t="s">
        <v>6</v>
      </c>
      <c r="G1379">
        <f>tblSalaries[[#This Row],[clean Salary (in local currency)]]*VLOOKUP(tblSalaries[[#This Row],[Currency]],tblXrate[],2,FALSE)</f>
        <v>65000</v>
      </c>
      <c r="H1379" t="s">
        <v>153</v>
      </c>
      <c r="I1379" t="s">
        <v>20</v>
      </c>
      <c r="J1379" t="s">
        <v>15</v>
      </c>
      <c r="K1379" t="str">
        <f>VLOOKUP(tblSalaries[[#This Row],[Where do you work]],tblCountries[[Actual]:[Mapping]],2,FALSE)</f>
        <v>USA</v>
      </c>
      <c r="L1379" t="s">
        <v>13</v>
      </c>
      <c r="M1379">
        <v>14</v>
      </c>
      <c r="O1379" s="10" t="str">
        <f>IF(ISERROR(FIND("1",tblSalaries[[#This Row],[How many hours of a day you work on Excel]])),"",1)</f>
        <v/>
      </c>
      <c r="P1379" s="11" t="str">
        <f>IF(ISERROR(FIND("2",tblSalaries[[#This Row],[How many hours of a day you work on Excel]])),"",2)</f>
        <v/>
      </c>
      <c r="Q1379" s="10" t="str">
        <f>IF(ISERROR(FIND("3",tblSalaries[[#This Row],[How many hours of a day you work on Excel]])),"",3)</f>
        <v/>
      </c>
      <c r="R1379" s="10" t="str">
        <f>IF(ISERROR(FIND("4",tblSalaries[[#This Row],[How many hours of a day you work on Excel]])),"",4)</f>
        <v/>
      </c>
      <c r="S1379" s="10" t="str">
        <f>IF(ISERROR(FIND("5",tblSalaries[[#This Row],[How many hours of a day you work on Excel]])),"",5)</f>
        <v/>
      </c>
      <c r="T1379" s="10" t="str">
        <f>IF(ISERROR(FIND("6",tblSalaries[[#This Row],[How many hours of a day you work on Excel]])),"",6)</f>
        <v/>
      </c>
      <c r="U1379" s="11" t="str">
        <f>IF(ISERROR(FIND("7",tblSalaries[[#This Row],[How many hours of a day you work on Excel]])),"",7)</f>
        <v/>
      </c>
      <c r="V1379" s="11">
        <f>IF(ISERROR(FIND("8",tblSalaries[[#This Row],[How many hours of a day you work on Excel]])),"",8)</f>
        <v>8</v>
      </c>
      <c r="W1379" s="11">
        <f>IF(MAX(tblSalaries[[#This Row],[1 hour]:[8 hours]])=0,#N/A,MAX(tblSalaries[[#This Row],[1 hour]:[8 hours]]))</f>
        <v>8</v>
      </c>
      <c r="X1379" s="11">
        <f>IF(ISERROR(tblSalaries[[#This Row],[max h]]),1,tblSalaries[[#This Row],[Salary in USD]]/tblSalaries[[#This Row],[max h]]/260)</f>
        <v>31.25</v>
      </c>
      <c r="Y1379" s="11" t="str">
        <f>IF(tblSalaries[[#This Row],[Years of Experience]]="",0,"0")</f>
        <v>0</v>
      </c>
      <c r="Z13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79" s="11">
        <f>IF(tblSalaries[[#This Row],[Salary in USD]]&lt;1000,1,0)</f>
        <v>0</v>
      </c>
      <c r="AB1379" s="11">
        <f>IF(AND(tblSalaries[[#This Row],[Salary in USD]]&gt;1000,tblSalaries[[#This Row],[Salary in USD]]&lt;2000),1,0)</f>
        <v>0</v>
      </c>
    </row>
    <row r="1380" spans="2:28" ht="15" customHeight="1">
      <c r="B1380" t="s">
        <v>3383</v>
      </c>
      <c r="C1380" s="1">
        <v>41058.967731481483</v>
      </c>
      <c r="D1380" s="4">
        <v>55000</v>
      </c>
      <c r="E1380">
        <v>55000</v>
      </c>
      <c r="F1380" t="s">
        <v>6</v>
      </c>
      <c r="G1380">
        <f>tblSalaries[[#This Row],[clean Salary (in local currency)]]*VLOOKUP(tblSalaries[[#This Row],[Currency]],tblXrate[],2,FALSE)</f>
        <v>55000</v>
      </c>
      <c r="H1380" t="s">
        <v>1565</v>
      </c>
      <c r="I1380" t="s">
        <v>20</v>
      </c>
      <c r="J1380" t="s">
        <v>15</v>
      </c>
      <c r="K1380" t="str">
        <f>VLOOKUP(tblSalaries[[#This Row],[Where do you work]],tblCountries[[Actual]:[Mapping]],2,FALSE)</f>
        <v>USA</v>
      </c>
      <c r="L1380" t="s">
        <v>13</v>
      </c>
      <c r="M1380">
        <v>1</v>
      </c>
      <c r="O1380" s="10" t="str">
        <f>IF(ISERROR(FIND("1",tblSalaries[[#This Row],[How many hours of a day you work on Excel]])),"",1)</f>
        <v/>
      </c>
      <c r="P1380" s="11" t="str">
        <f>IF(ISERROR(FIND("2",tblSalaries[[#This Row],[How many hours of a day you work on Excel]])),"",2)</f>
        <v/>
      </c>
      <c r="Q1380" s="10" t="str">
        <f>IF(ISERROR(FIND("3",tblSalaries[[#This Row],[How many hours of a day you work on Excel]])),"",3)</f>
        <v/>
      </c>
      <c r="R1380" s="10" t="str">
        <f>IF(ISERROR(FIND("4",tblSalaries[[#This Row],[How many hours of a day you work on Excel]])),"",4)</f>
        <v/>
      </c>
      <c r="S1380" s="10" t="str">
        <f>IF(ISERROR(FIND("5",tblSalaries[[#This Row],[How many hours of a day you work on Excel]])),"",5)</f>
        <v/>
      </c>
      <c r="T1380" s="10" t="str">
        <f>IF(ISERROR(FIND("6",tblSalaries[[#This Row],[How many hours of a day you work on Excel]])),"",6)</f>
        <v/>
      </c>
      <c r="U1380" s="11" t="str">
        <f>IF(ISERROR(FIND("7",tblSalaries[[#This Row],[How many hours of a day you work on Excel]])),"",7)</f>
        <v/>
      </c>
      <c r="V1380" s="11">
        <f>IF(ISERROR(FIND("8",tblSalaries[[#This Row],[How many hours of a day you work on Excel]])),"",8)</f>
        <v>8</v>
      </c>
      <c r="W1380" s="11">
        <f>IF(MAX(tblSalaries[[#This Row],[1 hour]:[8 hours]])=0,#N/A,MAX(tblSalaries[[#This Row],[1 hour]:[8 hours]]))</f>
        <v>8</v>
      </c>
      <c r="X1380" s="11">
        <f>IF(ISERROR(tblSalaries[[#This Row],[max h]]),1,tblSalaries[[#This Row],[Salary in USD]]/tblSalaries[[#This Row],[max h]]/260)</f>
        <v>26.442307692307693</v>
      </c>
      <c r="Y1380" s="11" t="str">
        <f>IF(tblSalaries[[#This Row],[Years of Experience]]="",0,"0")</f>
        <v>0</v>
      </c>
      <c r="Z13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380" s="11">
        <f>IF(tblSalaries[[#This Row],[Salary in USD]]&lt;1000,1,0)</f>
        <v>0</v>
      </c>
      <c r="AB1380" s="11">
        <f>IF(AND(tblSalaries[[#This Row],[Salary in USD]]&gt;1000,tblSalaries[[#This Row],[Salary in USD]]&lt;2000),1,0)</f>
        <v>0</v>
      </c>
    </row>
    <row r="1381" spans="2:28" ht="15" customHeight="1">
      <c r="B1381" t="s">
        <v>3384</v>
      </c>
      <c r="C1381" s="1">
        <v>41058.972696759258</v>
      </c>
      <c r="D1381" s="4">
        <v>40000</v>
      </c>
      <c r="E1381">
        <v>40000</v>
      </c>
      <c r="F1381" t="s">
        <v>6</v>
      </c>
      <c r="G1381">
        <f>tblSalaries[[#This Row],[clean Salary (in local currency)]]*VLOOKUP(tblSalaries[[#This Row],[Currency]],tblXrate[],2,FALSE)</f>
        <v>40000</v>
      </c>
      <c r="H1381" t="s">
        <v>1566</v>
      </c>
      <c r="I1381" t="s">
        <v>52</v>
      </c>
      <c r="J1381" t="s">
        <v>15</v>
      </c>
      <c r="K1381" t="str">
        <f>VLOOKUP(tblSalaries[[#This Row],[Where do you work]],tblCountries[[Actual]:[Mapping]],2,FALSE)</f>
        <v>USA</v>
      </c>
      <c r="L1381" t="s">
        <v>9</v>
      </c>
      <c r="M1381">
        <v>1</v>
      </c>
      <c r="O1381" s="10" t="str">
        <f>IF(ISERROR(FIND("1",tblSalaries[[#This Row],[How many hours of a day you work on Excel]])),"",1)</f>
        <v/>
      </c>
      <c r="P1381" s="11" t="str">
        <f>IF(ISERROR(FIND("2",tblSalaries[[#This Row],[How many hours of a day you work on Excel]])),"",2)</f>
        <v/>
      </c>
      <c r="Q1381" s="10" t="str">
        <f>IF(ISERROR(FIND("3",tblSalaries[[#This Row],[How many hours of a day you work on Excel]])),"",3)</f>
        <v/>
      </c>
      <c r="R1381" s="10">
        <f>IF(ISERROR(FIND("4",tblSalaries[[#This Row],[How many hours of a day you work on Excel]])),"",4)</f>
        <v>4</v>
      </c>
      <c r="S1381" s="10" t="str">
        <f>IF(ISERROR(FIND("5",tblSalaries[[#This Row],[How many hours of a day you work on Excel]])),"",5)</f>
        <v/>
      </c>
      <c r="T1381" s="10">
        <f>IF(ISERROR(FIND("6",tblSalaries[[#This Row],[How many hours of a day you work on Excel]])),"",6)</f>
        <v>6</v>
      </c>
      <c r="U1381" s="11" t="str">
        <f>IF(ISERROR(FIND("7",tblSalaries[[#This Row],[How many hours of a day you work on Excel]])),"",7)</f>
        <v/>
      </c>
      <c r="V1381" s="11" t="str">
        <f>IF(ISERROR(FIND("8",tblSalaries[[#This Row],[How many hours of a day you work on Excel]])),"",8)</f>
        <v/>
      </c>
      <c r="W1381" s="11">
        <f>IF(MAX(tblSalaries[[#This Row],[1 hour]:[8 hours]])=0,#N/A,MAX(tblSalaries[[#This Row],[1 hour]:[8 hours]]))</f>
        <v>6</v>
      </c>
      <c r="X1381" s="11">
        <f>IF(ISERROR(tblSalaries[[#This Row],[max h]]),1,tblSalaries[[#This Row],[Salary in USD]]/tblSalaries[[#This Row],[max h]]/260)</f>
        <v>25.641025641025642</v>
      </c>
      <c r="Y1381" s="11" t="str">
        <f>IF(tblSalaries[[#This Row],[Years of Experience]]="",0,"0")</f>
        <v>0</v>
      </c>
      <c r="Z13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381" s="11">
        <f>IF(tblSalaries[[#This Row],[Salary in USD]]&lt;1000,1,0)</f>
        <v>0</v>
      </c>
      <c r="AB1381" s="11">
        <f>IF(AND(tblSalaries[[#This Row],[Salary in USD]]&gt;1000,tblSalaries[[#This Row],[Salary in USD]]&lt;2000),1,0)</f>
        <v>0</v>
      </c>
    </row>
    <row r="1382" spans="2:28" ht="15" customHeight="1">
      <c r="B1382" t="s">
        <v>3385</v>
      </c>
      <c r="C1382" s="1">
        <v>41058.97320601852</v>
      </c>
      <c r="D1382" s="4">
        <v>60000</v>
      </c>
      <c r="E1382">
        <v>60000</v>
      </c>
      <c r="F1382" t="s">
        <v>6</v>
      </c>
      <c r="G1382">
        <f>tblSalaries[[#This Row],[clean Salary (in local currency)]]*VLOOKUP(tblSalaries[[#This Row],[Currency]],tblXrate[],2,FALSE)</f>
        <v>60000</v>
      </c>
      <c r="H1382" t="s">
        <v>42</v>
      </c>
      <c r="I1382" t="s">
        <v>20</v>
      </c>
      <c r="J1382" t="s">
        <v>15</v>
      </c>
      <c r="K1382" t="str">
        <f>VLOOKUP(tblSalaries[[#This Row],[Where do you work]],tblCountries[[Actual]:[Mapping]],2,FALSE)</f>
        <v>USA</v>
      </c>
      <c r="L1382" t="s">
        <v>9</v>
      </c>
      <c r="M1382">
        <v>15</v>
      </c>
      <c r="O1382" s="10" t="str">
        <f>IF(ISERROR(FIND("1",tblSalaries[[#This Row],[How many hours of a day you work on Excel]])),"",1)</f>
        <v/>
      </c>
      <c r="P1382" s="11" t="str">
        <f>IF(ISERROR(FIND("2",tblSalaries[[#This Row],[How many hours of a day you work on Excel]])),"",2)</f>
        <v/>
      </c>
      <c r="Q1382" s="10" t="str">
        <f>IF(ISERROR(FIND("3",tblSalaries[[#This Row],[How many hours of a day you work on Excel]])),"",3)</f>
        <v/>
      </c>
      <c r="R1382" s="10">
        <f>IF(ISERROR(FIND("4",tblSalaries[[#This Row],[How many hours of a day you work on Excel]])),"",4)</f>
        <v>4</v>
      </c>
      <c r="S1382" s="10" t="str">
        <f>IF(ISERROR(FIND("5",tblSalaries[[#This Row],[How many hours of a day you work on Excel]])),"",5)</f>
        <v/>
      </c>
      <c r="T1382" s="10">
        <f>IF(ISERROR(FIND("6",tblSalaries[[#This Row],[How many hours of a day you work on Excel]])),"",6)</f>
        <v>6</v>
      </c>
      <c r="U1382" s="11" t="str">
        <f>IF(ISERROR(FIND("7",tblSalaries[[#This Row],[How many hours of a day you work on Excel]])),"",7)</f>
        <v/>
      </c>
      <c r="V1382" s="11" t="str">
        <f>IF(ISERROR(FIND("8",tblSalaries[[#This Row],[How many hours of a day you work on Excel]])),"",8)</f>
        <v/>
      </c>
      <c r="W1382" s="11">
        <f>IF(MAX(tblSalaries[[#This Row],[1 hour]:[8 hours]])=0,#N/A,MAX(tblSalaries[[#This Row],[1 hour]:[8 hours]]))</f>
        <v>6</v>
      </c>
      <c r="X1382" s="11">
        <f>IF(ISERROR(tblSalaries[[#This Row],[max h]]),1,tblSalaries[[#This Row],[Salary in USD]]/tblSalaries[[#This Row],[max h]]/260)</f>
        <v>38.46153846153846</v>
      </c>
      <c r="Y1382" s="11" t="str">
        <f>IF(tblSalaries[[#This Row],[Years of Experience]]="",0,"0")</f>
        <v>0</v>
      </c>
      <c r="Z13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82" s="11">
        <f>IF(tblSalaries[[#This Row],[Salary in USD]]&lt;1000,1,0)</f>
        <v>0</v>
      </c>
      <c r="AB1382" s="11">
        <f>IF(AND(tblSalaries[[#This Row],[Salary in USD]]&gt;1000,tblSalaries[[#This Row],[Salary in USD]]&lt;2000),1,0)</f>
        <v>0</v>
      </c>
    </row>
    <row r="1383" spans="2:28" ht="15" customHeight="1">
      <c r="B1383" t="s">
        <v>3386</v>
      </c>
      <c r="C1383" s="1">
        <v>41058.979895833334</v>
      </c>
      <c r="D1383" s="4" t="s">
        <v>1567</v>
      </c>
      <c r="E1383">
        <v>36000</v>
      </c>
      <c r="F1383" t="s">
        <v>22</v>
      </c>
      <c r="G1383">
        <f>tblSalaries[[#This Row],[clean Salary (in local currency)]]*VLOOKUP(tblSalaries[[#This Row],[Currency]],tblXrate[],2,FALSE)</f>
        <v>45734.379803697877</v>
      </c>
      <c r="H1383" t="s">
        <v>1568</v>
      </c>
      <c r="I1383" t="s">
        <v>20</v>
      </c>
      <c r="J1383" t="s">
        <v>36</v>
      </c>
      <c r="K1383" t="str">
        <f>VLOOKUP(tblSalaries[[#This Row],[Where do you work]],tblCountries[[Actual]:[Mapping]],2,FALSE)</f>
        <v>Ireland</v>
      </c>
      <c r="L1383" t="s">
        <v>18</v>
      </c>
      <c r="M1383">
        <v>4</v>
      </c>
      <c r="O1383" s="10" t="str">
        <f>IF(ISERROR(FIND("1",tblSalaries[[#This Row],[How many hours of a day you work on Excel]])),"",1)</f>
        <v/>
      </c>
      <c r="P1383" s="11">
        <f>IF(ISERROR(FIND("2",tblSalaries[[#This Row],[How many hours of a day you work on Excel]])),"",2)</f>
        <v>2</v>
      </c>
      <c r="Q1383" s="10">
        <f>IF(ISERROR(FIND("3",tblSalaries[[#This Row],[How many hours of a day you work on Excel]])),"",3)</f>
        <v>3</v>
      </c>
      <c r="R1383" s="10" t="str">
        <f>IF(ISERROR(FIND("4",tblSalaries[[#This Row],[How many hours of a day you work on Excel]])),"",4)</f>
        <v/>
      </c>
      <c r="S1383" s="10" t="str">
        <f>IF(ISERROR(FIND("5",tblSalaries[[#This Row],[How many hours of a day you work on Excel]])),"",5)</f>
        <v/>
      </c>
      <c r="T1383" s="10" t="str">
        <f>IF(ISERROR(FIND("6",tblSalaries[[#This Row],[How many hours of a day you work on Excel]])),"",6)</f>
        <v/>
      </c>
      <c r="U1383" s="11" t="str">
        <f>IF(ISERROR(FIND("7",tblSalaries[[#This Row],[How many hours of a day you work on Excel]])),"",7)</f>
        <v/>
      </c>
      <c r="V1383" s="11" t="str">
        <f>IF(ISERROR(FIND("8",tblSalaries[[#This Row],[How many hours of a day you work on Excel]])),"",8)</f>
        <v/>
      </c>
      <c r="W1383" s="11">
        <f>IF(MAX(tblSalaries[[#This Row],[1 hour]:[8 hours]])=0,#N/A,MAX(tblSalaries[[#This Row],[1 hour]:[8 hours]]))</f>
        <v>3</v>
      </c>
      <c r="X1383" s="11">
        <f>IF(ISERROR(tblSalaries[[#This Row],[max h]]),1,tblSalaries[[#This Row],[Salary in USD]]/tblSalaries[[#This Row],[max h]]/260)</f>
        <v>58.633820261151129</v>
      </c>
      <c r="Y1383" s="11" t="str">
        <f>IF(tblSalaries[[#This Row],[Years of Experience]]="",0,"0")</f>
        <v>0</v>
      </c>
      <c r="Z13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83" s="11">
        <f>IF(tblSalaries[[#This Row],[Salary in USD]]&lt;1000,1,0)</f>
        <v>0</v>
      </c>
      <c r="AB1383" s="11">
        <f>IF(AND(tblSalaries[[#This Row],[Salary in USD]]&gt;1000,tblSalaries[[#This Row],[Salary in USD]]&lt;2000),1,0)</f>
        <v>0</v>
      </c>
    </row>
    <row r="1384" spans="2:28" ht="15" customHeight="1">
      <c r="B1384" t="s">
        <v>3387</v>
      </c>
      <c r="C1384" s="1">
        <v>41058.985567129632</v>
      </c>
      <c r="D1384" s="4">
        <v>150000</v>
      </c>
      <c r="E1384">
        <v>150000</v>
      </c>
      <c r="F1384" t="s">
        <v>6</v>
      </c>
      <c r="G1384">
        <f>tblSalaries[[#This Row],[clean Salary (in local currency)]]*VLOOKUP(tblSalaries[[#This Row],[Currency]],tblXrate[],2,FALSE)</f>
        <v>150000</v>
      </c>
      <c r="H1384" t="s">
        <v>72</v>
      </c>
      <c r="I1384" t="s">
        <v>20</v>
      </c>
      <c r="J1384" t="s">
        <v>15</v>
      </c>
      <c r="K1384" t="str">
        <f>VLOOKUP(tblSalaries[[#This Row],[Where do you work]],tblCountries[[Actual]:[Mapping]],2,FALSE)</f>
        <v>USA</v>
      </c>
      <c r="L1384" t="s">
        <v>18</v>
      </c>
      <c r="M1384">
        <v>30</v>
      </c>
      <c r="O1384" s="10" t="str">
        <f>IF(ISERROR(FIND("1",tblSalaries[[#This Row],[How many hours of a day you work on Excel]])),"",1)</f>
        <v/>
      </c>
      <c r="P1384" s="11">
        <f>IF(ISERROR(FIND("2",tblSalaries[[#This Row],[How many hours of a day you work on Excel]])),"",2)</f>
        <v>2</v>
      </c>
      <c r="Q1384" s="10">
        <f>IF(ISERROR(FIND("3",tblSalaries[[#This Row],[How many hours of a day you work on Excel]])),"",3)</f>
        <v>3</v>
      </c>
      <c r="R1384" s="10" t="str">
        <f>IF(ISERROR(FIND("4",tblSalaries[[#This Row],[How many hours of a day you work on Excel]])),"",4)</f>
        <v/>
      </c>
      <c r="S1384" s="10" t="str">
        <f>IF(ISERROR(FIND("5",tblSalaries[[#This Row],[How many hours of a day you work on Excel]])),"",5)</f>
        <v/>
      </c>
      <c r="T1384" s="10" t="str">
        <f>IF(ISERROR(FIND("6",tblSalaries[[#This Row],[How many hours of a day you work on Excel]])),"",6)</f>
        <v/>
      </c>
      <c r="U1384" s="11" t="str">
        <f>IF(ISERROR(FIND("7",tblSalaries[[#This Row],[How many hours of a day you work on Excel]])),"",7)</f>
        <v/>
      </c>
      <c r="V1384" s="11" t="str">
        <f>IF(ISERROR(FIND("8",tblSalaries[[#This Row],[How many hours of a day you work on Excel]])),"",8)</f>
        <v/>
      </c>
      <c r="W1384" s="11">
        <f>IF(MAX(tblSalaries[[#This Row],[1 hour]:[8 hours]])=0,#N/A,MAX(tblSalaries[[#This Row],[1 hour]:[8 hours]]))</f>
        <v>3</v>
      </c>
      <c r="X1384" s="11">
        <f>IF(ISERROR(tblSalaries[[#This Row],[max h]]),1,tblSalaries[[#This Row],[Salary in USD]]/tblSalaries[[#This Row],[max h]]/260)</f>
        <v>192.30769230769232</v>
      </c>
      <c r="Y1384" s="11" t="str">
        <f>IF(tblSalaries[[#This Row],[Years of Experience]]="",0,"0")</f>
        <v>0</v>
      </c>
      <c r="Z13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84" s="11">
        <f>IF(tblSalaries[[#This Row],[Salary in USD]]&lt;1000,1,0)</f>
        <v>0</v>
      </c>
      <c r="AB1384" s="11">
        <f>IF(AND(tblSalaries[[#This Row],[Salary in USD]]&gt;1000,tblSalaries[[#This Row],[Salary in USD]]&lt;2000),1,0)</f>
        <v>0</v>
      </c>
    </row>
    <row r="1385" spans="2:28" ht="15" customHeight="1">
      <c r="B1385" t="s">
        <v>3388</v>
      </c>
      <c r="C1385" s="1">
        <v>41058.989189814813</v>
      </c>
      <c r="D1385" s="4">
        <v>88000</v>
      </c>
      <c r="E1385">
        <v>88000</v>
      </c>
      <c r="F1385" t="s">
        <v>6</v>
      </c>
      <c r="G1385">
        <f>tblSalaries[[#This Row],[clean Salary (in local currency)]]*VLOOKUP(tblSalaries[[#This Row],[Currency]],tblXrate[],2,FALSE)</f>
        <v>88000</v>
      </c>
      <c r="H1385" t="s">
        <v>1569</v>
      </c>
      <c r="I1385" t="s">
        <v>52</v>
      </c>
      <c r="J1385" t="s">
        <v>15</v>
      </c>
      <c r="K1385" t="str">
        <f>VLOOKUP(tblSalaries[[#This Row],[Where do you work]],tblCountries[[Actual]:[Mapping]],2,FALSE)</f>
        <v>USA</v>
      </c>
      <c r="L1385" t="s">
        <v>9</v>
      </c>
      <c r="M1385">
        <v>21</v>
      </c>
      <c r="O1385" s="10" t="str">
        <f>IF(ISERROR(FIND("1",tblSalaries[[#This Row],[How many hours of a day you work on Excel]])),"",1)</f>
        <v/>
      </c>
      <c r="P1385" s="11" t="str">
        <f>IF(ISERROR(FIND("2",tblSalaries[[#This Row],[How many hours of a day you work on Excel]])),"",2)</f>
        <v/>
      </c>
      <c r="Q1385" s="10" t="str">
        <f>IF(ISERROR(FIND("3",tblSalaries[[#This Row],[How many hours of a day you work on Excel]])),"",3)</f>
        <v/>
      </c>
      <c r="R1385" s="10">
        <f>IF(ISERROR(FIND("4",tblSalaries[[#This Row],[How many hours of a day you work on Excel]])),"",4)</f>
        <v>4</v>
      </c>
      <c r="S1385" s="10" t="str">
        <f>IF(ISERROR(FIND("5",tblSalaries[[#This Row],[How many hours of a day you work on Excel]])),"",5)</f>
        <v/>
      </c>
      <c r="T1385" s="10">
        <f>IF(ISERROR(FIND("6",tblSalaries[[#This Row],[How many hours of a day you work on Excel]])),"",6)</f>
        <v>6</v>
      </c>
      <c r="U1385" s="11" t="str">
        <f>IF(ISERROR(FIND("7",tblSalaries[[#This Row],[How many hours of a day you work on Excel]])),"",7)</f>
        <v/>
      </c>
      <c r="V1385" s="11" t="str">
        <f>IF(ISERROR(FIND("8",tblSalaries[[#This Row],[How many hours of a day you work on Excel]])),"",8)</f>
        <v/>
      </c>
      <c r="W1385" s="11">
        <f>IF(MAX(tblSalaries[[#This Row],[1 hour]:[8 hours]])=0,#N/A,MAX(tblSalaries[[#This Row],[1 hour]:[8 hours]]))</f>
        <v>6</v>
      </c>
      <c r="X1385" s="11">
        <f>IF(ISERROR(tblSalaries[[#This Row],[max h]]),1,tblSalaries[[#This Row],[Salary in USD]]/tblSalaries[[#This Row],[max h]]/260)</f>
        <v>56.410256410256409</v>
      </c>
      <c r="Y1385" s="11" t="str">
        <f>IF(tblSalaries[[#This Row],[Years of Experience]]="",0,"0")</f>
        <v>0</v>
      </c>
      <c r="Z13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85" s="11">
        <f>IF(tblSalaries[[#This Row],[Salary in USD]]&lt;1000,1,0)</f>
        <v>0</v>
      </c>
      <c r="AB1385" s="11">
        <f>IF(AND(tblSalaries[[#This Row],[Salary in USD]]&gt;1000,tblSalaries[[#This Row],[Salary in USD]]&lt;2000),1,0)</f>
        <v>0</v>
      </c>
    </row>
    <row r="1386" spans="2:28" ht="15" customHeight="1">
      <c r="B1386" t="s">
        <v>3389</v>
      </c>
      <c r="C1386" s="1">
        <v>41059.001481481479</v>
      </c>
      <c r="D1386" s="4">
        <v>64500</v>
      </c>
      <c r="E1386">
        <v>64500</v>
      </c>
      <c r="F1386" t="s">
        <v>6</v>
      </c>
      <c r="G1386">
        <f>tblSalaries[[#This Row],[clean Salary (in local currency)]]*VLOOKUP(tblSalaries[[#This Row],[Currency]],tblXrate[],2,FALSE)</f>
        <v>64500</v>
      </c>
      <c r="H1386" t="s">
        <v>1570</v>
      </c>
      <c r="I1386" t="s">
        <v>20</v>
      </c>
      <c r="J1386" t="s">
        <v>15</v>
      </c>
      <c r="K1386" t="str">
        <f>VLOOKUP(tblSalaries[[#This Row],[Where do you work]],tblCountries[[Actual]:[Mapping]],2,FALSE)</f>
        <v>USA</v>
      </c>
      <c r="L1386" t="s">
        <v>9</v>
      </c>
      <c r="M1386">
        <v>13</v>
      </c>
      <c r="O1386" s="10" t="str">
        <f>IF(ISERROR(FIND("1",tblSalaries[[#This Row],[How many hours of a day you work on Excel]])),"",1)</f>
        <v/>
      </c>
      <c r="P1386" s="11" t="str">
        <f>IF(ISERROR(FIND("2",tblSalaries[[#This Row],[How many hours of a day you work on Excel]])),"",2)</f>
        <v/>
      </c>
      <c r="Q1386" s="10" t="str">
        <f>IF(ISERROR(FIND("3",tblSalaries[[#This Row],[How many hours of a day you work on Excel]])),"",3)</f>
        <v/>
      </c>
      <c r="R1386" s="10">
        <f>IF(ISERROR(FIND("4",tblSalaries[[#This Row],[How many hours of a day you work on Excel]])),"",4)</f>
        <v>4</v>
      </c>
      <c r="S1386" s="10" t="str">
        <f>IF(ISERROR(FIND("5",tblSalaries[[#This Row],[How many hours of a day you work on Excel]])),"",5)</f>
        <v/>
      </c>
      <c r="T1386" s="10">
        <f>IF(ISERROR(FIND("6",tblSalaries[[#This Row],[How many hours of a day you work on Excel]])),"",6)</f>
        <v>6</v>
      </c>
      <c r="U1386" s="11" t="str">
        <f>IF(ISERROR(FIND("7",tblSalaries[[#This Row],[How many hours of a day you work on Excel]])),"",7)</f>
        <v/>
      </c>
      <c r="V1386" s="11" t="str">
        <f>IF(ISERROR(FIND("8",tblSalaries[[#This Row],[How many hours of a day you work on Excel]])),"",8)</f>
        <v/>
      </c>
      <c r="W1386" s="11">
        <f>IF(MAX(tblSalaries[[#This Row],[1 hour]:[8 hours]])=0,#N/A,MAX(tblSalaries[[#This Row],[1 hour]:[8 hours]]))</f>
        <v>6</v>
      </c>
      <c r="X1386" s="11">
        <f>IF(ISERROR(tblSalaries[[#This Row],[max h]]),1,tblSalaries[[#This Row],[Salary in USD]]/tblSalaries[[#This Row],[max h]]/260)</f>
        <v>41.346153846153847</v>
      </c>
      <c r="Y1386" s="11" t="str">
        <f>IF(tblSalaries[[#This Row],[Years of Experience]]="",0,"0")</f>
        <v>0</v>
      </c>
      <c r="Z13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86" s="11">
        <f>IF(tblSalaries[[#This Row],[Salary in USD]]&lt;1000,1,0)</f>
        <v>0</v>
      </c>
      <c r="AB1386" s="11">
        <f>IF(AND(tblSalaries[[#This Row],[Salary in USD]]&gt;1000,tblSalaries[[#This Row],[Salary in USD]]&lt;2000),1,0)</f>
        <v>0</v>
      </c>
    </row>
    <row r="1387" spans="2:28" ht="15" customHeight="1">
      <c r="B1387" t="s">
        <v>3390</v>
      </c>
      <c r="C1387" s="1">
        <v>41059.009108796294</v>
      </c>
      <c r="D1387" s="4" t="s">
        <v>1571</v>
      </c>
      <c r="E1387">
        <v>216000</v>
      </c>
      <c r="F1387" t="s">
        <v>3958</v>
      </c>
      <c r="G1387">
        <f>tblSalaries[[#This Row],[clean Salary (in local currency)]]*VLOOKUP(tblSalaries[[#This Row],[Currency]],tblXrate[],2,FALSE)</f>
        <v>57600</v>
      </c>
      <c r="H1387" t="s">
        <v>1572</v>
      </c>
      <c r="I1387" t="s">
        <v>279</v>
      </c>
      <c r="J1387" t="s">
        <v>133</v>
      </c>
      <c r="K1387" t="str">
        <f>VLOOKUP(tblSalaries[[#This Row],[Where do you work]],tblCountries[[Actual]:[Mapping]],2,FALSE)</f>
        <v>Saudi Arabia</v>
      </c>
      <c r="L1387" t="s">
        <v>9</v>
      </c>
      <c r="M1387">
        <v>20</v>
      </c>
      <c r="O1387" s="10" t="str">
        <f>IF(ISERROR(FIND("1",tblSalaries[[#This Row],[How many hours of a day you work on Excel]])),"",1)</f>
        <v/>
      </c>
      <c r="P1387" s="11" t="str">
        <f>IF(ISERROR(FIND("2",tblSalaries[[#This Row],[How many hours of a day you work on Excel]])),"",2)</f>
        <v/>
      </c>
      <c r="Q1387" s="10" t="str">
        <f>IF(ISERROR(FIND("3",tblSalaries[[#This Row],[How many hours of a day you work on Excel]])),"",3)</f>
        <v/>
      </c>
      <c r="R1387" s="10">
        <f>IF(ISERROR(FIND("4",tblSalaries[[#This Row],[How many hours of a day you work on Excel]])),"",4)</f>
        <v>4</v>
      </c>
      <c r="S1387" s="10" t="str">
        <f>IF(ISERROR(FIND("5",tblSalaries[[#This Row],[How many hours of a day you work on Excel]])),"",5)</f>
        <v/>
      </c>
      <c r="T1387" s="10">
        <f>IF(ISERROR(FIND("6",tblSalaries[[#This Row],[How many hours of a day you work on Excel]])),"",6)</f>
        <v>6</v>
      </c>
      <c r="U1387" s="11" t="str">
        <f>IF(ISERROR(FIND("7",tblSalaries[[#This Row],[How many hours of a day you work on Excel]])),"",7)</f>
        <v/>
      </c>
      <c r="V1387" s="11" t="str">
        <f>IF(ISERROR(FIND("8",tblSalaries[[#This Row],[How many hours of a day you work on Excel]])),"",8)</f>
        <v/>
      </c>
      <c r="W1387" s="11">
        <f>IF(MAX(tblSalaries[[#This Row],[1 hour]:[8 hours]])=0,#N/A,MAX(tblSalaries[[#This Row],[1 hour]:[8 hours]]))</f>
        <v>6</v>
      </c>
      <c r="X1387" s="11">
        <f>IF(ISERROR(tblSalaries[[#This Row],[max h]]),1,tblSalaries[[#This Row],[Salary in USD]]/tblSalaries[[#This Row],[max h]]/260)</f>
        <v>36.92307692307692</v>
      </c>
      <c r="Y1387" s="11" t="str">
        <f>IF(tblSalaries[[#This Row],[Years of Experience]]="",0,"0")</f>
        <v>0</v>
      </c>
      <c r="Z13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87" s="11">
        <f>IF(tblSalaries[[#This Row],[Salary in USD]]&lt;1000,1,0)</f>
        <v>0</v>
      </c>
      <c r="AB1387" s="11">
        <f>IF(AND(tblSalaries[[#This Row],[Salary in USD]]&gt;1000,tblSalaries[[#This Row],[Salary in USD]]&lt;2000),1,0)</f>
        <v>0</v>
      </c>
    </row>
    <row r="1388" spans="2:28" ht="15" customHeight="1">
      <c r="B1388" t="s">
        <v>3391</v>
      </c>
      <c r="C1388" s="1">
        <v>41059.015601851854</v>
      </c>
      <c r="D1388" s="4">
        <v>50000</v>
      </c>
      <c r="E1388">
        <v>50000</v>
      </c>
      <c r="F1388" t="s">
        <v>6</v>
      </c>
      <c r="G1388">
        <f>tblSalaries[[#This Row],[clean Salary (in local currency)]]*VLOOKUP(tblSalaries[[#This Row],[Currency]],tblXrate[],2,FALSE)</f>
        <v>50000</v>
      </c>
      <c r="H1388" t="s">
        <v>1573</v>
      </c>
      <c r="I1388" t="s">
        <v>310</v>
      </c>
      <c r="J1388" t="s">
        <v>15</v>
      </c>
      <c r="K1388" t="str">
        <f>VLOOKUP(tblSalaries[[#This Row],[Where do you work]],tblCountries[[Actual]:[Mapping]],2,FALSE)</f>
        <v>USA</v>
      </c>
      <c r="L1388" t="s">
        <v>9</v>
      </c>
      <c r="M1388">
        <v>15</v>
      </c>
      <c r="O1388" s="10" t="str">
        <f>IF(ISERROR(FIND("1",tblSalaries[[#This Row],[How many hours of a day you work on Excel]])),"",1)</f>
        <v/>
      </c>
      <c r="P1388" s="11" t="str">
        <f>IF(ISERROR(FIND("2",tblSalaries[[#This Row],[How many hours of a day you work on Excel]])),"",2)</f>
        <v/>
      </c>
      <c r="Q1388" s="10" t="str">
        <f>IF(ISERROR(FIND("3",tblSalaries[[#This Row],[How many hours of a day you work on Excel]])),"",3)</f>
        <v/>
      </c>
      <c r="R1388" s="10">
        <f>IF(ISERROR(FIND("4",tblSalaries[[#This Row],[How many hours of a day you work on Excel]])),"",4)</f>
        <v>4</v>
      </c>
      <c r="S1388" s="10" t="str">
        <f>IF(ISERROR(FIND("5",tblSalaries[[#This Row],[How many hours of a day you work on Excel]])),"",5)</f>
        <v/>
      </c>
      <c r="T1388" s="10">
        <f>IF(ISERROR(FIND("6",tblSalaries[[#This Row],[How many hours of a day you work on Excel]])),"",6)</f>
        <v>6</v>
      </c>
      <c r="U1388" s="11" t="str">
        <f>IF(ISERROR(FIND("7",tblSalaries[[#This Row],[How many hours of a day you work on Excel]])),"",7)</f>
        <v/>
      </c>
      <c r="V1388" s="11" t="str">
        <f>IF(ISERROR(FIND("8",tblSalaries[[#This Row],[How many hours of a day you work on Excel]])),"",8)</f>
        <v/>
      </c>
      <c r="W1388" s="11">
        <f>IF(MAX(tblSalaries[[#This Row],[1 hour]:[8 hours]])=0,#N/A,MAX(tblSalaries[[#This Row],[1 hour]:[8 hours]]))</f>
        <v>6</v>
      </c>
      <c r="X1388" s="11">
        <f>IF(ISERROR(tblSalaries[[#This Row],[max h]]),1,tblSalaries[[#This Row],[Salary in USD]]/tblSalaries[[#This Row],[max h]]/260)</f>
        <v>32.051282051282051</v>
      </c>
      <c r="Y1388" s="11" t="str">
        <f>IF(tblSalaries[[#This Row],[Years of Experience]]="",0,"0")</f>
        <v>0</v>
      </c>
      <c r="Z13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88" s="11">
        <f>IF(tblSalaries[[#This Row],[Salary in USD]]&lt;1000,1,0)</f>
        <v>0</v>
      </c>
      <c r="AB1388" s="11">
        <f>IF(AND(tblSalaries[[#This Row],[Salary in USD]]&gt;1000,tblSalaries[[#This Row],[Salary in USD]]&lt;2000),1,0)</f>
        <v>0</v>
      </c>
    </row>
    <row r="1389" spans="2:28" ht="15" customHeight="1">
      <c r="B1389" t="s">
        <v>3392</v>
      </c>
      <c r="C1389" s="1">
        <v>41059.017858796295</v>
      </c>
      <c r="D1389" s="4">
        <v>120000</v>
      </c>
      <c r="E1389">
        <v>120000</v>
      </c>
      <c r="F1389" t="s">
        <v>6</v>
      </c>
      <c r="G1389">
        <f>tblSalaries[[#This Row],[clean Salary (in local currency)]]*VLOOKUP(tblSalaries[[#This Row],[Currency]],tblXrate[],2,FALSE)</f>
        <v>120000</v>
      </c>
      <c r="H1389" t="s">
        <v>642</v>
      </c>
      <c r="I1389" t="s">
        <v>52</v>
      </c>
      <c r="J1389" t="s">
        <v>15</v>
      </c>
      <c r="K1389" t="str">
        <f>VLOOKUP(tblSalaries[[#This Row],[Where do you work]],tblCountries[[Actual]:[Mapping]],2,FALSE)</f>
        <v>USA</v>
      </c>
      <c r="L1389" t="s">
        <v>18</v>
      </c>
      <c r="M1389">
        <v>10</v>
      </c>
      <c r="O1389" s="10" t="str">
        <f>IF(ISERROR(FIND("1",tblSalaries[[#This Row],[How many hours of a day you work on Excel]])),"",1)</f>
        <v/>
      </c>
      <c r="P1389" s="11">
        <f>IF(ISERROR(FIND("2",tblSalaries[[#This Row],[How many hours of a day you work on Excel]])),"",2)</f>
        <v>2</v>
      </c>
      <c r="Q1389" s="10">
        <f>IF(ISERROR(FIND("3",tblSalaries[[#This Row],[How many hours of a day you work on Excel]])),"",3)</f>
        <v>3</v>
      </c>
      <c r="R1389" s="10" t="str">
        <f>IF(ISERROR(FIND("4",tblSalaries[[#This Row],[How many hours of a day you work on Excel]])),"",4)</f>
        <v/>
      </c>
      <c r="S1389" s="10" t="str">
        <f>IF(ISERROR(FIND("5",tblSalaries[[#This Row],[How many hours of a day you work on Excel]])),"",5)</f>
        <v/>
      </c>
      <c r="T1389" s="10" t="str">
        <f>IF(ISERROR(FIND("6",tblSalaries[[#This Row],[How many hours of a day you work on Excel]])),"",6)</f>
        <v/>
      </c>
      <c r="U1389" s="11" t="str">
        <f>IF(ISERROR(FIND("7",tblSalaries[[#This Row],[How many hours of a day you work on Excel]])),"",7)</f>
        <v/>
      </c>
      <c r="V1389" s="11" t="str">
        <f>IF(ISERROR(FIND("8",tblSalaries[[#This Row],[How many hours of a day you work on Excel]])),"",8)</f>
        <v/>
      </c>
      <c r="W1389" s="11">
        <f>IF(MAX(tblSalaries[[#This Row],[1 hour]:[8 hours]])=0,#N/A,MAX(tblSalaries[[#This Row],[1 hour]:[8 hours]]))</f>
        <v>3</v>
      </c>
      <c r="X1389" s="11">
        <f>IF(ISERROR(tblSalaries[[#This Row],[max h]]),1,tblSalaries[[#This Row],[Salary in USD]]/tblSalaries[[#This Row],[max h]]/260)</f>
        <v>153.84615384615384</v>
      </c>
      <c r="Y1389" s="11" t="str">
        <f>IF(tblSalaries[[#This Row],[Years of Experience]]="",0,"0")</f>
        <v>0</v>
      </c>
      <c r="Z13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89" s="11">
        <f>IF(tblSalaries[[#This Row],[Salary in USD]]&lt;1000,1,0)</f>
        <v>0</v>
      </c>
      <c r="AB1389" s="11">
        <f>IF(AND(tblSalaries[[#This Row],[Salary in USD]]&gt;1000,tblSalaries[[#This Row],[Salary in USD]]&lt;2000),1,0)</f>
        <v>0</v>
      </c>
    </row>
    <row r="1390" spans="2:28" ht="15" customHeight="1">
      <c r="B1390" t="s">
        <v>3393</v>
      </c>
      <c r="C1390" s="1">
        <v>41059.024224537039</v>
      </c>
      <c r="D1390" s="4">
        <v>107000</v>
      </c>
      <c r="E1390">
        <v>107000</v>
      </c>
      <c r="F1390" t="s">
        <v>6</v>
      </c>
      <c r="G1390">
        <f>tblSalaries[[#This Row],[clean Salary (in local currency)]]*VLOOKUP(tblSalaries[[#This Row],[Currency]],tblXrate[],2,FALSE)</f>
        <v>107000</v>
      </c>
      <c r="H1390" t="s">
        <v>1574</v>
      </c>
      <c r="I1390" t="s">
        <v>52</v>
      </c>
      <c r="J1390" t="s">
        <v>15</v>
      </c>
      <c r="K1390" t="str">
        <f>VLOOKUP(tblSalaries[[#This Row],[Where do you work]],tblCountries[[Actual]:[Mapping]],2,FALSE)</f>
        <v>USA</v>
      </c>
      <c r="L1390" t="s">
        <v>13</v>
      </c>
      <c r="M1390">
        <v>29</v>
      </c>
      <c r="O1390" s="10" t="str">
        <f>IF(ISERROR(FIND("1",tblSalaries[[#This Row],[How many hours of a day you work on Excel]])),"",1)</f>
        <v/>
      </c>
      <c r="P1390" s="11" t="str">
        <f>IF(ISERROR(FIND("2",tblSalaries[[#This Row],[How many hours of a day you work on Excel]])),"",2)</f>
        <v/>
      </c>
      <c r="Q1390" s="10" t="str">
        <f>IF(ISERROR(FIND("3",tblSalaries[[#This Row],[How many hours of a day you work on Excel]])),"",3)</f>
        <v/>
      </c>
      <c r="R1390" s="10" t="str">
        <f>IF(ISERROR(FIND("4",tblSalaries[[#This Row],[How many hours of a day you work on Excel]])),"",4)</f>
        <v/>
      </c>
      <c r="S1390" s="10" t="str">
        <f>IF(ISERROR(FIND("5",tblSalaries[[#This Row],[How many hours of a day you work on Excel]])),"",5)</f>
        <v/>
      </c>
      <c r="T1390" s="10" t="str">
        <f>IF(ISERROR(FIND("6",tblSalaries[[#This Row],[How many hours of a day you work on Excel]])),"",6)</f>
        <v/>
      </c>
      <c r="U1390" s="11" t="str">
        <f>IF(ISERROR(FIND("7",tblSalaries[[#This Row],[How many hours of a day you work on Excel]])),"",7)</f>
        <v/>
      </c>
      <c r="V1390" s="11">
        <f>IF(ISERROR(FIND("8",tblSalaries[[#This Row],[How many hours of a day you work on Excel]])),"",8)</f>
        <v>8</v>
      </c>
      <c r="W1390" s="11">
        <f>IF(MAX(tblSalaries[[#This Row],[1 hour]:[8 hours]])=0,#N/A,MAX(tblSalaries[[#This Row],[1 hour]:[8 hours]]))</f>
        <v>8</v>
      </c>
      <c r="X1390" s="11">
        <f>IF(ISERROR(tblSalaries[[#This Row],[max h]]),1,tblSalaries[[#This Row],[Salary in USD]]/tblSalaries[[#This Row],[max h]]/260)</f>
        <v>51.442307692307693</v>
      </c>
      <c r="Y1390" s="11" t="str">
        <f>IF(tblSalaries[[#This Row],[Years of Experience]]="",0,"0")</f>
        <v>0</v>
      </c>
      <c r="Z13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90" s="11">
        <f>IF(tblSalaries[[#This Row],[Salary in USD]]&lt;1000,1,0)</f>
        <v>0</v>
      </c>
      <c r="AB1390" s="11">
        <f>IF(AND(tblSalaries[[#This Row],[Salary in USD]]&gt;1000,tblSalaries[[#This Row],[Salary in USD]]&lt;2000),1,0)</f>
        <v>0</v>
      </c>
    </row>
    <row r="1391" spans="2:28" ht="15" customHeight="1">
      <c r="B1391" t="s">
        <v>3394</v>
      </c>
      <c r="C1391" s="1">
        <v>41059.029745370368</v>
      </c>
      <c r="D1391" s="4">
        <v>40000</v>
      </c>
      <c r="E1391">
        <v>40000</v>
      </c>
      <c r="F1391" t="s">
        <v>6</v>
      </c>
      <c r="G1391">
        <f>tblSalaries[[#This Row],[clean Salary (in local currency)]]*VLOOKUP(tblSalaries[[#This Row],[Currency]],tblXrate[],2,FALSE)</f>
        <v>40000</v>
      </c>
      <c r="H1391" t="s">
        <v>621</v>
      </c>
      <c r="I1391" t="s">
        <v>20</v>
      </c>
      <c r="J1391" t="s">
        <v>15</v>
      </c>
      <c r="K1391" t="str">
        <f>VLOOKUP(tblSalaries[[#This Row],[Where do you work]],tblCountries[[Actual]:[Mapping]],2,FALSE)</f>
        <v>USA</v>
      </c>
      <c r="L1391" t="s">
        <v>18</v>
      </c>
      <c r="M1391">
        <v>6</v>
      </c>
      <c r="O1391" s="10" t="str">
        <f>IF(ISERROR(FIND("1",tblSalaries[[#This Row],[How many hours of a day you work on Excel]])),"",1)</f>
        <v/>
      </c>
      <c r="P1391" s="11">
        <f>IF(ISERROR(FIND("2",tblSalaries[[#This Row],[How many hours of a day you work on Excel]])),"",2)</f>
        <v>2</v>
      </c>
      <c r="Q1391" s="10">
        <f>IF(ISERROR(FIND("3",tblSalaries[[#This Row],[How many hours of a day you work on Excel]])),"",3)</f>
        <v>3</v>
      </c>
      <c r="R1391" s="10" t="str">
        <f>IF(ISERROR(FIND("4",tblSalaries[[#This Row],[How many hours of a day you work on Excel]])),"",4)</f>
        <v/>
      </c>
      <c r="S1391" s="10" t="str">
        <f>IF(ISERROR(FIND("5",tblSalaries[[#This Row],[How many hours of a day you work on Excel]])),"",5)</f>
        <v/>
      </c>
      <c r="T1391" s="10" t="str">
        <f>IF(ISERROR(FIND("6",tblSalaries[[#This Row],[How many hours of a day you work on Excel]])),"",6)</f>
        <v/>
      </c>
      <c r="U1391" s="11" t="str">
        <f>IF(ISERROR(FIND("7",tblSalaries[[#This Row],[How many hours of a day you work on Excel]])),"",7)</f>
        <v/>
      </c>
      <c r="V1391" s="11" t="str">
        <f>IF(ISERROR(FIND("8",tblSalaries[[#This Row],[How many hours of a day you work on Excel]])),"",8)</f>
        <v/>
      </c>
      <c r="W1391" s="11">
        <f>IF(MAX(tblSalaries[[#This Row],[1 hour]:[8 hours]])=0,#N/A,MAX(tblSalaries[[#This Row],[1 hour]:[8 hours]]))</f>
        <v>3</v>
      </c>
      <c r="X1391" s="11">
        <f>IF(ISERROR(tblSalaries[[#This Row],[max h]]),1,tblSalaries[[#This Row],[Salary in USD]]/tblSalaries[[#This Row],[max h]]/260)</f>
        <v>51.282051282051285</v>
      </c>
      <c r="Y1391" s="11" t="str">
        <f>IF(tblSalaries[[#This Row],[Years of Experience]]="",0,"0")</f>
        <v>0</v>
      </c>
      <c r="Z13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91" s="11">
        <f>IF(tblSalaries[[#This Row],[Salary in USD]]&lt;1000,1,0)</f>
        <v>0</v>
      </c>
      <c r="AB1391" s="11">
        <f>IF(AND(tblSalaries[[#This Row],[Salary in USD]]&gt;1000,tblSalaries[[#This Row],[Salary in USD]]&lt;2000),1,0)</f>
        <v>0</v>
      </c>
    </row>
    <row r="1392" spans="2:28" ht="15" customHeight="1">
      <c r="B1392" t="s">
        <v>3395</v>
      </c>
      <c r="C1392" s="1">
        <v>41059.034756944442</v>
      </c>
      <c r="D1392" s="4">
        <v>81000</v>
      </c>
      <c r="E1392">
        <v>81000</v>
      </c>
      <c r="F1392" t="s">
        <v>6</v>
      </c>
      <c r="G1392">
        <f>tblSalaries[[#This Row],[clean Salary (in local currency)]]*VLOOKUP(tblSalaries[[#This Row],[Currency]],tblXrate[],2,FALSE)</f>
        <v>81000</v>
      </c>
      <c r="H1392" t="s">
        <v>1575</v>
      </c>
      <c r="I1392" t="s">
        <v>52</v>
      </c>
      <c r="J1392" t="s">
        <v>15</v>
      </c>
      <c r="K1392" t="str">
        <f>VLOOKUP(tblSalaries[[#This Row],[Where do you work]],tblCountries[[Actual]:[Mapping]],2,FALSE)</f>
        <v>USA</v>
      </c>
      <c r="L1392" t="s">
        <v>25</v>
      </c>
      <c r="M1392">
        <v>12</v>
      </c>
      <c r="O1392" s="10">
        <f>IF(ISERROR(FIND("1",tblSalaries[[#This Row],[How many hours of a day you work on Excel]])),"",1)</f>
        <v>1</v>
      </c>
      <c r="P1392" s="11">
        <f>IF(ISERROR(FIND("2",tblSalaries[[#This Row],[How many hours of a day you work on Excel]])),"",2)</f>
        <v>2</v>
      </c>
      <c r="Q1392" s="10" t="str">
        <f>IF(ISERROR(FIND("3",tblSalaries[[#This Row],[How many hours of a day you work on Excel]])),"",3)</f>
        <v/>
      </c>
      <c r="R1392" s="10" t="str">
        <f>IF(ISERROR(FIND("4",tblSalaries[[#This Row],[How many hours of a day you work on Excel]])),"",4)</f>
        <v/>
      </c>
      <c r="S1392" s="10" t="str">
        <f>IF(ISERROR(FIND("5",tblSalaries[[#This Row],[How many hours of a day you work on Excel]])),"",5)</f>
        <v/>
      </c>
      <c r="T1392" s="10" t="str">
        <f>IF(ISERROR(FIND("6",tblSalaries[[#This Row],[How many hours of a day you work on Excel]])),"",6)</f>
        <v/>
      </c>
      <c r="U1392" s="11" t="str">
        <f>IF(ISERROR(FIND("7",tblSalaries[[#This Row],[How many hours of a day you work on Excel]])),"",7)</f>
        <v/>
      </c>
      <c r="V1392" s="11" t="str">
        <f>IF(ISERROR(FIND("8",tblSalaries[[#This Row],[How many hours of a day you work on Excel]])),"",8)</f>
        <v/>
      </c>
      <c r="W1392" s="11">
        <f>IF(MAX(tblSalaries[[#This Row],[1 hour]:[8 hours]])=0,#N/A,MAX(tblSalaries[[#This Row],[1 hour]:[8 hours]]))</f>
        <v>2</v>
      </c>
      <c r="X1392" s="11">
        <f>IF(ISERROR(tblSalaries[[#This Row],[max h]]),1,tblSalaries[[#This Row],[Salary in USD]]/tblSalaries[[#This Row],[max h]]/260)</f>
        <v>155.76923076923077</v>
      </c>
      <c r="Y1392" s="11" t="str">
        <f>IF(tblSalaries[[#This Row],[Years of Experience]]="",0,"0")</f>
        <v>0</v>
      </c>
      <c r="Z13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92" s="11">
        <f>IF(tblSalaries[[#This Row],[Salary in USD]]&lt;1000,1,0)</f>
        <v>0</v>
      </c>
      <c r="AB1392" s="11">
        <f>IF(AND(tblSalaries[[#This Row],[Salary in USD]]&gt;1000,tblSalaries[[#This Row],[Salary in USD]]&lt;2000),1,0)</f>
        <v>0</v>
      </c>
    </row>
    <row r="1393" spans="2:28" ht="15" customHeight="1">
      <c r="B1393" t="s">
        <v>3396</v>
      </c>
      <c r="C1393" s="1">
        <v>41059.045439814814</v>
      </c>
      <c r="D1393" s="4">
        <v>45000</v>
      </c>
      <c r="E1393">
        <v>45000</v>
      </c>
      <c r="F1393" t="s">
        <v>6</v>
      </c>
      <c r="G1393">
        <f>tblSalaries[[#This Row],[clean Salary (in local currency)]]*VLOOKUP(tblSalaries[[#This Row],[Currency]],tblXrate[],2,FALSE)</f>
        <v>45000</v>
      </c>
      <c r="H1393" t="s">
        <v>1576</v>
      </c>
      <c r="I1393" t="s">
        <v>67</v>
      </c>
      <c r="J1393" t="s">
        <v>15</v>
      </c>
      <c r="K1393" t="str">
        <f>VLOOKUP(tblSalaries[[#This Row],[Where do you work]],tblCountries[[Actual]:[Mapping]],2,FALSE)</f>
        <v>USA</v>
      </c>
      <c r="L1393" t="s">
        <v>9</v>
      </c>
      <c r="M1393">
        <v>20</v>
      </c>
      <c r="O1393" s="10" t="str">
        <f>IF(ISERROR(FIND("1",tblSalaries[[#This Row],[How many hours of a day you work on Excel]])),"",1)</f>
        <v/>
      </c>
      <c r="P1393" s="11" t="str">
        <f>IF(ISERROR(FIND("2",tblSalaries[[#This Row],[How many hours of a day you work on Excel]])),"",2)</f>
        <v/>
      </c>
      <c r="Q1393" s="10" t="str">
        <f>IF(ISERROR(FIND("3",tblSalaries[[#This Row],[How many hours of a day you work on Excel]])),"",3)</f>
        <v/>
      </c>
      <c r="R1393" s="10">
        <f>IF(ISERROR(FIND("4",tblSalaries[[#This Row],[How many hours of a day you work on Excel]])),"",4)</f>
        <v>4</v>
      </c>
      <c r="S1393" s="10" t="str">
        <f>IF(ISERROR(FIND("5",tblSalaries[[#This Row],[How many hours of a day you work on Excel]])),"",5)</f>
        <v/>
      </c>
      <c r="T1393" s="10">
        <f>IF(ISERROR(FIND("6",tblSalaries[[#This Row],[How many hours of a day you work on Excel]])),"",6)</f>
        <v>6</v>
      </c>
      <c r="U1393" s="11" t="str">
        <f>IF(ISERROR(FIND("7",tblSalaries[[#This Row],[How many hours of a day you work on Excel]])),"",7)</f>
        <v/>
      </c>
      <c r="V1393" s="11" t="str">
        <f>IF(ISERROR(FIND("8",tblSalaries[[#This Row],[How many hours of a day you work on Excel]])),"",8)</f>
        <v/>
      </c>
      <c r="W1393" s="11">
        <f>IF(MAX(tblSalaries[[#This Row],[1 hour]:[8 hours]])=0,#N/A,MAX(tblSalaries[[#This Row],[1 hour]:[8 hours]]))</f>
        <v>6</v>
      </c>
      <c r="X1393" s="11">
        <f>IF(ISERROR(tblSalaries[[#This Row],[max h]]),1,tblSalaries[[#This Row],[Salary in USD]]/tblSalaries[[#This Row],[max h]]/260)</f>
        <v>28.846153846153847</v>
      </c>
      <c r="Y1393" s="11" t="str">
        <f>IF(tblSalaries[[#This Row],[Years of Experience]]="",0,"0")</f>
        <v>0</v>
      </c>
      <c r="Z13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93" s="11">
        <f>IF(tblSalaries[[#This Row],[Salary in USD]]&lt;1000,1,0)</f>
        <v>0</v>
      </c>
      <c r="AB1393" s="11">
        <f>IF(AND(tblSalaries[[#This Row],[Salary in USD]]&gt;1000,tblSalaries[[#This Row],[Salary in USD]]&lt;2000),1,0)</f>
        <v>0</v>
      </c>
    </row>
    <row r="1394" spans="2:28" ht="15" customHeight="1">
      <c r="B1394" t="s">
        <v>3397</v>
      </c>
      <c r="C1394" s="1">
        <v>41059.050046296295</v>
      </c>
      <c r="D1394" s="4">
        <v>49000</v>
      </c>
      <c r="E1394">
        <v>49000</v>
      </c>
      <c r="F1394" t="s">
        <v>6</v>
      </c>
      <c r="G1394">
        <f>tblSalaries[[#This Row],[clean Salary (in local currency)]]*VLOOKUP(tblSalaries[[#This Row],[Currency]],tblXrate[],2,FALSE)</f>
        <v>49000</v>
      </c>
      <c r="H1394" t="s">
        <v>1577</v>
      </c>
      <c r="I1394" t="s">
        <v>67</v>
      </c>
      <c r="J1394" t="s">
        <v>15</v>
      </c>
      <c r="K1394" t="str">
        <f>VLOOKUP(tblSalaries[[#This Row],[Where do you work]],tblCountries[[Actual]:[Mapping]],2,FALSE)</f>
        <v>USA</v>
      </c>
      <c r="L1394" t="s">
        <v>9</v>
      </c>
      <c r="M1394">
        <v>5</v>
      </c>
      <c r="O1394" s="10" t="str">
        <f>IF(ISERROR(FIND("1",tblSalaries[[#This Row],[How many hours of a day you work on Excel]])),"",1)</f>
        <v/>
      </c>
      <c r="P1394" s="11" t="str">
        <f>IF(ISERROR(FIND("2",tblSalaries[[#This Row],[How many hours of a day you work on Excel]])),"",2)</f>
        <v/>
      </c>
      <c r="Q1394" s="10" t="str">
        <f>IF(ISERROR(FIND("3",tblSalaries[[#This Row],[How many hours of a day you work on Excel]])),"",3)</f>
        <v/>
      </c>
      <c r="R1394" s="10">
        <f>IF(ISERROR(FIND("4",tblSalaries[[#This Row],[How many hours of a day you work on Excel]])),"",4)</f>
        <v>4</v>
      </c>
      <c r="S1394" s="10" t="str">
        <f>IF(ISERROR(FIND("5",tblSalaries[[#This Row],[How many hours of a day you work on Excel]])),"",5)</f>
        <v/>
      </c>
      <c r="T1394" s="10">
        <f>IF(ISERROR(FIND("6",tblSalaries[[#This Row],[How many hours of a day you work on Excel]])),"",6)</f>
        <v>6</v>
      </c>
      <c r="U1394" s="11" t="str">
        <f>IF(ISERROR(FIND("7",tblSalaries[[#This Row],[How many hours of a day you work on Excel]])),"",7)</f>
        <v/>
      </c>
      <c r="V1394" s="11" t="str">
        <f>IF(ISERROR(FIND("8",tblSalaries[[#This Row],[How many hours of a day you work on Excel]])),"",8)</f>
        <v/>
      </c>
      <c r="W1394" s="11">
        <f>IF(MAX(tblSalaries[[#This Row],[1 hour]:[8 hours]])=0,#N/A,MAX(tblSalaries[[#This Row],[1 hour]:[8 hours]]))</f>
        <v>6</v>
      </c>
      <c r="X1394" s="11">
        <f>IF(ISERROR(tblSalaries[[#This Row],[max h]]),1,tblSalaries[[#This Row],[Salary in USD]]/tblSalaries[[#This Row],[max h]]/260)</f>
        <v>31.410256410256412</v>
      </c>
      <c r="Y1394" s="11" t="str">
        <f>IF(tblSalaries[[#This Row],[Years of Experience]]="",0,"0")</f>
        <v>0</v>
      </c>
      <c r="Z13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394" s="11">
        <f>IF(tblSalaries[[#This Row],[Salary in USD]]&lt;1000,1,0)</f>
        <v>0</v>
      </c>
      <c r="AB1394" s="11">
        <f>IF(AND(tblSalaries[[#This Row],[Salary in USD]]&gt;1000,tblSalaries[[#This Row],[Salary in USD]]&lt;2000),1,0)</f>
        <v>0</v>
      </c>
    </row>
    <row r="1395" spans="2:28" ht="15" customHeight="1">
      <c r="B1395" t="s">
        <v>3398</v>
      </c>
      <c r="C1395" s="1">
        <v>41059.050405092596</v>
      </c>
      <c r="D1395" s="4" t="s">
        <v>1578</v>
      </c>
      <c r="E1395">
        <v>750000</v>
      </c>
      <c r="F1395" t="s">
        <v>40</v>
      </c>
      <c r="G1395">
        <f>tblSalaries[[#This Row],[clean Salary (in local currency)]]*VLOOKUP(tblSalaries[[#This Row],[Currency]],tblXrate[],2,FALSE)</f>
        <v>13355.937515581925</v>
      </c>
      <c r="H1395" t="s">
        <v>1579</v>
      </c>
      <c r="I1395" t="s">
        <v>4001</v>
      </c>
      <c r="J1395" t="s">
        <v>8</v>
      </c>
      <c r="K1395" t="str">
        <f>VLOOKUP(tblSalaries[[#This Row],[Where do you work]],tblCountries[[Actual]:[Mapping]],2,FALSE)</f>
        <v>India</v>
      </c>
      <c r="L1395" t="s">
        <v>25</v>
      </c>
      <c r="M1395">
        <v>1</v>
      </c>
      <c r="O1395" s="10">
        <f>IF(ISERROR(FIND("1",tblSalaries[[#This Row],[How many hours of a day you work on Excel]])),"",1)</f>
        <v>1</v>
      </c>
      <c r="P1395" s="11">
        <f>IF(ISERROR(FIND("2",tblSalaries[[#This Row],[How many hours of a day you work on Excel]])),"",2)</f>
        <v>2</v>
      </c>
      <c r="Q1395" s="10" t="str">
        <f>IF(ISERROR(FIND("3",tblSalaries[[#This Row],[How many hours of a day you work on Excel]])),"",3)</f>
        <v/>
      </c>
      <c r="R1395" s="10" t="str">
        <f>IF(ISERROR(FIND("4",tblSalaries[[#This Row],[How many hours of a day you work on Excel]])),"",4)</f>
        <v/>
      </c>
      <c r="S1395" s="10" t="str">
        <f>IF(ISERROR(FIND("5",tblSalaries[[#This Row],[How many hours of a day you work on Excel]])),"",5)</f>
        <v/>
      </c>
      <c r="T1395" s="10" t="str">
        <f>IF(ISERROR(FIND("6",tblSalaries[[#This Row],[How many hours of a day you work on Excel]])),"",6)</f>
        <v/>
      </c>
      <c r="U1395" s="11" t="str">
        <f>IF(ISERROR(FIND("7",tblSalaries[[#This Row],[How many hours of a day you work on Excel]])),"",7)</f>
        <v/>
      </c>
      <c r="V1395" s="11" t="str">
        <f>IF(ISERROR(FIND("8",tblSalaries[[#This Row],[How many hours of a day you work on Excel]])),"",8)</f>
        <v/>
      </c>
      <c r="W1395" s="11">
        <f>IF(MAX(tblSalaries[[#This Row],[1 hour]:[8 hours]])=0,#N/A,MAX(tblSalaries[[#This Row],[1 hour]:[8 hours]]))</f>
        <v>2</v>
      </c>
      <c r="X1395" s="11">
        <f>IF(ISERROR(tblSalaries[[#This Row],[max h]]),1,tblSalaries[[#This Row],[Salary in USD]]/tblSalaries[[#This Row],[max h]]/260)</f>
        <v>25.684495222272933</v>
      </c>
      <c r="Y1395" s="11" t="str">
        <f>IF(tblSalaries[[#This Row],[Years of Experience]]="",0,"0")</f>
        <v>0</v>
      </c>
      <c r="Z13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395" s="11">
        <f>IF(tblSalaries[[#This Row],[Salary in USD]]&lt;1000,1,0)</f>
        <v>0</v>
      </c>
      <c r="AB1395" s="11">
        <f>IF(AND(tblSalaries[[#This Row],[Salary in USD]]&gt;1000,tblSalaries[[#This Row],[Salary in USD]]&lt;2000),1,0)</f>
        <v>0</v>
      </c>
    </row>
    <row r="1396" spans="2:28" ht="15" customHeight="1">
      <c r="B1396" t="s">
        <v>3399</v>
      </c>
      <c r="C1396" s="1">
        <v>41059.052453703705</v>
      </c>
      <c r="D1396" s="4">
        <v>72000</v>
      </c>
      <c r="E1396">
        <v>72000</v>
      </c>
      <c r="F1396" t="s">
        <v>6</v>
      </c>
      <c r="G1396">
        <f>tblSalaries[[#This Row],[clean Salary (in local currency)]]*VLOOKUP(tblSalaries[[#This Row],[Currency]],tblXrate[],2,FALSE)</f>
        <v>72000</v>
      </c>
      <c r="H1396" t="s">
        <v>52</v>
      </c>
      <c r="I1396" t="s">
        <v>52</v>
      </c>
      <c r="J1396" t="s">
        <v>15</v>
      </c>
      <c r="K1396" t="str">
        <f>VLOOKUP(tblSalaries[[#This Row],[Where do you work]],tblCountries[[Actual]:[Mapping]],2,FALSE)</f>
        <v>USA</v>
      </c>
      <c r="L1396" t="s">
        <v>25</v>
      </c>
      <c r="M1396">
        <v>20</v>
      </c>
      <c r="O1396" s="10">
        <f>IF(ISERROR(FIND("1",tblSalaries[[#This Row],[How many hours of a day you work on Excel]])),"",1)</f>
        <v>1</v>
      </c>
      <c r="P1396" s="11">
        <f>IF(ISERROR(FIND("2",tblSalaries[[#This Row],[How many hours of a day you work on Excel]])),"",2)</f>
        <v>2</v>
      </c>
      <c r="Q1396" s="10" t="str">
        <f>IF(ISERROR(FIND("3",tblSalaries[[#This Row],[How many hours of a day you work on Excel]])),"",3)</f>
        <v/>
      </c>
      <c r="R1396" s="10" t="str">
        <f>IF(ISERROR(FIND("4",tblSalaries[[#This Row],[How many hours of a day you work on Excel]])),"",4)</f>
        <v/>
      </c>
      <c r="S1396" s="10" t="str">
        <f>IF(ISERROR(FIND("5",tblSalaries[[#This Row],[How many hours of a day you work on Excel]])),"",5)</f>
        <v/>
      </c>
      <c r="T1396" s="10" t="str">
        <f>IF(ISERROR(FIND("6",tblSalaries[[#This Row],[How many hours of a day you work on Excel]])),"",6)</f>
        <v/>
      </c>
      <c r="U1396" s="11" t="str">
        <f>IF(ISERROR(FIND("7",tblSalaries[[#This Row],[How many hours of a day you work on Excel]])),"",7)</f>
        <v/>
      </c>
      <c r="V1396" s="11" t="str">
        <f>IF(ISERROR(FIND("8",tblSalaries[[#This Row],[How many hours of a day you work on Excel]])),"",8)</f>
        <v/>
      </c>
      <c r="W1396" s="11">
        <f>IF(MAX(tblSalaries[[#This Row],[1 hour]:[8 hours]])=0,#N/A,MAX(tblSalaries[[#This Row],[1 hour]:[8 hours]]))</f>
        <v>2</v>
      </c>
      <c r="X1396" s="11">
        <f>IF(ISERROR(tblSalaries[[#This Row],[max h]]),1,tblSalaries[[#This Row],[Salary in USD]]/tblSalaries[[#This Row],[max h]]/260)</f>
        <v>138.46153846153845</v>
      </c>
      <c r="Y1396" s="11" t="str">
        <f>IF(tblSalaries[[#This Row],[Years of Experience]]="",0,"0")</f>
        <v>0</v>
      </c>
      <c r="Z13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96" s="11">
        <f>IF(tblSalaries[[#This Row],[Salary in USD]]&lt;1000,1,0)</f>
        <v>0</v>
      </c>
      <c r="AB1396" s="11">
        <f>IF(AND(tblSalaries[[#This Row],[Salary in USD]]&gt;1000,tblSalaries[[#This Row],[Salary in USD]]&lt;2000),1,0)</f>
        <v>0</v>
      </c>
    </row>
    <row r="1397" spans="2:28" ht="15" customHeight="1">
      <c r="B1397" t="s">
        <v>3400</v>
      </c>
      <c r="C1397" s="1">
        <v>41059.059224537035</v>
      </c>
      <c r="D1397" s="4">
        <v>50000</v>
      </c>
      <c r="E1397">
        <v>50000</v>
      </c>
      <c r="F1397" t="s">
        <v>6</v>
      </c>
      <c r="G1397">
        <f>tblSalaries[[#This Row],[clean Salary (in local currency)]]*VLOOKUP(tblSalaries[[#This Row],[Currency]],tblXrate[],2,FALSE)</f>
        <v>50000</v>
      </c>
      <c r="H1397" t="s">
        <v>1580</v>
      </c>
      <c r="I1397" t="s">
        <v>20</v>
      </c>
      <c r="J1397" t="s">
        <v>15</v>
      </c>
      <c r="K1397" t="str">
        <f>VLOOKUP(tblSalaries[[#This Row],[Where do you work]],tblCountries[[Actual]:[Mapping]],2,FALSE)</f>
        <v>USA</v>
      </c>
      <c r="L1397" t="s">
        <v>9</v>
      </c>
      <c r="M1397">
        <v>7</v>
      </c>
      <c r="O1397" s="10" t="str">
        <f>IF(ISERROR(FIND("1",tblSalaries[[#This Row],[How many hours of a day you work on Excel]])),"",1)</f>
        <v/>
      </c>
      <c r="P1397" s="11" t="str">
        <f>IF(ISERROR(FIND("2",tblSalaries[[#This Row],[How many hours of a day you work on Excel]])),"",2)</f>
        <v/>
      </c>
      <c r="Q1397" s="10" t="str">
        <f>IF(ISERROR(FIND("3",tblSalaries[[#This Row],[How many hours of a day you work on Excel]])),"",3)</f>
        <v/>
      </c>
      <c r="R1397" s="10">
        <f>IF(ISERROR(FIND("4",tblSalaries[[#This Row],[How many hours of a day you work on Excel]])),"",4)</f>
        <v>4</v>
      </c>
      <c r="S1397" s="10" t="str">
        <f>IF(ISERROR(FIND("5",tblSalaries[[#This Row],[How many hours of a day you work on Excel]])),"",5)</f>
        <v/>
      </c>
      <c r="T1397" s="10">
        <f>IF(ISERROR(FIND("6",tblSalaries[[#This Row],[How many hours of a day you work on Excel]])),"",6)</f>
        <v>6</v>
      </c>
      <c r="U1397" s="11" t="str">
        <f>IF(ISERROR(FIND("7",tblSalaries[[#This Row],[How many hours of a day you work on Excel]])),"",7)</f>
        <v/>
      </c>
      <c r="V1397" s="11" t="str">
        <f>IF(ISERROR(FIND("8",tblSalaries[[#This Row],[How many hours of a day you work on Excel]])),"",8)</f>
        <v/>
      </c>
      <c r="W1397" s="11">
        <f>IF(MAX(tblSalaries[[#This Row],[1 hour]:[8 hours]])=0,#N/A,MAX(tblSalaries[[#This Row],[1 hour]:[8 hours]]))</f>
        <v>6</v>
      </c>
      <c r="X1397" s="11">
        <f>IF(ISERROR(tblSalaries[[#This Row],[max h]]),1,tblSalaries[[#This Row],[Salary in USD]]/tblSalaries[[#This Row],[max h]]/260)</f>
        <v>32.051282051282051</v>
      </c>
      <c r="Y1397" s="11" t="str">
        <f>IF(tblSalaries[[#This Row],[Years of Experience]]="",0,"0")</f>
        <v>0</v>
      </c>
      <c r="Z13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397" s="11">
        <f>IF(tblSalaries[[#This Row],[Salary in USD]]&lt;1000,1,0)</f>
        <v>0</v>
      </c>
      <c r="AB1397" s="11">
        <f>IF(AND(tblSalaries[[#This Row],[Salary in USD]]&gt;1000,tblSalaries[[#This Row],[Salary in USD]]&lt;2000),1,0)</f>
        <v>0</v>
      </c>
    </row>
    <row r="1398" spans="2:28" ht="15" customHeight="1">
      <c r="B1398" t="s">
        <v>3401</v>
      </c>
      <c r="C1398" s="1">
        <v>41059.059328703705</v>
      </c>
      <c r="D1398" s="4">
        <v>57678.400000000001</v>
      </c>
      <c r="E1398">
        <v>57678</v>
      </c>
      <c r="F1398" t="s">
        <v>6</v>
      </c>
      <c r="G1398">
        <f>tblSalaries[[#This Row],[clean Salary (in local currency)]]*VLOOKUP(tblSalaries[[#This Row],[Currency]],tblXrate[],2,FALSE)</f>
        <v>57678</v>
      </c>
      <c r="H1398" t="s">
        <v>14</v>
      </c>
      <c r="I1398" t="s">
        <v>20</v>
      </c>
      <c r="J1398" t="s">
        <v>15</v>
      </c>
      <c r="K1398" t="str">
        <f>VLOOKUP(tblSalaries[[#This Row],[Where do you work]],tblCountries[[Actual]:[Mapping]],2,FALSE)</f>
        <v>USA</v>
      </c>
      <c r="L1398" t="s">
        <v>9</v>
      </c>
      <c r="M1398">
        <v>2</v>
      </c>
      <c r="O1398" s="10" t="str">
        <f>IF(ISERROR(FIND("1",tblSalaries[[#This Row],[How many hours of a day you work on Excel]])),"",1)</f>
        <v/>
      </c>
      <c r="P1398" s="11" t="str">
        <f>IF(ISERROR(FIND("2",tblSalaries[[#This Row],[How many hours of a day you work on Excel]])),"",2)</f>
        <v/>
      </c>
      <c r="Q1398" s="10" t="str">
        <f>IF(ISERROR(FIND("3",tblSalaries[[#This Row],[How many hours of a day you work on Excel]])),"",3)</f>
        <v/>
      </c>
      <c r="R1398" s="10">
        <f>IF(ISERROR(FIND("4",tblSalaries[[#This Row],[How many hours of a day you work on Excel]])),"",4)</f>
        <v>4</v>
      </c>
      <c r="S1398" s="10" t="str">
        <f>IF(ISERROR(FIND("5",tblSalaries[[#This Row],[How many hours of a day you work on Excel]])),"",5)</f>
        <v/>
      </c>
      <c r="T1398" s="10">
        <f>IF(ISERROR(FIND("6",tblSalaries[[#This Row],[How many hours of a day you work on Excel]])),"",6)</f>
        <v>6</v>
      </c>
      <c r="U1398" s="11" t="str">
        <f>IF(ISERROR(FIND("7",tblSalaries[[#This Row],[How many hours of a day you work on Excel]])),"",7)</f>
        <v/>
      </c>
      <c r="V1398" s="11" t="str">
        <f>IF(ISERROR(FIND("8",tblSalaries[[#This Row],[How many hours of a day you work on Excel]])),"",8)</f>
        <v/>
      </c>
      <c r="W1398" s="11">
        <f>IF(MAX(tblSalaries[[#This Row],[1 hour]:[8 hours]])=0,#N/A,MAX(tblSalaries[[#This Row],[1 hour]:[8 hours]]))</f>
        <v>6</v>
      </c>
      <c r="X1398" s="11">
        <f>IF(ISERROR(tblSalaries[[#This Row],[max h]]),1,tblSalaries[[#This Row],[Salary in USD]]/tblSalaries[[#This Row],[max h]]/260)</f>
        <v>36.973076923076924</v>
      </c>
      <c r="Y1398" s="11" t="str">
        <f>IF(tblSalaries[[#This Row],[Years of Experience]]="",0,"0")</f>
        <v>0</v>
      </c>
      <c r="Z13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398" s="11">
        <f>IF(tblSalaries[[#This Row],[Salary in USD]]&lt;1000,1,0)</f>
        <v>0</v>
      </c>
      <c r="AB1398" s="11">
        <f>IF(AND(tblSalaries[[#This Row],[Salary in USD]]&gt;1000,tblSalaries[[#This Row],[Salary in USD]]&lt;2000),1,0)</f>
        <v>0</v>
      </c>
    </row>
    <row r="1399" spans="2:28" ht="15" customHeight="1">
      <c r="B1399" t="s">
        <v>3402</v>
      </c>
      <c r="C1399" s="1">
        <v>41059.062395833331</v>
      </c>
      <c r="D1399" s="4">
        <v>80442</v>
      </c>
      <c r="E1399">
        <v>80442</v>
      </c>
      <c r="F1399" t="s">
        <v>6</v>
      </c>
      <c r="G1399">
        <f>tblSalaries[[#This Row],[clean Salary (in local currency)]]*VLOOKUP(tblSalaries[[#This Row],[Currency]],tblXrate[],2,FALSE)</f>
        <v>80442</v>
      </c>
      <c r="H1399" t="s">
        <v>1581</v>
      </c>
      <c r="I1399" t="s">
        <v>20</v>
      </c>
      <c r="J1399" t="s">
        <v>15</v>
      </c>
      <c r="K1399" t="str">
        <f>VLOOKUP(tblSalaries[[#This Row],[Where do you work]],tblCountries[[Actual]:[Mapping]],2,FALSE)</f>
        <v>USA</v>
      </c>
      <c r="L1399" t="s">
        <v>9</v>
      </c>
      <c r="M1399">
        <v>16</v>
      </c>
      <c r="O1399" s="10" t="str">
        <f>IF(ISERROR(FIND("1",tblSalaries[[#This Row],[How many hours of a day you work on Excel]])),"",1)</f>
        <v/>
      </c>
      <c r="P1399" s="11" t="str">
        <f>IF(ISERROR(FIND("2",tblSalaries[[#This Row],[How many hours of a day you work on Excel]])),"",2)</f>
        <v/>
      </c>
      <c r="Q1399" s="10" t="str">
        <f>IF(ISERROR(FIND("3",tblSalaries[[#This Row],[How many hours of a day you work on Excel]])),"",3)</f>
        <v/>
      </c>
      <c r="R1399" s="10">
        <f>IF(ISERROR(FIND("4",tblSalaries[[#This Row],[How many hours of a day you work on Excel]])),"",4)</f>
        <v>4</v>
      </c>
      <c r="S1399" s="10" t="str">
        <f>IF(ISERROR(FIND("5",tblSalaries[[#This Row],[How many hours of a day you work on Excel]])),"",5)</f>
        <v/>
      </c>
      <c r="T1399" s="10">
        <f>IF(ISERROR(FIND("6",tblSalaries[[#This Row],[How many hours of a day you work on Excel]])),"",6)</f>
        <v>6</v>
      </c>
      <c r="U1399" s="11" t="str">
        <f>IF(ISERROR(FIND("7",tblSalaries[[#This Row],[How many hours of a day you work on Excel]])),"",7)</f>
        <v/>
      </c>
      <c r="V1399" s="11" t="str">
        <f>IF(ISERROR(FIND("8",tblSalaries[[#This Row],[How many hours of a day you work on Excel]])),"",8)</f>
        <v/>
      </c>
      <c r="W1399" s="11">
        <f>IF(MAX(tblSalaries[[#This Row],[1 hour]:[8 hours]])=0,#N/A,MAX(tblSalaries[[#This Row],[1 hour]:[8 hours]]))</f>
        <v>6</v>
      </c>
      <c r="X1399" s="11">
        <f>IF(ISERROR(tblSalaries[[#This Row],[max h]]),1,tblSalaries[[#This Row],[Salary in USD]]/tblSalaries[[#This Row],[max h]]/260)</f>
        <v>51.565384615384616</v>
      </c>
      <c r="Y1399" s="11" t="str">
        <f>IF(tblSalaries[[#This Row],[Years of Experience]]="",0,"0")</f>
        <v>0</v>
      </c>
      <c r="Z13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399" s="11">
        <f>IF(tblSalaries[[#This Row],[Salary in USD]]&lt;1000,1,0)</f>
        <v>0</v>
      </c>
      <c r="AB1399" s="11">
        <f>IF(AND(tblSalaries[[#This Row],[Salary in USD]]&gt;1000,tblSalaries[[#This Row],[Salary in USD]]&lt;2000),1,0)</f>
        <v>0</v>
      </c>
    </row>
    <row r="1400" spans="2:28" ht="15" customHeight="1">
      <c r="B1400" t="s">
        <v>3403</v>
      </c>
      <c r="C1400" s="1">
        <v>41059.075208333335</v>
      </c>
      <c r="D1400" s="4">
        <v>75000</v>
      </c>
      <c r="E1400">
        <v>75000</v>
      </c>
      <c r="F1400" t="s">
        <v>6</v>
      </c>
      <c r="G1400">
        <f>tblSalaries[[#This Row],[clean Salary (in local currency)]]*VLOOKUP(tblSalaries[[#This Row],[Currency]],tblXrate[],2,FALSE)</f>
        <v>75000</v>
      </c>
      <c r="H1400" t="s">
        <v>1582</v>
      </c>
      <c r="I1400" t="s">
        <v>52</v>
      </c>
      <c r="J1400" t="s">
        <v>15</v>
      </c>
      <c r="K1400" t="str">
        <f>VLOOKUP(tblSalaries[[#This Row],[Where do you work]],tblCountries[[Actual]:[Mapping]],2,FALSE)</f>
        <v>USA</v>
      </c>
      <c r="L1400" t="s">
        <v>25</v>
      </c>
      <c r="M1400">
        <v>9</v>
      </c>
      <c r="O1400" s="10">
        <f>IF(ISERROR(FIND("1",tblSalaries[[#This Row],[How many hours of a day you work on Excel]])),"",1)</f>
        <v>1</v>
      </c>
      <c r="P1400" s="11">
        <f>IF(ISERROR(FIND("2",tblSalaries[[#This Row],[How many hours of a day you work on Excel]])),"",2)</f>
        <v>2</v>
      </c>
      <c r="Q1400" s="10" t="str">
        <f>IF(ISERROR(FIND("3",tblSalaries[[#This Row],[How many hours of a day you work on Excel]])),"",3)</f>
        <v/>
      </c>
      <c r="R1400" s="10" t="str">
        <f>IF(ISERROR(FIND("4",tblSalaries[[#This Row],[How many hours of a day you work on Excel]])),"",4)</f>
        <v/>
      </c>
      <c r="S1400" s="10" t="str">
        <f>IF(ISERROR(FIND("5",tblSalaries[[#This Row],[How many hours of a day you work on Excel]])),"",5)</f>
        <v/>
      </c>
      <c r="T1400" s="10" t="str">
        <f>IF(ISERROR(FIND("6",tblSalaries[[#This Row],[How many hours of a day you work on Excel]])),"",6)</f>
        <v/>
      </c>
      <c r="U1400" s="11" t="str">
        <f>IF(ISERROR(FIND("7",tblSalaries[[#This Row],[How many hours of a day you work on Excel]])),"",7)</f>
        <v/>
      </c>
      <c r="V1400" s="11" t="str">
        <f>IF(ISERROR(FIND("8",tblSalaries[[#This Row],[How many hours of a day you work on Excel]])),"",8)</f>
        <v/>
      </c>
      <c r="W1400" s="11">
        <f>IF(MAX(tblSalaries[[#This Row],[1 hour]:[8 hours]])=0,#N/A,MAX(tblSalaries[[#This Row],[1 hour]:[8 hours]]))</f>
        <v>2</v>
      </c>
      <c r="X1400" s="11">
        <f>IF(ISERROR(tblSalaries[[#This Row],[max h]]),1,tblSalaries[[#This Row],[Salary in USD]]/tblSalaries[[#This Row],[max h]]/260)</f>
        <v>144.23076923076923</v>
      </c>
      <c r="Y1400" s="11" t="str">
        <f>IF(tblSalaries[[#This Row],[Years of Experience]]="",0,"0")</f>
        <v>0</v>
      </c>
      <c r="Z14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00" s="11">
        <f>IF(tblSalaries[[#This Row],[Salary in USD]]&lt;1000,1,0)</f>
        <v>0</v>
      </c>
      <c r="AB1400" s="11">
        <f>IF(AND(tblSalaries[[#This Row],[Salary in USD]]&gt;1000,tblSalaries[[#This Row],[Salary in USD]]&lt;2000),1,0)</f>
        <v>0</v>
      </c>
    </row>
    <row r="1401" spans="2:28" ht="15" customHeight="1">
      <c r="B1401" t="s">
        <v>3404</v>
      </c>
      <c r="C1401" s="1">
        <v>41059.078159722223</v>
      </c>
      <c r="D1401" s="4">
        <v>61000</v>
      </c>
      <c r="E1401">
        <v>61000</v>
      </c>
      <c r="F1401" t="s">
        <v>6</v>
      </c>
      <c r="G1401">
        <f>tblSalaries[[#This Row],[clean Salary (in local currency)]]*VLOOKUP(tblSalaries[[#This Row],[Currency]],tblXrate[],2,FALSE)</f>
        <v>61000</v>
      </c>
      <c r="H1401" t="s">
        <v>1583</v>
      </c>
      <c r="I1401" t="s">
        <v>20</v>
      </c>
      <c r="J1401" t="s">
        <v>15</v>
      </c>
      <c r="K1401" t="str">
        <f>VLOOKUP(tblSalaries[[#This Row],[Where do you work]],tblCountries[[Actual]:[Mapping]],2,FALSE)</f>
        <v>USA</v>
      </c>
      <c r="L1401" t="s">
        <v>9</v>
      </c>
      <c r="M1401">
        <v>12</v>
      </c>
      <c r="O1401" s="10" t="str">
        <f>IF(ISERROR(FIND("1",tblSalaries[[#This Row],[How many hours of a day you work on Excel]])),"",1)</f>
        <v/>
      </c>
      <c r="P1401" s="11" t="str">
        <f>IF(ISERROR(FIND("2",tblSalaries[[#This Row],[How many hours of a day you work on Excel]])),"",2)</f>
        <v/>
      </c>
      <c r="Q1401" s="10" t="str">
        <f>IF(ISERROR(FIND("3",tblSalaries[[#This Row],[How many hours of a day you work on Excel]])),"",3)</f>
        <v/>
      </c>
      <c r="R1401" s="10">
        <f>IF(ISERROR(FIND("4",tblSalaries[[#This Row],[How many hours of a day you work on Excel]])),"",4)</f>
        <v>4</v>
      </c>
      <c r="S1401" s="10" t="str">
        <f>IF(ISERROR(FIND("5",tblSalaries[[#This Row],[How many hours of a day you work on Excel]])),"",5)</f>
        <v/>
      </c>
      <c r="T1401" s="10">
        <f>IF(ISERROR(FIND("6",tblSalaries[[#This Row],[How many hours of a day you work on Excel]])),"",6)</f>
        <v>6</v>
      </c>
      <c r="U1401" s="11" t="str">
        <f>IF(ISERROR(FIND("7",tblSalaries[[#This Row],[How many hours of a day you work on Excel]])),"",7)</f>
        <v/>
      </c>
      <c r="V1401" s="11" t="str">
        <f>IF(ISERROR(FIND("8",tblSalaries[[#This Row],[How many hours of a day you work on Excel]])),"",8)</f>
        <v/>
      </c>
      <c r="W1401" s="11">
        <f>IF(MAX(tblSalaries[[#This Row],[1 hour]:[8 hours]])=0,#N/A,MAX(tblSalaries[[#This Row],[1 hour]:[8 hours]]))</f>
        <v>6</v>
      </c>
      <c r="X1401" s="11">
        <f>IF(ISERROR(tblSalaries[[#This Row],[max h]]),1,tblSalaries[[#This Row],[Salary in USD]]/tblSalaries[[#This Row],[max h]]/260)</f>
        <v>39.102564102564102</v>
      </c>
      <c r="Y1401" s="11" t="str">
        <f>IF(tblSalaries[[#This Row],[Years of Experience]]="",0,"0")</f>
        <v>0</v>
      </c>
      <c r="Z14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01" s="11">
        <f>IF(tblSalaries[[#This Row],[Salary in USD]]&lt;1000,1,0)</f>
        <v>0</v>
      </c>
      <c r="AB1401" s="11">
        <f>IF(AND(tblSalaries[[#This Row],[Salary in USD]]&gt;1000,tblSalaries[[#This Row],[Salary in USD]]&lt;2000),1,0)</f>
        <v>0</v>
      </c>
    </row>
    <row r="1402" spans="2:28" ht="15" customHeight="1">
      <c r="B1402" t="s">
        <v>3405</v>
      </c>
      <c r="C1402" s="1">
        <v>41059.081921296296</v>
      </c>
      <c r="D1402" s="4">
        <v>77000</v>
      </c>
      <c r="E1402">
        <v>77000</v>
      </c>
      <c r="F1402" t="s">
        <v>6</v>
      </c>
      <c r="G1402">
        <f>tblSalaries[[#This Row],[clean Salary (in local currency)]]*VLOOKUP(tblSalaries[[#This Row],[Currency]],tblXrate[],2,FALSE)</f>
        <v>77000</v>
      </c>
      <c r="H1402" t="s">
        <v>1584</v>
      </c>
      <c r="I1402" t="s">
        <v>279</v>
      </c>
      <c r="J1402" t="s">
        <v>15</v>
      </c>
      <c r="K1402" t="str">
        <f>VLOOKUP(tblSalaries[[#This Row],[Where do you work]],tblCountries[[Actual]:[Mapping]],2,FALSE)</f>
        <v>USA</v>
      </c>
      <c r="L1402" t="s">
        <v>9</v>
      </c>
      <c r="M1402">
        <v>10</v>
      </c>
      <c r="O1402" s="10" t="str">
        <f>IF(ISERROR(FIND("1",tblSalaries[[#This Row],[How many hours of a day you work on Excel]])),"",1)</f>
        <v/>
      </c>
      <c r="P1402" s="11" t="str">
        <f>IF(ISERROR(FIND("2",tblSalaries[[#This Row],[How many hours of a day you work on Excel]])),"",2)</f>
        <v/>
      </c>
      <c r="Q1402" s="10" t="str">
        <f>IF(ISERROR(FIND("3",tblSalaries[[#This Row],[How many hours of a day you work on Excel]])),"",3)</f>
        <v/>
      </c>
      <c r="R1402" s="10">
        <f>IF(ISERROR(FIND("4",tblSalaries[[#This Row],[How many hours of a day you work on Excel]])),"",4)</f>
        <v>4</v>
      </c>
      <c r="S1402" s="10" t="str">
        <f>IF(ISERROR(FIND("5",tblSalaries[[#This Row],[How many hours of a day you work on Excel]])),"",5)</f>
        <v/>
      </c>
      <c r="T1402" s="10">
        <f>IF(ISERROR(FIND("6",tblSalaries[[#This Row],[How many hours of a day you work on Excel]])),"",6)</f>
        <v>6</v>
      </c>
      <c r="U1402" s="11" t="str">
        <f>IF(ISERROR(FIND("7",tblSalaries[[#This Row],[How many hours of a day you work on Excel]])),"",7)</f>
        <v/>
      </c>
      <c r="V1402" s="11" t="str">
        <f>IF(ISERROR(FIND("8",tblSalaries[[#This Row],[How many hours of a day you work on Excel]])),"",8)</f>
        <v/>
      </c>
      <c r="W1402" s="11">
        <f>IF(MAX(tblSalaries[[#This Row],[1 hour]:[8 hours]])=0,#N/A,MAX(tblSalaries[[#This Row],[1 hour]:[8 hours]]))</f>
        <v>6</v>
      </c>
      <c r="X1402" s="11">
        <f>IF(ISERROR(tblSalaries[[#This Row],[max h]]),1,tblSalaries[[#This Row],[Salary in USD]]/tblSalaries[[#This Row],[max h]]/260)</f>
        <v>49.358974358974365</v>
      </c>
      <c r="Y1402" s="11" t="str">
        <f>IF(tblSalaries[[#This Row],[Years of Experience]]="",0,"0")</f>
        <v>0</v>
      </c>
      <c r="Z14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02" s="11">
        <f>IF(tblSalaries[[#This Row],[Salary in USD]]&lt;1000,1,0)</f>
        <v>0</v>
      </c>
      <c r="AB1402" s="11">
        <f>IF(AND(tblSalaries[[#This Row],[Salary in USD]]&gt;1000,tblSalaries[[#This Row],[Salary in USD]]&lt;2000),1,0)</f>
        <v>0</v>
      </c>
    </row>
    <row r="1403" spans="2:28" ht="15" customHeight="1">
      <c r="B1403" t="s">
        <v>3406</v>
      </c>
      <c r="C1403" s="1">
        <v>41059.095856481479</v>
      </c>
      <c r="D1403" s="4" t="s">
        <v>1585</v>
      </c>
      <c r="E1403">
        <v>92000</v>
      </c>
      <c r="F1403" t="s">
        <v>6</v>
      </c>
      <c r="G1403">
        <f>tblSalaries[[#This Row],[clean Salary (in local currency)]]*VLOOKUP(tblSalaries[[#This Row],[Currency]],tblXrate[],2,FALSE)</f>
        <v>92000</v>
      </c>
      <c r="H1403" t="s">
        <v>488</v>
      </c>
      <c r="I1403" t="s">
        <v>488</v>
      </c>
      <c r="J1403" t="s">
        <v>15</v>
      </c>
      <c r="K1403" t="str">
        <f>VLOOKUP(tblSalaries[[#This Row],[Where do you work]],tblCountries[[Actual]:[Mapping]],2,FALSE)</f>
        <v>USA</v>
      </c>
      <c r="L1403" t="s">
        <v>18</v>
      </c>
      <c r="M1403">
        <v>9</v>
      </c>
      <c r="O1403" s="10" t="str">
        <f>IF(ISERROR(FIND("1",tblSalaries[[#This Row],[How many hours of a day you work on Excel]])),"",1)</f>
        <v/>
      </c>
      <c r="P1403" s="11">
        <f>IF(ISERROR(FIND("2",tblSalaries[[#This Row],[How many hours of a day you work on Excel]])),"",2)</f>
        <v>2</v>
      </c>
      <c r="Q1403" s="10">
        <f>IF(ISERROR(FIND("3",tblSalaries[[#This Row],[How many hours of a day you work on Excel]])),"",3)</f>
        <v>3</v>
      </c>
      <c r="R1403" s="10" t="str">
        <f>IF(ISERROR(FIND("4",tblSalaries[[#This Row],[How many hours of a day you work on Excel]])),"",4)</f>
        <v/>
      </c>
      <c r="S1403" s="10" t="str">
        <f>IF(ISERROR(FIND("5",tblSalaries[[#This Row],[How many hours of a day you work on Excel]])),"",5)</f>
        <v/>
      </c>
      <c r="T1403" s="10" t="str">
        <f>IF(ISERROR(FIND("6",tblSalaries[[#This Row],[How many hours of a day you work on Excel]])),"",6)</f>
        <v/>
      </c>
      <c r="U1403" s="11" t="str">
        <f>IF(ISERROR(FIND("7",tblSalaries[[#This Row],[How many hours of a day you work on Excel]])),"",7)</f>
        <v/>
      </c>
      <c r="V1403" s="11" t="str">
        <f>IF(ISERROR(FIND("8",tblSalaries[[#This Row],[How many hours of a day you work on Excel]])),"",8)</f>
        <v/>
      </c>
      <c r="W1403" s="11">
        <f>IF(MAX(tblSalaries[[#This Row],[1 hour]:[8 hours]])=0,#N/A,MAX(tblSalaries[[#This Row],[1 hour]:[8 hours]]))</f>
        <v>3</v>
      </c>
      <c r="X1403" s="11">
        <f>IF(ISERROR(tblSalaries[[#This Row],[max h]]),1,tblSalaries[[#This Row],[Salary in USD]]/tblSalaries[[#This Row],[max h]]/260)</f>
        <v>117.94871794871796</v>
      </c>
      <c r="Y1403" s="11" t="str">
        <f>IF(tblSalaries[[#This Row],[Years of Experience]]="",0,"0")</f>
        <v>0</v>
      </c>
      <c r="Z14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03" s="11">
        <f>IF(tblSalaries[[#This Row],[Salary in USD]]&lt;1000,1,0)</f>
        <v>0</v>
      </c>
      <c r="AB1403" s="11">
        <f>IF(AND(tblSalaries[[#This Row],[Salary in USD]]&gt;1000,tblSalaries[[#This Row],[Salary in USD]]&lt;2000),1,0)</f>
        <v>0</v>
      </c>
    </row>
    <row r="1404" spans="2:28" ht="15" customHeight="1">
      <c r="B1404" t="s">
        <v>3407</v>
      </c>
      <c r="C1404" s="1">
        <v>41059.096180555556</v>
      </c>
      <c r="D1404" s="4">
        <v>72000</v>
      </c>
      <c r="E1404">
        <v>72000</v>
      </c>
      <c r="F1404" t="s">
        <v>6</v>
      </c>
      <c r="G1404">
        <f>tblSalaries[[#This Row],[clean Salary (in local currency)]]*VLOOKUP(tblSalaries[[#This Row],[Currency]],tblXrate[],2,FALSE)</f>
        <v>72000</v>
      </c>
      <c r="H1404" t="s">
        <v>1586</v>
      </c>
      <c r="I1404" t="s">
        <v>20</v>
      </c>
      <c r="J1404" t="s">
        <v>15</v>
      </c>
      <c r="K1404" t="str">
        <f>VLOOKUP(tblSalaries[[#This Row],[Where do you work]],tblCountries[[Actual]:[Mapping]],2,FALSE)</f>
        <v>USA</v>
      </c>
      <c r="L1404" t="s">
        <v>13</v>
      </c>
      <c r="M1404">
        <v>10</v>
      </c>
      <c r="O1404" s="10" t="str">
        <f>IF(ISERROR(FIND("1",tblSalaries[[#This Row],[How many hours of a day you work on Excel]])),"",1)</f>
        <v/>
      </c>
      <c r="P1404" s="11" t="str">
        <f>IF(ISERROR(FIND("2",tblSalaries[[#This Row],[How many hours of a day you work on Excel]])),"",2)</f>
        <v/>
      </c>
      <c r="Q1404" s="10" t="str">
        <f>IF(ISERROR(FIND("3",tblSalaries[[#This Row],[How many hours of a day you work on Excel]])),"",3)</f>
        <v/>
      </c>
      <c r="R1404" s="10" t="str">
        <f>IF(ISERROR(FIND("4",tblSalaries[[#This Row],[How many hours of a day you work on Excel]])),"",4)</f>
        <v/>
      </c>
      <c r="S1404" s="10" t="str">
        <f>IF(ISERROR(FIND("5",tblSalaries[[#This Row],[How many hours of a day you work on Excel]])),"",5)</f>
        <v/>
      </c>
      <c r="T1404" s="10" t="str">
        <f>IF(ISERROR(FIND("6",tblSalaries[[#This Row],[How many hours of a day you work on Excel]])),"",6)</f>
        <v/>
      </c>
      <c r="U1404" s="11" t="str">
        <f>IF(ISERROR(FIND("7",tblSalaries[[#This Row],[How many hours of a day you work on Excel]])),"",7)</f>
        <v/>
      </c>
      <c r="V1404" s="11">
        <f>IF(ISERROR(FIND("8",tblSalaries[[#This Row],[How many hours of a day you work on Excel]])),"",8)</f>
        <v>8</v>
      </c>
      <c r="W1404" s="11">
        <f>IF(MAX(tblSalaries[[#This Row],[1 hour]:[8 hours]])=0,#N/A,MAX(tblSalaries[[#This Row],[1 hour]:[8 hours]]))</f>
        <v>8</v>
      </c>
      <c r="X1404" s="11">
        <f>IF(ISERROR(tblSalaries[[#This Row],[max h]]),1,tblSalaries[[#This Row],[Salary in USD]]/tblSalaries[[#This Row],[max h]]/260)</f>
        <v>34.615384615384613</v>
      </c>
      <c r="Y1404" s="11" t="str">
        <f>IF(tblSalaries[[#This Row],[Years of Experience]]="",0,"0")</f>
        <v>0</v>
      </c>
      <c r="Z14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04" s="11">
        <f>IF(tblSalaries[[#This Row],[Salary in USD]]&lt;1000,1,0)</f>
        <v>0</v>
      </c>
      <c r="AB1404" s="11">
        <f>IF(AND(tblSalaries[[#This Row],[Salary in USD]]&gt;1000,tblSalaries[[#This Row],[Salary in USD]]&lt;2000),1,0)</f>
        <v>0</v>
      </c>
    </row>
    <row r="1405" spans="2:28" ht="15" customHeight="1">
      <c r="B1405" t="s">
        <v>3408</v>
      </c>
      <c r="C1405" s="1">
        <v>41059.099062499998</v>
      </c>
      <c r="D1405" s="4">
        <v>14000</v>
      </c>
      <c r="E1405">
        <v>14000</v>
      </c>
      <c r="F1405" t="s">
        <v>6</v>
      </c>
      <c r="G1405">
        <f>tblSalaries[[#This Row],[clean Salary (in local currency)]]*VLOOKUP(tblSalaries[[#This Row],[Currency]],tblXrate[],2,FALSE)</f>
        <v>14000</v>
      </c>
      <c r="H1405" t="s">
        <v>356</v>
      </c>
      <c r="I1405" t="s">
        <v>356</v>
      </c>
      <c r="J1405" t="s">
        <v>8</v>
      </c>
      <c r="K1405" t="str">
        <f>VLOOKUP(tblSalaries[[#This Row],[Where do you work]],tblCountries[[Actual]:[Mapping]],2,FALSE)</f>
        <v>India</v>
      </c>
      <c r="L1405" t="s">
        <v>9</v>
      </c>
      <c r="M1405">
        <v>3</v>
      </c>
      <c r="O1405" s="10" t="str">
        <f>IF(ISERROR(FIND("1",tblSalaries[[#This Row],[How many hours of a day you work on Excel]])),"",1)</f>
        <v/>
      </c>
      <c r="P1405" s="11" t="str">
        <f>IF(ISERROR(FIND("2",tblSalaries[[#This Row],[How many hours of a day you work on Excel]])),"",2)</f>
        <v/>
      </c>
      <c r="Q1405" s="10" t="str">
        <f>IF(ISERROR(FIND("3",tblSalaries[[#This Row],[How many hours of a day you work on Excel]])),"",3)</f>
        <v/>
      </c>
      <c r="R1405" s="10">
        <f>IF(ISERROR(FIND("4",tblSalaries[[#This Row],[How many hours of a day you work on Excel]])),"",4)</f>
        <v>4</v>
      </c>
      <c r="S1405" s="10" t="str">
        <f>IF(ISERROR(FIND("5",tblSalaries[[#This Row],[How many hours of a day you work on Excel]])),"",5)</f>
        <v/>
      </c>
      <c r="T1405" s="10">
        <f>IF(ISERROR(FIND("6",tblSalaries[[#This Row],[How many hours of a day you work on Excel]])),"",6)</f>
        <v>6</v>
      </c>
      <c r="U1405" s="11" t="str">
        <f>IF(ISERROR(FIND("7",tblSalaries[[#This Row],[How many hours of a day you work on Excel]])),"",7)</f>
        <v/>
      </c>
      <c r="V1405" s="11" t="str">
        <f>IF(ISERROR(FIND("8",tblSalaries[[#This Row],[How many hours of a day you work on Excel]])),"",8)</f>
        <v/>
      </c>
      <c r="W1405" s="11">
        <f>IF(MAX(tblSalaries[[#This Row],[1 hour]:[8 hours]])=0,#N/A,MAX(tblSalaries[[#This Row],[1 hour]:[8 hours]]))</f>
        <v>6</v>
      </c>
      <c r="X1405" s="11">
        <f>IF(ISERROR(tblSalaries[[#This Row],[max h]]),1,tblSalaries[[#This Row],[Salary in USD]]/tblSalaries[[#This Row],[max h]]/260)</f>
        <v>8.9743589743589745</v>
      </c>
      <c r="Y1405" s="11" t="str">
        <f>IF(tblSalaries[[#This Row],[Years of Experience]]="",0,"0")</f>
        <v>0</v>
      </c>
      <c r="Z14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05" s="11">
        <f>IF(tblSalaries[[#This Row],[Salary in USD]]&lt;1000,1,0)</f>
        <v>0</v>
      </c>
      <c r="AB1405" s="11">
        <f>IF(AND(tblSalaries[[#This Row],[Salary in USD]]&gt;1000,tblSalaries[[#This Row],[Salary in USD]]&lt;2000),1,0)</f>
        <v>0</v>
      </c>
    </row>
    <row r="1406" spans="2:28" ht="15" customHeight="1">
      <c r="B1406" t="s">
        <v>3409</v>
      </c>
      <c r="C1406" s="1">
        <v>41059.099293981482</v>
      </c>
      <c r="D1406" s="4">
        <v>111000</v>
      </c>
      <c r="E1406">
        <v>111000</v>
      </c>
      <c r="F1406" t="s">
        <v>6</v>
      </c>
      <c r="G1406">
        <f>tblSalaries[[#This Row],[clean Salary (in local currency)]]*VLOOKUP(tblSalaries[[#This Row],[Currency]],tblXrate[],2,FALSE)</f>
        <v>111000</v>
      </c>
      <c r="H1406" t="s">
        <v>1587</v>
      </c>
      <c r="I1406" t="s">
        <v>52</v>
      </c>
      <c r="J1406" t="s">
        <v>15</v>
      </c>
      <c r="K1406" t="str">
        <f>VLOOKUP(tblSalaries[[#This Row],[Where do you work]],tblCountries[[Actual]:[Mapping]],2,FALSE)</f>
        <v>USA</v>
      </c>
      <c r="L1406" t="s">
        <v>18</v>
      </c>
      <c r="M1406">
        <v>10</v>
      </c>
      <c r="O1406" s="10" t="str">
        <f>IF(ISERROR(FIND("1",tblSalaries[[#This Row],[How many hours of a day you work on Excel]])),"",1)</f>
        <v/>
      </c>
      <c r="P1406" s="11">
        <f>IF(ISERROR(FIND("2",tblSalaries[[#This Row],[How many hours of a day you work on Excel]])),"",2)</f>
        <v>2</v>
      </c>
      <c r="Q1406" s="10">
        <f>IF(ISERROR(FIND("3",tblSalaries[[#This Row],[How many hours of a day you work on Excel]])),"",3)</f>
        <v>3</v>
      </c>
      <c r="R1406" s="10" t="str">
        <f>IF(ISERROR(FIND("4",tblSalaries[[#This Row],[How many hours of a day you work on Excel]])),"",4)</f>
        <v/>
      </c>
      <c r="S1406" s="10" t="str">
        <f>IF(ISERROR(FIND("5",tblSalaries[[#This Row],[How many hours of a day you work on Excel]])),"",5)</f>
        <v/>
      </c>
      <c r="T1406" s="10" t="str">
        <f>IF(ISERROR(FIND("6",tblSalaries[[#This Row],[How many hours of a day you work on Excel]])),"",6)</f>
        <v/>
      </c>
      <c r="U1406" s="11" t="str">
        <f>IF(ISERROR(FIND("7",tblSalaries[[#This Row],[How many hours of a day you work on Excel]])),"",7)</f>
        <v/>
      </c>
      <c r="V1406" s="11" t="str">
        <f>IF(ISERROR(FIND("8",tblSalaries[[#This Row],[How many hours of a day you work on Excel]])),"",8)</f>
        <v/>
      </c>
      <c r="W1406" s="11">
        <f>IF(MAX(tblSalaries[[#This Row],[1 hour]:[8 hours]])=0,#N/A,MAX(tblSalaries[[#This Row],[1 hour]:[8 hours]]))</f>
        <v>3</v>
      </c>
      <c r="X1406" s="11">
        <f>IF(ISERROR(tblSalaries[[#This Row],[max h]]),1,tblSalaries[[#This Row],[Salary in USD]]/tblSalaries[[#This Row],[max h]]/260)</f>
        <v>142.30769230769232</v>
      </c>
      <c r="Y1406" s="11" t="str">
        <f>IF(tblSalaries[[#This Row],[Years of Experience]]="",0,"0")</f>
        <v>0</v>
      </c>
      <c r="Z14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06" s="11">
        <f>IF(tblSalaries[[#This Row],[Salary in USD]]&lt;1000,1,0)</f>
        <v>0</v>
      </c>
      <c r="AB1406" s="11">
        <f>IF(AND(tblSalaries[[#This Row],[Salary in USD]]&gt;1000,tblSalaries[[#This Row],[Salary in USD]]&lt;2000),1,0)</f>
        <v>0</v>
      </c>
    </row>
    <row r="1407" spans="2:28" ht="15" customHeight="1">
      <c r="B1407" t="s">
        <v>3410</v>
      </c>
      <c r="C1407" s="1">
        <v>41059.105752314812</v>
      </c>
      <c r="D1407" s="4">
        <v>80000</v>
      </c>
      <c r="E1407">
        <v>80000</v>
      </c>
      <c r="F1407" t="s">
        <v>6</v>
      </c>
      <c r="G1407">
        <f>tblSalaries[[#This Row],[clean Salary (in local currency)]]*VLOOKUP(tblSalaries[[#This Row],[Currency]],tblXrate[],2,FALSE)</f>
        <v>80000</v>
      </c>
      <c r="H1407" t="s">
        <v>1588</v>
      </c>
      <c r="I1407" t="s">
        <v>20</v>
      </c>
      <c r="J1407" t="s">
        <v>15</v>
      </c>
      <c r="K1407" t="str">
        <f>VLOOKUP(tblSalaries[[#This Row],[Where do you work]],tblCountries[[Actual]:[Mapping]],2,FALSE)</f>
        <v>USA</v>
      </c>
      <c r="L1407" t="s">
        <v>9</v>
      </c>
      <c r="M1407">
        <v>20</v>
      </c>
      <c r="O1407" s="10" t="str">
        <f>IF(ISERROR(FIND("1",tblSalaries[[#This Row],[How many hours of a day you work on Excel]])),"",1)</f>
        <v/>
      </c>
      <c r="P1407" s="11" t="str">
        <f>IF(ISERROR(FIND("2",tblSalaries[[#This Row],[How many hours of a day you work on Excel]])),"",2)</f>
        <v/>
      </c>
      <c r="Q1407" s="10" t="str">
        <f>IF(ISERROR(FIND("3",tblSalaries[[#This Row],[How many hours of a day you work on Excel]])),"",3)</f>
        <v/>
      </c>
      <c r="R1407" s="10">
        <f>IF(ISERROR(FIND("4",tblSalaries[[#This Row],[How many hours of a day you work on Excel]])),"",4)</f>
        <v>4</v>
      </c>
      <c r="S1407" s="10" t="str">
        <f>IF(ISERROR(FIND("5",tblSalaries[[#This Row],[How many hours of a day you work on Excel]])),"",5)</f>
        <v/>
      </c>
      <c r="T1407" s="10">
        <f>IF(ISERROR(FIND("6",tblSalaries[[#This Row],[How many hours of a day you work on Excel]])),"",6)</f>
        <v>6</v>
      </c>
      <c r="U1407" s="11" t="str">
        <f>IF(ISERROR(FIND("7",tblSalaries[[#This Row],[How many hours of a day you work on Excel]])),"",7)</f>
        <v/>
      </c>
      <c r="V1407" s="11" t="str">
        <f>IF(ISERROR(FIND("8",tblSalaries[[#This Row],[How many hours of a day you work on Excel]])),"",8)</f>
        <v/>
      </c>
      <c r="W1407" s="11">
        <f>IF(MAX(tblSalaries[[#This Row],[1 hour]:[8 hours]])=0,#N/A,MAX(tblSalaries[[#This Row],[1 hour]:[8 hours]]))</f>
        <v>6</v>
      </c>
      <c r="X1407" s="11">
        <f>IF(ISERROR(tblSalaries[[#This Row],[max h]]),1,tblSalaries[[#This Row],[Salary in USD]]/tblSalaries[[#This Row],[max h]]/260)</f>
        <v>51.282051282051285</v>
      </c>
      <c r="Y1407" s="11" t="str">
        <f>IF(tblSalaries[[#This Row],[Years of Experience]]="",0,"0")</f>
        <v>0</v>
      </c>
      <c r="Z14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07" s="11">
        <f>IF(tblSalaries[[#This Row],[Salary in USD]]&lt;1000,1,0)</f>
        <v>0</v>
      </c>
      <c r="AB1407" s="11">
        <f>IF(AND(tblSalaries[[#This Row],[Salary in USD]]&gt;1000,tblSalaries[[#This Row],[Salary in USD]]&lt;2000),1,0)</f>
        <v>0</v>
      </c>
    </row>
    <row r="1408" spans="2:28" ht="15" customHeight="1">
      <c r="B1408" t="s">
        <v>3411</v>
      </c>
      <c r="C1408" s="1">
        <v>41059.108101851853</v>
      </c>
      <c r="D1408" s="4" t="s">
        <v>1589</v>
      </c>
      <c r="E1408">
        <v>3250000</v>
      </c>
      <c r="F1408" t="s">
        <v>40</v>
      </c>
      <c r="G1408">
        <f>tblSalaries[[#This Row],[clean Salary (in local currency)]]*VLOOKUP(tblSalaries[[#This Row],[Currency]],tblXrate[],2,FALSE)</f>
        <v>57875.729234188344</v>
      </c>
      <c r="H1408" t="s">
        <v>1590</v>
      </c>
      <c r="I1408" t="s">
        <v>20</v>
      </c>
      <c r="J1408" t="s">
        <v>8</v>
      </c>
      <c r="K1408" t="str">
        <f>VLOOKUP(tblSalaries[[#This Row],[Where do you work]],tblCountries[[Actual]:[Mapping]],2,FALSE)</f>
        <v>India</v>
      </c>
      <c r="L1408" t="s">
        <v>9</v>
      </c>
      <c r="M1408">
        <v>5.5</v>
      </c>
      <c r="O1408" s="10" t="str">
        <f>IF(ISERROR(FIND("1",tblSalaries[[#This Row],[How many hours of a day you work on Excel]])),"",1)</f>
        <v/>
      </c>
      <c r="P1408" s="11" t="str">
        <f>IF(ISERROR(FIND("2",tblSalaries[[#This Row],[How many hours of a day you work on Excel]])),"",2)</f>
        <v/>
      </c>
      <c r="Q1408" s="10" t="str">
        <f>IF(ISERROR(FIND("3",tblSalaries[[#This Row],[How many hours of a day you work on Excel]])),"",3)</f>
        <v/>
      </c>
      <c r="R1408" s="10">
        <f>IF(ISERROR(FIND("4",tblSalaries[[#This Row],[How many hours of a day you work on Excel]])),"",4)</f>
        <v>4</v>
      </c>
      <c r="S1408" s="10" t="str">
        <f>IF(ISERROR(FIND("5",tblSalaries[[#This Row],[How many hours of a day you work on Excel]])),"",5)</f>
        <v/>
      </c>
      <c r="T1408" s="10">
        <f>IF(ISERROR(FIND("6",tblSalaries[[#This Row],[How many hours of a day you work on Excel]])),"",6)</f>
        <v>6</v>
      </c>
      <c r="U1408" s="11" t="str">
        <f>IF(ISERROR(FIND("7",tblSalaries[[#This Row],[How many hours of a day you work on Excel]])),"",7)</f>
        <v/>
      </c>
      <c r="V1408" s="11" t="str">
        <f>IF(ISERROR(FIND("8",tblSalaries[[#This Row],[How many hours of a day you work on Excel]])),"",8)</f>
        <v/>
      </c>
      <c r="W1408" s="11">
        <f>IF(MAX(tblSalaries[[#This Row],[1 hour]:[8 hours]])=0,#N/A,MAX(tblSalaries[[#This Row],[1 hour]:[8 hours]]))</f>
        <v>6</v>
      </c>
      <c r="X1408" s="11">
        <f>IF(ISERROR(tblSalaries[[#This Row],[max h]]),1,tblSalaries[[#This Row],[Salary in USD]]/tblSalaries[[#This Row],[max h]]/260)</f>
        <v>37.099826432172016</v>
      </c>
      <c r="Y1408" s="11" t="str">
        <f>IF(tblSalaries[[#This Row],[Years of Experience]]="",0,"0")</f>
        <v>0</v>
      </c>
      <c r="Z14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08" s="11">
        <f>IF(tblSalaries[[#This Row],[Salary in USD]]&lt;1000,1,0)</f>
        <v>0</v>
      </c>
      <c r="AB1408" s="11">
        <f>IF(AND(tblSalaries[[#This Row],[Salary in USD]]&gt;1000,tblSalaries[[#This Row],[Salary in USD]]&lt;2000),1,0)</f>
        <v>0</v>
      </c>
    </row>
    <row r="1409" spans="2:28" ht="15" customHeight="1">
      <c r="B1409" t="s">
        <v>3412</v>
      </c>
      <c r="C1409" s="1">
        <v>41059.110995370371</v>
      </c>
      <c r="D1409" s="4">
        <v>25000</v>
      </c>
      <c r="E1409">
        <v>25000</v>
      </c>
      <c r="F1409" t="s">
        <v>6</v>
      </c>
      <c r="G1409">
        <f>tblSalaries[[#This Row],[clean Salary (in local currency)]]*VLOOKUP(tblSalaries[[#This Row],[Currency]],tblXrate[],2,FALSE)</f>
        <v>25000</v>
      </c>
      <c r="H1409" t="s">
        <v>310</v>
      </c>
      <c r="I1409" t="s">
        <v>310</v>
      </c>
      <c r="J1409" t="s">
        <v>8</v>
      </c>
      <c r="K1409" t="str">
        <f>VLOOKUP(tblSalaries[[#This Row],[Where do you work]],tblCountries[[Actual]:[Mapping]],2,FALSE)</f>
        <v>India</v>
      </c>
      <c r="L1409" t="s">
        <v>18</v>
      </c>
      <c r="M1409">
        <v>8</v>
      </c>
      <c r="O1409" s="10" t="str">
        <f>IF(ISERROR(FIND("1",tblSalaries[[#This Row],[How many hours of a day you work on Excel]])),"",1)</f>
        <v/>
      </c>
      <c r="P1409" s="11">
        <f>IF(ISERROR(FIND("2",tblSalaries[[#This Row],[How many hours of a day you work on Excel]])),"",2)</f>
        <v>2</v>
      </c>
      <c r="Q1409" s="10">
        <f>IF(ISERROR(FIND("3",tblSalaries[[#This Row],[How many hours of a day you work on Excel]])),"",3)</f>
        <v>3</v>
      </c>
      <c r="R1409" s="10" t="str">
        <f>IF(ISERROR(FIND("4",tblSalaries[[#This Row],[How many hours of a day you work on Excel]])),"",4)</f>
        <v/>
      </c>
      <c r="S1409" s="10" t="str">
        <f>IF(ISERROR(FIND("5",tblSalaries[[#This Row],[How many hours of a day you work on Excel]])),"",5)</f>
        <v/>
      </c>
      <c r="T1409" s="10" t="str">
        <f>IF(ISERROR(FIND("6",tblSalaries[[#This Row],[How many hours of a day you work on Excel]])),"",6)</f>
        <v/>
      </c>
      <c r="U1409" s="11" t="str">
        <f>IF(ISERROR(FIND("7",tblSalaries[[#This Row],[How many hours of a day you work on Excel]])),"",7)</f>
        <v/>
      </c>
      <c r="V1409" s="11" t="str">
        <f>IF(ISERROR(FIND("8",tblSalaries[[#This Row],[How many hours of a day you work on Excel]])),"",8)</f>
        <v/>
      </c>
      <c r="W1409" s="11">
        <f>IF(MAX(tblSalaries[[#This Row],[1 hour]:[8 hours]])=0,#N/A,MAX(tblSalaries[[#This Row],[1 hour]:[8 hours]]))</f>
        <v>3</v>
      </c>
      <c r="X1409" s="11">
        <f>IF(ISERROR(tblSalaries[[#This Row],[max h]]),1,tblSalaries[[#This Row],[Salary in USD]]/tblSalaries[[#This Row],[max h]]/260)</f>
        <v>32.051282051282051</v>
      </c>
      <c r="Y1409" s="11" t="str">
        <f>IF(tblSalaries[[#This Row],[Years of Experience]]="",0,"0")</f>
        <v>0</v>
      </c>
      <c r="Z14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09" s="11">
        <f>IF(tblSalaries[[#This Row],[Salary in USD]]&lt;1000,1,0)</f>
        <v>0</v>
      </c>
      <c r="AB1409" s="11">
        <f>IF(AND(tblSalaries[[#This Row],[Salary in USD]]&gt;1000,tblSalaries[[#This Row],[Salary in USD]]&lt;2000),1,0)</f>
        <v>0</v>
      </c>
    </row>
    <row r="1410" spans="2:28" ht="15" customHeight="1">
      <c r="B1410" t="s">
        <v>3413</v>
      </c>
      <c r="C1410" s="1">
        <v>41059.139085648145</v>
      </c>
      <c r="D1410" s="4" t="s">
        <v>1591</v>
      </c>
      <c r="E1410">
        <v>24000</v>
      </c>
      <c r="F1410" t="s">
        <v>6</v>
      </c>
      <c r="G1410">
        <f>tblSalaries[[#This Row],[clean Salary (in local currency)]]*VLOOKUP(tblSalaries[[#This Row],[Currency]],tblXrate[],2,FALSE)</f>
        <v>24000</v>
      </c>
      <c r="H1410" t="s">
        <v>1592</v>
      </c>
      <c r="I1410" t="s">
        <v>488</v>
      </c>
      <c r="J1410" t="s">
        <v>15</v>
      </c>
      <c r="K1410" t="str">
        <f>VLOOKUP(tblSalaries[[#This Row],[Where do you work]],tblCountries[[Actual]:[Mapping]],2,FALSE)</f>
        <v>USA</v>
      </c>
      <c r="L1410" t="s">
        <v>25</v>
      </c>
      <c r="M1410">
        <v>2</v>
      </c>
      <c r="O1410" s="10">
        <f>IF(ISERROR(FIND("1",tblSalaries[[#This Row],[How many hours of a day you work on Excel]])),"",1)</f>
        <v>1</v>
      </c>
      <c r="P1410" s="11">
        <f>IF(ISERROR(FIND("2",tblSalaries[[#This Row],[How many hours of a day you work on Excel]])),"",2)</f>
        <v>2</v>
      </c>
      <c r="Q1410" s="10" t="str">
        <f>IF(ISERROR(FIND("3",tblSalaries[[#This Row],[How many hours of a day you work on Excel]])),"",3)</f>
        <v/>
      </c>
      <c r="R1410" s="10" t="str">
        <f>IF(ISERROR(FIND("4",tblSalaries[[#This Row],[How many hours of a day you work on Excel]])),"",4)</f>
        <v/>
      </c>
      <c r="S1410" s="10" t="str">
        <f>IF(ISERROR(FIND("5",tblSalaries[[#This Row],[How many hours of a day you work on Excel]])),"",5)</f>
        <v/>
      </c>
      <c r="T1410" s="10" t="str">
        <f>IF(ISERROR(FIND("6",tblSalaries[[#This Row],[How many hours of a day you work on Excel]])),"",6)</f>
        <v/>
      </c>
      <c r="U1410" s="11" t="str">
        <f>IF(ISERROR(FIND("7",tblSalaries[[#This Row],[How many hours of a day you work on Excel]])),"",7)</f>
        <v/>
      </c>
      <c r="V1410" s="11" t="str">
        <f>IF(ISERROR(FIND("8",tblSalaries[[#This Row],[How many hours of a day you work on Excel]])),"",8)</f>
        <v/>
      </c>
      <c r="W1410" s="11">
        <f>IF(MAX(tblSalaries[[#This Row],[1 hour]:[8 hours]])=0,#N/A,MAX(tblSalaries[[#This Row],[1 hour]:[8 hours]]))</f>
        <v>2</v>
      </c>
      <c r="X1410" s="11">
        <f>IF(ISERROR(tblSalaries[[#This Row],[max h]]),1,tblSalaries[[#This Row],[Salary in USD]]/tblSalaries[[#This Row],[max h]]/260)</f>
        <v>46.153846153846153</v>
      </c>
      <c r="Y1410" s="11" t="str">
        <f>IF(tblSalaries[[#This Row],[Years of Experience]]="",0,"0")</f>
        <v>0</v>
      </c>
      <c r="Z14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10" s="11">
        <f>IF(tblSalaries[[#This Row],[Salary in USD]]&lt;1000,1,0)</f>
        <v>0</v>
      </c>
      <c r="AB1410" s="11">
        <f>IF(AND(tblSalaries[[#This Row],[Salary in USD]]&gt;1000,tblSalaries[[#This Row],[Salary in USD]]&lt;2000),1,0)</f>
        <v>0</v>
      </c>
    </row>
    <row r="1411" spans="2:28" ht="15" customHeight="1">
      <c r="B1411" t="s">
        <v>3414</v>
      </c>
      <c r="C1411" s="1">
        <v>41059.17627314815</v>
      </c>
      <c r="D1411" s="4">
        <v>61000</v>
      </c>
      <c r="E1411">
        <v>61000</v>
      </c>
      <c r="F1411" t="s">
        <v>6</v>
      </c>
      <c r="G1411">
        <f>tblSalaries[[#This Row],[clean Salary (in local currency)]]*VLOOKUP(tblSalaries[[#This Row],[Currency]],tblXrate[],2,FALSE)</f>
        <v>61000</v>
      </c>
      <c r="H1411" t="s">
        <v>1593</v>
      </c>
      <c r="I1411" t="s">
        <v>52</v>
      </c>
      <c r="J1411" t="s">
        <v>15</v>
      </c>
      <c r="K1411" t="str">
        <f>VLOOKUP(tblSalaries[[#This Row],[Where do you work]],tblCountries[[Actual]:[Mapping]],2,FALSE)</f>
        <v>USA</v>
      </c>
      <c r="L1411" t="s">
        <v>18</v>
      </c>
      <c r="M1411">
        <v>25</v>
      </c>
      <c r="O1411" s="10" t="str">
        <f>IF(ISERROR(FIND("1",tblSalaries[[#This Row],[How many hours of a day you work on Excel]])),"",1)</f>
        <v/>
      </c>
      <c r="P1411" s="11">
        <f>IF(ISERROR(FIND("2",tblSalaries[[#This Row],[How many hours of a day you work on Excel]])),"",2)</f>
        <v>2</v>
      </c>
      <c r="Q1411" s="10">
        <f>IF(ISERROR(FIND("3",tblSalaries[[#This Row],[How many hours of a day you work on Excel]])),"",3)</f>
        <v>3</v>
      </c>
      <c r="R1411" s="10" t="str">
        <f>IF(ISERROR(FIND("4",tblSalaries[[#This Row],[How many hours of a day you work on Excel]])),"",4)</f>
        <v/>
      </c>
      <c r="S1411" s="10" t="str">
        <f>IF(ISERROR(FIND("5",tblSalaries[[#This Row],[How many hours of a day you work on Excel]])),"",5)</f>
        <v/>
      </c>
      <c r="T1411" s="10" t="str">
        <f>IF(ISERROR(FIND("6",tblSalaries[[#This Row],[How many hours of a day you work on Excel]])),"",6)</f>
        <v/>
      </c>
      <c r="U1411" s="11" t="str">
        <f>IF(ISERROR(FIND("7",tblSalaries[[#This Row],[How many hours of a day you work on Excel]])),"",7)</f>
        <v/>
      </c>
      <c r="V1411" s="11" t="str">
        <f>IF(ISERROR(FIND("8",tblSalaries[[#This Row],[How many hours of a day you work on Excel]])),"",8)</f>
        <v/>
      </c>
      <c r="W1411" s="11">
        <f>IF(MAX(tblSalaries[[#This Row],[1 hour]:[8 hours]])=0,#N/A,MAX(tblSalaries[[#This Row],[1 hour]:[8 hours]]))</f>
        <v>3</v>
      </c>
      <c r="X1411" s="11">
        <f>IF(ISERROR(tblSalaries[[#This Row],[max h]]),1,tblSalaries[[#This Row],[Salary in USD]]/tblSalaries[[#This Row],[max h]]/260)</f>
        <v>78.205128205128204</v>
      </c>
      <c r="Y1411" s="11" t="str">
        <f>IF(tblSalaries[[#This Row],[Years of Experience]]="",0,"0")</f>
        <v>0</v>
      </c>
      <c r="Z14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11" s="11">
        <f>IF(tblSalaries[[#This Row],[Salary in USD]]&lt;1000,1,0)</f>
        <v>0</v>
      </c>
      <c r="AB1411" s="11">
        <f>IF(AND(tblSalaries[[#This Row],[Salary in USD]]&gt;1000,tblSalaries[[#This Row],[Salary in USD]]&lt;2000),1,0)</f>
        <v>0</v>
      </c>
    </row>
    <row r="1412" spans="2:28" ht="15" customHeight="1">
      <c r="B1412" t="s">
        <v>3415</v>
      </c>
      <c r="C1412" s="1">
        <v>41059.33699074074</v>
      </c>
      <c r="D1412" s="4" t="s">
        <v>1594</v>
      </c>
      <c r="E1412">
        <v>55000</v>
      </c>
      <c r="F1412" t="s">
        <v>82</v>
      </c>
      <c r="G1412">
        <f>tblSalaries[[#This Row],[clean Salary (in local currency)]]*VLOOKUP(tblSalaries[[#This Row],[Currency]],tblXrate[],2,FALSE)</f>
        <v>56095.031102144967</v>
      </c>
      <c r="H1412" t="s">
        <v>1595</v>
      </c>
      <c r="I1412" t="s">
        <v>20</v>
      </c>
      <c r="J1412" t="s">
        <v>84</v>
      </c>
      <c r="K1412" t="str">
        <f>VLOOKUP(tblSalaries[[#This Row],[Where do you work]],tblCountries[[Actual]:[Mapping]],2,FALSE)</f>
        <v>Australia</v>
      </c>
      <c r="L1412" t="s">
        <v>18</v>
      </c>
      <c r="M1412">
        <v>11</v>
      </c>
      <c r="O1412" s="10" t="str">
        <f>IF(ISERROR(FIND("1",tblSalaries[[#This Row],[How many hours of a day you work on Excel]])),"",1)</f>
        <v/>
      </c>
      <c r="P1412" s="11">
        <f>IF(ISERROR(FIND("2",tblSalaries[[#This Row],[How many hours of a day you work on Excel]])),"",2)</f>
        <v>2</v>
      </c>
      <c r="Q1412" s="10">
        <f>IF(ISERROR(FIND("3",tblSalaries[[#This Row],[How many hours of a day you work on Excel]])),"",3)</f>
        <v>3</v>
      </c>
      <c r="R1412" s="10" t="str">
        <f>IF(ISERROR(FIND("4",tblSalaries[[#This Row],[How many hours of a day you work on Excel]])),"",4)</f>
        <v/>
      </c>
      <c r="S1412" s="10" t="str">
        <f>IF(ISERROR(FIND("5",tblSalaries[[#This Row],[How many hours of a day you work on Excel]])),"",5)</f>
        <v/>
      </c>
      <c r="T1412" s="10" t="str">
        <f>IF(ISERROR(FIND("6",tblSalaries[[#This Row],[How many hours of a day you work on Excel]])),"",6)</f>
        <v/>
      </c>
      <c r="U1412" s="11" t="str">
        <f>IF(ISERROR(FIND("7",tblSalaries[[#This Row],[How many hours of a day you work on Excel]])),"",7)</f>
        <v/>
      </c>
      <c r="V1412" s="11" t="str">
        <f>IF(ISERROR(FIND("8",tblSalaries[[#This Row],[How many hours of a day you work on Excel]])),"",8)</f>
        <v/>
      </c>
      <c r="W1412" s="11">
        <f>IF(MAX(tblSalaries[[#This Row],[1 hour]:[8 hours]])=0,#N/A,MAX(tblSalaries[[#This Row],[1 hour]:[8 hours]]))</f>
        <v>3</v>
      </c>
      <c r="X1412" s="11">
        <f>IF(ISERROR(tblSalaries[[#This Row],[max h]]),1,tblSalaries[[#This Row],[Salary in USD]]/tblSalaries[[#This Row],[max h]]/260)</f>
        <v>71.916706541211497</v>
      </c>
      <c r="Y1412" s="11" t="str">
        <f>IF(tblSalaries[[#This Row],[Years of Experience]]="",0,"0")</f>
        <v>0</v>
      </c>
      <c r="Z14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12" s="11">
        <f>IF(tblSalaries[[#This Row],[Salary in USD]]&lt;1000,1,0)</f>
        <v>0</v>
      </c>
      <c r="AB1412" s="11">
        <f>IF(AND(tblSalaries[[#This Row],[Salary in USD]]&gt;1000,tblSalaries[[#This Row],[Salary in USD]]&lt;2000),1,0)</f>
        <v>0</v>
      </c>
    </row>
    <row r="1413" spans="2:28" ht="15" customHeight="1">
      <c r="B1413" t="s">
        <v>3416</v>
      </c>
      <c r="C1413" s="1">
        <v>41059.404178240744</v>
      </c>
      <c r="D1413" s="4">
        <v>70000</v>
      </c>
      <c r="E1413">
        <v>70000</v>
      </c>
      <c r="F1413" t="s">
        <v>82</v>
      </c>
      <c r="G1413">
        <f>tblSalaries[[#This Row],[clean Salary (in local currency)]]*VLOOKUP(tblSalaries[[#This Row],[Currency]],tblXrate[],2,FALSE)</f>
        <v>71393.675948184507</v>
      </c>
      <c r="H1413" t="s">
        <v>1287</v>
      </c>
      <c r="I1413" t="s">
        <v>310</v>
      </c>
      <c r="J1413" t="s">
        <v>84</v>
      </c>
      <c r="K1413" t="str">
        <f>VLOOKUP(tblSalaries[[#This Row],[Where do you work]],tblCountries[[Actual]:[Mapping]],2,FALSE)</f>
        <v>Australia</v>
      </c>
      <c r="L1413" t="s">
        <v>18</v>
      </c>
      <c r="M1413">
        <v>5</v>
      </c>
      <c r="O1413" s="10" t="str">
        <f>IF(ISERROR(FIND("1",tblSalaries[[#This Row],[How many hours of a day you work on Excel]])),"",1)</f>
        <v/>
      </c>
      <c r="P1413" s="11">
        <f>IF(ISERROR(FIND("2",tblSalaries[[#This Row],[How many hours of a day you work on Excel]])),"",2)</f>
        <v>2</v>
      </c>
      <c r="Q1413" s="10">
        <f>IF(ISERROR(FIND("3",tblSalaries[[#This Row],[How many hours of a day you work on Excel]])),"",3)</f>
        <v>3</v>
      </c>
      <c r="R1413" s="10" t="str">
        <f>IF(ISERROR(FIND("4",tblSalaries[[#This Row],[How many hours of a day you work on Excel]])),"",4)</f>
        <v/>
      </c>
      <c r="S1413" s="10" t="str">
        <f>IF(ISERROR(FIND("5",tblSalaries[[#This Row],[How many hours of a day you work on Excel]])),"",5)</f>
        <v/>
      </c>
      <c r="T1413" s="10" t="str">
        <f>IF(ISERROR(FIND("6",tblSalaries[[#This Row],[How many hours of a day you work on Excel]])),"",6)</f>
        <v/>
      </c>
      <c r="U1413" s="11" t="str">
        <f>IF(ISERROR(FIND("7",tblSalaries[[#This Row],[How many hours of a day you work on Excel]])),"",7)</f>
        <v/>
      </c>
      <c r="V1413" s="11" t="str">
        <f>IF(ISERROR(FIND("8",tblSalaries[[#This Row],[How many hours of a day you work on Excel]])),"",8)</f>
        <v/>
      </c>
      <c r="W1413" s="11">
        <f>IF(MAX(tblSalaries[[#This Row],[1 hour]:[8 hours]])=0,#N/A,MAX(tblSalaries[[#This Row],[1 hour]:[8 hours]]))</f>
        <v>3</v>
      </c>
      <c r="X1413" s="11">
        <f>IF(ISERROR(tblSalaries[[#This Row],[max h]]),1,tblSalaries[[#This Row],[Salary in USD]]/tblSalaries[[#This Row],[max h]]/260)</f>
        <v>91.530353779723725</v>
      </c>
      <c r="Y1413" s="11" t="str">
        <f>IF(tblSalaries[[#This Row],[Years of Experience]]="",0,"0")</f>
        <v>0</v>
      </c>
      <c r="Z14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13" s="11">
        <f>IF(tblSalaries[[#This Row],[Salary in USD]]&lt;1000,1,0)</f>
        <v>0</v>
      </c>
      <c r="AB1413" s="11">
        <f>IF(AND(tblSalaries[[#This Row],[Salary in USD]]&gt;1000,tblSalaries[[#This Row],[Salary in USD]]&lt;2000),1,0)</f>
        <v>0</v>
      </c>
    </row>
    <row r="1414" spans="2:28" ht="15" customHeight="1">
      <c r="B1414" t="s">
        <v>3417</v>
      </c>
      <c r="C1414" s="1">
        <v>41059.424525462964</v>
      </c>
      <c r="D1414" s="4">
        <v>96230</v>
      </c>
      <c r="E1414">
        <v>96230</v>
      </c>
      <c r="F1414" t="s">
        <v>6</v>
      </c>
      <c r="G1414">
        <f>tblSalaries[[#This Row],[clean Salary (in local currency)]]*VLOOKUP(tblSalaries[[#This Row],[Currency]],tblXrate[],2,FALSE)</f>
        <v>96230</v>
      </c>
      <c r="H1414" t="s">
        <v>1596</v>
      </c>
      <c r="I1414" t="s">
        <v>52</v>
      </c>
      <c r="J1414" t="s">
        <v>15</v>
      </c>
      <c r="K1414" t="str">
        <f>VLOOKUP(tblSalaries[[#This Row],[Where do you work]],tblCountries[[Actual]:[Mapping]],2,FALSE)</f>
        <v>USA</v>
      </c>
      <c r="L1414" t="s">
        <v>9</v>
      </c>
      <c r="M1414">
        <v>18</v>
      </c>
      <c r="O1414" s="10" t="str">
        <f>IF(ISERROR(FIND("1",tblSalaries[[#This Row],[How many hours of a day you work on Excel]])),"",1)</f>
        <v/>
      </c>
      <c r="P1414" s="11" t="str">
        <f>IF(ISERROR(FIND("2",tblSalaries[[#This Row],[How many hours of a day you work on Excel]])),"",2)</f>
        <v/>
      </c>
      <c r="Q1414" s="10" t="str">
        <f>IF(ISERROR(FIND("3",tblSalaries[[#This Row],[How many hours of a day you work on Excel]])),"",3)</f>
        <v/>
      </c>
      <c r="R1414" s="10">
        <f>IF(ISERROR(FIND("4",tblSalaries[[#This Row],[How many hours of a day you work on Excel]])),"",4)</f>
        <v>4</v>
      </c>
      <c r="S1414" s="10" t="str">
        <f>IF(ISERROR(FIND("5",tblSalaries[[#This Row],[How many hours of a day you work on Excel]])),"",5)</f>
        <v/>
      </c>
      <c r="T1414" s="10">
        <f>IF(ISERROR(FIND("6",tblSalaries[[#This Row],[How many hours of a day you work on Excel]])),"",6)</f>
        <v>6</v>
      </c>
      <c r="U1414" s="11" t="str">
        <f>IF(ISERROR(FIND("7",tblSalaries[[#This Row],[How many hours of a day you work on Excel]])),"",7)</f>
        <v/>
      </c>
      <c r="V1414" s="11" t="str">
        <f>IF(ISERROR(FIND("8",tblSalaries[[#This Row],[How many hours of a day you work on Excel]])),"",8)</f>
        <v/>
      </c>
      <c r="W1414" s="11">
        <f>IF(MAX(tblSalaries[[#This Row],[1 hour]:[8 hours]])=0,#N/A,MAX(tblSalaries[[#This Row],[1 hour]:[8 hours]]))</f>
        <v>6</v>
      </c>
      <c r="X1414" s="11">
        <f>IF(ISERROR(tblSalaries[[#This Row],[max h]]),1,tblSalaries[[#This Row],[Salary in USD]]/tblSalaries[[#This Row],[max h]]/260)</f>
        <v>61.685897435897438</v>
      </c>
      <c r="Y1414" s="11" t="str">
        <f>IF(tblSalaries[[#This Row],[Years of Experience]]="",0,"0")</f>
        <v>0</v>
      </c>
      <c r="Z14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14" s="11">
        <f>IF(tblSalaries[[#This Row],[Salary in USD]]&lt;1000,1,0)</f>
        <v>0</v>
      </c>
      <c r="AB1414" s="11">
        <f>IF(AND(tblSalaries[[#This Row],[Salary in USD]]&gt;1000,tblSalaries[[#This Row],[Salary in USD]]&lt;2000),1,0)</f>
        <v>0</v>
      </c>
    </row>
    <row r="1415" spans="2:28" ht="15" customHeight="1">
      <c r="B1415" t="s">
        <v>3418</v>
      </c>
      <c r="C1415" s="1">
        <v>41059.444722222222</v>
      </c>
      <c r="D1415" s="4">
        <v>75000</v>
      </c>
      <c r="E1415">
        <v>75000</v>
      </c>
      <c r="F1415" t="s">
        <v>6</v>
      </c>
      <c r="G1415">
        <f>tblSalaries[[#This Row],[clean Salary (in local currency)]]*VLOOKUP(tblSalaries[[#This Row],[Currency]],tblXrate[],2,FALSE)</f>
        <v>75000</v>
      </c>
      <c r="H1415" t="s">
        <v>207</v>
      </c>
      <c r="I1415" t="s">
        <v>20</v>
      </c>
      <c r="J1415" t="s">
        <v>15</v>
      </c>
      <c r="K1415" t="str">
        <f>VLOOKUP(tblSalaries[[#This Row],[Where do you work]],tblCountries[[Actual]:[Mapping]],2,FALSE)</f>
        <v>USA</v>
      </c>
      <c r="L1415" t="s">
        <v>18</v>
      </c>
      <c r="M1415">
        <v>1.5</v>
      </c>
      <c r="O1415" s="10" t="str">
        <f>IF(ISERROR(FIND("1",tblSalaries[[#This Row],[How many hours of a day you work on Excel]])),"",1)</f>
        <v/>
      </c>
      <c r="P1415" s="11">
        <f>IF(ISERROR(FIND("2",tblSalaries[[#This Row],[How many hours of a day you work on Excel]])),"",2)</f>
        <v>2</v>
      </c>
      <c r="Q1415" s="10">
        <f>IF(ISERROR(FIND("3",tblSalaries[[#This Row],[How many hours of a day you work on Excel]])),"",3)</f>
        <v>3</v>
      </c>
      <c r="R1415" s="10" t="str">
        <f>IF(ISERROR(FIND("4",tblSalaries[[#This Row],[How many hours of a day you work on Excel]])),"",4)</f>
        <v/>
      </c>
      <c r="S1415" s="10" t="str">
        <f>IF(ISERROR(FIND("5",tblSalaries[[#This Row],[How many hours of a day you work on Excel]])),"",5)</f>
        <v/>
      </c>
      <c r="T1415" s="10" t="str">
        <f>IF(ISERROR(FIND("6",tblSalaries[[#This Row],[How many hours of a day you work on Excel]])),"",6)</f>
        <v/>
      </c>
      <c r="U1415" s="11" t="str">
        <f>IF(ISERROR(FIND("7",tblSalaries[[#This Row],[How many hours of a day you work on Excel]])),"",7)</f>
        <v/>
      </c>
      <c r="V1415" s="11" t="str">
        <f>IF(ISERROR(FIND("8",tblSalaries[[#This Row],[How many hours of a day you work on Excel]])),"",8)</f>
        <v/>
      </c>
      <c r="W1415" s="11">
        <f>IF(MAX(tblSalaries[[#This Row],[1 hour]:[8 hours]])=0,#N/A,MAX(tblSalaries[[#This Row],[1 hour]:[8 hours]]))</f>
        <v>3</v>
      </c>
      <c r="X1415" s="11">
        <f>IF(ISERROR(tblSalaries[[#This Row],[max h]]),1,tblSalaries[[#This Row],[Salary in USD]]/tblSalaries[[#This Row],[max h]]/260)</f>
        <v>96.15384615384616</v>
      </c>
      <c r="Y1415" s="11" t="str">
        <f>IF(tblSalaries[[#This Row],[Years of Experience]]="",0,"0")</f>
        <v>0</v>
      </c>
      <c r="Z14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15" s="11">
        <f>IF(tblSalaries[[#This Row],[Salary in USD]]&lt;1000,1,0)</f>
        <v>0</v>
      </c>
      <c r="AB1415" s="11">
        <f>IF(AND(tblSalaries[[#This Row],[Salary in USD]]&gt;1000,tblSalaries[[#This Row],[Salary in USD]]&lt;2000),1,0)</f>
        <v>0</v>
      </c>
    </row>
    <row r="1416" spans="2:28" ht="15" customHeight="1">
      <c r="B1416" t="s">
        <v>3419</v>
      </c>
      <c r="C1416" s="1">
        <v>41059.456689814811</v>
      </c>
      <c r="D1416" s="4">
        <v>8500</v>
      </c>
      <c r="E1416">
        <v>102000</v>
      </c>
      <c r="F1416" t="s">
        <v>6</v>
      </c>
      <c r="G1416">
        <f>tblSalaries[[#This Row],[clean Salary (in local currency)]]*VLOOKUP(tblSalaries[[#This Row],[Currency]],tblXrate[],2,FALSE)</f>
        <v>102000</v>
      </c>
      <c r="H1416" t="s">
        <v>108</v>
      </c>
      <c r="I1416" t="s">
        <v>20</v>
      </c>
      <c r="J1416" t="s">
        <v>15</v>
      </c>
      <c r="K1416" t="str">
        <f>VLOOKUP(tblSalaries[[#This Row],[Where do you work]],tblCountries[[Actual]:[Mapping]],2,FALSE)</f>
        <v>USA</v>
      </c>
      <c r="L1416" t="s">
        <v>9</v>
      </c>
      <c r="M1416">
        <v>5</v>
      </c>
      <c r="O1416" s="10" t="str">
        <f>IF(ISERROR(FIND("1",tblSalaries[[#This Row],[How many hours of a day you work on Excel]])),"",1)</f>
        <v/>
      </c>
      <c r="P1416" s="11" t="str">
        <f>IF(ISERROR(FIND("2",tblSalaries[[#This Row],[How many hours of a day you work on Excel]])),"",2)</f>
        <v/>
      </c>
      <c r="Q1416" s="10" t="str">
        <f>IF(ISERROR(FIND("3",tblSalaries[[#This Row],[How many hours of a day you work on Excel]])),"",3)</f>
        <v/>
      </c>
      <c r="R1416" s="10">
        <f>IF(ISERROR(FIND("4",tblSalaries[[#This Row],[How many hours of a day you work on Excel]])),"",4)</f>
        <v>4</v>
      </c>
      <c r="S1416" s="10" t="str">
        <f>IF(ISERROR(FIND("5",tblSalaries[[#This Row],[How many hours of a day you work on Excel]])),"",5)</f>
        <v/>
      </c>
      <c r="T1416" s="10">
        <f>IF(ISERROR(FIND("6",tblSalaries[[#This Row],[How many hours of a day you work on Excel]])),"",6)</f>
        <v>6</v>
      </c>
      <c r="U1416" s="11" t="str">
        <f>IF(ISERROR(FIND("7",tblSalaries[[#This Row],[How many hours of a day you work on Excel]])),"",7)</f>
        <v/>
      </c>
      <c r="V1416" s="11" t="str">
        <f>IF(ISERROR(FIND("8",tblSalaries[[#This Row],[How many hours of a day you work on Excel]])),"",8)</f>
        <v/>
      </c>
      <c r="W1416" s="11">
        <f>IF(MAX(tblSalaries[[#This Row],[1 hour]:[8 hours]])=0,#N/A,MAX(tblSalaries[[#This Row],[1 hour]:[8 hours]]))</f>
        <v>6</v>
      </c>
      <c r="X1416" s="11">
        <f>IF(ISERROR(tblSalaries[[#This Row],[max h]]),1,tblSalaries[[#This Row],[Salary in USD]]/tblSalaries[[#This Row],[max h]]/260)</f>
        <v>65.384615384615387</v>
      </c>
      <c r="Y1416" s="11" t="str">
        <f>IF(tblSalaries[[#This Row],[Years of Experience]]="",0,"0")</f>
        <v>0</v>
      </c>
      <c r="Z14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16" s="11">
        <f>IF(tblSalaries[[#This Row],[Salary in USD]]&lt;1000,1,0)</f>
        <v>0</v>
      </c>
      <c r="AB1416" s="11">
        <f>IF(AND(tblSalaries[[#This Row],[Salary in USD]]&gt;1000,tblSalaries[[#This Row],[Salary in USD]]&lt;2000),1,0)</f>
        <v>0</v>
      </c>
    </row>
    <row r="1417" spans="2:28" ht="15" customHeight="1">
      <c r="B1417" t="s">
        <v>3420</v>
      </c>
      <c r="C1417" s="1">
        <v>41059.472604166665</v>
      </c>
      <c r="D1417" s="4" t="s">
        <v>1597</v>
      </c>
      <c r="E1417">
        <v>60000</v>
      </c>
      <c r="F1417" t="s">
        <v>3939</v>
      </c>
      <c r="G1417">
        <f>tblSalaries[[#This Row],[clean Salary (in local currency)]]*VLOOKUP(tblSalaries[[#This Row],[Currency]],tblXrate[],2,FALSE)</f>
        <v>19008.034062397041</v>
      </c>
      <c r="H1417" t="s">
        <v>1598</v>
      </c>
      <c r="I1417" t="s">
        <v>52</v>
      </c>
      <c r="J1417" t="s">
        <v>1131</v>
      </c>
      <c r="K1417" t="str">
        <f>VLOOKUP(tblSalaries[[#This Row],[Where do you work]],tblCountries[[Actual]:[Mapping]],2,FALSE)</f>
        <v>malaysia</v>
      </c>
      <c r="L1417" t="s">
        <v>9</v>
      </c>
      <c r="M1417">
        <v>3</v>
      </c>
      <c r="O1417" s="10" t="str">
        <f>IF(ISERROR(FIND("1",tblSalaries[[#This Row],[How many hours of a day you work on Excel]])),"",1)</f>
        <v/>
      </c>
      <c r="P1417" s="11" t="str">
        <f>IF(ISERROR(FIND("2",tblSalaries[[#This Row],[How many hours of a day you work on Excel]])),"",2)</f>
        <v/>
      </c>
      <c r="Q1417" s="10" t="str">
        <f>IF(ISERROR(FIND("3",tblSalaries[[#This Row],[How many hours of a day you work on Excel]])),"",3)</f>
        <v/>
      </c>
      <c r="R1417" s="10">
        <f>IF(ISERROR(FIND("4",tblSalaries[[#This Row],[How many hours of a day you work on Excel]])),"",4)</f>
        <v>4</v>
      </c>
      <c r="S1417" s="10" t="str">
        <f>IF(ISERROR(FIND("5",tblSalaries[[#This Row],[How many hours of a day you work on Excel]])),"",5)</f>
        <v/>
      </c>
      <c r="T1417" s="10">
        <f>IF(ISERROR(FIND("6",tblSalaries[[#This Row],[How many hours of a day you work on Excel]])),"",6)</f>
        <v>6</v>
      </c>
      <c r="U1417" s="11" t="str">
        <f>IF(ISERROR(FIND("7",tblSalaries[[#This Row],[How many hours of a day you work on Excel]])),"",7)</f>
        <v/>
      </c>
      <c r="V1417" s="11" t="str">
        <f>IF(ISERROR(FIND("8",tblSalaries[[#This Row],[How many hours of a day you work on Excel]])),"",8)</f>
        <v/>
      </c>
      <c r="W1417" s="11">
        <f>IF(MAX(tblSalaries[[#This Row],[1 hour]:[8 hours]])=0,#N/A,MAX(tblSalaries[[#This Row],[1 hour]:[8 hours]]))</f>
        <v>6</v>
      </c>
      <c r="X1417" s="11">
        <f>IF(ISERROR(tblSalaries[[#This Row],[max h]]),1,tblSalaries[[#This Row],[Salary in USD]]/tblSalaries[[#This Row],[max h]]/260)</f>
        <v>12.184637219485284</v>
      </c>
      <c r="Y1417" s="11" t="str">
        <f>IF(tblSalaries[[#This Row],[Years of Experience]]="",0,"0")</f>
        <v>0</v>
      </c>
      <c r="Z14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17" s="11">
        <f>IF(tblSalaries[[#This Row],[Salary in USD]]&lt;1000,1,0)</f>
        <v>0</v>
      </c>
      <c r="AB1417" s="11">
        <f>IF(AND(tblSalaries[[#This Row],[Salary in USD]]&gt;1000,tblSalaries[[#This Row],[Salary in USD]]&lt;2000),1,0)</f>
        <v>0</v>
      </c>
    </row>
    <row r="1418" spans="2:28" ht="15" customHeight="1">
      <c r="B1418" t="s">
        <v>3421</v>
      </c>
      <c r="C1418" s="1">
        <v>41059.485335648147</v>
      </c>
      <c r="D1418" s="4">
        <v>363</v>
      </c>
      <c r="E1418">
        <v>4356</v>
      </c>
      <c r="F1418" t="s">
        <v>6</v>
      </c>
      <c r="G1418">
        <f>tblSalaries[[#This Row],[clean Salary (in local currency)]]*VLOOKUP(tblSalaries[[#This Row],[Currency]],tblXrate[],2,FALSE)</f>
        <v>4356</v>
      </c>
      <c r="H1418" t="s">
        <v>207</v>
      </c>
      <c r="I1418" t="s">
        <v>20</v>
      </c>
      <c r="J1418" t="s">
        <v>8</v>
      </c>
      <c r="K1418" t="str">
        <f>VLOOKUP(tblSalaries[[#This Row],[Where do you work]],tblCountries[[Actual]:[Mapping]],2,FALSE)</f>
        <v>India</v>
      </c>
      <c r="L1418" t="s">
        <v>9</v>
      </c>
      <c r="M1418">
        <v>5</v>
      </c>
      <c r="O1418" s="10" t="str">
        <f>IF(ISERROR(FIND("1",tblSalaries[[#This Row],[How many hours of a day you work on Excel]])),"",1)</f>
        <v/>
      </c>
      <c r="P1418" s="11" t="str">
        <f>IF(ISERROR(FIND("2",tblSalaries[[#This Row],[How many hours of a day you work on Excel]])),"",2)</f>
        <v/>
      </c>
      <c r="Q1418" s="10" t="str">
        <f>IF(ISERROR(FIND("3",tblSalaries[[#This Row],[How many hours of a day you work on Excel]])),"",3)</f>
        <v/>
      </c>
      <c r="R1418" s="10">
        <f>IF(ISERROR(FIND("4",tblSalaries[[#This Row],[How many hours of a day you work on Excel]])),"",4)</f>
        <v>4</v>
      </c>
      <c r="S1418" s="10" t="str">
        <f>IF(ISERROR(FIND("5",tblSalaries[[#This Row],[How many hours of a day you work on Excel]])),"",5)</f>
        <v/>
      </c>
      <c r="T1418" s="10">
        <f>IF(ISERROR(FIND("6",tblSalaries[[#This Row],[How many hours of a day you work on Excel]])),"",6)</f>
        <v>6</v>
      </c>
      <c r="U1418" s="11" t="str">
        <f>IF(ISERROR(FIND("7",tblSalaries[[#This Row],[How many hours of a day you work on Excel]])),"",7)</f>
        <v/>
      </c>
      <c r="V1418" s="11" t="str">
        <f>IF(ISERROR(FIND("8",tblSalaries[[#This Row],[How many hours of a day you work on Excel]])),"",8)</f>
        <v/>
      </c>
      <c r="W1418" s="11">
        <f>IF(MAX(tblSalaries[[#This Row],[1 hour]:[8 hours]])=0,#N/A,MAX(tblSalaries[[#This Row],[1 hour]:[8 hours]]))</f>
        <v>6</v>
      </c>
      <c r="X1418" s="11">
        <f>IF(ISERROR(tblSalaries[[#This Row],[max h]]),1,tblSalaries[[#This Row],[Salary in USD]]/tblSalaries[[#This Row],[max h]]/260)</f>
        <v>2.7923076923076922</v>
      </c>
      <c r="Y1418" s="11" t="str">
        <f>IF(tblSalaries[[#This Row],[Years of Experience]]="",0,"0")</f>
        <v>0</v>
      </c>
      <c r="Z14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18" s="11">
        <f>IF(tblSalaries[[#This Row],[Salary in USD]]&lt;1000,1,0)</f>
        <v>0</v>
      </c>
      <c r="AB1418" s="11">
        <f>IF(AND(tblSalaries[[#This Row],[Salary in USD]]&gt;1000,tblSalaries[[#This Row],[Salary in USD]]&lt;2000),1,0)</f>
        <v>0</v>
      </c>
    </row>
    <row r="1419" spans="2:28" ht="15" customHeight="1">
      <c r="B1419" t="s">
        <v>3422</v>
      </c>
      <c r="C1419" s="1">
        <v>41059.48877314815</v>
      </c>
      <c r="D1419" s="4">
        <v>300000</v>
      </c>
      <c r="E1419">
        <v>300000</v>
      </c>
      <c r="F1419" t="s">
        <v>40</v>
      </c>
      <c r="G1419">
        <f>tblSalaries[[#This Row],[clean Salary (in local currency)]]*VLOOKUP(tblSalaries[[#This Row],[Currency]],tblXrate[],2,FALSE)</f>
        <v>5342.3750062327708</v>
      </c>
      <c r="H1419" t="s">
        <v>932</v>
      </c>
      <c r="I1419" t="s">
        <v>310</v>
      </c>
      <c r="J1419" t="s">
        <v>8</v>
      </c>
      <c r="K1419" t="str">
        <f>VLOOKUP(tblSalaries[[#This Row],[Where do you work]],tblCountries[[Actual]:[Mapping]],2,FALSE)</f>
        <v>India</v>
      </c>
      <c r="L1419" t="s">
        <v>9</v>
      </c>
      <c r="M1419">
        <v>4</v>
      </c>
      <c r="O1419" s="10" t="str">
        <f>IF(ISERROR(FIND("1",tblSalaries[[#This Row],[How many hours of a day you work on Excel]])),"",1)</f>
        <v/>
      </c>
      <c r="P1419" s="11" t="str">
        <f>IF(ISERROR(FIND("2",tblSalaries[[#This Row],[How many hours of a day you work on Excel]])),"",2)</f>
        <v/>
      </c>
      <c r="Q1419" s="10" t="str">
        <f>IF(ISERROR(FIND("3",tblSalaries[[#This Row],[How many hours of a day you work on Excel]])),"",3)</f>
        <v/>
      </c>
      <c r="R1419" s="10">
        <f>IF(ISERROR(FIND("4",tblSalaries[[#This Row],[How many hours of a day you work on Excel]])),"",4)</f>
        <v>4</v>
      </c>
      <c r="S1419" s="10" t="str">
        <f>IF(ISERROR(FIND("5",tblSalaries[[#This Row],[How many hours of a day you work on Excel]])),"",5)</f>
        <v/>
      </c>
      <c r="T1419" s="10">
        <f>IF(ISERROR(FIND("6",tblSalaries[[#This Row],[How many hours of a day you work on Excel]])),"",6)</f>
        <v>6</v>
      </c>
      <c r="U1419" s="11" t="str">
        <f>IF(ISERROR(FIND("7",tblSalaries[[#This Row],[How many hours of a day you work on Excel]])),"",7)</f>
        <v/>
      </c>
      <c r="V1419" s="11" t="str">
        <f>IF(ISERROR(FIND("8",tblSalaries[[#This Row],[How many hours of a day you work on Excel]])),"",8)</f>
        <v/>
      </c>
      <c r="W1419" s="11">
        <f>IF(MAX(tblSalaries[[#This Row],[1 hour]:[8 hours]])=0,#N/A,MAX(tblSalaries[[#This Row],[1 hour]:[8 hours]]))</f>
        <v>6</v>
      </c>
      <c r="X1419" s="11">
        <f>IF(ISERROR(tblSalaries[[#This Row],[max h]]),1,tblSalaries[[#This Row],[Salary in USD]]/tblSalaries[[#This Row],[max h]]/260)</f>
        <v>3.4245993629697247</v>
      </c>
      <c r="Y1419" s="11" t="str">
        <f>IF(tblSalaries[[#This Row],[Years of Experience]]="",0,"0")</f>
        <v>0</v>
      </c>
      <c r="Z14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19" s="11">
        <f>IF(tblSalaries[[#This Row],[Salary in USD]]&lt;1000,1,0)</f>
        <v>0</v>
      </c>
      <c r="AB1419" s="11">
        <f>IF(AND(tblSalaries[[#This Row],[Salary in USD]]&gt;1000,tblSalaries[[#This Row],[Salary in USD]]&lt;2000),1,0)</f>
        <v>0</v>
      </c>
    </row>
    <row r="1420" spans="2:28" ht="15" customHeight="1">
      <c r="B1420" t="s">
        <v>3423</v>
      </c>
      <c r="C1420" s="1">
        <v>41059.508773148147</v>
      </c>
      <c r="D1420" s="4">
        <v>67000</v>
      </c>
      <c r="E1420">
        <v>67000</v>
      </c>
      <c r="F1420" t="s">
        <v>6</v>
      </c>
      <c r="G1420">
        <f>tblSalaries[[#This Row],[clean Salary (in local currency)]]*VLOOKUP(tblSalaries[[#This Row],[Currency]],tblXrate[],2,FALSE)</f>
        <v>67000</v>
      </c>
      <c r="H1420" t="s">
        <v>1599</v>
      </c>
      <c r="I1420" t="s">
        <v>52</v>
      </c>
      <c r="J1420" t="s">
        <v>15</v>
      </c>
      <c r="K1420" t="str">
        <f>VLOOKUP(tblSalaries[[#This Row],[Where do you work]],tblCountries[[Actual]:[Mapping]],2,FALSE)</f>
        <v>USA</v>
      </c>
      <c r="L1420" t="s">
        <v>18</v>
      </c>
      <c r="M1420">
        <v>20</v>
      </c>
      <c r="O1420" s="10" t="str">
        <f>IF(ISERROR(FIND("1",tblSalaries[[#This Row],[How many hours of a day you work on Excel]])),"",1)</f>
        <v/>
      </c>
      <c r="P1420" s="11">
        <f>IF(ISERROR(FIND("2",tblSalaries[[#This Row],[How many hours of a day you work on Excel]])),"",2)</f>
        <v>2</v>
      </c>
      <c r="Q1420" s="10">
        <f>IF(ISERROR(FIND("3",tblSalaries[[#This Row],[How many hours of a day you work on Excel]])),"",3)</f>
        <v>3</v>
      </c>
      <c r="R1420" s="10" t="str">
        <f>IF(ISERROR(FIND("4",tblSalaries[[#This Row],[How many hours of a day you work on Excel]])),"",4)</f>
        <v/>
      </c>
      <c r="S1420" s="10" t="str">
        <f>IF(ISERROR(FIND("5",tblSalaries[[#This Row],[How many hours of a day you work on Excel]])),"",5)</f>
        <v/>
      </c>
      <c r="T1420" s="10" t="str">
        <f>IF(ISERROR(FIND("6",tblSalaries[[#This Row],[How many hours of a day you work on Excel]])),"",6)</f>
        <v/>
      </c>
      <c r="U1420" s="11" t="str">
        <f>IF(ISERROR(FIND("7",tblSalaries[[#This Row],[How many hours of a day you work on Excel]])),"",7)</f>
        <v/>
      </c>
      <c r="V1420" s="11" t="str">
        <f>IF(ISERROR(FIND("8",tblSalaries[[#This Row],[How many hours of a day you work on Excel]])),"",8)</f>
        <v/>
      </c>
      <c r="W1420" s="11">
        <f>IF(MAX(tblSalaries[[#This Row],[1 hour]:[8 hours]])=0,#N/A,MAX(tblSalaries[[#This Row],[1 hour]:[8 hours]]))</f>
        <v>3</v>
      </c>
      <c r="X1420" s="11">
        <f>IF(ISERROR(tblSalaries[[#This Row],[max h]]),1,tblSalaries[[#This Row],[Salary in USD]]/tblSalaries[[#This Row],[max h]]/260)</f>
        <v>85.897435897435898</v>
      </c>
      <c r="Y1420" s="11" t="str">
        <f>IF(tblSalaries[[#This Row],[Years of Experience]]="",0,"0")</f>
        <v>0</v>
      </c>
      <c r="Z14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20" s="11">
        <f>IF(tblSalaries[[#This Row],[Salary in USD]]&lt;1000,1,0)</f>
        <v>0</v>
      </c>
      <c r="AB1420" s="11">
        <f>IF(AND(tblSalaries[[#This Row],[Salary in USD]]&gt;1000,tblSalaries[[#This Row],[Salary in USD]]&lt;2000),1,0)</f>
        <v>0</v>
      </c>
    </row>
    <row r="1421" spans="2:28" ht="15" customHeight="1">
      <c r="B1421" t="s">
        <v>3424</v>
      </c>
      <c r="C1421" s="1">
        <v>41059.517627314817</v>
      </c>
      <c r="D1421" s="4">
        <v>480000</v>
      </c>
      <c r="E1421">
        <v>480000</v>
      </c>
      <c r="F1421" t="s">
        <v>40</v>
      </c>
      <c r="G1421">
        <f>tblSalaries[[#This Row],[clean Salary (in local currency)]]*VLOOKUP(tblSalaries[[#This Row],[Currency]],tblXrate[],2,FALSE)</f>
        <v>8547.8000099724322</v>
      </c>
      <c r="H1421" t="s">
        <v>1324</v>
      </c>
      <c r="I1421" t="s">
        <v>20</v>
      </c>
      <c r="J1421" t="s">
        <v>8</v>
      </c>
      <c r="K1421" t="str">
        <f>VLOOKUP(tblSalaries[[#This Row],[Where do you work]],tblCountries[[Actual]:[Mapping]],2,FALSE)</f>
        <v>India</v>
      </c>
      <c r="L1421" t="s">
        <v>9</v>
      </c>
      <c r="M1421">
        <v>7</v>
      </c>
      <c r="O1421" s="10" t="str">
        <f>IF(ISERROR(FIND("1",tblSalaries[[#This Row],[How many hours of a day you work on Excel]])),"",1)</f>
        <v/>
      </c>
      <c r="P1421" s="11" t="str">
        <f>IF(ISERROR(FIND("2",tblSalaries[[#This Row],[How many hours of a day you work on Excel]])),"",2)</f>
        <v/>
      </c>
      <c r="Q1421" s="10" t="str">
        <f>IF(ISERROR(FIND("3",tblSalaries[[#This Row],[How many hours of a day you work on Excel]])),"",3)</f>
        <v/>
      </c>
      <c r="R1421" s="10">
        <f>IF(ISERROR(FIND("4",tblSalaries[[#This Row],[How many hours of a day you work on Excel]])),"",4)</f>
        <v>4</v>
      </c>
      <c r="S1421" s="10" t="str">
        <f>IF(ISERROR(FIND("5",tblSalaries[[#This Row],[How many hours of a day you work on Excel]])),"",5)</f>
        <v/>
      </c>
      <c r="T1421" s="10">
        <f>IF(ISERROR(FIND("6",tblSalaries[[#This Row],[How many hours of a day you work on Excel]])),"",6)</f>
        <v>6</v>
      </c>
      <c r="U1421" s="11" t="str">
        <f>IF(ISERROR(FIND("7",tblSalaries[[#This Row],[How many hours of a day you work on Excel]])),"",7)</f>
        <v/>
      </c>
      <c r="V1421" s="11" t="str">
        <f>IF(ISERROR(FIND("8",tblSalaries[[#This Row],[How many hours of a day you work on Excel]])),"",8)</f>
        <v/>
      </c>
      <c r="W1421" s="11">
        <f>IF(MAX(tblSalaries[[#This Row],[1 hour]:[8 hours]])=0,#N/A,MAX(tblSalaries[[#This Row],[1 hour]:[8 hours]]))</f>
        <v>6</v>
      </c>
      <c r="X1421" s="11">
        <f>IF(ISERROR(tblSalaries[[#This Row],[max h]]),1,tblSalaries[[#This Row],[Salary in USD]]/tblSalaries[[#This Row],[max h]]/260)</f>
        <v>5.4793589807515595</v>
      </c>
      <c r="Y1421" s="11" t="str">
        <f>IF(tblSalaries[[#This Row],[Years of Experience]]="",0,"0")</f>
        <v>0</v>
      </c>
      <c r="Z14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21" s="11">
        <f>IF(tblSalaries[[#This Row],[Salary in USD]]&lt;1000,1,0)</f>
        <v>0</v>
      </c>
      <c r="AB1421" s="11">
        <f>IF(AND(tblSalaries[[#This Row],[Salary in USD]]&gt;1000,tblSalaries[[#This Row],[Salary in USD]]&lt;2000),1,0)</f>
        <v>0</v>
      </c>
    </row>
    <row r="1422" spans="2:28" ht="15" customHeight="1">
      <c r="B1422" t="s">
        <v>3425</v>
      </c>
      <c r="C1422" s="1">
        <v>41059.524398148147</v>
      </c>
      <c r="D1422" s="4" t="s">
        <v>1600</v>
      </c>
      <c r="E1422">
        <v>900000</v>
      </c>
      <c r="F1422" t="s">
        <v>40</v>
      </c>
      <c r="G1422">
        <f>tblSalaries[[#This Row],[clean Salary (in local currency)]]*VLOOKUP(tblSalaries[[#This Row],[Currency]],tblXrate[],2,FALSE)</f>
        <v>16027.125018698311</v>
      </c>
      <c r="H1422" t="s">
        <v>153</v>
      </c>
      <c r="I1422" t="s">
        <v>20</v>
      </c>
      <c r="J1422" t="s">
        <v>8</v>
      </c>
      <c r="K1422" t="str">
        <f>VLOOKUP(tblSalaries[[#This Row],[Where do you work]],tblCountries[[Actual]:[Mapping]],2,FALSE)</f>
        <v>India</v>
      </c>
      <c r="L1422" t="s">
        <v>9</v>
      </c>
      <c r="M1422">
        <v>4</v>
      </c>
      <c r="O1422" s="10" t="str">
        <f>IF(ISERROR(FIND("1",tblSalaries[[#This Row],[How many hours of a day you work on Excel]])),"",1)</f>
        <v/>
      </c>
      <c r="P1422" s="11" t="str">
        <f>IF(ISERROR(FIND("2",tblSalaries[[#This Row],[How many hours of a day you work on Excel]])),"",2)</f>
        <v/>
      </c>
      <c r="Q1422" s="10" t="str">
        <f>IF(ISERROR(FIND("3",tblSalaries[[#This Row],[How many hours of a day you work on Excel]])),"",3)</f>
        <v/>
      </c>
      <c r="R1422" s="10">
        <f>IF(ISERROR(FIND("4",tblSalaries[[#This Row],[How many hours of a day you work on Excel]])),"",4)</f>
        <v>4</v>
      </c>
      <c r="S1422" s="10" t="str">
        <f>IF(ISERROR(FIND("5",tblSalaries[[#This Row],[How many hours of a day you work on Excel]])),"",5)</f>
        <v/>
      </c>
      <c r="T1422" s="10">
        <f>IF(ISERROR(FIND("6",tblSalaries[[#This Row],[How many hours of a day you work on Excel]])),"",6)</f>
        <v>6</v>
      </c>
      <c r="U1422" s="11" t="str">
        <f>IF(ISERROR(FIND("7",tblSalaries[[#This Row],[How many hours of a day you work on Excel]])),"",7)</f>
        <v/>
      </c>
      <c r="V1422" s="11" t="str">
        <f>IF(ISERROR(FIND("8",tblSalaries[[#This Row],[How many hours of a day you work on Excel]])),"",8)</f>
        <v/>
      </c>
      <c r="W1422" s="11">
        <f>IF(MAX(tblSalaries[[#This Row],[1 hour]:[8 hours]])=0,#N/A,MAX(tblSalaries[[#This Row],[1 hour]:[8 hours]]))</f>
        <v>6</v>
      </c>
      <c r="X1422" s="11">
        <f>IF(ISERROR(tblSalaries[[#This Row],[max h]]),1,tblSalaries[[#This Row],[Salary in USD]]/tblSalaries[[#This Row],[max h]]/260)</f>
        <v>10.273798088909173</v>
      </c>
      <c r="Y1422" s="11" t="str">
        <f>IF(tblSalaries[[#This Row],[Years of Experience]]="",0,"0")</f>
        <v>0</v>
      </c>
      <c r="Z14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22" s="11">
        <f>IF(tblSalaries[[#This Row],[Salary in USD]]&lt;1000,1,0)</f>
        <v>0</v>
      </c>
      <c r="AB1422" s="11">
        <f>IF(AND(tblSalaries[[#This Row],[Salary in USD]]&gt;1000,tblSalaries[[#This Row],[Salary in USD]]&lt;2000),1,0)</f>
        <v>0</v>
      </c>
    </row>
    <row r="1423" spans="2:28" ht="15" customHeight="1">
      <c r="B1423" t="s">
        <v>3426</v>
      </c>
      <c r="C1423" s="1">
        <v>41059.5393287037</v>
      </c>
      <c r="D1423" s="4" t="s">
        <v>1601</v>
      </c>
      <c r="E1423">
        <v>600000</v>
      </c>
      <c r="F1423" t="s">
        <v>40</v>
      </c>
      <c r="G1423">
        <f>tblSalaries[[#This Row],[clean Salary (in local currency)]]*VLOOKUP(tblSalaries[[#This Row],[Currency]],tblXrate[],2,FALSE)</f>
        <v>10684.750012465542</v>
      </c>
      <c r="H1423" t="s">
        <v>83</v>
      </c>
      <c r="I1423" t="s">
        <v>356</v>
      </c>
      <c r="J1423" t="s">
        <v>8</v>
      </c>
      <c r="K1423" t="str">
        <f>VLOOKUP(tblSalaries[[#This Row],[Where do you work]],tblCountries[[Actual]:[Mapping]],2,FALSE)</f>
        <v>India</v>
      </c>
      <c r="L1423" t="s">
        <v>18</v>
      </c>
      <c r="M1423">
        <v>36</v>
      </c>
      <c r="O1423" s="10" t="str">
        <f>IF(ISERROR(FIND("1",tblSalaries[[#This Row],[How many hours of a day you work on Excel]])),"",1)</f>
        <v/>
      </c>
      <c r="P1423" s="11">
        <f>IF(ISERROR(FIND("2",tblSalaries[[#This Row],[How many hours of a day you work on Excel]])),"",2)</f>
        <v>2</v>
      </c>
      <c r="Q1423" s="10">
        <f>IF(ISERROR(FIND("3",tblSalaries[[#This Row],[How many hours of a day you work on Excel]])),"",3)</f>
        <v>3</v>
      </c>
      <c r="R1423" s="10" t="str">
        <f>IF(ISERROR(FIND("4",tblSalaries[[#This Row],[How many hours of a day you work on Excel]])),"",4)</f>
        <v/>
      </c>
      <c r="S1423" s="10" t="str">
        <f>IF(ISERROR(FIND("5",tblSalaries[[#This Row],[How many hours of a day you work on Excel]])),"",5)</f>
        <v/>
      </c>
      <c r="T1423" s="10" t="str">
        <f>IF(ISERROR(FIND("6",tblSalaries[[#This Row],[How many hours of a day you work on Excel]])),"",6)</f>
        <v/>
      </c>
      <c r="U1423" s="11" t="str">
        <f>IF(ISERROR(FIND("7",tblSalaries[[#This Row],[How many hours of a day you work on Excel]])),"",7)</f>
        <v/>
      </c>
      <c r="V1423" s="11" t="str">
        <f>IF(ISERROR(FIND("8",tblSalaries[[#This Row],[How many hours of a day you work on Excel]])),"",8)</f>
        <v/>
      </c>
      <c r="W1423" s="11">
        <f>IF(MAX(tblSalaries[[#This Row],[1 hour]:[8 hours]])=0,#N/A,MAX(tblSalaries[[#This Row],[1 hour]:[8 hours]]))</f>
        <v>3</v>
      </c>
      <c r="X1423" s="11">
        <f>IF(ISERROR(tblSalaries[[#This Row],[max h]]),1,tblSalaries[[#This Row],[Salary in USD]]/tblSalaries[[#This Row],[max h]]/260)</f>
        <v>13.698397451878899</v>
      </c>
      <c r="Y1423" s="11" t="str">
        <f>IF(tblSalaries[[#This Row],[Years of Experience]]="",0,"0")</f>
        <v>0</v>
      </c>
      <c r="Z14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23" s="11">
        <f>IF(tblSalaries[[#This Row],[Salary in USD]]&lt;1000,1,0)</f>
        <v>0</v>
      </c>
      <c r="AB1423" s="11">
        <f>IF(AND(tblSalaries[[#This Row],[Salary in USD]]&gt;1000,tblSalaries[[#This Row],[Salary in USD]]&lt;2000),1,0)</f>
        <v>0</v>
      </c>
    </row>
    <row r="1424" spans="2:28" ht="15" customHeight="1">
      <c r="B1424" t="s">
        <v>3427</v>
      </c>
      <c r="C1424" s="1">
        <v>41059.545972222222</v>
      </c>
      <c r="D1424" s="4">
        <v>30000</v>
      </c>
      <c r="E1424">
        <v>30000</v>
      </c>
      <c r="F1424" t="s">
        <v>6</v>
      </c>
      <c r="G1424">
        <f>tblSalaries[[#This Row],[clean Salary (in local currency)]]*VLOOKUP(tblSalaries[[#This Row],[Currency]],tblXrate[],2,FALSE)</f>
        <v>30000</v>
      </c>
      <c r="H1424" t="s">
        <v>1602</v>
      </c>
      <c r="I1424" t="s">
        <v>310</v>
      </c>
      <c r="J1424" t="s">
        <v>179</v>
      </c>
      <c r="K1424" t="str">
        <f>VLOOKUP(tblSalaries[[#This Row],[Where do you work]],tblCountries[[Actual]:[Mapping]],2,FALSE)</f>
        <v>UAE</v>
      </c>
      <c r="L1424" t="s">
        <v>9</v>
      </c>
      <c r="M1424">
        <v>8</v>
      </c>
      <c r="O1424" s="10" t="str">
        <f>IF(ISERROR(FIND("1",tblSalaries[[#This Row],[How many hours of a day you work on Excel]])),"",1)</f>
        <v/>
      </c>
      <c r="P1424" s="11" t="str">
        <f>IF(ISERROR(FIND("2",tblSalaries[[#This Row],[How many hours of a day you work on Excel]])),"",2)</f>
        <v/>
      </c>
      <c r="Q1424" s="10" t="str">
        <f>IF(ISERROR(FIND("3",tblSalaries[[#This Row],[How many hours of a day you work on Excel]])),"",3)</f>
        <v/>
      </c>
      <c r="R1424" s="10">
        <f>IF(ISERROR(FIND("4",tblSalaries[[#This Row],[How many hours of a day you work on Excel]])),"",4)</f>
        <v>4</v>
      </c>
      <c r="S1424" s="10" t="str">
        <f>IF(ISERROR(FIND("5",tblSalaries[[#This Row],[How many hours of a day you work on Excel]])),"",5)</f>
        <v/>
      </c>
      <c r="T1424" s="10">
        <f>IF(ISERROR(FIND("6",tblSalaries[[#This Row],[How many hours of a day you work on Excel]])),"",6)</f>
        <v>6</v>
      </c>
      <c r="U1424" s="11" t="str">
        <f>IF(ISERROR(FIND("7",tblSalaries[[#This Row],[How many hours of a day you work on Excel]])),"",7)</f>
        <v/>
      </c>
      <c r="V1424" s="11" t="str">
        <f>IF(ISERROR(FIND("8",tblSalaries[[#This Row],[How many hours of a day you work on Excel]])),"",8)</f>
        <v/>
      </c>
      <c r="W1424" s="11">
        <f>IF(MAX(tblSalaries[[#This Row],[1 hour]:[8 hours]])=0,#N/A,MAX(tblSalaries[[#This Row],[1 hour]:[8 hours]]))</f>
        <v>6</v>
      </c>
      <c r="X1424" s="11">
        <f>IF(ISERROR(tblSalaries[[#This Row],[max h]]),1,tblSalaries[[#This Row],[Salary in USD]]/tblSalaries[[#This Row],[max h]]/260)</f>
        <v>19.23076923076923</v>
      </c>
      <c r="Y1424" s="11" t="str">
        <f>IF(tblSalaries[[#This Row],[Years of Experience]]="",0,"0")</f>
        <v>0</v>
      </c>
      <c r="Z14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24" s="11">
        <f>IF(tblSalaries[[#This Row],[Salary in USD]]&lt;1000,1,0)</f>
        <v>0</v>
      </c>
      <c r="AB1424" s="11">
        <f>IF(AND(tblSalaries[[#This Row],[Salary in USD]]&gt;1000,tblSalaries[[#This Row],[Salary in USD]]&lt;2000),1,0)</f>
        <v>0</v>
      </c>
    </row>
    <row r="1425" spans="2:28" ht="15" customHeight="1">
      <c r="B1425" t="s">
        <v>3428</v>
      </c>
      <c r="C1425" s="1">
        <v>41059.556319444448</v>
      </c>
      <c r="D1425" s="4">
        <v>500000</v>
      </c>
      <c r="E1425">
        <v>500000</v>
      </c>
      <c r="F1425" t="s">
        <v>40</v>
      </c>
      <c r="G1425">
        <f>tblSalaries[[#This Row],[clean Salary (in local currency)]]*VLOOKUP(tblSalaries[[#This Row],[Currency]],tblXrate[],2,FALSE)</f>
        <v>8903.9583437212841</v>
      </c>
      <c r="H1425" t="s">
        <v>1603</v>
      </c>
      <c r="I1425" t="s">
        <v>52</v>
      </c>
      <c r="J1425" t="s">
        <v>8</v>
      </c>
      <c r="K1425" t="str">
        <f>VLOOKUP(tblSalaries[[#This Row],[Where do you work]],tblCountries[[Actual]:[Mapping]],2,FALSE)</f>
        <v>India</v>
      </c>
      <c r="L1425" t="s">
        <v>18</v>
      </c>
      <c r="M1425">
        <v>0</v>
      </c>
      <c r="O1425" s="10" t="str">
        <f>IF(ISERROR(FIND("1",tblSalaries[[#This Row],[How many hours of a day you work on Excel]])),"",1)</f>
        <v/>
      </c>
      <c r="P1425" s="11">
        <f>IF(ISERROR(FIND("2",tblSalaries[[#This Row],[How many hours of a day you work on Excel]])),"",2)</f>
        <v>2</v>
      </c>
      <c r="Q1425" s="10">
        <f>IF(ISERROR(FIND("3",tblSalaries[[#This Row],[How many hours of a day you work on Excel]])),"",3)</f>
        <v>3</v>
      </c>
      <c r="R1425" s="10" t="str">
        <f>IF(ISERROR(FIND("4",tblSalaries[[#This Row],[How many hours of a day you work on Excel]])),"",4)</f>
        <v/>
      </c>
      <c r="S1425" s="10" t="str">
        <f>IF(ISERROR(FIND("5",tblSalaries[[#This Row],[How many hours of a day you work on Excel]])),"",5)</f>
        <v/>
      </c>
      <c r="T1425" s="10" t="str">
        <f>IF(ISERROR(FIND("6",tblSalaries[[#This Row],[How many hours of a day you work on Excel]])),"",6)</f>
        <v/>
      </c>
      <c r="U1425" s="11" t="str">
        <f>IF(ISERROR(FIND("7",tblSalaries[[#This Row],[How many hours of a day you work on Excel]])),"",7)</f>
        <v/>
      </c>
      <c r="V1425" s="11" t="str">
        <f>IF(ISERROR(FIND("8",tblSalaries[[#This Row],[How many hours of a day you work on Excel]])),"",8)</f>
        <v/>
      </c>
      <c r="W1425" s="11">
        <f>IF(MAX(tblSalaries[[#This Row],[1 hour]:[8 hours]])=0,#N/A,MAX(tblSalaries[[#This Row],[1 hour]:[8 hours]]))</f>
        <v>3</v>
      </c>
      <c r="X1425" s="11">
        <f>IF(ISERROR(tblSalaries[[#This Row],[max h]]),1,tblSalaries[[#This Row],[Salary in USD]]/tblSalaries[[#This Row],[max h]]/260)</f>
        <v>11.415331209899081</v>
      </c>
      <c r="Y1425" s="11" t="str">
        <f>IF(tblSalaries[[#This Row],[Years of Experience]]="",0,"0")</f>
        <v>0</v>
      </c>
      <c r="Z1425"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425" s="11">
        <f>IF(tblSalaries[[#This Row],[Salary in USD]]&lt;1000,1,0)</f>
        <v>0</v>
      </c>
      <c r="AB1425" s="11">
        <f>IF(AND(tblSalaries[[#This Row],[Salary in USD]]&gt;1000,tblSalaries[[#This Row],[Salary in USD]]&lt;2000),1,0)</f>
        <v>0</v>
      </c>
    </row>
    <row r="1426" spans="2:28" ht="15" customHeight="1">
      <c r="B1426" t="s">
        <v>3429</v>
      </c>
      <c r="C1426" s="1">
        <v>41059.559166666666</v>
      </c>
      <c r="D1426" s="4">
        <v>20000</v>
      </c>
      <c r="E1426">
        <v>20000</v>
      </c>
      <c r="F1426" t="s">
        <v>6</v>
      </c>
      <c r="G1426">
        <f>tblSalaries[[#This Row],[clean Salary (in local currency)]]*VLOOKUP(tblSalaries[[#This Row],[Currency]],tblXrate[],2,FALSE)</f>
        <v>20000</v>
      </c>
      <c r="H1426" t="s">
        <v>635</v>
      </c>
      <c r="I1426" t="s">
        <v>52</v>
      </c>
      <c r="J1426" t="s">
        <v>8</v>
      </c>
      <c r="K1426" t="str">
        <f>VLOOKUP(tblSalaries[[#This Row],[Where do you work]],tblCountries[[Actual]:[Mapping]],2,FALSE)</f>
        <v>India</v>
      </c>
      <c r="L1426" t="s">
        <v>186</v>
      </c>
      <c r="M1426">
        <v>10</v>
      </c>
      <c r="O1426" s="10" t="str">
        <f>IF(ISERROR(FIND("1",tblSalaries[[#This Row],[How many hours of a day you work on Excel]])),"",1)</f>
        <v/>
      </c>
      <c r="P1426" s="11" t="str">
        <f>IF(ISERROR(FIND("2",tblSalaries[[#This Row],[How many hours of a day you work on Excel]])),"",2)</f>
        <v/>
      </c>
      <c r="Q1426" s="10" t="str">
        <f>IF(ISERROR(FIND("3",tblSalaries[[#This Row],[How many hours of a day you work on Excel]])),"",3)</f>
        <v/>
      </c>
      <c r="R1426" s="10" t="str">
        <f>IF(ISERROR(FIND("4",tblSalaries[[#This Row],[How many hours of a day you work on Excel]])),"",4)</f>
        <v/>
      </c>
      <c r="S1426" s="10" t="str">
        <f>IF(ISERROR(FIND("5",tblSalaries[[#This Row],[How many hours of a day you work on Excel]])),"",5)</f>
        <v/>
      </c>
      <c r="T1426" s="10" t="str">
        <f>IF(ISERROR(FIND("6",tblSalaries[[#This Row],[How many hours of a day you work on Excel]])),"",6)</f>
        <v/>
      </c>
      <c r="U1426" s="11" t="str">
        <f>IF(ISERROR(FIND("7",tblSalaries[[#This Row],[How many hours of a day you work on Excel]])),"",7)</f>
        <v/>
      </c>
      <c r="V1426" s="11" t="str">
        <f>IF(ISERROR(FIND("8",tblSalaries[[#This Row],[How many hours of a day you work on Excel]])),"",8)</f>
        <v/>
      </c>
      <c r="W1426" s="11" t="e">
        <f>IF(MAX(tblSalaries[[#This Row],[1 hour]:[8 hours]])=0,#N/A,MAX(tblSalaries[[#This Row],[1 hour]:[8 hours]]))</f>
        <v>#N/A</v>
      </c>
      <c r="X1426" s="11">
        <f>IF(ISERROR(tblSalaries[[#This Row],[max h]]),1,tblSalaries[[#This Row],[Salary in USD]]/tblSalaries[[#This Row],[max h]]/260)</f>
        <v>1</v>
      </c>
      <c r="Y1426" s="11" t="str">
        <f>IF(tblSalaries[[#This Row],[Years of Experience]]="",0,"0")</f>
        <v>0</v>
      </c>
      <c r="Z14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26" s="11">
        <f>IF(tblSalaries[[#This Row],[Salary in USD]]&lt;1000,1,0)</f>
        <v>0</v>
      </c>
      <c r="AB1426" s="11">
        <f>IF(AND(tblSalaries[[#This Row],[Salary in USD]]&gt;1000,tblSalaries[[#This Row],[Salary in USD]]&lt;2000),1,0)</f>
        <v>0</v>
      </c>
    </row>
    <row r="1427" spans="2:28" ht="15" customHeight="1">
      <c r="B1427" t="s">
        <v>3430</v>
      </c>
      <c r="C1427" s="1">
        <v>41059.563599537039</v>
      </c>
      <c r="D1427" s="4">
        <v>86000</v>
      </c>
      <c r="E1427">
        <v>86000</v>
      </c>
      <c r="F1427" t="s">
        <v>82</v>
      </c>
      <c r="G1427">
        <f>tblSalaries[[#This Row],[clean Salary (in local currency)]]*VLOOKUP(tblSalaries[[#This Row],[Currency]],tblXrate[],2,FALSE)</f>
        <v>87712.230450626681</v>
      </c>
      <c r="H1427" t="s">
        <v>214</v>
      </c>
      <c r="I1427" t="s">
        <v>20</v>
      </c>
      <c r="J1427" t="s">
        <v>84</v>
      </c>
      <c r="K1427" t="str">
        <f>VLOOKUP(tblSalaries[[#This Row],[Where do you work]],tblCountries[[Actual]:[Mapping]],2,FALSE)</f>
        <v>Australia</v>
      </c>
      <c r="L1427" t="s">
        <v>9</v>
      </c>
      <c r="M1427">
        <v>10</v>
      </c>
      <c r="O1427" s="10" t="str">
        <f>IF(ISERROR(FIND("1",tblSalaries[[#This Row],[How many hours of a day you work on Excel]])),"",1)</f>
        <v/>
      </c>
      <c r="P1427" s="11" t="str">
        <f>IF(ISERROR(FIND("2",tblSalaries[[#This Row],[How many hours of a day you work on Excel]])),"",2)</f>
        <v/>
      </c>
      <c r="Q1427" s="10" t="str">
        <f>IF(ISERROR(FIND("3",tblSalaries[[#This Row],[How many hours of a day you work on Excel]])),"",3)</f>
        <v/>
      </c>
      <c r="R1427" s="10">
        <f>IF(ISERROR(FIND("4",tblSalaries[[#This Row],[How many hours of a day you work on Excel]])),"",4)</f>
        <v>4</v>
      </c>
      <c r="S1427" s="10" t="str">
        <f>IF(ISERROR(FIND("5",tblSalaries[[#This Row],[How many hours of a day you work on Excel]])),"",5)</f>
        <v/>
      </c>
      <c r="T1427" s="10">
        <f>IF(ISERROR(FIND("6",tblSalaries[[#This Row],[How many hours of a day you work on Excel]])),"",6)</f>
        <v>6</v>
      </c>
      <c r="U1427" s="11" t="str">
        <f>IF(ISERROR(FIND("7",tblSalaries[[#This Row],[How many hours of a day you work on Excel]])),"",7)</f>
        <v/>
      </c>
      <c r="V1427" s="11" t="str">
        <f>IF(ISERROR(FIND("8",tblSalaries[[#This Row],[How many hours of a day you work on Excel]])),"",8)</f>
        <v/>
      </c>
      <c r="W1427" s="11">
        <f>IF(MAX(tblSalaries[[#This Row],[1 hour]:[8 hours]])=0,#N/A,MAX(tblSalaries[[#This Row],[1 hour]:[8 hours]]))</f>
        <v>6</v>
      </c>
      <c r="X1427" s="11">
        <f>IF(ISERROR(tblSalaries[[#This Row],[max h]]),1,tblSalaries[[#This Row],[Salary in USD]]/tblSalaries[[#This Row],[max h]]/260)</f>
        <v>56.225788750401719</v>
      </c>
      <c r="Y1427" s="11" t="str">
        <f>IF(tblSalaries[[#This Row],[Years of Experience]]="",0,"0")</f>
        <v>0</v>
      </c>
      <c r="Z14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27" s="11">
        <f>IF(tblSalaries[[#This Row],[Salary in USD]]&lt;1000,1,0)</f>
        <v>0</v>
      </c>
      <c r="AB1427" s="11">
        <f>IF(AND(tblSalaries[[#This Row],[Salary in USD]]&gt;1000,tblSalaries[[#This Row],[Salary in USD]]&lt;2000),1,0)</f>
        <v>0</v>
      </c>
    </row>
    <row r="1428" spans="2:28" ht="15" customHeight="1">
      <c r="B1428" t="s">
        <v>3431</v>
      </c>
      <c r="C1428" s="1">
        <v>41059.567152777781</v>
      </c>
      <c r="D1428" s="4">
        <v>1000000</v>
      </c>
      <c r="E1428">
        <v>1000000</v>
      </c>
      <c r="F1428" t="s">
        <v>40</v>
      </c>
      <c r="G1428">
        <f>tblSalaries[[#This Row],[clean Salary (in local currency)]]*VLOOKUP(tblSalaries[[#This Row],[Currency]],tblXrate[],2,FALSE)</f>
        <v>17807.916687442568</v>
      </c>
      <c r="H1428" t="s">
        <v>1604</v>
      </c>
      <c r="I1428" t="s">
        <v>52</v>
      </c>
      <c r="J1428" t="s">
        <v>8</v>
      </c>
      <c r="K1428" t="str">
        <f>VLOOKUP(tblSalaries[[#This Row],[Where do you work]],tblCountries[[Actual]:[Mapping]],2,FALSE)</f>
        <v>India</v>
      </c>
      <c r="L1428" t="s">
        <v>13</v>
      </c>
      <c r="M1428">
        <v>6</v>
      </c>
      <c r="O1428" s="10" t="str">
        <f>IF(ISERROR(FIND("1",tblSalaries[[#This Row],[How many hours of a day you work on Excel]])),"",1)</f>
        <v/>
      </c>
      <c r="P1428" s="11" t="str">
        <f>IF(ISERROR(FIND("2",tblSalaries[[#This Row],[How many hours of a day you work on Excel]])),"",2)</f>
        <v/>
      </c>
      <c r="Q1428" s="10" t="str">
        <f>IF(ISERROR(FIND("3",tblSalaries[[#This Row],[How many hours of a day you work on Excel]])),"",3)</f>
        <v/>
      </c>
      <c r="R1428" s="10" t="str">
        <f>IF(ISERROR(FIND("4",tblSalaries[[#This Row],[How many hours of a day you work on Excel]])),"",4)</f>
        <v/>
      </c>
      <c r="S1428" s="10" t="str">
        <f>IF(ISERROR(FIND("5",tblSalaries[[#This Row],[How many hours of a day you work on Excel]])),"",5)</f>
        <v/>
      </c>
      <c r="T1428" s="10" t="str">
        <f>IF(ISERROR(FIND("6",tblSalaries[[#This Row],[How many hours of a day you work on Excel]])),"",6)</f>
        <v/>
      </c>
      <c r="U1428" s="11" t="str">
        <f>IF(ISERROR(FIND("7",tblSalaries[[#This Row],[How many hours of a day you work on Excel]])),"",7)</f>
        <v/>
      </c>
      <c r="V1428" s="11">
        <f>IF(ISERROR(FIND("8",tblSalaries[[#This Row],[How many hours of a day you work on Excel]])),"",8)</f>
        <v>8</v>
      </c>
      <c r="W1428" s="11">
        <f>IF(MAX(tblSalaries[[#This Row],[1 hour]:[8 hours]])=0,#N/A,MAX(tblSalaries[[#This Row],[1 hour]:[8 hours]]))</f>
        <v>8</v>
      </c>
      <c r="X1428" s="11">
        <f>IF(ISERROR(tblSalaries[[#This Row],[max h]]),1,tblSalaries[[#This Row],[Salary in USD]]/tblSalaries[[#This Row],[max h]]/260)</f>
        <v>8.5614984074243115</v>
      </c>
      <c r="Y1428" s="11" t="str">
        <f>IF(tblSalaries[[#This Row],[Years of Experience]]="",0,"0")</f>
        <v>0</v>
      </c>
      <c r="Z14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28" s="11">
        <f>IF(tblSalaries[[#This Row],[Salary in USD]]&lt;1000,1,0)</f>
        <v>0</v>
      </c>
      <c r="AB1428" s="11">
        <f>IF(AND(tblSalaries[[#This Row],[Salary in USD]]&gt;1000,tblSalaries[[#This Row],[Salary in USD]]&lt;2000),1,0)</f>
        <v>0</v>
      </c>
    </row>
    <row r="1429" spans="2:28" ht="15" customHeight="1">
      <c r="B1429" t="s">
        <v>3432</v>
      </c>
      <c r="C1429" s="1">
        <v>41059.56722222222</v>
      </c>
      <c r="D1429" s="4">
        <v>41000</v>
      </c>
      <c r="E1429">
        <v>41000</v>
      </c>
      <c r="F1429" t="s">
        <v>6</v>
      </c>
      <c r="G1429">
        <f>tblSalaries[[#This Row],[clean Salary (in local currency)]]*VLOOKUP(tblSalaries[[#This Row],[Currency]],tblXrate[],2,FALSE)</f>
        <v>41000</v>
      </c>
      <c r="H1429" t="s">
        <v>135</v>
      </c>
      <c r="I1429" t="s">
        <v>20</v>
      </c>
      <c r="J1429" t="s">
        <v>654</v>
      </c>
      <c r="K1429" t="str">
        <f>VLOOKUP(tblSalaries[[#This Row],[Where do you work]],tblCountries[[Actual]:[Mapping]],2,FALSE)</f>
        <v>Japan</v>
      </c>
      <c r="L1429" t="s">
        <v>18</v>
      </c>
      <c r="M1429">
        <v>2</v>
      </c>
      <c r="O1429" s="10" t="str">
        <f>IF(ISERROR(FIND("1",tblSalaries[[#This Row],[How many hours of a day you work on Excel]])),"",1)</f>
        <v/>
      </c>
      <c r="P1429" s="11">
        <f>IF(ISERROR(FIND("2",tblSalaries[[#This Row],[How many hours of a day you work on Excel]])),"",2)</f>
        <v>2</v>
      </c>
      <c r="Q1429" s="10">
        <f>IF(ISERROR(FIND("3",tblSalaries[[#This Row],[How many hours of a day you work on Excel]])),"",3)</f>
        <v>3</v>
      </c>
      <c r="R1429" s="10" t="str">
        <f>IF(ISERROR(FIND("4",tblSalaries[[#This Row],[How many hours of a day you work on Excel]])),"",4)</f>
        <v/>
      </c>
      <c r="S1429" s="10" t="str">
        <f>IF(ISERROR(FIND("5",tblSalaries[[#This Row],[How many hours of a day you work on Excel]])),"",5)</f>
        <v/>
      </c>
      <c r="T1429" s="10" t="str">
        <f>IF(ISERROR(FIND("6",tblSalaries[[#This Row],[How many hours of a day you work on Excel]])),"",6)</f>
        <v/>
      </c>
      <c r="U1429" s="11" t="str">
        <f>IF(ISERROR(FIND("7",tblSalaries[[#This Row],[How many hours of a day you work on Excel]])),"",7)</f>
        <v/>
      </c>
      <c r="V1429" s="11" t="str">
        <f>IF(ISERROR(FIND("8",tblSalaries[[#This Row],[How many hours of a day you work on Excel]])),"",8)</f>
        <v/>
      </c>
      <c r="W1429" s="11">
        <f>IF(MAX(tblSalaries[[#This Row],[1 hour]:[8 hours]])=0,#N/A,MAX(tblSalaries[[#This Row],[1 hour]:[8 hours]]))</f>
        <v>3</v>
      </c>
      <c r="X1429" s="11">
        <f>IF(ISERROR(tblSalaries[[#This Row],[max h]]),1,tblSalaries[[#This Row],[Salary in USD]]/tblSalaries[[#This Row],[max h]]/260)</f>
        <v>52.564102564102562</v>
      </c>
      <c r="Y1429" s="11" t="str">
        <f>IF(tblSalaries[[#This Row],[Years of Experience]]="",0,"0")</f>
        <v>0</v>
      </c>
      <c r="Z14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29" s="11">
        <f>IF(tblSalaries[[#This Row],[Salary in USD]]&lt;1000,1,0)</f>
        <v>0</v>
      </c>
      <c r="AB1429" s="11">
        <f>IF(AND(tblSalaries[[#This Row],[Salary in USD]]&gt;1000,tblSalaries[[#This Row],[Salary in USD]]&lt;2000),1,0)</f>
        <v>0</v>
      </c>
    </row>
    <row r="1430" spans="2:28" ht="15" customHeight="1">
      <c r="B1430" t="s">
        <v>3433</v>
      </c>
      <c r="C1430" s="1">
        <v>41059.570613425924</v>
      </c>
      <c r="D1430" s="4">
        <v>60000</v>
      </c>
      <c r="E1430">
        <v>60000</v>
      </c>
      <c r="F1430" t="s">
        <v>6</v>
      </c>
      <c r="G1430">
        <f>tblSalaries[[#This Row],[clean Salary (in local currency)]]*VLOOKUP(tblSalaries[[#This Row],[Currency]],tblXrate[],2,FALSE)</f>
        <v>60000</v>
      </c>
      <c r="H1430" t="s">
        <v>1605</v>
      </c>
      <c r="I1430" t="s">
        <v>52</v>
      </c>
      <c r="J1430" t="s">
        <v>15</v>
      </c>
      <c r="K1430" t="str">
        <f>VLOOKUP(tblSalaries[[#This Row],[Where do you work]],tblCountries[[Actual]:[Mapping]],2,FALSE)</f>
        <v>USA</v>
      </c>
      <c r="L1430" t="s">
        <v>18</v>
      </c>
      <c r="M1430">
        <v>4</v>
      </c>
      <c r="O1430" s="10" t="str">
        <f>IF(ISERROR(FIND("1",tblSalaries[[#This Row],[How many hours of a day you work on Excel]])),"",1)</f>
        <v/>
      </c>
      <c r="P1430" s="11">
        <f>IF(ISERROR(FIND("2",tblSalaries[[#This Row],[How many hours of a day you work on Excel]])),"",2)</f>
        <v>2</v>
      </c>
      <c r="Q1430" s="10">
        <f>IF(ISERROR(FIND("3",tblSalaries[[#This Row],[How many hours of a day you work on Excel]])),"",3)</f>
        <v>3</v>
      </c>
      <c r="R1430" s="10" t="str">
        <f>IF(ISERROR(FIND("4",tblSalaries[[#This Row],[How many hours of a day you work on Excel]])),"",4)</f>
        <v/>
      </c>
      <c r="S1430" s="10" t="str">
        <f>IF(ISERROR(FIND("5",tblSalaries[[#This Row],[How many hours of a day you work on Excel]])),"",5)</f>
        <v/>
      </c>
      <c r="T1430" s="10" t="str">
        <f>IF(ISERROR(FIND("6",tblSalaries[[#This Row],[How many hours of a day you work on Excel]])),"",6)</f>
        <v/>
      </c>
      <c r="U1430" s="11" t="str">
        <f>IF(ISERROR(FIND("7",tblSalaries[[#This Row],[How many hours of a day you work on Excel]])),"",7)</f>
        <v/>
      </c>
      <c r="V1430" s="11" t="str">
        <f>IF(ISERROR(FIND("8",tblSalaries[[#This Row],[How many hours of a day you work on Excel]])),"",8)</f>
        <v/>
      </c>
      <c r="W1430" s="11">
        <f>IF(MAX(tblSalaries[[#This Row],[1 hour]:[8 hours]])=0,#N/A,MAX(tblSalaries[[#This Row],[1 hour]:[8 hours]]))</f>
        <v>3</v>
      </c>
      <c r="X1430" s="11">
        <f>IF(ISERROR(tblSalaries[[#This Row],[max h]]),1,tblSalaries[[#This Row],[Salary in USD]]/tblSalaries[[#This Row],[max h]]/260)</f>
        <v>76.92307692307692</v>
      </c>
      <c r="Y1430" s="11" t="str">
        <f>IF(tblSalaries[[#This Row],[Years of Experience]]="",0,"0")</f>
        <v>0</v>
      </c>
      <c r="Z14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30" s="11">
        <f>IF(tblSalaries[[#This Row],[Salary in USD]]&lt;1000,1,0)</f>
        <v>0</v>
      </c>
      <c r="AB1430" s="11">
        <f>IF(AND(tblSalaries[[#This Row],[Salary in USD]]&gt;1000,tblSalaries[[#This Row],[Salary in USD]]&lt;2000),1,0)</f>
        <v>0</v>
      </c>
    </row>
    <row r="1431" spans="2:28" ht="15" customHeight="1">
      <c r="B1431" t="s">
        <v>3434</v>
      </c>
      <c r="C1431" s="1">
        <v>41059.574895833335</v>
      </c>
      <c r="D1431" s="4" t="s">
        <v>1606</v>
      </c>
      <c r="E1431">
        <v>264000</v>
      </c>
      <c r="F1431" t="s">
        <v>585</v>
      </c>
      <c r="G1431">
        <f>tblSalaries[[#This Row],[clean Salary (in local currency)]]*VLOOKUP(tblSalaries[[#This Row],[Currency]],tblXrate[],2,FALSE)</f>
        <v>32187.34988380854</v>
      </c>
      <c r="H1431" t="s">
        <v>20</v>
      </c>
      <c r="I1431" t="s">
        <v>20</v>
      </c>
      <c r="J1431" t="s">
        <v>1607</v>
      </c>
      <c r="K1431" t="str">
        <f>VLOOKUP(tblSalaries[[#This Row],[Where do you work]],tblCountries[[Actual]:[Mapping]],2,FALSE)</f>
        <v>South Africa</v>
      </c>
      <c r="L1431" t="s">
        <v>13</v>
      </c>
      <c r="M1431">
        <v>2</v>
      </c>
      <c r="O1431" s="10" t="str">
        <f>IF(ISERROR(FIND("1",tblSalaries[[#This Row],[How many hours of a day you work on Excel]])),"",1)</f>
        <v/>
      </c>
      <c r="P1431" s="11" t="str">
        <f>IF(ISERROR(FIND("2",tblSalaries[[#This Row],[How many hours of a day you work on Excel]])),"",2)</f>
        <v/>
      </c>
      <c r="Q1431" s="10" t="str">
        <f>IF(ISERROR(FIND("3",tblSalaries[[#This Row],[How many hours of a day you work on Excel]])),"",3)</f>
        <v/>
      </c>
      <c r="R1431" s="10" t="str">
        <f>IF(ISERROR(FIND("4",tblSalaries[[#This Row],[How many hours of a day you work on Excel]])),"",4)</f>
        <v/>
      </c>
      <c r="S1431" s="10" t="str">
        <f>IF(ISERROR(FIND("5",tblSalaries[[#This Row],[How many hours of a day you work on Excel]])),"",5)</f>
        <v/>
      </c>
      <c r="T1431" s="10" t="str">
        <f>IF(ISERROR(FIND("6",tblSalaries[[#This Row],[How many hours of a day you work on Excel]])),"",6)</f>
        <v/>
      </c>
      <c r="U1431" s="11" t="str">
        <f>IF(ISERROR(FIND("7",tblSalaries[[#This Row],[How many hours of a day you work on Excel]])),"",7)</f>
        <v/>
      </c>
      <c r="V1431" s="11">
        <f>IF(ISERROR(FIND("8",tblSalaries[[#This Row],[How many hours of a day you work on Excel]])),"",8)</f>
        <v>8</v>
      </c>
      <c r="W1431" s="11">
        <f>IF(MAX(tblSalaries[[#This Row],[1 hour]:[8 hours]])=0,#N/A,MAX(tblSalaries[[#This Row],[1 hour]:[8 hours]]))</f>
        <v>8</v>
      </c>
      <c r="X1431" s="11">
        <f>IF(ISERROR(tblSalaries[[#This Row],[max h]]),1,tblSalaries[[#This Row],[Salary in USD]]/tblSalaries[[#This Row],[max h]]/260)</f>
        <v>15.474687444138722</v>
      </c>
      <c r="Y1431" s="11" t="str">
        <f>IF(tblSalaries[[#This Row],[Years of Experience]]="",0,"0")</f>
        <v>0</v>
      </c>
      <c r="Z14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31" s="11">
        <f>IF(tblSalaries[[#This Row],[Salary in USD]]&lt;1000,1,0)</f>
        <v>0</v>
      </c>
      <c r="AB1431" s="11">
        <f>IF(AND(tblSalaries[[#This Row],[Salary in USD]]&gt;1000,tblSalaries[[#This Row],[Salary in USD]]&lt;2000),1,0)</f>
        <v>0</v>
      </c>
    </row>
    <row r="1432" spans="2:28" ht="15" customHeight="1">
      <c r="B1432" t="s">
        <v>3435</v>
      </c>
      <c r="C1432" s="1">
        <v>41059.580868055556</v>
      </c>
      <c r="D1432" s="4">
        <v>50000</v>
      </c>
      <c r="E1432">
        <v>50000</v>
      </c>
      <c r="F1432" t="s">
        <v>670</v>
      </c>
      <c r="G1432">
        <f>tblSalaries[[#This Row],[clean Salary (in local currency)]]*VLOOKUP(tblSalaries[[#This Row],[Currency]],tblXrate[],2,FALSE)</f>
        <v>39879.404680246938</v>
      </c>
      <c r="H1432" t="s">
        <v>1608</v>
      </c>
      <c r="I1432" t="s">
        <v>279</v>
      </c>
      <c r="J1432" t="s">
        <v>1609</v>
      </c>
      <c r="K1432" t="str">
        <f>VLOOKUP(tblSalaries[[#This Row],[Where do you work]],tblCountries[[Actual]:[Mapping]],2,FALSE)</f>
        <v>New Zealand</v>
      </c>
      <c r="L1432" t="s">
        <v>9</v>
      </c>
      <c r="M1432">
        <v>5</v>
      </c>
      <c r="O1432" s="10" t="str">
        <f>IF(ISERROR(FIND("1",tblSalaries[[#This Row],[How many hours of a day you work on Excel]])),"",1)</f>
        <v/>
      </c>
      <c r="P1432" s="11" t="str">
        <f>IF(ISERROR(FIND("2",tblSalaries[[#This Row],[How many hours of a day you work on Excel]])),"",2)</f>
        <v/>
      </c>
      <c r="Q1432" s="10" t="str">
        <f>IF(ISERROR(FIND("3",tblSalaries[[#This Row],[How many hours of a day you work on Excel]])),"",3)</f>
        <v/>
      </c>
      <c r="R1432" s="10">
        <f>IF(ISERROR(FIND("4",tblSalaries[[#This Row],[How many hours of a day you work on Excel]])),"",4)</f>
        <v>4</v>
      </c>
      <c r="S1432" s="10" t="str">
        <f>IF(ISERROR(FIND("5",tblSalaries[[#This Row],[How many hours of a day you work on Excel]])),"",5)</f>
        <v/>
      </c>
      <c r="T1432" s="10">
        <f>IF(ISERROR(FIND("6",tblSalaries[[#This Row],[How many hours of a day you work on Excel]])),"",6)</f>
        <v>6</v>
      </c>
      <c r="U1432" s="11" t="str">
        <f>IF(ISERROR(FIND("7",tblSalaries[[#This Row],[How many hours of a day you work on Excel]])),"",7)</f>
        <v/>
      </c>
      <c r="V1432" s="11" t="str">
        <f>IF(ISERROR(FIND("8",tblSalaries[[#This Row],[How many hours of a day you work on Excel]])),"",8)</f>
        <v/>
      </c>
      <c r="W1432" s="11">
        <f>IF(MAX(tblSalaries[[#This Row],[1 hour]:[8 hours]])=0,#N/A,MAX(tblSalaries[[#This Row],[1 hour]:[8 hours]]))</f>
        <v>6</v>
      </c>
      <c r="X1432" s="11">
        <f>IF(ISERROR(tblSalaries[[#This Row],[max h]]),1,tblSalaries[[#This Row],[Salary in USD]]/tblSalaries[[#This Row],[max h]]/260)</f>
        <v>25.563720948876245</v>
      </c>
      <c r="Y1432" s="11" t="str">
        <f>IF(tblSalaries[[#This Row],[Years of Experience]]="",0,"0")</f>
        <v>0</v>
      </c>
      <c r="Z14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32" s="11">
        <f>IF(tblSalaries[[#This Row],[Salary in USD]]&lt;1000,1,0)</f>
        <v>0</v>
      </c>
      <c r="AB1432" s="11">
        <f>IF(AND(tblSalaries[[#This Row],[Salary in USD]]&gt;1000,tblSalaries[[#This Row],[Salary in USD]]&lt;2000),1,0)</f>
        <v>0</v>
      </c>
    </row>
    <row r="1433" spans="2:28" ht="15" customHeight="1">
      <c r="B1433" t="s">
        <v>3436</v>
      </c>
      <c r="C1433" s="1">
        <v>41059.581111111111</v>
      </c>
      <c r="D1433" s="4" t="s">
        <v>1610</v>
      </c>
      <c r="E1433">
        <v>320000</v>
      </c>
      <c r="F1433" t="s">
        <v>40</v>
      </c>
      <c r="G1433">
        <f>tblSalaries[[#This Row],[clean Salary (in local currency)]]*VLOOKUP(tblSalaries[[#This Row],[Currency]],tblXrate[],2,FALSE)</f>
        <v>5698.5333399816218</v>
      </c>
      <c r="H1433" t="s">
        <v>20</v>
      </c>
      <c r="I1433" t="s">
        <v>20</v>
      </c>
      <c r="J1433" t="s">
        <v>8</v>
      </c>
      <c r="K1433" t="str">
        <f>VLOOKUP(tblSalaries[[#This Row],[Where do you work]],tblCountries[[Actual]:[Mapping]],2,FALSE)</f>
        <v>India</v>
      </c>
      <c r="L1433" t="s">
        <v>18</v>
      </c>
      <c r="M1433">
        <v>2</v>
      </c>
      <c r="O1433" s="10" t="str">
        <f>IF(ISERROR(FIND("1",tblSalaries[[#This Row],[How many hours of a day you work on Excel]])),"",1)</f>
        <v/>
      </c>
      <c r="P1433" s="11">
        <f>IF(ISERROR(FIND("2",tblSalaries[[#This Row],[How many hours of a day you work on Excel]])),"",2)</f>
        <v>2</v>
      </c>
      <c r="Q1433" s="10">
        <f>IF(ISERROR(FIND("3",tblSalaries[[#This Row],[How many hours of a day you work on Excel]])),"",3)</f>
        <v>3</v>
      </c>
      <c r="R1433" s="10" t="str">
        <f>IF(ISERROR(FIND("4",tblSalaries[[#This Row],[How many hours of a day you work on Excel]])),"",4)</f>
        <v/>
      </c>
      <c r="S1433" s="10" t="str">
        <f>IF(ISERROR(FIND("5",tblSalaries[[#This Row],[How many hours of a day you work on Excel]])),"",5)</f>
        <v/>
      </c>
      <c r="T1433" s="10" t="str">
        <f>IF(ISERROR(FIND("6",tblSalaries[[#This Row],[How many hours of a day you work on Excel]])),"",6)</f>
        <v/>
      </c>
      <c r="U1433" s="11" t="str">
        <f>IF(ISERROR(FIND("7",tblSalaries[[#This Row],[How many hours of a day you work on Excel]])),"",7)</f>
        <v/>
      </c>
      <c r="V1433" s="11" t="str">
        <f>IF(ISERROR(FIND("8",tblSalaries[[#This Row],[How many hours of a day you work on Excel]])),"",8)</f>
        <v/>
      </c>
      <c r="W1433" s="11">
        <f>IF(MAX(tblSalaries[[#This Row],[1 hour]:[8 hours]])=0,#N/A,MAX(tblSalaries[[#This Row],[1 hour]:[8 hours]]))</f>
        <v>3</v>
      </c>
      <c r="X1433" s="11">
        <f>IF(ISERROR(tblSalaries[[#This Row],[max h]]),1,tblSalaries[[#This Row],[Salary in USD]]/tblSalaries[[#This Row],[max h]]/260)</f>
        <v>7.3058119743354126</v>
      </c>
      <c r="Y1433" s="11" t="str">
        <f>IF(tblSalaries[[#This Row],[Years of Experience]]="",0,"0")</f>
        <v>0</v>
      </c>
      <c r="Z14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33" s="11">
        <f>IF(tblSalaries[[#This Row],[Salary in USD]]&lt;1000,1,0)</f>
        <v>0</v>
      </c>
      <c r="AB1433" s="11">
        <f>IF(AND(tblSalaries[[#This Row],[Salary in USD]]&gt;1000,tblSalaries[[#This Row],[Salary in USD]]&lt;2000),1,0)</f>
        <v>0</v>
      </c>
    </row>
    <row r="1434" spans="2:28" ht="15" customHeight="1">
      <c r="B1434" t="s">
        <v>3437</v>
      </c>
      <c r="C1434" s="1">
        <v>41059.589699074073</v>
      </c>
      <c r="D1434" s="4" t="s">
        <v>1611</v>
      </c>
      <c r="E1434">
        <v>400000</v>
      </c>
      <c r="F1434" t="s">
        <v>40</v>
      </c>
      <c r="G1434">
        <f>tblSalaries[[#This Row],[clean Salary (in local currency)]]*VLOOKUP(tblSalaries[[#This Row],[Currency]],tblXrate[],2,FALSE)</f>
        <v>7123.1666749770275</v>
      </c>
      <c r="H1434" t="s">
        <v>986</v>
      </c>
      <c r="I1434" t="s">
        <v>52</v>
      </c>
      <c r="J1434" t="s">
        <v>8</v>
      </c>
      <c r="K1434" t="str">
        <f>VLOOKUP(tblSalaries[[#This Row],[Where do you work]],tblCountries[[Actual]:[Mapping]],2,FALSE)</f>
        <v>India</v>
      </c>
      <c r="L1434" t="s">
        <v>9</v>
      </c>
      <c r="M1434">
        <v>6</v>
      </c>
      <c r="O1434" s="10" t="str">
        <f>IF(ISERROR(FIND("1",tblSalaries[[#This Row],[How many hours of a day you work on Excel]])),"",1)</f>
        <v/>
      </c>
      <c r="P1434" s="11" t="str">
        <f>IF(ISERROR(FIND("2",tblSalaries[[#This Row],[How many hours of a day you work on Excel]])),"",2)</f>
        <v/>
      </c>
      <c r="Q1434" s="10" t="str">
        <f>IF(ISERROR(FIND("3",tblSalaries[[#This Row],[How many hours of a day you work on Excel]])),"",3)</f>
        <v/>
      </c>
      <c r="R1434" s="10">
        <f>IF(ISERROR(FIND("4",tblSalaries[[#This Row],[How many hours of a day you work on Excel]])),"",4)</f>
        <v>4</v>
      </c>
      <c r="S1434" s="10" t="str">
        <f>IF(ISERROR(FIND("5",tblSalaries[[#This Row],[How many hours of a day you work on Excel]])),"",5)</f>
        <v/>
      </c>
      <c r="T1434" s="10">
        <f>IF(ISERROR(FIND("6",tblSalaries[[#This Row],[How many hours of a day you work on Excel]])),"",6)</f>
        <v>6</v>
      </c>
      <c r="U1434" s="11" t="str">
        <f>IF(ISERROR(FIND("7",tblSalaries[[#This Row],[How many hours of a day you work on Excel]])),"",7)</f>
        <v/>
      </c>
      <c r="V1434" s="11" t="str">
        <f>IF(ISERROR(FIND("8",tblSalaries[[#This Row],[How many hours of a day you work on Excel]])),"",8)</f>
        <v/>
      </c>
      <c r="W1434" s="11">
        <f>IF(MAX(tblSalaries[[#This Row],[1 hour]:[8 hours]])=0,#N/A,MAX(tblSalaries[[#This Row],[1 hour]:[8 hours]]))</f>
        <v>6</v>
      </c>
      <c r="X1434" s="11">
        <f>IF(ISERROR(tblSalaries[[#This Row],[max h]]),1,tblSalaries[[#This Row],[Salary in USD]]/tblSalaries[[#This Row],[max h]]/260)</f>
        <v>4.5661324839596329</v>
      </c>
      <c r="Y1434" s="11" t="str">
        <f>IF(tblSalaries[[#This Row],[Years of Experience]]="",0,"0")</f>
        <v>0</v>
      </c>
      <c r="Z14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34" s="11">
        <f>IF(tblSalaries[[#This Row],[Salary in USD]]&lt;1000,1,0)</f>
        <v>0</v>
      </c>
      <c r="AB1434" s="11">
        <f>IF(AND(tblSalaries[[#This Row],[Salary in USD]]&gt;1000,tblSalaries[[#This Row],[Salary in USD]]&lt;2000),1,0)</f>
        <v>0</v>
      </c>
    </row>
    <row r="1435" spans="2:28" ht="15" customHeight="1">
      <c r="B1435" t="s">
        <v>3438</v>
      </c>
      <c r="C1435" s="1">
        <v>41059.596608796295</v>
      </c>
      <c r="D1435" s="4" t="s">
        <v>1612</v>
      </c>
      <c r="E1435">
        <v>250000</v>
      </c>
      <c r="F1435" t="s">
        <v>40</v>
      </c>
      <c r="G1435">
        <f>tblSalaries[[#This Row],[clean Salary (in local currency)]]*VLOOKUP(tblSalaries[[#This Row],[Currency]],tblXrate[],2,FALSE)</f>
        <v>4451.9791718606421</v>
      </c>
      <c r="H1435" t="s">
        <v>1613</v>
      </c>
      <c r="I1435" t="s">
        <v>52</v>
      </c>
      <c r="J1435" t="s">
        <v>8</v>
      </c>
      <c r="K1435" t="str">
        <f>VLOOKUP(tblSalaries[[#This Row],[Where do you work]],tblCountries[[Actual]:[Mapping]],2,FALSE)</f>
        <v>India</v>
      </c>
      <c r="L1435" t="s">
        <v>18</v>
      </c>
      <c r="M1435">
        <v>15</v>
      </c>
      <c r="O1435" s="10" t="str">
        <f>IF(ISERROR(FIND("1",tblSalaries[[#This Row],[How many hours of a day you work on Excel]])),"",1)</f>
        <v/>
      </c>
      <c r="P1435" s="11">
        <f>IF(ISERROR(FIND("2",tblSalaries[[#This Row],[How many hours of a day you work on Excel]])),"",2)</f>
        <v>2</v>
      </c>
      <c r="Q1435" s="10">
        <f>IF(ISERROR(FIND("3",tblSalaries[[#This Row],[How many hours of a day you work on Excel]])),"",3)</f>
        <v>3</v>
      </c>
      <c r="R1435" s="10" t="str">
        <f>IF(ISERROR(FIND("4",tblSalaries[[#This Row],[How many hours of a day you work on Excel]])),"",4)</f>
        <v/>
      </c>
      <c r="S1435" s="10" t="str">
        <f>IF(ISERROR(FIND("5",tblSalaries[[#This Row],[How many hours of a day you work on Excel]])),"",5)</f>
        <v/>
      </c>
      <c r="T1435" s="10" t="str">
        <f>IF(ISERROR(FIND("6",tblSalaries[[#This Row],[How many hours of a day you work on Excel]])),"",6)</f>
        <v/>
      </c>
      <c r="U1435" s="11" t="str">
        <f>IF(ISERROR(FIND("7",tblSalaries[[#This Row],[How many hours of a day you work on Excel]])),"",7)</f>
        <v/>
      </c>
      <c r="V1435" s="11" t="str">
        <f>IF(ISERROR(FIND("8",tblSalaries[[#This Row],[How many hours of a day you work on Excel]])),"",8)</f>
        <v/>
      </c>
      <c r="W1435" s="11">
        <f>IF(MAX(tblSalaries[[#This Row],[1 hour]:[8 hours]])=0,#N/A,MAX(tblSalaries[[#This Row],[1 hour]:[8 hours]]))</f>
        <v>3</v>
      </c>
      <c r="X1435" s="11">
        <f>IF(ISERROR(tblSalaries[[#This Row],[max h]]),1,tblSalaries[[#This Row],[Salary in USD]]/tblSalaries[[#This Row],[max h]]/260)</f>
        <v>5.7076656049495407</v>
      </c>
      <c r="Y1435" s="11" t="str">
        <f>IF(tblSalaries[[#This Row],[Years of Experience]]="",0,"0")</f>
        <v>0</v>
      </c>
      <c r="Z14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35" s="11">
        <f>IF(tblSalaries[[#This Row],[Salary in USD]]&lt;1000,1,0)</f>
        <v>0</v>
      </c>
      <c r="AB1435" s="11">
        <f>IF(AND(tblSalaries[[#This Row],[Salary in USD]]&gt;1000,tblSalaries[[#This Row],[Salary in USD]]&lt;2000),1,0)</f>
        <v>0</v>
      </c>
    </row>
    <row r="1436" spans="2:28" ht="15" customHeight="1">
      <c r="B1436" t="s">
        <v>3439</v>
      </c>
      <c r="C1436" s="1">
        <v>41059.598576388889</v>
      </c>
      <c r="D1436" s="4">
        <v>360000</v>
      </c>
      <c r="E1436">
        <v>360000</v>
      </c>
      <c r="F1436" t="s">
        <v>40</v>
      </c>
      <c r="G1436">
        <f>tblSalaries[[#This Row],[clean Salary (in local currency)]]*VLOOKUP(tblSalaries[[#This Row],[Currency]],tblXrate[],2,FALSE)</f>
        <v>6410.8500074793246</v>
      </c>
      <c r="H1436" t="s">
        <v>256</v>
      </c>
      <c r="I1436" t="s">
        <v>20</v>
      </c>
      <c r="J1436" t="s">
        <v>8</v>
      </c>
      <c r="K1436" t="str">
        <f>VLOOKUP(tblSalaries[[#This Row],[Where do you work]],tblCountries[[Actual]:[Mapping]],2,FALSE)</f>
        <v>India</v>
      </c>
      <c r="L1436" t="s">
        <v>18</v>
      </c>
      <c r="M1436">
        <v>6</v>
      </c>
      <c r="O1436" s="10" t="str">
        <f>IF(ISERROR(FIND("1",tblSalaries[[#This Row],[How many hours of a day you work on Excel]])),"",1)</f>
        <v/>
      </c>
      <c r="P1436" s="11">
        <f>IF(ISERROR(FIND("2",tblSalaries[[#This Row],[How many hours of a day you work on Excel]])),"",2)</f>
        <v>2</v>
      </c>
      <c r="Q1436" s="10">
        <f>IF(ISERROR(FIND("3",tblSalaries[[#This Row],[How many hours of a day you work on Excel]])),"",3)</f>
        <v>3</v>
      </c>
      <c r="R1436" s="10" t="str">
        <f>IF(ISERROR(FIND("4",tblSalaries[[#This Row],[How many hours of a day you work on Excel]])),"",4)</f>
        <v/>
      </c>
      <c r="S1436" s="10" t="str">
        <f>IF(ISERROR(FIND("5",tblSalaries[[#This Row],[How many hours of a day you work on Excel]])),"",5)</f>
        <v/>
      </c>
      <c r="T1436" s="10" t="str">
        <f>IF(ISERROR(FIND("6",tblSalaries[[#This Row],[How many hours of a day you work on Excel]])),"",6)</f>
        <v/>
      </c>
      <c r="U1436" s="11" t="str">
        <f>IF(ISERROR(FIND("7",tblSalaries[[#This Row],[How many hours of a day you work on Excel]])),"",7)</f>
        <v/>
      </c>
      <c r="V1436" s="11" t="str">
        <f>IF(ISERROR(FIND("8",tblSalaries[[#This Row],[How many hours of a day you work on Excel]])),"",8)</f>
        <v/>
      </c>
      <c r="W1436" s="11">
        <f>IF(MAX(tblSalaries[[#This Row],[1 hour]:[8 hours]])=0,#N/A,MAX(tblSalaries[[#This Row],[1 hour]:[8 hours]]))</f>
        <v>3</v>
      </c>
      <c r="X1436" s="11">
        <f>IF(ISERROR(tblSalaries[[#This Row],[max h]]),1,tblSalaries[[#This Row],[Salary in USD]]/tblSalaries[[#This Row],[max h]]/260)</f>
        <v>8.2190384711273392</v>
      </c>
      <c r="Y1436" s="11" t="str">
        <f>IF(tblSalaries[[#This Row],[Years of Experience]]="",0,"0")</f>
        <v>0</v>
      </c>
      <c r="Z14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36" s="11">
        <f>IF(tblSalaries[[#This Row],[Salary in USD]]&lt;1000,1,0)</f>
        <v>0</v>
      </c>
      <c r="AB1436" s="11">
        <f>IF(AND(tblSalaries[[#This Row],[Salary in USD]]&gt;1000,tblSalaries[[#This Row],[Salary in USD]]&lt;2000),1,0)</f>
        <v>0</v>
      </c>
    </row>
    <row r="1437" spans="2:28" ht="15" customHeight="1">
      <c r="B1437" t="s">
        <v>3440</v>
      </c>
      <c r="C1437" s="1">
        <v>41059.603437500002</v>
      </c>
      <c r="D1437" s="4" t="s">
        <v>1614</v>
      </c>
      <c r="E1437">
        <v>1150000</v>
      </c>
      <c r="F1437" t="s">
        <v>40</v>
      </c>
      <c r="G1437">
        <f>tblSalaries[[#This Row],[clean Salary (in local currency)]]*VLOOKUP(tblSalaries[[#This Row],[Currency]],tblXrate[],2,FALSE)</f>
        <v>20479.104190558952</v>
      </c>
      <c r="H1437" t="s">
        <v>201</v>
      </c>
      <c r="I1437" t="s">
        <v>52</v>
      </c>
      <c r="J1437" t="s">
        <v>8</v>
      </c>
      <c r="K1437" t="str">
        <f>VLOOKUP(tblSalaries[[#This Row],[Where do you work]],tblCountries[[Actual]:[Mapping]],2,FALSE)</f>
        <v>India</v>
      </c>
      <c r="L1437" t="s">
        <v>13</v>
      </c>
      <c r="M1437">
        <v>12</v>
      </c>
      <c r="O1437" s="10" t="str">
        <f>IF(ISERROR(FIND("1",tblSalaries[[#This Row],[How many hours of a day you work on Excel]])),"",1)</f>
        <v/>
      </c>
      <c r="P1437" s="11" t="str">
        <f>IF(ISERROR(FIND("2",tblSalaries[[#This Row],[How many hours of a day you work on Excel]])),"",2)</f>
        <v/>
      </c>
      <c r="Q1437" s="10" t="str">
        <f>IF(ISERROR(FIND("3",tblSalaries[[#This Row],[How many hours of a day you work on Excel]])),"",3)</f>
        <v/>
      </c>
      <c r="R1437" s="10" t="str">
        <f>IF(ISERROR(FIND("4",tblSalaries[[#This Row],[How many hours of a day you work on Excel]])),"",4)</f>
        <v/>
      </c>
      <c r="S1437" s="10" t="str">
        <f>IF(ISERROR(FIND("5",tblSalaries[[#This Row],[How many hours of a day you work on Excel]])),"",5)</f>
        <v/>
      </c>
      <c r="T1437" s="10" t="str">
        <f>IF(ISERROR(FIND("6",tblSalaries[[#This Row],[How many hours of a day you work on Excel]])),"",6)</f>
        <v/>
      </c>
      <c r="U1437" s="11" t="str">
        <f>IF(ISERROR(FIND("7",tblSalaries[[#This Row],[How many hours of a day you work on Excel]])),"",7)</f>
        <v/>
      </c>
      <c r="V1437" s="11">
        <f>IF(ISERROR(FIND("8",tblSalaries[[#This Row],[How many hours of a day you work on Excel]])),"",8)</f>
        <v>8</v>
      </c>
      <c r="W1437" s="11">
        <f>IF(MAX(tblSalaries[[#This Row],[1 hour]:[8 hours]])=0,#N/A,MAX(tblSalaries[[#This Row],[1 hour]:[8 hours]]))</f>
        <v>8</v>
      </c>
      <c r="X1437" s="11">
        <f>IF(ISERROR(tblSalaries[[#This Row],[max h]]),1,tblSalaries[[#This Row],[Salary in USD]]/tblSalaries[[#This Row],[max h]]/260)</f>
        <v>9.8457231685379583</v>
      </c>
      <c r="Y1437" s="11" t="str">
        <f>IF(tblSalaries[[#This Row],[Years of Experience]]="",0,"0")</f>
        <v>0</v>
      </c>
      <c r="Z14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37" s="11">
        <f>IF(tblSalaries[[#This Row],[Salary in USD]]&lt;1000,1,0)</f>
        <v>0</v>
      </c>
      <c r="AB1437" s="11">
        <f>IF(AND(tblSalaries[[#This Row],[Salary in USD]]&gt;1000,tblSalaries[[#This Row],[Salary in USD]]&lt;2000),1,0)</f>
        <v>0</v>
      </c>
    </row>
    <row r="1438" spans="2:28" ht="15" customHeight="1">
      <c r="B1438" t="s">
        <v>3441</v>
      </c>
      <c r="C1438" s="1">
        <v>41059.605243055557</v>
      </c>
      <c r="D1438" s="4">
        <v>620000</v>
      </c>
      <c r="E1438">
        <v>620000</v>
      </c>
      <c r="F1438" t="s">
        <v>40</v>
      </c>
      <c r="G1438">
        <f>tblSalaries[[#This Row],[clean Salary (in local currency)]]*VLOOKUP(tblSalaries[[#This Row],[Currency]],tblXrate[],2,FALSE)</f>
        <v>11040.908346214392</v>
      </c>
      <c r="H1438" t="s">
        <v>1615</v>
      </c>
      <c r="I1438" t="s">
        <v>20</v>
      </c>
      <c r="J1438" t="s">
        <v>8</v>
      </c>
      <c r="K1438" t="str">
        <f>VLOOKUP(tblSalaries[[#This Row],[Where do you work]],tblCountries[[Actual]:[Mapping]],2,FALSE)</f>
        <v>India</v>
      </c>
      <c r="L1438" t="s">
        <v>25</v>
      </c>
      <c r="M1438">
        <v>5</v>
      </c>
      <c r="O1438" s="10">
        <f>IF(ISERROR(FIND("1",tblSalaries[[#This Row],[How many hours of a day you work on Excel]])),"",1)</f>
        <v>1</v>
      </c>
      <c r="P1438" s="11">
        <f>IF(ISERROR(FIND("2",tblSalaries[[#This Row],[How many hours of a day you work on Excel]])),"",2)</f>
        <v>2</v>
      </c>
      <c r="Q1438" s="10" t="str">
        <f>IF(ISERROR(FIND("3",tblSalaries[[#This Row],[How many hours of a day you work on Excel]])),"",3)</f>
        <v/>
      </c>
      <c r="R1438" s="10" t="str">
        <f>IF(ISERROR(FIND("4",tblSalaries[[#This Row],[How many hours of a day you work on Excel]])),"",4)</f>
        <v/>
      </c>
      <c r="S1438" s="10" t="str">
        <f>IF(ISERROR(FIND("5",tblSalaries[[#This Row],[How many hours of a day you work on Excel]])),"",5)</f>
        <v/>
      </c>
      <c r="T1438" s="10" t="str">
        <f>IF(ISERROR(FIND("6",tblSalaries[[#This Row],[How many hours of a day you work on Excel]])),"",6)</f>
        <v/>
      </c>
      <c r="U1438" s="11" t="str">
        <f>IF(ISERROR(FIND("7",tblSalaries[[#This Row],[How many hours of a day you work on Excel]])),"",7)</f>
        <v/>
      </c>
      <c r="V1438" s="11" t="str">
        <f>IF(ISERROR(FIND("8",tblSalaries[[#This Row],[How many hours of a day you work on Excel]])),"",8)</f>
        <v/>
      </c>
      <c r="W1438" s="11">
        <f>IF(MAX(tblSalaries[[#This Row],[1 hour]:[8 hours]])=0,#N/A,MAX(tblSalaries[[#This Row],[1 hour]:[8 hours]]))</f>
        <v>2</v>
      </c>
      <c r="X1438" s="11">
        <f>IF(ISERROR(tblSalaries[[#This Row],[max h]]),1,tblSalaries[[#This Row],[Salary in USD]]/tblSalaries[[#This Row],[max h]]/260)</f>
        <v>21.232516050412293</v>
      </c>
      <c r="Y1438" s="11" t="str">
        <f>IF(tblSalaries[[#This Row],[Years of Experience]]="",0,"0")</f>
        <v>0</v>
      </c>
      <c r="Z14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38" s="11">
        <f>IF(tblSalaries[[#This Row],[Salary in USD]]&lt;1000,1,0)</f>
        <v>0</v>
      </c>
      <c r="AB1438" s="11">
        <f>IF(AND(tblSalaries[[#This Row],[Salary in USD]]&gt;1000,tblSalaries[[#This Row],[Salary in USD]]&lt;2000),1,0)</f>
        <v>0</v>
      </c>
    </row>
    <row r="1439" spans="2:28" ht="15" customHeight="1">
      <c r="B1439" t="s">
        <v>3442</v>
      </c>
      <c r="C1439" s="1">
        <v>41059.665983796294</v>
      </c>
      <c r="D1439" s="4" t="s">
        <v>1616</v>
      </c>
      <c r="E1439">
        <v>1000000</v>
      </c>
      <c r="F1439" t="s">
        <v>40</v>
      </c>
      <c r="G1439">
        <f>tblSalaries[[#This Row],[clean Salary (in local currency)]]*VLOOKUP(tblSalaries[[#This Row],[Currency]],tblXrate[],2,FALSE)</f>
        <v>17807.916687442568</v>
      </c>
      <c r="H1439" t="s">
        <v>658</v>
      </c>
      <c r="I1439" t="s">
        <v>67</v>
      </c>
      <c r="J1439" t="s">
        <v>8</v>
      </c>
      <c r="K1439" t="str">
        <f>VLOOKUP(tblSalaries[[#This Row],[Where do you work]],tblCountries[[Actual]:[Mapping]],2,FALSE)</f>
        <v>India</v>
      </c>
      <c r="L1439" t="s">
        <v>18</v>
      </c>
      <c r="M1439">
        <v>7</v>
      </c>
      <c r="O1439" s="10" t="str">
        <f>IF(ISERROR(FIND("1",tblSalaries[[#This Row],[How many hours of a day you work on Excel]])),"",1)</f>
        <v/>
      </c>
      <c r="P1439" s="11">
        <f>IF(ISERROR(FIND("2",tblSalaries[[#This Row],[How many hours of a day you work on Excel]])),"",2)</f>
        <v>2</v>
      </c>
      <c r="Q1439" s="10">
        <f>IF(ISERROR(FIND("3",tblSalaries[[#This Row],[How many hours of a day you work on Excel]])),"",3)</f>
        <v>3</v>
      </c>
      <c r="R1439" s="10" t="str">
        <f>IF(ISERROR(FIND("4",tblSalaries[[#This Row],[How many hours of a day you work on Excel]])),"",4)</f>
        <v/>
      </c>
      <c r="S1439" s="10" t="str">
        <f>IF(ISERROR(FIND("5",tblSalaries[[#This Row],[How many hours of a day you work on Excel]])),"",5)</f>
        <v/>
      </c>
      <c r="T1439" s="10" t="str">
        <f>IF(ISERROR(FIND("6",tblSalaries[[#This Row],[How many hours of a day you work on Excel]])),"",6)</f>
        <v/>
      </c>
      <c r="U1439" s="11" t="str">
        <f>IF(ISERROR(FIND("7",tblSalaries[[#This Row],[How many hours of a day you work on Excel]])),"",7)</f>
        <v/>
      </c>
      <c r="V1439" s="11" t="str">
        <f>IF(ISERROR(FIND("8",tblSalaries[[#This Row],[How many hours of a day you work on Excel]])),"",8)</f>
        <v/>
      </c>
      <c r="W1439" s="11">
        <f>IF(MAX(tblSalaries[[#This Row],[1 hour]:[8 hours]])=0,#N/A,MAX(tblSalaries[[#This Row],[1 hour]:[8 hours]]))</f>
        <v>3</v>
      </c>
      <c r="X1439" s="11">
        <f>IF(ISERROR(tblSalaries[[#This Row],[max h]]),1,tblSalaries[[#This Row],[Salary in USD]]/tblSalaries[[#This Row],[max h]]/260)</f>
        <v>22.830662419798163</v>
      </c>
      <c r="Y1439" s="11" t="str">
        <f>IF(tblSalaries[[#This Row],[Years of Experience]]="",0,"0")</f>
        <v>0</v>
      </c>
      <c r="Z14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39" s="11">
        <f>IF(tblSalaries[[#This Row],[Salary in USD]]&lt;1000,1,0)</f>
        <v>0</v>
      </c>
      <c r="AB1439" s="11">
        <f>IF(AND(tblSalaries[[#This Row],[Salary in USD]]&gt;1000,tblSalaries[[#This Row],[Salary in USD]]&lt;2000),1,0)</f>
        <v>0</v>
      </c>
    </row>
    <row r="1440" spans="2:28" ht="15" customHeight="1">
      <c r="B1440" t="s">
        <v>3443</v>
      </c>
      <c r="C1440" s="1">
        <v>41059.675393518519</v>
      </c>
      <c r="D1440" s="4" t="s">
        <v>733</v>
      </c>
      <c r="E1440">
        <v>200000</v>
      </c>
      <c r="F1440" t="s">
        <v>40</v>
      </c>
      <c r="G1440">
        <f>tblSalaries[[#This Row],[clean Salary (in local currency)]]*VLOOKUP(tblSalaries[[#This Row],[Currency]],tblXrate[],2,FALSE)</f>
        <v>3561.5833374885137</v>
      </c>
      <c r="H1440" t="s">
        <v>749</v>
      </c>
      <c r="I1440" t="s">
        <v>20</v>
      </c>
      <c r="J1440" t="s">
        <v>8</v>
      </c>
      <c r="K1440" t="str">
        <f>VLOOKUP(tblSalaries[[#This Row],[Where do you work]],tblCountries[[Actual]:[Mapping]],2,FALSE)</f>
        <v>India</v>
      </c>
      <c r="L1440" t="s">
        <v>9</v>
      </c>
      <c r="M1440">
        <v>11</v>
      </c>
      <c r="O1440" s="10" t="str">
        <f>IF(ISERROR(FIND("1",tblSalaries[[#This Row],[How many hours of a day you work on Excel]])),"",1)</f>
        <v/>
      </c>
      <c r="P1440" s="11" t="str">
        <f>IF(ISERROR(FIND("2",tblSalaries[[#This Row],[How many hours of a day you work on Excel]])),"",2)</f>
        <v/>
      </c>
      <c r="Q1440" s="10" t="str">
        <f>IF(ISERROR(FIND("3",tblSalaries[[#This Row],[How many hours of a day you work on Excel]])),"",3)</f>
        <v/>
      </c>
      <c r="R1440" s="10">
        <f>IF(ISERROR(FIND("4",tblSalaries[[#This Row],[How many hours of a day you work on Excel]])),"",4)</f>
        <v>4</v>
      </c>
      <c r="S1440" s="10" t="str">
        <f>IF(ISERROR(FIND("5",tblSalaries[[#This Row],[How many hours of a day you work on Excel]])),"",5)</f>
        <v/>
      </c>
      <c r="T1440" s="10">
        <f>IF(ISERROR(FIND("6",tblSalaries[[#This Row],[How many hours of a day you work on Excel]])),"",6)</f>
        <v>6</v>
      </c>
      <c r="U1440" s="11" t="str">
        <f>IF(ISERROR(FIND("7",tblSalaries[[#This Row],[How many hours of a day you work on Excel]])),"",7)</f>
        <v/>
      </c>
      <c r="V1440" s="11" t="str">
        <f>IF(ISERROR(FIND("8",tblSalaries[[#This Row],[How many hours of a day you work on Excel]])),"",8)</f>
        <v/>
      </c>
      <c r="W1440" s="11">
        <f>IF(MAX(tblSalaries[[#This Row],[1 hour]:[8 hours]])=0,#N/A,MAX(tblSalaries[[#This Row],[1 hour]:[8 hours]]))</f>
        <v>6</v>
      </c>
      <c r="X1440" s="11">
        <f>IF(ISERROR(tblSalaries[[#This Row],[max h]]),1,tblSalaries[[#This Row],[Salary in USD]]/tblSalaries[[#This Row],[max h]]/260)</f>
        <v>2.2830662419798164</v>
      </c>
      <c r="Y1440" s="11" t="str">
        <f>IF(tblSalaries[[#This Row],[Years of Experience]]="",0,"0")</f>
        <v>0</v>
      </c>
      <c r="Z14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40" s="11">
        <f>IF(tblSalaries[[#This Row],[Salary in USD]]&lt;1000,1,0)</f>
        <v>0</v>
      </c>
      <c r="AB1440" s="11">
        <f>IF(AND(tblSalaries[[#This Row],[Salary in USD]]&gt;1000,tblSalaries[[#This Row],[Salary in USD]]&lt;2000),1,0)</f>
        <v>0</v>
      </c>
    </row>
    <row r="1441" spans="2:28" ht="15" customHeight="1">
      <c r="B1441" t="s">
        <v>3444</v>
      </c>
      <c r="C1441" s="1">
        <v>41059.682164351849</v>
      </c>
      <c r="D1441" s="4" t="s">
        <v>1617</v>
      </c>
      <c r="E1441">
        <v>17000</v>
      </c>
      <c r="F1441" t="s">
        <v>69</v>
      </c>
      <c r="G1441">
        <f>tblSalaries[[#This Row],[clean Salary (in local currency)]]*VLOOKUP(tblSalaries[[#This Row],[Currency]],tblXrate[],2,FALSE)</f>
        <v>26795.030625143831</v>
      </c>
      <c r="H1441" t="s">
        <v>1618</v>
      </c>
      <c r="I1441" t="s">
        <v>20</v>
      </c>
      <c r="J1441" t="s">
        <v>71</v>
      </c>
      <c r="K1441" t="str">
        <f>VLOOKUP(tblSalaries[[#This Row],[Where do you work]],tblCountries[[Actual]:[Mapping]],2,FALSE)</f>
        <v>UK</v>
      </c>
      <c r="L1441" t="s">
        <v>18</v>
      </c>
      <c r="M1441">
        <v>5</v>
      </c>
      <c r="O1441" s="10" t="str">
        <f>IF(ISERROR(FIND("1",tblSalaries[[#This Row],[How many hours of a day you work on Excel]])),"",1)</f>
        <v/>
      </c>
      <c r="P1441" s="11">
        <f>IF(ISERROR(FIND("2",tblSalaries[[#This Row],[How many hours of a day you work on Excel]])),"",2)</f>
        <v>2</v>
      </c>
      <c r="Q1441" s="10">
        <f>IF(ISERROR(FIND("3",tblSalaries[[#This Row],[How many hours of a day you work on Excel]])),"",3)</f>
        <v>3</v>
      </c>
      <c r="R1441" s="10" t="str">
        <f>IF(ISERROR(FIND("4",tblSalaries[[#This Row],[How many hours of a day you work on Excel]])),"",4)</f>
        <v/>
      </c>
      <c r="S1441" s="10" t="str">
        <f>IF(ISERROR(FIND("5",tblSalaries[[#This Row],[How many hours of a day you work on Excel]])),"",5)</f>
        <v/>
      </c>
      <c r="T1441" s="10" t="str">
        <f>IF(ISERROR(FIND("6",tblSalaries[[#This Row],[How many hours of a day you work on Excel]])),"",6)</f>
        <v/>
      </c>
      <c r="U1441" s="11" t="str">
        <f>IF(ISERROR(FIND("7",tblSalaries[[#This Row],[How many hours of a day you work on Excel]])),"",7)</f>
        <v/>
      </c>
      <c r="V1441" s="11" t="str">
        <f>IF(ISERROR(FIND("8",tblSalaries[[#This Row],[How many hours of a day you work on Excel]])),"",8)</f>
        <v/>
      </c>
      <c r="W1441" s="11">
        <f>IF(MAX(tblSalaries[[#This Row],[1 hour]:[8 hours]])=0,#N/A,MAX(tblSalaries[[#This Row],[1 hour]:[8 hours]]))</f>
        <v>3</v>
      </c>
      <c r="X1441" s="11">
        <f>IF(ISERROR(tblSalaries[[#This Row],[max h]]),1,tblSalaries[[#This Row],[Salary in USD]]/tblSalaries[[#This Row],[max h]]/260)</f>
        <v>34.352603365569017</v>
      </c>
      <c r="Y1441" s="11" t="str">
        <f>IF(tblSalaries[[#This Row],[Years of Experience]]="",0,"0")</f>
        <v>0</v>
      </c>
      <c r="Z14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41" s="11">
        <f>IF(tblSalaries[[#This Row],[Salary in USD]]&lt;1000,1,0)</f>
        <v>0</v>
      </c>
      <c r="AB1441" s="11">
        <f>IF(AND(tblSalaries[[#This Row],[Salary in USD]]&gt;1000,tblSalaries[[#This Row],[Salary in USD]]&lt;2000),1,0)</f>
        <v>0</v>
      </c>
    </row>
    <row r="1442" spans="2:28" ht="15" customHeight="1">
      <c r="B1442" t="s">
        <v>3445</v>
      </c>
      <c r="C1442" s="1">
        <v>41059.700370370374</v>
      </c>
      <c r="D1442" s="4">
        <v>1700</v>
      </c>
      <c r="E1442">
        <v>20400</v>
      </c>
      <c r="F1442" t="s">
        <v>6</v>
      </c>
      <c r="G1442">
        <f>tblSalaries[[#This Row],[clean Salary (in local currency)]]*VLOOKUP(tblSalaries[[#This Row],[Currency]],tblXrate[],2,FALSE)</f>
        <v>20400</v>
      </c>
      <c r="H1442" t="s">
        <v>1619</v>
      </c>
      <c r="I1442" t="s">
        <v>52</v>
      </c>
      <c r="J1442" t="s">
        <v>1620</v>
      </c>
      <c r="K1442" t="str">
        <f>VLOOKUP(tblSalaries[[#This Row],[Where do you work]],tblCountries[[Actual]:[Mapping]],2,FALSE)</f>
        <v>Myanmar</v>
      </c>
      <c r="L1442" t="s">
        <v>25</v>
      </c>
      <c r="M1442">
        <v>10</v>
      </c>
      <c r="O1442" s="10">
        <f>IF(ISERROR(FIND("1",tblSalaries[[#This Row],[How many hours of a day you work on Excel]])),"",1)</f>
        <v>1</v>
      </c>
      <c r="P1442" s="11">
        <f>IF(ISERROR(FIND("2",tblSalaries[[#This Row],[How many hours of a day you work on Excel]])),"",2)</f>
        <v>2</v>
      </c>
      <c r="Q1442" s="10" t="str">
        <f>IF(ISERROR(FIND("3",tblSalaries[[#This Row],[How many hours of a day you work on Excel]])),"",3)</f>
        <v/>
      </c>
      <c r="R1442" s="10" t="str">
        <f>IF(ISERROR(FIND("4",tblSalaries[[#This Row],[How many hours of a day you work on Excel]])),"",4)</f>
        <v/>
      </c>
      <c r="S1442" s="10" t="str">
        <f>IF(ISERROR(FIND("5",tblSalaries[[#This Row],[How many hours of a day you work on Excel]])),"",5)</f>
        <v/>
      </c>
      <c r="T1442" s="10" t="str">
        <f>IF(ISERROR(FIND("6",tblSalaries[[#This Row],[How many hours of a day you work on Excel]])),"",6)</f>
        <v/>
      </c>
      <c r="U1442" s="11" t="str">
        <f>IF(ISERROR(FIND("7",tblSalaries[[#This Row],[How many hours of a day you work on Excel]])),"",7)</f>
        <v/>
      </c>
      <c r="V1442" s="11" t="str">
        <f>IF(ISERROR(FIND("8",tblSalaries[[#This Row],[How many hours of a day you work on Excel]])),"",8)</f>
        <v/>
      </c>
      <c r="W1442" s="11">
        <f>IF(MAX(tblSalaries[[#This Row],[1 hour]:[8 hours]])=0,#N/A,MAX(tblSalaries[[#This Row],[1 hour]:[8 hours]]))</f>
        <v>2</v>
      </c>
      <c r="X1442" s="11">
        <f>IF(ISERROR(tblSalaries[[#This Row],[max h]]),1,tblSalaries[[#This Row],[Salary in USD]]/tblSalaries[[#This Row],[max h]]/260)</f>
        <v>39.230769230769234</v>
      </c>
      <c r="Y1442" s="11" t="str">
        <f>IF(tblSalaries[[#This Row],[Years of Experience]]="",0,"0")</f>
        <v>0</v>
      </c>
      <c r="Z14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42" s="11">
        <f>IF(tblSalaries[[#This Row],[Salary in USD]]&lt;1000,1,0)</f>
        <v>0</v>
      </c>
      <c r="AB1442" s="11">
        <f>IF(AND(tblSalaries[[#This Row],[Salary in USD]]&gt;1000,tblSalaries[[#This Row],[Salary in USD]]&lt;2000),1,0)</f>
        <v>0</v>
      </c>
    </row>
    <row r="1443" spans="2:28" ht="15" customHeight="1">
      <c r="B1443" t="s">
        <v>3446</v>
      </c>
      <c r="C1443" s="1">
        <v>41059.700868055559</v>
      </c>
      <c r="D1443" s="4" t="s">
        <v>1251</v>
      </c>
      <c r="E1443">
        <v>25000</v>
      </c>
      <c r="F1443" t="s">
        <v>69</v>
      </c>
      <c r="G1443">
        <f>tblSalaries[[#This Row],[clean Salary (in local currency)]]*VLOOKUP(tblSalaries[[#This Row],[Currency]],tblXrate[],2,FALSE)</f>
        <v>39404.456801682099</v>
      </c>
      <c r="H1443" t="s">
        <v>1621</v>
      </c>
      <c r="I1443" t="s">
        <v>310</v>
      </c>
      <c r="J1443" t="s">
        <v>71</v>
      </c>
      <c r="K1443" t="str">
        <f>VLOOKUP(tblSalaries[[#This Row],[Where do you work]],tblCountries[[Actual]:[Mapping]],2,FALSE)</f>
        <v>UK</v>
      </c>
      <c r="L1443" t="s">
        <v>9</v>
      </c>
      <c r="M1443">
        <v>35</v>
      </c>
      <c r="O1443" s="10" t="str">
        <f>IF(ISERROR(FIND("1",tblSalaries[[#This Row],[How many hours of a day you work on Excel]])),"",1)</f>
        <v/>
      </c>
      <c r="P1443" s="11" t="str">
        <f>IF(ISERROR(FIND("2",tblSalaries[[#This Row],[How many hours of a day you work on Excel]])),"",2)</f>
        <v/>
      </c>
      <c r="Q1443" s="10" t="str">
        <f>IF(ISERROR(FIND("3",tblSalaries[[#This Row],[How many hours of a day you work on Excel]])),"",3)</f>
        <v/>
      </c>
      <c r="R1443" s="10">
        <f>IF(ISERROR(FIND("4",tblSalaries[[#This Row],[How many hours of a day you work on Excel]])),"",4)</f>
        <v>4</v>
      </c>
      <c r="S1443" s="10" t="str">
        <f>IF(ISERROR(FIND("5",tblSalaries[[#This Row],[How many hours of a day you work on Excel]])),"",5)</f>
        <v/>
      </c>
      <c r="T1443" s="10">
        <f>IF(ISERROR(FIND("6",tblSalaries[[#This Row],[How many hours of a day you work on Excel]])),"",6)</f>
        <v>6</v>
      </c>
      <c r="U1443" s="11" t="str">
        <f>IF(ISERROR(FIND("7",tblSalaries[[#This Row],[How many hours of a day you work on Excel]])),"",7)</f>
        <v/>
      </c>
      <c r="V1443" s="11" t="str">
        <f>IF(ISERROR(FIND("8",tblSalaries[[#This Row],[How many hours of a day you work on Excel]])),"",8)</f>
        <v/>
      </c>
      <c r="W1443" s="11">
        <f>IF(MAX(tblSalaries[[#This Row],[1 hour]:[8 hours]])=0,#N/A,MAX(tblSalaries[[#This Row],[1 hour]:[8 hours]]))</f>
        <v>6</v>
      </c>
      <c r="X1443" s="11">
        <f>IF(ISERROR(tblSalaries[[#This Row],[max h]]),1,tblSalaries[[#This Row],[Salary in USD]]/tblSalaries[[#This Row],[max h]]/260)</f>
        <v>25.259267180565448</v>
      </c>
      <c r="Y1443" s="11" t="str">
        <f>IF(tblSalaries[[#This Row],[Years of Experience]]="",0,"0")</f>
        <v>0</v>
      </c>
      <c r="Z14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43" s="11">
        <f>IF(tblSalaries[[#This Row],[Salary in USD]]&lt;1000,1,0)</f>
        <v>0</v>
      </c>
      <c r="AB1443" s="11">
        <f>IF(AND(tblSalaries[[#This Row],[Salary in USD]]&gt;1000,tblSalaries[[#This Row],[Salary in USD]]&lt;2000),1,0)</f>
        <v>0</v>
      </c>
    </row>
    <row r="1444" spans="2:28" ht="15" customHeight="1">
      <c r="B1444" t="s">
        <v>3447</v>
      </c>
      <c r="C1444" s="1">
        <v>41059.705451388887</v>
      </c>
      <c r="D1444" s="4">
        <v>118000</v>
      </c>
      <c r="E1444">
        <v>118000</v>
      </c>
      <c r="F1444" t="s">
        <v>22</v>
      </c>
      <c r="G1444">
        <f>tblSalaries[[#This Row],[clean Salary (in local currency)]]*VLOOKUP(tblSalaries[[#This Row],[Currency]],tblXrate[],2,FALSE)</f>
        <v>149907.13380100971</v>
      </c>
      <c r="H1444" t="s">
        <v>1622</v>
      </c>
      <c r="I1444" t="s">
        <v>20</v>
      </c>
      <c r="J1444" t="s">
        <v>1623</v>
      </c>
      <c r="K1444" t="str">
        <f>VLOOKUP(tblSalaries[[#This Row],[Where do you work]],tblCountries[[Actual]:[Mapping]],2,FALSE)</f>
        <v>Europe</v>
      </c>
      <c r="L1444" t="s">
        <v>9</v>
      </c>
      <c r="M1444">
        <v>7</v>
      </c>
      <c r="O1444" s="10" t="str">
        <f>IF(ISERROR(FIND("1",tblSalaries[[#This Row],[How many hours of a day you work on Excel]])),"",1)</f>
        <v/>
      </c>
      <c r="P1444" s="11" t="str">
        <f>IF(ISERROR(FIND("2",tblSalaries[[#This Row],[How many hours of a day you work on Excel]])),"",2)</f>
        <v/>
      </c>
      <c r="Q1444" s="10" t="str">
        <f>IF(ISERROR(FIND("3",tblSalaries[[#This Row],[How many hours of a day you work on Excel]])),"",3)</f>
        <v/>
      </c>
      <c r="R1444" s="10">
        <f>IF(ISERROR(FIND("4",tblSalaries[[#This Row],[How many hours of a day you work on Excel]])),"",4)</f>
        <v>4</v>
      </c>
      <c r="S1444" s="10" t="str">
        <f>IF(ISERROR(FIND("5",tblSalaries[[#This Row],[How many hours of a day you work on Excel]])),"",5)</f>
        <v/>
      </c>
      <c r="T1444" s="10">
        <f>IF(ISERROR(FIND("6",tblSalaries[[#This Row],[How many hours of a day you work on Excel]])),"",6)</f>
        <v>6</v>
      </c>
      <c r="U1444" s="11" t="str">
        <f>IF(ISERROR(FIND("7",tblSalaries[[#This Row],[How many hours of a day you work on Excel]])),"",7)</f>
        <v/>
      </c>
      <c r="V1444" s="11" t="str">
        <f>IF(ISERROR(FIND("8",tblSalaries[[#This Row],[How many hours of a day you work on Excel]])),"",8)</f>
        <v/>
      </c>
      <c r="W1444" s="11">
        <f>IF(MAX(tblSalaries[[#This Row],[1 hour]:[8 hours]])=0,#N/A,MAX(tblSalaries[[#This Row],[1 hour]:[8 hours]]))</f>
        <v>6</v>
      </c>
      <c r="X1444" s="11">
        <f>IF(ISERROR(tblSalaries[[#This Row],[max h]]),1,tblSalaries[[#This Row],[Salary in USD]]/tblSalaries[[#This Row],[max h]]/260)</f>
        <v>96.094316539108789</v>
      </c>
      <c r="Y1444" s="11" t="str">
        <f>IF(tblSalaries[[#This Row],[Years of Experience]]="",0,"0")</f>
        <v>0</v>
      </c>
      <c r="Z14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44" s="11">
        <f>IF(tblSalaries[[#This Row],[Salary in USD]]&lt;1000,1,0)</f>
        <v>0</v>
      </c>
      <c r="AB1444" s="11">
        <f>IF(AND(tblSalaries[[#This Row],[Salary in USD]]&gt;1000,tblSalaries[[#This Row],[Salary in USD]]&lt;2000),1,0)</f>
        <v>0</v>
      </c>
    </row>
    <row r="1445" spans="2:28" ht="15" customHeight="1">
      <c r="B1445" t="s">
        <v>3448</v>
      </c>
      <c r="C1445" s="1">
        <v>41059.709143518521</v>
      </c>
      <c r="D1445" s="4">
        <v>230000</v>
      </c>
      <c r="E1445">
        <v>230000</v>
      </c>
      <c r="F1445" t="s">
        <v>40</v>
      </c>
      <c r="G1445">
        <f>tblSalaries[[#This Row],[clean Salary (in local currency)]]*VLOOKUP(tblSalaries[[#This Row],[Currency]],tblXrate[],2,FALSE)</f>
        <v>4095.8208381117906</v>
      </c>
      <c r="H1445" t="s">
        <v>1624</v>
      </c>
      <c r="I1445" t="s">
        <v>20</v>
      </c>
      <c r="J1445" t="s">
        <v>8</v>
      </c>
      <c r="K1445" t="str">
        <f>VLOOKUP(tblSalaries[[#This Row],[Where do you work]],tblCountries[[Actual]:[Mapping]],2,FALSE)</f>
        <v>India</v>
      </c>
      <c r="L1445" t="s">
        <v>9</v>
      </c>
      <c r="M1445">
        <v>1.6</v>
      </c>
      <c r="O1445" s="10" t="str">
        <f>IF(ISERROR(FIND("1",tblSalaries[[#This Row],[How many hours of a day you work on Excel]])),"",1)</f>
        <v/>
      </c>
      <c r="P1445" s="11" t="str">
        <f>IF(ISERROR(FIND("2",tblSalaries[[#This Row],[How many hours of a day you work on Excel]])),"",2)</f>
        <v/>
      </c>
      <c r="Q1445" s="10" t="str">
        <f>IF(ISERROR(FIND("3",tblSalaries[[#This Row],[How many hours of a day you work on Excel]])),"",3)</f>
        <v/>
      </c>
      <c r="R1445" s="10">
        <f>IF(ISERROR(FIND("4",tblSalaries[[#This Row],[How many hours of a day you work on Excel]])),"",4)</f>
        <v>4</v>
      </c>
      <c r="S1445" s="10" t="str">
        <f>IF(ISERROR(FIND("5",tblSalaries[[#This Row],[How many hours of a day you work on Excel]])),"",5)</f>
        <v/>
      </c>
      <c r="T1445" s="10">
        <f>IF(ISERROR(FIND("6",tblSalaries[[#This Row],[How many hours of a day you work on Excel]])),"",6)</f>
        <v>6</v>
      </c>
      <c r="U1445" s="11" t="str">
        <f>IF(ISERROR(FIND("7",tblSalaries[[#This Row],[How many hours of a day you work on Excel]])),"",7)</f>
        <v/>
      </c>
      <c r="V1445" s="11" t="str">
        <f>IF(ISERROR(FIND("8",tblSalaries[[#This Row],[How many hours of a day you work on Excel]])),"",8)</f>
        <v/>
      </c>
      <c r="W1445" s="11">
        <f>IF(MAX(tblSalaries[[#This Row],[1 hour]:[8 hours]])=0,#N/A,MAX(tblSalaries[[#This Row],[1 hour]:[8 hours]]))</f>
        <v>6</v>
      </c>
      <c r="X1445" s="11">
        <f>IF(ISERROR(tblSalaries[[#This Row],[max h]]),1,tblSalaries[[#This Row],[Salary in USD]]/tblSalaries[[#This Row],[max h]]/260)</f>
        <v>2.6255261782767887</v>
      </c>
      <c r="Y1445" s="11" t="str">
        <f>IF(tblSalaries[[#This Row],[Years of Experience]]="",0,"0")</f>
        <v>0</v>
      </c>
      <c r="Z14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45" s="11">
        <f>IF(tblSalaries[[#This Row],[Salary in USD]]&lt;1000,1,0)</f>
        <v>0</v>
      </c>
      <c r="AB1445" s="11">
        <f>IF(AND(tblSalaries[[#This Row],[Salary in USD]]&gt;1000,tblSalaries[[#This Row],[Salary in USD]]&lt;2000),1,0)</f>
        <v>0</v>
      </c>
    </row>
    <row r="1446" spans="2:28" ht="15" customHeight="1">
      <c r="B1446" t="s">
        <v>3449</v>
      </c>
      <c r="C1446" s="1">
        <v>41059.711724537039</v>
      </c>
      <c r="D1446" s="4" t="s">
        <v>1625</v>
      </c>
      <c r="E1446">
        <v>125000</v>
      </c>
      <c r="F1446" t="s">
        <v>82</v>
      </c>
      <c r="G1446">
        <f>tblSalaries[[#This Row],[clean Salary (in local currency)]]*VLOOKUP(tblSalaries[[#This Row],[Currency]],tblXrate[],2,FALSE)</f>
        <v>127488.70705032947</v>
      </c>
      <c r="H1446" t="s">
        <v>1626</v>
      </c>
      <c r="I1446" t="s">
        <v>310</v>
      </c>
      <c r="J1446" t="s">
        <v>84</v>
      </c>
      <c r="K1446" t="str">
        <f>VLOOKUP(tblSalaries[[#This Row],[Where do you work]],tblCountries[[Actual]:[Mapping]],2,FALSE)</f>
        <v>Australia</v>
      </c>
      <c r="L1446" t="s">
        <v>9</v>
      </c>
      <c r="M1446">
        <v>7</v>
      </c>
      <c r="O1446" s="10" t="str">
        <f>IF(ISERROR(FIND("1",tblSalaries[[#This Row],[How many hours of a day you work on Excel]])),"",1)</f>
        <v/>
      </c>
      <c r="P1446" s="11" t="str">
        <f>IF(ISERROR(FIND("2",tblSalaries[[#This Row],[How many hours of a day you work on Excel]])),"",2)</f>
        <v/>
      </c>
      <c r="Q1446" s="10" t="str">
        <f>IF(ISERROR(FIND("3",tblSalaries[[#This Row],[How many hours of a day you work on Excel]])),"",3)</f>
        <v/>
      </c>
      <c r="R1446" s="10">
        <f>IF(ISERROR(FIND("4",tblSalaries[[#This Row],[How many hours of a day you work on Excel]])),"",4)</f>
        <v>4</v>
      </c>
      <c r="S1446" s="10" t="str">
        <f>IF(ISERROR(FIND("5",tblSalaries[[#This Row],[How many hours of a day you work on Excel]])),"",5)</f>
        <v/>
      </c>
      <c r="T1446" s="10">
        <f>IF(ISERROR(FIND("6",tblSalaries[[#This Row],[How many hours of a day you work on Excel]])),"",6)</f>
        <v>6</v>
      </c>
      <c r="U1446" s="11" t="str">
        <f>IF(ISERROR(FIND("7",tblSalaries[[#This Row],[How many hours of a day you work on Excel]])),"",7)</f>
        <v/>
      </c>
      <c r="V1446" s="11" t="str">
        <f>IF(ISERROR(FIND("8",tblSalaries[[#This Row],[How many hours of a day you work on Excel]])),"",8)</f>
        <v/>
      </c>
      <c r="W1446" s="11">
        <f>IF(MAX(tblSalaries[[#This Row],[1 hour]:[8 hours]])=0,#N/A,MAX(tblSalaries[[#This Row],[1 hour]:[8 hours]]))</f>
        <v>6</v>
      </c>
      <c r="X1446" s="11">
        <f>IF(ISERROR(tblSalaries[[#This Row],[max h]]),1,tblSalaries[[#This Row],[Salary in USD]]/tblSalaries[[#This Row],[max h]]/260)</f>
        <v>81.723530160467604</v>
      </c>
      <c r="Y1446" s="11" t="str">
        <f>IF(tblSalaries[[#This Row],[Years of Experience]]="",0,"0")</f>
        <v>0</v>
      </c>
      <c r="Z14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46" s="11">
        <f>IF(tblSalaries[[#This Row],[Salary in USD]]&lt;1000,1,0)</f>
        <v>0</v>
      </c>
      <c r="AB1446" s="11">
        <f>IF(AND(tblSalaries[[#This Row],[Salary in USD]]&gt;1000,tblSalaries[[#This Row],[Salary in USD]]&lt;2000),1,0)</f>
        <v>0</v>
      </c>
    </row>
    <row r="1447" spans="2:28" ht="15" customHeight="1">
      <c r="B1447" t="s">
        <v>3450</v>
      </c>
      <c r="C1447" s="1">
        <v>41059.713738425926</v>
      </c>
      <c r="D1447" s="4" t="s">
        <v>1627</v>
      </c>
      <c r="E1447">
        <v>37000</v>
      </c>
      <c r="F1447" t="s">
        <v>69</v>
      </c>
      <c r="G1447">
        <f>tblSalaries[[#This Row],[clean Salary (in local currency)]]*VLOOKUP(tblSalaries[[#This Row],[Currency]],tblXrate[],2,FALSE)</f>
        <v>58318.59606648951</v>
      </c>
      <c r="H1447" t="s">
        <v>1628</v>
      </c>
      <c r="I1447" t="s">
        <v>52</v>
      </c>
      <c r="J1447" t="s">
        <v>71</v>
      </c>
      <c r="K1447" t="str">
        <f>VLOOKUP(tblSalaries[[#This Row],[Where do you work]],tblCountries[[Actual]:[Mapping]],2,FALSE)</f>
        <v>UK</v>
      </c>
      <c r="L1447" t="s">
        <v>13</v>
      </c>
      <c r="M1447">
        <v>20</v>
      </c>
      <c r="O1447" s="10" t="str">
        <f>IF(ISERROR(FIND("1",tblSalaries[[#This Row],[How many hours of a day you work on Excel]])),"",1)</f>
        <v/>
      </c>
      <c r="P1447" s="11" t="str">
        <f>IF(ISERROR(FIND("2",tblSalaries[[#This Row],[How many hours of a day you work on Excel]])),"",2)</f>
        <v/>
      </c>
      <c r="Q1447" s="10" t="str">
        <f>IF(ISERROR(FIND("3",tblSalaries[[#This Row],[How many hours of a day you work on Excel]])),"",3)</f>
        <v/>
      </c>
      <c r="R1447" s="10" t="str">
        <f>IF(ISERROR(FIND("4",tblSalaries[[#This Row],[How many hours of a day you work on Excel]])),"",4)</f>
        <v/>
      </c>
      <c r="S1447" s="10" t="str">
        <f>IF(ISERROR(FIND("5",tblSalaries[[#This Row],[How many hours of a day you work on Excel]])),"",5)</f>
        <v/>
      </c>
      <c r="T1447" s="10" t="str">
        <f>IF(ISERROR(FIND("6",tblSalaries[[#This Row],[How many hours of a day you work on Excel]])),"",6)</f>
        <v/>
      </c>
      <c r="U1447" s="11" t="str">
        <f>IF(ISERROR(FIND("7",tblSalaries[[#This Row],[How many hours of a day you work on Excel]])),"",7)</f>
        <v/>
      </c>
      <c r="V1447" s="11">
        <f>IF(ISERROR(FIND("8",tblSalaries[[#This Row],[How many hours of a day you work on Excel]])),"",8)</f>
        <v>8</v>
      </c>
      <c r="W1447" s="11">
        <f>IF(MAX(tblSalaries[[#This Row],[1 hour]:[8 hours]])=0,#N/A,MAX(tblSalaries[[#This Row],[1 hour]:[8 hours]]))</f>
        <v>8</v>
      </c>
      <c r="X1447" s="11">
        <f>IF(ISERROR(tblSalaries[[#This Row],[max h]]),1,tblSalaries[[#This Row],[Salary in USD]]/tblSalaries[[#This Row],[max h]]/260)</f>
        <v>28.037786570427649</v>
      </c>
      <c r="Y1447" s="11" t="str">
        <f>IF(tblSalaries[[#This Row],[Years of Experience]]="",0,"0")</f>
        <v>0</v>
      </c>
      <c r="Z14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47" s="11">
        <f>IF(tblSalaries[[#This Row],[Salary in USD]]&lt;1000,1,0)</f>
        <v>0</v>
      </c>
      <c r="AB1447" s="11">
        <f>IF(AND(tblSalaries[[#This Row],[Salary in USD]]&gt;1000,tblSalaries[[#This Row],[Salary in USD]]&lt;2000),1,0)</f>
        <v>0</v>
      </c>
    </row>
    <row r="1448" spans="2:28" ht="15" customHeight="1">
      <c r="B1448" t="s">
        <v>3451</v>
      </c>
      <c r="C1448" s="1">
        <v>41059.718368055554</v>
      </c>
      <c r="D1448" s="4" t="s">
        <v>1629</v>
      </c>
      <c r="E1448">
        <v>78000</v>
      </c>
      <c r="F1448" t="s">
        <v>585</v>
      </c>
      <c r="G1448">
        <f>tblSalaries[[#This Row],[clean Salary (in local currency)]]*VLOOKUP(tblSalaries[[#This Row],[Currency]],tblXrate[],2,FALSE)</f>
        <v>9509.8988293070688</v>
      </c>
      <c r="H1448" t="s">
        <v>1630</v>
      </c>
      <c r="I1448" t="s">
        <v>488</v>
      </c>
      <c r="J1448" t="s">
        <v>48</v>
      </c>
      <c r="K1448" t="str">
        <f>VLOOKUP(tblSalaries[[#This Row],[Where do you work]],tblCountries[[Actual]:[Mapping]],2,FALSE)</f>
        <v>South Africa</v>
      </c>
      <c r="L1448" t="s">
        <v>9</v>
      </c>
      <c r="M1448">
        <v>2</v>
      </c>
      <c r="O1448" s="10" t="str">
        <f>IF(ISERROR(FIND("1",tblSalaries[[#This Row],[How many hours of a day you work on Excel]])),"",1)</f>
        <v/>
      </c>
      <c r="P1448" s="11" t="str">
        <f>IF(ISERROR(FIND("2",tblSalaries[[#This Row],[How many hours of a day you work on Excel]])),"",2)</f>
        <v/>
      </c>
      <c r="Q1448" s="10" t="str">
        <f>IF(ISERROR(FIND("3",tblSalaries[[#This Row],[How many hours of a day you work on Excel]])),"",3)</f>
        <v/>
      </c>
      <c r="R1448" s="10">
        <f>IF(ISERROR(FIND("4",tblSalaries[[#This Row],[How many hours of a day you work on Excel]])),"",4)</f>
        <v>4</v>
      </c>
      <c r="S1448" s="10" t="str">
        <f>IF(ISERROR(FIND("5",tblSalaries[[#This Row],[How many hours of a day you work on Excel]])),"",5)</f>
        <v/>
      </c>
      <c r="T1448" s="10">
        <f>IF(ISERROR(FIND("6",tblSalaries[[#This Row],[How many hours of a day you work on Excel]])),"",6)</f>
        <v>6</v>
      </c>
      <c r="U1448" s="11" t="str">
        <f>IF(ISERROR(FIND("7",tblSalaries[[#This Row],[How many hours of a day you work on Excel]])),"",7)</f>
        <v/>
      </c>
      <c r="V1448" s="11" t="str">
        <f>IF(ISERROR(FIND("8",tblSalaries[[#This Row],[How many hours of a day you work on Excel]])),"",8)</f>
        <v/>
      </c>
      <c r="W1448" s="11">
        <f>IF(MAX(tblSalaries[[#This Row],[1 hour]:[8 hours]])=0,#N/A,MAX(tblSalaries[[#This Row],[1 hour]:[8 hours]]))</f>
        <v>6</v>
      </c>
      <c r="X1448" s="11">
        <f>IF(ISERROR(tblSalaries[[#This Row],[max h]]),1,tblSalaries[[#This Row],[Salary in USD]]/tblSalaries[[#This Row],[max h]]/260)</f>
        <v>6.0960889931455569</v>
      </c>
      <c r="Y1448" s="11" t="str">
        <f>IF(tblSalaries[[#This Row],[Years of Experience]]="",0,"0")</f>
        <v>0</v>
      </c>
      <c r="Z14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48" s="11">
        <f>IF(tblSalaries[[#This Row],[Salary in USD]]&lt;1000,1,0)</f>
        <v>0</v>
      </c>
      <c r="AB1448" s="11">
        <f>IF(AND(tblSalaries[[#This Row],[Salary in USD]]&gt;1000,tblSalaries[[#This Row],[Salary in USD]]&lt;2000),1,0)</f>
        <v>0</v>
      </c>
    </row>
    <row r="1449" spans="2:28" ht="15" customHeight="1">
      <c r="B1449" t="s">
        <v>3452</v>
      </c>
      <c r="C1449" s="1">
        <v>41059.721273148149</v>
      </c>
      <c r="D1449" s="4" t="s">
        <v>1631</v>
      </c>
      <c r="E1449">
        <v>720000</v>
      </c>
      <c r="F1449" t="s">
        <v>40</v>
      </c>
      <c r="G1449">
        <f>tblSalaries[[#This Row],[clean Salary (in local currency)]]*VLOOKUP(tblSalaries[[#This Row],[Currency]],tblXrate[],2,FALSE)</f>
        <v>12821.700014958649</v>
      </c>
      <c r="H1449" t="s">
        <v>1632</v>
      </c>
      <c r="I1449" t="s">
        <v>20</v>
      </c>
      <c r="J1449" t="s">
        <v>8</v>
      </c>
      <c r="K1449" t="str">
        <f>VLOOKUP(tblSalaries[[#This Row],[Where do you work]],tblCountries[[Actual]:[Mapping]],2,FALSE)</f>
        <v>India</v>
      </c>
      <c r="L1449" t="s">
        <v>9</v>
      </c>
      <c r="M1449">
        <v>3</v>
      </c>
      <c r="O1449" s="10" t="str">
        <f>IF(ISERROR(FIND("1",tblSalaries[[#This Row],[How many hours of a day you work on Excel]])),"",1)</f>
        <v/>
      </c>
      <c r="P1449" s="11" t="str">
        <f>IF(ISERROR(FIND("2",tblSalaries[[#This Row],[How many hours of a day you work on Excel]])),"",2)</f>
        <v/>
      </c>
      <c r="Q1449" s="10" t="str">
        <f>IF(ISERROR(FIND("3",tblSalaries[[#This Row],[How many hours of a day you work on Excel]])),"",3)</f>
        <v/>
      </c>
      <c r="R1449" s="10">
        <f>IF(ISERROR(FIND("4",tblSalaries[[#This Row],[How many hours of a day you work on Excel]])),"",4)</f>
        <v>4</v>
      </c>
      <c r="S1449" s="10" t="str">
        <f>IF(ISERROR(FIND("5",tblSalaries[[#This Row],[How many hours of a day you work on Excel]])),"",5)</f>
        <v/>
      </c>
      <c r="T1449" s="10">
        <f>IF(ISERROR(FIND("6",tblSalaries[[#This Row],[How many hours of a day you work on Excel]])),"",6)</f>
        <v>6</v>
      </c>
      <c r="U1449" s="11" t="str">
        <f>IF(ISERROR(FIND("7",tblSalaries[[#This Row],[How many hours of a day you work on Excel]])),"",7)</f>
        <v/>
      </c>
      <c r="V1449" s="11" t="str">
        <f>IF(ISERROR(FIND("8",tblSalaries[[#This Row],[How many hours of a day you work on Excel]])),"",8)</f>
        <v/>
      </c>
      <c r="W1449" s="11">
        <f>IF(MAX(tblSalaries[[#This Row],[1 hour]:[8 hours]])=0,#N/A,MAX(tblSalaries[[#This Row],[1 hour]:[8 hours]]))</f>
        <v>6</v>
      </c>
      <c r="X1449" s="11">
        <f>IF(ISERROR(tblSalaries[[#This Row],[max h]]),1,tblSalaries[[#This Row],[Salary in USD]]/tblSalaries[[#This Row],[max h]]/260)</f>
        <v>8.2190384711273392</v>
      </c>
      <c r="Y1449" s="11" t="str">
        <f>IF(tblSalaries[[#This Row],[Years of Experience]]="",0,"0")</f>
        <v>0</v>
      </c>
      <c r="Z14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49" s="11">
        <f>IF(tblSalaries[[#This Row],[Salary in USD]]&lt;1000,1,0)</f>
        <v>0</v>
      </c>
      <c r="AB1449" s="11">
        <f>IF(AND(tblSalaries[[#This Row],[Salary in USD]]&gt;1000,tblSalaries[[#This Row],[Salary in USD]]&lt;2000),1,0)</f>
        <v>0</v>
      </c>
    </row>
    <row r="1450" spans="2:28" ht="15" customHeight="1">
      <c r="B1450" t="s">
        <v>3453</v>
      </c>
      <c r="C1450" s="1">
        <v>41059.760740740741</v>
      </c>
      <c r="D1450" s="4">
        <v>4000</v>
      </c>
      <c r="E1450">
        <v>4000</v>
      </c>
      <c r="F1450" t="s">
        <v>6</v>
      </c>
      <c r="G1450">
        <f>tblSalaries[[#This Row],[clean Salary (in local currency)]]*VLOOKUP(tblSalaries[[#This Row],[Currency]],tblXrate[],2,FALSE)</f>
        <v>4000</v>
      </c>
      <c r="H1450" t="s">
        <v>1633</v>
      </c>
      <c r="I1450" t="s">
        <v>20</v>
      </c>
      <c r="J1450" t="s">
        <v>8</v>
      </c>
      <c r="K1450" t="str">
        <f>VLOOKUP(tblSalaries[[#This Row],[Where do you work]],tblCountries[[Actual]:[Mapping]],2,FALSE)</f>
        <v>India</v>
      </c>
      <c r="L1450" t="s">
        <v>13</v>
      </c>
      <c r="M1450">
        <v>6</v>
      </c>
      <c r="O1450" s="10" t="str">
        <f>IF(ISERROR(FIND("1",tblSalaries[[#This Row],[How many hours of a day you work on Excel]])),"",1)</f>
        <v/>
      </c>
      <c r="P1450" s="11" t="str">
        <f>IF(ISERROR(FIND("2",tblSalaries[[#This Row],[How many hours of a day you work on Excel]])),"",2)</f>
        <v/>
      </c>
      <c r="Q1450" s="10" t="str">
        <f>IF(ISERROR(FIND("3",tblSalaries[[#This Row],[How many hours of a day you work on Excel]])),"",3)</f>
        <v/>
      </c>
      <c r="R1450" s="10" t="str">
        <f>IF(ISERROR(FIND("4",tblSalaries[[#This Row],[How many hours of a day you work on Excel]])),"",4)</f>
        <v/>
      </c>
      <c r="S1450" s="10" t="str">
        <f>IF(ISERROR(FIND("5",tblSalaries[[#This Row],[How many hours of a day you work on Excel]])),"",5)</f>
        <v/>
      </c>
      <c r="T1450" s="10" t="str">
        <f>IF(ISERROR(FIND("6",tblSalaries[[#This Row],[How many hours of a day you work on Excel]])),"",6)</f>
        <v/>
      </c>
      <c r="U1450" s="11" t="str">
        <f>IF(ISERROR(FIND("7",tblSalaries[[#This Row],[How many hours of a day you work on Excel]])),"",7)</f>
        <v/>
      </c>
      <c r="V1450" s="11">
        <f>IF(ISERROR(FIND("8",tblSalaries[[#This Row],[How many hours of a day you work on Excel]])),"",8)</f>
        <v>8</v>
      </c>
      <c r="W1450" s="11">
        <f>IF(MAX(tblSalaries[[#This Row],[1 hour]:[8 hours]])=0,#N/A,MAX(tblSalaries[[#This Row],[1 hour]:[8 hours]]))</f>
        <v>8</v>
      </c>
      <c r="X1450" s="11">
        <f>IF(ISERROR(tblSalaries[[#This Row],[max h]]),1,tblSalaries[[#This Row],[Salary in USD]]/tblSalaries[[#This Row],[max h]]/260)</f>
        <v>1.9230769230769231</v>
      </c>
      <c r="Y1450" s="11" t="str">
        <f>IF(tblSalaries[[#This Row],[Years of Experience]]="",0,"0")</f>
        <v>0</v>
      </c>
      <c r="Z14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50" s="11">
        <f>IF(tblSalaries[[#This Row],[Salary in USD]]&lt;1000,1,0)</f>
        <v>0</v>
      </c>
      <c r="AB1450" s="11">
        <f>IF(AND(tblSalaries[[#This Row],[Salary in USD]]&gt;1000,tblSalaries[[#This Row],[Salary in USD]]&lt;2000),1,0)</f>
        <v>0</v>
      </c>
    </row>
    <row r="1451" spans="2:28" ht="15" customHeight="1">
      <c r="B1451" t="s">
        <v>3454</v>
      </c>
      <c r="C1451" s="1">
        <v>41059.76116898148</v>
      </c>
      <c r="D1451" s="4">
        <v>42000</v>
      </c>
      <c r="E1451">
        <v>42000</v>
      </c>
      <c r="F1451" t="s">
        <v>6</v>
      </c>
      <c r="G1451">
        <f>tblSalaries[[#This Row],[clean Salary (in local currency)]]*VLOOKUP(tblSalaries[[#This Row],[Currency]],tblXrate[],2,FALSE)</f>
        <v>42000</v>
      </c>
      <c r="H1451" t="s">
        <v>1634</v>
      </c>
      <c r="I1451" t="s">
        <v>20</v>
      </c>
      <c r="J1451" t="s">
        <v>15</v>
      </c>
      <c r="K1451" t="str">
        <f>VLOOKUP(tblSalaries[[#This Row],[Where do you work]],tblCountries[[Actual]:[Mapping]],2,FALSE)</f>
        <v>USA</v>
      </c>
      <c r="L1451" t="s">
        <v>13</v>
      </c>
      <c r="M1451">
        <v>2</v>
      </c>
      <c r="O1451" s="10" t="str">
        <f>IF(ISERROR(FIND("1",tblSalaries[[#This Row],[How many hours of a day you work on Excel]])),"",1)</f>
        <v/>
      </c>
      <c r="P1451" s="11" t="str">
        <f>IF(ISERROR(FIND("2",tblSalaries[[#This Row],[How many hours of a day you work on Excel]])),"",2)</f>
        <v/>
      </c>
      <c r="Q1451" s="10" t="str">
        <f>IF(ISERROR(FIND("3",tblSalaries[[#This Row],[How many hours of a day you work on Excel]])),"",3)</f>
        <v/>
      </c>
      <c r="R1451" s="10" t="str">
        <f>IF(ISERROR(FIND("4",tblSalaries[[#This Row],[How many hours of a day you work on Excel]])),"",4)</f>
        <v/>
      </c>
      <c r="S1451" s="10" t="str">
        <f>IF(ISERROR(FIND("5",tblSalaries[[#This Row],[How many hours of a day you work on Excel]])),"",5)</f>
        <v/>
      </c>
      <c r="T1451" s="10" t="str">
        <f>IF(ISERROR(FIND("6",tblSalaries[[#This Row],[How many hours of a day you work on Excel]])),"",6)</f>
        <v/>
      </c>
      <c r="U1451" s="11" t="str">
        <f>IF(ISERROR(FIND("7",tblSalaries[[#This Row],[How many hours of a day you work on Excel]])),"",7)</f>
        <v/>
      </c>
      <c r="V1451" s="11">
        <f>IF(ISERROR(FIND("8",tblSalaries[[#This Row],[How many hours of a day you work on Excel]])),"",8)</f>
        <v>8</v>
      </c>
      <c r="W1451" s="11">
        <f>IF(MAX(tblSalaries[[#This Row],[1 hour]:[8 hours]])=0,#N/A,MAX(tblSalaries[[#This Row],[1 hour]:[8 hours]]))</f>
        <v>8</v>
      </c>
      <c r="X1451" s="11">
        <f>IF(ISERROR(tblSalaries[[#This Row],[max h]]),1,tblSalaries[[#This Row],[Salary in USD]]/tblSalaries[[#This Row],[max h]]/260)</f>
        <v>20.192307692307693</v>
      </c>
      <c r="Y1451" s="11" t="str">
        <f>IF(tblSalaries[[#This Row],[Years of Experience]]="",0,"0")</f>
        <v>0</v>
      </c>
      <c r="Z14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51" s="11">
        <f>IF(tblSalaries[[#This Row],[Salary in USD]]&lt;1000,1,0)</f>
        <v>0</v>
      </c>
      <c r="AB1451" s="11">
        <f>IF(AND(tblSalaries[[#This Row],[Salary in USD]]&gt;1000,tblSalaries[[#This Row],[Salary in USD]]&lt;2000),1,0)</f>
        <v>0</v>
      </c>
    </row>
    <row r="1452" spans="2:28" ht="15" customHeight="1">
      <c r="B1452" t="s">
        <v>3455</v>
      </c>
      <c r="C1452" s="1">
        <v>41059.782835648148</v>
      </c>
      <c r="D1452" s="4" t="s">
        <v>1635</v>
      </c>
      <c r="E1452">
        <v>3200</v>
      </c>
      <c r="F1452" t="s">
        <v>6</v>
      </c>
      <c r="G1452">
        <f>tblSalaries[[#This Row],[clean Salary (in local currency)]]*VLOOKUP(tblSalaries[[#This Row],[Currency]],tblXrate[],2,FALSE)</f>
        <v>3200</v>
      </c>
      <c r="H1452" t="s">
        <v>1636</v>
      </c>
      <c r="I1452" t="s">
        <v>52</v>
      </c>
      <c r="J1452" t="s">
        <v>8</v>
      </c>
      <c r="K1452" t="str">
        <f>VLOOKUP(tblSalaries[[#This Row],[Where do you work]],tblCountries[[Actual]:[Mapping]],2,FALSE)</f>
        <v>India</v>
      </c>
      <c r="L1452" t="s">
        <v>13</v>
      </c>
      <c r="M1452">
        <v>19</v>
      </c>
      <c r="O1452" s="10" t="str">
        <f>IF(ISERROR(FIND("1",tblSalaries[[#This Row],[How many hours of a day you work on Excel]])),"",1)</f>
        <v/>
      </c>
      <c r="P1452" s="11" t="str">
        <f>IF(ISERROR(FIND("2",tblSalaries[[#This Row],[How many hours of a day you work on Excel]])),"",2)</f>
        <v/>
      </c>
      <c r="Q1452" s="10" t="str">
        <f>IF(ISERROR(FIND("3",tblSalaries[[#This Row],[How many hours of a day you work on Excel]])),"",3)</f>
        <v/>
      </c>
      <c r="R1452" s="10" t="str">
        <f>IF(ISERROR(FIND("4",tblSalaries[[#This Row],[How many hours of a day you work on Excel]])),"",4)</f>
        <v/>
      </c>
      <c r="S1452" s="10" t="str">
        <f>IF(ISERROR(FIND("5",tblSalaries[[#This Row],[How many hours of a day you work on Excel]])),"",5)</f>
        <v/>
      </c>
      <c r="T1452" s="10" t="str">
        <f>IF(ISERROR(FIND("6",tblSalaries[[#This Row],[How many hours of a day you work on Excel]])),"",6)</f>
        <v/>
      </c>
      <c r="U1452" s="11" t="str">
        <f>IF(ISERROR(FIND("7",tblSalaries[[#This Row],[How many hours of a day you work on Excel]])),"",7)</f>
        <v/>
      </c>
      <c r="V1452" s="11">
        <f>IF(ISERROR(FIND("8",tblSalaries[[#This Row],[How many hours of a day you work on Excel]])),"",8)</f>
        <v>8</v>
      </c>
      <c r="W1452" s="11">
        <f>IF(MAX(tblSalaries[[#This Row],[1 hour]:[8 hours]])=0,#N/A,MAX(tblSalaries[[#This Row],[1 hour]:[8 hours]]))</f>
        <v>8</v>
      </c>
      <c r="X1452" s="11">
        <f>IF(ISERROR(tblSalaries[[#This Row],[max h]]),1,tblSalaries[[#This Row],[Salary in USD]]/tblSalaries[[#This Row],[max h]]/260)</f>
        <v>1.5384615384615385</v>
      </c>
      <c r="Y1452" s="11" t="str">
        <f>IF(tblSalaries[[#This Row],[Years of Experience]]="",0,"0")</f>
        <v>0</v>
      </c>
      <c r="Z14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52" s="11">
        <f>IF(tblSalaries[[#This Row],[Salary in USD]]&lt;1000,1,0)</f>
        <v>0</v>
      </c>
      <c r="AB1452" s="11">
        <f>IF(AND(tblSalaries[[#This Row],[Salary in USD]]&gt;1000,tblSalaries[[#This Row],[Salary in USD]]&lt;2000),1,0)</f>
        <v>0</v>
      </c>
    </row>
    <row r="1453" spans="2:28" ht="15" customHeight="1">
      <c r="B1453" t="s">
        <v>3456</v>
      </c>
      <c r="C1453" s="1">
        <v>41059.786076388889</v>
      </c>
      <c r="D1453" s="4">
        <v>60000</v>
      </c>
      <c r="E1453">
        <v>60000</v>
      </c>
      <c r="F1453" t="s">
        <v>6</v>
      </c>
      <c r="G1453">
        <f>tblSalaries[[#This Row],[clean Salary (in local currency)]]*VLOOKUP(tblSalaries[[#This Row],[Currency]],tblXrate[],2,FALSE)</f>
        <v>60000</v>
      </c>
      <c r="H1453" t="s">
        <v>1637</v>
      </c>
      <c r="I1453" t="s">
        <v>20</v>
      </c>
      <c r="J1453" t="s">
        <v>1638</v>
      </c>
      <c r="K1453" t="str">
        <f>VLOOKUP(tblSalaries[[#This Row],[Where do you work]],tblCountries[[Actual]:[Mapping]],2,FALSE)</f>
        <v>Turkey</v>
      </c>
      <c r="L1453" t="s">
        <v>18</v>
      </c>
      <c r="M1453">
        <v>10</v>
      </c>
      <c r="O1453" s="10" t="str">
        <f>IF(ISERROR(FIND("1",tblSalaries[[#This Row],[How many hours of a day you work on Excel]])),"",1)</f>
        <v/>
      </c>
      <c r="P1453" s="11">
        <f>IF(ISERROR(FIND("2",tblSalaries[[#This Row],[How many hours of a day you work on Excel]])),"",2)</f>
        <v>2</v>
      </c>
      <c r="Q1453" s="10">
        <f>IF(ISERROR(FIND("3",tblSalaries[[#This Row],[How many hours of a day you work on Excel]])),"",3)</f>
        <v>3</v>
      </c>
      <c r="R1453" s="10" t="str">
        <f>IF(ISERROR(FIND("4",tblSalaries[[#This Row],[How many hours of a day you work on Excel]])),"",4)</f>
        <v/>
      </c>
      <c r="S1453" s="10" t="str">
        <f>IF(ISERROR(FIND("5",tblSalaries[[#This Row],[How many hours of a day you work on Excel]])),"",5)</f>
        <v/>
      </c>
      <c r="T1453" s="10" t="str">
        <f>IF(ISERROR(FIND("6",tblSalaries[[#This Row],[How many hours of a day you work on Excel]])),"",6)</f>
        <v/>
      </c>
      <c r="U1453" s="11" t="str">
        <f>IF(ISERROR(FIND("7",tblSalaries[[#This Row],[How many hours of a day you work on Excel]])),"",7)</f>
        <v/>
      </c>
      <c r="V1453" s="11" t="str">
        <f>IF(ISERROR(FIND("8",tblSalaries[[#This Row],[How many hours of a day you work on Excel]])),"",8)</f>
        <v/>
      </c>
      <c r="W1453" s="11">
        <f>IF(MAX(tblSalaries[[#This Row],[1 hour]:[8 hours]])=0,#N/A,MAX(tblSalaries[[#This Row],[1 hour]:[8 hours]]))</f>
        <v>3</v>
      </c>
      <c r="X1453" s="11">
        <f>IF(ISERROR(tblSalaries[[#This Row],[max h]]),1,tblSalaries[[#This Row],[Salary in USD]]/tblSalaries[[#This Row],[max h]]/260)</f>
        <v>76.92307692307692</v>
      </c>
      <c r="Y1453" s="11" t="str">
        <f>IF(tblSalaries[[#This Row],[Years of Experience]]="",0,"0")</f>
        <v>0</v>
      </c>
      <c r="Z14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53" s="11">
        <f>IF(tblSalaries[[#This Row],[Salary in USD]]&lt;1000,1,0)</f>
        <v>0</v>
      </c>
      <c r="AB1453" s="11">
        <f>IF(AND(tblSalaries[[#This Row],[Salary in USD]]&gt;1000,tblSalaries[[#This Row],[Salary in USD]]&lt;2000),1,0)</f>
        <v>0</v>
      </c>
    </row>
    <row r="1454" spans="2:28" ht="15" customHeight="1">
      <c r="B1454" t="s">
        <v>3457</v>
      </c>
      <c r="C1454" s="1">
        <v>41059.792592592596</v>
      </c>
      <c r="D1454" s="4">
        <v>85000</v>
      </c>
      <c r="E1454">
        <v>85000</v>
      </c>
      <c r="F1454" t="s">
        <v>6</v>
      </c>
      <c r="G1454">
        <f>tblSalaries[[#This Row],[clean Salary (in local currency)]]*VLOOKUP(tblSalaries[[#This Row],[Currency]],tblXrate[],2,FALSE)</f>
        <v>85000</v>
      </c>
      <c r="H1454" t="s">
        <v>1639</v>
      </c>
      <c r="I1454" t="s">
        <v>20</v>
      </c>
      <c r="J1454" t="s">
        <v>15</v>
      </c>
      <c r="K1454" t="str">
        <f>VLOOKUP(tblSalaries[[#This Row],[Where do you work]],tblCountries[[Actual]:[Mapping]],2,FALSE)</f>
        <v>USA</v>
      </c>
      <c r="L1454" t="s">
        <v>9</v>
      </c>
      <c r="M1454">
        <v>9</v>
      </c>
      <c r="O1454" s="10" t="str">
        <f>IF(ISERROR(FIND("1",tblSalaries[[#This Row],[How many hours of a day you work on Excel]])),"",1)</f>
        <v/>
      </c>
      <c r="P1454" s="11" t="str">
        <f>IF(ISERROR(FIND("2",tblSalaries[[#This Row],[How many hours of a day you work on Excel]])),"",2)</f>
        <v/>
      </c>
      <c r="Q1454" s="10" t="str">
        <f>IF(ISERROR(FIND("3",tblSalaries[[#This Row],[How many hours of a day you work on Excel]])),"",3)</f>
        <v/>
      </c>
      <c r="R1454" s="10">
        <f>IF(ISERROR(FIND("4",tblSalaries[[#This Row],[How many hours of a day you work on Excel]])),"",4)</f>
        <v>4</v>
      </c>
      <c r="S1454" s="10" t="str">
        <f>IF(ISERROR(FIND("5",tblSalaries[[#This Row],[How many hours of a day you work on Excel]])),"",5)</f>
        <v/>
      </c>
      <c r="T1454" s="10">
        <f>IF(ISERROR(FIND("6",tblSalaries[[#This Row],[How many hours of a day you work on Excel]])),"",6)</f>
        <v>6</v>
      </c>
      <c r="U1454" s="11" t="str">
        <f>IF(ISERROR(FIND("7",tblSalaries[[#This Row],[How many hours of a day you work on Excel]])),"",7)</f>
        <v/>
      </c>
      <c r="V1454" s="11" t="str">
        <f>IF(ISERROR(FIND("8",tblSalaries[[#This Row],[How many hours of a day you work on Excel]])),"",8)</f>
        <v/>
      </c>
      <c r="W1454" s="11">
        <f>IF(MAX(tblSalaries[[#This Row],[1 hour]:[8 hours]])=0,#N/A,MAX(tblSalaries[[#This Row],[1 hour]:[8 hours]]))</f>
        <v>6</v>
      </c>
      <c r="X1454" s="11">
        <f>IF(ISERROR(tblSalaries[[#This Row],[max h]]),1,tblSalaries[[#This Row],[Salary in USD]]/tblSalaries[[#This Row],[max h]]/260)</f>
        <v>54.487179487179482</v>
      </c>
      <c r="Y1454" s="11" t="str">
        <f>IF(tblSalaries[[#This Row],[Years of Experience]]="",0,"0")</f>
        <v>0</v>
      </c>
      <c r="Z14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54" s="11">
        <f>IF(tblSalaries[[#This Row],[Salary in USD]]&lt;1000,1,0)</f>
        <v>0</v>
      </c>
      <c r="AB1454" s="11">
        <f>IF(AND(tblSalaries[[#This Row],[Salary in USD]]&gt;1000,tblSalaries[[#This Row],[Salary in USD]]&lt;2000),1,0)</f>
        <v>0</v>
      </c>
    </row>
    <row r="1455" spans="2:28" ht="15" customHeight="1">
      <c r="B1455" t="s">
        <v>3458</v>
      </c>
      <c r="C1455" s="1">
        <v>41059.794953703706</v>
      </c>
      <c r="D1455" s="4">
        <v>109000</v>
      </c>
      <c r="E1455">
        <v>109000</v>
      </c>
      <c r="F1455" t="s">
        <v>6</v>
      </c>
      <c r="G1455">
        <f>tblSalaries[[#This Row],[clean Salary (in local currency)]]*VLOOKUP(tblSalaries[[#This Row],[Currency]],tblXrate[],2,FALSE)</f>
        <v>109000</v>
      </c>
      <c r="H1455" t="s">
        <v>1640</v>
      </c>
      <c r="I1455" t="s">
        <v>52</v>
      </c>
      <c r="J1455" t="s">
        <v>15</v>
      </c>
      <c r="K1455" t="str">
        <f>VLOOKUP(tblSalaries[[#This Row],[Where do you work]],tblCountries[[Actual]:[Mapping]],2,FALSE)</f>
        <v>USA</v>
      </c>
      <c r="L1455" t="s">
        <v>9</v>
      </c>
      <c r="M1455">
        <v>15</v>
      </c>
      <c r="O1455" s="10" t="str">
        <f>IF(ISERROR(FIND("1",tblSalaries[[#This Row],[How many hours of a day you work on Excel]])),"",1)</f>
        <v/>
      </c>
      <c r="P1455" s="11" t="str">
        <f>IF(ISERROR(FIND("2",tblSalaries[[#This Row],[How many hours of a day you work on Excel]])),"",2)</f>
        <v/>
      </c>
      <c r="Q1455" s="10" t="str">
        <f>IF(ISERROR(FIND("3",tblSalaries[[#This Row],[How many hours of a day you work on Excel]])),"",3)</f>
        <v/>
      </c>
      <c r="R1455" s="10">
        <f>IF(ISERROR(FIND("4",tblSalaries[[#This Row],[How many hours of a day you work on Excel]])),"",4)</f>
        <v>4</v>
      </c>
      <c r="S1455" s="10" t="str">
        <f>IF(ISERROR(FIND("5",tblSalaries[[#This Row],[How many hours of a day you work on Excel]])),"",5)</f>
        <v/>
      </c>
      <c r="T1455" s="10">
        <f>IF(ISERROR(FIND("6",tblSalaries[[#This Row],[How many hours of a day you work on Excel]])),"",6)</f>
        <v>6</v>
      </c>
      <c r="U1455" s="11" t="str">
        <f>IF(ISERROR(FIND("7",tblSalaries[[#This Row],[How many hours of a day you work on Excel]])),"",7)</f>
        <v/>
      </c>
      <c r="V1455" s="11" t="str">
        <f>IF(ISERROR(FIND("8",tblSalaries[[#This Row],[How many hours of a day you work on Excel]])),"",8)</f>
        <v/>
      </c>
      <c r="W1455" s="11">
        <f>IF(MAX(tblSalaries[[#This Row],[1 hour]:[8 hours]])=0,#N/A,MAX(tblSalaries[[#This Row],[1 hour]:[8 hours]]))</f>
        <v>6</v>
      </c>
      <c r="X1455" s="11">
        <f>IF(ISERROR(tblSalaries[[#This Row],[max h]]),1,tblSalaries[[#This Row],[Salary in USD]]/tblSalaries[[#This Row],[max h]]/260)</f>
        <v>69.871794871794876</v>
      </c>
      <c r="Y1455" s="11" t="str">
        <f>IF(tblSalaries[[#This Row],[Years of Experience]]="",0,"0")</f>
        <v>0</v>
      </c>
      <c r="Z14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55" s="11">
        <f>IF(tblSalaries[[#This Row],[Salary in USD]]&lt;1000,1,0)</f>
        <v>0</v>
      </c>
      <c r="AB1455" s="11">
        <f>IF(AND(tblSalaries[[#This Row],[Salary in USD]]&gt;1000,tblSalaries[[#This Row],[Salary in USD]]&lt;2000),1,0)</f>
        <v>0</v>
      </c>
    </row>
    <row r="1456" spans="2:28" ht="15" customHeight="1">
      <c r="B1456" t="s">
        <v>3459</v>
      </c>
      <c r="C1456" s="1">
        <v>41059.81082175926</v>
      </c>
      <c r="D1456" s="4" t="s">
        <v>1641</v>
      </c>
      <c r="E1456">
        <v>60000</v>
      </c>
      <c r="F1456" t="s">
        <v>22</v>
      </c>
      <c r="G1456">
        <f>tblSalaries[[#This Row],[clean Salary (in local currency)]]*VLOOKUP(tblSalaries[[#This Row],[Currency]],tblXrate[],2,FALSE)</f>
        <v>76223.966339496474</v>
      </c>
      <c r="H1456" t="s">
        <v>108</v>
      </c>
      <c r="I1456" t="s">
        <v>20</v>
      </c>
      <c r="J1456" t="s">
        <v>1351</v>
      </c>
      <c r="K1456" t="str">
        <f>VLOOKUP(tblSalaries[[#This Row],[Where do you work]],tblCountries[[Actual]:[Mapping]],2,FALSE)</f>
        <v>italy</v>
      </c>
      <c r="L1456" t="s">
        <v>13</v>
      </c>
      <c r="M1456">
        <v>14</v>
      </c>
      <c r="O1456" s="10" t="str">
        <f>IF(ISERROR(FIND("1",tblSalaries[[#This Row],[How many hours of a day you work on Excel]])),"",1)</f>
        <v/>
      </c>
      <c r="P1456" s="11" t="str">
        <f>IF(ISERROR(FIND("2",tblSalaries[[#This Row],[How many hours of a day you work on Excel]])),"",2)</f>
        <v/>
      </c>
      <c r="Q1456" s="10" t="str">
        <f>IF(ISERROR(FIND("3",tblSalaries[[#This Row],[How many hours of a day you work on Excel]])),"",3)</f>
        <v/>
      </c>
      <c r="R1456" s="10" t="str">
        <f>IF(ISERROR(FIND("4",tblSalaries[[#This Row],[How many hours of a day you work on Excel]])),"",4)</f>
        <v/>
      </c>
      <c r="S1456" s="10" t="str">
        <f>IF(ISERROR(FIND("5",tblSalaries[[#This Row],[How many hours of a day you work on Excel]])),"",5)</f>
        <v/>
      </c>
      <c r="T1456" s="10" t="str">
        <f>IF(ISERROR(FIND("6",tblSalaries[[#This Row],[How many hours of a day you work on Excel]])),"",6)</f>
        <v/>
      </c>
      <c r="U1456" s="11" t="str">
        <f>IF(ISERROR(FIND("7",tblSalaries[[#This Row],[How many hours of a day you work on Excel]])),"",7)</f>
        <v/>
      </c>
      <c r="V1456" s="11">
        <f>IF(ISERROR(FIND("8",tblSalaries[[#This Row],[How many hours of a day you work on Excel]])),"",8)</f>
        <v>8</v>
      </c>
      <c r="W1456" s="11">
        <f>IF(MAX(tblSalaries[[#This Row],[1 hour]:[8 hours]])=0,#N/A,MAX(tblSalaries[[#This Row],[1 hour]:[8 hours]]))</f>
        <v>8</v>
      </c>
      <c r="X1456" s="11">
        <f>IF(ISERROR(tblSalaries[[#This Row],[max h]]),1,tblSalaries[[#This Row],[Salary in USD]]/tblSalaries[[#This Row],[max h]]/260)</f>
        <v>36.646137663219456</v>
      </c>
      <c r="Y1456" s="11" t="str">
        <f>IF(tblSalaries[[#This Row],[Years of Experience]]="",0,"0")</f>
        <v>0</v>
      </c>
      <c r="Z14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56" s="11">
        <f>IF(tblSalaries[[#This Row],[Salary in USD]]&lt;1000,1,0)</f>
        <v>0</v>
      </c>
      <c r="AB1456" s="11">
        <f>IF(AND(tblSalaries[[#This Row],[Salary in USD]]&gt;1000,tblSalaries[[#This Row],[Salary in USD]]&lt;2000),1,0)</f>
        <v>0</v>
      </c>
    </row>
    <row r="1457" spans="2:28" ht="15" customHeight="1">
      <c r="B1457" t="s">
        <v>3460</v>
      </c>
      <c r="C1457" s="1">
        <v>41059.821412037039</v>
      </c>
      <c r="D1457" s="4">
        <v>77000</v>
      </c>
      <c r="E1457">
        <v>77000</v>
      </c>
      <c r="F1457" t="s">
        <v>6</v>
      </c>
      <c r="G1457">
        <f>tblSalaries[[#This Row],[clean Salary (in local currency)]]*VLOOKUP(tblSalaries[[#This Row],[Currency]],tblXrate[],2,FALSE)</f>
        <v>77000</v>
      </c>
      <c r="H1457" t="s">
        <v>1642</v>
      </c>
      <c r="I1457" t="s">
        <v>279</v>
      </c>
      <c r="J1457" t="s">
        <v>15</v>
      </c>
      <c r="K1457" t="str">
        <f>VLOOKUP(tblSalaries[[#This Row],[Where do you work]],tblCountries[[Actual]:[Mapping]],2,FALSE)</f>
        <v>USA</v>
      </c>
      <c r="L1457" t="s">
        <v>18</v>
      </c>
      <c r="M1457">
        <v>13</v>
      </c>
      <c r="O1457" s="10" t="str">
        <f>IF(ISERROR(FIND("1",tblSalaries[[#This Row],[How many hours of a day you work on Excel]])),"",1)</f>
        <v/>
      </c>
      <c r="P1457" s="11">
        <f>IF(ISERROR(FIND("2",tblSalaries[[#This Row],[How many hours of a day you work on Excel]])),"",2)</f>
        <v>2</v>
      </c>
      <c r="Q1457" s="10">
        <f>IF(ISERROR(FIND("3",tblSalaries[[#This Row],[How many hours of a day you work on Excel]])),"",3)</f>
        <v>3</v>
      </c>
      <c r="R1457" s="10" t="str">
        <f>IF(ISERROR(FIND("4",tblSalaries[[#This Row],[How many hours of a day you work on Excel]])),"",4)</f>
        <v/>
      </c>
      <c r="S1457" s="10" t="str">
        <f>IF(ISERROR(FIND("5",tblSalaries[[#This Row],[How many hours of a day you work on Excel]])),"",5)</f>
        <v/>
      </c>
      <c r="T1457" s="10" t="str">
        <f>IF(ISERROR(FIND("6",tblSalaries[[#This Row],[How many hours of a day you work on Excel]])),"",6)</f>
        <v/>
      </c>
      <c r="U1457" s="11" t="str">
        <f>IF(ISERROR(FIND("7",tblSalaries[[#This Row],[How many hours of a day you work on Excel]])),"",7)</f>
        <v/>
      </c>
      <c r="V1457" s="11" t="str">
        <f>IF(ISERROR(FIND("8",tblSalaries[[#This Row],[How many hours of a day you work on Excel]])),"",8)</f>
        <v/>
      </c>
      <c r="W1457" s="11">
        <f>IF(MAX(tblSalaries[[#This Row],[1 hour]:[8 hours]])=0,#N/A,MAX(tblSalaries[[#This Row],[1 hour]:[8 hours]]))</f>
        <v>3</v>
      </c>
      <c r="X1457" s="11">
        <f>IF(ISERROR(tblSalaries[[#This Row],[max h]]),1,tblSalaries[[#This Row],[Salary in USD]]/tblSalaries[[#This Row],[max h]]/260)</f>
        <v>98.71794871794873</v>
      </c>
      <c r="Y1457" s="11" t="str">
        <f>IF(tblSalaries[[#This Row],[Years of Experience]]="",0,"0")</f>
        <v>0</v>
      </c>
      <c r="Z14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57" s="11">
        <f>IF(tblSalaries[[#This Row],[Salary in USD]]&lt;1000,1,0)</f>
        <v>0</v>
      </c>
      <c r="AB1457" s="11">
        <f>IF(AND(tblSalaries[[#This Row],[Salary in USD]]&gt;1000,tblSalaries[[#This Row],[Salary in USD]]&lt;2000),1,0)</f>
        <v>0</v>
      </c>
    </row>
    <row r="1458" spans="2:28" ht="15" customHeight="1">
      <c r="B1458" t="s">
        <v>3461</v>
      </c>
      <c r="C1458" s="1">
        <v>41059.822025462963</v>
      </c>
      <c r="D1458" s="4">
        <v>25000</v>
      </c>
      <c r="E1458">
        <v>25000</v>
      </c>
      <c r="F1458" t="s">
        <v>6</v>
      </c>
      <c r="G1458">
        <f>tblSalaries[[#This Row],[clean Salary (in local currency)]]*VLOOKUP(tblSalaries[[#This Row],[Currency]],tblXrate[],2,FALSE)</f>
        <v>25000</v>
      </c>
      <c r="H1458" t="s">
        <v>214</v>
      </c>
      <c r="I1458" t="s">
        <v>20</v>
      </c>
      <c r="J1458" t="s">
        <v>8</v>
      </c>
      <c r="K1458" t="str">
        <f>VLOOKUP(tblSalaries[[#This Row],[Where do you work]],tblCountries[[Actual]:[Mapping]],2,FALSE)</f>
        <v>India</v>
      </c>
      <c r="L1458" t="s">
        <v>13</v>
      </c>
      <c r="M1458">
        <v>4</v>
      </c>
      <c r="O1458" s="10" t="str">
        <f>IF(ISERROR(FIND("1",tblSalaries[[#This Row],[How many hours of a day you work on Excel]])),"",1)</f>
        <v/>
      </c>
      <c r="P1458" s="11" t="str">
        <f>IF(ISERROR(FIND("2",tblSalaries[[#This Row],[How many hours of a day you work on Excel]])),"",2)</f>
        <v/>
      </c>
      <c r="Q1458" s="10" t="str">
        <f>IF(ISERROR(FIND("3",tblSalaries[[#This Row],[How many hours of a day you work on Excel]])),"",3)</f>
        <v/>
      </c>
      <c r="R1458" s="10" t="str">
        <f>IF(ISERROR(FIND("4",tblSalaries[[#This Row],[How many hours of a day you work on Excel]])),"",4)</f>
        <v/>
      </c>
      <c r="S1458" s="10" t="str">
        <f>IF(ISERROR(FIND("5",tblSalaries[[#This Row],[How many hours of a day you work on Excel]])),"",5)</f>
        <v/>
      </c>
      <c r="T1458" s="10" t="str">
        <f>IF(ISERROR(FIND("6",tblSalaries[[#This Row],[How many hours of a day you work on Excel]])),"",6)</f>
        <v/>
      </c>
      <c r="U1458" s="11" t="str">
        <f>IF(ISERROR(FIND("7",tblSalaries[[#This Row],[How many hours of a day you work on Excel]])),"",7)</f>
        <v/>
      </c>
      <c r="V1458" s="11">
        <f>IF(ISERROR(FIND("8",tblSalaries[[#This Row],[How many hours of a day you work on Excel]])),"",8)</f>
        <v>8</v>
      </c>
      <c r="W1458" s="11">
        <f>IF(MAX(tblSalaries[[#This Row],[1 hour]:[8 hours]])=0,#N/A,MAX(tblSalaries[[#This Row],[1 hour]:[8 hours]]))</f>
        <v>8</v>
      </c>
      <c r="X1458" s="11">
        <f>IF(ISERROR(tblSalaries[[#This Row],[max h]]),1,tblSalaries[[#This Row],[Salary in USD]]/tblSalaries[[#This Row],[max h]]/260)</f>
        <v>12.01923076923077</v>
      </c>
      <c r="Y1458" s="11" t="str">
        <f>IF(tblSalaries[[#This Row],[Years of Experience]]="",0,"0")</f>
        <v>0</v>
      </c>
      <c r="Z14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58" s="11">
        <f>IF(tblSalaries[[#This Row],[Salary in USD]]&lt;1000,1,0)</f>
        <v>0</v>
      </c>
      <c r="AB1458" s="11">
        <f>IF(AND(tblSalaries[[#This Row],[Salary in USD]]&gt;1000,tblSalaries[[#This Row],[Salary in USD]]&lt;2000),1,0)</f>
        <v>0</v>
      </c>
    </row>
    <row r="1459" spans="2:28" ht="15" customHeight="1">
      <c r="B1459" t="s">
        <v>3462</v>
      </c>
      <c r="C1459" s="1">
        <v>41059.847118055557</v>
      </c>
      <c r="D1459" s="4">
        <v>64000</v>
      </c>
      <c r="E1459">
        <v>64000</v>
      </c>
      <c r="F1459" t="s">
        <v>6</v>
      </c>
      <c r="G1459">
        <f>tblSalaries[[#This Row],[clean Salary (in local currency)]]*VLOOKUP(tblSalaries[[#This Row],[Currency]],tblXrate[],2,FALSE)</f>
        <v>64000</v>
      </c>
      <c r="H1459" t="s">
        <v>564</v>
      </c>
      <c r="I1459" t="s">
        <v>52</v>
      </c>
      <c r="J1459" t="s">
        <v>15</v>
      </c>
      <c r="K1459" t="str">
        <f>VLOOKUP(tblSalaries[[#This Row],[Where do you work]],tblCountries[[Actual]:[Mapping]],2,FALSE)</f>
        <v>USA</v>
      </c>
      <c r="L1459" t="s">
        <v>18</v>
      </c>
      <c r="M1459">
        <v>12</v>
      </c>
      <c r="O1459" s="10" t="str">
        <f>IF(ISERROR(FIND("1",tblSalaries[[#This Row],[How many hours of a day you work on Excel]])),"",1)</f>
        <v/>
      </c>
      <c r="P1459" s="11">
        <f>IF(ISERROR(FIND("2",tblSalaries[[#This Row],[How many hours of a day you work on Excel]])),"",2)</f>
        <v>2</v>
      </c>
      <c r="Q1459" s="10">
        <f>IF(ISERROR(FIND("3",tblSalaries[[#This Row],[How many hours of a day you work on Excel]])),"",3)</f>
        <v>3</v>
      </c>
      <c r="R1459" s="10" t="str">
        <f>IF(ISERROR(FIND("4",tblSalaries[[#This Row],[How many hours of a day you work on Excel]])),"",4)</f>
        <v/>
      </c>
      <c r="S1459" s="10" t="str">
        <f>IF(ISERROR(FIND("5",tblSalaries[[#This Row],[How many hours of a day you work on Excel]])),"",5)</f>
        <v/>
      </c>
      <c r="T1459" s="10" t="str">
        <f>IF(ISERROR(FIND("6",tblSalaries[[#This Row],[How many hours of a day you work on Excel]])),"",6)</f>
        <v/>
      </c>
      <c r="U1459" s="11" t="str">
        <f>IF(ISERROR(FIND("7",tblSalaries[[#This Row],[How many hours of a day you work on Excel]])),"",7)</f>
        <v/>
      </c>
      <c r="V1459" s="11" t="str">
        <f>IF(ISERROR(FIND("8",tblSalaries[[#This Row],[How many hours of a day you work on Excel]])),"",8)</f>
        <v/>
      </c>
      <c r="W1459" s="11">
        <f>IF(MAX(tblSalaries[[#This Row],[1 hour]:[8 hours]])=0,#N/A,MAX(tblSalaries[[#This Row],[1 hour]:[8 hours]]))</f>
        <v>3</v>
      </c>
      <c r="X1459" s="11">
        <f>IF(ISERROR(tblSalaries[[#This Row],[max h]]),1,tblSalaries[[#This Row],[Salary in USD]]/tblSalaries[[#This Row],[max h]]/260)</f>
        <v>82.051282051282044</v>
      </c>
      <c r="Y1459" s="11" t="str">
        <f>IF(tblSalaries[[#This Row],[Years of Experience]]="",0,"0")</f>
        <v>0</v>
      </c>
      <c r="Z14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59" s="11">
        <f>IF(tblSalaries[[#This Row],[Salary in USD]]&lt;1000,1,0)</f>
        <v>0</v>
      </c>
      <c r="AB1459" s="11">
        <f>IF(AND(tblSalaries[[#This Row],[Salary in USD]]&gt;1000,tblSalaries[[#This Row],[Salary in USD]]&lt;2000),1,0)</f>
        <v>0</v>
      </c>
    </row>
    <row r="1460" spans="2:28" ht="15" customHeight="1">
      <c r="B1460" t="s">
        <v>3463</v>
      </c>
      <c r="C1460" s="1">
        <v>41059.851504629631</v>
      </c>
      <c r="D1460" s="4">
        <v>146633</v>
      </c>
      <c r="E1460">
        <v>146633</v>
      </c>
      <c r="F1460" t="s">
        <v>69</v>
      </c>
      <c r="G1460">
        <f>tblSalaries[[#This Row],[clean Salary (in local currency)]]*VLOOKUP(tblSalaries[[#This Row],[Currency]],tblXrate[],2,FALSE)</f>
        <v>231119.74856804207</v>
      </c>
      <c r="H1460" t="s">
        <v>1643</v>
      </c>
      <c r="I1460" t="s">
        <v>279</v>
      </c>
      <c r="J1460" t="s">
        <v>71</v>
      </c>
      <c r="K1460" t="str">
        <f>VLOOKUP(tblSalaries[[#This Row],[Where do you work]],tblCountries[[Actual]:[Mapping]],2,FALSE)</f>
        <v>UK</v>
      </c>
      <c r="L1460" t="s">
        <v>18</v>
      </c>
      <c r="M1460">
        <v>10</v>
      </c>
      <c r="O1460" s="10" t="str">
        <f>IF(ISERROR(FIND("1",tblSalaries[[#This Row],[How many hours of a day you work on Excel]])),"",1)</f>
        <v/>
      </c>
      <c r="P1460" s="11">
        <f>IF(ISERROR(FIND("2",tblSalaries[[#This Row],[How many hours of a day you work on Excel]])),"",2)</f>
        <v>2</v>
      </c>
      <c r="Q1460" s="10">
        <f>IF(ISERROR(FIND("3",tblSalaries[[#This Row],[How many hours of a day you work on Excel]])),"",3)</f>
        <v>3</v>
      </c>
      <c r="R1460" s="10" t="str">
        <f>IF(ISERROR(FIND("4",tblSalaries[[#This Row],[How many hours of a day you work on Excel]])),"",4)</f>
        <v/>
      </c>
      <c r="S1460" s="10" t="str">
        <f>IF(ISERROR(FIND("5",tblSalaries[[#This Row],[How many hours of a day you work on Excel]])),"",5)</f>
        <v/>
      </c>
      <c r="T1460" s="10" t="str">
        <f>IF(ISERROR(FIND("6",tblSalaries[[#This Row],[How many hours of a day you work on Excel]])),"",6)</f>
        <v/>
      </c>
      <c r="U1460" s="11" t="str">
        <f>IF(ISERROR(FIND("7",tblSalaries[[#This Row],[How many hours of a day you work on Excel]])),"",7)</f>
        <v/>
      </c>
      <c r="V1460" s="11" t="str">
        <f>IF(ISERROR(FIND("8",tblSalaries[[#This Row],[How many hours of a day you work on Excel]])),"",8)</f>
        <v/>
      </c>
      <c r="W1460" s="11">
        <f>IF(MAX(tblSalaries[[#This Row],[1 hour]:[8 hours]])=0,#N/A,MAX(tblSalaries[[#This Row],[1 hour]:[8 hours]]))</f>
        <v>3</v>
      </c>
      <c r="X1460" s="11">
        <f>IF(ISERROR(tblSalaries[[#This Row],[max h]]),1,tblSalaries[[#This Row],[Salary in USD]]/tblSalaries[[#This Row],[max h]]/260)</f>
        <v>296.30736995902828</v>
      </c>
      <c r="Y1460" s="11" t="str">
        <f>IF(tblSalaries[[#This Row],[Years of Experience]]="",0,"0")</f>
        <v>0</v>
      </c>
      <c r="Z14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60" s="11">
        <f>IF(tblSalaries[[#This Row],[Salary in USD]]&lt;1000,1,0)</f>
        <v>0</v>
      </c>
      <c r="AB1460" s="11">
        <f>IF(AND(tblSalaries[[#This Row],[Salary in USD]]&gt;1000,tblSalaries[[#This Row],[Salary in USD]]&lt;2000),1,0)</f>
        <v>0</v>
      </c>
    </row>
    <row r="1461" spans="2:28" ht="15" customHeight="1">
      <c r="B1461" t="s">
        <v>3464</v>
      </c>
      <c r="C1461" s="1">
        <v>41059.861631944441</v>
      </c>
      <c r="D1461" s="4">
        <v>76000</v>
      </c>
      <c r="E1461">
        <v>76000</v>
      </c>
      <c r="F1461" t="s">
        <v>6</v>
      </c>
      <c r="G1461">
        <f>tblSalaries[[#This Row],[clean Salary (in local currency)]]*VLOOKUP(tblSalaries[[#This Row],[Currency]],tblXrate[],2,FALSE)</f>
        <v>76000</v>
      </c>
      <c r="H1461" t="s">
        <v>688</v>
      </c>
      <c r="I1461" t="s">
        <v>20</v>
      </c>
      <c r="J1461" t="s">
        <v>15</v>
      </c>
      <c r="K1461" t="str">
        <f>VLOOKUP(tblSalaries[[#This Row],[Where do you work]],tblCountries[[Actual]:[Mapping]],2,FALSE)</f>
        <v>USA</v>
      </c>
      <c r="L1461" t="s">
        <v>13</v>
      </c>
      <c r="M1461">
        <v>10</v>
      </c>
      <c r="O1461" s="10" t="str">
        <f>IF(ISERROR(FIND("1",tblSalaries[[#This Row],[How many hours of a day you work on Excel]])),"",1)</f>
        <v/>
      </c>
      <c r="P1461" s="11" t="str">
        <f>IF(ISERROR(FIND("2",tblSalaries[[#This Row],[How many hours of a day you work on Excel]])),"",2)</f>
        <v/>
      </c>
      <c r="Q1461" s="10" t="str">
        <f>IF(ISERROR(FIND("3",tblSalaries[[#This Row],[How many hours of a day you work on Excel]])),"",3)</f>
        <v/>
      </c>
      <c r="R1461" s="10" t="str">
        <f>IF(ISERROR(FIND("4",tblSalaries[[#This Row],[How many hours of a day you work on Excel]])),"",4)</f>
        <v/>
      </c>
      <c r="S1461" s="10" t="str">
        <f>IF(ISERROR(FIND("5",tblSalaries[[#This Row],[How many hours of a day you work on Excel]])),"",5)</f>
        <v/>
      </c>
      <c r="T1461" s="10" t="str">
        <f>IF(ISERROR(FIND("6",tblSalaries[[#This Row],[How many hours of a day you work on Excel]])),"",6)</f>
        <v/>
      </c>
      <c r="U1461" s="11" t="str">
        <f>IF(ISERROR(FIND("7",tblSalaries[[#This Row],[How many hours of a day you work on Excel]])),"",7)</f>
        <v/>
      </c>
      <c r="V1461" s="11">
        <f>IF(ISERROR(FIND("8",tblSalaries[[#This Row],[How many hours of a day you work on Excel]])),"",8)</f>
        <v>8</v>
      </c>
      <c r="W1461" s="11">
        <f>IF(MAX(tblSalaries[[#This Row],[1 hour]:[8 hours]])=0,#N/A,MAX(tblSalaries[[#This Row],[1 hour]:[8 hours]]))</f>
        <v>8</v>
      </c>
      <c r="X1461" s="11">
        <f>IF(ISERROR(tblSalaries[[#This Row],[max h]]),1,tblSalaries[[#This Row],[Salary in USD]]/tblSalaries[[#This Row],[max h]]/260)</f>
        <v>36.53846153846154</v>
      </c>
      <c r="Y1461" s="11" t="str">
        <f>IF(tblSalaries[[#This Row],[Years of Experience]]="",0,"0")</f>
        <v>0</v>
      </c>
      <c r="Z14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61" s="11">
        <f>IF(tblSalaries[[#This Row],[Salary in USD]]&lt;1000,1,0)</f>
        <v>0</v>
      </c>
      <c r="AB1461" s="11">
        <f>IF(AND(tblSalaries[[#This Row],[Salary in USD]]&gt;1000,tblSalaries[[#This Row],[Salary in USD]]&lt;2000),1,0)</f>
        <v>0</v>
      </c>
    </row>
    <row r="1462" spans="2:28" ht="15" customHeight="1">
      <c r="B1462" t="s">
        <v>3465</v>
      </c>
      <c r="C1462" s="1">
        <v>41059.862812500003</v>
      </c>
      <c r="D1462" s="4">
        <v>10000</v>
      </c>
      <c r="E1462">
        <v>10000</v>
      </c>
      <c r="F1462" t="s">
        <v>69</v>
      </c>
      <c r="G1462">
        <f>tblSalaries[[#This Row],[clean Salary (in local currency)]]*VLOOKUP(tblSalaries[[#This Row],[Currency]],tblXrate[],2,FALSE)</f>
        <v>15761.782720672842</v>
      </c>
      <c r="H1462" t="s">
        <v>20</v>
      </c>
      <c r="I1462" t="s">
        <v>20</v>
      </c>
      <c r="J1462" t="s">
        <v>71</v>
      </c>
      <c r="K1462" t="str">
        <f>VLOOKUP(tblSalaries[[#This Row],[Where do you work]],tblCountries[[Actual]:[Mapping]],2,FALSE)</f>
        <v>UK</v>
      </c>
      <c r="L1462" t="s">
        <v>18</v>
      </c>
      <c r="M1462">
        <v>8</v>
      </c>
      <c r="O1462" s="10" t="str">
        <f>IF(ISERROR(FIND("1",tblSalaries[[#This Row],[How many hours of a day you work on Excel]])),"",1)</f>
        <v/>
      </c>
      <c r="P1462" s="11">
        <f>IF(ISERROR(FIND("2",tblSalaries[[#This Row],[How many hours of a day you work on Excel]])),"",2)</f>
        <v>2</v>
      </c>
      <c r="Q1462" s="10">
        <f>IF(ISERROR(FIND("3",tblSalaries[[#This Row],[How many hours of a day you work on Excel]])),"",3)</f>
        <v>3</v>
      </c>
      <c r="R1462" s="10" t="str">
        <f>IF(ISERROR(FIND("4",tblSalaries[[#This Row],[How many hours of a day you work on Excel]])),"",4)</f>
        <v/>
      </c>
      <c r="S1462" s="10" t="str">
        <f>IF(ISERROR(FIND("5",tblSalaries[[#This Row],[How many hours of a day you work on Excel]])),"",5)</f>
        <v/>
      </c>
      <c r="T1462" s="10" t="str">
        <f>IF(ISERROR(FIND("6",tblSalaries[[#This Row],[How many hours of a day you work on Excel]])),"",6)</f>
        <v/>
      </c>
      <c r="U1462" s="11" t="str">
        <f>IF(ISERROR(FIND("7",tblSalaries[[#This Row],[How many hours of a day you work on Excel]])),"",7)</f>
        <v/>
      </c>
      <c r="V1462" s="11" t="str">
        <f>IF(ISERROR(FIND("8",tblSalaries[[#This Row],[How many hours of a day you work on Excel]])),"",8)</f>
        <v/>
      </c>
      <c r="W1462" s="11">
        <f>IF(MAX(tblSalaries[[#This Row],[1 hour]:[8 hours]])=0,#N/A,MAX(tblSalaries[[#This Row],[1 hour]:[8 hours]]))</f>
        <v>3</v>
      </c>
      <c r="X1462" s="11">
        <f>IF(ISERROR(tblSalaries[[#This Row],[max h]]),1,tblSalaries[[#This Row],[Salary in USD]]/tblSalaries[[#This Row],[max h]]/260)</f>
        <v>20.20741374445236</v>
      </c>
      <c r="Y1462" s="11" t="str">
        <f>IF(tblSalaries[[#This Row],[Years of Experience]]="",0,"0")</f>
        <v>0</v>
      </c>
      <c r="Z14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62" s="11">
        <f>IF(tblSalaries[[#This Row],[Salary in USD]]&lt;1000,1,0)</f>
        <v>0</v>
      </c>
      <c r="AB1462" s="11">
        <f>IF(AND(tblSalaries[[#This Row],[Salary in USD]]&gt;1000,tblSalaries[[#This Row],[Salary in USD]]&lt;2000),1,0)</f>
        <v>0</v>
      </c>
    </row>
    <row r="1463" spans="2:28" ht="15" customHeight="1">
      <c r="B1463" t="s">
        <v>3466</v>
      </c>
      <c r="C1463" s="1">
        <v>41059.863043981481</v>
      </c>
      <c r="D1463" s="4" t="s">
        <v>1644</v>
      </c>
      <c r="E1463">
        <v>165000</v>
      </c>
      <c r="F1463" t="s">
        <v>82</v>
      </c>
      <c r="G1463">
        <f>tblSalaries[[#This Row],[clean Salary (in local currency)]]*VLOOKUP(tblSalaries[[#This Row],[Currency]],tblXrate[],2,FALSE)</f>
        <v>168285.09330643489</v>
      </c>
      <c r="H1463" t="s">
        <v>279</v>
      </c>
      <c r="I1463" t="s">
        <v>279</v>
      </c>
      <c r="J1463" t="s">
        <v>84</v>
      </c>
      <c r="K1463" t="str">
        <f>VLOOKUP(tblSalaries[[#This Row],[Where do you work]],tblCountries[[Actual]:[Mapping]],2,FALSE)</f>
        <v>Australia</v>
      </c>
      <c r="L1463" t="s">
        <v>18</v>
      </c>
      <c r="M1463">
        <v>17</v>
      </c>
      <c r="O1463" s="10" t="str">
        <f>IF(ISERROR(FIND("1",tblSalaries[[#This Row],[How many hours of a day you work on Excel]])),"",1)</f>
        <v/>
      </c>
      <c r="P1463" s="11">
        <f>IF(ISERROR(FIND("2",tblSalaries[[#This Row],[How many hours of a day you work on Excel]])),"",2)</f>
        <v>2</v>
      </c>
      <c r="Q1463" s="10">
        <f>IF(ISERROR(FIND("3",tblSalaries[[#This Row],[How many hours of a day you work on Excel]])),"",3)</f>
        <v>3</v>
      </c>
      <c r="R1463" s="10" t="str">
        <f>IF(ISERROR(FIND("4",tblSalaries[[#This Row],[How many hours of a day you work on Excel]])),"",4)</f>
        <v/>
      </c>
      <c r="S1463" s="10" t="str">
        <f>IF(ISERROR(FIND("5",tblSalaries[[#This Row],[How many hours of a day you work on Excel]])),"",5)</f>
        <v/>
      </c>
      <c r="T1463" s="10" t="str">
        <f>IF(ISERROR(FIND("6",tblSalaries[[#This Row],[How many hours of a day you work on Excel]])),"",6)</f>
        <v/>
      </c>
      <c r="U1463" s="11" t="str">
        <f>IF(ISERROR(FIND("7",tblSalaries[[#This Row],[How many hours of a day you work on Excel]])),"",7)</f>
        <v/>
      </c>
      <c r="V1463" s="11" t="str">
        <f>IF(ISERROR(FIND("8",tblSalaries[[#This Row],[How many hours of a day you work on Excel]])),"",8)</f>
        <v/>
      </c>
      <c r="W1463" s="11">
        <f>IF(MAX(tblSalaries[[#This Row],[1 hour]:[8 hours]])=0,#N/A,MAX(tblSalaries[[#This Row],[1 hour]:[8 hours]]))</f>
        <v>3</v>
      </c>
      <c r="X1463" s="11">
        <f>IF(ISERROR(tblSalaries[[#This Row],[max h]]),1,tblSalaries[[#This Row],[Salary in USD]]/tblSalaries[[#This Row],[max h]]/260)</f>
        <v>215.75011962363448</v>
      </c>
      <c r="Y1463" s="11" t="str">
        <f>IF(tblSalaries[[#This Row],[Years of Experience]]="",0,"0")</f>
        <v>0</v>
      </c>
      <c r="Z14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63" s="11">
        <f>IF(tblSalaries[[#This Row],[Salary in USD]]&lt;1000,1,0)</f>
        <v>0</v>
      </c>
      <c r="AB1463" s="11">
        <f>IF(AND(tblSalaries[[#This Row],[Salary in USD]]&gt;1000,tblSalaries[[#This Row],[Salary in USD]]&lt;2000),1,0)</f>
        <v>0</v>
      </c>
    </row>
    <row r="1464" spans="2:28" ht="15" customHeight="1">
      <c r="B1464" t="s">
        <v>3467</v>
      </c>
      <c r="C1464" s="1">
        <v>41059.866608796299</v>
      </c>
      <c r="D1464" s="4" t="s">
        <v>1645</v>
      </c>
      <c r="E1464">
        <v>50000</v>
      </c>
      <c r="F1464" t="s">
        <v>6</v>
      </c>
      <c r="G1464">
        <f>tblSalaries[[#This Row],[clean Salary (in local currency)]]*VLOOKUP(tblSalaries[[#This Row],[Currency]],tblXrate[],2,FALSE)</f>
        <v>50000</v>
      </c>
      <c r="H1464" t="s">
        <v>282</v>
      </c>
      <c r="I1464" t="s">
        <v>20</v>
      </c>
      <c r="J1464" t="s">
        <v>1176</v>
      </c>
      <c r="K1464" t="str">
        <f>VLOOKUP(tblSalaries[[#This Row],[Where do you work]],tblCountries[[Actual]:[Mapping]],2,FALSE)</f>
        <v>Kuwait</v>
      </c>
      <c r="L1464" t="s">
        <v>9</v>
      </c>
      <c r="M1464">
        <v>13</v>
      </c>
      <c r="O1464" s="10" t="str">
        <f>IF(ISERROR(FIND("1",tblSalaries[[#This Row],[How many hours of a day you work on Excel]])),"",1)</f>
        <v/>
      </c>
      <c r="P1464" s="11" t="str">
        <f>IF(ISERROR(FIND("2",tblSalaries[[#This Row],[How many hours of a day you work on Excel]])),"",2)</f>
        <v/>
      </c>
      <c r="Q1464" s="10" t="str">
        <f>IF(ISERROR(FIND("3",tblSalaries[[#This Row],[How many hours of a day you work on Excel]])),"",3)</f>
        <v/>
      </c>
      <c r="R1464" s="10">
        <f>IF(ISERROR(FIND("4",tblSalaries[[#This Row],[How many hours of a day you work on Excel]])),"",4)</f>
        <v>4</v>
      </c>
      <c r="S1464" s="10" t="str">
        <f>IF(ISERROR(FIND("5",tblSalaries[[#This Row],[How many hours of a day you work on Excel]])),"",5)</f>
        <v/>
      </c>
      <c r="T1464" s="10">
        <f>IF(ISERROR(FIND("6",tblSalaries[[#This Row],[How many hours of a day you work on Excel]])),"",6)</f>
        <v>6</v>
      </c>
      <c r="U1464" s="11" t="str">
        <f>IF(ISERROR(FIND("7",tblSalaries[[#This Row],[How many hours of a day you work on Excel]])),"",7)</f>
        <v/>
      </c>
      <c r="V1464" s="11" t="str">
        <f>IF(ISERROR(FIND("8",tblSalaries[[#This Row],[How many hours of a day you work on Excel]])),"",8)</f>
        <v/>
      </c>
      <c r="W1464" s="11">
        <f>IF(MAX(tblSalaries[[#This Row],[1 hour]:[8 hours]])=0,#N/A,MAX(tblSalaries[[#This Row],[1 hour]:[8 hours]]))</f>
        <v>6</v>
      </c>
      <c r="X1464" s="11">
        <f>IF(ISERROR(tblSalaries[[#This Row],[max h]]),1,tblSalaries[[#This Row],[Salary in USD]]/tblSalaries[[#This Row],[max h]]/260)</f>
        <v>32.051282051282051</v>
      </c>
      <c r="Y1464" s="11" t="str">
        <f>IF(tblSalaries[[#This Row],[Years of Experience]]="",0,"0")</f>
        <v>0</v>
      </c>
      <c r="Z14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64" s="11">
        <f>IF(tblSalaries[[#This Row],[Salary in USD]]&lt;1000,1,0)</f>
        <v>0</v>
      </c>
      <c r="AB1464" s="11">
        <f>IF(AND(tblSalaries[[#This Row],[Salary in USD]]&gt;1000,tblSalaries[[#This Row],[Salary in USD]]&lt;2000),1,0)</f>
        <v>0</v>
      </c>
    </row>
    <row r="1465" spans="2:28" ht="15" customHeight="1">
      <c r="B1465" t="s">
        <v>3468</v>
      </c>
      <c r="C1465" s="1">
        <v>41059.87027777778</v>
      </c>
      <c r="D1465" s="4" t="s">
        <v>1646</v>
      </c>
      <c r="E1465">
        <v>7200</v>
      </c>
      <c r="F1465" t="s">
        <v>6</v>
      </c>
      <c r="G1465">
        <f>tblSalaries[[#This Row],[clean Salary (in local currency)]]*VLOOKUP(tblSalaries[[#This Row],[Currency]],tblXrate[],2,FALSE)</f>
        <v>7200</v>
      </c>
      <c r="H1465" t="s">
        <v>1647</v>
      </c>
      <c r="I1465" t="s">
        <v>488</v>
      </c>
      <c r="J1465" t="s">
        <v>184</v>
      </c>
      <c r="K1465" t="str">
        <f>VLOOKUP(tblSalaries[[#This Row],[Where do you work]],tblCountries[[Actual]:[Mapping]],2,FALSE)</f>
        <v>Colombia</v>
      </c>
      <c r="L1465" t="s">
        <v>9</v>
      </c>
      <c r="M1465">
        <v>8</v>
      </c>
      <c r="O1465" s="10" t="str">
        <f>IF(ISERROR(FIND("1",tblSalaries[[#This Row],[How many hours of a day you work on Excel]])),"",1)</f>
        <v/>
      </c>
      <c r="P1465" s="11" t="str">
        <f>IF(ISERROR(FIND("2",tblSalaries[[#This Row],[How many hours of a day you work on Excel]])),"",2)</f>
        <v/>
      </c>
      <c r="Q1465" s="10" t="str">
        <f>IF(ISERROR(FIND("3",tblSalaries[[#This Row],[How many hours of a day you work on Excel]])),"",3)</f>
        <v/>
      </c>
      <c r="R1465" s="10">
        <f>IF(ISERROR(FIND("4",tblSalaries[[#This Row],[How many hours of a day you work on Excel]])),"",4)</f>
        <v>4</v>
      </c>
      <c r="S1465" s="10" t="str">
        <f>IF(ISERROR(FIND("5",tblSalaries[[#This Row],[How many hours of a day you work on Excel]])),"",5)</f>
        <v/>
      </c>
      <c r="T1465" s="10">
        <f>IF(ISERROR(FIND("6",tblSalaries[[#This Row],[How many hours of a day you work on Excel]])),"",6)</f>
        <v>6</v>
      </c>
      <c r="U1465" s="11" t="str">
        <f>IF(ISERROR(FIND("7",tblSalaries[[#This Row],[How many hours of a day you work on Excel]])),"",7)</f>
        <v/>
      </c>
      <c r="V1465" s="11" t="str">
        <f>IF(ISERROR(FIND("8",tblSalaries[[#This Row],[How many hours of a day you work on Excel]])),"",8)</f>
        <v/>
      </c>
      <c r="W1465" s="11">
        <f>IF(MAX(tblSalaries[[#This Row],[1 hour]:[8 hours]])=0,#N/A,MAX(tblSalaries[[#This Row],[1 hour]:[8 hours]]))</f>
        <v>6</v>
      </c>
      <c r="X1465" s="11">
        <f>IF(ISERROR(tblSalaries[[#This Row],[max h]]),1,tblSalaries[[#This Row],[Salary in USD]]/tblSalaries[[#This Row],[max h]]/260)</f>
        <v>4.615384615384615</v>
      </c>
      <c r="Y1465" s="11" t="str">
        <f>IF(tblSalaries[[#This Row],[Years of Experience]]="",0,"0")</f>
        <v>0</v>
      </c>
      <c r="Z14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65" s="11">
        <f>IF(tblSalaries[[#This Row],[Salary in USD]]&lt;1000,1,0)</f>
        <v>0</v>
      </c>
      <c r="AB1465" s="11">
        <f>IF(AND(tblSalaries[[#This Row],[Salary in USD]]&gt;1000,tblSalaries[[#This Row],[Salary in USD]]&lt;2000),1,0)</f>
        <v>0</v>
      </c>
    </row>
    <row r="1466" spans="2:28" ht="15" customHeight="1">
      <c r="B1466" t="s">
        <v>3469</v>
      </c>
      <c r="C1466" s="1">
        <v>41059.880486111113</v>
      </c>
      <c r="D1466" s="4">
        <v>42000</v>
      </c>
      <c r="E1466">
        <v>42000</v>
      </c>
      <c r="F1466" t="s">
        <v>22</v>
      </c>
      <c r="G1466">
        <f>tblSalaries[[#This Row],[clean Salary (in local currency)]]*VLOOKUP(tblSalaries[[#This Row],[Currency]],tblXrate[],2,FALSE)</f>
        <v>53356.776437647524</v>
      </c>
      <c r="H1466" t="s">
        <v>1648</v>
      </c>
      <c r="I1466" t="s">
        <v>356</v>
      </c>
      <c r="J1466" t="s">
        <v>24</v>
      </c>
      <c r="K1466" t="str">
        <f>VLOOKUP(tblSalaries[[#This Row],[Where do you work]],tblCountries[[Actual]:[Mapping]],2,FALSE)</f>
        <v>Germany</v>
      </c>
      <c r="L1466" t="s">
        <v>13</v>
      </c>
      <c r="M1466">
        <v>7</v>
      </c>
      <c r="O1466" s="10" t="str">
        <f>IF(ISERROR(FIND("1",tblSalaries[[#This Row],[How many hours of a day you work on Excel]])),"",1)</f>
        <v/>
      </c>
      <c r="P1466" s="11" t="str">
        <f>IF(ISERROR(FIND("2",tblSalaries[[#This Row],[How many hours of a day you work on Excel]])),"",2)</f>
        <v/>
      </c>
      <c r="Q1466" s="10" t="str">
        <f>IF(ISERROR(FIND("3",tblSalaries[[#This Row],[How many hours of a day you work on Excel]])),"",3)</f>
        <v/>
      </c>
      <c r="R1466" s="10" t="str">
        <f>IF(ISERROR(FIND("4",tblSalaries[[#This Row],[How many hours of a day you work on Excel]])),"",4)</f>
        <v/>
      </c>
      <c r="S1466" s="10" t="str">
        <f>IF(ISERROR(FIND("5",tblSalaries[[#This Row],[How many hours of a day you work on Excel]])),"",5)</f>
        <v/>
      </c>
      <c r="T1466" s="10" t="str">
        <f>IF(ISERROR(FIND("6",tblSalaries[[#This Row],[How many hours of a day you work on Excel]])),"",6)</f>
        <v/>
      </c>
      <c r="U1466" s="11" t="str">
        <f>IF(ISERROR(FIND("7",tblSalaries[[#This Row],[How many hours of a day you work on Excel]])),"",7)</f>
        <v/>
      </c>
      <c r="V1466" s="11">
        <f>IF(ISERROR(FIND("8",tblSalaries[[#This Row],[How many hours of a day you work on Excel]])),"",8)</f>
        <v>8</v>
      </c>
      <c r="W1466" s="11">
        <f>IF(MAX(tblSalaries[[#This Row],[1 hour]:[8 hours]])=0,#N/A,MAX(tblSalaries[[#This Row],[1 hour]:[8 hours]]))</f>
        <v>8</v>
      </c>
      <c r="X1466" s="11">
        <f>IF(ISERROR(tblSalaries[[#This Row],[max h]]),1,tblSalaries[[#This Row],[Salary in USD]]/tblSalaries[[#This Row],[max h]]/260)</f>
        <v>25.652296364253619</v>
      </c>
      <c r="Y1466" s="11" t="str">
        <f>IF(tblSalaries[[#This Row],[Years of Experience]]="",0,"0")</f>
        <v>0</v>
      </c>
      <c r="Z14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66" s="11">
        <f>IF(tblSalaries[[#This Row],[Salary in USD]]&lt;1000,1,0)</f>
        <v>0</v>
      </c>
      <c r="AB1466" s="11">
        <f>IF(AND(tblSalaries[[#This Row],[Salary in USD]]&gt;1000,tblSalaries[[#This Row],[Salary in USD]]&lt;2000),1,0)</f>
        <v>0</v>
      </c>
    </row>
    <row r="1467" spans="2:28" ht="15" customHeight="1">
      <c r="B1467" t="s">
        <v>3470</v>
      </c>
      <c r="C1467" s="1">
        <v>41059.888553240744</v>
      </c>
      <c r="D1467" s="4">
        <v>45000</v>
      </c>
      <c r="E1467">
        <v>45000</v>
      </c>
      <c r="F1467" t="s">
        <v>6</v>
      </c>
      <c r="G1467">
        <f>tblSalaries[[#This Row],[clean Salary (in local currency)]]*VLOOKUP(tblSalaries[[#This Row],[Currency]],tblXrate[],2,FALSE)</f>
        <v>45000</v>
      </c>
      <c r="H1467" t="s">
        <v>1144</v>
      </c>
      <c r="I1467" t="s">
        <v>67</v>
      </c>
      <c r="J1467" t="s">
        <v>15</v>
      </c>
      <c r="K1467" t="str">
        <f>VLOOKUP(tblSalaries[[#This Row],[Where do you work]],tblCountries[[Actual]:[Mapping]],2,FALSE)</f>
        <v>USA</v>
      </c>
      <c r="L1467" t="s">
        <v>18</v>
      </c>
      <c r="M1467">
        <v>10</v>
      </c>
      <c r="O1467" s="10" t="str">
        <f>IF(ISERROR(FIND("1",tblSalaries[[#This Row],[How many hours of a day you work on Excel]])),"",1)</f>
        <v/>
      </c>
      <c r="P1467" s="11">
        <f>IF(ISERROR(FIND("2",tblSalaries[[#This Row],[How many hours of a day you work on Excel]])),"",2)</f>
        <v>2</v>
      </c>
      <c r="Q1467" s="10">
        <f>IF(ISERROR(FIND("3",tblSalaries[[#This Row],[How many hours of a day you work on Excel]])),"",3)</f>
        <v>3</v>
      </c>
      <c r="R1467" s="10" t="str">
        <f>IF(ISERROR(FIND("4",tblSalaries[[#This Row],[How many hours of a day you work on Excel]])),"",4)</f>
        <v/>
      </c>
      <c r="S1467" s="10" t="str">
        <f>IF(ISERROR(FIND("5",tblSalaries[[#This Row],[How many hours of a day you work on Excel]])),"",5)</f>
        <v/>
      </c>
      <c r="T1467" s="10" t="str">
        <f>IF(ISERROR(FIND("6",tblSalaries[[#This Row],[How many hours of a day you work on Excel]])),"",6)</f>
        <v/>
      </c>
      <c r="U1467" s="11" t="str">
        <f>IF(ISERROR(FIND("7",tblSalaries[[#This Row],[How many hours of a day you work on Excel]])),"",7)</f>
        <v/>
      </c>
      <c r="V1467" s="11" t="str">
        <f>IF(ISERROR(FIND("8",tblSalaries[[#This Row],[How many hours of a day you work on Excel]])),"",8)</f>
        <v/>
      </c>
      <c r="W1467" s="11">
        <f>IF(MAX(tblSalaries[[#This Row],[1 hour]:[8 hours]])=0,#N/A,MAX(tblSalaries[[#This Row],[1 hour]:[8 hours]]))</f>
        <v>3</v>
      </c>
      <c r="X1467" s="11">
        <f>IF(ISERROR(tblSalaries[[#This Row],[max h]]),1,tblSalaries[[#This Row],[Salary in USD]]/tblSalaries[[#This Row],[max h]]/260)</f>
        <v>57.692307692307693</v>
      </c>
      <c r="Y1467" s="11" t="str">
        <f>IF(tblSalaries[[#This Row],[Years of Experience]]="",0,"0")</f>
        <v>0</v>
      </c>
      <c r="Z14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67" s="11">
        <f>IF(tblSalaries[[#This Row],[Salary in USD]]&lt;1000,1,0)</f>
        <v>0</v>
      </c>
      <c r="AB1467" s="11">
        <f>IF(AND(tblSalaries[[#This Row],[Salary in USD]]&gt;1000,tblSalaries[[#This Row],[Salary in USD]]&lt;2000),1,0)</f>
        <v>0</v>
      </c>
    </row>
    <row r="1468" spans="2:28" ht="15" customHeight="1">
      <c r="B1468" t="s">
        <v>3471</v>
      </c>
      <c r="C1468" s="1">
        <v>41059.893101851849</v>
      </c>
      <c r="D1468" s="4">
        <v>5000</v>
      </c>
      <c r="E1468">
        <v>5000</v>
      </c>
      <c r="F1468" t="s">
        <v>6</v>
      </c>
      <c r="G1468">
        <f>tblSalaries[[#This Row],[clean Salary (in local currency)]]*VLOOKUP(tblSalaries[[#This Row],[Currency]],tblXrate[],2,FALSE)</f>
        <v>5000</v>
      </c>
      <c r="H1468" t="s">
        <v>1649</v>
      </c>
      <c r="I1468" t="s">
        <v>52</v>
      </c>
      <c r="J1468" t="s">
        <v>8</v>
      </c>
      <c r="K1468" t="str">
        <f>VLOOKUP(tblSalaries[[#This Row],[Where do you work]],tblCountries[[Actual]:[Mapping]],2,FALSE)</f>
        <v>India</v>
      </c>
      <c r="L1468" t="s">
        <v>13</v>
      </c>
      <c r="M1468">
        <v>4</v>
      </c>
      <c r="O1468" s="10" t="str">
        <f>IF(ISERROR(FIND("1",tblSalaries[[#This Row],[How many hours of a day you work on Excel]])),"",1)</f>
        <v/>
      </c>
      <c r="P1468" s="11" t="str">
        <f>IF(ISERROR(FIND("2",tblSalaries[[#This Row],[How many hours of a day you work on Excel]])),"",2)</f>
        <v/>
      </c>
      <c r="Q1468" s="10" t="str">
        <f>IF(ISERROR(FIND("3",tblSalaries[[#This Row],[How many hours of a day you work on Excel]])),"",3)</f>
        <v/>
      </c>
      <c r="R1468" s="10" t="str">
        <f>IF(ISERROR(FIND("4",tblSalaries[[#This Row],[How many hours of a day you work on Excel]])),"",4)</f>
        <v/>
      </c>
      <c r="S1468" s="10" t="str">
        <f>IF(ISERROR(FIND("5",tblSalaries[[#This Row],[How many hours of a day you work on Excel]])),"",5)</f>
        <v/>
      </c>
      <c r="T1468" s="10" t="str">
        <f>IF(ISERROR(FIND("6",tblSalaries[[#This Row],[How many hours of a day you work on Excel]])),"",6)</f>
        <v/>
      </c>
      <c r="U1468" s="11" t="str">
        <f>IF(ISERROR(FIND("7",tblSalaries[[#This Row],[How many hours of a day you work on Excel]])),"",7)</f>
        <v/>
      </c>
      <c r="V1468" s="11">
        <f>IF(ISERROR(FIND("8",tblSalaries[[#This Row],[How many hours of a day you work on Excel]])),"",8)</f>
        <v>8</v>
      </c>
      <c r="W1468" s="11">
        <f>IF(MAX(tblSalaries[[#This Row],[1 hour]:[8 hours]])=0,#N/A,MAX(tblSalaries[[#This Row],[1 hour]:[8 hours]]))</f>
        <v>8</v>
      </c>
      <c r="X1468" s="11">
        <f>IF(ISERROR(tblSalaries[[#This Row],[max h]]),1,tblSalaries[[#This Row],[Salary in USD]]/tblSalaries[[#This Row],[max h]]/260)</f>
        <v>2.4038461538461537</v>
      </c>
      <c r="Y1468" s="11" t="str">
        <f>IF(tblSalaries[[#This Row],[Years of Experience]]="",0,"0")</f>
        <v>0</v>
      </c>
      <c r="Z14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68" s="11">
        <f>IF(tblSalaries[[#This Row],[Salary in USD]]&lt;1000,1,0)</f>
        <v>0</v>
      </c>
      <c r="AB1468" s="11">
        <f>IF(AND(tblSalaries[[#This Row],[Salary in USD]]&gt;1000,tblSalaries[[#This Row],[Salary in USD]]&lt;2000),1,0)</f>
        <v>0</v>
      </c>
    </row>
    <row r="1469" spans="2:28" ht="15" customHeight="1">
      <c r="B1469" t="s">
        <v>3472</v>
      </c>
      <c r="C1469" s="1">
        <v>41059.906319444446</v>
      </c>
      <c r="D1469" s="4">
        <v>74000</v>
      </c>
      <c r="E1469">
        <v>74000</v>
      </c>
      <c r="F1469" t="s">
        <v>82</v>
      </c>
      <c r="G1469">
        <f>tblSalaries[[#This Row],[clean Salary (in local currency)]]*VLOOKUP(tblSalaries[[#This Row],[Currency]],tblXrate[],2,FALSE)</f>
        <v>75473.31457379504</v>
      </c>
      <c r="H1469" t="s">
        <v>1650</v>
      </c>
      <c r="I1469" t="s">
        <v>20</v>
      </c>
      <c r="J1469" t="s">
        <v>84</v>
      </c>
      <c r="K1469" t="str">
        <f>VLOOKUP(tblSalaries[[#This Row],[Where do you work]],tblCountries[[Actual]:[Mapping]],2,FALSE)</f>
        <v>Australia</v>
      </c>
      <c r="L1469" t="s">
        <v>13</v>
      </c>
      <c r="M1469">
        <v>20</v>
      </c>
      <c r="O1469" s="10" t="str">
        <f>IF(ISERROR(FIND("1",tblSalaries[[#This Row],[How many hours of a day you work on Excel]])),"",1)</f>
        <v/>
      </c>
      <c r="P1469" s="11" t="str">
        <f>IF(ISERROR(FIND("2",tblSalaries[[#This Row],[How many hours of a day you work on Excel]])),"",2)</f>
        <v/>
      </c>
      <c r="Q1469" s="10" t="str">
        <f>IF(ISERROR(FIND("3",tblSalaries[[#This Row],[How many hours of a day you work on Excel]])),"",3)</f>
        <v/>
      </c>
      <c r="R1469" s="10" t="str">
        <f>IF(ISERROR(FIND("4",tblSalaries[[#This Row],[How many hours of a day you work on Excel]])),"",4)</f>
        <v/>
      </c>
      <c r="S1469" s="10" t="str">
        <f>IF(ISERROR(FIND("5",tblSalaries[[#This Row],[How many hours of a day you work on Excel]])),"",5)</f>
        <v/>
      </c>
      <c r="T1469" s="10" t="str">
        <f>IF(ISERROR(FIND("6",tblSalaries[[#This Row],[How many hours of a day you work on Excel]])),"",6)</f>
        <v/>
      </c>
      <c r="U1469" s="11" t="str">
        <f>IF(ISERROR(FIND("7",tblSalaries[[#This Row],[How many hours of a day you work on Excel]])),"",7)</f>
        <v/>
      </c>
      <c r="V1469" s="11">
        <f>IF(ISERROR(FIND("8",tblSalaries[[#This Row],[How many hours of a day you work on Excel]])),"",8)</f>
        <v>8</v>
      </c>
      <c r="W1469" s="11">
        <f>IF(MAX(tblSalaries[[#This Row],[1 hour]:[8 hours]])=0,#N/A,MAX(tblSalaries[[#This Row],[1 hour]:[8 hours]]))</f>
        <v>8</v>
      </c>
      <c r="X1469" s="11">
        <f>IF(ISERROR(tblSalaries[[#This Row],[max h]]),1,tblSalaries[[#This Row],[Salary in USD]]/tblSalaries[[#This Row],[max h]]/260)</f>
        <v>36.285247391247616</v>
      </c>
      <c r="Y1469" s="11" t="str">
        <f>IF(tblSalaries[[#This Row],[Years of Experience]]="",0,"0")</f>
        <v>0</v>
      </c>
      <c r="Z14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69" s="11">
        <f>IF(tblSalaries[[#This Row],[Salary in USD]]&lt;1000,1,0)</f>
        <v>0</v>
      </c>
      <c r="AB1469" s="11">
        <f>IF(AND(tblSalaries[[#This Row],[Salary in USD]]&gt;1000,tblSalaries[[#This Row],[Salary in USD]]&lt;2000),1,0)</f>
        <v>0</v>
      </c>
    </row>
    <row r="1470" spans="2:28" ht="15" customHeight="1">
      <c r="B1470" t="s">
        <v>3473</v>
      </c>
      <c r="C1470" s="1">
        <v>41059.92454861111</v>
      </c>
      <c r="D1470" s="4" t="s">
        <v>816</v>
      </c>
      <c r="E1470">
        <v>15000</v>
      </c>
      <c r="F1470" t="s">
        <v>6</v>
      </c>
      <c r="G1470">
        <f>tblSalaries[[#This Row],[clean Salary (in local currency)]]*VLOOKUP(tblSalaries[[#This Row],[Currency]],tblXrate[],2,FALSE)</f>
        <v>15000</v>
      </c>
      <c r="H1470" t="s">
        <v>52</v>
      </c>
      <c r="I1470" t="s">
        <v>52</v>
      </c>
      <c r="J1470" t="s">
        <v>73</v>
      </c>
      <c r="K1470" t="str">
        <f>VLOOKUP(tblSalaries[[#This Row],[Where do you work]],tblCountries[[Actual]:[Mapping]],2,FALSE)</f>
        <v>Romania</v>
      </c>
      <c r="L1470" t="s">
        <v>18</v>
      </c>
      <c r="M1470">
        <v>5</v>
      </c>
      <c r="O1470" s="10" t="str">
        <f>IF(ISERROR(FIND("1",tblSalaries[[#This Row],[How many hours of a day you work on Excel]])),"",1)</f>
        <v/>
      </c>
      <c r="P1470" s="11">
        <f>IF(ISERROR(FIND("2",tblSalaries[[#This Row],[How many hours of a day you work on Excel]])),"",2)</f>
        <v>2</v>
      </c>
      <c r="Q1470" s="10">
        <f>IF(ISERROR(FIND("3",tblSalaries[[#This Row],[How many hours of a day you work on Excel]])),"",3)</f>
        <v>3</v>
      </c>
      <c r="R1470" s="10" t="str">
        <f>IF(ISERROR(FIND("4",tblSalaries[[#This Row],[How many hours of a day you work on Excel]])),"",4)</f>
        <v/>
      </c>
      <c r="S1470" s="10" t="str">
        <f>IF(ISERROR(FIND("5",tblSalaries[[#This Row],[How many hours of a day you work on Excel]])),"",5)</f>
        <v/>
      </c>
      <c r="T1470" s="10" t="str">
        <f>IF(ISERROR(FIND("6",tblSalaries[[#This Row],[How many hours of a day you work on Excel]])),"",6)</f>
        <v/>
      </c>
      <c r="U1470" s="11" t="str">
        <f>IF(ISERROR(FIND("7",tblSalaries[[#This Row],[How many hours of a day you work on Excel]])),"",7)</f>
        <v/>
      </c>
      <c r="V1470" s="11" t="str">
        <f>IF(ISERROR(FIND("8",tblSalaries[[#This Row],[How many hours of a day you work on Excel]])),"",8)</f>
        <v/>
      </c>
      <c r="W1470" s="11">
        <f>IF(MAX(tblSalaries[[#This Row],[1 hour]:[8 hours]])=0,#N/A,MAX(tblSalaries[[#This Row],[1 hour]:[8 hours]]))</f>
        <v>3</v>
      </c>
      <c r="X1470" s="11">
        <f>IF(ISERROR(tblSalaries[[#This Row],[max h]]),1,tblSalaries[[#This Row],[Salary in USD]]/tblSalaries[[#This Row],[max h]]/260)</f>
        <v>19.23076923076923</v>
      </c>
      <c r="Y1470" s="11" t="str">
        <f>IF(tblSalaries[[#This Row],[Years of Experience]]="",0,"0")</f>
        <v>0</v>
      </c>
      <c r="Z14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70" s="11">
        <f>IF(tblSalaries[[#This Row],[Salary in USD]]&lt;1000,1,0)</f>
        <v>0</v>
      </c>
      <c r="AB1470" s="11">
        <f>IF(AND(tblSalaries[[#This Row],[Salary in USD]]&gt;1000,tblSalaries[[#This Row],[Salary in USD]]&lt;2000),1,0)</f>
        <v>0</v>
      </c>
    </row>
    <row r="1471" spans="2:28" ht="15" customHeight="1">
      <c r="B1471" t="s">
        <v>3474</v>
      </c>
      <c r="C1471" s="1">
        <v>41059.938576388886</v>
      </c>
      <c r="D1471" s="4" t="s">
        <v>1651</v>
      </c>
      <c r="E1471">
        <v>33500</v>
      </c>
      <c r="F1471" t="s">
        <v>22</v>
      </c>
      <c r="G1471">
        <f>tblSalaries[[#This Row],[clean Salary (in local currency)]]*VLOOKUP(tblSalaries[[#This Row],[Currency]],tblXrate[],2,FALSE)</f>
        <v>42558.381206218859</v>
      </c>
      <c r="H1471" t="s">
        <v>1652</v>
      </c>
      <c r="I1471" t="s">
        <v>488</v>
      </c>
      <c r="J1471" t="s">
        <v>24</v>
      </c>
      <c r="K1471" t="str">
        <f>VLOOKUP(tblSalaries[[#This Row],[Where do you work]],tblCountries[[Actual]:[Mapping]],2,FALSE)</f>
        <v>Germany</v>
      </c>
      <c r="L1471" t="s">
        <v>13</v>
      </c>
      <c r="M1471">
        <v>8</v>
      </c>
      <c r="O1471" s="10" t="str">
        <f>IF(ISERROR(FIND("1",tblSalaries[[#This Row],[How many hours of a day you work on Excel]])),"",1)</f>
        <v/>
      </c>
      <c r="P1471" s="11" t="str">
        <f>IF(ISERROR(FIND("2",tblSalaries[[#This Row],[How many hours of a day you work on Excel]])),"",2)</f>
        <v/>
      </c>
      <c r="Q1471" s="10" t="str">
        <f>IF(ISERROR(FIND("3",tblSalaries[[#This Row],[How many hours of a day you work on Excel]])),"",3)</f>
        <v/>
      </c>
      <c r="R1471" s="10" t="str">
        <f>IF(ISERROR(FIND("4",tblSalaries[[#This Row],[How many hours of a day you work on Excel]])),"",4)</f>
        <v/>
      </c>
      <c r="S1471" s="10" t="str">
        <f>IF(ISERROR(FIND("5",tblSalaries[[#This Row],[How many hours of a day you work on Excel]])),"",5)</f>
        <v/>
      </c>
      <c r="T1471" s="10" t="str">
        <f>IF(ISERROR(FIND("6",tblSalaries[[#This Row],[How many hours of a day you work on Excel]])),"",6)</f>
        <v/>
      </c>
      <c r="U1471" s="11" t="str">
        <f>IF(ISERROR(FIND("7",tblSalaries[[#This Row],[How many hours of a day you work on Excel]])),"",7)</f>
        <v/>
      </c>
      <c r="V1471" s="11">
        <f>IF(ISERROR(FIND("8",tblSalaries[[#This Row],[How many hours of a day you work on Excel]])),"",8)</f>
        <v>8</v>
      </c>
      <c r="W1471" s="11">
        <f>IF(MAX(tblSalaries[[#This Row],[1 hour]:[8 hours]])=0,#N/A,MAX(tblSalaries[[#This Row],[1 hour]:[8 hours]]))</f>
        <v>8</v>
      </c>
      <c r="X1471" s="11">
        <f>IF(ISERROR(tblSalaries[[#This Row],[max h]]),1,tblSalaries[[#This Row],[Salary in USD]]/tblSalaries[[#This Row],[max h]]/260)</f>
        <v>20.460760195297528</v>
      </c>
      <c r="Y1471" s="11" t="str">
        <f>IF(tblSalaries[[#This Row],[Years of Experience]]="",0,"0")</f>
        <v>0</v>
      </c>
      <c r="Z14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71" s="11">
        <f>IF(tblSalaries[[#This Row],[Salary in USD]]&lt;1000,1,0)</f>
        <v>0</v>
      </c>
      <c r="AB1471" s="11">
        <f>IF(AND(tblSalaries[[#This Row],[Salary in USD]]&gt;1000,tblSalaries[[#This Row],[Salary in USD]]&lt;2000),1,0)</f>
        <v>0</v>
      </c>
    </row>
    <row r="1472" spans="2:28" ht="15" customHeight="1">
      <c r="B1472" t="s">
        <v>3475</v>
      </c>
      <c r="C1472" s="1">
        <v>41059.938599537039</v>
      </c>
      <c r="D1472" s="4" t="s">
        <v>1653</v>
      </c>
      <c r="E1472">
        <v>61000</v>
      </c>
      <c r="F1472" t="s">
        <v>6</v>
      </c>
      <c r="G1472">
        <f>tblSalaries[[#This Row],[clean Salary (in local currency)]]*VLOOKUP(tblSalaries[[#This Row],[Currency]],tblXrate[],2,FALSE)</f>
        <v>61000</v>
      </c>
      <c r="H1472" t="s">
        <v>14</v>
      </c>
      <c r="I1472" t="s">
        <v>20</v>
      </c>
      <c r="J1472" t="s">
        <v>15</v>
      </c>
      <c r="K1472" t="str">
        <f>VLOOKUP(tblSalaries[[#This Row],[Where do you work]],tblCountries[[Actual]:[Mapping]],2,FALSE)</f>
        <v>USA</v>
      </c>
      <c r="L1472" t="s">
        <v>9</v>
      </c>
      <c r="M1472">
        <v>5</v>
      </c>
      <c r="O1472" s="10" t="str">
        <f>IF(ISERROR(FIND("1",tblSalaries[[#This Row],[How many hours of a day you work on Excel]])),"",1)</f>
        <v/>
      </c>
      <c r="P1472" s="11" t="str">
        <f>IF(ISERROR(FIND("2",tblSalaries[[#This Row],[How many hours of a day you work on Excel]])),"",2)</f>
        <v/>
      </c>
      <c r="Q1472" s="10" t="str">
        <f>IF(ISERROR(FIND("3",tblSalaries[[#This Row],[How many hours of a day you work on Excel]])),"",3)</f>
        <v/>
      </c>
      <c r="R1472" s="10">
        <f>IF(ISERROR(FIND("4",tblSalaries[[#This Row],[How many hours of a day you work on Excel]])),"",4)</f>
        <v>4</v>
      </c>
      <c r="S1472" s="10" t="str">
        <f>IF(ISERROR(FIND("5",tblSalaries[[#This Row],[How many hours of a day you work on Excel]])),"",5)</f>
        <v/>
      </c>
      <c r="T1472" s="10">
        <f>IF(ISERROR(FIND("6",tblSalaries[[#This Row],[How many hours of a day you work on Excel]])),"",6)</f>
        <v>6</v>
      </c>
      <c r="U1472" s="11" t="str">
        <f>IF(ISERROR(FIND("7",tblSalaries[[#This Row],[How many hours of a day you work on Excel]])),"",7)</f>
        <v/>
      </c>
      <c r="V1472" s="11" t="str">
        <f>IF(ISERROR(FIND("8",tblSalaries[[#This Row],[How many hours of a day you work on Excel]])),"",8)</f>
        <v/>
      </c>
      <c r="W1472" s="11">
        <f>IF(MAX(tblSalaries[[#This Row],[1 hour]:[8 hours]])=0,#N/A,MAX(tblSalaries[[#This Row],[1 hour]:[8 hours]]))</f>
        <v>6</v>
      </c>
      <c r="X1472" s="11">
        <f>IF(ISERROR(tblSalaries[[#This Row],[max h]]),1,tblSalaries[[#This Row],[Salary in USD]]/tblSalaries[[#This Row],[max h]]/260)</f>
        <v>39.102564102564102</v>
      </c>
      <c r="Y1472" s="11" t="str">
        <f>IF(tblSalaries[[#This Row],[Years of Experience]]="",0,"0")</f>
        <v>0</v>
      </c>
      <c r="Z14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72" s="11">
        <f>IF(tblSalaries[[#This Row],[Salary in USD]]&lt;1000,1,0)</f>
        <v>0</v>
      </c>
      <c r="AB1472" s="11">
        <f>IF(AND(tblSalaries[[#This Row],[Salary in USD]]&gt;1000,tblSalaries[[#This Row],[Salary in USD]]&lt;2000),1,0)</f>
        <v>0</v>
      </c>
    </row>
    <row r="1473" spans="2:28" ht="15" customHeight="1">
      <c r="B1473" t="s">
        <v>3476</v>
      </c>
      <c r="C1473" s="1">
        <v>41059.939131944448</v>
      </c>
      <c r="D1473" s="4">
        <v>66000</v>
      </c>
      <c r="E1473">
        <v>66000</v>
      </c>
      <c r="F1473" t="s">
        <v>6</v>
      </c>
      <c r="G1473">
        <f>tblSalaries[[#This Row],[clean Salary (in local currency)]]*VLOOKUP(tblSalaries[[#This Row],[Currency]],tblXrate[],2,FALSE)</f>
        <v>66000</v>
      </c>
      <c r="H1473" t="s">
        <v>1654</v>
      </c>
      <c r="I1473" t="s">
        <v>20</v>
      </c>
      <c r="J1473" t="s">
        <v>15</v>
      </c>
      <c r="K1473" t="str">
        <f>VLOOKUP(tblSalaries[[#This Row],[Where do you work]],tblCountries[[Actual]:[Mapping]],2,FALSE)</f>
        <v>USA</v>
      </c>
      <c r="L1473" t="s">
        <v>9</v>
      </c>
      <c r="M1473">
        <v>2</v>
      </c>
      <c r="O1473" s="10" t="str">
        <f>IF(ISERROR(FIND("1",tblSalaries[[#This Row],[How many hours of a day you work on Excel]])),"",1)</f>
        <v/>
      </c>
      <c r="P1473" s="11" t="str">
        <f>IF(ISERROR(FIND("2",tblSalaries[[#This Row],[How many hours of a day you work on Excel]])),"",2)</f>
        <v/>
      </c>
      <c r="Q1473" s="10" t="str">
        <f>IF(ISERROR(FIND("3",tblSalaries[[#This Row],[How many hours of a day you work on Excel]])),"",3)</f>
        <v/>
      </c>
      <c r="R1473" s="10">
        <f>IF(ISERROR(FIND("4",tblSalaries[[#This Row],[How many hours of a day you work on Excel]])),"",4)</f>
        <v>4</v>
      </c>
      <c r="S1473" s="10" t="str">
        <f>IF(ISERROR(FIND("5",tblSalaries[[#This Row],[How many hours of a day you work on Excel]])),"",5)</f>
        <v/>
      </c>
      <c r="T1473" s="10">
        <f>IF(ISERROR(FIND("6",tblSalaries[[#This Row],[How many hours of a day you work on Excel]])),"",6)</f>
        <v>6</v>
      </c>
      <c r="U1473" s="11" t="str">
        <f>IF(ISERROR(FIND("7",tblSalaries[[#This Row],[How many hours of a day you work on Excel]])),"",7)</f>
        <v/>
      </c>
      <c r="V1473" s="11" t="str">
        <f>IF(ISERROR(FIND("8",tblSalaries[[#This Row],[How many hours of a day you work on Excel]])),"",8)</f>
        <v/>
      </c>
      <c r="W1473" s="11">
        <f>IF(MAX(tblSalaries[[#This Row],[1 hour]:[8 hours]])=0,#N/A,MAX(tblSalaries[[#This Row],[1 hour]:[8 hours]]))</f>
        <v>6</v>
      </c>
      <c r="X1473" s="11">
        <f>IF(ISERROR(tblSalaries[[#This Row],[max h]]),1,tblSalaries[[#This Row],[Salary in USD]]/tblSalaries[[#This Row],[max h]]/260)</f>
        <v>42.307692307692307</v>
      </c>
      <c r="Y1473" s="11" t="str">
        <f>IF(tblSalaries[[#This Row],[Years of Experience]]="",0,"0")</f>
        <v>0</v>
      </c>
      <c r="Z14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73" s="11">
        <f>IF(tblSalaries[[#This Row],[Salary in USD]]&lt;1000,1,0)</f>
        <v>0</v>
      </c>
      <c r="AB1473" s="11">
        <f>IF(AND(tblSalaries[[#This Row],[Salary in USD]]&gt;1000,tblSalaries[[#This Row],[Salary in USD]]&lt;2000),1,0)</f>
        <v>0</v>
      </c>
    </row>
    <row r="1474" spans="2:28" ht="15" customHeight="1">
      <c r="B1474" t="s">
        <v>3477</v>
      </c>
      <c r="C1474" s="1">
        <v>41059.958148148151</v>
      </c>
      <c r="D1474" s="4" t="s">
        <v>1655</v>
      </c>
      <c r="E1474">
        <v>278000</v>
      </c>
      <c r="F1474" t="s">
        <v>40</v>
      </c>
      <c r="G1474">
        <f>tblSalaries[[#This Row],[clean Salary (in local currency)]]*VLOOKUP(tblSalaries[[#This Row],[Currency]],tblXrate[],2,FALSE)</f>
        <v>4950.6008391090336</v>
      </c>
      <c r="H1474" t="s">
        <v>721</v>
      </c>
      <c r="I1474" t="s">
        <v>3999</v>
      </c>
      <c r="J1474" t="s">
        <v>8</v>
      </c>
      <c r="K1474" t="str">
        <f>VLOOKUP(tblSalaries[[#This Row],[Where do you work]],tblCountries[[Actual]:[Mapping]],2,FALSE)</f>
        <v>India</v>
      </c>
      <c r="L1474" t="s">
        <v>13</v>
      </c>
      <c r="M1474">
        <v>8</v>
      </c>
      <c r="O1474" s="10" t="str">
        <f>IF(ISERROR(FIND("1",tblSalaries[[#This Row],[How many hours of a day you work on Excel]])),"",1)</f>
        <v/>
      </c>
      <c r="P1474" s="11" t="str">
        <f>IF(ISERROR(FIND("2",tblSalaries[[#This Row],[How many hours of a day you work on Excel]])),"",2)</f>
        <v/>
      </c>
      <c r="Q1474" s="10" t="str">
        <f>IF(ISERROR(FIND("3",tblSalaries[[#This Row],[How many hours of a day you work on Excel]])),"",3)</f>
        <v/>
      </c>
      <c r="R1474" s="10" t="str">
        <f>IF(ISERROR(FIND("4",tblSalaries[[#This Row],[How many hours of a day you work on Excel]])),"",4)</f>
        <v/>
      </c>
      <c r="S1474" s="10" t="str">
        <f>IF(ISERROR(FIND("5",tblSalaries[[#This Row],[How many hours of a day you work on Excel]])),"",5)</f>
        <v/>
      </c>
      <c r="T1474" s="10" t="str">
        <f>IF(ISERROR(FIND("6",tblSalaries[[#This Row],[How many hours of a day you work on Excel]])),"",6)</f>
        <v/>
      </c>
      <c r="U1474" s="11" t="str">
        <f>IF(ISERROR(FIND("7",tblSalaries[[#This Row],[How many hours of a day you work on Excel]])),"",7)</f>
        <v/>
      </c>
      <c r="V1474" s="11">
        <f>IF(ISERROR(FIND("8",tblSalaries[[#This Row],[How many hours of a day you work on Excel]])),"",8)</f>
        <v>8</v>
      </c>
      <c r="W1474" s="11">
        <f>IF(MAX(tblSalaries[[#This Row],[1 hour]:[8 hours]])=0,#N/A,MAX(tblSalaries[[#This Row],[1 hour]:[8 hours]]))</f>
        <v>8</v>
      </c>
      <c r="X1474" s="11">
        <f>IF(ISERROR(tblSalaries[[#This Row],[max h]]),1,tblSalaries[[#This Row],[Salary in USD]]/tblSalaries[[#This Row],[max h]]/260)</f>
        <v>2.3800965572639585</v>
      </c>
      <c r="Y1474" s="11" t="str">
        <f>IF(tblSalaries[[#This Row],[Years of Experience]]="",0,"0")</f>
        <v>0</v>
      </c>
      <c r="Z14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74" s="11">
        <f>IF(tblSalaries[[#This Row],[Salary in USD]]&lt;1000,1,0)</f>
        <v>0</v>
      </c>
      <c r="AB1474" s="11">
        <f>IF(AND(tblSalaries[[#This Row],[Salary in USD]]&gt;1000,tblSalaries[[#This Row],[Salary in USD]]&lt;2000),1,0)</f>
        <v>0</v>
      </c>
    </row>
    <row r="1475" spans="2:28" ht="15" customHeight="1">
      <c r="B1475" t="s">
        <v>3478</v>
      </c>
      <c r="C1475" s="1">
        <v>41059.959583333337</v>
      </c>
      <c r="D1475" s="4">
        <v>55000</v>
      </c>
      <c r="E1475">
        <v>55000</v>
      </c>
      <c r="F1475" t="s">
        <v>6</v>
      </c>
      <c r="G1475">
        <f>tblSalaries[[#This Row],[clean Salary (in local currency)]]*VLOOKUP(tblSalaries[[#This Row],[Currency]],tblXrate[],2,FALSE)</f>
        <v>55000</v>
      </c>
      <c r="H1475" t="s">
        <v>1656</v>
      </c>
      <c r="I1475" t="s">
        <v>52</v>
      </c>
      <c r="J1475" t="s">
        <v>15</v>
      </c>
      <c r="K1475" t="str">
        <f>VLOOKUP(tblSalaries[[#This Row],[Where do you work]],tblCountries[[Actual]:[Mapping]],2,FALSE)</f>
        <v>USA</v>
      </c>
      <c r="L1475" t="s">
        <v>18</v>
      </c>
      <c r="M1475">
        <v>14</v>
      </c>
      <c r="O1475" s="10" t="str">
        <f>IF(ISERROR(FIND("1",tblSalaries[[#This Row],[How many hours of a day you work on Excel]])),"",1)</f>
        <v/>
      </c>
      <c r="P1475" s="11">
        <f>IF(ISERROR(FIND("2",tblSalaries[[#This Row],[How many hours of a day you work on Excel]])),"",2)</f>
        <v>2</v>
      </c>
      <c r="Q1475" s="10">
        <f>IF(ISERROR(FIND("3",tblSalaries[[#This Row],[How many hours of a day you work on Excel]])),"",3)</f>
        <v>3</v>
      </c>
      <c r="R1475" s="10" t="str">
        <f>IF(ISERROR(FIND("4",tblSalaries[[#This Row],[How many hours of a day you work on Excel]])),"",4)</f>
        <v/>
      </c>
      <c r="S1475" s="10" t="str">
        <f>IF(ISERROR(FIND("5",tblSalaries[[#This Row],[How many hours of a day you work on Excel]])),"",5)</f>
        <v/>
      </c>
      <c r="T1475" s="10" t="str">
        <f>IF(ISERROR(FIND("6",tblSalaries[[#This Row],[How many hours of a day you work on Excel]])),"",6)</f>
        <v/>
      </c>
      <c r="U1475" s="11" t="str">
        <f>IF(ISERROR(FIND("7",tblSalaries[[#This Row],[How many hours of a day you work on Excel]])),"",7)</f>
        <v/>
      </c>
      <c r="V1475" s="11" t="str">
        <f>IF(ISERROR(FIND("8",tblSalaries[[#This Row],[How many hours of a day you work on Excel]])),"",8)</f>
        <v/>
      </c>
      <c r="W1475" s="11">
        <f>IF(MAX(tblSalaries[[#This Row],[1 hour]:[8 hours]])=0,#N/A,MAX(tblSalaries[[#This Row],[1 hour]:[8 hours]]))</f>
        <v>3</v>
      </c>
      <c r="X1475" s="11">
        <f>IF(ISERROR(tblSalaries[[#This Row],[max h]]),1,tblSalaries[[#This Row],[Salary in USD]]/tblSalaries[[#This Row],[max h]]/260)</f>
        <v>70.512820512820511</v>
      </c>
      <c r="Y1475" s="11" t="str">
        <f>IF(tblSalaries[[#This Row],[Years of Experience]]="",0,"0")</f>
        <v>0</v>
      </c>
      <c r="Z14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75" s="11">
        <f>IF(tblSalaries[[#This Row],[Salary in USD]]&lt;1000,1,0)</f>
        <v>0</v>
      </c>
      <c r="AB1475" s="11">
        <f>IF(AND(tblSalaries[[#This Row],[Salary in USD]]&gt;1000,tblSalaries[[#This Row],[Salary in USD]]&lt;2000),1,0)</f>
        <v>0</v>
      </c>
    </row>
    <row r="1476" spans="2:28" ht="15" customHeight="1">
      <c r="B1476" t="s">
        <v>3479</v>
      </c>
      <c r="C1476" s="1">
        <v>41059.976388888892</v>
      </c>
      <c r="D1476" s="4">
        <v>32000</v>
      </c>
      <c r="E1476">
        <v>32000</v>
      </c>
      <c r="F1476" t="s">
        <v>6</v>
      </c>
      <c r="G1476">
        <f>tblSalaries[[#This Row],[clean Salary (in local currency)]]*VLOOKUP(tblSalaries[[#This Row],[Currency]],tblXrate[],2,FALSE)</f>
        <v>32000</v>
      </c>
      <c r="H1476" t="s">
        <v>1657</v>
      </c>
      <c r="I1476" t="s">
        <v>3999</v>
      </c>
      <c r="J1476" t="s">
        <v>15</v>
      </c>
      <c r="K1476" t="str">
        <f>VLOOKUP(tblSalaries[[#This Row],[Where do you work]],tblCountries[[Actual]:[Mapping]],2,FALSE)</f>
        <v>USA</v>
      </c>
      <c r="L1476" t="s">
        <v>9</v>
      </c>
      <c r="M1476">
        <v>10</v>
      </c>
      <c r="O1476" s="10" t="str">
        <f>IF(ISERROR(FIND("1",tblSalaries[[#This Row],[How many hours of a day you work on Excel]])),"",1)</f>
        <v/>
      </c>
      <c r="P1476" s="11" t="str">
        <f>IF(ISERROR(FIND("2",tblSalaries[[#This Row],[How many hours of a day you work on Excel]])),"",2)</f>
        <v/>
      </c>
      <c r="Q1476" s="10" t="str">
        <f>IF(ISERROR(FIND("3",tblSalaries[[#This Row],[How many hours of a day you work on Excel]])),"",3)</f>
        <v/>
      </c>
      <c r="R1476" s="10">
        <f>IF(ISERROR(FIND("4",tblSalaries[[#This Row],[How many hours of a day you work on Excel]])),"",4)</f>
        <v>4</v>
      </c>
      <c r="S1476" s="10" t="str">
        <f>IF(ISERROR(FIND("5",tblSalaries[[#This Row],[How many hours of a day you work on Excel]])),"",5)</f>
        <v/>
      </c>
      <c r="T1476" s="10">
        <f>IF(ISERROR(FIND("6",tblSalaries[[#This Row],[How many hours of a day you work on Excel]])),"",6)</f>
        <v>6</v>
      </c>
      <c r="U1476" s="11" t="str">
        <f>IF(ISERROR(FIND("7",tblSalaries[[#This Row],[How many hours of a day you work on Excel]])),"",7)</f>
        <v/>
      </c>
      <c r="V1476" s="11" t="str">
        <f>IF(ISERROR(FIND("8",tblSalaries[[#This Row],[How many hours of a day you work on Excel]])),"",8)</f>
        <v/>
      </c>
      <c r="W1476" s="11">
        <f>IF(MAX(tblSalaries[[#This Row],[1 hour]:[8 hours]])=0,#N/A,MAX(tblSalaries[[#This Row],[1 hour]:[8 hours]]))</f>
        <v>6</v>
      </c>
      <c r="X1476" s="11">
        <f>IF(ISERROR(tblSalaries[[#This Row],[max h]]),1,tblSalaries[[#This Row],[Salary in USD]]/tblSalaries[[#This Row],[max h]]/260)</f>
        <v>20.512820512820511</v>
      </c>
      <c r="Y1476" s="11" t="str">
        <f>IF(tblSalaries[[#This Row],[Years of Experience]]="",0,"0")</f>
        <v>0</v>
      </c>
      <c r="Z14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76" s="11">
        <f>IF(tblSalaries[[#This Row],[Salary in USD]]&lt;1000,1,0)</f>
        <v>0</v>
      </c>
      <c r="AB1476" s="11">
        <f>IF(AND(tblSalaries[[#This Row],[Salary in USD]]&gt;1000,tblSalaries[[#This Row],[Salary in USD]]&lt;2000),1,0)</f>
        <v>0</v>
      </c>
    </row>
    <row r="1477" spans="2:28" ht="15" customHeight="1">
      <c r="B1477" t="s">
        <v>3480</v>
      </c>
      <c r="C1477" s="1">
        <v>41059.979143518518</v>
      </c>
      <c r="D1477" s="4">
        <v>18000</v>
      </c>
      <c r="E1477">
        <v>18000</v>
      </c>
      <c r="F1477" t="s">
        <v>6</v>
      </c>
      <c r="G1477">
        <f>tblSalaries[[#This Row],[clean Salary (in local currency)]]*VLOOKUP(tblSalaries[[#This Row],[Currency]],tblXrate[],2,FALSE)</f>
        <v>18000</v>
      </c>
      <c r="H1477" t="s">
        <v>1658</v>
      </c>
      <c r="I1477" t="s">
        <v>20</v>
      </c>
      <c r="J1477" t="s">
        <v>8</v>
      </c>
      <c r="K1477" t="str">
        <f>VLOOKUP(tblSalaries[[#This Row],[Where do you work]],tblCountries[[Actual]:[Mapping]],2,FALSE)</f>
        <v>India</v>
      </c>
      <c r="L1477" t="s">
        <v>13</v>
      </c>
      <c r="M1477">
        <v>6</v>
      </c>
      <c r="O1477" s="10" t="str">
        <f>IF(ISERROR(FIND("1",tblSalaries[[#This Row],[How many hours of a day you work on Excel]])),"",1)</f>
        <v/>
      </c>
      <c r="P1477" s="11" t="str">
        <f>IF(ISERROR(FIND("2",tblSalaries[[#This Row],[How many hours of a day you work on Excel]])),"",2)</f>
        <v/>
      </c>
      <c r="Q1477" s="10" t="str">
        <f>IF(ISERROR(FIND("3",tblSalaries[[#This Row],[How many hours of a day you work on Excel]])),"",3)</f>
        <v/>
      </c>
      <c r="R1477" s="10" t="str">
        <f>IF(ISERROR(FIND("4",tblSalaries[[#This Row],[How many hours of a day you work on Excel]])),"",4)</f>
        <v/>
      </c>
      <c r="S1477" s="10" t="str">
        <f>IF(ISERROR(FIND("5",tblSalaries[[#This Row],[How many hours of a day you work on Excel]])),"",5)</f>
        <v/>
      </c>
      <c r="T1477" s="10" t="str">
        <f>IF(ISERROR(FIND("6",tblSalaries[[#This Row],[How many hours of a day you work on Excel]])),"",6)</f>
        <v/>
      </c>
      <c r="U1477" s="11" t="str">
        <f>IF(ISERROR(FIND("7",tblSalaries[[#This Row],[How many hours of a day you work on Excel]])),"",7)</f>
        <v/>
      </c>
      <c r="V1477" s="11">
        <f>IF(ISERROR(FIND("8",tblSalaries[[#This Row],[How many hours of a day you work on Excel]])),"",8)</f>
        <v>8</v>
      </c>
      <c r="W1477" s="11">
        <f>IF(MAX(tblSalaries[[#This Row],[1 hour]:[8 hours]])=0,#N/A,MAX(tblSalaries[[#This Row],[1 hour]:[8 hours]]))</f>
        <v>8</v>
      </c>
      <c r="X1477" s="11">
        <f>IF(ISERROR(tblSalaries[[#This Row],[max h]]),1,tblSalaries[[#This Row],[Salary in USD]]/tblSalaries[[#This Row],[max h]]/260)</f>
        <v>8.6538461538461533</v>
      </c>
      <c r="Y1477" s="11" t="str">
        <f>IF(tblSalaries[[#This Row],[Years of Experience]]="",0,"0")</f>
        <v>0</v>
      </c>
      <c r="Z14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77" s="11">
        <f>IF(tblSalaries[[#This Row],[Salary in USD]]&lt;1000,1,0)</f>
        <v>0</v>
      </c>
      <c r="AB1477" s="11">
        <f>IF(AND(tblSalaries[[#This Row],[Salary in USD]]&gt;1000,tblSalaries[[#This Row],[Salary in USD]]&lt;2000),1,0)</f>
        <v>0</v>
      </c>
    </row>
    <row r="1478" spans="2:28" ht="15" customHeight="1">
      <c r="B1478" t="s">
        <v>3481</v>
      </c>
      <c r="C1478" s="1">
        <v>41059.999560185184</v>
      </c>
      <c r="D1478" s="4" t="s">
        <v>1659</v>
      </c>
      <c r="E1478">
        <v>650000</v>
      </c>
      <c r="F1478" t="s">
        <v>40</v>
      </c>
      <c r="G1478">
        <f>tblSalaries[[#This Row],[clean Salary (in local currency)]]*VLOOKUP(tblSalaries[[#This Row],[Currency]],tblXrate[],2,FALSE)</f>
        <v>11575.14584683767</v>
      </c>
      <c r="H1478" t="s">
        <v>1660</v>
      </c>
      <c r="I1478" t="s">
        <v>20</v>
      </c>
      <c r="J1478" t="s">
        <v>8</v>
      </c>
      <c r="K1478" t="str">
        <f>VLOOKUP(tblSalaries[[#This Row],[Where do you work]],tblCountries[[Actual]:[Mapping]],2,FALSE)</f>
        <v>India</v>
      </c>
      <c r="L1478" t="s">
        <v>9</v>
      </c>
      <c r="M1478">
        <v>21</v>
      </c>
      <c r="O1478" s="10" t="str">
        <f>IF(ISERROR(FIND("1",tblSalaries[[#This Row],[How many hours of a day you work on Excel]])),"",1)</f>
        <v/>
      </c>
      <c r="P1478" s="11" t="str">
        <f>IF(ISERROR(FIND("2",tblSalaries[[#This Row],[How many hours of a day you work on Excel]])),"",2)</f>
        <v/>
      </c>
      <c r="Q1478" s="10" t="str">
        <f>IF(ISERROR(FIND("3",tblSalaries[[#This Row],[How many hours of a day you work on Excel]])),"",3)</f>
        <v/>
      </c>
      <c r="R1478" s="10">
        <f>IF(ISERROR(FIND("4",tblSalaries[[#This Row],[How many hours of a day you work on Excel]])),"",4)</f>
        <v>4</v>
      </c>
      <c r="S1478" s="10" t="str">
        <f>IF(ISERROR(FIND("5",tblSalaries[[#This Row],[How many hours of a day you work on Excel]])),"",5)</f>
        <v/>
      </c>
      <c r="T1478" s="10">
        <f>IF(ISERROR(FIND("6",tblSalaries[[#This Row],[How many hours of a day you work on Excel]])),"",6)</f>
        <v>6</v>
      </c>
      <c r="U1478" s="11" t="str">
        <f>IF(ISERROR(FIND("7",tblSalaries[[#This Row],[How many hours of a day you work on Excel]])),"",7)</f>
        <v/>
      </c>
      <c r="V1478" s="11" t="str">
        <f>IF(ISERROR(FIND("8",tblSalaries[[#This Row],[How many hours of a day you work on Excel]])),"",8)</f>
        <v/>
      </c>
      <c r="W1478" s="11">
        <f>IF(MAX(tblSalaries[[#This Row],[1 hour]:[8 hours]])=0,#N/A,MAX(tblSalaries[[#This Row],[1 hour]:[8 hours]]))</f>
        <v>6</v>
      </c>
      <c r="X1478" s="11">
        <f>IF(ISERROR(tblSalaries[[#This Row],[max h]]),1,tblSalaries[[#This Row],[Salary in USD]]/tblSalaries[[#This Row],[max h]]/260)</f>
        <v>7.4199652864344037</v>
      </c>
      <c r="Y1478" s="11" t="str">
        <f>IF(tblSalaries[[#This Row],[Years of Experience]]="",0,"0")</f>
        <v>0</v>
      </c>
      <c r="Z14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78" s="11">
        <f>IF(tblSalaries[[#This Row],[Salary in USD]]&lt;1000,1,0)</f>
        <v>0</v>
      </c>
      <c r="AB1478" s="11">
        <f>IF(AND(tblSalaries[[#This Row],[Salary in USD]]&gt;1000,tblSalaries[[#This Row],[Salary in USD]]&lt;2000),1,0)</f>
        <v>0</v>
      </c>
    </row>
    <row r="1479" spans="2:28" ht="15" customHeight="1">
      <c r="B1479" t="s">
        <v>3482</v>
      </c>
      <c r="C1479" s="1">
        <v>41060.025347222225</v>
      </c>
      <c r="D1479" s="4">
        <v>50000</v>
      </c>
      <c r="E1479">
        <v>50000</v>
      </c>
      <c r="F1479" t="s">
        <v>22</v>
      </c>
      <c r="G1479">
        <f>tblSalaries[[#This Row],[clean Salary (in local currency)]]*VLOOKUP(tblSalaries[[#This Row],[Currency]],tblXrate[],2,FALSE)</f>
        <v>63519.971949580387</v>
      </c>
      <c r="H1479" t="s">
        <v>932</v>
      </c>
      <c r="I1479" t="s">
        <v>310</v>
      </c>
      <c r="J1479" t="s">
        <v>895</v>
      </c>
      <c r="K1479" t="str">
        <f>VLOOKUP(tblSalaries[[#This Row],[Where do you work]],tblCountries[[Actual]:[Mapping]],2,FALSE)</f>
        <v>italy</v>
      </c>
      <c r="L1479" t="s">
        <v>13</v>
      </c>
      <c r="M1479">
        <v>15</v>
      </c>
      <c r="O1479" s="10" t="str">
        <f>IF(ISERROR(FIND("1",tblSalaries[[#This Row],[How many hours of a day you work on Excel]])),"",1)</f>
        <v/>
      </c>
      <c r="P1479" s="11" t="str">
        <f>IF(ISERROR(FIND("2",tblSalaries[[#This Row],[How many hours of a day you work on Excel]])),"",2)</f>
        <v/>
      </c>
      <c r="Q1479" s="10" t="str">
        <f>IF(ISERROR(FIND("3",tblSalaries[[#This Row],[How many hours of a day you work on Excel]])),"",3)</f>
        <v/>
      </c>
      <c r="R1479" s="10" t="str">
        <f>IF(ISERROR(FIND("4",tblSalaries[[#This Row],[How many hours of a day you work on Excel]])),"",4)</f>
        <v/>
      </c>
      <c r="S1479" s="10" t="str">
        <f>IF(ISERROR(FIND("5",tblSalaries[[#This Row],[How many hours of a day you work on Excel]])),"",5)</f>
        <v/>
      </c>
      <c r="T1479" s="10" t="str">
        <f>IF(ISERROR(FIND("6",tblSalaries[[#This Row],[How many hours of a day you work on Excel]])),"",6)</f>
        <v/>
      </c>
      <c r="U1479" s="11" t="str">
        <f>IF(ISERROR(FIND("7",tblSalaries[[#This Row],[How many hours of a day you work on Excel]])),"",7)</f>
        <v/>
      </c>
      <c r="V1479" s="11">
        <f>IF(ISERROR(FIND("8",tblSalaries[[#This Row],[How many hours of a day you work on Excel]])),"",8)</f>
        <v>8</v>
      </c>
      <c r="W1479" s="11">
        <f>IF(MAX(tblSalaries[[#This Row],[1 hour]:[8 hours]])=0,#N/A,MAX(tblSalaries[[#This Row],[1 hour]:[8 hours]]))</f>
        <v>8</v>
      </c>
      <c r="X1479" s="11">
        <f>IF(ISERROR(tblSalaries[[#This Row],[max h]]),1,tblSalaries[[#This Row],[Salary in USD]]/tblSalaries[[#This Row],[max h]]/260)</f>
        <v>30.538448052682877</v>
      </c>
      <c r="Y1479" s="11" t="str">
        <f>IF(tblSalaries[[#This Row],[Years of Experience]]="",0,"0")</f>
        <v>0</v>
      </c>
      <c r="Z14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79" s="11">
        <f>IF(tblSalaries[[#This Row],[Salary in USD]]&lt;1000,1,0)</f>
        <v>0</v>
      </c>
      <c r="AB1479" s="11">
        <f>IF(AND(tblSalaries[[#This Row],[Salary in USD]]&gt;1000,tblSalaries[[#This Row],[Salary in USD]]&lt;2000),1,0)</f>
        <v>0</v>
      </c>
    </row>
    <row r="1480" spans="2:28" ht="15" customHeight="1">
      <c r="B1480" t="s">
        <v>3483</v>
      </c>
      <c r="C1480" s="1">
        <v>41060.032581018517</v>
      </c>
      <c r="D1480" s="4" t="s">
        <v>1661</v>
      </c>
      <c r="E1480">
        <v>4000000</v>
      </c>
      <c r="F1480" t="s">
        <v>40</v>
      </c>
      <c r="G1480">
        <f>tblSalaries[[#This Row],[clean Salary (in local currency)]]*VLOOKUP(tblSalaries[[#This Row],[Currency]],tblXrate[],2,FALSE)</f>
        <v>71231.666749770273</v>
      </c>
      <c r="H1480" t="s">
        <v>1662</v>
      </c>
      <c r="I1480" t="s">
        <v>67</v>
      </c>
      <c r="J1480" t="s">
        <v>8</v>
      </c>
      <c r="K1480" t="str">
        <f>VLOOKUP(tblSalaries[[#This Row],[Where do you work]],tblCountries[[Actual]:[Mapping]],2,FALSE)</f>
        <v>India</v>
      </c>
      <c r="L1480" t="s">
        <v>13</v>
      </c>
      <c r="M1480">
        <v>5</v>
      </c>
      <c r="O1480" s="10" t="str">
        <f>IF(ISERROR(FIND("1",tblSalaries[[#This Row],[How many hours of a day you work on Excel]])),"",1)</f>
        <v/>
      </c>
      <c r="P1480" s="11" t="str">
        <f>IF(ISERROR(FIND("2",tblSalaries[[#This Row],[How many hours of a day you work on Excel]])),"",2)</f>
        <v/>
      </c>
      <c r="Q1480" s="10" t="str">
        <f>IF(ISERROR(FIND("3",tblSalaries[[#This Row],[How many hours of a day you work on Excel]])),"",3)</f>
        <v/>
      </c>
      <c r="R1480" s="10" t="str">
        <f>IF(ISERROR(FIND("4",tblSalaries[[#This Row],[How many hours of a day you work on Excel]])),"",4)</f>
        <v/>
      </c>
      <c r="S1480" s="10" t="str">
        <f>IF(ISERROR(FIND("5",tblSalaries[[#This Row],[How many hours of a day you work on Excel]])),"",5)</f>
        <v/>
      </c>
      <c r="T1480" s="10" t="str">
        <f>IF(ISERROR(FIND("6",tblSalaries[[#This Row],[How many hours of a day you work on Excel]])),"",6)</f>
        <v/>
      </c>
      <c r="U1480" s="11" t="str">
        <f>IF(ISERROR(FIND("7",tblSalaries[[#This Row],[How many hours of a day you work on Excel]])),"",7)</f>
        <v/>
      </c>
      <c r="V1480" s="11">
        <f>IF(ISERROR(FIND("8",tblSalaries[[#This Row],[How many hours of a day you work on Excel]])),"",8)</f>
        <v>8</v>
      </c>
      <c r="W1480" s="11">
        <f>IF(MAX(tblSalaries[[#This Row],[1 hour]:[8 hours]])=0,#N/A,MAX(tblSalaries[[#This Row],[1 hour]:[8 hours]]))</f>
        <v>8</v>
      </c>
      <c r="X1480" s="11">
        <f>IF(ISERROR(tblSalaries[[#This Row],[max h]]),1,tblSalaries[[#This Row],[Salary in USD]]/tblSalaries[[#This Row],[max h]]/260)</f>
        <v>34.245993629697246</v>
      </c>
      <c r="Y1480" s="11" t="str">
        <f>IF(tblSalaries[[#This Row],[Years of Experience]]="",0,"0")</f>
        <v>0</v>
      </c>
      <c r="Z14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80" s="11">
        <f>IF(tblSalaries[[#This Row],[Salary in USD]]&lt;1000,1,0)</f>
        <v>0</v>
      </c>
      <c r="AB1480" s="11">
        <f>IF(AND(tblSalaries[[#This Row],[Salary in USD]]&gt;1000,tblSalaries[[#This Row],[Salary in USD]]&lt;2000),1,0)</f>
        <v>0</v>
      </c>
    </row>
    <row r="1481" spans="2:28" ht="15" customHeight="1">
      <c r="B1481" t="s">
        <v>3484</v>
      </c>
      <c r="C1481" s="1">
        <v>41060.047986111109</v>
      </c>
      <c r="D1481" s="4" t="s">
        <v>1663</v>
      </c>
      <c r="E1481">
        <v>10000</v>
      </c>
      <c r="F1481" t="s">
        <v>6</v>
      </c>
      <c r="G1481">
        <f>tblSalaries[[#This Row],[clean Salary (in local currency)]]*VLOOKUP(tblSalaries[[#This Row],[Currency]],tblXrate[],2,FALSE)</f>
        <v>10000</v>
      </c>
      <c r="H1481" t="s">
        <v>1664</v>
      </c>
      <c r="I1481" t="s">
        <v>20</v>
      </c>
      <c r="J1481" t="s">
        <v>143</v>
      </c>
      <c r="K1481" t="str">
        <f>VLOOKUP(tblSalaries[[#This Row],[Where do you work]],tblCountries[[Actual]:[Mapping]],2,FALSE)</f>
        <v>Brazil</v>
      </c>
      <c r="L1481" t="s">
        <v>9</v>
      </c>
      <c r="M1481">
        <v>1</v>
      </c>
      <c r="O1481" s="10" t="str">
        <f>IF(ISERROR(FIND("1",tblSalaries[[#This Row],[How many hours of a day you work on Excel]])),"",1)</f>
        <v/>
      </c>
      <c r="P1481" s="11" t="str">
        <f>IF(ISERROR(FIND("2",tblSalaries[[#This Row],[How many hours of a day you work on Excel]])),"",2)</f>
        <v/>
      </c>
      <c r="Q1481" s="10" t="str">
        <f>IF(ISERROR(FIND("3",tblSalaries[[#This Row],[How many hours of a day you work on Excel]])),"",3)</f>
        <v/>
      </c>
      <c r="R1481" s="10">
        <f>IF(ISERROR(FIND("4",tblSalaries[[#This Row],[How many hours of a day you work on Excel]])),"",4)</f>
        <v>4</v>
      </c>
      <c r="S1481" s="10" t="str">
        <f>IF(ISERROR(FIND("5",tblSalaries[[#This Row],[How many hours of a day you work on Excel]])),"",5)</f>
        <v/>
      </c>
      <c r="T1481" s="10">
        <f>IF(ISERROR(FIND("6",tblSalaries[[#This Row],[How many hours of a day you work on Excel]])),"",6)</f>
        <v>6</v>
      </c>
      <c r="U1481" s="11" t="str">
        <f>IF(ISERROR(FIND("7",tblSalaries[[#This Row],[How many hours of a day you work on Excel]])),"",7)</f>
        <v/>
      </c>
      <c r="V1481" s="11" t="str">
        <f>IF(ISERROR(FIND("8",tblSalaries[[#This Row],[How many hours of a day you work on Excel]])),"",8)</f>
        <v/>
      </c>
      <c r="W1481" s="11">
        <f>IF(MAX(tblSalaries[[#This Row],[1 hour]:[8 hours]])=0,#N/A,MAX(tblSalaries[[#This Row],[1 hour]:[8 hours]]))</f>
        <v>6</v>
      </c>
      <c r="X1481" s="11">
        <f>IF(ISERROR(tblSalaries[[#This Row],[max h]]),1,tblSalaries[[#This Row],[Salary in USD]]/tblSalaries[[#This Row],[max h]]/260)</f>
        <v>6.4102564102564106</v>
      </c>
      <c r="Y1481" s="11" t="str">
        <f>IF(tblSalaries[[#This Row],[Years of Experience]]="",0,"0")</f>
        <v>0</v>
      </c>
      <c r="Z14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481" s="11">
        <f>IF(tblSalaries[[#This Row],[Salary in USD]]&lt;1000,1,0)</f>
        <v>0</v>
      </c>
      <c r="AB1481" s="11">
        <f>IF(AND(tblSalaries[[#This Row],[Salary in USD]]&gt;1000,tblSalaries[[#This Row],[Salary in USD]]&lt;2000),1,0)</f>
        <v>0</v>
      </c>
    </row>
    <row r="1482" spans="2:28" ht="15" customHeight="1">
      <c r="B1482" t="s">
        <v>3485</v>
      </c>
      <c r="C1482" s="1">
        <v>41060.053657407407</v>
      </c>
      <c r="D1482" s="4">
        <v>74300</v>
      </c>
      <c r="E1482">
        <v>74300</v>
      </c>
      <c r="F1482" t="s">
        <v>6</v>
      </c>
      <c r="G1482">
        <f>tblSalaries[[#This Row],[clean Salary (in local currency)]]*VLOOKUP(tblSalaries[[#This Row],[Currency]],tblXrate[],2,FALSE)</f>
        <v>74300</v>
      </c>
      <c r="H1482" t="s">
        <v>1665</v>
      </c>
      <c r="I1482" t="s">
        <v>20</v>
      </c>
      <c r="J1482" t="s">
        <v>15</v>
      </c>
      <c r="K1482" t="str">
        <f>VLOOKUP(tblSalaries[[#This Row],[Where do you work]],tblCountries[[Actual]:[Mapping]],2,FALSE)</f>
        <v>USA</v>
      </c>
      <c r="L1482" t="s">
        <v>9</v>
      </c>
      <c r="M1482">
        <v>3</v>
      </c>
      <c r="O1482" s="10" t="str">
        <f>IF(ISERROR(FIND("1",tblSalaries[[#This Row],[How many hours of a day you work on Excel]])),"",1)</f>
        <v/>
      </c>
      <c r="P1482" s="11" t="str">
        <f>IF(ISERROR(FIND("2",tblSalaries[[#This Row],[How many hours of a day you work on Excel]])),"",2)</f>
        <v/>
      </c>
      <c r="Q1482" s="10" t="str">
        <f>IF(ISERROR(FIND("3",tblSalaries[[#This Row],[How many hours of a day you work on Excel]])),"",3)</f>
        <v/>
      </c>
      <c r="R1482" s="10">
        <f>IF(ISERROR(FIND("4",tblSalaries[[#This Row],[How many hours of a day you work on Excel]])),"",4)</f>
        <v>4</v>
      </c>
      <c r="S1482" s="10" t="str">
        <f>IF(ISERROR(FIND("5",tblSalaries[[#This Row],[How many hours of a day you work on Excel]])),"",5)</f>
        <v/>
      </c>
      <c r="T1482" s="10">
        <f>IF(ISERROR(FIND("6",tblSalaries[[#This Row],[How many hours of a day you work on Excel]])),"",6)</f>
        <v>6</v>
      </c>
      <c r="U1482" s="11" t="str">
        <f>IF(ISERROR(FIND("7",tblSalaries[[#This Row],[How many hours of a day you work on Excel]])),"",7)</f>
        <v/>
      </c>
      <c r="V1482" s="11" t="str">
        <f>IF(ISERROR(FIND("8",tblSalaries[[#This Row],[How many hours of a day you work on Excel]])),"",8)</f>
        <v/>
      </c>
      <c r="W1482" s="11">
        <f>IF(MAX(tblSalaries[[#This Row],[1 hour]:[8 hours]])=0,#N/A,MAX(tblSalaries[[#This Row],[1 hour]:[8 hours]]))</f>
        <v>6</v>
      </c>
      <c r="X1482" s="11">
        <f>IF(ISERROR(tblSalaries[[#This Row],[max h]]),1,tblSalaries[[#This Row],[Salary in USD]]/tblSalaries[[#This Row],[max h]]/260)</f>
        <v>47.628205128205131</v>
      </c>
      <c r="Y1482" s="11" t="str">
        <f>IF(tblSalaries[[#This Row],[Years of Experience]]="",0,"0")</f>
        <v>0</v>
      </c>
      <c r="Z14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82" s="11">
        <f>IF(tblSalaries[[#This Row],[Salary in USD]]&lt;1000,1,0)</f>
        <v>0</v>
      </c>
      <c r="AB1482" s="11">
        <f>IF(AND(tblSalaries[[#This Row],[Salary in USD]]&gt;1000,tblSalaries[[#This Row],[Salary in USD]]&lt;2000),1,0)</f>
        <v>0</v>
      </c>
    </row>
    <row r="1483" spans="2:28" ht="15" customHeight="1">
      <c r="B1483" t="s">
        <v>3486</v>
      </c>
      <c r="C1483" s="1">
        <v>41060.054027777776</v>
      </c>
      <c r="D1483" s="4">
        <v>1500000</v>
      </c>
      <c r="E1483">
        <v>1500000</v>
      </c>
      <c r="F1483" t="s">
        <v>40</v>
      </c>
      <c r="G1483">
        <f>tblSalaries[[#This Row],[clean Salary (in local currency)]]*VLOOKUP(tblSalaries[[#This Row],[Currency]],tblXrate[],2,FALSE)</f>
        <v>26711.875031163851</v>
      </c>
      <c r="H1483" t="s">
        <v>1666</v>
      </c>
      <c r="I1483" t="s">
        <v>356</v>
      </c>
      <c r="J1483" t="s">
        <v>8</v>
      </c>
      <c r="K1483" t="str">
        <f>VLOOKUP(tblSalaries[[#This Row],[Where do you work]],tblCountries[[Actual]:[Mapping]],2,FALSE)</f>
        <v>India</v>
      </c>
      <c r="L1483" t="s">
        <v>9</v>
      </c>
      <c r="M1483">
        <v>10</v>
      </c>
      <c r="O1483" s="10" t="str">
        <f>IF(ISERROR(FIND("1",tblSalaries[[#This Row],[How many hours of a day you work on Excel]])),"",1)</f>
        <v/>
      </c>
      <c r="P1483" s="11" t="str">
        <f>IF(ISERROR(FIND("2",tblSalaries[[#This Row],[How many hours of a day you work on Excel]])),"",2)</f>
        <v/>
      </c>
      <c r="Q1483" s="10" t="str">
        <f>IF(ISERROR(FIND("3",tblSalaries[[#This Row],[How many hours of a day you work on Excel]])),"",3)</f>
        <v/>
      </c>
      <c r="R1483" s="10">
        <f>IF(ISERROR(FIND("4",tblSalaries[[#This Row],[How many hours of a day you work on Excel]])),"",4)</f>
        <v>4</v>
      </c>
      <c r="S1483" s="10" t="str">
        <f>IF(ISERROR(FIND("5",tblSalaries[[#This Row],[How many hours of a day you work on Excel]])),"",5)</f>
        <v/>
      </c>
      <c r="T1483" s="10">
        <f>IF(ISERROR(FIND("6",tblSalaries[[#This Row],[How many hours of a day you work on Excel]])),"",6)</f>
        <v>6</v>
      </c>
      <c r="U1483" s="11" t="str">
        <f>IF(ISERROR(FIND("7",tblSalaries[[#This Row],[How many hours of a day you work on Excel]])),"",7)</f>
        <v/>
      </c>
      <c r="V1483" s="11" t="str">
        <f>IF(ISERROR(FIND("8",tblSalaries[[#This Row],[How many hours of a day you work on Excel]])),"",8)</f>
        <v/>
      </c>
      <c r="W1483" s="11">
        <f>IF(MAX(tblSalaries[[#This Row],[1 hour]:[8 hours]])=0,#N/A,MAX(tblSalaries[[#This Row],[1 hour]:[8 hours]]))</f>
        <v>6</v>
      </c>
      <c r="X1483" s="11">
        <f>IF(ISERROR(tblSalaries[[#This Row],[max h]]),1,tblSalaries[[#This Row],[Salary in USD]]/tblSalaries[[#This Row],[max h]]/260)</f>
        <v>17.122996814848623</v>
      </c>
      <c r="Y1483" s="11" t="str">
        <f>IF(tblSalaries[[#This Row],[Years of Experience]]="",0,"0")</f>
        <v>0</v>
      </c>
      <c r="Z14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83" s="11">
        <f>IF(tblSalaries[[#This Row],[Salary in USD]]&lt;1000,1,0)</f>
        <v>0</v>
      </c>
      <c r="AB1483" s="11">
        <f>IF(AND(tblSalaries[[#This Row],[Salary in USD]]&gt;1000,tblSalaries[[#This Row],[Salary in USD]]&lt;2000),1,0)</f>
        <v>0</v>
      </c>
    </row>
    <row r="1484" spans="2:28" ht="15" customHeight="1">
      <c r="B1484" t="s">
        <v>3487</v>
      </c>
      <c r="C1484" s="1">
        <v>41060.073472222219</v>
      </c>
      <c r="D1484" s="4" t="s">
        <v>1667</v>
      </c>
      <c r="E1484">
        <v>536000</v>
      </c>
      <c r="F1484" t="s">
        <v>40</v>
      </c>
      <c r="G1484">
        <f>tblSalaries[[#This Row],[clean Salary (in local currency)]]*VLOOKUP(tblSalaries[[#This Row],[Currency]],tblXrate[],2,FALSE)</f>
        <v>9545.0433444692171</v>
      </c>
      <c r="H1484" t="s">
        <v>91</v>
      </c>
      <c r="I1484" t="s">
        <v>52</v>
      </c>
      <c r="J1484" t="s">
        <v>8</v>
      </c>
      <c r="K1484" t="str">
        <f>VLOOKUP(tblSalaries[[#This Row],[Where do you work]],tblCountries[[Actual]:[Mapping]],2,FALSE)</f>
        <v>India</v>
      </c>
      <c r="L1484" t="s">
        <v>9</v>
      </c>
      <c r="M1484">
        <v>4</v>
      </c>
      <c r="O1484" s="10" t="str">
        <f>IF(ISERROR(FIND("1",tblSalaries[[#This Row],[How many hours of a day you work on Excel]])),"",1)</f>
        <v/>
      </c>
      <c r="P1484" s="11" t="str">
        <f>IF(ISERROR(FIND("2",tblSalaries[[#This Row],[How many hours of a day you work on Excel]])),"",2)</f>
        <v/>
      </c>
      <c r="Q1484" s="10" t="str">
        <f>IF(ISERROR(FIND("3",tblSalaries[[#This Row],[How many hours of a day you work on Excel]])),"",3)</f>
        <v/>
      </c>
      <c r="R1484" s="10">
        <f>IF(ISERROR(FIND("4",tblSalaries[[#This Row],[How many hours of a day you work on Excel]])),"",4)</f>
        <v>4</v>
      </c>
      <c r="S1484" s="10" t="str">
        <f>IF(ISERROR(FIND("5",tblSalaries[[#This Row],[How many hours of a day you work on Excel]])),"",5)</f>
        <v/>
      </c>
      <c r="T1484" s="10">
        <f>IF(ISERROR(FIND("6",tblSalaries[[#This Row],[How many hours of a day you work on Excel]])),"",6)</f>
        <v>6</v>
      </c>
      <c r="U1484" s="11" t="str">
        <f>IF(ISERROR(FIND("7",tblSalaries[[#This Row],[How many hours of a day you work on Excel]])),"",7)</f>
        <v/>
      </c>
      <c r="V1484" s="11" t="str">
        <f>IF(ISERROR(FIND("8",tblSalaries[[#This Row],[How many hours of a day you work on Excel]])),"",8)</f>
        <v/>
      </c>
      <c r="W1484" s="11">
        <f>IF(MAX(tblSalaries[[#This Row],[1 hour]:[8 hours]])=0,#N/A,MAX(tblSalaries[[#This Row],[1 hour]:[8 hours]]))</f>
        <v>6</v>
      </c>
      <c r="X1484" s="11">
        <f>IF(ISERROR(tblSalaries[[#This Row],[max h]]),1,tblSalaries[[#This Row],[Salary in USD]]/tblSalaries[[#This Row],[max h]]/260)</f>
        <v>6.1186175285059079</v>
      </c>
      <c r="Y1484" s="11" t="str">
        <f>IF(tblSalaries[[#This Row],[Years of Experience]]="",0,"0")</f>
        <v>0</v>
      </c>
      <c r="Z14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84" s="11">
        <f>IF(tblSalaries[[#This Row],[Salary in USD]]&lt;1000,1,0)</f>
        <v>0</v>
      </c>
      <c r="AB1484" s="11">
        <f>IF(AND(tblSalaries[[#This Row],[Salary in USD]]&gt;1000,tblSalaries[[#This Row],[Salary in USD]]&lt;2000),1,0)</f>
        <v>0</v>
      </c>
    </row>
    <row r="1485" spans="2:28" ht="15" customHeight="1">
      <c r="B1485" t="s">
        <v>3488</v>
      </c>
      <c r="C1485" s="1">
        <v>41060.076689814814</v>
      </c>
      <c r="D1485" s="4">
        <v>95000</v>
      </c>
      <c r="E1485">
        <v>95000</v>
      </c>
      <c r="F1485" t="s">
        <v>6</v>
      </c>
      <c r="G1485">
        <f>tblSalaries[[#This Row],[clean Salary (in local currency)]]*VLOOKUP(tblSalaries[[#This Row],[Currency]],tblXrate[],2,FALSE)</f>
        <v>95000</v>
      </c>
      <c r="H1485" t="s">
        <v>266</v>
      </c>
      <c r="I1485" t="s">
        <v>20</v>
      </c>
      <c r="J1485" t="s">
        <v>15</v>
      </c>
      <c r="K1485" t="str">
        <f>VLOOKUP(tblSalaries[[#This Row],[Where do you work]],tblCountries[[Actual]:[Mapping]],2,FALSE)</f>
        <v>USA</v>
      </c>
      <c r="L1485" t="s">
        <v>9</v>
      </c>
      <c r="M1485">
        <v>15</v>
      </c>
      <c r="O1485" s="10" t="str">
        <f>IF(ISERROR(FIND("1",tblSalaries[[#This Row],[How many hours of a day you work on Excel]])),"",1)</f>
        <v/>
      </c>
      <c r="P1485" s="11" t="str">
        <f>IF(ISERROR(FIND("2",tblSalaries[[#This Row],[How many hours of a day you work on Excel]])),"",2)</f>
        <v/>
      </c>
      <c r="Q1485" s="10" t="str">
        <f>IF(ISERROR(FIND("3",tblSalaries[[#This Row],[How many hours of a day you work on Excel]])),"",3)</f>
        <v/>
      </c>
      <c r="R1485" s="10">
        <f>IF(ISERROR(FIND("4",tblSalaries[[#This Row],[How many hours of a day you work on Excel]])),"",4)</f>
        <v>4</v>
      </c>
      <c r="S1485" s="10" t="str">
        <f>IF(ISERROR(FIND("5",tblSalaries[[#This Row],[How many hours of a day you work on Excel]])),"",5)</f>
        <v/>
      </c>
      <c r="T1485" s="10">
        <f>IF(ISERROR(FIND("6",tblSalaries[[#This Row],[How many hours of a day you work on Excel]])),"",6)</f>
        <v>6</v>
      </c>
      <c r="U1485" s="11" t="str">
        <f>IF(ISERROR(FIND("7",tblSalaries[[#This Row],[How many hours of a day you work on Excel]])),"",7)</f>
        <v/>
      </c>
      <c r="V1485" s="11" t="str">
        <f>IF(ISERROR(FIND("8",tblSalaries[[#This Row],[How many hours of a day you work on Excel]])),"",8)</f>
        <v/>
      </c>
      <c r="W1485" s="11">
        <f>IF(MAX(tblSalaries[[#This Row],[1 hour]:[8 hours]])=0,#N/A,MAX(tblSalaries[[#This Row],[1 hour]:[8 hours]]))</f>
        <v>6</v>
      </c>
      <c r="X1485" s="11">
        <f>IF(ISERROR(tblSalaries[[#This Row],[max h]]),1,tblSalaries[[#This Row],[Salary in USD]]/tblSalaries[[#This Row],[max h]]/260)</f>
        <v>60.897435897435898</v>
      </c>
      <c r="Y1485" s="11" t="str">
        <f>IF(tblSalaries[[#This Row],[Years of Experience]]="",0,"0")</f>
        <v>0</v>
      </c>
      <c r="Z14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85" s="11">
        <f>IF(tblSalaries[[#This Row],[Salary in USD]]&lt;1000,1,0)</f>
        <v>0</v>
      </c>
      <c r="AB1485" s="11">
        <f>IF(AND(tblSalaries[[#This Row],[Salary in USD]]&gt;1000,tblSalaries[[#This Row],[Salary in USD]]&lt;2000),1,0)</f>
        <v>0</v>
      </c>
    </row>
    <row r="1486" spans="2:28" ht="15" customHeight="1">
      <c r="B1486" t="s">
        <v>3489</v>
      </c>
      <c r="C1486" s="1">
        <v>41060.100428240738</v>
      </c>
      <c r="D1486" s="4">
        <v>64300</v>
      </c>
      <c r="E1486">
        <v>64300</v>
      </c>
      <c r="F1486" t="s">
        <v>6</v>
      </c>
      <c r="G1486">
        <f>tblSalaries[[#This Row],[clean Salary (in local currency)]]*VLOOKUP(tblSalaries[[#This Row],[Currency]],tblXrate[],2,FALSE)</f>
        <v>64300</v>
      </c>
      <c r="H1486" t="s">
        <v>1668</v>
      </c>
      <c r="I1486" t="s">
        <v>310</v>
      </c>
      <c r="J1486" t="s">
        <v>15</v>
      </c>
      <c r="K1486" t="str">
        <f>VLOOKUP(tblSalaries[[#This Row],[Where do you work]],tblCountries[[Actual]:[Mapping]],2,FALSE)</f>
        <v>USA</v>
      </c>
      <c r="L1486" t="s">
        <v>9</v>
      </c>
      <c r="M1486">
        <v>15</v>
      </c>
      <c r="O1486" s="10" t="str">
        <f>IF(ISERROR(FIND("1",tblSalaries[[#This Row],[How many hours of a day you work on Excel]])),"",1)</f>
        <v/>
      </c>
      <c r="P1486" s="11" t="str">
        <f>IF(ISERROR(FIND("2",tblSalaries[[#This Row],[How many hours of a day you work on Excel]])),"",2)</f>
        <v/>
      </c>
      <c r="Q1486" s="10" t="str">
        <f>IF(ISERROR(FIND("3",tblSalaries[[#This Row],[How many hours of a day you work on Excel]])),"",3)</f>
        <v/>
      </c>
      <c r="R1486" s="10">
        <f>IF(ISERROR(FIND("4",tblSalaries[[#This Row],[How many hours of a day you work on Excel]])),"",4)</f>
        <v>4</v>
      </c>
      <c r="S1486" s="10" t="str">
        <f>IF(ISERROR(FIND("5",tblSalaries[[#This Row],[How many hours of a day you work on Excel]])),"",5)</f>
        <v/>
      </c>
      <c r="T1486" s="10">
        <f>IF(ISERROR(FIND("6",tblSalaries[[#This Row],[How many hours of a day you work on Excel]])),"",6)</f>
        <v>6</v>
      </c>
      <c r="U1486" s="11" t="str">
        <f>IF(ISERROR(FIND("7",tblSalaries[[#This Row],[How many hours of a day you work on Excel]])),"",7)</f>
        <v/>
      </c>
      <c r="V1486" s="11" t="str">
        <f>IF(ISERROR(FIND("8",tblSalaries[[#This Row],[How many hours of a day you work on Excel]])),"",8)</f>
        <v/>
      </c>
      <c r="W1486" s="11">
        <f>IF(MAX(tblSalaries[[#This Row],[1 hour]:[8 hours]])=0,#N/A,MAX(tblSalaries[[#This Row],[1 hour]:[8 hours]]))</f>
        <v>6</v>
      </c>
      <c r="X1486" s="11">
        <f>IF(ISERROR(tblSalaries[[#This Row],[max h]]),1,tblSalaries[[#This Row],[Salary in USD]]/tblSalaries[[#This Row],[max h]]/260)</f>
        <v>41.217948717948715</v>
      </c>
      <c r="Y1486" s="11" t="str">
        <f>IF(tblSalaries[[#This Row],[Years of Experience]]="",0,"0")</f>
        <v>0</v>
      </c>
      <c r="Z14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86" s="11">
        <f>IF(tblSalaries[[#This Row],[Salary in USD]]&lt;1000,1,0)</f>
        <v>0</v>
      </c>
      <c r="AB1486" s="11">
        <f>IF(AND(tblSalaries[[#This Row],[Salary in USD]]&gt;1000,tblSalaries[[#This Row],[Salary in USD]]&lt;2000),1,0)</f>
        <v>0</v>
      </c>
    </row>
    <row r="1487" spans="2:28" ht="15" customHeight="1">
      <c r="B1487" t="s">
        <v>3490</v>
      </c>
      <c r="C1487" s="1">
        <v>41060.109131944446</v>
      </c>
      <c r="D1487" s="4">
        <v>250000</v>
      </c>
      <c r="E1487">
        <v>250000</v>
      </c>
      <c r="F1487" t="s">
        <v>6</v>
      </c>
      <c r="G1487">
        <f>tblSalaries[[#This Row],[clean Salary (in local currency)]]*VLOOKUP(tblSalaries[[#This Row],[Currency]],tblXrate[],2,FALSE)</f>
        <v>250000</v>
      </c>
      <c r="H1487" t="s">
        <v>83</v>
      </c>
      <c r="I1487" t="s">
        <v>356</v>
      </c>
      <c r="J1487" t="s">
        <v>15</v>
      </c>
      <c r="K1487" t="str">
        <f>VLOOKUP(tblSalaries[[#This Row],[Where do you work]],tblCountries[[Actual]:[Mapping]],2,FALSE)</f>
        <v>USA</v>
      </c>
      <c r="L1487" t="s">
        <v>13</v>
      </c>
      <c r="M1487">
        <v>20</v>
      </c>
      <c r="O1487" s="10" t="str">
        <f>IF(ISERROR(FIND("1",tblSalaries[[#This Row],[How many hours of a day you work on Excel]])),"",1)</f>
        <v/>
      </c>
      <c r="P1487" s="11" t="str">
        <f>IF(ISERROR(FIND("2",tblSalaries[[#This Row],[How many hours of a day you work on Excel]])),"",2)</f>
        <v/>
      </c>
      <c r="Q1487" s="10" t="str">
        <f>IF(ISERROR(FIND("3",tblSalaries[[#This Row],[How many hours of a day you work on Excel]])),"",3)</f>
        <v/>
      </c>
      <c r="R1487" s="10" t="str">
        <f>IF(ISERROR(FIND("4",tblSalaries[[#This Row],[How many hours of a day you work on Excel]])),"",4)</f>
        <v/>
      </c>
      <c r="S1487" s="10" t="str">
        <f>IF(ISERROR(FIND("5",tblSalaries[[#This Row],[How many hours of a day you work on Excel]])),"",5)</f>
        <v/>
      </c>
      <c r="T1487" s="10" t="str">
        <f>IF(ISERROR(FIND("6",tblSalaries[[#This Row],[How many hours of a day you work on Excel]])),"",6)</f>
        <v/>
      </c>
      <c r="U1487" s="11" t="str">
        <f>IF(ISERROR(FIND("7",tblSalaries[[#This Row],[How many hours of a day you work on Excel]])),"",7)</f>
        <v/>
      </c>
      <c r="V1487" s="11">
        <f>IF(ISERROR(FIND("8",tblSalaries[[#This Row],[How many hours of a day you work on Excel]])),"",8)</f>
        <v>8</v>
      </c>
      <c r="W1487" s="11">
        <f>IF(MAX(tblSalaries[[#This Row],[1 hour]:[8 hours]])=0,#N/A,MAX(tblSalaries[[#This Row],[1 hour]:[8 hours]]))</f>
        <v>8</v>
      </c>
      <c r="X1487" s="11">
        <f>IF(ISERROR(tblSalaries[[#This Row],[max h]]),1,tblSalaries[[#This Row],[Salary in USD]]/tblSalaries[[#This Row],[max h]]/260)</f>
        <v>120.19230769230769</v>
      </c>
      <c r="Y1487" s="11" t="str">
        <f>IF(tblSalaries[[#This Row],[Years of Experience]]="",0,"0")</f>
        <v>0</v>
      </c>
      <c r="Z14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87" s="11">
        <f>IF(tblSalaries[[#This Row],[Salary in USD]]&lt;1000,1,0)</f>
        <v>0</v>
      </c>
      <c r="AB1487" s="11">
        <f>IF(AND(tblSalaries[[#This Row],[Salary in USD]]&gt;1000,tblSalaries[[#This Row],[Salary in USD]]&lt;2000),1,0)</f>
        <v>0</v>
      </c>
    </row>
    <row r="1488" spans="2:28" ht="15" customHeight="1">
      <c r="B1488" t="s">
        <v>3491</v>
      </c>
      <c r="C1488" s="1">
        <v>41060.129965277774</v>
      </c>
      <c r="D1488" s="4">
        <v>89000</v>
      </c>
      <c r="E1488">
        <v>89000</v>
      </c>
      <c r="F1488" t="s">
        <v>6</v>
      </c>
      <c r="G1488">
        <f>tblSalaries[[#This Row],[clean Salary (in local currency)]]*VLOOKUP(tblSalaries[[#This Row],[Currency]],tblXrate[],2,FALSE)</f>
        <v>89000</v>
      </c>
      <c r="H1488" t="s">
        <v>642</v>
      </c>
      <c r="I1488" t="s">
        <v>52</v>
      </c>
      <c r="J1488" t="s">
        <v>15</v>
      </c>
      <c r="K1488" t="str">
        <f>VLOOKUP(tblSalaries[[#This Row],[Where do you work]],tblCountries[[Actual]:[Mapping]],2,FALSE)</f>
        <v>USA</v>
      </c>
      <c r="L1488" t="s">
        <v>18</v>
      </c>
      <c r="M1488">
        <v>10</v>
      </c>
      <c r="O1488" s="10" t="str">
        <f>IF(ISERROR(FIND("1",tblSalaries[[#This Row],[How many hours of a day you work on Excel]])),"",1)</f>
        <v/>
      </c>
      <c r="P1488" s="11">
        <f>IF(ISERROR(FIND("2",tblSalaries[[#This Row],[How many hours of a day you work on Excel]])),"",2)</f>
        <v>2</v>
      </c>
      <c r="Q1488" s="10">
        <f>IF(ISERROR(FIND("3",tblSalaries[[#This Row],[How many hours of a day you work on Excel]])),"",3)</f>
        <v>3</v>
      </c>
      <c r="R1488" s="10" t="str">
        <f>IF(ISERROR(FIND("4",tblSalaries[[#This Row],[How many hours of a day you work on Excel]])),"",4)</f>
        <v/>
      </c>
      <c r="S1488" s="10" t="str">
        <f>IF(ISERROR(FIND("5",tblSalaries[[#This Row],[How many hours of a day you work on Excel]])),"",5)</f>
        <v/>
      </c>
      <c r="T1488" s="10" t="str">
        <f>IF(ISERROR(FIND("6",tblSalaries[[#This Row],[How many hours of a day you work on Excel]])),"",6)</f>
        <v/>
      </c>
      <c r="U1488" s="11" t="str">
        <f>IF(ISERROR(FIND("7",tblSalaries[[#This Row],[How many hours of a day you work on Excel]])),"",7)</f>
        <v/>
      </c>
      <c r="V1488" s="11" t="str">
        <f>IF(ISERROR(FIND("8",tblSalaries[[#This Row],[How many hours of a day you work on Excel]])),"",8)</f>
        <v/>
      </c>
      <c r="W1488" s="11">
        <f>IF(MAX(tblSalaries[[#This Row],[1 hour]:[8 hours]])=0,#N/A,MAX(tblSalaries[[#This Row],[1 hour]:[8 hours]]))</f>
        <v>3</v>
      </c>
      <c r="X1488" s="11">
        <f>IF(ISERROR(tblSalaries[[#This Row],[max h]]),1,tblSalaries[[#This Row],[Salary in USD]]/tblSalaries[[#This Row],[max h]]/260)</f>
        <v>114.1025641025641</v>
      </c>
      <c r="Y1488" s="11" t="str">
        <f>IF(tblSalaries[[#This Row],[Years of Experience]]="",0,"0")</f>
        <v>0</v>
      </c>
      <c r="Z14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88" s="11">
        <f>IF(tblSalaries[[#This Row],[Salary in USD]]&lt;1000,1,0)</f>
        <v>0</v>
      </c>
      <c r="AB1488" s="11">
        <f>IF(AND(tblSalaries[[#This Row],[Salary in USD]]&gt;1000,tblSalaries[[#This Row],[Salary in USD]]&lt;2000),1,0)</f>
        <v>0</v>
      </c>
    </row>
    <row r="1489" spans="2:28" ht="15" customHeight="1">
      <c r="B1489" t="s">
        <v>3492</v>
      </c>
      <c r="C1489" s="1">
        <v>41060.175219907411</v>
      </c>
      <c r="D1489" s="4">
        <v>75000</v>
      </c>
      <c r="E1489">
        <v>75000</v>
      </c>
      <c r="F1489" t="s">
        <v>6</v>
      </c>
      <c r="G1489">
        <f>tblSalaries[[#This Row],[clean Salary (in local currency)]]*VLOOKUP(tblSalaries[[#This Row],[Currency]],tblXrate[],2,FALSE)</f>
        <v>75000</v>
      </c>
      <c r="H1489" t="s">
        <v>14</v>
      </c>
      <c r="I1489" t="s">
        <v>20</v>
      </c>
      <c r="J1489" t="s">
        <v>15</v>
      </c>
      <c r="K1489" t="str">
        <f>VLOOKUP(tblSalaries[[#This Row],[Where do you work]],tblCountries[[Actual]:[Mapping]],2,FALSE)</f>
        <v>USA</v>
      </c>
      <c r="L1489" t="s">
        <v>13</v>
      </c>
      <c r="M1489">
        <v>1.5</v>
      </c>
      <c r="O1489" s="10" t="str">
        <f>IF(ISERROR(FIND("1",tblSalaries[[#This Row],[How many hours of a day you work on Excel]])),"",1)</f>
        <v/>
      </c>
      <c r="P1489" s="11" t="str">
        <f>IF(ISERROR(FIND("2",tblSalaries[[#This Row],[How many hours of a day you work on Excel]])),"",2)</f>
        <v/>
      </c>
      <c r="Q1489" s="10" t="str">
        <f>IF(ISERROR(FIND("3",tblSalaries[[#This Row],[How many hours of a day you work on Excel]])),"",3)</f>
        <v/>
      </c>
      <c r="R1489" s="10" t="str">
        <f>IF(ISERROR(FIND("4",tblSalaries[[#This Row],[How many hours of a day you work on Excel]])),"",4)</f>
        <v/>
      </c>
      <c r="S1489" s="10" t="str">
        <f>IF(ISERROR(FIND("5",tblSalaries[[#This Row],[How many hours of a day you work on Excel]])),"",5)</f>
        <v/>
      </c>
      <c r="T1489" s="10" t="str">
        <f>IF(ISERROR(FIND("6",tblSalaries[[#This Row],[How many hours of a day you work on Excel]])),"",6)</f>
        <v/>
      </c>
      <c r="U1489" s="11" t="str">
        <f>IF(ISERROR(FIND("7",tblSalaries[[#This Row],[How many hours of a day you work on Excel]])),"",7)</f>
        <v/>
      </c>
      <c r="V1489" s="11">
        <f>IF(ISERROR(FIND("8",tblSalaries[[#This Row],[How many hours of a day you work on Excel]])),"",8)</f>
        <v>8</v>
      </c>
      <c r="W1489" s="11">
        <f>IF(MAX(tblSalaries[[#This Row],[1 hour]:[8 hours]])=0,#N/A,MAX(tblSalaries[[#This Row],[1 hour]:[8 hours]]))</f>
        <v>8</v>
      </c>
      <c r="X1489" s="11">
        <f>IF(ISERROR(tblSalaries[[#This Row],[max h]]),1,tblSalaries[[#This Row],[Salary in USD]]/tblSalaries[[#This Row],[max h]]/260)</f>
        <v>36.057692307692307</v>
      </c>
      <c r="Y1489" s="11" t="str">
        <f>IF(tblSalaries[[#This Row],[Years of Experience]]="",0,"0")</f>
        <v>0</v>
      </c>
      <c r="Z14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89" s="11">
        <f>IF(tblSalaries[[#This Row],[Salary in USD]]&lt;1000,1,0)</f>
        <v>0</v>
      </c>
      <c r="AB1489" s="11">
        <f>IF(AND(tblSalaries[[#This Row],[Salary in USD]]&gt;1000,tblSalaries[[#This Row],[Salary in USD]]&lt;2000),1,0)</f>
        <v>0</v>
      </c>
    </row>
    <row r="1490" spans="2:28" ht="15" customHeight="1">
      <c r="B1490" t="s">
        <v>3493</v>
      </c>
      <c r="C1490" s="1">
        <v>41060.210405092592</v>
      </c>
      <c r="D1490" s="4">
        <v>45000</v>
      </c>
      <c r="E1490">
        <v>45000</v>
      </c>
      <c r="F1490" t="s">
        <v>6</v>
      </c>
      <c r="G1490">
        <f>tblSalaries[[#This Row],[clean Salary (in local currency)]]*VLOOKUP(tblSalaries[[#This Row],[Currency]],tblXrate[],2,FALSE)</f>
        <v>45000</v>
      </c>
      <c r="H1490" t="s">
        <v>1669</v>
      </c>
      <c r="I1490" t="s">
        <v>20</v>
      </c>
      <c r="J1490" t="s">
        <v>15</v>
      </c>
      <c r="K1490" t="str">
        <f>VLOOKUP(tblSalaries[[#This Row],[Where do you work]],tblCountries[[Actual]:[Mapping]],2,FALSE)</f>
        <v>USA</v>
      </c>
      <c r="L1490" t="s">
        <v>13</v>
      </c>
      <c r="M1490">
        <v>5</v>
      </c>
      <c r="O1490" s="10" t="str">
        <f>IF(ISERROR(FIND("1",tblSalaries[[#This Row],[How many hours of a day you work on Excel]])),"",1)</f>
        <v/>
      </c>
      <c r="P1490" s="11" t="str">
        <f>IF(ISERROR(FIND("2",tblSalaries[[#This Row],[How many hours of a day you work on Excel]])),"",2)</f>
        <v/>
      </c>
      <c r="Q1490" s="10" t="str">
        <f>IF(ISERROR(FIND("3",tblSalaries[[#This Row],[How many hours of a day you work on Excel]])),"",3)</f>
        <v/>
      </c>
      <c r="R1490" s="10" t="str">
        <f>IF(ISERROR(FIND("4",tblSalaries[[#This Row],[How many hours of a day you work on Excel]])),"",4)</f>
        <v/>
      </c>
      <c r="S1490" s="10" t="str">
        <f>IF(ISERROR(FIND("5",tblSalaries[[#This Row],[How many hours of a day you work on Excel]])),"",5)</f>
        <v/>
      </c>
      <c r="T1490" s="10" t="str">
        <f>IF(ISERROR(FIND("6",tblSalaries[[#This Row],[How many hours of a day you work on Excel]])),"",6)</f>
        <v/>
      </c>
      <c r="U1490" s="11" t="str">
        <f>IF(ISERROR(FIND("7",tblSalaries[[#This Row],[How many hours of a day you work on Excel]])),"",7)</f>
        <v/>
      </c>
      <c r="V1490" s="11">
        <f>IF(ISERROR(FIND("8",tblSalaries[[#This Row],[How many hours of a day you work on Excel]])),"",8)</f>
        <v>8</v>
      </c>
      <c r="W1490" s="11">
        <f>IF(MAX(tblSalaries[[#This Row],[1 hour]:[8 hours]])=0,#N/A,MAX(tblSalaries[[#This Row],[1 hour]:[8 hours]]))</f>
        <v>8</v>
      </c>
      <c r="X1490" s="11">
        <f>IF(ISERROR(tblSalaries[[#This Row],[max h]]),1,tblSalaries[[#This Row],[Salary in USD]]/tblSalaries[[#This Row],[max h]]/260)</f>
        <v>21.634615384615383</v>
      </c>
      <c r="Y1490" s="11" t="str">
        <f>IF(tblSalaries[[#This Row],[Years of Experience]]="",0,"0")</f>
        <v>0</v>
      </c>
      <c r="Z14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490" s="11">
        <f>IF(tblSalaries[[#This Row],[Salary in USD]]&lt;1000,1,0)</f>
        <v>0</v>
      </c>
      <c r="AB1490" s="11">
        <f>IF(AND(tblSalaries[[#This Row],[Salary in USD]]&gt;1000,tblSalaries[[#This Row],[Salary in USD]]&lt;2000),1,0)</f>
        <v>0</v>
      </c>
    </row>
    <row r="1491" spans="2:28" ht="15" customHeight="1">
      <c r="B1491" t="s">
        <v>3494</v>
      </c>
      <c r="C1491" s="1">
        <v>41060.224976851852</v>
      </c>
      <c r="D1491" s="4">
        <v>127500</v>
      </c>
      <c r="E1491">
        <v>127500</v>
      </c>
      <c r="F1491" t="s">
        <v>6</v>
      </c>
      <c r="G1491">
        <f>tblSalaries[[#This Row],[clean Salary (in local currency)]]*VLOOKUP(tblSalaries[[#This Row],[Currency]],tblXrate[],2,FALSE)</f>
        <v>127500</v>
      </c>
      <c r="H1491" t="s">
        <v>1670</v>
      </c>
      <c r="I1491" t="s">
        <v>4001</v>
      </c>
      <c r="J1491" t="s">
        <v>15</v>
      </c>
      <c r="K1491" t="str">
        <f>VLOOKUP(tblSalaries[[#This Row],[Where do you work]],tblCountries[[Actual]:[Mapping]],2,FALSE)</f>
        <v>USA</v>
      </c>
      <c r="L1491" t="s">
        <v>13</v>
      </c>
      <c r="M1491">
        <v>22</v>
      </c>
      <c r="O1491" s="10" t="str">
        <f>IF(ISERROR(FIND("1",tblSalaries[[#This Row],[How many hours of a day you work on Excel]])),"",1)</f>
        <v/>
      </c>
      <c r="P1491" s="11" t="str">
        <f>IF(ISERROR(FIND("2",tblSalaries[[#This Row],[How many hours of a day you work on Excel]])),"",2)</f>
        <v/>
      </c>
      <c r="Q1491" s="10" t="str">
        <f>IF(ISERROR(FIND("3",tblSalaries[[#This Row],[How many hours of a day you work on Excel]])),"",3)</f>
        <v/>
      </c>
      <c r="R1491" s="10" t="str">
        <f>IF(ISERROR(FIND("4",tblSalaries[[#This Row],[How many hours of a day you work on Excel]])),"",4)</f>
        <v/>
      </c>
      <c r="S1491" s="10" t="str">
        <f>IF(ISERROR(FIND("5",tblSalaries[[#This Row],[How many hours of a day you work on Excel]])),"",5)</f>
        <v/>
      </c>
      <c r="T1491" s="10" t="str">
        <f>IF(ISERROR(FIND("6",tblSalaries[[#This Row],[How many hours of a day you work on Excel]])),"",6)</f>
        <v/>
      </c>
      <c r="U1491" s="11" t="str">
        <f>IF(ISERROR(FIND("7",tblSalaries[[#This Row],[How many hours of a day you work on Excel]])),"",7)</f>
        <v/>
      </c>
      <c r="V1491" s="11">
        <f>IF(ISERROR(FIND("8",tblSalaries[[#This Row],[How many hours of a day you work on Excel]])),"",8)</f>
        <v>8</v>
      </c>
      <c r="W1491" s="11">
        <f>IF(MAX(tblSalaries[[#This Row],[1 hour]:[8 hours]])=0,#N/A,MAX(tblSalaries[[#This Row],[1 hour]:[8 hours]]))</f>
        <v>8</v>
      </c>
      <c r="X1491" s="11">
        <f>IF(ISERROR(tblSalaries[[#This Row],[max h]]),1,tblSalaries[[#This Row],[Salary in USD]]/tblSalaries[[#This Row],[max h]]/260)</f>
        <v>61.29807692307692</v>
      </c>
      <c r="Y1491" s="11" t="str">
        <f>IF(tblSalaries[[#This Row],[Years of Experience]]="",0,"0")</f>
        <v>0</v>
      </c>
      <c r="Z14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91" s="11">
        <f>IF(tblSalaries[[#This Row],[Salary in USD]]&lt;1000,1,0)</f>
        <v>0</v>
      </c>
      <c r="AB1491" s="11">
        <f>IF(AND(tblSalaries[[#This Row],[Salary in USD]]&gt;1000,tblSalaries[[#This Row],[Salary in USD]]&lt;2000),1,0)</f>
        <v>0</v>
      </c>
    </row>
    <row r="1492" spans="2:28" ht="15" customHeight="1">
      <c r="B1492" t="s">
        <v>3495</v>
      </c>
      <c r="C1492" s="1">
        <v>41060.230486111112</v>
      </c>
      <c r="D1492" s="4">
        <v>170000</v>
      </c>
      <c r="E1492">
        <v>170000</v>
      </c>
      <c r="F1492" t="s">
        <v>6</v>
      </c>
      <c r="G1492">
        <f>tblSalaries[[#This Row],[clean Salary (in local currency)]]*VLOOKUP(tblSalaries[[#This Row],[Currency]],tblXrate[],2,FALSE)</f>
        <v>170000</v>
      </c>
      <c r="H1492" t="s">
        <v>29</v>
      </c>
      <c r="I1492" t="s">
        <v>4001</v>
      </c>
      <c r="J1492" t="s">
        <v>15</v>
      </c>
      <c r="K1492" t="str">
        <f>VLOOKUP(tblSalaries[[#This Row],[Where do you work]],tblCountries[[Actual]:[Mapping]],2,FALSE)</f>
        <v>USA</v>
      </c>
      <c r="L1492" t="s">
        <v>18</v>
      </c>
      <c r="M1492">
        <v>18</v>
      </c>
      <c r="O1492" s="10" t="str">
        <f>IF(ISERROR(FIND("1",tblSalaries[[#This Row],[How many hours of a day you work on Excel]])),"",1)</f>
        <v/>
      </c>
      <c r="P1492" s="11">
        <f>IF(ISERROR(FIND("2",tblSalaries[[#This Row],[How many hours of a day you work on Excel]])),"",2)</f>
        <v>2</v>
      </c>
      <c r="Q1492" s="10">
        <f>IF(ISERROR(FIND("3",tblSalaries[[#This Row],[How many hours of a day you work on Excel]])),"",3)</f>
        <v>3</v>
      </c>
      <c r="R1492" s="10" t="str">
        <f>IF(ISERROR(FIND("4",tblSalaries[[#This Row],[How many hours of a day you work on Excel]])),"",4)</f>
        <v/>
      </c>
      <c r="S1492" s="10" t="str">
        <f>IF(ISERROR(FIND("5",tblSalaries[[#This Row],[How many hours of a day you work on Excel]])),"",5)</f>
        <v/>
      </c>
      <c r="T1492" s="10" t="str">
        <f>IF(ISERROR(FIND("6",tblSalaries[[#This Row],[How many hours of a day you work on Excel]])),"",6)</f>
        <v/>
      </c>
      <c r="U1492" s="11" t="str">
        <f>IF(ISERROR(FIND("7",tblSalaries[[#This Row],[How many hours of a day you work on Excel]])),"",7)</f>
        <v/>
      </c>
      <c r="V1492" s="11" t="str">
        <f>IF(ISERROR(FIND("8",tblSalaries[[#This Row],[How many hours of a day you work on Excel]])),"",8)</f>
        <v/>
      </c>
      <c r="W1492" s="11">
        <f>IF(MAX(tblSalaries[[#This Row],[1 hour]:[8 hours]])=0,#N/A,MAX(tblSalaries[[#This Row],[1 hour]:[8 hours]]))</f>
        <v>3</v>
      </c>
      <c r="X1492" s="11">
        <f>IF(ISERROR(tblSalaries[[#This Row],[max h]]),1,tblSalaries[[#This Row],[Salary in USD]]/tblSalaries[[#This Row],[max h]]/260)</f>
        <v>217.94871794871793</v>
      </c>
      <c r="Y1492" s="11" t="str">
        <f>IF(tblSalaries[[#This Row],[Years of Experience]]="",0,"0")</f>
        <v>0</v>
      </c>
      <c r="Z14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92" s="11">
        <f>IF(tblSalaries[[#This Row],[Salary in USD]]&lt;1000,1,0)</f>
        <v>0</v>
      </c>
      <c r="AB1492" s="11">
        <f>IF(AND(tblSalaries[[#This Row],[Salary in USD]]&gt;1000,tblSalaries[[#This Row],[Salary in USD]]&lt;2000),1,0)</f>
        <v>0</v>
      </c>
    </row>
    <row r="1493" spans="2:28" ht="15" customHeight="1">
      <c r="B1493" t="s">
        <v>3496</v>
      </c>
      <c r="C1493" s="1">
        <v>41060.234363425923</v>
      </c>
      <c r="D1493" s="4">
        <v>800</v>
      </c>
      <c r="E1493">
        <v>9600</v>
      </c>
      <c r="F1493" t="s">
        <v>6</v>
      </c>
      <c r="G1493">
        <f>tblSalaries[[#This Row],[clean Salary (in local currency)]]*VLOOKUP(tblSalaries[[#This Row],[Currency]],tblXrate[],2,FALSE)</f>
        <v>9600</v>
      </c>
      <c r="H1493" t="s">
        <v>855</v>
      </c>
      <c r="I1493" t="s">
        <v>20</v>
      </c>
      <c r="J1493" t="s">
        <v>1671</v>
      </c>
      <c r="K1493" t="str">
        <f>VLOOKUP(tblSalaries[[#This Row],[Where do you work]],tblCountries[[Actual]:[Mapping]],2,FALSE)</f>
        <v>Bolivia</v>
      </c>
      <c r="L1493" t="s">
        <v>13</v>
      </c>
      <c r="M1493">
        <v>2</v>
      </c>
      <c r="O1493" s="10" t="str">
        <f>IF(ISERROR(FIND("1",tblSalaries[[#This Row],[How many hours of a day you work on Excel]])),"",1)</f>
        <v/>
      </c>
      <c r="P1493" s="11" t="str">
        <f>IF(ISERROR(FIND("2",tblSalaries[[#This Row],[How many hours of a day you work on Excel]])),"",2)</f>
        <v/>
      </c>
      <c r="Q1493" s="10" t="str">
        <f>IF(ISERROR(FIND("3",tblSalaries[[#This Row],[How many hours of a day you work on Excel]])),"",3)</f>
        <v/>
      </c>
      <c r="R1493" s="10" t="str">
        <f>IF(ISERROR(FIND("4",tblSalaries[[#This Row],[How many hours of a day you work on Excel]])),"",4)</f>
        <v/>
      </c>
      <c r="S1493" s="10" t="str">
        <f>IF(ISERROR(FIND("5",tblSalaries[[#This Row],[How many hours of a day you work on Excel]])),"",5)</f>
        <v/>
      </c>
      <c r="T1493" s="10" t="str">
        <f>IF(ISERROR(FIND("6",tblSalaries[[#This Row],[How many hours of a day you work on Excel]])),"",6)</f>
        <v/>
      </c>
      <c r="U1493" s="11" t="str">
        <f>IF(ISERROR(FIND("7",tblSalaries[[#This Row],[How many hours of a day you work on Excel]])),"",7)</f>
        <v/>
      </c>
      <c r="V1493" s="11">
        <f>IF(ISERROR(FIND("8",tblSalaries[[#This Row],[How many hours of a day you work on Excel]])),"",8)</f>
        <v>8</v>
      </c>
      <c r="W1493" s="11">
        <f>IF(MAX(tblSalaries[[#This Row],[1 hour]:[8 hours]])=0,#N/A,MAX(tblSalaries[[#This Row],[1 hour]:[8 hours]]))</f>
        <v>8</v>
      </c>
      <c r="X1493" s="11">
        <f>IF(ISERROR(tblSalaries[[#This Row],[max h]]),1,tblSalaries[[#This Row],[Salary in USD]]/tblSalaries[[#This Row],[max h]]/260)</f>
        <v>4.615384615384615</v>
      </c>
      <c r="Y1493" s="11" t="str">
        <f>IF(tblSalaries[[#This Row],[Years of Experience]]="",0,"0")</f>
        <v>0</v>
      </c>
      <c r="Z14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93" s="11">
        <f>IF(tblSalaries[[#This Row],[Salary in USD]]&lt;1000,1,0)</f>
        <v>0</v>
      </c>
      <c r="AB1493" s="11">
        <f>IF(AND(tblSalaries[[#This Row],[Salary in USD]]&gt;1000,tblSalaries[[#This Row],[Salary in USD]]&lt;2000),1,0)</f>
        <v>0</v>
      </c>
    </row>
    <row r="1494" spans="2:28" ht="15" customHeight="1">
      <c r="B1494" t="s">
        <v>3497</v>
      </c>
      <c r="C1494" s="1">
        <v>41060.259513888886</v>
      </c>
      <c r="D1494" s="4">
        <v>62000</v>
      </c>
      <c r="E1494">
        <v>62000</v>
      </c>
      <c r="F1494" t="s">
        <v>6</v>
      </c>
      <c r="G1494">
        <f>tblSalaries[[#This Row],[clean Salary (in local currency)]]*VLOOKUP(tblSalaries[[#This Row],[Currency]],tblXrate[],2,FALSE)</f>
        <v>62000</v>
      </c>
      <c r="H1494" t="s">
        <v>1672</v>
      </c>
      <c r="I1494" t="s">
        <v>20</v>
      </c>
      <c r="J1494" t="s">
        <v>15</v>
      </c>
      <c r="K1494" t="str">
        <f>VLOOKUP(tblSalaries[[#This Row],[Where do you work]],tblCountries[[Actual]:[Mapping]],2,FALSE)</f>
        <v>USA</v>
      </c>
      <c r="L1494" t="s">
        <v>13</v>
      </c>
      <c r="M1494">
        <v>27</v>
      </c>
      <c r="O1494" s="10" t="str">
        <f>IF(ISERROR(FIND("1",tblSalaries[[#This Row],[How many hours of a day you work on Excel]])),"",1)</f>
        <v/>
      </c>
      <c r="P1494" s="11" t="str">
        <f>IF(ISERROR(FIND("2",tblSalaries[[#This Row],[How many hours of a day you work on Excel]])),"",2)</f>
        <v/>
      </c>
      <c r="Q1494" s="10" t="str">
        <f>IF(ISERROR(FIND("3",tblSalaries[[#This Row],[How many hours of a day you work on Excel]])),"",3)</f>
        <v/>
      </c>
      <c r="R1494" s="10" t="str">
        <f>IF(ISERROR(FIND("4",tblSalaries[[#This Row],[How many hours of a day you work on Excel]])),"",4)</f>
        <v/>
      </c>
      <c r="S1494" s="10" t="str">
        <f>IF(ISERROR(FIND("5",tblSalaries[[#This Row],[How many hours of a day you work on Excel]])),"",5)</f>
        <v/>
      </c>
      <c r="T1494" s="10" t="str">
        <f>IF(ISERROR(FIND("6",tblSalaries[[#This Row],[How many hours of a day you work on Excel]])),"",6)</f>
        <v/>
      </c>
      <c r="U1494" s="11" t="str">
        <f>IF(ISERROR(FIND("7",tblSalaries[[#This Row],[How many hours of a day you work on Excel]])),"",7)</f>
        <v/>
      </c>
      <c r="V1494" s="11">
        <f>IF(ISERROR(FIND("8",tblSalaries[[#This Row],[How many hours of a day you work on Excel]])),"",8)</f>
        <v>8</v>
      </c>
      <c r="W1494" s="11">
        <f>IF(MAX(tblSalaries[[#This Row],[1 hour]:[8 hours]])=0,#N/A,MAX(tblSalaries[[#This Row],[1 hour]:[8 hours]]))</f>
        <v>8</v>
      </c>
      <c r="X1494" s="11">
        <f>IF(ISERROR(tblSalaries[[#This Row],[max h]]),1,tblSalaries[[#This Row],[Salary in USD]]/tblSalaries[[#This Row],[max h]]/260)</f>
        <v>29.807692307692307</v>
      </c>
      <c r="Y1494" s="11" t="str">
        <f>IF(tblSalaries[[#This Row],[Years of Experience]]="",0,"0")</f>
        <v>0</v>
      </c>
      <c r="Z14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94" s="11">
        <f>IF(tblSalaries[[#This Row],[Salary in USD]]&lt;1000,1,0)</f>
        <v>0</v>
      </c>
      <c r="AB1494" s="11">
        <f>IF(AND(tblSalaries[[#This Row],[Salary in USD]]&gt;1000,tblSalaries[[#This Row],[Salary in USD]]&lt;2000),1,0)</f>
        <v>0</v>
      </c>
    </row>
    <row r="1495" spans="2:28" ht="15" customHeight="1">
      <c r="B1495" t="s">
        <v>3498</v>
      </c>
      <c r="C1495" s="1">
        <v>41060.266076388885</v>
      </c>
      <c r="D1495" s="4">
        <v>22000</v>
      </c>
      <c r="E1495">
        <v>22000</v>
      </c>
      <c r="F1495" t="s">
        <v>6</v>
      </c>
      <c r="G1495">
        <f>tblSalaries[[#This Row],[clean Salary (in local currency)]]*VLOOKUP(tblSalaries[[#This Row],[Currency]],tblXrate[],2,FALSE)</f>
        <v>22000</v>
      </c>
      <c r="H1495" t="s">
        <v>1673</v>
      </c>
      <c r="I1495" t="s">
        <v>52</v>
      </c>
      <c r="J1495" t="s">
        <v>15</v>
      </c>
      <c r="K1495" t="str">
        <f>VLOOKUP(tblSalaries[[#This Row],[Where do you work]],tblCountries[[Actual]:[Mapping]],2,FALSE)</f>
        <v>USA</v>
      </c>
      <c r="L1495" t="s">
        <v>9</v>
      </c>
      <c r="M1495">
        <v>3</v>
      </c>
      <c r="O1495" s="10" t="str">
        <f>IF(ISERROR(FIND("1",tblSalaries[[#This Row],[How many hours of a day you work on Excel]])),"",1)</f>
        <v/>
      </c>
      <c r="P1495" s="11" t="str">
        <f>IF(ISERROR(FIND("2",tblSalaries[[#This Row],[How many hours of a day you work on Excel]])),"",2)</f>
        <v/>
      </c>
      <c r="Q1495" s="10" t="str">
        <f>IF(ISERROR(FIND("3",tblSalaries[[#This Row],[How many hours of a day you work on Excel]])),"",3)</f>
        <v/>
      </c>
      <c r="R1495" s="10">
        <f>IF(ISERROR(FIND("4",tblSalaries[[#This Row],[How many hours of a day you work on Excel]])),"",4)</f>
        <v>4</v>
      </c>
      <c r="S1495" s="10" t="str">
        <f>IF(ISERROR(FIND("5",tblSalaries[[#This Row],[How many hours of a day you work on Excel]])),"",5)</f>
        <v/>
      </c>
      <c r="T1495" s="10">
        <f>IF(ISERROR(FIND("6",tblSalaries[[#This Row],[How many hours of a day you work on Excel]])),"",6)</f>
        <v>6</v>
      </c>
      <c r="U1495" s="11" t="str">
        <f>IF(ISERROR(FIND("7",tblSalaries[[#This Row],[How many hours of a day you work on Excel]])),"",7)</f>
        <v/>
      </c>
      <c r="V1495" s="11" t="str">
        <f>IF(ISERROR(FIND("8",tblSalaries[[#This Row],[How many hours of a day you work on Excel]])),"",8)</f>
        <v/>
      </c>
      <c r="W1495" s="11">
        <f>IF(MAX(tblSalaries[[#This Row],[1 hour]:[8 hours]])=0,#N/A,MAX(tblSalaries[[#This Row],[1 hour]:[8 hours]]))</f>
        <v>6</v>
      </c>
      <c r="X1495" s="11">
        <f>IF(ISERROR(tblSalaries[[#This Row],[max h]]),1,tblSalaries[[#This Row],[Salary in USD]]/tblSalaries[[#This Row],[max h]]/260)</f>
        <v>14.102564102564102</v>
      </c>
      <c r="Y1495" s="11" t="str">
        <f>IF(tblSalaries[[#This Row],[Years of Experience]]="",0,"0")</f>
        <v>0</v>
      </c>
      <c r="Z14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495" s="11">
        <f>IF(tblSalaries[[#This Row],[Salary in USD]]&lt;1000,1,0)</f>
        <v>0</v>
      </c>
      <c r="AB1495" s="11">
        <f>IF(AND(tblSalaries[[#This Row],[Salary in USD]]&gt;1000,tblSalaries[[#This Row],[Salary in USD]]&lt;2000),1,0)</f>
        <v>0</v>
      </c>
    </row>
    <row r="1496" spans="2:28" ht="15" customHeight="1">
      <c r="B1496" t="s">
        <v>3499</v>
      </c>
      <c r="C1496" s="1">
        <v>41060.266608796293</v>
      </c>
      <c r="D1496" s="4">
        <v>45000</v>
      </c>
      <c r="E1496">
        <v>45000</v>
      </c>
      <c r="F1496" t="s">
        <v>6</v>
      </c>
      <c r="G1496">
        <f>tblSalaries[[#This Row],[clean Salary (in local currency)]]*VLOOKUP(tblSalaries[[#This Row],[Currency]],tblXrate[],2,FALSE)</f>
        <v>45000</v>
      </c>
      <c r="H1496" t="s">
        <v>207</v>
      </c>
      <c r="I1496" t="s">
        <v>20</v>
      </c>
      <c r="J1496" t="s">
        <v>15</v>
      </c>
      <c r="K1496" t="str">
        <f>VLOOKUP(tblSalaries[[#This Row],[Where do you work]],tblCountries[[Actual]:[Mapping]],2,FALSE)</f>
        <v>USA</v>
      </c>
      <c r="L1496" t="s">
        <v>9</v>
      </c>
      <c r="M1496">
        <v>8</v>
      </c>
      <c r="O1496" s="10" t="str">
        <f>IF(ISERROR(FIND("1",tblSalaries[[#This Row],[How many hours of a day you work on Excel]])),"",1)</f>
        <v/>
      </c>
      <c r="P1496" s="11" t="str">
        <f>IF(ISERROR(FIND("2",tblSalaries[[#This Row],[How many hours of a day you work on Excel]])),"",2)</f>
        <v/>
      </c>
      <c r="Q1496" s="10" t="str">
        <f>IF(ISERROR(FIND("3",tblSalaries[[#This Row],[How many hours of a day you work on Excel]])),"",3)</f>
        <v/>
      </c>
      <c r="R1496" s="10">
        <f>IF(ISERROR(FIND("4",tblSalaries[[#This Row],[How many hours of a day you work on Excel]])),"",4)</f>
        <v>4</v>
      </c>
      <c r="S1496" s="10" t="str">
        <f>IF(ISERROR(FIND("5",tblSalaries[[#This Row],[How many hours of a day you work on Excel]])),"",5)</f>
        <v/>
      </c>
      <c r="T1496" s="10">
        <f>IF(ISERROR(FIND("6",tblSalaries[[#This Row],[How many hours of a day you work on Excel]])),"",6)</f>
        <v>6</v>
      </c>
      <c r="U1496" s="11" t="str">
        <f>IF(ISERROR(FIND("7",tblSalaries[[#This Row],[How many hours of a day you work on Excel]])),"",7)</f>
        <v/>
      </c>
      <c r="V1496" s="11" t="str">
        <f>IF(ISERROR(FIND("8",tblSalaries[[#This Row],[How many hours of a day you work on Excel]])),"",8)</f>
        <v/>
      </c>
      <c r="W1496" s="11">
        <f>IF(MAX(tblSalaries[[#This Row],[1 hour]:[8 hours]])=0,#N/A,MAX(tblSalaries[[#This Row],[1 hour]:[8 hours]]))</f>
        <v>6</v>
      </c>
      <c r="X1496" s="11">
        <f>IF(ISERROR(tblSalaries[[#This Row],[max h]]),1,tblSalaries[[#This Row],[Salary in USD]]/tblSalaries[[#This Row],[max h]]/260)</f>
        <v>28.846153846153847</v>
      </c>
      <c r="Y1496" s="11" t="str">
        <f>IF(tblSalaries[[#This Row],[Years of Experience]]="",0,"0")</f>
        <v>0</v>
      </c>
      <c r="Z14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96" s="11">
        <f>IF(tblSalaries[[#This Row],[Salary in USD]]&lt;1000,1,0)</f>
        <v>0</v>
      </c>
      <c r="AB1496" s="11">
        <f>IF(AND(tblSalaries[[#This Row],[Salary in USD]]&gt;1000,tblSalaries[[#This Row],[Salary in USD]]&lt;2000),1,0)</f>
        <v>0</v>
      </c>
    </row>
    <row r="1497" spans="2:28" ht="15" customHeight="1">
      <c r="B1497" t="s">
        <v>3500</v>
      </c>
      <c r="C1497" s="1">
        <v>41060.303888888891</v>
      </c>
      <c r="D1497" s="4">
        <v>145000</v>
      </c>
      <c r="E1497">
        <v>145000</v>
      </c>
      <c r="F1497" t="s">
        <v>6</v>
      </c>
      <c r="G1497">
        <f>tblSalaries[[#This Row],[clean Salary (in local currency)]]*VLOOKUP(tblSalaries[[#This Row],[Currency]],tblXrate[],2,FALSE)</f>
        <v>145000</v>
      </c>
      <c r="H1497" t="s">
        <v>616</v>
      </c>
      <c r="I1497" t="s">
        <v>20</v>
      </c>
      <c r="J1497" t="s">
        <v>15</v>
      </c>
      <c r="K1497" t="str">
        <f>VLOOKUP(tblSalaries[[#This Row],[Where do you work]],tblCountries[[Actual]:[Mapping]],2,FALSE)</f>
        <v>USA</v>
      </c>
      <c r="L1497" t="s">
        <v>9</v>
      </c>
      <c r="M1497">
        <v>6</v>
      </c>
      <c r="O1497" s="10" t="str">
        <f>IF(ISERROR(FIND("1",tblSalaries[[#This Row],[How many hours of a day you work on Excel]])),"",1)</f>
        <v/>
      </c>
      <c r="P1497" s="11" t="str">
        <f>IF(ISERROR(FIND("2",tblSalaries[[#This Row],[How many hours of a day you work on Excel]])),"",2)</f>
        <v/>
      </c>
      <c r="Q1497" s="10" t="str">
        <f>IF(ISERROR(FIND("3",tblSalaries[[#This Row],[How many hours of a day you work on Excel]])),"",3)</f>
        <v/>
      </c>
      <c r="R1497" s="10">
        <f>IF(ISERROR(FIND("4",tblSalaries[[#This Row],[How many hours of a day you work on Excel]])),"",4)</f>
        <v>4</v>
      </c>
      <c r="S1497" s="10" t="str">
        <f>IF(ISERROR(FIND("5",tblSalaries[[#This Row],[How many hours of a day you work on Excel]])),"",5)</f>
        <v/>
      </c>
      <c r="T1497" s="10">
        <f>IF(ISERROR(FIND("6",tblSalaries[[#This Row],[How many hours of a day you work on Excel]])),"",6)</f>
        <v>6</v>
      </c>
      <c r="U1497" s="11" t="str">
        <f>IF(ISERROR(FIND("7",tblSalaries[[#This Row],[How many hours of a day you work on Excel]])),"",7)</f>
        <v/>
      </c>
      <c r="V1497" s="11" t="str">
        <f>IF(ISERROR(FIND("8",tblSalaries[[#This Row],[How many hours of a day you work on Excel]])),"",8)</f>
        <v/>
      </c>
      <c r="W1497" s="11">
        <f>IF(MAX(tblSalaries[[#This Row],[1 hour]:[8 hours]])=0,#N/A,MAX(tblSalaries[[#This Row],[1 hour]:[8 hours]]))</f>
        <v>6</v>
      </c>
      <c r="X1497" s="11">
        <f>IF(ISERROR(tblSalaries[[#This Row],[max h]]),1,tblSalaries[[#This Row],[Salary in USD]]/tblSalaries[[#This Row],[max h]]/260)</f>
        <v>92.948717948717956</v>
      </c>
      <c r="Y1497" s="11" t="str">
        <f>IF(tblSalaries[[#This Row],[Years of Experience]]="",0,"0")</f>
        <v>0</v>
      </c>
      <c r="Z14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497" s="11">
        <f>IF(tblSalaries[[#This Row],[Salary in USD]]&lt;1000,1,0)</f>
        <v>0</v>
      </c>
      <c r="AB1497" s="11">
        <f>IF(AND(tblSalaries[[#This Row],[Salary in USD]]&gt;1000,tblSalaries[[#This Row],[Salary in USD]]&lt;2000),1,0)</f>
        <v>0</v>
      </c>
    </row>
    <row r="1498" spans="2:28" ht="15" customHeight="1">
      <c r="B1498" t="s">
        <v>3501</v>
      </c>
      <c r="C1498" s="1">
        <v>41060.347256944442</v>
      </c>
      <c r="D1498" s="4">
        <v>89000</v>
      </c>
      <c r="E1498">
        <v>89000</v>
      </c>
      <c r="F1498" t="s">
        <v>6</v>
      </c>
      <c r="G1498">
        <f>tblSalaries[[#This Row],[clean Salary (in local currency)]]*VLOOKUP(tblSalaries[[#This Row],[Currency]],tblXrate[],2,FALSE)</f>
        <v>89000</v>
      </c>
      <c r="H1498" t="s">
        <v>1288</v>
      </c>
      <c r="I1498" t="s">
        <v>20</v>
      </c>
      <c r="J1498" t="s">
        <v>15</v>
      </c>
      <c r="K1498" t="str">
        <f>VLOOKUP(tblSalaries[[#This Row],[Where do you work]],tblCountries[[Actual]:[Mapping]],2,FALSE)</f>
        <v>USA</v>
      </c>
      <c r="L1498" t="s">
        <v>13</v>
      </c>
      <c r="M1498">
        <v>14</v>
      </c>
      <c r="O1498" s="10" t="str">
        <f>IF(ISERROR(FIND("1",tblSalaries[[#This Row],[How many hours of a day you work on Excel]])),"",1)</f>
        <v/>
      </c>
      <c r="P1498" s="11" t="str">
        <f>IF(ISERROR(FIND("2",tblSalaries[[#This Row],[How many hours of a day you work on Excel]])),"",2)</f>
        <v/>
      </c>
      <c r="Q1498" s="10" t="str">
        <f>IF(ISERROR(FIND("3",tblSalaries[[#This Row],[How many hours of a day you work on Excel]])),"",3)</f>
        <v/>
      </c>
      <c r="R1498" s="10" t="str">
        <f>IF(ISERROR(FIND("4",tblSalaries[[#This Row],[How many hours of a day you work on Excel]])),"",4)</f>
        <v/>
      </c>
      <c r="S1498" s="10" t="str">
        <f>IF(ISERROR(FIND("5",tblSalaries[[#This Row],[How many hours of a day you work on Excel]])),"",5)</f>
        <v/>
      </c>
      <c r="T1498" s="10" t="str">
        <f>IF(ISERROR(FIND("6",tblSalaries[[#This Row],[How many hours of a day you work on Excel]])),"",6)</f>
        <v/>
      </c>
      <c r="U1498" s="11" t="str">
        <f>IF(ISERROR(FIND("7",tblSalaries[[#This Row],[How many hours of a day you work on Excel]])),"",7)</f>
        <v/>
      </c>
      <c r="V1498" s="11">
        <f>IF(ISERROR(FIND("8",tblSalaries[[#This Row],[How many hours of a day you work on Excel]])),"",8)</f>
        <v>8</v>
      </c>
      <c r="W1498" s="11">
        <f>IF(MAX(tblSalaries[[#This Row],[1 hour]:[8 hours]])=0,#N/A,MAX(tblSalaries[[#This Row],[1 hour]:[8 hours]]))</f>
        <v>8</v>
      </c>
      <c r="X1498" s="11">
        <f>IF(ISERROR(tblSalaries[[#This Row],[max h]]),1,tblSalaries[[#This Row],[Salary in USD]]/tblSalaries[[#This Row],[max h]]/260)</f>
        <v>42.78846153846154</v>
      </c>
      <c r="Y1498" s="11" t="str">
        <f>IF(tblSalaries[[#This Row],[Years of Experience]]="",0,"0")</f>
        <v>0</v>
      </c>
      <c r="Z14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98" s="11">
        <f>IF(tblSalaries[[#This Row],[Salary in USD]]&lt;1000,1,0)</f>
        <v>0</v>
      </c>
      <c r="AB1498" s="11">
        <f>IF(AND(tblSalaries[[#This Row],[Salary in USD]]&gt;1000,tblSalaries[[#This Row],[Salary in USD]]&lt;2000),1,0)</f>
        <v>0</v>
      </c>
    </row>
    <row r="1499" spans="2:28" ht="15" customHeight="1">
      <c r="B1499" t="s">
        <v>3502</v>
      </c>
      <c r="C1499" s="1">
        <v>41060.394502314812</v>
      </c>
      <c r="D1499" s="4">
        <v>38000</v>
      </c>
      <c r="E1499">
        <v>38000</v>
      </c>
      <c r="F1499" t="s">
        <v>6</v>
      </c>
      <c r="G1499">
        <f>tblSalaries[[#This Row],[clean Salary (in local currency)]]*VLOOKUP(tblSalaries[[#This Row],[Currency]],tblXrate[],2,FALSE)</f>
        <v>38000</v>
      </c>
      <c r="H1499" t="s">
        <v>310</v>
      </c>
      <c r="I1499" t="s">
        <v>310</v>
      </c>
      <c r="J1499" t="s">
        <v>15</v>
      </c>
      <c r="K1499" t="str">
        <f>VLOOKUP(tblSalaries[[#This Row],[Where do you work]],tblCountries[[Actual]:[Mapping]],2,FALSE)</f>
        <v>USA</v>
      </c>
      <c r="L1499" t="s">
        <v>9</v>
      </c>
      <c r="M1499">
        <v>11</v>
      </c>
      <c r="O1499" s="10" t="str">
        <f>IF(ISERROR(FIND("1",tblSalaries[[#This Row],[How many hours of a day you work on Excel]])),"",1)</f>
        <v/>
      </c>
      <c r="P1499" s="11" t="str">
        <f>IF(ISERROR(FIND("2",tblSalaries[[#This Row],[How many hours of a day you work on Excel]])),"",2)</f>
        <v/>
      </c>
      <c r="Q1499" s="10" t="str">
        <f>IF(ISERROR(FIND("3",tblSalaries[[#This Row],[How many hours of a day you work on Excel]])),"",3)</f>
        <v/>
      </c>
      <c r="R1499" s="10">
        <f>IF(ISERROR(FIND("4",tblSalaries[[#This Row],[How many hours of a day you work on Excel]])),"",4)</f>
        <v>4</v>
      </c>
      <c r="S1499" s="10" t="str">
        <f>IF(ISERROR(FIND("5",tblSalaries[[#This Row],[How many hours of a day you work on Excel]])),"",5)</f>
        <v/>
      </c>
      <c r="T1499" s="10">
        <f>IF(ISERROR(FIND("6",tblSalaries[[#This Row],[How many hours of a day you work on Excel]])),"",6)</f>
        <v>6</v>
      </c>
      <c r="U1499" s="11" t="str">
        <f>IF(ISERROR(FIND("7",tblSalaries[[#This Row],[How many hours of a day you work on Excel]])),"",7)</f>
        <v/>
      </c>
      <c r="V1499" s="11" t="str">
        <f>IF(ISERROR(FIND("8",tblSalaries[[#This Row],[How many hours of a day you work on Excel]])),"",8)</f>
        <v/>
      </c>
      <c r="W1499" s="11">
        <f>IF(MAX(tblSalaries[[#This Row],[1 hour]:[8 hours]])=0,#N/A,MAX(tblSalaries[[#This Row],[1 hour]:[8 hours]]))</f>
        <v>6</v>
      </c>
      <c r="X1499" s="11">
        <f>IF(ISERROR(tblSalaries[[#This Row],[max h]]),1,tblSalaries[[#This Row],[Salary in USD]]/tblSalaries[[#This Row],[max h]]/260)</f>
        <v>24.358974358974358</v>
      </c>
      <c r="Y1499" s="11" t="str">
        <f>IF(tblSalaries[[#This Row],[Years of Experience]]="",0,"0")</f>
        <v>0</v>
      </c>
      <c r="Z14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499" s="11">
        <f>IF(tblSalaries[[#This Row],[Salary in USD]]&lt;1000,1,0)</f>
        <v>0</v>
      </c>
      <c r="AB1499" s="11">
        <f>IF(AND(tblSalaries[[#This Row],[Salary in USD]]&gt;1000,tblSalaries[[#This Row],[Salary in USD]]&lt;2000),1,0)</f>
        <v>0</v>
      </c>
    </row>
    <row r="1500" spans="2:28" ht="15" customHeight="1">
      <c r="B1500" t="s">
        <v>3503</v>
      </c>
      <c r="C1500" s="1">
        <v>41060.406354166669</v>
      </c>
      <c r="D1500" s="4">
        <v>50000</v>
      </c>
      <c r="E1500">
        <v>50000</v>
      </c>
      <c r="F1500" t="s">
        <v>86</v>
      </c>
      <c r="G1500">
        <f>tblSalaries[[#This Row],[clean Salary (in local currency)]]*VLOOKUP(tblSalaries[[#This Row],[Currency]],tblXrate[],2,FALSE)</f>
        <v>49168.076151516347</v>
      </c>
      <c r="H1500" t="s">
        <v>207</v>
      </c>
      <c r="I1500" t="s">
        <v>20</v>
      </c>
      <c r="J1500" t="s">
        <v>88</v>
      </c>
      <c r="K1500" t="str">
        <f>VLOOKUP(tblSalaries[[#This Row],[Where do you work]],tblCountries[[Actual]:[Mapping]],2,FALSE)</f>
        <v>Canada</v>
      </c>
      <c r="L1500" t="s">
        <v>9</v>
      </c>
      <c r="M1500">
        <v>3</v>
      </c>
      <c r="O1500" s="10" t="str">
        <f>IF(ISERROR(FIND("1",tblSalaries[[#This Row],[How many hours of a day you work on Excel]])),"",1)</f>
        <v/>
      </c>
      <c r="P1500" s="11" t="str">
        <f>IF(ISERROR(FIND("2",tblSalaries[[#This Row],[How many hours of a day you work on Excel]])),"",2)</f>
        <v/>
      </c>
      <c r="Q1500" s="10" t="str">
        <f>IF(ISERROR(FIND("3",tblSalaries[[#This Row],[How many hours of a day you work on Excel]])),"",3)</f>
        <v/>
      </c>
      <c r="R1500" s="10">
        <f>IF(ISERROR(FIND("4",tblSalaries[[#This Row],[How many hours of a day you work on Excel]])),"",4)</f>
        <v>4</v>
      </c>
      <c r="S1500" s="10" t="str">
        <f>IF(ISERROR(FIND("5",tblSalaries[[#This Row],[How many hours of a day you work on Excel]])),"",5)</f>
        <v/>
      </c>
      <c r="T1500" s="10">
        <f>IF(ISERROR(FIND("6",tblSalaries[[#This Row],[How many hours of a day you work on Excel]])),"",6)</f>
        <v>6</v>
      </c>
      <c r="U1500" s="11" t="str">
        <f>IF(ISERROR(FIND("7",tblSalaries[[#This Row],[How many hours of a day you work on Excel]])),"",7)</f>
        <v/>
      </c>
      <c r="V1500" s="11" t="str">
        <f>IF(ISERROR(FIND("8",tblSalaries[[#This Row],[How many hours of a day you work on Excel]])),"",8)</f>
        <v/>
      </c>
      <c r="W1500" s="11">
        <f>IF(MAX(tblSalaries[[#This Row],[1 hour]:[8 hours]])=0,#N/A,MAX(tblSalaries[[#This Row],[1 hour]:[8 hours]]))</f>
        <v>6</v>
      </c>
      <c r="X1500" s="11">
        <f>IF(ISERROR(tblSalaries[[#This Row],[max h]]),1,tblSalaries[[#This Row],[Salary in USD]]/tblSalaries[[#This Row],[max h]]/260)</f>
        <v>31.517997533023298</v>
      </c>
      <c r="Y1500" s="11" t="str">
        <f>IF(tblSalaries[[#This Row],[Years of Experience]]="",0,"0")</f>
        <v>0</v>
      </c>
      <c r="Z15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00" s="11">
        <f>IF(tblSalaries[[#This Row],[Salary in USD]]&lt;1000,1,0)</f>
        <v>0</v>
      </c>
      <c r="AB1500" s="11">
        <f>IF(AND(tblSalaries[[#This Row],[Salary in USD]]&gt;1000,tblSalaries[[#This Row],[Salary in USD]]&lt;2000),1,0)</f>
        <v>0</v>
      </c>
    </row>
    <row r="1501" spans="2:28" ht="15" customHeight="1">
      <c r="B1501" t="s">
        <v>3504</v>
      </c>
      <c r="C1501" s="1">
        <v>41060.437291666669</v>
      </c>
      <c r="D1501" s="4">
        <v>500000</v>
      </c>
      <c r="E1501">
        <v>500000</v>
      </c>
      <c r="F1501" t="s">
        <v>40</v>
      </c>
      <c r="G1501">
        <f>tblSalaries[[#This Row],[clean Salary (in local currency)]]*VLOOKUP(tblSalaries[[#This Row],[Currency]],tblXrate[],2,FALSE)</f>
        <v>8903.9583437212841</v>
      </c>
      <c r="H1501" t="s">
        <v>1252</v>
      </c>
      <c r="I1501" t="s">
        <v>20</v>
      </c>
      <c r="J1501" t="s">
        <v>8</v>
      </c>
      <c r="K1501" t="str">
        <f>VLOOKUP(tblSalaries[[#This Row],[Where do you work]],tblCountries[[Actual]:[Mapping]],2,FALSE)</f>
        <v>India</v>
      </c>
      <c r="L1501" t="s">
        <v>9</v>
      </c>
      <c r="M1501">
        <v>8</v>
      </c>
      <c r="O1501" s="10" t="str">
        <f>IF(ISERROR(FIND("1",tblSalaries[[#This Row],[How many hours of a day you work on Excel]])),"",1)</f>
        <v/>
      </c>
      <c r="P1501" s="11" t="str">
        <f>IF(ISERROR(FIND("2",tblSalaries[[#This Row],[How many hours of a day you work on Excel]])),"",2)</f>
        <v/>
      </c>
      <c r="Q1501" s="10" t="str">
        <f>IF(ISERROR(FIND("3",tblSalaries[[#This Row],[How many hours of a day you work on Excel]])),"",3)</f>
        <v/>
      </c>
      <c r="R1501" s="10">
        <f>IF(ISERROR(FIND("4",tblSalaries[[#This Row],[How many hours of a day you work on Excel]])),"",4)</f>
        <v>4</v>
      </c>
      <c r="S1501" s="10" t="str">
        <f>IF(ISERROR(FIND("5",tblSalaries[[#This Row],[How many hours of a day you work on Excel]])),"",5)</f>
        <v/>
      </c>
      <c r="T1501" s="10">
        <f>IF(ISERROR(FIND("6",tblSalaries[[#This Row],[How many hours of a day you work on Excel]])),"",6)</f>
        <v>6</v>
      </c>
      <c r="U1501" s="11" t="str">
        <f>IF(ISERROR(FIND("7",tblSalaries[[#This Row],[How many hours of a day you work on Excel]])),"",7)</f>
        <v/>
      </c>
      <c r="V1501" s="11" t="str">
        <f>IF(ISERROR(FIND("8",tblSalaries[[#This Row],[How many hours of a day you work on Excel]])),"",8)</f>
        <v/>
      </c>
      <c r="W1501" s="11">
        <f>IF(MAX(tblSalaries[[#This Row],[1 hour]:[8 hours]])=0,#N/A,MAX(tblSalaries[[#This Row],[1 hour]:[8 hours]]))</f>
        <v>6</v>
      </c>
      <c r="X1501" s="11">
        <f>IF(ISERROR(tblSalaries[[#This Row],[max h]]),1,tblSalaries[[#This Row],[Salary in USD]]/tblSalaries[[#This Row],[max h]]/260)</f>
        <v>5.7076656049495407</v>
      </c>
      <c r="Y1501" s="11" t="str">
        <f>IF(tblSalaries[[#This Row],[Years of Experience]]="",0,"0")</f>
        <v>0</v>
      </c>
      <c r="Z15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01" s="11">
        <f>IF(tblSalaries[[#This Row],[Salary in USD]]&lt;1000,1,0)</f>
        <v>0</v>
      </c>
      <c r="AB1501" s="11">
        <f>IF(AND(tblSalaries[[#This Row],[Salary in USD]]&gt;1000,tblSalaries[[#This Row],[Salary in USD]]&lt;2000),1,0)</f>
        <v>0</v>
      </c>
    </row>
    <row r="1502" spans="2:28" ht="15" customHeight="1">
      <c r="B1502" t="s">
        <v>3505</v>
      </c>
      <c r="C1502" s="1">
        <v>41060.439664351848</v>
      </c>
      <c r="D1502" s="4" t="s">
        <v>1674</v>
      </c>
      <c r="E1502">
        <v>10000</v>
      </c>
      <c r="F1502" t="s">
        <v>6</v>
      </c>
      <c r="G1502">
        <f>tblSalaries[[#This Row],[clean Salary (in local currency)]]*VLOOKUP(tblSalaries[[#This Row],[Currency]],tblXrate[],2,FALSE)</f>
        <v>10000</v>
      </c>
      <c r="H1502" t="s">
        <v>1675</v>
      </c>
      <c r="I1502" t="s">
        <v>52</v>
      </c>
      <c r="J1502" t="s">
        <v>1676</v>
      </c>
      <c r="K1502" t="str">
        <f>VLOOKUP(tblSalaries[[#This Row],[Where do you work]],tblCountries[[Actual]:[Mapping]],2,FALSE)</f>
        <v>Vietnam</v>
      </c>
      <c r="L1502" t="s">
        <v>18</v>
      </c>
      <c r="M1502">
        <v>8</v>
      </c>
      <c r="O1502" s="10" t="str">
        <f>IF(ISERROR(FIND("1",tblSalaries[[#This Row],[How many hours of a day you work on Excel]])),"",1)</f>
        <v/>
      </c>
      <c r="P1502" s="11">
        <f>IF(ISERROR(FIND("2",tblSalaries[[#This Row],[How many hours of a day you work on Excel]])),"",2)</f>
        <v>2</v>
      </c>
      <c r="Q1502" s="10">
        <f>IF(ISERROR(FIND("3",tblSalaries[[#This Row],[How many hours of a day you work on Excel]])),"",3)</f>
        <v>3</v>
      </c>
      <c r="R1502" s="10" t="str">
        <f>IF(ISERROR(FIND("4",tblSalaries[[#This Row],[How many hours of a day you work on Excel]])),"",4)</f>
        <v/>
      </c>
      <c r="S1502" s="10" t="str">
        <f>IF(ISERROR(FIND("5",tblSalaries[[#This Row],[How many hours of a day you work on Excel]])),"",5)</f>
        <v/>
      </c>
      <c r="T1502" s="10" t="str">
        <f>IF(ISERROR(FIND("6",tblSalaries[[#This Row],[How many hours of a day you work on Excel]])),"",6)</f>
        <v/>
      </c>
      <c r="U1502" s="11" t="str">
        <f>IF(ISERROR(FIND("7",tblSalaries[[#This Row],[How many hours of a day you work on Excel]])),"",7)</f>
        <v/>
      </c>
      <c r="V1502" s="11" t="str">
        <f>IF(ISERROR(FIND("8",tblSalaries[[#This Row],[How many hours of a day you work on Excel]])),"",8)</f>
        <v/>
      </c>
      <c r="W1502" s="11">
        <f>IF(MAX(tblSalaries[[#This Row],[1 hour]:[8 hours]])=0,#N/A,MAX(tblSalaries[[#This Row],[1 hour]:[8 hours]]))</f>
        <v>3</v>
      </c>
      <c r="X1502" s="11">
        <f>IF(ISERROR(tblSalaries[[#This Row],[max h]]),1,tblSalaries[[#This Row],[Salary in USD]]/tblSalaries[[#This Row],[max h]]/260)</f>
        <v>12.820512820512821</v>
      </c>
      <c r="Y1502" s="11" t="str">
        <f>IF(tblSalaries[[#This Row],[Years of Experience]]="",0,"0")</f>
        <v>0</v>
      </c>
      <c r="Z15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02" s="11">
        <f>IF(tblSalaries[[#This Row],[Salary in USD]]&lt;1000,1,0)</f>
        <v>0</v>
      </c>
      <c r="AB1502" s="11">
        <f>IF(AND(tblSalaries[[#This Row],[Salary in USD]]&gt;1000,tblSalaries[[#This Row],[Salary in USD]]&lt;2000),1,0)</f>
        <v>0</v>
      </c>
    </row>
    <row r="1503" spans="2:28" ht="15" customHeight="1">
      <c r="B1503" t="s">
        <v>3506</v>
      </c>
      <c r="C1503" s="1">
        <v>41060.442800925928</v>
      </c>
      <c r="D1503" s="4">
        <v>105000</v>
      </c>
      <c r="E1503">
        <v>105000</v>
      </c>
      <c r="F1503" t="s">
        <v>6</v>
      </c>
      <c r="G1503">
        <f>tblSalaries[[#This Row],[clean Salary (in local currency)]]*VLOOKUP(tblSalaries[[#This Row],[Currency]],tblXrate[],2,FALSE)</f>
        <v>105000</v>
      </c>
      <c r="H1503" t="s">
        <v>1677</v>
      </c>
      <c r="I1503" t="s">
        <v>52</v>
      </c>
      <c r="J1503" t="s">
        <v>15</v>
      </c>
      <c r="K1503" t="str">
        <f>VLOOKUP(tblSalaries[[#This Row],[Where do you work]],tblCountries[[Actual]:[Mapping]],2,FALSE)</f>
        <v>USA</v>
      </c>
      <c r="L1503" t="s">
        <v>25</v>
      </c>
      <c r="M1503">
        <v>30</v>
      </c>
      <c r="O1503" s="10">
        <f>IF(ISERROR(FIND("1",tblSalaries[[#This Row],[How many hours of a day you work on Excel]])),"",1)</f>
        <v>1</v>
      </c>
      <c r="P1503" s="11">
        <f>IF(ISERROR(FIND("2",tblSalaries[[#This Row],[How many hours of a day you work on Excel]])),"",2)</f>
        <v>2</v>
      </c>
      <c r="Q1503" s="10" t="str">
        <f>IF(ISERROR(FIND("3",tblSalaries[[#This Row],[How many hours of a day you work on Excel]])),"",3)</f>
        <v/>
      </c>
      <c r="R1503" s="10" t="str">
        <f>IF(ISERROR(FIND("4",tblSalaries[[#This Row],[How many hours of a day you work on Excel]])),"",4)</f>
        <v/>
      </c>
      <c r="S1503" s="10" t="str">
        <f>IF(ISERROR(FIND("5",tblSalaries[[#This Row],[How many hours of a day you work on Excel]])),"",5)</f>
        <v/>
      </c>
      <c r="T1503" s="10" t="str">
        <f>IF(ISERROR(FIND("6",tblSalaries[[#This Row],[How many hours of a day you work on Excel]])),"",6)</f>
        <v/>
      </c>
      <c r="U1503" s="11" t="str">
        <f>IF(ISERROR(FIND("7",tblSalaries[[#This Row],[How many hours of a day you work on Excel]])),"",7)</f>
        <v/>
      </c>
      <c r="V1503" s="11" t="str">
        <f>IF(ISERROR(FIND("8",tblSalaries[[#This Row],[How many hours of a day you work on Excel]])),"",8)</f>
        <v/>
      </c>
      <c r="W1503" s="11">
        <f>IF(MAX(tblSalaries[[#This Row],[1 hour]:[8 hours]])=0,#N/A,MAX(tblSalaries[[#This Row],[1 hour]:[8 hours]]))</f>
        <v>2</v>
      </c>
      <c r="X1503" s="11">
        <f>IF(ISERROR(tblSalaries[[#This Row],[max h]]),1,tblSalaries[[#This Row],[Salary in USD]]/tblSalaries[[#This Row],[max h]]/260)</f>
        <v>201.92307692307693</v>
      </c>
      <c r="Y1503" s="11" t="str">
        <f>IF(tblSalaries[[#This Row],[Years of Experience]]="",0,"0")</f>
        <v>0</v>
      </c>
      <c r="Z15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03" s="11">
        <f>IF(tblSalaries[[#This Row],[Salary in USD]]&lt;1000,1,0)</f>
        <v>0</v>
      </c>
      <c r="AB1503" s="11">
        <f>IF(AND(tblSalaries[[#This Row],[Salary in USD]]&gt;1000,tblSalaries[[#This Row],[Salary in USD]]&lt;2000),1,0)</f>
        <v>0</v>
      </c>
    </row>
    <row r="1504" spans="2:28" ht="15" customHeight="1">
      <c r="B1504" t="s">
        <v>3507</v>
      </c>
      <c r="C1504" s="1">
        <v>41060.454722222225</v>
      </c>
      <c r="D1504" s="4">
        <v>1000</v>
      </c>
      <c r="E1504">
        <v>12000</v>
      </c>
      <c r="F1504" t="s">
        <v>6</v>
      </c>
      <c r="G1504">
        <f>tblSalaries[[#This Row],[clean Salary (in local currency)]]*VLOOKUP(tblSalaries[[#This Row],[Currency]],tblXrate[],2,FALSE)</f>
        <v>12000</v>
      </c>
      <c r="H1504" t="s">
        <v>1678</v>
      </c>
      <c r="I1504" t="s">
        <v>20</v>
      </c>
      <c r="J1504" t="s">
        <v>1679</v>
      </c>
      <c r="K1504" t="str">
        <f>VLOOKUP(tblSalaries[[#This Row],[Where do you work]],tblCountries[[Actual]:[Mapping]],2,FALSE)</f>
        <v>MYS</v>
      </c>
      <c r="L1504" t="s">
        <v>18</v>
      </c>
      <c r="M1504">
        <v>0</v>
      </c>
      <c r="O1504" s="10" t="str">
        <f>IF(ISERROR(FIND("1",tblSalaries[[#This Row],[How many hours of a day you work on Excel]])),"",1)</f>
        <v/>
      </c>
      <c r="P1504" s="11">
        <f>IF(ISERROR(FIND("2",tblSalaries[[#This Row],[How many hours of a day you work on Excel]])),"",2)</f>
        <v>2</v>
      </c>
      <c r="Q1504" s="10">
        <f>IF(ISERROR(FIND("3",tblSalaries[[#This Row],[How many hours of a day you work on Excel]])),"",3)</f>
        <v>3</v>
      </c>
      <c r="R1504" s="10" t="str">
        <f>IF(ISERROR(FIND("4",tblSalaries[[#This Row],[How many hours of a day you work on Excel]])),"",4)</f>
        <v/>
      </c>
      <c r="S1504" s="10" t="str">
        <f>IF(ISERROR(FIND("5",tblSalaries[[#This Row],[How many hours of a day you work on Excel]])),"",5)</f>
        <v/>
      </c>
      <c r="T1504" s="10" t="str">
        <f>IF(ISERROR(FIND("6",tblSalaries[[#This Row],[How many hours of a day you work on Excel]])),"",6)</f>
        <v/>
      </c>
      <c r="U1504" s="11" t="str">
        <f>IF(ISERROR(FIND("7",tblSalaries[[#This Row],[How many hours of a day you work on Excel]])),"",7)</f>
        <v/>
      </c>
      <c r="V1504" s="11" t="str">
        <f>IF(ISERROR(FIND("8",tblSalaries[[#This Row],[How many hours of a day you work on Excel]])),"",8)</f>
        <v/>
      </c>
      <c r="W1504" s="11">
        <f>IF(MAX(tblSalaries[[#This Row],[1 hour]:[8 hours]])=0,#N/A,MAX(tblSalaries[[#This Row],[1 hour]:[8 hours]]))</f>
        <v>3</v>
      </c>
      <c r="X1504" s="11">
        <f>IF(ISERROR(tblSalaries[[#This Row],[max h]]),1,tblSalaries[[#This Row],[Salary in USD]]/tblSalaries[[#This Row],[max h]]/260)</f>
        <v>15.384615384615385</v>
      </c>
      <c r="Y1504" s="11" t="str">
        <f>IF(tblSalaries[[#This Row],[Years of Experience]]="",0,"0")</f>
        <v>0</v>
      </c>
      <c r="Z1504"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504" s="11">
        <f>IF(tblSalaries[[#This Row],[Salary in USD]]&lt;1000,1,0)</f>
        <v>0</v>
      </c>
      <c r="AB1504" s="11">
        <f>IF(AND(tblSalaries[[#This Row],[Salary in USD]]&gt;1000,tblSalaries[[#This Row],[Salary in USD]]&lt;2000),1,0)</f>
        <v>0</v>
      </c>
    </row>
    <row r="1505" spans="2:28" ht="15" customHeight="1">
      <c r="B1505" t="s">
        <v>3508</v>
      </c>
      <c r="C1505" s="1">
        <v>41060.464328703703</v>
      </c>
      <c r="D1505" s="4" t="s">
        <v>1680</v>
      </c>
      <c r="E1505">
        <v>200000</v>
      </c>
      <c r="F1505" t="s">
        <v>40</v>
      </c>
      <c r="G1505">
        <f>tblSalaries[[#This Row],[clean Salary (in local currency)]]*VLOOKUP(tblSalaries[[#This Row],[Currency]],tblXrate[],2,FALSE)</f>
        <v>3561.5833374885137</v>
      </c>
      <c r="H1505" t="s">
        <v>1681</v>
      </c>
      <c r="I1505" t="s">
        <v>310</v>
      </c>
      <c r="J1505" t="s">
        <v>8</v>
      </c>
      <c r="K1505" t="str">
        <f>VLOOKUP(tblSalaries[[#This Row],[Where do you work]],tblCountries[[Actual]:[Mapping]],2,FALSE)</f>
        <v>India</v>
      </c>
      <c r="L1505" t="s">
        <v>13</v>
      </c>
      <c r="M1505">
        <v>3</v>
      </c>
      <c r="O1505" s="10" t="str">
        <f>IF(ISERROR(FIND("1",tblSalaries[[#This Row],[How many hours of a day you work on Excel]])),"",1)</f>
        <v/>
      </c>
      <c r="P1505" s="11" t="str">
        <f>IF(ISERROR(FIND("2",tblSalaries[[#This Row],[How many hours of a day you work on Excel]])),"",2)</f>
        <v/>
      </c>
      <c r="Q1505" s="10" t="str">
        <f>IF(ISERROR(FIND("3",tblSalaries[[#This Row],[How many hours of a day you work on Excel]])),"",3)</f>
        <v/>
      </c>
      <c r="R1505" s="10" t="str">
        <f>IF(ISERROR(FIND("4",tblSalaries[[#This Row],[How many hours of a day you work on Excel]])),"",4)</f>
        <v/>
      </c>
      <c r="S1505" s="10" t="str">
        <f>IF(ISERROR(FIND("5",tblSalaries[[#This Row],[How many hours of a day you work on Excel]])),"",5)</f>
        <v/>
      </c>
      <c r="T1505" s="10" t="str">
        <f>IF(ISERROR(FIND("6",tblSalaries[[#This Row],[How many hours of a day you work on Excel]])),"",6)</f>
        <v/>
      </c>
      <c r="U1505" s="11" t="str">
        <f>IF(ISERROR(FIND("7",tblSalaries[[#This Row],[How many hours of a day you work on Excel]])),"",7)</f>
        <v/>
      </c>
      <c r="V1505" s="11">
        <f>IF(ISERROR(FIND("8",tblSalaries[[#This Row],[How many hours of a day you work on Excel]])),"",8)</f>
        <v>8</v>
      </c>
      <c r="W1505" s="11">
        <f>IF(MAX(tblSalaries[[#This Row],[1 hour]:[8 hours]])=0,#N/A,MAX(tblSalaries[[#This Row],[1 hour]:[8 hours]]))</f>
        <v>8</v>
      </c>
      <c r="X1505" s="11">
        <f>IF(ISERROR(tblSalaries[[#This Row],[max h]]),1,tblSalaries[[#This Row],[Salary in USD]]/tblSalaries[[#This Row],[max h]]/260)</f>
        <v>1.7122996814848623</v>
      </c>
      <c r="Y1505" s="11" t="str">
        <f>IF(tblSalaries[[#This Row],[Years of Experience]]="",0,"0")</f>
        <v>0</v>
      </c>
      <c r="Z15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05" s="11">
        <f>IF(tblSalaries[[#This Row],[Salary in USD]]&lt;1000,1,0)</f>
        <v>0</v>
      </c>
      <c r="AB1505" s="11">
        <f>IF(AND(tblSalaries[[#This Row],[Salary in USD]]&gt;1000,tblSalaries[[#This Row],[Salary in USD]]&lt;2000),1,0)</f>
        <v>0</v>
      </c>
    </row>
    <row r="1506" spans="2:28" ht="15" customHeight="1">
      <c r="B1506" t="s">
        <v>3509</v>
      </c>
      <c r="C1506" s="1">
        <v>41060.559594907405</v>
      </c>
      <c r="D1506" s="4" t="s">
        <v>1682</v>
      </c>
      <c r="E1506">
        <v>85000</v>
      </c>
      <c r="F1506" t="s">
        <v>82</v>
      </c>
      <c r="G1506">
        <f>tblSalaries[[#This Row],[clean Salary (in local currency)]]*VLOOKUP(tblSalaries[[#This Row],[Currency]],tblXrate[],2,FALSE)</f>
        <v>86692.320794224041</v>
      </c>
      <c r="H1506" t="s">
        <v>1683</v>
      </c>
      <c r="I1506" t="s">
        <v>20</v>
      </c>
      <c r="J1506" t="s">
        <v>84</v>
      </c>
      <c r="K1506" t="str">
        <f>VLOOKUP(tblSalaries[[#This Row],[Where do you work]],tblCountries[[Actual]:[Mapping]],2,FALSE)</f>
        <v>Australia</v>
      </c>
      <c r="L1506" t="s">
        <v>25</v>
      </c>
      <c r="M1506">
        <v>5</v>
      </c>
      <c r="O1506" s="10">
        <f>IF(ISERROR(FIND("1",tblSalaries[[#This Row],[How many hours of a day you work on Excel]])),"",1)</f>
        <v>1</v>
      </c>
      <c r="P1506" s="11">
        <f>IF(ISERROR(FIND("2",tblSalaries[[#This Row],[How many hours of a day you work on Excel]])),"",2)</f>
        <v>2</v>
      </c>
      <c r="Q1506" s="10" t="str">
        <f>IF(ISERROR(FIND("3",tblSalaries[[#This Row],[How many hours of a day you work on Excel]])),"",3)</f>
        <v/>
      </c>
      <c r="R1506" s="10" t="str">
        <f>IF(ISERROR(FIND("4",tblSalaries[[#This Row],[How many hours of a day you work on Excel]])),"",4)</f>
        <v/>
      </c>
      <c r="S1506" s="10" t="str">
        <f>IF(ISERROR(FIND("5",tblSalaries[[#This Row],[How many hours of a day you work on Excel]])),"",5)</f>
        <v/>
      </c>
      <c r="T1506" s="10" t="str">
        <f>IF(ISERROR(FIND("6",tblSalaries[[#This Row],[How many hours of a day you work on Excel]])),"",6)</f>
        <v/>
      </c>
      <c r="U1506" s="11" t="str">
        <f>IF(ISERROR(FIND("7",tblSalaries[[#This Row],[How many hours of a day you work on Excel]])),"",7)</f>
        <v/>
      </c>
      <c r="V1506" s="11" t="str">
        <f>IF(ISERROR(FIND("8",tblSalaries[[#This Row],[How many hours of a day you work on Excel]])),"",8)</f>
        <v/>
      </c>
      <c r="W1506" s="11">
        <f>IF(MAX(tblSalaries[[#This Row],[1 hour]:[8 hours]])=0,#N/A,MAX(tblSalaries[[#This Row],[1 hour]:[8 hours]]))</f>
        <v>2</v>
      </c>
      <c r="X1506" s="11">
        <f>IF(ISERROR(tblSalaries[[#This Row],[max h]]),1,tblSalaries[[#This Row],[Salary in USD]]/tblSalaries[[#This Row],[max h]]/260)</f>
        <v>166.71600152735391</v>
      </c>
      <c r="Y1506" s="11" t="str">
        <f>IF(tblSalaries[[#This Row],[Years of Experience]]="",0,"0")</f>
        <v>0</v>
      </c>
      <c r="Z15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06" s="11">
        <f>IF(tblSalaries[[#This Row],[Salary in USD]]&lt;1000,1,0)</f>
        <v>0</v>
      </c>
      <c r="AB1506" s="11">
        <f>IF(AND(tblSalaries[[#This Row],[Salary in USD]]&gt;1000,tblSalaries[[#This Row],[Salary in USD]]&lt;2000),1,0)</f>
        <v>0</v>
      </c>
    </row>
    <row r="1507" spans="2:28" ht="15" customHeight="1">
      <c r="B1507" t="s">
        <v>3510</v>
      </c>
      <c r="C1507" s="1">
        <v>41060.666851851849</v>
      </c>
      <c r="D1507" s="4">
        <v>8000</v>
      </c>
      <c r="E1507">
        <v>8000</v>
      </c>
      <c r="F1507" t="s">
        <v>6</v>
      </c>
      <c r="G1507">
        <f>tblSalaries[[#This Row],[clean Salary (in local currency)]]*VLOOKUP(tblSalaries[[#This Row],[Currency]],tblXrate[],2,FALSE)</f>
        <v>8000</v>
      </c>
      <c r="H1507" t="s">
        <v>458</v>
      </c>
      <c r="I1507" t="s">
        <v>4001</v>
      </c>
      <c r="J1507" t="s">
        <v>8</v>
      </c>
      <c r="K1507" t="str">
        <f>VLOOKUP(tblSalaries[[#This Row],[Where do you work]],tblCountries[[Actual]:[Mapping]],2,FALSE)</f>
        <v>India</v>
      </c>
      <c r="L1507" t="s">
        <v>9</v>
      </c>
      <c r="M1507">
        <v>18</v>
      </c>
      <c r="O1507" s="10" t="str">
        <f>IF(ISERROR(FIND("1",tblSalaries[[#This Row],[How many hours of a day you work on Excel]])),"",1)</f>
        <v/>
      </c>
      <c r="P1507" s="11" t="str">
        <f>IF(ISERROR(FIND("2",tblSalaries[[#This Row],[How many hours of a day you work on Excel]])),"",2)</f>
        <v/>
      </c>
      <c r="Q1507" s="10" t="str">
        <f>IF(ISERROR(FIND("3",tblSalaries[[#This Row],[How many hours of a day you work on Excel]])),"",3)</f>
        <v/>
      </c>
      <c r="R1507" s="10">
        <f>IF(ISERROR(FIND("4",tblSalaries[[#This Row],[How many hours of a day you work on Excel]])),"",4)</f>
        <v>4</v>
      </c>
      <c r="S1507" s="10" t="str">
        <f>IF(ISERROR(FIND("5",tblSalaries[[#This Row],[How many hours of a day you work on Excel]])),"",5)</f>
        <v/>
      </c>
      <c r="T1507" s="10">
        <f>IF(ISERROR(FIND("6",tblSalaries[[#This Row],[How many hours of a day you work on Excel]])),"",6)</f>
        <v>6</v>
      </c>
      <c r="U1507" s="11" t="str">
        <f>IF(ISERROR(FIND("7",tblSalaries[[#This Row],[How many hours of a day you work on Excel]])),"",7)</f>
        <v/>
      </c>
      <c r="V1507" s="11" t="str">
        <f>IF(ISERROR(FIND("8",tblSalaries[[#This Row],[How many hours of a day you work on Excel]])),"",8)</f>
        <v/>
      </c>
      <c r="W1507" s="11">
        <f>IF(MAX(tblSalaries[[#This Row],[1 hour]:[8 hours]])=0,#N/A,MAX(tblSalaries[[#This Row],[1 hour]:[8 hours]]))</f>
        <v>6</v>
      </c>
      <c r="X1507" s="11">
        <f>IF(ISERROR(tblSalaries[[#This Row],[max h]]),1,tblSalaries[[#This Row],[Salary in USD]]/tblSalaries[[#This Row],[max h]]/260)</f>
        <v>5.1282051282051277</v>
      </c>
      <c r="Y1507" s="11" t="str">
        <f>IF(tblSalaries[[#This Row],[Years of Experience]]="",0,"0")</f>
        <v>0</v>
      </c>
      <c r="Z15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07" s="11">
        <f>IF(tblSalaries[[#This Row],[Salary in USD]]&lt;1000,1,0)</f>
        <v>0</v>
      </c>
      <c r="AB1507" s="11">
        <f>IF(AND(tblSalaries[[#This Row],[Salary in USD]]&gt;1000,tblSalaries[[#This Row],[Salary in USD]]&lt;2000),1,0)</f>
        <v>0</v>
      </c>
    </row>
    <row r="1508" spans="2:28" ht="15" customHeight="1">
      <c r="B1508" t="s">
        <v>3511</v>
      </c>
      <c r="C1508" s="1">
        <v>41060.673935185187</v>
      </c>
      <c r="D1508" s="4" t="s">
        <v>1684</v>
      </c>
      <c r="E1508">
        <v>380000</v>
      </c>
      <c r="F1508" t="s">
        <v>40</v>
      </c>
      <c r="G1508">
        <f>tblSalaries[[#This Row],[clean Salary (in local currency)]]*VLOOKUP(tblSalaries[[#This Row],[Currency]],tblXrate[],2,FALSE)</f>
        <v>6767.0083412281756</v>
      </c>
      <c r="H1508" t="s">
        <v>1685</v>
      </c>
      <c r="I1508" t="s">
        <v>20</v>
      </c>
      <c r="J1508" t="s">
        <v>8</v>
      </c>
      <c r="K1508" t="str">
        <f>VLOOKUP(tblSalaries[[#This Row],[Where do you work]],tblCountries[[Actual]:[Mapping]],2,FALSE)</f>
        <v>India</v>
      </c>
      <c r="L1508" t="s">
        <v>18</v>
      </c>
      <c r="M1508">
        <v>6</v>
      </c>
      <c r="O1508" s="10" t="str">
        <f>IF(ISERROR(FIND("1",tblSalaries[[#This Row],[How many hours of a day you work on Excel]])),"",1)</f>
        <v/>
      </c>
      <c r="P1508" s="11">
        <f>IF(ISERROR(FIND("2",tblSalaries[[#This Row],[How many hours of a day you work on Excel]])),"",2)</f>
        <v>2</v>
      </c>
      <c r="Q1508" s="10">
        <f>IF(ISERROR(FIND("3",tblSalaries[[#This Row],[How many hours of a day you work on Excel]])),"",3)</f>
        <v>3</v>
      </c>
      <c r="R1508" s="10" t="str">
        <f>IF(ISERROR(FIND("4",tblSalaries[[#This Row],[How many hours of a day you work on Excel]])),"",4)</f>
        <v/>
      </c>
      <c r="S1508" s="10" t="str">
        <f>IF(ISERROR(FIND("5",tblSalaries[[#This Row],[How many hours of a day you work on Excel]])),"",5)</f>
        <v/>
      </c>
      <c r="T1508" s="10" t="str">
        <f>IF(ISERROR(FIND("6",tblSalaries[[#This Row],[How many hours of a day you work on Excel]])),"",6)</f>
        <v/>
      </c>
      <c r="U1508" s="11" t="str">
        <f>IF(ISERROR(FIND("7",tblSalaries[[#This Row],[How many hours of a day you work on Excel]])),"",7)</f>
        <v/>
      </c>
      <c r="V1508" s="11" t="str">
        <f>IF(ISERROR(FIND("8",tblSalaries[[#This Row],[How many hours of a day you work on Excel]])),"",8)</f>
        <v/>
      </c>
      <c r="W1508" s="11">
        <f>IF(MAX(tblSalaries[[#This Row],[1 hour]:[8 hours]])=0,#N/A,MAX(tblSalaries[[#This Row],[1 hour]:[8 hours]]))</f>
        <v>3</v>
      </c>
      <c r="X1508" s="11">
        <f>IF(ISERROR(tblSalaries[[#This Row],[max h]]),1,tblSalaries[[#This Row],[Salary in USD]]/tblSalaries[[#This Row],[max h]]/260)</f>
        <v>8.6756517195233016</v>
      </c>
      <c r="Y1508" s="11" t="str">
        <f>IF(tblSalaries[[#This Row],[Years of Experience]]="",0,"0")</f>
        <v>0</v>
      </c>
      <c r="Z15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08" s="11">
        <f>IF(tblSalaries[[#This Row],[Salary in USD]]&lt;1000,1,0)</f>
        <v>0</v>
      </c>
      <c r="AB1508" s="11">
        <f>IF(AND(tblSalaries[[#This Row],[Salary in USD]]&gt;1000,tblSalaries[[#This Row],[Salary in USD]]&lt;2000),1,0)</f>
        <v>0</v>
      </c>
    </row>
    <row r="1509" spans="2:28" ht="15" customHeight="1">
      <c r="B1509" t="s">
        <v>3512</v>
      </c>
      <c r="C1509" s="1">
        <v>41060.677905092591</v>
      </c>
      <c r="D1509" s="4" t="s">
        <v>1686</v>
      </c>
      <c r="E1509">
        <v>30500</v>
      </c>
      <c r="F1509" t="s">
        <v>69</v>
      </c>
      <c r="G1509">
        <f>tblSalaries[[#This Row],[clean Salary (in local currency)]]*VLOOKUP(tblSalaries[[#This Row],[Currency]],tblXrate[],2,FALSE)</f>
        <v>48073.437298052166</v>
      </c>
      <c r="H1509" t="s">
        <v>1687</v>
      </c>
      <c r="I1509" t="s">
        <v>356</v>
      </c>
      <c r="J1509" t="s">
        <v>71</v>
      </c>
      <c r="K1509" t="str">
        <f>VLOOKUP(tblSalaries[[#This Row],[Where do you work]],tblCountries[[Actual]:[Mapping]],2,FALSE)</f>
        <v>UK</v>
      </c>
      <c r="L1509" t="s">
        <v>9</v>
      </c>
      <c r="M1509">
        <v>14</v>
      </c>
      <c r="O1509" s="10" t="str">
        <f>IF(ISERROR(FIND("1",tblSalaries[[#This Row],[How many hours of a day you work on Excel]])),"",1)</f>
        <v/>
      </c>
      <c r="P1509" s="11" t="str">
        <f>IF(ISERROR(FIND("2",tblSalaries[[#This Row],[How many hours of a day you work on Excel]])),"",2)</f>
        <v/>
      </c>
      <c r="Q1509" s="10" t="str">
        <f>IF(ISERROR(FIND("3",tblSalaries[[#This Row],[How many hours of a day you work on Excel]])),"",3)</f>
        <v/>
      </c>
      <c r="R1509" s="10">
        <f>IF(ISERROR(FIND("4",tblSalaries[[#This Row],[How many hours of a day you work on Excel]])),"",4)</f>
        <v>4</v>
      </c>
      <c r="S1509" s="10" t="str">
        <f>IF(ISERROR(FIND("5",tblSalaries[[#This Row],[How many hours of a day you work on Excel]])),"",5)</f>
        <v/>
      </c>
      <c r="T1509" s="10">
        <f>IF(ISERROR(FIND("6",tblSalaries[[#This Row],[How many hours of a day you work on Excel]])),"",6)</f>
        <v>6</v>
      </c>
      <c r="U1509" s="11" t="str">
        <f>IF(ISERROR(FIND("7",tblSalaries[[#This Row],[How many hours of a day you work on Excel]])),"",7)</f>
        <v/>
      </c>
      <c r="V1509" s="11" t="str">
        <f>IF(ISERROR(FIND("8",tblSalaries[[#This Row],[How many hours of a day you work on Excel]])),"",8)</f>
        <v/>
      </c>
      <c r="W1509" s="11">
        <f>IF(MAX(tblSalaries[[#This Row],[1 hour]:[8 hours]])=0,#N/A,MAX(tblSalaries[[#This Row],[1 hour]:[8 hours]]))</f>
        <v>6</v>
      </c>
      <c r="X1509" s="11">
        <f>IF(ISERROR(tblSalaries[[#This Row],[max h]]),1,tblSalaries[[#This Row],[Salary in USD]]/tblSalaries[[#This Row],[max h]]/260)</f>
        <v>30.816305960289849</v>
      </c>
      <c r="Y1509" s="11" t="str">
        <f>IF(tblSalaries[[#This Row],[Years of Experience]]="",0,"0")</f>
        <v>0</v>
      </c>
      <c r="Z15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09" s="11">
        <f>IF(tblSalaries[[#This Row],[Salary in USD]]&lt;1000,1,0)</f>
        <v>0</v>
      </c>
      <c r="AB1509" s="11">
        <f>IF(AND(tblSalaries[[#This Row],[Salary in USD]]&gt;1000,tblSalaries[[#This Row],[Salary in USD]]&lt;2000),1,0)</f>
        <v>0</v>
      </c>
    </row>
    <row r="1510" spans="2:28" ht="15" customHeight="1">
      <c r="B1510" t="s">
        <v>3513</v>
      </c>
      <c r="C1510" s="1">
        <v>41060.684293981481</v>
      </c>
      <c r="D1510" s="4" t="s">
        <v>1688</v>
      </c>
      <c r="E1510">
        <v>60000</v>
      </c>
      <c r="F1510" t="s">
        <v>22</v>
      </c>
      <c r="G1510">
        <f>tblSalaries[[#This Row],[clean Salary (in local currency)]]*VLOOKUP(tblSalaries[[#This Row],[Currency]],tblXrate[],2,FALSE)</f>
        <v>76223.966339496474</v>
      </c>
      <c r="H1510" t="s">
        <v>1689</v>
      </c>
      <c r="I1510" t="s">
        <v>52</v>
      </c>
      <c r="J1510" t="s">
        <v>1690</v>
      </c>
      <c r="K1510" t="str">
        <f>VLOOKUP(tblSalaries[[#This Row],[Where do you work]],tblCountries[[Actual]:[Mapping]],2,FALSE)</f>
        <v>Netherlands</v>
      </c>
      <c r="L1510" t="s">
        <v>18</v>
      </c>
      <c r="M1510">
        <v>15</v>
      </c>
      <c r="O1510" s="10" t="str">
        <f>IF(ISERROR(FIND("1",tblSalaries[[#This Row],[How many hours of a day you work on Excel]])),"",1)</f>
        <v/>
      </c>
      <c r="P1510" s="11">
        <f>IF(ISERROR(FIND("2",tblSalaries[[#This Row],[How many hours of a day you work on Excel]])),"",2)</f>
        <v>2</v>
      </c>
      <c r="Q1510" s="10">
        <f>IF(ISERROR(FIND("3",tblSalaries[[#This Row],[How many hours of a day you work on Excel]])),"",3)</f>
        <v>3</v>
      </c>
      <c r="R1510" s="10" t="str">
        <f>IF(ISERROR(FIND("4",tblSalaries[[#This Row],[How many hours of a day you work on Excel]])),"",4)</f>
        <v/>
      </c>
      <c r="S1510" s="10" t="str">
        <f>IF(ISERROR(FIND("5",tblSalaries[[#This Row],[How many hours of a day you work on Excel]])),"",5)</f>
        <v/>
      </c>
      <c r="T1510" s="10" t="str">
        <f>IF(ISERROR(FIND("6",tblSalaries[[#This Row],[How many hours of a day you work on Excel]])),"",6)</f>
        <v/>
      </c>
      <c r="U1510" s="11" t="str">
        <f>IF(ISERROR(FIND("7",tblSalaries[[#This Row],[How many hours of a day you work on Excel]])),"",7)</f>
        <v/>
      </c>
      <c r="V1510" s="11" t="str">
        <f>IF(ISERROR(FIND("8",tblSalaries[[#This Row],[How many hours of a day you work on Excel]])),"",8)</f>
        <v/>
      </c>
      <c r="W1510" s="11">
        <f>IF(MAX(tblSalaries[[#This Row],[1 hour]:[8 hours]])=0,#N/A,MAX(tblSalaries[[#This Row],[1 hour]:[8 hours]]))</f>
        <v>3</v>
      </c>
      <c r="X1510" s="11">
        <f>IF(ISERROR(tblSalaries[[#This Row],[max h]]),1,tblSalaries[[#This Row],[Salary in USD]]/tblSalaries[[#This Row],[max h]]/260)</f>
        <v>97.723033768585225</v>
      </c>
      <c r="Y1510" s="11" t="str">
        <f>IF(tblSalaries[[#This Row],[Years of Experience]]="",0,"0")</f>
        <v>0</v>
      </c>
      <c r="Z15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10" s="11">
        <f>IF(tblSalaries[[#This Row],[Salary in USD]]&lt;1000,1,0)</f>
        <v>0</v>
      </c>
      <c r="AB1510" s="11">
        <f>IF(AND(tblSalaries[[#This Row],[Salary in USD]]&gt;1000,tblSalaries[[#This Row],[Salary in USD]]&lt;2000),1,0)</f>
        <v>0</v>
      </c>
    </row>
    <row r="1511" spans="2:28" ht="15" customHeight="1">
      <c r="B1511" t="s">
        <v>3514</v>
      </c>
      <c r="C1511" s="1">
        <v>41060.684305555558</v>
      </c>
      <c r="D1511" s="4">
        <v>320000</v>
      </c>
      <c r="E1511">
        <v>320000</v>
      </c>
      <c r="F1511" t="s">
        <v>3958</v>
      </c>
      <c r="G1511">
        <f>tblSalaries[[#This Row],[clean Salary (in local currency)]]*VLOOKUP(tblSalaries[[#This Row],[Currency]],tblXrate[],2,FALSE)</f>
        <v>85333.333333333328</v>
      </c>
      <c r="H1511" t="s">
        <v>1691</v>
      </c>
      <c r="I1511" t="s">
        <v>52</v>
      </c>
      <c r="J1511" t="s">
        <v>133</v>
      </c>
      <c r="K1511" t="str">
        <f>VLOOKUP(tblSalaries[[#This Row],[Where do you work]],tblCountries[[Actual]:[Mapping]],2,FALSE)</f>
        <v>Saudi Arabia</v>
      </c>
      <c r="L1511" t="s">
        <v>18</v>
      </c>
      <c r="M1511">
        <v>15</v>
      </c>
      <c r="O1511" s="10" t="str">
        <f>IF(ISERROR(FIND("1",tblSalaries[[#This Row],[How many hours of a day you work on Excel]])),"",1)</f>
        <v/>
      </c>
      <c r="P1511" s="11">
        <f>IF(ISERROR(FIND("2",tblSalaries[[#This Row],[How many hours of a day you work on Excel]])),"",2)</f>
        <v>2</v>
      </c>
      <c r="Q1511" s="10">
        <f>IF(ISERROR(FIND("3",tblSalaries[[#This Row],[How many hours of a day you work on Excel]])),"",3)</f>
        <v>3</v>
      </c>
      <c r="R1511" s="10" t="str">
        <f>IF(ISERROR(FIND("4",tblSalaries[[#This Row],[How many hours of a day you work on Excel]])),"",4)</f>
        <v/>
      </c>
      <c r="S1511" s="10" t="str">
        <f>IF(ISERROR(FIND("5",tblSalaries[[#This Row],[How many hours of a day you work on Excel]])),"",5)</f>
        <v/>
      </c>
      <c r="T1511" s="10" t="str">
        <f>IF(ISERROR(FIND("6",tblSalaries[[#This Row],[How many hours of a day you work on Excel]])),"",6)</f>
        <v/>
      </c>
      <c r="U1511" s="11" t="str">
        <f>IF(ISERROR(FIND("7",tblSalaries[[#This Row],[How many hours of a day you work on Excel]])),"",7)</f>
        <v/>
      </c>
      <c r="V1511" s="11" t="str">
        <f>IF(ISERROR(FIND("8",tblSalaries[[#This Row],[How many hours of a day you work on Excel]])),"",8)</f>
        <v/>
      </c>
      <c r="W1511" s="11">
        <f>IF(MAX(tblSalaries[[#This Row],[1 hour]:[8 hours]])=0,#N/A,MAX(tblSalaries[[#This Row],[1 hour]:[8 hours]]))</f>
        <v>3</v>
      </c>
      <c r="X1511" s="11">
        <f>IF(ISERROR(tblSalaries[[#This Row],[max h]]),1,tblSalaries[[#This Row],[Salary in USD]]/tblSalaries[[#This Row],[max h]]/260)</f>
        <v>109.4017094017094</v>
      </c>
      <c r="Y1511" s="11" t="str">
        <f>IF(tblSalaries[[#This Row],[Years of Experience]]="",0,"0")</f>
        <v>0</v>
      </c>
      <c r="Z15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11" s="11">
        <f>IF(tblSalaries[[#This Row],[Salary in USD]]&lt;1000,1,0)</f>
        <v>0</v>
      </c>
      <c r="AB1511" s="11">
        <f>IF(AND(tblSalaries[[#This Row],[Salary in USD]]&gt;1000,tblSalaries[[#This Row],[Salary in USD]]&lt;2000),1,0)</f>
        <v>0</v>
      </c>
    </row>
    <row r="1512" spans="2:28" ht="15" customHeight="1">
      <c r="B1512" t="s">
        <v>3515</v>
      </c>
      <c r="C1512" s="1">
        <v>41060.687604166669</v>
      </c>
      <c r="D1512" s="4">
        <v>48360</v>
      </c>
      <c r="E1512">
        <v>48360</v>
      </c>
      <c r="F1512" t="s">
        <v>69</v>
      </c>
      <c r="G1512">
        <f>tblSalaries[[#This Row],[clean Salary (in local currency)]]*VLOOKUP(tblSalaries[[#This Row],[Currency]],tblXrate[],2,FALSE)</f>
        <v>76223.981237173866</v>
      </c>
      <c r="H1512" t="s">
        <v>1692</v>
      </c>
      <c r="I1512" t="s">
        <v>52</v>
      </c>
      <c r="J1512" t="s">
        <v>71</v>
      </c>
      <c r="K1512" t="str">
        <f>VLOOKUP(tblSalaries[[#This Row],[Where do you work]],tblCountries[[Actual]:[Mapping]],2,FALSE)</f>
        <v>UK</v>
      </c>
      <c r="L1512" t="s">
        <v>13</v>
      </c>
      <c r="M1512">
        <v>8</v>
      </c>
      <c r="O1512" s="10" t="str">
        <f>IF(ISERROR(FIND("1",tblSalaries[[#This Row],[How many hours of a day you work on Excel]])),"",1)</f>
        <v/>
      </c>
      <c r="P1512" s="11" t="str">
        <f>IF(ISERROR(FIND("2",tblSalaries[[#This Row],[How many hours of a day you work on Excel]])),"",2)</f>
        <v/>
      </c>
      <c r="Q1512" s="10" t="str">
        <f>IF(ISERROR(FIND("3",tblSalaries[[#This Row],[How many hours of a day you work on Excel]])),"",3)</f>
        <v/>
      </c>
      <c r="R1512" s="10" t="str">
        <f>IF(ISERROR(FIND("4",tblSalaries[[#This Row],[How many hours of a day you work on Excel]])),"",4)</f>
        <v/>
      </c>
      <c r="S1512" s="10" t="str">
        <f>IF(ISERROR(FIND("5",tblSalaries[[#This Row],[How many hours of a day you work on Excel]])),"",5)</f>
        <v/>
      </c>
      <c r="T1512" s="10" t="str">
        <f>IF(ISERROR(FIND("6",tblSalaries[[#This Row],[How many hours of a day you work on Excel]])),"",6)</f>
        <v/>
      </c>
      <c r="U1512" s="11" t="str">
        <f>IF(ISERROR(FIND("7",tblSalaries[[#This Row],[How many hours of a day you work on Excel]])),"",7)</f>
        <v/>
      </c>
      <c r="V1512" s="11">
        <f>IF(ISERROR(FIND("8",tblSalaries[[#This Row],[How many hours of a day you work on Excel]])),"",8)</f>
        <v>8</v>
      </c>
      <c r="W1512" s="11">
        <f>IF(MAX(tblSalaries[[#This Row],[1 hour]:[8 hours]])=0,#N/A,MAX(tblSalaries[[#This Row],[1 hour]:[8 hours]]))</f>
        <v>8</v>
      </c>
      <c r="X1512" s="11">
        <f>IF(ISERROR(tblSalaries[[#This Row],[max h]]),1,tblSalaries[[#This Row],[Salary in USD]]/tblSalaries[[#This Row],[max h]]/260)</f>
        <v>36.646144825564356</v>
      </c>
      <c r="Y1512" s="11" t="str">
        <f>IF(tblSalaries[[#This Row],[Years of Experience]]="",0,"0")</f>
        <v>0</v>
      </c>
      <c r="Z15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12" s="11">
        <f>IF(tblSalaries[[#This Row],[Salary in USD]]&lt;1000,1,0)</f>
        <v>0</v>
      </c>
      <c r="AB1512" s="11">
        <f>IF(AND(tblSalaries[[#This Row],[Salary in USD]]&gt;1000,tblSalaries[[#This Row],[Salary in USD]]&lt;2000),1,0)</f>
        <v>0</v>
      </c>
    </row>
    <row r="1513" spans="2:28" ht="15" customHeight="1">
      <c r="B1513" t="s">
        <v>3516</v>
      </c>
      <c r="C1513" s="1">
        <v>41060.714571759258</v>
      </c>
      <c r="D1513" s="4">
        <v>30000</v>
      </c>
      <c r="E1513">
        <v>30000</v>
      </c>
      <c r="F1513" t="s">
        <v>6</v>
      </c>
      <c r="G1513">
        <f>tblSalaries[[#This Row],[clean Salary (in local currency)]]*VLOOKUP(tblSalaries[[#This Row],[Currency]],tblXrate[],2,FALSE)</f>
        <v>30000</v>
      </c>
      <c r="H1513" t="s">
        <v>1693</v>
      </c>
      <c r="I1513" t="s">
        <v>52</v>
      </c>
      <c r="J1513" t="s">
        <v>17</v>
      </c>
      <c r="K1513" t="str">
        <f>VLOOKUP(tblSalaries[[#This Row],[Where do you work]],tblCountries[[Actual]:[Mapping]],2,FALSE)</f>
        <v>Pakistan</v>
      </c>
      <c r="L1513" t="s">
        <v>9</v>
      </c>
      <c r="M1513">
        <v>5</v>
      </c>
      <c r="O1513" s="10" t="str">
        <f>IF(ISERROR(FIND("1",tblSalaries[[#This Row],[How many hours of a day you work on Excel]])),"",1)</f>
        <v/>
      </c>
      <c r="P1513" s="11" t="str">
        <f>IF(ISERROR(FIND("2",tblSalaries[[#This Row],[How many hours of a day you work on Excel]])),"",2)</f>
        <v/>
      </c>
      <c r="Q1513" s="10" t="str">
        <f>IF(ISERROR(FIND("3",tblSalaries[[#This Row],[How many hours of a day you work on Excel]])),"",3)</f>
        <v/>
      </c>
      <c r="R1513" s="10">
        <f>IF(ISERROR(FIND("4",tblSalaries[[#This Row],[How many hours of a day you work on Excel]])),"",4)</f>
        <v>4</v>
      </c>
      <c r="S1513" s="10" t="str">
        <f>IF(ISERROR(FIND("5",tblSalaries[[#This Row],[How many hours of a day you work on Excel]])),"",5)</f>
        <v/>
      </c>
      <c r="T1513" s="10">
        <f>IF(ISERROR(FIND("6",tblSalaries[[#This Row],[How many hours of a day you work on Excel]])),"",6)</f>
        <v>6</v>
      </c>
      <c r="U1513" s="11" t="str">
        <f>IF(ISERROR(FIND("7",tblSalaries[[#This Row],[How many hours of a day you work on Excel]])),"",7)</f>
        <v/>
      </c>
      <c r="V1513" s="11" t="str">
        <f>IF(ISERROR(FIND("8",tblSalaries[[#This Row],[How many hours of a day you work on Excel]])),"",8)</f>
        <v/>
      </c>
      <c r="W1513" s="11">
        <f>IF(MAX(tblSalaries[[#This Row],[1 hour]:[8 hours]])=0,#N/A,MAX(tblSalaries[[#This Row],[1 hour]:[8 hours]]))</f>
        <v>6</v>
      </c>
      <c r="X1513" s="11">
        <f>IF(ISERROR(tblSalaries[[#This Row],[max h]]),1,tblSalaries[[#This Row],[Salary in USD]]/tblSalaries[[#This Row],[max h]]/260)</f>
        <v>19.23076923076923</v>
      </c>
      <c r="Y1513" s="11" t="str">
        <f>IF(tblSalaries[[#This Row],[Years of Experience]]="",0,"0")</f>
        <v>0</v>
      </c>
      <c r="Z15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13" s="11">
        <f>IF(tblSalaries[[#This Row],[Salary in USD]]&lt;1000,1,0)</f>
        <v>0</v>
      </c>
      <c r="AB1513" s="11">
        <f>IF(AND(tblSalaries[[#This Row],[Salary in USD]]&gt;1000,tblSalaries[[#This Row],[Salary in USD]]&lt;2000),1,0)</f>
        <v>0</v>
      </c>
    </row>
    <row r="1514" spans="2:28" ht="15" customHeight="1">
      <c r="B1514" t="s">
        <v>3517</v>
      </c>
      <c r="C1514" s="1">
        <v>41060.723437499997</v>
      </c>
      <c r="D1514" s="4">
        <v>34000</v>
      </c>
      <c r="E1514">
        <v>34000</v>
      </c>
      <c r="F1514" t="s">
        <v>6</v>
      </c>
      <c r="G1514">
        <f>tblSalaries[[#This Row],[clean Salary (in local currency)]]*VLOOKUP(tblSalaries[[#This Row],[Currency]],tblXrate[],2,FALSE)</f>
        <v>34000</v>
      </c>
      <c r="H1514" t="s">
        <v>1694</v>
      </c>
      <c r="I1514" t="s">
        <v>20</v>
      </c>
      <c r="J1514" t="s">
        <v>8</v>
      </c>
      <c r="K1514" t="str">
        <f>VLOOKUP(tblSalaries[[#This Row],[Where do you work]],tblCountries[[Actual]:[Mapping]],2,FALSE)</f>
        <v>India</v>
      </c>
      <c r="L1514" t="s">
        <v>13</v>
      </c>
      <c r="M1514">
        <v>4</v>
      </c>
      <c r="O1514" s="10" t="str">
        <f>IF(ISERROR(FIND("1",tblSalaries[[#This Row],[How many hours of a day you work on Excel]])),"",1)</f>
        <v/>
      </c>
      <c r="P1514" s="11" t="str">
        <f>IF(ISERROR(FIND("2",tblSalaries[[#This Row],[How many hours of a day you work on Excel]])),"",2)</f>
        <v/>
      </c>
      <c r="Q1514" s="10" t="str">
        <f>IF(ISERROR(FIND("3",tblSalaries[[#This Row],[How many hours of a day you work on Excel]])),"",3)</f>
        <v/>
      </c>
      <c r="R1514" s="10" t="str">
        <f>IF(ISERROR(FIND("4",tblSalaries[[#This Row],[How many hours of a day you work on Excel]])),"",4)</f>
        <v/>
      </c>
      <c r="S1514" s="10" t="str">
        <f>IF(ISERROR(FIND("5",tblSalaries[[#This Row],[How many hours of a day you work on Excel]])),"",5)</f>
        <v/>
      </c>
      <c r="T1514" s="10" t="str">
        <f>IF(ISERROR(FIND("6",tblSalaries[[#This Row],[How many hours of a day you work on Excel]])),"",6)</f>
        <v/>
      </c>
      <c r="U1514" s="11" t="str">
        <f>IF(ISERROR(FIND("7",tblSalaries[[#This Row],[How many hours of a day you work on Excel]])),"",7)</f>
        <v/>
      </c>
      <c r="V1514" s="11">
        <f>IF(ISERROR(FIND("8",tblSalaries[[#This Row],[How many hours of a day you work on Excel]])),"",8)</f>
        <v>8</v>
      </c>
      <c r="W1514" s="11">
        <f>IF(MAX(tblSalaries[[#This Row],[1 hour]:[8 hours]])=0,#N/A,MAX(tblSalaries[[#This Row],[1 hour]:[8 hours]]))</f>
        <v>8</v>
      </c>
      <c r="X1514" s="11">
        <f>IF(ISERROR(tblSalaries[[#This Row],[max h]]),1,tblSalaries[[#This Row],[Salary in USD]]/tblSalaries[[#This Row],[max h]]/260)</f>
        <v>16.346153846153847</v>
      </c>
      <c r="Y1514" s="11" t="str">
        <f>IF(tblSalaries[[#This Row],[Years of Experience]]="",0,"0")</f>
        <v>0</v>
      </c>
      <c r="Z15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14" s="11">
        <f>IF(tblSalaries[[#This Row],[Salary in USD]]&lt;1000,1,0)</f>
        <v>0</v>
      </c>
      <c r="AB1514" s="11">
        <f>IF(AND(tblSalaries[[#This Row],[Salary in USD]]&gt;1000,tblSalaries[[#This Row],[Salary in USD]]&lt;2000),1,0)</f>
        <v>0</v>
      </c>
    </row>
    <row r="1515" spans="2:28" ht="15" customHeight="1">
      <c r="B1515" t="s">
        <v>3518</v>
      </c>
      <c r="C1515" s="1">
        <v>41060.73233796296</v>
      </c>
      <c r="D1515" s="4" t="s">
        <v>1695</v>
      </c>
      <c r="E1515">
        <v>180000</v>
      </c>
      <c r="F1515" t="s">
        <v>40</v>
      </c>
      <c r="G1515">
        <f>tblSalaries[[#This Row],[clean Salary (in local currency)]]*VLOOKUP(tblSalaries[[#This Row],[Currency]],tblXrate[],2,FALSE)</f>
        <v>3205.4250037396623</v>
      </c>
      <c r="H1515" t="s">
        <v>1696</v>
      </c>
      <c r="I1515" t="s">
        <v>52</v>
      </c>
      <c r="J1515" t="s">
        <v>8</v>
      </c>
      <c r="K1515" t="str">
        <f>VLOOKUP(tblSalaries[[#This Row],[Where do you work]],tblCountries[[Actual]:[Mapping]],2,FALSE)</f>
        <v>India</v>
      </c>
      <c r="L1515" t="s">
        <v>9</v>
      </c>
      <c r="M1515">
        <v>5</v>
      </c>
      <c r="O1515" s="10" t="str">
        <f>IF(ISERROR(FIND("1",tblSalaries[[#This Row],[How many hours of a day you work on Excel]])),"",1)</f>
        <v/>
      </c>
      <c r="P1515" s="11" t="str">
        <f>IF(ISERROR(FIND("2",tblSalaries[[#This Row],[How many hours of a day you work on Excel]])),"",2)</f>
        <v/>
      </c>
      <c r="Q1515" s="10" t="str">
        <f>IF(ISERROR(FIND("3",tblSalaries[[#This Row],[How many hours of a day you work on Excel]])),"",3)</f>
        <v/>
      </c>
      <c r="R1515" s="10">
        <f>IF(ISERROR(FIND("4",tblSalaries[[#This Row],[How many hours of a day you work on Excel]])),"",4)</f>
        <v>4</v>
      </c>
      <c r="S1515" s="10" t="str">
        <f>IF(ISERROR(FIND("5",tblSalaries[[#This Row],[How many hours of a day you work on Excel]])),"",5)</f>
        <v/>
      </c>
      <c r="T1515" s="10">
        <f>IF(ISERROR(FIND("6",tblSalaries[[#This Row],[How many hours of a day you work on Excel]])),"",6)</f>
        <v>6</v>
      </c>
      <c r="U1515" s="11" t="str">
        <f>IF(ISERROR(FIND("7",tblSalaries[[#This Row],[How many hours of a day you work on Excel]])),"",7)</f>
        <v/>
      </c>
      <c r="V1515" s="11" t="str">
        <f>IF(ISERROR(FIND("8",tblSalaries[[#This Row],[How many hours of a day you work on Excel]])),"",8)</f>
        <v/>
      </c>
      <c r="W1515" s="11">
        <f>IF(MAX(tblSalaries[[#This Row],[1 hour]:[8 hours]])=0,#N/A,MAX(tblSalaries[[#This Row],[1 hour]:[8 hours]]))</f>
        <v>6</v>
      </c>
      <c r="X1515" s="11">
        <f>IF(ISERROR(tblSalaries[[#This Row],[max h]]),1,tblSalaries[[#This Row],[Salary in USD]]/tblSalaries[[#This Row],[max h]]/260)</f>
        <v>2.0547596177818348</v>
      </c>
      <c r="Y1515" s="11" t="str">
        <f>IF(tblSalaries[[#This Row],[Years of Experience]]="",0,"0")</f>
        <v>0</v>
      </c>
      <c r="Z15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15" s="11">
        <f>IF(tblSalaries[[#This Row],[Salary in USD]]&lt;1000,1,0)</f>
        <v>0</v>
      </c>
      <c r="AB1515" s="11">
        <f>IF(AND(tblSalaries[[#This Row],[Salary in USD]]&gt;1000,tblSalaries[[#This Row],[Salary in USD]]&lt;2000),1,0)</f>
        <v>0</v>
      </c>
    </row>
    <row r="1516" spans="2:28" ht="15" customHeight="1">
      <c r="B1516" t="s">
        <v>3519</v>
      </c>
      <c r="C1516" s="1">
        <v>41060.733020833337</v>
      </c>
      <c r="D1516" s="4" t="s">
        <v>1697</v>
      </c>
      <c r="E1516">
        <v>45000</v>
      </c>
      <c r="F1516" t="s">
        <v>6</v>
      </c>
      <c r="G1516">
        <f>tblSalaries[[#This Row],[clean Salary (in local currency)]]*VLOOKUP(tblSalaries[[#This Row],[Currency]],tblXrate[],2,FALSE)</f>
        <v>45000</v>
      </c>
      <c r="H1516" t="s">
        <v>1698</v>
      </c>
      <c r="I1516" t="s">
        <v>52</v>
      </c>
      <c r="J1516" t="s">
        <v>24</v>
      </c>
      <c r="K1516" t="str">
        <f>VLOOKUP(tblSalaries[[#This Row],[Where do you work]],tblCountries[[Actual]:[Mapping]],2,FALSE)</f>
        <v>Germany</v>
      </c>
      <c r="L1516" t="s">
        <v>18</v>
      </c>
      <c r="M1516">
        <v>5</v>
      </c>
      <c r="O1516" s="10" t="str">
        <f>IF(ISERROR(FIND("1",tblSalaries[[#This Row],[How many hours of a day you work on Excel]])),"",1)</f>
        <v/>
      </c>
      <c r="P1516" s="11">
        <f>IF(ISERROR(FIND("2",tblSalaries[[#This Row],[How many hours of a day you work on Excel]])),"",2)</f>
        <v>2</v>
      </c>
      <c r="Q1516" s="10">
        <f>IF(ISERROR(FIND("3",tblSalaries[[#This Row],[How many hours of a day you work on Excel]])),"",3)</f>
        <v>3</v>
      </c>
      <c r="R1516" s="10" t="str">
        <f>IF(ISERROR(FIND("4",tblSalaries[[#This Row],[How many hours of a day you work on Excel]])),"",4)</f>
        <v/>
      </c>
      <c r="S1516" s="10" t="str">
        <f>IF(ISERROR(FIND("5",tblSalaries[[#This Row],[How many hours of a day you work on Excel]])),"",5)</f>
        <v/>
      </c>
      <c r="T1516" s="10" t="str">
        <f>IF(ISERROR(FIND("6",tblSalaries[[#This Row],[How many hours of a day you work on Excel]])),"",6)</f>
        <v/>
      </c>
      <c r="U1516" s="11" t="str">
        <f>IF(ISERROR(FIND("7",tblSalaries[[#This Row],[How many hours of a day you work on Excel]])),"",7)</f>
        <v/>
      </c>
      <c r="V1516" s="11" t="str">
        <f>IF(ISERROR(FIND("8",tblSalaries[[#This Row],[How many hours of a day you work on Excel]])),"",8)</f>
        <v/>
      </c>
      <c r="W1516" s="11">
        <f>IF(MAX(tblSalaries[[#This Row],[1 hour]:[8 hours]])=0,#N/A,MAX(tblSalaries[[#This Row],[1 hour]:[8 hours]]))</f>
        <v>3</v>
      </c>
      <c r="X1516" s="11">
        <f>IF(ISERROR(tblSalaries[[#This Row],[max h]]),1,tblSalaries[[#This Row],[Salary in USD]]/tblSalaries[[#This Row],[max h]]/260)</f>
        <v>57.692307692307693</v>
      </c>
      <c r="Y1516" s="11" t="str">
        <f>IF(tblSalaries[[#This Row],[Years of Experience]]="",0,"0")</f>
        <v>0</v>
      </c>
      <c r="Z15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16" s="11">
        <f>IF(tblSalaries[[#This Row],[Salary in USD]]&lt;1000,1,0)</f>
        <v>0</v>
      </c>
      <c r="AB1516" s="11">
        <f>IF(AND(tblSalaries[[#This Row],[Salary in USD]]&gt;1000,tblSalaries[[#This Row],[Salary in USD]]&lt;2000),1,0)</f>
        <v>0</v>
      </c>
    </row>
    <row r="1517" spans="2:28" ht="15" customHeight="1">
      <c r="B1517" t="s">
        <v>3520</v>
      </c>
      <c r="C1517" s="1">
        <v>41060.774652777778</v>
      </c>
      <c r="D1517" s="4">
        <v>24864</v>
      </c>
      <c r="E1517">
        <v>24864</v>
      </c>
      <c r="F1517" t="s">
        <v>6</v>
      </c>
      <c r="G1517">
        <f>tblSalaries[[#This Row],[clean Salary (in local currency)]]*VLOOKUP(tblSalaries[[#This Row],[Currency]],tblXrate[],2,FALSE)</f>
        <v>24864</v>
      </c>
      <c r="H1517" t="s">
        <v>1699</v>
      </c>
      <c r="I1517" t="s">
        <v>52</v>
      </c>
      <c r="J1517" t="s">
        <v>1700</v>
      </c>
      <c r="K1517" t="str">
        <f>VLOOKUP(tblSalaries[[#This Row],[Where do you work]],tblCountries[[Actual]:[Mapping]],2,FALSE)</f>
        <v>Libya</v>
      </c>
      <c r="L1517" t="s">
        <v>13</v>
      </c>
      <c r="M1517">
        <v>8</v>
      </c>
      <c r="O1517" s="10" t="str">
        <f>IF(ISERROR(FIND("1",tblSalaries[[#This Row],[How many hours of a day you work on Excel]])),"",1)</f>
        <v/>
      </c>
      <c r="P1517" s="11" t="str">
        <f>IF(ISERROR(FIND("2",tblSalaries[[#This Row],[How many hours of a day you work on Excel]])),"",2)</f>
        <v/>
      </c>
      <c r="Q1517" s="10" t="str">
        <f>IF(ISERROR(FIND("3",tblSalaries[[#This Row],[How many hours of a day you work on Excel]])),"",3)</f>
        <v/>
      </c>
      <c r="R1517" s="10" t="str">
        <f>IF(ISERROR(FIND("4",tblSalaries[[#This Row],[How many hours of a day you work on Excel]])),"",4)</f>
        <v/>
      </c>
      <c r="S1517" s="10" t="str">
        <f>IF(ISERROR(FIND("5",tblSalaries[[#This Row],[How many hours of a day you work on Excel]])),"",5)</f>
        <v/>
      </c>
      <c r="T1517" s="10" t="str">
        <f>IF(ISERROR(FIND("6",tblSalaries[[#This Row],[How many hours of a day you work on Excel]])),"",6)</f>
        <v/>
      </c>
      <c r="U1517" s="11" t="str">
        <f>IF(ISERROR(FIND("7",tblSalaries[[#This Row],[How many hours of a day you work on Excel]])),"",7)</f>
        <v/>
      </c>
      <c r="V1517" s="11">
        <f>IF(ISERROR(FIND("8",tblSalaries[[#This Row],[How many hours of a day you work on Excel]])),"",8)</f>
        <v>8</v>
      </c>
      <c r="W1517" s="11">
        <f>IF(MAX(tblSalaries[[#This Row],[1 hour]:[8 hours]])=0,#N/A,MAX(tblSalaries[[#This Row],[1 hour]:[8 hours]]))</f>
        <v>8</v>
      </c>
      <c r="X1517" s="11">
        <f>IF(ISERROR(tblSalaries[[#This Row],[max h]]),1,tblSalaries[[#This Row],[Salary in USD]]/tblSalaries[[#This Row],[max h]]/260)</f>
        <v>11.953846153846154</v>
      </c>
      <c r="Y1517" s="11" t="str">
        <f>IF(tblSalaries[[#This Row],[Years of Experience]]="",0,"0")</f>
        <v>0</v>
      </c>
      <c r="Z15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17" s="11">
        <f>IF(tblSalaries[[#This Row],[Salary in USD]]&lt;1000,1,0)</f>
        <v>0</v>
      </c>
      <c r="AB1517" s="11">
        <f>IF(AND(tblSalaries[[#This Row],[Salary in USD]]&gt;1000,tblSalaries[[#This Row],[Salary in USD]]&lt;2000),1,0)</f>
        <v>0</v>
      </c>
    </row>
    <row r="1518" spans="2:28" ht="15" customHeight="1">
      <c r="B1518" t="s">
        <v>3521</v>
      </c>
      <c r="C1518" s="1">
        <v>41060.827418981484</v>
      </c>
      <c r="D1518" s="4" t="s">
        <v>137</v>
      </c>
      <c r="E1518">
        <v>30000</v>
      </c>
      <c r="F1518" t="s">
        <v>69</v>
      </c>
      <c r="G1518">
        <f>tblSalaries[[#This Row],[clean Salary (in local currency)]]*VLOOKUP(tblSalaries[[#This Row],[Currency]],tblXrate[],2,FALSE)</f>
        <v>47285.348162018527</v>
      </c>
      <c r="H1518" t="s">
        <v>653</v>
      </c>
      <c r="I1518" t="s">
        <v>20</v>
      </c>
      <c r="J1518" t="s">
        <v>71</v>
      </c>
      <c r="K1518" t="str">
        <f>VLOOKUP(tblSalaries[[#This Row],[Where do you work]],tblCountries[[Actual]:[Mapping]],2,FALSE)</f>
        <v>UK</v>
      </c>
      <c r="L1518" t="s">
        <v>9</v>
      </c>
      <c r="M1518">
        <v>7</v>
      </c>
      <c r="O1518" s="10" t="str">
        <f>IF(ISERROR(FIND("1",tblSalaries[[#This Row],[How many hours of a day you work on Excel]])),"",1)</f>
        <v/>
      </c>
      <c r="P1518" s="11" t="str">
        <f>IF(ISERROR(FIND("2",tblSalaries[[#This Row],[How many hours of a day you work on Excel]])),"",2)</f>
        <v/>
      </c>
      <c r="Q1518" s="10" t="str">
        <f>IF(ISERROR(FIND("3",tblSalaries[[#This Row],[How many hours of a day you work on Excel]])),"",3)</f>
        <v/>
      </c>
      <c r="R1518" s="10">
        <f>IF(ISERROR(FIND("4",tblSalaries[[#This Row],[How many hours of a day you work on Excel]])),"",4)</f>
        <v>4</v>
      </c>
      <c r="S1518" s="10" t="str">
        <f>IF(ISERROR(FIND("5",tblSalaries[[#This Row],[How many hours of a day you work on Excel]])),"",5)</f>
        <v/>
      </c>
      <c r="T1518" s="10">
        <f>IF(ISERROR(FIND("6",tblSalaries[[#This Row],[How many hours of a day you work on Excel]])),"",6)</f>
        <v>6</v>
      </c>
      <c r="U1518" s="11" t="str">
        <f>IF(ISERROR(FIND("7",tblSalaries[[#This Row],[How many hours of a day you work on Excel]])),"",7)</f>
        <v/>
      </c>
      <c r="V1518" s="11" t="str">
        <f>IF(ISERROR(FIND("8",tblSalaries[[#This Row],[How many hours of a day you work on Excel]])),"",8)</f>
        <v/>
      </c>
      <c r="W1518" s="11">
        <f>IF(MAX(tblSalaries[[#This Row],[1 hour]:[8 hours]])=0,#N/A,MAX(tblSalaries[[#This Row],[1 hour]:[8 hours]]))</f>
        <v>6</v>
      </c>
      <c r="X1518" s="11">
        <f>IF(ISERROR(tblSalaries[[#This Row],[max h]]),1,tblSalaries[[#This Row],[Salary in USD]]/tblSalaries[[#This Row],[max h]]/260)</f>
        <v>30.31112061667854</v>
      </c>
      <c r="Y1518" s="11" t="str">
        <f>IF(tblSalaries[[#This Row],[Years of Experience]]="",0,"0")</f>
        <v>0</v>
      </c>
      <c r="Z15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18" s="11">
        <f>IF(tblSalaries[[#This Row],[Salary in USD]]&lt;1000,1,0)</f>
        <v>0</v>
      </c>
      <c r="AB1518" s="11">
        <f>IF(AND(tblSalaries[[#This Row],[Salary in USD]]&gt;1000,tblSalaries[[#This Row],[Salary in USD]]&lt;2000),1,0)</f>
        <v>0</v>
      </c>
    </row>
    <row r="1519" spans="2:28" ht="15" customHeight="1">
      <c r="B1519" t="s">
        <v>3522</v>
      </c>
      <c r="C1519" s="1">
        <v>41060.842673611114</v>
      </c>
      <c r="D1519" s="4">
        <v>1000000</v>
      </c>
      <c r="E1519">
        <v>1000000</v>
      </c>
      <c r="F1519" t="s">
        <v>40</v>
      </c>
      <c r="G1519">
        <f>tblSalaries[[#This Row],[clean Salary (in local currency)]]*VLOOKUP(tblSalaries[[#This Row],[Currency]],tblXrate[],2,FALSE)</f>
        <v>17807.916687442568</v>
      </c>
      <c r="H1519" t="s">
        <v>466</v>
      </c>
      <c r="I1519" t="s">
        <v>20</v>
      </c>
      <c r="J1519" t="s">
        <v>8</v>
      </c>
      <c r="K1519" t="str">
        <f>VLOOKUP(tblSalaries[[#This Row],[Where do you work]],tblCountries[[Actual]:[Mapping]],2,FALSE)</f>
        <v>India</v>
      </c>
      <c r="L1519" t="s">
        <v>13</v>
      </c>
      <c r="M1519">
        <v>10</v>
      </c>
      <c r="O1519" s="10" t="str">
        <f>IF(ISERROR(FIND("1",tblSalaries[[#This Row],[How many hours of a day you work on Excel]])),"",1)</f>
        <v/>
      </c>
      <c r="P1519" s="11" t="str">
        <f>IF(ISERROR(FIND("2",tblSalaries[[#This Row],[How many hours of a day you work on Excel]])),"",2)</f>
        <v/>
      </c>
      <c r="Q1519" s="10" t="str">
        <f>IF(ISERROR(FIND("3",tblSalaries[[#This Row],[How many hours of a day you work on Excel]])),"",3)</f>
        <v/>
      </c>
      <c r="R1519" s="10" t="str">
        <f>IF(ISERROR(FIND("4",tblSalaries[[#This Row],[How many hours of a day you work on Excel]])),"",4)</f>
        <v/>
      </c>
      <c r="S1519" s="10" t="str">
        <f>IF(ISERROR(FIND("5",tblSalaries[[#This Row],[How many hours of a day you work on Excel]])),"",5)</f>
        <v/>
      </c>
      <c r="T1519" s="10" t="str">
        <f>IF(ISERROR(FIND("6",tblSalaries[[#This Row],[How many hours of a day you work on Excel]])),"",6)</f>
        <v/>
      </c>
      <c r="U1519" s="11" t="str">
        <f>IF(ISERROR(FIND("7",tblSalaries[[#This Row],[How many hours of a day you work on Excel]])),"",7)</f>
        <v/>
      </c>
      <c r="V1519" s="11">
        <f>IF(ISERROR(FIND("8",tblSalaries[[#This Row],[How many hours of a day you work on Excel]])),"",8)</f>
        <v>8</v>
      </c>
      <c r="W1519" s="11">
        <f>IF(MAX(tblSalaries[[#This Row],[1 hour]:[8 hours]])=0,#N/A,MAX(tblSalaries[[#This Row],[1 hour]:[8 hours]]))</f>
        <v>8</v>
      </c>
      <c r="X1519" s="11">
        <f>IF(ISERROR(tblSalaries[[#This Row],[max h]]),1,tblSalaries[[#This Row],[Salary in USD]]/tblSalaries[[#This Row],[max h]]/260)</f>
        <v>8.5614984074243115</v>
      </c>
      <c r="Y1519" s="11" t="str">
        <f>IF(tblSalaries[[#This Row],[Years of Experience]]="",0,"0")</f>
        <v>0</v>
      </c>
      <c r="Z15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19" s="11">
        <f>IF(tblSalaries[[#This Row],[Salary in USD]]&lt;1000,1,0)</f>
        <v>0</v>
      </c>
      <c r="AB1519" s="11">
        <f>IF(AND(tblSalaries[[#This Row],[Salary in USD]]&gt;1000,tblSalaries[[#This Row],[Salary in USD]]&lt;2000),1,0)</f>
        <v>0</v>
      </c>
    </row>
    <row r="1520" spans="2:28" ht="15" customHeight="1">
      <c r="B1520" t="s">
        <v>3523</v>
      </c>
      <c r="C1520" s="1">
        <v>41060.843287037038</v>
      </c>
      <c r="D1520" s="4" t="s">
        <v>68</v>
      </c>
      <c r="E1520">
        <v>35000</v>
      </c>
      <c r="F1520" t="s">
        <v>69</v>
      </c>
      <c r="G1520">
        <f>tblSalaries[[#This Row],[clean Salary (in local currency)]]*VLOOKUP(tblSalaries[[#This Row],[Currency]],tblXrate[],2,FALSE)</f>
        <v>55166.239522354947</v>
      </c>
      <c r="H1520" t="s">
        <v>200</v>
      </c>
      <c r="I1520" t="s">
        <v>20</v>
      </c>
      <c r="J1520" t="s">
        <v>71</v>
      </c>
      <c r="K1520" t="str">
        <f>VLOOKUP(tblSalaries[[#This Row],[Where do you work]],tblCountries[[Actual]:[Mapping]],2,FALSE)</f>
        <v>UK</v>
      </c>
      <c r="L1520" t="s">
        <v>9</v>
      </c>
      <c r="M1520">
        <v>3</v>
      </c>
      <c r="O1520" s="10" t="str">
        <f>IF(ISERROR(FIND("1",tblSalaries[[#This Row],[How many hours of a day you work on Excel]])),"",1)</f>
        <v/>
      </c>
      <c r="P1520" s="11" t="str">
        <f>IF(ISERROR(FIND("2",tblSalaries[[#This Row],[How many hours of a day you work on Excel]])),"",2)</f>
        <v/>
      </c>
      <c r="Q1520" s="10" t="str">
        <f>IF(ISERROR(FIND("3",tblSalaries[[#This Row],[How many hours of a day you work on Excel]])),"",3)</f>
        <v/>
      </c>
      <c r="R1520" s="10">
        <f>IF(ISERROR(FIND("4",tblSalaries[[#This Row],[How many hours of a day you work on Excel]])),"",4)</f>
        <v>4</v>
      </c>
      <c r="S1520" s="10" t="str">
        <f>IF(ISERROR(FIND("5",tblSalaries[[#This Row],[How many hours of a day you work on Excel]])),"",5)</f>
        <v/>
      </c>
      <c r="T1520" s="10">
        <f>IF(ISERROR(FIND("6",tblSalaries[[#This Row],[How many hours of a day you work on Excel]])),"",6)</f>
        <v>6</v>
      </c>
      <c r="U1520" s="11" t="str">
        <f>IF(ISERROR(FIND("7",tblSalaries[[#This Row],[How many hours of a day you work on Excel]])),"",7)</f>
        <v/>
      </c>
      <c r="V1520" s="11" t="str">
        <f>IF(ISERROR(FIND("8",tblSalaries[[#This Row],[How many hours of a day you work on Excel]])),"",8)</f>
        <v/>
      </c>
      <c r="W1520" s="11">
        <f>IF(MAX(tblSalaries[[#This Row],[1 hour]:[8 hours]])=0,#N/A,MAX(tblSalaries[[#This Row],[1 hour]:[8 hours]]))</f>
        <v>6</v>
      </c>
      <c r="X1520" s="11">
        <f>IF(ISERROR(tblSalaries[[#This Row],[max h]]),1,tblSalaries[[#This Row],[Salary in USD]]/tblSalaries[[#This Row],[max h]]/260)</f>
        <v>35.362974052791628</v>
      </c>
      <c r="Y1520" s="11" t="str">
        <f>IF(tblSalaries[[#This Row],[Years of Experience]]="",0,"0")</f>
        <v>0</v>
      </c>
      <c r="Z15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20" s="11">
        <f>IF(tblSalaries[[#This Row],[Salary in USD]]&lt;1000,1,0)</f>
        <v>0</v>
      </c>
      <c r="AB1520" s="11">
        <f>IF(AND(tblSalaries[[#This Row],[Salary in USD]]&gt;1000,tblSalaries[[#This Row],[Salary in USD]]&lt;2000),1,0)</f>
        <v>0</v>
      </c>
    </row>
    <row r="1521" spans="2:28" ht="15" customHeight="1">
      <c r="B1521" t="s">
        <v>3524</v>
      </c>
      <c r="C1521" s="1">
        <v>41060.878495370373</v>
      </c>
      <c r="D1521" s="4" t="s">
        <v>1701</v>
      </c>
      <c r="E1521">
        <v>55000</v>
      </c>
      <c r="F1521" t="s">
        <v>22</v>
      </c>
      <c r="G1521">
        <f>tblSalaries[[#This Row],[clean Salary (in local currency)]]*VLOOKUP(tblSalaries[[#This Row],[Currency]],tblXrate[],2,FALSE)</f>
        <v>69871.969144538423</v>
      </c>
      <c r="H1521" t="s">
        <v>1702</v>
      </c>
      <c r="I1521" t="s">
        <v>52</v>
      </c>
      <c r="J1521" t="s">
        <v>96</v>
      </c>
      <c r="K1521" t="str">
        <f>VLOOKUP(tblSalaries[[#This Row],[Where do you work]],tblCountries[[Actual]:[Mapping]],2,FALSE)</f>
        <v>Netherlands</v>
      </c>
      <c r="L1521" t="s">
        <v>25</v>
      </c>
      <c r="M1521">
        <v>5</v>
      </c>
      <c r="O1521" s="10">
        <f>IF(ISERROR(FIND("1",tblSalaries[[#This Row],[How many hours of a day you work on Excel]])),"",1)</f>
        <v>1</v>
      </c>
      <c r="P1521" s="11">
        <f>IF(ISERROR(FIND("2",tblSalaries[[#This Row],[How many hours of a day you work on Excel]])),"",2)</f>
        <v>2</v>
      </c>
      <c r="Q1521" s="10" t="str">
        <f>IF(ISERROR(FIND("3",tblSalaries[[#This Row],[How many hours of a day you work on Excel]])),"",3)</f>
        <v/>
      </c>
      <c r="R1521" s="10" t="str">
        <f>IF(ISERROR(FIND("4",tblSalaries[[#This Row],[How many hours of a day you work on Excel]])),"",4)</f>
        <v/>
      </c>
      <c r="S1521" s="10" t="str">
        <f>IF(ISERROR(FIND("5",tblSalaries[[#This Row],[How many hours of a day you work on Excel]])),"",5)</f>
        <v/>
      </c>
      <c r="T1521" s="10" t="str">
        <f>IF(ISERROR(FIND("6",tblSalaries[[#This Row],[How many hours of a day you work on Excel]])),"",6)</f>
        <v/>
      </c>
      <c r="U1521" s="11" t="str">
        <f>IF(ISERROR(FIND("7",tblSalaries[[#This Row],[How many hours of a day you work on Excel]])),"",7)</f>
        <v/>
      </c>
      <c r="V1521" s="11" t="str">
        <f>IF(ISERROR(FIND("8",tblSalaries[[#This Row],[How many hours of a day you work on Excel]])),"",8)</f>
        <v/>
      </c>
      <c r="W1521" s="11">
        <f>IF(MAX(tblSalaries[[#This Row],[1 hour]:[8 hours]])=0,#N/A,MAX(tblSalaries[[#This Row],[1 hour]:[8 hours]]))</f>
        <v>2</v>
      </c>
      <c r="X1521" s="11">
        <f>IF(ISERROR(tblSalaries[[#This Row],[max h]]),1,tblSalaries[[#This Row],[Salary in USD]]/tblSalaries[[#This Row],[max h]]/260)</f>
        <v>134.36917143180466</v>
      </c>
      <c r="Y1521" s="11" t="str">
        <f>IF(tblSalaries[[#This Row],[Years of Experience]]="",0,"0")</f>
        <v>0</v>
      </c>
      <c r="Z15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21" s="11">
        <f>IF(tblSalaries[[#This Row],[Salary in USD]]&lt;1000,1,0)</f>
        <v>0</v>
      </c>
      <c r="AB1521" s="11">
        <f>IF(AND(tblSalaries[[#This Row],[Salary in USD]]&gt;1000,tblSalaries[[#This Row],[Salary in USD]]&lt;2000),1,0)</f>
        <v>0</v>
      </c>
    </row>
    <row r="1522" spans="2:28" ht="15" customHeight="1">
      <c r="B1522" t="s">
        <v>3525</v>
      </c>
      <c r="C1522" s="1">
        <v>41060.879687499997</v>
      </c>
      <c r="D1522" s="4">
        <v>70970</v>
      </c>
      <c r="E1522">
        <v>70970</v>
      </c>
      <c r="F1522" t="s">
        <v>6</v>
      </c>
      <c r="G1522">
        <f>tblSalaries[[#This Row],[clean Salary (in local currency)]]*VLOOKUP(tblSalaries[[#This Row],[Currency]],tblXrate[],2,FALSE)</f>
        <v>70970</v>
      </c>
      <c r="H1522" t="s">
        <v>1703</v>
      </c>
      <c r="I1522" t="s">
        <v>20</v>
      </c>
      <c r="J1522" t="s">
        <v>15</v>
      </c>
      <c r="K1522" t="str">
        <f>VLOOKUP(tblSalaries[[#This Row],[Where do you work]],tblCountries[[Actual]:[Mapping]],2,FALSE)</f>
        <v>USA</v>
      </c>
      <c r="L1522" t="s">
        <v>9</v>
      </c>
      <c r="M1522">
        <v>17</v>
      </c>
      <c r="O1522" s="10" t="str">
        <f>IF(ISERROR(FIND("1",tblSalaries[[#This Row],[How many hours of a day you work on Excel]])),"",1)</f>
        <v/>
      </c>
      <c r="P1522" s="11" t="str">
        <f>IF(ISERROR(FIND("2",tblSalaries[[#This Row],[How many hours of a day you work on Excel]])),"",2)</f>
        <v/>
      </c>
      <c r="Q1522" s="10" t="str">
        <f>IF(ISERROR(FIND("3",tblSalaries[[#This Row],[How many hours of a day you work on Excel]])),"",3)</f>
        <v/>
      </c>
      <c r="R1522" s="10">
        <f>IF(ISERROR(FIND("4",tblSalaries[[#This Row],[How many hours of a day you work on Excel]])),"",4)</f>
        <v>4</v>
      </c>
      <c r="S1522" s="10" t="str">
        <f>IF(ISERROR(FIND("5",tblSalaries[[#This Row],[How many hours of a day you work on Excel]])),"",5)</f>
        <v/>
      </c>
      <c r="T1522" s="10">
        <f>IF(ISERROR(FIND("6",tblSalaries[[#This Row],[How many hours of a day you work on Excel]])),"",6)</f>
        <v>6</v>
      </c>
      <c r="U1522" s="11" t="str">
        <f>IF(ISERROR(FIND("7",tblSalaries[[#This Row],[How many hours of a day you work on Excel]])),"",7)</f>
        <v/>
      </c>
      <c r="V1522" s="11" t="str">
        <f>IF(ISERROR(FIND("8",tblSalaries[[#This Row],[How many hours of a day you work on Excel]])),"",8)</f>
        <v/>
      </c>
      <c r="W1522" s="11">
        <f>IF(MAX(tblSalaries[[#This Row],[1 hour]:[8 hours]])=0,#N/A,MAX(tblSalaries[[#This Row],[1 hour]:[8 hours]]))</f>
        <v>6</v>
      </c>
      <c r="X1522" s="11">
        <f>IF(ISERROR(tblSalaries[[#This Row],[max h]]),1,tblSalaries[[#This Row],[Salary in USD]]/tblSalaries[[#This Row],[max h]]/260)</f>
        <v>45.493589743589745</v>
      </c>
      <c r="Y1522" s="11" t="str">
        <f>IF(tblSalaries[[#This Row],[Years of Experience]]="",0,"0")</f>
        <v>0</v>
      </c>
      <c r="Z15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22" s="11">
        <f>IF(tblSalaries[[#This Row],[Salary in USD]]&lt;1000,1,0)</f>
        <v>0</v>
      </c>
      <c r="AB1522" s="11">
        <f>IF(AND(tblSalaries[[#This Row],[Salary in USD]]&gt;1000,tblSalaries[[#This Row],[Salary in USD]]&lt;2000),1,0)</f>
        <v>0</v>
      </c>
    </row>
    <row r="1523" spans="2:28" ht="15" customHeight="1">
      <c r="B1523" t="s">
        <v>3526</v>
      </c>
      <c r="C1523" s="1">
        <v>41060.906284722223</v>
      </c>
      <c r="D1523" s="4" t="s">
        <v>1704</v>
      </c>
      <c r="E1523">
        <v>60000</v>
      </c>
      <c r="F1523" t="s">
        <v>22</v>
      </c>
      <c r="G1523">
        <f>tblSalaries[[#This Row],[clean Salary (in local currency)]]*VLOOKUP(tblSalaries[[#This Row],[Currency]],tblXrate[],2,FALSE)</f>
        <v>76223.966339496474</v>
      </c>
      <c r="H1523" t="s">
        <v>1705</v>
      </c>
      <c r="I1523" t="s">
        <v>279</v>
      </c>
      <c r="J1523" t="s">
        <v>628</v>
      </c>
      <c r="K1523" t="str">
        <f>VLOOKUP(tblSalaries[[#This Row],[Where do you work]],tblCountries[[Actual]:[Mapping]],2,FALSE)</f>
        <v>Netherlands</v>
      </c>
      <c r="L1523" t="s">
        <v>9</v>
      </c>
      <c r="M1523">
        <v>7</v>
      </c>
      <c r="O1523" s="10" t="str">
        <f>IF(ISERROR(FIND("1",tblSalaries[[#This Row],[How many hours of a day you work on Excel]])),"",1)</f>
        <v/>
      </c>
      <c r="P1523" s="11" t="str">
        <f>IF(ISERROR(FIND("2",tblSalaries[[#This Row],[How many hours of a day you work on Excel]])),"",2)</f>
        <v/>
      </c>
      <c r="Q1523" s="10" t="str">
        <f>IF(ISERROR(FIND("3",tblSalaries[[#This Row],[How many hours of a day you work on Excel]])),"",3)</f>
        <v/>
      </c>
      <c r="R1523" s="10">
        <f>IF(ISERROR(FIND("4",tblSalaries[[#This Row],[How many hours of a day you work on Excel]])),"",4)</f>
        <v>4</v>
      </c>
      <c r="S1523" s="10" t="str">
        <f>IF(ISERROR(FIND("5",tblSalaries[[#This Row],[How many hours of a day you work on Excel]])),"",5)</f>
        <v/>
      </c>
      <c r="T1523" s="10">
        <f>IF(ISERROR(FIND("6",tblSalaries[[#This Row],[How many hours of a day you work on Excel]])),"",6)</f>
        <v>6</v>
      </c>
      <c r="U1523" s="11" t="str">
        <f>IF(ISERROR(FIND("7",tblSalaries[[#This Row],[How many hours of a day you work on Excel]])),"",7)</f>
        <v/>
      </c>
      <c r="V1523" s="11" t="str">
        <f>IF(ISERROR(FIND("8",tblSalaries[[#This Row],[How many hours of a day you work on Excel]])),"",8)</f>
        <v/>
      </c>
      <c r="W1523" s="11">
        <f>IF(MAX(tblSalaries[[#This Row],[1 hour]:[8 hours]])=0,#N/A,MAX(tblSalaries[[#This Row],[1 hour]:[8 hours]]))</f>
        <v>6</v>
      </c>
      <c r="X1523" s="11">
        <f>IF(ISERROR(tblSalaries[[#This Row],[max h]]),1,tblSalaries[[#This Row],[Salary in USD]]/tblSalaries[[#This Row],[max h]]/260)</f>
        <v>48.861516884292612</v>
      </c>
      <c r="Y1523" s="11" t="str">
        <f>IF(tblSalaries[[#This Row],[Years of Experience]]="",0,"0")</f>
        <v>0</v>
      </c>
      <c r="Z15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23" s="11">
        <f>IF(tblSalaries[[#This Row],[Salary in USD]]&lt;1000,1,0)</f>
        <v>0</v>
      </c>
      <c r="AB1523" s="11">
        <f>IF(AND(tblSalaries[[#This Row],[Salary in USD]]&gt;1000,tblSalaries[[#This Row],[Salary in USD]]&lt;2000),1,0)</f>
        <v>0</v>
      </c>
    </row>
    <row r="1524" spans="2:28" ht="15" customHeight="1">
      <c r="B1524" t="s">
        <v>3527</v>
      </c>
      <c r="C1524" s="1">
        <v>41060.908067129632</v>
      </c>
      <c r="D1524" s="4">
        <v>110000</v>
      </c>
      <c r="E1524">
        <v>110000</v>
      </c>
      <c r="F1524" t="s">
        <v>6</v>
      </c>
      <c r="G1524">
        <f>tblSalaries[[#This Row],[clean Salary (in local currency)]]*VLOOKUP(tblSalaries[[#This Row],[Currency]],tblXrate[],2,FALSE)</f>
        <v>110000</v>
      </c>
      <c r="H1524" t="s">
        <v>269</v>
      </c>
      <c r="I1524" t="s">
        <v>488</v>
      </c>
      <c r="J1524" t="s">
        <v>583</v>
      </c>
      <c r="K1524" t="str">
        <f>VLOOKUP(tblSalaries[[#This Row],[Where do you work]],tblCountries[[Actual]:[Mapping]],2,FALSE)</f>
        <v>Norway</v>
      </c>
      <c r="L1524" t="s">
        <v>13</v>
      </c>
      <c r="M1524">
        <v>5</v>
      </c>
      <c r="O1524" s="10" t="str">
        <f>IF(ISERROR(FIND("1",tblSalaries[[#This Row],[How many hours of a day you work on Excel]])),"",1)</f>
        <v/>
      </c>
      <c r="P1524" s="11" t="str">
        <f>IF(ISERROR(FIND("2",tblSalaries[[#This Row],[How many hours of a day you work on Excel]])),"",2)</f>
        <v/>
      </c>
      <c r="Q1524" s="10" t="str">
        <f>IF(ISERROR(FIND("3",tblSalaries[[#This Row],[How many hours of a day you work on Excel]])),"",3)</f>
        <v/>
      </c>
      <c r="R1524" s="10" t="str">
        <f>IF(ISERROR(FIND("4",tblSalaries[[#This Row],[How many hours of a day you work on Excel]])),"",4)</f>
        <v/>
      </c>
      <c r="S1524" s="10" t="str">
        <f>IF(ISERROR(FIND("5",tblSalaries[[#This Row],[How many hours of a day you work on Excel]])),"",5)</f>
        <v/>
      </c>
      <c r="T1524" s="10" t="str">
        <f>IF(ISERROR(FIND("6",tblSalaries[[#This Row],[How many hours of a day you work on Excel]])),"",6)</f>
        <v/>
      </c>
      <c r="U1524" s="11" t="str">
        <f>IF(ISERROR(FIND("7",tblSalaries[[#This Row],[How many hours of a day you work on Excel]])),"",7)</f>
        <v/>
      </c>
      <c r="V1524" s="11">
        <f>IF(ISERROR(FIND("8",tblSalaries[[#This Row],[How many hours of a day you work on Excel]])),"",8)</f>
        <v>8</v>
      </c>
      <c r="W1524" s="11">
        <f>IF(MAX(tblSalaries[[#This Row],[1 hour]:[8 hours]])=0,#N/A,MAX(tblSalaries[[#This Row],[1 hour]:[8 hours]]))</f>
        <v>8</v>
      </c>
      <c r="X1524" s="11">
        <f>IF(ISERROR(tblSalaries[[#This Row],[max h]]),1,tblSalaries[[#This Row],[Salary in USD]]/tblSalaries[[#This Row],[max h]]/260)</f>
        <v>52.884615384615387</v>
      </c>
      <c r="Y1524" s="11" t="str">
        <f>IF(tblSalaries[[#This Row],[Years of Experience]]="",0,"0")</f>
        <v>0</v>
      </c>
      <c r="Z15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24" s="11">
        <f>IF(tblSalaries[[#This Row],[Salary in USD]]&lt;1000,1,0)</f>
        <v>0</v>
      </c>
      <c r="AB1524" s="11">
        <f>IF(AND(tblSalaries[[#This Row],[Salary in USD]]&gt;1000,tblSalaries[[#This Row],[Salary in USD]]&lt;2000),1,0)</f>
        <v>0</v>
      </c>
    </row>
    <row r="1525" spans="2:28" ht="15" customHeight="1">
      <c r="B1525" t="s">
        <v>3528</v>
      </c>
      <c r="C1525" s="1">
        <v>41060.908738425926</v>
      </c>
      <c r="D1525" s="4">
        <v>1200</v>
      </c>
      <c r="E1525">
        <v>14400</v>
      </c>
      <c r="F1525" t="s">
        <v>6</v>
      </c>
      <c r="G1525">
        <f>tblSalaries[[#This Row],[clean Salary (in local currency)]]*VLOOKUP(tblSalaries[[#This Row],[Currency]],tblXrate[],2,FALSE)</f>
        <v>14400</v>
      </c>
      <c r="H1525" t="s">
        <v>1706</v>
      </c>
      <c r="I1525" t="s">
        <v>20</v>
      </c>
      <c r="J1525" t="s">
        <v>1707</v>
      </c>
      <c r="K1525" t="str">
        <f>VLOOKUP(tblSalaries[[#This Row],[Where do you work]],tblCountries[[Actual]:[Mapping]],2,FALSE)</f>
        <v>Bulgaria</v>
      </c>
      <c r="L1525" t="s">
        <v>13</v>
      </c>
      <c r="M1525">
        <v>15</v>
      </c>
      <c r="O1525" s="10" t="str">
        <f>IF(ISERROR(FIND("1",tblSalaries[[#This Row],[How many hours of a day you work on Excel]])),"",1)</f>
        <v/>
      </c>
      <c r="P1525" s="11" t="str">
        <f>IF(ISERROR(FIND("2",tblSalaries[[#This Row],[How many hours of a day you work on Excel]])),"",2)</f>
        <v/>
      </c>
      <c r="Q1525" s="10" t="str">
        <f>IF(ISERROR(FIND("3",tblSalaries[[#This Row],[How many hours of a day you work on Excel]])),"",3)</f>
        <v/>
      </c>
      <c r="R1525" s="10" t="str">
        <f>IF(ISERROR(FIND("4",tblSalaries[[#This Row],[How many hours of a day you work on Excel]])),"",4)</f>
        <v/>
      </c>
      <c r="S1525" s="10" t="str">
        <f>IF(ISERROR(FIND("5",tblSalaries[[#This Row],[How many hours of a day you work on Excel]])),"",5)</f>
        <v/>
      </c>
      <c r="T1525" s="10" t="str">
        <f>IF(ISERROR(FIND("6",tblSalaries[[#This Row],[How many hours of a day you work on Excel]])),"",6)</f>
        <v/>
      </c>
      <c r="U1525" s="11" t="str">
        <f>IF(ISERROR(FIND("7",tblSalaries[[#This Row],[How many hours of a day you work on Excel]])),"",7)</f>
        <v/>
      </c>
      <c r="V1525" s="11">
        <f>IF(ISERROR(FIND("8",tblSalaries[[#This Row],[How many hours of a day you work on Excel]])),"",8)</f>
        <v>8</v>
      </c>
      <c r="W1525" s="11">
        <f>IF(MAX(tblSalaries[[#This Row],[1 hour]:[8 hours]])=0,#N/A,MAX(tblSalaries[[#This Row],[1 hour]:[8 hours]]))</f>
        <v>8</v>
      </c>
      <c r="X1525" s="11">
        <f>IF(ISERROR(tblSalaries[[#This Row],[max h]]),1,tblSalaries[[#This Row],[Salary in USD]]/tblSalaries[[#This Row],[max h]]/260)</f>
        <v>6.9230769230769234</v>
      </c>
      <c r="Y1525" s="11" t="str">
        <f>IF(tblSalaries[[#This Row],[Years of Experience]]="",0,"0")</f>
        <v>0</v>
      </c>
      <c r="Z15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25" s="11">
        <f>IF(tblSalaries[[#This Row],[Salary in USD]]&lt;1000,1,0)</f>
        <v>0</v>
      </c>
      <c r="AB1525" s="11">
        <f>IF(AND(tblSalaries[[#This Row],[Salary in USD]]&gt;1000,tblSalaries[[#This Row],[Salary in USD]]&lt;2000),1,0)</f>
        <v>0</v>
      </c>
    </row>
    <row r="1526" spans="2:28" ht="15" customHeight="1">
      <c r="B1526" t="s">
        <v>3529</v>
      </c>
      <c r="C1526" s="1">
        <v>41060.920173611114</v>
      </c>
      <c r="D1526" s="4">
        <v>125000</v>
      </c>
      <c r="E1526">
        <v>125000</v>
      </c>
      <c r="F1526" t="s">
        <v>6</v>
      </c>
      <c r="G1526">
        <f>tblSalaries[[#This Row],[clean Salary (in local currency)]]*VLOOKUP(tblSalaries[[#This Row],[Currency]],tblXrate[],2,FALSE)</f>
        <v>125000</v>
      </c>
      <c r="H1526" t="s">
        <v>356</v>
      </c>
      <c r="I1526" t="s">
        <v>356</v>
      </c>
      <c r="J1526" t="s">
        <v>15</v>
      </c>
      <c r="K1526" t="str">
        <f>VLOOKUP(tblSalaries[[#This Row],[Where do you work]],tblCountries[[Actual]:[Mapping]],2,FALSE)</f>
        <v>USA</v>
      </c>
      <c r="L1526" t="s">
        <v>13</v>
      </c>
      <c r="M1526">
        <v>8</v>
      </c>
      <c r="O1526" s="10" t="str">
        <f>IF(ISERROR(FIND("1",tblSalaries[[#This Row],[How many hours of a day you work on Excel]])),"",1)</f>
        <v/>
      </c>
      <c r="P1526" s="11" t="str">
        <f>IF(ISERROR(FIND("2",tblSalaries[[#This Row],[How many hours of a day you work on Excel]])),"",2)</f>
        <v/>
      </c>
      <c r="Q1526" s="10" t="str">
        <f>IF(ISERROR(FIND("3",tblSalaries[[#This Row],[How many hours of a day you work on Excel]])),"",3)</f>
        <v/>
      </c>
      <c r="R1526" s="10" t="str">
        <f>IF(ISERROR(FIND("4",tblSalaries[[#This Row],[How many hours of a day you work on Excel]])),"",4)</f>
        <v/>
      </c>
      <c r="S1526" s="10" t="str">
        <f>IF(ISERROR(FIND("5",tblSalaries[[#This Row],[How many hours of a day you work on Excel]])),"",5)</f>
        <v/>
      </c>
      <c r="T1526" s="10" t="str">
        <f>IF(ISERROR(FIND("6",tblSalaries[[#This Row],[How many hours of a day you work on Excel]])),"",6)</f>
        <v/>
      </c>
      <c r="U1526" s="11" t="str">
        <f>IF(ISERROR(FIND("7",tblSalaries[[#This Row],[How many hours of a day you work on Excel]])),"",7)</f>
        <v/>
      </c>
      <c r="V1526" s="11">
        <f>IF(ISERROR(FIND("8",tblSalaries[[#This Row],[How many hours of a day you work on Excel]])),"",8)</f>
        <v>8</v>
      </c>
      <c r="W1526" s="11">
        <f>IF(MAX(tblSalaries[[#This Row],[1 hour]:[8 hours]])=0,#N/A,MAX(tblSalaries[[#This Row],[1 hour]:[8 hours]]))</f>
        <v>8</v>
      </c>
      <c r="X1526" s="11">
        <f>IF(ISERROR(tblSalaries[[#This Row],[max h]]),1,tblSalaries[[#This Row],[Salary in USD]]/tblSalaries[[#This Row],[max h]]/260)</f>
        <v>60.096153846153847</v>
      </c>
      <c r="Y1526" s="11" t="str">
        <f>IF(tblSalaries[[#This Row],[Years of Experience]]="",0,"0")</f>
        <v>0</v>
      </c>
      <c r="Z15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26" s="11">
        <f>IF(tblSalaries[[#This Row],[Salary in USD]]&lt;1000,1,0)</f>
        <v>0</v>
      </c>
      <c r="AB1526" s="11">
        <f>IF(AND(tblSalaries[[#This Row],[Salary in USD]]&gt;1000,tblSalaries[[#This Row],[Salary in USD]]&lt;2000),1,0)</f>
        <v>0</v>
      </c>
    </row>
    <row r="1527" spans="2:28" ht="15" customHeight="1">
      <c r="B1527" t="s">
        <v>3530</v>
      </c>
      <c r="C1527" s="1">
        <v>41060.921516203707</v>
      </c>
      <c r="D1527" s="4">
        <v>74000</v>
      </c>
      <c r="E1527">
        <v>74000</v>
      </c>
      <c r="F1527" t="s">
        <v>86</v>
      </c>
      <c r="G1527">
        <f>tblSalaries[[#This Row],[clean Salary (in local currency)]]*VLOOKUP(tblSalaries[[#This Row],[Currency]],tblXrate[],2,FALSE)</f>
        <v>72768.752704244194</v>
      </c>
      <c r="H1527" t="s">
        <v>386</v>
      </c>
      <c r="I1527" t="s">
        <v>20</v>
      </c>
      <c r="J1527" t="s">
        <v>88</v>
      </c>
      <c r="K1527" t="str">
        <f>VLOOKUP(tblSalaries[[#This Row],[Where do you work]],tblCountries[[Actual]:[Mapping]],2,FALSE)</f>
        <v>Canada</v>
      </c>
      <c r="L1527" t="s">
        <v>9</v>
      </c>
      <c r="M1527">
        <v>10</v>
      </c>
      <c r="O1527" s="10" t="str">
        <f>IF(ISERROR(FIND("1",tblSalaries[[#This Row],[How many hours of a day you work on Excel]])),"",1)</f>
        <v/>
      </c>
      <c r="P1527" s="11" t="str">
        <f>IF(ISERROR(FIND("2",tblSalaries[[#This Row],[How many hours of a day you work on Excel]])),"",2)</f>
        <v/>
      </c>
      <c r="Q1527" s="10" t="str">
        <f>IF(ISERROR(FIND("3",tblSalaries[[#This Row],[How many hours of a day you work on Excel]])),"",3)</f>
        <v/>
      </c>
      <c r="R1527" s="10">
        <f>IF(ISERROR(FIND("4",tblSalaries[[#This Row],[How many hours of a day you work on Excel]])),"",4)</f>
        <v>4</v>
      </c>
      <c r="S1527" s="10" t="str">
        <f>IF(ISERROR(FIND("5",tblSalaries[[#This Row],[How many hours of a day you work on Excel]])),"",5)</f>
        <v/>
      </c>
      <c r="T1527" s="10">
        <f>IF(ISERROR(FIND("6",tblSalaries[[#This Row],[How many hours of a day you work on Excel]])),"",6)</f>
        <v>6</v>
      </c>
      <c r="U1527" s="11" t="str">
        <f>IF(ISERROR(FIND("7",tblSalaries[[#This Row],[How many hours of a day you work on Excel]])),"",7)</f>
        <v/>
      </c>
      <c r="V1527" s="11" t="str">
        <f>IF(ISERROR(FIND("8",tblSalaries[[#This Row],[How many hours of a day you work on Excel]])),"",8)</f>
        <v/>
      </c>
      <c r="W1527" s="11">
        <f>IF(MAX(tblSalaries[[#This Row],[1 hour]:[8 hours]])=0,#N/A,MAX(tblSalaries[[#This Row],[1 hour]:[8 hours]]))</f>
        <v>6</v>
      </c>
      <c r="X1527" s="11">
        <f>IF(ISERROR(tblSalaries[[#This Row],[max h]]),1,tblSalaries[[#This Row],[Salary in USD]]/tblSalaries[[#This Row],[max h]]/260)</f>
        <v>46.646636348874488</v>
      </c>
      <c r="Y1527" s="11" t="str">
        <f>IF(tblSalaries[[#This Row],[Years of Experience]]="",0,"0")</f>
        <v>0</v>
      </c>
      <c r="Z15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27" s="11">
        <f>IF(tblSalaries[[#This Row],[Salary in USD]]&lt;1000,1,0)</f>
        <v>0</v>
      </c>
      <c r="AB1527" s="11">
        <f>IF(AND(tblSalaries[[#This Row],[Salary in USD]]&gt;1000,tblSalaries[[#This Row],[Salary in USD]]&lt;2000),1,0)</f>
        <v>0</v>
      </c>
    </row>
    <row r="1528" spans="2:28" ht="15" customHeight="1">
      <c r="B1528" t="s">
        <v>3531</v>
      </c>
      <c r="C1528" s="1">
        <v>41060.95579861111</v>
      </c>
      <c r="D1528" s="4" t="s">
        <v>1708</v>
      </c>
      <c r="E1528">
        <v>59000</v>
      </c>
      <c r="F1528" t="s">
        <v>6</v>
      </c>
      <c r="G1528">
        <f>tblSalaries[[#This Row],[clean Salary (in local currency)]]*VLOOKUP(tblSalaries[[#This Row],[Currency]],tblXrate[],2,FALSE)</f>
        <v>59000</v>
      </c>
      <c r="H1528" t="s">
        <v>1709</v>
      </c>
      <c r="I1528" t="s">
        <v>52</v>
      </c>
      <c r="J1528" t="s">
        <v>15</v>
      </c>
      <c r="K1528" t="str">
        <f>VLOOKUP(tblSalaries[[#This Row],[Where do you work]],tblCountries[[Actual]:[Mapping]],2,FALSE)</f>
        <v>USA</v>
      </c>
      <c r="L1528" t="s">
        <v>9</v>
      </c>
      <c r="M1528">
        <v>15</v>
      </c>
      <c r="O1528" s="10" t="str">
        <f>IF(ISERROR(FIND("1",tblSalaries[[#This Row],[How many hours of a day you work on Excel]])),"",1)</f>
        <v/>
      </c>
      <c r="P1528" s="11" t="str">
        <f>IF(ISERROR(FIND("2",tblSalaries[[#This Row],[How many hours of a day you work on Excel]])),"",2)</f>
        <v/>
      </c>
      <c r="Q1528" s="10" t="str">
        <f>IF(ISERROR(FIND("3",tblSalaries[[#This Row],[How many hours of a day you work on Excel]])),"",3)</f>
        <v/>
      </c>
      <c r="R1528" s="10">
        <f>IF(ISERROR(FIND("4",tblSalaries[[#This Row],[How many hours of a day you work on Excel]])),"",4)</f>
        <v>4</v>
      </c>
      <c r="S1528" s="10" t="str">
        <f>IF(ISERROR(FIND("5",tblSalaries[[#This Row],[How many hours of a day you work on Excel]])),"",5)</f>
        <v/>
      </c>
      <c r="T1528" s="10">
        <f>IF(ISERROR(FIND("6",tblSalaries[[#This Row],[How many hours of a day you work on Excel]])),"",6)</f>
        <v>6</v>
      </c>
      <c r="U1528" s="11" t="str">
        <f>IF(ISERROR(FIND("7",tblSalaries[[#This Row],[How many hours of a day you work on Excel]])),"",7)</f>
        <v/>
      </c>
      <c r="V1528" s="11" t="str">
        <f>IF(ISERROR(FIND("8",tblSalaries[[#This Row],[How many hours of a day you work on Excel]])),"",8)</f>
        <v/>
      </c>
      <c r="W1528" s="11">
        <f>IF(MAX(tblSalaries[[#This Row],[1 hour]:[8 hours]])=0,#N/A,MAX(tblSalaries[[#This Row],[1 hour]:[8 hours]]))</f>
        <v>6</v>
      </c>
      <c r="X1528" s="11">
        <f>IF(ISERROR(tblSalaries[[#This Row],[max h]]),1,tblSalaries[[#This Row],[Salary in USD]]/tblSalaries[[#This Row],[max h]]/260)</f>
        <v>37.820512820512825</v>
      </c>
      <c r="Y1528" s="11" t="str">
        <f>IF(tblSalaries[[#This Row],[Years of Experience]]="",0,"0")</f>
        <v>0</v>
      </c>
      <c r="Z15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28" s="11">
        <f>IF(tblSalaries[[#This Row],[Salary in USD]]&lt;1000,1,0)</f>
        <v>0</v>
      </c>
      <c r="AB1528" s="11">
        <f>IF(AND(tblSalaries[[#This Row],[Salary in USD]]&gt;1000,tblSalaries[[#This Row],[Salary in USD]]&lt;2000),1,0)</f>
        <v>0</v>
      </c>
    </row>
    <row r="1529" spans="2:28" ht="15" customHeight="1">
      <c r="B1529" t="s">
        <v>3532</v>
      </c>
      <c r="C1529" s="1">
        <v>41060.96402777778</v>
      </c>
      <c r="D1529" s="4">
        <v>71500</v>
      </c>
      <c r="E1529">
        <v>71500</v>
      </c>
      <c r="F1529" t="s">
        <v>6</v>
      </c>
      <c r="G1529">
        <f>tblSalaries[[#This Row],[clean Salary (in local currency)]]*VLOOKUP(tblSalaries[[#This Row],[Currency]],tblXrate[],2,FALSE)</f>
        <v>71500</v>
      </c>
      <c r="H1529" t="s">
        <v>1710</v>
      </c>
      <c r="I1529" t="s">
        <v>20</v>
      </c>
      <c r="J1529" t="s">
        <v>15</v>
      </c>
      <c r="K1529" t="str">
        <f>VLOOKUP(tblSalaries[[#This Row],[Where do you work]],tblCountries[[Actual]:[Mapping]],2,FALSE)</f>
        <v>USA</v>
      </c>
      <c r="L1529" t="s">
        <v>9</v>
      </c>
      <c r="M1529">
        <v>5</v>
      </c>
      <c r="O1529" s="10" t="str">
        <f>IF(ISERROR(FIND("1",tblSalaries[[#This Row],[How many hours of a day you work on Excel]])),"",1)</f>
        <v/>
      </c>
      <c r="P1529" s="11" t="str">
        <f>IF(ISERROR(FIND("2",tblSalaries[[#This Row],[How many hours of a day you work on Excel]])),"",2)</f>
        <v/>
      </c>
      <c r="Q1529" s="10" t="str">
        <f>IF(ISERROR(FIND("3",tblSalaries[[#This Row],[How many hours of a day you work on Excel]])),"",3)</f>
        <v/>
      </c>
      <c r="R1529" s="10">
        <f>IF(ISERROR(FIND("4",tblSalaries[[#This Row],[How many hours of a day you work on Excel]])),"",4)</f>
        <v>4</v>
      </c>
      <c r="S1529" s="10" t="str">
        <f>IF(ISERROR(FIND("5",tblSalaries[[#This Row],[How many hours of a day you work on Excel]])),"",5)</f>
        <v/>
      </c>
      <c r="T1529" s="10">
        <f>IF(ISERROR(FIND("6",tblSalaries[[#This Row],[How many hours of a day you work on Excel]])),"",6)</f>
        <v>6</v>
      </c>
      <c r="U1529" s="11" t="str">
        <f>IF(ISERROR(FIND("7",tblSalaries[[#This Row],[How many hours of a day you work on Excel]])),"",7)</f>
        <v/>
      </c>
      <c r="V1529" s="11" t="str">
        <f>IF(ISERROR(FIND("8",tblSalaries[[#This Row],[How many hours of a day you work on Excel]])),"",8)</f>
        <v/>
      </c>
      <c r="W1529" s="11">
        <f>IF(MAX(tblSalaries[[#This Row],[1 hour]:[8 hours]])=0,#N/A,MAX(tblSalaries[[#This Row],[1 hour]:[8 hours]]))</f>
        <v>6</v>
      </c>
      <c r="X1529" s="11">
        <f>IF(ISERROR(tblSalaries[[#This Row],[max h]]),1,tblSalaries[[#This Row],[Salary in USD]]/tblSalaries[[#This Row],[max h]]/260)</f>
        <v>45.833333333333329</v>
      </c>
      <c r="Y1529" s="11" t="str">
        <f>IF(tblSalaries[[#This Row],[Years of Experience]]="",0,"0")</f>
        <v>0</v>
      </c>
      <c r="Z15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29" s="11">
        <f>IF(tblSalaries[[#This Row],[Salary in USD]]&lt;1000,1,0)</f>
        <v>0</v>
      </c>
      <c r="AB1529" s="11">
        <f>IF(AND(tblSalaries[[#This Row],[Salary in USD]]&gt;1000,tblSalaries[[#This Row],[Salary in USD]]&lt;2000),1,0)</f>
        <v>0</v>
      </c>
    </row>
    <row r="1530" spans="2:28" ht="15" customHeight="1">
      <c r="B1530" t="s">
        <v>3533</v>
      </c>
      <c r="C1530" s="1">
        <v>41060.964675925927</v>
      </c>
      <c r="D1530" s="4" t="s">
        <v>1251</v>
      </c>
      <c r="E1530">
        <v>25000</v>
      </c>
      <c r="F1530" t="s">
        <v>69</v>
      </c>
      <c r="G1530">
        <f>tblSalaries[[#This Row],[clean Salary (in local currency)]]*VLOOKUP(tblSalaries[[#This Row],[Currency]],tblXrate[],2,FALSE)</f>
        <v>39404.456801682099</v>
      </c>
      <c r="H1530" t="s">
        <v>1711</v>
      </c>
      <c r="I1530" t="s">
        <v>3999</v>
      </c>
      <c r="J1530" t="s">
        <v>71</v>
      </c>
      <c r="K1530" t="str">
        <f>VLOOKUP(tblSalaries[[#This Row],[Where do you work]],tblCountries[[Actual]:[Mapping]],2,FALSE)</f>
        <v>UK</v>
      </c>
      <c r="L1530" t="s">
        <v>9</v>
      </c>
      <c r="M1530">
        <v>2</v>
      </c>
      <c r="O1530" s="10" t="str">
        <f>IF(ISERROR(FIND("1",tblSalaries[[#This Row],[How many hours of a day you work on Excel]])),"",1)</f>
        <v/>
      </c>
      <c r="P1530" s="11" t="str">
        <f>IF(ISERROR(FIND("2",tblSalaries[[#This Row],[How many hours of a day you work on Excel]])),"",2)</f>
        <v/>
      </c>
      <c r="Q1530" s="10" t="str">
        <f>IF(ISERROR(FIND("3",tblSalaries[[#This Row],[How many hours of a day you work on Excel]])),"",3)</f>
        <v/>
      </c>
      <c r="R1530" s="10">
        <f>IF(ISERROR(FIND("4",tblSalaries[[#This Row],[How many hours of a day you work on Excel]])),"",4)</f>
        <v>4</v>
      </c>
      <c r="S1530" s="10" t="str">
        <f>IF(ISERROR(FIND("5",tblSalaries[[#This Row],[How many hours of a day you work on Excel]])),"",5)</f>
        <v/>
      </c>
      <c r="T1530" s="10">
        <f>IF(ISERROR(FIND("6",tblSalaries[[#This Row],[How many hours of a day you work on Excel]])),"",6)</f>
        <v>6</v>
      </c>
      <c r="U1530" s="11" t="str">
        <f>IF(ISERROR(FIND("7",tblSalaries[[#This Row],[How many hours of a day you work on Excel]])),"",7)</f>
        <v/>
      </c>
      <c r="V1530" s="11" t="str">
        <f>IF(ISERROR(FIND("8",tblSalaries[[#This Row],[How many hours of a day you work on Excel]])),"",8)</f>
        <v/>
      </c>
      <c r="W1530" s="11">
        <f>IF(MAX(tblSalaries[[#This Row],[1 hour]:[8 hours]])=0,#N/A,MAX(tblSalaries[[#This Row],[1 hour]:[8 hours]]))</f>
        <v>6</v>
      </c>
      <c r="X1530" s="11">
        <f>IF(ISERROR(tblSalaries[[#This Row],[max h]]),1,tblSalaries[[#This Row],[Salary in USD]]/tblSalaries[[#This Row],[max h]]/260)</f>
        <v>25.259267180565448</v>
      </c>
      <c r="Y1530" s="11" t="str">
        <f>IF(tblSalaries[[#This Row],[Years of Experience]]="",0,"0")</f>
        <v>0</v>
      </c>
      <c r="Z15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30" s="11">
        <f>IF(tblSalaries[[#This Row],[Salary in USD]]&lt;1000,1,0)</f>
        <v>0</v>
      </c>
      <c r="AB1530" s="11">
        <f>IF(AND(tblSalaries[[#This Row],[Salary in USD]]&gt;1000,tblSalaries[[#This Row],[Salary in USD]]&lt;2000),1,0)</f>
        <v>0</v>
      </c>
    </row>
    <row r="1531" spans="2:28" ht="15" customHeight="1">
      <c r="B1531" t="s">
        <v>3534</v>
      </c>
      <c r="C1531" s="1">
        <v>41060.965787037036</v>
      </c>
      <c r="D1531" s="4" t="s">
        <v>1712</v>
      </c>
      <c r="E1531">
        <v>70000</v>
      </c>
      <c r="F1531" t="s">
        <v>22</v>
      </c>
      <c r="G1531">
        <f>tblSalaries[[#This Row],[clean Salary (in local currency)]]*VLOOKUP(tblSalaries[[#This Row],[Currency]],tblXrate[],2,FALSE)</f>
        <v>88927.960729412545</v>
      </c>
      <c r="H1531" t="s">
        <v>1713</v>
      </c>
      <c r="I1531" t="s">
        <v>67</v>
      </c>
      <c r="J1531" t="s">
        <v>24</v>
      </c>
      <c r="K1531" t="str">
        <f>VLOOKUP(tblSalaries[[#This Row],[Where do you work]],tblCountries[[Actual]:[Mapping]],2,FALSE)</f>
        <v>Germany</v>
      </c>
      <c r="L1531" t="s">
        <v>25</v>
      </c>
      <c r="M1531">
        <v>5</v>
      </c>
      <c r="O1531" s="10">
        <f>IF(ISERROR(FIND("1",tblSalaries[[#This Row],[How many hours of a day you work on Excel]])),"",1)</f>
        <v>1</v>
      </c>
      <c r="P1531" s="11">
        <f>IF(ISERROR(FIND("2",tblSalaries[[#This Row],[How many hours of a day you work on Excel]])),"",2)</f>
        <v>2</v>
      </c>
      <c r="Q1531" s="10" t="str">
        <f>IF(ISERROR(FIND("3",tblSalaries[[#This Row],[How many hours of a day you work on Excel]])),"",3)</f>
        <v/>
      </c>
      <c r="R1531" s="10" t="str">
        <f>IF(ISERROR(FIND("4",tblSalaries[[#This Row],[How many hours of a day you work on Excel]])),"",4)</f>
        <v/>
      </c>
      <c r="S1531" s="10" t="str">
        <f>IF(ISERROR(FIND("5",tblSalaries[[#This Row],[How many hours of a day you work on Excel]])),"",5)</f>
        <v/>
      </c>
      <c r="T1531" s="10" t="str">
        <f>IF(ISERROR(FIND("6",tblSalaries[[#This Row],[How many hours of a day you work on Excel]])),"",6)</f>
        <v/>
      </c>
      <c r="U1531" s="11" t="str">
        <f>IF(ISERROR(FIND("7",tblSalaries[[#This Row],[How many hours of a day you work on Excel]])),"",7)</f>
        <v/>
      </c>
      <c r="V1531" s="11" t="str">
        <f>IF(ISERROR(FIND("8",tblSalaries[[#This Row],[How many hours of a day you work on Excel]])),"",8)</f>
        <v/>
      </c>
      <c r="W1531" s="11">
        <f>IF(MAX(tblSalaries[[#This Row],[1 hour]:[8 hours]])=0,#N/A,MAX(tblSalaries[[#This Row],[1 hour]:[8 hours]]))</f>
        <v>2</v>
      </c>
      <c r="X1531" s="11">
        <f>IF(ISERROR(tblSalaries[[#This Row],[max h]]),1,tblSalaries[[#This Row],[Salary in USD]]/tblSalaries[[#This Row],[max h]]/260)</f>
        <v>171.01530909502412</v>
      </c>
      <c r="Y1531" s="11" t="str">
        <f>IF(tblSalaries[[#This Row],[Years of Experience]]="",0,"0")</f>
        <v>0</v>
      </c>
      <c r="Z15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31" s="11">
        <f>IF(tblSalaries[[#This Row],[Salary in USD]]&lt;1000,1,0)</f>
        <v>0</v>
      </c>
      <c r="AB1531" s="11">
        <f>IF(AND(tblSalaries[[#This Row],[Salary in USD]]&gt;1000,tblSalaries[[#This Row],[Salary in USD]]&lt;2000),1,0)</f>
        <v>0</v>
      </c>
    </row>
    <row r="1532" spans="2:28" ht="15" customHeight="1">
      <c r="B1532" t="s">
        <v>3535</v>
      </c>
      <c r="C1532" s="1">
        <v>41060.992083333331</v>
      </c>
      <c r="D1532" s="4" t="s">
        <v>1714</v>
      </c>
      <c r="E1532">
        <v>90000</v>
      </c>
      <c r="F1532" t="s">
        <v>6</v>
      </c>
      <c r="G1532">
        <f>tblSalaries[[#This Row],[clean Salary (in local currency)]]*VLOOKUP(tblSalaries[[#This Row],[Currency]],tblXrate[],2,FALSE)</f>
        <v>90000</v>
      </c>
      <c r="H1532" t="s">
        <v>1715</v>
      </c>
      <c r="I1532" t="s">
        <v>52</v>
      </c>
      <c r="J1532" t="s">
        <v>15</v>
      </c>
      <c r="K1532" t="str">
        <f>VLOOKUP(tblSalaries[[#This Row],[Where do you work]],tblCountries[[Actual]:[Mapping]],2,FALSE)</f>
        <v>USA</v>
      </c>
      <c r="L1532" t="s">
        <v>9</v>
      </c>
      <c r="M1532">
        <v>25</v>
      </c>
      <c r="O1532" s="10" t="str">
        <f>IF(ISERROR(FIND("1",tblSalaries[[#This Row],[How many hours of a day you work on Excel]])),"",1)</f>
        <v/>
      </c>
      <c r="P1532" s="11" t="str">
        <f>IF(ISERROR(FIND("2",tblSalaries[[#This Row],[How many hours of a day you work on Excel]])),"",2)</f>
        <v/>
      </c>
      <c r="Q1532" s="10" t="str">
        <f>IF(ISERROR(FIND("3",tblSalaries[[#This Row],[How many hours of a day you work on Excel]])),"",3)</f>
        <v/>
      </c>
      <c r="R1532" s="10">
        <f>IF(ISERROR(FIND("4",tblSalaries[[#This Row],[How many hours of a day you work on Excel]])),"",4)</f>
        <v>4</v>
      </c>
      <c r="S1532" s="10" t="str">
        <f>IF(ISERROR(FIND("5",tblSalaries[[#This Row],[How many hours of a day you work on Excel]])),"",5)</f>
        <v/>
      </c>
      <c r="T1532" s="10">
        <f>IF(ISERROR(FIND("6",tblSalaries[[#This Row],[How many hours of a day you work on Excel]])),"",6)</f>
        <v>6</v>
      </c>
      <c r="U1532" s="11" t="str">
        <f>IF(ISERROR(FIND("7",tblSalaries[[#This Row],[How many hours of a day you work on Excel]])),"",7)</f>
        <v/>
      </c>
      <c r="V1532" s="11" t="str">
        <f>IF(ISERROR(FIND("8",tblSalaries[[#This Row],[How many hours of a day you work on Excel]])),"",8)</f>
        <v/>
      </c>
      <c r="W1532" s="11">
        <f>IF(MAX(tblSalaries[[#This Row],[1 hour]:[8 hours]])=0,#N/A,MAX(tblSalaries[[#This Row],[1 hour]:[8 hours]]))</f>
        <v>6</v>
      </c>
      <c r="X1532" s="11">
        <f>IF(ISERROR(tblSalaries[[#This Row],[max h]]),1,tblSalaries[[#This Row],[Salary in USD]]/tblSalaries[[#This Row],[max h]]/260)</f>
        <v>57.692307692307693</v>
      </c>
      <c r="Y1532" s="11" t="str">
        <f>IF(tblSalaries[[#This Row],[Years of Experience]]="",0,"0")</f>
        <v>0</v>
      </c>
      <c r="Z15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32" s="11">
        <f>IF(tblSalaries[[#This Row],[Salary in USD]]&lt;1000,1,0)</f>
        <v>0</v>
      </c>
      <c r="AB1532" s="11">
        <f>IF(AND(tblSalaries[[#This Row],[Salary in USD]]&gt;1000,tblSalaries[[#This Row],[Salary in USD]]&lt;2000),1,0)</f>
        <v>0</v>
      </c>
    </row>
    <row r="1533" spans="2:28" ht="15" customHeight="1">
      <c r="B1533" t="s">
        <v>3536</v>
      </c>
      <c r="C1533" s="1">
        <v>41061.001782407409</v>
      </c>
      <c r="D1533" s="4" t="s">
        <v>1186</v>
      </c>
      <c r="E1533">
        <v>700000</v>
      </c>
      <c r="F1533" t="s">
        <v>40</v>
      </c>
      <c r="G1533">
        <f>tblSalaries[[#This Row],[clean Salary (in local currency)]]*VLOOKUP(tblSalaries[[#This Row],[Currency]],tblXrate[],2,FALSE)</f>
        <v>12465.541681209797</v>
      </c>
      <c r="H1533" t="s">
        <v>1716</v>
      </c>
      <c r="I1533" t="s">
        <v>52</v>
      </c>
      <c r="J1533" t="s">
        <v>8</v>
      </c>
      <c r="K1533" t="str">
        <f>VLOOKUP(tblSalaries[[#This Row],[Where do you work]],tblCountries[[Actual]:[Mapping]],2,FALSE)</f>
        <v>India</v>
      </c>
      <c r="L1533" t="s">
        <v>13</v>
      </c>
      <c r="M1533">
        <v>30</v>
      </c>
      <c r="O1533" s="10" t="str">
        <f>IF(ISERROR(FIND("1",tblSalaries[[#This Row],[How many hours of a day you work on Excel]])),"",1)</f>
        <v/>
      </c>
      <c r="P1533" s="11" t="str">
        <f>IF(ISERROR(FIND("2",tblSalaries[[#This Row],[How many hours of a day you work on Excel]])),"",2)</f>
        <v/>
      </c>
      <c r="Q1533" s="10" t="str">
        <f>IF(ISERROR(FIND("3",tblSalaries[[#This Row],[How many hours of a day you work on Excel]])),"",3)</f>
        <v/>
      </c>
      <c r="R1533" s="10" t="str">
        <f>IF(ISERROR(FIND("4",tblSalaries[[#This Row],[How many hours of a day you work on Excel]])),"",4)</f>
        <v/>
      </c>
      <c r="S1533" s="10" t="str">
        <f>IF(ISERROR(FIND("5",tblSalaries[[#This Row],[How many hours of a day you work on Excel]])),"",5)</f>
        <v/>
      </c>
      <c r="T1533" s="10" t="str">
        <f>IF(ISERROR(FIND("6",tblSalaries[[#This Row],[How many hours of a day you work on Excel]])),"",6)</f>
        <v/>
      </c>
      <c r="U1533" s="11" t="str">
        <f>IF(ISERROR(FIND("7",tblSalaries[[#This Row],[How many hours of a day you work on Excel]])),"",7)</f>
        <v/>
      </c>
      <c r="V1533" s="11">
        <f>IF(ISERROR(FIND("8",tblSalaries[[#This Row],[How many hours of a day you work on Excel]])),"",8)</f>
        <v>8</v>
      </c>
      <c r="W1533" s="11">
        <f>IF(MAX(tblSalaries[[#This Row],[1 hour]:[8 hours]])=0,#N/A,MAX(tblSalaries[[#This Row],[1 hour]:[8 hours]]))</f>
        <v>8</v>
      </c>
      <c r="X1533" s="11">
        <f>IF(ISERROR(tblSalaries[[#This Row],[max h]]),1,tblSalaries[[#This Row],[Salary in USD]]/tblSalaries[[#This Row],[max h]]/260)</f>
        <v>5.9930488851970178</v>
      </c>
      <c r="Y1533" s="11" t="str">
        <f>IF(tblSalaries[[#This Row],[Years of Experience]]="",0,"0")</f>
        <v>0</v>
      </c>
      <c r="Z15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33" s="11">
        <f>IF(tblSalaries[[#This Row],[Salary in USD]]&lt;1000,1,0)</f>
        <v>0</v>
      </c>
      <c r="AB1533" s="11">
        <f>IF(AND(tblSalaries[[#This Row],[Salary in USD]]&gt;1000,tblSalaries[[#This Row],[Salary in USD]]&lt;2000),1,0)</f>
        <v>0</v>
      </c>
    </row>
    <row r="1534" spans="2:28" ht="15" customHeight="1">
      <c r="B1534" t="s">
        <v>3537</v>
      </c>
      <c r="C1534" s="1">
        <v>41061.01290509259</v>
      </c>
      <c r="D1534" s="4" t="s">
        <v>1717</v>
      </c>
      <c r="E1534">
        <v>40000</v>
      </c>
      <c r="F1534" t="s">
        <v>6</v>
      </c>
      <c r="G1534">
        <f>tblSalaries[[#This Row],[clean Salary (in local currency)]]*VLOOKUP(tblSalaries[[#This Row],[Currency]],tblXrate[],2,FALSE)</f>
        <v>40000</v>
      </c>
      <c r="H1534" t="s">
        <v>1718</v>
      </c>
      <c r="I1534" t="s">
        <v>20</v>
      </c>
      <c r="J1534" t="s">
        <v>15</v>
      </c>
      <c r="K1534" t="str">
        <f>VLOOKUP(tblSalaries[[#This Row],[Where do you work]],tblCountries[[Actual]:[Mapping]],2,FALSE)</f>
        <v>USA</v>
      </c>
      <c r="L1534" t="s">
        <v>9</v>
      </c>
      <c r="M1534">
        <v>8</v>
      </c>
      <c r="O1534" s="10" t="str">
        <f>IF(ISERROR(FIND("1",tblSalaries[[#This Row],[How many hours of a day you work on Excel]])),"",1)</f>
        <v/>
      </c>
      <c r="P1534" s="11" t="str">
        <f>IF(ISERROR(FIND("2",tblSalaries[[#This Row],[How many hours of a day you work on Excel]])),"",2)</f>
        <v/>
      </c>
      <c r="Q1534" s="10" t="str">
        <f>IF(ISERROR(FIND("3",tblSalaries[[#This Row],[How many hours of a day you work on Excel]])),"",3)</f>
        <v/>
      </c>
      <c r="R1534" s="10">
        <f>IF(ISERROR(FIND("4",tblSalaries[[#This Row],[How many hours of a day you work on Excel]])),"",4)</f>
        <v>4</v>
      </c>
      <c r="S1534" s="10" t="str">
        <f>IF(ISERROR(FIND("5",tblSalaries[[#This Row],[How many hours of a day you work on Excel]])),"",5)</f>
        <v/>
      </c>
      <c r="T1534" s="10">
        <f>IF(ISERROR(FIND("6",tblSalaries[[#This Row],[How many hours of a day you work on Excel]])),"",6)</f>
        <v>6</v>
      </c>
      <c r="U1534" s="11" t="str">
        <f>IF(ISERROR(FIND("7",tblSalaries[[#This Row],[How many hours of a day you work on Excel]])),"",7)</f>
        <v/>
      </c>
      <c r="V1534" s="11" t="str">
        <f>IF(ISERROR(FIND("8",tblSalaries[[#This Row],[How many hours of a day you work on Excel]])),"",8)</f>
        <v/>
      </c>
      <c r="W1534" s="11">
        <f>IF(MAX(tblSalaries[[#This Row],[1 hour]:[8 hours]])=0,#N/A,MAX(tblSalaries[[#This Row],[1 hour]:[8 hours]]))</f>
        <v>6</v>
      </c>
      <c r="X1534" s="11">
        <f>IF(ISERROR(tblSalaries[[#This Row],[max h]]),1,tblSalaries[[#This Row],[Salary in USD]]/tblSalaries[[#This Row],[max h]]/260)</f>
        <v>25.641025641025642</v>
      </c>
      <c r="Y1534" s="11" t="str">
        <f>IF(tblSalaries[[#This Row],[Years of Experience]]="",0,"0")</f>
        <v>0</v>
      </c>
      <c r="Z15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34" s="11">
        <f>IF(tblSalaries[[#This Row],[Salary in USD]]&lt;1000,1,0)</f>
        <v>0</v>
      </c>
      <c r="AB1534" s="11">
        <f>IF(AND(tblSalaries[[#This Row],[Salary in USD]]&gt;1000,tblSalaries[[#This Row],[Salary in USD]]&lt;2000),1,0)</f>
        <v>0</v>
      </c>
    </row>
    <row r="1535" spans="2:28" ht="15" customHeight="1">
      <c r="B1535" t="s">
        <v>3538</v>
      </c>
      <c r="C1535" s="1">
        <v>41061.016597222224</v>
      </c>
      <c r="D1535" s="4">
        <v>30000</v>
      </c>
      <c r="E1535">
        <v>30000</v>
      </c>
      <c r="F1535" t="s">
        <v>6</v>
      </c>
      <c r="G1535">
        <f>tblSalaries[[#This Row],[clean Salary (in local currency)]]*VLOOKUP(tblSalaries[[#This Row],[Currency]],tblXrate[],2,FALSE)</f>
        <v>30000</v>
      </c>
      <c r="H1535" t="s">
        <v>1719</v>
      </c>
      <c r="I1535" t="s">
        <v>20</v>
      </c>
      <c r="J1535" t="s">
        <v>8</v>
      </c>
      <c r="K1535" t="str">
        <f>VLOOKUP(tblSalaries[[#This Row],[Where do you work]],tblCountries[[Actual]:[Mapping]],2,FALSE)</f>
        <v>India</v>
      </c>
      <c r="L1535" t="s">
        <v>13</v>
      </c>
      <c r="M1535">
        <v>4</v>
      </c>
      <c r="O1535" s="10" t="str">
        <f>IF(ISERROR(FIND("1",tblSalaries[[#This Row],[How many hours of a day you work on Excel]])),"",1)</f>
        <v/>
      </c>
      <c r="P1535" s="11" t="str">
        <f>IF(ISERROR(FIND("2",tblSalaries[[#This Row],[How many hours of a day you work on Excel]])),"",2)</f>
        <v/>
      </c>
      <c r="Q1535" s="10" t="str">
        <f>IF(ISERROR(FIND("3",tblSalaries[[#This Row],[How many hours of a day you work on Excel]])),"",3)</f>
        <v/>
      </c>
      <c r="R1535" s="10" t="str">
        <f>IF(ISERROR(FIND("4",tblSalaries[[#This Row],[How many hours of a day you work on Excel]])),"",4)</f>
        <v/>
      </c>
      <c r="S1535" s="10" t="str">
        <f>IF(ISERROR(FIND("5",tblSalaries[[#This Row],[How many hours of a day you work on Excel]])),"",5)</f>
        <v/>
      </c>
      <c r="T1535" s="10" t="str">
        <f>IF(ISERROR(FIND("6",tblSalaries[[#This Row],[How many hours of a day you work on Excel]])),"",6)</f>
        <v/>
      </c>
      <c r="U1535" s="11" t="str">
        <f>IF(ISERROR(FIND("7",tblSalaries[[#This Row],[How many hours of a day you work on Excel]])),"",7)</f>
        <v/>
      </c>
      <c r="V1535" s="11">
        <f>IF(ISERROR(FIND("8",tblSalaries[[#This Row],[How many hours of a day you work on Excel]])),"",8)</f>
        <v>8</v>
      </c>
      <c r="W1535" s="11">
        <f>IF(MAX(tblSalaries[[#This Row],[1 hour]:[8 hours]])=0,#N/A,MAX(tblSalaries[[#This Row],[1 hour]:[8 hours]]))</f>
        <v>8</v>
      </c>
      <c r="X1535" s="11">
        <f>IF(ISERROR(tblSalaries[[#This Row],[max h]]),1,tblSalaries[[#This Row],[Salary in USD]]/tblSalaries[[#This Row],[max h]]/260)</f>
        <v>14.423076923076923</v>
      </c>
      <c r="Y1535" s="11" t="str">
        <f>IF(tblSalaries[[#This Row],[Years of Experience]]="",0,"0")</f>
        <v>0</v>
      </c>
      <c r="Z15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35" s="11">
        <f>IF(tblSalaries[[#This Row],[Salary in USD]]&lt;1000,1,0)</f>
        <v>0</v>
      </c>
      <c r="AB1535" s="11">
        <f>IF(AND(tblSalaries[[#This Row],[Salary in USD]]&gt;1000,tblSalaries[[#This Row],[Salary in USD]]&lt;2000),1,0)</f>
        <v>0</v>
      </c>
    </row>
    <row r="1536" spans="2:28" ht="15" customHeight="1">
      <c r="B1536" t="s">
        <v>3539</v>
      </c>
      <c r="C1536" s="1">
        <v>41061.061828703707</v>
      </c>
      <c r="D1536" s="4">
        <v>46325</v>
      </c>
      <c r="E1536">
        <v>46325</v>
      </c>
      <c r="F1536" t="s">
        <v>6</v>
      </c>
      <c r="G1536">
        <f>tblSalaries[[#This Row],[clean Salary (in local currency)]]*VLOOKUP(tblSalaries[[#This Row],[Currency]],tblXrate[],2,FALSE)</f>
        <v>46325</v>
      </c>
      <c r="H1536" t="s">
        <v>1720</v>
      </c>
      <c r="I1536" t="s">
        <v>488</v>
      </c>
      <c r="J1536" t="s">
        <v>15</v>
      </c>
      <c r="K1536" t="str">
        <f>VLOOKUP(tblSalaries[[#This Row],[Where do you work]],tblCountries[[Actual]:[Mapping]],2,FALSE)</f>
        <v>USA</v>
      </c>
      <c r="L1536" t="s">
        <v>9</v>
      </c>
      <c r="M1536">
        <v>1</v>
      </c>
      <c r="O1536" s="10" t="str">
        <f>IF(ISERROR(FIND("1",tblSalaries[[#This Row],[How many hours of a day you work on Excel]])),"",1)</f>
        <v/>
      </c>
      <c r="P1536" s="11" t="str">
        <f>IF(ISERROR(FIND("2",tblSalaries[[#This Row],[How many hours of a day you work on Excel]])),"",2)</f>
        <v/>
      </c>
      <c r="Q1536" s="10" t="str">
        <f>IF(ISERROR(FIND("3",tblSalaries[[#This Row],[How many hours of a day you work on Excel]])),"",3)</f>
        <v/>
      </c>
      <c r="R1536" s="10">
        <f>IF(ISERROR(FIND("4",tblSalaries[[#This Row],[How many hours of a day you work on Excel]])),"",4)</f>
        <v>4</v>
      </c>
      <c r="S1536" s="10" t="str">
        <f>IF(ISERROR(FIND("5",tblSalaries[[#This Row],[How many hours of a day you work on Excel]])),"",5)</f>
        <v/>
      </c>
      <c r="T1536" s="10">
        <f>IF(ISERROR(FIND("6",tblSalaries[[#This Row],[How many hours of a day you work on Excel]])),"",6)</f>
        <v>6</v>
      </c>
      <c r="U1536" s="11" t="str">
        <f>IF(ISERROR(FIND("7",tblSalaries[[#This Row],[How many hours of a day you work on Excel]])),"",7)</f>
        <v/>
      </c>
      <c r="V1536" s="11" t="str">
        <f>IF(ISERROR(FIND("8",tblSalaries[[#This Row],[How many hours of a day you work on Excel]])),"",8)</f>
        <v/>
      </c>
      <c r="W1536" s="11">
        <f>IF(MAX(tblSalaries[[#This Row],[1 hour]:[8 hours]])=0,#N/A,MAX(tblSalaries[[#This Row],[1 hour]:[8 hours]]))</f>
        <v>6</v>
      </c>
      <c r="X1536" s="11">
        <f>IF(ISERROR(tblSalaries[[#This Row],[max h]]),1,tblSalaries[[#This Row],[Salary in USD]]/tblSalaries[[#This Row],[max h]]/260)</f>
        <v>29.695512820512818</v>
      </c>
      <c r="Y1536" s="11" t="str">
        <f>IF(tblSalaries[[#This Row],[Years of Experience]]="",0,"0")</f>
        <v>0</v>
      </c>
      <c r="Z15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536" s="11">
        <f>IF(tblSalaries[[#This Row],[Salary in USD]]&lt;1000,1,0)</f>
        <v>0</v>
      </c>
      <c r="AB1536" s="11">
        <f>IF(AND(tblSalaries[[#This Row],[Salary in USD]]&gt;1000,tblSalaries[[#This Row],[Salary in USD]]&lt;2000),1,0)</f>
        <v>0</v>
      </c>
    </row>
    <row r="1537" spans="2:28" ht="15" customHeight="1">
      <c r="B1537" t="s">
        <v>3540</v>
      </c>
      <c r="C1537" s="1">
        <v>41061.074803240743</v>
      </c>
      <c r="D1537" s="4">
        <v>15000</v>
      </c>
      <c r="E1537">
        <v>15000</v>
      </c>
      <c r="F1537" t="s">
        <v>6</v>
      </c>
      <c r="G1537">
        <f>tblSalaries[[#This Row],[clean Salary (in local currency)]]*VLOOKUP(tblSalaries[[#This Row],[Currency]],tblXrate[],2,FALSE)</f>
        <v>15000</v>
      </c>
      <c r="H1537" t="s">
        <v>955</v>
      </c>
      <c r="I1537" t="s">
        <v>20</v>
      </c>
      <c r="J1537" t="s">
        <v>15</v>
      </c>
      <c r="K1537" t="str">
        <f>VLOOKUP(tblSalaries[[#This Row],[Where do you work]],tblCountries[[Actual]:[Mapping]],2,FALSE)</f>
        <v>USA</v>
      </c>
      <c r="L1537" t="s">
        <v>13</v>
      </c>
      <c r="M1537">
        <v>8</v>
      </c>
      <c r="O1537" s="10" t="str">
        <f>IF(ISERROR(FIND("1",tblSalaries[[#This Row],[How many hours of a day you work on Excel]])),"",1)</f>
        <v/>
      </c>
      <c r="P1537" s="11" t="str">
        <f>IF(ISERROR(FIND("2",tblSalaries[[#This Row],[How many hours of a day you work on Excel]])),"",2)</f>
        <v/>
      </c>
      <c r="Q1537" s="10" t="str">
        <f>IF(ISERROR(FIND("3",tblSalaries[[#This Row],[How many hours of a day you work on Excel]])),"",3)</f>
        <v/>
      </c>
      <c r="R1537" s="10" t="str">
        <f>IF(ISERROR(FIND("4",tblSalaries[[#This Row],[How many hours of a day you work on Excel]])),"",4)</f>
        <v/>
      </c>
      <c r="S1537" s="10" t="str">
        <f>IF(ISERROR(FIND("5",tblSalaries[[#This Row],[How many hours of a day you work on Excel]])),"",5)</f>
        <v/>
      </c>
      <c r="T1537" s="10" t="str">
        <f>IF(ISERROR(FIND("6",tblSalaries[[#This Row],[How many hours of a day you work on Excel]])),"",6)</f>
        <v/>
      </c>
      <c r="U1537" s="11" t="str">
        <f>IF(ISERROR(FIND("7",tblSalaries[[#This Row],[How many hours of a day you work on Excel]])),"",7)</f>
        <v/>
      </c>
      <c r="V1537" s="11">
        <f>IF(ISERROR(FIND("8",tblSalaries[[#This Row],[How many hours of a day you work on Excel]])),"",8)</f>
        <v>8</v>
      </c>
      <c r="W1537" s="11">
        <f>IF(MAX(tblSalaries[[#This Row],[1 hour]:[8 hours]])=0,#N/A,MAX(tblSalaries[[#This Row],[1 hour]:[8 hours]]))</f>
        <v>8</v>
      </c>
      <c r="X1537" s="11">
        <f>IF(ISERROR(tblSalaries[[#This Row],[max h]]),1,tblSalaries[[#This Row],[Salary in USD]]/tblSalaries[[#This Row],[max h]]/260)</f>
        <v>7.2115384615384617</v>
      </c>
      <c r="Y1537" s="11" t="str">
        <f>IF(tblSalaries[[#This Row],[Years of Experience]]="",0,"0")</f>
        <v>0</v>
      </c>
      <c r="Z15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37" s="11">
        <f>IF(tblSalaries[[#This Row],[Salary in USD]]&lt;1000,1,0)</f>
        <v>0</v>
      </c>
      <c r="AB1537" s="11">
        <f>IF(AND(tblSalaries[[#This Row],[Salary in USD]]&gt;1000,tblSalaries[[#This Row],[Salary in USD]]&lt;2000),1,0)</f>
        <v>0</v>
      </c>
    </row>
    <row r="1538" spans="2:28" ht="15" customHeight="1">
      <c r="B1538" t="s">
        <v>3541</v>
      </c>
      <c r="C1538" s="1">
        <v>41061.106273148151</v>
      </c>
      <c r="D1538" s="4">
        <v>31200</v>
      </c>
      <c r="E1538">
        <v>31200</v>
      </c>
      <c r="F1538" t="s">
        <v>6</v>
      </c>
      <c r="G1538">
        <f>tblSalaries[[#This Row],[clean Salary (in local currency)]]*VLOOKUP(tblSalaries[[#This Row],[Currency]],tblXrate[],2,FALSE)</f>
        <v>31200</v>
      </c>
      <c r="H1538" t="s">
        <v>153</v>
      </c>
      <c r="I1538" t="s">
        <v>20</v>
      </c>
      <c r="J1538" t="s">
        <v>15</v>
      </c>
      <c r="K1538" t="str">
        <f>VLOOKUP(tblSalaries[[#This Row],[Where do you work]],tblCountries[[Actual]:[Mapping]],2,FALSE)</f>
        <v>USA</v>
      </c>
      <c r="L1538" t="s">
        <v>9</v>
      </c>
      <c r="M1538">
        <v>15</v>
      </c>
      <c r="O1538" s="10" t="str">
        <f>IF(ISERROR(FIND("1",tblSalaries[[#This Row],[How many hours of a day you work on Excel]])),"",1)</f>
        <v/>
      </c>
      <c r="P1538" s="11" t="str">
        <f>IF(ISERROR(FIND("2",tblSalaries[[#This Row],[How many hours of a day you work on Excel]])),"",2)</f>
        <v/>
      </c>
      <c r="Q1538" s="10" t="str">
        <f>IF(ISERROR(FIND("3",tblSalaries[[#This Row],[How many hours of a day you work on Excel]])),"",3)</f>
        <v/>
      </c>
      <c r="R1538" s="10">
        <f>IF(ISERROR(FIND("4",tblSalaries[[#This Row],[How many hours of a day you work on Excel]])),"",4)</f>
        <v>4</v>
      </c>
      <c r="S1538" s="10" t="str">
        <f>IF(ISERROR(FIND("5",tblSalaries[[#This Row],[How many hours of a day you work on Excel]])),"",5)</f>
        <v/>
      </c>
      <c r="T1538" s="10">
        <f>IF(ISERROR(FIND("6",tblSalaries[[#This Row],[How many hours of a day you work on Excel]])),"",6)</f>
        <v>6</v>
      </c>
      <c r="U1538" s="11" t="str">
        <f>IF(ISERROR(FIND("7",tblSalaries[[#This Row],[How many hours of a day you work on Excel]])),"",7)</f>
        <v/>
      </c>
      <c r="V1538" s="11" t="str">
        <f>IF(ISERROR(FIND("8",tblSalaries[[#This Row],[How many hours of a day you work on Excel]])),"",8)</f>
        <v/>
      </c>
      <c r="W1538" s="11">
        <f>IF(MAX(tblSalaries[[#This Row],[1 hour]:[8 hours]])=0,#N/A,MAX(tblSalaries[[#This Row],[1 hour]:[8 hours]]))</f>
        <v>6</v>
      </c>
      <c r="X1538" s="11">
        <f>IF(ISERROR(tblSalaries[[#This Row],[max h]]),1,tblSalaries[[#This Row],[Salary in USD]]/tblSalaries[[#This Row],[max h]]/260)</f>
        <v>20</v>
      </c>
      <c r="Y1538" s="11" t="str">
        <f>IF(tblSalaries[[#This Row],[Years of Experience]]="",0,"0")</f>
        <v>0</v>
      </c>
      <c r="Z15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38" s="11">
        <f>IF(tblSalaries[[#This Row],[Salary in USD]]&lt;1000,1,0)</f>
        <v>0</v>
      </c>
      <c r="AB1538" s="11">
        <f>IF(AND(tblSalaries[[#This Row],[Salary in USD]]&gt;1000,tblSalaries[[#This Row],[Salary in USD]]&lt;2000),1,0)</f>
        <v>0</v>
      </c>
    </row>
    <row r="1539" spans="2:28" ht="15" customHeight="1">
      <c r="B1539" t="s">
        <v>3542</v>
      </c>
      <c r="C1539" s="1">
        <v>41061.115520833337</v>
      </c>
      <c r="D1539" s="4" t="s">
        <v>457</v>
      </c>
      <c r="E1539">
        <v>500000</v>
      </c>
      <c r="F1539" t="s">
        <v>40</v>
      </c>
      <c r="G1539">
        <f>tblSalaries[[#This Row],[clean Salary (in local currency)]]*VLOOKUP(tblSalaries[[#This Row],[Currency]],tblXrate[],2,FALSE)</f>
        <v>8903.9583437212841</v>
      </c>
      <c r="H1539" t="s">
        <v>243</v>
      </c>
      <c r="I1539" t="s">
        <v>20</v>
      </c>
      <c r="J1539" t="s">
        <v>8</v>
      </c>
      <c r="K1539" t="str">
        <f>VLOOKUP(tblSalaries[[#This Row],[Where do you work]],tblCountries[[Actual]:[Mapping]],2,FALSE)</f>
        <v>India</v>
      </c>
      <c r="L1539" t="s">
        <v>9</v>
      </c>
      <c r="M1539">
        <v>9</v>
      </c>
      <c r="O1539" s="10" t="str">
        <f>IF(ISERROR(FIND("1",tblSalaries[[#This Row],[How many hours of a day you work on Excel]])),"",1)</f>
        <v/>
      </c>
      <c r="P1539" s="11" t="str">
        <f>IF(ISERROR(FIND("2",tblSalaries[[#This Row],[How many hours of a day you work on Excel]])),"",2)</f>
        <v/>
      </c>
      <c r="Q1539" s="10" t="str">
        <f>IF(ISERROR(FIND("3",tblSalaries[[#This Row],[How many hours of a day you work on Excel]])),"",3)</f>
        <v/>
      </c>
      <c r="R1539" s="10">
        <f>IF(ISERROR(FIND("4",tblSalaries[[#This Row],[How many hours of a day you work on Excel]])),"",4)</f>
        <v>4</v>
      </c>
      <c r="S1539" s="10" t="str">
        <f>IF(ISERROR(FIND("5",tblSalaries[[#This Row],[How many hours of a day you work on Excel]])),"",5)</f>
        <v/>
      </c>
      <c r="T1539" s="10">
        <f>IF(ISERROR(FIND("6",tblSalaries[[#This Row],[How many hours of a day you work on Excel]])),"",6)</f>
        <v>6</v>
      </c>
      <c r="U1539" s="11" t="str">
        <f>IF(ISERROR(FIND("7",tblSalaries[[#This Row],[How many hours of a day you work on Excel]])),"",7)</f>
        <v/>
      </c>
      <c r="V1539" s="11" t="str">
        <f>IF(ISERROR(FIND("8",tblSalaries[[#This Row],[How many hours of a day you work on Excel]])),"",8)</f>
        <v/>
      </c>
      <c r="W1539" s="11">
        <f>IF(MAX(tblSalaries[[#This Row],[1 hour]:[8 hours]])=0,#N/A,MAX(tblSalaries[[#This Row],[1 hour]:[8 hours]]))</f>
        <v>6</v>
      </c>
      <c r="X1539" s="11">
        <f>IF(ISERROR(tblSalaries[[#This Row],[max h]]),1,tblSalaries[[#This Row],[Salary in USD]]/tblSalaries[[#This Row],[max h]]/260)</f>
        <v>5.7076656049495407</v>
      </c>
      <c r="Y1539" s="11" t="str">
        <f>IF(tblSalaries[[#This Row],[Years of Experience]]="",0,"0")</f>
        <v>0</v>
      </c>
      <c r="Z15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39" s="11">
        <f>IF(tblSalaries[[#This Row],[Salary in USD]]&lt;1000,1,0)</f>
        <v>0</v>
      </c>
      <c r="AB1539" s="11">
        <f>IF(AND(tblSalaries[[#This Row],[Salary in USD]]&gt;1000,tblSalaries[[#This Row],[Salary in USD]]&lt;2000),1,0)</f>
        <v>0</v>
      </c>
    </row>
    <row r="1540" spans="2:28" ht="15" customHeight="1">
      <c r="B1540" t="s">
        <v>3543</v>
      </c>
      <c r="C1540" s="1">
        <v>41061.125740740739</v>
      </c>
      <c r="D1540" s="4">
        <v>1320</v>
      </c>
      <c r="E1540">
        <v>15840</v>
      </c>
      <c r="F1540" t="s">
        <v>6</v>
      </c>
      <c r="G1540">
        <f>tblSalaries[[#This Row],[clean Salary (in local currency)]]*VLOOKUP(tblSalaries[[#This Row],[Currency]],tblXrate[],2,FALSE)</f>
        <v>15840</v>
      </c>
      <c r="H1540" t="s">
        <v>1721</v>
      </c>
      <c r="I1540" t="s">
        <v>20</v>
      </c>
      <c r="J1540" t="s">
        <v>1722</v>
      </c>
      <c r="K1540" t="str">
        <f>VLOOKUP(tblSalaries[[#This Row],[Where do you work]],tblCountries[[Actual]:[Mapping]],2,FALSE)</f>
        <v>Peru</v>
      </c>
      <c r="L1540" t="s">
        <v>13</v>
      </c>
      <c r="M1540">
        <v>8</v>
      </c>
      <c r="O1540" s="10" t="str">
        <f>IF(ISERROR(FIND("1",tblSalaries[[#This Row],[How many hours of a day you work on Excel]])),"",1)</f>
        <v/>
      </c>
      <c r="P1540" s="11" t="str">
        <f>IF(ISERROR(FIND("2",tblSalaries[[#This Row],[How many hours of a day you work on Excel]])),"",2)</f>
        <v/>
      </c>
      <c r="Q1540" s="10" t="str">
        <f>IF(ISERROR(FIND("3",tblSalaries[[#This Row],[How many hours of a day you work on Excel]])),"",3)</f>
        <v/>
      </c>
      <c r="R1540" s="10" t="str">
        <f>IF(ISERROR(FIND("4",tblSalaries[[#This Row],[How many hours of a day you work on Excel]])),"",4)</f>
        <v/>
      </c>
      <c r="S1540" s="10" t="str">
        <f>IF(ISERROR(FIND("5",tblSalaries[[#This Row],[How many hours of a day you work on Excel]])),"",5)</f>
        <v/>
      </c>
      <c r="T1540" s="10" t="str">
        <f>IF(ISERROR(FIND("6",tblSalaries[[#This Row],[How many hours of a day you work on Excel]])),"",6)</f>
        <v/>
      </c>
      <c r="U1540" s="11" t="str">
        <f>IF(ISERROR(FIND("7",tblSalaries[[#This Row],[How many hours of a day you work on Excel]])),"",7)</f>
        <v/>
      </c>
      <c r="V1540" s="11">
        <f>IF(ISERROR(FIND("8",tblSalaries[[#This Row],[How many hours of a day you work on Excel]])),"",8)</f>
        <v>8</v>
      </c>
      <c r="W1540" s="11">
        <f>IF(MAX(tblSalaries[[#This Row],[1 hour]:[8 hours]])=0,#N/A,MAX(tblSalaries[[#This Row],[1 hour]:[8 hours]]))</f>
        <v>8</v>
      </c>
      <c r="X1540" s="11">
        <f>IF(ISERROR(tblSalaries[[#This Row],[max h]]),1,tblSalaries[[#This Row],[Salary in USD]]/tblSalaries[[#This Row],[max h]]/260)</f>
        <v>7.615384615384615</v>
      </c>
      <c r="Y1540" s="11" t="str">
        <f>IF(tblSalaries[[#This Row],[Years of Experience]]="",0,"0")</f>
        <v>0</v>
      </c>
      <c r="Z15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40" s="11">
        <f>IF(tblSalaries[[#This Row],[Salary in USD]]&lt;1000,1,0)</f>
        <v>0</v>
      </c>
      <c r="AB1540" s="11">
        <f>IF(AND(tblSalaries[[#This Row],[Salary in USD]]&gt;1000,tblSalaries[[#This Row],[Salary in USD]]&lt;2000),1,0)</f>
        <v>0</v>
      </c>
    </row>
    <row r="1541" spans="2:28" ht="15" customHeight="1">
      <c r="B1541" t="s">
        <v>3544</v>
      </c>
      <c r="C1541" s="1">
        <v>41061.130219907405</v>
      </c>
      <c r="D1541" s="4" t="s">
        <v>1723</v>
      </c>
      <c r="E1541">
        <v>850000</v>
      </c>
      <c r="F1541" t="s">
        <v>40</v>
      </c>
      <c r="G1541">
        <f>tblSalaries[[#This Row],[clean Salary (in local currency)]]*VLOOKUP(tblSalaries[[#This Row],[Currency]],tblXrate[],2,FALSE)</f>
        <v>15136.729184326183</v>
      </c>
      <c r="H1541" t="s">
        <v>1724</v>
      </c>
      <c r="I1541" t="s">
        <v>20</v>
      </c>
      <c r="J1541" t="s">
        <v>8</v>
      </c>
      <c r="K1541" t="str">
        <f>VLOOKUP(tblSalaries[[#This Row],[Where do you work]],tblCountries[[Actual]:[Mapping]],2,FALSE)</f>
        <v>India</v>
      </c>
      <c r="L1541" t="s">
        <v>9</v>
      </c>
      <c r="M1541">
        <v>5</v>
      </c>
      <c r="O1541" s="10" t="str">
        <f>IF(ISERROR(FIND("1",tblSalaries[[#This Row],[How many hours of a day you work on Excel]])),"",1)</f>
        <v/>
      </c>
      <c r="P1541" s="11" t="str">
        <f>IF(ISERROR(FIND("2",tblSalaries[[#This Row],[How many hours of a day you work on Excel]])),"",2)</f>
        <v/>
      </c>
      <c r="Q1541" s="10" t="str">
        <f>IF(ISERROR(FIND("3",tblSalaries[[#This Row],[How many hours of a day you work on Excel]])),"",3)</f>
        <v/>
      </c>
      <c r="R1541" s="10">
        <f>IF(ISERROR(FIND("4",tblSalaries[[#This Row],[How many hours of a day you work on Excel]])),"",4)</f>
        <v>4</v>
      </c>
      <c r="S1541" s="10" t="str">
        <f>IF(ISERROR(FIND("5",tblSalaries[[#This Row],[How many hours of a day you work on Excel]])),"",5)</f>
        <v/>
      </c>
      <c r="T1541" s="10">
        <f>IF(ISERROR(FIND("6",tblSalaries[[#This Row],[How many hours of a day you work on Excel]])),"",6)</f>
        <v>6</v>
      </c>
      <c r="U1541" s="11" t="str">
        <f>IF(ISERROR(FIND("7",tblSalaries[[#This Row],[How many hours of a day you work on Excel]])),"",7)</f>
        <v/>
      </c>
      <c r="V1541" s="11" t="str">
        <f>IF(ISERROR(FIND("8",tblSalaries[[#This Row],[How many hours of a day you work on Excel]])),"",8)</f>
        <v/>
      </c>
      <c r="W1541" s="11">
        <f>IF(MAX(tblSalaries[[#This Row],[1 hour]:[8 hours]])=0,#N/A,MAX(tblSalaries[[#This Row],[1 hour]:[8 hours]]))</f>
        <v>6</v>
      </c>
      <c r="X1541" s="11">
        <f>IF(ISERROR(tblSalaries[[#This Row],[max h]]),1,tblSalaries[[#This Row],[Salary in USD]]/tblSalaries[[#This Row],[max h]]/260)</f>
        <v>9.7030315284142183</v>
      </c>
      <c r="Y1541" s="11" t="str">
        <f>IF(tblSalaries[[#This Row],[Years of Experience]]="",0,"0")</f>
        <v>0</v>
      </c>
      <c r="Z15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41" s="11">
        <f>IF(tblSalaries[[#This Row],[Salary in USD]]&lt;1000,1,0)</f>
        <v>0</v>
      </c>
      <c r="AB1541" s="11">
        <f>IF(AND(tblSalaries[[#This Row],[Salary in USD]]&gt;1000,tblSalaries[[#This Row],[Salary in USD]]&lt;2000),1,0)</f>
        <v>0</v>
      </c>
    </row>
    <row r="1542" spans="2:28" ht="15" customHeight="1">
      <c r="B1542" t="s">
        <v>3545</v>
      </c>
      <c r="C1542" s="1">
        <v>41061.174212962964</v>
      </c>
      <c r="D1542" s="4">
        <v>41000</v>
      </c>
      <c r="E1542">
        <v>41000</v>
      </c>
      <c r="F1542" t="s">
        <v>6</v>
      </c>
      <c r="G1542">
        <f>tblSalaries[[#This Row],[clean Salary (in local currency)]]*VLOOKUP(tblSalaries[[#This Row],[Currency]],tblXrate[],2,FALSE)</f>
        <v>41000</v>
      </c>
      <c r="H1542" t="s">
        <v>1180</v>
      </c>
      <c r="I1542" t="s">
        <v>356</v>
      </c>
      <c r="J1542" t="s">
        <v>15</v>
      </c>
      <c r="K1542" t="str">
        <f>VLOOKUP(tblSalaries[[#This Row],[Where do you work]],tblCountries[[Actual]:[Mapping]],2,FALSE)</f>
        <v>USA</v>
      </c>
      <c r="L1542" t="s">
        <v>9</v>
      </c>
      <c r="M1542">
        <v>10</v>
      </c>
      <c r="O1542" s="10" t="str">
        <f>IF(ISERROR(FIND("1",tblSalaries[[#This Row],[How many hours of a day you work on Excel]])),"",1)</f>
        <v/>
      </c>
      <c r="P1542" s="11" t="str">
        <f>IF(ISERROR(FIND("2",tblSalaries[[#This Row],[How many hours of a day you work on Excel]])),"",2)</f>
        <v/>
      </c>
      <c r="Q1542" s="10" t="str">
        <f>IF(ISERROR(FIND("3",tblSalaries[[#This Row],[How many hours of a day you work on Excel]])),"",3)</f>
        <v/>
      </c>
      <c r="R1542" s="10">
        <f>IF(ISERROR(FIND("4",tblSalaries[[#This Row],[How many hours of a day you work on Excel]])),"",4)</f>
        <v>4</v>
      </c>
      <c r="S1542" s="10" t="str">
        <f>IF(ISERROR(FIND("5",tblSalaries[[#This Row],[How many hours of a day you work on Excel]])),"",5)</f>
        <v/>
      </c>
      <c r="T1542" s="10">
        <f>IF(ISERROR(FIND("6",tblSalaries[[#This Row],[How many hours of a day you work on Excel]])),"",6)</f>
        <v>6</v>
      </c>
      <c r="U1542" s="11" t="str">
        <f>IF(ISERROR(FIND("7",tblSalaries[[#This Row],[How many hours of a day you work on Excel]])),"",7)</f>
        <v/>
      </c>
      <c r="V1542" s="11" t="str">
        <f>IF(ISERROR(FIND("8",tblSalaries[[#This Row],[How many hours of a day you work on Excel]])),"",8)</f>
        <v/>
      </c>
      <c r="W1542" s="11">
        <f>IF(MAX(tblSalaries[[#This Row],[1 hour]:[8 hours]])=0,#N/A,MAX(tblSalaries[[#This Row],[1 hour]:[8 hours]]))</f>
        <v>6</v>
      </c>
      <c r="X1542" s="11">
        <f>IF(ISERROR(tblSalaries[[#This Row],[max h]]),1,tblSalaries[[#This Row],[Salary in USD]]/tblSalaries[[#This Row],[max h]]/260)</f>
        <v>26.282051282051281</v>
      </c>
      <c r="Y1542" s="11" t="str">
        <f>IF(tblSalaries[[#This Row],[Years of Experience]]="",0,"0")</f>
        <v>0</v>
      </c>
      <c r="Z15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42" s="11">
        <f>IF(tblSalaries[[#This Row],[Salary in USD]]&lt;1000,1,0)</f>
        <v>0</v>
      </c>
      <c r="AB1542" s="11">
        <f>IF(AND(tblSalaries[[#This Row],[Salary in USD]]&gt;1000,tblSalaries[[#This Row],[Salary in USD]]&lt;2000),1,0)</f>
        <v>0</v>
      </c>
    </row>
    <row r="1543" spans="2:28" ht="15" customHeight="1">
      <c r="B1543" t="s">
        <v>3546</v>
      </c>
      <c r="C1543" s="1">
        <v>41061.197557870371</v>
      </c>
      <c r="D1543" s="4">
        <v>11000</v>
      </c>
      <c r="E1543">
        <v>11000</v>
      </c>
      <c r="F1543" t="s">
        <v>6</v>
      </c>
      <c r="G1543">
        <f>tblSalaries[[#This Row],[clean Salary (in local currency)]]*VLOOKUP(tblSalaries[[#This Row],[Currency]],tblXrate[],2,FALSE)</f>
        <v>11000</v>
      </c>
      <c r="H1543" t="s">
        <v>754</v>
      </c>
      <c r="I1543" t="s">
        <v>52</v>
      </c>
      <c r="J1543" t="s">
        <v>1031</v>
      </c>
      <c r="K1543" t="str">
        <f>VLOOKUP(tblSalaries[[#This Row],[Where do you work]],tblCountries[[Actual]:[Mapping]],2,FALSE)</f>
        <v>Mexico</v>
      </c>
      <c r="L1543" t="s">
        <v>9</v>
      </c>
      <c r="M1543">
        <v>2</v>
      </c>
      <c r="O1543" s="10" t="str">
        <f>IF(ISERROR(FIND("1",tblSalaries[[#This Row],[How many hours of a day you work on Excel]])),"",1)</f>
        <v/>
      </c>
      <c r="P1543" s="11" t="str">
        <f>IF(ISERROR(FIND("2",tblSalaries[[#This Row],[How many hours of a day you work on Excel]])),"",2)</f>
        <v/>
      </c>
      <c r="Q1543" s="10" t="str">
        <f>IF(ISERROR(FIND("3",tblSalaries[[#This Row],[How many hours of a day you work on Excel]])),"",3)</f>
        <v/>
      </c>
      <c r="R1543" s="10">
        <f>IF(ISERROR(FIND("4",tblSalaries[[#This Row],[How many hours of a day you work on Excel]])),"",4)</f>
        <v>4</v>
      </c>
      <c r="S1543" s="10" t="str">
        <f>IF(ISERROR(FIND("5",tblSalaries[[#This Row],[How many hours of a day you work on Excel]])),"",5)</f>
        <v/>
      </c>
      <c r="T1543" s="10">
        <f>IF(ISERROR(FIND("6",tblSalaries[[#This Row],[How many hours of a day you work on Excel]])),"",6)</f>
        <v>6</v>
      </c>
      <c r="U1543" s="11" t="str">
        <f>IF(ISERROR(FIND("7",tblSalaries[[#This Row],[How many hours of a day you work on Excel]])),"",7)</f>
        <v/>
      </c>
      <c r="V1543" s="11" t="str">
        <f>IF(ISERROR(FIND("8",tblSalaries[[#This Row],[How many hours of a day you work on Excel]])),"",8)</f>
        <v/>
      </c>
      <c r="W1543" s="11">
        <f>IF(MAX(tblSalaries[[#This Row],[1 hour]:[8 hours]])=0,#N/A,MAX(tblSalaries[[#This Row],[1 hour]:[8 hours]]))</f>
        <v>6</v>
      </c>
      <c r="X1543" s="11">
        <f>IF(ISERROR(tblSalaries[[#This Row],[max h]]),1,tblSalaries[[#This Row],[Salary in USD]]/tblSalaries[[#This Row],[max h]]/260)</f>
        <v>7.0512820512820511</v>
      </c>
      <c r="Y1543" s="11" t="str">
        <f>IF(tblSalaries[[#This Row],[Years of Experience]]="",0,"0")</f>
        <v>0</v>
      </c>
      <c r="Z15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43" s="11">
        <f>IF(tblSalaries[[#This Row],[Salary in USD]]&lt;1000,1,0)</f>
        <v>0</v>
      </c>
      <c r="AB1543" s="11">
        <f>IF(AND(tblSalaries[[#This Row],[Salary in USD]]&gt;1000,tblSalaries[[#This Row],[Salary in USD]]&lt;2000),1,0)</f>
        <v>0</v>
      </c>
    </row>
    <row r="1544" spans="2:28" ht="15" customHeight="1">
      <c r="B1544" t="s">
        <v>3547</v>
      </c>
      <c r="C1544" s="1">
        <v>41061.230914351851</v>
      </c>
      <c r="D1544" s="4" t="s">
        <v>1725</v>
      </c>
      <c r="E1544">
        <v>35000</v>
      </c>
      <c r="F1544" t="s">
        <v>69</v>
      </c>
      <c r="G1544">
        <f>tblSalaries[[#This Row],[clean Salary (in local currency)]]*VLOOKUP(tblSalaries[[#This Row],[Currency]],tblXrate[],2,FALSE)</f>
        <v>55166.239522354947</v>
      </c>
      <c r="H1544" t="s">
        <v>1726</v>
      </c>
      <c r="I1544" t="s">
        <v>4001</v>
      </c>
      <c r="J1544" t="s">
        <v>71</v>
      </c>
      <c r="K1544" t="str">
        <f>VLOOKUP(tblSalaries[[#This Row],[Where do you work]],tblCountries[[Actual]:[Mapping]],2,FALSE)</f>
        <v>UK</v>
      </c>
      <c r="L1544" t="s">
        <v>18</v>
      </c>
      <c r="M1544">
        <v>30</v>
      </c>
      <c r="O1544" s="10" t="str">
        <f>IF(ISERROR(FIND("1",tblSalaries[[#This Row],[How many hours of a day you work on Excel]])),"",1)</f>
        <v/>
      </c>
      <c r="P1544" s="11">
        <f>IF(ISERROR(FIND("2",tblSalaries[[#This Row],[How many hours of a day you work on Excel]])),"",2)</f>
        <v>2</v>
      </c>
      <c r="Q1544" s="10">
        <f>IF(ISERROR(FIND("3",tblSalaries[[#This Row],[How many hours of a day you work on Excel]])),"",3)</f>
        <v>3</v>
      </c>
      <c r="R1544" s="10" t="str">
        <f>IF(ISERROR(FIND("4",tblSalaries[[#This Row],[How many hours of a day you work on Excel]])),"",4)</f>
        <v/>
      </c>
      <c r="S1544" s="10" t="str">
        <f>IF(ISERROR(FIND("5",tblSalaries[[#This Row],[How many hours of a day you work on Excel]])),"",5)</f>
        <v/>
      </c>
      <c r="T1544" s="10" t="str">
        <f>IF(ISERROR(FIND("6",tblSalaries[[#This Row],[How many hours of a day you work on Excel]])),"",6)</f>
        <v/>
      </c>
      <c r="U1544" s="11" t="str">
        <f>IF(ISERROR(FIND("7",tblSalaries[[#This Row],[How many hours of a day you work on Excel]])),"",7)</f>
        <v/>
      </c>
      <c r="V1544" s="11" t="str">
        <f>IF(ISERROR(FIND("8",tblSalaries[[#This Row],[How many hours of a day you work on Excel]])),"",8)</f>
        <v/>
      </c>
      <c r="W1544" s="11">
        <f>IF(MAX(tblSalaries[[#This Row],[1 hour]:[8 hours]])=0,#N/A,MAX(tblSalaries[[#This Row],[1 hour]:[8 hours]]))</f>
        <v>3</v>
      </c>
      <c r="X1544" s="11">
        <f>IF(ISERROR(tblSalaries[[#This Row],[max h]]),1,tblSalaries[[#This Row],[Salary in USD]]/tblSalaries[[#This Row],[max h]]/260)</f>
        <v>70.725948105583257</v>
      </c>
      <c r="Y1544" s="11" t="str">
        <f>IF(tblSalaries[[#This Row],[Years of Experience]]="",0,"0")</f>
        <v>0</v>
      </c>
      <c r="Z15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44" s="11">
        <f>IF(tblSalaries[[#This Row],[Salary in USD]]&lt;1000,1,0)</f>
        <v>0</v>
      </c>
      <c r="AB1544" s="11">
        <f>IF(AND(tblSalaries[[#This Row],[Salary in USD]]&gt;1000,tblSalaries[[#This Row],[Salary in USD]]&lt;2000),1,0)</f>
        <v>0</v>
      </c>
    </row>
    <row r="1545" spans="2:28" ht="15" customHeight="1">
      <c r="B1545" t="s">
        <v>3548</v>
      </c>
      <c r="C1545" s="1">
        <v>41061.234398148146</v>
      </c>
      <c r="D1545" s="4">
        <v>240000</v>
      </c>
      <c r="E1545">
        <v>240000</v>
      </c>
      <c r="F1545" t="s">
        <v>3951</v>
      </c>
      <c r="G1545">
        <f>tblSalaries[[#This Row],[clean Salary (in local currency)]]*VLOOKUP(tblSalaries[[#This Row],[Currency]],tblXrate[],2,FALSE)</f>
        <v>5689.2125418690484</v>
      </c>
      <c r="H1545" t="s">
        <v>1727</v>
      </c>
      <c r="I1545" t="s">
        <v>52</v>
      </c>
      <c r="J1545" t="s">
        <v>347</v>
      </c>
      <c r="K1545" t="str">
        <f>VLOOKUP(tblSalaries[[#This Row],[Where do you work]],tblCountries[[Actual]:[Mapping]],2,FALSE)</f>
        <v>Philippines</v>
      </c>
      <c r="L1545" t="s">
        <v>9</v>
      </c>
      <c r="M1545">
        <v>15</v>
      </c>
      <c r="O1545" s="10" t="str">
        <f>IF(ISERROR(FIND("1",tblSalaries[[#This Row],[How many hours of a day you work on Excel]])),"",1)</f>
        <v/>
      </c>
      <c r="P1545" s="11" t="str">
        <f>IF(ISERROR(FIND("2",tblSalaries[[#This Row],[How many hours of a day you work on Excel]])),"",2)</f>
        <v/>
      </c>
      <c r="Q1545" s="10" t="str">
        <f>IF(ISERROR(FIND("3",tblSalaries[[#This Row],[How many hours of a day you work on Excel]])),"",3)</f>
        <v/>
      </c>
      <c r="R1545" s="10">
        <f>IF(ISERROR(FIND("4",tblSalaries[[#This Row],[How many hours of a day you work on Excel]])),"",4)</f>
        <v>4</v>
      </c>
      <c r="S1545" s="10" t="str">
        <f>IF(ISERROR(FIND("5",tblSalaries[[#This Row],[How many hours of a day you work on Excel]])),"",5)</f>
        <v/>
      </c>
      <c r="T1545" s="10">
        <f>IF(ISERROR(FIND("6",tblSalaries[[#This Row],[How many hours of a day you work on Excel]])),"",6)</f>
        <v>6</v>
      </c>
      <c r="U1545" s="11" t="str">
        <f>IF(ISERROR(FIND("7",tblSalaries[[#This Row],[How many hours of a day you work on Excel]])),"",7)</f>
        <v/>
      </c>
      <c r="V1545" s="11" t="str">
        <f>IF(ISERROR(FIND("8",tblSalaries[[#This Row],[How many hours of a day you work on Excel]])),"",8)</f>
        <v/>
      </c>
      <c r="W1545" s="11">
        <f>IF(MAX(tblSalaries[[#This Row],[1 hour]:[8 hours]])=0,#N/A,MAX(tblSalaries[[#This Row],[1 hour]:[8 hours]]))</f>
        <v>6</v>
      </c>
      <c r="X1545" s="11">
        <f>IF(ISERROR(tblSalaries[[#This Row],[max h]]),1,tblSalaries[[#This Row],[Salary in USD]]/tblSalaries[[#This Row],[max h]]/260)</f>
        <v>3.6469311165827234</v>
      </c>
      <c r="Y1545" s="11" t="str">
        <f>IF(tblSalaries[[#This Row],[Years of Experience]]="",0,"0")</f>
        <v>0</v>
      </c>
      <c r="Z15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45" s="11">
        <f>IF(tblSalaries[[#This Row],[Salary in USD]]&lt;1000,1,0)</f>
        <v>0</v>
      </c>
      <c r="AB1545" s="11">
        <f>IF(AND(tblSalaries[[#This Row],[Salary in USD]]&gt;1000,tblSalaries[[#This Row],[Salary in USD]]&lt;2000),1,0)</f>
        <v>0</v>
      </c>
    </row>
    <row r="1546" spans="2:28" ht="15" customHeight="1">
      <c r="B1546" t="s">
        <v>3549</v>
      </c>
      <c r="C1546" s="1">
        <v>41061.244571759256</v>
      </c>
      <c r="D1546" s="4">
        <v>17728.57</v>
      </c>
      <c r="E1546">
        <v>17728</v>
      </c>
      <c r="F1546" t="s">
        <v>6</v>
      </c>
      <c r="G1546">
        <f>tblSalaries[[#This Row],[clean Salary (in local currency)]]*VLOOKUP(tblSalaries[[#This Row],[Currency]],tblXrate[],2,FALSE)</f>
        <v>17728</v>
      </c>
      <c r="H1546" t="s">
        <v>466</v>
      </c>
      <c r="I1546" t="s">
        <v>20</v>
      </c>
      <c r="J1546" t="s">
        <v>166</v>
      </c>
      <c r="K1546" t="str">
        <f>VLOOKUP(tblSalaries[[#This Row],[Where do you work]],tblCountries[[Actual]:[Mapping]],2,FALSE)</f>
        <v>Mexico</v>
      </c>
      <c r="L1546" t="s">
        <v>9</v>
      </c>
      <c r="M1546">
        <v>3</v>
      </c>
      <c r="O1546" s="10" t="str">
        <f>IF(ISERROR(FIND("1",tblSalaries[[#This Row],[How many hours of a day you work on Excel]])),"",1)</f>
        <v/>
      </c>
      <c r="P1546" s="11" t="str">
        <f>IF(ISERROR(FIND("2",tblSalaries[[#This Row],[How many hours of a day you work on Excel]])),"",2)</f>
        <v/>
      </c>
      <c r="Q1546" s="10" t="str">
        <f>IF(ISERROR(FIND("3",tblSalaries[[#This Row],[How many hours of a day you work on Excel]])),"",3)</f>
        <v/>
      </c>
      <c r="R1546" s="10">
        <f>IF(ISERROR(FIND("4",tblSalaries[[#This Row],[How many hours of a day you work on Excel]])),"",4)</f>
        <v>4</v>
      </c>
      <c r="S1546" s="10" t="str">
        <f>IF(ISERROR(FIND("5",tblSalaries[[#This Row],[How many hours of a day you work on Excel]])),"",5)</f>
        <v/>
      </c>
      <c r="T1546" s="10">
        <f>IF(ISERROR(FIND("6",tblSalaries[[#This Row],[How many hours of a day you work on Excel]])),"",6)</f>
        <v>6</v>
      </c>
      <c r="U1546" s="11" t="str">
        <f>IF(ISERROR(FIND("7",tblSalaries[[#This Row],[How many hours of a day you work on Excel]])),"",7)</f>
        <v/>
      </c>
      <c r="V1546" s="11" t="str">
        <f>IF(ISERROR(FIND("8",tblSalaries[[#This Row],[How many hours of a day you work on Excel]])),"",8)</f>
        <v/>
      </c>
      <c r="W1546" s="11">
        <f>IF(MAX(tblSalaries[[#This Row],[1 hour]:[8 hours]])=0,#N/A,MAX(tblSalaries[[#This Row],[1 hour]:[8 hours]]))</f>
        <v>6</v>
      </c>
      <c r="X1546" s="11">
        <f>IF(ISERROR(tblSalaries[[#This Row],[max h]]),1,tblSalaries[[#This Row],[Salary in USD]]/tblSalaries[[#This Row],[max h]]/260)</f>
        <v>11.364102564102563</v>
      </c>
      <c r="Y1546" s="11" t="str">
        <f>IF(tblSalaries[[#This Row],[Years of Experience]]="",0,"0")</f>
        <v>0</v>
      </c>
      <c r="Z15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46" s="11">
        <f>IF(tblSalaries[[#This Row],[Salary in USD]]&lt;1000,1,0)</f>
        <v>0</v>
      </c>
      <c r="AB1546" s="11">
        <f>IF(AND(tblSalaries[[#This Row],[Salary in USD]]&gt;1000,tblSalaries[[#This Row],[Salary in USD]]&lt;2000),1,0)</f>
        <v>0</v>
      </c>
    </row>
    <row r="1547" spans="2:28" ht="15" customHeight="1">
      <c r="B1547" t="s">
        <v>3550</v>
      </c>
      <c r="C1547" s="1">
        <v>41061.247453703705</v>
      </c>
      <c r="D1547" s="4" t="s">
        <v>1728</v>
      </c>
      <c r="E1547">
        <v>120000</v>
      </c>
      <c r="F1547" t="s">
        <v>1729</v>
      </c>
      <c r="G1547">
        <f>tblSalaries[[#This Row],[clean Salary (in local currency)]]*VLOOKUP(tblSalaries[[#This Row],[Currency]],tblXrate[],2,FALSE)</f>
        <v>13745.704467353951</v>
      </c>
      <c r="H1547" t="s">
        <v>1730</v>
      </c>
      <c r="I1547" t="s">
        <v>488</v>
      </c>
      <c r="J1547" t="s">
        <v>1731</v>
      </c>
      <c r="K1547" t="str">
        <f>VLOOKUP(tblSalaries[[#This Row],[Where do you work]],tblCountries[[Actual]:[Mapping]],2,FALSE)</f>
        <v>Morocco</v>
      </c>
      <c r="L1547" t="s">
        <v>13</v>
      </c>
      <c r="M1547">
        <v>8</v>
      </c>
      <c r="O1547" s="10" t="str">
        <f>IF(ISERROR(FIND("1",tblSalaries[[#This Row],[How many hours of a day you work on Excel]])),"",1)</f>
        <v/>
      </c>
      <c r="P1547" s="11" t="str">
        <f>IF(ISERROR(FIND("2",tblSalaries[[#This Row],[How many hours of a day you work on Excel]])),"",2)</f>
        <v/>
      </c>
      <c r="Q1547" s="10" t="str">
        <f>IF(ISERROR(FIND("3",tblSalaries[[#This Row],[How many hours of a day you work on Excel]])),"",3)</f>
        <v/>
      </c>
      <c r="R1547" s="10" t="str">
        <f>IF(ISERROR(FIND("4",tblSalaries[[#This Row],[How many hours of a day you work on Excel]])),"",4)</f>
        <v/>
      </c>
      <c r="S1547" s="10" t="str">
        <f>IF(ISERROR(FIND("5",tblSalaries[[#This Row],[How many hours of a day you work on Excel]])),"",5)</f>
        <v/>
      </c>
      <c r="T1547" s="10" t="str">
        <f>IF(ISERROR(FIND("6",tblSalaries[[#This Row],[How many hours of a day you work on Excel]])),"",6)</f>
        <v/>
      </c>
      <c r="U1547" s="11" t="str">
        <f>IF(ISERROR(FIND("7",tblSalaries[[#This Row],[How many hours of a day you work on Excel]])),"",7)</f>
        <v/>
      </c>
      <c r="V1547" s="11">
        <f>IF(ISERROR(FIND("8",tblSalaries[[#This Row],[How many hours of a day you work on Excel]])),"",8)</f>
        <v>8</v>
      </c>
      <c r="W1547" s="11">
        <f>IF(MAX(tblSalaries[[#This Row],[1 hour]:[8 hours]])=0,#N/A,MAX(tblSalaries[[#This Row],[1 hour]:[8 hours]]))</f>
        <v>8</v>
      </c>
      <c r="X1547" s="11">
        <f>IF(ISERROR(tblSalaries[[#This Row],[max h]]),1,tblSalaries[[#This Row],[Salary in USD]]/tblSalaries[[#This Row],[max h]]/260)</f>
        <v>6.608511763150938</v>
      </c>
      <c r="Y1547" s="11" t="str">
        <f>IF(tblSalaries[[#This Row],[Years of Experience]]="",0,"0")</f>
        <v>0</v>
      </c>
      <c r="Z15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47" s="11">
        <f>IF(tblSalaries[[#This Row],[Salary in USD]]&lt;1000,1,0)</f>
        <v>0</v>
      </c>
      <c r="AB1547" s="11">
        <f>IF(AND(tblSalaries[[#This Row],[Salary in USD]]&gt;1000,tblSalaries[[#This Row],[Salary in USD]]&lt;2000),1,0)</f>
        <v>0</v>
      </c>
    </row>
    <row r="1548" spans="2:28" ht="15" customHeight="1">
      <c r="B1548" t="s">
        <v>3551</v>
      </c>
      <c r="C1548" s="1">
        <v>41061.262025462966</v>
      </c>
      <c r="D1548" s="4">
        <v>50000</v>
      </c>
      <c r="E1548">
        <v>50000</v>
      </c>
      <c r="F1548" t="s">
        <v>6</v>
      </c>
      <c r="G1548">
        <f>tblSalaries[[#This Row],[clean Salary (in local currency)]]*VLOOKUP(tblSalaries[[#This Row],[Currency]],tblXrate[],2,FALSE)</f>
        <v>50000</v>
      </c>
      <c r="H1548" t="s">
        <v>1369</v>
      </c>
      <c r="I1548" t="s">
        <v>310</v>
      </c>
      <c r="J1548" t="s">
        <v>15</v>
      </c>
      <c r="K1548" t="str">
        <f>VLOOKUP(tblSalaries[[#This Row],[Where do you work]],tblCountries[[Actual]:[Mapping]],2,FALSE)</f>
        <v>USA</v>
      </c>
      <c r="L1548" t="s">
        <v>9</v>
      </c>
      <c r="M1548">
        <v>15</v>
      </c>
      <c r="O1548" s="10" t="str">
        <f>IF(ISERROR(FIND("1",tblSalaries[[#This Row],[How many hours of a day you work on Excel]])),"",1)</f>
        <v/>
      </c>
      <c r="P1548" s="11" t="str">
        <f>IF(ISERROR(FIND("2",tblSalaries[[#This Row],[How many hours of a day you work on Excel]])),"",2)</f>
        <v/>
      </c>
      <c r="Q1548" s="10" t="str">
        <f>IF(ISERROR(FIND("3",tblSalaries[[#This Row],[How many hours of a day you work on Excel]])),"",3)</f>
        <v/>
      </c>
      <c r="R1548" s="10">
        <f>IF(ISERROR(FIND("4",tblSalaries[[#This Row],[How many hours of a day you work on Excel]])),"",4)</f>
        <v>4</v>
      </c>
      <c r="S1548" s="10" t="str">
        <f>IF(ISERROR(FIND("5",tblSalaries[[#This Row],[How many hours of a day you work on Excel]])),"",5)</f>
        <v/>
      </c>
      <c r="T1548" s="10">
        <f>IF(ISERROR(FIND("6",tblSalaries[[#This Row],[How many hours of a day you work on Excel]])),"",6)</f>
        <v>6</v>
      </c>
      <c r="U1548" s="11" t="str">
        <f>IF(ISERROR(FIND("7",tblSalaries[[#This Row],[How many hours of a day you work on Excel]])),"",7)</f>
        <v/>
      </c>
      <c r="V1548" s="11" t="str">
        <f>IF(ISERROR(FIND("8",tblSalaries[[#This Row],[How many hours of a day you work on Excel]])),"",8)</f>
        <v/>
      </c>
      <c r="W1548" s="11">
        <f>IF(MAX(tblSalaries[[#This Row],[1 hour]:[8 hours]])=0,#N/A,MAX(tblSalaries[[#This Row],[1 hour]:[8 hours]]))</f>
        <v>6</v>
      </c>
      <c r="X1548" s="11">
        <f>IF(ISERROR(tblSalaries[[#This Row],[max h]]),1,tblSalaries[[#This Row],[Salary in USD]]/tblSalaries[[#This Row],[max h]]/260)</f>
        <v>32.051282051282051</v>
      </c>
      <c r="Y1548" s="11" t="str">
        <f>IF(tblSalaries[[#This Row],[Years of Experience]]="",0,"0")</f>
        <v>0</v>
      </c>
      <c r="Z15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48" s="11">
        <f>IF(tblSalaries[[#This Row],[Salary in USD]]&lt;1000,1,0)</f>
        <v>0</v>
      </c>
      <c r="AB1548" s="11">
        <f>IF(AND(tblSalaries[[#This Row],[Salary in USD]]&gt;1000,tblSalaries[[#This Row],[Salary in USD]]&lt;2000),1,0)</f>
        <v>0</v>
      </c>
    </row>
    <row r="1549" spans="2:28" ht="15" customHeight="1">
      <c r="B1549" t="s">
        <v>3552</v>
      </c>
      <c r="C1549" s="1">
        <v>41061.272094907406</v>
      </c>
      <c r="D1549" s="4">
        <v>80000</v>
      </c>
      <c r="E1549">
        <v>80000</v>
      </c>
      <c r="F1549" t="s">
        <v>86</v>
      </c>
      <c r="G1549">
        <f>tblSalaries[[#This Row],[clean Salary (in local currency)]]*VLOOKUP(tblSalaries[[#This Row],[Currency]],tblXrate[],2,FALSE)</f>
        <v>78668.921842426149</v>
      </c>
      <c r="H1549" t="s">
        <v>1732</v>
      </c>
      <c r="I1549" t="s">
        <v>20</v>
      </c>
      <c r="J1549" t="s">
        <v>88</v>
      </c>
      <c r="K1549" t="str">
        <f>VLOOKUP(tblSalaries[[#This Row],[Where do you work]],tblCountries[[Actual]:[Mapping]],2,FALSE)</f>
        <v>Canada</v>
      </c>
      <c r="L1549" t="s">
        <v>9</v>
      </c>
      <c r="M1549">
        <v>7</v>
      </c>
      <c r="O1549" s="10" t="str">
        <f>IF(ISERROR(FIND("1",tblSalaries[[#This Row],[How many hours of a day you work on Excel]])),"",1)</f>
        <v/>
      </c>
      <c r="P1549" s="11" t="str">
        <f>IF(ISERROR(FIND("2",tblSalaries[[#This Row],[How many hours of a day you work on Excel]])),"",2)</f>
        <v/>
      </c>
      <c r="Q1549" s="10" t="str">
        <f>IF(ISERROR(FIND("3",tblSalaries[[#This Row],[How many hours of a day you work on Excel]])),"",3)</f>
        <v/>
      </c>
      <c r="R1549" s="10">
        <f>IF(ISERROR(FIND("4",tblSalaries[[#This Row],[How many hours of a day you work on Excel]])),"",4)</f>
        <v>4</v>
      </c>
      <c r="S1549" s="10" t="str">
        <f>IF(ISERROR(FIND("5",tblSalaries[[#This Row],[How many hours of a day you work on Excel]])),"",5)</f>
        <v/>
      </c>
      <c r="T1549" s="10">
        <f>IF(ISERROR(FIND("6",tblSalaries[[#This Row],[How many hours of a day you work on Excel]])),"",6)</f>
        <v>6</v>
      </c>
      <c r="U1549" s="11" t="str">
        <f>IF(ISERROR(FIND("7",tblSalaries[[#This Row],[How many hours of a day you work on Excel]])),"",7)</f>
        <v/>
      </c>
      <c r="V1549" s="11" t="str">
        <f>IF(ISERROR(FIND("8",tblSalaries[[#This Row],[How many hours of a day you work on Excel]])),"",8)</f>
        <v/>
      </c>
      <c r="W1549" s="11">
        <f>IF(MAX(tblSalaries[[#This Row],[1 hour]:[8 hours]])=0,#N/A,MAX(tblSalaries[[#This Row],[1 hour]:[8 hours]]))</f>
        <v>6</v>
      </c>
      <c r="X1549" s="11">
        <f>IF(ISERROR(tblSalaries[[#This Row],[max h]]),1,tblSalaries[[#This Row],[Salary in USD]]/tblSalaries[[#This Row],[max h]]/260)</f>
        <v>50.428796052837278</v>
      </c>
      <c r="Y1549" s="11" t="str">
        <f>IF(tblSalaries[[#This Row],[Years of Experience]]="",0,"0")</f>
        <v>0</v>
      </c>
      <c r="Z15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49" s="11">
        <f>IF(tblSalaries[[#This Row],[Salary in USD]]&lt;1000,1,0)</f>
        <v>0</v>
      </c>
      <c r="AB1549" s="11">
        <f>IF(AND(tblSalaries[[#This Row],[Salary in USD]]&gt;1000,tblSalaries[[#This Row],[Salary in USD]]&lt;2000),1,0)</f>
        <v>0</v>
      </c>
    </row>
    <row r="1550" spans="2:28" ht="15" customHeight="1">
      <c r="B1550" t="s">
        <v>3553</v>
      </c>
      <c r="C1550" s="1">
        <v>41061.287407407406</v>
      </c>
      <c r="D1550" s="4">
        <v>85000</v>
      </c>
      <c r="E1550">
        <v>85000</v>
      </c>
      <c r="F1550" t="s">
        <v>6</v>
      </c>
      <c r="G1550">
        <f>tblSalaries[[#This Row],[clean Salary (in local currency)]]*VLOOKUP(tblSalaries[[#This Row],[Currency]],tblXrate[],2,FALSE)</f>
        <v>85000</v>
      </c>
      <c r="H1550" t="s">
        <v>1733</v>
      </c>
      <c r="I1550" t="s">
        <v>3999</v>
      </c>
      <c r="J1550" t="s">
        <v>15</v>
      </c>
      <c r="K1550" t="str">
        <f>VLOOKUP(tblSalaries[[#This Row],[Where do you work]],tblCountries[[Actual]:[Mapping]],2,FALSE)</f>
        <v>USA</v>
      </c>
      <c r="L1550" t="s">
        <v>9</v>
      </c>
      <c r="M1550">
        <v>10</v>
      </c>
      <c r="O1550" s="10" t="str">
        <f>IF(ISERROR(FIND("1",tblSalaries[[#This Row],[How many hours of a day you work on Excel]])),"",1)</f>
        <v/>
      </c>
      <c r="P1550" s="11" t="str">
        <f>IF(ISERROR(FIND("2",tblSalaries[[#This Row],[How many hours of a day you work on Excel]])),"",2)</f>
        <v/>
      </c>
      <c r="Q1550" s="10" t="str">
        <f>IF(ISERROR(FIND("3",tblSalaries[[#This Row],[How many hours of a day you work on Excel]])),"",3)</f>
        <v/>
      </c>
      <c r="R1550" s="10">
        <f>IF(ISERROR(FIND("4",tblSalaries[[#This Row],[How many hours of a day you work on Excel]])),"",4)</f>
        <v>4</v>
      </c>
      <c r="S1550" s="10" t="str">
        <f>IF(ISERROR(FIND("5",tblSalaries[[#This Row],[How many hours of a day you work on Excel]])),"",5)</f>
        <v/>
      </c>
      <c r="T1550" s="10">
        <f>IF(ISERROR(FIND("6",tblSalaries[[#This Row],[How many hours of a day you work on Excel]])),"",6)</f>
        <v>6</v>
      </c>
      <c r="U1550" s="11" t="str">
        <f>IF(ISERROR(FIND("7",tblSalaries[[#This Row],[How many hours of a day you work on Excel]])),"",7)</f>
        <v/>
      </c>
      <c r="V1550" s="11" t="str">
        <f>IF(ISERROR(FIND("8",tblSalaries[[#This Row],[How many hours of a day you work on Excel]])),"",8)</f>
        <v/>
      </c>
      <c r="W1550" s="11">
        <f>IF(MAX(tblSalaries[[#This Row],[1 hour]:[8 hours]])=0,#N/A,MAX(tblSalaries[[#This Row],[1 hour]:[8 hours]]))</f>
        <v>6</v>
      </c>
      <c r="X1550" s="11">
        <f>IF(ISERROR(tblSalaries[[#This Row],[max h]]),1,tblSalaries[[#This Row],[Salary in USD]]/tblSalaries[[#This Row],[max h]]/260)</f>
        <v>54.487179487179482</v>
      </c>
      <c r="Y1550" s="11" t="str">
        <f>IF(tblSalaries[[#This Row],[Years of Experience]]="",0,"0")</f>
        <v>0</v>
      </c>
      <c r="Z15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50" s="11">
        <f>IF(tblSalaries[[#This Row],[Salary in USD]]&lt;1000,1,0)</f>
        <v>0</v>
      </c>
      <c r="AB1550" s="11">
        <f>IF(AND(tblSalaries[[#This Row],[Salary in USD]]&gt;1000,tblSalaries[[#This Row],[Salary in USD]]&lt;2000),1,0)</f>
        <v>0</v>
      </c>
    </row>
    <row r="1551" spans="2:28" ht="15" customHeight="1">
      <c r="B1551" t="s">
        <v>3554</v>
      </c>
      <c r="C1551" s="1">
        <v>41061.30736111111</v>
      </c>
      <c r="D1551" s="4">
        <v>100000</v>
      </c>
      <c r="E1551">
        <v>100000</v>
      </c>
      <c r="F1551" t="s">
        <v>82</v>
      </c>
      <c r="G1551">
        <f>tblSalaries[[#This Row],[clean Salary (in local currency)]]*VLOOKUP(tblSalaries[[#This Row],[Currency]],tblXrate[],2,FALSE)</f>
        <v>101990.96564026357</v>
      </c>
      <c r="H1551" t="s">
        <v>772</v>
      </c>
      <c r="I1551" t="s">
        <v>52</v>
      </c>
      <c r="J1551" t="s">
        <v>84</v>
      </c>
      <c r="K1551" t="str">
        <f>VLOOKUP(tblSalaries[[#This Row],[Where do you work]],tblCountries[[Actual]:[Mapping]],2,FALSE)</f>
        <v>Australia</v>
      </c>
      <c r="L1551" t="s">
        <v>9</v>
      </c>
      <c r="M1551">
        <v>20</v>
      </c>
      <c r="O1551" s="10" t="str">
        <f>IF(ISERROR(FIND("1",tblSalaries[[#This Row],[How many hours of a day you work on Excel]])),"",1)</f>
        <v/>
      </c>
      <c r="P1551" s="11" t="str">
        <f>IF(ISERROR(FIND("2",tblSalaries[[#This Row],[How many hours of a day you work on Excel]])),"",2)</f>
        <v/>
      </c>
      <c r="Q1551" s="10" t="str">
        <f>IF(ISERROR(FIND("3",tblSalaries[[#This Row],[How many hours of a day you work on Excel]])),"",3)</f>
        <v/>
      </c>
      <c r="R1551" s="10">
        <f>IF(ISERROR(FIND("4",tblSalaries[[#This Row],[How many hours of a day you work on Excel]])),"",4)</f>
        <v>4</v>
      </c>
      <c r="S1551" s="10" t="str">
        <f>IF(ISERROR(FIND("5",tblSalaries[[#This Row],[How many hours of a day you work on Excel]])),"",5)</f>
        <v/>
      </c>
      <c r="T1551" s="10">
        <f>IF(ISERROR(FIND("6",tblSalaries[[#This Row],[How many hours of a day you work on Excel]])),"",6)</f>
        <v>6</v>
      </c>
      <c r="U1551" s="11" t="str">
        <f>IF(ISERROR(FIND("7",tblSalaries[[#This Row],[How many hours of a day you work on Excel]])),"",7)</f>
        <v/>
      </c>
      <c r="V1551" s="11" t="str">
        <f>IF(ISERROR(FIND("8",tblSalaries[[#This Row],[How many hours of a day you work on Excel]])),"",8)</f>
        <v/>
      </c>
      <c r="W1551" s="11">
        <f>IF(MAX(tblSalaries[[#This Row],[1 hour]:[8 hours]])=0,#N/A,MAX(tblSalaries[[#This Row],[1 hour]:[8 hours]]))</f>
        <v>6</v>
      </c>
      <c r="X1551" s="11">
        <f>IF(ISERROR(tblSalaries[[#This Row],[max h]]),1,tblSalaries[[#This Row],[Salary in USD]]/tblSalaries[[#This Row],[max h]]/260)</f>
        <v>65.378824128374092</v>
      </c>
      <c r="Y1551" s="11" t="str">
        <f>IF(tblSalaries[[#This Row],[Years of Experience]]="",0,"0")</f>
        <v>0</v>
      </c>
      <c r="Z15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51" s="11">
        <f>IF(tblSalaries[[#This Row],[Salary in USD]]&lt;1000,1,0)</f>
        <v>0</v>
      </c>
      <c r="AB1551" s="11">
        <f>IF(AND(tblSalaries[[#This Row],[Salary in USD]]&gt;1000,tblSalaries[[#This Row],[Salary in USD]]&lt;2000),1,0)</f>
        <v>0</v>
      </c>
    </row>
    <row r="1552" spans="2:28" ht="15" customHeight="1">
      <c r="B1552" t="s">
        <v>3555</v>
      </c>
      <c r="C1552" s="1">
        <v>41061.337893518517</v>
      </c>
      <c r="D1552" s="4" t="s">
        <v>1734</v>
      </c>
      <c r="E1552">
        <v>5650000</v>
      </c>
      <c r="F1552" t="s">
        <v>40</v>
      </c>
      <c r="G1552">
        <f>tblSalaries[[#This Row],[clean Salary (in local currency)]]*VLOOKUP(tblSalaries[[#This Row],[Currency]],tblXrate[],2,FALSE)</f>
        <v>100614.72928405051</v>
      </c>
      <c r="H1552" t="s">
        <v>360</v>
      </c>
      <c r="I1552" t="s">
        <v>3999</v>
      </c>
      <c r="J1552" t="s">
        <v>8</v>
      </c>
      <c r="K1552" t="str">
        <f>VLOOKUP(tblSalaries[[#This Row],[Where do you work]],tblCountries[[Actual]:[Mapping]],2,FALSE)</f>
        <v>India</v>
      </c>
      <c r="L1552" t="s">
        <v>18</v>
      </c>
      <c r="M1552">
        <v>6</v>
      </c>
      <c r="O1552" s="10" t="str">
        <f>IF(ISERROR(FIND("1",tblSalaries[[#This Row],[How many hours of a day you work on Excel]])),"",1)</f>
        <v/>
      </c>
      <c r="P1552" s="11">
        <f>IF(ISERROR(FIND("2",tblSalaries[[#This Row],[How many hours of a day you work on Excel]])),"",2)</f>
        <v>2</v>
      </c>
      <c r="Q1552" s="10">
        <f>IF(ISERROR(FIND("3",tblSalaries[[#This Row],[How many hours of a day you work on Excel]])),"",3)</f>
        <v>3</v>
      </c>
      <c r="R1552" s="10" t="str">
        <f>IF(ISERROR(FIND("4",tblSalaries[[#This Row],[How many hours of a day you work on Excel]])),"",4)</f>
        <v/>
      </c>
      <c r="S1552" s="10" t="str">
        <f>IF(ISERROR(FIND("5",tblSalaries[[#This Row],[How many hours of a day you work on Excel]])),"",5)</f>
        <v/>
      </c>
      <c r="T1552" s="10" t="str">
        <f>IF(ISERROR(FIND("6",tblSalaries[[#This Row],[How many hours of a day you work on Excel]])),"",6)</f>
        <v/>
      </c>
      <c r="U1552" s="11" t="str">
        <f>IF(ISERROR(FIND("7",tblSalaries[[#This Row],[How many hours of a day you work on Excel]])),"",7)</f>
        <v/>
      </c>
      <c r="V1552" s="11" t="str">
        <f>IF(ISERROR(FIND("8",tblSalaries[[#This Row],[How many hours of a day you work on Excel]])),"",8)</f>
        <v/>
      </c>
      <c r="W1552" s="11">
        <f>IF(MAX(tblSalaries[[#This Row],[1 hour]:[8 hours]])=0,#N/A,MAX(tblSalaries[[#This Row],[1 hour]:[8 hours]]))</f>
        <v>3</v>
      </c>
      <c r="X1552" s="11">
        <f>IF(ISERROR(tblSalaries[[#This Row],[max h]]),1,tblSalaries[[#This Row],[Salary in USD]]/tblSalaries[[#This Row],[max h]]/260)</f>
        <v>128.99324267185963</v>
      </c>
      <c r="Y1552" s="11" t="str">
        <f>IF(tblSalaries[[#This Row],[Years of Experience]]="",0,"0")</f>
        <v>0</v>
      </c>
      <c r="Z15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52" s="11">
        <f>IF(tblSalaries[[#This Row],[Salary in USD]]&lt;1000,1,0)</f>
        <v>0</v>
      </c>
      <c r="AB1552" s="11">
        <f>IF(AND(tblSalaries[[#This Row],[Salary in USD]]&gt;1000,tblSalaries[[#This Row],[Salary in USD]]&lt;2000),1,0)</f>
        <v>0</v>
      </c>
    </row>
    <row r="1553" spans="2:28" ht="15" customHeight="1">
      <c r="B1553" t="s">
        <v>3556</v>
      </c>
      <c r="C1553" s="1">
        <v>41061.369803240741</v>
      </c>
      <c r="D1553" s="4">
        <v>85000</v>
      </c>
      <c r="E1553">
        <v>85000</v>
      </c>
      <c r="F1553" t="s">
        <v>82</v>
      </c>
      <c r="G1553">
        <f>tblSalaries[[#This Row],[clean Salary (in local currency)]]*VLOOKUP(tblSalaries[[#This Row],[Currency]],tblXrate[],2,FALSE)</f>
        <v>86692.320794224041</v>
      </c>
      <c r="H1553" t="s">
        <v>1735</v>
      </c>
      <c r="I1553" t="s">
        <v>20</v>
      </c>
      <c r="J1553" t="s">
        <v>84</v>
      </c>
      <c r="K1553" t="str">
        <f>VLOOKUP(tblSalaries[[#This Row],[Where do you work]],tblCountries[[Actual]:[Mapping]],2,FALSE)</f>
        <v>Australia</v>
      </c>
      <c r="L1553" t="s">
        <v>9</v>
      </c>
      <c r="M1553">
        <v>30</v>
      </c>
      <c r="O1553" s="10" t="str">
        <f>IF(ISERROR(FIND("1",tblSalaries[[#This Row],[How many hours of a day you work on Excel]])),"",1)</f>
        <v/>
      </c>
      <c r="P1553" s="11" t="str">
        <f>IF(ISERROR(FIND("2",tblSalaries[[#This Row],[How many hours of a day you work on Excel]])),"",2)</f>
        <v/>
      </c>
      <c r="Q1553" s="10" t="str">
        <f>IF(ISERROR(FIND("3",tblSalaries[[#This Row],[How many hours of a day you work on Excel]])),"",3)</f>
        <v/>
      </c>
      <c r="R1553" s="10">
        <f>IF(ISERROR(FIND("4",tblSalaries[[#This Row],[How many hours of a day you work on Excel]])),"",4)</f>
        <v>4</v>
      </c>
      <c r="S1553" s="10" t="str">
        <f>IF(ISERROR(FIND("5",tblSalaries[[#This Row],[How many hours of a day you work on Excel]])),"",5)</f>
        <v/>
      </c>
      <c r="T1553" s="10">
        <f>IF(ISERROR(FIND("6",tblSalaries[[#This Row],[How many hours of a day you work on Excel]])),"",6)</f>
        <v>6</v>
      </c>
      <c r="U1553" s="11" t="str">
        <f>IF(ISERROR(FIND("7",tblSalaries[[#This Row],[How many hours of a day you work on Excel]])),"",7)</f>
        <v/>
      </c>
      <c r="V1553" s="11" t="str">
        <f>IF(ISERROR(FIND("8",tblSalaries[[#This Row],[How many hours of a day you work on Excel]])),"",8)</f>
        <v/>
      </c>
      <c r="W1553" s="11">
        <f>IF(MAX(tblSalaries[[#This Row],[1 hour]:[8 hours]])=0,#N/A,MAX(tblSalaries[[#This Row],[1 hour]:[8 hours]]))</f>
        <v>6</v>
      </c>
      <c r="X1553" s="11">
        <f>IF(ISERROR(tblSalaries[[#This Row],[max h]]),1,tblSalaries[[#This Row],[Salary in USD]]/tblSalaries[[#This Row],[max h]]/260)</f>
        <v>55.572000509117977</v>
      </c>
      <c r="Y1553" s="11" t="str">
        <f>IF(tblSalaries[[#This Row],[Years of Experience]]="",0,"0")</f>
        <v>0</v>
      </c>
      <c r="Z15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53" s="11">
        <f>IF(tblSalaries[[#This Row],[Salary in USD]]&lt;1000,1,0)</f>
        <v>0</v>
      </c>
      <c r="AB1553" s="11">
        <f>IF(AND(tblSalaries[[#This Row],[Salary in USD]]&gt;1000,tblSalaries[[#This Row],[Salary in USD]]&lt;2000),1,0)</f>
        <v>0</v>
      </c>
    </row>
    <row r="1554" spans="2:28" ht="15" customHeight="1">
      <c r="B1554" t="s">
        <v>3557</v>
      </c>
      <c r="C1554" s="1">
        <v>41061.45517361111</v>
      </c>
      <c r="D1554" s="4" t="s">
        <v>1736</v>
      </c>
      <c r="E1554">
        <v>120000</v>
      </c>
      <c r="F1554" t="s">
        <v>82</v>
      </c>
      <c r="G1554">
        <f>tblSalaries[[#This Row],[clean Salary (in local currency)]]*VLOOKUP(tblSalaries[[#This Row],[Currency]],tblXrate[],2,FALSE)</f>
        <v>122389.15876831629</v>
      </c>
      <c r="H1554" t="s">
        <v>855</v>
      </c>
      <c r="I1554" t="s">
        <v>20</v>
      </c>
      <c r="J1554" t="s">
        <v>84</v>
      </c>
      <c r="K1554" t="str">
        <f>VLOOKUP(tblSalaries[[#This Row],[Where do you work]],tblCountries[[Actual]:[Mapping]],2,FALSE)</f>
        <v>Australia</v>
      </c>
      <c r="L1554" t="s">
        <v>18</v>
      </c>
      <c r="M1554">
        <v>5</v>
      </c>
      <c r="O1554" s="10" t="str">
        <f>IF(ISERROR(FIND("1",tblSalaries[[#This Row],[How many hours of a day you work on Excel]])),"",1)</f>
        <v/>
      </c>
      <c r="P1554" s="11">
        <f>IF(ISERROR(FIND("2",tblSalaries[[#This Row],[How many hours of a day you work on Excel]])),"",2)</f>
        <v>2</v>
      </c>
      <c r="Q1554" s="10">
        <f>IF(ISERROR(FIND("3",tblSalaries[[#This Row],[How many hours of a day you work on Excel]])),"",3)</f>
        <v>3</v>
      </c>
      <c r="R1554" s="10" t="str">
        <f>IF(ISERROR(FIND("4",tblSalaries[[#This Row],[How many hours of a day you work on Excel]])),"",4)</f>
        <v/>
      </c>
      <c r="S1554" s="10" t="str">
        <f>IF(ISERROR(FIND("5",tblSalaries[[#This Row],[How many hours of a day you work on Excel]])),"",5)</f>
        <v/>
      </c>
      <c r="T1554" s="10" t="str">
        <f>IF(ISERROR(FIND("6",tblSalaries[[#This Row],[How many hours of a day you work on Excel]])),"",6)</f>
        <v/>
      </c>
      <c r="U1554" s="11" t="str">
        <f>IF(ISERROR(FIND("7",tblSalaries[[#This Row],[How many hours of a day you work on Excel]])),"",7)</f>
        <v/>
      </c>
      <c r="V1554" s="11" t="str">
        <f>IF(ISERROR(FIND("8",tblSalaries[[#This Row],[How many hours of a day you work on Excel]])),"",8)</f>
        <v/>
      </c>
      <c r="W1554" s="11">
        <f>IF(MAX(tblSalaries[[#This Row],[1 hour]:[8 hours]])=0,#N/A,MAX(tblSalaries[[#This Row],[1 hour]:[8 hours]]))</f>
        <v>3</v>
      </c>
      <c r="X1554" s="11">
        <f>IF(ISERROR(tblSalaries[[#This Row],[max h]]),1,tblSalaries[[#This Row],[Salary in USD]]/tblSalaries[[#This Row],[max h]]/260)</f>
        <v>156.90917790809783</v>
      </c>
      <c r="Y1554" s="11" t="str">
        <f>IF(tblSalaries[[#This Row],[Years of Experience]]="",0,"0")</f>
        <v>0</v>
      </c>
      <c r="Z15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54" s="11">
        <f>IF(tblSalaries[[#This Row],[Salary in USD]]&lt;1000,1,0)</f>
        <v>0</v>
      </c>
      <c r="AB1554" s="11">
        <f>IF(AND(tblSalaries[[#This Row],[Salary in USD]]&gt;1000,tblSalaries[[#This Row],[Salary in USD]]&lt;2000),1,0)</f>
        <v>0</v>
      </c>
    </row>
    <row r="1555" spans="2:28" ht="15" customHeight="1">
      <c r="B1555" t="s">
        <v>3558</v>
      </c>
      <c r="C1555" s="1">
        <v>41061.456932870373</v>
      </c>
      <c r="D1555" s="4" t="s">
        <v>419</v>
      </c>
      <c r="E1555">
        <v>360000</v>
      </c>
      <c r="F1555" t="s">
        <v>40</v>
      </c>
      <c r="G1555">
        <f>tblSalaries[[#This Row],[clean Salary (in local currency)]]*VLOOKUP(tblSalaries[[#This Row],[Currency]],tblXrate[],2,FALSE)</f>
        <v>6410.8500074793246</v>
      </c>
      <c r="H1555" t="s">
        <v>1737</v>
      </c>
      <c r="I1555" t="s">
        <v>52</v>
      </c>
      <c r="J1555" t="s">
        <v>8</v>
      </c>
      <c r="K1555" t="str">
        <f>VLOOKUP(tblSalaries[[#This Row],[Where do you work]],tblCountries[[Actual]:[Mapping]],2,FALSE)</f>
        <v>India</v>
      </c>
      <c r="L1555" t="s">
        <v>18</v>
      </c>
      <c r="M1555">
        <v>8</v>
      </c>
      <c r="O1555" s="10" t="str">
        <f>IF(ISERROR(FIND("1",tblSalaries[[#This Row],[How many hours of a day you work on Excel]])),"",1)</f>
        <v/>
      </c>
      <c r="P1555" s="11">
        <f>IF(ISERROR(FIND("2",tblSalaries[[#This Row],[How many hours of a day you work on Excel]])),"",2)</f>
        <v>2</v>
      </c>
      <c r="Q1555" s="10">
        <f>IF(ISERROR(FIND("3",tblSalaries[[#This Row],[How many hours of a day you work on Excel]])),"",3)</f>
        <v>3</v>
      </c>
      <c r="R1555" s="10" t="str">
        <f>IF(ISERROR(FIND("4",tblSalaries[[#This Row],[How many hours of a day you work on Excel]])),"",4)</f>
        <v/>
      </c>
      <c r="S1555" s="10" t="str">
        <f>IF(ISERROR(FIND("5",tblSalaries[[#This Row],[How many hours of a day you work on Excel]])),"",5)</f>
        <v/>
      </c>
      <c r="T1555" s="10" t="str">
        <f>IF(ISERROR(FIND("6",tblSalaries[[#This Row],[How many hours of a day you work on Excel]])),"",6)</f>
        <v/>
      </c>
      <c r="U1555" s="11" t="str">
        <f>IF(ISERROR(FIND("7",tblSalaries[[#This Row],[How many hours of a day you work on Excel]])),"",7)</f>
        <v/>
      </c>
      <c r="V1555" s="11" t="str">
        <f>IF(ISERROR(FIND("8",tblSalaries[[#This Row],[How many hours of a day you work on Excel]])),"",8)</f>
        <v/>
      </c>
      <c r="W1555" s="11">
        <f>IF(MAX(tblSalaries[[#This Row],[1 hour]:[8 hours]])=0,#N/A,MAX(tblSalaries[[#This Row],[1 hour]:[8 hours]]))</f>
        <v>3</v>
      </c>
      <c r="X1555" s="11">
        <f>IF(ISERROR(tblSalaries[[#This Row],[max h]]),1,tblSalaries[[#This Row],[Salary in USD]]/tblSalaries[[#This Row],[max h]]/260)</f>
        <v>8.2190384711273392</v>
      </c>
      <c r="Y1555" s="11" t="str">
        <f>IF(tblSalaries[[#This Row],[Years of Experience]]="",0,"0")</f>
        <v>0</v>
      </c>
      <c r="Z15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55" s="11">
        <f>IF(tblSalaries[[#This Row],[Salary in USD]]&lt;1000,1,0)</f>
        <v>0</v>
      </c>
      <c r="AB1555" s="11">
        <f>IF(AND(tblSalaries[[#This Row],[Salary in USD]]&gt;1000,tblSalaries[[#This Row],[Salary in USD]]&lt;2000),1,0)</f>
        <v>0</v>
      </c>
    </row>
    <row r="1556" spans="2:28" ht="15" customHeight="1">
      <c r="B1556" t="s">
        <v>3559</v>
      </c>
      <c r="C1556" s="1">
        <v>41061.543958333335</v>
      </c>
      <c r="D1556" s="4">
        <v>44000</v>
      </c>
      <c r="E1556">
        <v>44000</v>
      </c>
      <c r="F1556" t="s">
        <v>6</v>
      </c>
      <c r="G1556">
        <f>tblSalaries[[#This Row],[clean Salary (in local currency)]]*VLOOKUP(tblSalaries[[#This Row],[Currency]],tblXrate[],2,FALSE)</f>
        <v>44000</v>
      </c>
      <c r="H1556" t="s">
        <v>1738</v>
      </c>
      <c r="I1556" t="s">
        <v>20</v>
      </c>
      <c r="J1556" t="s">
        <v>15</v>
      </c>
      <c r="K1556" t="str">
        <f>VLOOKUP(tblSalaries[[#This Row],[Where do you work]],tblCountries[[Actual]:[Mapping]],2,FALSE)</f>
        <v>USA</v>
      </c>
      <c r="L1556" t="s">
        <v>9</v>
      </c>
      <c r="M1556">
        <v>3.5</v>
      </c>
      <c r="O1556" s="10" t="str">
        <f>IF(ISERROR(FIND("1",tblSalaries[[#This Row],[How many hours of a day you work on Excel]])),"",1)</f>
        <v/>
      </c>
      <c r="P1556" s="11" t="str">
        <f>IF(ISERROR(FIND("2",tblSalaries[[#This Row],[How many hours of a day you work on Excel]])),"",2)</f>
        <v/>
      </c>
      <c r="Q1556" s="10" t="str">
        <f>IF(ISERROR(FIND("3",tblSalaries[[#This Row],[How many hours of a day you work on Excel]])),"",3)</f>
        <v/>
      </c>
      <c r="R1556" s="10">
        <f>IF(ISERROR(FIND("4",tblSalaries[[#This Row],[How many hours of a day you work on Excel]])),"",4)</f>
        <v>4</v>
      </c>
      <c r="S1556" s="10" t="str">
        <f>IF(ISERROR(FIND("5",tblSalaries[[#This Row],[How many hours of a day you work on Excel]])),"",5)</f>
        <v/>
      </c>
      <c r="T1556" s="10">
        <f>IF(ISERROR(FIND("6",tblSalaries[[#This Row],[How many hours of a day you work on Excel]])),"",6)</f>
        <v>6</v>
      </c>
      <c r="U1556" s="11" t="str">
        <f>IF(ISERROR(FIND("7",tblSalaries[[#This Row],[How many hours of a day you work on Excel]])),"",7)</f>
        <v/>
      </c>
      <c r="V1556" s="11" t="str">
        <f>IF(ISERROR(FIND("8",tblSalaries[[#This Row],[How many hours of a day you work on Excel]])),"",8)</f>
        <v/>
      </c>
      <c r="W1556" s="11">
        <f>IF(MAX(tblSalaries[[#This Row],[1 hour]:[8 hours]])=0,#N/A,MAX(tblSalaries[[#This Row],[1 hour]:[8 hours]]))</f>
        <v>6</v>
      </c>
      <c r="X1556" s="11">
        <f>IF(ISERROR(tblSalaries[[#This Row],[max h]]),1,tblSalaries[[#This Row],[Salary in USD]]/tblSalaries[[#This Row],[max h]]/260)</f>
        <v>28.205128205128204</v>
      </c>
      <c r="Y1556" s="11" t="str">
        <f>IF(tblSalaries[[#This Row],[Years of Experience]]="",0,"0")</f>
        <v>0</v>
      </c>
      <c r="Z15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56" s="11">
        <f>IF(tblSalaries[[#This Row],[Salary in USD]]&lt;1000,1,0)</f>
        <v>0</v>
      </c>
      <c r="AB1556" s="11">
        <f>IF(AND(tblSalaries[[#This Row],[Salary in USD]]&gt;1000,tblSalaries[[#This Row],[Salary in USD]]&lt;2000),1,0)</f>
        <v>0</v>
      </c>
    </row>
    <row r="1557" spans="2:28" ht="15" customHeight="1">
      <c r="B1557" t="s">
        <v>3560</v>
      </c>
      <c r="C1557" s="1">
        <v>41061.606030092589</v>
      </c>
      <c r="D1557" s="4">
        <v>250000</v>
      </c>
      <c r="E1557">
        <v>250000</v>
      </c>
      <c r="F1557" t="s">
        <v>40</v>
      </c>
      <c r="G1557">
        <f>tblSalaries[[#This Row],[clean Salary (in local currency)]]*VLOOKUP(tblSalaries[[#This Row],[Currency]],tblXrate[],2,FALSE)</f>
        <v>4451.9791718606421</v>
      </c>
      <c r="H1557" t="s">
        <v>1739</v>
      </c>
      <c r="I1557" t="s">
        <v>279</v>
      </c>
      <c r="J1557" t="s">
        <v>8</v>
      </c>
      <c r="K1557" t="str">
        <f>VLOOKUP(tblSalaries[[#This Row],[Where do you work]],tblCountries[[Actual]:[Mapping]],2,FALSE)</f>
        <v>India</v>
      </c>
      <c r="L1557" t="s">
        <v>9</v>
      </c>
      <c r="M1557">
        <v>2.5</v>
      </c>
      <c r="O1557" s="10" t="str">
        <f>IF(ISERROR(FIND("1",tblSalaries[[#This Row],[How many hours of a day you work on Excel]])),"",1)</f>
        <v/>
      </c>
      <c r="P1557" s="11" t="str">
        <f>IF(ISERROR(FIND("2",tblSalaries[[#This Row],[How many hours of a day you work on Excel]])),"",2)</f>
        <v/>
      </c>
      <c r="Q1557" s="10" t="str">
        <f>IF(ISERROR(FIND("3",tblSalaries[[#This Row],[How many hours of a day you work on Excel]])),"",3)</f>
        <v/>
      </c>
      <c r="R1557" s="10">
        <f>IF(ISERROR(FIND("4",tblSalaries[[#This Row],[How many hours of a day you work on Excel]])),"",4)</f>
        <v>4</v>
      </c>
      <c r="S1557" s="10" t="str">
        <f>IF(ISERROR(FIND("5",tblSalaries[[#This Row],[How many hours of a day you work on Excel]])),"",5)</f>
        <v/>
      </c>
      <c r="T1557" s="10">
        <f>IF(ISERROR(FIND("6",tblSalaries[[#This Row],[How many hours of a day you work on Excel]])),"",6)</f>
        <v>6</v>
      </c>
      <c r="U1557" s="11" t="str">
        <f>IF(ISERROR(FIND("7",tblSalaries[[#This Row],[How many hours of a day you work on Excel]])),"",7)</f>
        <v/>
      </c>
      <c r="V1557" s="11" t="str">
        <f>IF(ISERROR(FIND("8",tblSalaries[[#This Row],[How many hours of a day you work on Excel]])),"",8)</f>
        <v/>
      </c>
      <c r="W1557" s="11">
        <f>IF(MAX(tblSalaries[[#This Row],[1 hour]:[8 hours]])=0,#N/A,MAX(tblSalaries[[#This Row],[1 hour]:[8 hours]]))</f>
        <v>6</v>
      </c>
      <c r="X1557" s="11">
        <f>IF(ISERROR(tblSalaries[[#This Row],[max h]]),1,tblSalaries[[#This Row],[Salary in USD]]/tblSalaries[[#This Row],[max h]]/260)</f>
        <v>2.8538328024747703</v>
      </c>
      <c r="Y1557" s="11" t="str">
        <f>IF(tblSalaries[[#This Row],[Years of Experience]]="",0,"0")</f>
        <v>0</v>
      </c>
      <c r="Z15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57" s="11">
        <f>IF(tblSalaries[[#This Row],[Salary in USD]]&lt;1000,1,0)</f>
        <v>0</v>
      </c>
      <c r="AB1557" s="11">
        <f>IF(AND(tblSalaries[[#This Row],[Salary in USD]]&gt;1000,tblSalaries[[#This Row],[Salary in USD]]&lt;2000),1,0)</f>
        <v>0</v>
      </c>
    </row>
    <row r="1558" spans="2:28" ht="15" customHeight="1">
      <c r="B1558" t="s">
        <v>3561</v>
      </c>
      <c r="C1558" s="1">
        <v>41061.618530092594</v>
      </c>
      <c r="D1558" s="4">
        <v>4500</v>
      </c>
      <c r="E1558">
        <v>4500</v>
      </c>
      <c r="F1558" t="s">
        <v>6</v>
      </c>
      <c r="G1558">
        <f>tblSalaries[[#This Row],[clean Salary (in local currency)]]*VLOOKUP(tblSalaries[[#This Row],[Currency]],tblXrate[],2,FALSE)</f>
        <v>4500</v>
      </c>
      <c r="H1558" t="s">
        <v>1740</v>
      </c>
      <c r="I1558" t="s">
        <v>20</v>
      </c>
      <c r="J1558" t="s">
        <v>17</v>
      </c>
      <c r="K1558" t="str">
        <f>VLOOKUP(tblSalaries[[#This Row],[Where do you work]],tblCountries[[Actual]:[Mapping]],2,FALSE)</f>
        <v>Pakistan</v>
      </c>
      <c r="L1558" t="s">
        <v>9</v>
      </c>
      <c r="M1558">
        <v>6</v>
      </c>
      <c r="O1558" s="10" t="str">
        <f>IF(ISERROR(FIND("1",tblSalaries[[#This Row],[How many hours of a day you work on Excel]])),"",1)</f>
        <v/>
      </c>
      <c r="P1558" s="11" t="str">
        <f>IF(ISERROR(FIND("2",tblSalaries[[#This Row],[How many hours of a day you work on Excel]])),"",2)</f>
        <v/>
      </c>
      <c r="Q1558" s="10" t="str">
        <f>IF(ISERROR(FIND("3",tblSalaries[[#This Row],[How many hours of a day you work on Excel]])),"",3)</f>
        <v/>
      </c>
      <c r="R1558" s="10">
        <f>IF(ISERROR(FIND("4",tblSalaries[[#This Row],[How many hours of a day you work on Excel]])),"",4)</f>
        <v>4</v>
      </c>
      <c r="S1558" s="10" t="str">
        <f>IF(ISERROR(FIND("5",tblSalaries[[#This Row],[How many hours of a day you work on Excel]])),"",5)</f>
        <v/>
      </c>
      <c r="T1558" s="10">
        <f>IF(ISERROR(FIND("6",tblSalaries[[#This Row],[How many hours of a day you work on Excel]])),"",6)</f>
        <v>6</v>
      </c>
      <c r="U1558" s="11" t="str">
        <f>IF(ISERROR(FIND("7",tblSalaries[[#This Row],[How many hours of a day you work on Excel]])),"",7)</f>
        <v/>
      </c>
      <c r="V1558" s="11" t="str">
        <f>IF(ISERROR(FIND("8",tblSalaries[[#This Row],[How many hours of a day you work on Excel]])),"",8)</f>
        <v/>
      </c>
      <c r="W1558" s="11">
        <f>IF(MAX(tblSalaries[[#This Row],[1 hour]:[8 hours]])=0,#N/A,MAX(tblSalaries[[#This Row],[1 hour]:[8 hours]]))</f>
        <v>6</v>
      </c>
      <c r="X1558" s="11">
        <f>IF(ISERROR(tblSalaries[[#This Row],[max h]]),1,tblSalaries[[#This Row],[Salary in USD]]/tblSalaries[[#This Row],[max h]]/260)</f>
        <v>2.8846153846153846</v>
      </c>
      <c r="Y1558" s="11" t="str">
        <f>IF(tblSalaries[[#This Row],[Years of Experience]]="",0,"0")</f>
        <v>0</v>
      </c>
      <c r="Z15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58" s="11">
        <f>IF(tblSalaries[[#This Row],[Salary in USD]]&lt;1000,1,0)</f>
        <v>0</v>
      </c>
      <c r="AB1558" s="11">
        <f>IF(AND(tblSalaries[[#This Row],[Salary in USD]]&gt;1000,tblSalaries[[#This Row],[Salary in USD]]&lt;2000),1,0)</f>
        <v>0</v>
      </c>
    </row>
    <row r="1559" spans="2:28" ht="15" customHeight="1">
      <c r="B1559" t="s">
        <v>3562</v>
      </c>
      <c r="C1559" s="1">
        <v>41061.631562499999</v>
      </c>
      <c r="D1559" s="4">
        <v>1700000</v>
      </c>
      <c r="E1559">
        <v>1700000</v>
      </c>
      <c r="F1559" t="s">
        <v>40</v>
      </c>
      <c r="G1559">
        <f>tblSalaries[[#This Row],[clean Salary (in local currency)]]*VLOOKUP(tblSalaries[[#This Row],[Currency]],tblXrate[],2,FALSE)</f>
        <v>30273.458368652366</v>
      </c>
      <c r="H1559" t="s">
        <v>1741</v>
      </c>
      <c r="I1559" t="s">
        <v>4001</v>
      </c>
      <c r="J1559" t="s">
        <v>8</v>
      </c>
      <c r="K1559" t="str">
        <f>VLOOKUP(tblSalaries[[#This Row],[Where do you work]],tblCountries[[Actual]:[Mapping]],2,FALSE)</f>
        <v>India</v>
      </c>
      <c r="L1559" t="s">
        <v>9</v>
      </c>
      <c r="M1559">
        <v>6</v>
      </c>
      <c r="O1559" s="10" t="str">
        <f>IF(ISERROR(FIND("1",tblSalaries[[#This Row],[How many hours of a day you work on Excel]])),"",1)</f>
        <v/>
      </c>
      <c r="P1559" s="11" t="str">
        <f>IF(ISERROR(FIND("2",tblSalaries[[#This Row],[How many hours of a day you work on Excel]])),"",2)</f>
        <v/>
      </c>
      <c r="Q1559" s="10" t="str">
        <f>IF(ISERROR(FIND("3",tblSalaries[[#This Row],[How many hours of a day you work on Excel]])),"",3)</f>
        <v/>
      </c>
      <c r="R1559" s="10">
        <f>IF(ISERROR(FIND("4",tblSalaries[[#This Row],[How many hours of a day you work on Excel]])),"",4)</f>
        <v>4</v>
      </c>
      <c r="S1559" s="10" t="str">
        <f>IF(ISERROR(FIND("5",tblSalaries[[#This Row],[How many hours of a day you work on Excel]])),"",5)</f>
        <v/>
      </c>
      <c r="T1559" s="10">
        <f>IF(ISERROR(FIND("6",tblSalaries[[#This Row],[How many hours of a day you work on Excel]])),"",6)</f>
        <v>6</v>
      </c>
      <c r="U1559" s="11" t="str">
        <f>IF(ISERROR(FIND("7",tblSalaries[[#This Row],[How many hours of a day you work on Excel]])),"",7)</f>
        <v/>
      </c>
      <c r="V1559" s="11" t="str">
        <f>IF(ISERROR(FIND("8",tblSalaries[[#This Row],[How many hours of a day you work on Excel]])),"",8)</f>
        <v/>
      </c>
      <c r="W1559" s="11">
        <f>IF(MAX(tblSalaries[[#This Row],[1 hour]:[8 hours]])=0,#N/A,MAX(tblSalaries[[#This Row],[1 hour]:[8 hours]]))</f>
        <v>6</v>
      </c>
      <c r="X1559" s="11">
        <f>IF(ISERROR(tblSalaries[[#This Row],[max h]]),1,tblSalaries[[#This Row],[Salary in USD]]/tblSalaries[[#This Row],[max h]]/260)</f>
        <v>19.406063056828437</v>
      </c>
      <c r="Y1559" s="11" t="str">
        <f>IF(tblSalaries[[#This Row],[Years of Experience]]="",0,"0")</f>
        <v>0</v>
      </c>
      <c r="Z15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59" s="11">
        <f>IF(tblSalaries[[#This Row],[Salary in USD]]&lt;1000,1,0)</f>
        <v>0</v>
      </c>
      <c r="AB1559" s="11">
        <f>IF(AND(tblSalaries[[#This Row],[Salary in USD]]&gt;1000,tblSalaries[[#This Row],[Salary in USD]]&lt;2000),1,0)</f>
        <v>0</v>
      </c>
    </row>
    <row r="1560" spans="2:28" ht="15" customHeight="1">
      <c r="B1560" t="s">
        <v>3563</v>
      </c>
      <c r="C1560" s="1">
        <v>41061.652314814812</v>
      </c>
      <c r="D1560" s="4" t="s">
        <v>1742</v>
      </c>
      <c r="E1560">
        <v>52000</v>
      </c>
      <c r="F1560" t="s">
        <v>6</v>
      </c>
      <c r="G1560">
        <f>tblSalaries[[#This Row],[clean Salary (in local currency)]]*VLOOKUP(tblSalaries[[#This Row],[Currency]],tblXrate[],2,FALSE)</f>
        <v>52000</v>
      </c>
      <c r="H1560" t="s">
        <v>523</v>
      </c>
      <c r="I1560" t="s">
        <v>20</v>
      </c>
      <c r="J1560" t="s">
        <v>15</v>
      </c>
      <c r="K1560" t="str">
        <f>VLOOKUP(tblSalaries[[#This Row],[Where do you work]],tblCountries[[Actual]:[Mapping]],2,FALSE)</f>
        <v>USA</v>
      </c>
      <c r="L1560" t="s">
        <v>13</v>
      </c>
      <c r="M1560">
        <v>5</v>
      </c>
      <c r="O1560" s="10" t="str">
        <f>IF(ISERROR(FIND("1",tblSalaries[[#This Row],[How many hours of a day you work on Excel]])),"",1)</f>
        <v/>
      </c>
      <c r="P1560" s="11" t="str">
        <f>IF(ISERROR(FIND("2",tblSalaries[[#This Row],[How many hours of a day you work on Excel]])),"",2)</f>
        <v/>
      </c>
      <c r="Q1560" s="10" t="str">
        <f>IF(ISERROR(FIND("3",tblSalaries[[#This Row],[How many hours of a day you work on Excel]])),"",3)</f>
        <v/>
      </c>
      <c r="R1560" s="10" t="str">
        <f>IF(ISERROR(FIND("4",tblSalaries[[#This Row],[How many hours of a day you work on Excel]])),"",4)</f>
        <v/>
      </c>
      <c r="S1560" s="10" t="str">
        <f>IF(ISERROR(FIND("5",tblSalaries[[#This Row],[How many hours of a day you work on Excel]])),"",5)</f>
        <v/>
      </c>
      <c r="T1560" s="10" t="str">
        <f>IF(ISERROR(FIND("6",tblSalaries[[#This Row],[How many hours of a day you work on Excel]])),"",6)</f>
        <v/>
      </c>
      <c r="U1560" s="11" t="str">
        <f>IF(ISERROR(FIND("7",tblSalaries[[#This Row],[How many hours of a day you work on Excel]])),"",7)</f>
        <v/>
      </c>
      <c r="V1560" s="11">
        <f>IF(ISERROR(FIND("8",tblSalaries[[#This Row],[How many hours of a day you work on Excel]])),"",8)</f>
        <v>8</v>
      </c>
      <c r="W1560" s="11">
        <f>IF(MAX(tblSalaries[[#This Row],[1 hour]:[8 hours]])=0,#N/A,MAX(tblSalaries[[#This Row],[1 hour]:[8 hours]]))</f>
        <v>8</v>
      </c>
      <c r="X1560" s="11">
        <f>IF(ISERROR(tblSalaries[[#This Row],[max h]]),1,tblSalaries[[#This Row],[Salary in USD]]/tblSalaries[[#This Row],[max h]]/260)</f>
        <v>25</v>
      </c>
      <c r="Y1560" s="11" t="str">
        <f>IF(tblSalaries[[#This Row],[Years of Experience]]="",0,"0")</f>
        <v>0</v>
      </c>
      <c r="Z15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60" s="11">
        <f>IF(tblSalaries[[#This Row],[Salary in USD]]&lt;1000,1,0)</f>
        <v>0</v>
      </c>
      <c r="AB1560" s="11">
        <f>IF(AND(tblSalaries[[#This Row],[Salary in USD]]&gt;1000,tblSalaries[[#This Row],[Salary in USD]]&lt;2000),1,0)</f>
        <v>0</v>
      </c>
    </row>
    <row r="1561" spans="2:28" ht="15" customHeight="1">
      <c r="B1561" t="s">
        <v>3564</v>
      </c>
      <c r="C1561" s="1">
        <v>41061.755636574075</v>
      </c>
      <c r="D1561" s="4" t="s">
        <v>1743</v>
      </c>
      <c r="E1561">
        <v>75000</v>
      </c>
      <c r="F1561" t="s">
        <v>6</v>
      </c>
      <c r="G1561">
        <f>tblSalaries[[#This Row],[clean Salary (in local currency)]]*VLOOKUP(tblSalaries[[#This Row],[Currency]],tblXrate[],2,FALSE)</f>
        <v>75000</v>
      </c>
      <c r="H1561" t="s">
        <v>356</v>
      </c>
      <c r="I1561" t="s">
        <v>356</v>
      </c>
      <c r="J1561" t="s">
        <v>24</v>
      </c>
      <c r="K1561" t="str">
        <f>VLOOKUP(tblSalaries[[#This Row],[Where do you work]],tblCountries[[Actual]:[Mapping]],2,FALSE)</f>
        <v>Germany</v>
      </c>
      <c r="L1561" t="s">
        <v>18</v>
      </c>
      <c r="M1561">
        <v>9</v>
      </c>
      <c r="O1561" s="10" t="str">
        <f>IF(ISERROR(FIND("1",tblSalaries[[#This Row],[How many hours of a day you work on Excel]])),"",1)</f>
        <v/>
      </c>
      <c r="P1561" s="11">
        <f>IF(ISERROR(FIND("2",tblSalaries[[#This Row],[How many hours of a day you work on Excel]])),"",2)</f>
        <v>2</v>
      </c>
      <c r="Q1561" s="10">
        <f>IF(ISERROR(FIND("3",tblSalaries[[#This Row],[How many hours of a day you work on Excel]])),"",3)</f>
        <v>3</v>
      </c>
      <c r="R1561" s="10" t="str">
        <f>IF(ISERROR(FIND("4",tblSalaries[[#This Row],[How many hours of a day you work on Excel]])),"",4)</f>
        <v/>
      </c>
      <c r="S1561" s="10" t="str">
        <f>IF(ISERROR(FIND("5",tblSalaries[[#This Row],[How many hours of a day you work on Excel]])),"",5)</f>
        <v/>
      </c>
      <c r="T1561" s="10" t="str">
        <f>IF(ISERROR(FIND("6",tblSalaries[[#This Row],[How many hours of a day you work on Excel]])),"",6)</f>
        <v/>
      </c>
      <c r="U1561" s="11" t="str">
        <f>IF(ISERROR(FIND("7",tblSalaries[[#This Row],[How many hours of a day you work on Excel]])),"",7)</f>
        <v/>
      </c>
      <c r="V1561" s="11" t="str">
        <f>IF(ISERROR(FIND("8",tblSalaries[[#This Row],[How many hours of a day you work on Excel]])),"",8)</f>
        <v/>
      </c>
      <c r="W1561" s="11">
        <f>IF(MAX(tblSalaries[[#This Row],[1 hour]:[8 hours]])=0,#N/A,MAX(tblSalaries[[#This Row],[1 hour]:[8 hours]]))</f>
        <v>3</v>
      </c>
      <c r="X1561" s="11">
        <f>IF(ISERROR(tblSalaries[[#This Row],[max h]]),1,tblSalaries[[#This Row],[Salary in USD]]/tblSalaries[[#This Row],[max h]]/260)</f>
        <v>96.15384615384616</v>
      </c>
      <c r="Y1561" s="11" t="str">
        <f>IF(tblSalaries[[#This Row],[Years of Experience]]="",0,"0")</f>
        <v>0</v>
      </c>
      <c r="Z15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61" s="11">
        <f>IF(tblSalaries[[#This Row],[Salary in USD]]&lt;1000,1,0)</f>
        <v>0</v>
      </c>
      <c r="AB1561" s="11">
        <f>IF(AND(tblSalaries[[#This Row],[Salary in USD]]&gt;1000,tblSalaries[[#This Row],[Salary in USD]]&lt;2000),1,0)</f>
        <v>0</v>
      </c>
    </row>
    <row r="1562" spans="2:28" ht="15" customHeight="1">
      <c r="B1562" t="s">
        <v>3565</v>
      </c>
      <c r="C1562" s="1">
        <v>41061.762858796297</v>
      </c>
      <c r="D1562" s="4" t="s">
        <v>1744</v>
      </c>
      <c r="E1562">
        <v>1000000</v>
      </c>
      <c r="F1562" t="s">
        <v>40</v>
      </c>
      <c r="G1562">
        <f>tblSalaries[[#This Row],[clean Salary (in local currency)]]*VLOOKUP(tblSalaries[[#This Row],[Currency]],tblXrate[],2,FALSE)</f>
        <v>17807.916687442568</v>
      </c>
      <c r="H1562" t="s">
        <v>72</v>
      </c>
      <c r="I1562" t="s">
        <v>20</v>
      </c>
      <c r="J1562" t="s">
        <v>8</v>
      </c>
      <c r="K1562" t="str">
        <f>VLOOKUP(tblSalaries[[#This Row],[Where do you work]],tblCountries[[Actual]:[Mapping]],2,FALSE)</f>
        <v>India</v>
      </c>
      <c r="L1562" t="s">
        <v>13</v>
      </c>
      <c r="M1562">
        <v>4</v>
      </c>
      <c r="O1562" s="10" t="str">
        <f>IF(ISERROR(FIND("1",tblSalaries[[#This Row],[How many hours of a day you work on Excel]])),"",1)</f>
        <v/>
      </c>
      <c r="P1562" s="11" t="str">
        <f>IF(ISERROR(FIND("2",tblSalaries[[#This Row],[How many hours of a day you work on Excel]])),"",2)</f>
        <v/>
      </c>
      <c r="Q1562" s="10" t="str">
        <f>IF(ISERROR(FIND("3",tblSalaries[[#This Row],[How many hours of a day you work on Excel]])),"",3)</f>
        <v/>
      </c>
      <c r="R1562" s="10" t="str">
        <f>IF(ISERROR(FIND("4",tblSalaries[[#This Row],[How many hours of a day you work on Excel]])),"",4)</f>
        <v/>
      </c>
      <c r="S1562" s="10" t="str">
        <f>IF(ISERROR(FIND("5",tblSalaries[[#This Row],[How many hours of a day you work on Excel]])),"",5)</f>
        <v/>
      </c>
      <c r="T1562" s="10" t="str">
        <f>IF(ISERROR(FIND("6",tblSalaries[[#This Row],[How many hours of a day you work on Excel]])),"",6)</f>
        <v/>
      </c>
      <c r="U1562" s="11" t="str">
        <f>IF(ISERROR(FIND("7",tblSalaries[[#This Row],[How many hours of a day you work on Excel]])),"",7)</f>
        <v/>
      </c>
      <c r="V1562" s="11">
        <f>IF(ISERROR(FIND("8",tblSalaries[[#This Row],[How many hours of a day you work on Excel]])),"",8)</f>
        <v>8</v>
      </c>
      <c r="W1562" s="11">
        <f>IF(MAX(tblSalaries[[#This Row],[1 hour]:[8 hours]])=0,#N/A,MAX(tblSalaries[[#This Row],[1 hour]:[8 hours]]))</f>
        <v>8</v>
      </c>
      <c r="X1562" s="11">
        <f>IF(ISERROR(tblSalaries[[#This Row],[max h]]),1,tblSalaries[[#This Row],[Salary in USD]]/tblSalaries[[#This Row],[max h]]/260)</f>
        <v>8.5614984074243115</v>
      </c>
      <c r="Y1562" s="11" t="str">
        <f>IF(tblSalaries[[#This Row],[Years of Experience]]="",0,"0")</f>
        <v>0</v>
      </c>
      <c r="Z15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62" s="11">
        <f>IF(tblSalaries[[#This Row],[Salary in USD]]&lt;1000,1,0)</f>
        <v>0</v>
      </c>
      <c r="AB1562" s="11">
        <f>IF(AND(tblSalaries[[#This Row],[Salary in USD]]&gt;1000,tblSalaries[[#This Row],[Salary in USD]]&lt;2000),1,0)</f>
        <v>0</v>
      </c>
    </row>
    <row r="1563" spans="2:28" ht="15" customHeight="1">
      <c r="B1563" t="s">
        <v>3566</v>
      </c>
      <c r="C1563" s="1">
        <v>41061.790763888886</v>
      </c>
      <c r="D1563" s="4">
        <v>177600</v>
      </c>
      <c r="E1563">
        <v>177600</v>
      </c>
      <c r="F1563" t="s">
        <v>6</v>
      </c>
      <c r="G1563">
        <f>tblSalaries[[#This Row],[clean Salary (in local currency)]]*VLOOKUP(tblSalaries[[#This Row],[Currency]],tblXrate[],2,FALSE)</f>
        <v>177600</v>
      </c>
      <c r="H1563" t="s">
        <v>310</v>
      </c>
      <c r="I1563" t="s">
        <v>310</v>
      </c>
      <c r="J1563" t="s">
        <v>1745</v>
      </c>
      <c r="K1563" t="str">
        <f>VLOOKUP(tblSalaries[[#This Row],[Where do you work]],tblCountries[[Actual]:[Mapping]],2,FALSE)</f>
        <v>Lesotho</v>
      </c>
      <c r="L1563" t="s">
        <v>9</v>
      </c>
      <c r="M1563">
        <v>6</v>
      </c>
      <c r="O1563" s="10" t="str">
        <f>IF(ISERROR(FIND("1",tblSalaries[[#This Row],[How many hours of a day you work on Excel]])),"",1)</f>
        <v/>
      </c>
      <c r="P1563" s="11" t="str">
        <f>IF(ISERROR(FIND("2",tblSalaries[[#This Row],[How many hours of a day you work on Excel]])),"",2)</f>
        <v/>
      </c>
      <c r="Q1563" s="10" t="str">
        <f>IF(ISERROR(FIND("3",tblSalaries[[#This Row],[How many hours of a day you work on Excel]])),"",3)</f>
        <v/>
      </c>
      <c r="R1563" s="10">
        <f>IF(ISERROR(FIND("4",tblSalaries[[#This Row],[How many hours of a day you work on Excel]])),"",4)</f>
        <v>4</v>
      </c>
      <c r="S1563" s="10" t="str">
        <f>IF(ISERROR(FIND("5",tblSalaries[[#This Row],[How many hours of a day you work on Excel]])),"",5)</f>
        <v/>
      </c>
      <c r="T1563" s="10">
        <f>IF(ISERROR(FIND("6",tblSalaries[[#This Row],[How many hours of a day you work on Excel]])),"",6)</f>
        <v>6</v>
      </c>
      <c r="U1563" s="11" t="str">
        <f>IF(ISERROR(FIND("7",tblSalaries[[#This Row],[How many hours of a day you work on Excel]])),"",7)</f>
        <v/>
      </c>
      <c r="V1563" s="11" t="str">
        <f>IF(ISERROR(FIND("8",tblSalaries[[#This Row],[How many hours of a day you work on Excel]])),"",8)</f>
        <v/>
      </c>
      <c r="W1563" s="11">
        <f>IF(MAX(tblSalaries[[#This Row],[1 hour]:[8 hours]])=0,#N/A,MAX(tblSalaries[[#This Row],[1 hour]:[8 hours]]))</f>
        <v>6</v>
      </c>
      <c r="X1563" s="11">
        <f>IF(ISERROR(tblSalaries[[#This Row],[max h]]),1,tblSalaries[[#This Row],[Salary in USD]]/tblSalaries[[#This Row],[max h]]/260)</f>
        <v>113.84615384615384</v>
      </c>
      <c r="Y1563" s="11" t="str">
        <f>IF(tblSalaries[[#This Row],[Years of Experience]]="",0,"0")</f>
        <v>0</v>
      </c>
      <c r="Z15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63" s="11">
        <f>IF(tblSalaries[[#This Row],[Salary in USD]]&lt;1000,1,0)</f>
        <v>0</v>
      </c>
      <c r="AB1563" s="11">
        <f>IF(AND(tblSalaries[[#This Row],[Salary in USD]]&gt;1000,tblSalaries[[#This Row],[Salary in USD]]&lt;2000),1,0)</f>
        <v>0</v>
      </c>
    </row>
    <row r="1564" spans="2:28" ht="15" customHeight="1">
      <c r="B1564" t="s">
        <v>3567</v>
      </c>
      <c r="C1564" s="1">
        <v>41061.82136574074</v>
      </c>
      <c r="D1564" s="4">
        <v>650000</v>
      </c>
      <c r="E1564">
        <v>650000</v>
      </c>
      <c r="F1564" t="s">
        <v>40</v>
      </c>
      <c r="G1564">
        <f>tblSalaries[[#This Row],[clean Salary (in local currency)]]*VLOOKUP(tblSalaries[[#This Row],[Currency]],tblXrate[],2,FALSE)</f>
        <v>11575.14584683767</v>
      </c>
      <c r="H1564" t="s">
        <v>616</v>
      </c>
      <c r="I1564" t="s">
        <v>20</v>
      </c>
      <c r="J1564" t="s">
        <v>8</v>
      </c>
      <c r="K1564" t="str">
        <f>VLOOKUP(tblSalaries[[#This Row],[Where do you work]],tblCountries[[Actual]:[Mapping]],2,FALSE)</f>
        <v>India</v>
      </c>
      <c r="L1564" t="s">
        <v>9</v>
      </c>
      <c r="M1564">
        <v>5</v>
      </c>
      <c r="O1564" s="10" t="str">
        <f>IF(ISERROR(FIND("1",tblSalaries[[#This Row],[How many hours of a day you work on Excel]])),"",1)</f>
        <v/>
      </c>
      <c r="P1564" s="11" t="str">
        <f>IF(ISERROR(FIND("2",tblSalaries[[#This Row],[How many hours of a day you work on Excel]])),"",2)</f>
        <v/>
      </c>
      <c r="Q1564" s="10" t="str">
        <f>IF(ISERROR(FIND("3",tblSalaries[[#This Row],[How many hours of a day you work on Excel]])),"",3)</f>
        <v/>
      </c>
      <c r="R1564" s="10">
        <f>IF(ISERROR(FIND("4",tblSalaries[[#This Row],[How many hours of a day you work on Excel]])),"",4)</f>
        <v>4</v>
      </c>
      <c r="S1564" s="10" t="str">
        <f>IF(ISERROR(FIND("5",tblSalaries[[#This Row],[How many hours of a day you work on Excel]])),"",5)</f>
        <v/>
      </c>
      <c r="T1564" s="10">
        <f>IF(ISERROR(FIND("6",tblSalaries[[#This Row],[How many hours of a day you work on Excel]])),"",6)</f>
        <v>6</v>
      </c>
      <c r="U1564" s="11" t="str">
        <f>IF(ISERROR(FIND("7",tblSalaries[[#This Row],[How many hours of a day you work on Excel]])),"",7)</f>
        <v/>
      </c>
      <c r="V1564" s="11" t="str">
        <f>IF(ISERROR(FIND("8",tblSalaries[[#This Row],[How many hours of a day you work on Excel]])),"",8)</f>
        <v/>
      </c>
      <c r="W1564" s="11">
        <f>IF(MAX(tblSalaries[[#This Row],[1 hour]:[8 hours]])=0,#N/A,MAX(tblSalaries[[#This Row],[1 hour]:[8 hours]]))</f>
        <v>6</v>
      </c>
      <c r="X1564" s="11">
        <f>IF(ISERROR(tblSalaries[[#This Row],[max h]]),1,tblSalaries[[#This Row],[Salary in USD]]/tblSalaries[[#This Row],[max h]]/260)</f>
        <v>7.4199652864344037</v>
      </c>
      <c r="Y1564" s="11" t="str">
        <f>IF(tblSalaries[[#This Row],[Years of Experience]]="",0,"0")</f>
        <v>0</v>
      </c>
      <c r="Z15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64" s="11">
        <f>IF(tblSalaries[[#This Row],[Salary in USD]]&lt;1000,1,0)</f>
        <v>0</v>
      </c>
      <c r="AB1564" s="11">
        <f>IF(AND(tblSalaries[[#This Row],[Salary in USD]]&gt;1000,tblSalaries[[#This Row],[Salary in USD]]&lt;2000),1,0)</f>
        <v>0</v>
      </c>
    </row>
    <row r="1565" spans="2:28" ht="15" customHeight="1">
      <c r="B1565" t="s">
        <v>3568</v>
      </c>
      <c r="C1565" s="1">
        <v>41061.823993055557</v>
      </c>
      <c r="D1565" s="4" t="s">
        <v>1746</v>
      </c>
      <c r="E1565">
        <v>21000</v>
      </c>
      <c r="F1565" t="s">
        <v>22</v>
      </c>
      <c r="G1565">
        <f>tblSalaries[[#This Row],[clean Salary (in local currency)]]*VLOOKUP(tblSalaries[[#This Row],[Currency]],tblXrate[],2,FALSE)</f>
        <v>26678.388218823762</v>
      </c>
      <c r="H1565" t="s">
        <v>1747</v>
      </c>
      <c r="I1565" t="s">
        <v>52</v>
      </c>
      <c r="J1565" t="s">
        <v>30</v>
      </c>
      <c r="K1565" t="str">
        <f>VLOOKUP(tblSalaries[[#This Row],[Where do you work]],tblCountries[[Actual]:[Mapping]],2,FALSE)</f>
        <v>Portugal</v>
      </c>
      <c r="L1565" t="s">
        <v>9</v>
      </c>
      <c r="M1565">
        <v>10</v>
      </c>
      <c r="O1565" s="10" t="str">
        <f>IF(ISERROR(FIND("1",tblSalaries[[#This Row],[How many hours of a day you work on Excel]])),"",1)</f>
        <v/>
      </c>
      <c r="P1565" s="11" t="str">
        <f>IF(ISERROR(FIND("2",tblSalaries[[#This Row],[How many hours of a day you work on Excel]])),"",2)</f>
        <v/>
      </c>
      <c r="Q1565" s="10" t="str">
        <f>IF(ISERROR(FIND("3",tblSalaries[[#This Row],[How many hours of a day you work on Excel]])),"",3)</f>
        <v/>
      </c>
      <c r="R1565" s="10">
        <f>IF(ISERROR(FIND("4",tblSalaries[[#This Row],[How many hours of a day you work on Excel]])),"",4)</f>
        <v>4</v>
      </c>
      <c r="S1565" s="10" t="str">
        <f>IF(ISERROR(FIND("5",tblSalaries[[#This Row],[How many hours of a day you work on Excel]])),"",5)</f>
        <v/>
      </c>
      <c r="T1565" s="10">
        <f>IF(ISERROR(FIND("6",tblSalaries[[#This Row],[How many hours of a day you work on Excel]])),"",6)</f>
        <v>6</v>
      </c>
      <c r="U1565" s="11" t="str">
        <f>IF(ISERROR(FIND("7",tblSalaries[[#This Row],[How many hours of a day you work on Excel]])),"",7)</f>
        <v/>
      </c>
      <c r="V1565" s="11" t="str">
        <f>IF(ISERROR(FIND("8",tblSalaries[[#This Row],[How many hours of a day you work on Excel]])),"",8)</f>
        <v/>
      </c>
      <c r="W1565" s="11">
        <f>IF(MAX(tblSalaries[[#This Row],[1 hour]:[8 hours]])=0,#N/A,MAX(tblSalaries[[#This Row],[1 hour]:[8 hours]]))</f>
        <v>6</v>
      </c>
      <c r="X1565" s="11">
        <f>IF(ISERROR(tblSalaries[[#This Row],[max h]]),1,tblSalaries[[#This Row],[Salary in USD]]/tblSalaries[[#This Row],[max h]]/260)</f>
        <v>17.101530909502412</v>
      </c>
      <c r="Y1565" s="11" t="str">
        <f>IF(tblSalaries[[#This Row],[Years of Experience]]="",0,"0")</f>
        <v>0</v>
      </c>
      <c r="Z15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65" s="11">
        <f>IF(tblSalaries[[#This Row],[Salary in USD]]&lt;1000,1,0)</f>
        <v>0</v>
      </c>
      <c r="AB1565" s="11">
        <f>IF(AND(tblSalaries[[#This Row],[Salary in USD]]&gt;1000,tblSalaries[[#This Row],[Salary in USD]]&lt;2000),1,0)</f>
        <v>0</v>
      </c>
    </row>
    <row r="1566" spans="2:28" ht="15" customHeight="1">
      <c r="B1566" t="s">
        <v>3569</v>
      </c>
      <c r="C1566" s="1">
        <v>41061.831770833334</v>
      </c>
      <c r="D1566" s="4" t="s">
        <v>1310</v>
      </c>
      <c r="E1566">
        <v>80000</v>
      </c>
      <c r="F1566" t="s">
        <v>69</v>
      </c>
      <c r="G1566">
        <f>tblSalaries[[#This Row],[clean Salary (in local currency)]]*VLOOKUP(tblSalaries[[#This Row],[Currency]],tblXrate[],2,FALSE)</f>
        <v>126094.26176538273</v>
      </c>
      <c r="H1566" t="s">
        <v>1748</v>
      </c>
      <c r="I1566" t="s">
        <v>356</v>
      </c>
      <c r="J1566" t="s">
        <v>71</v>
      </c>
      <c r="K1566" t="str">
        <f>VLOOKUP(tblSalaries[[#This Row],[Where do you work]],tblCountries[[Actual]:[Mapping]],2,FALSE)</f>
        <v>UK</v>
      </c>
      <c r="L1566" t="s">
        <v>9</v>
      </c>
      <c r="M1566">
        <v>12</v>
      </c>
      <c r="O1566" s="10" t="str">
        <f>IF(ISERROR(FIND("1",tblSalaries[[#This Row],[How many hours of a day you work on Excel]])),"",1)</f>
        <v/>
      </c>
      <c r="P1566" s="11" t="str">
        <f>IF(ISERROR(FIND("2",tblSalaries[[#This Row],[How many hours of a day you work on Excel]])),"",2)</f>
        <v/>
      </c>
      <c r="Q1566" s="10" t="str">
        <f>IF(ISERROR(FIND("3",tblSalaries[[#This Row],[How many hours of a day you work on Excel]])),"",3)</f>
        <v/>
      </c>
      <c r="R1566" s="10">
        <f>IF(ISERROR(FIND("4",tblSalaries[[#This Row],[How many hours of a day you work on Excel]])),"",4)</f>
        <v>4</v>
      </c>
      <c r="S1566" s="10" t="str">
        <f>IF(ISERROR(FIND("5",tblSalaries[[#This Row],[How many hours of a day you work on Excel]])),"",5)</f>
        <v/>
      </c>
      <c r="T1566" s="10">
        <f>IF(ISERROR(FIND("6",tblSalaries[[#This Row],[How many hours of a day you work on Excel]])),"",6)</f>
        <v>6</v>
      </c>
      <c r="U1566" s="11" t="str">
        <f>IF(ISERROR(FIND("7",tblSalaries[[#This Row],[How many hours of a day you work on Excel]])),"",7)</f>
        <v/>
      </c>
      <c r="V1566" s="11" t="str">
        <f>IF(ISERROR(FIND("8",tblSalaries[[#This Row],[How many hours of a day you work on Excel]])),"",8)</f>
        <v/>
      </c>
      <c r="W1566" s="11">
        <f>IF(MAX(tblSalaries[[#This Row],[1 hour]:[8 hours]])=0,#N/A,MAX(tblSalaries[[#This Row],[1 hour]:[8 hours]]))</f>
        <v>6</v>
      </c>
      <c r="X1566" s="11">
        <f>IF(ISERROR(tblSalaries[[#This Row],[max h]]),1,tblSalaries[[#This Row],[Salary in USD]]/tblSalaries[[#This Row],[max h]]/260)</f>
        <v>80.82965497780944</v>
      </c>
      <c r="Y1566" s="11" t="str">
        <f>IF(tblSalaries[[#This Row],[Years of Experience]]="",0,"0")</f>
        <v>0</v>
      </c>
      <c r="Z15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66" s="11">
        <f>IF(tblSalaries[[#This Row],[Salary in USD]]&lt;1000,1,0)</f>
        <v>0</v>
      </c>
      <c r="AB1566" s="11">
        <f>IF(AND(tblSalaries[[#This Row],[Salary in USD]]&gt;1000,tblSalaries[[#This Row],[Salary in USD]]&lt;2000),1,0)</f>
        <v>0</v>
      </c>
    </row>
    <row r="1567" spans="2:28" ht="15" customHeight="1">
      <c r="B1567" t="s">
        <v>3570</v>
      </c>
      <c r="C1567" s="1">
        <v>41061.841921296298</v>
      </c>
      <c r="D1567" s="4" t="s">
        <v>1749</v>
      </c>
      <c r="E1567">
        <v>6000</v>
      </c>
      <c r="F1567" t="s">
        <v>6</v>
      </c>
      <c r="G1567">
        <f>tblSalaries[[#This Row],[clean Salary (in local currency)]]*VLOOKUP(tblSalaries[[#This Row],[Currency]],tblXrate[],2,FALSE)</f>
        <v>6000</v>
      </c>
      <c r="H1567" t="s">
        <v>207</v>
      </c>
      <c r="I1567" t="s">
        <v>20</v>
      </c>
      <c r="J1567" t="s">
        <v>8</v>
      </c>
      <c r="K1567" t="str">
        <f>VLOOKUP(tblSalaries[[#This Row],[Where do you work]],tblCountries[[Actual]:[Mapping]],2,FALSE)</f>
        <v>India</v>
      </c>
      <c r="L1567" t="s">
        <v>9</v>
      </c>
      <c r="M1567">
        <v>2</v>
      </c>
      <c r="O1567" s="10" t="str">
        <f>IF(ISERROR(FIND("1",tblSalaries[[#This Row],[How many hours of a day you work on Excel]])),"",1)</f>
        <v/>
      </c>
      <c r="P1567" s="11" t="str">
        <f>IF(ISERROR(FIND("2",tblSalaries[[#This Row],[How many hours of a day you work on Excel]])),"",2)</f>
        <v/>
      </c>
      <c r="Q1567" s="10" t="str">
        <f>IF(ISERROR(FIND("3",tblSalaries[[#This Row],[How many hours of a day you work on Excel]])),"",3)</f>
        <v/>
      </c>
      <c r="R1567" s="10">
        <f>IF(ISERROR(FIND("4",tblSalaries[[#This Row],[How many hours of a day you work on Excel]])),"",4)</f>
        <v>4</v>
      </c>
      <c r="S1567" s="10" t="str">
        <f>IF(ISERROR(FIND("5",tblSalaries[[#This Row],[How many hours of a day you work on Excel]])),"",5)</f>
        <v/>
      </c>
      <c r="T1567" s="10">
        <f>IF(ISERROR(FIND("6",tblSalaries[[#This Row],[How many hours of a day you work on Excel]])),"",6)</f>
        <v>6</v>
      </c>
      <c r="U1567" s="11" t="str">
        <f>IF(ISERROR(FIND("7",tblSalaries[[#This Row],[How many hours of a day you work on Excel]])),"",7)</f>
        <v/>
      </c>
      <c r="V1567" s="11" t="str">
        <f>IF(ISERROR(FIND("8",tblSalaries[[#This Row],[How many hours of a day you work on Excel]])),"",8)</f>
        <v/>
      </c>
      <c r="W1567" s="11">
        <f>IF(MAX(tblSalaries[[#This Row],[1 hour]:[8 hours]])=0,#N/A,MAX(tblSalaries[[#This Row],[1 hour]:[8 hours]]))</f>
        <v>6</v>
      </c>
      <c r="X1567" s="11">
        <f>IF(ISERROR(tblSalaries[[#This Row],[max h]]),1,tblSalaries[[#This Row],[Salary in USD]]/tblSalaries[[#This Row],[max h]]/260)</f>
        <v>3.8461538461538463</v>
      </c>
      <c r="Y1567" s="11" t="str">
        <f>IF(tblSalaries[[#This Row],[Years of Experience]]="",0,"0")</f>
        <v>0</v>
      </c>
      <c r="Z15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67" s="11">
        <f>IF(tblSalaries[[#This Row],[Salary in USD]]&lt;1000,1,0)</f>
        <v>0</v>
      </c>
      <c r="AB1567" s="11">
        <f>IF(AND(tblSalaries[[#This Row],[Salary in USD]]&gt;1000,tblSalaries[[#This Row],[Salary in USD]]&lt;2000),1,0)</f>
        <v>0</v>
      </c>
    </row>
    <row r="1568" spans="2:28" ht="15" customHeight="1">
      <c r="B1568" t="s">
        <v>3571</v>
      </c>
      <c r="C1568" s="1">
        <v>41061.852349537039</v>
      </c>
      <c r="D1568" s="4">
        <v>10000</v>
      </c>
      <c r="E1568">
        <v>10000</v>
      </c>
      <c r="F1568" t="s">
        <v>6</v>
      </c>
      <c r="G1568">
        <f>tblSalaries[[#This Row],[clean Salary (in local currency)]]*VLOOKUP(tblSalaries[[#This Row],[Currency]],tblXrate[],2,FALSE)</f>
        <v>10000</v>
      </c>
      <c r="H1568" t="s">
        <v>360</v>
      </c>
      <c r="I1568" t="s">
        <v>3999</v>
      </c>
      <c r="J1568" t="s">
        <v>8</v>
      </c>
      <c r="K1568" t="str">
        <f>VLOOKUP(tblSalaries[[#This Row],[Where do you work]],tblCountries[[Actual]:[Mapping]],2,FALSE)</f>
        <v>India</v>
      </c>
      <c r="L1568" t="s">
        <v>13</v>
      </c>
      <c r="M1568">
        <v>6</v>
      </c>
      <c r="O1568" s="10" t="str">
        <f>IF(ISERROR(FIND("1",tblSalaries[[#This Row],[How many hours of a day you work on Excel]])),"",1)</f>
        <v/>
      </c>
      <c r="P1568" s="11" t="str">
        <f>IF(ISERROR(FIND("2",tblSalaries[[#This Row],[How many hours of a day you work on Excel]])),"",2)</f>
        <v/>
      </c>
      <c r="Q1568" s="10" t="str">
        <f>IF(ISERROR(FIND("3",tblSalaries[[#This Row],[How many hours of a day you work on Excel]])),"",3)</f>
        <v/>
      </c>
      <c r="R1568" s="10" t="str">
        <f>IF(ISERROR(FIND("4",tblSalaries[[#This Row],[How many hours of a day you work on Excel]])),"",4)</f>
        <v/>
      </c>
      <c r="S1568" s="10" t="str">
        <f>IF(ISERROR(FIND("5",tblSalaries[[#This Row],[How many hours of a day you work on Excel]])),"",5)</f>
        <v/>
      </c>
      <c r="T1568" s="10" t="str">
        <f>IF(ISERROR(FIND("6",tblSalaries[[#This Row],[How many hours of a day you work on Excel]])),"",6)</f>
        <v/>
      </c>
      <c r="U1568" s="11" t="str">
        <f>IF(ISERROR(FIND("7",tblSalaries[[#This Row],[How many hours of a day you work on Excel]])),"",7)</f>
        <v/>
      </c>
      <c r="V1568" s="11">
        <f>IF(ISERROR(FIND("8",tblSalaries[[#This Row],[How many hours of a day you work on Excel]])),"",8)</f>
        <v>8</v>
      </c>
      <c r="W1568" s="11">
        <f>IF(MAX(tblSalaries[[#This Row],[1 hour]:[8 hours]])=0,#N/A,MAX(tblSalaries[[#This Row],[1 hour]:[8 hours]]))</f>
        <v>8</v>
      </c>
      <c r="X1568" s="11">
        <f>IF(ISERROR(tblSalaries[[#This Row],[max h]]),1,tblSalaries[[#This Row],[Salary in USD]]/tblSalaries[[#This Row],[max h]]/260)</f>
        <v>4.8076923076923075</v>
      </c>
      <c r="Y1568" s="11" t="str">
        <f>IF(tblSalaries[[#This Row],[Years of Experience]]="",0,"0")</f>
        <v>0</v>
      </c>
      <c r="Z15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68" s="11">
        <f>IF(tblSalaries[[#This Row],[Salary in USD]]&lt;1000,1,0)</f>
        <v>0</v>
      </c>
      <c r="AB1568" s="11">
        <f>IF(AND(tblSalaries[[#This Row],[Salary in USD]]&gt;1000,tblSalaries[[#This Row],[Salary in USD]]&lt;2000),1,0)</f>
        <v>0</v>
      </c>
    </row>
    <row r="1569" spans="2:28" ht="15" customHeight="1">
      <c r="B1569" t="s">
        <v>3572</v>
      </c>
      <c r="C1569" s="1">
        <v>41061.8596412037</v>
      </c>
      <c r="D1569" s="4">
        <v>50000</v>
      </c>
      <c r="E1569">
        <v>50000</v>
      </c>
      <c r="F1569" t="s">
        <v>6</v>
      </c>
      <c r="G1569">
        <f>tblSalaries[[#This Row],[clean Salary (in local currency)]]*VLOOKUP(tblSalaries[[#This Row],[Currency]],tblXrate[],2,FALSE)</f>
        <v>50000</v>
      </c>
      <c r="H1569" t="s">
        <v>481</v>
      </c>
      <c r="I1569" t="s">
        <v>20</v>
      </c>
      <c r="J1569" t="s">
        <v>15</v>
      </c>
      <c r="K1569" t="str">
        <f>VLOOKUP(tblSalaries[[#This Row],[Where do you work]],tblCountries[[Actual]:[Mapping]],2,FALSE)</f>
        <v>USA</v>
      </c>
      <c r="L1569" t="s">
        <v>13</v>
      </c>
      <c r="M1569">
        <v>2</v>
      </c>
      <c r="O1569" s="10" t="str">
        <f>IF(ISERROR(FIND("1",tblSalaries[[#This Row],[How many hours of a day you work on Excel]])),"",1)</f>
        <v/>
      </c>
      <c r="P1569" s="11" t="str">
        <f>IF(ISERROR(FIND("2",tblSalaries[[#This Row],[How many hours of a day you work on Excel]])),"",2)</f>
        <v/>
      </c>
      <c r="Q1569" s="10" t="str">
        <f>IF(ISERROR(FIND("3",tblSalaries[[#This Row],[How many hours of a day you work on Excel]])),"",3)</f>
        <v/>
      </c>
      <c r="R1569" s="10" t="str">
        <f>IF(ISERROR(FIND("4",tblSalaries[[#This Row],[How many hours of a day you work on Excel]])),"",4)</f>
        <v/>
      </c>
      <c r="S1569" s="10" t="str">
        <f>IF(ISERROR(FIND("5",tblSalaries[[#This Row],[How many hours of a day you work on Excel]])),"",5)</f>
        <v/>
      </c>
      <c r="T1569" s="10" t="str">
        <f>IF(ISERROR(FIND("6",tblSalaries[[#This Row],[How many hours of a day you work on Excel]])),"",6)</f>
        <v/>
      </c>
      <c r="U1569" s="11" t="str">
        <f>IF(ISERROR(FIND("7",tblSalaries[[#This Row],[How many hours of a day you work on Excel]])),"",7)</f>
        <v/>
      </c>
      <c r="V1569" s="11">
        <f>IF(ISERROR(FIND("8",tblSalaries[[#This Row],[How many hours of a day you work on Excel]])),"",8)</f>
        <v>8</v>
      </c>
      <c r="W1569" s="11">
        <f>IF(MAX(tblSalaries[[#This Row],[1 hour]:[8 hours]])=0,#N/A,MAX(tblSalaries[[#This Row],[1 hour]:[8 hours]]))</f>
        <v>8</v>
      </c>
      <c r="X1569" s="11">
        <f>IF(ISERROR(tblSalaries[[#This Row],[max h]]),1,tblSalaries[[#This Row],[Salary in USD]]/tblSalaries[[#This Row],[max h]]/260)</f>
        <v>24.03846153846154</v>
      </c>
      <c r="Y1569" s="11" t="str">
        <f>IF(tblSalaries[[#This Row],[Years of Experience]]="",0,"0")</f>
        <v>0</v>
      </c>
      <c r="Z15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69" s="11">
        <f>IF(tblSalaries[[#This Row],[Salary in USD]]&lt;1000,1,0)</f>
        <v>0</v>
      </c>
      <c r="AB1569" s="11">
        <f>IF(AND(tblSalaries[[#This Row],[Salary in USD]]&gt;1000,tblSalaries[[#This Row],[Salary in USD]]&lt;2000),1,0)</f>
        <v>0</v>
      </c>
    </row>
    <row r="1570" spans="2:28" ht="15" customHeight="1">
      <c r="B1570" t="s">
        <v>3573</v>
      </c>
      <c r="C1570" s="1">
        <v>41061.860381944447</v>
      </c>
      <c r="D1570" s="4">
        <v>10000</v>
      </c>
      <c r="E1570">
        <v>10000</v>
      </c>
      <c r="F1570" t="s">
        <v>6</v>
      </c>
      <c r="G1570">
        <f>tblSalaries[[#This Row],[clean Salary (in local currency)]]*VLOOKUP(tblSalaries[[#This Row],[Currency]],tblXrate[],2,FALSE)</f>
        <v>10000</v>
      </c>
      <c r="H1570" t="s">
        <v>1750</v>
      </c>
      <c r="I1570" t="s">
        <v>52</v>
      </c>
      <c r="J1570" t="s">
        <v>8</v>
      </c>
      <c r="K1570" t="str">
        <f>VLOOKUP(tblSalaries[[#This Row],[Where do you work]],tblCountries[[Actual]:[Mapping]],2,FALSE)</f>
        <v>India</v>
      </c>
      <c r="L1570" t="s">
        <v>13</v>
      </c>
      <c r="M1570">
        <v>12</v>
      </c>
      <c r="O1570" s="10" t="str">
        <f>IF(ISERROR(FIND("1",tblSalaries[[#This Row],[How many hours of a day you work on Excel]])),"",1)</f>
        <v/>
      </c>
      <c r="P1570" s="11" t="str">
        <f>IF(ISERROR(FIND("2",tblSalaries[[#This Row],[How many hours of a day you work on Excel]])),"",2)</f>
        <v/>
      </c>
      <c r="Q1570" s="10" t="str">
        <f>IF(ISERROR(FIND("3",tblSalaries[[#This Row],[How many hours of a day you work on Excel]])),"",3)</f>
        <v/>
      </c>
      <c r="R1570" s="10" t="str">
        <f>IF(ISERROR(FIND("4",tblSalaries[[#This Row],[How many hours of a day you work on Excel]])),"",4)</f>
        <v/>
      </c>
      <c r="S1570" s="10" t="str">
        <f>IF(ISERROR(FIND("5",tblSalaries[[#This Row],[How many hours of a day you work on Excel]])),"",5)</f>
        <v/>
      </c>
      <c r="T1570" s="10" t="str">
        <f>IF(ISERROR(FIND("6",tblSalaries[[#This Row],[How many hours of a day you work on Excel]])),"",6)</f>
        <v/>
      </c>
      <c r="U1570" s="11" t="str">
        <f>IF(ISERROR(FIND("7",tblSalaries[[#This Row],[How many hours of a day you work on Excel]])),"",7)</f>
        <v/>
      </c>
      <c r="V1570" s="11">
        <f>IF(ISERROR(FIND("8",tblSalaries[[#This Row],[How many hours of a day you work on Excel]])),"",8)</f>
        <v>8</v>
      </c>
      <c r="W1570" s="11">
        <f>IF(MAX(tblSalaries[[#This Row],[1 hour]:[8 hours]])=0,#N/A,MAX(tblSalaries[[#This Row],[1 hour]:[8 hours]]))</f>
        <v>8</v>
      </c>
      <c r="X1570" s="11">
        <f>IF(ISERROR(tblSalaries[[#This Row],[max h]]),1,tblSalaries[[#This Row],[Salary in USD]]/tblSalaries[[#This Row],[max h]]/260)</f>
        <v>4.8076923076923075</v>
      </c>
      <c r="Y1570" s="11" t="str">
        <f>IF(tblSalaries[[#This Row],[Years of Experience]]="",0,"0")</f>
        <v>0</v>
      </c>
      <c r="Z15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70" s="11">
        <f>IF(tblSalaries[[#This Row],[Salary in USD]]&lt;1000,1,0)</f>
        <v>0</v>
      </c>
      <c r="AB1570" s="11">
        <f>IF(AND(tblSalaries[[#This Row],[Salary in USD]]&gt;1000,tblSalaries[[#This Row],[Salary in USD]]&lt;2000),1,0)</f>
        <v>0</v>
      </c>
    </row>
    <row r="1571" spans="2:28" ht="15" customHeight="1">
      <c r="B1571" t="s">
        <v>3574</v>
      </c>
      <c r="C1571" s="1">
        <v>41061.87023148148</v>
      </c>
      <c r="D1571" s="4">
        <v>50000</v>
      </c>
      <c r="E1571">
        <v>50000</v>
      </c>
      <c r="F1571" t="s">
        <v>6</v>
      </c>
      <c r="G1571">
        <f>tblSalaries[[#This Row],[clean Salary (in local currency)]]*VLOOKUP(tblSalaries[[#This Row],[Currency]],tblXrate[],2,FALSE)</f>
        <v>50000</v>
      </c>
      <c r="H1571" t="s">
        <v>1751</v>
      </c>
      <c r="I1571" t="s">
        <v>20</v>
      </c>
      <c r="J1571" t="s">
        <v>15</v>
      </c>
      <c r="K1571" t="str">
        <f>VLOOKUP(tblSalaries[[#This Row],[Where do you work]],tblCountries[[Actual]:[Mapping]],2,FALSE)</f>
        <v>USA</v>
      </c>
      <c r="L1571" t="s">
        <v>13</v>
      </c>
      <c r="M1571">
        <v>12</v>
      </c>
      <c r="O1571" s="10" t="str">
        <f>IF(ISERROR(FIND("1",tblSalaries[[#This Row],[How many hours of a day you work on Excel]])),"",1)</f>
        <v/>
      </c>
      <c r="P1571" s="11" t="str">
        <f>IF(ISERROR(FIND("2",tblSalaries[[#This Row],[How many hours of a day you work on Excel]])),"",2)</f>
        <v/>
      </c>
      <c r="Q1571" s="10" t="str">
        <f>IF(ISERROR(FIND("3",tblSalaries[[#This Row],[How many hours of a day you work on Excel]])),"",3)</f>
        <v/>
      </c>
      <c r="R1571" s="10" t="str">
        <f>IF(ISERROR(FIND("4",tblSalaries[[#This Row],[How many hours of a day you work on Excel]])),"",4)</f>
        <v/>
      </c>
      <c r="S1571" s="10" t="str">
        <f>IF(ISERROR(FIND("5",tblSalaries[[#This Row],[How many hours of a day you work on Excel]])),"",5)</f>
        <v/>
      </c>
      <c r="T1571" s="10" t="str">
        <f>IF(ISERROR(FIND("6",tblSalaries[[#This Row],[How many hours of a day you work on Excel]])),"",6)</f>
        <v/>
      </c>
      <c r="U1571" s="11" t="str">
        <f>IF(ISERROR(FIND("7",tblSalaries[[#This Row],[How many hours of a day you work on Excel]])),"",7)</f>
        <v/>
      </c>
      <c r="V1571" s="11">
        <f>IF(ISERROR(FIND("8",tblSalaries[[#This Row],[How many hours of a day you work on Excel]])),"",8)</f>
        <v>8</v>
      </c>
      <c r="W1571" s="11">
        <f>IF(MAX(tblSalaries[[#This Row],[1 hour]:[8 hours]])=0,#N/A,MAX(tblSalaries[[#This Row],[1 hour]:[8 hours]]))</f>
        <v>8</v>
      </c>
      <c r="X1571" s="11">
        <f>IF(ISERROR(tblSalaries[[#This Row],[max h]]),1,tblSalaries[[#This Row],[Salary in USD]]/tblSalaries[[#This Row],[max h]]/260)</f>
        <v>24.03846153846154</v>
      </c>
      <c r="Y1571" s="11" t="str">
        <f>IF(tblSalaries[[#This Row],[Years of Experience]]="",0,"0")</f>
        <v>0</v>
      </c>
      <c r="Z15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71" s="11">
        <f>IF(tblSalaries[[#This Row],[Salary in USD]]&lt;1000,1,0)</f>
        <v>0</v>
      </c>
      <c r="AB1571" s="11">
        <f>IF(AND(tblSalaries[[#This Row],[Salary in USD]]&gt;1000,tblSalaries[[#This Row],[Salary in USD]]&lt;2000),1,0)</f>
        <v>0</v>
      </c>
    </row>
    <row r="1572" spans="2:28" ht="15" customHeight="1">
      <c r="B1572" t="s">
        <v>3575</v>
      </c>
      <c r="C1572" s="1">
        <v>41061.930856481478</v>
      </c>
      <c r="D1572" s="4" t="s">
        <v>1752</v>
      </c>
      <c r="E1572">
        <v>20000</v>
      </c>
      <c r="F1572" t="s">
        <v>6</v>
      </c>
      <c r="G1572">
        <f>tblSalaries[[#This Row],[clean Salary (in local currency)]]*VLOOKUP(tblSalaries[[#This Row],[Currency]],tblXrate[],2,FALSE)</f>
        <v>20000</v>
      </c>
      <c r="H1572" t="s">
        <v>52</v>
      </c>
      <c r="I1572" t="s">
        <v>52</v>
      </c>
      <c r="J1572" t="s">
        <v>8</v>
      </c>
      <c r="K1572" t="str">
        <f>VLOOKUP(tblSalaries[[#This Row],[Where do you work]],tblCountries[[Actual]:[Mapping]],2,FALSE)</f>
        <v>India</v>
      </c>
      <c r="L1572" t="s">
        <v>9</v>
      </c>
      <c r="M1572">
        <v>1</v>
      </c>
      <c r="O1572" s="10" t="str">
        <f>IF(ISERROR(FIND("1",tblSalaries[[#This Row],[How many hours of a day you work on Excel]])),"",1)</f>
        <v/>
      </c>
      <c r="P1572" s="11" t="str">
        <f>IF(ISERROR(FIND("2",tblSalaries[[#This Row],[How many hours of a day you work on Excel]])),"",2)</f>
        <v/>
      </c>
      <c r="Q1572" s="10" t="str">
        <f>IF(ISERROR(FIND("3",tblSalaries[[#This Row],[How many hours of a day you work on Excel]])),"",3)</f>
        <v/>
      </c>
      <c r="R1572" s="10">
        <f>IF(ISERROR(FIND("4",tblSalaries[[#This Row],[How many hours of a day you work on Excel]])),"",4)</f>
        <v>4</v>
      </c>
      <c r="S1572" s="10" t="str">
        <f>IF(ISERROR(FIND("5",tblSalaries[[#This Row],[How many hours of a day you work on Excel]])),"",5)</f>
        <v/>
      </c>
      <c r="T1572" s="10">
        <f>IF(ISERROR(FIND("6",tblSalaries[[#This Row],[How many hours of a day you work on Excel]])),"",6)</f>
        <v>6</v>
      </c>
      <c r="U1572" s="11" t="str">
        <f>IF(ISERROR(FIND("7",tblSalaries[[#This Row],[How many hours of a day you work on Excel]])),"",7)</f>
        <v/>
      </c>
      <c r="V1572" s="11" t="str">
        <f>IF(ISERROR(FIND("8",tblSalaries[[#This Row],[How many hours of a day you work on Excel]])),"",8)</f>
        <v/>
      </c>
      <c r="W1572" s="11">
        <f>IF(MAX(tblSalaries[[#This Row],[1 hour]:[8 hours]])=0,#N/A,MAX(tblSalaries[[#This Row],[1 hour]:[8 hours]]))</f>
        <v>6</v>
      </c>
      <c r="X1572" s="11">
        <f>IF(ISERROR(tblSalaries[[#This Row],[max h]]),1,tblSalaries[[#This Row],[Salary in USD]]/tblSalaries[[#This Row],[max h]]/260)</f>
        <v>12.820512820512821</v>
      </c>
      <c r="Y1572" s="11" t="str">
        <f>IF(tblSalaries[[#This Row],[Years of Experience]]="",0,"0")</f>
        <v>0</v>
      </c>
      <c r="Z15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572" s="11">
        <f>IF(tblSalaries[[#This Row],[Salary in USD]]&lt;1000,1,0)</f>
        <v>0</v>
      </c>
      <c r="AB1572" s="11">
        <f>IF(AND(tblSalaries[[#This Row],[Salary in USD]]&gt;1000,tblSalaries[[#This Row],[Salary in USD]]&lt;2000),1,0)</f>
        <v>0</v>
      </c>
    </row>
    <row r="1573" spans="2:28" ht="15" customHeight="1">
      <c r="B1573" t="s">
        <v>3576</v>
      </c>
      <c r="C1573" s="1">
        <v>41061.97896990741</v>
      </c>
      <c r="D1573" s="4" t="s">
        <v>655</v>
      </c>
      <c r="E1573">
        <v>20000</v>
      </c>
      <c r="F1573" t="s">
        <v>69</v>
      </c>
      <c r="G1573">
        <f>tblSalaries[[#This Row],[clean Salary (in local currency)]]*VLOOKUP(tblSalaries[[#This Row],[Currency]],tblXrate[],2,FALSE)</f>
        <v>31523.565441345683</v>
      </c>
      <c r="H1573" t="s">
        <v>386</v>
      </c>
      <c r="I1573" t="s">
        <v>20</v>
      </c>
      <c r="J1573" t="s">
        <v>71</v>
      </c>
      <c r="K1573" t="str">
        <f>VLOOKUP(tblSalaries[[#This Row],[Where do you work]],tblCountries[[Actual]:[Mapping]],2,FALSE)</f>
        <v>UK</v>
      </c>
      <c r="L1573" t="s">
        <v>13</v>
      </c>
      <c r="M1573">
        <v>3</v>
      </c>
      <c r="O1573" s="10" t="str">
        <f>IF(ISERROR(FIND("1",tblSalaries[[#This Row],[How many hours of a day you work on Excel]])),"",1)</f>
        <v/>
      </c>
      <c r="P1573" s="11" t="str">
        <f>IF(ISERROR(FIND("2",tblSalaries[[#This Row],[How many hours of a day you work on Excel]])),"",2)</f>
        <v/>
      </c>
      <c r="Q1573" s="10" t="str">
        <f>IF(ISERROR(FIND("3",tblSalaries[[#This Row],[How many hours of a day you work on Excel]])),"",3)</f>
        <v/>
      </c>
      <c r="R1573" s="10" t="str">
        <f>IF(ISERROR(FIND("4",tblSalaries[[#This Row],[How many hours of a day you work on Excel]])),"",4)</f>
        <v/>
      </c>
      <c r="S1573" s="10" t="str">
        <f>IF(ISERROR(FIND("5",tblSalaries[[#This Row],[How many hours of a day you work on Excel]])),"",5)</f>
        <v/>
      </c>
      <c r="T1573" s="10" t="str">
        <f>IF(ISERROR(FIND("6",tblSalaries[[#This Row],[How many hours of a day you work on Excel]])),"",6)</f>
        <v/>
      </c>
      <c r="U1573" s="11" t="str">
        <f>IF(ISERROR(FIND("7",tblSalaries[[#This Row],[How many hours of a day you work on Excel]])),"",7)</f>
        <v/>
      </c>
      <c r="V1573" s="11">
        <f>IF(ISERROR(FIND("8",tblSalaries[[#This Row],[How many hours of a day you work on Excel]])),"",8)</f>
        <v>8</v>
      </c>
      <c r="W1573" s="11">
        <f>IF(MAX(tblSalaries[[#This Row],[1 hour]:[8 hours]])=0,#N/A,MAX(tblSalaries[[#This Row],[1 hour]:[8 hours]]))</f>
        <v>8</v>
      </c>
      <c r="X1573" s="11">
        <f>IF(ISERROR(tblSalaries[[#This Row],[max h]]),1,tblSalaries[[#This Row],[Salary in USD]]/tblSalaries[[#This Row],[max h]]/260)</f>
        <v>15.15556030833927</v>
      </c>
      <c r="Y1573" s="11" t="str">
        <f>IF(tblSalaries[[#This Row],[Years of Experience]]="",0,"0")</f>
        <v>0</v>
      </c>
      <c r="Z15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73" s="11">
        <f>IF(tblSalaries[[#This Row],[Salary in USD]]&lt;1000,1,0)</f>
        <v>0</v>
      </c>
      <c r="AB1573" s="11">
        <f>IF(AND(tblSalaries[[#This Row],[Salary in USD]]&gt;1000,tblSalaries[[#This Row],[Salary in USD]]&lt;2000),1,0)</f>
        <v>0</v>
      </c>
    </row>
    <row r="1574" spans="2:28" ht="15" customHeight="1">
      <c r="B1574" t="s">
        <v>3577</v>
      </c>
      <c r="C1574" s="1">
        <v>41062.061851851853</v>
      </c>
      <c r="D1574" s="4" t="s">
        <v>1753</v>
      </c>
      <c r="E1574">
        <v>50000</v>
      </c>
      <c r="F1574" t="s">
        <v>22</v>
      </c>
      <c r="G1574">
        <f>tblSalaries[[#This Row],[clean Salary (in local currency)]]*VLOOKUP(tblSalaries[[#This Row],[Currency]],tblXrate[],2,FALSE)</f>
        <v>63519.971949580387</v>
      </c>
      <c r="H1574" t="s">
        <v>488</v>
      </c>
      <c r="I1574" t="s">
        <v>488</v>
      </c>
      <c r="J1574" t="s">
        <v>628</v>
      </c>
      <c r="K1574" t="str">
        <f>VLOOKUP(tblSalaries[[#This Row],[Where do you work]],tblCountries[[Actual]:[Mapping]],2,FALSE)</f>
        <v>Netherlands</v>
      </c>
      <c r="L1574" t="s">
        <v>9</v>
      </c>
      <c r="M1574">
        <v>10</v>
      </c>
      <c r="O1574" s="10" t="str">
        <f>IF(ISERROR(FIND("1",tblSalaries[[#This Row],[How many hours of a day you work on Excel]])),"",1)</f>
        <v/>
      </c>
      <c r="P1574" s="11" t="str">
        <f>IF(ISERROR(FIND("2",tblSalaries[[#This Row],[How many hours of a day you work on Excel]])),"",2)</f>
        <v/>
      </c>
      <c r="Q1574" s="10" t="str">
        <f>IF(ISERROR(FIND("3",tblSalaries[[#This Row],[How many hours of a day you work on Excel]])),"",3)</f>
        <v/>
      </c>
      <c r="R1574" s="10">
        <f>IF(ISERROR(FIND("4",tblSalaries[[#This Row],[How many hours of a day you work on Excel]])),"",4)</f>
        <v>4</v>
      </c>
      <c r="S1574" s="10" t="str">
        <f>IF(ISERROR(FIND("5",tblSalaries[[#This Row],[How many hours of a day you work on Excel]])),"",5)</f>
        <v/>
      </c>
      <c r="T1574" s="10">
        <f>IF(ISERROR(FIND("6",tblSalaries[[#This Row],[How many hours of a day you work on Excel]])),"",6)</f>
        <v>6</v>
      </c>
      <c r="U1574" s="11" t="str">
        <f>IF(ISERROR(FIND("7",tblSalaries[[#This Row],[How many hours of a day you work on Excel]])),"",7)</f>
        <v/>
      </c>
      <c r="V1574" s="11" t="str">
        <f>IF(ISERROR(FIND("8",tblSalaries[[#This Row],[How many hours of a day you work on Excel]])),"",8)</f>
        <v/>
      </c>
      <c r="W1574" s="11">
        <f>IF(MAX(tblSalaries[[#This Row],[1 hour]:[8 hours]])=0,#N/A,MAX(tblSalaries[[#This Row],[1 hour]:[8 hours]]))</f>
        <v>6</v>
      </c>
      <c r="X1574" s="11">
        <f>IF(ISERROR(tblSalaries[[#This Row],[max h]]),1,tblSalaries[[#This Row],[Salary in USD]]/tblSalaries[[#This Row],[max h]]/260)</f>
        <v>40.717930736910503</v>
      </c>
      <c r="Y1574" s="11" t="str">
        <f>IF(tblSalaries[[#This Row],[Years of Experience]]="",0,"0")</f>
        <v>0</v>
      </c>
      <c r="Z15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74" s="11">
        <f>IF(tblSalaries[[#This Row],[Salary in USD]]&lt;1000,1,0)</f>
        <v>0</v>
      </c>
      <c r="AB1574" s="11">
        <f>IF(AND(tblSalaries[[#This Row],[Salary in USD]]&gt;1000,tblSalaries[[#This Row],[Salary in USD]]&lt;2000),1,0)</f>
        <v>0</v>
      </c>
    </row>
    <row r="1575" spans="2:28" ht="15" customHeight="1">
      <c r="B1575" t="s">
        <v>3578</v>
      </c>
      <c r="C1575" s="1">
        <v>41062.071805555555</v>
      </c>
      <c r="D1575" s="4">
        <v>2300</v>
      </c>
      <c r="E1575">
        <v>27600</v>
      </c>
      <c r="F1575" t="s">
        <v>22</v>
      </c>
      <c r="G1575">
        <f>tblSalaries[[#This Row],[clean Salary (in local currency)]]*VLOOKUP(tblSalaries[[#This Row],[Currency]],tblXrate[],2,FALSE)</f>
        <v>35063.024516168378</v>
      </c>
      <c r="H1575" t="s">
        <v>270</v>
      </c>
      <c r="I1575" t="s">
        <v>488</v>
      </c>
      <c r="J1575" t="s">
        <v>38</v>
      </c>
      <c r="K1575" t="str">
        <f>VLOOKUP(tblSalaries[[#This Row],[Where do you work]],tblCountries[[Actual]:[Mapping]],2,FALSE)</f>
        <v>Hungary</v>
      </c>
      <c r="L1575" t="s">
        <v>13</v>
      </c>
      <c r="M1575">
        <v>15</v>
      </c>
      <c r="O1575" s="10" t="str">
        <f>IF(ISERROR(FIND("1",tblSalaries[[#This Row],[How many hours of a day you work on Excel]])),"",1)</f>
        <v/>
      </c>
      <c r="P1575" s="11" t="str">
        <f>IF(ISERROR(FIND("2",tblSalaries[[#This Row],[How many hours of a day you work on Excel]])),"",2)</f>
        <v/>
      </c>
      <c r="Q1575" s="10" t="str">
        <f>IF(ISERROR(FIND("3",tblSalaries[[#This Row],[How many hours of a day you work on Excel]])),"",3)</f>
        <v/>
      </c>
      <c r="R1575" s="10" t="str">
        <f>IF(ISERROR(FIND("4",tblSalaries[[#This Row],[How many hours of a day you work on Excel]])),"",4)</f>
        <v/>
      </c>
      <c r="S1575" s="10" t="str">
        <f>IF(ISERROR(FIND("5",tblSalaries[[#This Row],[How many hours of a day you work on Excel]])),"",5)</f>
        <v/>
      </c>
      <c r="T1575" s="10" t="str">
        <f>IF(ISERROR(FIND("6",tblSalaries[[#This Row],[How many hours of a day you work on Excel]])),"",6)</f>
        <v/>
      </c>
      <c r="U1575" s="11" t="str">
        <f>IF(ISERROR(FIND("7",tblSalaries[[#This Row],[How many hours of a day you work on Excel]])),"",7)</f>
        <v/>
      </c>
      <c r="V1575" s="11">
        <f>IF(ISERROR(FIND("8",tblSalaries[[#This Row],[How many hours of a day you work on Excel]])),"",8)</f>
        <v>8</v>
      </c>
      <c r="W1575" s="11">
        <f>IF(MAX(tblSalaries[[#This Row],[1 hour]:[8 hours]])=0,#N/A,MAX(tblSalaries[[#This Row],[1 hour]:[8 hours]]))</f>
        <v>8</v>
      </c>
      <c r="X1575" s="11">
        <f>IF(ISERROR(tblSalaries[[#This Row],[max h]]),1,tblSalaries[[#This Row],[Salary in USD]]/tblSalaries[[#This Row],[max h]]/260)</f>
        <v>16.857223325080952</v>
      </c>
      <c r="Y1575" s="11" t="str">
        <f>IF(tblSalaries[[#This Row],[Years of Experience]]="",0,"0")</f>
        <v>0</v>
      </c>
      <c r="Z15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75" s="11">
        <f>IF(tblSalaries[[#This Row],[Salary in USD]]&lt;1000,1,0)</f>
        <v>0</v>
      </c>
      <c r="AB1575" s="11">
        <f>IF(AND(tblSalaries[[#This Row],[Salary in USD]]&gt;1000,tblSalaries[[#This Row],[Salary in USD]]&lt;2000),1,0)</f>
        <v>0</v>
      </c>
    </row>
    <row r="1576" spans="2:28" ht="15" customHeight="1">
      <c r="B1576" t="s">
        <v>3579</v>
      </c>
      <c r="C1576" s="1">
        <v>41062.100451388891</v>
      </c>
      <c r="D1576" s="4">
        <v>55000</v>
      </c>
      <c r="E1576">
        <v>55000</v>
      </c>
      <c r="F1576" t="s">
        <v>6</v>
      </c>
      <c r="G1576">
        <f>tblSalaries[[#This Row],[clean Salary (in local currency)]]*VLOOKUP(tblSalaries[[#This Row],[Currency]],tblXrate[],2,FALSE)</f>
        <v>55000</v>
      </c>
      <c r="H1576" t="s">
        <v>207</v>
      </c>
      <c r="I1576" t="s">
        <v>20</v>
      </c>
      <c r="J1576" t="s">
        <v>15</v>
      </c>
      <c r="K1576" t="str">
        <f>VLOOKUP(tblSalaries[[#This Row],[Where do you work]],tblCountries[[Actual]:[Mapping]],2,FALSE)</f>
        <v>USA</v>
      </c>
      <c r="L1576" t="s">
        <v>9</v>
      </c>
      <c r="M1576">
        <v>2</v>
      </c>
      <c r="O1576" s="10" t="str">
        <f>IF(ISERROR(FIND("1",tblSalaries[[#This Row],[How many hours of a day you work on Excel]])),"",1)</f>
        <v/>
      </c>
      <c r="P1576" s="11" t="str">
        <f>IF(ISERROR(FIND("2",tblSalaries[[#This Row],[How many hours of a day you work on Excel]])),"",2)</f>
        <v/>
      </c>
      <c r="Q1576" s="10" t="str">
        <f>IF(ISERROR(FIND("3",tblSalaries[[#This Row],[How many hours of a day you work on Excel]])),"",3)</f>
        <v/>
      </c>
      <c r="R1576" s="10">
        <f>IF(ISERROR(FIND("4",tblSalaries[[#This Row],[How many hours of a day you work on Excel]])),"",4)</f>
        <v>4</v>
      </c>
      <c r="S1576" s="10" t="str">
        <f>IF(ISERROR(FIND("5",tblSalaries[[#This Row],[How many hours of a day you work on Excel]])),"",5)</f>
        <v/>
      </c>
      <c r="T1576" s="10">
        <f>IF(ISERROR(FIND("6",tblSalaries[[#This Row],[How many hours of a day you work on Excel]])),"",6)</f>
        <v>6</v>
      </c>
      <c r="U1576" s="11" t="str">
        <f>IF(ISERROR(FIND("7",tblSalaries[[#This Row],[How many hours of a day you work on Excel]])),"",7)</f>
        <v/>
      </c>
      <c r="V1576" s="11" t="str">
        <f>IF(ISERROR(FIND("8",tblSalaries[[#This Row],[How many hours of a day you work on Excel]])),"",8)</f>
        <v/>
      </c>
      <c r="W1576" s="11">
        <f>IF(MAX(tblSalaries[[#This Row],[1 hour]:[8 hours]])=0,#N/A,MAX(tblSalaries[[#This Row],[1 hour]:[8 hours]]))</f>
        <v>6</v>
      </c>
      <c r="X1576" s="11">
        <f>IF(ISERROR(tblSalaries[[#This Row],[max h]]),1,tblSalaries[[#This Row],[Salary in USD]]/tblSalaries[[#This Row],[max h]]/260)</f>
        <v>35.256410256410255</v>
      </c>
      <c r="Y1576" s="11" t="str">
        <f>IF(tblSalaries[[#This Row],[Years of Experience]]="",0,"0")</f>
        <v>0</v>
      </c>
      <c r="Z15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76" s="11">
        <f>IF(tblSalaries[[#This Row],[Salary in USD]]&lt;1000,1,0)</f>
        <v>0</v>
      </c>
      <c r="AB1576" s="11">
        <f>IF(AND(tblSalaries[[#This Row],[Salary in USD]]&gt;1000,tblSalaries[[#This Row],[Salary in USD]]&lt;2000),1,0)</f>
        <v>0</v>
      </c>
    </row>
    <row r="1577" spans="2:28" ht="15" customHeight="1">
      <c r="B1577" t="s">
        <v>3580</v>
      </c>
      <c r="C1577" s="1">
        <v>41062.103125000001</v>
      </c>
      <c r="D1577" s="4">
        <v>38000</v>
      </c>
      <c r="E1577">
        <v>38000</v>
      </c>
      <c r="F1577" t="s">
        <v>6</v>
      </c>
      <c r="G1577">
        <f>tblSalaries[[#This Row],[clean Salary (in local currency)]]*VLOOKUP(tblSalaries[[#This Row],[Currency]],tblXrate[],2,FALSE)</f>
        <v>38000</v>
      </c>
      <c r="H1577" t="s">
        <v>207</v>
      </c>
      <c r="I1577" t="s">
        <v>20</v>
      </c>
      <c r="J1577" t="s">
        <v>15</v>
      </c>
      <c r="K1577" t="str">
        <f>VLOOKUP(tblSalaries[[#This Row],[Where do you work]],tblCountries[[Actual]:[Mapping]],2,FALSE)</f>
        <v>USA</v>
      </c>
      <c r="L1577" t="s">
        <v>13</v>
      </c>
      <c r="M1577">
        <v>1</v>
      </c>
      <c r="O1577" s="10" t="str">
        <f>IF(ISERROR(FIND("1",tblSalaries[[#This Row],[How many hours of a day you work on Excel]])),"",1)</f>
        <v/>
      </c>
      <c r="P1577" s="11" t="str">
        <f>IF(ISERROR(FIND("2",tblSalaries[[#This Row],[How many hours of a day you work on Excel]])),"",2)</f>
        <v/>
      </c>
      <c r="Q1577" s="10" t="str">
        <f>IF(ISERROR(FIND("3",tblSalaries[[#This Row],[How many hours of a day you work on Excel]])),"",3)</f>
        <v/>
      </c>
      <c r="R1577" s="10" t="str">
        <f>IF(ISERROR(FIND("4",tblSalaries[[#This Row],[How many hours of a day you work on Excel]])),"",4)</f>
        <v/>
      </c>
      <c r="S1577" s="10" t="str">
        <f>IF(ISERROR(FIND("5",tblSalaries[[#This Row],[How many hours of a day you work on Excel]])),"",5)</f>
        <v/>
      </c>
      <c r="T1577" s="10" t="str">
        <f>IF(ISERROR(FIND("6",tblSalaries[[#This Row],[How many hours of a day you work on Excel]])),"",6)</f>
        <v/>
      </c>
      <c r="U1577" s="11" t="str">
        <f>IF(ISERROR(FIND("7",tblSalaries[[#This Row],[How many hours of a day you work on Excel]])),"",7)</f>
        <v/>
      </c>
      <c r="V1577" s="11">
        <f>IF(ISERROR(FIND("8",tblSalaries[[#This Row],[How many hours of a day you work on Excel]])),"",8)</f>
        <v>8</v>
      </c>
      <c r="W1577" s="11">
        <f>IF(MAX(tblSalaries[[#This Row],[1 hour]:[8 hours]])=0,#N/A,MAX(tblSalaries[[#This Row],[1 hour]:[8 hours]]))</f>
        <v>8</v>
      </c>
      <c r="X1577" s="11">
        <f>IF(ISERROR(tblSalaries[[#This Row],[max h]]),1,tblSalaries[[#This Row],[Salary in USD]]/tblSalaries[[#This Row],[max h]]/260)</f>
        <v>18.26923076923077</v>
      </c>
      <c r="Y1577" s="11" t="str">
        <f>IF(tblSalaries[[#This Row],[Years of Experience]]="",0,"0")</f>
        <v>0</v>
      </c>
      <c r="Z15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577" s="11">
        <f>IF(tblSalaries[[#This Row],[Salary in USD]]&lt;1000,1,0)</f>
        <v>0</v>
      </c>
      <c r="AB1577" s="11">
        <f>IF(AND(tblSalaries[[#This Row],[Salary in USD]]&gt;1000,tblSalaries[[#This Row],[Salary in USD]]&lt;2000),1,0)</f>
        <v>0</v>
      </c>
    </row>
    <row r="1578" spans="2:28" ht="15" customHeight="1">
      <c r="B1578" t="s">
        <v>3581</v>
      </c>
      <c r="C1578" s="1">
        <v>41062.13113425926</v>
      </c>
      <c r="D1578" s="4">
        <v>1800000</v>
      </c>
      <c r="E1578">
        <v>1800000</v>
      </c>
      <c r="F1578" t="s">
        <v>40</v>
      </c>
      <c r="G1578">
        <f>tblSalaries[[#This Row],[clean Salary (in local currency)]]*VLOOKUP(tblSalaries[[#This Row],[Currency]],tblXrate[],2,FALSE)</f>
        <v>32054.250037396621</v>
      </c>
      <c r="H1578" t="s">
        <v>256</v>
      </c>
      <c r="I1578" t="s">
        <v>20</v>
      </c>
      <c r="J1578" t="s">
        <v>8</v>
      </c>
      <c r="K1578" t="str">
        <f>VLOOKUP(tblSalaries[[#This Row],[Where do you work]],tblCountries[[Actual]:[Mapping]],2,FALSE)</f>
        <v>India</v>
      </c>
      <c r="L1578" t="s">
        <v>13</v>
      </c>
      <c r="M1578">
        <v>1</v>
      </c>
      <c r="O1578" s="10" t="str">
        <f>IF(ISERROR(FIND("1",tblSalaries[[#This Row],[How many hours of a day you work on Excel]])),"",1)</f>
        <v/>
      </c>
      <c r="P1578" s="11" t="str">
        <f>IF(ISERROR(FIND("2",tblSalaries[[#This Row],[How many hours of a day you work on Excel]])),"",2)</f>
        <v/>
      </c>
      <c r="Q1578" s="10" t="str">
        <f>IF(ISERROR(FIND("3",tblSalaries[[#This Row],[How many hours of a day you work on Excel]])),"",3)</f>
        <v/>
      </c>
      <c r="R1578" s="10" t="str">
        <f>IF(ISERROR(FIND("4",tblSalaries[[#This Row],[How many hours of a day you work on Excel]])),"",4)</f>
        <v/>
      </c>
      <c r="S1578" s="10" t="str">
        <f>IF(ISERROR(FIND("5",tblSalaries[[#This Row],[How many hours of a day you work on Excel]])),"",5)</f>
        <v/>
      </c>
      <c r="T1578" s="10" t="str">
        <f>IF(ISERROR(FIND("6",tblSalaries[[#This Row],[How many hours of a day you work on Excel]])),"",6)</f>
        <v/>
      </c>
      <c r="U1578" s="11" t="str">
        <f>IF(ISERROR(FIND("7",tblSalaries[[#This Row],[How many hours of a day you work on Excel]])),"",7)</f>
        <v/>
      </c>
      <c r="V1578" s="11">
        <f>IF(ISERROR(FIND("8",tblSalaries[[#This Row],[How many hours of a day you work on Excel]])),"",8)</f>
        <v>8</v>
      </c>
      <c r="W1578" s="11">
        <f>IF(MAX(tblSalaries[[#This Row],[1 hour]:[8 hours]])=0,#N/A,MAX(tblSalaries[[#This Row],[1 hour]:[8 hours]]))</f>
        <v>8</v>
      </c>
      <c r="X1578" s="11">
        <f>IF(ISERROR(tblSalaries[[#This Row],[max h]]),1,tblSalaries[[#This Row],[Salary in USD]]/tblSalaries[[#This Row],[max h]]/260)</f>
        <v>15.41069713336376</v>
      </c>
      <c r="Y1578" s="11" t="str">
        <f>IF(tblSalaries[[#This Row],[Years of Experience]]="",0,"0")</f>
        <v>0</v>
      </c>
      <c r="Z15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578" s="11">
        <f>IF(tblSalaries[[#This Row],[Salary in USD]]&lt;1000,1,0)</f>
        <v>0</v>
      </c>
      <c r="AB1578" s="11">
        <f>IF(AND(tblSalaries[[#This Row],[Salary in USD]]&gt;1000,tblSalaries[[#This Row],[Salary in USD]]&lt;2000),1,0)</f>
        <v>0</v>
      </c>
    </row>
    <row r="1579" spans="2:28" ht="15" customHeight="1">
      <c r="B1579" t="s">
        <v>3582</v>
      </c>
      <c r="C1579" s="1">
        <v>41062.134687500002</v>
      </c>
      <c r="D1579" s="4">
        <v>35500</v>
      </c>
      <c r="E1579">
        <v>35500</v>
      </c>
      <c r="F1579" t="s">
        <v>6</v>
      </c>
      <c r="G1579">
        <f>tblSalaries[[#This Row],[clean Salary (in local currency)]]*VLOOKUP(tblSalaries[[#This Row],[Currency]],tblXrate[],2,FALSE)</f>
        <v>35500</v>
      </c>
      <c r="H1579" t="s">
        <v>1754</v>
      </c>
      <c r="I1579" t="s">
        <v>20</v>
      </c>
      <c r="J1579" t="s">
        <v>15</v>
      </c>
      <c r="K1579" t="str">
        <f>VLOOKUP(tblSalaries[[#This Row],[Where do you work]],tblCountries[[Actual]:[Mapping]],2,FALSE)</f>
        <v>USA</v>
      </c>
      <c r="L1579" t="s">
        <v>9</v>
      </c>
      <c r="M1579">
        <v>20</v>
      </c>
      <c r="O1579" s="10" t="str">
        <f>IF(ISERROR(FIND("1",tblSalaries[[#This Row],[How many hours of a day you work on Excel]])),"",1)</f>
        <v/>
      </c>
      <c r="P1579" s="11" t="str">
        <f>IF(ISERROR(FIND("2",tblSalaries[[#This Row],[How many hours of a day you work on Excel]])),"",2)</f>
        <v/>
      </c>
      <c r="Q1579" s="10" t="str">
        <f>IF(ISERROR(FIND("3",tblSalaries[[#This Row],[How many hours of a day you work on Excel]])),"",3)</f>
        <v/>
      </c>
      <c r="R1579" s="10">
        <f>IF(ISERROR(FIND("4",tblSalaries[[#This Row],[How many hours of a day you work on Excel]])),"",4)</f>
        <v>4</v>
      </c>
      <c r="S1579" s="10" t="str">
        <f>IF(ISERROR(FIND("5",tblSalaries[[#This Row],[How many hours of a day you work on Excel]])),"",5)</f>
        <v/>
      </c>
      <c r="T1579" s="10">
        <f>IF(ISERROR(FIND("6",tblSalaries[[#This Row],[How many hours of a day you work on Excel]])),"",6)</f>
        <v>6</v>
      </c>
      <c r="U1579" s="11" t="str">
        <f>IF(ISERROR(FIND("7",tblSalaries[[#This Row],[How many hours of a day you work on Excel]])),"",7)</f>
        <v/>
      </c>
      <c r="V1579" s="11" t="str">
        <f>IF(ISERROR(FIND("8",tblSalaries[[#This Row],[How many hours of a day you work on Excel]])),"",8)</f>
        <v/>
      </c>
      <c r="W1579" s="11">
        <f>IF(MAX(tblSalaries[[#This Row],[1 hour]:[8 hours]])=0,#N/A,MAX(tblSalaries[[#This Row],[1 hour]:[8 hours]]))</f>
        <v>6</v>
      </c>
      <c r="X1579" s="11">
        <f>IF(ISERROR(tblSalaries[[#This Row],[max h]]),1,tblSalaries[[#This Row],[Salary in USD]]/tblSalaries[[#This Row],[max h]]/260)</f>
        <v>22.756410256410259</v>
      </c>
      <c r="Y1579" s="11" t="str">
        <f>IF(tblSalaries[[#This Row],[Years of Experience]]="",0,"0")</f>
        <v>0</v>
      </c>
      <c r="Z15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79" s="11">
        <f>IF(tblSalaries[[#This Row],[Salary in USD]]&lt;1000,1,0)</f>
        <v>0</v>
      </c>
      <c r="AB1579" s="11">
        <f>IF(AND(tblSalaries[[#This Row],[Salary in USD]]&gt;1000,tblSalaries[[#This Row],[Salary in USD]]&lt;2000),1,0)</f>
        <v>0</v>
      </c>
    </row>
    <row r="1580" spans="2:28" ht="15" customHeight="1">
      <c r="B1580" t="s">
        <v>3583</v>
      </c>
      <c r="C1580" s="1">
        <v>41062.141076388885</v>
      </c>
      <c r="D1580" s="4">
        <v>62000</v>
      </c>
      <c r="E1580">
        <v>62000</v>
      </c>
      <c r="F1580" t="s">
        <v>6</v>
      </c>
      <c r="G1580">
        <f>tblSalaries[[#This Row],[clean Salary (in local currency)]]*VLOOKUP(tblSalaries[[#This Row],[Currency]],tblXrate[],2,FALSE)</f>
        <v>62000</v>
      </c>
      <c r="H1580" t="s">
        <v>14</v>
      </c>
      <c r="I1580" t="s">
        <v>20</v>
      </c>
      <c r="J1580" t="s">
        <v>15</v>
      </c>
      <c r="K1580" t="str">
        <f>VLOOKUP(tblSalaries[[#This Row],[Where do you work]],tblCountries[[Actual]:[Mapping]],2,FALSE)</f>
        <v>USA</v>
      </c>
      <c r="L1580" t="s">
        <v>18</v>
      </c>
      <c r="M1580">
        <v>5</v>
      </c>
      <c r="O1580" s="10" t="str">
        <f>IF(ISERROR(FIND("1",tblSalaries[[#This Row],[How many hours of a day you work on Excel]])),"",1)</f>
        <v/>
      </c>
      <c r="P1580" s="11">
        <f>IF(ISERROR(FIND("2",tblSalaries[[#This Row],[How many hours of a day you work on Excel]])),"",2)</f>
        <v>2</v>
      </c>
      <c r="Q1580" s="10">
        <f>IF(ISERROR(FIND("3",tblSalaries[[#This Row],[How many hours of a day you work on Excel]])),"",3)</f>
        <v>3</v>
      </c>
      <c r="R1580" s="10" t="str">
        <f>IF(ISERROR(FIND("4",tblSalaries[[#This Row],[How many hours of a day you work on Excel]])),"",4)</f>
        <v/>
      </c>
      <c r="S1580" s="10" t="str">
        <f>IF(ISERROR(FIND("5",tblSalaries[[#This Row],[How many hours of a day you work on Excel]])),"",5)</f>
        <v/>
      </c>
      <c r="T1580" s="10" t="str">
        <f>IF(ISERROR(FIND("6",tblSalaries[[#This Row],[How many hours of a day you work on Excel]])),"",6)</f>
        <v/>
      </c>
      <c r="U1580" s="11" t="str">
        <f>IF(ISERROR(FIND("7",tblSalaries[[#This Row],[How many hours of a day you work on Excel]])),"",7)</f>
        <v/>
      </c>
      <c r="V1580" s="11" t="str">
        <f>IF(ISERROR(FIND("8",tblSalaries[[#This Row],[How many hours of a day you work on Excel]])),"",8)</f>
        <v/>
      </c>
      <c r="W1580" s="11">
        <f>IF(MAX(tblSalaries[[#This Row],[1 hour]:[8 hours]])=0,#N/A,MAX(tblSalaries[[#This Row],[1 hour]:[8 hours]]))</f>
        <v>3</v>
      </c>
      <c r="X1580" s="11">
        <f>IF(ISERROR(tblSalaries[[#This Row],[max h]]),1,tblSalaries[[#This Row],[Salary in USD]]/tblSalaries[[#This Row],[max h]]/260)</f>
        <v>79.487179487179489</v>
      </c>
      <c r="Y1580" s="11" t="str">
        <f>IF(tblSalaries[[#This Row],[Years of Experience]]="",0,"0")</f>
        <v>0</v>
      </c>
      <c r="Z15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80" s="11">
        <f>IF(tblSalaries[[#This Row],[Salary in USD]]&lt;1000,1,0)</f>
        <v>0</v>
      </c>
      <c r="AB1580" s="11">
        <f>IF(AND(tblSalaries[[#This Row],[Salary in USD]]&gt;1000,tblSalaries[[#This Row],[Salary in USD]]&lt;2000),1,0)</f>
        <v>0</v>
      </c>
    </row>
    <row r="1581" spans="2:28" ht="15" customHeight="1">
      <c r="B1581" t="s">
        <v>3584</v>
      </c>
      <c r="C1581" s="1">
        <v>41062.145358796297</v>
      </c>
      <c r="D1581" s="4" t="s">
        <v>1755</v>
      </c>
      <c r="E1581">
        <v>21500</v>
      </c>
      <c r="F1581" t="s">
        <v>69</v>
      </c>
      <c r="G1581">
        <f>tblSalaries[[#This Row],[clean Salary (in local currency)]]*VLOOKUP(tblSalaries[[#This Row],[Currency]],tblXrate[],2,FALSE)</f>
        <v>33887.832849446611</v>
      </c>
      <c r="H1581" t="s">
        <v>153</v>
      </c>
      <c r="I1581" t="s">
        <v>20</v>
      </c>
      <c r="J1581" t="s">
        <v>71</v>
      </c>
      <c r="K1581" t="str">
        <f>VLOOKUP(tblSalaries[[#This Row],[Where do you work]],tblCountries[[Actual]:[Mapping]],2,FALSE)</f>
        <v>UK</v>
      </c>
      <c r="L1581" t="s">
        <v>13</v>
      </c>
      <c r="M1581">
        <v>1</v>
      </c>
      <c r="O1581" s="10" t="str">
        <f>IF(ISERROR(FIND("1",tblSalaries[[#This Row],[How many hours of a day you work on Excel]])),"",1)</f>
        <v/>
      </c>
      <c r="P1581" s="11" t="str">
        <f>IF(ISERROR(FIND("2",tblSalaries[[#This Row],[How many hours of a day you work on Excel]])),"",2)</f>
        <v/>
      </c>
      <c r="Q1581" s="10" t="str">
        <f>IF(ISERROR(FIND("3",tblSalaries[[#This Row],[How many hours of a day you work on Excel]])),"",3)</f>
        <v/>
      </c>
      <c r="R1581" s="10" t="str">
        <f>IF(ISERROR(FIND("4",tblSalaries[[#This Row],[How many hours of a day you work on Excel]])),"",4)</f>
        <v/>
      </c>
      <c r="S1581" s="10" t="str">
        <f>IF(ISERROR(FIND("5",tblSalaries[[#This Row],[How many hours of a day you work on Excel]])),"",5)</f>
        <v/>
      </c>
      <c r="T1581" s="10" t="str">
        <f>IF(ISERROR(FIND("6",tblSalaries[[#This Row],[How many hours of a day you work on Excel]])),"",6)</f>
        <v/>
      </c>
      <c r="U1581" s="11" t="str">
        <f>IF(ISERROR(FIND("7",tblSalaries[[#This Row],[How many hours of a day you work on Excel]])),"",7)</f>
        <v/>
      </c>
      <c r="V1581" s="11">
        <f>IF(ISERROR(FIND("8",tblSalaries[[#This Row],[How many hours of a day you work on Excel]])),"",8)</f>
        <v>8</v>
      </c>
      <c r="W1581" s="11">
        <f>IF(MAX(tblSalaries[[#This Row],[1 hour]:[8 hours]])=0,#N/A,MAX(tblSalaries[[#This Row],[1 hour]:[8 hours]]))</f>
        <v>8</v>
      </c>
      <c r="X1581" s="11">
        <f>IF(ISERROR(tblSalaries[[#This Row],[max h]]),1,tblSalaries[[#This Row],[Salary in USD]]/tblSalaries[[#This Row],[max h]]/260)</f>
        <v>16.292227331464716</v>
      </c>
      <c r="Y1581" s="11" t="str">
        <f>IF(tblSalaries[[#This Row],[Years of Experience]]="",0,"0")</f>
        <v>0</v>
      </c>
      <c r="Z15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581" s="11">
        <f>IF(tblSalaries[[#This Row],[Salary in USD]]&lt;1000,1,0)</f>
        <v>0</v>
      </c>
      <c r="AB1581" s="11">
        <f>IF(AND(tblSalaries[[#This Row],[Salary in USD]]&gt;1000,tblSalaries[[#This Row],[Salary in USD]]&lt;2000),1,0)</f>
        <v>0</v>
      </c>
    </row>
    <row r="1582" spans="2:28" ht="15" customHeight="1">
      <c r="B1582" t="s">
        <v>3585</v>
      </c>
      <c r="C1582" s="1">
        <v>41062.201180555552</v>
      </c>
      <c r="D1582" s="4">
        <v>60000</v>
      </c>
      <c r="E1582">
        <v>60000</v>
      </c>
      <c r="F1582" t="s">
        <v>6</v>
      </c>
      <c r="G1582">
        <f>tblSalaries[[#This Row],[clean Salary (in local currency)]]*VLOOKUP(tblSalaries[[#This Row],[Currency]],tblXrate[],2,FALSE)</f>
        <v>60000</v>
      </c>
      <c r="H1582" t="s">
        <v>153</v>
      </c>
      <c r="I1582" t="s">
        <v>20</v>
      </c>
      <c r="J1582" t="s">
        <v>15</v>
      </c>
      <c r="K1582" t="str">
        <f>VLOOKUP(tblSalaries[[#This Row],[Where do you work]],tblCountries[[Actual]:[Mapping]],2,FALSE)</f>
        <v>USA</v>
      </c>
      <c r="L1582" t="s">
        <v>18</v>
      </c>
      <c r="M1582">
        <v>1</v>
      </c>
      <c r="O1582" s="10" t="str">
        <f>IF(ISERROR(FIND("1",tblSalaries[[#This Row],[How many hours of a day you work on Excel]])),"",1)</f>
        <v/>
      </c>
      <c r="P1582" s="11">
        <f>IF(ISERROR(FIND("2",tblSalaries[[#This Row],[How many hours of a day you work on Excel]])),"",2)</f>
        <v>2</v>
      </c>
      <c r="Q1582" s="10">
        <f>IF(ISERROR(FIND("3",tblSalaries[[#This Row],[How many hours of a day you work on Excel]])),"",3)</f>
        <v>3</v>
      </c>
      <c r="R1582" s="10" t="str">
        <f>IF(ISERROR(FIND("4",tblSalaries[[#This Row],[How many hours of a day you work on Excel]])),"",4)</f>
        <v/>
      </c>
      <c r="S1582" s="10" t="str">
        <f>IF(ISERROR(FIND("5",tblSalaries[[#This Row],[How many hours of a day you work on Excel]])),"",5)</f>
        <v/>
      </c>
      <c r="T1582" s="10" t="str">
        <f>IF(ISERROR(FIND("6",tblSalaries[[#This Row],[How many hours of a day you work on Excel]])),"",6)</f>
        <v/>
      </c>
      <c r="U1582" s="11" t="str">
        <f>IF(ISERROR(FIND("7",tblSalaries[[#This Row],[How many hours of a day you work on Excel]])),"",7)</f>
        <v/>
      </c>
      <c r="V1582" s="11" t="str">
        <f>IF(ISERROR(FIND("8",tblSalaries[[#This Row],[How many hours of a day you work on Excel]])),"",8)</f>
        <v/>
      </c>
      <c r="W1582" s="11">
        <f>IF(MAX(tblSalaries[[#This Row],[1 hour]:[8 hours]])=0,#N/A,MAX(tblSalaries[[#This Row],[1 hour]:[8 hours]]))</f>
        <v>3</v>
      </c>
      <c r="X1582" s="11">
        <f>IF(ISERROR(tblSalaries[[#This Row],[max h]]),1,tblSalaries[[#This Row],[Salary in USD]]/tblSalaries[[#This Row],[max h]]/260)</f>
        <v>76.92307692307692</v>
      </c>
      <c r="Y1582" s="11" t="str">
        <f>IF(tblSalaries[[#This Row],[Years of Experience]]="",0,"0")</f>
        <v>0</v>
      </c>
      <c r="Z15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582" s="11">
        <f>IF(tblSalaries[[#This Row],[Salary in USD]]&lt;1000,1,0)</f>
        <v>0</v>
      </c>
      <c r="AB1582" s="11">
        <f>IF(AND(tblSalaries[[#This Row],[Salary in USD]]&gt;1000,tblSalaries[[#This Row],[Salary in USD]]&lt;2000),1,0)</f>
        <v>0</v>
      </c>
    </row>
    <row r="1583" spans="2:28" ht="15" customHeight="1">
      <c r="B1583" t="s">
        <v>3586</v>
      </c>
      <c r="C1583" s="1">
        <v>41062.265104166669</v>
      </c>
      <c r="D1583" s="4">
        <v>32884.800000000003</v>
      </c>
      <c r="E1583">
        <v>32884</v>
      </c>
      <c r="F1583" t="s">
        <v>6</v>
      </c>
      <c r="G1583">
        <f>tblSalaries[[#This Row],[clean Salary (in local currency)]]*VLOOKUP(tblSalaries[[#This Row],[Currency]],tblXrate[],2,FALSE)</f>
        <v>32884</v>
      </c>
      <c r="H1583" t="s">
        <v>263</v>
      </c>
      <c r="I1583" t="s">
        <v>20</v>
      </c>
      <c r="J1583" t="s">
        <v>15</v>
      </c>
      <c r="K1583" t="str">
        <f>VLOOKUP(tblSalaries[[#This Row],[Where do you work]],tblCountries[[Actual]:[Mapping]],2,FALSE)</f>
        <v>USA</v>
      </c>
      <c r="L1583" t="s">
        <v>13</v>
      </c>
      <c r="M1583">
        <v>10</v>
      </c>
      <c r="O1583" s="10" t="str">
        <f>IF(ISERROR(FIND("1",tblSalaries[[#This Row],[How many hours of a day you work on Excel]])),"",1)</f>
        <v/>
      </c>
      <c r="P1583" s="11" t="str">
        <f>IF(ISERROR(FIND("2",tblSalaries[[#This Row],[How many hours of a day you work on Excel]])),"",2)</f>
        <v/>
      </c>
      <c r="Q1583" s="10" t="str">
        <f>IF(ISERROR(FIND("3",tblSalaries[[#This Row],[How many hours of a day you work on Excel]])),"",3)</f>
        <v/>
      </c>
      <c r="R1583" s="10" t="str">
        <f>IF(ISERROR(FIND("4",tblSalaries[[#This Row],[How many hours of a day you work on Excel]])),"",4)</f>
        <v/>
      </c>
      <c r="S1583" s="10" t="str">
        <f>IF(ISERROR(FIND("5",tblSalaries[[#This Row],[How many hours of a day you work on Excel]])),"",5)</f>
        <v/>
      </c>
      <c r="T1583" s="10" t="str">
        <f>IF(ISERROR(FIND("6",tblSalaries[[#This Row],[How many hours of a day you work on Excel]])),"",6)</f>
        <v/>
      </c>
      <c r="U1583" s="11" t="str">
        <f>IF(ISERROR(FIND("7",tblSalaries[[#This Row],[How many hours of a day you work on Excel]])),"",7)</f>
        <v/>
      </c>
      <c r="V1583" s="11">
        <f>IF(ISERROR(FIND("8",tblSalaries[[#This Row],[How many hours of a day you work on Excel]])),"",8)</f>
        <v>8</v>
      </c>
      <c r="W1583" s="11">
        <f>IF(MAX(tblSalaries[[#This Row],[1 hour]:[8 hours]])=0,#N/A,MAX(tblSalaries[[#This Row],[1 hour]:[8 hours]]))</f>
        <v>8</v>
      </c>
      <c r="X1583" s="11">
        <f>IF(ISERROR(tblSalaries[[#This Row],[max h]]),1,tblSalaries[[#This Row],[Salary in USD]]/tblSalaries[[#This Row],[max h]]/260)</f>
        <v>15.809615384615384</v>
      </c>
      <c r="Y1583" s="11" t="str">
        <f>IF(tblSalaries[[#This Row],[Years of Experience]]="",0,"0")</f>
        <v>0</v>
      </c>
      <c r="Z15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83" s="11">
        <f>IF(tblSalaries[[#This Row],[Salary in USD]]&lt;1000,1,0)</f>
        <v>0</v>
      </c>
      <c r="AB1583" s="11">
        <f>IF(AND(tblSalaries[[#This Row],[Salary in USD]]&gt;1000,tblSalaries[[#This Row],[Salary in USD]]&lt;2000),1,0)</f>
        <v>0</v>
      </c>
    </row>
    <row r="1584" spans="2:28" ht="15" customHeight="1">
      <c r="B1584" t="s">
        <v>3587</v>
      </c>
      <c r="C1584" s="1">
        <v>41062.271770833337</v>
      </c>
      <c r="D1584" s="4" t="s">
        <v>1756</v>
      </c>
      <c r="E1584">
        <v>42000</v>
      </c>
      <c r="F1584" t="s">
        <v>6</v>
      </c>
      <c r="G1584">
        <f>tblSalaries[[#This Row],[clean Salary (in local currency)]]*VLOOKUP(tblSalaries[[#This Row],[Currency]],tblXrate[],2,FALSE)</f>
        <v>42000</v>
      </c>
      <c r="H1584" t="s">
        <v>1757</v>
      </c>
      <c r="I1584" t="s">
        <v>20</v>
      </c>
      <c r="J1584" t="s">
        <v>15</v>
      </c>
      <c r="K1584" t="str">
        <f>VLOOKUP(tblSalaries[[#This Row],[Where do you work]],tblCountries[[Actual]:[Mapping]],2,FALSE)</f>
        <v>USA</v>
      </c>
      <c r="L1584" t="s">
        <v>9</v>
      </c>
      <c r="M1584">
        <v>2</v>
      </c>
      <c r="O1584" s="10" t="str">
        <f>IF(ISERROR(FIND("1",tblSalaries[[#This Row],[How many hours of a day you work on Excel]])),"",1)</f>
        <v/>
      </c>
      <c r="P1584" s="11" t="str">
        <f>IF(ISERROR(FIND("2",tblSalaries[[#This Row],[How many hours of a day you work on Excel]])),"",2)</f>
        <v/>
      </c>
      <c r="Q1584" s="10" t="str">
        <f>IF(ISERROR(FIND("3",tblSalaries[[#This Row],[How many hours of a day you work on Excel]])),"",3)</f>
        <v/>
      </c>
      <c r="R1584" s="10">
        <f>IF(ISERROR(FIND("4",tblSalaries[[#This Row],[How many hours of a day you work on Excel]])),"",4)</f>
        <v>4</v>
      </c>
      <c r="S1584" s="10" t="str">
        <f>IF(ISERROR(FIND("5",tblSalaries[[#This Row],[How many hours of a day you work on Excel]])),"",5)</f>
        <v/>
      </c>
      <c r="T1584" s="10">
        <f>IF(ISERROR(FIND("6",tblSalaries[[#This Row],[How many hours of a day you work on Excel]])),"",6)</f>
        <v>6</v>
      </c>
      <c r="U1584" s="11" t="str">
        <f>IF(ISERROR(FIND("7",tblSalaries[[#This Row],[How many hours of a day you work on Excel]])),"",7)</f>
        <v/>
      </c>
      <c r="V1584" s="11" t="str">
        <f>IF(ISERROR(FIND("8",tblSalaries[[#This Row],[How many hours of a day you work on Excel]])),"",8)</f>
        <v/>
      </c>
      <c r="W1584" s="11">
        <f>IF(MAX(tblSalaries[[#This Row],[1 hour]:[8 hours]])=0,#N/A,MAX(tblSalaries[[#This Row],[1 hour]:[8 hours]]))</f>
        <v>6</v>
      </c>
      <c r="X1584" s="11">
        <f>IF(ISERROR(tblSalaries[[#This Row],[max h]]),1,tblSalaries[[#This Row],[Salary in USD]]/tblSalaries[[#This Row],[max h]]/260)</f>
        <v>26.923076923076923</v>
      </c>
      <c r="Y1584" s="11" t="str">
        <f>IF(tblSalaries[[#This Row],[Years of Experience]]="",0,"0")</f>
        <v>0</v>
      </c>
      <c r="Z15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84" s="11">
        <f>IF(tblSalaries[[#This Row],[Salary in USD]]&lt;1000,1,0)</f>
        <v>0</v>
      </c>
      <c r="AB1584" s="11">
        <f>IF(AND(tblSalaries[[#This Row],[Salary in USD]]&gt;1000,tblSalaries[[#This Row],[Salary in USD]]&lt;2000),1,0)</f>
        <v>0</v>
      </c>
    </row>
    <row r="1585" spans="2:28" ht="15" customHeight="1">
      <c r="B1585" t="s">
        <v>3588</v>
      </c>
      <c r="C1585" s="1">
        <v>41062.280150462961</v>
      </c>
      <c r="D1585" s="4">
        <v>68000</v>
      </c>
      <c r="E1585">
        <v>68000</v>
      </c>
      <c r="F1585" t="s">
        <v>6</v>
      </c>
      <c r="G1585">
        <f>tblSalaries[[#This Row],[clean Salary (in local currency)]]*VLOOKUP(tblSalaries[[#This Row],[Currency]],tblXrate[],2,FALSE)</f>
        <v>68000</v>
      </c>
      <c r="H1585" t="s">
        <v>411</v>
      </c>
      <c r="I1585" t="s">
        <v>20</v>
      </c>
      <c r="J1585" t="s">
        <v>15</v>
      </c>
      <c r="K1585" t="str">
        <f>VLOOKUP(tblSalaries[[#This Row],[Where do you work]],tblCountries[[Actual]:[Mapping]],2,FALSE)</f>
        <v>USA</v>
      </c>
      <c r="L1585" t="s">
        <v>9</v>
      </c>
      <c r="M1585">
        <v>12</v>
      </c>
      <c r="O1585" s="10" t="str">
        <f>IF(ISERROR(FIND("1",tblSalaries[[#This Row],[How many hours of a day you work on Excel]])),"",1)</f>
        <v/>
      </c>
      <c r="P1585" s="11" t="str">
        <f>IF(ISERROR(FIND("2",tblSalaries[[#This Row],[How many hours of a day you work on Excel]])),"",2)</f>
        <v/>
      </c>
      <c r="Q1585" s="10" t="str">
        <f>IF(ISERROR(FIND("3",tblSalaries[[#This Row],[How many hours of a day you work on Excel]])),"",3)</f>
        <v/>
      </c>
      <c r="R1585" s="10">
        <f>IF(ISERROR(FIND("4",tblSalaries[[#This Row],[How many hours of a day you work on Excel]])),"",4)</f>
        <v>4</v>
      </c>
      <c r="S1585" s="10" t="str">
        <f>IF(ISERROR(FIND("5",tblSalaries[[#This Row],[How many hours of a day you work on Excel]])),"",5)</f>
        <v/>
      </c>
      <c r="T1585" s="10">
        <f>IF(ISERROR(FIND("6",tblSalaries[[#This Row],[How many hours of a day you work on Excel]])),"",6)</f>
        <v>6</v>
      </c>
      <c r="U1585" s="11" t="str">
        <f>IF(ISERROR(FIND("7",tblSalaries[[#This Row],[How many hours of a day you work on Excel]])),"",7)</f>
        <v/>
      </c>
      <c r="V1585" s="11" t="str">
        <f>IF(ISERROR(FIND("8",tblSalaries[[#This Row],[How many hours of a day you work on Excel]])),"",8)</f>
        <v/>
      </c>
      <c r="W1585" s="11">
        <f>IF(MAX(tblSalaries[[#This Row],[1 hour]:[8 hours]])=0,#N/A,MAX(tblSalaries[[#This Row],[1 hour]:[8 hours]]))</f>
        <v>6</v>
      </c>
      <c r="X1585" s="11">
        <f>IF(ISERROR(tblSalaries[[#This Row],[max h]]),1,tblSalaries[[#This Row],[Salary in USD]]/tblSalaries[[#This Row],[max h]]/260)</f>
        <v>43.589743589743591</v>
      </c>
      <c r="Y1585" s="11" t="str">
        <f>IF(tblSalaries[[#This Row],[Years of Experience]]="",0,"0")</f>
        <v>0</v>
      </c>
      <c r="Z15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85" s="11">
        <f>IF(tblSalaries[[#This Row],[Salary in USD]]&lt;1000,1,0)</f>
        <v>0</v>
      </c>
      <c r="AB1585" s="11">
        <f>IF(AND(tblSalaries[[#This Row],[Salary in USD]]&gt;1000,tblSalaries[[#This Row],[Salary in USD]]&lt;2000),1,0)</f>
        <v>0</v>
      </c>
    </row>
    <row r="1586" spans="2:28" ht="15" customHeight="1">
      <c r="B1586" t="s">
        <v>3589</v>
      </c>
      <c r="C1586" s="1">
        <v>41062.320856481485</v>
      </c>
      <c r="D1586" s="4">
        <v>85000</v>
      </c>
      <c r="E1586">
        <v>85000</v>
      </c>
      <c r="F1586" t="s">
        <v>6</v>
      </c>
      <c r="G1586">
        <f>tblSalaries[[#This Row],[clean Salary (in local currency)]]*VLOOKUP(tblSalaries[[#This Row],[Currency]],tblXrate[],2,FALSE)</f>
        <v>85000</v>
      </c>
      <c r="H1586" t="s">
        <v>89</v>
      </c>
      <c r="I1586" t="s">
        <v>310</v>
      </c>
      <c r="J1586" t="s">
        <v>15</v>
      </c>
      <c r="K1586" t="str">
        <f>VLOOKUP(tblSalaries[[#This Row],[Where do you work]],tblCountries[[Actual]:[Mapping]],2,FALSE)</f>
        <v>USA</v>
      </c>
      <c r="L1586" t="s">
        <v>18</v>
      </c>
      <c r="M1586">
        <v>8</v>
      </c>
      <c r="O1586" s="10" t="str">
        <f>IF(ISERROR(FIND("1",tblSalaries[[#This Row],[How many hours of a day you work on Excel]])),"",1)</f>
        <v/>
      </c>
      <c r="P1586" s="11">
        <f>IF(ISERROR(FIND("2",tblSalaries[[#This Row],[How many hours of a day you work on Excel]])),"",2)</f>
        <v>2</v>
      </c>
      <c r="Q1586" s="10">
        <f>IF(ISERROR(FIND("3",tblSalaries[[#This Row],[How many hours of a day you work on Excel]])),"",3)</f>
        <v>3</v>
      </c>
      <c r="R1586" s="10" t="str">
        <f>IF(ISERROR(FIND("4",tblSalaries[[#This Row],[How many hours of a day you work on Excel]])),"",4)</f>
        <v/>
      </c>
      <c r="S1586" s="10" t="str">
        <f>IF(ISERROR(FIND("5",tblSalaries[[#This Row],[How many hours of a day you work on Excel]])),"",5)</f>
        <v/>
      </c>
      <c r="T1586" s="10" t="str">
        <f>IF(ISERROR(FIND("6",tblSalaries[[#This Row],[How many hours of a day you work on Excel]])),"",6)</f>
        <v/>
      </c>
      <c r="U1586" s="11" t="str">
        <f>IF(ISERROR(FIND("7",tblSalaries[[#This Row],[How many hours of a day you work on Excel]])),"",7)</f>
        <v/>
      </c>
      <c r="V1586" s="11" t="str">
        <f>IF(ISERROR(FIND("8",tblSalaries[[#This Row],[How many hours of a day you work on Excel]])),"",8)</f>
        <v/>
      </c>
      <c r="W1586" s="11">
        <f>IF(MAX(tblSalaries[[#This Row],[1 hour]:[8 hours]])=0,#N/A,MAX(tblSalaries[[#This Row],[1 hour]:[8 hours]]))</f>
        <v>3</v>
      </c>
      <c r="X1586" s="11">
        <f>IF(ISERROR(tblSalaries[[#This Row],[max h]]),1,tblSalaries[[#This Row],[Salary in USD]]/tblSalaries[[#This Row],[max h]]/260)</f>
        <v>108.97435897435896</v>
      </c>
      <c r="Y1586" s="11" t="str">
        <f>IF(tblSalaries[[#This Row],[Years of Experience]]="",0,"0")</f>
        <v>0</v>
      </c>
      <c r="Z15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86" s="11">
        <f>IF(tblSalaries[[#This Row],[Salary in USD]]&lt;1000,1,0)</f>
        <v>0</v>
      </c>
      <c r="AB1586" s="11">
        <f>IF(AND(tblSalaries[[#This Row],[Salary in USD]]&gt;1000,tblSalaries[[#This Row],[Salary in USD]]&lt;2000),1,0)</f>
        <v>0</v>
      </c>
    </row>
    <row r="1587" spans="2:28" ht="15" customHeight="1">
      <c r="B1587" t="s">
        <v>3590</v>
      </c>
      <c r="C1587" s="1">
        <v>41062.466180555559</v>
      </c>
      <c r="D1587" s="4" t="s">
        <v>1758</v>
      </c>
      <c r="E1587">
        <v>13000</v>
      </c>
      <c r="F1587" t="s">
        <v>6</v>
      </c>
      <c r="G1587">
        <f>tblSalaries[[#This Row],[clean Salary (in local currency)]]*VLOOKUP(tblSalaries[[#This Row],[Currency]],tblXrate[],2,FALSE)</f>
        <v>13000</v>
      </c>
      <c r="H1587" t="s">
        <v>1759</v>
      </c>
      <c r="I1587" t="s">
        <v>20</v>
      </c>
      <c r="J1587" t="s">
        <v>143</v>
      </c>
      <c r="K1587" t="str">
        <f>VLOOKUP(tblSalaries[[#This Row],[Where do you work]],tblCountries[[Actual]:[Mapping]],2,FALSE)</f>
        <v>Brazil</v>
      </c>
      <c r="L1587" t="s">
        <v>13</v>
      </c>
      <c r="M1587">
        <v>4</v>
      </c>
      <c r="O1587" s="10" t="str">
        <f>IF(ISERROR(FIND("1",tblSalaries[[#This Row],[How many hours of a day you work on Excel]])),"",1)</f>
        <v/>
      </c>
      <c r="P1587" s="11" t="str">
        <f>IF(ISERROR(FIND("2",tblSalaries[[#This Row],[How many hours of a day you work on Excel]])),"",2)</f>
        <v/>
      </c>
      <c r="Q1587" s="10" t="str">
        <f>IF(ISERROR(FIND("3",tblSalaries[[#This Row],[How many hours of a day you work on Excel]])),"",3)</f>
        <v/>
      </c>
      <c r="R1587" s="10" t="str">
        <f>IF(ISERROR(FIND("4",tblSalaries[[#This Row],[How many hours of a day you work on Excel]])),"",4)</f>
        <v/>
      </c>
      <c r="S1587" s="10" t="str">
        <f>IF(ISERROR(FIND("5",tblSalaries[[#This Row],[How many hours of a day you work on Excel]])),"",5)</f>
        <v/>
      </c>
      <c r="T1587" s="10" t="str">
        <f>IF(ISERROR(FIND("6",tblSalaries[[#This Row],[How many hours of a day you work on Excel]])),"",6)</f>
        <v/>
      </c>
      <c r="U1587" s="11" t="str">
        <f>IF(ISERROR(FIND("7",tblSalaries[[#This Row],[How many hours of a day you work on Excel]])),"",7)</f>
        <v/>
      </c>
      <c r="V1587" s="11">
        <f>IF(ISERROR(FIND("8",tblSalaries[[#This Row],[How many hours of a day you work on Excel]])),"",8)</f>
        <v>8</v>
      </c>
      <c r="W1587" s="11">
        <f>IF(MAX(tblSalaries[[#This Row],[1 hour]:[8 hours]])=0,#N/A,MAX(tblSalaries[[#This Row],[1 hour]:[8 hours]]))</f>
        <v>8</v>
      </c>
      <c r="X1587" s="11">
        <f>IF(ISERROR(tblSalaries[[#This Row],[max h]]),1,tblSalaries[[#This Row],[Salary in USD]]/tblSalaries[[#This Row],[max h]]/260)</f>
        <v>6.25</v>
      </c>
      <c r="Y1587" s="11" t="str">
        <f>IF(tblSalaries[[#This Row],[Years of Experience]]="",0,"0")</f>
        <v>0</v>
      </c>
      <c r="Z15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87" s="11">
        <f>IF(tblSalaries[[#This Row],[Salary in USD]]&lt;1000,1,0)</f>
        <v>0</v>
      </c>
      <c r="AB1587" s="11">
        <f>IF(AND(tblSalaries[[#This Row],[Salary in USD]]&gt;1000,tblSalaries[[#This Row],[Salary in USD]]&lt;2000),1,0)</f>
        <v>0</v>
      </c>
    </row>
    <row r="1588" spans="2:28" ht="15" customHeight="1">
      <c r="B1588" t="s">
        <v>3591</v>
      </c>
      <c r="C1588" s="1">
        <v>41062.582476851851</v>
      </c>
      <c r="D1588" s="4">
        <v>15000</v>
      </c>
      <c r="E1588">
        <v>15000</v>
      </c>
      <c r="F1588" t="s">
        <v>6</v>
      </c>
      <c r="G1588">
        <f>tblSalaries[[#This Row],[clean Salary (in local currency)]]*VLOOKUP(tblSalaries[[#This Row],[Currency]],tblXrate[],2,FALSE)</f>
        <v>15000</v>
      </c>
      <c r="H1588" t="s">
        <v>1760</v>
      </c>
      <c r="I1588" t="s">
        <v>20</v>
      </c>
      <c r="J1588" t="s">
        <v>8</v>
      </c>
      <c r="K1588" t="str">
        <f>VLOOKUP(tblSalaries[[#This Row],[Where do you work]],tblCountries[[Actual]:[Mapping]],2,FALSE)</f>
        <v>India</v>
      </c>
      <c r="L1588" t="s">
        <v>9</v>
      </c>
      <c r="M1588">
        <v>5</v>
      </c>
      <c r="O1588" s="10" t="str">
        <f>IF(ISERROR(FIND("1",tblSalaries[[#This Row],[How many hours of a day you work on Excel]])),"",1)</f>
        <v/>
      </c>
      <c r="P1588" s="11" t="str">
        <f>IF(ISERROR(FIND("2",tblSalaries[[#This Row],[How many hours of a day you work on Excel]])),"",2)</f>
        <v/>
      </c>
      <c r="Q1588" s="10" t="str">
        <f>IF(ISERROR(FIND("3",tblSalaries[[#This Row],[How many hours of a day you work on Excel]])),"",3)</f>
        <v/>
      </c>
      <c r="R1588" s="10">
        <f>IF(ISERROR(FIND("4",tblSalaries[[#This Row],[How many hours of a day you work on Excel]])),"",4)</f>
        <v>4</v>
      </c>
      <c r="S1588" s="10" t="str">
        <f>IF(ISERROR(FIND("5",tblSalaries[[#This Row],[How many hours of a day you work on Excel]])),"",5)</f>
        <v/>
      </c>
      <c r="T1588" s="10">
        <f>IF(ISERROR(FIND("6",tblSalaries[[#This Row],[How many hours of a day you work on Excel]])),"",6)</f>
        <v>6</v>
      </c>
      <c r="U1588" s="11" t="str">
        <f>IF(ISERROR(FIND("7",tblSalaries[[#This Row],[How many hours of a day you work on Excel]])),"",7)</f>
        <v/>
      </c>
      <c r="V1588" s="11" t="str">
        <f>IF(ISERROR(FIND("8",tblSalaries[[#This Row],[How many hours of a day you work on Excel]])),"",8)</f>
        <v/>
      </c>
      <c r="W1588" s="11">
        <f>IF(MAX(tblSalaries[[#This Row],[1 hour]:[8 hours]])=0,#N/A,MAX(tblSalaries[[#This Row],[1 hour]:[8 hours]]))</f>
        <v>6</v>
      </c>
      <c r="X1588" s="11">
        <f>IF(ISERROR(tblSalaries[[#This Row],[max h]]),1,tblSalaries[[#This Row],[Salary in USD]]/tblSalaries[[#This Row],[max h]]/260)</f>
        <v>9.615384615384615</v>
      </c>
      <c r="Y1588" s="11" t="str">
        <f>IF(tblSalaries[[#This Row],[Years of Experience]]="",0,"0")</f>
        <v>0</v>
      </c>
      <c r="Z15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88" s="11">
        <f>IF(tblSalaries[[#This Row],[Salary in USD]]&lt;1000,1,0)</f>
        <v>0</v>
      </c>
      <c r="AB1588" s="11">
        <f>IF(AND(tblSalaries[[#This Row],[Salary in USD]]&gt;1000,tblSalaries[[#This Row],[Salary in USD]]&lt;2000),1,0)</f>
        <v>0</v>
      </c>
    </row>
    <row r="1589" spans="2:28" ht="15" customHeight="1">
      <c r="B1589" t="s">
        <v>3592</v>
      </c>
      <c r="C1589" s="1">
        <v>41062.732175925928</v>
      </c>
      <c r="D1589" s="4" t="s">
        <v>1761</v>
      </c>
      <c r="E1589">
        <v>50000</v>
      </c>
      <c r="F1589" t="s">
        <v>6</v>
      </c>
      <c r="G1589">
        <f>tblSalaries[[#This Row],[clean Salary (in local currency)]]*VLOOKUP(tblSalaries[[#This Row],[Currency]],tblXrate[],2,FALSE)</f>
        <v>50000</v>
      </c>
      <c r="H1589" t="s">
        <v>1762</v>
      </c>
      <c r="I1589" t="s">
        <v>4001</v>
      </c>
      <c r="J1589" t="s">
        <v>8</v>
      </c>
      <c r="K1589" t="str">
        <f>VLOOKUP(tblSalaries[[#This Row],[Where do you work]],tblCountries[[Actual]:[Mapping]],2,FALSE)</f>
        <v>India</v>
      </c>
      <c r="L1589" t="s">
        <v>25</v>
      </c>
      <c r="M1589">
        <v>8</v>
      </c>
      <c r="O1589" s="10">
        <f>IF(ISERROR(FIND("1",tblSalaries[[#This Row],[How many hours of a day you work on Excel]])),"",1)</f>
        <v>1</v>
      </c>
      <c r="P1589" s="11">
        <f>IF(ISERROR(FIND("2",tblSalaries[[#This Row],[How many hours of a day you work on Excel]])),"",2)</f>
        <v>2</v>
      </c>
      <c r="Q1589" s="10" t="str">
        <f>IF(ISERROR(FIND("3",tblSalaries[[#This Row],[How many hours of a day you work on Excel]])),"",3)</f>
        <v/>
      </c>
      <c r="R1589" s="10" t="str">
        <f>IF(ISERROR(FIND("4",tblSalaries[[#This Row],[How many hours of a day you work on Excel]])),"",4)</f>
        <v/>
      </c>
      <c r="S1589" s="10" t="str">
        <f>IF(ISERROR(FIND("5",tblSalaries[[#This Row],[How many hours of a day you work on Excel]])),"",5)</f>
        <v/>
      </c>
      <c r="T1589" s="10" t="str">
        <f>IF(ISERROR(FIND("6",tblSalaries[[#This Row],[How many hours of a day you work on Excel]])),"",6)</f>
        <v/>
      </c>
      <c r="U1589" s="11" t="str">
        <f>IF(ISERROR(FIND("7",tblSalaries[[#This Row],[How many hours of a day you work on Excel]])),"",7)</f>
        <v/>
      </c>
      <c r="V1589" s="11" t="str">
        <f>IF(ISERROR(FIND("8",tblSalaries[[#This Row],[How many hours of a day you work on Excel]])),"",8)</f>
        <v/>
      </c>
      <c r="W1589" s="11">
        <f>IF(MAX(tblSalaries[[#This Row],[1 hour]:[8 hours]])=0,#N/A,MAX(tblSalaries[[#This Row],[1 hour]:[8 hours]]))</f>
        <v>2</v>
      </c>
      <c r="X1589" s="11">
        <f>IF(ISERROR(tblSalaries[[#This Row],[max h]]),1,tblSalaries[[#This Row],[Salary in USD]]/tblSalaries[[#This Row],[max h]]/260)</f>
        <v>96.15384615384616</v>
      </c>
      <c r="Y1589" s="11" t="str">
        <f>IF(tblSalaries[[#This Row],[Years of Experience]]="",0,"0")</f>
        <v>0</v>
      </c>
      <c r="Z15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89" s="11">
        <f>IF(tblSalaries[[#This Row],[Salary in USD]]&lt;1000,1,0)</f>
        <v>0</v>
      </c>
      <c r="AB1589" s="11">
        <f>IF(AND(tblSalaries[[#This Row],[Salary in USD]]&gt;1000,tblSalaries[[#This Row],[Salary in USD]]&lt;2000),1,0)</f>
        <v>0</v>
      </c>
    </row>
    <row r="1590" spans="2:28" ht="15" customHeight="1">
      <c r="B1590" t="s">
        <v>3593</v>
      </c>
      <c r="C1590" s="1">
        <v>41062.783009259256</v>
      </c>
      <c r="D1590" s="4">
        <v>7000</v>
      </c>
      <c r="E1590">
        <v>7000</v>
      </c>
      <c r="F1590" t="s">
        <v>6</v>
      </c>
      <c r="G1590">
        <f>tblSalaries[[#This Row],[clean Salary (in local currency)]]*VLOOKUP(tblSalaries[[#This Row],[Currency]],tblXrate[],2,FALSE)</f>
        <v>7000</v>
      </c>
      <c r="H1590" t="s">
        <v>1763</v>
      </c>
      <c r="I1590" t="s">
        <v>3999</v>
      </c>
      <c r="J1590" t="s">
        <v>8</v>
      </c>
      <c r="K1590" t="str">
        <f>VLOOKUP(tblSalaries[[#This Row],[Where do you work]],tblCountries[[Actual]:[Mapping]],2,FALSE)</f>
        <v>India</v>
      </c>
      <c r="L1590" t="s">
        <v>9</v>
      </c>
      <c r="M1590">
        <v>1</v>
      </c>
      <c r="O1590" s="10" t="str">
        <f>IF(ISERROR(FIND("1",tblSalaries[[#This Row],[How many hours of a day you work on Excel]])),"",1)</f>
        <v/>
      </c>
      <c r="P1590" s="11" t="str">
        <f>IF(ISERROR(FIND("2",tblSalaries[[#This Row],[How many hours of a day you work on Excel]])),"",2)</f>
        <v/>
      </c>
      <c r="Q1590" s="10" t="str">
        <f>IF(ISERROR(FIND("3",tblSalaries[[#This Row],[How many hours of a day you work on Excel]])),"",3)</f>
        <v/>
      </c>
      <c r="R1590" s="10">
        <f>IF(ISERROR(FIND("4",tblSalaries[[#This Row],[How many hours of a day you work on Excel]])),"",4)</f>
        <v>4</v>
      </c>
      <c r="S1590" s="10" t="str">
        <f>IF(ISERROR(FIND("5",tblSalaries[[#This Row],[How many hours of a day you work on Excel]])),"",5)</f>
        <v/>
      </c>
      <c r="T1590" s="10">
        <f>IF(ISERROR(FIND("6",tblSalaries[[#This Row],[How many hours of a day you work on Excel]])),"",6)</f>
        <v>6</v>
      </c>
      <c r="U1590" s="11" t="str">
        <f>IF(ISERROR(FIND("7",tblSalaries[[#This Row],[How many hours of a day you work on Excel]])),"",7)</f>
        <v/>
      </c>
      <c r="V1590" s="11" t="str">
        <f>IF(ISERROR(FIND("8",tblSalaries[[#This Row],[How many hours of a day you work on Excel]])),"",8)</f>
        <v/>
      </c>
      <c r="W1590" s="11">
        <f>IF(MAX(tblSalaries[[#This Row],[1 hour]:[8 hours]])=0,#N/A,MAX(tblSalaries[[#This Row],[1 hour]:[8 hours]]))</f>
        <v>6</v>
      </c>
      <c r="X1590" s="11">
        <f>IF(ISERROR(tblSalaries[[#This Row],[max h]]),1,tblSalaries[[#This Row],[Salary in USD]]/tblSalaries[[#This Row],[max h]]/260)</f>
        <v>4.4871794871794872</v>
      </c>
      <c r="Y1590" s="11" t="str">
        <f>IF(tblSalaries[[#This Row],[Years of Experience]]="",0,"0")</f>
        <v>0</v>
      </c>
      <c r="Z15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590" s="11">
        <f>IF(tblSalaries[[#This Row],[Salary in USD]]&lt;1000,1,0)</f>
        <v>0</v>
      </c>
      <c r="AB1590" s="11">
        <f>IF(AND(tblSalaries[[#This Row],[Salary in USD]]&gt;1000,tblSalaries[[#This Row],[Salary in USD]]&lt;2000),1,0)</f>
        <v>0</v>
      </c>
    </row>
    <row r="1591" spans="2:28" ht="15" customHeight="1">
      <c r="B1591" t="s">
        <v>3594</v>
      </c>
      <c r="C1591" s="1">
        <v>41062.801793981482</v>
      </c>
      <c r="D1591" s="4">
        <v>140000</v>
      </c>
      <c r="E1591">
        <v>140000</v>
      </c>
      <c r="F1591" t="s">
        <v>6</v>
      </c>
      <c r="G1591">
        <f>tblSalaries[[#This Row],[clean Salary (in local currency)]]*VLOOKUP(tblSalaries[[#This Row],[Currency]],tblXrate[],2,FALSE)</f>
        <v>140000</v>
      </c>
      <c r="H1591" t="s">
        <v>1080</v>
      </c>
      <c r="I1591" t="s">
        <v>52</v>
      </c>
      <c r="J1591" t="s">
        <v>15</v>
      </c>
      <c r="K1591" t="str">
        <f>VLOOKUP(tblSalaries[[#This Row],[Where do you work]],tblCountries[[Actual]:[Mapping]],2,FALSE)</f>
        <v>USA</v>
      </c>
      <c r="L1591" t="s">
        <v>9</v>
      </c>
      <c r="M1591">
        <v>12</v>
      </c>
      <c r="O1591" s="10" t="str">
        <f>IF(ISERROR(FIND("1",tblSalaries[[#This Row],[How many hours of a day you work on Excel]])),"",1)</f>
        <v/>
      </c>
      <c r="P1591" s="11" t="str">
        <f>IF(ISERROR(FIND("2",tblSalaries[[#This Row],[How many hours of a day you work on Excel]])),"",2)</f>
        <v/>
      </c>
      <c r="Q1591" s="10" t="str">
        <f>IF(ISERROR(FIND("3",tblSalaries[[#This Row],[How many hours of a day you work on Excel]])),"",3)</f>
        <v/>
      </c>
      <c r="R1591" s="10">
        <f>IF(ISERROR(FIND("4",tblSalaries[[#This Row],[How many hours of a day you work on Excel]])),"",4)</f>
        <v>4</v>
      </c>
      <c r="S1591" s="10" t="str">
        <f>IF(ISERROR(FIND("5",tblSalaries[[#This Row],[How many hours of a day you work on Excel]])),"",5)</f>
        <v/>
      </c>
      <c r="T1591" s="10">
        <f>IF(ISERROR(FIND("6",tblSalaries[[#This Row],[How many hours of a day you work on Excel]])),"",6)</f>
        <v>6</v>
      </c>
      <c r="U1591" s="11" t="str">
        <f>IF(ISERROR(FIND("7",tblSalaries[[#This Row],[How many hours of a day you work on Excel]])),"",7)</f>
        <v/>
      </c>
      <c r="V1591" s="11" t="str">
        <f>IF(ISERROR(FIND("8",tblSalaries[[#This Row],[How many hours of a day you work on Excel]])),"",8)</f>
        <v/>
      </c>
      <c r="W1591" s="11">
        <f>IF(MAX(tblSalaries[[#This Row],[1 hour]:[8 hours]])=0,#N/A,MAX(tblSalaries[[#This Row],[1 hour]:[8 hours]]))</f>
        <v>6</v>
      </c>
      <c r="X1591" s="11">
        <f>IF(ISERROR(tblSalaries[[#This Row],[max h]]),1,tblSalaries[[#This Row],[Salary in USD]]/tblSalaries[[#This Row],[max h]]/260)</f>
        <v>89.743589743589737</v>
      </c>
      <c r="Y1591" s="11" t="str">
        <f>IF(tblSalaries[[#This Row],[Years of Experience]]="",0,"0")</f>
        <v>0</v>
      </c>
      <c r="Z15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91" s="11">
        <f>IF(tblSalaries[[#This Row],[Salary in USD]]&lt;1000,1,0)</f>
        <v>0</v>
      </c>
      <c r="AB1591" s="11">
        <f>IF(AND(tblSalaries[[#This Row],[Salary in USD]]&gt;1000,tblSalaries[[#This Row],[Salary in USD]]&lt;2000),1,0)</f>
        <v>0</v>
      </c>
    </row>
    <row r="1592" spans="2:28" ht="15" customHeight="1">
      <c r="B1592" t="s">
        <v>3595</v>
      </c>
      <c r="C1592" s="1">
        <v>41062.868518518517</v>
      </c>
      <c r="D1592" s="4">
        <v>400000</v>
      </c>
      <c r="E1592">
        <v>400000</v>
      </c>
      <c r="F1592" t="s">
        <v>40</v>
      </c>
      <c r="G1592">
        <f>tblSalaries[[#This Row],[clean Salary (in local currency)]]*VLOOKUP(tblSalaries[[#This Row],[Currency]],tblXrate[],2,FALSE)</f>
        <v>7123.1666749770275</v>
      </c>
      <c r="H1592" t="s">
        <v>1764</v>
      </c>
      <c r="I1592" t="s">
        <v>20</v>
      </c>
      <c r="J1592" t="s">
        <v>8</v>
      </c>
      <c r="K1592" t="str">
        <f>VLOOKUP(tblSalaries[[#This Row],[Where do you work]],tblCountries[[Actual]:[Mapping]],2,FALSE)</f>
        <v>India</v>
      </c>
      <c r="L1592" t="s">
        <v>25</v>
      </c>
      <c r="M1592">
        <v>2.5</v>
      </c>
      <c r="O1592" s="10">
        <f>IF(ISERROR(FIND("1",tblSalaries[[#This Row],[How many hours of a day you work on Excel]])),"",1)</f>
        <v>1</v>
      </c>
      <c r="P1592" s="11">
        <f>IF(ISERROR(FIND("2",tblSalaries[[#This Row],[How many hours of a day you work on Excel]])),"",2)</f>
        <v>2</v>
      </c>
      <c r="Q1592" s="10" t="str">
        <f>IF(ISERROR(FIND("3",tblSalaries[[#This Row],[How many hours of a day you work on Excel]])),"",3)</f>
        <v/>
      </c>
      <c r="R1592" s="10" t="str">
        <f>IF(ISERROR(FIND("4",tblSalaries[[#This Row],[How many hours of a day you work on Excel]])),"",4)</f>
        <v/>
      </c>
      <c r="S1592" s="10" t="str">
        <f>IF(ISERROR(FIND("5",tblSalaries[[#This Row],[How many hours of a day you work on Excel]])),"",5)</f>
        <v/>
      </c>
      <c r="T1592" s="10" t="str">
        <f>IF(ISERROR(FIND("6",tblSalaries[[#This Row],[How many hours of a day you work on Excel]])),"",6)</f>
        <v/>
      </c>
      <c r="U1592" s="11" t="str">
        <f>IF(ISERROR(FIND("7",tblSalaries[[#This Row],[How many hours of a day you work on Excel]])),"",7)</f>
        <v/>
      </c>
      <c r="V1592" s="11" t="str">
        <f>IF(ISERROR(FIND("8",tblSalaries[[#This Row],[How many hours of a day you work on Excel]])),"",8)</f>
        <v/>
      </c>
      <c r="W1592" s="11">
        <f>IF(MAX(tblSalaries[[#This Row],[1 hour]:[8 hours]])=0,#N/A,MAX(tblSalaries[[#This Row],[1 hour]:[8 hours]]))</f>
        <v>2</v>
      </c>
      <c r="X1592" s="11">
        <f>IF(ISERROR(tblSalaries[[#This Row],[max h]]),1,tblSalaries[[#This Row],[Salary in USD]]/tblSalaries[[#This Row],[max h]]/260)</f>
        <v>13.698397451878899</v>
      </c>
      <c r="Y1592" s="11" t="str">
        <f>IF(tblSalaries[[#This Row],[Years of Experience]]="",0,"0")</f>
        <v>0</v>
      </c>
      <c r="Z15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92" s="11">
        <f>IF(tblSalaries[[#This Row],[Salary in USD]]&lt;1000,1,0)</f>
        <v>0</v>
      </c>
      <c r="AB1592" s="11">
        <f>IF(AND(tblSalaries[[#This Row],[Salary in USD]]&gt;1000,tblSalaries[[#This Row],[Salary in USD]]&lt;2000),1,0)</f>
        <v>0</v>
      </c>
    </row>
    <row r="1593" spans="2:28" ht="15" customHeight="1">
      <c r="B1593" t="s">
        <v>3596</v>
      </c>
      <c r="C1593" s="1">
        <v>41062.870127314818</v>
      </c>
      <c r="D1593" s="4" t="s">
        <v>1765</v>
      </c>
      <c r="E1593">
        <v>37000</v>
      </c>
      <c r="F1593" t="s">
        <v>69</v>
      </c>
      <c r="G1593">
        <f>tblSalaries[[#This Row],[clean Salary (in local currency)]]*VLOOKUP(tblSalaries[[#This Row],[Currency]],tblXrate[],2,FALSE)</f>
        <v>58318.59606648951</v>
      </c>
      <c r="H1593" t="s">
        <v>1766</v>
      </c>
      <c r="I1593" t="s">
        <v>20</v>
      </c>
      <c r="J1593" t="s">
        <v>71</v>
      </c>
      <c r="K1593" t="str">
        <f>VLOOKUP(tblSalaries[[#This Row],[Where do you work]],tblCountries[[Actual]:[Mapping]],2,FALSE)</f>
        <v>UK</v>
      </c>
      <c r="L1593" t="s">
        <v>9</v>
      </c>
      <c r="M1593">
        <v>9</v>
      </c>
      <c r="O1593" s="10" t="str">
        <f>IF(ISERROR(FIND("1",tblSalaries[[#This Row],[How many hours of a day you work on Excel]])),"",1)</f>
        <v/>
      </c>
      <c r="P1593" s="11" t="str">
        <f>IF(ISERROR(FIND("2",tblSalaries[[#This Row],[How many hours of a day you work on Excel]])),"",2)</f>
        <v/>
      </c>
      <c r="Q1593" s="10" t="str">
        <f>IF(ISERROR(FIND("3",tblSalaries[[#This Row],[How many hours of a day you work on Excel]])),"",3)</f>
        <v/>
      </c>
      <c r="R1593" s="10">
        <f>IF(ISERROR(FIND("4",tblSalaries[[#This Row],[How many hours of a day you work on Excel]])),"",4)</f>
        <v>4</v>
      </c>
      <c r="S1593" s="10" t="str">
        <f>IF(ISERROR(FIND("5",tblSalaries[[#This Row],[How many hours of a day you work on Excel]])),"",5)</f>
        <v/>
      </c>
      <c r="T1593" s="10">
        <f>IF(ISERROR(FIND("6",tblSalaries[[#This Row],[How many hours of a day you work on Excel]])),"",6)</f>
        <v>6</v>
      </c>
      <c r="U1593" s="11" t="str">
        <f>IF(ISERROR(FIND("7",tblSalaries[[#This Row],[How many hours of a day you work on Excel]])),"",7)</f>
        <v/>
      </c>
      <c r="V1593" s="11" t="str">
        <f>IF(ISERROR(FIND("8",tblSalaries[[#This Row],[How many hours of a day you work on Excel]])),"",8)</f>
        <v/>
      </c>
      <c r="W1593" s="11">
        <f>IF(MAX(tblSalaries[[#This Row],[1 hour]:[8 hours]])=0,#N/A,MAX(tblSalaries[[#This Row],[1 hour]:[8 hours]]))</f>
        <v>6</v>
      </c>
      <c r="X1593" s="11">
        <f>IF(ISERROR(tblSalaries[[#This Row],[max h]]),1,tblSalaries[[#This Row],[Salary in USD]]/tblSalaries[[#This Row],[max h]]/260)</f>
        <v>37.383715427236865</v>
      </c>
      <c r="Y1593" s="11" t="str">
        <f>IF(tblSalaries[[#This Row],[Years of Experience]]="",0,"0")</f>
        <v>0</v>
      </c>
      <c r="Z15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93" s="11">
        <f>IF(tblSalaries[[#This Row],[Salary in USD]]&lt;1000,1,0)</f>
        <v>0</v>
      </c>
      <c r="AB1593" s="11">
        <f>IF(AND(tblSalaries[[#This Row],[Salary in USD]]&gt;1000,tblSalaries[[#This Row],[Salary in USD]]&lt;2000),1,0)</f>
        <v>0</v>
      </c>
    </row>
    <row r="1594" spans="2:28" ht="15" customHeight="1">
      <c r="B1594" t="s">
        <v>3597</v>
      </c>
      <c r="C1594" s="1">
        <v>41062.904652777775</v>
      </c>
      <c r="D1594" s="4" t="s">
        <v>1767</v>
      </c>
      <c r="E1594">
        <v>680000</v>
      </c>
      <c r="F1594" t="s">
        <v>40</v>
      </c>
      <c r="G1594">
        <f>tblSalaries[[#This Row],[clean Salary (in local currency)]]*VLOOKUP(tblSalaries[[#This Row],[Currency]],tblXrate[],2,FALSE)</f>
        <v>12109.383347460946</v>
      </c>
      <c r="H1594" t="s">
        <v>938</v>
      </c>
      <c r="I1594" t="s">
        <v>52</v>
      </c>
      <c r="J1594" t="s">
        <v>8</v>
      </c>
      <c r="K1594" t="str">
        <f>VLOOKUP(tblSalaries[[#This Row],[Where do you work]],tblCountries[[Actual]:[Mapping]],2,FALSE)</f>
        <v>India</v>
      </c>
      <c r="L1594" t="s">
        <v>25</v>
      </c>
      <c r="M1594">
        <v>2</v>
      </c>
      <c r="O1594" s="10">
        <f>IF(ISERROR(FIND("1",tblSalaries[[#This Row],[How many hours of a day you work on Excel]])),"",1)</f>
        <v>1</v>
      </c>
      <c r="P1594" s="11">
        <f>IF(ISERROR(FIND("2",tblSalaries[[#This Row],[How many hours of a day you work on Excel]])),"",2)</f>
        <v>2</v>
      </c>
      <c r="Q1594" s="10" t="str">
        <f>IF(ISERROR(FIND("3",tblSalaries[[#This Row],[How many hours of a day you work on Excel]])),"",3)</f>
        <v/>
      </c>
      <c r="R1594" s="10" t="str">
        <f>IF(ISERROR(FIND("4",tblSalaries[[#This Row],[How many hours of a day you work on Excel]])),"",4)</f>
        <v/>
      </c>
      <c r="S1594" s="10" t="str">
        <f>IF(ISERROR(FIND("5",tblSalaries[[#This Row],[How many hours of a day you work on Excel]])),"",5)</f>
        <v/>
      </c>
      <c r="T1594" s="10" t="str">
        <f>IF(ISERROR(FIND("6",tblSalaries[[#This Row],[How many hours of a day you work on Excel]])),"",6)</f>
        <v/>
      </c>
      <c r="U1594" s="11" t="str">
        <f>IF(ISERROR(FIND("7",tblSalaries[[#This Row],[How many hours of a day you work on Excel]])),"",7)</f>
        <v/>
      </c>
      <c r="V1594" s="11" t="str">
        <f>IF(ISERROR(FIND("8",tblSalaries[[#This Row],[How many hours of a day you work on Excel]])),"",8)</f>
        <v/>
      </c>
      <c r="W1594" s="11">
        <f>IF(MAX(tblSalaries[[#This Row],[1 hour]:[8 hours]])=0,#N/A,MAX(tblSalaries[[#This Row],[1 hour]:[8 hours]]))</f>
        <v>2</v>
      </c>
      <c r="X1594" s="11">
        <f>IF(ISERROR(tblSalaries[[#This Row],[max h]]),1,tblSalaries[[#This Row],[Salary in USD]]/tblSalaries[[#This Row],[max h]]/260)</f>
        <v>23.287275668194127</v>
      </c>
      <c r="Y1594" s="11" t="str">
        <f>IF(tblSalaries[[#This Row],[Years of Experience]]="",0,"0")</f>
        <v>0</v>
      </c>
      <c r="Z15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594" s="11">
        <f>IF(tblSalaries[[#This Row],[Salary in USD]]&lt;1000,1,0)</f>
        <v>0</v>
      </c>
      <c r="AB1594" s="11">
        <f>IF(AND(tblSalaries[[#This Row],[Salary in USD]]&gt;1000,tblSalaries[[#This Row],[Salary in USD]]&lt;2000),1,0)</f>
        <v>0</v>
      </c>
    </row>
    <row r="1595" spans="2:28" ht="15" customHeight="1">
      <c r="B1595" t="s">
        <v>3598</v>
      </c>
      <c r="C1595" s="1">
        <v>41062.939953703702</v>
      </c>
      <c r="D1595" s="4">
        <v>55000</v>
      </c>
      <c r="E1595">
        <v>55000</v>
      </c>
      <c r="F1595" t="s">
        <v>6</v>
      </c>
      <c r="G1595">
        <f>tblSalaries[[#This Row],[clean Salary (in local currency)]]*VLOOKUP(tblSalaries[[#This Row],[Currency]],tblXrate[],2,FALSE)</f>
        <v>55000</v>
      </c>
      <c r="H1595" t="s">
        <v>411</v>
      </c>
      <c r="I1595" t="s">
        <v>20</v>
      </c>
      <c r="J1595" t="s">
        <v>15</v>
      </c>
      <c r="K1595" t="str">
        <f>VLOOKUP(tblSalaries[[#This Row],[Where do you work]],tblCountries[[Actual]:[Mapping]],2,FALSE)</f>
        <v>USA</v>
      </c>
      <c r="L1595" t="s">
        <v>9</v>
      </c>
      <c r="M1595">
        <v>1</v>
      </c>
      <c r="O1595" s="10" t="str">
        <f>IF(ISERROR(FIND("1",tblSalaries[[#This Row],[How many hours of a day you work on Excel]])),"",1)</f>
        <v/>
      </c>
      <c r="P1595" s="11" t="str">
        <f>IF(ISERROR(FIND("2",tblSalaries[[#This Row],[How many hours of a day you work on Excel]])),"",2)</f>
        <v/>
      </c>
      <c r="Q1595" s="10" t="str">
        <f>IF(ISERROR(FIND("3",tblSalaries[[#This Row],[How many hours of a day you work on Excel]])),"",3)</f>
        <v/>
      </c>
      <c r="R1595" s="10">
        <f>IF(ISERROR(FIND("4",tblSalaries[[#This Row],[How many hours of a day you work on Excel]])),"",4)</f>
        <v>4</v>
      </c>
      <c r="S1595" s="10" t="str">
        <f>IF(ISERROR(FIND("5",tblSalaries[[#This Row],[How many hours of a day you work on Excel]])),"",5)</f>
        <v/>
      </c>
      <c r="T1595" s="10">
        <f>IF(ISERROR(FIND("6",tblSalaries[[#This Row],[How many hours of a day you work on Excel]])),"",6)</f>
        <v>6</v>
      </c>
      <c r="U1595" s="11" t="str">
        <f>IF(ISERROR(FIND("7",tblSalaries[[#This Row],[How many hours of a day you work on Excel]])),"",7)</f>
        <v/>
      </c>
      <c r="V1595" s="11" t="str">
        <f>IF(ISERROR(FIND("8",tblSalaries[[#This Row],[How many hours of a day you work on Excel]])),"",8)</f>
        <v/>
      </c>
      <c r="W1595" s="11">
        <f>IF(MAX(tblSalaries[[#This Row],[1 hour]:[8 hours]])=0,#N/A,MAX(tblSalaries[[#This Row],[1 hour]:[8 hours]]))</f>
        <v>6</v>
      </c>
      <c r="X1595" s="11">
        <f>IF(ISERROR(tblSalaries[[#This Row],[max h]]),1,tblSalaries[[#This Row],[Salary in USD]]/tblSalaries[[#This Row],[max h]]/260)</f>
        <v>35.256410256410255</v>
      </c>
      <c r="Y1595" s="11" t="str">
        <f>IF(tblSalaries[[#This Row],[Years of Experience]]="",0,"0")</f>
        <v>0</v>
      </c>
      <c r="Z15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595" s="11">
        <f>IF(tblSalaries[[#This Row],[Salary in USD]]&lt;1000,1,0)</f>
        <v>0</v>
      </c>
      <c r="AB1595" s="11">
        <f>IF(AND(tblSalaries[[#This Row],[Salary in USD]]&gt;1000,tblSalaries[[#This Row],[Salary in USD]]&lt;2000),1,0)</f>
        <v>0</v>
      </c>
    </row>
    <row r="1596" spans="2:28" ht="15" customHeight="1">
      <c r="B1596" t="s">
        <v>3599</v>
      </c>
      <c r="C1596" s="1">
        <v>41062.943703703706</v>
      </c>
      <c r="D1596" s="4">
        <v>60000</v>
      </c>
      <c r="E1596">
        <v>60000</v>
      </c>
      <c r="F1596" t="s">
        <v>6</v>
      </c>
      <c r="G1596">
        <f>tblSalaries[[#This Row],[clean Salary (in local currency)]]*VLOOKUP(tblSalaries[[#This Row],[Currency]],tblXrate[],2,FALSE)</f>
        <v>60000</v>
      </c>
      <c r="H1596" t="s">
        <v>1768</v>
      </c>
      <c r="I1596" t="s">
        <v>52</v>
      </c>
      <c r="J1596" t="s">
        <v>726</v>
      </c>
      <c r="K1596" t="str">
        <f>VLOOKUP(tblSalaries[[#This Row],[Where do you work]],tblCountries[[Actual]:[Mapping]],2,FALSE)</f>
        <v>Indonesia</v>
      </c>
      <c r="L1596" t="s">
        <v>18</v>
      </c>
      <c r="M1596">
        <v>16</v>
      </c>
      <c r="O1596" s="10" t="str">
        <f>IF(ISERROR(FIND("1",tblSalaries[[#This Row],[How many hours of a day you work on Excel]])),"",1)</f>
        <v/>
      </c>
      <c r="P1596" s="11">
        <f>IF(ISERROR(FIND("2",tblSalaries[[#This Row],[How many hours of a day you work on Excel]])),"",2)</f>
        <v>2</v>
      </c>
      <c r="Q1596" s="10">
        <f>IF(ISERROR(FIND("3",tblSalaries[[#This Row],[How many hours of a day you work on Excel]])),"",3)</f>
        <v>3</v>
      </c>
      <c r="R1596" s="10" t="str">
        <f>IF(ISERROR(FIND("4",tblSalaries[[#This Row],[How many hours of a day you work on Excel]])),"",4)</f>
        <v/>
      </c>
      <c r="S1596" s="10" t="str">
        <f>IF(ISERROR(FIND("5",tblSalaries[[#This Row],[How many hours of a day you work on Excel]])),"",5)</f>
        <v/>
      </c>
      <c r="T1596" s="10" t="str">
        <f>IF(ISERROR(FIND("6",tblSalaries[[#This Row],[How many hours of a day you work on Excel]])),"",6)</f>
        <v/>
      </c>
      <c r="U1596" s="11" t="str">
        <f>IF(ISERROR(FIND("7",tblSalaries[[#This Row],[How many hours of a day you work on Excel]])),"",7)</f>
        <v/>
      </c>
      <c r="V1596" s="11" t="str">
        <f>IF(ISERROR(FIND("8",tblSalaries[[#This Row],[How many hours of a day you work on Excel]])),"",8)</f>
        <v/>
      </c>
      <c r="W1596" s="11">
        <f>IF(MAX(tblSalaries[[#This Row],[1 hour]:[8 hours]])=0,#N/A,MAX(tblSalaries[[#This Row],[1 hour]:[8 hours]]))</f>
        <v>3</v>
      </c>
      <c r="X1596" s="11">
        <f>IF(ISERROR(tblSalaries[[#This Row],[max h]]),1,tblSalaries[[#This Row],[Salary in USD]]/tblSalaries[[#This Row],[max h]]/260)</f>
        <v>76.92307692307692</v>
      </c>
      <c r="Y1596" s="11" t="str">
        <f>IF(tblSalaries[[#This Row],[Years of Experience]]="",0,"0")</f>
        <v>0</v>
      </c>
      <c r="Z15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596" s="11">
        <f>IF(tblSalaries[[#This Row],[Salary in USD]]&lt;1000,1,0)</f>
        <v>0</v>
      </c>
      <c r="AB1596" s="11">
        <f>IF(AND(tblSalaries[[#This Row],[Salary in USD]]&gt;1000,tblSalaries[[#This Row],[Salary in USD]]&lt;2000),1,0)</f>
        <v>0</v>
      </c>
    </row>
    <row r="1597" spans="2:28" ht="15" customHeight="1">
      <c r="B1597" t="s">
        <v>3600</v>
      </c>
      <c r="C1597" s="1">
        <v>41063.065243055556</v>
      </c>
      <c r="D1597" s="4">
        <v>320000</v>
      </c>
      <c r="E1597">
        <v>320000</v>
      </c>
      <c r="F1597" t="s">
        <v>40</v>
      </c>
      <c r="G1597">
        <f>tblSalaries[[#This Row],[clean Salary (in local currency)]]*VLOOKUP(tblSalaries[[#This Row],[Currency]],tblXrate[],2,FALSE)</f>
        <v>5698.5333399816218</v>
      </c>
      <c r="H1597" t="s">
        <v>809</v>
      </c>
      <c r="I1597" t="s">
        <v>52</v>
      </c>
      <c r="J1597" t="s">
        <v>8</v>
      </c>
      <c r="K1597" t="str">
        <f>VLOOKUP(tblSalaries[[#This Row],[Where do you work]],tblCountries[[Actual]:[Mapping]],2,FALSE)</f>
        <v>India</v>
      </c>
      <c r="L1597" t="s">
        <v>9</v>
      </c>
      <c r="M1597">
        <v>5</v>
      </c>
      <c r="O1597" s="10" t="str">
        <f>IF(ISERROR(FIND("1",tblSalaries[[#This Row],[How many hours of a day you work on Excel]])),"",1)</f>
        <v/>
      </c>
      <c r="P1597" s="11" t="str">
        <f>IF(ISERROR(FIND("2",tblSalaries[[#This Row],[How many hours of a day you work on Excel]])),"",2)</f>
        <v/>
      </c>
      <c r="Q1597" s="10" t="str">
        <f>IF(ISERROR(FIND("3",tblSalaries[[#This Row],[How many hours of a day you work on Excel]])),"",3)</f>
        <v/>
      </c>
      <c r="R1597" s="10">
        <f>IF(ISERROR(FIND("4",tblSalaries[[#This Row],[How many hours of a day you work on Excel]])),"",4)</f>
        <v>4</v>
      </c>
      <c r="S1597" s="10" t="str">
        <f>IF(ISERROR(FIND("5",tblSalaries[[#This Row],[How many hours of a day you work on Excel]])),"",5)</f>
        <v/>
      </c>
      <c r="T1597" s="10">
        <f>IF(ISERROR(FIND("6",tblSalaries[[#This Row],[How many hours of a day you work on Excel]])),"",6)</f>
        <v>6</v>
      </c>
      <c r="U1597" s="11" t="str">
        <f>IF(ISERROR(FIND("7",tblSalaries[[#This Row],[How many hours of a day you work on Excel]])),"",7)</f>
        <v/>
      </c>
      <c r="V1597" s="11" t="str">
        <f>IF(ISERROR(FIND("8",tblSalaries[[#This Row],[How many hours of a day you work on Excel]])),"",8)</f>
        <v/>
      </c>
      <c r="W1597" s="11">
        <f>IF(MAX(tblSalaries[[#This Row],[1 hour]:[8 hours]])=0,#N/A,MAX(tblSalaries[[#This Row],[1 hour]:[8 hours]]))</f>
        <v>6</v>
      </c>
      <c r="X1597" s="11">
        <f>IF(ISERROR(tblSalaries[[#This Row],[max h]]),1,tblSalaries[[#This Row],[Salary in USD]]/tblSalaries[[#This Row],[max h]]/260)</f>
        <v>3.6529059871677063</v>
      </c>
      <c r="Y1597" s="11" t="str">
        <f>IF(tblSalaries[[#This Row],[Years of Experience]]="",0,"0")</f>
        <v>0</v>
      </c>
      <c r="Z15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97" s="11">
        <f>IF(tblSalaries[[#This Row],[Salary in USD]]&lt;1000,1,0)</f>
        <v>0</v>
      </c>
      <c r="AB1597" s="11">
        <f>IF(AND(tblSalaries[[#This Row],[Salary in USD]]&gt;1000,tblSalaries[[#This Row],[Salary in USD]]&lt;2000),1,0)</f>
        <v>0</v>
      </c>
    </row>
    <row r="1598" spans="2:28" ht="15" customHeight="1">
      <c r="B1598" t="s">
        <v>3601</v>
      </c>
      <c r="C1598" s="1">
        <v>41063.067164351851</v>
      </c>
      <c r="D1598" s="4" t="s">
        <v>1769</v>
      </c>
      <c r="E1598">
        <v>288000</v>
      </c>
      <c r="F1598" t="s">
        <v>3941</v>
      </c>
      <c r="G1598">
        <f>tblSalaries[[#This Row],[clean Salary (in local currency)]]*VLOOKUP(tblSalaries[[#This Row],[Currency]],tblXrate[],2,FALSE)</f>
        <v>9376.2513877177607</v>
      </c>
      <c r="H1598" t="s">
        <v>1770</v>
      </c>
      <c r="I1598" t="s">
        <v>279</v>
      </c>
      <c r="J1598" t="s">
        <v>1771</v>
      </c>
      <c r="K1598" t="str">
        <f>VLOOKUP(tblSalaries[[#This Row],[Where do you work]],tblCountries[[Actual]:[Mapping]],2,FALSE)</f>
        <v>Mauritius</v>
      </c>
      <c r="L1598" t="s">
        <v>9</v>
      </c>
      <c r="M1598">
        <v>7</v>
      </c>
      <c r="O1598" s="10" t="str">
        <f>IF(ISERROR(FIND("1",tblSalaries[[#This Row],[How many hours of a day you work on Excel]])),"",1)</f>
        <v/>
      </c>
      <c r="P1598" s="11" t="str">
        <f>IF(ISERROR(FIND("2",tblSalaries[[#This Row],[How many hours of a day you work on Excel]])),"",2)</f>
        <v/>
      </c>
      <c r="Q1598" s="10" t="str">
        <f>IF(ISERROR(FIND("3",tblSalaries[[#This Row],[How many hours of a day you work on Excel]])),"",3)</f>
        <v/>
      </c>
      <c r="R1598" s="10">
        <f>IF(ISERROR(FIND("4",tblSalaries[[#This Row],[How many hours of a day you work on Excel]])),"",4)</f>
        <v>4</v>
      </c>
      <c r="S1598" s="10" t="str">
        <f>IF(ISERROR(FIND("5",tblSalaries[[#This Row],[How many hours of a day you work on Excel]])),"",5)</f>
        <v/>
      </c>
      <c r="T1598" s="10">
        <f>IF(ISERROR(FIND("6",tblSalaries[[#This Row],[How many hours of a day you work on Excel]])),"",6)</f>
        <v>6</v>
      </c>
      <c r="U1598" s="11" t="str">
        <f>IF(ISERROR(FIND("7",tblSalaries[[#This Row],[How many hours of a day you work on Excel]])),"",7)</f>
        <v/>
      </c>
      <c r="V1598" s="11" t="str">
        <f>IF(ISERROR(FIND("8",tblSalaries[[#This Row],[How many hours of a day you work on Excel]])),"",8)</f>
        <v/>
      </c>
      <c r="W1598" s="11">
        <f>IF(MAX(tblSalaries[[#This Row],[1 hour]:[8 hours]])=0,#N/A,MAX(tblSalaries[[#This Row],[1 hour]:[8 hours]]))</f>
        <v>6</v>
      </c>
      <c r="X1598" s="11">
        <f>IF(ISERROR(tblSalaries[[#This Row],[max h]]),1,tblSalaries[[#This Row],[Salary in USD]]/tblSalaries[[#This Row],[max h]]/260)</f>
        <v>6.0104175562293332</v>
      </c>
      <c r="Y1598" s="11" t="str">
        <f>IF(tblSalaries[[#This Row],[Years of Experience]]="",0,"0")</f>
        <v>0</v>
      </c>
      <c r="Z15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598" s="11">
        <f>IF(tblSalaries[[#This Row],[Salary in USD]]&lt;1000,1,0)</f>
        <v>0</v>
      </c>
      <c r="AB1598" s="11">
        <f>IF(AND(tblSalaries[[#This Row],[Salary in USD]]&gt;1000,tblSalaries[[#This Row],[Salary in USD]]&lt;2000),1,0)</f>
        <v>0</v>
      </c>
    </row>
    <row r="1599" spans="2:28" ht="15" customHeight="1">
      <c r="B1599" t="s">
        <v>3602</v>
      </c>
      <c r="C1599" s="1">
        <v>41063.088009259256</v>
      </c>
      <c r="D1599" s="4" t="s">
        <v>330</v>
      </c>
      <c r="E1599">
        <v>60000</v>
      </c>
      <c r="F1599" t="s">
        <v>69</v>
      </c>
      <c r="G1599">
        <f>tblSalaries[[#This Row],[clean Salary (in local currency)]]*VLOOKUP(tblSalaries[[#This Row],[Currency]],tblXrate[],2,FALSE)</f>
        <v>94570.696324037053</v>
      </c>
      <c r="H1599" t="s">
        <v>153</v>
      </c>
      <c r="I1599" t="s">
        <v>20</v>
      </c>
      <c r="J1599" t="s">
        <v>71</v>
      </c>
      <c r="K1599" t="str">
        <f>VLOOKUP(tblSalaries[[#This Row],[Where do you work]],tblCountries[[Actual]:[Mapping]],2,FALSE)</f>
        <v>UK</v>
      </c>
      <c r="L1599" t="s">
        <v>9</v>
      </c>
      <c r="M1599">
        <v>5</v>
      </c>
      <c r="O1599" s="10" t="str">
        <f>IF(ISERROR(FIND("1",tblSalaries[[#This Row],[How many hours of a day you work on Excel]])),"",1)</f>
        <v/>
      </c>
      <c r="P1599" s="11" t="str">
        <f>IF(ISERROR(FIND("2",tblSalaries[[#This Row],[How many hours of a day you work on Excel]])),"",2)</f>
        <v/>
      </c>
      <c r="Q1599" s="10" t="str">
        <f>IF(ISERROR(FIND("3",tblSalaries[[#This Row],[How many hours of a day you work on Excel]])),"",3)</f>
        <v/>
      </c>
      <c r="R1599" s="10">
        <f>IF(ISERROR(FIND("4",tblSalaries[[#This Row],[How many hours of a day you work on Excel]])),"",4)</f>
        <v>4</v>
      </c>
      <c r="S1599" s="10" t="str">
        <f>IF(ISERROR(FIND("5",tblSalaries[[#This Row],[How many hours of a day you work on Excel]])),"",5)</f>
        <v/>
      </c>
      <c r="T1599" s="10">
        <f>IF(ISERROR(FIND("6",tblSalaries[[#This Row],[How many hours of a day you work on Excel]])),"",6)</f>
        <v>6</v>
      </c>
      <c r="U1599" s="11" t="str">
        <f>IF(ISERROR(FIND("7",tblSalaries[[#This Row],[How many hours of a day you work on Excel]])),"",7)</f>
        <v/>
      </c>
      <c r="V1599" s="11" t="str">
        <f>IF(ISERROR(FIND("8",tblSalaries[[#This Row],[How many hours of a day you work on Excel]])),"",8)</f>
        <v/>
      </c>
      <c r="W1599" s="11">
        <f>IF(MAX(tblSalaries[[#This Row],[1 hour]:[8 hours]])=0,#N/A,MAX(tblSalaries[[#This Row],[1 hour]:[8 hours]]))</f>
        <v>6</v>
      </c>
      <c r="X1599" s="11">
        <f>IF(ISERROR(tblSalaries[[#This Row],[max h]]),1,tblSalaries[[#This Row],[Salary in USD]]/tblSalaries[[#This Row],[max h]]/260)</f>
        <v>60.62224123335708</v>
      </c>
      <c r="Y1599" s="11" t="str">
        <f>IF(tblSalaries[[#This Row],[Years of Experience]]="",0,"0")</f>
        <v>0</v>
      </c>
      <c r="Z15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599" s="11">
        <f>IF(tblSalaries[[#This Row],[Salary in USD]]&lt;1000,1,0)</f>
        <v>0</v>
      </c>
      <c r="AB1599" s="11">
        <f>IF(AND(tblSalaries[[#This Row],[Salary in USD]]&gt;1000,tblSalaries[[#This Row],[Salary in USD]]&lt;2000),1,0)</f>
        <v>0</v>
      </c>
    </row>
    <row r="1600" spans="2:28" ht="15" customHeight="1">
      <c r="B1600" t="s">
        <v>3603</v>
      </c>
      <c r="C1600" s="1">
        <v>41063.121203703704</v>
      </c>
      <c r="D1600" s="4">
        <v>36000</v>
      </c>
      <c r="E1600">
        <v>36000</v>
      </c>
      <c r="F1600" t="s">
        <v>6</v>
      </c>
      <c r="G1600">
        <f>tblSalaries[[#This Row],[clean Salary (in local currency)]]*VLOOKUP(tblSalaries[[#This Row],[Currency]],tblXrate[],2,FALSE)</f>
        <v>36000</v>
      </c>
      <c r="H1600" t="s">
        <v>1772</v>
      </c>
      <c r="I1600" t="s">
        <v>356</v>
      </c>
      <c r="J1600" t="s">
        <v>1773</v>
      </c>
      <c r="K1600" t="str">
        <f>VLOOKUP(tblSalaries[[#This Row],[Where do you work]],tblCountries[[Actual]:[Mapping]],2,FALSE)</f>
        <v>Azerbaijan</v>
      </c>
      <c r="L1600" t="s">
        <v>9</v>
      </c>
      <c r="M1600">
        <v>5</v>
      </c>
      <c r="O1600" s="10" t="str">
        <f>IF(ISERROR(FIND("1",tblSalaries[[#This Row],[How many hours of a day you work on Excel]])),"",1)</f>
        <v/>
      </c>
      <c r="P1600" s="11" t="str">
        <f>IF(ISERROR(FIND("2",tblSalaries[[#This Row],[How many hours of a day you work on Excel]])),"",2)</f>
        <v/>
      </c>
      <c r="Q1600" s="10" t="str">
        <f>IF(ISERROR(FIND("3",tblSalaries[[#This Row],[How many hours of a day you work on Excel]])),"",3)</f>
        <v/>
      </c>
      <c r="R1600" s="10">
        <f>IF(ISERROR(FIND("4",tblSalaries[[#This Row],[How many hours of a day you work on Excel]])),"",4)</f>
        <v>4</v>
      </c>
      <c r="S1600" s="10" t="str">
        <f>IF(ISERROR(FIND("5",tblSalaries[[#This Row],[How many hours of a day you work on Excel]])),"",5)</f>
        <v/>
      </c>
      <c r="T1600" s="10">
        <f>IF(ISERROR(FIND("6",tblSalaries[[#This Row],[How many hours of a day you work on Excel]])),"",6)</f>
        <v>6</v>
      </c>
      <c r="U1600" s="11" t="str">
        <f>IF(ISERROR(FIND("7",tblSalaries[[#This Row],[How many hours of a day you work on Excel]])),"",7)</f>
        <v/>
      </c>
      <c r="V1600" s="11" t="str">
        <f>IF(ISERROR(FIND("8",tblSalaries[[#This Row],[How many hours of a day you work on Excel]])),"",8)</f>
        <v/>
      </c>
      <c r="W1600" s="11">
        <f>IF(MAX(tblSalaries[[#This Row],[1 hour]:[8 hours]])=0,#N/A,MAX(tblSalaries[[#This Row],[1 hour]:[8 hours]]))</f>
        <v>6</v>
      </c>
      <c r="X1600" s="11">
        <f>IF(ISERROR(tblSalaries[[#This Row],[max h]]),1,tblSalaries[[#This Row],[Salary in USD]]/tblSalaries[[#This Row],[max h]]/260)</f>
        <v>23.076923076923077</v>
      </c>
      <c r="Y1600" s="11" t="str">
        <f>IF(tblSalaries[[#This Row],[Years of Experience]]="",0,"0")</f>
        <v>0</v>
      </c>
      <c r="Z16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00" s="11">
        <f>IF(tblSalaries[[#This Row],[Salary in USD]]&lt;1000,1,0)</f>
        <v>0</v>
      </c>
      <c r="AB1600" s="11">
        <f>IF(AND(tblSalaries[[#This Row],[Salary in USD]]&gt;1000,tblSalaries[[#This Row],[Salary in USD]]&lt;2000),1,0)</f>
        <v>0</v>
      </c>
    </row>
    <row r="1601" spans="2:28" ht="15" customHeight="1">
      <c r="B1601" t="s">
        <v>3604</v>
      </c>
      <c r="C1601" s="1">
        <v>41063.17690972222</v>
      </c>
      <c r="D1601" s="4" t="s">
        <v>1774</v>
      </c>
      <c r="E1601">
        <v>3700000</v>
      </c>
      <c r="F1601" t="s">
        <v>40</v>
      </c>
      <c r="G1601">
        <f>tblSalaries[[#This Row],[clean Salary (in local currency)]]*VLOOKUP(tblSalaries[[#This Row],[Currency]],tblXrate[],2,FALSE)</f>
        <v>65889.291743537498</v>
      </c>
      <c r="H1601" t="s">
        <v>1775</v>
      </c>
      <c r="I1601" t="s">
        <v>52</v>
      </c>
      <c r="J1601" t="s">
        <v>8</v>
      </c>
      <c r="K1601" t="str">
        <f>VLOOKUP(tblSalaries[[#This Row],[Where do you work]],tblCountries[[Actual]:[Mapping]],2,FALSE)</f>
        <v>India</v>
      </c>
      <c r="L1601" t="s">
        <v>13</v>
      </c>
      <c r="M1601">
        <v>4</v>
      </c>
      <c r="O1601" s="10" t="str">
        <f>IF(ISERROR(FIND("1",tblSalaries[[#This Row],[How many hours of a day you work on Excel]])),"",1)</f>
        <v/>
      </c>
      <c r="P1601" s="11" t="str">
        <f>IF(ISERROR(FIND("2",tblSalaries[[#This Row],[How many hours of a day you work on Excel]])),"",2)</f>
        <v/>
      </c>
      <c r="Q1601" s="10" t="str">
        <f>IF(ISERROR(FIND("3",tblSalaries[[#This Row],[How many hours of a day you work on Excel]])),"",3)</f>
        <v/>
      </c>
      <c r="R1601" s="10" t="str">
        <f>IF(ISERROR(FIND("4",tblSalaries[[#This Row],[How many hours of a day you work on Excel]])),"",4)</f>
        <v/>
      </c>
      <c r="S1601" s="10" t="str">
        <f>IF(ISERROR(FIND("5",tblSalaries[[#This Row],[How many hours of a day you work on Excel]])),"",5)</f>
        <v/>
      </c>
      <c r="T1601" s="10" t="str">
        <f>IF(ISERROR(FIND("6",tblSalaries[[#This Row],[How many hours of a day you work on Excel]])),"",6)</f>
        <v/>
      </c>
      <c r="U1601" s="11" t="str">
        <f>IF(ISERROR(FIND("7",tblSalaries[[#This Row],[How many hours of a day you work on Excel]])),"",7)</f>
        <v/>
      </c>
      <c r="V1601" s="11">
        <f>IF(ISERROR(FIND("8",tblSalaries[[#This Row],[How many hours of a day you work on Excel]])),"",8)</f>
        <v>8</v>
      </c>
      <c r="W1601" s="11">
        <f>IF(MAX(tblSalaries[[#This Row],[1 hour]:[8 hours]])=0,#N/A,MAX(tblSalaries[[#This Row],[1 hour]:[8 hours]]))</f>
        <v>8</v>
      </c>
      <c r="X1601" s="11">
        <f>IF(ISERROR(tblSalaries[[#This Row],[max h]]),1,tblSalaries[[#This Row],[Salary in USD]]/tblSalaries[[#This Row],[max h]]/260)</f>
        <v>31.677544107469952</v>
      </c>
      <c r="Y1601" s="11" t="str">
        <f>IF(tblSalaries[[#This Row],[Years of Experience]]="",0,"0")</f>
        <v>0</v>
      </c>
      <c r="Z16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01" s="11">
        <f>IF(tblSalaries[[#This Row],[Salary in USD]]&lt;1000,1,0)</f>
        <v>0</v>
      </c>
      <c r="AB1601" s="11">
        <f>IF(AND(tblSalaries[[#This Row],[Salary in USD]]&gt;1000,tblSalaries[[#This Row],[Salary in USD]]&lt;2000),1,0)</f>
        <v>0</v>
      </c>
    </row>
    <row r="1602" spans="2:28" ht="15" customHeight="1">
      <c r="B1602" t="s">
        <v>3605</v>
      </c>
      <c r="C1602" s="1">
        <v>41063.196458333332</v>
      </c>
      <c r="D1602" s="4">
        <v>106000</v>
      </c>
      <c r="E1602">
        <v>106000</v>
      </c>
      <c r="F1602" t="s">
        <v>6</v>
      </c>
      <c r="G1602">
        <f>tblSalaries[[#This Row],[clean Salary (in local currency)]]*VLOOKUP(tblSalaries[[#This Row],[Currency]],tblXrate[],2,FALSE)</f>
        <v>106000</v>
      </c>
      <c r="H1602" t="s">
        <v>1776</v>
      </c>
      <c r="I1602" t="s">
        <v>20</v>
      </c>
      <c r="J1602" t="s">
        <v>877</v>
      </c>
      <c r="K1602" t="str">
        <f>VLOOKUP(tblSalaries[[#This Row],[Where do you work]],tblCountries[[Actual]:[Mapping]],2,FALSE)</f>
        <v>Denmark</v>
      </c>
      <c r="L1602" t="s">
        <v>25</v>
      </c>
      <c r="M1602">
        <v>7</v>
      </c>
      <c r="O1602" s="10">
        <f>IF(ISERROR(FIND("1",tblSalaries[[#This Row],[How many hours of a day you work on Excel]])),"",1)</f>
        <v>1</v>
      </c>
      <c r="P1602" s="11">
        <f>IF(ISERROR(FIND("2",tblSalaries[[#This Row],[How many hours of a day you work on Excel]])),"",2)</f>
        <v>2</v>
      </c>
      <c r="Q1602" s="10" t="str">
        <f>IF(ISERROR(FIND("3",tblSalaries[[#This Row],[How many hours of a day you work on Excel]])),"",3)</f>
        <v/>
      </c>
      <c r="R1602" s="10" t="str">
        <f>IF(ISERROR(FIND("4",tblSalaries[[#This Row],[How many hours of a day you work on Excel]])),"",4)</f>
        <v/>
      </c>
      <c r="S1602" s="10" t="str">
        <f>IF(ISERROR(FIND("5",tblSalaries[[#This Row],[How many hours of a day you work on Excel]])),"",5)</f>
        <v/>
      </c>
      <c r="T1602" s="10" t="str">
        <f>IF(ISERROR(FIND("6",tblSalaries[[#This Row],[How many hours of a day you work on Excel]])),"",6)</f>
        <v/>
      </c>
      <c r="U1602" s="11" t="str">
        <f>IF(ISERROR(FIND("7",tblSalaries[[#This Row],[How many hours of a day you work on Excel]])),"",7)</f>
        <v/>
      </c>
      <c r="V1602" s="11" t="str">
        <f>IF(ISERROR(FIND("8",tblSalaries[[#This Row],[How many hours of a day you work on Excel]])),"",8)</f>
        <v/>
      </c>
      <c r="W1602" s="11">
        <f>IF(MAX(tblSalaries[[#This Row],[1 hour]:[8 hours]])=0,#N/A,MAX(tblSalaries[[#This Row],[1 hour]:[8 hours]]))</f>
        <v>2</v>
      </c>
      <c r="X1602" s="11">
        <f>IF(ISERROR(tblSalaries[[#This Row],[max h]]),1,tblSalaries[[#This Row],[Salary in USD]]/tblSalaries[[#This Row],[max h]]/260)</f>
        <v>203.84615384615384</v>
      </c>
      <c r="Y1602" s="11" t="str">
        <f>IF(tblSalaries[[#This Row],[Years of Experience]]="",0,"0")</f>
        <v>0</v>
      </c>
      <c r="Z16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02" s="11">
        <f>IF(tblSalaries[[#This Row],[Salary in USD]]&lt;1000,1,0)</f>
        <v>0</v>
      </c>
      <c r="AB1602" s="11">
        <f>IF(AND(tblSalaries[[#This Row],[Salary in USD]]&gt;1000,tblSalaries[[#This Row],[Salary in USD]]&lt;2000),1,0)</f>
        <v>0</v>
      </c>
    </row>
    <row r="1603" spans="2:28" ht="15" customHeight="1">
      <c r="B1603" t="s">
        <v>3606</v>
      </c>
      <c r="C1603" s="1">
        <v>41063.30332175926</v>
      </c>
      <c r="D1603" s="4" t="s">
        <v>1777</v>
      </c>
      <c r="E1603">
        <v>485000</v>
      </c>
      <c r="F1603" t="s">
        <v>1362</v>
      </c>
      <c r="G1603">
        <f>tblSalaries[[#This Row],[clean Salary (in local currency)]]*VLOOKUP(tblSalaries[[#This Row],[Currency]],tblXrate[],2,FALSE)</f>
        <v>82888.5550559455</v>
      </c>
      <c r="H1603" t="s">
        <v>488</v>
      </c>
      <c r="I1603" t="s">
        <v>488</v>
      </c>
      <c r="J1603" t="s">
        <v>877</v>
      </c>
      <c r="K1603" t="str">
        <f>VLOOKUP(tblSalaries[[#This Row],[Where do you work]],tblCountries[[Actual]:[Mapping]],2,FALSE)</f>
        <v>Denmark</v>
      </c>
      <c r="L1603" t="s">
        <v>9</v>
      </c>
      <c r="M1603">
        <v>18</v>
      </c>
      <c r="O1603" s="10" t="str">
        <f>IF(ISERROR(FIND("1",tblSalaries[[#This Row],[How many hours of a day you work on Excel]])),"",1)</f>
        <v/>
      </c>
      <c r="P1603" s="11" t="str">
        <f>IF(ISERROR(FIND("2",tblSalaries[[#This Row],[How many hours of a day you work on Excel]])),"",2)</f>
        <v/>
      </c>
      <c r="Q1603" s="10" t="str">
        <f>IF(ISERROR(FIND("3",tblSalaries[[#This Row],[How many hours of a day you work on Excel]])),"",3)</f>
        <v/>
      </c>
      <c r="R1603" s="10">
        <f>IF(ISERROR(FIND("4",tblSalaries[[#This Row],[How many hours of a day you work on Excel]])),"",4)</f>
        <v>4</v>
      </c>
      <c r="S1603" s="10" t="str">
        <f>IF(ISERROR(FIND("5",tblSalaries[[#This Row],[How many hours of a day you work on Excel]])),"",5)</f>
        <v/>
      </c>
      <c r="T1603" s="10">
        <f>IF(ISERROR(FIND("6",tblSalaries[[#This Row],[How many hours of a day you work on Excel]])),"",6)</f>
        <v>6</v>
      </c>
      <c r="U1603" s="11" t="str">
        <f>IF(ISERROR(FIND("7",tblSalaries[[#This Row],[How many hours of a day you work on Excel]])),"",7)</f>
        <v/>
      </c>
      <c r="V1603" s="11" t="str">
        <f>IF(ISERROR(FIND("8",tblSalaries[[#This Row],[How many hours of a day you work on Excel]])),"",8)</f>
        <v/>
      </c>
      <c r="W1603" s="11">
        <f>IF(MAX(tblSalaries[[#This Row],[1 hour]:[8 hours]])=0,#N/A,MAX(tblSalaries[[#This Row],[1 hour]:[8 hours]]))</f>
        <v>6</v>
      </c>
      <c r="X1603" s="11">
        <f>IF(ISERROR(tblSalaries[[#This Row],[max h]]),1,tblSalaries[[#This Row],[Salary in USD]]/tblSalaries[[#This Row],[max h]]/260)</f>
        <v>53.133689138426604</v>
      </c>
      <c r="Y1603" s="11" t="str">
        <f>IF(tblSalaries[[#This Row],[Years of Experience]]="",0,"0")</f>
        <v>0</v>
      </c>
      <c r="Z16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03" s="11">
        <f>IF(tblSalaries[[#This Row],[Salary in USD]]&lt;1000,1,0)</f>
        <v>0</v>
      </c>
      <c r="AB1603" s="11">
        <f>IF(AND(tblSalaries[[#This Row],[Salary in USD]]&gt;1000,tblSalaries[[#This Row],[Salary in USD]]&lt;2000),1,0)</f>
        <v>0</v>
      </c>
    </row>
    <row r="1604" spans="2:28" ht="15" customHeight="1">
      <c r="B1604" t="s">
        <v>3607</v>
      </c>
      <c r="C1604" s="1">
        <v>41063.404629629629</v>
      </c>
      <c r="D1604" s="4">
        <v>75000</v>
      </c>
      <c r="E1604">
        <v>75000</v>
      </c>
      <c r="F1604" t="s">
        <v>670</v>
      </c>
      <c r="G1604">
        <f>tblSalaries[[#This Row],[clean Salary (in local currency)]]*VLOOKUP(tblSalaries[[#This Row],[Currency]],tblXrate[],2,FALSE)</f>
        <v>59819.107020370408</v>
      </c>
      <c r="H1604" t="s">
        <v>1778</v>
      </c>
      <c r="I1604" t="s">
        <v>20</v>
      </c>
      <c r="J1604" t="s">
        <v>1779</v>
      </c>
      <c r="K1604" t="str">
        <f>VLOOKUP(tblSalaries[[#This Row],[Where do you work]],tblCountries[[Actual]:[Mapping]],2,FALSE)</f>
        <v>New Zealand</v>
      </c>
      <c r="L1604" t="s">
        <v>18</v>
      </c>
      <c r="M1604">
        <v>10</v>
      </c>
      <c r="O1604" s="10" t="str">
        <f>IF(ISERROR(FIND("1",tblSalaries[[#This Row],[How many hours of a day you work on Excel]])),"",1)</f>
        <v/>
      </c>
      <c r="P1604" s="11">
        <f>IF(ISERROR(FIND("2",tblSalaries[[#This Row],[How many hours of a day you work on Excel]])),"",2)</f>
        <v>2</v>
      </c>
      <c r="Q1604" s="10">
        <f>IF(ISERROR(FIND("3",tblSalaries[[#This Row],[How many hours of a day you work on Excel]])),"",3)</f>
        <v>3</v>
      </c>
      <c r="R1604" s="10" t="str">
        <f>IF(ISERROR(FIND("4",tblSalaries[[#This Row],[How many hours of a day you work on Excel]])),"",4)</f>
        <v/>
      </c>
      <c r="S1604" s="10" t="str">
        <f>IF(ISERROR(FIND("5",tblSalaries[[#This Row],[How many hours of a day you work on Excel]])),"",5)</f>
        <v/>
      </c>
      <c r="T1604" s="10" t="str">
        <f>IF(ISERROR(FIND("6",tblSalaries[[#This Row],[How many hours of a day you work on Excel]])),"",6)</f>
        <v/>
      </c>
      <c r="U1604" s="11" t="str">
        <f>IF(ISERROR(FIND("7",tblSalaries[[#This Row],[How many hours of a day you work on Excel]])),"",7)</f>
        <v/>
      </c>
      <c r="V1604" s="11" t="str">
        <f>IF(ISERROR(FIND("8",tblSalaries[[#This Row],[How many hours of a day you work on Excel]])),"",8)</f>
        <v/>
      </c>
      <c r="W1604" s="11">
        <f>IF(MAX(tblSalaries[[#This Row],[1 hour]:[8 hours]])=0,#N/A,MAX(tblSalaries[[#This Row],[1 hour]:[8 hours]]))</f>
        <v>3</v>
      </c>
      <c r="X1604" s="11">
        <f>IF(ISERROR(tblSalaries[[#This Row],[max h]]),1,tblSalaries[[#This Row],[Salary in USD]]/tblSalaries[[#This Row],[max h]]/260)</f>
        <v>76.691162846628728</v>
      </c>
      <c r="Y1604" s="11" t="str">
        <f>IF(tblSalaries[[#This Row],[Years of Experience]]="",0,"0")</f>
        <v>0</v>
      </c>
      <c r="Z16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04" s="11">
        <f>IF(tblSalaries[[#This Row],[Salary in USD]]&lt;1000,1,0)</f>
        <v>0</v>
      </c>
      <c r="AB1604" s="11">
        <f>IF(AND(tblSalaries[[#This Row],[Salary in USD]]&gt;1000,tblSalaries[[#This Row],[Salary in USD]]&lt;2000),1,0)</f>
        <v>0</v>
      </c>
    </row>
    <row r="1605" spans="2:28" ht="15" customHeight="1">
      <c r="B1605" t="s">
        <v>3608</v>
      </c>
      <c r="C1605" s="1">
        <v>41063.424108796295</v>
      </c>
      <c r="D1605" s="4">
        <v>6545</v>
      </c>
      <c r="E1605">
        <v>6545</v>
      </c>
      <c r="F1605" t="s">
        <v>6</v>
      </c>
      <c r="G1605">
        <f>tblSalaries[[#This Row],[clean Salary (in local currency)]]*VLOOKUP(tblSalaries[[#This Row],[Currency]],tblXrate[],2,FALSE)</f>
        <v>6545</v>
      </c>
      <c r="H1605" t="s">
        <v>700</v>
      </c>
      <c r="I1605" t="s">
        <v>52</v>
      </c>
      <c r="J1605" t="s">
        <v>8</v>
      </c>
      <c r="K1605" t="str">
        <f>VLOOKUP(tblSalaries[[#This Row],[Where do you work]],tblCountries[[Actual]:[Mapping]],2,FALSE)</f>
        <v>India</v>
      </c>
      <c r="L1605" t="s">
        <v>13</v>
      </c>
      <c r="M1605">
        <v>9</v>
      </c>
      <c r="O1605" s="10" t="str">
        <f>IF(ISERROR(FIND("1",tblSalaries[[#This Row],[How many hours of a day you work on Excel]])),"",1)</f>
        <v/>
      </c>
      <c r="P1605" s="11" t="str">
        <f>IF(ISERROR(FIND("2",tblSalaries[[#This Row],[How many hours of a day you work on Excel]])),"",2)</f>
        <v/>
      </c>
      <c r="Q1605" s="10" t="str">
        <f>IF(ISERROR(FIND("3",tblSalaries[[#This Row],[How many hours of a day you work on Excel]])),"",3)</f>
        <v/>
      </c>
      <c r="R1605" s="10" t="str">
        <f>IF(ISERROR(FIND("4",tblSalaries[[#This Row],[How many hours of a day you work on Excel]])),"",4)</f>
        <v/>
      </c>
      <c r="S1605" s="10" t="str">
        <f>IF(ISERROR(FIND("5",tblSalaries[[#This Row],[How many hours of a day you work on Excel]])),"",5)</f>
        <v/>
      </c>
      <c r="T1605" s="10" t="str">
        <f>IF(ISERROR(FIND("6",tblSalaries[[#This Row],[How many hours of a day you work on Excel]])),"",6)</f>
        <v/>
      </c>
      <c r="U1605" s="11" t="str">
        <f>IF(ISERROR(FIND("7",tblSalaries[[#This Row],[How many hours of a day you work on Excel]])),"",7)</f>
        <v/>
      </c>
      <c r="V1605" s="11">
        <f>IF(ISERROR(FIND("8",tblSalaries[[#This Row],[How many hours of a day you work on Excel]])),"",8)</f>
        <v>8</v>
      </c>
      <c r="W1605" s="11">
        <f>IF(MAX(tblSalaries[[#This Row],[1 hour]:[8 hours]])=0,#N/A,MAX(tblSalaries[[#This Row],[1 hour]:[8 hours]]))</f>
        <v>8</v>
      </c>
      <c r="X1605" s="11">
        <f>IF(ISERROR(tblSalaries[[#This Row],[max h]]),1,tblSalaries[[#This Row],[Salary in USD]]/tblSalaries[[#This Row],[max h]]/260)</f>
        <v>3.1466346153846154</v>
      </c>
      <c r="Y1605" s="11" t="str">
        <f>IF(tblSalaries[[#This Row],[Years of Experience]]="",0,"0")</f>
        <v>0</v>
      </c>
      <c r="Z16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05" s="11">
        <f>IF(tblSalaries[[#This Row],[Salary in USD]]&lt;1000,1,0)</f>
        <v>0</v>
      </c>
      <c r="AB1605" s="11">
        <f>IF(AND(tblSalaries[[#This Row],[Salary in USD]]&gt;1000,tblSalaries[[#This Row],[Salary in USD]]&lt;2000),1,0)</f>
        <v>0</v>
      </c>
    </row>
    <row r="1606" spans="2:28" ht="15" customHeight="1">
      <c r="B1606" t="s">
        <v>3609</v>
      </c>
      <c r="C1606" s="1">
        <v>41063.506562499999</v>
      </c>
      <c r="D1606" s="4" t="s">
        <v>1780</v>
      </c>
      <c r="E1606">
        <v>1000000</v>
      </c>
      <c r="F1606" t="s">
        <v>40</v>
      </c>
      <c r="G1606">
        <f>tblSalaries[[#This Row],[clean Salary (in local currency)]]*VLOOKUP(tblSalaries[[#This Row],[Currency]],tblXrate[],2,FALSE)</f>
        <v>17807.916687442568</v>
      </c>
      <c r="H1606" t="s">
        <v>1781</v>
      </c>
      <c r="I1606" t="s">
        <v>52</v>
      </c>
      <c r="J1606" t="s">
        <v>8</v>
      </c>
      <c r="K1606" t="str">
        <f>VLOOKUP(tblSalaries[[#This Row],[Where do you work]],tblCountries[[Actual]:[Mapping]],2,FALSE)</f>
        <v>India</v>
      </c>
      <c r="L1606" t="s">
        <v>18</v>
      </c>
      <c r="M1606">
        <v>13</v>
      </c>
      <c r="O1606" s="10" t="str">
        <f>IF(ISERROR(FIND("1",tblSalaries[[#This Row],[How many hours of a day you work on Excel]])),"",1)</f>
        <v/>
      </c>
      <c r="P1606" s="11">
        <f>IF(ISERROR(FIND("2",tblSalaries[[#This Row],[How many hours of a day you work on Excel]])),"",2)</f>
        <v>2</v>
      </c>
      <c r="Q1606" s="10">
        <f>IF(ISERROR(FIND("3",tblSalaries[[#This Row],[How many hours of a day you work on Excel]])),"",3)</f>
        <v>3</v>
      </c>
      <c r="R1606" s="10" t="str">
        <f>IF(ISERROR(FIND("4",tblSalaries[[#This Row],[How many hours of a day you work on Excel]])),"",4)</f>
        <v/>
      </c>
      <c r="S1606" s="10" t="str">
        <f>IF(ISERROR(FIND("5",tblSalaries[[#This Row],[How many hours of a day you work on Excel]])),"",5)</f>
        <v/>
      </c>
      <c r="T1606" s="10" t="str">
        <f>IF(ISERROR(FIND("6",tblSalaries[[#This Row],[How many hours of a day you work on Excel]])),"",6)</f>
        <v/>
      </c>
      <c r="U1606" s="11" t="str">
        <f>IF(ISERROR(FIND("7",tblSalaries[[#This Row],[How many hours of a day you work on Excel]])),"",7)</f>
        <v/>
      </c>
      <c r="V1606" s="11" t="str">
        <f>IF(ISERROR(FIND("8",tblSalaries[[#This Row],[How many hours of a day you work on Excel]])),"",8)</f>
        <v/>
      </c>
      <c r="W1606" s="11">
        <f>IF(MAX(tblSalaries[[#This Row],[1 hour]:[8 hours]])=0,#N/A,MAX(tblSalaries[[#This Row],[1 hour]:[8 hours]]))</f>
        <v>3</v>
      </c>
      <c r="X1606" s="11">
        <f>IF(ISERROR(tblSalaries[[#This Row],[max h]]),1,tblSalaries[[#This Row],[Salary in USD]]/tblSalaries[[#This Row],[max h]]/260)</f>
        <v>22.830662419798163</v>
      </c>
      <c r="Y1606" s="11" t="str">
        <f>IF(tblSalaries[[#This Row],[Years of Experience]]="",0,"0")</f>
        <v>0</v>
      </c>
      <c r="Z16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06" s="11">
        <f>IF(tblSalaries[[#This Row],[Salary in USD]]&lt;1000,1,0)</f>
        <v>0</v>
      </c>
      <c r="AB1606" s="11">
        <f>IF(AND(tblSalaries[[#This Row],[Salary in USD]]&gt;1000,tblSalaries[[#This Row],[Salary in USD]]&lt;2000),1,0)</f>
        <v>0</v>
      </c>
    </row>
    <row r="1607" spans="2:28" ht="15" customHeight="1">
      <c r="B1607" t="s">
        <v>3610</v>
      </c>
      <c r="C1607" s="1">
        <v>41063.511284722219</v>
      </c>
      <c r="D1607" s="4">
        <v>54000</v>
      </c>
      <c r="E1607">
        <v>54000</v>
      </c>
      <c r="F1607" t="s">
        <v>6</v>
      </c>
      <c r="G1607">
        <f>tblSalaries[[#This Row],[clean Salary (in local currency)]]*VLOOKUP(tblSalaries[[#This Row],[Currency]],tblXrate[],2,FALSE)</f>
        <v>54000</v>
      </c>
      <c r="H1607" t="s">
        <v>1782</v>
      </c>
      <c r="I1607" t="s">
        <v>4001</v>
      </c>
      <c r="J1607" t="s">
        <v>15</v>
      </c>
      <c r="K1607" t="str">
        <f>VLOOKUP(tblSalaries[[#This Row],[Where do you work]],tblCountries[[Actual]:[Mapping]],2,FALSE)</f>
        <v>USA</v>
      </c>
      <c r="L1607" t="s">
        <v>9</v>
      </c>
      <c r="M1607">
        <v>10</v>
      </c>
      <c r="O1607" s="10" t="str">
        <f>IF(ISERROR(FIND("1",tblSalaries[[#This Row],[How many hours of a day you work on Excel]])),"",1)</f>
        <v/>
      </c>
      <c r="P1607" s="11" t="str">
        <f>IF(ISERROR(FIND("2",tblSalaries[[#This Row],[How many hours of a day you work on Excel]])),"",2)</f>
        <v/>
      </c>
      <c r="Q1607" s="10" t="str">
        <f>IF(ISERROR(FIND("3",tblSalaries[[#This Row],[How many hours of a day you work on Excel]])),"",3)</f>
        <v/>
      </c>
      <c r="R1607" s="10">
        <f>IF(ISERROR(FIND("4",tblSalaries[[#This Row],[How many hours of a day you work on Excel]])),"",4)</f>
        <v>4</v>
      </c>
      <c r="S1607" s="10" t="str">
        <f>IF(ISERROR(FIND("5",tblSalaries[[#This Row],[How many hours of a day you work on Excel]])),"",5)</f>
        <v/>
      </c>
      <c r="T1607" s="10">
        <f>IF(ISERROR(FIND("6",tblSalaries[[#This Row],[How many hours of a day you work on Excel]])),"",6)</f>
        <v>6</v>
      </c>
      <c r="U1607" s="11" t="str">
        <f>IF(ISERROR(FIND("7",tblSalaries[[#This Row],[How many hours of a day you work on Excel]])),"",7)</f>
        <v/>
      </c>
      <c r="V1607" s="11" t="str">
        <f>IF(ISERROR(FIND("8",tblSalaries[[#This Row],[How many hours of a day you work on Excel]])),"",8)</f>
        <v/>
      </c>
      <c r="W1607" s="11">
        <f>IF(MAX(tblSalaries[[#This Row],[1 hour]:[8 hours]])=0,#N/A,MAX(tblSalaries[[#This Row],[1 hour]:[8 hours]]))</f>
        <v>6</v>
      </c>
      <c r="X1607" s="11">
        <f>IF(ISERROR(tblSalaries[[#This Row],[max h]]),1,tblSalaries[[#This Row],[Salary in USD]]/tblSalaries[[#This Row],[max h]]/260)</f>
        <v>34.615384615384613</v>
      </c>
      <c r="Y1607" s="11" t="str">
        <f>IF(tblSalaries[[#This Row],[Years of Experience]]="",0,"0")</f>
        <v>0</v>
      </c>
      <c r="Z16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07" s="11">
        <f>IF(tblSalaries[[#This Row],[Salary in USD]]&lt;1000,1,0)</f>
        <v>0</v>
      </c>
      <c r="AB1607" s="11">
        <f>IF(AND(tblSalaries[[#This Row],[Salary in USD]]&gt;1000,tblSalaries[[#This Row],[Salary in USD]]&lt;2000),1,0)</f>
        <v>0</v>
      </c>
    </row>
    <row r="1608" spans="2:28" ht="15" customHeight="1">
      <c r="B1608" t="s">
        <v>3611</v>
      </c>
      <c r="C1608" s="1">
        <v>41063.518831018519</v>
      </c>
      <c r="D1608" s="4">
        <v>100000</v>
      </c>
      <c r="E1608">
        <v>100000</v>
      </c>
      <c r="F1608" t="s">
        <v>6</v>
      </c>
      <c r="G1608">
        <f>tblSalaries[[#This Row],[clean Salary (in local currency)]]*VLOOKUP(tblSalaries[[#This Row],[Currency]],tblXrate[],2,FALSE)</f>
        <v>100000</v>
      </c>
      <c r="H1608" t="s">
        <v>356</v>
      </c>
      <c r="I1608" t="s">
        <v>356</v>
      </c>
      <c r="J1608" t="s">
        <v>15</v>
      </c>
      <c r="K1608" t="str">
        <f>VLOOKUP(tblSalaries[[#This Row],[Where do you work]],tblCountries[[Actual]:[Mapping]],2,FALSE)</f>
        <v>USA</v>
      </c>
      <c r="L1608" t="s">
        <v>18</v>
      </c>
      <c r="M1608">
        <v>4</v>
      </c>
      <c r="O1608" s="10" t="str">
        <f>IF(ISERROR(FIND("1",tblSalaries[[#This Row],[How many hours of a day you work on Excel]])),"",1)</f>
        <v/>
      </c>
      <c r="P1608" s="11">
        <f>IF(ISERROR(FIND("2",tblSalaries[[#This Row],[How many hours of a day you work on Excel]])),"",2)</f>
        <v>2</v>
      </c>
      <c r="Q1608" s="10">
        <f>IF(ISERROR(FIND("3",tblSalaries[[#This Row],[How many hours of a day you work on Excel]])),"",3)</f>
        <v>3</v>
      </c>
      <c r="R1608" s="10" t="str">
        <f>IF(ISERROR(FIND("4",tblSalaries[[#This Row],[How many hours of a day you work on Excel]])),"",4)</f>
        <v/>
      </c>
      <c r="S1608" s="10" t="str">
        <f>IF(ISERROR(FIND("5",tblSalaries[[#This Row],[How many hours of a day you work on Excel]])),"",5)</f>
        <v/>
      </c>
      <c r="T1608" s="10" t="str">
        <f>IF(ISERROR(FIND("6",tblSalaries[[#This Row],[How many hours of a day you work on Excel]])),"",6)</f>
        <v/>
      </c>
      <c r="U1608" s="11" t="str">
        <f>IF(ISERROR(FIND("7",tblSalaries[[#This Row],[How many hours of a day you work on Excel]])),"",7)</f>
        <v/>
      </c>
      <c r="V1608" s="11" t="str">
        <f>IF(ISERROR(FIND("8",tblSalaries[[#This Row],[How many hours of a day you work on Excel]])),"",8)</f>
        <v/>
      </c>
      <c r="W1608" s="11">
        <f>IF(MAX(tblSalaries[[#This Row],[1 hour]:[8 hours]])=0,#N/A,MAX(tblSalaries[[#This Row],[1 hour]:[8 hours]]))</f>
        <v>3</v>
      </c>
      <c r="X1608" s="11">
        <f>IF(ISERROR(tblSalaries[[#This Row],[max h]]),1,tblSalaries[[#This Row],[Salary in USD]]/tblSalaries[[#This Row],[max h]]/260)</f>
        <v>128.2051282051282</v>
      </c>
      <c r="Y1608" s="11" t="str">
        <f>IF(tblSalaries[[#This Row],[Years of Experience]]="",0,"0")</f>
        <v>0</v>
      </c>
      <c r="Z16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08" s="11">
        <f>IF(tblSalaries[[#This Row],[Salary in USD]]&lt;1000,1,0)</f>
        <v>0</v>
      </c>
      <c r="AB1608" s="11">
        <f>IF(AND(tblSalaries[[#This Row],[Salary in USD]]&gt;1000,tblSalaries[[#This Row],[Salary in USD]]&lt;2000),1,0)</f>
        <v>0</v>
      </c>
    </row>
    <row r="1609" spans="2:28" ht="15" customHeight="1">
      <c r="B1609" t="s">
        <v>3612</v>
      </c>
      <c r="C1609" s="1">
        <v>41063.563043981485</v>
      </c>
      <c r="D1609" s="4">
        <v>50000</v>
      </c>
      <c r="E1609">
        <v>50000</v>
      </c>
      <c r="F1609" t="s">
        <v>86</v>
      </c>
      <c r="G1609">
        <f>tblSalaries[[#This Row],[clean Salary (in local currency)]]*VLOOKUP(tblSalaries[[#This Row],[Currency]],tblXrate[],2,FALSE)</f>
        <v>49168.076151516347</v>
      </c>
      <c r="H1609" t="s">
        <v>955</v>
      </c>
      <c r="I1609" t="s">
        <v>20</v>
      </c>
      <c r="J1609" t="s">
        <v>88</v>
      </c>
      <c r="K1609" t="str">
        <f>VLOOKUP(tblSalaries[[#This Row],[Where do you work]],tblCountries[[Actual]:[Mapping]],2,FALSE)</f>
        <v>Canada</v>
      </c>
      <c r="L1609" t="s">
        <v>9</v>
      </c>
      <c r="M1609">
        <v>5</v>
      </c>
      <c r="O1609" s="10" t="str">
        <f>IF(ISERROR(FIND("1",tblSalaries[[#This Row],[How many hours of a day you work on Excel]])),"",1)</f>
        <v/>
      </c>
      <c r="P1609" s="11" t="str">
        <f>IF(ISERROR(FIND("2",tblSalaries[[#This Row],[How many hours of a day you work on Excel]])),"",2)</f>
        <v/>
      </c>
      <c r="Q1609" s="10" t="str">
        <f>IF(ISERROR(FIND("3",tblSalaries[[#This Row],[How many hours of a day you work on Excel]])),"",3)</f>
        <v/>
      </c>
      <c r="R1609" s="10">
        <f>IF(ISERROR(FIND("4",tblSalaries[[#This Row],[How many hours of a day you work on Excel]])),"",4)</f>
        <v>4</v>
      </c>
      <c r="S1609" s="10" t="str">
        <f>IF(ISERROR(FIND("5",tblSalaries[[#This Row],[How many hours of a day you work on Excel]])),"",5)</f>
        <v/>
      </c>
      <c r="T1609" s="10">
        <f>IF(ISERROR(FIND("6",tblSalaries[[#This Row],[How many hours of a day you work on Excel]])),"",6)</f>
        <v>6</v>
      </c>
      <c r="U1609" s="11" t="str">
        <f>IF(ISERROR(FIND("7",tblSalaries[[#This Row],[How many hours of a day you work on Excel]])),"",7)</f>
        <v/>
      </c>
      <c r="V1609" s="11" t="str">
        <f>IF(ISERROR(FIND("8",tblSalaries[[#This Row],[How many hours of a day you work on Excel]])),"",8)</f>
        <v/>
      </c>
      <c r="W1609" s="11">
        <f>IF(MAX(tblSalaries[[#This Row],[1 hour]:[8 hours]])=0,#N/A,MAX(tblSalaries[[#This Row],[1 hour]:[8 hours]]))</f>
        <v>6</v>
      </c>
      <c r="X1609" s="11">
        <f>IF(ISERROR(tblSalaries[[#This Row],[max h]]),1,tblSalaries[[#This Row],[Salary in USD]]/tblSalaries[[#This Row],[max h]]/260)</f>
        <v>31.517997533023298</v>
      </c>
      <c r="Y1609" s="11" t="str">
        <f>IF(tblSalaries[[#This Row],[Years of Experience]]="",0,"0")</f>
        <v>0</v>
      </c>
      <c r="Z16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09" s="11">
        <f>IF(tblSalaries[[#This Row],[Salary in USD]]&lt;1000,1,0)</f>
        <v>0</v>
      </c>
      <c r="AB1609" s="11">
        <f>IF(AND(tblSalaries[[#This Row],[Salary in USD]]&gt;1000,tblSalaries[[#This Row],[Salary in USD]]&lt;2000),1,0)</f>
        <v>0</v>
      </c>
    </row>
    <row r="1610" spans="2:28" ht="15" customHeight="1">
      <c r="B1610" t="s">
        <v>3613</v>
      </c>
      <c r="C1610" s="1">
        <v>41063.602418981478</v>
      </c>
      <c r="D1610" s="4">
        <v>4019</v>
      </c>
      <c r="E1610">
        <v>4019</v>
      </c>
      <c r="F1610" t="s">
        <v>6</v>
      </c>
      <c r="G1610">
        <f>tblSalaries[[#This Row],[clean Salary (in local currency)]]*VLOOKUP(tblSalaries[[#This Row],[Currency]],tblXrate[],2,FALSE)</f>
        <v>4019</v>
      </c>
      <c r="H1610" t="s">
        <v>1783</v>
      </c>
      <c r="I1610" t="s">
        <v>67</v>
      </c>
      <c r="J1610" t="s">
        <v>347</v>
      </c>
      <c r="K1610" t="str">
        <f>VLOOKUP(tblSalaries[[#This Row],[Where do you work]],tblCountries[[Actual]:[Mapping]],2,FALSE)</f>
        <v>Philippines</v>
      </c>
      <c r="L1610" t="s">
        <v>18</v>
      </c>
      <c r="M1610">
        <v>3</v>
      </c>
      <c r="O1610" s="10" t="str">
        <f>IF(ISERROR(FIND("1",tblSalaries[[#This Row],[How many hours of a day you work on Excel]])),"",1)</f>
        <v/>
      </c>
      <c r="P1610" s="11">
        <f>IF(ISERROR(FIND("2",tblSalaries[[#This Row],[How many hours of a day you work on Excel]])),"",2)</f>
        <v>2</v>
      </c>
      <c r="Q1610" s="10">
        <f>IF(ISERROR(FIND("3",tblSalaries[[#This Row],[How many hours of a day you work on Excel]])),"",3)</f>
        <v>3</v>
      </c>
      <c r="R1610" s="10" t="str">
        <f>IF(ISERROR(FIND("4",tblSalaries[[#This Row],[How many hours of a day you work on Excel]])),"",4)</f>
        <v/>
      </c>
      <c r="S1610" s="10" t="str">
        <f>IF(ISERROR(FIND("5",tblSalaries[[#This Row],[How many hours of a day you work on Excel]])),"",5)</f>
        <v/>
      </c>
      <c r="T1610" s="10" t="str">
        <f>IF(ISERROR(FIND("6",tblSalaries[[#This Row],[How many hours of a day you work on Excel]])),"",6)</f>
        <v/>
      </c>
      <c r="U1610" s="11" t="str">
        <f>IF(ISERROR(FIND("7",tblSalaries[[#This Row],[How many hours of a day you work on Excel]])),"",7)</f>
        <v/>
      </c>
      <c r="V1610" s="11" t="str">
        <f>IF(ISERROR(FIND("8",tblSalaries[[#This Row],[How many hours of a day you work on Excel]])),"",8)</f>
        <v/>
      </c>
      <c r="W1610" s="11">
        <f>IF(MAX(tblSalaries[[#This Row],[1 hour]:[8 hours]])=0,#N/A,MAX(tblSalaries[[#This Row],[1 hour]:[8 hours]]))</f>
        <v>3</v>
      </c>
      <c r="X1610" s="11">
        <f>IF(ISERROR(tblSalaries[[#This Row],[max h]]),1,tblSalaries[[#This Row],[Salary in USD]]/tblSalaries[[#This Row],[max h]]/260)</f>
        <v>5.1525641025641029</v>
      </c>
      <c r="Y1610" s="11" t="str">
        <f>IF(tblSalaries[[#This Row],[Years of Experience]]="",0,"0")</f>
        <v>0</v>
      </c>
      <c r="Z16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10" s="11">
        <f>IF(tblSalaries[[#This Row],[Salary in USD]]&lt;1000,1,0)</f>
        <v>0</v>
      </c>
      <c r="AB1610" s="11">
        <f>IF(AND(tblSalaries[[#This Row],[Salary in USD]]&gt;1000,tblSalaries[[#This Row],[Salary in USD]]&lt;2000),1,0)</f>
        <v>0</v>
      </c>
    </row>
    <row r="1611" spans="2:28" ht="15" customHeight="1">
      <c r="B1611" t="s">
        <v>3614</v>
      </c>
      <c r="C1611" s="1">
        <v>41063.607592592591</v>
      </c>
      <c r="D1611" s="4">
        <v>15000</v>
      </c>
      <c r="E1611">
        <v>15000</v>
      </c>
      <c r="F1611" t="s">
        <v>6</v>
      </c>
      <c r="G1611">
        <f>tblSalaries[[#This Row],[clean Salary (in local currency)]]*VLOOKUP(tblSalaries[[#This Row],[Currency]],tblXrate[],2,FALSE)</f>
        <v>15000</v>
      </c>
      <c r="H1611" t="s">
        <v>1784</v>
      </c>
      <c r="I1611" t="s">
        <v>20</v>
      </c>
      <c r="J1611" t="s">
        <v>17</v>
      </c>
      <c r="K1611" t="str">
        <f>VLOOKUP(tblSalaries[[#This Row],[Where do you work]],tblCountries[[Actual]:[Mapping]],2,FALSE)</f>
        <v>Pakistan</v>
      </c>
      <c r="L1611" t="s">
        <v>9</v>
      </c>
      <c r="M1611">
        <v>5</v>
      </c>
      <c r="O1611" s="10" t="str">
        <f>IF(ISERROR(FIND("1",tblSalaries[[#This Row],[How many hours of a day you work on Excel]])),"",1)</f>
        <v/>
      </c>
      <c r="P1611" s="11" t="str">
        <f>IF(ISERROR(FIND("2",tblSalaries[[#This Row],[How many hours of a day you work on Excel]])),"",2)</f>
        <v/>
      </c>
      <c r="Q1611" s="10" t="str">
        <f>IF(ISERROR(FIND("3",tblSalaries[[#This Row],[How many hours of a day you work on Excel]])),"",3)</f>
        <v/>
      </c>
      <c r="R1611" s="10">
        <f>IF(ISERROR(FIND("4",tblSalaries[[#This Row],[How many hours of a day you work on Excel]])),"",4)</f>
        <v>4</v>
      </c>
      <c r="S1611" s="10" t="str">
        <f>IF(ISERROR(FIND("5",tblSalaries[[#This Row],[How many hours of a day you work on Excel]])),"",5)</f>
        <v/>
      </c>
      <c r="T1611" s="10">
        <f>IF(ISERROR(FIND("6",tblSalaries[[#This Row],[How many hours of a day you work on Excel]])),"",6)</f>
        <v>6</v>
      </c>
      <c r="U1611" s="11" t="str">
        <f>IF(ISERROR(FIND("7",tblSalaries[[#This Row],[How many hours of a day you work on Excel]])),"",7)</f>
        <v/>
      </c>
      <c r="V1611" s="11" t="str">
        <f>IF(ISERROR(FIND("8",tblSalaries[[#This Row],[How many hours of a day you work on Excel]])),"",8)</f>
        <v/>
      </c>
      <c r="W1611" s="11">
        <f>IF(MAX(tblSalaries[[#This Row],[1 hour]:[8 hours]])=0,#N/A,MAX(tblSalaries[[#This Row],[1 hour]:[8 hours]]))</f>
        <v>6</v>
      </c>
      <c r="X1611" s="11">
        <f>IF(ISERROR(tblSalaries[[#This Row],[max h]]),1,tblSalaries[[#This Row],[Salary in USD]]/tblSalaries[[#This Row],[max h]]/260)</f>
        <v>9.615384615384615</v>
      </c>
      <c r="Y1611" s="11" t="str">
        <f>IF(tblSalaries[[#This Row],[Years of Experience]]="",0,"0")</f>
        <v>0</v>
      </c>
      <c r="Z16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11" s="11">
        <f>IF(tblSalaries[[#This Row],[Salary in USD]]&lt;1000,1,0)</f>
        <v>0</v>
      </c>
      <c r="AB1611" s="11">
        <f>IF(AND(tblSalaries[[#This Row],[Salary in USD]]&gt;1000,tblSalaries[[#This Row],[Salary in USD]]&lt;2000),1,0)</f>
        <v>0</v>
      </c>
    </row>
    <row r="1612" spans="2:28" ht="15" customHeight="1">
      <c r="B1612" t="s">
        <v>3615</v>
      </c>
      <c r="C1612" s="1">
        <v>41063.619687500002</v>
      </c>
      <c r="D1612" s="4" t="s">
        <v>395</v>
      </c>
      <c r="E1612">
        <v>1000000</v>
      </c>
      <c r="F1612" t="s">
        <v>40</v>
      </c>
      <c r="G1612">
        <f>tblSalaries[[#This Row],[clean Salary (in local currency)]]*VLOOKUP(tblSalaries[[#This Row],[Currency]],tblXrate[],2,FALSE)</f>
        <v>17807.916687442568</v>
      </c>
      <c r="H1612" t="s">
        <v>1785</v>
      </c>
      <c r="I1612" t="s">
        <v>20</v>
      </c>
      <c r="J1612" t="s">
        <v>8</v>
      </c>
      <c r="K1612" t="str">
        <f>VLOOKUP(tblSalaries[[#This Row],[Where do you work]],tblCountries[[Actual]:[Mapping]],2,FALSE)</f>
        <v>India</v>
      </c>
      <c r="L1612" t="s">
        <v>13</v>
      </c>
      <c r="M1612">
        <v>4</v>
      </c>
      <c r="O1612" s="10" t="str">
        <f>IF(ISERROR(FIND("1",tblSalaries[[#This Row],[How many hours of a day you work on Excel]])),"",1)</f>
        <v/>
      </c>
      <c r="P1612" s="11" t="str">
        <f>IF(ISERROR(FIND("2",tblSalaries[[#This Row],[How many hours of a day you work on Excel]])),"",2)</f>
        <v/>
      </c>
      <c r="Q1612" s="10" t="str">
        <f>IF(ISERROR(FIND("3",tblSalaries[[#This Row],[How many hours of a day you work on Excel]])),"",3)</f>
        <v/>
      </c>
      <c r="R1612" s="10" t="str">
        <f>IF(ISERROR(FIND("4",tblSalaries[[#This Row],[How many hours of a day you work on Excel]])),"",4)</f>
        <v/>
      </c>
      <c r="S1612" s="10" t="str">
        <f>IF(ISERROR(FIND("5",tblSalaries[[#This Row],[How many hours of a day you work on Excel]])),"",5)</f>
        <v/>
      </c>
      <c r="T1612" s="10" t="str">
        <f>IF(ISERROR(FIND("6",tblSalaries[[#This Row],[How many hours of a day you work on Excel]])),"",6)</f>
        <v/>
      </c>
      <c r="U1612" s="11" t="str">
        <f>IF(ISERROR(FIND("7",tblSalaries[[#This Row],[How many hours of a day you work on Excel]])),"",7)</f>
        <v/>
      </c>
      <c r="V1612" s="11">
        <f>IF(ISERROR(FIND("8",tblSalaries[[#This Row],[How many hours of a day you work on Excel]])),"",8)</f>
        <v>8</v>
      </c>
      <c r="W1612" s="11">
        <f>IF(MAX(tblSalaries[[#This Row],[1 hour]:[8 hours]])=0,#N/A,MAX(tblSalaries[[#This Row],[1 hour]:[8 hours]]))</f>
        <v>8</v>
      </c>
      <c r="X1612" s="11">
        <f>IF(ISERROR(tblSalaries[[#This Row],[max h]]),1,tblSalaries[[#This Row],[Salary in USD]]/tblSalaries[[#This Row],[max h]]/260)</f>
        <v>8.5614984074243115</v>
      </c>
      <c r="Y1612" s="11" t="str">
        <f>IF(tblSalaries[[#This Row],[Years of Experience]]="",0,"0")</f>
        <v>0</v>
      </c>
      <c r="Z16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12" s="11">
        <f>IF(tblSalaries[[#This Row],[Salary in USD]]&lt;1000,1,0)</f>
        <v>0</v>
      </c>
      <c r="AB1612" s="11">
        <f>IF(AND(tblSalaries[[#This Row],[Salary in USD]]&gt;1000,tblSalaries[[#This Row],[Salary in USD]]&lt;2000),1,0)</f>
        <v>0</v>
      </c>
    </row>
    <row r="1613" spans="2:28" ht="15" customHeight="1">
      <c r="B1613" t="s">
        <v>3616</v>
      </c>
      <c r="C1613" s="1">
        <v>41063.700624999998</v>
      </c>
      <c r="D1613" s="4">
        <v>12000</v>
      </c>
      <c r="E1613">
        <v>12000</v>
      </c>
      <c r="F1613" t="s">
        <v>6</v>
      </c>
      <c r="G1613">
        <f>tblSalaries[[#This Row],[clean Salary (in local currency)]]*VLOOKUP(tblSalaries[[#This Row],[Currency]],tblXrate[],2,FALSE)</f>
        <v>12000</v>
      </c>
      <c r="H1613" t="s">
        <v>1786</v>
      </c>
      <c r="I1613" t="s">
        <v>3999</v>
      </c>
      <c r="J1613" t="s">
        <v>8</v>
      </c>
      <c r="K1613" t="str">
        <f>VLOOKUP(tblSalaries[[#This Row],[Where do you work]],tblCountries[[Actual]:[Mapping]],2,FALSE)</f>
        <v>India</v>
      </c>
      <c r="L1613" t="s">
        <v>13</v>
      </c>
      <c r="M1613">
        <v>3</v>
      </c>
      <c r="O1613" s="10" t="str">
        <f>IF(ISERROR(FIND("1",tblSalaries[[#This Row],[How many hours of a day you work on Excel]])),"",1)</f>
        <v/>
      </c>
      <c r="P1613" s="11" t="str">
        <f>IF(ISERROR(FIND("2",tblSalaries[[#This Row],[How many hours of a day you work on Excel]])),"",2)</f>
        <v/>
      </c>
      <c r="Q1613" s="10" t="str">
        <f>IF(ISERROR(FIND("3",tblSalaries[[#This Row],[How many hours of a day you work on Excel]])),"",3)</f>
        <v/>
      </c>
      <c r="R1613" s="10" t="str">
        <f>IF(ISERROR(FIND("4",tblSalaries[[#This Row],[How many hours of a day you work on Excel]])),"",4)</f>
        <v/>
      </c>
      <c r="S1613" s="10" t="str">
        <f>IF(ISERROR(FIND("5",tblSalaries[[#This Row],[How many hours of a day you work on Excel]])),"",5)</f>
        <v/>
      </c>
      <c r="T1613" s="10" t="str">
        <f>IF(ISERROR(FIND("6",tblSalaries[[#This Row],[How many hours of a day you work on Excel]])),"",6)</f>
        <v/>
      </c>
      <c r="U1613" s="11" t="str">
        <f>IF(ISERROR(FIND("7",tblSalaries[[#This Row],[How many hours of a day you work on Excel]])),"",7)</f>
        <v/>
      </c>
      <c r="V1613" s="11">
        <f>IF(ISERROR(FIND("8",tblSalaries[[#This Row],[How many hours of a day you work on Excel]])),"",8)</f>
        <v>8</v>
      </c>
      <c r="W1613" s="11">
        <f>IF(MAX(tblSalaries[[#This Row],[1 hour]:[8 hours]])=0,#N/A,MAX(tblSalaries[[#This Row],[1 hour]:[8 hours]]))</f>
        <v>8</v>
      </c>
      <c r="X1613" s="11">
        <f>IF(ISERROR(tblSalaries[[#This Row],[max h]]),1,tblSalaries[[#This Row],[Salary in USD]]/tblSalaries[[#This Row],[max h]]/260)</f>
        <v>5.7692307692307692</v>
      </c>
      <c r="Y1613" s="11" t="str">
        <f>IF(tblSalaries[[#This Row],[Years of Experience]]="",0,"0")</f>
        <v>0</v>
      </c>
      <c r="Z16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13" s="11">
        <f>IF(tblSalaries[[#This Row],[Salary in USD]]&lt;1000,1,0)</f>
        <v>0</v>
      </c>
      <c r="AB1613" s="11">
        <f>IF(AND(tblSalaries[[#This Row],[Salary in USD]]&gt;1000,tblSalaries[[#This Row],[Salary in USD]]&lt;2000),1,0)</f>
        <v>0</v>
      </c>
    </row>
    <row r="1614" spans="2:28" ht="15" customHeight="1">
      <c r="B1614" t="s">
        <v>3617</v>
      </c>
      <c r="C1614" s="1">
        <v>41063.735578703701</v>
      </c>
      <c r="D1614" s="4" t="s">
        <v>1787</v>
      </c>
      <c r="E1614">
        <v>125000</v>
      </c>
      <c r="F1614" t="s">
        <v>40</v>
      </c>
      <c r="G1614">
        <f>tblSalaries[[#This Row],[clean Salary (in local currency)]]*VLOOKUP(tblSalaries[[#This Row],[Currency]],tblXrate[],2,FALSE)</f>
        <v>2225.989585930321</v>
      </c>
      <c r="H1614" t="s">
        <v>1788</v>
      </c>
      <c r="I1614" t="s">
        <v>20</v>
      </c>
      <c r="J1614" t="s">
        <v>8</v>
      </c>
      <c r="K1614" t="str">
        <f>VLOOKUP(tblSalaries[[#This Row],[Where do you work]],tblCountries[[Actual]:[Mapping]],2,FALSE)</f>
        <v>India</v>
      </c>
      <c r="L1614" t="s">
        <v>18</v>
      </c>
      <c r="M1614">
        <v>4</v>
      </c>
      <c r="O1614" s="10" t="str">
        <f>IF(ISERROR(FIND("1",tblSalaries[[#This Row],[How many hours of a day you work on Excel]])),"",1)</f>
        <v/>
      </c>
      <c r="P1614" s="11">
        <f>IF(ISERROR(FIND("2",tblSalaries[[#This Row],[How many hours of a day you work on Excel]])),"",2)</f>
        <v>2</v>
      </c>
      <c r="Q1614" s="10">
        <f>IF(ISERROR(FIND("3",tblSalaries[[#This Row],[How many hours of a day you work on Excel]])),"",3)</f>
        <v>3</v>
      </c>
      <c r="R1614" s="10" t="str">
        <f>IF(ISERROR(FIND("4",tblSalaries[[#This Row],[How many hours of a day you work on Excel]])),"",4)</f>
        <v/>
      </c>
      <c r="S1614" s="10" t="str">
        <f>IF(ISERROR(FIND("5",tblSalaries[[#This Row],[How many hours of a day you work on Excel]])),"",5)</f>
        <v/>
      </c>
      <c r="T1614" s="10" t="str">
        <f>IF(ISERROR(FIND("6",tblSalaries[[#This Row],[How many hours of a day you work on Excel]])),"",6)</f>
        <v/>
      </c>
      <c r="U1614" s="11" t="str">
        <f>IF(ISERROR(FIND("7",tblSalaries[[#This Row],[How many hours of a day you work on Excel]])),"",7)</f>
        <v/>
      </c>
      <c r="V1614" s="11" t="str">
        <f>IF(ISERROR(FIND("8",tblSalaries[[#This Row],[How many hours of a day you work on Excel]])),"",8)</f>
        <v/>
      </c>
      <c r="W1614" s="11">
        <f>IF(MAX(tblSalaries[[#This Row],[1 hour]:[8 hours]])=0,#N/A,MAX(tblSalaries[[#This Row],[1 hour]:[8 hours]]))</f>
        <v>3</v>
      </c>
      <c r="X1614" s="11">
        <f>IF(ISERROR(tblSalaries[[#This Row],[max h]]),1,tblSalaries[[#This Row],[Salary in USD]]/tblSalaries[[#This Row],[max h]]/260)</f>
        <v>2.8538328024747703</v>
      </c>
      <c r="Y1614" s="11" t="str">
        <f>IF(tblSalaries[[#This Row],[Years of Experience]]="",0,"0")</f>
        <v>0</v>
      </c>
      <c r="Z16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14" s="11">
        <f>IF(tblSalaries[[#This Row],[Salary in USD]]&lt;1000,1,0)</f>
        <v>0</v>
      </c>
      <c r="AB1614" s="11">
        <f>IF(AND(tblSalaries[[#This Row],[Salary in USD]]&gt;1000,tblSalaries[[#This Row],[Salary in USD]]&lt;2000),1,0)</f>
        <v>0</v>
      </c>
    </row>
    <row r="1615" spans="2:28" ht="15" customHeight="1">
      <c r="B1615" t="s">
        <v>3618</v>
      </c>
      <c r="C1615" s="1">
        <v>41063.819652777776</v>
      </c>
      <c r="D1615" s="4">
        <v>86000</v>
      </c>
      <c r="E1615">
        <v>86000</v>
      </c>
      <c r="F1615" t="s">
        <v>6</v>
      </c>
      <c r="G1615">
        <f>tblSalaries[[#This Row],[clean Salary (in local currency)]]*VLOOKUP(tblSalaries[[#This Row],[Currency]],tblXrate[],2,FALSE)</f>
        <v>86000</v>
      </c>
      <c r="H1615" t="s">
        <v>20</v>
      </c>
      <c r="I1615" t="s">
        <v>20</v>
      </c>
      <c r="J1615" t="s">
        <v>347</v>
      </c>
      <c r="K1615" t="str">
        <f>VLOOKUP(tblSalaries[[#This Row],[Where do you work]],tblCountries[[Actual]:[Mapping]],2,FALSE)</f>
        <v>Philippines</v>
      </c>
      <c r="L1615" t="s">
        <v>13</v>
      </c>
      <c r="M1615">
        <v>3</v>
      </c>
      <c r="O1615" s="10" t="str">
        <f>IF(ISERROR(FIND("1",tblSalaries[[#This Row],[How many hours of a day you work on Excel]])),"",1)</f>
        <v/>
      </c>
      <c r="P1615" s="11" t="str">
        <f>IF(ISERROR(FIND("2",tblSalaries[[#This Row],[How many hours of a day you work on Excel]])),"",2)</f>
        <v/>
      </c>
      <c r="Q1615" s="10" t="str">
        <f>IF(ISERROR(FIND("3",tblSalaries[[#This Row],[How many hours of a day you work on Excel]])),"",3)</f>
        <v/>
      </c>
      <c r="R1615" s="10" t="str">
        <f>IF(ISERROR(FIND("4",tblSalaries[[#This Row],[How many hours of a day you work on Excel]])),"",4)</f>
        <v/>
      </c>
      <c r="S1615" s="10" t="str">
        <f>IF(ISERROR(FIND("5",tblSalaries[[#This Row],[How many hours of a day you work on Excel]])),"",5)</f>
        <v/>
      </c>
      <c r="T1615" s="10" t="str">
        <f>IF(ISERROR(FIND("6",tblSalaries[[#This Row],[How many hours of a day you work on Excel]])),"",6)</f>
        <v/>
      </c>
      <c r="U1615" s="11" t="str">
        <f>IF(ISERROR(FIND("7",tblSalaries[[#This Row],[How many hours of a day you work on Excel]])),"",7)</f>
        <v/>
      </c>
      <c r="V1615" s="11">
        <f>IF(ISERROR(FIND("8",tblSalaries[[#This Row],[How many hours of a day you work on Excel]])),"",8)</f>
        <v>8</v>
      </c>
      <c r="W1615" s="11">
        <f>IF(MAX(tblSalaries[[#This Row],[1 hour]:[8 hours]])=0,#N/A,MAX(tblSalaries[[#This Row],[1 hour]:[8 hours]]))</f>
        <v>8</v>
      </c>
      <c r="X1615" s="11">
        <f>IF(ISERROR(tblSalaries[[#This Row],[max h]]),1,tblSalaries[[#This Row],[Salary in USD]]/tblSalaries[[#This Row],[max h]]/260)</f>
        <v>41.346153846153847</v>
      </c>
      <c r="Y1615" s="11" t="str">
        <f>IF(tblSalaries[[#This Row],[Years of Experience]]="",0,"0")</f>
        <v>0</v>
      </c>
      <c r="Z16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15" s="11">
        <f>IF(tblSalaries[[#This Row],[Salary in USD]]&lt;1000,1,0)</f>
        <v>0</v>
      </c>
      <c r="AB1615" s="11">
        <f>IF(AND(tblSalaries[[#This Row],[Salary in USD]]&gt;1000,tblSalaries[[#This Row],[Salary in USD]]&lt;2000),1,0)</f>
        <v>0</v>
      </c>
    </row>
    <row r="1616" spans="2:28" ht="15" customHeight="1">
      <c r="B1616" t="s">
        <v>3619</v>
      </c>
      <c r="C1616" s="1">
        <v>41064.072951388887</v>
      </c>
      <c r="D1616" s="4">
        <v>340000</v>
      </c>
      <c r="E1616">
        <v>340000</v>
      </c>
      <c r="F1616" t="s">
        <v>40</v>
      </c>
      <c r="G1616">
        <f>tblSalaries[[#This Row],[clean Salary (in local currency)]]*VLOOKUP(tblSalaries[[#This Row],[Currency]],tblXrate[],2,FALSE)</f>
        <v>6054.6916737304728</v>
      </c>
      <c r="H1616" t="s">
        <v>1022</v>
      </c>
      <c r="I1616" t="s">
        <v>52</v>
      </c>
      <c r="J1616" t="s">
        <v>8</v>
      </c>
      <c r="K1616" t="str">
        <f>VLOOKUP(tblSalaries[[#This Row],[Where do you work]],tblCountries[[Actual]:[Mapping]],2,FALSE)</f>
        <v>India</v>
      </c>
      <c r="L1616" t="s">
        <v>9</v>
      </c>
      <c r="M1616">
        <v>5</v>
      </c>
      <c r="O1616" s="10" t="str">
        <f>IF(ISERROR(FIND("1",tblSalaries[[#This Row],[How many hours of a day you work on Excel]])),"",1)</f>
        <v/>
      </c>
      <c r="P1616" s="11" t="str">
        <f>IF(ISERROR(FIND("2",tblSalaries[[#This Row],[How many hours of a day you work on Excel]])),"",2)</f>
        <v/>
      </c>
      <c r="Q1616" s="10" t="str">
        <f>IF(ISERROR(FIND("3",tblSalaries[[#This Row],[How many hours of a day you work on Excel]])),"",3)</f>
        <v/>
      </c>
      <c r="R1616" s="10">
        <f>IF(ISERROR(FIND("4",tblSalaries[[#This Row],[How many hours of a day you work on Excel]])),"",4)</f>
        <v>4</v>
      </c>
      <c r="S1616" s="10" t="str">
        <f>IF(ISERROR(FIND("5",tblSalaries[[#This Row],[How many hours of a day you work on Excel]])),"",5)</f>
        <v/>
      </c>
      <c r="T1616" s="10">
        <f>IF(ISERROR(FIND("6",tblSalaries[[#This Row],[How many hours of a day you work on Excel]])),"",6)</f>
        <v>6</v>
      </c>
      <c r="U1616" s="11" t="str">
        <f>IF(ISERROR(FIND("7",tblSalaries[[#This Row],[How many hours of a day you work on Excel]])),"",7)</f>
        <v/>
      </c>
      <c r="V1616" s="11" t="str">
        <f>IF(ISERROR(FIND("8",tblSalaries[[#This Row],[How many hours of a day you work on Excel]])),"",8)</f>
        <v/>
      </c>
      <c r="W1616" s="11">
        <f>IF(MAX(tblSalaries[[#This Row],[1 hour]:[8 hours]])=0,#N/A,MAX(tblSalaries[[#This Row],[1 hour]:[8 hours]]))</f>
        <v>6</v>
      </c>
      <c r="X1616" s="11">
        <f>IF(ISERROR(tblSalaries[[#This Row],[max h]]),1,tblSalaries[[#This Row],[Salary in USD]]/tblSalaries[[#This Row],[max h]]/260)</f>
        <v>3.8812126113656875</v>
      </c>
      <c r="Y1616" s="11" t="str">
        <f>IF(tblSalaries[[#This Row],[Years of Experience]]="",0,"0")</f>
        <v>0</v>
      </c>
      <c r="Z16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16" s="11">
        <f>IF(tblSalaries[[#This Row],[Salary in USD]]&lt;1000,1,0)</f>
        <v>0</v>
      </c>
      <c r="AB1616" s="11">
        <f>IF(AND(tblSalaries[[#This Row],[Salary in USD]]&gt;1000,tblSalaries[[#This Row],[Salary in USD]]&lt;2000),1,0)</f>
        <v>0</v>
      </c>
    </row>
    <row r="1617" spans="2:28" ht="15" customHeight="1">
      <c r="B1617" t="s">
        <v>3620</v>
      </c>
      <c r="C1617" s="1">
        <v>41064.086030092592</v>
      </c>
      <c r="D1617" s="4" t="s">
        <v>1789</v>
      </c>
      <c r="E1617">
        <v>3360</v>
      </c>
      <c r="F1617" t="s">
        <v>6</v>
      </c>
      <c r="G1617">
        <f>tblSalaries[[#This Row],[clean Salary (in local currency)]]*VLOOKUP(tblSalaries[[#This Row],[Currency]],tblXrate[],2,FALSE)</f>
        <v>3360</v>
      </c>
      <c r="H1617" t="s">
        <v>1790</v>
      </c>
      <c r="I1617" t="s">
        <v>20</v>
      </c>
      <c r="J1617" t="s">
        <v>8</v>
      </c>
      <c r="K1617" t="str">
        <f>VLOOKUP(tblSalaries[[#This Row],[Where do you work]],tblCountries[[Actual]:[Mapping]],2,FALSE)</f>
        <v>India</v>
      </c>
      <c r="L1617" t="s">
        <v>25</v>
      </c>
      <c r="M1617">
        <v>3</v>
      </c>
      <c r="O1617" s="10">
        <f>IF(ISERROR(FIND("1",tblSalaries[[#This Row],[How many hours of a day you work on Excel]])),"",1)</f>
        <v>1</v>
      </c>
      <c r="P1617" s="11">
        <f>IF(ISERROR(FIND("2",tblSalaries[[#This Row],[How many hours of a day you work on Excel]])),"",2)</f>
        <v>2</v>
      </c>
      <c r="Q1617" s="10" t="str">
        <f>IF(ISERROR(FIND("3",tblSalaries[[#This Row],[How many hours of a day you work on Excel]])),"",3)</f>
        <v/>
      </c>
      <c r="R1617" s="10" t="str">
        <f>IF(ISERROR(FIND("4",tblSalaries[[#This Row],[How many hours of a day you work on Excel]])),"",4)</f>
        <v/>
      </c>
      <c r="S1617" s="10" t="str">
        <f>IF(ISERROR(FIND("5",tblSalaries[[#This Row],[How many hours of a day you work on Excel]])),"",5)</f>
        <v/>
      </c>
      <c r="T1617" s="10" t="str">
        <f>IF(ISERROR(FIND("6",tblSalaries[[#This Row],[How many hours of a day you work on Excel]])),"",6)</f>
        <v/>
      </c>
      <c r="U1617" s="11" t="str">
        <f>IF(ISERROR(FIND("7",tblSalaries[[#This Row],[How many hours of a day you work on Excel]])),"",7)</f>
        <v/>
      </c>
      <c r="V1617" s="11" t="str">
        <f>IF(ISERROR(FIND("8",tblSalaries[[#This Row],[How many hours of a day you work on Excel]])),"",8)</f>
        <v/>
      </c>
      <c r="W1617" s="11">
        <f>IF(MAX(tblSalaries[[#This Row],[1 hour]:[8 hours]])=0,#N/A,MAX(tblSalaries[[#This Row],[1 hour]:[8 hours]]))</f>
        <v>2</v>
      </c>
      <c r="X1617" s="11">
        <f>IF(ISERROR(tblSalaries[[#This Row],[max h]]),1,tblSalaries[[#This Row],[Salary in USD]]/tblSalaries[[#This Row],[max h]]/260)</f>
        <v>6.4615384615384617</v>
      </c>
      <c r="Y1617" s="11" t="str">
        <f>IF(tblSalaries[[#This Row],[Years of Experience]]="",0,"0")</f>
        <v>0</v>
      </c>
      <c r="Z16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17" s="11">
        <f>IF(tblSalaries[[#This Row],[Salary in USD]]&lt;1000,1,0)</f>
        <v>0</v>
      </c>
      <c r="AB1617" s="11">
        <f>IF(AND(tblSalaries[[#This Row],[Salary in USD]]&gt;1000,tblSalaries[[#This Row],[Salary in USD]]&lt;2000),1,0)</f>
        <v>0</v>
      </c>
    </row>
    <row r="1618" spans="2:28" ht="15" customHeight="1">
      <c r="B1618" t="s">
        <v>3621</v>
      </c>
      <c r="C1618" s="1">
        <v>41064.10429398148</v>
      </c>
      <c r="D1618" s="4">
        <v>10000</v>
      </c>
      <c r="E1618">
        <v>10000</v>
      </c>
      <c r="F1618" t="s">
        <v>6</v>
      </c>
      <c r="G1618">
        <f>tblSalaries[[#This Row],[clean Salary (in local currency)]]*VLOOKUP(tblSalaries[[#This Row],[Currency]],tblXrate[],2,FALSE)</f>
        <v>10000</v>
      </c>
      <c r="H1618" t="s">
        <v>452</v>
      </c>
      <c r="I1618" t="s">
        <v>4001</v>
      </c>
      <c r="J1618" t="s">
        <v>8</v>
      </c>
      <c r="K1618" t="str">
        <f>VLOOKUP(tblSalaries[[#This Row],[Where do you work]],tblCountries[[Actual]:[Mapping]],2,FALSE)</f>
        <v>India</v>
      </c>
      <c r="L1618" t="s">
        <v>13</v>
      </c>
      <c r="M1618">
        <v>1</v>
      </c>
      <c r="O1618" s="10" t="str">
        <f>IF(ISERROR(FIND("1",tblSalaries[[#This Row],[How many hours of a day you work on Excel]])),"",1)</f>
        <v/>
      </c>
      <c r="P1618" s="11" t="str">
        <f>IF(ISERROR(FIND("2",tblSalaries[[#This Row],[How many hours of a day you work on Excel]])),"",2)</f>
        <v/>
      </c>
      <c r="Q1618" s="10" t="str">
        <f>IF(ISERROR(FIND("3",tblSalaries[[#This Row],[How many hours of a day you work on Excel]])),"",3)</f>
        <v/>
      </c>
      <c r="R1618" s="10" t="str">
        <f>IF(ISERROR(FIND("4",tblSalaries[[#This Row],[How many hours of a day you work on Excel]])),"",4)</f>
        <v/>
      </c>
      <c r="S1618" s="10" t="str">
        <f>IF(ISERROR(FIND("5",tblSalaries[[#This Row],[How many hours of a day you work on Excel]])),"",5)</f>
        <v/>
      </c>
      <c r="T1618" s="10" t="str">
        <f>IF(ISERROR(FIND("6",tblSalaries[[#This Row],[How many hours of a day you work on Excel]])),"",6)</f>
        <v/>
      </c>
      <c r="U1618" s="11" t="str">
        <f>IF(ISERROR(FIND("7",tblSalaries[[#This Row],[How many hours of a day you work on Excel]])),"",7)</f>
        <v/>
      </c>
      <c r="V1618" s="11">
        <f>IF(ISERROR(FIND("8",tblSalaries[[#This Row],[How many hours of a day you work on Excel]])),"",8)</f>
        <v>8</v>
      </c>
      <c r="W1618" s="11">
        <f>IF(MAX(tblSalaries[[#This Row],[1 hour]:[8 hours]])=0,#N/A,MAX(tblSalaries[[#This Row],[1 hour]:[8 hours]]))</f>
        <v>8</v>
      </c>
      <c r="X1618" s="11">
        <f>IF(ISERROR(tblSalaries[[#This Row],[max h]]),1,tblSalaries[[#This Row],[Salary in USD]]/tblSalaries[[#This Row],[max h]]/260)</f>
        <v>4.8076923076923075</v>
      </c>
      <c r="Y1618" s="11" t="str">
        <f>IF(tblSalaries[[#This Row],[Years of Experience]]="",0,"0")</f>
        <v>0</v>
      </c>
      <c r="Z16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618" s="11">
        <f>IF(tblSalaries[[#This Row],[Salary in USD]]&lt;1000,1,0)</f>
        <v>0</v>
      </c>
      <c r="AB1618" s="11">
        <f>IF(AND(tblSalaries[[#This Row],[Salary in USD]]&gt;1000,tblSalaries[[#This Row],[Salary in USD]]&lt;2000),1,0)</f>
        <v>0</v>
      </c>
    </row>
    <row r="1619" spans="2:28" ht="15" customHeight="1">
      <c r="B1619" t="s">
        <v>3622</v>
      </c>
      <c r="C1619" s="1">
        <v>41064.188807870371</v>
      </c>
      <c r="D1619" s="4">
        <v>70000</v>
      </c>
      <c r="E1619">
        <v>70000</v>
      </c>
      <c r="F1619" t="s">
        <v>6</v>
      </c>
      <c r="G1619">
        <f>tblSalaries[[#This Row],[clean Salary (in local currency)]]*VLOOKUP(tblSalaries[[#This Row],[Currency]],tblXrate[],2,FALSE)</f>
        <v>70000</v>
      </c>
      <c r="H1619" t="s">
        <v>1791</v>
      </c>
      <c r="I1619" t="s">
        <v>20</v>
      </c>
      <c r="J1619" t="s">
        <v>15</v>
      </c>
      <c r="K1619" t="str">
        <f>VLOOKUP(tblSalaries[[#This Row],[Where do you work]],tblCountries[[Actual]:[Mapping]],2,FALSE)</f>
        <v>USA</v>
      </c>
      <c r="L1619" t="s">
        <v>9</v>
      </c>
      <c r="M1619">
        <v>9</v>
      </c>
      <c r="O1619" s="10" t="str">
        <f>IF(ISERROR(FIND("1",tblSalaries[[#This Row],[How many hours of a day you work on Excel]])),"",1)</f>
        <v/>
      </c>
      <c r="P1619" s="11" t="str">
        <f>IF(ISERROR(FIND("2",tblSalaries[[#This Row],[How many hours of a day you work on Excel]])),"",2)</f>
        <v/>
      </c>
      <c r="Q1619" s="10" t="str">
        <f>IF(ISERROR(FIND("3",tblSalaries[[#This Row],[How many hours of a day you work on Excel]])),"",3)</f>
        <v/>
      </c>
      <c r="R1619" s="10">
        <f>IF(ISERROR(FIND("4",tblSalaries[[#This Row],[How many hours of a day you work on Excel]])),"",4)</f>
        <v>4</v>
      </c>
      <c r="S1619" s="10" t="str">
        <f>IF(ISERROR(FIND("5",tblSalaries[[#This Row],[How many hours of a day you work on Excel]])),"",5)</f>
        <v/>
      </c>
      <c r="T1619" s="10">
        <f>IF(ISERROR(FIND("6",tblSalaries[[#This Row],[How many hours of a day you work on Excel]])),"",6)</f>
        <v>6</v>
      </c>
      <c r="U1619" s="11" t="str">
        <f>IF(ISERROR(FIND("7",tblSalaries[[#This Row],[How many hours of a day you work on Excel]])),"",7)</f>
        <v/>
      </c>
      <c r="V1619" s="11" t="str">
        <f>IF(ISERROR(FIND("8",tblSalaries[[#This Row],[How many hours of a day you work on Excel]])),"",8)</f>
        <v/>
      </c>
      <c r="W1619" s="11">
        <f>IF(MAX(tblSalaries[[#This Row],[1 hour]:[8 hours]])=0,#N/A,MAX(tblSalaries[[#This Row],[1 hour]:[8 hours]]))</f>
        <v>6</v>
      </c>
      <c r="X1619" s="11">
        <f>IF(ISERROR(tblSalaries[[#This Row],[max h]]),1,tblSalaries[[#This Row],[Salary in USD]]/tblSalaries[[#This Row],[max h]]/260)</f>
        <v>44.871794871794869</v>
      </c>
      <c r="Y1619" s="11" t="str">
        <f>IF(tblSalaries[[#This Row],[Years of Experience]]="",0,"0")</f>
        <v>0</v>
      </c>
      <c r="Z16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19" s="11">
        <f>IF(tblSalaries[[#This Row],[Salary in USD]]&lt;1000,1,0)</f>
        <v>0</v>
      </c>
      <c r="AB1619" s="11">
        <f>IF(AND(tblSalaries[[#This Row],[Salary in USD]]&gt;1000,tblSalaries[[#This Row],[Salary in USD]]&lt;2000),1,0)</f>
        <v>0</v>
      </c>
    </row>
    <row r="1620" spans="2:28" ht="15" customHeight="1">
      <c r="B1620" t="s">
        <v>3623</v>
      </c>
      <c r="C1620" s="1">
        <v>41064.409537037034</v>
      </c>
      <c r="D1620" s="4">
        <v>155000</v>
      </c>
      <c r="E1620">
        <v>155000</v>
      </c>
      <c r="F1620" t="s">
        <v>6</v>
      </c>
      <c r="G1620">
        <f>tblSalaries[[#This Row],[clean Salary (in local currency)]]*VLOOKUP(tblSalaries[[#This Row],[Currency]],tblXrate[],2,FALSE)</f>
        <v>155000</v>
      </c>
      <c r="H1620" t="s">
        <v>1792</v>
      </c>
      <c r="I1620" t="s">
        <v>52</v>
      </c>
      <c r="J1620" t="s">
        <v>15</v>
      </c>
      <c r="K1620" t="str">
        <f>VLOOKUP(tblSalaries[[#This Row],[Where do you work]],tblCountries[[Actual]:[Mapping]],2,FALSE)</f>
        <v>USA</v>
      </c>
      <c r="L1620" t="s">
        <v>25</v>
      </c>
      <c r="M1620">
        <v>14</v>
      </c>
      <c r="O1620" s="10">
        <f>IF(ISERROR(FIND("1",tblSalaries[[#This Row],[How many hours of a day you work on Excel]])),"",1)</f>
        <v>1</v>
      </c>
      <c r="P1620" s="11">
        <f>IF(ISERROR(FIND("2",tblSalaries[[#This Row],[How many hours of a day you work on Excel]])),"",2)</f>
        <v>2</v>
      </c>
      <c r="Q1620" s="10" t="str">
        <f>IF(ISERROR(FIND("3",tblSalaries[[#This Row],[How many hours of a day you work on Excel]])),"",3)</f>
        <v/>
      </c>
      <c r="R1620" s="10" t="str">
        <f>IF(ISERROR(FIND("4",tblSalaries[[#This Row],[How many hours of a day you work on Excel]])),"",4)</f>
        <v/>
      </c>
      <c r="S1620" s="10" t="str">
        <f>IF(ISERROR(FIND("5",tblSalaries[[#This Row],[How many hours of a day you work on Excel]])),"",5)</f>
        <v/>
      </c>
      <c r="T1620" s="10" t="str">
        <f>IF(ISERROR(FIND("6",tblSalaries[[#This Row],[How many hours of a day you work on Excel]])),"",6)</f>
        <v/>
      </c>
      <c r="U1620" s="11" t="str">
        <f>IF(ISERROR(FIND("7",tblSalaries[[#This Row],[How many hours of a day you work on Excel]])),"",7)</f>
        <v/>
      </c>
      <c r="V1620" s="11" t="str">
        <f>IF(ISERROR(FIND("8",tblSalaries[[#This Row],[How many hours of a day you work on Excel]])),"",8)</f>
        <v/>
      </c>
      <c r="W1620" s="11">
        <f>IF(MAX(tblSalaries[[#This Row],[1 hour]:[8 hours]])=0,#N/A,MAX(tblSalaries[[#This Row],[1 hour]:[8 hours]]))</f>
        <v>2</v>
      </c>
      <c r="X1620" s="11">
        <f>IF(ISERROR(tblSalaries[[#This Row],[max h]]),1,tblSalaries[[#This Row],[Salary in USD]]/tblSalaries[[#This Row],[max h]]/260)</f>
        <v>298.07692307692309</v>
      </c>
      <c r="Y1620" s="11" t="str">
        <f>IF(tblSalaries[[#This Row],[Years of Experience]]="",0,"0")</f>
        <v>0</v>
      </c>
      <c r="Z16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20" s="11">
        <f>IF(tblSalaries[[#This Row],[Salary in USD]]&lt;1000,1,0)</f>
        <v>0</v>
      </c>
      <c r="AB1620" s="11">
        <f>IF(AND(tblSalaries[[#This Row],[Salary in USD]]&gt;1000,tblSalaries[[#This Row],[Salary in USD]]&lt;2000),1,0)</f>
        <v>0</v>
      </c>
    </row>
    <row r="1621" spans="2:28" ht="15" customHeight="1">
      <c r="B1621" t="s">
        <v>3624</v>
      </c>
      <c r="C1621" s="1">
        <v>41064.432951388888</v>
      </c>
      <c r="D1621" s="4">
        <v>225000</v>
      </c>
      <c r="E1621">
        <v>225000</v>
      </c>
      <c r="F1621" t="s">
        <v>6</v>
      </c>
      <c r="G1621">
        <f>tblSalaries[[#This Row],[clean Salary (in local currency)]]*VLOOKUP(tblSalaries[[#This Row],[Currency]],tblXrate[],2,FALSE)</f>
        <v>225000</v>
      </c>
      <c r="H1621" t="s">
        <v>1793</v>
      </c>
      <c r="I1621" t="s">
        <v>4001</v>
      </c>
      <c r="J1621" t="s">
        <v>15</v>
      </c>
      <c r="K1621" t="str">
        <f>VLOOKUP(tblSalaries[[#This Row],[Where do you work]],tblCountries[[Actual]:[Mapping]],2,FALSE)</f>
        <v>USA</v>
      </c>
      <c r="L1621" t="s">
        <v>9</v>
      </c>
      <c r="M1621">
        <v>15</v>
      </c>
      <c r="O1621" s="10" t="str">
        <f>IF(ISERROR(FIND("1",tblSalaries[[#This Row],[How many hours of a day you work on Excel]])),"",1)</f>
        <v/>
      </c>
      <c r="P1621" s="11" t="str">
        <f>IF(ISERROR(FIND("2",tblSalaries[[#This Row],[How many hours of a day you work on Excel]])),"",2)</f>
        <v/>
      </c>
      <c r="Q1621" s="10" t="str">
        <f>IF(ISERROR(FIND("3",tblSalaries[[#This Row],[How many hours of a day you work on Excel]])),"",3)</f>
        <v/>
      </c>
      <c r="R1621" s="10">
        <f>IF(ISERROR(FIND("4",tblSalaries[[#This Row],[How many hours of a day you work on Excel]])),"",4)</f>
        <v>4</v>
      </c>
      <c r="S1621" s="10" t="str">
        <f>IF(ISERROR(FIND("5",tblSalaries[[#This Row],[How many hours of a day you work on Excel]])),"",5)</f>
        <v/>
      </c>
      <c r="T1621" s="10">
        <f>IF(ISERROR(FIND("6",tblSalaries[[#This Row],[How many hours of a day you work on Excel]])),"",6)</f>
        <v>6</v>
      </c>
      <c r="U1621" s="11" t="str">
        <f>IF(ISERROR(FIND("7",tblSalaries[[#This Row],[How many hours of a day you work on Excel]])),"",7)</f>
        <v/>
      </c>
      <c r="V1621" s="11" t="str">
        <f>IF(ISERROR(FIND("8",tblSalaries[[#This Row],[How many hours of a day you work on Excel]])),"",8)</f>
        <v/>
      </c>
      <c r="W1621" s="11">
        <f>IF(MAX(tblSalaries[[#This Row],[1 hour]:[8 hours]])=0,#N/A,MAX(tblSalaries[[#This Row],[1 hour]:[8 hours]]))</f>
        <v>6</v>
      </c>
      <c r="X1621" s="11">
        <f>IF(ISERROR(tblSalaries[[#This Row],[max h]]),1,tblSalaries[[#This Row],[Salary in USD]]/tblSalaries[[#This Row],[max h]]/260)</f>
        <v>144.23076923076923</v>
      </c>
      <c r="Y1621" s="11" t="str">
        <f>IF(tblSalaries[[#This Row],[Years of Experience]]="",0,"0")</f>
        <v>0</v>
      </c>
      <c r="Z16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21" s="11">
        <f>IF(tblSalaries[[#This Row],[Salary in USD]]&lt;1000,1,0)</f>
        <v>0</v>
      </c>
      <c r="AB1621" s="11">
        <f>IF(AND(tblSalaries[[#This Row],[Salary in USD]]&gt;1000,tblSalaries[[#This Row],[Salary in USD]]&lt;2000),1,0)</f>
        <v>0</v>
      </c>
    </row>
    <row r="1622" spans="2:28" ht="15" customHeight="1">
      <c r="B1622" t="s">
        <v>3625</v>
      </c>
      <c r="C1622" s="1">
        <v>41064.515335648146</v>
      </c>
      <c r="D1622" s="4">
        <v>10000</v>
      </c>
      <c r="E1622">
        <v>10000</v>
      </c>
      <c r="F1622" t="s">
        <v>6</v>
      </c>
      <c r="G1622">
        <f>tblSalaries[[#This Row],[clean Salary (in local currency)]]*VLOOKUP(tblSalaries[[#This Row],[Currency]],tblXrate[],2,FALSE)</f>
        <v>10000</v>
      </c>
      <c r="H1622" t="s">
        <v>721</v>
      </c>
      <c r="I1622" t="s">
        <v>3999</v>
      </c>
      <c r="J1622" t="s">
        <v>8</v>
      </c>
      <c r="K1622" t="str">
        <f>VLOOKUP(tblSalaries[[#This Row],[Where do you work]],tblCountries[[Actual]:[Mapping]],2,FALSE)</f>
        <v>India</v>
      </c>
      <c r="L1622" t="s">
        <v>13</v>
      </c>
      <c r="M1622">
        <v>2</v>
      </c>
      <c r="O1622" s="10" t="str">
        <f>IF(ISERROR(FIND("1",tblSalaries[[#This Row],[How many hours of a day you work on Excel]])),"",1)</f>
        <v/>
      </c>
      <c r="P1622" s="11" t="str">
        <f>IF(ISERROR(FIND("2",tblSalaries[[#This Row],[How many hours of a day you work on Excel]])),"",2)</f>
        <v/>
      </c>
      <c r="Q1622" s="10" t="str">
        <f>IF(ISERROR(FIND("3",tblSalaries[[#This Row],[How many hours of a day you work on Excel]])),"",3)</f>
        <v/>
      </c>
      <c r="R1622" s="10" t="str">
        <f>IF(ISERROR(FIND("4",tblSalaries[[#This Row],[How many hours of a day you work on Excel]])),"",4)</f>
        <v/>
      </c>
      <c r="S1622" s="10" t="str">
        <f>IF(ISERROR(FIND("5",tblSalaries[[#This Row],[How many hours of a day you work on Excel]])),"",5)</f>
        <v/>
      </c>
      <c r="T1622" s="10" t="str">
        <f>IF(ISERROR(FIND("6",tblSalaries[[#This Row],[How many hours of a day you work on Excel]])),"",6)</f>
        <v/>
      </c>
      <c r="U1622" s="11" t="str">
        <f>IF(ISERROR(FIND("7",tblSalaries[[#This Row],[How many hours of a day you work on Excel]])),"",7)</f>
        <v/>
      </c>
      <c r="V1622" s="11">
        <f>IF(ISERROR(FIND("8",tblSalaries[[#This Row],[How many hours of a day you work on Excel]])),"",8)</f>
        <v>8</v>
      </c>
      <c r="W1622" s="11">
        <f>IF(MAX(tblSalaries[[#This Row],[1 hour]:[8 hours]])=0,#N/A,MAX(tblSalaries[[#This Row],[1 hour]:[8 hours]]))</f>
        <v>8</v>
      </c>
      <c r="X1622" s="11">
        <f>IF(ISERROR(tblSalaries[[#This Row],[max h]]),1,tblSalaries[[#This Row],[Salary in USD]]/tblSalaries[[#This Row],[max h]]/260)</f>
        <v>4.8076923076923075</v>
      </c>
      <c r="Y1622" s="11" t="str">
        <f>IF(tblSalaries[[#This Row],[Years of Experience]]="",0,"0")</f>
        <v>0</v>
      </c>
      <c r="Z16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22" s="11">
        <f>IF(tblSalaries[[#This Row],[Salary in USD]]&lt;1000,1,0)</f>
        <v>0</v>
      </c>
      <c r="AB1622" s="11">
        <f>IF(AND(tblSalaries[[#This Row],[Salary in USD]]&gt;1000,tblSalaries[[#This Row],[Salary in USD]]&lt;2000),1,0)</f>
        <v>0</v>
      </c>
    </row>
    <row r="1623" spans="2:28" ht="15" customHeight="1">
      <c r="B1623" t="s">
        <v>3626</v>
      </c>
      <c r="C1623" s="1">
        <v>41064.540347222224</v>
      </c>
      <c r="D1623" s="4">
        <v>300000</v>
      </c>
      <c r="E1623">
        <v>300000</v>
      </c>
      <c r="F1623" t="s">
        <v>40</v>
      </c>
      <c r="G1623">
        <f>tblSalaries[[#This Row],[clean Salary (in local currency)]]*VLOOKUP(tblSalaries[[#This Row],[Currency]],tblXrate[],2,FALSE)</f>
        <v>5342.3750062327708</v>
      </c>
      <c r="H1623" t="s">
        <v>1794</v>
      </c>
      <c r="I1623" t="s">
        <v>20</v>
      </c>
      <c r="J1623" t="s">
        <v>8</v>
      </c>
      <c r="K1623" t="str">
        <f>VLOOKUP(tblSalaries[[#This Row],[Where do you work]],tblCountries[[Actual]:[Mapping]],2,FALSE)</f>
        <v>India</v>
      </c>
      <c r="L1623" t="s">
        <v>9</v>
      </c>
      <c r="M1623">
        <v>8</v>
      </c>
      <c r="O1623" s="10" t="str">
        <f>IF(ISERROR(FIND("1",tblSalaries[[#This Row],[How many hours of a day you work on Excel]])),"",1)</f>
        <v/>
      </c>
      <c r="P1623" s="11" t="str">
        <f>IF(ISERROR(FIND("2",tblSalaries[[#This Row],[How many hours of a day you work on Excel]])),"",2)</f>
        <v/>
      </c>
      <c r="Q1623" s="10" t="str">
        <f>IF(ISERROR(FIND("3",tblSalaries[[#This Row],[How many hours of a day you work on Excel]])),"",3)</f>
        <v/>
      </c>
      <c r="R1623" s="10">
        <f>IF(ISERROR(FIND("4",tblSalaries[[#This Row],[How many hours of a day you work on Excel]])),"",4)</f>
        <v>4</v>
      </c>
      <c r="S1623" s="10" t="str">
        <f>IF(ISERROR(FIND("5",tblSalaries[[#This Row],[How many hours of a day you work on Excel]])),"",5)</f>
        <v/>
      </c>
      <c r="T1623" s="10">
        <f>IF(ISERROR(FIND("6",tblSalaries[[#This Row],[How many hours of a day you work on Excel]])),"",6)</f>
        <v>6</v>
      </c>
      <c r="U1623" s="11" t="str">
        <f>IF(ISERROR(FIND("7",tblSalaries[[#This Row],[How many hours of a day you work on Excel]])),"",7)</f>
        <v/>
      </c>
      <c r="V1623" s="11" t="str">
        <f>IF(ISERROR(FIND("8",tblSalaries[[#This Row],[How many hours of a day you work on Excel]])),"",8)</f>
        <v/>
      </c>
      <c r="W1623" s="11">
        <f>IF(MAX(tblSalaries[[#This Row],[1 hour]:[8 hours]])=0,#N/A,MAX(tblSalaries[[#This Row],[1 hour]:[8 hours]]))</f>
        <v>6</v>
      </c>
      <c r="X1623" s="11">
        <f>IF(ISERROR(tblSalaries[[#This Row],[max h]]),1,tblSalaries[[#This Row],[Salary in USD]]/tblSalaries[[#This Row],[max h]]/260)</f>
        <v>3.4245993629697247</v>
      </c>
      <c r="Y1623" s="11" t="str">
        <f>IF(tblSalaries[[#This Row],[Years of Experience]]="",0,"0")</f>
        <v>0</v>
      </c>
      <c r="Z16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23" s="11">
        <f>IF(tblSalaries[[#This Row],[Salary in USD]]&lt;1000,1,0)</f>
        <v>0</v>
      </c>
      <c r="AB1623" s="11">
        <f>IF(AND(tblSalaries[[#This Row],[Salary in USD]]&gt;1000,tblSalaries[[#This Row],[Salary in USD]]&lt;2000),1,0)</f>
        <v>0</v>
      </c>
    </row>
    <row r="1624" spans="2:28" ht="15" customHeight="1">
      <c r="B1624" t="s">
        <v>3627</v>
      </c>
      <c r="C1624" s="1">
        <v>41064.563090277778</v>
      </c>
      <c r="D1624" s="4">
        <v>84000</v>
      </c>
      <c r="E1624">
        <v>84000</v>
      </c>
      <c r="F1624" t="s">
        <v>82</v>
      </c>
      <c r="G1624">
        <f>tblSalaries[[#This Row],[clean Salary (in local currency)]]*VLOOKUP(tblSalaries[[#This Row],[Currency]],tblXrate[],2,FALSE)</f>
        <v>85672.4111378214</v>
      </c>
      <c r="H1624" t="s">
        <v>83</v>
      </c>
      <c r="I1624" t="s">
        <v>356</v>
      </c>
      <c r="J1624" t="s">
        <v>84</v>
      </c>
      <c r="K1624" t="str">
        <f>VLOOKUP(tblSalaries[[#This Row],[Where do you work]],tblCountries[[Actual]:[Mapping]],2,FALSE)</f>
        <v>Australia</v>
      </c>
      <c r="L1624" t="s">
        <v>9</v>
      </c>
      <c r="M1624">
        <v>6</v>
      </c>
      <c r="O1624" s="10" t="str">
        <f>IF(ISERROR(FIND("1",tblSalaries[[#This Row],[How many hours of a day you work on Excel]])),"",1)</f>
        <v/>
      </c>
      <c r="P1624" s="11" t="str">
        <f>IF(ISERROR(FIND("2",tblSalaries[[#This Row],[How many hours of a day you work on Excel]])),"",2)</f>
        <v/>
      </c>
      <c r="Q1624" s="10" t="str">
        <f>IF(ISERROR(FIND("3",tblSalaries[[#This Row],[How many hours of a day you work on Excel]])),"",3)</f>
        <v/>
      </c>
      <c r="R1624" s="10">
        <f>IF(ISERROR(FIND("4",tblSalaries[[#This Row],[How many hours of a day you work on Excel]])),"",4)</f>
        <v>4</v>
      </c>
      <c r="S1624" s="10" t="str">
        <f>IF(ISERROR(FIND("5",tblSalaries[[#This Row],[How many hours of a day you work on Excel]])),"",5)</f>
        <v/>
      </c>
      <c r="T1624" s="10">
        <f>IF(ISERROR(FIND("6",tblSalaries[[#This Row],[How many hours of a day you work on Excel]])),"",6)</f>
        <v>6</v>
      </c>
      <c r="U1624" s="11" t="str">
        <f>IF(ISERROR(FIND("7",tblSalaries[[#This Row],[How many hours of a day you work on Excel]])),"",7)</f>
        <v/>
      </c>
      <c r="V1624" s="11" t="str">
        <f>IF(ISERROR(FIND("8",tblSalaries[[#This Row],[How many hours of a day you work on Excel]])),"",8)</f>
        <v/>
      </c>
      <c r="W1624" s="11">
        <f>IF(MAX(tblSalaries[[#This Row],[1 hour]:[8 hours]])=0,#N/A,MAX(tblSalaries[[#This Row],[1 hour]:[8 hours]]))</f>
        <v>6</v>
      </c>
      <c r="X1624" s="11">
        <f>IF(ISERROR(tblSalaries[[#This Row],[max h]]),1,tblSalaries[[#This Row],[Salary in USD]]/tblSalaries[[#This Row],[max h]]/260)</f>
        <v>54.918212267834228</v>
      </c>
      <c r="Y1624" s="11" t="str">
        <f>IF(tblSalaries[[#This Row],[Years of Experience]]="",0,"0")</f>
        <v>0</v>
      </c>
      <c r="Z16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24" s="11">
        <f>IF(tblSalaries[[#This Row],[Salary in USD]]&lt;1000,1,0)</f>
        <v>0</v>
      </c>
      <c r="AB1624" s="11">
        <f>IF(AND(tblSalaries[[#This Row],[Salary in USD]]&gt;1000,tblSalaries[[#This Row],[Salary in USD]]&lt;2000),1,0)</f>
        <v>0</v>
      </c>
    </row>
    <row r="1625" spans="2:28" ht="15" customHeight="1">
      <c r="B1625" t="s">
        <v>3628</v>
      </c>
      <c r="C1625" s="1">
        <v>41064.601215277777</v>
      </c>
      <c r="D1625" s="4" t="s">
        <v>1795</v>
      </c>
      <c r="E1625">
        <v>240000</v>
      </c>
      <c r="F1625" t="s">
        <v>40</v>
      </c>
      <c r="G1625">
        <f>tblSalaries[[#This Row],[clean Salary (in local currency)]]*VLOOKUP(tblSalaries[[#This Row],[Currency]],tblXrate[],2,FALSE)</f>
        <v>4273.9000049862161</v>
      </c>
      <c r="H1625" t="s">
        <v>1796</v>
      </c>
      <c r="I1625" t="s">
        <v>488</v>
      </c>
      <c r="J1625" t="s">
        <v>8</v>
      </c>
      <c r="K1625" t="str">
        <f>VLOOKUP(tblSalaries[[#This Row],[Where do you work]],tblCountries[[Actual]:[Mapping]],2,FALSE)</f>
        <v>India</v>
      </c>
      <c r="L1625" t="s">
        <v>18</v>
      </c>
      <c r="M1625">
        <v>15</v>
      </c>
      <c r="O1625" s="10" t="str">
        <f>IF(ISERROR(FIND("1",tblSalaries[[#This Row],[How many hours of a day you work on Excel]])),"",1)</f>
        <v/>
      </c>
      <c r="P1625" s="11">
        <f>IF(ISERROR(FIND("2",tblSalaries[[#This Row],[How many hours of a day you work on Excel]])),"",2)</f>
        <v>2</v>
      </c>
      <c r="Q1625" s="10">
        <f>IF(ISERROR(FIND("3",tblSalaries[[#This Row],[How many hours of a day you work on Excel]])),"",3)</f>
        <v>3</v>
      </c>
      <c r="R1625" s="10" t="str">
        <f>IF(ISERROR(FIND("4",tblSalaries[[#This Row],[How many hours of a day you work on Excel]])),"",4)</f>
        <v/>
      </c>
      <c r="S1625" s="10" t="str">
        <f>IF(ISERROR(FIND("5",tblSalaries[[#This Row],[How many hours of a day you work on Excel]])),"",5)</f>
        <v/>
      </c>
      <c r="T1625" s="10" t="str">
        <f>IF(ISERROR(FIND("6",tblSalaries[[#This Row],[How many hours of a day you work on Excel]])),"",6)</f>
        <v/>
      </c>
      <c r="U1625" s="11" t="str">
        <f>IF(ISERROR(FIND("7",tblSalaries[[#This Row],[How many hours of a day you work on Excel]])),"",7)</f>
        <v/>
      </c>
      <c r="V1625" s="11" t="str">
        <f>IF(ISERROR(FIND("8",tblSalaries[[#This Row],[How many hours of a day you work on Excel]])),"",8)</f>
        <v/>
      </c>
      <c r="W1625" s="11">
        <f>IF(MAX(tblSalaries[[#This Row],[1 hour]:[8 hours]])=0,#N/A,MAX(tblSalaries[[#This Row],[1 hour]:[8 hours]]))</f>
        <v>3</v>
      </c>
      <c r="X1625" s="11">
        <f>IF(ISERROR(tblSalaries[[#This Row],[max h]]),1,tblSalaries[[#This Row],[Salary in USD]]/tblSalaries[[#This Row],[max h]]/260)</f>
        <v>5.4793589807515595</v>
      </c>
      <c r="Y1625" s="11" t="str">
        <f>IF(tblSalaries[[#This Row],[Years of Experience]]="",0,"0")</f>
        <v>0</v>
      </c>
      <c r="Z16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25" s="11">
        <f>IF(tblSalaries[[#This Row],[Salary in USD]]&lt;1000,1,0)</f>
        <v>0</v>
      </c>
      <c r="AB1625" s="11">
        <f>IF(AND(tblSalaries[[#This Row],[Salary in USD]]&gt;1000,tblSalaries[[#This Row],[Salary in USD]]&lt;2000),1,0)</f>
        <v>0</v>
      </c>
    </row>
    <row r="1626" spans="2:28" ht="15" customHeight="1">
      <c r="B1626" t="s">
        <v>3629</v>
      </c>
      <c r="C1626" s="1">
        <v>41064.688298611109</v>
      </c>
      <c r="D1626" s="4" t="s">
        <v>1797</v>
      </c>
      <c r="E1626">
        <v>500000</v>
      </c>
      <c r="F1626" t="s">
        <v>40</v>
      </c>
      <c r="G1626">
        <f>tblSalaries[[#This Row],[clean Salary (in local currency)]]*VLOOKUP(tblSalaries[[#This Row],[Currency]],tblXrate[],2,FALSE)</f>
        <v>8903.9583437212841</v>
      </c>
      <c r="H1626" t="s">
        <v>786</v>
      </c>
      <c r="I1626" t="s">
        <v>52</v>
      </c>
      <c r="J1626" t="s">
        <v>8</v>
      </c>
      <c r="K1626" t="str">
        <f>VLOOKUP(tblSalaries[[#This Row],[Where do you work]],tblCountries[[Actual]:[Mapping]],2,FALSE)</f>
        <v>India</v>
      </c>
      <c r="L1626" t="s">
        <v>13</v>
      </c>
      <c r="M1626">
        <v>20</v>
      </c>
      <c r="O1626" s="10" t="str">
        <f>IF(ISERROR(FIND("1",tblSalaries[[#This Row],[How many hours of a day you work on Excel]])),"",1)</f>
        <v/>
      </c>
      <c r="P1626" s="11" t="str">
        <f>IF(ISERROR(FIND("2",tblSalaries[[#This Row],[How many hours of a day you work on Excel]])),"",2)</f>
        <v/>
      </c>
      <c r="Q1626" s="10" t="str">
        <f>IF(ISERROR(FIND("3",tblSalaries[[#This Row],[How many hours of a day you work on Excel]])),"",3)</f>
        <v/>
      </c>
      <c r="R1626" s="10" t="str">
        <f>IF(ISERROR(FIND("4",tblSalaries[[#This Row],[How many hours of a day you work on Excel]])),"",4)</f>
        <v/>
      </c>
      <c r="S1626" s="10" t="str">
        <f>IF(ISERROR(FIND("5",tblSalaries[[#This Row],[How many hours of a day you work on Excel]])),"",5)</f>
        <v/>
      </c>
      <c r="T1626" s="10" t="str">
        <f>IF(ISERROR(FIND("6",tblSalaries[[#This Row],[How many hours of a day you work on Excel]])),"",6)</f>
        <v/>
      </c>
      <c r="U1626" s="11" t="str">
        <f>IF(ISERROR(FIND("7",tblSalaries[[#This Row],[How many hours of a day you work on Excel]])),"",7)</f>
        <v/>
      </c>
      <c r="V1626" s="11">
        <f>IF(ISERROR(FIND("8",tblSalaries[[#This Row],[How many hours of a day you work on Excel]])),"",8)</f>
        <v>8</v>
      </c>
      <c r="W1626" s="11">
        <f>IF(MAX(tblSalaries[[#This Row],[1 hour]:[8 hours]])=0,#N/A,MAX(tblSalaries[[#This Row],[1 hour]:[8 hours]]))</f>
        <v>8</v>
      </c>
      <c r="X1626" s="11">
        <f>IF(ISERROR(tblSalaries[[#This Row],[max h]]),1,tblSalaries[[#This Row],[Salary in USD]]/tblSalaries[[#This Row],[max h]]/260)</f>
        <v>4.2807492037121557</v>
      </c>
      <c r="Y1626" s="11" t="str">
        <f>IF(tblSalaries[[#This Row],[Years of Experience]]="",0,"0")</f>
        <v>0</v>
      </c>
      <c r="Z16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26" s="11">
        <f>IF(tblSalaries[[#This Row],[Salary in USD]]&lt;1000,1,0)</f>
        <v>0</v>
      </c>
      <c r="AB1626" s="11">
        <f>IF(AND(tblSalaries[[#This Row],[Salary in USD]]&gt;1000,tblSalaries[[#This Row],[Salary in USD]]&lt;2000),1,0)</f>
        <v>0</v>
      </c>
    </row>
    <row r="1627" spans="2:28" ht="15" customHeight="1">
      <c r="B1627" t="s">
        <v>3630</v>
      </c>
      <c r="C1627" s="1">
        <v>41064.752326388887</v>
      </c>
      <c r="D1627" s="4">
        <v>42000</v>
      </c>
      <c r="E1627">
        <v>42000</v>
      </c>
      <c r="F1627" t="s">
        <v>69</v>
      </c>
      <c r="G1627">
        <f>tblSalaries[[#This Row],[clean Salary (in local currency)]]*VLOOKUP(tblSalaries[[#This Row],[Currency]],tblXrate[],2,FALSE)</f>
        <v>66199.48742682593</v>
      </c>
      <c r="H1627" t="s">
        <v>772</v>
      </c>
      <c r="I1627" t="s">
        <v>52</v>
      </c>
      <c r="J1627" t="s">
        <v>71</v>
      </c>
      <c r="K1627" t="str">
        <f>VLOOKUP(tblSalaries[[#This Row],[Where do you work]],tblCountries[[Actual]:[Mapping]],2,FALSE)</f>
        <v>UK</v>
      </c>
      <c r="L1627" t="s">
        <v>9</v>
      </c>
      <c r="M1627">
        <v>23</v>
      </c>
      <c r="O1627" s="10" t="str">
        <f>IF(ISERROR(FIND("1",tblSalaries[[#This Row],[How many hours of a day you work on Excel]])),"",1)</f>
        <v/>
      </c>
      <c r="P1627" s="11" t="str">
        <f>IF(ISERROR(FIND("2",tblSalaries[[#This Row],[How many hours of a day you work on Excel]])),"",2)</f>
        <v/>
      </c>
      <c r="Q1627" s="10" t="str">
        <f>IF(ISERROR(FIND("3",tblSalaries[[#This Row],[How many hours of a day you work on Excel]])),"",3)</f>
        <v/>
      </c>
      <c r="R1627" s="10">
        <f>IF(ISERROR(FIND("4",tblSalaries[[#This Row],[How many hours of a day you work on Excel]])),"",4)</f>
        <v>4</v>
      </c>
      <c r="S1627" s="10" t="str">
        <f>IF(ISERROR(FIND("5",tblSalaries[[#This Row],[How many hours of a day you work on Excel]])),"",5)</f>
        <v/>
      </c>
      <c r="T1627" s="10">
        <f>IF(ISERROR(FIND("6",tblSalaries[[#This Row],[How many hours of a day you work on Excel]])),"",6)</f>
        <v>6</v>
      </c>
      <c r="U1627" s="11" t="str">
        <f>IF(ISERROR(FIND("7",tblSalaries[[#This Row],[How many hours of a day you work on Excel]])),"",7)</f>
        <v/>
      </c>
      <c r="V1627" s="11" t="str">
        <f>IF(ISERROR(FIND("8",tblSalaries[[#This Row],[How many hours of a day you work on Excel]])),"",8)</f>
        <v/>
      </c>
      <c r="W1627" s="11">
        <f>IF(MAX(tblSalaries[[#This Row],[1 hour]:[8 hours]])=0,#N/A,MAX(tblSalaries[[#This Row],[1 hour]:[8 hours]]))</f>
        <v>6</v>
      </c>
      <c r="X1627" s="11">
        <f>IF(ISERROR(tblSalaries[[#This Row],[max h]]),1,tblSalaries[[#This Row],[Salary in USD]]/tblSalaries[[#This Row],[max h]]/260)</f>
        <v>42.435568863349957</v>
      </c>
      <c r="Y1627" s="11" t="str">
        <f>IF(tblSalaries[[#This Row],[Years of Experience]]="",0,"0")</f>
        <v>0</v>
      </c>
      <c r="Z16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27" s="11">
        <f>IF(tblSalaries[[#This Row],[Salary in USD]]&lt;1000,1,0)</f>
        <v>0</v>
      </c>
      <c r="AB1627" s="11">
        <f>IF(AND(tblSalaries[[#This Row],[Salary in USD]]&gt;1000,tblSalaries[[#This Row],[Salary in USD]]&lt;2000),1,0)</f>
        <v>0</v>
      </c>
    </row>
    <row r="1628" spans="2:28" ht="15" customHeight="1">
      <c r="B1628" t="s">
        <v>3631</v>
      </c>
      <c r="C1628" s="1">
        <v>41064.788819444446</v>
      </c>
      <c r="D1628" s="4" t="s">
        <v>1798</v>
      </c>
      <c r="E1628">
        <v>320000</v>
      </c>
      <c r="F1628" t="s">
        <v>40</v>
      </c>
      <c r="G1628">
        <f>tblSalaries[[#This Row],[clean Salary (in local currency)]]*VLOOKUP(tblSalaries[[#This Row],[Currency]],tblXrate[],2,FALSE)</f>
        <v>5698.5333399816218</v>
      </c>
      <c r="H1628" t="s">
        <v>649</v>
      </c>
      <c r="I1628" t="s">
        <v>20</v>
      </c>
      <c r="J1628" t="s">
        <v>8</v>
      </c>
      <c r="K1628" t="str">
        <f>VLOOKUP(tblSalaries[[#This Row],[Where do you work]],tblCountries[[Actual]:[Mapping]],2,FALSE)</f>
        <v>India</v>
      </c>
      <c r="L1628" t="s">
        <v>9</v>
      </c>
      <c r="M1628">
        <v>2.5</v>
      </c>
      <c r="O1628" s="10" t="str">
        <f>IF(ISERROR(FIND("1",tblSalaries[[#This Row],[How many hours of a day you work on Excel]])),"",1)</f>
        <v/>
      </c>
      <c r="P1628" s="11" t="str">
        <f>IF(ISERROR(FIND("2",tblSalaries[[#This Row],[How many hours of a day you work on Excel]])),"",2)</f>
        <v/>
      </c>
      <c r="Q1628" s="10" t="str">
        <f>IF(ISERROR(FIND("3",tblSalaries[[#This Row],[How many hours of a day you work on Excel]])),"",3)</f>
        <v/>
      </c>
      <c r="R1628" s="10">
        <f>IF(ISERROR(FIND("4",tblSalaries[[#This Row],[How many hours of a day you work on Excel]])),"",4)</f>
        <v>4</v>
      </c>
      <c r="S1628" s="10" t="str">
        <f>IF(ISERROR(FIND("5",tblSalaries[[#This Row],[How many hours of a day you work on Excel]])),"",5)</f>
        <v/>
      </c>
      <c r="T1628" s="10">
        <f>IF(ISERROR(FIND("6",tblSalaries[[#This Row],[How many hours of a day you work on Excel]])),"",6)</f>
        <v>6</v>
      </c>
      <c r="U1628" s="11" t="str">
        <f>IF(ISERROR(FIND("7",tblSalaries[[#This Row],[How many hours of a day you work on Excel]])),"",7)</f>
        <v/>
      </c>
      <c r="V1628" s="11" t="str">
        <f>IF(ISERROR(FIND("8",tblSalaries[[#This Row],[How many hours of a day you work on Excel]])),"",8)</f>
        <v/>
      </c>
      <c r="W1628" s="11">
        <f>IF(MAX(tblSalaries[[#This Row],[1 hour]:[8 hours]])=0,#N/A,MAX(tblSalaries[[#This Row],[1 hour]:[8 hours]]))</f>
        <v>6</v>
      </c>
      <c r="X1628" s="11">
        <f>IF(ISERROR(tblSalaries[[#This Row],[max h]]),1,tblSalaries[[#This Row],[Salary in USD]]/tblSalaries[[#This Row],[max h]]/260)</f>
        <v>3.6529059871677063</v>
      </c>
      <c r="Y1628" s="11" t="str">
        <f>IF(tblSalaries[[#This Row],[Years of Experience]]="",0,"0")</f>
        <v>0</v>
      </c>
      <c r="Z16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28" s="11">
        <f>IF(tblSalaries[[#This Row],[Salary in USD]]&lt;1000,1,0)</f>
        <v>0</v>
      </c>
      <c r="AB1628" s="11">
        <f>IF(AND(tblSalaries[[#This Row],[Salary in USD]]&gt;1000,tblSalaries[[#This Row],[Salary in USD]]&lt;2000),1,0)</f>
        <v>0</v>
      </c>
    </row>
    <row r="1629" spans="2:28" ht="15" customHeight="1">
      <c r="B1629" t="s">
        <v>3632</v>
      </c>
      <c r="C1629" s="1">
        <v>41064.799513888887</v>
      </c>
      <c r="D1629" s="4" t="s">
        <v>1799</v>
      </c>
      <c r="E1629">
        <v>22000</v>
      </c>
      <c r="F1629" t="s">
        <v>69</v>
      </c>
      <c r="G1629">
        <f>tblSalaries[[#This Row],[clean Salary (in local currency)]]*VLOOKUP(tblSalaries[[#This Row],[Currency]],tblXrate[],2,FALSE)</f>
        <v>34675.92198548025</v>
      </c>
      <c r="H1629" t="s">
        <v>1800</v>
      </c>
      <c r="I1629" t="s">
        <v>52</v>
      </c>
      <c r="J1629" t="s">
        <v>71</v>
      </c>
      <c r="K1629" t="str">
        <f>VLOOKUP(tblSalaries[[#This Row],[Where do you work]],tblCountries[[Actual]:[Mapping]],2,FALSE)</f>
        <v>UK</v>
      </c>
      <c r="L1629" t="s">
        <v>9</v>
      </c>
      <c r="M1629">
        <v>17</v>
      </c>
      <c r="O1629" s="10" t="str">
        <f>IF(ISERROR(FIND("1",tblSalaries[[#This Row],[How many hours of a day you work on Excel]])),"",1)</f>
        <v/>
      </c>
      <c r="P1629" s="11" t="str">
        <f>IF(ISERROR(FIND("2",tblSalaries[[#This Row],[How many hours of a day you work on Excel]])),"",2)</f>
        <v/>
      </c>
      <c r="Q1629" s="10" t="str">
        <f>IF(ISERROR(FIND("3",tblSalaries[[#This Row],[How many hours of a day you work on Excel]])),"",3)</f>
        <v/>
      </c>
      <c r="R1629" s="10">
        <f>IF(ISERROR(FIND("4",tblSalaries[[#This Row],[How many hours of a day you work on Excel]])),"",4)</f>
        <v>4</v>
      </c>
      <c r="S1629" s="10" t="str">
        <f>IF(ISERROR(FIND("5",tblSalaries[[#This Row],[How many hours of a day you work on Excel]])),"",5)</f>
        <v/>
      </c>
      <c r="T1629" s="10">
        <f>IF(ISERROR(FIND("6",tblSalaries[[#This Row],[How many hours of a day you work on Excel]])),"",6)</f>
        <v>6</v>
      </c>
      <c r="U1629" s="11" t="str">
        <f>IF(ISERROR(FIND("7",tblSalaries[[#This Row],[How many hours of a day you work on Excel]])),"",7)</f>
        <v/>
      </c>
      <c r="V1629" s="11" t="str">
        <f>IF(ISERROR(FIND("8",tblSalaries[[#This Row],[How many hours of a day you work on Excel]])),"",8)</f>
        <v/>
      </c>
      <c r="W1629" s="11">
        <f>IF(MAX(tblSalaries[[#This Row],[1 hour]:[8 hours]])=0,#N/A,MAX(tblSalaries[[#This Row],[1 hour]:[8 hours]]))</f>
        <v>6</v>
      </c>
      <c r="X1629" s="11">
        <f>IF(ISERROR(tblSalaries[[#This Row],[max h]]),1,tblSalaries[[#This Row],[Salary in USD]]/tblSalaries[[#This Row],[max h]]/260)</f>
        <v>22.228155118897597</v>
      </c>
      <c r="Y1629" s="11" t="str">
        <f>IF(tblSalaries[[#This Row],[Years of Experience]]="",0,"0")</f>
        <v>0</v>
      </c>
      <c r="Z16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29" s="11">
        <f>IF(tblSalaries[[#This Row],[Salary in USD]]&lt;1000,1,0)</f>
        <v>0</v>
      </c>
      <c r="AB1629" s="11">
        <f>IF(AND(tblSalaries[[#This Row],[Salary in USD]]&gt;1000,tblSalaries[[#This Row],[Salary in USD]]&lt;2000),1,0)</f>
        <v>0</v>
      </c>
    </row>
    <row r="1630" spans="2:28" ht="15" customHeight="1">
      <c r="B1630" t="s">
        <v>3633</v>
      </c>
      <c r="C1630" s="1">
        <v>41064.82371527778</v>
      </c>
      <c r="D1630" s="4" t="s">
        <v>1801</v>
      </c>
      <c r="E1630">
        <v>31200</v>
      </c>
      <c r="F1630" t="s">
        <v>6</v>
      </c>
      <c r="G1630">
        <f>tblSalaries[[#This Row],[clean Salary (in local currency)]]*VLOOKUP(tblSalaries[[#This Row],[Currency]],tblXrate[],2,FALSE)</f>
        <v>31200</v>
      </c>
      <c r="H1630" t="s">
        <v>467</v>
      </c>
      <c r="I1630" t="s">
        <v>3999</v>
      </c>
      <c r="J1630" t="s">
        <v>1802</v>
      </c>
      <c r="K1630" t="str">
        <f>VLOOKUP(tblSalaries[[#This Row],[Where do you work]],tblCountries[[Actual]:[Mapping]],2,FALSE)</f>
        <v>Israel</v>
      </c>
      <c r="L1630" t="s">
        <v>13</v>
      </c>
      <c r="M1630">
        <v>11</v>
      </c>
      <c r="O1630" s="10" t="str">
        <f>IF(ISERROR(FIND("1",tblSalaries[[#This Row],[How many hours of a day you work on Excel]])),"",1)</f>
        <v/>
      </c>
      <c r="P1630" s="11" t="str">
        <f>IF(ISERROR(FIND("2",tblSalaries[[#This Row],[How many hours of a day you work on Excel]])),"",2)</f>
        <v/>
      </c>
      <c r="Q1630" s="10" t="str">
        <f>IF(ISERROR(FIND("3",tblSalaries[[#This Row],[How many hours of a day you work on Excel]])),"",3)</f>
        <v/>
      </c>
      <c r="R1630" s="10" t="str">
        <f>IF(ISERROR(FIND("4",tblSalaries[[#This Row],[How many hours of a day you work on Excel]])),"",4)</f>
        <v/>
      </c>
      <c r="S1630" s="10" t="str">
        <f>IF(ISERROR(FIND("5",tblSalaries[[#This Row],[How many hours of a day you work on Excel]])),"",5)</f>
        <v/>
      </c>
      <c r="T1630" s="10" t="str">
        <f>IF(ISERROR(FIND("6",tblSalaries[[#This Row],[How many hours of a day you work on Excel]])),"",6)</f>
        <v/>
      </c>
      <c r="U1630" s="11" t="str">
        <f>IF(ISERROR(FIND("7",tblSalaries[[#This Row],[How many hours of a day you work on Excel]])),"",7)</f>
        <v/>
      </c>
      <c r="V1630" s="11">
        <f>IF(ISERROR(FIND("8",tblSalaries[[#This Row],[How many hours of a day you work on Excel]])),"",8)</f>
        <v>8</v>
      </c>
      <c r="W1630" s="11">
        <f>IF(MAX(tblSalaries[[#This Row],[1 hour]:[8 hours]])=0,#N/A,MAX(tblSalaries[[#This Row],[1 hour]:[8 hours]]))</f>
        <v>8</v>
      </c>
      <c r="X1630" s="11">
        <f>IF(ISERROR(tblSalaries[[#This Row],[max h]]),1,tblSalaries[[#This Row],[Salary in USD]]/tblSalaries[[#This Row],[max h]]/260)</f>
        <v>15</v>
      </c>
      <c r="Y1630" s="11" t="str">
        <f>IF(tblSalaries[[#This Row],[Years of Experience]]="",0,"0")</f>
        <v>0</v>
      </c>
      <c r="Z16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30" s="11">
        <f>IF(tblSalaries[[#This Row],[Salary in USD]]&lt;1000,1,0)</f>
        <v>0</v>
      </c>
      <c r="AB1630" s="11">
        <f>IF(AND(tblSalaries[[#This Row],[Salary in USD]]&gt;1000,tblSalaries[[#This Row],[Salary in USD]]&lt;2000),1,0)</f>
        <v>0</v>
      </c>
    </row>
    <row r="1631" spans="2:28" ht="15" customHeight="1">
      <c r="B1631" t="s">
        <v>3634</v>
      </c>
      <c r="C1631" s="1">
        <v>41064.905034722222</v>
      </c>
      <c r="D1631" s="4">
        <v>56000</v>
      </c>
      <c r="E1631">
        <v>56000</v>
      </c>
      <c r="F1631" t="s">
        <v>86</v>
      </c>
      <c r="G1631">
        <f>tblSalaries[[#This Row],[clean Salary (in local currency)]]*VLOOKUP(tblSalaries[[#This Row],[Currency]],tblXrate[],2,FALSE)</f>
        <v>55068.245289698301</v>
      </c>
      <c r="H1631" t="s">
        <v>83</v>
      </c>
      <c r="I1631" t="s">
        <v>356</v>
      </c>
      <c r="J1631" t="s">
        <v>88</v>
      </c>
      <c r="K1631" t="str">
        <f>VLOOKUP(tblSalaries[[#This Row],[Where do you work]],tblCountries[[Actual]:[Mapping]],2,FALSE)</f>
        <v>Canada</v>
      </c>
      <c r="L1631" t="s">
        <v>13</v>
      </c>
      <c r="M1631">
        <v>1</v>
      </c>
      <c r="O1631" s="10" t="str">
        <f>IF(ISERROR(FIND("1",tblSalaries[[#This Row],[How many hours of a day you work on Excel]])),"",1)</f>
        <v/>
      </c>
      <c r="P1631" s="11" t="str">
        <f>IF(ISERROR(FIND("2",tblSalaries[[#This Row],[How many hours of a day you work on Excel]])),"",2)</f>
        <v/>
      </c>
      <c r="Q1631" s="10" t="str">
        <f>IF(ISERROR(FIND("3",tblSalaries[[#This Row],[How many hours of a day you work on Excel]])),"",3)</f>
        <v/>
      </c>
      <c r="R1631" s="10" t="str">
        <f>IF(ISERROR(FIND("4",tblSalaries[[#This Row],[How many hours of a day you work on Excel]])),"",4)</f>
        <v/>
      </c>
      <c r="S1631" s="10" t="str">
        <f>IF(ISERROR(FIND("5",tblSalaries[[#This Row],[How many hours of a day you work on Excel]])),"",5)</f>
        <v/>
      </c>
      <c r="T1631" s="10" t="str">
        <f>IF(ISERROR(FIND("6",tblSalaries[[#This Row],[How many hours of a day you work on Excel]])),"",6)</f>
        <v/>
      </c>
      <c r="U1631" s="11" t="str">
        <f>IF(ISERROR(FIND("7",tblSalaries[[#This Row],[How many hours of a day you work on Excel]])),"",7)</f>
        <v/>
      </c>
      <c r="V1631" s="11">
        <f>IF(ISERROR(FIND("8",tblSalaries[[#This Row],[How many hours of a day you work on Excel]])),"",8)</f>
        <v>8</v>
      </c>
      <c r="W1631" s="11">
        <f>IF(MAX(tblSalaries[[#This Row],[1 hour]:[8 hours]])=0,#N/A,MAX(tblSalaries[[#This Row],[1 hour]:[8 hours]]))</f>
        <v>8</v>
      </c>
      <c r="X1631" s="11">
        <f>IF(ISERROR(tblSalaries[[#This Row],[max h]]),1,tblSalaries[[#This Row],[Salary in USD]]/tblSalaries[[#This Row],[max h]]/260)</f>
        <v>26.475117927739568</v>
      </c>
      <c r="Y1631" s="11" t="str">
        <f>IF(tblSalaries[[#This Row],[Years of Experience]]="",0,"0")</f>
        <v>0</v>
      </c>
      <c r="Z16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631" s="11">
        <f>IF(tblSalaries[[#This Row],[Salary in USD]]&lt;1000,1,0)</f>
        <v>0</v>
      </c>
      <c r="AB1631" s="11">
        <f>IF(AND(tblSalaries[[#This Row],[Salary in USD]]&gt;1000,tblSalaries[[#This Row],[Salary in USD]]&lt;2000),1,0)</f>
        <v>0</v>
      </c>
    </row>
    <row r="1632" spans="2:28" ht="15" customHeight="1">
      <c r="B1632" t="s">
        <v>3635</v>
      </c>
      <c r="C1632" s="1">
        <v>41064.927777777775</v>
      </c>
      <c r="D1632" s="4">
        <v>13000</v>
      </c>
      <c r="E1632">
        <v>13000</v>
      </c>
      <c r="F1632" t="s">
        <v>6</v>
      </c>
      <c r="G1632">
        <f>tblSalaries[[#This Row],[clean Salary (in local currency)]]*VLOOKUP(tblSalaries[[#This Row],[Currency]],tblXrate[],2,FALSE)</f>
        <v>13000</v>
      </c>
      <c r="H1632" t="s">
        <v>1803</v>
      </c>
      <c r="I1632" t="s">
        <v>20</v>
      </c>
      <c r="J1632" t="s">
        <v>1804</v>
      </c>
      <c r="K1632" t="str">
        <f>VLOOKUP(tblSalaries[[#This Row],[Where do you work]],tblCountries[[Actual]:[Mapping]],2,FALSE)</f>
        <v>Slovakia</v>
      </c>
      <c r="L1632" t="s">
        <v>13</v>
      </c>
      <c r="M1632">
        <v>6</v>
      </c>
      <c r="O1632" s="10" t="str">
        <f>IF(ISERROR(FIND("1",tblSalaries[[#This Row],[How many hours of a day you work on Excel]])),"",1)</f>
        <v/>
      </c>
      <c r="P1632" s="11" t="str">
        <f>IF(ISERROR(FIND("2",tblSalaries[[#This Row],[How many hours of a day you work on Excel]])),"",2)</f>
        <v/>
      </c>
      <c r="Q1632" s="10" t="str">
        <f>IF(ISERROR(FIND("3",tblSalaries[[#This Row],[How many hours of a day you work on Excel]])),"",3)</f>
        <v/>
      </c>
      <c r="R1632" s="10" t="str">
        <f>IF(ISERROR(FIND("4",tblSalaries[[#This Row],[How many hours of a day you work on Excel]])),"",4)</f>
        <v/>
      </c>
      <c r="S1632" s="10" t="str">
        <f>IF(ISERROR(FIND("5",tblSalaries[[#This Row],[How many hours of a day you work on Excel]])),"",5)</f>
        <v/>
      </c>
      <c r="T1632" s="10" t="str">
        <f>IF(ISERROR(FIND("6",tblSalaries[[#This Row],[How many hours of a day you work on Excel]])),"",6)</f>
        <v/>
      </c>
      <c r="U1632" s="11" t="str">
        <f>IF(ISERROR(FIND("7",tblSalaries[[#This Row],[How many hours of a day you work on Excel]])),"",7)</f>
        <v/>
      </c>
      <c r="V1632" s="11">
        <f>IF(ISERROR(FIND("8",tblSalaries[[#This Row],[How many hours of a day you work on Excel]])),"",8)</f>
        <v>8</v>
      </c>
      <c r="W1632" s="11">
        <f>IF(MAX(tblSalaries[[#This Row],[1 hour]:[8 hours]])=0,#N/A,MAX(tblSalaries[[#This Row],[1 hour]:[8 hours]]))</f>
        <v>8</v>
      </c>
      <c r="X1632" s="11">
        <f>IF(ISERROR(tblSalaries[[#This Row],[max h]]),1,tblSalaries[[#This Row],[Salary in USD]]/tblSalaries[[#This Row],[max h]]/260)</f>
        <v>6.25</v>
      </c>
      <c r="Y1632" s="11" t="str">
        <f>IF(tblSalaries[[#This Row],[Years of Experience]]="",0,"0")</f>
        <v>0</v>
      </c>
      <c r="Z16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32" s="11">
        <f>IF(tblSalaries[[#This Row],[Salary in USD]]&lt;1000,1,0)</f>
        <v>0</v>
      </c>
      <c r="AB1632" s="11">
        <f>IF(AND(tblSalaries[[#This Row],[Salary in USD]]&gt;1000,tblSalaries[[#This Row],[Salary in USD]]&lt;2000),1,0)</f>
        <v>0</v>
      </c>
    </row>
    <row r="1633" spans="2:28" ht="15" customHeight="1">
      <c r="B1633" t="s">
        <v>3636</v>
      </c>
      <c r="C1633" s="1">
        <v>41064.958449074074</v>
      </c>
      <c r="D1633" s="4">
        <v>92000</v>
      </c>
      <c r="E1633">
        <v>92000</v>
      </c>
      <c r="F1633" t="s">
        <v>6</v>
      </c>
      <c r="G1633">
        <f>tblSalaries[[#This Row],[clean Salary (in local currency)]]*VLOOKUP(tblSalaries[[#This Row],[Currency]],tblXrate[],2,FALSE)</f>
        <v>92000</v>
      </c>
      <c r="H1633" t="s">
        <v>1805</v>
      </c>
      <c r="I1633" t="s">
        <v>3999</v>
      </c>
      <c r="J1633" t="s">
        <v>15</v>
      </c>
      <c r="K1633" t="str">
        <f>VLOOKUP(tblSalaries[[#This Row],[Where do you work]],tblCountries[[Actual]:[Mapping]],2,FALSE)</f>
        <v>USA</v>
      </c>
      <c r="L1633" t="s">
        <v>18</v>
      </c>
      <c r="M1633">
        <v>12</v>
      </c>
      <c r="O1633" s="10" t="str">
        <f>IF(ISERROR(FIND("1",tblSalaries[[#This Row],[How many hours of a day you work on Excel]])),"",1)</f>
        <v/>
      </c>
      <c r="P1633" s="11">
        <f>IF(ISERROR(FIND("2",tblSalaries[[#This Row],[How many hours of a day you work on Excel]])),"",2)</f>
        <v>2</v>
      </c>
      <c r="Q1633" s="10">
        <f>IF(ISERROR(FIND("3",tblSalaries[[#This Row],[How many hours of a day you work on Excel]])),"",3)</f>
        <v>3</v>
      </c>
      <c r="R1633" s="10" t="str">
        <f>IF(ISERROR(FIND("4",tblSalaries[[#This Row],[How many hours of a day you work on Excel]])),"",4)</f>
        <v/>
      </c>
      <c r="S1633" s="10" t="str">
        <f>IF(ISERROR(FIND("5",tblSalaries[[#This Row],[How many hours of a day you work on Excel]])),"",5)</f>
        <v/>
      </c>
      <c r="T1633" s="10" t="str">
        <f>IF(ISERROR(FIND("6",tblSalaries[[#This Row],[How many hours of a day you work on Excel]])),"",6)</f>
        <v/>
      </c>
      <c r="U1633" s="11" t="str">
        <f>IF(ISERROR(FIND("7",tblSalaries[[#This Row],[How many hours of a day you work on Excel]])),"",7)</f>
        <v/>
      </c>
      <c r="V1633" s="11" t="str">
        <f>IF(ISERROR(FIND("8",tblSalaries[[#This Row],[How many hours of a day you work on Excel]])),"",8)</f>
        <v/>
      </c>
      <c r="W1633" s="11">
        <f>IF(MAX(tblSalaries[[#This Row],[1 hour]:[8 hours]])=0,#N/A,MAX(tblSalaries[[#This Row],[1 hour]:[8 hours]]))</f>
        <v>3</v>
      </c>
      <c r="X1633" s="11">
        <f>IF(ISERROR(tblSalaries[[#This Row],[max h]]),1,tblSalaries[[#This Row],[Salary in USD]]/tblSalaries[[#This Row],[max h]]/260)</f>
        <v>117.94871794871796</v>
      </c>
      <c r="Y1633" s="11" t="str">
        <f>IF(tblSalaries[[#This Row],[Years of Experience]]="",0,"0")</f>
        <v>0</v>
      </c>
      <c r="Z16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33" s="11">
        <f>IF(tblSalaries[[#This Row],[Salary in USD]]&lt;1000,1,0)</f>
        <v>0</v>
      </c>
      <c r="AB1633" s="11">
        <f>IF(AND(tblSalaries[[#This Row],[Salary in USD]]&gt;1000,tblSalaries[[#This Row],[Salary in USD]]&lt;2000),1,0)</f>
        <v>0</v>
      </c>
    </row>
    <row r="1634" spans="2:28" ht="15" customHeight="1">
      <c r="B1634" t="s">
        <v>3637</v>
      </c>
      <c r="C1634" s="1">
        <v>41064.971307870372</v>
      </c>
      <c r="D1634" s="4">
        <v>85000</v>
      </c>
      <c r="E1634">
        <v>85000</v>
      </c>
      <c r="F1634" t="s">
        <v>6</v>
      </c>
      <c r="G1634">
        <f>tblSalaries[[#This Row],[clean Salary (in local currency)]]*VLOOKUP(tblSalaries[[#This Row],[Currency]],tblXrate[],2,FALSE)</f>
        <v>85000</v>
      </c>
      <c r="H1634" t="s">
        <v>1806</v>
      </c>
      <c r="I1634" t="s">
        <v>52</v>
      </c>
      <c r="J1634" t="s">
        <v>15</v>
      </c>
      <c r="K1634" t="str">
        <f>VLOOKUP(tblSalaries[[#This Row],[Where do you work]],tblCountries[[Actual]:[Mapping]],2,FALSE)</f>
        <v>USA</v>
      </c>
      <c r="L1634" t="s">
        <v>13</v>
      </c>
      <c r="M1634">
        <v>10</v>
      </c>
      <c r="O1634" s="10" t="str">
        <f>IF(ISERROR(FIND("1",tblSalaries[[#This Row],[How many hours of a day you work on Excel]])),"",1)</f>
        <v/>
      </c>
      <c r="P1634" s="11" t="str">
        <f>IF(ISERROR(FIND("2",tblSalaries[[#This Row],[How many hours of a day you work on Excel]])),"",2)</f>
        <v/>
      </c>
      <c r="Q1634" s="10" t="str">
        <f>IF(ISERROR(FIND("3",tblSalaries[[#This Row],[How many hours of a day you work on Excel]])),"",3)</f>
        <v/>
      </c>
      <c r="R1634" s="10" t="str">
        <f>IF(ISERROR(FIND("4",tblSalaries[[#This Row],[How many hours of a day you work on Excel]])),"",4)</f>
        <v/>
      </c>
      <c r="S1634" s="10" t="str">
        <f>IF(ISERROR(FIND("5",tblSalaries[[#This Row],[How many hours of a day you work on Excel]])),"",5)</f>
        <v/>
      </c>
      <c r="T1634" s="10" t="str">
        <f>IF(ISERROR(FIND("6",tblSalaries[[#This Row],[How many hours of a day you work on Excel]])),"",6)</f>
        <v/>
      </c>
      <c r="U1634" s="11" t="str">
        <f>IF(ISERROR(FIND("7",tblSalaries[[#This Row],[How many hours of a day you work on Excel]])),"",7)</f>
        <v/>
      </c>
      <c r="V1634" s="11">
        <f>IF(ISERROR(FIND("8",tblSalaries[[#This Row],[How many hours of a day you work on Excel]])),"",8)</f>
        <v>8</v>
      </c>
      <c r="W1634" s="11">
        <f>IF(MAX(tblSalaries[[#This Row],[1 hour]:[8 hours]])=0,#N/A,MAX(tblSalaries[[#This Row],[1 hour]:[8 hours]]))</f>
        <v>8</v>
      </c>
      <c r="X1634" s="11">
        <f>IF(ISERROR(tblSalaries[[#This Row],[max h]]),1,tblSalaries[[#This Row],[Salary in USD]]/tblSalaries[[#This Row],[max h]]/260)</f>
        <v>40.865384615384613</v>
      </c>
      <c r="Y1634" s="11" t="str">
        <f>IF(tblSalaries[[#This Row],[Years of Experience]]="",0,"0")</f>
        <v>0</v>
      </c>
      <c r="Z16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34" s="11">
        <f>IF(tblSalaries[[#This Row],[Salary in USD]]&lt;1000,1,0)</f>
        <v>0</v>
      </c>
      <c r="AB1634" s="11">
        <f>IF(AND(tblSalaries[[#This Row],[Salary in USD]]&gt;1000,tblSalaries[[#This Row],[Salary in USD]]&lt;2000),1,0)</f>
        <v>0</v>
      </c>
    </row>
    <row r="1635" spans="2:28" ht="15" customHeight="1">
      <c r="B1635" t="s">
        <v>3638</v>
      </c>
      <c r="C1635" s="1">
        <v>41064.985208333332</v>
      </c>
      <c r="D1635" s="4" t="s">
        <v>1807</v>
      </c>
      <c r="E1635">
        <v>11000</v>
      </c>
      <c r="F1635" t="s">
        <v>6</v>
      </c>
      <c r="G1635">
        <f>tblSalaries[[#This Row],[clean Salary (in local currency)]]*VLOOKUP(tblSalaries[[#This Row],[Currency]],tblXrate[],2,FALSE)</f>
        <v>11000</v>
      </c>
      <c r="H1635" t="s">
        <v>1808</v>
      </c>
      <c r="I1635" t="s">
        <v>20</v>
      </c>
      <c r="J1635" t="s">
        <v>1809</v>
      </c>
      <c r="K1635" t="str">
        <f>VLOOKUP(tblSalaries[[#This Row],[Where do you work]],tblCountries[[Actual]:[Mapping]],2,FALSE)</f>
        <v>Tunisia</v>
      </c>
      <c r="L1635" t="s">
        <v>9</v>
      </c>
      <c r="M1635">
        <v>8</v>
      </c>
      <c r="O1635" s="10" t="str">
        <f>IF(ISERROR(FIND("1",tblSalaries[[#This Row],[How many hours of a day you work on Excel]])),"",1)</f>
        <v/>
      </c>
      <c r="P1635" s="11" t="str">
        <f>IF(ISERROR(FIND("2",tblSalaries[[#This Row],[How many hours of a day you work on Excel]])),"",2)</f>
        <v/>
      </c>
      <c r="Q1635" s="10" t="str">
        <f>IF(ISERROR(FIND("3",tblSalaries[[#This Row],[How many hours of a day you work on Excel]])),"",3)</f>
        <v/>
      </c>
      <c r="R1635" s="10">
        <f>IF(ISERROR(FIND("4",tblSalaries[[#This Row],[How many hours of a day you work on Excel]])),"",4)</f>
        <v>4</v>
      </c>
      <c r="S1635" s="10" t="str">
        <f>IF(ISERROR(FIND("5",tblSalaries[[#This Row],[How many hours of a day you work on Excel]])),"",5)</f>
        <v/>
      </c>
      <c r="T1635" s="10">
        <f>IF(ISERROR(FIND("6",tblSalaries[[#This Row],[How many hours of a day you work on Excel]])),"",6)</f>
        <v>6</v>
      </c>
      <c r="U1635" s="11" t="str">
        <f>IF(ISERROR(FIND("7",tblSalaries[[#This Row],[How many hours of a day you work on Excel]])),"",7)</f>
        <v/>
      </c>
      <c r="V1635" s="11" t="str">
        <f>IF(ISERROR(FIND("8",tblSalaries[[#This Row],[How many hours of a day you work on Excel]])),"",8)</f>
        <v/>
      </c>
      <c r="W1635" s="11">
        <f>IF(MAX(tblSalaries[[#This Row],[1 hour]:[8 hours]])=0,#N/A,MAX(tblSalaries[[#This Row],[1 hour]:[8 hours]]))</f>
        <v>6</v>
      </c>
      <c r="X1635" s="11">
        <f>IF(ISERROR(tblSalaries[[#This Row],[max h]]),1,tblSalaries[[#This Row],[Salary in USD]]/tblSalaries[[#This Row],[max h]]/260)</f>
        <v>7.0512820512820511</v>
      </c>
      <c r="Y1635" s="11" t="str">
        <f>IF(tblSalaries[[#This Row],[Years of Experience]]="",0,"0")</f>
        <v>0</v>
      </c>
      <c r="Z16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35" s="11">
        <f>IF(tblSalaries[[#This Row],[Salary in USD]]&lt;1000,1,0)</f>
        <v>0</v>
      </c>
      <c r="AB1635" s="11">
        <f>IF(AND(tblSalaries[[#This Row],[Salary in USD]]&gt;1000,tblSalaries[[#This Row],[Salary in USD]]&lt;2000),1,0)</f>
        <v>0</v>
      </c>
    </row>
    <row r="1636" spans="2:28" ht="15" customHeight="1">
      <c r="B1636" t="s">
        <v>3639</v>
      </c>
      <c r="C1636" s="1">
        <v>41064.985266203701</v>
      </c>
      <c r="D1636" s="4" t="s">
        <v>1810</v>
      </c>
      <c r="E1636">
        <v>30000</v>
      </c>
      <c r="F1636" t="s">
        <v>22</v>
      </c>
      <c r="G1636">
        <f>tblSalaries[[#This Row],[clean Salary (in local currency)]]*VLOOKUP(tblSalaries[[#This Row],[Currency]],tblXrate[],2,FALSE)</f>
        <v>38111.983169748237</v>
      </c>
      <c r="H1636" t="s">
        <v>1811</v>
      </c>
      <c r="I1636" t="s">
        <v>20</v>
      </c>
      <c r="J1636" t="s">
        <v>608</v>
      </c>
      <c r="K1636" t="str">
        <f>VLOOKUP(tblSalaries[[#This Row],[Where do you work]],tblCountries[[Actual]:[Mapping]],2,FALSE)</f>
        <v>Spain</v>
      </c>
      <c r="L1636" t="s">
        <v>25</v>
      </c>
      <c r="M1636">
        <v>12</v>
      </c>
      <c r="O1636" s="10">
        <f>IF(ISERROR(FIND("1",tblSalaries[[#This Row],[How many hours of a day you work on Excel]])),"",1)</f>
        <v>1</v>
      </c>
      <c r="P1636" s="11">
        <f>IF(ISERROR(FIND("2",tblSalaries[[#This Row],[How many hours of a day you work on Excel]])),"",2)</f>
        <v>2</v>
      </c>
      <c r="Q1636" s="10" t="str">
        <f>IF(ISERROR(FIND("3",tblSalaries[[#This Row],[How many hours of a day you work on Excel]])),"",3)</f>
        <v/>
      </c>
      <c r="R1636" s="10" t="str">
        <f>IF(ISERROR(FIND("4",tblSalaries[[#This Row],[How many hours of a day you work on Excel]])),"",4)</f>
        <v/>
      </c>
      <c r="S1636" s="10" t="str">
        <f>IF(ISERROR(FIND("5",tblSalaries[[#This Row],[How many hours of a day you work on Excel]])),"",5)</f>
        <v/>
      </c>
      <c r="T1636" s="10" t="str">
        <f>IF(ISERROR(FIND("6",tblSalaries[[#This Row],[How many hours of a day you work on Excel]])),"",6)</f>
        <v/>
      </c>
      <c r="U1636" s="11" t="str">
        <f>IF(ISERROR(FIND("7",tblSalaries[[#This Row],[How many hours of a day you work on Excel]])),"",7)</f>
        <v/>
      </c>
      <c r="V1636" s="11" t="str">
        <f>IF(ISERROR(FIND("8",tblSalaries[[#This Row],[How many hours of a day you work on Excel]])),"",8)</f>
        <v/>
      </c>
      <c r="W1636" s="11">
        <f>IF(MAX(tblSalaries[[#This Row],[1 hour]:[8 hours]])=0,#N/A,MAX(tblSalaries[[#This Row],[1 hour]:[8 hours]]))</f>
        <v>2</v>
      </c>
      <c r="X1636" s="11">
        <f>IF(ISERROR(tblSalaries[[#This Row],[max h]]),1,tblSalaries[[#This Row],[Salary in USD]]/tblSalaries[[#This Row],[max h]]/260)</f>
        <v>73.292275326438912</v>
      </c>
      <c r="Y1636" s="11" t="str">
        <f>IF(tblSalaries[[#This Row],[Years of Experience]]="",0,"0")</f>
        <v>0</v>
      </c>
      <c r="Z16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36" s="11">
        <f>IF(tblSalaries[[#This Row],[Salary in USD]]&lt;1000,1,0)</f>
        <v>0</v>
      </c>
      <c r="AB1636" s="11">
        <f>IF(AND(tblSalaries[[#This Row],[Salary in USD]]&gt;1000,tblSalaries[[#This Row],[Salary in USD]]&lt;2000),1,0)</f>
        <v>0</v>
      </c>
    </row>
    <row r="1637" spans="2:28" ht="15" customHeight="1">
      <c r="B1637" t="s">
        <v>3640</v>
      </c>
      <c r="C1637" s="1">
        <v>41064.987349537034</v>
      </c>
      <c r="D1637" s="4">
        <v>49000</v>
      </c>
      <c r="E1637">
        <v>49000</v>
      </c>
      <c r="F1637" t="s">
        <v>6</v>
      </c>
      <c r="G1637">
        <f>tblSalaries[[#This Row],[clean Salary (in local currency)]]*VLOOKUP(tblSalaries[[#This Row],[Currency]],tblXrate[],2,FALSE)</f>
        <v>49000</v>
      </c>
      <c r="H1637" t="s">
        <v>1812</v>
      </c>
      <c r="I1637" t="s">
        <v>20</v>
      </c>
      <c r="J1637" t="s">
        <v>15</v>
      </c>
      <c r="K1637" t="str">
        <f>VLOOKUP(tblSalaries[[#This Row],[Where do you work]],tblCountries[[Actual]:[Mapping]],2,FALSE)</f>
        <v>USA</v>
      </c>
      <c r="L1637" t="s">
        <v>18</v>
      </c>
      <c r="M1637">
        <v>3</v>
      </c>
      <c r="O1637" s="10" t="str">
        <f>IF(ISERROR(FIND("1",tblSalaries[[#This Row],[How many hours of a day you work on Excel]])),"",1)</f>
        <v/>
      </c>
      <c r="P1637" s="11">
        <f>IF(ISERROR(FIND("2",tblSalaries[[#This Row],[How many hours of a day you work on Excel]])),"",2)</f>
        <v>2</v>
      </c>
      <c r="Q1637" s="10">
        <f>IF(ISERROR(FIND("3",tblSalaries[[#This Row],[How many hours of a day you work on Excel]])),"",3)</f>
        <v>3</v>
      </c>
      <c r="R1637" s="10" t="str">
        <f>IF(ISERROR(FIND("4",tblSalaries[[#This Row],[How many hours of a day you work on Excel]])),"",4)</f>
        <v/>
      </c>
      <c r="S1637" s="10" t="str">
        <f>IF(ISERROR(FIND("5",tblSalaries[[#This Row],[How many hours of a day you work on Excel]])),"",5)</f>
        <v/>
      </c>
      <c r="T1637" s="10" t="str">
        <f>IF(ISERROR(FIND("6",tblSalaries[[#This Row],[How many hours of a day you work on Excel]])),"",6)</f>
        <v/>
      </c>
      <c r="U1637" s="11" t="str">
        <f>IF(ISERROR(FIND("7",tblSalaries[[#This Row],[How many hours of a day you work on Excel]])),"",7)</f>
        <v/>
      </c>
      <c r="V1637" s="11" t="str">
        <f>IF(ISERROR(FIND("8",tblSalaries[[#This Row],[How many hours of a day you work on Excel]])),"",8)</f>
        <v/>
      </c>
      <c r="W1637" s="11">
        <f>IF(MAX(tblSalaries[[#This Row],[1 hour]:[8 hours]])=0,#N/A,MAX(tblSalaries[[#This Row],[1 hour]:[8 hours]]))</f>
        <v>3</v>
      </c>
      <c r="X1637" s="11">
        <f>IF(ISERROR(tblSalaries[[#This Row],[max h]]),1,tblSalaries[[#This Row],[Salary in USD]]/tblSalaries[[#This Row],[max h]]/260)</f>
        <v>62.820512820512825</v>
      </c>
      <c r="Y1637" s="11" t="str">
        <f>IF(tblSalaries[[#This Row],[Years of Experience]]="",0,"0")</f>
        <v>0</v>
      </c>
      <c r="Z16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37" s="11">
        <f>IF(tblSalaries[[#This Row],[Salary in USD]]&lt;1000,1,0)</f>
        <v>0</v>
      </c>
      <c r="AB1637" s="11">
        <f>IF(AND(tblSalaries[[#This Row],[Salary in USD]]&gt;1000,tblSalaries[[#This Row],[Salary in USD]]&lt;2000),1,0)</f>
        <v>0</v>
      </c>
    </row>
    <row r="1638" spans="2:28" ht="15" customHeight="1">
      <c r="B1638" t="s">
        <v>3641</v>
      </c>
      <c r="C1638" s="1">
        <v>41065.015439814815</v>
      </c>
      <c r="D1638" s="4">
        <v>59000</v>
      </c>
      <c r="E1638">
        <v>59000</v>
      </c>
      <c r="F1638" t="s">
        <v>6</v>
      </c>
      <c r="G1638">
        <f>tblSalaries[[#This Row],[clean Salary (in local currency)]]*VLOOKUP(tblSalaries[[#This Row],[Currency]],tblXrate[],2,FALSE)</f>
        <v>59000</v>
      </c>
      <c r="H1638" t="s">
        <v>1813</v>
      </c>
      <c r="I1638" t="s">
        <v>52</v>
      </c>
      <c r="J1638" t="s">
        <v>15</v>
      </c>
      <c r="K1638" t="str">
        <f>VLOOKUP(tblSalaries[[#This Row],[Where do you work]],tblCountries[[Actual]:[Mapping]],2,FALSE)</f>
        <v>USA</v>
      </c>
      <c r="L1638" t="s">
        <v>25</v>
      </c>
      <c r="M1638">
        <v>3</v>
      </c>
      <c r="O1638" s="10">
        <f>IF(ISERROR(FIND("1",tblSalaries[[#This Row],[How many hours of a day you work on Excel]])),"",1)</f>
        <v>1</v>
      </c>
      <c r="P1638" s="11">
        <f>IF(ISERROR(FIND("2",tblSalaries[[#This Row],[How many hours of a day you work on Excel]])),"",2)</f>
        <v>2</v>
      </c>
      <c r="Q1638" s="10" t="str">
        <f>IF(ISERROR(FIND("3",tblSalaries[[#This Row],[How many hours of a day you work on Excel]])),"",3)</f>
        <v/>
      </c>
      <c r="R1638" s="10" t="str">
        <f>IF(ISERROR(FIND("4",tblSalaries[[#This Row],[How many hours of a day you work on Excel]])),"",4)</f>
        <v/>
      </c>
      <c r="S1638" s="10" t="str">
        <f>IF(ISERROR(FIND("5",tblSalaries[[#This Row],[How many hours of a day you work on Excel]])),"",5)</f>
        <v/>
      </c>
      <c r="T1638" s="10" t="str">
        <f>IF(ISERROR(FIND("6",tblSalaries[[#This Row],[How many hours of a day you work on Excel]])),"",6)</f>
        <v/>
      </c>
      <c r="U1638" s="11" t="str">
        <f>IF(ISERROR(FIND("7",tblSalaries[[#This Row],[How many hours of a day you work on Excel]])),"",7)</f>
        <v/>
      </c>
      <c r="V1638" s="11" t="str">
        <f>IF(ISERROR(FIND("8",tblSalaries[[#This Row],[How many hours of a day you work on Excel]])),"",8)</f>
        <v/>
      </c>
      <c r="W1638" s="11">
        <f>IF(MAX(tblSalaries[[#This Row],[1 hour]:[8 hours]])=0,#N/A,MAX(tblSalaries[[#This Row],[1 hour]:[8 hours]]))</f>
        <v>2</v>
      </c>
      <c r="X1638" s="11">
        <f>IF(ISERROR(tblSalaries[[#This Row],[max h]]),1,tblSalaries[[#This Row],[Salary in USD]]/tblSalaries[[#This Row],[max h]]/260)</f>
        <v>113.46153846153847</v>
      </c>
      <c r="Y1638" s="11" t="str">
        <f>IF(tblSalaries[[#This Row],[Years of Experience]]="",0,"0")</f>
        <v>0</v>
      </c>
      <c r="Z16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38" s="11">
        <f>IF(tblSalaries[[#This Row],[Salary in USD]]&lt;1000,1,0)</f>
        <v>0</v>
      </c>
      <c r="AB1638" s="11">
        <f>IF(AND(tblSalaries[[#This Row],[Salary in USD]]&gt;1000,tblSalaries[[#This Row],[Salary in USD]]&lt;2000),1,0)</f>
        <v>0</v>
      </c>
    </row>
    <row r="1639" spans="2:28" ht="15" customHeight="1">
      <c r="B1639" t="s">
        <v>3642</v>
      </c>
      <c r="C1639" s="1">
        <v>41065.085972222223</v>
      </c>
      <c r="D1639" s="4">
        <v>55000</v>
      </c>
      <c r="E1639">
        <v>55000</v>
      </c>
      <c r="F1639" t="s">
        <v>6</v>
      </c>
      <c r="G1639">
        <f>tblSalaries[[#This Row],[clean Salary (in local currency)]]*VLOOKUP(tblSalaries[[#This Row],[Currency]],tblXrate[],2,FALSE)</f>
        <v>55000</v>
      </c>
      <c r="H1639" t="s">
        <v>1814</v>
      </c>
      <c r="I1639" t="s">
        <v>20</v>
      </c>
      <c r="J1639" t="s">
        <v>15</v>
      </c>
      <c r="K1639" t="str">
        <f>VLOOKUP(tblSalaries[[#This Row],[Where do you work]],tblCountries[[Actual]:[Mapping]],2,FALSE)</f>
        <v>USA</v>
      </c>
      <c r="L1639" t="s">
        <v>9</v>
      </c>
      <c r="M1639">
        <v>15</v>
      </c>
      <c r="O1639" s="10" t="str">
        <f>IF(ISERROR(FIND("1",tblSalaries[[#This Row],[How many hours of a day you work on Excel]])),"",1)</f>
        <v/>
      </c>
      <c r="P1639" s="11" t="str">
        <f>IF(ISERROR(FIND("2",tblSalaries[[#This Row],[How many hours of a day you work on Excel]])),"",2)</f>
        <v/>
      </c>
      <c r="Q1639" s="10" t="str">
        <f>IF(ISERROR(FIND("3",tblSalaries[[#This Row],[How many hours of a day you work on Excel]])),"",3)</f>
        <v/>
      </c>
      <c r="R1639" s="10">
        <f>IF(ISERROR(FIND("4",tblSalaries[[#This Row],[How many hours of a day you work on Excel]])),"",4)</f>
        <v>4</v>
      </c>
      <c r="S1639" s="10" t="str">
        <f>IF(ISERROR(FIND("5",tblSalaries[[#This Row],[How many hours of a day you work on Excel]])),"",5)</f>
        <v/>
      </c>
      <c r="T1639" s="10">
        <f>IF(ISERROR(FIND("6",tblSalaries[[#This Row],[How many hours of a day you work on Excel]])),"",6)</f>
        <v>6</v>
      </c>
      <c r="U1639" s="11" t="str">
        <f>IF(ISERROR(FIND("7",tblSalaries[[#This Row],[How many hours of a day you work on Excel]])),"",7)</f>
        <v/>
      </c>
      <c r="V1639" s="11" t="str">
        <f>IF(ISERROR(FIND("8",tblSalaries[[#This Row],[How many hours of a day you work on Excel]])),"",8)</f>
        <v/>
      </c>
      <c r="W1639" s="11">
        <f>IF(MAX(tblSalaries[[#This Row],[1 hour]:[8 hours]])=0,#N/A,MAX(tblSalaries[[#This Row],[1 hour]:[8 hours]]))</f>
        <v>6</v>
      </c>
      <c r="X1639" s="11">
        <f>IF(ISERROR(tblSalaries[[#This Row],[max h]]),1,tblSalaries[[#This Row],[Salary in USD]]/tblSalaries[[#This Row],[max h]]/260)</f>
        <v>35.256410256410255</v>
      </c>
      <c r="Y1639" s="11" t="str">
        <f>IF(tblSalaries[[#This Row],[Years of Experience]]="",0,"0")</f>
        <v>0</v>
      </c>
      <c r="Z16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39" s="11">
        <f>IF(tblSalaries[[#This Row],[Salary in USD]]&lt;1000,1,0)</f>
        <v>0</v>
      </c>
      <c r="AB1639" s="11">
        <f>IF(AND(tblSalaries[[#This Row],[Salary in USD]]&gt;1000,tblSalaries[[#This Row],[Salary in USD]]&lt;2000),1,0)</f>
        <v>0</v>
      </c>
    </row>
    <row r="1640" spans="2:28" ht="15" customHeight="1">
      <c r="B1640" t="s">
        <v>3643</v>
      </c>
      <c r="C1640" s="1">
        <v>41065.097928240742</v>
      </c>
      <c r="D1640" s="4">
        <v>75000</v>
      </c>
      <c r="E1640">
        <v>75000</v>
      </c>
      <c r="F1640" t="s">
        <v>6</v>
      </c>
      <c r="G1640">
        <f>tblSalaries[[#This Row],[clean Salary (in local currency)]]*VLOOKUP(tblSalaries[[#This Row],[Currency]],tblXrate[],2,FALSE)</f>
        <v>75000</v>
      </c>
      <c r="H1640" t="s">
        <v>310</v>
      </c>
      <c r="I1640" t="s">
        <v>310</v>
      </c>
      <c r="J1640" t="s">
        <v>15</v>
      </c>
      <c r="K1640" t="str">
        <f>VLOOKUP(tblSalaries[[#This Row],[Where do you work]],tblCountries[[Actual]:[Mapping]],2,FALSE)</f>
        <v>USA</v>
      </c>
      <c r="L1640" t="s">
        <v>9</v>
      </c>
      <c r="M1640">
        <v>10</v>
      </c>
      <c r="O1640" s="10" t="str">
        <f>IF(ISERROR(FIND("1",tblSalaries[[#This Row],[How many hours of a day you work on Excel]])),"",1)</f>
        <v/>
      </c>
      <c r="P1640" s="11" t="str">
        <f>IF(ISERROR(FIND("2",tblSalaries[[#This Row],[How many hours of a day you work on Excel]])),"",2)</f>
        <v/>
      </c>
      <c r="Q1640" s="10" t="str">
        <f>IF(ISERROR(FIND("3",tblSalaries[[#This Row],[How many hours of a day you work on Excel]])),"",3)</f>
        <v/>
      </c>
      <c r="R1640" s="10">
        <f>IF(ISERROR(FIND("4",tblSalaries[[#This Row],[How many hours of a day you work on Excel]])),"",4)</f>
        <v>4</v>
      </c>
      <c r="S1640" s="10" t="str">
        <f>IF(ISERROR(FIND("5",tblSalaries[[#This Row],[How many hours of a day you work on Excel]])),"",5)</f>
        <v/>
      </c>
      <c r="T1640" s="10">
        <f>IF(ISERROR(FIND("6",tblSalaries[[#This Row],[How many hours of a day you work on Excel]])),"",6)</f>
        <v>6</v>
      </c>
      <c r="U1640" s="11" t="str">
        <f>IF(ISERROR(FIND("7",tblSalaries[[#This Row],[How many hours of a day you work on Excel]])),"",7)</f>
        <v/>
      </c>
      <c r="V1640" s="11" t="str">
        <f>IF(ISERROR(FIND("8",tblSalaries[[#This Row],[How many hours of a day you work on Excel]])),"",8)</f>
        <v/>
      </c>
      <c r="W1640" s="11">
        <f>IF(MAX(tblSalaries[[#This Row],[1 hour]:[8 hours]])=0,#N/A,MAX(tblSalaries[[#This Row],[1 hour]:[8 hours]]))</f>
        <v>6</v>
      </c>
      <c r="X1640" s="11">
        <f>IF(ISERROR(tblSalaries[[#This Row],[max h]]),1,tblSalaries[[#This Row],[Salary in USD]]/tblSalaries[[#This Row],[max h]]/260)</f>
        <v>48.07692307692308</v>
      </c>
      <c r="Y1640" s="11" t="str">
        <f>IF(tblSalaries[[#This Row],[Years of Experience]]="",0,"0")</f>
        <v>0</v>
      </c>
      <c r="Z16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40" s="11">
        <f>IF(tblSalaries[[#This Row],[Salary in USD]]&lt;1000,1,0)</f>
        <v>0</v>
      </c>
      <c r="AB1640" s="11">
        <f>IF(AND(tblSalaries[[#This Row],[Salary in USD]]&gt;1000,tblSalaries[[#This Row],[Salary in USD]]&lt;2000),1,0)</f>
        <v>0</v>
      </c>
    </row>
    <row r="1641" spans="2:28" ht="15" customHeight="1">
      <c r="B1641" t="s">
        <v>3644</v>
      </c>
      <c r="C1641" s="1">
        <v>41065.159745370373</v>
      </c>
      <c r="D1641" s="4">
        <v>3300</v>
      </c>
      <c r="E1641">
        <v>39600</v>
      </c>
      <c r="F1641" t="s">
        <v>22</v>
      </c>
      <c r="G1641">
        <f>tblSalaries[[#This Row],[clean Salary (in local currency)]]*VLOOKUP(tblSalaries[[#This Row],[Currency]],tblXrate[],2,FALSE)</f>
        <v>50307.817784067665</v>
      </c>
      <c r="H1641" t="s">
        <v>1815</v>
      </c>
      <c r="I1641" t="s">
        <v>52</v>
      </c>
      <c r="J1641" t="s">
        <v>983</v>
      </c>
      <c r="K1641" t="str">
        <f>VLOOKUP(tblSalaries[[#This Row],[Where do you work]],tblCountries[[Actual]:[Mapping]],2,FALSE)</f>
        <v>Europe</v>
      </c>
      <c r="L1641" t="s">
        <v>25</v>
      </c>
      <c r="M1641">
        <v>5</v>
      </c>
      <c r="O1641" s="10">
        <f>IF(ISERROR(FIND("1",tblSalaries[[#This Row],[How many hours of a day you work on Excel]])),"",1)</f>
        <v>1</v>
      </c>
      <c r="P1641" s="11">
        <f>IF(ISERROR(FIND("2",tblSalaries[[#This Row],[How many hours of a day you work on Excel]])),"",2)</f>
        <v>2</v>
      </c>
      <c r="Q1641" s="10" t="str">
        <f>IF(ISERROR(FIND("3",tblSalaries[[#This Row],[How many hours of a day you work on Excel]])),"",3)</f>
        <v/>
      </c>
      <c r="R1641" s="10" t="str">
        <f>IF(ISERROR(FIND("4",tblSalaries[[#This Row],[How many hours of a day you work on Excel]])),"",4)</f>
        <v/>
      </c>
      <c r="S1641" s="10" t="str">
        <f>IF(ISERROR(FIND("5",tblSalaries[[#This Row],[How many hours of a day you work on Excel]])),"",5)</f>
        <v/>
      </c>
      <c r="T1641" s="10" t="str">
        <f>IF(ISERROR(FIND("6",tblSalaries[[#This Row],[How many hours of a day you work on Excel]])),"",6)</f>
        <v/>
      </c>
      <c r="U1641" s="11" t="str">
        <f>IF(ISERROR(FIND("7",tblSalaries[[#This Row],[How many hours of a day you work on Excel]])),"",7)</f>
        <v/>
      </c>
      <c r="V1641" s="11" t="str">
        <f>IF(ISERROR(FIND("8",tblSalaries[[#This Row],[How many hours of a day you work on Excel]])),"",8)</f>
        <v/>
      </c>
      <c r="W1641" s="11">
        <f>IF(MAX(tblSalaries[[#This Row],[1 hour]:[8 hours]])=0,#N/A,MAX(tblSalaries[[#This Row],[1 hour]:[8 hours]]))</f>
        <v>2</v>
      </c>
      <c r="X1641" s="11">
        <f>IF(ISERROR(tblSalaries[[#This Row],[max h]]),1,tblSalaries[[#This Row],[Salary in USD]]/tblSalaries[[#This Row],[max h]]/260)</f>
        <v>96.745803430899358</v>
      </c>
      <c r="Y1641" s="11" t="str">
        <f>IF(tblSalaries[[#This Row],[Years of Experience]]="",0,"0")</f>
        <v>0</v>
      </c>
      <c r="Z16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41" s="11">
        <f>IF(tblSalaries[[#This Row],[Salary in USD]]&lt;1000,1,0)</f>
        <v>0</v>
      </c>
      <c r="AB1641" s="11">
        <f>IF(AND(tblSalaries[[#This Row],[Salary in USD]]&gt;1000,tblSalaries[[#This Row],[Salary in USD]]&lt;2000),1,0)</f>
        <v>0</v>
      </c>
    </row>
    <row r="1642" spans="2:28" ht="15" customHeight="1">
      <c r="B1642" t="s">
        <v>3645</v>
      </c>
      <c r="C1642" s="1">
        <v>41065.163611111115</v>
      </c>
      <c r="D1642" s="4" t="s">
        <v>1816</v>
      </c>
      <c r="E1642">
        <v>30500</v>
      </c>
      <c r="F1642" t="s">
        <v>6</v>
      </c>
      <c r="G1642">
        <f>tblSalaries[[#This Row],[clean Salary (in local currency)]]*VLOOKUP(tblSalaries[[#This Row],[Currency]],tblXrate[],2,FALSE)</f>
        <v>30500</v>
      </c>
      <c r="H1642" t="s">
        <v>14</v>
      </c>
      <c r="I1642" t="s">
        <v>20</v>
      </c>
      <c r="J1642" t="s">
        <v>143</v>
      </c>
      <c r="K1642" t="str">
        <f>VLOOKUP(tblSalaries[[#This Row],[Where do you work]],tblCountries[[Actual]:[Mapping]],2,FALSE)</f>
        <v>Brazil</v>
      </c>
      <c r="L1642" t="s">
        <v>13</v>
      </c>
      <c r="M1642">
        <v>8</v>
      </c>
      <c r="O1642" s="10" t="str">
        <f>IF(ISERROR(FIND("1",tblSalaries[[#This Row],[How many hours of a day you work on Excel]])),"",1)</f>
        <v/>
      </c>
      <c r="P1642" s="11" t="str">
        <f>IF(ISERROR(FIND("2",tblSalaries[[#This Row],[How many hours of a day you work on Excel]])),"",2)</f>
        <v/>
      </c>
      <c r="Q1642" s="10" t="str">
        <f>IF(ISERROR(FIND("3",tblSalaries[[#This Row],[How many hours of a day you work on Excel]])),"",3)</f>
        <v/>
      </c>
      <c r="R1642" s="10" t="str">
        <f>IF(ISERROR(FIND("4",tblSalaries[[#This Row],[How many hours of a day you work on Excel]])),"",4)</f>
        <v/>
      </c>
      <c r="S1642" s="10" t="str">
        <f>IF(ISERROR(FIND("5",tblSalaries[[#This Row],[How many hours of a day you work on Excel]])),"",5)</f>
        <v/>
      </c>
      <c r="T1642" s="10" t="str">
        <f>IF(ISERROR(FIND("6",tblSalaries[[#This Row],[How many hours of a day you work on Excel]])),"",6)</f>
        <v/>
      </c>
      <c r="U1642" s="11" t="str">
        <f>IF(ISERROR(FIND("7",tblSalaries[[#This Row],[How many hours of a day you work on Excel]])),"",7)</f>
        <v/>
      </c>
      <c r="V1642" s="11">
        <f>IF(ISERROR(FIND("8",tblSalaries[[#This Row],[How many hours of a day you work on Excel]])),"",8)</f>
        <v>8</v>
      </c>
      <c r="W1642" s="11">
        <f>IF(MAX(tblSalaries[[#This Row],[1 hour]:[8 hours]])=0,#N/A,MAX(tblSalaries[[#This Row],[1 hour]:[8 hours]]))</f>
        <v>8</v>
      </c>
      <c r="X1642" s="11">
        <f>IF(ISERROR(tblSalaries[[#This Row],[max h]]),1,tblSalaries[[#This Row],[Salary in USD]]/tblSalaries[[#This Row],[max h]]/260)</f>
        <v>14.663461538461538</v>
      </c>
      <c r="Y1642" s="11" t="str">
        <f>IF(tblSalaries[[#This Row],[Years of Experience]]="",0,"0")</f>
        <v>0</v>
      </c>
      <c r="Z16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42" s="11">
        <f>IF(tblSalaries[[#This Row],[Salary in USD]]&lt;1000,1,0)</f>
        <v>0</v>
      </c>
      <c r="AB1642" s="11">
        <f>IF(AND(tblSalaries[[#This Row],[Salary in USD]]&gt;1000,tblSalaries[[#This Row],[Salary in USD]]&lt;2000),1,0)</f>
        <v>0</v>
      </c>
    </row>
    <row r="1643" spans="2:28" ht="15" customHeight="1">
      <c r="B1643" t="s">
        <v>3646</v>
      </c>
      <c r="C1643" s="1">
        <v>41065.170937499999</v>
      </c>
      <c r="D1643" s="4">
        <v>80000</v>
      </c>
      <c r="E1643">
        <v>80000</v>
      </c>
      <c r="F1643" t="s">
        <v>6</v>
      </c>
      <c r="G1643">
        <f>tblSalaries[[#This Row],[clean Salary (in local currency)]]*VLOOKUP(tblSalaries[[#This Row],[Currency]],tblXrate[],2,FALSE)</f>
        <v>80000</v>
      </c>
      <c r="H1643" t="s">
        <v>1817</v>
      </c>
      <c r="I1643" t="s">
        <v>67</v>
      </c>
      <c r="J1643" t="s">
        <v>15</v>
      </c>
      <c r="K1643" t="str">
        <f>VLOOKUP(tblSalaries[[#This Row],[Where do you work]],tblCountries[[Actual]:[Mapping]],2,FALSE)</f>
        <v>USA</v>
      </c>
      <c r="L1643" t="s">
        <v>18</v>
      </c>
      <c r="M1643">
        <v>2</v>
      </c>
      <c r="O1643" s="10" t="str">
        <f>IF(ISERROR(FIND("1",tblSalaries[[#This Row],[How many hours of a day you work on Excel]])),"",1)</f>
        <v/>
      </c>
      <c r="P1643" s="11">
        <f>IF(ISERROR(FIND("2",tblSalaries[[#This Row],[How many hours of a day you work on Excel]])),"",2)</f>
        <v>2</v>
      </c>
      <c r="Q1643" s="10">
        <f>IF(ISERROR(FIND("3",tblSalaries[[#This Row],[How many hours of a day you work on Excel]])),"",3)</f>
        <v>3</v>
      </c>
      <c r="R1643" s="10" t="str">
        <f>IF(ISERROR(FIND("4",tblSalaries[[#This Row],[How many hours of a day you work on Excel]])),"",4)</f>
        <v/>
      </c>
      <c r="S1643" s="10" t="str">
        <f>IF(ISERROR(FIND("5",tblSalaries[[#This Row],[How many hours of a day you work on Excel]])),"",5)</f>
        <v/>
      </c>
      <c r="T1643" s="10" t="str">
        <f>IF(ISERROR(FIND("6",tblSalaries[[#This Row],[How many hours of a day you work on Excel]])),"",6)</f>
        <v/>
      </c>
      <c r="U1643" s="11" t="str">
        <f>IF(ISERROR(FIND("7",tblSalaries[[#This Row],[How many hours of a day you work on Excel]])),"",7)</f>
        <v/>
      </c>
      <c r="V1643" s="11" t="str">
        <f>IF(ISERROR(FIND("8",tblSalaries[[#This Row],[How many hours of a day you work on Excel]])),"",8)</f>
        <v/>
      </c>
      <c r="W1643" s="11">
        <f>IF(MAX(tblSalaries[[#This Row],[1 hour]:[8 hours]])=0,#N/A,MAX(tblSalaries[[#This Row],[1 hour]:[8 hours]]))</f>
        <v>3</v>
      </c>
      <c r="X1643" s="11">
        <f>IF(ISERROR(tblSalaries[[#This Row],[max h]]),1,tblSalaries[[#This Row],[Salary in USD]]/tblSalaries[[#This Row],[max h]]/260)</f>
        <v>102.56410256410257</v>
      </c>
      <c r="Y1643" s="11" t="str">
        <f>IF(tblSalaries[[#This Row],[Years of Experience]]="",0,"0")</f>
        <v>0</v>
      </c>
      <c r="Z16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43" s="11">
        <f>IF(tblSalaries[[#This Row],[Salary in USD]]&lt;1000,1,0)</f>
        <v>0</v>
      </c>
      <c r="AB1643" s="11">
        <f>IF(AND(tblSalaries[[#This Row],[Salary in USD]]&gt;1000,tblSalaries[[#This Row],[Salary in USD]]&lt;2000),1,0)</f>
        <v>0</v>
      </c>
    </row>
    <row r="1644" spans="2:28" ht="15" customHeight="1">
      <c r="B1644" t="s">
        <v>3647</v>
      </c>
      <c r="C1644" s="1">
        <v>41065.210462962961</v>
      </c>
      <c r="D1644" s="4">
        <v>1000</v>
      </c>
      <c r="E1644">
        <v>12000</v>
      </c>
      <c r="F1644" t="s">
        <v>6</v>
      </c>
      <c r="G1644">
        <f>tblSalaries[[#This Row],[clean Salary (in local currency)]]*VLOOKUP(tblSalaries[[#This Row],[Currency]],tblXrate[],2,FALSE)</f>
        <v>12000</v>
      </c>
      <c r="H1644" t="s">
        <v>1818</v>
      </c>
      <c r="I1644" t="s">
        <v>20</v>
      </c>
      <c r="J1644" t="s">
        <v>15</v>
      </c>
      <c r="K1644" t="str">
        <f>VLOOKUP(tblSalaries[[#This Row],[Where do you work]],tblCountries[[Actual]:[Mapping]],2,FALSE)</f>
        <v>USA</v>
      </c>
      <c r="L1644" t="s">
        <v>18</v>
      </c>
      <c r="M1644">
        <v>1</v>
      </c>
      <c r="O1644" s="10" t="str">
        <f>IF(ISERROR(FIND("1",tblSalaries[[#This Row],[How many hours of a day you work on Excel]])),"",1)</f>
        <v/>
      </c>
      <c r="P1644" s="11">
        <f>IF(ISERROR(FIND("2",tblSalaries[[#This Row],[How many hours of a day you work on Excel]])),"",2)</f>
        <v>2</v>
      </c>
      <c r="Q1644" s="10">
        <f>IF(ISERROR(FIND("3",tblSalaries[[#This Row],[How many hours of a day you work on Excel]])),"",3)</f>
        <v>3</v>
      </c>
      <c r="R1644" s="10" t="str">
        <f>IF(ISERROR(FIND("4",tblSalaries[[#This Row],[How many hours of a day you work on Excel]])),"",4)</f>
        <v/>
      </c>
      <c r="S1644" s="10" t="str">
        <f>IF(ISERROR(FIND("5",tblSalaries[[#This Row],[How many hours of a day you work on Excel]])),"",5)</f>
        <v/>
      </c>
      <c r="T1644" s="10" t="str">
        <f>IF(ISERROR(FIND("6",tblSalaries[[#This Row],[How many hours of a day you work on Excel]])),"",6)</f>
        <v/>
      </c>
      <c r="U1644" s="11" t="str">
        <f>IF(ISERROR(FIND("7",tblSalaries[[#This Row],[How many hours of a day you work on Excel]])),"",7)</f>
        <v/>
      </c>
      <c r="V1644" s="11" t="str">
        <f>IF(ISERROR(FIND("8",tblSalaries[[#This Row],[How many hours of a day you work on Excel]])),"",8)</f>
        <v/>
      </c>
      <c r="W1644" s="11">
        <f>IF(MAX(tblSalaries[[#This Row],[1 hour]:[8 hours]])=0,#N/A,MAX(tblSalaries[[#This Row],[1 hour]:[8 hours]]))</f>
        <v>3</v>
      </c>
      <c r="X1644" s="11">
        <f>IF(ISERROR(tblSalaries[[#This Row],[max h]]),1,tblSalaries[[#This Row],[Salary in USD]]/tblSalaries[[#This Row],[max h]]/260)</f>
        <v>15.384615384615385</v>
      </c>
      <c r="Y1644" s="11" t="str">
        <f>IF(tblSalaries[[#This Row],[Years of Experience]]="",0,"0")</f>
        <v>0</v>
      </c>
      <c r="Z16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644" s="11">
        <f>IF(tblSalaries[[#This Row],[Salary in USD]]&lt;1000,1,0)</f>
        <v>0</v>
      </c>
      <c r="AB1644" s="11">
        <f>IF(AND(tblSalaries[[#This Row],[Salary in USD]]&gt;1000,tblSalaries[[#This Row],[Salary in USD]]&lt;2000),1,0)</f>
        <v>0</v>
      </c>
    </row>
    <row r="1645" spans="2:28" ht="15" customHeight="1">
      <c r="B1645" t="s">
        <v>3648</v>
      </c>
      <c r="C1645" s="1">
        <v>41065.210648148146</v>
      </c>
      <c r="D1645" s="4">
        <v>48500</v>
      </c>
      <c r="E1645">
        <v>48500</v>
      </c>
      <c r="F1645" t="s">
        <v>6</v>
      </c>
      <c r="G1645">
        <f>tblSalaries[[#This Row],[clean Salary (in local currency)]]*VLOOKUP(tblSalaries[[#This Row],[Currency]],tblXrate[],2,FALSE)</f>
        <v>48500</v>
      </c>
      <c r="H1645" t="s">
        <v>1819</v>
      </c>
      <c r="I1645" t="s">
        <v>20</v>
      </c>
      <c r="J1645" t="s">
        <v>15</v>
      </c>
      <c r="K1645" t="str">
        <f>VLOOKUP(tblSalaries[[#This Row],[Where do you work]],tblCountries[[Actual]:[Mapping]],2,FALSE)</f>
        <v>USA</v>
      </c>
      <c r="L1645" t="s">
        <v>9</v>
      </c>
      <c r="M1645">
        <v>6</v>
      </c>
      <c r="O1645" s="10" t="str">
        <f>IF(ISERROR(FIND("1",tblSalaries[[#This Row],[How many hours of a day you work on Excel]])),"",1)</f>
        <v/>
      </c>
      <c r="P1645" s="11" t="str">
        <f>IF(ISERROR(FIND("2",tblSalaries[[#This Row],[How many hours of a day you work on Excel]])),"",2)</f>
        <v/>
      </c>
      <c r="Q1645" s="10" t="str">
        <f>IF(ISERROR(FIND("3",tblSalaries[[#This Row],[How many hours of a day you work on Excel]])),"",3)</f>
        <v/>
      </c>
      <c r="R1645" s="10">
        <f>IF(ISERROR(FIND("4",tblSalaries[[#This Row],[How many hours of a day you work on Excel]])),"",4)</f>
        <v>4</v>
      </c>
      <c r="S1645" s="10" t="str">
        <f>IF(ISERROR(FIND("5",tblSalaries[[#This Row],[How many hours of a day you work on Excel]])),"",5)</f>
        <v/>
      </c>
      <c r="T1645" s="10">
        <f>IF(ISERROR(FIND("6",tblSalaries[[#This Row],[How many hours of a day you work on Excel]])),"",6)</f>
        <v>6</v>
      </c>
      <c r="U1645" s="11" t="str">
        <f>IF(ISERROR(FIND("7",tblSalaries[[#This Row],[How many hours of a day you work on Excel]])),"",7)</f>
        <v/>
      </c>
      <c r="V1645" s="11" t="str">
        <f>IF(ISERROR(FIND("8",tblSalaries[[#This Row],[How many hours of a day you work on Excel]])),"",8)</f>
        <v/>
      </c>
      <c r="W1645" s="11">
        <f>IF(MAX(tblSalaries[[#This Row],[1 hour]:[8 hours]])=0,#N/A,MAX(tblSalaries[[#This Row],[1 hour]:[8 hours]]))</f>
        <v>6</v>
      </c>
      <c r="X1645" s="11">
        <f>IF(ISERROR(tblSalaries[[#This Row],[max h]]),1,tblSalaries[[#This Row],[Salary in USD]]/tblSalaries[[#This Row],[max h]]/260)</f>
        <v>31.089743589743588</v>
      </c>
      <c r="Y1645" s="11" t="str">
        <f>IF(tblSalaries[[#This Row],[Years of Experience]]="",0,"0")</f>
        <v>0</v>
      </c>
      <c r="Z16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45" s="11">
        <f>IF(tblSalaries[[#This Row],[Salary in USD]]&lt;1000,1,0)</f>
        <v>0</v>
      </c>
      <c r="AB1645" s="11">
        <f>IF(AND(tblSalaries[[#This Row],[Salary in USD]]&gt;1000,tblSalaries[[#This Row],[Salary in USD]]&lt;2000),1,0)</f>
        <v>0</v>
      </c>
    </row>
    <row r="1646" spans="2:28" ht="15" customHeight="1">
      <c r="B1646" t="s">
        <v>3649</v>
      </c>
      <c r="C1646" s="1">
        <v>41065.285833333335</v>
      </c>
      <c r="D1646" s="4" t="s">
        <v>1238</v>
      </c>
      <c r="E1646">
        <v>40000</v>
      </c>
      <c r="F1646" t="s">
        <v>69</v>
      </c>
      <c r="G1646">
        <f>tblSalaries[[#This Row],[clean Salary (in local currency)]]*VLOOKUP(tblSalaries[[#This Row],[Currency]],tblXrate[],2,FALSE)</f>
        <v>63047.130882691366</v>
      </c>
      <c r="H1646" t="s">
        <v>1820</v>
      </c>
      <c r="I1646" t="s">
        <v>67</v>
      </c>
      <c r="J1646" t="s">
        <v>71</v>
      </c>
      <c r="K1646" t="str">
        <f>VLOOKUP(tblSalaries[[#This Row],[Where do you work]],tblCountries[[Actual]:[Mapping]],2,FALSE)</f>
        <v>UK</v>
      </c>
      <c r="L1646" t="s">
        <v>18</v>
      </c>
      <c r="M1646">
        <v>25</v>
      </c>
      <c r="O1646" s="10" t="str">
        <f>IF(ISERROR(FIND("1",tblSalaries[[#This Row],[How many hours of a day you work on Excel]])),"",1)</f>
        <v/>
      </c>
      <c r="P1646" s="11">
        <f>IF(ISERROR(FIND("2",tblSalaries[[#This Row],[How many hours of a day you work on Excel]])),"",2)</f>
        <v>2</v>
      </c>
      <c r="Q1646" s="10">
        <f>IF(ISERROR(FIND("3",tblSalaries[[#This Row],[How many hours of a day you work on Excel]])),"",3)</f>
        <v>3</v>
      </c>
      <c r="R1646" s="10" t="str">
        <f>IF(ISERROR(FIND("4",tblSalaries[[#This Row],[How many hours of a day you work on Excel]])),"",4)</f>
        <v/>
      </c>
      <c r="S1646" s="10" t="str">
        <f>IF(ISERROR(FIND("5",tblSalaries[[#This Row],[How many hours of a day you work on Excel]])),"",5)</f>
        <v/>
      </c>
      <c r="T1646" s="10" t="str">
        <f>IF(ISERROR(FIND("6",tblSalaries[[#This Row],[How many hours of a day you work on Excel]])),"",6)</f>
        <v/>
      </c>
      <c r="U1646" s="11" t="str">
        <f>IF(ISERROR(FIND("7",tblSalaries[[#This Row],[How many hours of a day you work on Excel]])),"",7)</f>
        <v/>
      </c>
      <c r="V1646" s="11" t="str">
        <f>IF(ISERROR(FIND("8",tblSalaries[[#This Row],[How many hours of a day you work on Excel]])),"",8)</f>
        <v/>
      </c>
      <c r="W1646" s="11">
        <f>IF(MAX(tblSalaries[[#This Row],[1 hour]:[8 hours]])=0,#N/A,MAX(tblSalaries[[#This Row],[1 hour]:[8 hours]]))</f>
        <v>3</v>
      </c>
      <c r="X1646" s="11">
        <f>IF(ISERROR(tblSalaries[[#This Row],[max h]]),1,tblSalaries[[#This Row],[Salary in USD]]/tblSalaries[[#This Row],[max h]]/260)</f>
        <v>80.82965497780944</v>
      </c>
      <c r="Y1646" s="11" t="str">
        <f>IF(tblSalaries[[#This Row],[Years of Experience]]="",0,"0")</f>
        <v>0</v>
      </c>
      <c r="Z16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46" s="11">
        <f>IF(tblSalaries[[#This Row],[Salary in USD]]&lt;1000,1,0)</f>
        <v>0</v>
      </c>
      <c r="AB1646" s="11">
        <f>IF(AND(tblSalaries[[#This Row],[Salary in USD]]&gt;1000,tblSalaries[[#This Row],[Salary in USD]]&lt;2000),1,0)</f>
        <v>0</v>
      </c>
    </row>
    <row r="1647" spans="2:28" ht="15" customHeight="1">
      <c r="B1647" t="s">
        <v>3650</v>
      </c>
      <c r="C1647" s="1">
        <v>41065.295277777775</v>
      </c>
      <c r="D1647" s="4" t="s">
        <v>1821</v>
      </c>
      <c r="E1647">
        <v>192000</v>
      </c>
      <c r="F1647" t="s">
        <v>40</v>
      </c>
      <c r="G1647">
        <f>tblSalaries[[#This Row],[clean Salary (in local currency)]]*VLOOKUP(tblSalaries[[#This Row],[Currency]],tblXrate[],2,FALSE)</f>
        <v>3419.1200039889732</v>
      </c>
      <c r="H1647" t="s">
        <v>839</v>
      </c>
      <c r="I1647" t="s">
        <v>20</v>
      </c>
      <c r="J1647" t="s">
        <v>8</v>
      </c>
      <c r="K1647" t="str">
        <f>VLOOKUP(tblSalaries[[#This Row],[Where do you work]],tblCountries[[Actual]:[Mapping]],2,FALSE)</f>
        <v>India</v>
      </c>
      <c r="L1647" t="s">
        <v>9</v>
      </c>
      <c r="M1647">
        <v>5</v>
      </c>
      <c r="O1647" s="10" t="str">
        <f>IF(ISERROR(FIND("1",tblSalaries[[#This Row],[How many hours of a day you work on Excel]])),"",1)</f>
        <v/>
      </c>
      <c r="P1647" s="11" t="str">
        <f>IF(ISERROR(FIND("2",tblSalaries[[#This Row],[How many hours of a day you work on Excel]])),"",2)</f>
        <v/>
      </c>
      <c r="Q1647" s="10" t="str">
        <f>IF(ISERROR(FIND("3",tblSalaries[[#This Row],[How many hours of a day you work on Excel]])),"",3)</f>
        <v/>
      </c>
      <c r="R1647" s="10">
        <f>IF(ISERROR(FIND("4",tblSalaries[[#This Row],[How many hours of a day you work on Excel]])),"",4)</f>
        <v>4</v>
      </c>
      <c r="S1647" s="10" t="str">
        <f>IF(ISERROR(FIND("5",tblSalaries[[#This Row],[How many hours of a day you work on Excel]])),"",5)</f>
        <v/>
      </c>
      <c r="T1647" s="10">
        <f>IF(ISERROR(FIND("6",tblSalaries[[#This Row],[How many hours of a day you work on Excel]])),"",6)</f>
        <v>6</v>
      </c>
      <c r="U1647" s="11" t="str">
        <f>IF(ISERROR(FIND("7",tblSalaries[[#This Row],[How many hours of a day you work on Excel]])),"",7)</f>
        <v/>
      </c>
      <c r="V1647" s="11" t="str">
        <f>IF(ISERROR(FIND("8",tblSalaries[[#This Row],[How many hours of a day you work on Excel]])),"",8)</f>
        <v/>
      </c>
      <c r="W1647" s="11">
        <f>IF(MAX(tblSalaries[[#This Row],[1 hour]:[8 hours]])=0,#N/A,MAX(tblSalaries[[#This Row],[1 hour]:[8 hours]]))</f>
        <v>6</v>
      </c>
      <c r="X1647" s="11">
        <f>IF(ISERROR(tblSalaries[[#This Row],[max h]]),1,tblSalaries[[#This Row],[Salary in USD]]/tblSalaries[[#This Row],[max h]]/260)</f>
        <v>2.1917435923006239</v>
      </c>
      <c r="Y1647" s="11" t="str">
        <f>IF(tblSalaries[[#This Row],[Years of Experience]]="",0,"0")</f>
        <v>0</v>
      </c>
      <c r="Z16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47" s="11">
        <f>IF(tblSalaries[[#This Row],[Salary in USD]]&lt;1000,1,0)</f>
        <v>0</v>
      </c>
      <c r="AB1647" s="11">
        <f>IF(AND(tblSalaries[[#This Row],[Salary in USD]]&gt;1000,tblSalaries[[#This Row],[Salary in USD]]&lt;2000),1,0)</f>
        <v>0</v>
      </c>
    </row>
    <row r="1648" spans="2:28" ht="15" customHeight="1">
      <c r="B1648" t="s">
        <v>3651</v>
      </c>
      <c r="C1648" s="1">
        <v>41065.446921296294</v>
      </c>
      <c r="D1648" s="4">
        <v>110000</v>
      </c>
      <c r="E1648">
        <v>110000</v>
      </c>
      <c r="F1648" t="s">
        <v>670</v>
      </c>
      <c r="G1648">
        <f>tblSalaries[[#This Row],[clean Salary (in local currency)]]*VLOOKUP(tblSalaries[[#This Row],[Currency]],tblXrate[],2,FALSE)</f>
        <v>87734.690296543267</v>
      </c>
      <c r="H1648" t="s">
        <v>1822</v>
      </c>
      <c r="I1648" t="s">
        <v>52</v>
      </c>
      <c r="J1648" t="s">
        <v>672</v>
      </c>
      <c r="K1648" t="str">
        <f>VLOOKUP(tblSalaries[[#This Row],[Where do you work]],tblCountries[[Actual]:[Mapping]],2,FALSE)</f>
        <v>New Zealand</v>
      </c>
      <c r="L1648" t="s">
        <v>9</v>
      </c>
      <c r="M1648">
        <v>6</v>
      </c>
      <c r="O1648" s="10" t="str">
        <f>IF(ISERROR(FIND("1",tblSalaries[[#This Row],[How many hours of a day you work on Excel]])),"",1)</f>
        <v/>
      </c>
      <c r="P1648" s="11" t="str">
        <f>IF(ISERROR(FIND("2",tblSalaries[[#This Row],[How many hours of a day you work on Excel]])),"",2)</f>
        <v/>
      </c>
      <c r="Q1648" s="10" t="str">
        <f>IF(ISERROR(FIND("3",tblSalaries[[#This Row],[How many hours of a day you work on Excel]])),"",3)</f>
        <v/>
      </c>
      <c r="R1648" s="10">
        <f>IF(ISERROR(FIND("4",tblSalaries[[#This Row],[How many hours of a day you work on Excel]])),"",4)</f>
        <v>4</v>
      </c>
      <c r="S1648" s="10" t="str">
        <f>IF(ISERROR(FIND("5",tblSalaries[[#This Row],[How many hours of a day you work on Excel]])),"",5)</f>
        <v/>
      </c>
      <c r="T1648" s="10">
        <f>IF(ISERROR(FIND("6",tblSalaries[[#This Row],[How many hours of a day you work on Excel]])),"",6)</f>
        <v>6</v>
      </c>
      <c r="U1648" s="11" t="str">
        <f>IF(ISERROR(FIND("7",tblSalaries[[#This Row],[How many hours of a day you work on Excel]])),"",7)</f>
        <v/>
      </c>
      <c r="V1648" s="11" t="str">
        <f>IF(ISERROR(FIND("8",tblSalaries[[#This Row],[How many hours of a day you work on Excel]])),"",8)</f>
        <v/>
      </c>
      <c r="W1648" s="11">
        <f>IF(MAX(tblSalaries[[#This Row],[1 hour]:[8 hours]])=0,#N/A,MAX(tblSalaries[[#This Row],[1 hour]:[8 hours]]))</f>
        <v>6</v>
      </c>
      <c r="X1648" s="11">
        <f>IF(ISERROR(tblSalaries[[#This Row],[max h]]),1,tblSalaries[[#This Row],[Salary in USD]]/tblSalaries[[#This Row],[max h]]/260)</f>
        <v>56.240186087527732</v>
      </c>
      <c r="Y1648" s="11" t="str">
        <f>IF(tblSalaries[[#This Row],[Years of Experience]]="",0,"0")</f>
        <v>0</v>
      </c>
      <c r="Z16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48" s="11">
        <f>IF(tblSalaries[[#This Row],[Salary in USD]]&lt;1000,1,0)</f>
        <v>0</v>
      </c>
      <c r="AB1648" s="11">
        <f>IF(AND(tblSalaries[[#This Row],[Salary in USD]]&gt;1000,tblSalaries[[#This Row],[Salary in USD]]&lt;2000),1,0)</f>
        <v>0</v>
      </c>
    </row>
    <row r="1649" spans="2:28" ht="15" customHeight="1">
      <c r="B1649" t="s">
        <v>3652</v>
      </c>
      <c r="C1649" s="1">
        <v>41065.529606481483</v>
      </c>
      <c r="D1649" s="4" t="s">
        <v>1823</v>
      </c>
      <c r="E1649">
        <v>71000</v>
      </c>
      <c r="F1649" t="s">
        <v>670</v>
      </c>
      <c r="G1649">
        <f>tblSalaries[[#This Row],[clean Salary (in local currency)]]*VLOOKUP(tblSalaries[[#This Row],[Currency]],tblXrate[],2,FALSE)</f>
        <v>56628.754645950656</v>
      </c>
      <c r="H1649" t="s">
        <v>207</v>
      </c>
      <c r="I1649" t="s">
        <v>20</v>
      </c>
      <c r="J1649" t="s">
        <v>1097</v>
      </c>
      <c r="K1649" t="str">
        <f>VLOOKUP(tblSalaries[[#This Row],[Where do you work]],tblCountries[[Actual]:[Mapping]],2,FALSE)</f>
        <v>New Zealand</v>
      </c>
      <c r="L1649" t="s">
        <v>13</v>
      </c>
      <c r="M1649">
        <v>6</v>
      </c>
      <c r="O1649" s="10" t="str">
        <f>IF(ISERROR(FIND("1",tblSalaries[[#This Row],[How many hours of a day you work on Excel]])),"",1)</f>
        <v/>
      </c>
      <c r="P1649" s="11" t="str">
        <f>IF(ISERROR(FIND("2",tblSalaries[[#This Row],[How many hours of a day you work on Excel]])),"",2)</f>
        <v/>
      </c>
      <c r="Q1649" s="10" t="str">
        <f>IF(ISERROR(FIND("3",tblSalaries[[#This Row],[How many hours of a day you work on Excel]])),"",3)</f>
        <v/>
      </c>
      <c r="R1649" s="10" t="str">
        <f>IF(ISERROR(FIND("4",tblSalaries[[#This Row],[How many hours of a day you work on Excel]])),"",4)</f>
        <v/>
      </c>
      <c r="S1649" s="10" t="str">
        <f>IF(ISERROR(FIND("5",tblSalaries[[#This Row],[How many hours of a day you work on Excel]])),"",5)</f>
        <v/>
      </c>
      <c r="T1649" s="10" t="str">
        <f>IF(ISERROR(FIND("6",tblSalaries[[#This Row],[How many hours of a day you work on Excel]])),"",6)</f>
        <v/>
      </c>
      <c r="U1649" s="11" t="str">
        <f>IF(ISERROR(FIND("7",tblSalaries[[#This Row],[How many hours of a day you work on Excel]])),"",7)</f>
        <v/>
      </c>
      <c r="V1649" s="11">
        <f>IF(ISERROR(FIND("8",tblSalaries[[#This Row],[How many hours of a day you work on Excel]])),"",8)</f>
        <v>8</v>
      </c>
      <c r="W1649" s="11">
        <f>IF(MAX(tblSalaries[[#This Row],[1 hour]:[8 hours]])=0,#N/A,MAX(tblSalaries[[#This Row],[1 hour]:[8 hours]]))</f>
        <v>8</v>
      </c>
      <c r="X1649" s="11">
        <f>IF(ISERROR(tblSalaries[[#This Row],[max h]]),1,tblSalaries[[#This Row],[Salary in USD]]/tblSalaries[[#This Row],[max h]]/260)</f>
        <v>27.2253628105532</v>
      </c>
      <c r="Y1649" s="11" t="str">
        <f>IF(tblSalaries[[#This Row],[Years of Experience]]="",0,"0")</f>
        <v>0</v>
      </c>
      <c r="Z16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49" s="11">
        <f>IF(tblSalaries[[#This Row],[Salary in USD]]&lt;1000,1,0)</f>
        <v>0</v>
      </c>
      <c r="AB1649" s="11">
        <f>IF(AND(tblSalaries[[#This Row],[Salary in USD]]&gt;1000,tblSalaries[[#This Row],[Salary in USD]]&lt;2000),1,0)</f>
        <v>0</v>
      </c>
    </row>
    <row r="1650" spans="2:28" ht="15" customHeight="1">
      <c r="B1650" t="s">
        <v>3653</v>
      </c>
      <c r="C1650" s="1">
        <v>41065.749756944446</v>
      </c>
      <c r="D1650" s="4" t="s">
        <v>1372</v>
      </c>
      <c r="E1650">
        <v>450000</v>
      </c>
      <c r="F1650" t="s">
        <v>40</v>
      </c>
      <c r="G1650">
        <f>tblSalaries[[#This Row],[clean Salary (in local currency)]]*VLOOKUP(tblSalaries[[#This Row],[Currency]],tblXrate[],2,FALSE)</f>
        <v>8013.5625093491553</v>
      </c>
      <c r="H1650" t="s">
        <v>1824</v>
      </c>
      <c r="I1650" t="s">
        <v>3999</v>
      </c>
      <c r="J1650" t="s">
        <v>8</v>
      </c>
      <c r="K1650" t="str">
        <f>VLOOKUP(tblSalaries[[#This Row],[Where do you work]],tblCountries[[Actual]:[Mapping]],2,FALSE)</f>
        <v>India</v>
      </c>
      <c r="L1650" t="s">
        <v>13</v>
      </c>
      <c r="M1650">
        <v>4</v>
      </c>
      <c r="O1650" s="10" t="str">
        <f>IF(ISERROR(FIND("1",tblSalaries[[#This Row],[How many hours of a day you work on Excel]])),"",1)</f>
        <v/>
      </c>
      <c r="P1650" s="11" t="str">
        <f>IF(ISERROR(FIND("2",tblSalaries[[#This Row],[How many hours of a day you work on Excel]])),"",2)</f>
        <v/>
      </c>
      <c r="Q1650" s="10" t="str">
        <f>IF(ISERROR(FIND("3",tblSalaries[[#This Row],[How many hours of a day you work on Excel]])),"",3)</f>
        <v/>
      </c>
      <c r="R1650" s="10" t="str">
        <f>IF(ISERROR(FIND("4",tblSalaries[[#This Row],[How many hours of a day you work on Excel]])),"",4)</f>
        <v/>
      </c>
      <c r="S1650" s="10" t="str">
        <f>IF(ISERROR(FIND("5",tblSalaries[[#This Row],[How many hours of a day you work on Excel]])),"",5)</f>
        <v/>
      </c>
      <c r="T1650" s="10" t="str">
        <f>IF(ISERROR(FIND("6",tblSalaries[[#This Row],[How many hours of a day you work on Excel]])),"",6)</f>
        <v/>
      </c>
      <c r="U1650" s="11" t="str">
        <f>IF(ISERROR(FIND("7",tblSalaries[[#This Row],[How many hours of a day you work on Excel]])),"",7)</f>
        <v/>
      </c>
      <c r="V1650" s="11">
        <f>IF(ISERROR(FIND("8",tblSalaries[[#This Row],[How many hours of a day you work on Excel]])),"",8)</f>
        <v>8</v>
      </c>
      <c r="W1650" s="11">
        <f>IF(MAX(tblSalaries[[#This Row],[1 hour]:[8 hours]])=0,#N/A,MAX(tblSalaries[[#This Row],[1 hour]:[8 hours]]))</f>
        <v>8</v>
      </c>
      <c r="X1650" s="11">
        <f>IF(ISERROR(tblSalaries[[#This Row],[max h]]),1,tblSalaries[[#This Row],[Salary in USD]]/tblSalaries[[#This Row],[max h]]/260)</f>
        <v>3.85267428334094</v>
      </c>
      <c r="Y1650" s="11" t="str">
        <f>IF(tblSalaries[[#This Row],[Years of Experience]]="",0,"0")</f>
        <v>0</v>
      </c>
      <c r="Z16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50" s="11">
        <f>IF(tblSalaries[[#This Row],[Salary in USD]]&lt;1000,1,0)</f>
        <v>0</v>
      </c>
      <c r="AB1650" s="11">
        <f>IF(AND(tblSalaries[[#This Row],[Salary in USD]]&gt;1000,tblSalaries[[#This Row],[Salary in USD]]&lt;2000),1,0)</f>
        <v>0</v>
      </c>
    </row>
    <row r="1651" spans="2:28" ht="15" customHeight="1">
      <c r="B1651" t="s">
        <v>3654</v>
      </c>
      <c r="C1651" s="1">
        <v>41065.772210648145</v>
      </c>
      <c r="D1651" s="4" t="s">
        <v>1825</v>
      </c>
      <c r="E1651">
        <v>200000</v>
      </c>
      <c r="F1651" t="s">
        <v>40</v>
      </c>
      <c r="G1651">
        <f>tblSalaries[[#This Row],[clean Salary (in local currency)]]*VLOOKUP(tblSalaries[[#This Row],[Currency]],tblXrate[],2,FALSE)</f>
        <v>3561.5833374885137</v>
      </c>
      <c r="H1651" t="s">
        <v>749</v>
      </c>
      <c r="I1651" t="s">
        <v>20</v>
      </c>
      <c r="J1651" t="s">
        <v>8</v>
      </c>
      <c r="K1651" t="str">
        <f>VLOOKUP(tblSalaries[[#This Row],[Where do you work]],tblCountries[[Actual]:[Mapping]],2,FALSE)</f>
        <v>India</v>
      </c>
      <c r="L1651" t="s">
        <v>25</v>
      </c>
      <c r="M1651">
        <v>16</v>
      </c>
      <c r="O1651" s="10">
        <f>IF(ISERROR(FIND("1",tblSalaries[[#This Row],[How many hours of a day you work on Excel]])),"",1)</f>
        <v>1</v>
      </c>
      <c r="P1651" s="11">
        <f>IF(ISERROR(FIND("2",tblSalaries[[#This Row],[How many hours of a day you work on Excel]])),"",2)</f>
        <v>2</v>
      </c>
      <c r="Q1651" s="10" t="str">
        <f>IF(ISERROR(FIND("3",tblSalaries[[#This Row],[How many hours of a day you work on Excel]])),"",3)</f>
        <v/>
      </c>
      <c r="R1651" s="10" t="str">
        <f>IF(ISERROR(FIND("4",tblSalaries[[#This Row],[How many hours of a day you work on Excel]])),"",4)</f>
        <v/>
      </c>
      <c r="S1651" s="10" t="str">
        <f>IF(ISERROR(FIND("5",tblSalaries[[#This Row],[How many hours of a day you work on Excel]])),"",5)</f>
        <v/>
      </c>
      <c r="T1651" s="10" t="str">
        <f>IF(ISERROR(FIND("6",tblSalaries[[#This Row],[How many hours of a day you work on Excel]])),"",6)</f>
        <v/>
      </c>
      <c r="U1651" s="11" t="str">
        <f>IF(ISERROR(FIND("7",tblSalaries[[#This Row],[How many hours of a day you work on Excel]])),"",7)</f>
        <v/>
      </c>
      <c r="V1651" s="11" t="str">
        <f>IF(ISERROR(FIND("8",tblSalaries[[#This Row],[How many hours of a day you work on Excel]])),"",8)</f>
        <v/>
      </c>
      <c r="W1651" s="11">
        <f>IF(MAX(tblSalaries[[#This Row],[1 hour]:[8 hours]])=0,#N/A,MAX(tblSalaries[[#This Row],[1 hour]:[8 hours]]))</f>
        <v>2</v>
      </c>
      <c r="X1651" s="11">
        <f>IF(ISERROR(tblSalaries[[#This Row],[max h]]),1,tblSalaries[[#This Row],[Salary in USD]]/tblSalaries[[#This Row],[max h]]/260)</f>
        <v>6.8491987259394493</v>
      </c>
      <c r="Y1651" s="11" t="str">
        <f>IF(tblSalaries[[#This Row],[Years of Experience]]="",0,"0")</f>
        <v>0</v>
      </c>
      <c r="Z16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51" s="11">
        <f>IF(tblSalaries[[#This Row],[Salary in USD]]&lt;1000,1,0)</f>
        <v>0</v>
      </c>
      <c r="AB1651" s="11">
        <f>IF(AND(tblSalaries[[#This Row],[Salary in USD]]&gt;1000,tblSalaries[[#This Row],[Salary in USD]]&lt;2000),1,0)</f>
        <v>0</v>
      </c>
    </row>
    <row r="1652" spans="2:28" ht="15" customHeight="1">
      <c r="B1652" t="s">
        <v>3655</v>
      </c>
      <c r="C1652" s="1">
        <v>41065.801435185182</v>
      </c>
      <c r="D1652" s="4">
        <v>62000</v>
      </c>
      <c r="E1652">
        <v>62000</v>
      </c>
      <c r="F1652" t="s">
        <v>6</v>
      </c>
      <c r="G1652">
        <f>tblSalaries[[#This Row],[clean Salary (in local currency)]]*VLOOKUP(tblSalaries[[#This Row],[Currency]],tblXrate[],2,FALSE)</f>
        <v>62000</v>
      </c>
      <c r="H1652" t="s">
        <v>19</v>
      </c>
      <c r="I1652" t="s">
        <v>279</v>
      </c>
      <c r="J1652" t="s">
        <v>15</v>
      </c>
      <c r="K1652" t="str">
        <f>VLOOKUP(tblSalaries[[#This Row],[Where do you work]],tblCountries[[Actual]:[Mapping]],2,FALSE)</f>
        <v>USA</v>
      </c>
      <c r="L1652" t="s">
        <v>18</v>
      </c>
      <c r="M1652">
        <v>12</v>
      </c>
      <c r="O1652" s="10" t="str">
        <f>IF(ISERROR(FIND("1",tblSalaries[[#This Row],[How many hours of a day you work on Excel]])),"",1)</f>
        <v/>
      </c>
      <c r="P1652" s="11">
        <f>IF(ISERROR(FIND("2",tblSalaries[[#This Row],[How many hours of a day you work on Excel]])),"",2)</f>
        <v>2</v>
      </c>
      <c r="Q1652" s="10">
        <f>IF(ISERROR(FIND("3",tblSalaries[[#This Row],[How many hours of a day you work on Excel]])),"",3)</f>
        <v>3</v>
      </c>
      <c r="R1652" s="10" t="str">
        <f>IF(ISERROR(FIND("4",tblSalaries[[#This Row],[How many hours of a day you work on Excel]])),"",4)</f>
        <v/>
      </c>
      <c r="S1652" s="10" t="str">
        <f>IF(ISERROR(FIND("5",tblSalaries[[#This Row],[How many hours of a day you work on Excel]])),"",5)</f>
        <v/>
      </c>
      <c r="T1652" s="10" t="str">
        <f>IF(ISERROR(FIND("6",tblSalaries[[#This Row],[How many hours of a day you work on Excel]])),"",6)</f>
        <v/>
      </c>
      <c r="U1652" s="11" t="str">
        <f>IF(ISERROR(FIND("7",tblSalaries[[#This Row],[How many hours of a day you work on Excel]])),"",7)</f>
        <v/>
      </c>
      <c r="V1652" s="11" t="str">
        <f>IF(ISERROR(FIND("8",tblSalaries[[#This Row],[How many hours of a day you work on Excel]])),"",8)</f>
        <v/>
      </c>
      <c r="W1652" s="11">
        <f>IF(MAX(tblSalaries[[#This Row],[1 hour]:[8 hours]])=0,#N/A,MAX(tblSalaries[[#This Row],[1 hour]:[8 hours]]))</f>
        <v>3</v>
      </c>
      <c r="X1652" s="11">
        <f>IF(ISERROR(tblSalaries[[#This Row],[max h]]),1,tblSalaries[[#This Row],[Salary in USD]]/tblSalaries[[#This Row],[max h]]/260)</f>
        <v>79.487179487179489</v>
      </c>
      <c r="Y1652" s="11" t="str">
        <f>IF(tblSalaries[[#This Row],[Years of Experience]]="",0,"0")</f>
        <v>0</v>
      </c>
      <c r="Z16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52" s="11">
        <f>IF(tblSalaries[[#This Row],[Salary in USD]]&lt;1000,1,0)</f>
        <v>0</v>
      </c>
      <c r="AB1652" s="11">
        <f>IF(AND(tblSalaries[[#This Row],[Salary in USD]]&gt;1000,tblSalaries[[#This Row],[Salary in USD]]&lt;2000),1,0)</f>
        <v>0</v>
      </c>
    </row>
    <row r="1653" spans="2:28" ht="15" customHeight="1">
      <c r="B1653" t="s">
        <v>3656</v>
      </c>
      <c r="C1653" s="1">
        <v>41065.802812499998</v>
      </c>
      <c r="D1653" s="4">
        <v>21000</v>
      </c>
      <c r="E1653">
        <v>21000</v>
      </c>
      <c r="F1653" t="s">
        <v>22</v>
      </c>
      <c r="G1653">
        <f>tblSalaries[[#This Row],[clean Salary (in local currency)]]*VLOOKUP(tblSalaries[[#This Row],[Currency]],tblXrate[],2,FALSE)</f>
        <v>26678.388218823762</v>
      </c>
      <c r="H1653" t="s">
        <v>1269</v>
      </c>
      <c r="I1653" t="s">
        <v>20</v>
      </c>
      <c r="J1653" t="s">
        <v>30</v>
      </c>
      <c r="K1653" t="str">
        <f>VLOOKUP(tblSalaries[[#This Row],[Where do you work]],tblCountries[[Actual]:[Mapping]],2,FALSE)</f>
        <v>Portugal</v>
      </c>
      <c r="L1653" t="s">
        <v>9</v>
      </c>
      <c r="M1653">
        <v>5</v>
      </c>
      <c r="O1653" s="10" t="str">
        <f>IF(ISERROR(FIND("1",tblSalaries[[#This Row],[How many hours of a day you work on Excel]])),"",1)</f>
        <v/>
      </c>
      <c r="P1653" s="11" t="str">
        <f>IF(ISERROR(FIND("2",tblSalaries[[#This Row],[How many hours of a day you work on Excel]])),"",2)</f>
        <v/>
      </c>
      <c r="Q1653" s="10" t="str">
        <f>IF(ISERROR(FIND("3",tblSalaries[[#This Row],[How many hours of a day you work on Excel]])),"",3)</f>
        <v/>
      </c>
      <c r="R1653" s="10">
        <f>IF(ISERROR(FIND("4",tblSalaries[[#This Row],[How many hours of a day you work on Excel]])),"",4)</f>
        <v>4</v>
      </c>
      <c r="S1653" s="10" t="str">
        <f>IF(ISERROR(FIND("5",tblSalaries[[#This Row],[How many hours of a day you work on Excel]])),"",5)</f>
        <v/>
      </c>
      <c r="T1653" s="10">
        <f>IF(ISERROR(FIND("6",tblSalaries[[#This Row],[How many hours of a day you work on Excel]])),"",6)</f>
        <v>6</v>
      </c>
      <c r="U1653" s="11" t="str">
        <f>IF(ISERROR(FIND("7",tblSalaries[[#This Row],[How many hours of a day you work on Excel]])),"",7)</f>
        <v/>
      </c>
      <c r="V1653" s="11" t="str">
        <f>IF(ISERROR(FIND("8",tblSalaries[[#This Row],[How many hours of a day you work on Excel]])),"",8)</f>
        <v/>
      </c>
      <c r="W1653" s="11">
        <f>IF(MAX(tblSalaries[[#This Row],[1 hour]:[8 hours]])=0,#N/A,MAX(tblSalaries[[#This Row],[1 hour]:[8 hours]]))</f>
        <v>6</v>
      </c>
      <c r="X1653" s="11">
        <f>IF(ISERROR(tblSalaries[[#This Row],[max h]]),1,tblSalaries[[#This Row],[Salary in USD]]/tblSalaries[[#This Row],[max h]]/260)</f>
        <v>17.101530909502412</v>
      </c>
      <c r="Y1653" s="11" t="str">
        <f>IF(tblSalaries[[#This Row],[Years of Experience]]="",0,"0")</f>
        <v>0</v>
      </c>
      <c r="Z16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53" s="11">
        <f>IF(tblSalaries[[#This Row],[Salary in USD]]&lt;1000,1,0)</f>
        <v>0</v>
      </c>
      <c r="AB1653" s="11">
        <f>IF(AND(tblSalaries[[#This Row],[Salary in USD]]&gt;1000,tblSalaries[[#This Row],[Salary in USD]]&lt;2000),1,0)</f>
        <v>0</v>
      </c>
    </row>
    <row r="1654" spans="2:28" ht="15" customHeight="1">
      <c r="B1654" t="s">
        <v>3657</v>
      </c>
      <c r="C1654" s="1">
        <v>41065.817511574074</v>
      </c>
      <c r="D1654" s="4" t="s">
        <v>1249</v>
      </c>
      <c r="E1654">
        <v>45000</v>
      </c>
      <c r="F1654" t="s">
        <v>69</v>
      </c>
      <c r="G1654">
        <f>tblSalaries[[#This Row],[clean Salary (in local currency)]]*VLOOKUP(tblSalaries[[#This Row],[Currency]],tblXrate[],2,FALSE)</f>
        <v>70928.022243027779</v>
      </c>
      <c r="H1654" t="s">
        <v>153</v>
      </c>
      <c r="I1654" t="s">
        <v>20</v>
      </c>
      <c r="J1654" t="s">
        <v>71</v>
      </c>
      <c r="K1654" t="str">
        <f>VLOOKUP(tblSalaries[[#This Row],[Where do you work]],tblCountries[[Actual]:[Mapping]],2,FALSE)</f>
        <v>UK</v>
      </c>
      <c r="L1654" t="s">
        <v>13</v>
      </c>
      <c r="M1654">
        <v>5</v>
      </c>
      <c r="O1654" s="10" t="str">
        <f>IF(ISERROR(FIND("1",tblSalaries[[#This Row],[How many hours of a day you work on Excel]])),"",1)</f>
        <v/>
      </c>
      <c r="P1654" s="11" t="str">
        <f>IF(ISERROR(FIND("2",tblSalaries[[#This Row],[How many hours of a day you work on Excel]])),"",2)</f>
        <v/>
      </c>
      <c r="Q1654" s="10" t="str">
        <f>IF(ISERROR(FIND("3",tblSalaries[[#This Row],[How many hours of a day you work on Excel]])),"",3)</f>
        <v/>
      </c>
      <c r="R1654" s="10" t="str">
        <f>IF(ISERROR(FIND("4",tblSalaries[[#This Row],[How many hours of a day you work on Excel]])),"",4)</f>
        <v/>
      </c>
      <c r="S1654" s="10" t="str">
        <f>IF(ISERROR(FIND("5",tblSalaries[[#This Row],[How many hours of a day you work on Excel]])),"",5)</f>
        <v/>
      </c>
      <c r="T1654" s="10" t="str">
        <f>IF(ISERROR(FIND("6",tblSalaries[[#This Row],[How many hours of a day you work on Excel]])),"",6)</f>
        <v/>
      </c>
      <c r="U1654" s="11" t="str">
        <f>IF(ISERROR(FIND("7",tblSalaries[[#This Row],[How many hours of a day you work on Excel]])),"",7)</f>
        <v/>
      </c>
      <c r="V1654" s="11">
        <f>IF(ISERROR(FIND("8",tblSalaries[[#This Row],[How many hours of a day you work on Excel]])),"",8)</f>
        <v>8</v>
      </c>
      <c r="W1654" s="11">
        <f>IF(MAX(tblSalaries[[#This Row],[1 hour]:[8 hours]])=0,#N/A,MAX(tblSalaries[[#This Row],[1 hour]:[8 hours]]))</f>
        <v>8</v>
      </c>
      <c r="X1654" s="11">
        <f>IF(ISERROR(tblSalaries[[#This Row],[max h]]),1,tblSalaries[[#This Row],[Salary in USD]]/tblSalaries[[#This Row],[max h]]/260)</f>
        <v>34.100010693763352</v>
      </c>
      <c r="Y1654" s="11" t="str">
        <f>IF(tblSalaries[[#This Row],[Years of Experience]]="",0,"0")</f>
        <v>0</v>
      </c>
      <c r="Z16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54" s="11">
        <f>IF(tblSalaries[[#This Row],[Salary in USD]]&lt;1000,1,0)</f>
        <v>0</v>
      </c>
      <c r="AB1654" s="11">
        <f>IF(AND(tblSalaries[[#This Row],[Salary in USD]]&gt;1000,tblSalaries[[#This Row],[Salary in USD]]&lt;2000),1,0)</f>
        <v>0</v>
      </c>
    </row>
    <row r="1655" spans="2:28" ht="15" customHeight="1">
      <c r="B1655" t="s">
        <v>3658</v>
      </c>
      <c r="C1655" s="1">
        <v>41065.833043981482</v>
      </c>
      <c r="D1655" s="4">
        <v>33000</v>
      </c>
      <c r="E1655">
        <v>33000</v>
      </c>
      <c r="F1655" t="s">
        <v>22</v>
      </c>
      <c r="G1655">
        <f>tblSalaries[[#This Row],[clean Salary (in local currency)]]*VLOOKUP(tblSalaries[[#This Row],[Currency]],tblXrate[],2,FALSE)</f>
        <v>41923.181486723057</v>
      </c>
      <c r="H1655" t="s">
        <v>1513</v>
      </c>
      <c r="I1655" t="s">
        <v>20</v>
      </c>
      <c r="J1655" t="s">
        <v>1826</v>
      </c>
      <c r="K1655" t="str">
        <f>VLOOKUP(tblSalaries[[#This Row],[Where do you work]],tblCountries[[Actual]:[Mapping]],2,FALSE)</f>
        <v>France</v>
      </c>
      <c r="L1655" t="s">
        <v>9</v>
      </c>
      <c r="M1655">
        <v>6</v>
      </c>
      <c r="O1655" s="10" t="str">
        <f>IF(ISERROR(FIND("1",tblSalaries[[#This Row],[How many hours of a day you work on Excel]])),"",1)</f>
        <v/>
      </c>
      <c r="P1655" s="11" t="str">
        <f>IF(ISERROR(FIND("2",tblSalaries[[#This Row],[How many hours of a day you work on Excel]])),"",2)</f>
        <v/>
      </c>
      <c r="Q1655" s="10" t="str">
        <f>IF(ISERROR(FIND("3",tblSalaries[[#This Row],[How many hours of a day you work on Excel]])),"",3)</f>
        <v/>
      </c>
      <c r="R1655" s="10">
        <f>IF(ISERROR(FIND("4",tblSalaries[[#This Row],[How many hours of a day you work on Excel]])),"",4)</f>
        <v>4</v>
      </c>
      <c r="S1655" s="10" t="str">
        <f>IF(ISERROR(FIND("5",tblSalaries[[#This Row],[How many hours of a day you work on Excel]])),"",5)</f>
        <v/>
      </c>
      <c r="T1655" s="10">
        <f>IF(ISERROR(FIND("6",tblSalaries[[#This Row],[How many hours of a day you work on Excel]])),"",6)</f>
        <v>6</v>
      </c>
      <c r="U1655" s="11" t="str">
        <f>IF(ISERROR(FIND("7",tblSalaries[[#This Row],[How many hours of a day you work on Excel]])),"",7)</f>
        <v/>
      </c>
      <c r="V1655" s="11" t="str">
        <f>IF(ISERROR(FIND("8",tblSalaries[[#This Row],[How many hours of a day you work on Excel]])),"",8)</f>
        <v/>
      </c>
      <c r="W1655" s="11">
        <f>IF(MAX(tblSalaries[[#This Row],[1 hour]:[8 hours]])=0,#N/A,MAX(tblSalaries[[#This Row],[1 hour]:[8 hours]]))</f>
        <v>6</v>
      </c>
      <c r="X1655" s="11">
        <f>IF(ISERROR(tblSalaries[[#This Row],[max h]]),1,tblSalaries[[#This Row],[Salary in USD]]/tblSalaries[[#This Row],[max h]]/260)</f>
        <v>26.873834286360932</v>
      </c>
      <c r="Y1655" s="11" t="str">
        <f>IF(tblSalaries[[#This Row],[Years of Experience]]="",0,"0")</f>
        <v>0</v>
      </c>
      <c r="Z16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55" s="11">
        <f>IF(tblSalaries[[#This Row],[Salary in USD]]&lt;1000,1,0)</f>
        <v>0</v>
      </c>
      <c r="AB1655" s="11">
        <f>IF(AND(tblSalaries[[#This Row],[Salary in USD]]&gt;1000,tblSalaries[[#This Row],[Salary in USD]]&lt;2000),1,0)</f>
        <v>0</v>
      </c>
    </row>
    <row r="1656" spans="2:28" ht="15" customHeight="1">
      <c r="B1656" t="s">
        <v>3659</v>
      </c>
      <c r="C1656" s="1">
        <v>41065.863437499997</v>
      </c>
      <c r="D1656" s="4">
        <v>90000</v>
      </c>
      <c r="E1656">
        <v>90000</v>
      </c>
      <c r="F1656" t="s">
        <v>6</v>
      </c>
      <c r="G1656">
        <f>tblSalaries[[#This Row],[clean Salary (in local currency)]]*VLOOKUP(tblSalaries[[#This Row],[Currency]],tblXrate[],2,FALSE)</f>
        <v>90000</v>
      </c>
      <c r="H1656" t="s">
        <v>1827</v>
      </c>
      <c r="I1656" t="s">
        <v>20</v>
      </c>
      <c r="J1656" t="s">
        <v>15</v>
      </c>
      <c r="K1656" t="str">
        <f>VLOOKUP(tblSalaries[[#This Row],[Where do you work]],tblCountries[[Actual]:[Mapping]],2,FALSE)</f>
        <v>USA</v>
      </c>
      <c r="L1656" t="s">
        <v>18</v>
      </c>
      <c r="M1656">
        <v>8</v>
      </c>
      <c r="O1656" s="10" t="str">
        <f>IF(ISERROR(FIND("1",tblSalaries[[#This Row],[How many hours of a day you work on Excel]])),"",1)</f>
        <v/>
      </c>
      <c r="P1656" s="11">
        <f>IF(ISERROR(FIND("2",tblSalaries[[#This Row],[How many hours of a day you work on Excel]])),"",2)</f>
        <v>2</v>
      </c>
      <c r="Q1656" s="10">
        <f>IF(ISERROR(FIND("3",tblSalaries[[#This Row],[How many hours of a day you work on Excel]])),"",3)</f>
        <v>3</v>
      </c>
      <c r="R1656" s="10" t="str">
        <f>IF(ISERROR(FIND("4",tblSalaries[[#This Row],[How many hours of a day you work on Excel]])),"",4)</f>
        <v/>
      </c>
      <c r="S1656" s="10" t="str">
        <f>IF(ISERROR(FIND("5",tblSalaries[[#This Row],[How many hours of a day you work on Excel]])),"",5)</f>
        <v/>
      </c>
      <c r="T1656" s="10" t="str">
        <f>IF(ISERROR(FIND("6",tblSalaries[[#This Row],[How many hours of a day you work on Excel]])),"",6)</f>
        <v/>
      </c>
      <c r="U1656" s="11" t="str">
        <f>IF(ISERROR(FIND("7",tblSalaries[[#This Row],[How many hours of a day you work on Excel]])),"",7)</f>
        <v/>
      </c>
      <c r="V1656" s="11" t="str">
        <f>IF(ISERROR(FIND("8",tblSalaries[[#This Row],[How many hours of a day you work on Excel]])),"",8)</f>
        <v/>
      </c>
      <c r="W1656" s="11">
        <f>IF(MAX(tblSalaries[[#This Row],[1 hour]:[8 hours]])=0,#N/A,MAX(tblSalaries[[#This Row],[1 hour]:[8 hours]]))</f>
        <v>3</v>
      </c>
      <c r="X1656" s="11">
        <f>IF(ISERROR(tblSalaries[[#This Row],[max h]]),1,tblSalaries[[#This Row],[Salary in USD]]/tblSalaries[[#This Row],[max h]]/260)</f>
        <v>115.38461538461539</v>
      </c>
      <c r="Y1656" s="11" t="str">
        <f>IF(tblSalaries[[#This Row],[Years of Experience]]="",0,"0")</f>
        <v>0</v>
      </c>
      <c r="Z16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56" s="11">
        <f>IF(tblSalaries[[#This Row],[Salary in USD]]&lt;1000,1,0)</f>
        <v>0</v>
      </c>
      <c r="AB1656" s="11">
        <f>IF(AND(tblSalaries[[#This Row],[Salary in USD]]&gt;1000,tblSalaries[[#This Row],[Salary in USD]]&lt;2000),1,0)</f>
        <v>0</v>
      </c>
    </row>
    <row r="1657" spans="2:28" ht="15" customHeight="1">
      <c r="B1657" t="s">
        <v>3660</v>
      </c>
      <c r="C1657" s="1">
        <v>41065.880046296297</v>
      </c>
      <c r="D1657" s="4" t="s">
        <v>1828</v>
      </c>
      <c r="E1657">
        <v>400000</v>
      </c>
      <c r="F1657" t="s">
        <v>1829</v>
      </c>
      <c r="G1657">
        <f>tblSalaries[[#This Row],[clean Salary (in local currency)]]*VLOOKUP(tblSalaries[[#This Row],[Currency]],tblXrate[],2,FALSE)</f>
        <v>67700.452577525488</v>
      </c>
      <c r="H1657" t="s">
        <v>1830</v>
      </c>
      <c r="I1657" t="s">
        <v>20</v>
      </c>
      <c r="J1657" t="s">
        <v>583</v>
      </c>
      <c r="K1657" t="str">
        <f>VLOOKUP(tblSalaries[[#This Row],[Where do you work]],tblCountries[[Actual]:[Mapping]],2,FALSE)</f>
        <v>Norway</v>
      </c>
      <c r="L1657" t="s">
        <v>13</v>
      </c>
      <c r="M1657">
        <v>5</v>
      </c>
      <c r="O1657" s="10" t="str">
        <f>IF(ISERROR(FIND("1",tblSalaries[[#This Row],[How many hours of a day you work on Excel]])),"",1)</f>
        <v/>
      </c>
      <c r="P1657" s="11" t="str">
        <f>IF(ISERROR(FIND("2",tblSalaries[[#This Row],[How many hours of a day you work on Excel]])),"",2)</f>
        <v/>
      </c>
      <c r="Q1657" s="10" t="str">
        <f>IF(ISERROR(FIND("3",tblSalaries[[#This Row],[How many hours of a day you work on Excel]])),"",3)</f>
        <v/>
      </c>
      <c r="R1657" s="10" t="str">
        <f>IF(ISERROR(FIND("4",tblSalaries[[#This Row],[How many hours of a day you work on Excel]])),"",4)</f>
        <v/>
      </c>
      <c r="S1657" s="10" t="str">
        <f>IF(ISERROR(FIND("5",tblSalaries[[#This Row],[How many hours of a day you work on Excel]])),"",5)</f>
        <v/>
      </c>
      <c r="T1657" s="10" t="str">
        <f>IF(ISERROR(FIND("6",tblSalaries[[#This Row],[How many hours of a day you work on Excel]])),"",6)</f>
        <v/>
      </c>
      <c r="U1657" s="11" t="str">
        <f>IF(ISERROR(FIND("7",tblSalaries[[#This Row],[How many hours of a day you work on Excel]])),"",7)</f>
        <v/>
      </c>
      <c r="V1657" s="11">
        <f>IF(ISERROR(FIND("8",tblSalaries[[#This Row],[How many hours of a day you work on Excel]])),"",8)</f>
        <v>8</v>
      </c>
      <c r="W1657" s="11">
        <f>IF(MAX(tblSalaries[[#This Row],[1 hour]:[8 hours]])=0,#N/A,MAX(tblSalaries[[#This Row],[1 hour]:[8 hours]]))</f>
        <v>8</v>
      </c>
      <c r="X1657" s="11">
        <f>IF(ISERROR(tblSalaries[[#This Row],[max h]]),1,tblSalaries[[#This Row],[Salary in USD]]/tblSalaries[[#This Row],[max h]]/260)</f>
        <v>32.548294508425712</v>
      </c>
      <c r="Y1657" s="11" t="str">
        <f>IF(tblSalaries[[#This Row],[Years of Experience]]="",0,"0")</f>
        <v>0</v>
      </c>
      <c r="Z16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57" s="11">
        <f>IF(tblSalaries[[#This Row],[Salary in USD]]&lt;1000,1,0)</f>
        <v>0</v>
      </c>
      <c r="AB1657" s="11">
        <f>IF(AND(tblSalaries[[#This Row],[Salary in USD]]&gt;1000,tblSalaries[[#This Row],[Salary in USD]]&lt;2000),1,0)</f>
        <v>0</v>
      </c>
    </row>
    <row r="1658" spans="2:28" ht="15" customHeight="1">
      <c r="B1658" t="s">
        <v>3661</v>
      </c>
      <c r="C1658" s="1">
        <v>41065.898460648146</v>
      </c>
      <c r="D1658" s="4">
        <v>85000</v>
      </c>
      <c r="E1658">
        <v>85000</v>
      </c>
      <c r="F1658" t="s">
        <v>6</v>
      </c>
      <c r="G1658">
        <f>tblSalaries[[#This Row],[clean Salary (in local currency)]]*VLOOKUP(tblSalaries[[#This Row],[Currency]],tblXrate[],2,FALSE)</f>
        <v>85000</v>
      </c>
      <c r="H1658" t="s">
        <v>14</v>
      </c>
      <c r="I1658" t="s">
        <v>20</v>
      </c>
      <c r="J1658" t="s">
        <v>15</v>
      </c>
      <c r="K1658" t="str">
        <f>VLOOKUP(tblSalaries[[#This Row],[Where do you work]],tblCountries[[Actual]:[Mapping]],2,FALSE)</f>
        <v>USA</v>
      </c>
      <c r="L1658" t="s">
        <v>9</v>
      </c>
      <c r="M1658">
        <v>12</v>
      </c>
      <c r="O1658" s="10" t="str">
        <f>IF(ISERROR(FIND("1",tblSalaries[[#This Row],[How many hours of a day you work on Excel]])),"",1)</f>
        <v/>
      </c>
      <c r="P1658" s="11" t="str">
        <f>IF(ISERROR(FIND("2",tblSalaries[[#This Row],[How many hours of a day you work on Excel]])),"",2)</f>
        <v/>
      </c>
      <c r="Q1658" s="10" t="str">
        <f>IF(ISERROR(FIND("3",tblSalaries[[#This Row],[How many hours of a day you work on Excel]])),"",3)</f>
        <v/>
      </c>
      <c r="R1658" s="10">
        <f>IF(ISERROR(FIND("4",tblSalaries[[#This Row],[How many hours of a day you work on Excel]])),"",4)</f>
        <v>4</v>
      </c>
      <c r="S1658" s="10" t="str">
        <f>IF(ISERROR(FIND("5",tblSalaries[[#This Row],[How many hours of a day you work on Excel]])),"",5)</f>
        <v/>
      </c>
      <c r="T1658" s="10">
        <f>IF(ISERROR(FIND("6",tblSalaries[[#This Row],[How many hours of a day you work on Excel]])),"",6)</f>
        <v>6</v>
      </c>
      <c r="U1658" s="11" t="str">
        <f>IF(ISERROR(FIND("7",tblSalaries[[#This Row],[How many hours of a day you work on Excel]])),"",7)</f>
        <v/>
      </c>
      <c r="V1658" s="11" t="str">
        <f>IF(ISERROR(FIND("8",tblSalaries[[#This Row],[How many hours of a day you work on Excel]])),"",8)</f>
        <v/>
      </c>
      <c r="W1658" s="11">
        <f>IF(MAX(tblSalaries[[#This Row],[1 hour]:[8 hours]])=0,#N/A,MAX(tblSalaries[[#This Row],[1 hour]:[8 hours]]))</f>
        <v>6</v>
      </c>
      <c r="X1658" s="11">
        <f>IF(ISERROR(tblSalaries[[#This Row],[max h]]),1,tblSalaries[[#This Row],[Salary in USD]]/tblSalaries[[#This Row],[max h]]/260)</f>
        <v>54.487179487179482</v>
      </c>
      <c r="Y1658" s="11" t="str">
        <f>IF(tblSalaries[[#This Row],[Years of Experience]]="",0,"0")</f>
        <v>0</v>
      </c>
      <c r="Z16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58" s="11">
        <f>IF(tblSalaries[[#This Row],[Salary in USD]]&lt;1000,1,0)</f>
        <v>0</v>
      </c>
      <c r="AB1658" s="11">
        <f>IF(AND(tblSalaries[[#This Row],[Salary in USD]]&gt;1000,tblSalaries[[#This Row],[Salary in USD]]&lt;2000),1,0)</f>
        <v>0</v>
      </c>
    </row>
    <row r="1659" spans="2:28" ht="15" customHeight="1">
      <c r="B1659" t="s">
        <v>3662</v>
      </c>
      <c r="C1659" s="1">
        <v>41065.909143518518</v>
      </c>
      <c r="D1659" s="4">
        <v>50000</v>
      </c>
      <c r="E1659">
        <v>50000</v>
      </c>
      <c r="F1659" t="s">
        <v>69</v>
      </c>
      <c r="G1659">
        <f>tblSalaries[[#This Row],[clean Salary (in local currency)]]*VLOOKUP(tblSalaries[[#This Row],[Currency]],tblXrate[],2,FALSE)</f>
        <v>78808.913603364199</v>
      </c>
      <c r="H1659" t="s">
        <v>1024</v>
      </c>
      <c r="I1659" t="s">
        <v>4001</v>
      </c>
      <c r="J1659" t="s">
        <v>71</v>
      </c>
      <c r="K1659" t="str">
        <f>VLOOKUP(tblSalaries[[#This Row],[Where do you work]],tblCountries[[Actual]:[Mapping]],2,FALSE)</f>
        <v>UK</v>
      </c>
      <c r="L1659" t="s">
        <v>9</v>
      </c>
      <c r="M1659">
        <v>10</v>
      </c>
      <c r="O1659" s="10" t="str">
        <f>IF(ISERROR(FIND("1",tblSalaries[[#This Row],[How many hours of a day you work on Excel]])),"",1)</f>
        <v/>
      </c>
      <c r="P1659" s="11" t="str">
        <f>IF(ISERROR(FIND("2",tblSalaries[[#This Row],[How many hours of a day you work on Excel]])),"",2)</f>
        <v/>
      </c>
      <c r="Q1659" s="10" t="str">
        <f>IF(ISERROR(FIND("3",tblSalaries[[#This Row],[How many hours of a day you work on Excel]])),"",3)</f>
        <v/>
      </c>
      <c r="R1659" s="10">
        <f>IF(ISERROR(FIND("4",tblSalaries[[#This Row],[How many hours of a day you work on Excel]])),"",4)</f>
        <v>4</v>
      </c>
      <c r="S1659" s="10" t="str">
        <f>IF(ISERROR(FIND("5",tblSalaries[[#This Row],[How many hours of a day you work on Excel]])),"",5)</f>
        <v/>
      </c>
      <c r="T1659" s="10">
        <f>IF(ISERROR(FIND("6",tblSalaries[[#This Row],[How many hours of a day you work on Excel]])),"",6)</f>
        <v>6</v>
      </c>
      <c r="U1659" s="11" t="str">
        <f>IF(ISERROR(FIND("7",tblSalaries[[#This Row],[How many hours of a day you work on Excel]])),"",7)</f>
        <v/>
      </c>
      <c r="V1659" s="11" t="str">
        <f>IF(ISERROR(FIND("8",tblSalaries[[#This Row],[How many hours of a day you work on Excel]])),"",8)</f>
        <v/>
      </c>
      <c r="W1659" s="11">
        <f>IF(MAX(tblSalaries[[#This Row],[1 hour]:[8 hours]])=0,#N/A,MAX(tblSalaries[[#This Row],[1 hour]:[8 hours]]))</f>
        <v>6</v>
      </c>
      <c r="X1659" s="11">
        <f>IF(ISERROR(tblSalaries[[#This Row],[max h]]),1,tblSalaries[[#This Row],[Salary in USD]]/tblSalaries[[#This Row],[max h]]/260)</f>
        <v>50.518534361130897</v>
      </c>
      <c r="Y1659" s="11" t="str">
        <f>IF(tblSalaries[[#This Row],[Years of Experience]]="",0,"0")</f>
        <v>0</v>
      </c>
      <c r="Z16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59" s="11">
        <f>IF(tblSalaries[[#This Row],[Salary in USD]]&lt;1000,1,0)</f>
        <v>0</v>
      </c>
      <c r="AB1659" s="11">
        <f>IF(AND(tblSalaries[[#This Row],[Salary in USD]]&gt;1000,tblSalaries[[#This Row],[Salary in USD]]&lt;2000),1,0)</f>
        <v>0</v>
      </c>
    </row>
    <row r="1660" spans="2:28" ht="15" customHeight="1">
      <c r="B1660" t="s">
        <v>3663</v>
      </c>
      <c r="C1660" s="1">
        <v>41065.916435185187</v>
      </c>
      <c r="D1660" s="4">
        <v>65000</v>
      </c>
      <c r="E1660">
        <v>65000</v>
      </c>
      <c r="F1660" t="s">
        <v>6</v>
      </c>
      <c r="G1660">
        <f>tblSalaries[[#This Row],[clean Salary (in local currency)]]*VLOOKUP(tblSalaries[[#This Row],[Currency]],tblXrate[],2,FALSE)</f>
        <v>65000</v>
      </c>
      <c r="H1660" t="s">
        <v>207</v>
      </c>
      <c r="I1660" t="s">
        <v>20</v>
      </c>
      <c r="J1660" t="s">
        <v>15</v>
      </c>
      <c r="K1660" t="str">
        <f>VLOOKUP(tblSalaries[[#This Row],[Where do you work]],tblCountries[[Actual]:[Mapping]],2,FALSE)</f>
        <v>USA</v>
      </c>
      <c r="L1660" t="s">
        <v>9</v>
      </c>
      <c r="M1660">
        <v>8</v>
      </c>
      <c r="O1660" s="10" t="str">
        <f>IF(ISERROR(FIND("1",tblSalaries[[#This Row],[How many hours of a day you work on Excel]])),"",1)</f>
        <v/>
      </c>
      <c r="P1660" s="11" t="str">
        <f>IF(ISERROR(FIND("2",tblSalaries[[#This Row],[How many hours of a day you work on Excel]])),"",2)</f>
        <v/>
      </c>
      <c r="Q1660" s="10" t="str">
        <f>IF(ISERROR(FIND("3",tblSalaries[[#This Row],[How many hours of a day you work on Excel]])),"",3)</f>
        <v/>
      </c>
      <c r="R1660" s="10">
        <f>IF(ISERROR(FIND("4",tblSalaries[[#This Row],[How many hours of a day you work on Excel]])),"",4)</f>
        <v>4</v>
      </c>
      <c r="S1660" s="10" t="str">
        <f>IF(ISERROR(FIND("5",tblSalaries[[#This Row],[How many hours of a day you work on Excel]])),"",5)</f>
        <v/>
      </c>
      <c r="T1660" s="10">
        <f>IF(ISERROR(FIND("6",tblSalaries[[#This Row],[How many hours of a day you work on Excel]])),"",6)</f>
        <v>6</v>
      </c>
      <c r="U1660" s="11" t="str">
        <f>IF(ISERROR(FIND("7",tblSalaries[[#This Row],[How many hours of a day you work on Excel]])),"",7)</f>
        <v/>
      </c>
      <c r="V1660" s="11" t="str">
        <f>IF(ISERROR(FIND("8",tblSalaries[[#This Row],[How many hours of a day you work on Excel]])),"",8)</f>
        <v/>
      </c>
      <c r="W1660" s="11">
        <f>IF(MAX(tblSalaries[[#This Row],[1 hour]:[8 hours]])=0,#N/A,MAX(tblSalaries[[#This Row],[1 hour]:[8 hours]]))</f>
        <v>6</v>
      </c>
      <c r="X1660" s="11">
        <f>IF(ISERROR(tblSalaries[[#This Row],[max h]]),1,tblSalaries[[#This Row],[Salary in USD]]/tblSalaries[[#This Row],[max h]]/260)</f>
        <v>41.666666666666671</v>
      </c>
      <c r="Y1660" s="11" t="str">
        <f>IF(tblSalaries[[#This Row],[Years of Experience]]="",0,"0")</f>
        <v>0</v>
      </c>
      <c r="Z16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60" s="11">
        <f>IF(tblSalaries[[#This Row],[Salary in USD]]&lt;1000,1,0)</f>
        <v>0</v>
      </c>
      <c r="AB1660" s="11">
        <f>IF(AND(tblSalaries[[#This Row],[Salary in USD]]&gt;1000,tblSalaries[[#This Row],[Salary in USD]]&lt;2000),1,0)</f>
        <v>0</v>
      </c>
    </row>
    <row r="1661" spans="2:28" ht="15" customHeight="1">
      <c r="B1661" t="s">
        <v>3664</v>
      </c>
      <c r="C1661" s="1">
        <v>41065.920254629629</v>
      </c>
      <c r="D1661" s="4">
        <v>75000</v>
      </c>
      <c r="E1661">
        <v>75000</v>
      </c>
      <c r="F1661" t="s">
        <v>6</v>
      </c>
      <c r="G1661">
        <f>tblSalaries[[#This Row],[clean Salary (in local currency)]]*VLOOKUP(tblSalaries[[#This Row],[Currency]],tblXrate[],2,FALSE)</f>
        <v>75000</v>
      </c>
      <c r="H1661" t="s">
        <v>1831</v>
      </c>
      <c r="I1661" t="s">
        <v>4001</v>
      </c>
      <c r="J1661" t="s">
        <v>15</v>
      </c>
      <c r="K1661" t="str">
        <f>VLOOKUP(tblSalaries[[#This Row],[Where do you work]],tblCountries[[Actual]:[Mapping]],2,FALSE)</f>
        <v>USA</v>
      </c>
      <c r="L1661" t="s">
        <v>18</v>
      </c>
      <c r="M1661">
        <v>3</v>
      </c>
      <c r="O1661" s="10" t="str">
        <f>IF(ISERROR(FIND("1",tblSalaries[[#This Row],[How many hours of a day you work on Excel]])),"",1)</f>
        <v/>
      </c>
      <c r="P1661" s="11">
        <f>IF(ISERROR(FIND("2",tblSalaries[[#This Row],[How many hours of a day you work on Excel]])),"",2)</f>
        <v>2</v>
      </c>
      <c r="Q1661" s="10">
        <f>IF(ISERROR(FIND("3",tblSalaries[[#This Row],[How many hours of a day you work on Excel]])),"",3)</f>
        <v>3</v>
      </c>
      <c r="R1661" s="10" t="str">
        <f>IF(ISERROR(FIND("4",tblSalaries[[#This Row],[How many hours of a day you work on Excel]])),"",4)</f>
        <v/>
      </c>
      <c r="S1661" s="10" t="str">
        <f>IF(ISERROR(FIND("5",tblSalaries[[#This Row],[How many hours of a day you work on Excel]])),"",5)</f>
        <v/>
      </c>
      <c r="T1661" s="10" t="str">
        <f>IF(ISERROR(FIND("6",tblSalaries[[#This Row],[How many hours of a day you work on Excel]])),"",6)</f>
        <v/>
      </c>
      <c r="U1661" s="11" t="str">
        <f>IF(ISERROR(FIND("7",tblSalaries[[#This Row],[How many hours of a day you work on Excel]])),"",7)</f>
        <v/>
      </c>
      <c r="V1661" s="11" t="str">
        <f>IF(ISERROR(FIND("8",tblSalaries[[#This Row],[How many hours of a day you work on Excel]])),"",8)</f>
        <v/>
      </c>
      <c r="W1661" s="11">
        <f>IF(MAX(tblSalaries[[#This Row],[1 hour]:[8 hours]])=0,#N/A,MAX(tblSalaries[[#This Row],[1 hour]:[8 hours]]))</f>
        <v>3</v>
      </c>
      <c r="X1661" s="11">
        <f>IF(ISERROR(tblSalaries[[#This Row],[max h]]),1,tblSalaries[[#This Row],[Salary in USD]]/tblSalaries[[#This Row],[max h]]/260)</f>
        <v>96.15384615384616</v>
      </c>
      <c r="Y1661" s="11" t="str">
        <f>IF(tblSalaries[[#This Row],[Years of Experience]]="",0,"0")</f>
        <v>0</v>
      </c>
      <c r="Z16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61" s="11">
        <f>IF(tblSalaries[[#This Row],[Salary in USD]]&lt;1000,1,0)</f>
        <v>0</v>
      </c>
      <c r="AB1661" s="11">
        <f>IF(AND(tblSalaries[[#This Row],[Salary in USD]]&gt;1000,tblSalaries[[#This Row],[Salary in USD]]&lt;2000),1,0)</f>
        <v>0</v>
      </c>
    </row>
    <row r="1662" spans="2:28" ht="15" customHeight="1">
      <c r="B1662" t="s">
        <v>3665</v>
      </c>
      <c r="C1662" s="1">
        <v>41065.947534722225</v>
      </c>
      <c r="D1662" s="4">
        <v>92000</v>
      </c>
      <c r="E1662">
        <v>92000</v>
      </c>
      <c r="F1662" t="s">
        <v>6</v>
      </c>
      <c r="G1662">
        <f>tblSalaries[[#This Row],[clean Salary (in local currency)]]*VLOOKUP(tblSalaries[[#This Row],[Currency]],tblXrate[],2,FALSE)</f>
        <v>92000</v>
      </c>
      <c r="H1662" t="s">
        <v>1832</v>
      </c>
      <c r="I1662" t="s">
        <v>20</v>
      </c>
      <c r="J1662" t="s">
        <v>15</v>
      </c>
      <c r="K1662" t="str">
        <f>VLOOKUP(tblSalaries[[#This Row],[Where do you work]],tblCountries[[Actual]:[Mapping]],2,FALSE)</f>
        <v>USA</v>
      </c>
      <c r="L1662" t="s">
        <v>9</v>
      </c>
      <c r="M1662">
        <v>9</v>
      </c>
      <c r="O1662" s="10" t="str">
        <f>IF(ISERROR(FIND("1",tblSalaries[[#This Row],[How many hours of a day you work on Excel]])),"",1)</f>
        <v/>
      </c>
      <c r="P1662" s="11" t="str">
        <f>IF(ISERROR(FIND("2",tblSalaries[[#This Row],[How many hours of a day you work on Excel]])),"",2)</f>
        <v/>
      </c>
      <c r="Q1662" s="10" t="str">
        <f>IF(ISERROR(FIND("3",tblSalaries[[#This Row],[How many hours of a day you work on Excel]])),"",3)</f>
        <v/>
      </c>
      <c r="R1662" s="10">
        <f>IF(ISERROR(FIND("4",tblSalaries[[#This Row],[How many hours of a day you work on Excel]])),"",4)</f>
        <v>4</v>
      </c>
      <c r="S1662" s="10" t="str">
        <f>IF(ISERROR(FIND("5",tblSalaries[[#This Row],[How many hours of a day you work on Excel]])),"",5)</f>
        <v/>
      </c>
      <c r="T1662" s="10">
        <f>IF(ISERROR(FIND("6",tblSalaries[[#This Row],[How many hours of a day you work on Excel]])),"",6)</f>
        <v>6</v>
      </c>
      <c r="U1662" s="11" t="str">
        <f>IF(ISERROR(FIND("7",tblSalaries[[#This Row],[How many hours of a day you work on Excel]])),"",7)</f>
        <v/>
      </c>
      <c r="V1662" s="11" t="str">
        <f>IF(ISERROR(FIND("8",tblSalaries[[#This Row],[How many hours of a day you work on Excel]])),"",8)</f>
        <v/>
      </c>
      <c r="W1662" s="11">
        <f>IF(MAX(tblSalaries[[#This Row],[1 hour]:[8 hours]])=0,#N/A,MAX(tblSalaries[[#This Row],[1 hour]:[8 hours]]))</f>
        <v>6</v>
      </c>
      <c r="X1662" s="11">
        <f>IF(ISERROR(tblSalaries[[#This Row],[max h]]),1,tblSalaries[[#This Row],[Salary in USD]]/tblSalaries[[#This Row],[max h]]/260)</f>
        <v>58.974358974358978</v>
      </c>
      <c r="Y1662" s="11" t="str">
        <f>IF(tblSalaries[[#This Row],[Years of Experience]]="",0,"0")</f>
        <v>0</v>
      </c>
      <c r="Z16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62" s="11">
        <f>IF(tblSalaries[[#This Row],[Salary in USD]]&lt;1000,1,0)</f>
        <v>0</v>
      </c>
      <c r="AB1662" s="11">
        <f>IF(AND(tblSalaries[[#This Row],[Salary in USD]]&gt;1000,tblSalaries[[#This Row],[Salary in USD]]&lt;2000),1,0)</f>
        <v>0</v>
      </c>
    </row>
    <row r="1663" spans="2:28" ht="15" customHeight="1">
      <c r="B1663" t="s">
        <v>3666</v>
      </c>
      <c r="C1663" s="1">
        <v>41065.951620370368</v>
      </c>
      <c r="D1663" s="4">
        <v>40000</v>
      </c>
      <c r="E1663">
        <v>40000</v>
      </c>
      <c r="F1663" t="s">
        <v>22</v>
      </c>
      <c r="G1663">
        <f>tblSalaries[[#This Row],[clean Salary (in local currency)]]*VLOOKUP(tblSalaries[[#This Row],[Currency]],tblXrate[],2,FALSE)</f>
        <v>50815.977559664309</v>
      </c>
      <c r="H1663" t="s">
        <v>14</v>
      </c>
      <c r="I1663" t="s">
        <v>20</v>
      </c>
      <c r="J1663" t="s">
        <v>24</v>
      </c>
      <c r="K1663" t="str">
        <f>VLOOKUP(tblSalaries[[#This Row],[Where do you work]],tblCountries[[Actual]:[Mapping]],2,FALSE)</f>
        <v>Germany</v>
      </c>
      <c r="L1663" t="s">
        <v>18</v>
      </c>
      <c r="M1663">
        <v>3</v>
      </c>
      <c r="O1663" s="10" t="str">
        <f>IF(ISERROR(FIND("1",tblSalaries[[#This Row],[How many hours of a day you work on Excel]])),"",1)</f>
        <v/>
      </c>
      <c r="P1663" s="11">
        <f>IF(ISERROR(FIND("2",tblSalaries[[#This Row],[How many hours of a day you work on Excel]])),"",2)</f>
        <v>2</v>
      </c>
      <c r="Q1663" s="10">
        <f>IF(ISERROR(FIND("3",tblSalaries[[#This Row],[How many hours of a day you work on Excel]])),"",3)</f>
        <v>3</v>
      </c>
      <c r="R1663" s="10" t="str">
        <f>IF(ISERROR(FIND("4",tblSalaries[[#This Row],[How many hours of a day you work on Excel]])),"",4)</f>
        <v/>
      </c>
      <c r="S1663" s="10" t="str">
        <f>IF(ISERROR(FIND("5",tblSalaries[[#This Row],[How many hours of a day you work on Excel]])),"",5)</f>
        <v/>
      </c>
      <c r="T1663" s="10" t="str">
        <f>IF(ISERROR(FIND("6",tblSalaries[[#This Row],[How many hours of a day you work on Excel]])),"",6)</f>
        <v/>
      </c>
      <c r="U1663" s="11" t="str">
        <f>IF(ISERROR(FIND("7",tblSalaries[[#This Row],[How many hours of a day you work on Excel]])),"",7)</f>
        <v/>
      </c>
      <c r="V1663" s="11" t="str">
        <f>IF(ISERROR(FIND("8",tblSalaries[[#This Row],[How many hours of a day you work on Excel]])),"",8)</f>
        <v/>
      </c>
      <c r="W1663" s="11">
        <f>IF(MAX(tblSalaries[[#This Row],[1 hour]:[8 hours]])=0,#N/A,MAX(tblSalaries[[#This Row],[1 hour]:[8 hours]]))</f>
        <v>3</v>
      </c>
      <c r="X1663" s="11">
        <f>IF(ISERROR(tblSalaries[[#This Row],[max h]]),1,tblSalaries[[#This Row],[Salary in USD]]/tblSalaries[[#This Row],[max h]]/260)</f>
        <v>65.148689179056817</v>
      </c>
      <c r="Y1663" s="11" t="str">
        <f>IF(tblSalaries[[#This Row],[Years of Experience]]="",0,"0")</f>
        <v>0</v>
      </c>
      <c r="Z16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63" s="11">
        <f>IF(tblSalaries[[#This Row],[Salary in USD]]&lt;1000,1,0)</f>
        <v>0</v>
      </c>
      <c r="AB1663" s="11">
        <f>IF(AND(tblSalaries[[#This Row],[Salary in USD]]&gt;1000,tblSalaries[[#This Row],[Salary in USD]]&lt;2000),1,0)</f>
        <v>0</v>
      </c>
    </row>
    <row r="1664" spans="2:28" ht="15" customHeight="1">
      <c r="B1664" t="s">
        <v>3667</v>
      </c>
      <c r="C1664" s="1">
        <v>41065.965092592596</v>
      </c>
      <c r="D1664" s="4" t="s">
        <v>1833</v>
      </c>
      <c r="E1664">
        <v>35500</v>
      </c>
      <c r="F1664" t="s">
        <v>69</v>
      </c>
      <c r="G1664">
        <f>tblSalaries[[#This Row],[clean Salary (in local currency)]]*VLOOKUP(tblSalaries[[#This Row],[Currency]],tblXrate[],2,FALSE)</f>
        <v>55954.328658388586</v>
      </c>
      <c r="H1664" t="s">
        <v>1287</v>
      </c>
      <c r="I1664" t="s">
        <v>310</v>
      </c>
      <c r="J1664" t="s">
        <v>71</v>
      </c>
      <c r="K1664" t="str">
        <f>VLOOKUP(tblSalaries[[#This Row],[Where do you work]],tblCountries[[Actual]:[Mapping]],2,FALSE)</f>
        <v>UK</v>
      </c>
      <c r="L1664" t="s">
        <v>9</v>
      </c>
      <c r="M1664">
        <v>8</v>
      </c>
      <c r="O1664" s="10" t="str">
        <f>IF(ISERROR(FIND("1",tblSalaries[[#This Row],[How many hours of a day you work on Excel]])),"",1)</f>
        <v/>
      </c>
      <c r="P1664" s="11" t="str">
        <f>IF(ISERROR(FIND("2",tblSalaries[[#This Row],[How many hours of a day you work on Excel]])),"",2)</f>
        <v/>
      </c>
      <c r="Q1664" s="10" t="str">
        <f>IF(ISERROR(FIND("3",tblSalaries[[#This Row],[How many hours of a day you work on Excel]])),"",3)</f>
        <v/>
      </c>
      <c r="R1664" s="10">
        <f>IF(ISERROR(FIND("4",tblSalaries[[#This Row],[How many hours of a day you work on Excel]])),"",4)</f>
        <v>4</v>
      </c>
      <c r="S1664" s="10" t="str">
        <f>IF(ISERROR(FIND("5",tblSalaries[[#This Row],[How many hours of a day you work on Excel]])),"",5)</f>
        <v/>
      </c>
      <c r="T1664" s="10">
        <f>IF(ISERROR(FIND("6",tblSalaries[[#This Row],[How many hours of a day you work on Excel]])),"",6)</f>
        <v>6</v>
      </c>
      <c r="U1664" s="11" t="str">
        <f>IF(ISERROR(FIND("7",tblSalaries[[#This Row],[How many hours of a day you work on Excel]])),"",7)</f>
        <v/>
      </c>
      <c r="V1664" s="11" t="str">
        <f>IF(ISERROR(FIND("8",tblSalaries[[#This Row],[How many hours of a day you work on Excel]])),"",8)</f>
        <v/>
      </c>
      <c r="W1664" s="11">
        <f>IF(MAX(tblSalaries[[#This Row],[1 hour]:[8 hours]])=0,#N/A,MAX(tblSalaries[[#This Row],[1 hour]:[8 hours]]))</f>
        <v>6</v>
      </c>
      <c r="X1664" s="11">
        <f>IF(ISERROR(tblSalaries[[#This Row],[max h]]),1,tblSalaries[[#This Row],[Salary in USD]]/tblSalaries[[#This Row],[max h]]/260)</f>
        <v>35.868159396402937</v>
      </c>
      <c r="Y1664" s="11" t="str">
        <f>IF(tblSalaries[[#This Row],[Years of Experience]]="",0,"0")</f>
        <v>0</v>
      </c>
      <c r="Z16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64" s="11">
        <f>IF(tblSalaries[[#This Row],[Salary in USD]]&lt;1000,1,0)</f>
        <v>0</v>
      </c>
      <c r="AB1664" s="11">
        <f>IF(AND(tblSalaries[[#This Row],[Salary in USD]]&gt;1000,tblSalaries[[#This Row],[Salary in USD]]&lt;2000),1,0)</f>
        <v>0</v>
      </c>
    </row>
    <row r="1665" spans="2:28" ht="15" customHeight="1">
      <c r="B1665" t="s">
        <v>3668</v>
      </c>
      <c r="C1665" s="1">
        <v>41066.034201388888</v>
      </c>
      <c r="D1665" s="4">
        <v>45000</v>
      </c>
      <c r="E1665">
        <v>45000</v>
      </c>
      <c r="F1665" t="s">
        <v>6</v>
      </c>
      <c r="G1665">
        <f>tblSalaries[[#This Row],[clean Salary (in local currency)]]*VLOOKUP(tblSalaries[[#This Row],[Currency]],tblXrate[],2,FALSE)</f>
        <v>45000</v>
      </c>
      <c r="H1665" t="s">
        <v>1834</v>
      </c>
      <c r="I1665" t="s">
        <v>20</v>
      </c>
      <c r="J1665" t="s">
        <v>15</v>
      </c>
      <c r="K1665" t="str">
        <f>VLOOKUP(tblSalaries[[#This Row],[Where do you work]],tblCountries[[Actual]:[Mapping]],2,FALSE)</f>
        <v>USA</v>
      </c>
      <c r="L1665" t="s">
        <v>18</v>
      </c>
      <c r="M1665">
        <v>4</v>
      </c>
      <c r="O1665" s="10" t="str">
        <f>IF(ISERROR(FIND("1",tblSalaries[[#This Row],[How many hours of a day you work on Excel]])),"",1)</f>
        <v/>
      </c>
      <c r="P1665" s="11">
        <f>IF(ISERROR(FIND("2",tblSalaries[[#This Row],[How many hours of a day you work on Excel]])),"",2)</f>
        <v>2</v>
      </c>
      <c r="Q1665" s="10">
        <f>IF(ISERROR(FIND("3",tblSalaries[[#This Row],[How many hours of a day you work on Excel]])),"",3)</f>
        <v>3</v>
      </c>
      <c r="R1665" s="10" t="str">
        <f>IF(ISERROR(FIND("4",tblSalaries[[#This Row],[How many hours of a day you work on Excel]])),"",4)</f>
        <v/>
      </c>
      <c r="S1665" s="10" t="str">
        <f>IF(ISERROR(FIND("5",tblSalaries[[#This Row],[How many hours of a day you work on Excel]])),"",5)</f>
        <v/>
      </c>
      <c r="T1665" s="10" t="str">
        <f>IF(ISERROR(FIND("6",tblSalaries[[#This Row],[How many hours of a day you work on Excel]])),"",6)</f>
        <v/>
      </c>
      <c r="U1665" s="11" t="str">
        <f>IF(ISERROR(FIND("7",tblSalaries[[#This Row],[How many hours of a day you work on Excel]])),"",7)</f>
        <v/>
      </c>
      <c r="V1665" s="11" t="str">
        <f>IF(ISERROR(FIND("8",tblSalaries[[#This Row],[How many hours of a day you work on Excel]])),"",8)</f>
        <v/>
      </c>
      <c r="W1665" s="11">
        <f>IF(MAX(tblSalaries[[#This Row],[1 hour]:[8 hours]])=0,#N/A,MAX(tblSalaries[[#This Row],[1 hour]:[8 hours]]))</f>
        <v>3</v>
      </c>
      <c r="X1665" s="11">
        <f>IF(ISERROR(tblSalaries[[#This Row],[max h]]),1,tblSalaries[[#This Row],[Salary in USD]]/tblSalaries[[#This Row],[max h]]/260)</f>
        <v>57.692307692307693</v>
      </c>
      <c r="Y1665" s="11" t="str">
        <f>IF(tblSalaries[[#This Row],[Years of Experience]]="",0,"0")</f>
        <v>0</v>
      </c>
      <c r="Z16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65" s="11">
        <f>IF(tblSalaries[[#This Row],[Salary in USD]]&lt;1000,1,0)</f>
        <v>0</v>
      </c>
      <c r="AB1665" s="11">
        <f>IF(AND(tblSalaries[[#This Row],[Salary in USD]]&gt;1000,tblSalaries[[#This Row],[Salary in USD]]&lt;2000),1,0)</f>
        <v>0</v>
      </c>
    </row>
    <row r="1666" spans="2:28" ht="15" customHeight="1">
      <c r="B1666" t="s">
        <v>3669</v>
      </c>
      <c r="C1666" s="1">
        <v>41066.044849537036</v>
      </c>
      <c r="D1666" s="4" t="s">
        <v>1835</v>
      </c>
      <c r="E1666">
        <v>400000</v>
      </c>
      <c r="F1666" t="s">
        <v>40</v>
      </c>
      <c r="G1666">
        <f>tblSalaries[[#This Row],[clean Salary (in local currency)]]*VLOOKUP(tblSalaries[[#This Row],[Currency]],tblXrate[],2,FALSE)</f>
        <v>7123.1666749770275</v>
      </c>
      <c r="H1666" t="s">
        <v>20</v>
      </c>
      <c r="I1666" t="s">
        <v>20</v>
      </c>
      <c r="J1666" t="s">
        <v>8</v>
      </c>
      <c r="K1666" t="str">
        <f>VLOOKUP(tblSalaries[[#This Row],[Where do you work]],tblCountries[[Actual]:[Mapping]],2,FALSE)</f>
        <v>India</v>
      </c>
      <c r="L1666" t="s">
        <v>9</v>
      </c>
      <c r="M1666">
        <v>4</v>
      </c>
      <c r="O1666" s="10" t="str">
        <f>IF(ISERROR(FIND("1",tblSalaries[[#This Row],[How many hours of a day you work on Excel]])),"",1)</f>
        <v/>
      </c>
      <c r="P1666" s="11" t="str">
        <f>IF(ISERROR(FIND("2",tblSalaries[[#This Row],[How many hours of a day you work on Excel]])),"",2)</f>
        <v/>
      </c>
      <c r="Q1666" s="10" t="str">
        <f>IF(ISERROR(FIND("3",tblSalaries[[#This Row],[How many hours of a day you work on Excel]])),"",3)</f>
        <v/>
      </c>
      <c r="R1666" s="10">
        <f>IF(ISERROR(FIND("4",tblSalaries[[#This Row],[How many hours of a day you work on Excel]])),"",4)</f>
        <v>4</v>
      </c>
      <c r="S1666" s="10" t="str">
        <f>IF(ISERROR(FIND("5",tblSalaries[[#This Row],[How many hours of a day you work on Excel]])),"",5)</f>
        <v/>
      </c>
      <c r="T1666" s="10">
        <f>IF(ISERROR(FIND("6",tblSalaries[[#This Row],[How many hours of a day you work on Excel]])),"",6)</f>
        <v>6</v>
      </c>
      <c r="U1666" s="11" t="str">
        <f>IF(ISERROR(FIND("7",tblSalaries[[#This Row],[How many hours of a day you work on Excel]])),"",7)</f>
        <v/>
      </c>
      <c r="V1666" s="11" t="str">
        <f>IF(ISERROR(FIND("8",tblSalaries[[#This Row],[How many hours of a day you work on Excel]])),"",8)</f>
        <v/>
      </c>
      <c r="W1666" s="11">
        <f>IF(MAX(tblSalaries[[#This Row],[1 hour]:[8 hours]])=0,#N/A,MAX(tblSalaries[[#This Row],[1 hour]:[8 hours]]))</f>
        <v>6</v>
      </c>
      <c r="X1666" s="11">
        <f>IF(ISERROR(tblSalaries[[#This Row],[max h]]),1,tblSalaries[[#This Row],[Salary in USD]]/tblSalaries[[#This Row],[max h]]/260)</f>
        <v>4.5661324839596329</v>
      </c>
      <c r="Y1666" s="11" t="str">
        <f>IF(tblSalaries[[#This Row],[Years of Experience]]="",0,"0")</f>
        <v>0</v>
      </c>
      <c r="Z16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66" s="11">
        <f>IF(tblSalaries[[#This Row],[Salary in USD]]&lt;1000,1,0)</f>
        <v>0</v>
      </c>
      <c r="AB1666" s="11">
        <f>IF(AND(tblSalaries[[#This Row],[Salary in USD]]&gt;1000,tblSalaries[[#This Row],[Salary in USD]]&lt;2000),1,0)</f>
        <v>0</v>
      </c>
    </row>
    <row r="1667" spans="2:28" ht="15" customHeight="1">
      <c r="B1667" t="s">
        <v>3670</v>
      </c>
      <c r="C1667" s="1">
        <v>41066.060370370367</v>
      </c>
      <c r="D1667" s="4" t="s">
        <v>1836</v>
      </c>
      <c r="E1667">
        <v>38920</v>
      </c>
      <c r="F1667" t="s">
        <v>22</v>
      </c>
      <c r="G1667">
        <f>tblSalaries[[#This Row],[clean Salary (in local currency)]]*VLOOKUP(tblSalaries[[#This Row],[Currency]],tblXrate[],2,FALSE)</f>
        <v>49443.946165553374</v>
      </c>
      <c r="H1667" t="s">
        <v>1837</v>
      </c>
      <c r="I1667" t="s">
        <v>20</v>
      </c>
      <c r="J1667" t="s">
        <v>59</v>
      </c>
      <c r="K1667" t="str">
        <f>VLOOKUP(tblSalaries[[#This Row],[Where do you work]],tblCountries[[Actual]:[Mapping]],2,FALSE)</f>
        <v>Belgium</v>
      </c>
      <c r="L1667" t="s">
        <v>9</v>
      </c>
      <c r="M1667">
        <v>1.5</v>
      </c>
      <c r="O1667" s="10" t="str">
        <f>IF(ISERROR(FIND("1",tblSalaries[[#This Row],[How many hours of a day you work on Excel]])),"",1)</f>
        <v/>
      </c>
      <c r="P1667" s="11" t="str">
        <f>IF(ISERROR(FIND("2",tblSalaries[[#This Row],[How many hours of a day you work on Excel]])),"",2)</f>
        <v/>
      </c>
      <c r="Q1667" s="10" t="str">
        <f>IF(ISERROR(FIND("3",tblSalaries[[#This Row],[How many hours of a day you work on Excel]])),"",3)</f>
        <v/>
      </c>
      <c r="R1667" s="10">
        <f>IF(ISERROR(FIND("4",tblSalaries[[#This Row],[How many hours of a day you work on Excel]])),"",4)</f>
        <v>4</v>
      </c>
      <c r="S1667" s="10" t="str">
        <f>IF(ISERROR(FIND("5",tblSalaries[[#This Row],[How many hours of a day you work on Excel]])),"",5)</f>
        <v/>
      </c>
      <c r="T1667" s="10">
        <f>IF(ISERROR(FIND("6",tblSalaries[[#This Row],[How many hours of a day you work on Excel]])),"",6)</f>
        <v>6</v>
      </c>
      <c r="U1667" s="11" t="str">
        <f>IF(ISERROR(FIND("7",tblSalaries[[#This Row],[How many hours of a day you work on Excel]])),"",7)</f>
        <v/>
      </c>
      <c r="V1667" s="11" t="str">
        <f>IF(ISERROR(FIND("8",tblSalaries[[#This Row],[How many hours of a day you work on Excel]])),"",8)</f>
        <v/>
      </c>
      <c r="W1667" s="11">
        <f>IF(MAX(tblSalaries[[#This Row],[1 hour]:[8 hours]])=0,#N/A,MAX(tblSalaries[[#This Row],[1 hour]:[8 hours]]))</f>
        <v>6</v>
      </c>
      <c r="X1667" s="11">
        <f>IF(ISERROR(tblSalaries[[#This Row],[max h]]),1,tblSalaries[[#This Row],[Salary in USD]]/tblSalaries[[#This Row],[max h]]/260)</f>
        <v>31.69483728561114</v>
      </c>
      <c r="Y1667" s="11" t="str">
        <f>IF(tblSalaries[[#This Row],[Years of Experience]]="",0,"0")</f>
        <v>0</v>
      </c>
      <c r="Z16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67" s="11">
        <f>IF(tblSalaries[[#This Row],[Salary in USD]]&lt;1000,1,0)</f>
        <v>0</v>
      </c>
      <c r="AB1667" s="11">
        <f>IF(AND(tblSalaries[[#This Row],[Salary in USD]]&gt;1000,tblSalaries[[#This Row],[Salary in USD]]&lt;2000),1,0)</f>
        <v>0</v>
      </c>
    </row>
    <row r="1668" spans="2:28" ht="15" customHeight="1">
      <c r="B1668" t="s">
        <v>3671</v>
      </c>
      <c r="C1668" s="1">
        <v>41066.070601851854</v>
      </c>
      <c r="D1668" s="4" t="s">
        <v>1838</v>
      </c>
      <c r="E1668">
        <v>45000</v>
      </c>
      <c r="F1668" t="s">
        <v>6</v>
      </c>
      <c r="G1668">
        <f>tblSalaries[[#This Row],[clean Salary (in local currency)]]*VLOOKUP(tblSalaries[[#This Row],[Currency]],tblXrate[],2,FALSE)</f>
        <v>45000</v>
      </c>
      <c r="H1668" t="s">
        <v>29</v>
      </c>
      <c r="I1668" t="s">
        <v>4001</v>
      </c>
      <c r="J1668" t="s">
        <v>166</v>
      </c>
      <c r="K1668" t="str">
        <f>VLOOKUP(tblSalaries[[#This Row],[Where do you work]],tblCountries[[Actual]:[Mapping]],2,FALSE)</f>
        <v>Mexico</v>
      </c>
      <c r="L1668" t="s">
        <v>9</v>
      </c>
      <c r="M1668">
        <v>5</v>
      </c>
      <c r="O1668" s="10" t="str">
        <f>IF(ISERROR(FIND("1",tblSalaries[[#This Row],[How many hours of a day you work on Excel]])),"",1)</f>
        <v/>
      </c>
      <c r="P1668" s="11" t="str">
        <f>IF(ISERROR(FIND("2",tblSalaries[[#This Row],[How many hours of a day you work on Excel]])),"",2)</f>
        <v/>
      </c>
      <c r="Q1668" s="10" t="str">
        <f>IF(ISERROR(FIND("3",tblSalaries[[#This Row],[How many hours of a day you work on Excel]])),"",3)</f>
        <v/>
      </c>
      <c r="R1668" s="10">
        <f>IF(ISERROR(FIND("4",tblSalaries[[#This Row],[How many hours of a day you work on Excel]])),"",4)</f>
        <v>4</v>
      </c>
      <c r="S1668" s="10" t="str">
        <f>IF(ISERROR(FIND("5",tblSalaries[[#This Row],[How many hours of a day you work on Excel]])),"",5)</f>
        <v/>
      </c>
      <c r="T1668" s="10">
        <f>IF(ISERROR(FIND("6",tblSalaries[[#This Row],[How many hours of a day you work on Excel]])),"",6)</f>
        <v>6</v>
      </c>
      <c r="U1668" s="11" t="str">
        <f>IF(ISERROR(FIND("7",tblSalaries[[#This Row],[How many hours of a day you work on Excel]])),"",7)</f>
        <v/>
      </c>
      <c r="V1668" s="11" t="str">
        <f>IF(ISERROR(FIND("8",tblSalaries[[#This Row],[How many hours of a day you work on Excel]])),"",8)</f>
        <v/>
      </c>
      <c r="W1668" s="11">
        <f>IF(MAX(tblSalaries[[#This Row],[1 hour]:[8 hours]])=0,#N/A,MAX(tblSalaries[[#This Row],[1 hour]:[8 hours]]))</f>
        <v>6</v>
      </c>
      <c r="X1668" s="11">
        <f>IF(ISERROR(tblSalaries[[#This Row],[max h]]),1,tblSalaries[[#This Row],[Salary in USD]]/tblSalaries[[#This Row],[max h]]/260)</f>
        <v>28.846153846153847</v>
      </c>
      <c r="Y1668" s="11" t="str">
        <f>IF(tblSalaries[[#This Row],[Years of Experience]]="",0,"0")</f>
        <v>0</v>
      </c>
      <c r="Z16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68" s="11">
        <f>IF(tblSalaries[[#This Row],[Salary in USD]]&lt;1000,1,0)</f>
        <v>0</v>
      </c>
      <c r="AB1668" s="11">
        <f>IF(AND(tblSalaries[[#This Row],[Salary in USD]]&gt;1000,tblSalaries[[#This Row],[Salary in USD]]&lt;2000),1,0)</f>
        <v>0</v>
      </c>
    </row>
    <row r="1669" spans="2:28" ht="15" customHeight="1">
      <c r="B1669" t="s">
        <v>3672</v>
      </c>
      <c r="C1669" s="1">
        <v>41066.091643518521</v>
      </c>
      <c r="D1669" s="4" t="s">
        <v>1839</v>
      </c>
      <c r="E1669">
        <v>60000</v>
      </c>
      <c r="F1669" t="s">
        <v>6</v>
      </c>
      <c r="G1669">
        <f>tblSalaries[[#This Row],[clean Salary (in local currency)]]*VLOOKUP(tblSalaries[[#This Row],[Currency]],tblXrate[],2,FALSE)</f>
        <v>60000</v>
      </c>
      <c r="H1669" t="s">
        <v>20</v>
      </c>
      <c r="I1669" t="s">
        <v>20</v>
      </c>
      <c r="J1669" t="s">
        <v>15</v>
      </c>
      <c r="K1669" t="str">
        <f>VLOOKUP(tblSalaries[[#This Row],[Where do you work]],tblCountries[[Actual]:[Mapping]],2,FALSE)</f>
        <v>USA</v>
      </c>
      <c r="L1669" t="s">
        <v>13</v>
      </c>
      <c r="M1669">
        <v>1</v>
      </c>
      <c r="O1669" s="10" t="str">
        <f>IF(ISERROR(FIND("1",tblSalaries[[#This Row],[How many hours of a day you work on Excel]])),"",1)</f>
        <v/>
      </c>
      <c r="P1669" s="11" t="str">
        <f>IF(ISERROR(FIND("2",tblSalaries[[#This Row],[How many hours of a day you work on Excel]])),"",2)</f>
        <v/>
      </c>
      <c r="Q1669" s="10" t="str">
        <f>IF(ISERROR(FIND("3",tblSalaries[[#This Row],[How many hours of a day you work on Excel]])),"",3)</f>
        <v/>
      </c>
      <c r="R1669" s="10" t="str">
        <f>IF(ISERROR(FIND("4",tblSalaries[[#This Row],[How many hours of a day you work on Excel]])),"",4)</f>
        <v/>
      </c>
      <c r="S1669" s="10" t="str">
        <f>IF(ISERROR(FIND("5",tblSalaries[[#This Row],[How many hours of a day you work on Excel]])),"",5)</f>
        <v/>
      </c>
      <c r="T1669" s="10" t="str">
        <f>IF(ISERROR(FIND("6",tblSalaries[[#This Row],[How many hours of a day you work on Excel]])),"",6)</f>
        <v/>
      </c>
      <c r="U1669" s="11" t="str">
        <f>IF(ISERROR(FIND("7",tblSalaries[[#This Row],[How many hours of a day you work on Excel]])),"",7)</f>
        <v/>
      </c>
      <c r="V1669" s="11">
        <f>IF(ISERROR(FIND("8",tblSalaries[[#This Row],[How many hours of a day you work on Excel]])),"",8)</f>
        <v>8</v>
      </c>
      <c r="W1669" s="11">
        <f>IF(MAX(tblSalaries[[#This Row],[1 hour]:[8 hours]])=0,#N/A,MAX(tblSalaries[[#This Row],[1 hour]:[8 hours]]))</f>
        <v>8</v>
      </c>
      <c r="X1669" s="11">
        <f>IF(ISERROR(tblSalaries[[#This Row],[max h]]),1,tblSalaries[[#This Row],[Salary in USD]]/tblSalaries[[#This Row],[max h]]/260)</f>
        <v>28.846153846153847</v>
      </c>
      <c r="Y1669" s="11" t="str">
        <f>IF(tblSalaries[[#This Row],[Years of Experience]]="",0,"0")</f>
        <v>0</v>
      </c>
      <c r="Z16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669" s="11">
        <f>IF(tblSalaries[[#This Row],[Salary in USD]]&lt;1000,1,0)</f>
        <v>0</v>
      </c>
      <c r="AB1669" s="11">
        <f>IF(AND(tblSalaries[[#This Row],[Salary in USD]]&gt;1000,tblSalaries[[#This Row],[Salary in USD]]&lt;2000),1,0)</f>
        <v>0</v>
      </c>
    </row>
    <row r="1670" spans="2:28" ht="15" customHeight="1">
      <c r="B1670" t="s">
        <v>3673</v>
      </c>
      <c r="C1670" s="1">
        <v>41066.095300925925</v>
      </c>
      <c r="D1670" s="4">
        <v>65000</v>
      </c>
      <c r="E1670">
        <v>65000</v>
      </c>
      <c r="F1670" t="s">
        <v>6</v>
      </c>
      <c r="G1670">
        <f>tblSalaries[[#This Row],[clean Salary (in local currency)]]*VLOOKUP(tblSalaries[[#This Row],[Currency]],tblXrate[],2,FALSE)</f>
        <v>65000</v>
      </c>
      <c r="H1670" t="s">
        <v>1840</v>
      </c>
      <c r="I1670" t="s">
        <v>20</v>
      </c>
      <c r="J1670" t="s">
        <v>15</v>
      </c>
      <c r="K1670" t="str">
        <f>VLOOKUP(tblSalaries[[#This Row],[Where do you work]],tblCountries[[Actual]:[Mapping]],2,FALSE)</f>
        <v>USA</v>
      </c>
      <c r="L1670" t="s">
        <v>13</v>
      </c>
      <c r="M1670">
        <v>4</v>
      </c>
      <c r="O1670" s="10" t="str">
        <f>IF(ISERROR(FIND("1",tblSalaries[[#This Row],[How many hours of a day you work on Excel]])),"",1)</f>
        <v/>
      </c>
      <c r="P1670" s="11" t="str">
        <f>IF(ISERROR(FIND("2",tblSalaries[[#This Row],[How many hours of a day you work on Excel]])),"",2)</f>
        <v/>
      </c>
      <c r="Q1670" s="10" t="str">
        <f>IF(ISERROR(FIND("3",tblSalaries[[#This Row],[How many hours of a day you work on Excel]])),"",3)</f>
        <v/>
      </c>
      <c r="R1670" s="10" t="str">
        <f>IF(ISERROR(FIND("4",tblSalaries[[#This Row],[How many hours of a day you work on Excel]])),"",4)</f>
        <v/>
      </c>
      <c r="S1670" s="10" t="str">
        <f>IF(ISERROR(FIND("5",tblSalaries[[#This Row],[How many hours of a day you work on Excel]])),"",5)</f>
        <v/>
      </c>
      <c r="T1670" s="10" t="str">
        <f>IF(ISERROR(FIND("6",tblSalaries[[#This Row],[How many hours of a day you work on Excel]])),"",6)</f>
        <v/>
      </c>
      <c r="U1670" s="11" t="str">
        <f>IF(ISERROR(FIND("7",tblSalaries[[#This Row],[How many hours of a day you work on Excel]])),"",7)</f>
        <v/>
      </c>
      <c r="V1670" s="11">
        <f>IF(ISERROR(FIND("8",tblSalaries[[#This Row],[How many hours of a day you work on Excel]])),"",8)</f>
        <v>8</v>
      </c>
      <c r="W1670" s="11">
        <f>IF(MAX(tblSalaries[[#This Row],[1 hour]:[8 hours]])=0,#N/A,MAX(tblSalaries[[#This Row],[1 hour]:[8 hours]]))</f>
        <v>8</v>
      </c>
      <c r="X1670" s="11">
        <f>IF(ISERROR(tblSalaries[[#This Row],[max h]]),1,tblSalaries[[#This Row],[Salary in USD]]/tblSalaries[[#This Row],[max h]]/260)</f>
        <v>31.25</v>
      </c>
      <c r="Y1670" s="11" t="str">
        <f>IF(tblSalaries[[#This Row],[Years of Experience]]="",0,"0")</f>
        <v>0</v>
      </c>
      <c r="Z16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70" s="11">
        <f>IF(tblSalaries[[#This Row],[Salary in USD]]&lt;1000,1,0)</f>
        <v>0</v>
      </c>
      <c r="AB1670" s="11">
        <f>IF(AND(tblSalaries[[#This Row],[Salary in USD]]&gt;1000,tblSalaries[[#This Row],[Salary in USD]]&lt;2000),1,0)</f>
        <v>0</v>
      </c>
    </row>
    <row r="1671" spans="2:28" ht="15" customHeight="1">
      <c r="B1671" t="s">
        <v>3674</v>
      </c>
      <c r="C1671" s="1">
        <v>41066.135370370372</v>
      </c>
      <c r="D1671" s="4">
        <v>73000</v>
      </c>
      <c r="E1671">
        <v>73000</v>
      </c>
      <c r="F1671" t="s">
        <v>6</v>
      </c>
      <c r="G1671">
        <f>tblSalaries[[#This Row],[clean Salary (in local currency)]]*VLOOKUP(tblSalaries[[#This Row],[Currency]],tblXrate[],2,FALSE)</f>
        <v>73000</v>
      </c>
      <c r="H1671" t="s">
        <v>1841</v>
      </c>
      <c r="I1671" t="s">
        <v>52</v>
      </c>
      <c r="J1671" t="s">
        <v>15</v>
      </c>
      <c r="K1671" t="str">
        <f>VLOOKUP(tblSalaries[[#This Row],[Where do you work]],tblCountries[[Actual]:[Mapping]],2,FALSE)</f>
        <v>USA</v>
      </c>
      <c r="L1671" t="s">
        <v>18</v>
      </c>
      <c r="M1671">
        <v>6</v>
      </c>
      <c r="O1671" s="10" t="str">
        <f>IF(ISERROR(FIND("1",tblSalaries[[#This Row],[How many hours of a day you work on Excel]])),"",1)</f>
        <v/>
      </c>
      <c r="P1671" s="11">
        <f>IF(ISERROR(FIND("2",tblSalaries[[#This Row],[How many hours of a day you work on Excel]])),"",2)</f>
        <v>2</v>
      </c>
      <c r="Q1671" s="10">
        <f>IF(ISERROR(FIND("3",tblSalaries[[#This Row],[How many hours of a day you work on Excel]])),"",3)</f>
        <v>3</v>
      </c>
      <c r="R1671" s="10" t="str">
        <f>IF(ISERROR(FIND("4",tblSalaries[[#This Row],[How many hours of a day you work on Excel]])),"",4)</f>
        <v/>
      </c>
      <c r="S1671" s="10" t="str">
        <f>IF(ISERROR(FIND("5",tblSalaries[[#This Row],[How many hours of a day you work on Excel]])),"",5)</f>
        <v/>
      </c>
      <c r="T1671" s="10" t="str">
        <f>IF(ISERROR(FIND("6",tblSalaries[[#This Row],[How many hours of a day you work on Excel]])),"",6)</f>
        <v/>
      </c>
      <c r="U1671" s="11" t="str">
        <f>IF(ISERROR(FIND("7",tblSalaries[[#This Row],[How many hours of a day you work on Excel]])),"",7)</f>
        <v/>
      </c>
      <c r="V1671" s="11" t="str">
        <f>IF(ISERROR(FIND("8",tblSalaries[[#This Row],[How many hours of a day you work on Excel]])),"",8)</f>
        <v/>
      </c>
      <c r="W1671" s="11">
        <f>IF(MAX(tblSalaries[[#This Row],[1 hour]:[8 hours]])=0,#N/A,MAX(tblSalaries[[#This Row],[1 hour]:[8 hours]]))</f>
        <v>3</v>
      </c>
      <c r="X1671" s="11">
        <f>IF(ISERROR(tblSalaries[[#This Row],[max h]]),1,tblSalaries[[#This Row],[Salary in USD]]/tblSalaries[[#This Row],[max h]]/260)</f>
        <v>93.589743589743591</v>
      </c>
      <c r="Y1671" s="11" t="str">
        <f>IF(tblSalaries[[#This Row],[Years of Experience]]="",0,"0")</f>
        <v>0</v>
      </c>
      <c r="Z16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71" s="11">
        <f>IF(tblSalaries[[#This Row],[Salary in USD]]&lt;1000,1,0)</f>
        <v>0</v>
      </c>
      <c r="AB1671" s="11">
        <f>IF(AND(tblSalaries[[#This Row],[Salary in USD]]&gt;1000,tblSalaries[[#This Row],[Salary in USD]]&lt;2000),1,0)</f>
        <v>0</v>
      </c>
    </row>
    <row r="1672" spans="2:28" ht="15" customHeight="1">
      <c r="B1672" t="s">
        <v>3675</v>
      </c>
      <c r="C1672" s="1">
        <v>41066.167268518519</v>
      </c>
      <c r="D1672" s="4">
        <v>54000</v>
      </c>
      <c r="E1672">
        <v>54000</v>
      </c>
      <c r="F1672" t="s">
        <v>6</v>
      </c>
      <c r="G1672">
        <f>tblSalaries[[#This Row],[clean Salary (in local currency)]]*VLOOKUP(tblSalaries[[#This Row],[Currency]],tblXrate[],2,FALSE)</f>
        <v>54000</v>
      </c>
      <c r="H1672" t="s">
        <v>309</v>
      </c>
      <c r="I1672" t="s">
        <v>20</v>
      </c>
      <c r="J1672" t="s">
        <v>15</v>
      </c>
      <c r="K1672" t="str">
        <f>VLOOKUP(tblSalaries[[#This Row],[Where do you work]],tblCountries[[Actual]:[Mapping]],2,FALSE)</f>
        <v>USA</v>
      </c>
      <c r="L1672" t="s">
        <v>13</v>
      </c>
      <c r="M1672">
        <v>6</v>
      </c>
      <c r="O1672" s="10" t="str">
        <f>IF(ISERROR(FIND("1",tblSalaries[[#This Row],[How many hours of a day you work on Excel]])),"",1)</f>
        <v/>
      </c>
      <c r="P1672" s="11" t="str">
        <f>IF(ISERROR(FIND("2",tblSalaries[[#This Row],[How many hours of a day you work on Excel]])),"",2)</f>
        <v/>
      </c>
      <c r="Q1672" s="10" t="str">
        <f>IF(ISERROR(FIND("3",tblSalaries[[#This Row],[How many hours of a day you work on Excel]])),"",3)</f>
        <v/>
      </c>
      <c r="R1672" s="10" t="str">
        <f>IF(ISERROR(FIND("4",tblSalaries[[#This Row],[How many hours of a day you work on Excel]])),"",4)</f>
        <v/>
      </c>
      <c r="S1672" s="10" t="str">
        <f>IF(ISERROR(FIND("5",tblSalaries[[#This Row],[How many hours of a day you work on Excel]])),"",5)</f>
        <v/>
      </c>
      <c r="T1672" s="10" t="str">
        <f>IF(ISERROR(FIND("6",tblSalaries[[#This Row],[How many hours of a day you work on Excel]])),"",6)</f>
        <v/>
      </c>
      <c r="U1672" s="11" t="str">
        <f>IF(ISERROR(FIND("7",tblSalaries[[#This Row],[How many hours of a day you work on Excel]])),"",7)</f>
        <v/>
      </c>
      <c r="V1672" s="11">
        <f>IF(ISERROR(FIND("8",tblSalaries[[#This Row],[How many hours of a day you work on Excel]])),"",8)</f>
        <v>8</v>
      </c>
      <c r="W1672" s="11">
        <f>IF(MAX(tblSalaries[[#This Row],[1 hour]:[8 hours]])=0,#N/A,MAX(tblSalaries[[#This Row],[1 hour]:[8 hours]]))</f>
        <v>8</v>
      </c>
      <c r="X1672" s="11">
        <f>IF(ISERROR(tblSalaries[[#This Row],[max h]]),1,tblSalaries[[#This Row],[Salary in USD]]/tblSalaries[[#This Row],[max h]]/260)</f>
        <v>25.96153846153846</v>
      </c>
      <c r="Y1672" s="11" t="str">
        <f>IF(tblSalaries[[#This Row],[Years of Experience]]="",0,"0")</f>
        <v>0</v>
      </c>
      <c r="Z16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72" s="11">
        <f>IF(tblSalaries[[#This Row],[Salary in USD]]&lt;1000,1,0)</f>
        <v>0</v>
      </c>
      <c r="AB1672" s="11">
        <f>IF(AND(tblSalaries[[#This Row],[Salary in USD]]&gt;1000,tblSalaries[[#This Row],[Salary in USD]]&lt;2000),1,0)</f>
        <v>0</v>
      </c>
    </row>
    <row r="1673" spans="2:28" ht="15" customHeight="1">
      <c r="B1673" t="s">
        <v>3676</v>
      </c>
      <c r="C1673" s="1">
        <v>41066.245127314818</v>
      </c>
      <c r="D1673" s="4">
        <v>81000</v>
      </c>
      <c r="E1673">
        <v>81000</v>
      </c>
      <c r="F1673" t="s">
        <v>6</v>
      </c>
      <c r="G1673">
        <f>tblSalaries[[#This Row],[clean Salary (in local currency)]]*VLOOKUP(tblSalaries[[#This Row],[Currency]],tblXrate[],2,FALSE)</f>
        <v>81000</v>
      </c>
      <c r="H1673" t="s">
        <v>1842</v>
      </c>
      <c r="I1673" t="s">
        <v>20</v>
      </c>
      <c r="J1673" t="s">
        <v>15</v>
      </c>
      <c r="K1673" t="str">
        <f>VLOOKUP(tblSalaries[[#This Row],[Where do you work]],tblCountries[[Actual]:[Mapping]],2,FALSE)</f>
        <v>USA</v>
      </c>
      <c r="L1673" t="s">
        <v>9</v>
      </c>
      <c r="M1673">
        <v>6</v>
      </c>
      <c r="O1673" s="10" t="str">
        <f>IF(ISERROR(FIND("1",tblSalaries[[#This Row],[How many hours of a day you work on Excel]])),"",1)</f>
        <v/>
      </c>
      <c r="P1673" s="11" t="str">
        <f>IF(ISERROR(FIND("2",tblSalaries[[#This Row],[How many hours of a day you work on Excel]])),"",2)</f>
        <v/>
      </c>
      <c r="Q1673" s="10" t="str">
        <f>IF(ISERROR(FIND("3",tblSalaries[[#This Row],[How many hours of a day you work on Excel]])),"",3)</f>
        <v/>
      </c>
      <c r="R1673" s="10">
        <f>IF(ISERROR(FIND("4",tblSalaries[[#This Row],[How many hours of a day you work on Excel]])),"",4)</f>
        <v>4</v>
      </c>
      <c r="S1673" s="10" t="str">
        <f>IF(ISERROR(FIND("5",tblSalaries[[#This Row],[How many hours of a day you work on Excel]])),"",5)</f>
        <v/>
      </c>
      <c r="T1673" s="10">
        <f>IF(ISERROR(FIND("6",tblSalaries[[#This Row],[How many hours of a day you work on Excel]])),"",6)</f>
        <v>6</v>
      </c>
      <c r="U1673" s="11" t="str">
        <f>IF(ISERROR(FIND("7",tblSalaries[[#This Row],[How many hours of a day you work on Excel]])),"",7)</f>
        <v/>
      </c>
      <c r="V1673" s="11" t="str">
        <f>IF(ISERROR(FIND("8",tblSalaries[[#This Row],[How many hours of a day you work on Excel]])),"",8)</f>
        <v/>
      </c>
      <c r="W1673" s="11">
        <f>IF(MAX(tblSalaries[[#This Row],[1 hour]:[8 hours]])=0,#N/A,MAX(tblSalaries[[#This Row],[1 hour]:[8 hours]]))</f>
        <v>6</v>
      </c>
      <c r="X1673" s="11">
        <f>IF(ISERROR(tblSalaries[[#This Row],[max h]]),1,tblSalaries[[#This Row],[Salary in USD]]/tblSalaries[[#This Row],[max h]]/260)</f>
        <v>51.92307692307692</v>
      </c>
      <c r="Y1673" s="11" t="str">
        <f>IF(tblSalaries[[#This Row],[Years of Experience]]="",0,"0")</f>
        <v>0</v>
      </c>
      <c r="Z16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73" s="11">
        <f>IF(tblSalaries[[#This Row],[Salary in USD]]&lt;1000,1,0)</f>
        <v>0</v>
      </c>
      <c r="AB1673" s="11">
        <f>IF(AND(tblSalaries[[#This Row],[Salary in USD]]&gt;1000,tblSalaries[[#This Row],[Salary in USD]]&lt;2000),1,0)</f>
        <v>0</v>
      </c>
    </row>
    <row r="1674" spans="2:28" ht="15" customHeight="1">
      <c r="B1674" t="s">
        <v>3677</v>
      </c>
      <c r="C1674" s="1">
        <v>41066.311666666668</v>
      </c>
      <c r="D1674" s="4">
        <v>10000</v>
      </c>
      <c r="E1674">
        <v>10000</v>
      </c>
      <c r="F1674" t="s">
        <v>6</v>
      </c>
      <c r="G1674">
        <f>tblSalaries[[#This Row],[clean Salary (in local currency)]]*VLOOKUP(tblSalaries[[#This Row],[Currency]],tblXrate[],2,FALSE)</f>
        <v>10000</v>
      </c>
      <c r="H1674" t="s">
        <v>1843</v>
      </c>
      <c r="I1674" t="s">
        <v>20</v>
      </c>
      <c r="J1674" t="s">
        <v>15</v>
      </c>
      <c r="K1674" t="str">
        <f>VLOOKUP(tblSalaries[[#This Row],[Where do you work]],tblCountries[[Actual]:[Mapping]],2,FALSE)</f>
        <v>USA</v>
      </c>
      <c r="L1674" t="s">
        <v>9</v>
      </c>
      <c r="M1674">
        <v>2</v>
      </c>
      <c r="O1674" s="10" t="str">
        <f>IF(ISERROR(FIND("1",tblSalaries[[#This Row],[How many hours of a day you work on Excel]])),"",1)</f>
        <v/>
      </c>
      <c r="P1674" s="11" t="str">
        <f>IF(ISERROR(FIND("2",tblSalaries[[#This Row],[How many hours of a day you work on Excel]])),"",2)</f>
        <v/>
      </c>
      <c r="Q1674" s="10" t="str">
        <f>IF(ISERROR(FIND("3",tblSalaries[[#This Row],[How many hours of a day you work on Excel]])),"",3)</f>
        <v/>
      </c>
      <c r="R1674" s="10">
        <f>IF(ISERROR(FIND("4",tblSalaries[[#This Row],[How many hours of a day you work on Excel]])),"",4)</f>
        <v>4</v>
      </c>
      <c r="S1674" s="10" t="str">
        <f>IF(ISERROR(FIND("5",tblSalaries[[#This Row],[How many hours of a day you work on Excel]])),"",5)</f>
        <v/>
      </c>
      <c r="T1674" s="10">
        <f>IF(ISERROR(FIND("6",tblSalaries[[#This Row],[How many hours of a day you work on Excel]])),"",6)</f>
        <v>6</v>
      </c>
      <c r="U1674" s="11" t="str">
        <f>IF(ISERROR(FIND("7",tblSalaries[[#This Row],[How many hours of a day you work on Excel]])),"",7)</f>
        <v/>
      </c>
      <c r="V1674" s="11" t="str">
        <f>IF(ISERROR(FIND("8",tblSalaries[[#This Row],[How many hours of a day you work on Excel]])),"",8)</f>
        <v/>
      </c>
      <c r="W1674" s="11">
        <f>IF(MAX(tblSalaries[[#This Row],[1 hour]:[8 hours]])=0,#N/A,MAX(tblSalaries[[#This Row],[1 hour]:[8 hours]]))</f>
        <v>6</v>
      </c>
      <c r="X1674" s="11">
        <f>IF(ISERROR(tblSalaries[[#This Row],[max h]]),1,tblSalaries[[#This Row],[Salary in USD]]/tblSalaries[[#This Row],[max h]]/260)</f>
        <v>6.4102564102564106</v>
      </c>
      <c r="Y1674" s="11" t="str">
        <f>IF(tblSalaries[[#This Row],[Years of Experience]]="",0,"0")</f>
        <v>0</v>
      </c>
      <c r="Z16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74" s="11">
        <f>IF(tblSalaries[[#This Row],[Salary in USD]]&lt;1000,1,0)</f>
        <v>0</v>
      </c>
      <c r="AB1674" s="11">
        <f>IF(AND(tblSalaries[[#This Row],[Salary in USD]]&gt;1000,tblSalaries[[#This Row],[Salary in USD]]&lt;2000),1,0)</f>
        <v>0</v>
      </c>
    </row>
    <row r="1675" spans="2:28" ht="15" customHeight="1">
      <c r="B1675" t="s">
        <v>3678</v>
      </c>
      <c r="C1675" s="1">
        <v>41066.351342592592</v>
      </c>
      <c r="D1675" s="4">
        <v>42000</v>
      </c>
      <c r="E1675">
        <v>42000</v>
      </c>
      <c r="F1675" t="s">
        <v>6</v>
      </c>
      <c r="G1675">
        <f>tblSalaries[[#This Row],[clean Salary (in local currency)]]*VLOOKUP(tblSalaries[[#This Row],[Currency]],tblXrate[],2,FALSE)</f>
        <v>42000</v>
      </c>
      <c r="H1675" t="s">
        <v>1369</v>
      </c>
      <c r="I1675" t="s">
        <v>310</v>
      </c>
      <c r="J1675" t="s">
        <v>15</v>
      </c>
      <c r="K1675" t="str">
        <f>VLOOKUP(tblSalaries[[#This Row],[Where do you work]],tblCountries[[Actual]:[Mapping]],2,FALSE)</f>
        <v>USA</v>
      </c>
      <c r="L1675" t="s">
        <v>9</v>
      </c>
      <c r="M1675">
        <v>1</v>
      </c>
      <c r="O1675" s="10" t="str">
        <f>IF(ISERROR(FIND("1",tblSalaries[[#This Row],[How many hours of a day you work on Excel]])),"",1)</f>
        <v/>
      </c>
      <c r="P1675" s="11" t="str">
        <f>IF(ISERROR(FIND("2",tblSalaries[[#This Row],[How many hours of a day you work on Excel]])),"",2)</f>
        <v/>
      </c>
      <c r="Q1675" s="10" t="str">
        <f>IF(ISERROR(FIND("3",tblSalaries[[#This Row],[How many hours of a day you work on Excel]])),"",3)</f>
        <v/>
      </c>
      <c r="R1675" s="10">
        <f>IF(ISERROR(FIND("4",tblSalaries[[#This Row],[How many hours of a day you work on Excel]])),"",4)</f>
        <v>4</v>
      </c>
      <c r="S1675" s="10" t="str">
        <f>IF(ISERROR(FIND("5",tblSalaries[[#This Row],[How many hours of a day you work on Excel]])),"",5)</f>
        <v/>
      </c>
      <c r="T1675" s="10">
        <f>IF(ISERROR(FIND("6",tblSalaries[[#This Row],[How many hours of a day you work on Excel]])),"",6)</f>
        <v>6</v>
      </c>
      <c r="U1675" s="11" t="str">
        <f>IF(ISERROR(FIND("7",tblSalaries[[#This Row],[How many hours of a day you work on Excel]])),"",7)</f>
        <v/>
      </c>
      <c r="V1675" s="11" t="str">
        <f>IF(ISERROR(FIND("8",tblSalaries[[#This Row],[How many hours of a day you work on Excel]])),"",8)</f>
        <v/>
      </c>
      <c r="W1675" s="11">
        <f>IF(MAX(tblSalaries[[#This Row],[1 hour]:[8 hours]])=0,#N/A,MAX(tblSalaries[[#This Row],[1 hour]:[8 hours]]))</f>
        <v>6</v>
      </c>
      <c r="X1675" s="11">
        <f>IF(ISERROR(tblSalaries[[#This Row],[max h]]),1,tblSalaries[[#This Row],[Salary in USD]]/tblSalaries[[#This Row],[max h]]/260)</f>
        <v>26.923076923076923</v>
      </c>
      <c r="Y1675" s="11" t="str">
        <f>IF(tblSalaries[[#This Row],[Years of Experience]]="",0,"0")</f>
        <v>0</v>
      </c>
      <c r="Z16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675" s="11">
        <f>IF(tblSalaries[[#This Row],[Salary in USD]]&lt;1000,1,0)</f>
        <v>0</v>
      </c>
      <c r="AB1675" s="11">
        <f>IF(AND(tblSalaries[[#This Row],[Salary in USD]]&gt;1000,tblSalaries[[#This Row],[Salary in USD]]&lt;2000),1,0)</f>
        <v>0</v>
      </c>
    </row>
    <row r="1676" spans="2:28" ht="15" customHeight="1">
      <c r="B1676" t="s">
        <v>3679</v>
      </c>
      <c r="C1676" s="1">
        <v>41066.39707175926</v>
      </c>
      <c r="D1676" s="4">
        <v>80000</v>
      </c>
      <c r="E1676">
        <v>80000</v>
      </c>
      <c r="F1676" t="s">
        <v>82</v>
      </c>
      <c r="G1676">
        <f>tblSalaries[[#This Row],[clean Salary (in local currency)]]*VLOOKUP(tblSalaries[[#This Row],[Currency]],tblXrate[],2,FALSE)</f>
        <v>81592.772512210868</v>
      </c>
      <c r="H1676" t="s">
        <v>1844</v>
      </c>
      <c r="I1676" t="s">
        <v>67</v>
      </c>
      <c r="J1676" t="s">
        <v>84</v>
      </c>
      <c r="K1676" t="str">
        <f>VLOOKUP(tblSalaries[[#This Row],[Where do you work]],tblCountries[[Actual]:[Mapping]],2,FALSE)</f>
        <v>Australia</v>
      </c>
      <c r="L1676" t="s">
        <v>9</v>
      </c>
      <c r="M1676">
        <v>5</v>
      </c>
      <c r="O1676" s="10" t="str">
        <f>IF(ISERROR(FIND("1",tblSalaries[[#This Row],[How many hours of a day you work on Excel]])),"",1)</f>
        <v/>
      </c>
      <c r="P1676" s="11" t="str">
        <f>IF(ISERROR(FIND("2",tblSalaries[[#This Row],[How many hours of a day you work on Excel]])),"",2)</f>
        <v/>
      </c>
      <c r="Q1676" s="10" t="str">
        <f>IF(ISERROR(FIND("3",tblSalaries[[#This Row],[How many hours of a day you work on Excel]])),"",3)</f>
        <v/>
      </c>
      <c r="R1676" s="10">
        <f>IF(ISERROR(FIND("4",tblSalaries[[#This Row],[How many hours of a day you work on Excel]])),"",4)</f>
        <v>4</v>
      </c>
      <c r="S1676" s="10" t="str">
        <f>IF(ISERROR(FIND("5",tblSalaries[[#This Row],[How many hours of a day you work on Excel]])),"",5)</f>
        <v/>
      </c>
      <c r="T1676" s="10">
        <f>IF(ISERROR(FIND("6",tblSalaries[[#This Row],[How many hours of a day you work on Excel]])),"",6)</f>
        <v>6</v>
      </c>
      <c r="U1676" s="11" t="str">
        <f>IF(ISERROR(FIND("7",tblSalaries[[#This Row],[How many hours of a day you work on Excel]])),"",7)</f>
        <v/>
      </c>
      <c r="V1676" s="11" t="str">
        <f>IF(ISERROR(FIND("8",tblSalaries[[#This Row],[How many hours of a day you work on Excel]])),"",8)</f>
        <v/>
      </c>
      <c r="W1676" s="11">
        <f>IF(MAX(tblSalaries[[#This Row],[1 hour]:[8 hours]])=0,#N/A,MAX(tblSalaries[[#This Row],[1 hour]:[8 hours]]))</f>
        <v>6</v>
      </c>
      <c r="X1676" s="11">
        <f>IF(ISERROR(tblSalaries[[#This Row],[max h]]),1,tblSalaries[[#This Row],[Salary in USD]]/tblSalaries[[#This Row],[max h]]/260)</f>
        <v>52.303059302699275</v>
      </c>
      <c r="Y1676" s="11" t="str">
        <f>IF(tblSalaries[[#This Row],[Years of Experience]]="",0,"0")</f>
        <v>0</v>
      </c>
      <c r="Z16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76" s="11">
        <f>IF(tblSalaries[[#This Row],[Salary in USD]]&lt;1000,1,0)</f>
        <v>0</v>
      </c>
      <c r="AB1676" s="11">
        <f>IF(AND(tblSalaries[[#This Row],[Salary in USD]]&gt;1000,tblSalaries[[#This Row],[Salary in USD]]&lt;2000),1,0)</f>
        <v>0</v>
      </c>
    </row>
    <row r="1677" spans="2:28" ht="15" customHeight="1">
      <c r="B1677" t="s">
        <v>3680</v>
      </c>
      <c r="C1677" s="1">
        <v>41066.473009259258</v>
      </c>
      <c r="D1677" s="4">
        <v>36000</v>
      </c>
      <c r="E1677">
        <v>36000</v>
      </c>
      <c r="F1677" t="s">
        <v>86</v>
      </c>
      <c r="G1677">
        <f>tblSalaries[[#This Row],[clean Salary (in local currency)]]*VLOOKUP(tblSalaries[[#This Row],[Currency]],tblXrate[],2,FALSE)</f>
        <v>35401.014829091764</v>
      </c>
      <c r="H1677" t="s">
        <v>1845</v>
      </c>
      <c r="I1677" t="s">
        <v>20</v>
      </c>
      <c r="J1677" t="s">
        <v>88</v>
      </c>
      <c r="K1677" t="str">
        <f>VLOOKUP(tblSalaries[[#This Row],[Where do you work]],tblCountries[[Actual]:[Mapping]],2,FALSE)</f>
        <v>Canada</v>
      </c>
      <c r="L1677" t="s">
        <v>13</v>
      </c>
      <c r="M1677">
        <v>2</v>
      </c>
      <c r="O1677" s="10" t="str">
        <f>IF(ISERROR(FIND("1",tblSalaries[[#This Row],[How many hours of a day you work on Excel]])),"",1)</f>
        <v/>
      </c>
      <c r="P1677" s="11" t="str">
        <f>IF(ISERROR(FIND("2",tblSalaries[[#This Row],[How many hours of a day you work on Excel]])),"",2)</f>
        <v/>
      </c>
      <c r="Q1677" s="10" t="str">
        <f>IF(ISERROR(FIND("3",tblSalaries[[#This Row],[How many hours of a day you work on Excel]])),"",3)</f>
        <v/>
      </c>
      <c r="R1677" s="10" t="str">
        <f>IF(ISERROR(FIND("4",tblSalaries[[#This Row],[How many hours of a day you work on Excel]])),"",4)</f>
        <v/>
      </c>
      <c r="S1677" s="10" t="str">
        <f>IF(ISERROR(FIND("5",tblSalaries[[#This Row],[How many hours of a day you work on Excel]])),"",5)</f>
        <v/>
      </c>
      <c r="T1677" s="10" t="str">
        <f>IF(ISERROR(FIND("6",tblSalaries[[#This Row],[How many hours of a day you work on Excel]])),"",6)</f>
        <v/>
      </c>
      <c r="U1677" s="11" t="str">
        <f>IF(ISERROR(FIND("7",tblSalaries[[#This Row],[How many hours of a day you work on Excel]])),"",7)</f>
        <v/>
      </c>
      <c r="V1677" s="11">
        <f>IF(ISERROR(FIND("8",tblSalaries[[#This Row],[How many hours of a day you work on Excel]])),"",8)</f>
        <v>8</v>
      </c>
      <c r="W1677" s="11">
        <f>IF(MAX(tblSalaries[[#This Row],[1 hour]:[8 hours]])=0,#N/A,MAX(tblSalaries[[#This Row],[1 hour]:[8 hours]]))</f>
        <v>8</v>
      </c>
      <c r="X1677" s="11">
        <f>IF(ISERROR(tblSalaries[[#This Row],[max h]]),1,tblSalaries[[#This Row],[Salary in USD]]/tblSalaries[[#This Row],[max h]]/260)</f>
        <v>17.019718667832578</v>
      </c>
      <c r="Y1677" s="11" t="str">
        <f>IF(tblSalaries[[#This Row],[Years of Experience]]="",0,"0")</f>
        <v>0</v>
      </c>
      <c r="Z16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77" s="11">
        <f>IF(tblSalaries[[#This Row],[Salary in USD]]&lt;1000,1,0)</f>
        <v>0</v>
      </c>
      <c r="AB1677" s="11">
        <f>IF(AND(tblSalaries[[#This Row],[Salary in USD]]&gt;1000,tblSalaries[[#This Row],[Salary in USD]]&lt;2000),1,0)</f>
        <v>0</v>
      </c>
    </row>
    <row r="1678" spans="2:28" ht="15" customHeight="1">
      <c r="B1678" t="s">
        <v>3681</v>
      </c>
      <c r="C1678" s="1">
        <v>41066.66920138889</v>
      </c>
      <c r="D1678" s="4">
        <v>500000</v>
      </c>
      <c r="E1678">
        <v>500000</v>
      </c>
      <c r="F1678" t="s">
        <v>40</v>
      </c>
      <c r="G1678">
        <f>tblSalaries[[#This Row],[clean Salary (in local currency)]]*VLOOKUP(tblSalaries[[#This Row],[Currency]],tblXrate[],2,FALSE)</f>
        <v>8903.9583437212841</v>
      </c>
      <c r="H1678" t="s">
        <v>243</v>
      </c>
      <c r="I1678" t="s">
        <v>20</v>
      </c>
      <c r="J1678" t="s">
        <v>8</v>
      </c>
      <c r="K1678" t="str">
        <f>VLOOKUP(tblSalaries[[#This Row],[Where do you work]],tblCountries[[Actual]:[Mapping]],2,FALSE)</f>
        <v>India</v>
      </c>
      <c r="L1678" t="s">
        <v>9</v>
      </c>
      <c r="M1678">
        <v>4</v>
      </c>
      <c r="O1678" s="10" t="str">
        <f>IF(ISERROR(FIND("1",tblSalaries[[#This Row],[How many hours of a day you work on Excel]])),"",1)</f>
        <v/>
      </c>
      <c r="P1678" s="11" t="str">
        <f>IF(ISERROR(FIND("2",tblSalaries[[#This Row],[How many hours of a day you work on Excel]])),"",2)</f>
        <v/>
      </c>
      <c r="Q1678" s="10" t="str">
        <f>IF(ISERROR(FIND("3",tblSalaries[[#This Row],[How many hours of a day you work on Excel]])),"",3)</f>
        <v/>
      </c>
      <c r="R1678" s="10">
        <f>IF(ISERROR(FIND("4",tblSalaries[[#This Row],[How many hours of a day you work on Excel]])),"",4)</f>
        <v>4</v>
      </c>
      <c r="S1678" s="10" t="str">
        <f>IF(ISERROR(FIND("5",tblSalaries[[#This Row],[How many hours of a day you work on Excel]])),"",5)</f>
        <v/>
      </c>
      <c r="T1678" s="10">
        <f>IF(ISERROR(FIND("6",tblSalaries[[#This Row],[How many hours of a day you work on Excel]])),"",6)</f>
        <v>6</v>
      </c>
      <c r="U1678" s="11" t="str">
        <f>IF(ISERROR(FIND("7",tblSalaries[[#This Row],[How many hours of a day you work on Excel]])),"",7)</f>
        <v/>
      </c>
      <c r="V1678" s="11" t="str">
        <f>IF(ISERROR(FIND("8",tblSalaries[[#This Row],[How many hours of a day you work on Excel]])),"",8)</f>
        <v/>
      </c>
      <c r="W1678" s="11">
        <f>IF(MAX(tblSalaries[[#This Row],[1 hour]:[8 hours]])=0,#N/A,MAX(tblSalaries[[#This Row],[1 hour]:[8 hours]]))</f>
        <v>6</v>
      </c>
      <c r="X1678" s="11">
        <f>IF(ISERROR(tblSalaries[[#This Row],[max h]]),1,tblSalaries[[#This Row],[Salary in USD]]/tblSalaries[[#This Row],[max h]]/260)</f>
        <v>5.7076656049495407</v>
      </c>
      <c r="Y1678" s="11" t="str">
        <f>IF(tblSalaries[[#This Row],[Years of Experience]]="",0,"0")</f>
        <v>0</v>
      </c>
      <c r="Z16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78" s="11">
        <f>IF(tblSalaries[[#This Row],[Salary in USD]]&lt;1000,1,0)</f>
        <v>0</v>
      </c>
      <c r="AB1678" s="11">
        <f>IF(AND(tblSalaries[[#This Row],[Salary in USD]]&gt;1000,tblSalaries[[#This Row],[Salary in USD]]&lt;2000),1,0)</f>
        <v>0</v>
      </c>
    </row>
    <row r="1679" spans="2:28" ht="15" customHeight="1">
      <c r="B1679" t="s">
        <v>3682</v>
      </c>
      <c r="C1679" s="1">
        <v>41066.737280092595</v>
      </c>
      <c r="D1679" s="4">
        <v>600000</v>
      </c>
      <c r="E1679">
        <v>600000</v>
      </c>
      <c r="F1679" t="s">
        <v>40</v>
      </c>
      <c r="G1679">
        <f>tblSalaries[[#This Row],[clean Salary (in local currency)]]*VLOOKUP(tblSalaries[[#This Row],[Currency]],tblXrate[],2,FALSE)</f>
        <v>10684.750012465542</v>
      </c>
      <c r="H1679" t="s">
        <v>1112</v>
      </c>
      <c r="I1679" t="s">
        <v>20</v>
      </c>
      <c r="J1679" t="s">
        <v>8</v>
      </c>
      <c r="K1679" t="str">
        <f>VLOOKUP(tblSalaries[[#This Row],[Where do you work]],tblCountries[[Actual]:[Mapping]],2,FALSE)</f>
        <v>India</v>
      </c>
      <c r="L1679" t="s">
        <v>13</v>
      </c>
      <c r="M1679">
        <v>5</v>
      </c>
      <c r="O1679" s="10" t="str">
        <f>IF(ISERROR(FIND("1",tblSalaries[[#This Row],[How many hours of a day you work on Excel]])),"",1)</f>
        <v/>
      </c>
      <c r="P1679" s="11" t="str">
        <f>IF(ISERROR(FIND("2",tblSalaries[[#This Row],[How many hours of a day you work on Excel]])),"",2)</f>
        <v/>
      </c>
      <c r="Q1679" s="10" t="str">
        <f>IF(ISERROR(FIND("3",tblSalaries[[#This Row],[How many hours of a day you work on Excel]])),"",3)</f>
        <v/>
      </c>
      <c r="R1679" s="10" t="str">
        <f>IF(ISERROR(FIND("4",tblSalaries[[#This Row],[How many hours of a day you work on Excel]])),"",4)</f>
        <v/>
      </c>
      <c r="S1679" s="10" t="str">
        <f>IF(ISERROR(FIND("5",tblSalaries[[#This Row],[How many hours of a day you work on Excel]])),"",5)</f>
        <v/>
      </c>
      <c r="T1679" s="10" t="str">
        <f>IF(ISERROR(FIND("6",tblSalaries[[#This Row],[How many hours of a day you work on Excel]])),"",6)</f>
        <v/>
      </c>
      <c r="U1679" s="11" t="str">
        <f>IF(ISERROR(FIND("7",tblSalaries[[#This Row],[How many hours of a day you work on Excel]])),"",7)</f>
        <v/>
      </c>
      <c r="V1679" s="11">
        <f>IF(ISERROR(FIND("8",tblSalaries[[#This Row],[How many hours of a day you work on Excel]])),"",8)</f>
        <v>8</v>
      </c>
      <c r="W1679" s="11">
        <f>IF(MAX(tblSalaries[[#This Row],[1 hour]:[8 hours]])=0,#N/A,MAX(tblSalaries[[#This Row],[1 hour]:[8 hours]]))</f>
        <v>8</v>
      </c>
      <c r="X1679" s="11">
        <f>IF(ISERROR(tblSalaries[[#This Row],[max h]]),1,tblSalaries[[#This Row],[Salary in USD]]/tblSalaries[[#This Row],[max h]]/260)</f>
        <v>5.1368990444545872</v>
      </c>
      <c r="Y1679" s="11" t="str">
        <f>IF(tblSalaries[[#This Row],[Years of Experience]]="",0,"0")</f>
        <v>0</v>
      </c>
      <c r="Z16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79" s="11">
        <f>IF(tblSalaries[[#This Row],[Salary in USD]]&lt;1000,1,0)</f>
        <v>0</v>
      </c>
      <c r="AB1679" s="11">
        <f>IF(AND(tblSalaries[[#This Row],[Salary in USD]]&gt;1000,tblSalaries[[#This Row],[Salary in USD]]&lt;2000),1,0)</f>
        <v>0</v>
      </c>
    </row>
    <row r="1680" spans="2:28" ht="15" customHeight="1">
      <c r="B1680" t="s">
        <v>3683</v>
      </c>
      <c r="C1680" s="1">
        <v>41066.786145833335</v>
      </c>
      <c r="D1680" s="4">
        <v>700</v>
      </c>
      <c r="E1680">
        <v>8400</v>
      </c>
      <c r="F1680" t="s">
        <v>6</v>
      </c>
      <c r="G1680">
        <f>tblSalaries[[#This Row],[clean Salary (in local currency)]]*VLOOKUP(tblSalaries[[#This Row],[Currency]],tblXrate[],2,FALSE)</f>
        <v>8400</v>
      </c>
      <c r="H1680" t="s">
        <v>1846</v>
      </c>
      <c r="I1680" t="s">
        <v>20</v>
      </c>
      <c r="J1680" t="s">
        <v>997</v>
      </c>
      <c r="K1680" t="str">
        <f>VLOOKUP(tblSalaries[[#This Row],[Where do you work]],tblCountries[[Actual]:[Mapping]],2,FALSE)</f>
        <v>Indonesia</v>
      </c>
      <c r="L1680" t="s">
        <v>9</v>
      </c>
      <c r="M1680">
        <v>14</v>
      </c>
      <c r="O1680" s="10" t="str">
        <f>IF(ISERROR(FIND("1",tblSalaries[[#This Row],[How many hours of a day you work on Excel]])),"",1)</f>
        <v/>
      </c>
      <c r="P1680" s="11" t="str">
        <f>IF(ISERROR(FIND("2",tblSalaries[[#This Row],[How many hours of a day you work on Excel]])),"",2)</f>
        <v/>
      </c>
      <c r="Q1680" s="10" t="str">
        <f>IF(ISERROR(FIND("3",tblSalaries[[#This Row],[How many hours of a day you work on Excel]])),"",3)</f>
        <v/>
      </c>
      <c r="R1680" s="10">
        <f>IF(ISERROR(FIND("4",tblSalaries[[#This Row],[How many hours of a day you work on Excel]])),"",4)</f>
        <v>4</v>
      </c>
      <c r="S1680" s="10" t="str">
        <f>IF(ISERROR(FIND("5",tblSalaries[[#This Row],[How many hours of a day you work on Excel]])),"",5)</f>
        <v/>
      </c>
      <c r="T1680" s="10">
        <f>IF(ISERROR(FIND("6",tblSalaries[[#This Row],[How many hours of a day you work on Excel]])),"",6)</f>
        <v>6</v>
      </c>
      <c r="U1680" s="11" t="str">
        <f>IF(ISERROR(FIND("7",tblSalaries[[#This Row],[How many hours of a day you work on Excel]])),"",7)</f>
        <v/>
      </c>
      <c r="V1680" s="11" t="str">
        <f>IF(ISERROR(FIND("8",tblSalaries[[#This Row],[How many hours of a day you work on Excel]])),"",8)</f>
        <v/>
      </c>
      <c r="W1680" s="11">
        <f>IF(MAX(tblSalaries[[#This Row],[1 hour]:[8 hours]])=0,#N/A,MAX(tblSalaries[[#This Row],[1 hour]:[8 hours]]))</f>
        <v>6</v>
      </c>
      <c r="X1680" s="11">
        <f>IF(ISERROR(tblSalaries[[#This Row],[max h]]),1,tblSalaries[[#This Row],[Salary in USD]]/tblSalaries[[#This Row],[max h]]/260)</f>
        <v>5.384615384615385</v>
      </c>
      <c r="Y1680" s="11" t="str">
        <f>IF(tblSalaries[[#This Row],[Years of Experience]]="",0,"0")</f>
        <v>0</v>
      </c>
      <c r="Z16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80" s="11">
        <f>IF(tblSalaries[[#This Row],[Salary in USD]]&lt;1000,1,0)</f>
        <v>0</v>
      </c>
      <c r="AB1680" s="11">
        <f>IF(AND(tblSalaries[[#This Row],[Salary in USD]]&gt;1000,tblSalaries[[#This Row],[Salary in USD]]&lt;2000),1,0)</f>
        <v>0</v>
      </c>
    </row>
    <row r="1681" spans="2:28" ht="15" customHeight="1">
      <c r="B1681" t="s">
        <v>3684</v>
      </c>
      <c r="C1681" s="1">
        <v>41066.818819444445</v>
      </c>
      <c r="D1681" s="4">
        <v>550000</v>
      </c>
      <c r="E1681">
        <v>550000</v>
      </c>
      <c r="F1681" t="s">
        <v>40</v>
      </c>
      <c r="G1681">
        <f>tblSalaries[[#This Row],[clean Salary (in local currency)]]*VLOOKUP(tblSalaries[[#This Row],[Currency]],tblXrate[],2,FALSE)</f>
        <v>9794.354178093412</v>
      </c>
      <c r="H1681" t="s">
        <v>1847</v>
      </c>
      <c r="I1681" t="s">
        <v>52</v>
      </c>
      <c r="J1681" t="s">
        <v>8</v>
      </c>
      <c r="K1681" t="str">
        <f>VLOOKUP(tblSalaries[[#This Row],[Where do you work]],tblCountries[[Actual]:[Mapping]],2,FALSE)</f>
        <v>India</v>
      </c>
      <c r="L1681" t="s">
        <v>9</v>
      </c>
      <c r="M1681">
        <v>13</v>
      </c>
      <c r="O1681" s="10" t="str">
        <f>IF(ISERROR(FIND("1",tblSalaries[[#This Row],[How many hours of a day you work on Excel]])),"",1)</f>
        <v/>
      </c>
      <c r="P1681" s="11" t="str">
        <f>IF(ISERROR(FIND("2",tblSalaries[[#This Row],[How many hours of a day you work on Excel]])),"",2)</f>
        <v/>
      </c>
      <c r="Q1681" s="10" t="str">
        <f>IF(ISERROR(FIND("3",tblSalaries[[#This Row],[How many hours of a day you work on Excel]])),"",3)</f>
        <v/>
      </c>
      <c r="R1681" s="10">
        <f>IF(ISERROR(FIND("4",tblSalaries[[#This Row],[How many hours of a day you work on Excel]])),"",4)</f>
        <v>4</v>
      </c>
      <c r="S1681" s="10" t="str">
        <f>IF(ISERROR(FIND("5",tblSalaries[[#This Row],[How many hours of a day you work on Excel]])),"",5)</f>
        <v/>
      </c>
      <c r="T1681" s="10">
        <f>IF(ISERROR(FIND("6",tblSalaries[[#This Row],[How many hours of a day you work on Excel]])),"",6)</f>
        <v>6</v>
      </c>
      <c r="U1681" s="11" t="str">
        <f>IF(ISERROR(FIND("7",tblSalaries[[#This Row],[How many hours of a day you work on Excel]])),"",7)</f>
        <v/>
      </c>
      <c r="V1681" s="11" t="str">
        <f>IF(ISERROR(FIND("8",tblSalaries[[#This Row],[How many hours of a day you work on Excel]])),"",8)</f>
        <v/>
      </c>
      <c r="W1681" s="11">
        <f>IF(MAX(tblSalaries[[#This Row],[1 hour]:[8 hours]])=0,#N/A,MAX(tblSalaries[[#This Row],[1 hour]:[8 hours]]))</f>
        <v>6</v>
      </c>
      <c r="X1681" s="11">
        <f>IF(ISERROR(tblSalaries[[#This Row],[max h]]),1,tblSalaries[[#This Row],[Salary in USD]]/tblSalaries[[#This Row],[max h]]/260)</f>
        <v>6.278432165444495</v>
      </c>
      <c r="Y1681" s="11" t="str">
        <f>IF(tblSalaries[[#This Row],[Years of Experience]]="",0,"0")</f>
        <v>0</v>
      </c>
      <c r="Z16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81" s="11">
        <f>IF(tblSalaries[[#This Row],[Salary in USD]]&lt;1000,1,0)</f>
        <v>0</v>
      </c>
      <c r="AB1681" s="11">
        <f>IF(AND(tblSalaries[[#This Row],[Salary in USD]]&gt;1000,tblSalaries[[#This Row],[Salary in USD]]&lt;2000),1,0)</f>
        <v>0</v>
      </c>
    </row>
    <row r="1682" spans="2:28" ht="15" customHeight="1">
      <c r="B1682" t="s">
        <v>3685</v>
      </c>
      <c r="C1682" s="1">
        <v>41066.829733796294</v>
      </c>
      <c r="D1682" s="4">
        <v>1200</v>
      </c>
      <c r="E1682">
        <v>14400</v>
      </c>
      <c r="F1682" t="s">
        <v>6</v>
      </c>
      <c r="G1682">
        <f>tblSalaries[[#This Row],[clean Salary (in local currency)]]*VLOOKUP(tblSalaries[[#This Row],[Currency]],tblXrate[],2,FALSE)</f>
        <v>14400</v>
      </c>
      <c r="H1682" t="s">
        <v>279</v>
      </c>
      <c r="I1682" t="s">
        <v>279</v>
      </c>
      <c r="J1682" t="s">
        <v>8</v>
      </c>
      <c r="K1682" t="str">
        <f>VLOOKUP(tblSalaries[[#This Row],[Where do you work]],tblCountries[[Actual]:[Mapping]],2,FALSE)</f>
        <v>India</v>
      </c>
      <c r="L1682" t="s">
        <v>25</v>
      </c>
      <c r="M1682">
        <v>8</v>
      </c>
      <c r="O1682" s="10">
        <f>IF(ISERROR(FIND("1",tblSalaries[[#This Row],[How many hours of a day you work on Excel]])),"",1)</f>
        <v>1</v>
      </c>
      <c r="P1682" s="11">
        <f>IF(ISERROR(FIND("2",tblSalaries[[#This Row],[How many hours of a day you work on Excel]])),"",2)</f>
        <v>2</v>
      </c>
      <c r="Q1682" s="10" t="str">
        <f>IF(ISERROR(FIND("3",tblSalaries[[#This Row],[How many hours of a day you work on Excel]])),"",3)</f>
        <v/>
      </c>
      <c r="R1682" s="10" t="str">
        <f>IF(ISERROR(FIND("4",tblSalaries[[#This Row],[How many hours of a day you work on Excel]])),"",4)</f>
        <v/>
      </c>
      <c r="S1682" s="10" t="str">
        <f>IF(ISERROR(FIND("5",tblSalaries[[#This Row],[How many hours of a day you work on Excel]])),"",5)</f>
        <v/>
      </c>
      <c r="T1682" s="10" t="str">
        <f>IF(ISERROR(FIND("6",tblSalaries[[#This Row],[How many hours of a day you work on Excel]])),"",6)</f>
        <v/>
      </c>
      <c r="U1682" s="11" t="str">
        <f>IF(ISERROR(FIND("7",tblSalaries[[#This Row],[How many hours of a day you work on Excel]])),"",7)</f>
        <v/>
      </c>
      <c r="V1682" s="11" t="str">
        <f>IF(ISERROR(FIND("8",tblSalaries[[#This Row],[How many hours of a day you work on Excel]])),"",8)</f>
        <v/>
      </c>
      <c r="W1682" s="11">
        <f>IF(MAX(tblSalaries[[#This Row],[1 hour]:[8 hours]])=0,#N/A,MAX(tblSalaries[[#This Row],[1 hour]:[8 hours]]))</f>
        <v>2</v>
      </c>
      <c r="X1682" s="11">
        <f>IF(ISERROR(tblSalaries[[#This Row],[max h]]),1,tblSalaries[[#This Row],[Salary in USD]]/tblSalaries[[#This Row],[max h]]/260)</f>
        <v>27.692307692307693</v>
      </c>
      <c r="Y1682" s="11" t="str">
        <f>IF(tblSalaries[[#This Row],[Years of Experience]]="",0,"0")</f>
        <v>0</v>
      </c>
      <c r="Z16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82" s="11">
        <f>IF(tblSalaries[[#This Row],[Salary in USD]]&lt;1000,1,0)</f>
        <v>0</v>
      </c>
      <c r="AB1682" s="11">
        <f>IF(AND(tblSalaries[[#This Row],[Salary in USD]]&gt;1000,tblSalaries[[#This Row],[Salary in USD]]&lt;2000),1,0)</f>
        <v>0</v>
      </c>
    </row>
    <row r="1683" spans="2:28" ht="15" customHeight="1">
      <c r="B1683" t="s">
        <v>3686</v>
      </c>
      <c r="C1683" s="1">
        <v>41066.838692129626</v>
      </c>
      <c r="D1683" s="4" t="s">
        <v>1848</v>
      </c>
      <c r="E1683">
        <v>150000</v>
      </c>
      <c r="F1683" t="s">
        <v>40</v>
      </c>
      <c r="G1683">
        <f>tblSalaries[[#This Row],[clean Salary (in local currency)]]*VLOOKUP(tblSalaries[[#This Row],[Currency]],tblXrate[],2,FALSE)</f>
        <v>2671.1875031163854</v>
      </c>
      <c r="H1683" t="s">
        <v>721</v>
      </c>
      <c r="I1683" t="s">
        <v>3999</v>
      </c>
      <c r="J1683" t="s">
        <v>8</v>
      </c>
      <c r="K1683" t="str">
        <f>VLOOKUP(tblSalaries[[#This Row],[Where do you work]],tblCountries[[Actual]:[Mapping]],2,FALSE)</f>
        <v>India</v>
      </c>
      <c r="L1683" t="s">
        <v>13</v>
      </c>
      <c r="M1683">
        <v>3</v>
      </c>
      <c r="O1683" s="10" t="str">
        <f>IF(ISERROR(FIND("1",tblSalaries[[#This Row],[How many hours of a day you work on Excel]])),"",1)</f>
        <v/>
      </c>
      <c r="P1683" s="11" t="str">
        <f>IF(ISERROR(FIND("2",tblSalaries[[#This Row],[How many hours of a day you work on Excel]])),"",2)</f>
        <v/>
      </c>
      <c r="Q1683" s="10" t="str">
        <f>IF(ISERROR(FIND("3",tblSalaries[[#This Row],[How many hours of a day you work on Excel]])),"",3)</f>
        <v/>
      </c>
      <c r="R1683" s="10" t="str">
        <f>IF(ISERROR(FIND("4",tblSalaries[[#This Row],[How many hours of a day you work on Excel]])),"",4)</f>
        <v/>
      </c>
      <c r="S1683" s="10" t="str">
        <f>IF(ISERROR(FIND("5",tblSalaries[[#This Row],[How many hours of a day you work on Excel]])),"",5)</f>
        <v/>
      </c>
      <c r="T1683" s="10" t="str">
        <f>IF(ISERROR(FIND("6",tblSalaries[[#This Row],[How many hours of a day you work on Excel]])),"",6)</f>
        <v/>
      </c>
      <c r="U1683" s="11" t="str">
        <f>IF(ISERROR(FIND("7",tblSalaries[[#This Row],[How many hours of a day you work on Excel]])),"",7)</f>
        <v/>
      </c>
      <c r="V1683" s="11">
        <f>IF(ISERROR(FIND("8",tblSalaries[[#This Row],[How many hours of a day you work on Excel]])),"",8)</f>
        <v>8</v>
      </c>
      <c r="W1683" s="11">
        <f>IF(MAX(tblSalaries[[#This Row],[1 hour]:[8 hours]])=0,#N/A,MAX(tblSalaries[[#This Row],[1 hour]:[8 hours]]))</f>
        <v>8</v>
      </c>
      <c r="X1683" s="11">
        <f>IF(ISERROR(tblSalaries[[#This Row],[max h]]),1,tblSalaries[[#This Row],[Salary in USD]]/tblSalaries[[#This Row],[max h]]/260)</f>
        <v>1.2842247611136468</v>
      </c>
      <c r="Y1683" s="11" t="str">
        <f>IF(tblSalaries[[#This Row],[Years of Experience]]="",0,"0")</f>
        <v>0</v>
      </c>
      <c r="Z16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83" s="11">
        <f>IF(tblSalaries[[#This Row],[Salary in USD]]&lt;1000,1,0)</f>
        <v>0</v>
      </c>
      <c r="AB1683" s="11">
        <f>IF(AND(tblSalaries[[#This Row],[Salary in USD]]&gt;1000,tblSalaries[[#This Row],[Salary in USD]]&lt;2000),1,0)</f>
        <v>0</v>
      </c>
    </row>
    <row r="1684" spans="2:28" ht="15" customHeight="1">
      <c r="B1684" t="s">
        <v>3687</v>
      </c>
      <c r="C1684" s="1">
        <v>41066.862210648149</v>
      </c>
      <c r="D1684" s="4">
        <v>22000</v>
      </c>
      <c r="E1684">
        <v>22000</v>
      </c>
      <c r="F1684" t="s">
        <v>6</v>
      </c>
      <c r="G1684">
        <f>tblSalaries[[#This Row],[clean Salary (in local currency)]]*VLOOKUP(tblSalaries[[#This Row],[Currency]],tblXrate[],2,FALSE)</f>
        <v>22000</v>
      </c>
      <c r="H1684" t="s">
        <v>1849</v>
      </c>
      <c r="I1684" t="s">
        <v>52</v>
      </c>
      <c r="J1684" t="s">
        <v>8</v>
      </c>
      <c r="K1684" t="str">
        <f>VLOOKUP(tblSalaries[[#This Row],[Where do you work]],tblCountries[[Actual]:[Mapping]],2,FALSE)</f>
        <v>India</v>
      </c>
      <c r="L1684" t="s">
        <v>13</v>
      </c>
      <c r="M1684">
        <v>6</v>
      </c>
      <c r="O1684" s="10" t="str">
        <f>IF(ISERROR(FIND("1",tblSalaries[[#This Row],[How many hours of a day you work on Excel]])),"",1)</f>
        <v/>
      </c>
      <c r="P1684" s="11" t="str">
        <f>IF(ISERROR(FIND("2",tblSalaries[[#This Row],[How many hours of a day you work on Excel]])),"",2)</f>
        <v/>
      </c>
      <c r="Q1684" s="10" t="str">
        <f>IF(ISERROR(FIND("3",tblSalaries[[#This Row],[How many hours of a day you work on Excel]])),"",3)</f>
        <v/>
      </c>
      <c r="R1684" s="10" t="str">
        <f>IF(ISERROR(FIND("4",tblSalaries[[#This Row],[How many hours of a day you work on Excel]])),"",4)</f>
        <v/>
      </c>
      <c r="S1684" s="10" t="str">
        <f>IF(ISERROR(FIND("5",tblSalaries[[#This Row],[How many hours of a day you work on Excel]])),"",5)</f>
        <v/>
      </c>
      <c r="T1684" s="10" t="str">
        <f>IF(ISERROR(FIND("6",tblSalaries[[#This Row],[How many hours of a day you work on Excel]])),"",6)</f>
        <v/>
      </c>
      <c r="U1684" s="11" t="str">
        <f>IF(ISERROR(FIND("7",tblSalaries[[#This Row],[How many hours of a day you work on Excel]])),"",7)</f>
        <v/>
      </c>
      <c r="V1684" s="11">
        <f>IF(ISERROR(FIND("8",tblSalaries[[#This Row],[How many hours of a day you work on Excel]])),"",8)</f>
        <v>8</v>
      </c>
      <c r="W1684" s="11">
        <f>IF(MAX(tblSalaries[[#This Row],[1 hour]:[8 hours]])=0,#N/A,MAX(tblSalaries[[#This Row],[1 hour]:[8 hours]]))</f>
        <v>8</v>
      </c>
      <c r="X1684" s="11">
        <f>IF(ISERROR(tblSalaries[[#This Row],[max h]]),1,tblSalaries[[#This Row],[Salary in USD]]/tblSalaries[[#This Row],[max h]]/260)</f>
        <v>10.576923076923077</v>
      </c>
      <c r="Y1684" s="11" t="str">
        <f>IF(tblSalaries[[#This Row],[Years of Experience]]="",0,"0")</f>
        <v>0</v>
      </c>
      <c r="Z16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84" s="11">
        <f>IF(tblSalaries[[#This Row],[Salary in USD]]&lt;1000,1,0)</f>
        <v>0</v>
      </c>
      <c r="AB1684" s="11">
        <f>IF(AND(tblSalaries[[#This Row],[Salary in USD]]&gt;1000,tblSalaries[[#This Row],[Salary in USD]]&lt;2000),1,0)</f>
        <v>0</v>
      </c>
    </row>
    <row r="1685" spans="2:28" ht="15" customHeight="1">
      <c r="B1685" t="s">
        <v>3688</v>
      </c>
      <c r="C1685" s="1">
        <v>41066.888090277775</v>
      </c>
      <c r="D1685" s="4">
        <v>100000</v>
      </c>
      <c r="E1685">
        <v>100000</v>
      </c>
      <c r="F1685" t="s">
        <v>6</v>
      </c>
      <c r="G1685">
        <f>tblSalaries[[#This Row],[clean Salary (in local currency)]]*VLOOKUP(tblSalaries[[#This Row],[Currency]],tblXrate[],2,FALSE)</f>
        <v>100000</v>
      </c>
      <c r="H1685" t="s">
        <v>1850</v>
      </c>
      <c r="I1685" t="s">
        <v>20</v>
      </c>
      <c r="J1685" t="s">
        <v>65</v>
      </c>
      <c r="K1685" t="str">
        <f>VLOOKUP(tblSalaries[[#This Row],[Where do you work]],tblCountries[[Actual]:[Mapping]],2,FALSE)</f>
        <v>Russia</v>
      </c>
      <c r="L1685" t="s">
        <v>13</v>
      </c>
      <c r="M1685">
        <v>6</v>
      </c>
      <c r="O1685" s="10" t="str">
        <f>IF(ISERROR(FIND("1",tblSalaries[[#This Row],[How many hours of a day you work on Excel]])),"",1)</f>
        <v/>
      </c>
      <c r="P1685" s="11" t="str">
        <f>IF(ISERROR(FIND("2",tblSalaries[[#This Row],[How many hours of a day you work on Excel]])),"",2)</f>
        <v/>
      </c>
      <c r="Q1685" s="10" t="str">
        <f>IF(ISERROR(FIND("3",tblSalaries[[#This Row],[How many hours of a day you work on Excel]])),"",3)</f>
        <v/>
      </c>
      <c r="R1685" s="10" t="str">
        <f>IF(ISERROR(FIND("4",tblSalaries[[#This Row],[How many hours of a day you work on Excel]])),"",4)</f>
        <v/>
      </c>
      <c r="S1685" s="10" t="str">
        <f>IF(ISERROR(FIND("5",tblSalaries[[#This Row],[How many hours of a day you work on Excel]])),"",5)</f>
        <v/>
      </c>
      <c r="T1685" s="10" t="str">
        <f>IF(ISERROR(FIND("6",tblSalaries[[#This Row],[How many hours of a day you work on Excel]])),"",6)</f>
        <v/>
      </c>
      <c r="U1685" s="11" t="str">
        <f>IF(ISERROR(FIND("7",tblSalaries[[#This Row],[How many hours of a day you work on Excel]])),"",7)</f>
        <v/>
      </c>
      <c r="V1685" s="11">
        <f>IF(ISERROR(FIND("8",tblSalaries[[#This Row],[How many hours of a day you work on Excel]])),"",8)</f>
        <v>8</v>
      </c>
      <c r="W1685" s="11">
        <f>IF(MAX(tblSalaries[[#This Row],[1 hour]:[8 hours]])=0,#N/A,MAX(tblSalaries[[#This Row],[1 hour]:[8 hours]]))</f>
        <v>8</v>
      </c>
      <c r="X1685" s="11">
        <f>IF(ISERROR(tblSalaries[[#This Row],[max h]]),1,tblSalaries[[#This Row],[Salary in USD]]/tblSalaries[[#This Row],[max h]]/260)</f>
        <v>48.07692307692308</v>
      </c>
      <c r="Y1685" s="11" t="str">
        <f>IF(tblSalaries[[#This Row],[Years of Experience]]="",0,"0")</f>
        <v>0</v>
      </c>
      <c r="Z16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85" s="11">
        <f>IF(tblSalaries[[#This Row],[Salary in USD]]&lt;1000,1,0)</f>
        <v>0</v>
      </c>
      <c r="AB1685" s="11">
        <f>IF(AND(tblSalaries[[#This Row],[Salary in USD]]&gt;1000,tblSalaries[[#This Row],[Salary in USD]]&lt;2000),1,0)</f>
        <v>0</v>
      </c>
    </row>
    <row r="1686" spans="2:28" ht="15" customHeight="1">
      <c r="B1686" t="s">
        <v>3689</v>
      </c>
      <c r="C1686" s="1">
        <v>41066.889328703706</v>
      </c>
      <c r="D1686" s="4">
        <v>40000</v>
      </c>
      <c r="E1686">
        <v>40000</v>
      </c>
      <c r="F1686" t="s">
        <v>69</v>
      </c>
      <c r="G1686">
        <f>tblSalaries[[#This Row],[clean Salary (in local currency)]]*VLOOKUP(tblSalaries[[#This Row],[Currency]],tblXrate[],2,FALSE)</f>
        <v>63047.130882691366</v>
      </c>
      <c r="H1686" t="s">
        <v>204</v>
      </c>
      <c r="I1686" t="s">
        <v>52</v>
      </c>
      <c r="J1686" t="s">
        <v>71</v>
      </c>
      <c r="K1686" t="str">
        <f>VLOOKUP(tblSalaries[[#This Row],[Where do you work]],tblCountries[[Actual]:[Mapping]],2,FALSE)</f>
        <v>UK</v>
      </c>
      <c r="L1686" t="s">
        <v>9</v>
      </c>
      <c r="M1686">
        <v>15</v>
      </c>
      <c r="O1686" s="10" t="str">
        <f>IF(ISERROR(FIND("1",tblSalaries[[#This Row],[How many hours of a day you work on Excel]])),"",1)</f>
        <v/>
      </c>
      <c r="P1686" s="11" t="str">
        <f>IF(ISERROR(FIND("2",tblSalaries[[#This Row],[How many hours of a day you work on Excel]])),"",2)</f>
        <v/>
      </c>
      <c r="Q1686" s="10" t="str">
        <f>IF(ISERROR(FIND("3",tblSalaries[[#This Row],[How many hours of a day you work on Excel]])),"",3)</f>
        <v/>
      </c>
      <c r="R1686" s="10">
        <f>IF(ISERROR(FIND("4",tblSalaries[[#This Row],[How many hours of a day you work on Excel]])),"",4)</f>
        <v>4</v>
      </c>
      <c r="S1686" s="10" t="str">
        <f>IF(ISERROR(FIND("5",tblSalaries[[#This Row],[How many hours of a day you work on Excel]])),"",5)</f>
        <v/>
      </c>
      <c r="T1686" s="10">
        <f>IF(ISERROR(FIND("6",tblSalaries[[#This Row],[How many hours of a day you work on Excel]])),"",6)</f>
        <v>6</v>
      </c>
      <c r="U1686" s="11" t="str">
        <f>IF(ISERROR(FIND("7",tblSalaries[[#This Row],[How many hours of a day you work on Excel]])),"",7)</f>
        <v/>
      </c>
      <c r="V1686" s="11" t="str">
        <f>IF(ISERROR(FIND("8",tblSalaries[[#This Row],[How many hours of a day you work on Excel]])),"",8)</f>
        <v/>
      </c>
      <c r="W1686" s="11">
        <f>IF(MAX(tblSalaries[[#This Row],[1 hour]:[8 hours]])=0,#N/A,MAX(tblSalaries[[#This Row],[1 hour]:[8 hours]]))</f>
        <v>6</v>
      </c>
      <c r="X1686" s="11">
        <f>IF(ISERROR(tblSalaries[[#This Row],[max h]]),1,tblSalaries[[#This Row],[Salary in USD]]/tblSalaries[[#This Row],[max h]]/260)</f>
        <v>40.41482748890472</v>
      </c>
      <c r="Y1686" s="11" t="str">
        <f>IF(tblSalaries[[#This Row],[Years of Experience]]="",0,"0")</f>
        <v>0</v>
      </c>
      <c r="Z16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86" s="11">
        <f>IF(tblSalaries[[#This Row],[Salary in USD]]&lt;1000,1,0)</f>
        <v>0</v>
      </c>
      <c r="AB1686" s="11">
        <f>IF(AND(tblSalaries[[#This Row],[Salary in USD]]&gt;1000,tblSalaries[[#This Row],[Salary in USD]]&lt;2000),1,0)</f>
        <v>0</v>
      </c>
    </row>
    <row r="1687" spans="2:28" ht="15" customHeight="1">
      <c r="B1687" t="s">
        <v>3690</v>
      </c>
      <c r="C1687" s="1">
        <v>41066.926701388889</v>
      </c>
      <c r="D1687" s="4" t="s">
        <v>1851</v>
      </c>
      <c r="E1687">
        <v>36000</v>
      </c>
      <c r="F1687" t="s">
        <v>69</v>
      </c>
      <c r="G1687">
        <f>tblSalaries[[#This Row],[clean Salary (in local currency)]]*VLOOKUP(tblSalaries[[#This Row],[Currency]],tblXrate[],2,FALSE)</f>
        <v>56742.417794422225</v>
      </c>
      <c r="H1687" t="s">
        <v>1852</v>
      </c>
      <c r="I1687" t="s">
        <v>52</v>
      </c>
      <c r="J1687" t="s">
        <v>71</v>
      </c>
      <c r="K1687" t="str">
        <f>VLOOKUP(tblSalaries[[#This Row],[Where do you work]],tblCountries[[Actual]:[Mapping]],2,FALSE)</f>
        <v>UK</v>
      </c>
      <c r="L1687" t="s">
        <v>25</v>
      </c>
      <c r="M1687">
        <v>25</v>
      </c>
      <c r="O1687" s="10">
        <f>IF(ISERROR(FIND("1",tblSalaries[[#This Row],[How many hours of a day you work on Excel]])),"",1)</f>
        <v>1</v>
      </c>
      <c r="P1687" s="11">
        <f>IF(ISERROR(FIND("2",tblSalaries[[#This Row],[How many hours of a day you work on Excel]])),"",2)</f>
        <v>2</v>
      </c>
      <c r="Q1687" s="10" t="str">
        <f>IF(ISERROR(FIND("3",tblSalaries[[#This Row],[How many hours of a day you work on Excel]])),"",3)</f>
        <v/>
      </c>
      <c r="R1687" s="10" t="str">
        <f>IF(ISERROR(FIND("4",tblSalaries[[#This Row],[How many hours of a day you work on Excel]])),"",4)</f>
        <v/>
      </c>
      <c r="S1687" s="10" t="str">
        <f>IF(ISERROR(FIND("5",tblSalaries[[#This Row],[How many hours of a day you work on Excel]])),"",5)</f>
        <v/>
      </c>
      <c r="T1687" s="10" t="str">
        <f>IF(ISERROR(FIND("6",tblSalaries[[#This Row],[How many hours of a day you work on Excel]])),"",6)</f>
        <v/>
      </c>
      <c r="U1687" s="11" t="str">
        <f>IF(ISERROR(FIND("7",tblSalaries[[#This Row],[How many hours of a day you work on Excel]])),"",7)</f>
        <v/>
      </c>
      <c r="V1687" s="11" t="str">
        <f>IF(ISERROR(FIND("8",tblSalaries[[#This Row],[How many hours of a day you work on Excel]])),"",8)</f>
        <v/>
      </c>
      <c r="W1687" s="11">
        <f>IF(MAX(tblSalaries[[#This Row],[1 hour]:[8 hours]])=0,#N/A,MAX(tblSalaries[[#This Row],[1 hour]:[8 hours]]))</f>
        <v>2</v>
      </c>
      <c r="X1687" s="11">
        <f>IF(ISERROR(tblSalaries[[#This Row],[max h]]),1,tblSalaries[[#This Row],[Salary in USD]]/tblSalaries[[#This Row],[max h]]/260)</f>
        <v>109.12003422004274</v>
      </c>
      <c r="Y1687" s="11" t="str">
        <f>IF(tblSalaries[[#This Row],[Years of Experience]]="",0,"0")</f>
        <v>0</v>
      </c>
      <c r="Z16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87" s="11">
        <f>IF(tblSalaries[[#This Row],[Salary in USD]]&lt;1000,1,0)</f>
        <v>0</v>
      </c>
      <c r="AB1687" s="11">
        <f>IF(AND(tblSalaries[[#This Row],[Salary in USD]]&gt;1000,tblSalaries[[#This Row],[Salary in USD]]&lt;2000),1,0)</f>
        <v>0</v>
      </c>
    </row>
    <row r="1688" spans="2:28" ht="15" customHeight="1">
      <c r="B1688" t="s">
        <v>3691</v>
      </c>
      <c r="C1688" s="1">
        <v>41066.946018518516</v>
      </c>
      <c r="D1688" s="4">
        <v>25000</v>
      </c>
      <c r="E1688">
        <v>25000</v>
      </c>
      <c r="F1688" t="s">
        <v>6</v>
      </c>
      <c r="G1688">
        <f>tblSalaries[[#This Row],[clean Salary (in local currency)]]*VLOOKUP(tblSalaries[[#This Row],[Currency]],tblXrate[],2,FALSE)</f>
        <v>25000</v>
      </c>
      <c r="H1688" t="s">
        <v>1853</v>
      </c>
      <c r="I1688" t="s">
        <v>20</v>
      </c>
      <c r="J1688" t="s">
        <v>8</v>
      </c>
      <c r="K1688" t="str">
        <f>VLOOKUP(tblSalaries[[#This Row],[Where do you work]],tblCountries[[Actual]:[Mapping]],2,FALSE)</f>
        <v>India</v>
      </c>
      <c r="L1688" t="s">
        <v>13</v>
      </c>
      <c r="M1688">
        <v>8</v>
      </c>
      <c r="O1688" s="10" t="str">
        <f>IF(ISERROR(FIND("1",tblSalaries[[#This Row],[How many hours of a day you work on Excel]])),"",1)</f>
        <v/>
      </c>
      <c r="P1688" s="11" t="str">
        <f>IF(ISERROR(FIND("2",tblSalaries[[#This Row],[How many hours of a day you work on Excel]])),"",2)</f>
        <v/>
      </c>
      <c r="Q1688" s="10" t="str">
        <f>IF(ISERROR(FIND("3",tblSalaries[[#This Row],[How many hours of a day you work on Excel]])),"",3)</f>
        <v/>
      </c>
      <c r="R1688" s="10" t="str">
        <f>IF(ISERROR(FIND("4",tblSalaries[[#This Row],[How many hours of a day you work on Excel]])),"",4)</f>
        <v/>
      </c>
      <c r="S1688" s="10" t="str">
        <f>IF(ISERROR(FIND("5",tblSalaries[[#This Row],[How many hours of a day you work on Excel]])),"",5)</f>
        <v/>
      </c>
      <c r="T1688" s="10" t="str">
        <f>IF(ISERROR(FIND("6",tblSalaries[[#This Row],[How many hours of a day you work on Excel]])),"",6)</f>
        <v/>
      </c>
      <c r="U1688" s="11" t="str">
        <f>IF(ISERROR(FIND("7",tblSalaries[[#This Row],[How many hours of a day you work on Excel]])),"",7)</f>
        <v/>
      </c>
      <c r="V1688" s="11">
        <f>IF(ISERROR(FIND("8",tblSalaries[[#This Row],[How many hours of a day you work on Excel]])),"",8)</f>
        <v>8</v>
      </c>
      <c r="W1688" s="11">
        <f>IF(MAX(tblSalaries[[#This Row],[1 hour]:[8 hours]])=0,#N/A,MAX(tblSalaries[[#This Row],[1 hour]:[8 hours]]))</f>
        <v>8</v>
      </c>
      <c r="X1688" s="11">
        <f>IF(ISERROR(tblSalaries[[#This Row],[max h]]),1,tblSalaries[[#This Row],[Salary in USD]]/tblSalaries[[#This Row],[max h]]/260)</f>
        <v>12.01923076923077</v>
      </c>
      <c r="Y1688" s="11" t="str">
        <f>IF(tblSalaries[[#This Row],[Years of Experience]]="",0,"0")</f>
        <v>0</v>
      </c>
      <c r="Z16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688" s="11">
        <f>IF(tblSalaries[[#This Row],[Salary in USD]]&lt;1000,1,0)</f>
        <v>0</v>
      </c>
      <c r="AB1688" s="11">
        <f>IF(AND(tblSalaries[[#This Row],[Salary in USD]]&gt;1000,tblSalaries[[#This Row],[Salary in USD]]&lt;2000),1,0)</f>
        <v>0</v>
      </c>
    </row>
    <row r="1689" spans="2:28" ht="15" customHeight="1">
      <c r="B1689" t="s">
        <v>3692</v>
      </c>
      <c r="C1689" s="1">
        <v>41067.022499999999</v>
      </c>
      <c r="D1689" s="4" t="s">
        <v>1854</v>
      </c>
      <c r="E1689">
        <v>500000</v>
      </c>
      <c r="F1689" t="s">
        <v>40</v>
      </c>
      <c r="G1689">
        <f>tblSalaries[[#This Row],[clean Salary (in local currency)]]*VLOOKUP(tblSalaries[[#This Row],[Currency]],tblXrate[],2,FALSE)</f>
        <v>8903.9583437212841</v>
      </c>
      <c r="H1689" t="s">
        <v>207</v>
      </c>
      <c r="I1689" t="s">
        <v>20</v>
      </c>
      <c r="J1689" t="s">
        <v>8</v>
      </c>
      <c r="K1689" t="str">
        <f>VLOOKUP(tblSalaries[[#This Row],[Where do you work]],tblCountries[[Actual]:[Mapping]],2,FALSE)</f>
        <v>India</v>
      </c>
      <c r="L1689" t="s">
        <v>9</v>
      </c>
      <c r="M1689">
        <v>2</v>
      </c>
      <c r="O1689" s="10" t="str">
        <f>IF(ISERROR(FIND("1",tblSalaries[[#This Row],[How many hours of a day you work on Excel]])),"",1)</f>
        <v/>
      </c>
      <c r="P1689" s="11" t="str">
        <f>IF(ISERROR(FIND("2",tblSalaries[[#This Row],[How many hours of a day you work on Excel]])),"",2)</f>
        <v/>
      </c>
      <c r="Q1689" s="10" t="str">
        <f>IF(ISERROR(FIND("3",tblSalaries[[#This Row],[How many hours of a day you work on Excel]])),"",3)</f>
        <v/>
      </c>
      <c r="R1689" s="10">
        <f>IF(ISERROR(FIND("4",tblSalaries[[#This Row],[How many hours of a day you work on Excel]])),"",4)</f>
        <v>4</v>
      </c>
      <c r="S1689" s="10" t="str">
        <f>IF(ISERROR(FIND("5",tblSalaries[[#This Row],[How many hours of a day you work on Excel]])),"",5)</f>
        <v/>
      </c>
      <c r="T1689" s="10">
        <f>IF(ISERROR(FIND("6",tblSalaries[[#This Row],[How many hours of a day you work on Excel]])),"",6)</f>
        <v>6</v>
      </c>
      <c r="U1689" s="11" t="str">
        <f>IF(ISERROR(FIND("7",tblSalaries[[#This Row],[How many hours of a day you work on Excel]])),"",7)</f>
        <v/>
      </c>
      <c r="V1689" s="11" t="str">
        <f>IF(ISERROR(FIND("8",tblSalaries[[#This Row],[How many hours of a day you work on Excel]])),"",8)</f>
        <v/>
      </c>
      <c r="W1689" s="11">
        <f>IF(MAX(tblSalaries[[#This Row],[1 hour]:[8 hours]])=0,#N/A,MAX(tblSalaries[[#This Row],[1 hour]:[8 hours]]))</f>
        <v>6</v>
      </c>
      <c r="X1689" s="11">
        <f>IF(ISERROR(tblSalaries[[#This Row],[max h]]),1,tblSalaries[[#This Row],[Salary in USD]]/tblSalaries[[#This Row],[max h]]/260)</f>
        <v>5.7076656049495407</v>
      </c>
      <c r="Y1689" s="11" t="str">
        <f>IF(tblSalaries[[#This Row],[Years of Experience]]="",0,"0")</f>
        <v>0</v>
      </c>
      <c r="Z16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89" s="11">
        <f>IF(tblSalaries[[#This Row],[Salary in USD]]&lt;1000,1,0)</f>
        <v>0</v>
      </c>
      <c r="AB1689" s="11">
        <f>IF(AND(tblSalaries[[#This Row],[Salary in USD]]&gt;1000,tblSalaries[[#This Row],[Salary in USD]]&lt;2000),1,0)</f>
        <v>0</v>
      </c>
    </row>
    <row r="1690" spans="2:28" ht="15" customHeight="1">
      <c r="B1690" t="s">
        <v>3693</v>
      </c>
      <c r="C1690" s="1">
        <v>41067.265474537038</v>
      </c>
      <c r="D1690" s="4" t="s">
        <v>1855</v>
      </c>
      <c r="E1690">
        <v>27000</v>
      </c>
      <c r="F1690" t="s">
        <v>69</v>
      </c>
      <c r="G1690">
        <f>tblSalaries[[#This Row],[clean Salary (in local currency)]]*VLOOKUP(tblSalaries[[#This Row],[Currency]],tblXrate[],2,FALSE)</f>
        <v>42556.81334581667</v>
      </c>
      <c r="H1690" t="s">
        <v>1856</v>
      </c>
      <c r="I1690" t="s">
        <v>20</v>
      </c>
      <c r="J1690" t="s">
        <v>71</v>
      </c>
      <c r="K1690" t="str">
        <f>VLOOKUP(tblSalaries[[#This Row],[Where do you work]],tblCountries[[Actual]:[Mapping]],2,FALSE)</f>
        <v>UK</v>
      </c>
      <c r="L1690" t="s">
        <v>9</v>
      </c>
      <c r="M1690">
        <v>2</v>
      </c>
      <c r="O1690" s="10" t="str">
        <f>IF(ISERROR(FIND("1",tblSalaries[[#This Row],[How many hours of a day you work on Excel]])),"",1)</f>
        <v/>
      </c>
      <c r="P1690" s="11" t="str">
        <f>IF(ISERROR(FIND("2",tblSalaries[[#This Row],[How many hours of a day you work on Excel]])),"",2)</f>
        <v/>
      </c>
      <c r="Q1690" s="10" t="str">
        <f>IF(ISERROR(FIND("3",tblSalaries[[#This Row],[How many hours of a day you work on Excel]])),"",3)</f>
        <v/>
      </c>
      <c r="R1690" s="10">
        <f>IF(ISERROR(FIND("4",tblSalaries[[#This Row],[How many hours of a day you work on Excel]])),"",4)</f>
        <v>4</v>
      </c>
      <c r="S1690" s="10" t="str">
        <f>IF(ISERROR(FIND("5",tblSalaries[[#This Row],[How many hours of a day you work on Excel]])),"",5)</f>
        <v/>
      </c>
      <c r="T1690" s="10">
        <f>IF(ISERROR(FIND("6",tblSalaries[[#This Row],[How many hours of a day you work on Excel]])),"",6)</f>
        <v>6</v>
      </c>
      <c r="U1690" s="11" t="str">
        <f>IF(ISERROR(FIND("7",tblSalaries[[#This Row],[How many hours of a day you work on Excel]])),"",7)</f>
        <v/>
      </c>
      <c r="V1690" s="11" t="str">
        <f>IF(ISERROR(FIND("8",tblSalaries[[#This Row],[How many hours of a day you work on Excel]])),"",8)</f>
        <v/>
      </c>
      <c r="W1690" s="11">
        <f>IF(MAX(tblSalaries[[#This Row],[1 hour]:[8 hours]])=0,#N/A,MAX(tblSalaries[[#This Row],[1 hour]:[8 hours]]))</f>
        <v>6</v>
      </c>
      <c r="X1690" s="11">
        <f>IF(ISERROR(tblSalaries[[#This Row],[max h]]),1,tblSalaries[[#This Row],[Salary in USD]]/tblSalaries[[#This Row],[max h]]/260)</f>
        <v>27.280008555010685</v>
      </c>
      <c r="Y1690" s="11" t="str">
        <f>IF(tblSalaries[[#This Row],[Years of Experience]]="",0,"0")</f>
        <v>0</v>
      </c>
      <c r="Z16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90" s="11">
        <f>IF(tblSalaries[[#This Row],[Salary in USD]]&lt;1000,1,0)</f>
        <v>0</v>
      </c>
      <c r="AB1690" s="11">
        <f>IF(AND(tblSalaries[[#This Row],[Salary in USD]]&gt;1000,tblSalaries[[#This Row],[Salary in USD]]&lt;2000),1,0)</f>
        <v>0</v>
      </c>
    </row>
    <row r="1691" spans="2:28" ht="15" customHeight="1">
      <c r="B1691" t="s">
        <v>3694</v>
      </c>
      <c r="C1691" s="1">
        <v>41067.358923611115</v>
      </c>
      <c r="D1691" s="4">
        <v>134000</v>
      </c>
      <c r="E1691">
        <v>134000</v>
      </c>
      <c r="F1691" t="s">
        <v>86</v>
      </c>
      <c r="G1691">
        <f>tblSalaries[[#This Row],[clean Salary (in local currency)]]*VLOOKUP(tblSalaries[[#This Row],[Currency]],tblXrate[],2,FALSE)</f>
        <v>131770.4440860638</v>
      </c>
      <c r="H1691" t="s">
        <v>1857</v>
      </c>
      <c r="I1691" t="s">
        <v>310</v>
      </c>
      <c r="J1691" t="s">
        <v>88</v>
      </c>
      <c r="K1691" t="str">
        <f>VLOOKUP(tblSalaries[[#This Row],[Where do you work]],tblCountries[[Actual]:[Mapping]],2,FALSE)</f>
        <v>Canada</v>
      </c>
      <c r="L1691" t="s">
        <v>13</v>
      </c>
      <c r="M1691">
        <v>20</v>
      </c>
      <c r="O1691" s="10" t="str">
        <f>IF(ISERROR(FIND("1",tblSalaries[[#This Row],[How many hours of a day you work on Excel]])),"",1)</f>
        <v/>
      </c>
      <c r="P1691" s="11" t="str">
        <f>IF(ISERROR(FIND("2",tblSalaries[[#This Row],[How many hours of a day you work on Excel]])),"",2)</f>
        <v/>
      </c>
      <c r="Q1691" s="10" t="str">
        <f>IF(ISERROR(FIND("3",tblSalaries[[#This Row],[How many hours of a day you work on Excel]])),"",3)</f>
        <v/>
      </c>
      <c r="R1691" s="10" t="str">
        <f>IF(ISERROR(FIND("4",tblSalaries[[#This Row],[How many hours of a day you work on Excel]])),"",4)</f>
        <v/>
      </c>
      <c r="S1691" s="10" t="str">
        <f>IF(ISERROR(FIND("5",tblSalaries[[#This Row],[How many hours of a day you work on Excel]])),"",5)</f>
        <v/>
      </c>
      <c r="T1691" s="10" t="str">
        <f>IF(ISERROR(FIND("6",tblSalaries[[#This Row],[How many hours of a day you work on Excel]])),"",6)</f>
        <v/>
      </c>
      <c r="U1691" s="11" t="str">
        <f>IF(ISERROR(FIND("7",tblSalaries[[#This Row],[How many hours of a day you work on Excel]])),"",7)</f>
        <v/>
      </c>
      <c r="V1691" s="11">
        <f>IF(ISERROR(FIND("8",tblSalaries[[#This Row],[How many hours of a day you work on Excel]])),"",8)</f>
        <v>8</v>
      </c>
      <c r="W1691" s="11">
        <f>IF(MAX(tblSalaries[[#This Row],[1 hour]:[8 hours]])=0,#N/A,MAX(tblSalaries[[#This Row],[1 hour]:[8 hours]]))</f>
        <v>8</v>
      </c>
      <c r="X1691" s="11">
        <f>IF(ISERROR(tblSalaries[[#This Row],[max h]]),1,tblSalaries[[#This Row],[Salary in USD]]/tblSalaries[[#This Row],[max h]]/260)</f>
        <v>63.351175041376827</v>
      </c>
      <c r="Y1691" s="11" t="str">
        <f>IF(tblSalaries[[#This Row],[Years of Experience]]="",0,"0")</f>
        <v>0</v>
      </c>
      <c r="Z16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91" s="11">
        <f>IF(tblSalaries[[#This Row],[Salary in USD]]&lt;1000,1,0)</f>
        <v>0</v>
      </c>
      <c r="AB1691" s="11">
        <f>IF(AND(tblSalaries[[#This Row],[Salary in USD]]&gt;1000,tblSalaries[[#This Row],[Salary in USD]]&lt;2000),1,0)</f>
        <v>0</v>
      </c>
    </row>
    <row r="1692" spans="2:28" ht="15" customHeight="1">
      <c r="B1692" t="s">
        <v>3695</v>
      </c>
      <c r="C1692" s="1">
        <v>41067.392881944441</v>
      </c>
      <c r="D1692" s="4">
        <v>70000</v>
      </c>
      <c r="E1692">
        <v>70000</v>
      </c>
      <c r="F1692" t="s">
        <v>86</v>
      </c>
      <c r="G1692">
        <f>tblSalaries[[#This Row],[clean Salary (in local currency)]]*VLOOKUP(tblSalaries[[#This Row],[Currency]],tblXrate[],2,FALSE)</f>
        <v>68835.306612122877</v>
      </c>
      <c r="H1692" t="s">
        <v>14</v>
      </c>
      <c r="I1692" t="s">
        <v>20</v>
      </c>
      <c r="J1692" t="s">
        <v>88</v>
      </c>
      <c r="K1692" t="str">
        <f>VLOOKUP(tblSalaries[[#This Row],[Where do you work]],tblCountries[[Actual]:[Mapping]],2,FALSE)</f>
        <v>Canada</v>
      </c>
      <c r="L1692" t="s">
        <v>13</v>
      </c>
      <c r="M1692">
        <v>2</v>
      </c>
      <c r="O1692" s="10" t="str">
        <f>IF(ISERROR(FIND("1",tblSalaries[[#This Row],[How many hours of a day you work on Excel]])),"",1)</f>
        <v/>
      </c>
      <c r="P1692" s="11" t="str">
        <f>IF(ISERROR(FIND("2",tblSalaries[[#This Row],[How many hours of a day you work on Excel]])),"",2)</f>
        <v/>
      </c>
      <c r="Q1692" s="10" t="str">
        <f>IF(ISERROR(FIND("3",tblSalaries[[#This Row],[How many hours of a day you work on Excel]])),"",3)</f>
        <v/>
      </c>
      <c r="R1692" s="10" t="str">
        <f>IF(ISERROR(FIND("4",tblSalaries[[#This Row],[How many hours of a day you work on Excel]])),"",4)</f>
        <v/>
      </c>
      <c r="S1692" s="10" t="str">
        <f>IF(ISERROR(FIND("5",tblSalaries[[#This Row],[How many hours of a day you work on Excel]])),"",5)</f>
        <v/>
      </c>
      <c r="T1692" s="10" t="str">
        <f>IF(ISERROR(FIND("6",tblSalaries[[#This Row],[How many hours of a day you work on Excel]])),"",6)</f>
        <v/>
      </c>
      <c r="U1692" s="11" t="str">
        <f>IF(ISERROR(FIND("7",tblSalaries[[#This Row],[How many hours of a day you work on Excel]])),"",7)</f>
        <v/>
      </c>
      <c r="V1692" s="11">
        <f>IF(ISERROR(FIND("8",tblSalaries[[#This Row],[How many hours of a day you work on Excel]])),"",8)</f>
        <v>8</v>
      </c>
      <c r="W1692" s="11">
        <f>IF(MAX(tblSalaries[[#This Row],[1 hour]:[8 hours]])=0,#N/A,MAX(tblSalaries[[#This Row],[1 hour]:[8 hours]]))</f>
        <v>8</v>
      </c>
      <c r="X1692" s="11">
        <f>IF(ISERROR(tblSalaries[[#This Row],[max h]]),1,tblSalaries[[#This Row],[Salary in USD]]/tblSalaries[[#This Row],[max h]]/260)</f>
        <v>33.093897409674462</v>
      </c>
      <c r="Y1692" s="11" t="str">
        <f>IF(tblSalaries[[#This Row],[Years of Experience]]="",0,"0")</f>
        <v>0</v>
      </c>
      <c r="Z16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92" s="11">
        <f>IF(tblSalaries[[#This Row],[Salary in USD]]&lt;1000,1,0)</f>
        <v>0</v>
      </c>
      <c r="AB1692" s="11">
        <f>IF(AND(tblSalaries[[#This Row],[Salary in USD]]&gt;1000,tblSalaries[[#This Row],[Salary in USD]]&lt;2000),1,0)</f>
        <v>0</v>
      </c>
    </row>
    <row r="1693" spans="2:28" ht="15" customHeight="1">
      <c r="B1693" t="s">
        <v>3696</v>
      </c>
      <c r="C1693" s="1">
        <v>41067.587939814817</v>
      </c>
      <c r="D1693" s="4" t="s">
        <v>1858</v>
      </c>
      <c r="E1693">
        <v>6000</v>
      </c>
      <c r="F1693" t="s">
        <v>6</v>
      </c>
      <c r="G1693">
        <f>tblSalaries[[#This Row],[clean Salary (in local currency)]]*VLOOKUP(tblSalaries[[#This Row],[Currency]],tblXrate[],2,FALSE)</f>
        <v>6000</v>
      </c>
      <c r="H1693" t="s">
        <v>1859</v>
      </c>
      <c r="I1693" t="s">
        <v>3999</v>
      </c>
      <c r="J1693" t="s">
        <v>1860</v>
      </c>
      <c r="K1693" t="str">
        <f>VLOOKUP(tblSalaries[[#This Row],[Where do you work]],tblCountries[[Actual]:[Mapping]],2,FALSE)</f>
        <v>Armenia</v>
      </c>
      <c r="L1693" t="s">
        <v>13</v>
      </c>
      <c r="M1693">
        <v>5</v>
      </c>
      <c r="O1693" s="10" t="str">
        <f>IF(ISERROR(FIND("1",tblSalaries[[#This Row],[How many hours of a day you work on Excel]])),"",1)</f>
        <v/>
      </c>
      <c r="P1693" s="11" t="str">
        <f>IF(ISERROR(FIND("2",tblSalaries[[#This Row],[How many hours of a day you work on Excel]])),"",2)</f>
        <v/>
      </c>
      <c r="Q1693" s="10" t="str">
        <f>IF(ISERROR(FIND("3",tblSalaries[[#This Row],[How many hours of a day you work on Excel]])),"",3)</f>
        <v/>
      </c>
      <c r="R1693" s="10" t="str">
        <f>IF(ISERROR(FIND("4",tblSalaries[[#This Row],[How many hours of a day you work on Excel]])),"",4)</f>
        <v/>
      </c>
      <c r="S1693" s="10" t="str">
        <f>IF(ISERROR(FIND("5",tblSalaries[[#This Row],[How many hours of a day you work on Excel]])),"",5)</f>
        <v/>
      </c>
      <c r="T1693" s="10" t="str">
        <f>IF(ISERROR(FIND("6",tblSalaries[[#This Row],[How many hours of a day you work on Excel]])),"",6)</f>
        <v/>
      </c>
      <c r="U1693" s="11" t="str">
        <f>IF(ISERROR(FIND("7",tblSalaries[[#This Row],[How many hours of a day you work on Excel]])),"",7)</f>
        <v/>
      </c>
      <c r="V1693" s="11">
        <f>IF(ISERROR(FIND("8",tblSalaries[[#This Row],[How many hours of a day you work on Excel]])),"",8)</f>
        <v>8</v>
      </c>
      <c r="W1693" s="11">
        <f>IF(MAX(tblSalaries[[#This Row],[1 hour]:[8 hours]])=0,#N/A,MAX(tblSalaries[[#This Row],[1 hour]:[8 hours]]))</f>
        <v>8</v>
      </c>
      <c r="X1693" s="11">
        <f>IF(ISERROR(tblSalaries[[#This Row],[max h]]),1,tblSalaries[[#This Row],[Salary in USD]]/tblSalaries[[#This Row],[max h]]/260)</f>
        <v>2.8846153846153846</v>
      </c>
      <c r="Y1693" s="11" t="str">
        <f>IF(tblSalaries[[#This Row],[Years of Experience]]="",0,"0")</f>
        <v>0</v>
      </c>
      <c r="Z16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93" s="11">
        <f>IF(tblSalaries[[#This Row],[Salary in USD]]&lt;1000,1,0)</f>
        <v>0</v>
      </c>
      <c r="AB1693" s="11">
        <f>IF(AND(tblSalaries[[#This Row],[Salary in USD]]&gt;1000,tblSalaries[[#This Row],[Salary in USD]]&lt;2000),1,0)</f>
        <v>0</v>
      </c>
    </row>
    <row r="1694" spans="2:28" ht="15" customHeight="1">
      <c r="B1694" t="s">
        <v>3697</v>
      </c>
      <c r="C1694" s="1">
        <v>41067.638807870368</v>
      </c>
      <c r="D1694" s="4">
        <v>50000</v>
      </c>
      <c r="E1694">
        <v>50000</v>
      </c>
      <c r="F1694" t="s">
        <v>69</v>
      </c>
      <c r="G1694">
        <f>tblSalaries[[#This Row],[clean Salary (in local currency)]]*VLOOKUP(tblSalaries[[#This Row],[Currency]],tblXrate[],2,FALSE)</f>
        <v>78808.913603364199</v>
      </c>
      <c r="H1694" t="s">
        <v>200</v>
      </c>
      <c r="I1694" t="s">
        <v>20</v>
      </c>
      <c r="J1694" t="s">
        <v>71</v>
      </c>
      <c r="K1694" t="str">
        <f>VLOOKUP(tblSalaries[[#This Row],[Where do you work]],tblCountries[[Actual]:[Mapping]],2,FALSE)</f>
        <v>UK</v>
      </c>
      <c r="L1694" t="s">
        <v>18</v>
      </c>
      <c r="M1694">
        <v>2</v>
      </c>
      <c r="O1694" s="10" t="str">
        <f>IF(ISERROR(FIND("1",tblSalaries[[#This Row],[How many hours of a day you work on Excel]])),"",1)</f>
        <v/>
      </c>
      <c r="P1694" s="11">
        <f>IF(ISERROR(FIND("2",tblSalaries[[#This Row],[How many hours of a day you work on Excel]])),"",2)</f>
        <v>2</v>
      </c>
      <c r="Q1694" s="10">
        <f>IF(ISERROR(FIND("3",tblSalaries[[#This Row],[How many hours of a day you work on Excel]])),"",3)</f>
        <v>3</v>
      </c>
      <c r="R1694" s="10" t="str">
        <f>IF(ISERROR(FIND("4",tblSalaries[[#This Row],[How many hours of a day you work on Excel]])),"",4)</f>
        <v/>
      </c>
      <c r="S1694" s="10" t="str">
        <f>IF(ISERROR(FIND("5",tblSalaries[[#This Row],[How many hours of a day you work on Excel]])),"",5)</f>
        <v/>
      </c>
      <c r="T1694" s="10" t="str">
        <f>IF(ISERROR(FIND("6",tblSalaries[[#This Row],[How many hours of a day you work on Excel]])),"",6)</f>
        <v/>
      </c>
      <c r="U1694" s="11" t="str">
        <f>IF(ISERROR(FIND("7",tblSalaries[[#This Row],[How many hours of a day you work on Excel]])),"",7)</f>
        <v/>
      </c>
      <c r="V1694" s="11" t="str">
        <f>IF(ISERROR(FIND("8",tblSalaries[[#This Row],[How many hours of a day you work on Excel]])),"",8)</f>
        <v/>
      </c>
      <c r="W1694" s="11">
        <f>IF(MAX(tblSalaries[[#This Row],[1 hour]:[8 hours]])=0,#N/A,MAX(tblSalaries[[#This Row],[1 hour]:[8 hours]]))</f>
        <v>3</v>
      </c>
      <c r="X1694" s="11">
        <f>IF(ISERROR(tblSalaries[[#This Row],[max h]]),1,tblSalaries[[#This Row],[Salary in USD]]/tblSalaries[[#This Row],[max h]]/260)</f>
        <v>101.03706872226179</v>
      </c>
      <c r="Y1694" s="11" t="str">
        <f>IF(tblSalaries[[#This Row],[Years of Experience]]="",0,"0")</f>
        <v>0</v>
      </c>
      <c r="Z16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94" s="11">
        <f>IF(tblSalaries[[#This Row],[Salary in USD]]&lt;1000,1,0)</f>
        <v>0</v>
      </c>
      <c r="AB1694" s="11">
        <f>IF(AND(tblSalaries[[#This Row],[Salary in USD]]&gt;1000,tblSalaries[[#This Row],[Salary in USD]]&lt;2000),1,0)</f>
        <v>0</v>
      </c>
    </row>
    <row r="1695" spans="2:28" ht="15" customHeight="1">
      <c r="B1695" t="s">
        <v>3698</v>
      </c>
      <c r="C1695" s="1">
        <v>41067.697928240741</v>
      </c>
      <c r="D1695" s="4">
        <v>421000</v>
      </c>
      <c r="E1695">
        <v>421000</v>
      </c>
      <c r="F1695" t="s">
        <v>40</v>
      </c>
      <c r="G1695">
        <f>tblSalaries[[#This Row],[clean Salary (in local currency)]]*VLOOKUP(tblSalaries[[#This Row],[Currency]],tblXrate[],2,FALSE)</f>
        <v>7497.1329254133216</v>
      </c>
      <c r="H1695" t="s">
        <v>1861</v>
      </c>
      <c r="I1695" t="s">
        <v>20</v>
      </c>
      <c r="J1695" t="s">
        <v>8</v>
      </c>
      <c r="K1695" t="str">
        <f>VLOOKUP(tblSalaries[[#This Row],[Where do you work]],tblCountries[[Actual]:[Mapping]],2,FALSE)</f>
        <v>India</v>
      </c>
      <c r="L1695" t="s">
        <v>9</v>
      </c>
      <c r="M1695">
        <v>4</v>
      </c>
      <c r="O1695" s="10" t="str">
        <f>IF(ISERROR(FIND("1",tblSalaries[[#This Row],[How many hours of a day you work on Excel]])),"",1)</f>
        <v/>
      </c>
      <c r="P1695" s="11" t="str">
        <f>IF(ISERROR(FIND("2",tblSalaries[[#This Row],[How many hours of a day you work on Excel]])),"",2)</f>
        <v/>
      </c>
      <c r="Q1695" s="10" t="str">
        <f>IF(ISERROR(FIND("3",tblSalaries[[#This Row],[How many hours of a day you work on Excel]])),"",3)</f>
        <v/>
      </c>
      <c r="R1695" s="10">
        <f>IF(ISERROR(FIND("4",tblSalaries[[#This Row],[How many hours of a day you work on Excel]])),"",4)</f>
        <v>4</v>
      </c>
      <c r="S1695" s="10" t="str">
        <f>IF(ISERROR(FIND("5",tblSalaries[[#This Row],[How many hours of a day you work on Excel]])),"",5)</f>
        <v/>
      </c>
      <c r="T1695" s="10">
        <f>IF(ISERROR(FIND("6",tblSalaries[[#This Row],[How many hours of a day you work on Excel]])),"",6)</f>
        <v>6</v>
      </c>
      <c r="U1695" s="11" t="str">
        <f>IF(ISERROR(FIND("7",tblSalaries[[#This Row],[How many hours of a day you work on Excel]])),"",7)</f>
        <v/>
      </c>
      <c r="V1695" s="11" t="str">
        <f>IF(ISERROR(FIND("8",tblSalaries[[#This Row],[How many hours of a day you work on Excel]])),"",8)</f>
        <v/>
      </c>
      <c r="W1695" s="11">
        <f>IF(MAX(tblSalaries[[#This Row],[1 hour]:[8 hours]])=0,#N/A,MAX(tblSalaries[[#This Row],[1 hour]:[8 hours]]))</f>
        <v>6</v>
      </c>
      <c r="X1695" s="11">
        <f>IF(ISERROR(tblSalaries[[#This Row],[max h]]),1,tblSalaries[[#This Row],[Salary in USD]]/tblSalaries[[#This Row],[max h]]/260)</f>
        <v>4.805854439367514</v>
      </c>
      <c r="Y1695" s="11" t="str">
        <f>IF(tblSalaries[[#This Row],[Years of Experience]]="",0,"0")</f>
        <v>0</v>
      </c>
      <c r="Z16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95" s="11">
        <f>IF(tblSalaries[[#This Row],[Salary in USD]]&lt;1000,1,0)</f>
        <v>0</v>
      </c>
      <c r="AB1695" s="11">
        <f>IF(AND(tblSalaries[[#This Row],[Salary in USD]]&gt;1000,tblSalaries[[#This Row],[Salary in USD]]&lt;2000),1,0)</f>
        <v>0</v>
      </c>
    </row>
    <row r="1696" spans="2:28" ht="15" customHeight="1">
      <c r="B1696" t="s">
        <v>3699</v>
      </c>
      <c r="C1696" s="1">
        <v>41067.704097222224</v>
      </c>
      <c r="D1696" s="4">
        <v>10000</v>
      </c>
      <c r="E1696">
        <v>10000</v>
      </c>
      <c r="F1696" t="s">
        <v>6</v>
      </c>
      <c r="G1696">
        <f>tblSalaries[[#This Row],[clean Salary (in local currency)]]*VLOOKUP(tblSalaries[[#This Row],[Currency]],tblXrate[],2,FALSE)</f>
        <v>10000</v>
      </c>
      <c r="H1696" t="s">
        <v>1862</v>
      </c>
      <c r="I1696" t="s">
        <v>52</v>
      </c>
      <c r="J1696" t="s">
        <v>8</v>
      </c>
      <c r="K1696" t="str">
        <f>VLOOKUP(tblSalaries[[#This Row],[Where do you work]],tblCountries[[Actual]:[Mapping]],2,FALSE)</f>
        <v>India</v>
      </c>
      <c r="L1696" t="s">
        <v>9</v>
      </c>
      <c r="M1696">
        <v>11</v>
      </c>
      <c r="O1696" s="10" t="str">
        <f>IF(ISERROR(FIND("1",tblSalaries[[#This Row],[How many hours of a day you work on Excel]])),"",1)</f>
        <v/>
      </c>
      <c r="P1696" s="11" t="str">
        <f>IF(ISERROR(FIND("2",tblSalaries[[#This Row],[How many hours of a day you work on Excel]])),"",2)</f>
        <v/>
      </c>
      <c r="Q1696" s="10" t="str">
        <f>IF(ISERROR(FIND("3",tblSalaries[[#This Row],[How many hours of a day you work on Excel]])),"",3)</f>
        <v/>
      </c>
      <c r="R1696" s="10">
        <f>IF(ISERROR(FIND("4",tblSalaries[[#This Row],[How many hours of a day you work on Excel]])),"",4)</f>
        <v>4</v>
      </c>
      <c r="S1696" s="10" t="str">
        <f>IF(ISERROR(FIND("5",tblSalaries[[#This Row],[How many hours of a day you work on Excel]])),"",5)</f>
        <v/>
      </c>
      <c r="T1696" s="10">
        <f>IF(ISERROR(FIND("6",tblSalaries[[#This Row],[How many hours of a day you work on Excel]])),"",6)</f>
        <v>6</v>
      </c>
      <c r="U1696" s="11" t="str">
        <f>IF(ISERROR(FIND("7",tblSalaries[[#This Row],[How many hours of a day you work on Excel]])),"",7)</f>
        <v/>
      </c>
      <c r="V1696" s="11" t="str">
        <f>IF(ISERROR(FIND("8",tblSalaries[[#This Row],[How many hours of a day you work on Excel]])),"",8)</f>
        <v/>
      </c>
      <c r="W1696" s="11">
        <f>IF(MAX(tblSalaries[[#This Row],[1 hour]:[8 hours]])=0,#N/A,MAX(tblSalaries[[#This Row],[1 hour]:[8 hours]]))</f>
        <v>6</v>
      </c>
      <c r="X1696" s="11">
        <f>IF(ISERROR(tblSalaries[[#This Row],[max h]]),1,tblSalaries[[#This Row],[Salary in USD]]/tblSalaries[[#This Row],[max h]]/260)</f>
        <v>6.4102564102564106</v>
      </c>
      <c r="Y1696" s="11" t="str">
        <f>IF(tblSalaries[[#This Row],[Years of Experience]]="",0,"0")</f>
        <v>0</v>
      </c>
      <c r="Z16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696" s="11">
        <f>IF(tblSalaries[[#This Row],[Salary in USD]]&lt;1000,1,0)</f>
        <v>0</v>
      </c>
      <c r="AB1696" s="11">
        <f>IF(AND(tblSalaries[[#This Row],[Salary in USD]]&gt;1000,tblSalaries[[#This Row],[Salary in USD]]&lt;2000),1,0)</f>
        <v>0</v>
      </c>
    </row>
    <row r="1697" spans="2:28" ht="15" customHeight="1">
      <c r="B1697" t="s">
        <v>3700</v>
      </c>
      <c r="C1697" s="1">
        <v>41067.714791666665</v>
      </c>
      <c r="D1697" s="4">
        <v>360000</v>
      </c>
      <c r="E1697">
        <v>360000</v>
      </c>
      <c r="F1697" t="s">
        <v>40</v>
      </c>
      <c r="G1697">
        <f>tblSalaries[[#This Row],[clean Salary (in local currency)]]*VLOOKUP(tblSalaries[[#This Row],[Currency]],tblXrate[],2,FALSE)</f>
        <v>6410.8500074793246</v>
      </c>
      <c r="H1697" t="s">
        <v>1863</v>
      </c>
      <c r="I1697" t="s">
        <v>356</v>
      </c>
      <c r="J1697" t="s">
        <v>8</v>
      </c>
      <c r="K1697" t="str">
        <f>VLOOKUP(tblSalaries[[#This Row],[Where do you work]],tblCountries[[Actual]:[Mapping]],2,FALSE)</f>
        <v>India</v>
      </c>
      <c r="L1697" t="s">
        <v>25</v>
      </c>
      <c r="M1697">
        <v>2</v>
      </c>
      <c r="O1697" s="10">
        <f>IF(ISERROR(FIND("1",tblSalaries[[#This Row],[How many hours of a day you work on Excel]])),"",1)</f>
        <v>1</v>
      </c>
      <c r="P1697" s="11">
        <f>IF(ISERROR(FIND("2",tblSalaries[[#This Row],[How many hours of a day you work on Excel]])),"",2)</f>
        <v>2</v>
      </c>
      <c r="Q1697" s="10" t="str">
        <f>IF(ISERROR(FIND("3",tblSalaries[[#This Row],[How many hours of a day you work on Excel]])),"",3)</f>
        <v/>
      </c>
      <c r="R1697" s="10" t="str">
        <f>IF(ISERROR(FIND("4",tblSalaries[[#This Row],[How many hours of a day you work on Excel]])),"",4)</f>
        <v/>
      </c>
      <c r="S1697" s="10" t="str">
        <f>IF(ISERROR(FIND("5",tblSalaries[[#This Row],[How many hours of a day you work on Excel]])),"",5)</f>
        <v/>
      </c>
      <c r="T1697" s="10" t="str">
        <f>IF(ISERROR(FIND("6",tblSalaries[[#This Row],[How many hours of a day you work on Excel]])),"",6)</f>
        <v/>
      </c>
      <c r="U1697" s="11" t="str">
        <f>IF(ISERROR(FIND("7",tblSalaries[[#This Row],[How many hours of a day you work on Excel]])),"",7)</f>
        <v/>
      </c>
      <c r="V1697" s="11" t="str">
        <f>IF(ISERROR(FIND("8",tblSalaries[[#This Row],[How many hours of a day you work on Excel]])),"",8)</f>
        <v/>
      </c>
      <c r="W1697" s="11">
        <f>IF(MAX(tblSalaries[[#This Row],[1 hour]:[8 hours]])=0,#N/A,MAX(tblSalaries[[#This Row],[1 hour]:[8 hours]]))</f>
        <v>2</v>
      </c>
      <c r="X1697" s="11">
        <f>IF(ISERROR(tblSalaries[[#This Row],[max h]]),1,tblSalaries[[#This Row],[Salary in USD]]/tblSalaries[[#This Row],[max h]]/260)</f>
        <v>12.32855770669101</v>
      </c>
      <c r="Y1697" s="11" t="str">
        <f>IF(tblSalaries[[#This Row],[Years of Experience]]="",0,"0")</f>
        <v>0</v>
      </c>
      <c r="Z16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97" s="11">
        <f>IF(tblSalaries[[#This Row],[Salary in USD]]&lt;1000,1,0)</f>
        <v>0</v>
      </c>
      <c r="AB1697" s="11">
        <f>IF(AND(tblSalaries[[#This Row],[Salary in USD]]&gt;1000,tblSalaries[[#This Row],[Salary in USD]]&lt;2000),1,0)</f>
        <v>0</v>
      </c>
    </row>
    <row r="1698" spans="2:28" ht="15" customHeight="1">
      <c r="B1698" t="s">
        <v>3701</v>
      </c>
      <c r="C1698" s="1">
        <v>41067.717847222222</v>
      </c>
      <c r="D1698" s="4">
        <v>40000</v>
      </c>
      <c r="E1698">
        <v>40000</v>
      </c>
      <c r="F1698" t="s">
        <v>69</v>
      </c>
      <c r="G1698">
        <f>tblSalaries[[#This Row],[clean Salary (in local currency)]]*VLOOKUP(tblSalaries[[#This Row],[Currency]],tblXrate[],2,FALSE)</f>
        <v>63047.130882691366</v>
      </c>
      <c r="H1698" t="s">
        <v>20</v>
      </c>
      <c r="I1698" t="s">
        <v>20</v>
      </c>
      <c r="J1698" t="s">
        <v>71</v>
      </c>
      <c r="K1698" t="str">
        <f>VLOOKUP(tblSalaries[[#This Row],[Where do you work]],tblCountries[[Actual]:[Mapping]],2,FALSE)</f>
        <v>UK</v>
      </c>
      <c r="L1698" t="s">
        <v>9</v>
      </c>
      <c r="M1698">
        <v>5</v>
      </c>
      <c r="O1698" s="10" t="str">
        <f>IF(ISERROR(FIND("1",tblSalaries[[#This Row],[How many hours of a day you work on Excel]])),"",1)</f>
        <v/>
      </c>
      <c r="P1698" s="11" t="str">
        <f>IF(ISERROR(FIND("2",tblSalaries[[#This Row],[How many hours of a day you work on Excel]])),"",2)</f>
        <v/>
      </c>
      <c r="Q1698" s="10" t="str">
        <f>IF(ISERROR(FIND("3",tblSalaries[[#This Row],[How many hours of a day you work on Excel]])),"",3)</f>
        <v/>
      </c>
      <c r="R1698" s="10">
        <f>IF(ISERROR(FIND("4",tblSalaries[[#This Row],[How many hours of a day you work on Excel]])),"",4)</f>
        <v>4</v>
      </c>
      <c r="S1698" s="10" t="str">
        <f>IF(ISERROR(FIND("5",tblSalaries[[#This Row],[How many hours of a day you work on Excel]])),"",5)</f>
        <v/>
      </c>
      <c r="T1698" s="10">
        <f>IF(ISERROR(FIND("6",tblSalaries[[#This Row],[How many hours of a day you work on Excel]])),"",6)</f>
        <v>6</v>
      </c>
      <c r="U1698" s="11" t="str">
        <f>IF(ISERROR(FIND("7",tblSalaries[[#This Row],[How many hours of a day you work on Excel]])),"",7)</f>
        <v/>
      </c>
      <c r="V1698" s="11" t="str">
        <f>IF(ISERROR(FIND("8",tblSalaries[[#This Row],[How many hours of a day you work on Excel]])),"",8)</f>
        <v/>
      </c>
      <c r="W1698" s="11">
        <f>IF(MAX(tblSalaries[[#This Row],[1 hour]:[8 hours]])=0,#N/A,MAX(tblSalaries[[#This Row],[1 hour]:[8 hours]]))</f>
        <v>6</v>
      </c>
      <c r="X1698" s="11">
        <f>IF(ISERROR(tblSalaries[[#This Row],[max h]]),1,tblSalaries[[#This Row],[Salary in USD]]/tblSalaries[[#This Row],[max h]]/260)</f>
        <v>40.41482748890472</v>
      </c>
      <c r="Y1698" s="11" t="str">
        <f>IF(tblSalaries[[#This Row],[Years of Experience]]="",0,"0")</f>
        <v>0</v>
      </c>
      <c r="Z16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698" s="11">
        <f>IF(tblSalaries[[#This Row],[Salary in USD]]&lt;1000,1,0)</f>
        <v>0</v>
      </c>
      <c r="AB1698" s="11">
        <f>IF(AND(tblSalaries[[#This Row],[Salary in USD]]&gt;1000,tblSalaries[[#This Row],[Salary in USD]]&lt;2000),1,0)</f>
        <v>0</v>
      </c>
    </row>
    <row r="1699" spans="2:28" ht="15" customHeight="1">
      <c r="B1699" t="s">
        <v>3702</v>
      </c>
      <c r="C1699" s="1">
        <v>41067.840752314813</v>
      </c>
      <c r="D1699" s="4">
        <v>60000</v>
      </c>
      <c r="E1699">
        <v>60000</v>
      </c>
      <c r="F1699" t="s">
        <v>82</v>
      </c>
      <c r="G1699">
        <f>tblSalaries[[#This Row],[clean Salary (in local currency)]]*VLOOKUP(tblSalaries[[#This Row],[Currency]],tblXrate[],2,FALSE)</f>
        <v>61194.579384158147</v>
      </c>
      <c r="H1699" t="s">
        <v>42</v>
      </c>
      <c r="I1699" t="s">
        <v>20</v>
      </c>
      <c r="J1699" t="s">
        <v>84</v>
      </c>
      <c r="K1699" t="str">
        <f>VLOOKUP(tblSalaries[[#This Row],[Where do you work]],tblCountries[[Actual]:[Mapping]],2,FALSE)</f>
        <v>Australia</v>
      </c>
      <c r="L1699" t="s">
        <v>18</v>
      </c>
      <c r="M1699">
        <v>3</v>
      </c>
      <c r="O1699" s="10" t="str">
        <f>IF(ISERROR(FIND("1",tblSalaries[[#This Row],[How many hours of a day you work on Excel]])),"",1)</f>
        <v/>
      </c>
      <c r="P1699" s="11">
        <f>IF(ISERROR(FIND("2",tblSalaries[[#This Row],[How many hours of a day you work on Excel]])),"",2)</f>
        <v>2</v>
      </c>
      <c r="Q1699" s="10">
        <f>IF(ISERROR(FIND("3",tblSalaries[[#This Row],[How many hours of a day you work on Excel]])),"",3)</f>
        <v>3</v>
      </c>
      <c r="R1699" s="10" t="str">
        <f>IF(ISERROR(FIND("4",tblSalaries[[#This Row],[How many hours of a day you work on Excel]])),"",4)</f>
        <v/>
      </c>
      <c r="S1699" s="10" t="str">
        <f>IF(ISERROR(FIND("5",tblSalaries[[#This Row],[How many hours of a day you work on Excel]])),"",5)</f>
        <v/>
      </c>
      <c r="T1699" s="10" t="str">
        <f>IF(ISERROR(FIND("6",tblSalaries[[#This Row],[How many hours of a day you work on Excel]])),"",6)</f>
        <v/>
      </c>
      <c r="U1699" s="11" t="str">
        <f>IF(ISERROR(FIND("7",tblSalaries[[#This Row],[How many hours of a day you work on Excel]])),"",7)</f>
        <v/>
      </c>
      <c r="V1699" s="11" t="str">
        <f>IF(ISERROR(FIND("8",tblSalaries[[#This Row],[How many hours of a day you work on Excel]])),"",8)</f>
        <v/>
      </c>
      <c r="W1699" s="11">
        <f>IF(MAX(tblSalaries[[#This Row],[1 hour]:[8 hours]])=0,#N/A,MAX(tblSalaries[[#This Row],[1 hour]:[8 hours]]))</f>
        <v>3</v>
      </c>
      <c r="X1699" s="11">
        <f>IF(ISERROR(tblSalaries[[#This Row],[max h]]),1,tblSalaries[[#This Row],[Salary in USD]]/tblSalaries[[#This Row],[max h]]/260)</f>
        <v>78.454588954048916</v>
      </c>
      <c r="Y1699" s="11" t="str">
        <f>IF(tblSalaries[[#This Row],[Years of Experience]]="",0,"0")</f>
        <v>0</v>
      </c>
      <c r="Z16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699" s="11">
        <f>IF(tblSalaries[[#This Row],[Salary in USD]]&lt;1000,1,0)</f>
        <v>0</v>
      </c>
      <c r="AB1699" s="11">
        <f>IF(AND(tblSalaries[[#This Row],[Salary in USD]]&gt;1000,tblSalaries[[#This Row],[Salary in USD]]&lt;2000),1,0)</f>
        <v>0</v>
      </c>
    </row>
    <row r="1700" spans="2:28" ht="15" customHeight="1">
      <c r="B1700" t="s">
        <v>3703</v>
      </c>
      <c r="C1700" s="1">
        <v>41067.866712962961</v>
      </c>
      <c r="D1700" s="4" t="s">
        <v>1864</v>
      </c>
      <c r="E1700">
        <v>73000</v>
      </c>
      <c r="F1700" t="s">
        <v>69</v>
      </c>
      <c r="G1700">
        <f>tblSalaries[[#This Row],[clean Salary (in local currency)]]*VLOOKUP(tblSalaries[[#This Row],[Currency]],tblXrate[],2,FALSE)</f>
        <v>115061.01386091174</v>
      </c>
      <c r="H1700" t="s">
        <v>181</v>
      </c>
      <c r="I1700" t="s">
        <v>488</v>
      </c>
      <c r="J1700" t="s">
        <v>71</v>
      </c>
      <c r="K1700" t="str">
        <f>VLOOKUP(tblSalaries[[#This Row],[Where do you work]],tblCountries[[Actual]:[Mapping]],2,FALSE)</f>
        <v>UK</v>
      </c>
      <c r="L1700" t="s">
        <v>9</v>
      </c>
      <c r="M1700">
        <v>8</v>
      </c>
      <c r="O1700" s="10" t="str">
        <f>IF(ISERROR(FIND("1",tblSalaries[[#This Row],[How many hours of a day you work on Excel]])),"",1)</f>
        <v/>
      </c>
      <c r="P1700" s="11" t="str">
        <f>IF(ISERROR(FIND("2",tblSalaries[[#This Row],[How many hours of a day you work on Excel]])),"",2)</f>
        <v/>
      </c>
      <c r="Q1700" s="10" t="str">
        <f>IF(ISERROR(FIND("3",tblSalaries[[#This Row],[How many hours of a day you work on Excel]])),"",3)</f>
        <v/>
      </c>
      <c r="R1700" s="10">
        <f>IF(ISERROR(FIND("4",tblSalaries[[#This Row],[How many hours of a day you work on Excel]])),"",4)</f>
        <v>4</v>
      </c>
      <c r="S1700" s="10" t="str">
        <f>IF(ISERROR(FIND("5",tblSalaries[[#This Row],[How many hours of a day you work on Excel]])),"",5)</f>
        <v/>
      </c>
      <c r="T1700" s="10">
        <f>IF(ISERROR(FIND("6",tblSalaries[[#This Row],[How many hours of a day you work on Excel]])),"",6)</f>
        <v>6</v>
      </c>
      <c r="U1700" s="11" t="str">
        <f>IF(ISERROR(FIND("7",tblSalaries[[#This Row],[How many hours of a day you work on Excel]])),"",7)</f>
        <v/>
      </c>
      <c r="V1700" s="11" t="str">
        <f>IF(ISERROR(FIND("8",tblSalaries[[#This Row],[How many hours of a day you work on Excel]])),"",8)</f>
        <v/>
      </c>
      <c r="W1700" s="11">
        <f>IF(MAX(tblSalaries[[#This Row],[1 hour]:[8 hours]])=0,#N/A,MAX(tblSalaries[[#This Row],[1 hour]:[8 hours]]))</f>
        <v>6</v>
      </c>
      <c r="X1700" s="11">
        <f>IF(ISERROR(tblSalaries[[#This Row],[max h]]),1,tblSalaries[[#This Row],[Salary in USD]]/tblSalaries[[#This Row],[max h]]/260)</f>
        <v>73.757060167251112</v>
      </c>
      <c r="Y1700" s="11" t="str">
        <f>IF(tblSalaries[[#This Row],[Years of Experience]]="",0,"0")</f>
        <v>0</v>
      </c>
      <c r="Z17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00" s="11">
        <f>IF(tblSalaries[[#This Row],[Salary in USD]]&lt;1000,1,0)</f>
        <v>0</v>
      </c>
      <c r="AB1700" s="11">
        <f>IF(AND(tblSalaries[[#This Row],[Salary in USD]]&gt;1000,tblSalaries[[#This Row],[Salary in USD]]&lt;2000),1,0)</f>
        <v>0</v>
      </c>
    </row>
    <row r="1701" spans="2:28" ht="15" customHeight="1">
      <c r="B1701" t="s">
        <v>3704</v>
      </c>
      <c r="C1701" s="1">
        <v>41067.981516203705</v>
      </c>
      <c r="D1701" s="4">
        <v>45000</v>
      </c>
      <c r="E1701">
        <v>45000</v>
      </c>
      <c r="F1701" t="s">
        <v>6</v>
      </c>
      <c r="G1701">
        <f>tblSalaries[[#This Row],[clean Salary (in local currency)]]*VLOOKUP(tblSalaries[[#This Row],[Currency]],tblXrate[],2,FALSE)</f>
        <v>45000</v>
      </c>
      <c r="H1701" t="s">
        <v>1865</v>
      </c>
      <c r="I1701" t="s">
        <v>20</v>
      </c>
      <c r="J1701" t="s">
        <v>15</v>
      </c>
      <c r="K1701" t="str">
        <f>VLOOKUP(tblSalaries[[#This Row],[Where do you work]],tblCountries[[Actual]:[Mapping]],2,FALSE)</f>
        <v>USA</v>
      </c>
      <c r="L1701" t="s">
        <v>13</v>
      </c>
      <c r="M1701">
        <v>2</v>
      </c>
      <c r="O1701" s="10" t="str">
        <f>IF(ISERROR(FIND("1",tblSalaries[[#This Row],[How many hours of a day you work on Excel]])),"",1)</f>
        <v/>
      </c>
      <c r="P1701" s="11" t="str">
        <f>IF(ISERROR(FIND("2",tblSalaries[[#This Row],[How many hours of a day you work on Excel]])),"",2)</f>
        <v/>
      </c>
      <c r="Q1701" s="10" t="str">
        <f>IF(ISERROR(FIND("3",tblSalaries[[#This Row],[How many hours of a day you work on Excel]])),"",3)</f>
        <v/>
      </c>
      <c r="R1701" s="10" t="str">
        <f>IF(ISERROR(FIND("4",tblSalaries[[#This Row],[How many hours of a day you work on Excel]])),"",4)</f>
        <v/>
      </c>
      <c r="S1701" s="10" t="str">
        <f>IF(ISERROR(FIND("5",tblSalaries[[#This Row],[How many hours of a day you work on Excel]])),"",5)</f>
        <v/>
      </c>
      <c r="T1701" s="10" t="str">
        <f>IF(ISERROR(FIND("6",tblSalaries[[#This Row],[How many hours of a day you work on Excel]])),"",6)</f>
        <v/>
      </c>
      <c r="U1701" s="11" t="str">
        <f>IF(ISERROR(FIND("7",tblSalaries[[#This Row],[How many hours of a day you work on Excel]])),"",7)</f>
        <v/>
      </c>
      <c r="V1701" s="11">
        <f>IF(ISERROR(FIND("8",tblSalaries[[#This Row],[How many hours of a day you work on Excel]])),"",8)</f>
        <v>8</v>
      </c>
      <c r="W1701" s="11">
        <f>IF(MAX(tblSalaries[[#This Row],[1 hour]:[8 hours]])=0,#N/A,MAX(tblSalaries[[#This Row],[1 hour]:[8 hours]]))</f>
        <v>8</v>
      </c>
      <c r="X1701" s="11">
        <f>IF(ISERROR(tblSalaries[[#This Row],[max h]]),1,tblSalaries[[#This Row],[Salary in USD]]/tblSalaries[[#This Row],[max h]]/260)</f>
        <v>21.634615384615383</v>
      </c>
      <c r="Y1701" s="11" t="str">
        <f>IF(tblSalaries[[#This Row],[Years of Experience]]="",0,"0")</f>
        <v>0</v>
      </c>
      <c r="Z170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01" s="11">
        <f>IF(tblSalaries[[#This Row],[Salary in USD]]&lt;1000,1,0)</f>
        <v>0</v>
      </c>
      <c r="AB1701" s="11">
        <f>IF(AND(tblSalaries[[#This Row],[Salary in USD]]&gt;1000,tblSalaries[[#This Row],[Salary in USD]]&lt;2000),1,0)</f>
        <v>0</v>
      </c>
    </row>
    <row r="1702" spans="2:28" ht="15" customHeight="1">
      <c r="B1702" t="s">
        <v>3705</v>
      </c>
      <c r="C1702" s="1">
        <v>41067.992002314815</v>
      </c>
      <c r="D1702" s="4">
        <v>36000</v>
      </c>
      <c r="E1702">
        <v>36000</v>
      </c>
      <c r="F1702" t="s">
        <v>6</v>
      </c>
      <c r="G1702">
        <f>tblSalaries[[#This Row],[clean Salary (in local currency)]]*VLOOKUP(tblSalaries[[#This Row],[Currency]],tblXrate[],2,FALSE)</f>
        <v>36000</v>
      </c>
      <c r="H1702" t="s">
        <v>569</v>
      </c>
      <c r="I1702" t="s">
        <v>20</v>
      </c>
      <c r="J1702" t="s">
        <v>15</v>
      </c>
      <c r="K1702" t="str">
        <f>VLOOKUP(tblSalaries[[#This Row],[Where do you work]],tblCountries[[Actual]:[Mapping]],2,FALSE)</f>
        <v>USA</v>
      </c>
      <c r="L1702" t="s">
        <v>9</v>
      </c>
      <c r="M1702">
        <v>4</v>
      </c>
      <c r="O1702" s="10" t="str">
        <f>IF(ISERROR(FIND("1",tblSalaries[[#This Row],[How many hours of a day you work on Excel]])),"",1)</f>
        <v/>
      </c>
      <c r="P1702" s="11" t="str">
        <f>IF(ISERROR(FIND("2",tblSalaries[[#This Row],[How many hours of a day you work on Excel]])),"",2)</f>
        <v/>
      </c>
      <c r="Q1702" s="10" t="str">
        <f>IF(ISERROR(FIND("3",tblSalaries[[#This Row],[How many hours of a day you work on Excel]])),"",3)</f>
        <v/>
      </c>
      <c r="R1702" s="10">
        <f>IF(ISERROR(FIND("4",tblSalaries[[#This Row],[How many hours of a day you work on Excel]])),"",4)</f>
        <v>4</v>
      </c>
      <c r="S1702" s="10" t="str">
        <f>IF(ISERROR(FIND("5",tblSalaries[[#This Row],[How many hours of a day you work on Excel]])),"",5)</f>
        <v/>
      </c>
      <c r="T1702" s="10">
        <f>IF(ISERROR(FIND("6",tblSalaries[[#This Row],[How many hours of a day you work on Excel]])),"",6)</f>
        <v>6</v>
      </c>
      <c r="U1702" s="11" t="str">
        <f>IF(ISERROR(FIND("7",tblSalaries[[#This Row],[How many hours of a day you work on Excel]])),"",7)</f>
        <v/>
      </c>
      <c r="V1702" s="11" t="str">
        <f>IF(ISERROR(FIND("8",tblSalaries[[#This Row],[How many hours of a day you work on Excel]])),"",8)</f>
        <v/>
      </c>
      <c r="W1702" s="11">
        <f>IF(MAX(tblSalaries[[#This Row],[1 hour]:[8 hours]])=0,#N/A,MAX(tblSalaries[[#This Row],[1 hour]:[8 hours]]))</f>
        <v>6</v>
      </c>
      <c r="X1702" s="11">
        <f>IF(ISERROR(tblSalaries[[#This Row],[max h]]),1,tblSalaries[[#This Row],[Salary in USD]]/tblSalaries[[#This Row],[max h]]/260)</f>
        <v>23.076923076923077</v>
      </c>
      <c r="Y1702" s="11" t="str">
        <f>IF(tblSalaries[[#This Row],[Years of Experience]]="",0,"0")</f>
        <v>0</v>
      </c>
      <c r="Z17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02" s="11">
        <f>IF(tblSalaries[[#This Row],[Salary in USD]]&lt;1000,1,0)</f>
        <v>0</v>
      </c>
      <c r="AB1702" s="11">
        <f>IF(AND(tblSalaries[[#This Row],[Salary in USD]]&gt;1000,tblSalaries[[#This Row],[Salary in USD]]&lt;2000),1,0)</f>
        <v>0</v>
      </c>
    </row>
    <row r="1703" spans="2:28" ht="15" customHeight="1">
      <c r="B1703" t="s">
        <v>3706</v>
      </c>
      <c r="C1703" s="1">
        <v>41068.001261574071</v>
      </c>
      <c r="D1703" s="4">
        <v>68000</v>
      </c>
      <c r="E1703">
        <v>68000</v>
      </c>
      <c r="F1703" t="s">
        <v>6</v>
      </c>
      <c r="G1703">
        <f>tblSalaries[[#This Row],[clean Salary (in local currency)]]*VLOOKUP(tblSalaries[[#This Row],[Currency]],tblXrate[],2,FALSE)</f>
        <v>68000</v>
      </c>
      <c r="H1703" t="s">
        <v>1866</v>
      </c>
      <c r="I1703" t="s">
        <v>20</v>
      </c>
      <c r="J1703" t="s">
        <v>15</v>
      </c>
      <c r="K1703" t="str">
        <f>VLOOKUP(tblSalaries[[#This Row],[Where do you work]],tblCountries[[Actual]:[Mapping]],2,FALSE)</f>
        <v>USA</v>
      </c>
      <c r="L1703" t="s">
        <v>9</v>
      </c>
      <c r="M1703">
        <v>2.5</v>
      </c>
      <c r="O1703" s="10" t="str">
        <f>IF(ISERROR(FIND("1",tblSalaries[[#This Row],[How many hours of a day you work on Excel]])),"",1)</f>
        <v/>
      </c>
      <c r="P1703" s="11" t="str">
        <f>IF(ISERROR(FIND("2",tblSalaries[[#This Row],[How many hours of a day you work on Excel]])),"",2)</f>
        <v/>
      </c>
      <c r="Q1703" s="10" t="str">
        <f>IF(ISERROR(FIND("3",tblSalaries[[#This Row],[How many hours of a day you work on Excel]])),"",3)</f>
        <v/>
      </c>
      <c r="R1703" s="10">
        <f>IF(ISERROR(FIND("4",tblSalaries[[#This Row],[How many hours of a day you work on Excel]])),"",4)</f>
        <v>4</v>
      </c>
      <c r="S1703" s="10" t="str">
        <f>IF(ISERROR(FIND("5",tblSalaries[[#This Row],[How many hours of a day you work on Excel]])),"",5)</f>
        <v/>
      </c>
      <c r="T1703" s="10">
        <f>IF(ISERROR(FIND("6",tblSalaries[[#This Row],[How many hours of a day you work on Excel]])),"",6)</f>
        <v>6</v>
      </c>
      <c r="U1703" s="11" t="str">
        <f>IF(ISERROR(FIND("7",tblSalaries[[#This Row],[How many hours of a day you work on Excel]])),"",7)</f>
        <v/>
      </c>
      <c r="V1703" s="11" t="str">
        <f>IF(ISERROR(FIND("8",tblSalaries[[#This Row],[How many hours of a day you work on Excel]])),"",8)</f>
        <v/>
      </c>
      <c r="W1703" s="11">
        <f>IF(MAX(tblSalaries[[#This Row],[1 hour]:[8 hours]])=0,#N/A,MAX(tblSalaries[[#This Row],[1 hour]:[8 hours]]))</f>
        <v>6</v>
      </c>
      <c r="X1703" s="11">
        <f>IF(ISERROR(tblSalaries[[#This Row],[max h]]),1,tblSalaries[[#This Row],[Salary in USD]]/tblSalaries[[#This Row],[max h]]/260)</f>
        <v>43.589743589743591</v>
      </c>
      <c r="Y1703" s="11" t="str">
        <f>IF(tblSalaries[[#This Row],[Years of Experience]]="",0,"0")</f>
        <v>0</v>
      </c>
      <c r="Z17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03" s="11">
        <f>IF(tblSalaries[[#This Row],[Salary in USD]]&lt;1000,1,0)</f>
        <v>0</v>
      </c>
      <c r="AB1703" s="11">
        <f>IF(AND(tblSalaries[[#This Row],[Salary in USD]]&gt;1000,tblSalaries[[#This Row],[Salary in USD]]&lt;2000),1,0)</f>
        <v>0</v>
      </c>
    </row>
    <row r="1704" spans="2:28" ht="15" customHeight="1">
      <c r="B1704" t="s">
        <v>3707</v>
      </c>
      <c r="C1704" s="1">
        <v>41068.014849537038</v>
      </c>
      <c r="D1704" s="4">
        <v>75000</v>
      </c>
      <c r="E1704">
        <v>75000</v>
      </c>
      <c r="F1704" t="s">
        <v>6</v>
      </c>
      <c r="G1704">
        <f>tblSalaries[[#This Row],[clean Salary (in local currency)]]*VLOOKUP(tblSalaries[[#This Row],[Currency]],tblXrate[],2,FALSE)</f>
        <v>75000</v>
      </c>
      <c r="H1704" t="s">
        <v>424</v>
      </c>
      <c r="I1704" t="s">
        <v>20</v>
      </c>
      <c r="J1704" t="s">
        <v>15</v>
      </c>
      <c r="K1704" t="str">
        <f>VLOOKUP(tblSalaries[[#This Row],[Where do you work]],tblCountries[[Actual]:[Mapping]],2,FALSE)</f>
        <v>USA</v>
      </c>
      <c r="L1704" t="s">
        <v>13</v>
      </c>
      <c r="M1704">
        <v>5</v>
      </c>
      <c r="O1704" s="10" t="str">
        <f>IF(ISERROR(FIND("1",tblSalaries[[#This Row],[How many hours of a day you work on Excel]])),"",1)</f>
        <v/>
      </c>
      <c r="P1704" s="11" t="str">
        <f>IF(ISERROR(FIND("2",tblSalaries[[#This Row],[How many hours of a day you work on Excel]])),"",2)</f>
        <v/>
      </c>
      <c r="Q1704" s="10" t="str">
        <f>IF(ISERROR(FIND("3",tblSalaries[[#This Row],[How many hours of a day you work on Excel]])),"",3)</f>
        <v/>
      </c>
      <c r="R1704" s="10" t="str">
        <f>IF(ISERROR(FIND("4",tblSalaries[[#This Row],[How many hours of a day you work on Excel]])),"",4)</f>
        <v/>
      </c>
      <c r="S1704" s="10" t="str">
        <f>IF(ISERROR(FIND("5",tblSalaries[[#This Row],[How many hours of a day you work on Excel]])),"",5)</f>
        <v/>
      </c>
      <c r="T1704" s="10" t="str">
        <f>IF(ISERROR(FIND("6",tblSalaries[[#This Row],[How many hours of a day you work on Excel]])),"",6)</f>
        <v/>
      </c>
      <c r="U1704" s="11" t="str">
        <f>IF(ISERROR(FIND("7",tblSalaries[[#This Row],[How many hours of a day you work on Excel]])),"",7)</f>
        <v/>
      </c>
      <c r="V1704" s="11">
        <f>IF(ISERROR(FIND("8",tblSalaries[[#This Row],[How many hours of a day you work on Excel]])),"",8)</f>
        <v>8</v>
      </c>
      <c r="W1704" s="11">
        <f>IF(MAX(tblSalaries[[#This Row],[1 hour]:[8 hours]])=0,#N/A,MAX(tblSalaries[[#This Row],[1 hour]:[8 hours]]))</f>
        <v>8</v>
      </c>
      <c r="X1704" s="11">
        <f>IF(ISERROR(tblSalaries[[#This Row],[max h]]),1,tblSalaries[[#This Row],[Salary in USD]]/tblSalaries[[#This Row],[max h]]/260)</f>
        <v>36.057692307692307</v>
      </c>
      <c r="Y1704" s="11" t="str">
        <f>IF(tblSalaries[[#This Row],[Years of Experience]]="",0,"0")</f>
        <v>0</v>
      </c>
      <c r="Z17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04" s="11">
        <f>IF(tblSalaries[[#This Row],[Salary in USD]]&lt;1000,1,0)</f>
        <v>0</v>
      </c>
      <c r="AB1704" s="11">
        <f>IF(AND(tblSalaries[[#This Row],[Salary in USD]]&gt;1000,tblSalaries[[#This Row],[Salary in USD]]&lt;2000),1,0)</f>
        <v>0</v>
      </c>
    </row>
    <row r="1705" spans="2:28" ht="15" customHeight="1">
      <c r="B1705" t="s">
        <v>3708</v>
      </c>
      <c r="C1705" s="1">
        <v>41068.102233796293</v>
      </c>
      <c r="D1705" s="4">
        <v>88000</v>
      </c>
      <c r="E1705">
        <v>88000</v>
      </c>
      <c r="F1705" t="s">
        <v>6</v>
      </c>
      <c r="G1705">
        <f>tblSalaries[[#This Row],[clean Salary (in local currency)]]*VLOOKUP(tblSalaries[[#This Row],[Currency]],tblXrate[],2,FALSE)</f>
        <v>88000</v>
      </c>
      <c r="H1705" t="s">
        <v>1867</v>
      </c>
      <c r="I1705" t="s">
        <v>20</v>
      </c>
      <c r="J1705" t="s">
        <v>15</v>
      </c>
      <c r="K1705" t="str">
        <f>VLOOKUP(tblSalaries[[#This Row],[Where do you work]],tblCountries[[Actual]:[Mapping]],2,FALSE)</f>
        <v>USA</v>
      </c>
      <c r="L1705" t="s">
        <v>13</v>
      </c>
      <c r="M1705">
        <v>10</v>
      </c>
      <c r="O1705" s="10" t="str">
        <f>IF(ISERROR(FIND("1",tblSalaries[[#This Row],[How many hours of a day you work on Excel]])),"",1)</f>
        <v/>
      </c>
      <c r="P1705" s="11" t="str">
        <f>IF(ISERROR(FIND("2",tblSalaries[[#This Row],[How many hours of a day you work on Excel]])),"",2)</f>
        <v/>
      </c>
      <c r="Q1705" s="10" t="str">
        <f>IF(ISERROR(FIND("3",tblSalaries[[#This Row],[How many hours of a day you work on Excel]])),"",3)</f>
        <v/>
      </c>
      <c r="R1705" s="10" t="str">
        <f>IF(ISERROR(FIND("4",tblSalaries[[#This Row],[How many hours of a day you work on Excel]])),"",4)</f>
        <v/>
      </c>
      <c r="S1705" s="10" t="str">
        <f>IF(ISERROR(FIND("5",tblSalaries[[#This Row],[How many hours of a day you work on Excel]])),"",5)</f>
        <v/>
      </c>
      <c r="T1705" s="10" t="str">
        <f>IF(ISERROR(FIND("6",tblSalaries[[#This Row],[How many hours of a day you work on Excel]])),"",6)</f>
        <v/>
      </c>
      <c r="U1705" s="11" t="str">
        <f>IF(ISERROR(FIND("7",tblSalaries[[#This Row],[How many hours of a day you work on Excel]])),"",7)</f>
        <v/>
      </c>
      <c r="V1705" s="11">
        <f>IF(ISERROR(FIND("8",tblSalaries[[#This Row],[How many hours of a day you work on Excel]])),"",8)</f>
        <v>8</v>
      </c>
      <c r="W1705" s="11">
        <f>IF(MAX(tblSalaries[[#This Row],[1 hour]:[8 hours]])=0,#N/A,MAX(tblSalaries[[#This Row],[1 hour]:[8 hours]]))</f>
        <v>8</v>
      </c>
      <c r="X1705" s="11">
        <f>IF(ISERROR(tblSalaries[[#This Row],[max h]]),1,tblSalaries[[#This Row],[Salary in USD]]/tblSalaries[[#This Row],[max h]]/260)</f>
        <v>42.307692307692307</v>
      </c>
      <c r="Y1705" s="11" t="str">
        <f>IF(tblSalaries[[#This Row],[Years of Experience]]="",0,"0")</f>
        <v>0</v>
      </c>
      <c r="Z17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05" s="11">
        <f>IF(tblSalaries[[#This Row],[Salary in USD]]&lt;1000,1,0)</f>
        <v>0</v>
      </c>
      <c r="AB1705" s="11">
        <f>IF(AND(tblSalaries[[#This Row],[Salary in USD]]&gt;1000,tblSalaries[[#This Row],[Salary in USD]]&lt;2000),1,0)</f>
        <v>0</v>
      </c>
    </row>
    <row r="1706" spans="2:28" ht="15" customHeight="1">
      <c r="B1706" t="s">
        <v>3709</v>
      </c>
      <c r="C1706" s="1">
        <v>41068.103298611109</v>
      </c>
      <c r="D1706" s="4" t="s">
        <v>1868</v>
      </c>
      <c r="E1706">
        <v>258000</v>
      </c>
      <c r="F1706" t="s">
        <v>40</v>
      </c>
      <c r="G1706">
        <f>tblSalaries[[#This Row],[clean Salary (in local currency)]]*VLOOKUP(tblSalaries[[#This Row],[Currency]],tblXrate[],2,FALSE)</f>
        <v>4594.4425053601826</v>
      </c>
      <c r="H1706" t="s">
        <v>1869</v>
      </c>
      <c r="I1706" t="s">
        <v>20</v>
      </c>
      <c r="J1706" t="s">
        <v>8</v>
      </c>
      <c r="K1706" t="str">
        <f>VLOOKUP(tblSalaries[[#This Row],[Where do you work]],tblCountries[[Actual]:[Mapping]],2,FALSE)</f>
        <v>India</v>
      </c>
      <c r="L1706" t="s">
        <v>9</v>
      </c>
      <c r="M1706">
        <v>4</v>
      </c>
      <c r="O1706" s="10" t="str">
        <f>IF(ISERROR(FIND("1",tblSalaries[[#This Row],[How many hours of a day you work on Excel]])),"",1)</f>
        <v/>
      </c>
      <c r="P1706" s="11" t="str">
        <f>IF(ISERROR(FIND("2",tblSalaries[[#This Row],[How many hours of a day you work on Excel]])),"",2)</f>
        <v/>
      </c>
      <c r="Q1706" s="10" t="str">
        <f>IF(ISERROR(FIND("3",tblSalaries[[#This Row],[How many hours of a day you work on Excel]])),"",3)</f>
        <v/>
      </c>
      <c r="R1706" s="10">
        <f>IF(ISERROR(FIND("4",tblSalaries[[#This Row],[How many hours of a day you work on Excel]])),"",4)</f>
        <v>4</v>
      </c>
      <c r="S1706" s="10" t="str">
        <f>IF(ISERROR(FIND("5",tblSalaries[[#This Row],[How many hours of a day you work on Excel]])),"",5)</f>
        <v/>
      </c>
      <c r="T1706" s="10">
        <f>IF(ISERROR(FIND("6",tblSalaries[[#This Row],[How many hours of a day you work on Excel]])),"",6)</f>
        <v>6</v>
      </c>
      <c r="U1706" s="11" t="str">
        <f>IF(ISERROR(FIND("7",tblSalaries[[#This Row],[How many hours of a day you work on Excel]])),"",7)</f>
        <v/>
      </c>
      <c r="V1706" s="11" t="str">
        <f>IF(ISERROR(FIND("8",tblSalaries[[#This Row],[How many hours of a day you work on Excel]])),"",8)</f>
        <v/>
      </c>
      <c r="W1706" s="11">
        <f>IF(MAX(tblSalaries[[#This Row],[1 hour]:[8 hours]])=0,#N/A,MAX(tblSalaries[[#This Row],[1 hour]:[8 hours]]))</f>
        <v>6</v>
      </c>
      <c r="X1706" s="11">
        <f>IF(ISERROR(tblSalaries[[#This Row],[max h]]),1,tblSalaries[[#This Row],[Salary in USD]]/tblSalaries[[#This Row],[max h]]/260)</f>
        <v>2.9451554521539633</v>
      </c>
      <c r="Y1706" s="11" t="str">
        <f>IF(tblSalaries[[#This Row],[Years of Experience]]="",0,"0")</f>
        <v>0</v>
      </c>
      <c r="Z17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06" s="11">
        <f>IF(tblSalaries[[#This Row],[Salary in USD]]&lt;1000,1,0)</f>
        <v>0</v>
      </c>
      <c r="AB1706" s="11">
        <f>IF(AND(tblSalaries[[#This Row],[Salary in USD]]&gt;1000,tblSalaries[[#This Row],[Salary in USD]]&lt;2000),1,0)</f>
        <v>0</v>
      </c>
    </row>
    <row r="1707" spans="2:28" ht="15" customHeight="1">
      <c r="B1707" t="s">
        <v>3710</v>
      </c>
      <c r="C1707" s="1">
        <v>41068.141203703701</v>
      </c>
      <c r="D1707" s="4">
        <v>69000</v>
      </c>
      <c r="E1707">
        <v>69000</v>
      </c>
      <c r="F1707" t="s">
        <v>6</v>
      </c>
      <c r="G1707">
        <f>tblSalaries[[#This Row],[clean Salary (in local currency)]]*VLOOKUP(tblSalaries[[#This Row],[Currency]],tblXrate[],2,FALSE)</f>
        <v>69000</v>
      </c>
      <c r="H1707" t="s">
        <v>1870</v>
      </c>
      <c r="I1707" t="s">
        <v>20</v>
      </c>
      <c r="J1707" t="s">
        <v>15</v>
      </c>
      <c r="K1707" t="str">
        <f>VLOOKUP(tblSalaries[[#This Row],[Where do you work]],tblCountries[[Actual]:[Mapping]],2,FALSE)</f>
        <v>USA</v>
      </c>
      <c r="L1707" t="s">
        <v>13</v>
      </c>
      <c r="M1707">
        <v>15</v>
      </c>
      <c r="O1707" s="10" t="str">
        <f>IF(ISERROR(FIND("1",tblSalaries[[#This Row],[How many hours of a day you work on Excel]])),"",1)</f>
        <v/>
      </c>
      <c r="P1707" s="11" t="str">
        <f>IF(ISERROR(FIND("2",tblSalaries[[#This Row],[How many hours of a day you work on Excel]])),"",2)</f>
        <v/>
      </c>
      <c r="Q1707" s="10" t="str">
        <f>IF(ISERROR(FIND("3",tblSalaries[[#This Row],[How many hours of a day you work on Excel]])),"",3)</f>
        <v/>
      </c>
      <c r="R1707" s="10" t="str">
        <f>IF(ISERROR(FIND("4",tblSalaries[[#This Row],[How many hours of a day you work on Excel]])),"",4)</f>
        <v/>
      </c>
      <c r="S1707" s="10" t="str">
        <f>IF(ISERROR(FIND("5",tblSalaries[[#This Row],[How many hours of a day you work on Excel]])),"",5)</f>
        <v/>
      </c>
      <c r="T1707" s="10" t="str">
        <f>IF(ISERROR(FIND("6",tblSalaries[[#This Row],[How many hours of a day you work on Excel]])),"",6)</f>
        <v/>
      </c>
      <c r="U1707" s="11" t="str">
        <f>IF(ISERROR(FIND("7",tblSalaries[[#This Row],[How many hours of a day you work on Excel]])),"",7)</f>
        <v/>
      </c>
      <c r="V1707" s="11">
        <f>IF(ISERROR(FIND("8",tblSalaries[[#This Row],[How many hours of a day you work on Excel]])),"",8)</f>
        <v>8</v>
      </c>
      <c r="W1707" s="11">
        <f>IF(MAX(tblSalaries[[#This Row],[1 hour]:[8 hours]])=0,#N/A,MAX(tblSalaries[[#This Row],[1 hour]:[8 hours]]))</f>
        <v>8</v>
      </c>
      <c r="X1707" s="11">
        <f>IF(ISERROR(tblSalaries[[#This Row],[max h]]),1,tblSalaries[[#This Row],[Salary in USD]]/tblSalaries[[#This Row],[max h]]/260)</f>
        <v>33.17307692307692</v>
      </c>
      <c r="Y1707" s="11" t="str">
        <f>IF(tblSalaries[[#This Row],[Years of Experience]]="",0,"0")</f>
        <v>0</v>
      </c>
      <c r="Z17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07" s="11">
        <f>IF(tblSalaries[[#This Row],[Salary in USD]]&lt;1000,1,0)</f>
        <v>0</v>
      </c>
      <c r="AB1707" s="11">
        <f>IF(AND(tblSalaries[[#This Row],[Salary in USD]]&gt;1000,tblSalaries[[#This Row],[Salary in USD]]&lt;2000),1,0)</f>
        <v>0</v>
      </c>
    </row>
    <row r="1708" spans="2:28" ht="15" customHeight="1">
      <c r="B1708" t="s">
        <v>3711</v>
      </c>
      <c r="C1708" s="1">
        <v>41068.149201388886</v>
      </c>
      <c r="D1708" s="4">
        <v>30000</v>
      </c>
      <c r="E1708">
        <v>30000</v>
      </c>
      <c r="F1708" t="s">
        <v>6</v>
      </c>
      <c r="G1708">
        <f>tblSalaries[[#This Row],[clean Salary (in local currency)]]*VLOOKUP(tblSalaries[[#This Row],[Currency]],tblXrate[],2,FALSE)</f>
        <v>30000</v>
      </c>
      <c r="H1708" t="s">
        <v>1257</v>
      </c>
      <c r="I1708" t="s">
        <v>52</v>
      </c>
      <c r="J1708" t="s">
        <v>15</v>
      </c>
      <c r="K1708" t="str">
        <f>VLOOKUP(tblSalaries[[#This Row],[Where do you work]],tblCountries[[Actual]:[Mapping]],2,FALSE)</f>
        <v>USA</v>
      </c>
      <c r="L1708" t="s">
        <v>9</v>
      </c>
      <c r="M1708">
        <v>1</v>
      </c>
      <c r="O1708" s="10" t="str">
        <f>IF(ISERROR(FIND("1",tblSalaries[[#This Row],[How many hours of a day you work on Excel]])),"",1)</f>
        <v/>
      </c>
      <c r="P1708" s="11" t="str">
        <f>IF(ISERROR(FIND("2",tblSalaries[[#This Row],[How many hours of a day you work on Excel]])),"",2)</f>
        <v/>
      </c>
      <c r="Q1708" s="10" t="str">
        <f>IF(ISERROR(FIND("3",tblSalaries[[#This Row],[How many hours of a day you work on Excel]])),"",3)</f>
        <v/>
      </c>
      <c r="R1708" s="10">
        <f>IF(ISERROR(FIND("4",tblSalaries[[#This Row],[How many hours of a day you work on Excel]])),"",4)</f>
        <v>4</v>
      </c>
      <c r="S1708" s="10" t="str">
        <f>IF(ISERROR(FIND("5",tblSalaries[[#This Row],[How many hours of a day you work on Excel]])),"",5)</f>
        <v/>
      </c>
      <c r="T1708" s="10">
        <f>IF(ISERROR(FIND("6",tblSalaries[[#This Row],[How many hours of a day you work on Excel]])),"",6)</f>
        <v>6</v>
      </c>
      <c r="U1708" s="11" t="str">
        <f>IF(ISERROR(FIND("7",tblSalaries[[#This Row],[How many hours of a day you work on Excel]])),"",7)</f>
        <v/>
      </c>
      <c r="V1708" s="11" t="str">
        <f>IF(ISERROR(FIND("8",tblSalaries[[#This Row],[How many hours of a day you work on Excel]])),"",8)</f>
        <v/>
      </c>
      <c r="W1708" s="11">
        <f>IF(MAX(tblSalaries[[#This Row],[1 hour]:[8 hours]])=0,#N/A,MAX(tblSalaries[[#This Row],[1 hour]:[8 hours]]))</f>
        <v>6</v>
      </c>
      <c r="X1708" s="11">
        <f>IF(ISERROR(tblSalaries[[#This Row],[max h]]),1,tblSalaries[[#This Row],[Salary in USD]]/tblSalaries[[#This Row],[max h]]/260)</f>
        <v>19.23076923076923</v>
      </c>
      <c r="Y1708" s="11" t="str">
        <f>IF(tblSalaries[[#This Row],[Years of Experience]]="",0,"0")</f>
        <v>0</v>
      </c>
      <c r="Z17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08" s="11">
        <f>IF(tblSalaries[[#This Row],[Salary in USD]]&lt;1000,1,0)</f>
        <v>0</v>
      </c>
      <c r="AB1708" s="11">
        <f>IF(AND(tblSalaries[[#This Row],[Salary in USD]]&gt;1000,tblSalaries[[#This Row],[Salary in USD]]&lt;2000),1,0)</f>
        <v>0</v>
      </c>
    </row>
    <row r="1709" spans="2:28" ht="15" customHeight="1">
      <c r="B1709" t="s">
        <v>3712</v>
      </c>
      <c r="C1709" s="1">
        <v>41068.202604166669</v>
      </c>
      <c r="D1709" s="4">
        <v>80000</v>
      </c>
      <c r="E1709">
        <v>80000</v>
      </c>
      <c r="F1709" t="s">
        <v>6</v>
      </c>
      <c r="G1709">
        <f>tblSalaries[[#This Row],[clean Salary (in local currency)]]*VLOOKUP(tblSalaries[[#This Row],[Currency]],tblXrate[],2,FALSE)</f>
        <v>80000</v>
      </c>
      <c r="H1709" t="s">
        <v>1871</v>
      </c>
      <c r="I1709" t="s">
        <v>52</v>
      </c>
      <c r="J1709" t="s">
        <v>15</v>
      </c>
      <c r="K1709" t="str">
        <f>VLOOKUP(tblSalaries[[#This Row],[Where do you work]],tblCountries[[Actual]:[Mapping]],2,FALSE)</f>
        <v>USA</v>
      </c>
      <c r="L1709" t="s">
        <v>9</v>
      </c>
      <c r="M1709">
        <v>7</v>
      </c>
      <c r="O1709" s="10" t="str">
        <f>IF(ISERROR(FIND("1",tblSalaries[[#This Row],[How many hours of a day you work on Excel]])),"",1)</f>
        <v/>
      </c>
      <c r="P1709" s="11" t="str">
        <f>IF(ISERROR(FIND("2",tblSalaries[[#This Row],[How many hours of a day you work on Excel]])),"",2)</f>
        <v/>
      </c>
      <c r="Q1709" s="10" t="str">
        <f>IF(ISERROR(FIND("3",tblSalaries[[#This Row],[How many hours of a day you work on Excel]])),"",3)</f>
        <v/>
      </c>
      <c r="R1709" s="10">
        <f>IF(ISERROR(FIND("4",tblSalaries[[#This Row],[How many hours of a day you work on Excel]])),"",4)</f>
        <v>4</v>
      </c>
      <c r="S1709" s="10" t="str">
        <f>IF(ISERROR(FIND("5",tblSalaries[[#This Row],[How many hours of a day you work on Excel]])),"",5)</f>
        <v/>
      </c>
      <c r="T1709" s="10">
        <f>IF(ISERROR(FIND("6",tblSalaries[[#This Row],[How many hours of a day you work on Excel]])),"",6)</f>
        <v>6</v>
      </c>
      <c r="U1709" s="11" t="str">
        <f>IF(ISERROR(FIND("7",tblSalaries[[#This Row],[How many hours of a day you work on Excel]])),"",7)</f>
        <v/>
      </c>
      <c r="V1709" s="11" t="str">
        <f>IF(ISERROR(FIND("8",tblSalaries[[#This Row],[How many hours of a day you work on Excel]])),"",8)</f>
        <v/>
      </c>
      <c r="W1709" s="11">
        <f>IF(MAX(tblSalaries[[#This Row],[1 hour]:[8 hours]])=0,#N/A,MAX(tblSalaries[[#This Row],[1 hour]:[8 hours]]))</f>
        <v>6</v>
      </c>
      <c r="X1709" s="11">
        <f>IF(ISERROR(tblSalaries[[#This Row],[max h]]),1,tblSalaries[[#This Row],[Salary in USD]]/tblSalaries[[#This Row],[max h]]/260)</f>
        <v>51.282051282051285</v>
      </c>
      <c r="Y1709" s="11" t="str">
        <f>IF(tblSalaries[[#This Row],[Years of Experience]]="",0,"0")</f>
        <v>0</v>
      </c>
      <c r="Z17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09" s="11">
        <f>IF(tblSalaries[[#This Row],[Salary in USD]]&lt;1000,1,0)</f>
        <v>0</v>
      </c>
      <c r="AB1709" s="11">
        <f>IF(AND(tblSalaries[[#This Row],[Salary in USD]]&gt;1000,tblSalaries[[#This Row],[Salary in USD]]&lt;2000),1,0)</f>
        <v>0</v>
      </c>
    </row>
    <row r="1710" spans="2:28" ht="15" customHeight="1">
      <c r="B1710" t="s">
        <v>3713</v>
      </c>
      <c r="C1710" s="1">
        <v>41068.279537037037</v>
      </c>
      <c r="D1710" s="4">
        <v>75000</v>
      </c>
      <c r="E1710">
        <v>75000</v>
      </c>
      <c r="F1710" t="s">
        <v>6</v>
      </c>
      <c r="G1710">
        <f>tblSalaries[[#This Row],[clean Salary (in local currency)]]*VLOOKUP(tblSalaries[[#This Row],[Currency]],tblXrate[],2,FALSE)</f>
        <v>75000</v>
      </c>
      <c r="H1710" t="s">
        <v>969</v>
      </c>
      <c r="I1710" t="s">
        <v>310</v>
      </c>
      <c r="J1710" t="s">
        <v>15</v>
      </c>
      <c r="K1710" t="str">
        <f>VLOOKUP(tblSalaries[[#This Row],[Where do you work]],tblCountries[[Actual]:[Mapping]],2,FALSE)</f>
        <v>USA</v>
      </c>
      <c r="L1710" t="s">
        <v>13</v>
      </c>
      <c r="M1710">
        <v>1</v>
      </c>
      <c r="O1710" s="10" t="str">
        <f>IF(ISERROR(FIND("1",tblSalaries[[#This Row],[How many hours of a day you work on Excel]])),"",1)</f>
        <v/>
      </c>
      <c r="P1710" s="11" t="str">
        <f>IF(ISERROR(FIND("2",tblSalaries[[#This Row],[How many hours of a day you work on Excel]])),"",2)</f>
        <v/>
      </c>
      <c r="Q1710" s="10" t="str">
        <f>IF(ISERROR(FIND("3",tblSalaries[[#This Row],[How many hours of a day you work on Excel]])),"",3)</f>
        <v/>
      </c>
      <c r="R1710" s="10" t="str">
        <f>IF(ISERROR(FIND("4",tblSalaries[[#This Row],[How many hours of a day you work on Excel]])),"",4)</f>
        <v/>
      </c>
      <c r="S1710" s="10" t="str">
        <f>IF(ISERROR(FIND("5",tblSalaries[[#This Row],[How many hours of a day you work on Excel]])),"",5)</f>
        <v/>
      </c>
      <c r="T1710" s="10" t="str">
        <f>IF(ISERROR(FIND("6",tblSalaries[[#This Row],[How many hours of a day you work on Excel]])),"",6)</f>
        <v/>
      </c>
      <c r="U1710" s="11" t="str">
        <f>IF(ISERROR(FIND("7",tblSalaries[[#This Row],[How many hours of a day you work on Excel]])),"",7)</f>
        <v/>
      </c>
      <c r="V1710" s="11">
        <f>IF(ISERROR(FIND("8",tblSalaries[[#This Row],[How many hours of a day you work on Excel]])),"",8)</f>
        <v>8</v>
      </c>
      <c r="W1710" s="11">
        <f>IF(MAX(tblSalaries[[#This Row],[1 hour]:[8 hours]])=0,#N/A,MAX(tblSalaries[[#This Row],[1 hour]:[8 hours]]))</f>
        <v>8</v>
      </c>
      <c r="X1710" s="11">
        <f>IF(ISERROR(tblSalaries[[#This Row],[max h]]),1,tblSalaries[[#This Row],[Salary in USD]]/tblSalaries[[#This Row],[max h]]/260)</f>
        <v>36.057692307692307</v>
      </c>
      <c r="Y1710" s="11" t="str">
        <f>IF(tblSalaries[[#This Row],[Years of Experience]]="",0,"0")</f>
        <v>0</v>
      </c>
      <c r="Z171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10" s="11">
        <f>IF(tblSalaries[[#This Row],[Salary in USD]]&lt;1000,1,0)</f>
        <v>0</v>
      </c>
      <c r="AB1710" s="11">
        <f>IF(AND(tblSalaries[[#This Row],[Salary in USD]]&gt;1000,tblSalaries[[#This Row],[Salary in USD]]&lt;2000),1,0)</f>
        <v>0</v>
      </c>
    </row>
    <row r="1711" spans="2:28" ht="15" customHeight="1">
      <c r="B1711" t="s">
        <v>3714</v>
      </c>
      <c r="C1711" s="1">
        <v>41068.344375000001</v>
      </c>
      <c r="D1711" s="4">
        <v>31200</v>
      </c>
      <c r="E1711">
        <v>31200</v>
      </c>
      <c r="F1711" t="s">
        <v>6</v>
      </c>
      <c r="G1711">
        <f>tblSalaries[[#This Row],[clean Salary (in local currency)]]*VLOOKUP(tblSalaries[[#This Row],[Currency]],tblXrate[],2,FALSE)</f>
        <v>31200</v>
      </c>
      <c r="H1711" t="s">
        <v>1090</v>
      </c>
      <c r="I1711" t="s">
        <v>20</v>
      </c>
      <c r="J1711" t="s">
        <v>143</v>
      </c>
      <c r="K1711" t="str">
        <f>VLOOKUP(tblSalaries[[#This Row],[Where do you work]],tblCountries[[Actual]:[Mapping]],2,FALSE)</f>
        <v>Brazil</v>
      </c>
      <c r="L1711" t="s">
        <v>9</v>
      </c>
      <c r="M1711">
        <v>4</v>
      </c>
      <c r="O1711" s="10" t="str">
        <f>IF(ISERROR(FIND("1",tblSalaries[[#This Row],[How many hours of a day you work on Excel]])),"",1)</f>
        <v/>
      </c>
      <c r="P1711" s="11" t="str">
        <f>IF(ISERROR(FIND("2",tblSalaries[[#This Row],[How many hours of a day you work on Excel]])),"",2)</f>
        <v/>
      </c>
      <c r="Q1711" s="10" t="str">
        <f>IF(ISERROR(FIND("3",tblSalaries[[#This Row],[How many hours of a day you work on Excel]])),"",3)</f>
        <v/>
      </c>
      <c r="R1711" s="10">
        <f>IF(ISERROR(FIND("4",tblSalaries[[#This Row],[How many hours of a day you work on Excel]])),"",4)</f>
        <v>4</v>
      </c>
      <c r="S1711" s="10" t="str">
        <f>IF(ISERROR(FIND("5",tblSalaries[[#This Row],[How many hours of a day you work on Excel]])),"",5)</f>
        <v/>
      </c>
      <c r="T1711" s="10">
        <f>IF(ISERROR(FIND("6",tblSalaries[[#This Row],[How many hours of a day you work on Excel]])),"",6)</f>
        <v>6</v>
      </c>
      <c r="U1711" s="11" t="str">
        <f>IF(ISERROR(FIND("7",tblSalaries[[#This Row],[How many hours of a day you work on Excel]])),"",7)</f>
        <v/>
      </c>
      <c r="V1711" s="11" t="str">
        <f>IF(ISERROR(FIND("8",tblSalaries[[#This Row],[How many hours of a day you work on Excel]])),"",8)</f>
        <v/>
      </c>
      <c r="W1711" s="11">
        <f>IF(MAX(tblSalaries[[#This Row],[1 hour]:[8 hours]])=0,#N/A,MAX(tblSalaries[[#This Row],[1 hour]:[8 hours]]))</f>
        <v>6</v>
      </c>
      <c r="X1711" s="11">
        <f>IF(ISERROR(tblSalaries[[#This Row],[max h]]),1,tblSalaries[[#This Row],[Salary in USD]]/tblSalaries[[#This Row],[max h]]/260)</f>
        <v>20</v>
      </c>
      <c r="Y1711" s="11" t="str">
        <f>IF(tblSalaries[[#This Row],[Years of Experience]]="",0,"0")</f>
        <v>0</v>
      </c>
      <c r="Z17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11" s="11">
        <f>IF(tblSalaries[[#This Row],[Salary in USD]]&lt;1000,1,0)</f>
        <v>0</v>
      </c>
      <c r="AB1711" s="11">
        <f>IF(AND(tblSalaries[[#This Row],[Salary in USD]]&gt;1000,tblSalaries[[#This Row],[Salary in USD]]&lt;2000),1,0)</f>
        <v>0</v>
      </c>
    </row>
    <row r="1712" spans="2:28" ht="15" customHeight="1">
      <c r="B1712" t="s">
        <v>3715</v>
      </c>
      <c r="C1712" s="1">
        <v>41068.407627314817</v>
      </c>
      <c r="D1712" s="4">
        <v>85000</v>
      </c>
      <c r="E1712">
        <v>85000</v>
      </c>
      <c r="F1712" t="s">
        <v>6</v>
      </c>
      <c r="G1712">
        <f>tblSalaries[[#This Row],[clean Salary (in local currency)]]*VLOOKUP(tblSalaries[[#This Row],[Currency]],tblXrate[],2,FALSE)</f>
        <v>85000</v>
      </c>
      <c r="H1712" t="s">
        <v>191</v>
      </c>
      <c r="I1712" t="s">
        <v>310</v>
      </c>
      <c r="J1712" t="s">
        <v>15</v>
      </c>
      <c r="K1712" t="str">
        <f>VLOOKUP(tblSalaries[[#This Row],[Where do you work]],tblCountries[[Actual]:[Mapping]],2,FALSE)</f>
        <v>USA</v>
      </c>
      <c r="L1712" t="s">
        <v>9</v>
      </c>
      <c r="M1712">
        <v>20</v>
      </c>
      <c r="O1712" s="10" t="str">
        <f>IF(ISERROR(FIND("1",tblSalaries[[#This Row],[How many hours of a day you work on Excel]])),"",1)</f>
        <v/>
      </c>
      <c r="P1712" s="11" t="str">
        <f>IF(ISERROR(FIND("2",tblSalaries[[#This Row],[How many hours of a day you work on Excel]])),"",2)</f>
        <v/>
      </c>
      <c r="Q1712" s="10" t="str">
        <f>IF(ISERROR(FIND("3",tblSalaries[[#This Row],[How many hours of a day you work on Excel]])),"",3)</f>
        <v/>
      </c>
      <c r="R1712" s="10">
        <f>IF(ISERROR(FIND("4",tblSalaries[[#This Row],[How many hours of a day you work on Excel]])),"",4)</f>
        <v>4</v>
      </c>
      <c r="S1712" s="10" t="str">
        <f>IF(ISERROR(FIND("5",tblSalaries[[#This Row],[How many hours of a day you work on Excel]])),"",5)</f>
        <v/>
      </c>
      <c r="T1712" s="10">
        <f>IF(ISERROR(FIND("6",tblSalaries[[#This Row],[How many hours of a day you work on Excel]])),"",6)</f>
        <v>6</v>
      </c>
      <c r="U1712" s="11" t="str">
        <f>IF(ISERROR(FIND("7",tblSalaries[[#This Row],[How many hours of a day you work on Excel]])),"",7)</f>
        <v/>
      </c>
      <c r="V1712" s="11" t="str">
        <f>IF(ISERROR(FIND("8",tblSalaries[[#This Row],[How many hours of a day you work on Excel]])),"",8)</f>
        <v/>
      </c>
      <c r="W1712" s="11">
        <f>IF(MAX(tblSalaries[[#This Row],[1 hour]:[8 hours]])=0,#N/A,MAX(tblSalaries[[#This Row],[1 hour]:[8 hours]]))</f>
        <v>6</v>
      </c>
      <c r="X1712" s="11">
        <f>IF(ISERROR(tblSalaries[[#This Row],[max h]]),1,tblSalaries[[#This Row],[Salary in USD]]/tblSalaries[[#This Row],[max h]]/260)</f>
        <v>54.487179487179482</v>
      </c>
      <c r="Y1712" s="11" t="str">
        <f>IF(tblSalaries[[#This Row],[Years of Experience]]="",0,"0")</f>
        <v>0</v>
      </c>
      <c r="Z17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12" s="11">
        <f>IF(tblSalaries[[#This Row],[Salary in USD]]&lt;1000,1,0)</f>
        <v>0</v>
      </c>
      <c r="AB1712" s="11">
        <f>IF(AND(tblSalaries[[#This Row],[Salary in USD]]&gt;1000,tblSalaries[[#This Row],[Salary in USD]]&lt;2000),1,0)</f>
        <v>0</v>
      </c>
    </row>
    <row r="1713" spans="2:28" ht="15" customHeight="1">
      <c r="B1713" t="s">
        <v>3716</v>
      </c>
      <c r="C1713" s="1">
        <v>41068.568576388891</v>
      </c>
      <c r="D1713" s="4" t="s">
        <v>1872</v>
      </c>
      <c r="E1713">
        <v>950000</v>
      </c>
      <c r="F1713" t="s">
        <v>40</v>
      </c>
      <c r="G1713">
        <f>tblSalaries[[#This Row],[clean Salary (in local currency)]]*VLOOKUP(tblSalaries[[#This Row],[Currency]],tblXrate[],2,FALSE)</f>
        <v>16917.52085307044</v>
      </c>
      <c r="H1713" t="s">
        <v>1873</v>
      </c>
      <c r="I1713" t="s">
        <v>52</v>
      </c>
      <c r="J1713" t="s">
        <v>8</v>
      </c>
      <c r="K1713" t="str">
        <f>VLOOKUP(tblSalaries[[#This Row],[Where do you work]],tblCountries[[Actual]:[Mapping]],2,FALSE)</f>
        <v>India</v>
      </c>
      <c r="L1713" t="s">
        <v>18</v>
      </c>
      <c r="M1713">
        <v>9</v>
      </c>
      <c r="O1713" s="10" t="str">
        <f>IF(ISERROR(FIND("1",tblSalaries[[#This Row],[How many hours of a day you work on Excel]])),"",1)</f>
        <v/>
      </c>
      <c r="P1713" s="11">
        <f>IF(ISERROR(FIND("2",tblSalaries[[#This Row],[How many hours of a day you work on Excel]])),"",2)</f>
        <v>2</v>
      </c>
      <c r="Q1713" s="10">
        <f>IF(ISERROR(FIND("3",tblSalaries[[#This Row],[How many hours of a day you work on Excel]])),"",3)</f>
        <v>3</v>
      </c>
      <c r="R1713" s="10" t="str">
        <f>IF(ISERROR(FIND("4",tblSalaries[[#This Row],[How many hours of a day you work on Excel]])),"",4)</f>
        <v/>
      </c>
      <c r="S1713" s="10" t="str">
        <f>IF(ISERROR(FIND("5",tblSalaries[[#This Row],[How many hours of a day you work on Excel]])),"",5)</f>
        <v/>
      </c>
      <c r="T1713" s="10" t="str">
        <f>IF(ISERROR(FIND("6",tblSalaries[[#This Row],[How many hours of a day you work on Excel]])),"",6)</f>
        <v/>
      </c>
      <c r="U1713" s="11" t="str">
        <f>IF(ISERROR(FIND("7",tblSalaries[[#This Row],[How many hours of a day you work on Excel]])),"",7)</f>
        <v/>
      </c>
      <c r="V1713" s="11" t="str">
        <f>IF(ISERROR(FIND("8",tblSalaries[[#This Row],[How many hours of a day you work on Excel]])),"",8)</f>
        <v/>
      </c>
      <c r="W1713" s="11">
        <f>IF(MAX(tblSalaries[[#This Row],[1 hour]:[8 hours]])=0,#N/A,MAX(tblSalaries[[#This Row],[1 hour]:[8 hours]]))</f>
        <v>3</v>
      </c>
      <c r="X1713" s="11">
        <f>IF(ISERROR(tblSalaries[[#This Row],[max h]]),1,tblSalaries[[#This Row],[Salary in USD]]/tblSalaries[[#This Row],[max h]]/260)</f>
        <v>21.689129298808258</v>
      </c>
      <c r="Y1713" s="11" t="str">
        <f>IF(tblSalaries[[#This Row],[Years of Experience]]="",0,"0")</f>
        <v>0</v>
      </c>
      <c r="Z17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13" s="11">
        <f>IF(tblSalaries[[#This Row],[Salary in USD]]&lt;1000,1,0)</f>
        <v>0</v>
      </c>
      <c r="AB1713" s="11">
        <f>IF(AND(tblSalaries[[#This Row],[Salary in USD]]&gt;1000,tblSalaries[[#This Row],[Salary in USD]]&lt;2000),1,0)</f>
        <v>0</v>
      </c>
    </row>
    <row r="1714" spans="2:28" ht="15" customHeight="1">
      <c r="B1714" t="s">
        <v>3717</v>
      </c>
      <c r="C1714" s="1">
        <v>41068.580370370371</v>
      </c>
      <c r="D1714" s="4" t="s">
        <v>1874</v>
      </c>
      <c r="E1714">
        <v>180000</v>
      </c>
      <c r="F1714" t="s">
        <v>40</v>
      </c>
      <c r="G1714">
        <f>tblSalaries[[#This Row],[clean Salary (in local currency)]]*VLOOKUP(tblSalaries[[#This Row],[Currency]],tblXrate[],2,FALSE)</f>
        <v>3205.4250037396623</v>
      </c>
      <c r="H1714" t="s">
        <v>544</v>
      </c>
      <c r="I1714" t="s">
        <v>3999</v>
      </c>
      <c r="J1714" t="s">
        <v>8</v>
      </c>
      <c r="K1714" t="str">
        <f>VLOOKUP(tblSalaries[[#This Row],[Where do you work]],tblCountries[[Actual]:[Mapping]],2,FALSE)</f>
        <v>India</v>
      </c>
      <c r="L1714" t="s">
        <v>9</v>
      </c>
      <c r="M1714">
        <v>2</v>
      </c>
      <c r="O1714" s="10" t="str">
        <f>IF(ISERROR(FIND("1",tblSalaries[[#This Row],[How many hours of a day you work on Excel]])),"",1)</f>
        <v/>
      </c>
      <c r="P1714" s="11" t="str">
        <f>IF(ISERROR(FIND("2",tblSalaries[[#This Row],[How many hours of a day you work on Excel]])),"",2)</f>
        <v/>
      </c>
      <c r="Q1714" s="10" t="str">
        <f>IF(ISERROR(FIND("3",tblSalaries[[#This Row],[How many hours of a day you work on Excel]])),"",3)</f>
        <v/>
      </c>
      <c r="R1714" s="10">
        <f>IF(ISERROR(FIND("4",tblSalaries[[#This Row],[How many hours of a day you work on Excel]])),"",4)</f>
        <v>4</v>
      </c>
      <c r="S1714" s="10" t="str">
        <f>IF(ISERROR(FIND("5",tblSalaries[[#This Row],[How many hours of a day you work on Excel]])),"",5)</f>
        <v/>
      </c>
      <c r="T1714" s="10">
        <f>IF(ISERROR(FIND("6",tblSalaries[[#This Row],[How many hours of a day you work on Excel]])),"",6)</f>
        <v>6</v>
      </c>
      <c r="U1714" s="11" t="str">
        <f>IF(ISERROR(FIND("7",tblSalaries[[#This Row],[How many hours of a day you work on Excel]])),"",7)</f>
        <v/>
      </c>
      <c r="V1714" s="11" t="str">
        <f>IF(ISERROR(FIND("8",tblSalaries[[#This Row],[How many hours of a day you work on Excel]])),"",8)</f>
        <v/>
      </c>
      <c r="W1714" s="11">
        <f>IF(MAX(tblSalaries[[#This Row],[1 hour]:[8 hours]])=0,#N/A,MAX(tblSalaries[[#This Row],[1 hour]:[8 hours]]))</f>
        <v>6</v>
      </c>
      <c r="X1714" s="11">
        <f>IF(ISERROR(tblSalaries[[#This Row],[max h]]),1,tblSalaries[[#This Row],[Salary in USD]]/tblSalaries[[#This Row],[max h]]/260)</f>
        <v>2.0547596177818348</v>
      </c>
      <c r="Y1714" s="11" t="str">
        <f>IF(tblSalaries[[#This Row],[Years of Experience]]="",0,"0")</f>
        <v>0</v>
      </c>
      <c r="Z17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14" s="11">
        <f>IF(tblSalaries[[#This Row],[Salary in USD]]&lt;1000,1,0)</f>
        <v>0</v>
      </c>
      <c r="AB1714" s="11">
        <f>IF(AND(tblSalaries[[#This Row],[Salary in USD]]&gt;1000,tblSalaries[[#This Row],[Salary in USD]]&lt;2000),1,0)</f>
        <v>0</v>
      </c>
    </row>
    <row r="1715" spans="2:28" ht="15" customHeight="1">
      <c r="B1715" t="s">
        <v>3718</v>
      </c>
      <c r="C1715" s="1">
        <v>41068.613252314812</v>
      </c>
      <c r="D1715" s="4">
        <v>60000</v>
      </c>
      <c r="E1715">
        <v>60000</v>
      </c>
      <c r="F1715" t="s">
        <v>6</v>
      </c>
      <c r="G1715">
        <f>tblSalaries[[#This Row],[clean Salary (in local currency)]]*VLOOKUP(tblSalaries[[#This Row],[Currency]],tblXrate[],2,FALSE)</f>
        <v>60000</v>
      </c>
      <c r="H1715" t="s">
        <v>1875</v>
      </c>
      <c r="I1715" t="s">
        <v>52</v>
      </c>
      <c r="J1715" t="s">
        <v>15</v>
      </c>
      <c r="K1715" t="str">
        <f>VLOOKUP(tblSalaries[[#This Row],[Where do you work]],tblCountries[[Actual]:[Mapping]],2,FALSE)</f>
        <v>USA</v>
      </c>
      <c r="L1715" t="s">
        <v>13</v>
      </c>
      <c r="M1715">
        <v>2</v>
      </c>
      <c r="O1715" s="10" t="str">
        <f>IF(ISERROR(FIND("1",tblSalaries[[#This Row],[How many hours of a day you work on Excel]])),"",1)</f>
        <v/>
      </c>
      <c r="P1715" s="11" t="str">
        <f>IF(ISERROR(FIND("2",tblSalaries[[#This Row],[How many hours of a day you work on Excel]])),"",2)</f>
        <v/>
      </c>
      <c r="Q1715" s="10" t="str">
        <f>IF(ISERROR(FIND("3",tblSalaries[[#This Row],[How many hours of a day you work on Excel]])),"",3)</f>
        <v/>
      </c>
      <c r="R1715" s="10" t="str">
        <f>IF(ISERROR(FIND("4",tblSalaries[[#This Row],[How many hours of a day you work on Excel]])),"",4)</f>
        <v/>
      </c>
      <c r="S1715" s="10" t="str">
        <f>IF(ISERROR(FIND("5",tblSalaries[[#This Row],[How many hours of a day you work on Excel]])),"",5)</f>
        <v/>
      </c>
      <c r="T1715" s="10" t="str">
        <f>IF(ISERROR(FIND("6",tblSalaries[[#This Row],[How many hours of a day you work on Excel]])),"",6)</f>
        <v/>
      </c>
      <c r="U1715" s="11" t="str">
        <f>IF(ISERROR(FIND("7",tblSalaries[[#This Row],[How many hours of a day you work on Excel]])),"",7)</f>
        <v/>
      </c>
      <c r="V1715" s="11">
        <f>IF(ISERROR(FIND("8",tblSalaries[[#This Row],[How many hours of a day you work on Excel]])),"",8)</f>
        <v>8</v>
      </c>
      <c r="W1715" s="11">
        <f>IF(MAX(tblSalaries[[#This Row],[1 hour]:[8 hours]])=0,#N/A,MAX(tblSalaries[[#This Row],[1 hour]:[8 hours]]))</f>
        <v>8</v>
      </c>
      <c r="X1715" s="11">
        <f>IF(ISERROR(tblSalaries[[#This Row],[max h]]),1,tblSalaries[[#This Row],[Salary in USD]]/tblSalaries[[#This Row],[max h]]/260)</f>
        <v>28.846153846153847</v>
      </c>
      <c r="Y1715" s="11" t="str">
        <f>IF(tblSalaries[[#This Row],[Years of Experience]]="",0,"0")</f>
        <v>0</v>
      </c>
      <c r="Z17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15" s="11">
        <f>IF(tblSalaries[[#This Row],[Salary in USD]]&lt;1000,1,0)</f>
        <v>0</v>
      </c>
      <c r="AB1715" s="11">
        <f>IF(AND(tblSalaries[[#This Row],[Salary in USD]]&gt;1000,tblSalaries[[#This Row],[Salary in USD]]&lt;2000),1,0)</f>
        <v>0</v>
      </c>
    </row>
    <row r="1716" spans="2:28" ht="15" customHeight="1">
      <c r="B1716" t="s">
        <v>3719</v>
      </c>
      <c r="C1716" s="1">
        <v>41068.613657407404</v>
      </c>
      <c r="D1716" s="4">
        <v>60000</v>
      </c>
      <c r="E1716">
        <v>60000</v>
      </c>
      <c r="F1716" t="s">
        <v>6</v>
      </c>
      <c r="G1716">
        <f>tblSalaries[[#This Row],[clean Salary (in local currency)]]*VLOOKUP(tblSalaries[[#This Row],[Currency]],tblXrate[],2,FALSE)</f>
        <v>60000</v>
      </c>
      <c r="H1716" t="s">
        <v>1875</v>
      </c>
      <c r="I1716" t="s">
        <v>52</v>
      </c>
      <c r="J1716" t="s">
        <v>15</v>
      </c>
      <c r="K1716" t="str">
        <f>VLOOKUP(tblSalaries[[#This Row],[Where do you work]],tblCountries[[Actual]:[Mapping]],2,FALSE)</f>
        <v>USA</v>
      </c>
      <c r="L1716" t="s">
        <v>13</v>
      </c>
      <c r="M1716">
        <v>2</v>
      </c>
      <c r="O1716" s="10" t="str">
        <f>IF(ISERROR(FIND("1",tblSalaries[[#This Row],[How many hours of a day you work on Excel]])),"",1)</f>
        <v/>
      </c>
      <c r="P1716" s="11" t="str">
        <f>IF(ISERROR(FIND("2",tblSalaries[[#This Row],[How many hours of a day you work on Excel]])),"",2)</f>
        <v/>
      </c>
      <c r="Q1716" s="10" t="str">
        <f>IF(ISERROR(FIND("3",tblSalaries[[#This Row],[How many hours of a day you work on Excel]])),"",3)</f>
        <v/>
      </c>
      <c r="R1716" s="10" t="str">
        <f>IF(ISERROR(FIND("4",tblSalaries[[#This Row],[How many hours of a day you work on Excel]])),"",4)</f>
        <v/>
      </c>
      <c r="S1716" s="10" t="str">
        <f>IF(ISERROR(FIND("5",tblSalaries[[#This Row],[How many hours of a day you work on Excel]])),"",5)</f>
        <v/>
      </c>
      <c r="T1716" s="10" t="str">
        <f>IF(ISERROR(FIND("6",tblSalaries[[#This Row],[How many hours of a day you work on Excel]])),"",6)</f>
        <v/>
      </c>
      <c r="U1716" s="11" t="str">
        <f>IF(ISERROR(FIND("7",tblSalaries[[#This Row],[How many hours of a day you work on Excel]])),"",7)</f>
        <v/>
      </c>
      <c r="V1716" s="11">
        <f>IF(ISERROR(FIND("8",tblSalaries[[#This Row],[How many hours of a day you work on Excel]])),"",8)</f>
        <v>8</v>
      </c>
      <c r="W1716" s="11">
        <f>IF(MAX(tblSalaries[[#This Row],[1 hour]:[8 hours]])=0,#N/A,MAX(tblSalaries[[#This Row],[1 hour]:[8 hours]]))</f>
        <v>8</v>
      </c>
      <c r="X1716" s="11">
        <f>IF(ISERROR(tblSalaries[[#This Row],[max h]]),1,tblSalaries[[#This Row],[Salary in USD]]/tblSalaries[[#This Row],[max h]]/260)</f>
        <v>28.846153846153847</v>
      </c>
      <c r="Y1716" s="11" t="str">
        <f>IF(tblSalaries[[#This Row],[Years of Experience]]="",0,"0")</f>
        <v>0</v>
      </c>
      <c r="Z17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16" s="11">
        <f>IF(tblSalaries[[#This Row],[Salary in USD]]&lt;1000,1,0)</f>
        <v>0</v>
      </c>
      <c r="AB1716" s="11">
        <f>IF(AND(tblSalaries[[#This Row],[Salary in USD]]&gt;1000,tblSalaries[[#This Row],[Salary in USD]]&lt;2000),1,0)</f>
        <v>0</v>
      </c>
    </row>
    <row r="1717" spans="2:28" ht="15" customHeight="1">
      <c r="B1717" t="s">
        <v>3720</v>
      </c>
      <c r="C1717" s="1">
        <v>41068.655046296299</v>
      </c>
      <c r="D1717" s="4" t="s">
        <v>1876</v>
      </c>
      <c r="E1717">
        <v>800000</v>
      </c>
      <c r="F1717" t="s">
        <v>40</v>
      </c>
      <c r="G1717">
        <f>tblSalaries[[#This Row],[clean Salary (in local currency)]]*VLOOKUP(tblSalaries[[#This Row],[Currency]],tblXrate[],2,FALSE)</f>
        <v>14246.333349954055</v>
      </c>
      <c r="H1717" t="s">
        <v>755</v>
      </c>
      <c r="I1717" t="s">
        <v>52</v>
      </c>
      <c r="J1717" t="s">
        <v>8</v>
      </c>
      <c r="K1717" t="str">
        <f>VLOOKUP(tblSalaries[[#This Row],[Where do you work]],tblCountries[[Actual]:[Mapping]],2,FALSE)</f>
        <v>India</v>
      </c>
      <c r="L1717" t="s">
        <v>18</v>
      </c>
      <c r="M1717">
        <v>0</v>
      </c>
      <c r="O1717" s="10" t="str">
        <f>IF(ISERROR(FIND("1",tblSalaries[[#This Row],[How many hours of a day you work on Excel]])),"",1)</f>
        <v/>
      </c>
      <c r="P1717" s="11">
        <f>IF(ISERROR(FIND("2",tblSalaries[[#This Row],[How many hours of a day you work on Excel]])),"",2)</f>
        <v>2</v>
      </c>
      <c r="Q1717" s="10">
        <f>IF(ISERROR(FIND("3",tblSalaries[[#This Row],[How many hours of a day you work on Excel]])),"",3)</f>
        <v>3</v>
      </c>
      <c r="R1717" s="10" t="str">
        <f>IF(ISERROR(FIND("4",tblSalaries[[#This Row],[How many hours of a day you work on Excel]])),"",4)</f>
        <v/>
      </c>
      <c r="S1717" s="10" t="str">
        <f>IF(ISERROR(FIND("5",tblSalaries[[#This Row],[How many hours of a day you work on Excel]])),"",5)</f>
        <v/>
      </c>
      <c r="T1717" s="10" t="str">
        <f>IF(ISERROR(FIND("6",tblSalaries[[#This Row],[How many hours of a day you work on Excel]])),"",6)</f>
        <v/>
      </c>
      <c r="U1717" s="11" t="str">
        <f>IF(ISERROR(FIND("7",tblSalaries[[#This Row],[How many hours of a day you work on Excel]])),"",7)</f>
        <v/>
      </c>
      <c r="V1717" s="11" t="str">
        <f>IF(ISERROR(FIND("8",tblSalaries[[#This Row],[How many hours of a day you work on Excel]])),"",8)</f>
        <v/>
      </c>
      <c r="W1717" s="11">
        <f>IF(MAX(tblSalaries[[#This Row],[1 hour]:[8 hours]])=0,#N/A,MAX(tblSalaries[[#This Row],[1 hour]:[8 hours]]))</f>
        <v>3</v>
      </c>
      <c r="X1717" s="11">
        <f>IF(ISERROR(tblSalaries[[#This Row],[max h]]),1,tblSalaries[[#This Row],[Salary in USD]]/tblSalaries[[#This Row],[max h]]/260)</f>
        <v>18.264529935838532</v>
      </c>
      <c r="Y1717" s="11" t="str">
        <f>IF(tblSalaries[[#This Row],[Years of Experience]]="",0,"0")</f>
        <v>0</v>
      </c>
      <c r="Z1717"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17" s="11">
        <f>IF(tblSalaries[[#This Row],[Salary in USD]]&lt;1000,1,0)</f>
        <v>0</v>
      </c>
      <c r="AB1717" s="11">
        <f>IF(AND(tblSalaries[[#This Row],[Salary in USD]]&gt;1000,tblSalaries[[#This Row],[Salary in USD]]&lt;2000),1,0)</f>
        <v>0</v>
      </c>
    </row>
    <row r="1718" spans="2:28" ht="15" customHeight="1">
      <c r="B1718" t="s">
        <v>3721</v>
      </c>
      <c r="C1718" s="1">
        <v>41068.656412037039</v>
      </c>
      <c r="D1718" s="4">
        <v>800000</v>
      </c>
      <c r="E1718">
        <v>800000</v>
      </c>
      <c r="F1718" t="s">
        <v>40</v>
      </c>
      <c r="G1718">
        <f>tblSalaries[[#This Row],[clean Salary (in local currency)]]*VLOOKUP(tblSalaries[[#This Row],[Currency]],tblXrate[],2,FALSE)</f>
        <v>14246.333349954055</v>
      </c>
      <c r="H1718" t="s">
        <v>755</v>
      </c>
      <c r="I1718" t="s">
        <v>52</v>
      </c>
      <c r="J1718" t="s">
        <v>8</v>
      </c>
      <c r="K1718" t="str">
        <f>VLOOKUP(tblSalaries[[#This Row],[Where do you work]],tblCountries[[Actual]:[Mapping]],2,FALSE)</f>
        <v>India</v>
      </c>
      <c r="L1718" t="s">
        <v>18</v>
      </c>
      <c r="M1718">
        <v>0</v>
      </c>
      <c r="O1718" s="10" t="str">
        <f>IF(ISERROR(FIND("1",tblSalaries[[#This Row],[How many hours of a day you work on Excel]])),"",1)</f>
        <v/>
      </c>
      <c r="P1718" s="11">
        <f>IF(ISERROR(FIND("2",tblSalaries[[#This Row],[How many hours of a day you work on Excel]])),"",2)</f>
        <v>2</v>
      </c>
      <c r="Q1718" s="10">
        <f>IF(ISERROR(FIND("3",tblSalaries[[#This Row],[How many hours of a day you work on Excel]])),"",3)</f>
        <v>3</v>
      </c>
      <c r="R1718" s="10" t="str">
        <f>IF(ISERROR(FIND("4",tblSalaries[[#This Row],[How many hours of a day you work on Excel]])),"",4)</f>
        <v/>
      </c>
      <c r="S1718" s="10" t="str">
        <f>IF(ISERROR(FIND("5",tblSalaries[[#This Row],[How many hours of a day you work on Excel]])),"",5)</f>
        <v/>
      </c>
      <c r="T1718" s="10" t="str">
        <f>IF(ISERROR(FIND("6",tblSalaries[[#This Row],[How many hours of a day you work on Excel]])),"",6)</f>
        <v/>
      </c>
      <c r="U1718" s="11" t="str">
        <f>IF(ISERROR(FIND("7",tblSalaries[[#This Row],[How many hours of a day you work on Excel]])),"",7)</f>
        <v/>
      </c>
      <c r="V1718" s="11" t="str">
        <f>IF(ISERROR(FIND("8",tblSalaries[[#This Row],[How many hours of a day you work on Excel]])),"",8)</f>
        <v/>
      </c>
      <c r="W1718" s="11">
        <f>IF(MAX(tblSalaries[[#This Row],[1 hour]:[8 hours]])=0,#N/A,MAX(tblSalaries[[#This Row],[1 hour]:[8 hours]]))</f>
        <v>3</v>
      </c>
      <c r="X1718" s="11">
        <f>IF(ISERROR(tblSalaries[[#This Row],[max h]]),1,tblSalaries[[#This Row],[Salary in USD]]/tblSalaries[[#This Row],[max h]]/260)</f>
        <v>18.264529935838532</v>
      </c>
      <c r="Y1718" s="11" t="str">
        <f>IF(tblSalaries[[#This Row],[Years of Experience]]="",0,"0")</f>
        <v>0</v>
      </c>
      <c r="Z171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18" s="11">
        <f>IF(tblSalaries[[#This Row],[Salary in USD]]&lt;1000,1,0)</f>
        <v>0</v>
      </c>
      <c r="AB1718" s="11">
        <f>IF(AND(tblSalaries[[#This Row],[Salary in USD]]&gt;1000,tblSalaries[[#This Row],[Salary in USD]]&lt;2000),1,0)</f>
        <v>0</v>
      </c>
    </row>
    <row r="1719" spans="2:28" ht="15" customHeight="1">
      <c r="B1719" t="s">
        <v>3722</v>
      </c>
      <c r="C1719" s="1">
        <v>41068.783472222225</v>
      </c>
      <c r="D1719" s="4">
        <v>28995</v>
      </c>
      <c r="E1719">
        <v>28995</v>
      </c>
      <c r="F1719" t="s">
        <v>6</v>
      </c>
      <c r="G1719">
        <f>tblSalaries[[#This Row],[clean Salary (in local currency)]]*VLOOKUP(tblSalaries[[#This Row],[Currency]],tblXrate[],2,FALSE)</f>
        <v>28995</v>
      </c>
      <c r="H1719" t="s">
        <v>739</v>
      </c>
      <c r="I1719" t="s">
        <v>52</v>
      </c>
      <c r="J1719" t="s">
        <v>8</v>
      </c>
      <c r="K1719" t="str">
        <f>VLOOKUP(tblSalaries[[#This Row],[Where do you work]],tblCountries[[Actual]:[Mapping]],2,FALSE)</f>
        <v>India</v>
      </c>
      <c r="L1719" t="s">
        <v>9</v>
      </c>
      <c r="M1719">
        <v>6</v>
      </c>
      <c r="O1719" s="10" t="str">
        <f>IF(ISERROR(FIND("1",tblSalaries[[#This Row],[How many hours of a day you work on Excel]])),"",1)</f>
        <v/>
      </c>
      <c r="P1719" s="11" t="str">
        <f>IF(ISERROR(FIND("2",tblSalaries[[#This Row],[How many hours of a day you work on Excel]])),"",2)</f>
        <v/>
      </c>
      <c r="Q1719" s="10" t="str">
        <f>IF(ISERROR(FIND("3",tblSalaries[[#This Row],[How many hours of a day you work on Excel]])),"",3)</f>
        <v/>
      </c>
      <c r="R1719" s="10">
        <f>IF(ISERROR(FIND("4",tblSalaries[[#This Row],[How many hours of a day you work on Excel]])),"",4)</f>
        <v>4</v>
      </c>
      <c r="S1719" s="10" t="str">
        <f>IF(ISERROR(FIND("5",tblSalaries[[#This Row],[How many hours of a day you work on Excel]])),"",5)</f>
        <v/>
      </c>
      <c r="T1719" s="10">
        <f>IF(ISERROR(FIND("6",tblSalaries[[#This Row],[How many hours of a day you work on Excel]])),"",6)</f>
        <v>6</v>
      </c>
      <c r="U1719" s="11" t="str">
        <f>IF(ISERROR(FIND("7",tblSalaries[[#This Row],[How many hours of a day you work on Excel]])),"",7)</f>
        <v/>
      </c>
      <c r="V1719" s="11" t="str">
        <f>IF(ISERROR(FIND("8",tblSalaries[[#This Row],[How many hours of a day you work on Excel]])),"",8)</f>
        <v/>
      </c>
      <c r="W1719" s="11">
        <f>IF(MAX(tblSalaries[[#This Row],[1 hour]:[8 hours]])=0,#N/A,MAX(tblSalaries[[#This Row],[1 hour]:[8 hours]]))</f>
        <v>6</v>
      </c>
      <c r="X1719" s="11">
        <f>IF(ISERROR(tblSalaries[[#This Row],[max h]]),1,tblSalaries[[#This Row],[Salary in USD]]/tblSalaries[[#This Row],[max h]]/260)</f>
        <v>18.58653846153846</v>
      </c>
      <c r="Y1719" s="11" t="str">
        <f>IF(tblSalaries[[#This Row],[Years of Experience]]="",0,"0")</f>
        <v>0</v>
      </c>
      <c r="Z17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19" s="11">
        <f>IF(tblSalaries[[#This Row],[Salary in USD]]&lt;1000,1,0)</f>
        <v>0</v>
      </c>
      <c r="AB1719" s="11">
        <f>IF(AND(tblSalaries[[#This Row],[Salary in USD]]&gt;1000,tblSalaries[[#This Row],[Salary in USD]]&lt;2000),1,0)</f>
        <v>0</v>
      </c>
    </row>
    <row r="1720" spans="2:28" ht="15" customHeight="1">
      <c r="B1720" t="s">
        <v>3723</v>
      </c>
      <c r="C1720" s="1">
        <v>41068.786180555559</v>
      </c>
      <c r="D1720" s="4">
        <v>1230000</v>
      </c>
      <c r="E1720">
        <v>1230000</v>
      </c>
      <c r="F1720" t="s">
        <v>40</v>
      </c>
      <c r="G1720">
        <f>tblSalaries[[#This Row],[clean Salary (in local currency)]]*VLOOKUP(tblSalaries[[#This Row],[Currency]],tblXrate[],2,FALSE)</f>
        <v>21903.737525554359</v>
      </c>
      <c r="H1720" t="s">
        <v>1877</v>
      </c>
      <c r="I1720" t="s">
        <v>20</v>
      </c>
      <c r="J1720" t="s">
        <v>8</v>
      </c>
      <c r="K1720" t="str">
        <f>VLOOKUP(tblSalaries[[#This Row],[Where do you work]],tblCountries[[Actual]:[Mapping]],2,FALSE)</f>
        <v>India</v>
      </c>
      <c r="L1720" t="s">
        <v>13</v>
      </c>
      <c r="M1720">
        <v>3</v>
      </c>
      <c r="O1720" s="10" t="str">
        <f>IF(ISERROR(FIND("1",tblSalaries[[#This Row],[How many hours of a day you work on Excel]])),"",1)</f>
        <v/>
      </c>
      <c r="P1720" s="11" t="str">
        <f>IF(ISERROR(FIND("2",tblSalaries[[#This Row],[How many hours of a day you work on Excel]])),"",2)</f>
        <v/>
      </c>
      <c r="Q1720" s="10" t="str">
        <f>IF(ISERROR(FIND("3",tblSalaries[[#This Row],[How many hours of a day you work on Excel]])),"",3)</f>
        <v/>
      </c>
      <c r="R1720" s="10" t="str">
        <f>IF(ISERROR(FIND("4",tblSalaries[[#This Row],[How many hours of a day you work on Excel]])),"",4)</f>
        <v/>
      </c>
      <c r="S1720" s="10" t="str">
        <f>IF(ISERROR(FIND("5",tblSalaries[[#This Row],[How many hours of a day you work on Excel]])),"",5)</f>
        <v/>
      </c>
      <c r="T1720" s="10" t="str">
        <f>IF(ISERROR(FIND("6",tblSalaries[[#This Row],[How many hours of a day you work on Excel]])),"",6)</f>
        <v/>
      </c>
      <c r="U1720" s="11" t="str">
        <f>IF(ISERROR(FIND("7",tblSalaries[[#This Row],[How many hours of a day you work on Excel]])),"",7)</f>
        <v/>
      </c>
      <c r="V1720" s="11">
        <f>IF(ISERROR(FIND("8",tblSalaries[[#This Row],[How many hours of a day you work on Excel]])),"",8)</f>
        <v>8</v>
      </c>
      <c r="W1720" s="11">
        <f>IF(MAX(tblSalaries[[#This Row],[1 hour]:[8 hours]])=0,#N/A,MAX(tblSalaries[[#This Row],[1 hour]:[8 hours]]))</f>
        <v>8</v>
      </c>
      <c r="X1720" s="11">
        <f>IF(ISERROR(tblSalaries[[#This Row],[max h]]),1,tblSalaries[[#This Row],[Salary in USD]]/tblSalaries[[#This Row],[max h]]/260)</f>
        <v>10.530643041131903</v>
      </c>
      <c r="Y1720" s="11" t="str">
        <f>IF(tblSalaries[[#This Row],[Years of Experience]]="",0,"0")</f>
        <v>0</v>
      </c>
      <c r="Z17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20" s="11">
        <f>IF(tblSalaries[[#This Row],[Salary in USD]]&lt;1000,1,0)</f>
        <v>0</v>
      </c>
      <c r="AB1720" s="11">
        <f>IF(AND(tblSalaries[[#This Row],[Salary in USD]]&gt;1000,tblSalaries[[#This Row],[Salary in USD]]&lt;2000),1,0)</f>
        <v>0</v>
      </c>
    </row>
    <row r="1721" spans="2:28" ht="15" customHeight="1">
      <c r="B1721" t="s">
        <v>3724</v>
      </c>
      <c r="C1721" s="1">
        <v>41068.786620370367</v>
      </c>
      <c r="D1721" s="4">
        <v>1130000</v>
      </c>
      <c r="E1721">
        <v>1130000</v>
      </c>
      <c r="F1721" t="s">
        <v>40</v>
      </c>
      <c r="G1721">
        <f>tblSalaries[[#This Row],[clean Salary (in local currency)]]*VLOOKUP(tblSalaries[[#This Row],[Currency]],tblXrate[],2,FALSE)</f>
        <v>20122.945856810104</v>
      </c>
      <c r="H1721" t="s">
        <v>1877</v>
      </c>
      <c r="I1721" t="s">
        <v>20</v>
      </c>
      <c r="J1721" t="s">
        <v>8</v>
      </c>
      <c r="K1721" t="str">
        <f>VLOOKUP(tblSalaries[[#This Row],[Where do you work]],tblCountries[[Actual]:[Mapping]],2,FALSE)</f>
        <v>India</v>
      </c>
      <c r="L1721" t="s">
        <v>13</v>
      </c>
      <c r="M1721">
        <v>3</v>
      </c>
      <c r="O1721" s="10" t="str">
        <f>IF(ISERROR(FIND("1",tblSalaries[[#This Row],[How many hours of a day you work on Excel]])),"",1)</f>
        <v/>
      </c>
      <c r="P1721" s="11" t="str">
        <f>IF(ISERROR(FIND("2",tblSalaries[[#This Row],[How many hours of a day you work on Excel]])),"",2)</f>
        <v/>
      </c>
      <c r="Q1721" s="10" t="str">
        <f>IF(ISERROR(FIND("3",tblSalaries[[#This Row],[How many hours of a day you work on Excel]])),"",3)</f>
        <v/>
      </c>
      <c r="R1721" s="10" t="str">
        <f>IF(ISERROR(FIND("4",tblSalaries[[#This Row],[How many hours of a day you work on Excel]])),"",4)</f>
        <v/>
      </c>
      <c r="S1721" s="10" t="str">
        <f>IF(ISERROR(FIND("5",tblSalaries[[#This Row],[How many hours of a day you work on Excel]])),"",5)</f>
        <v/>
      </c>
      <c r="T1721" s="10" t="str">
        <f>IF(ISERROR(FIND("6",tblSalaries[[#This Row],[How many hours of a day you work on Excel]])),"",6)</f>
        <v/>
      </c>
      <c r="U1721" s="11" t="str">
        <f>IF(ISERROR(FIND("7",tblSalaries[[#This Row],[How many hours of a day you work on Excel]])),"",7)</f>
        <v/>
      </c>
      <c r="V1721" s="11">
        <f>IF(ISERROR(FIND("8",tblSalaries[[#This Row],[How many hours of a day you work on Excel]])),"",8)</f>
        <v>8</v>
      </c>
      <c r="W1721" s="11">
        <f>IF(MAX(tblSalaries[[#This Row],[1 hour]:[8 hours]])=0,#N/A,MAX(tblSalaries[[#This Row],[1 hour]:[8 hours]]))</f>
        <v>8</v>
      </c>
      <c r="X1721" s="11">
        <f>IF(ISERROR(tblSalaries[[#This Row],[max h]]),1,tblSalaries[[#This Row],[Salary in USD]]/tblSalaries[[#This Row],[max h]]/260)</f>
        <v>9.6744932003894721</v>
      </c>
      <c r="Y1721" s="11" t="str">
        <f>IF(tblSalaries[[#This Row],[Years of Experience]]="",0,"0")</f>
        <v>0</v>
      </c>
      <c r="Z17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21" s="11">
        <f>IF(tblSalaries[[#This Row],[Salary in USD]]&lt;1000,1,0)</f>
        <v>0</v>
      </c>
      <c r="AB1721" s="11">
        <f>IF(AND(tblSalaries[[#This Row],[Salary in USD]]&gt;1000,tblSalaries[[#This Row],[Salary in USD]]&lt;2000),1,0)</f>
        <v>0</v>
      </c>
    </row>
    <row r="1722" spans="2:28" ht="15" customHeight="1">
      <c r="B1722" t="s">
        <v>3725</v>
      </c>
      <c r="C1722" s="1">
        <v>41068.866643518515</v>
      </c>
      <c r="D1722" s="4">
        <v>45000</v>
      </c>
      <c r="E1722">
        <v>45000</v>
      </c>
      <c r="F1722" t="s">
        <v>69</v>
      </c>
      <c r="G1722">
        <f>tblSalaries[[#This Row],[clean Salary (in local currency)]]*VLOOKUP(tblSalaries[[#This Row],[Currency]],tblXrate[],2,FALSE)</f>
        <v>70928.022243027779</v>
      </c>
      <c r="H1722" t="s">
        <v>1878</v>
      </c>
      <c r="I1722" t="s">
        <v>20</v>
      </c>
      <c r="J1722" t="s">
        <v>71</v>
      </c>
      <c r="K1722" t="str">
        <f>VLOOKUP(tblSalaries[[#This Row],[Where do you work]],tblCountries[[Actual]:[Mapping]],2,FALSE)</f>
        <v>UK</v>
      </c>
      <c r="L1722" t="s">
        <v>13</v>
      </c>
      <c r="M1722">
        <v>20</v>
      </c>
      <c r="O1722" s="10" t="str">
        <f>IF(ISERROR(FIND("1",tblSalaries[[#This Row],[How many hours of a day you work on Excel]])),"",1)</f>
        <v/>
      </c>
      <c r="P1722" s="11" t="str">
        <f>IF(ISERROR(FIND("2",tblSalaries[[#This Row],[How many hours of a day you work on Excel]])),"",2)</f>
        <v/>
      </c>
      <c r="Q1722" s="10" t="str">
        <f>IF(ISERROR(FIND("3",tblSalaries[[#This Row],[How many hours of a day you work on Excel]])),"",3)</f>
        <v/>
      </c>
      <c r="R1722" s="10" t="str">
        <f>IF(ISERROR(FIND("4",tblSalaries[[#This Row],[How many hours of a day you work on Excel]])),"",4)</f>
        <v/>
      </c>
      <c r="S1722" s="10" t="str">
        <f>IF(ISERROR(FIND("5",tblSalaries[[#This Row],[How many hours of a day you work on Excel]])),"",5)</f>
        <v/>
      </c>
      <c r="T1722" s="10" t="str">
        <f>IF(ISERROR(FIND("6",tblSalaries[[#This Row],[How many hours of a day you work on Excel]])),"",6)</f>
        <v/>
      </c>
      <c r="U1722" s="11" t="str">
        <f>IF(ISERROR(FIND("7",tblSalaries[[#This Row],[How many hours of a day you work on Excel]])),"",7)</f>
        <v/>
      </c>
      <c r="V1722" s="11">
        <f>IF(ISERROR(FIND("8",tblSalaries[[#This Row],[How many hours of a day you work on Excel]])),"",8)</f>
        <v>8</v>
      </c>
      <c r="W1722" s="11">
        <f>IF(MAX(tblSalaries[[#This Row],[1 hour]:[8 hours]])=0,#N/A,MAX(tblSalaries[[#This Row],[1 hour]:[8 hours]]))</f>
        <v>8</v>
      </c>
      <c r="X1722" s="11">
        <f>IF(ISERROR(tblSalaries[[#This Row],[max h]]),1,tblSalaries[[#This Row],[Salary in USD]]/tblSalaries[[#This Row],[max h]]/260)</f>
        <v>34.100010693763352</v>
      </c>
      <c r="Y1722" s="11" t="str">
        <f>IF(tblSalaries[[#This Row],[Years of Experience]]="",0,"0")</f>
        <v>0</v>
      </c>
      <c r="Z17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22" s="11">
        <f>IF(tblSalaries[[#This Row],[Salary in USD]]&lt;1000,1,0)</f>
        <v>0</v>
      </c>
      <c r="AB1722" s="11">
        <f>IF(AND(tblSalaries[[#This Row],[Salary in USD]]&gt;1000,tblSalaries[[#This Row],[Salary in USD]]&lt;2000),1,0)</f>
        <v>0</v>
      </c>
    </row>
    <row r="1723" spans="2:28" ht="15" customHeight="1">
      <c r="B1723" t="s">
        <v>3726</v>
      </c>
      <c r="C1723" s="1">
        <v>41068.875289351854</v>
      </c>
      <c r="D1723" s="4">
        <v>67000</v>
      </c>
      <c r="E1723">
        <v>67000</v>
      </c>
      <c r="F1723" t="s">
        <v>6</v>
      </c>
      <c r="G1723">
        <f>tblSalaries[[#This Row],[clean Salary (in local currency)]]*VLOOKUP(tblSalaries[[#This Row],[Currency]],tblXrate[],2,FALSE)</f>
        <v>67000</v>
      </c>
      <c r="H1723" t="s">
        <v>52</v>
      </c>
      <c r="I1723" t="s">
        <v>52</v>
      </c>
      <c r="J1723" t="s">
        <v>15</v>
      </c>
      <c r="K1723" t="str">
        <f>VLOOKUP(tblSalaries[[#This Row],[Where do you work]],tblCountries[[Actual]:[Mapping]],2,FALSE)</f>
        <v>USA</v>
      </c>
      <c r="L1723" t="s">
        <v>9</v>
      </c>
      <c r="M1723">
        <v>16</v>
      </c>
      <c r="O1723" s="10" t="str">
        <f>IF(ISERROR(FIND("1",tblSalaries[[#This Row],[How many hours of a day you work on Excel]])),"",1)</f>
        <v/>
      </c>
      <c r="P1723" s="11" t="str">
        <f>IF(ISERROR(FIND("2",tblSalaries[[#This Row],[How many hours of a day you work on Excel]])),"",2)</f>
        <v/>
      </c>
      <c r="Q1723" s="10" t="str">
        <f>IF(ISERROR(FIND("3",tblSalaries[[#This Row],[How many hours of a day you work on Excel]])),"",3)</f>
        <v/>
      </c>
      <c r="R1723" s="10">
        <f>IF(ISERROR(FIND("4",tblSalaries[[#This Row],[How many hours of a day you work on Excel]])),"",4)</f>
        <v>4</v>
      </c>
      <c r="S1723" s="10" t="str">
        <f>IF(ISERROR(FIND("5",tblSalaries[[#This Row],[How many hours of a day you work on Excel]])),"",5)</f>
        <v/>
      </c>
      <c r="T1723" s="10">
        <f>IF(ISERROR(FIND("6",tblSalaries[[#This Row],[How many hours of a day you work on Excel]])),"",6)</f>
        <v>6</v>
      </c>
      <c r="U1723" s="11" t="str">
        <f>IF(ISERROR(FIND("7",tblSalaries[[#This Row],[How many hours of a day you work on Excel]])),"",7)</f>
        <v/>
      </c>
      <c r="V1723" s="11" t="str">
        <f>IF(ISERROR(FIND("8",tblSalaries[[#This Row],[How many hours of a day you work on Excel]])),"",8)</f>
        <v/>
      </c>
      <c r="W1723" s="11">
        <f>IF(MAX(tblSalaries[[#This Row],[1 hour]:[8 hours]])=0,#N/A,MAX(tblSalaries[[#This Row],[1 hour]:[8 hours]]))</f>
        <v>6</v>
      </c>
      <c r="X1723" s="11">
        <f>IF(ISERROR(tblSalaries[[#This Row],[max h]]),1,tblSalaries[[#This Row],[Salary in USD]]/tblSalaries[[#This Row],[max h]]/260)</f>
        <v>42.948717948717949</v>
      </c>
      <c r="Y1723" s="11" t="str">
        <f>IF(tblSalaries[[#This Row],[Years of Experience]]="",0,"0")</f>
        <v>0</v>
      </c>
      <c r="Z17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23" s="11">
        <f>IF(tblSalaries[[#This Row],[Salary in USD]]&lt;1000,1,0)</f>
        <v>0</v>
      </c>
      <c r="AB1723" s="11">
        <f>IF(AND(tblSalaries[[#This Row],[Salary in USD]]&gt;1000,tblSalaries[[#This Row],[Salary in USD]]&lt;2000),1,0)</f>
        <v>0</v>
      </c>
    </row>
    <row r="1724" spans="2:28" ht="15" customHeight="1">
      <c r="B1724" t="s">
        <v>3727</v>
      </c>
      <c r="C1724" s="1">
        <v>41068.876944444448</v>
      </c>
      <c r="D1724" s="4">
        <v>30000</v>
      </c>
      <c r="E1724">
        <v>30000</v>
      </c>
      <c r="F1724" t="s">
        <v>6</v>
      </c>
      <c r="G1724">
        <f>tblSalaries[[#This Row],[clean Salary (in local currency)]]*VLOOKUP(tblSalaries[[#This Row],[Currency]],tblXrate[],2,FALSE)</f>
        <v>30000</v>
      </c>
      <c r="H1724" t="s">
        <v>1879</v>
      </c>
      <c r="I1724" t="s">
        <v>20</v>
      </c>
      <c r="J1724" t="s">
        <v>15</v>
      </c>
      <c r="K1724" t="str">
        <f>VLOOKUP(tblSalaries[[#This Row],[Where do you work]],tblCountries[[Actual]:[Mapping]],2,FALSE)</f>
        <v>USA</v>
      </c>
      <c r="L1724" t="s">
        <v>18</v>
      </c>
      <c r="M1724">
        <v>4</v>
      </c>
      <c r="O1724" s="10" t="str">
        <f>IF(ISERROR(FIND("1",tblSalaries[[#This Row],[How many hours of a day you work on Excel]])),"",1)</f>
        <v/>
      </c>
      <c r="P1724" s="11">
        <f>IF(ISERROR(FIND("2",tblSalaries[[#This Row],[How many hours of a day you work on Excel]])),"",2)</f>
        <v>2</v>
      </c>
      <c r="Q1724" s="10">
        <f>IF(ISERROR(FIND("3",tblSalaries[[#This Row],[How many hours of a day you work on Excel]])),"",3)</f>
        <v>3</v>
      </c>
      <c r="R1724" s="10" t="str">
        <f>IF(ISERROR(FIND("4",tblSalaries[[#This Row],[How many hours of a day you work on Excel]])),"",4)</f>
        <v/>
      </c>
      <c r="S1724" s="10" t="str">
        <f>IF(ISERROR(FIND("5",tblSalaries[[#This Row],[How many hours of a day you work on Excel]])),"",5)</f>
        <v/>
      </c>
      <c r="T1724" s="10" t="str">
        <f>IF(ISERROR(FIND("6",tblSalaries[[#This Row],[How many hours of a day you work on Excel]])),"",6)</f>
        <v/>
      </c>
      <c r="U1724" s="11" t="str">
        <f>IF(ISERROR(FIND("7",tblSalaries[[#This Row],[How many hours of a day you work on Excel]])),"",7)</f>
        <v/>
      </c>
      <c r="V1724" s="11" t="str">
        <f>IF(ISERROR(FIND("8",tblSalaries[[#This Row],[How many hours of a day you work on Excel]])),"",8)</f>
        <v/>
      </c>
      <c r="W1724" s="11">
        <f>IF(MAX(tblSalaries[[#This Row],[1 hour]:[8 hours]])=0,#N/A,MAX(tblSalaries[[#This Row],[1 hour]:[8 hours]]))</f>
        <v>3</v>
      </c>
      <c r="X1724" s="11">
        <f>IF(ISERROR(tblSalaries[[#This Row],[max h]]),1,tblSalaries[[#This Row],[Salary in USD]]/tblSalaries[[#This Row],[max h]]/260)</f>
        <v>38.46153846153846</v>
      </c>
      <c r="Y1724" s="11" t="str">
        <f>IF(tblSalaries[[#This Row],[Years of Experience]]="",0,"0")</f>
        <v>0</v>
      </c>
      <c r="Z17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24" s="11">
        <f>IF(tblSalaries[[#This Row],[Salary in USD]]&lt;1000,1,0)</f>
        <v>0</v>
      </c>
      <c r="AB1724" s="11">
        <f>IF(AND(tblSalaries[[#This Row],[Salary in USD]]&gt;1000,tblSalaries[[#This Row],[Salary in USD]]&lt;2000),1,0)</f>
        <v>0</v>
      </c>
    </row>
    <row r="1725" spans="2:28" ht="15" customHeight="1">
      <c r="B1725" t="s">
        <v>3728</v>
      </c>
      <c r="C1725" s="1">
        <v>41068.95045138889</v>
      </c>
      <c r="D1725" s="4" t="s">
        <v>1880</v>
      </c>
      <c r="E1725">
        <v>140000</v>
      </c>
      <c r="F1725" t="s">
        <v>1881</v>
      </c>
      <c r="G1725">
        <f>tblSalaries[[#This Row],[clean Salary (in local currency)]]*VLOOKUP(tblSalaries[[#This Row],[Currency]],tblXrate[],2,FALSE)</f>
        <v>148102.22862117883</v>
      </c>
      <c r="H1725" t="s">
        <v>1882</v>
      </c>
      <c r="I1725" t="s">
        <v>52</v>
      </c>
      <c r="J1725" t="s">
        <v>46</v>
      </c>
      <c r="K1725" t="str">
        <f>VLOOKUP(tblSalaries[[#This Row],[Where do you work]],tblCountries[[Actual]:[Mapping]],2,FALSE)</f>
        <v>Switzerland</v>
      </c>
      <c r="L1725" t="s">
        <v>18</v>
      </c>
      <c r="M1725">
        <v>6</v>
      </c>
      <c r="O1725" s="10" t="str">
        <f>IF(ISERROR(FIND("1",tblSalaries[[#This Row],[How many hours of a day you work on Excel]])),"",1)</f>
        <v/>
      </c>
      <c r="P1725" s="11">
        <f>IF(ISERROR(FIND("2",tblSalaries[[#This Row],[How many hours of a day you work on Excel]])),"",2)</f>
        <v>2</v>
      </c>
      <c r="Q1725" s="10">
        <f>IF(ISERROR(FIND("3",tblSalaries[[#This Row],[How many hours of a day you work on Excel]])),"",3)</f>
        <v>3</v>
      </c>
      <c r="R1725" s="10" t="str">
        <f>IF(ISERROR(FIND("4",tblSalaries[[#This Row],[How many hours of a day you work on Excel]])),"",4)</f>
        <v/>
      </c>
      <c r="S1725" s="10" t="str">
        <f>IF(ISERROR(FIND("5",tblSalaries[[#This Row],[How many hours of a day you work on Excel]])),"",5)</f>
        <v/>
      </c>
      <c r="T1725" s="10" t="str">
        <f>IF(ISERROR(FIND("6",tblSalaries[[#This Row],[How many hours of a day you work on Excel]])),"",6)</f>
        <v/>
      </c>
      <c r="U1725" s="11" t="str">
        <f>IF(ISERROR(FIND("7",tblSalaries[[#This Row],[How many hours of a day you work on Excel]])),"",7)</f>
        <v/>
      </c>
      <c r="V1725" s="11" t="str">
        <f>IF(ISERROR(FIND("8",tblSalaries[[#This Row],[How many hours of a day you work on Excel]])),"",8)</f>
        <v/>
      </c>
      <c r="W1725" s="11">
        <f>IF(MAX(tblSalaries[[#This Row],[1 hour]:[8 hours]])=0,#N/A,MAX(tblSalaries[[#This Row],[1 hour]:[8 hours]]))</f>
        <v>3</v>
      </c>
      <c r="X1725" s="11">
        <f>IF(ISERROR(tblSalaries[[#This Row],[max h]]),1,tblSalaries[[#This Row],[Salary in USD]]/tblSalaries[[#This Row],[max h]]/260)</f>
        <v>189.87465207843439</v>
      </c>
      <c r="Y1725" s="11" t="str">
        <f>IF(tblSalaries[[#This Row],[Years of Experience]]="",0,"0")</f>
        <v>0</v>
      </c>
      <c r="Z17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25" s="11">
        <f>IF(tblSalaries[[#This Row],[Salary in USD]]&lt;1000,1,0)</f>
        <v>0</v>
      </c>
      <c r="AB1725" s="11">
        <f>IF(AND(tblSalaries[[#This Row],[Salary in USD]]&gt;1000,tblSalaries[[#This Row],[Salary in USD]]&lt;2000),1,0)</f>
        <v>0</v>
      </c>
    </row>
    <row r="1726" spans="2:28" ht="15" customHeight="1">
      <c r="B1726" t="s">
        <v>3729</v>
      </c>
      <c r="C1726" s="1">
        <v>41068.972638888888</v>
      </c>
      <c r="D1726" s="4">
        <v>71500</v>
      </c>
      <c r="E1726">
        <v>71500</v>
      </c>
      <c r="F1726" t="s">
        <v>6</v>
      </c>
      <c r="G1726">
        <f>tblSalaries[[#This Row],[clean Salary (in local currency)]]*VLOOKUP(tblSalaries[[#This Row],[Currency]],tblXrate[],2,FALSE)</f>
        <v>71500</v>
      </c>
      <c r="H1726" t="s">
        <v>1883</v>
      </c>
      <c r="I1726" t="s">
        <v>52</v>
      </c>
      <c r="J1726" t="s">
        <v>15</v>
      </c>
      <c r="K1726" t="str">
        <f>VLOOKUP(tblSalaries[[#This Row],[Where do you work]],tblCountries[[Actual]:[Mapping]],2,FALSE)</f>
        <v>USA</v>
      </c>
      <c r="L1726" t="s">
        <v>13</v>
      </c>
      <c r="M1726">
        <v>11</v>
      </c>
      <c r="O1726" s="10" t="str">
        <f>IF(ISERROR(FIND("1",tblSalaries[[#This Row],[How many hours of a day you work on Excel]])),"",1)</f>
        <v/>
      </c>
      <c r="P1726" s="11" t="str">
        <f>IF(ISERROR(FIND("2",tblSalaries[[#This Row],[How many hours of a day you work on Excel]])),"",2)</f>
        <v/>
      </c>
      <c r="Q1726" s="10" t="str">
        <f>IF(ISERROR(FIND("3",tblSalaries[[#This Row],[How many hours of a day you work on Excel]])),"",3)</f>
        <v/>
      </c>
      <c r="R1726" s="10" t="str">
        <f>IF(ISERROR(FIND("4",tblSalaries[[#This Row],[How many hours of a day you work on Excel]])),"",4)</f>
        <v/>
      </c>
      <c r="S1726" s="10" t="str">
        <f>IF(ISERROR(FIND("5",tblSalaries[[#This Row],[How many hours of a day you work on Excel]])),"",5)</f>
        <v/>
      </c>
      <c r="T1726" s="10" t="str">
        <f>IF(ISERROR(FIND("6",tblSalaries[[#This Row],[How many hours of a day you work on Excel]])),"",6)</f>
        <v/>
      </c>
      <c r="U1726" s="11" t="str">
        <f>IF(ISERROR(FIND("7",tblSalaries[[#This Row],[How many hours of a day you work on Excel]])),"",7)</f>
        <v/>
      </c>
      <c r="V1726" s="11">
        <f>IF(ISERROR(FIND("8",tblSalaries[[#This Row],[How many hours of a day you work on Excel]])),"",8)</f>
        <v>8</v>
      </c>
      <c r="W1726" s="11">
        <f>IF(MAX(tblSalaries[[#This Row],[1 hour]:[8 hours]])=0,#N/A,MAX(tblSalaries[[#This Row],[1 hour]:[8 hours]]))</f>
        <v>8</v>
      </c>
      <c r="X1726" s="11">
        <f>IF(ISERROR(tblSalaries[[#This Row],[max h]]),1,tblSalaries[[#This Row],[Salary in USD]]/tblSalaries[[#This Row],[max h]]/260)</f>
        <v>34.375</v>
      </c>
      <c r="Y1726" s="11" t="str">
        <f>IF(tblSalaries[[#This Row],[Years of Experience]]="",0,"0")</f>
        <v>0</v>
      </c>
      <c r="Z17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26" s="11">
        <f>IF(tblSalaries[[#This Row],[Salary in USD]]&lt;1000,1,0)</f>
        <v>0</v>
      </c>
      <c r="AB1726" s="11">
        <f>IF(AND(tblSalaries[[#This Row],[Salary in USD]]&gt;1000,tblSalaries[[#This Row],[Salary in USD]]&lt;2000),1,0)</f>
        <v>0</v>
      </c>
    </row>
    <row r="1727" spans="2:28" ht="15" customHeight="1">
      <c r="B1727" t="s">
        <v>3730</v>
      </c>
      <c r="C1727" s="1">
        <v>41068.990405092591</v>
      </c>
      <c r="D1727" s="4">
        <v>67000</v>
      </c>
      <c r="E1727">
        <v>67000</v>
      </c>
      <c r="F1727" t="s">
        <v>6</v>
      </c>
      <c r="G1727">
        <f>tblSalaries[[#This Row],[clean Salary (in local currency)]]*VLOOKUP(tblSalaries[[#This Row],[Currency]],tblXrate[],2,FALSE)</f>
        <v>67000</v>
      </c>
      <c r="H1727" t="s">
        <v>52</v>
      </c>
      <c r="I1727" t="s">
        <v>52</v>
      </c>
      <c r="J1727" t="s">
        <v>15</v>
      </c>
      <c r="K1727" t="str">
        <f>VLOOKUP(tblSalaries[[#This Row],[Where do you work]],tblCountries[[Actual]:[Mapping]],2,FALSE)</f>
        <v>USA</v>
      </c>
      <c r="L1727" t="s">
        <v>186</v>
      </c>
      <c r="M1727">
        <v>6</v>
      </c>
      <c r="O1727" s="10" t="str">
        <f>IF(ISERROR(FIND("1",tblSalaries[[#This Row],[How many hours of a day you work on Excel]])),"",1)</f>
        <v/>
      </c>
      <c r="P1727" s="11" t="str">
        <f>IF(ISERROR(FIND("2",tblSalaries[[#This Row],[How many hours of a day you work on Excel]])),"",2)</f>
        <v/>
      </c>
      <c r="Q1727" s="10" t="str">
        <f>IF(ISERROR(FIND("3",tblSalaries[[#This Row],[How many hours of a day you work on Excel]])),"",3)</f>
        <v/>
      </c>
      <c r="R1727" s="10" t="str">
        <f>IF(ISERROR(FIND("4",tblSalaries[[#This Row],[How many hours of a day you work on Excel]])),"",4)</f>
        <v/>
      </c>
      <c r="S1727" s="10" t="str">
        <f>IF(ISERROR(FIND("5",tblSalaries[[#This Row],[How many hours of a day you work on Excel]])),"",5)</f>
        <v/>
      </c>
      <c r="T1727" s="10" t="str">
        <f>IF(ISERROR(FIND("6",tblSalaries[[#This Row],[How many hours of a day you work on Excel]])),"",6)</f>
        <v/>
      </c>
      <c r="U1727" s="11" t="str">
        <f>IF(ISERROR(FIND("7",tblSalaries[[#This Row],[How many hours of a day you work on Excel]])),"",7)</f>
        <v/>
      </c>
      <c r="V1727" s="11" t="str">
        <f>IF(ISERROR(FIND("8",tblSalaries[[#This Row],[How many hours of a day you work on Excel]])),"",8)</f>
        <v/>
      </c>
      <c r="W1727" s="11" t="e">
        <f>IF(MAX(tblSalaries[[#This Row],[1 hour]:[8 hours]])=0,#N/A,MAX(tblSalaries[[#This Row],[1 hour]:[8 hours]]))</f>
        <v>#N/A</v>
      </c>
      <c r="X1727" s="11">
        <f>IF(ISERROR(tblSalaries[[#This Row],[max h]]),1,tblSalaries[[#This Row],[Salary in USD]]/tblSalaries[[#This Row],[max h]]/260)</f>
        <v>1</v>
      </c>
      <c r="Y1727" s="11" t="str">
        <f>IF(tblSalaries[[#This Row],[Years of Experience]]="",0,"0")</f>
        <v>0</v>
      </c>
      <c r="Z17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27" s="11">
        <f>IF(tblSalaries[[#This Row],[Salary in USD]]&lt;1000,1,0)</f>
        <v>0</v>
      </c>
      <c r="AB1727" s="11">
        <f>IF(AND(tblSalaries[[#This Row],[Salary in USD]]&gt;1000,tblSalaries[[#This Row],[Salary in USD]]&lt;2000),1,0)</f>
        <v>0</v>
      </c>
    </row>
    <row r="1728" spans="2:28" ht="15" customHeight="1">
      <c r="B1728" t="s">
        <v>3731</v>
      </c>
      <c r="C1728" s="1">
        <v>41069.034108796295</v>
      </c>
      <c r="D1728" s="4">
        <v>40000</v>
      </c>
      <c r="E1728">
        <v>40000</v>
      </c>
      <c r="F1728" t="s">
        <v>6</v>
      </c>
      <c r="G1728">
        <f>tblSalaries[[#This Row],[clean Salary (in local currency)]]*VLOOKUP(tblSalaries[[#This Row],[Currency]],tblXrate[],2,FALSE)</f>
        <v>40000</v>
      </c>
      <c r="H1728" t="s">
        <v>202</v>
      </c>
      <c r="I1728" t="s">
        <v>20</v>
      </c>
      <c r="J1728" t="s">
        <v>15</v>
      </c>
      <c r="K1728" t="str">
        <f>VLOOKUP(tblSalaries[[#This Row],[Where do you work]],tblCountries[[Actual]:[Mapping]],2,FALSE)</f>
        <v>USA</v>
      </c>
      <c r="L1728" t="s">
        <v>9</v>
      </c>
      <c r="M1728">
        <v>5</v>
      </c>
      <c r="O1728" s="10" t="str">
        <f>IF(ISERROR(FIND("1",tblSalaries[[#This Row],[How many hours of a day you work on Excel]])),"",1)</f>
        <v/>
      </c>
      <c r="P1728" s="11" t="str">
        <f>IF(ISERROR(FIND("2",tblSalaries[[#This Row],[How many hours of a day you work on Excel]])),"",2)</f>
        <v/>
      </c>
      <c r="Q1728" s="10" t="str">
        <f>IF(ISERROR(FIND("3",tblSalaries[[#This Row],[How many hours of a day you work on Excel]])),"",3)</f>
        <v/>
      </c>
      <c r="R1728" s="10">
        <f>IF(ISERROR(FIND("4",tblSalaries[[#This Row],[How many hours of a day you work on Excel]])),"",4)</f>
        <v>4</v>
      </c>
      <c r="S1728" s="10" t="str">
        <f>IF(ISERROR(FIND("5",tblSalaries[[#This Row],[How many hours of a day you work on Excel]])),"",5)</f>
        <v/>
      </c>
      <c r="T1728" s="10">
        <f>IF(ISERROR(FIND("6",tblSalaries[[#This Row],[How many hours of a day you work on Excel]])),"",6)</f>
        <v>6</v>
      </c>
      <c r="U1728" s="11" t="str">
        <f>IF(ISERROR(FIND("7",tblSalaries[[#This Row],[How many hours of a day you work on Excel]])),"",7)</f>
        <v/>
      </c>
      <c r="V1728" s="11" t="str">
        <f>IF(ISERROR(FIND("8",tblSalaries[[#This Row],[How many hours of a day you work on Excel]])),"",8)</f>
        <v/>
      </c>
      <c r="W1728" s="11">
        <f>IF(MAX(tblSalaries[[#This Row],[1 hour]:[8 hours]])=0,#N/A,MAX(tblSalaries[[#This Row],[1 hour]:[8 hours]]))</f>
        <v>6</v>
      </c>
      <c r="X1728" s="11">
        <f>IF(ISERROR(tblSalaries[[#This Row],[max h]]),1,tblSalaries[[#This Row],[Salary in USD]]/tblSalaries[[#This Row],[max h]]/260)</f>
        <v>25.641025641025642</v>
      </c>
      <c r="Y1728" s="11" t="str">
        <f>IF(tblSalaries[[#This Row],[Years of Experience]]="",0,"0")</f>
        <v>0</v>
      </c>
      <c r="Z17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28" s="11">
        <f>IF(tblSalaries[[#This Row],[Salary in USD]]&lt;1000,1,0)</f>
        <v>0</v>
      </c>
      <c r="AB1728" s="11">
        <f>IF(AND(tblSalaries[[#This Row],[Salary in USD]]&gt;1000,tblSalaries[[#This Row],[Salary in USD]]&lt;2000),1,0)</f>
        <v>0</v>
      </c>
    </row>
    <row r="1729" spans="2:28" ht="15" customHeight="1">
      <c r="B1729" t="s">
        <v>3732</v>
      </c>
      <c r="C1729" s="1">
        <v>41069.05259259259</v>
      </c>
      <c r="D1729" s="4">
        <v>65000</v>
      </c>
      <c r="E1729">
        <v>65000</v>
      </c>
      <c r="F1729" t="s">
        <v>6</v>
      </c>
      <c r="G1729">
        <f>tblSalaries[[#This Row],[clean Salary (in local currency)]]*VLOOKUP(tblSalaries[[#This Row],[Currency]],tblXrate[],2,FALSE)</f>
        <v>65000</v>
      </c>
      <c r="H1729" t="s">
        <v>1884</v>
      </c>
      <c r="I1729" t="s">
        <v>52</v>
      </c>
      <c r="J1729" t="s">
        <v>15</v>
      </c>
      <c r="K1729" t="str">
        <f>VLOOKUP(tblSalaries[[#This Row],[Where do you work]],tblCountries[[Actual]:[Mapping]],2,FALSE)</f>
        <v>USA</v>
      </c>
      <c r="L1729" t="s">
        <v>9</v>
      </c>
      <c r="M1729">
        <v>2</v>
      </c>
      <c r="O1729" s="10" t="str">
        <f>IF(ISERROR(FIND("1",tblSalaries[[#This Row],[How many hours of a day you work on Excel]])),"",1)</f>
        <v/>
      </c>
      <c r="P1729" s="11" t="str">
        <f>IF(ISERROR(FIND("2",tblSalaries[[#This Row],[How many hours of a day you work on Excel]])),"",2)</f>
        <v/>
      </c>
      <c r="Q1729" s="10" t="str">
        <f>IF(ISERROR(FIND("3",tblSalaries[[#This Row],[How many hours of a day you work on Excel]])),"",3)</f>
        <v/>
      </c>
      <c r="R1729" s="10">
        <f>IF(ISERROR(FIND("4",tblSalaries[[#This Row],[How many hours of a day you work on Excel]])),"",4)</f>
        <v>4</v>
      </c>
      <c r="S1729" s="10" t="str">
        <f>IF(ISERROR(FIND("5",tblSalaries[[#This Row],[How many hours of a day you work on Excel]])),"",5)</f>
        <v/>
      </c>
      <c r="T1729" s="10">
        <f>IF(ISERROR(FIND("6",tblSalaries[[#This Row],[How many hours of a day you work on Excel]])),"",6)</f>
        <v>6</v>
      </c>
      <c r="U1729" s="11" t="str">
        <f>IF(ISERROR(FIND("7",tblSalaries[[#This Row],[How many hours of a day you work on Excel]])),"",7)</f>
        <v/>
      </c>
      <c r="V1729" s="11" t="str">
        <f>IF(ISERROR(FIND("8",tblSalaries[[#This Row],[How many hours of a day you work on Excel]])),"",8)</f>
        <v/>
      </c>
      <c r="W1729" s="11">
        <f>IF(MAX(tblSalaries[[#This Row],[1 hour]:[8 hours]])=0,#N/A,MAX(tblSalaries[[#This Row],[1 hour]:[8 hours]]))</f>
        <v>6</v>
      </c>
      <c r="X1729" s="11">
        <f>IF(ISERROR(tblSalaries[[#This Row],[max h]]),1,tblSalaries[[#This Row],[Salary in USD]]/tblSalaries[[#This Row],[max h]]/260)</f>
        <v>41.666666666666671</v>
      </c>
      <c r="Y1729" s="11" t="str">
        <f>IF(tblSalaries[[#This Row],[Years of Experience]]="",0,"0")</f>
        <v>0</v>
      </c>
      <c r="Z17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29" s="11">
        <f>IF(tblSalaries[[#This Row],[Salary in USD]]&lt;1000,1,0)</f>
        <v>0</v>
      </c>
      <c r="AB1729" s="11">
        <f>IF(AND(tblSalaries[[#This Row],[Salary in USD]]&gt;1000,tblSalaries[[#This Row],[Salary in USD]]&lt;2000),1,0)</f>
        <v>0</v>
      </c>
    </row>
    <row r="1730" spans="2:28" ht="15" customHeight="1">
      <c r="B1730" t="s">
        <v>3733</v>
      </c>
      <c r="C1730" s="1">
        <v>41069.074652777781</v>
      </c>
      <c r="D1730" s="4">
        <v>72000</v>
      </c>
      <c r="E1730">
        <v>72000</v>
      </c>
      <c r="F1730" t="s">
        <v>6</v>
      </c>
      <c r="G1730">
        <f>tblSalaries[[#This Row],[clean Salary (in local currency)]]*VLOOKUP(tblSalaries[[#This Row],[Currency]],tblXrate[],2,FALSE)</f>
        <v>72000</v>
      </c>
      <c r="H1730" t="s">
        <v>356</v>
      </c>
      <c r="I1730" t="s">
        <v>356</v>
      </c>
      <c r="J1730" t="s">
        <v>15</v>
      </c>
      <c r="K1730" t="str">
        <f>VLOOKUP(tblSalaries[[#This Row],[Where do you work]],tblCountries[[Actual]:[Mapping]],2,FALSE)</f>
        <v>USA</v>
      </c>
      <c r="L1730" t="s">
        <v>18</v>
      </c>
      <c r="M1730">
        <v>13</v>
      </c>
      <c r="O1730" s="10" t="str">
        <f>IF(ISERROR(FIND("1",tblSalaries[[#This Row],[How many hours of a day you work on Excel]])),"",1)</f>
        <v/>
      </c>
      <c r="P1730" s="11">
        <f>IF(ISERROR(FIND("2",tblSalaries[[#This Row],[How many hours of a day you work on Excel]])),"",2)</f>
        <v>2</v>
      </c>
      <c r="Q1730" s="10">
        <f>IF(ISERROR(FIND("3",tblSalaries[[#This Row],[How many hours of a day you work on Excel]])),"",3)</f>
        <v>3</v>
      </c>
      <c r="R1730" s="10" t="str">
        <f>IF(ISERROR(FIND("4",tblSalaries[[#This Row],[How many hours of a day you work on Excel]])),"",4)</f>
        <v/>
      </c>
      <c r="S1730" s="10" t="str">
        <f>IF(ISERROR(FIND("5",tblSalaries[[#This Row],[How many hours of a day you work on Excel]])),"",5)</f>
        <v/>
      </c>
      <c r="T1730" s="10" t="str">
        <f>IF(ISERROR(FIND("6",tblSalaries[[#This Row],[How many hours of a day you work on Excel]])),"",6)</f>
        <v/>
      </c>
      <c r="U1730" s="11" t="str">
        <f>IF(ISERROR(FIND("7",tblSalaries[[#This Row],[How many hours of a day you work on Excel]])),"",7)</f>
        <v/>
      </c>
      <c r="V1730" s="11" t="str">
        <f>IF(ISERROR(FIND("8",tblSalaries[[#This Row],[How many hours of a day you work on Excel]])),"",8)</f>
        <v/>
      </c>
      <c r="W1730" s="11">
        <f>IF(MAX(tblSalaries[[#This Row],[1 hour]:[8 hours]])=0,#N/A,MAX(tblSalaries[[#This Row],[1 hour]:[8 hours]]))</f>
        <v>3</v>
      </c>
      <c r="X1730" s="11">
        <f>IF(ISERROR(tblSalaries[[#This Row],[max h]]),1,tblSalaries[[#This Row],[Salary in USD]]/tblSalaries[[#This Row],[max h]]/260)</f>
        <v>92.307692307692307</v>
      </c>
      <c r="Y1730" s="11" t="str">
        <f>IF(tblSalaries[[#This Row],[Years of Experience]]="",0,"0")</f>
        <v>0</v>
      </c>
      <c r="Z17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30" s="11">
        <f>IF(tblSalaries[[#This Row],[Salary in USD]]&lt;1000,1,0)</f>
        <v>0</v>
      </c>
      <c r="AB1730" s="11">
        <f>IF(AND(tblSalaries[[#This Row],[Salary in USD]]&gt;1000,tblSalaries[[#This Row],[Salary in USD]]&lt;2000),1,0)</f>
        <v>0</v>
      </c>
    </row>
    <row r="1731" spans="2:28" ht="15" customHeight="1">
      <c r="B1731" t="s">
        <v>3734</v>
      </c>
      <c r="C1731" s="1">
        <v>41069.139062499999</v>
      </c>
      <c r="D1731" s="4">
        <v>52500</v>
      </c>
      <c r="E1731">
        <v>52500</v>
      </c>
      <c r="F1731" t="s">
        <v>6</v>
      </c>
      <c r="G1731">
        <f>tblSalaries[[#This Row],[clean Salary (in local currency)]]*VLOOKUP(tblSalaries[[#This Row],[Currency]],tblXrate[],2,FALSE)</f>
        <v>52500</v>
      </c>
      <c r="H1731" t="s">
        <v>1885</v>
      </c>
      <c r="I1731" t="s">
        <v>52</v>
      </c>
      <c r="J1731" t="s">
        <v>15</v>
      </c>
      <c r="K1731" t="str">
        <f>VLOOKUP(tblSalaries[[#This Row],[Where do you work]],tblCountries[[Actual]:[Mapping]],2,FALSE)</f>
        <v>USA</v>
      </c>
      <c r="L1731" t="s">
        <v>13</v>
      </c>
      <c r="M1731">
        <v>3</v>
      </c>
      <c r="O1731" s="10" t="str">
        <f>IF(ISERROR(FIND("1",tblSalaries[[#This Row],[How many hours of a day you work on Excel]])),"",1)</f>
        <v/>
      </c>
      <c r="P1731" s="11" t="str">
        <f>IF(ISERROR(FIND("2",tblSalaries[[#This Row],[How many hours of a day you work on Excel]])),"",2)</f>
        <v/>
      </c>
      <c r="Q1731" s="10" t="str">
        <f>IF(ISERROR(FIND("3",tblSalaries[[#This Row],[How many hours of a day you work on Excel]])),"",3)</f>
        <v/>
      </c>
      <c r="R1731" s="10" t="str">
        <f>IF(ISERROR(FIND("4",tblSalaries[[#This Row],[How many hours of a day you work on Excel]])),"",4)</f>
        <v/>
      </c>
      <c r="S1731" s="10" t="str">
        <f>IF(ISERROR(FIND("5",tblSalaries[[#This Row],[How many hours of a day you work on Excel]])),"",5)</f>
        <v/>
      </c>
      <c r="T1731" s="10" t="str">
        <f>IF(ISERROR(FIND("6",tblSalaries[[#This Row],[How many hours of a day you work on Excel]])),"",6)</f>
        <v/>
      </c>
      <c r="U1731" s="11" t="str">
        <f>IF(ISERROR(FIND("7",tblSalaries[[#This Row],[How many hours of a day you work on Excel]])),"",7)</f>
        <v/>
      </c>
      <c r="V1731" s="11">
        <f>IF(ISERROR(FIND("8",tblSalaries[[#This Row],[How many hours of a day you work on Excel]])),"",8)</f>
        <v>8</v>
      </c>
      <c r="W1731" s="11">
        <f>IF(MAX(tblSalaries[[#This Row],[1 hour]:[8 hours]])=0,#N/A,MAX(tblSalaries[[#This Row],[1 hour]:[8 hours]]))</f>
        <v>8</v>
      </c>
      <c r="X1731" s="11">
        <f>IF(ISERROR(tblSalaries[[#This Row],[max h]]),1,tblSalaries[[#This Row],[Salary in USD]]/tblSalaries[[#This Row],[max h]]/260)</f>
        <v>25.240384615384617</v>
      </c>
      <c r="Y1731" s="11" t="str">
        <f>IF(tblSalaries[[#This Row],[Years of Experience]]="",0,"0")</f>
        <v>0</v>
      </c>
      <c r="Z17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31" s="11">
        <f>IF(tblSalaries[[#This Row],[Salary in USD]]&lt;1000,1,0)</f>
        <v>0</v>
      </c>
      <c r="AB1731" s="11">
        <f>IF(AND(tblSalaries[[#This Row],[Salary in USD]]&gt;1000,tblSalaries[[#This Row],[Salary in USD]]&lt;2000),1,0)</f>
        <v>0</v>
      </c>
    </row>
    <row r="1732" spans="2:28" ht="15" customHeight="1">
      <c r="B1732" t="s">
        <v>3735</v>
      </c>
      <c r="C1732" s="1">
        <v>41069.500914351855</v>
      </c>
      <c r="D1732" s="4">
        <v>444</v>
      </c>
      <c r="E1732">
        <v>5320</v>
      </c>
      <c r="F1732" t="s">
        <v>6</v>
      </c>
      <c r="G1732">
        <f>tblSalaries[[#This Row],[clean Salary (in local currency)]]*VLOOKUP(tblSalaries[[#This Row],[Currency]],tblXrate[],2,FALSE)</f>
        <v>5320</v>
      </c>
      <c r="H1732" t="s">
        <v>1886</v>
      </c>
      <c r="I1732" t="s">
        <v>52</v>
      </c>
      <c r="J1732" t="s">
        <v>8</v>
      </c>
      <c r="K1732" t="str">
        <f>VLOOKUP(tblSalaries[[#This Row],[Where do you work]],tblCountries[[Actual]:[Mapping]],2,FALSE)</f>
        <v>India</v>
      </c>
      <c r="L1732" t="s">
        <v>18</v>
      </c>
      <c r="M1732">
        <v>5</v>
      </c>
      <c r="O1732" s="10" t="str">
        <f>IF(ISERROR(FIND("1",tblSalaries[[#This Row],[How many hours of a day you work on Excel]])),"",1)</f>
        <v/>
      </c>
      <c r="P1732" s="11">
        <f>IF(ISERROR(FIND("2",tblSalaries[[#This Row],[How many hours of a day you work on Excel]])),"",2)</f>
        <v>2</v>
      </c>
      <c r="Q1732" s="10">
        <f>IF(ISERROR(FIND("3",tblSalaries[[#This Row],[How many hours of a day you work on Excel]])),"",3)</f>
        <v>3</v>
      </c>
      <c r="R1732" s="10" t="str">
        <f>IF(ISERROR(FIND("4",tblSalaries[[#This Row],[How many hours of a day you work on Excel]])),"",4)</f>
        <v/>
      </c>
      <c r="S1732" s="10" t="str">
        <f>IF(ISERROR(FIND("5",tblSalaries[[#This Row],[How many hours of a day you work on Excel]])),"",5)</f>
        <v/>
      </c>
      <c r="T1732" s="10" t="str">
        <f>IF(ISERROR(FIND("6",tblSalaries[[#This Row],[How many hours of a day you work on Excel]])),"",6)</f>
        <v/>
      </c>
      <c r="U1732" s="11" t="str">
        <f>IF(ISERROR(FIND("7",tblSalaries[[#This Row],[How many hours of a day you work on Excel]])),"",7)</f>
        <v/>
      </c>
      <c r="V1732" s="11" t="str">
        <f>IF(ISERROR(FIND("8",tblSalaries[[#This Row],[How many hours of a day you work on Excel]])),"",8)</f>
        <v/>
      </c>
      <c r="W1732" s="11">
        <f>IF(MAX(tblSalaries[[#This Row],[1 hour]:[8 hours]])=0,#N/A,MAX(tblSalaries[[#This Row],[1 hour]:[8 hours]]))</f>
        <v>3</v>
      </c>
      <c r="X1732" s="11">
        <f>IF(ISERROR(tblSalaries[[#This Row],[max h]]),1,tblSalaries[[#This Row],[Salary in USD]]/tblSalaries[[#This Row],[max h]]/260)</f>
        <v>6.8205128205128203</v>
      </c>
      <c r="Y1732" s="11" t="str">
        <f>IF(tblSalaries[[#This Row],[Years of Experience]]="",0,"0")</f>
        <v>0</v>
      </c>
      <c r="Z17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32" s="11">
        <f>IF(tblSalaries[[#This Row],[Salary in USD]]&lt;1000,1,0)</f>
        <v>0</v>
      </c>
      <c r="AB1732" s="11">
        <f>IF(AND(tblSalaries[[#This Row],[Salary in USD]]&gt;1000,tblSalaries[[#This Row],[Salary in USD]]&lt;2000),1,0)</f>
        <v>0</v>
      </c>
    </row>
    <row r="1733" spans="2:28" ht="15" customHeight="1">
      <c r="B1733" t="s">
        <v>3736</v>
      </c>
      <c r="C1733" s="1">
        <v>41069.859756944446</v>
      </c>
      <c r="D1733" s="4">
        <v>1500</v>
      </c>
      <c r="E1733">
        <v>18000</v>
      </c>
      <c r="F1733" t="s">
        <v>6</v>
      </c>
      <c r="G1733">
        <f>tblSalaries[[#This Row],[clean Salary (in local currency)]]*VLOOKUP(tblSalaries[[#This Row],[Currency]],tblXrate[],2,FALSE)</f>
        <v>18000</v>
      </c>
      <c r="H1733" t="s">
        <v>932</v>
      </c>
      <c r="I1733" t="s">
        <v>310</v>
      </c>
      <c r="J1733" t="s">
        <v>820</v>
      </c>
      <c r="K1733" t="str">
        <f>VLOOKUP(tblSalaries[[#This Row],[Where do you work]],tblCountries[[Actual]:[Mapping]],2,FALSE)</f>
        <v>UAE</v>
      </c>
      <c r="L1733" t="s">
        <v>13</v>
      </c>
      <c r="M1733">
        <v>3</v>
      </c>
      <c r="O1733" s="10" t="str">
        <f>IF(ISERROR(FIND("1",tblSalaries[[#This Row],[How many hours of a day you work on Excel]])),"",1)</f>
        <v/>
      </c>
      <c r="P1733" s="11" t="str">
        <f>IF(ISERROR(FIND("2",tblSalaries[[#This Row],[How many hours of a day you work on Excel]])),"",2)</f>
        <v/>
      </c>
      <c r="Q1733" s="10" t="str">
        <f>IF(ISERROR(FIND("3",tblSalaries[[#This Row],[How many hours of a day you work on Excel]])),"",3)</f>
        <v/>
      </c>
      <c r="R1733" s="10" t="str">
        <f>IF(ISERROR(FIND("4",tblSalaries[[#This Row],[How many hours of a day you work on Excel]])),"",4)</f>
        <v/>
      </c>
      <c r="S1733" s="10" t="str">
        <f>IF(ISERROR(FIND("5",tblSalaries[[#This Row],[How many hours of a day you work on Excel]])),"",5)</f>
        <v/>
      </c>
      <c r="T1733" s="10" t="str">
        <f>IF(ISERROR(FIND("6",tblSalaries[[#This Row],[How many hours of a day you work on Excel]])),"",6)</f>
        <v/>
      </c>
      <c r="U1733" s="11" t="str">
        <f>IF(ISERROR(FIND("7",tblSalaries[[#This Row],[How many hours of a day you work on Excel]])),"",7)</f>
        <v/>
      </c>
      <c r="V1733" s="11">
        <f>IF(ISERROR(FIND("8",tblSalaries[[#This Row],[How many hours of a day you work on Excel]])),"",8)</f>
        <v>8</v>
      </c>
      <c r="W1733" s="11">
        <f>IF(MAX(tblSalaries[[#This Row],[1 hour]:[8 hours]])=0,#N/A,MAX(tblSalaries[[#This Row],[1 hour]:[8 hours]]))</f>
        <v>8</v>
      </c>
      <c r="X1733" s="11">
        <f>IF(ISERROR(tblSalaries[[#This Row],[max h]]),1,tblSalaries[[#This Row],[Salary in USD]]/tblSalaries[[#This Row],[max h]]/260)</f>
        <v>8.6538461538461533</v>
      </c>
      <c r="Y1733" s="11" t="str">
        <f>IF(tblSalaries[[#This Row],[Years of Experience]]="",0,"0")</f>
        <v>0</v>
      </c>
      <c r="Z17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33" s="11">
        <f>IF(tblSalaries[[#This Row],[Salary in USD]]&lt;1000,1,0)</f>
        <v>0</v>
      </c>
      <c r="AB1733" s="11">
        <f>IF(AND(tblSalaries[[#This Row],[Salary in USD]]&gt;1000,tblSalaries[[#This Row],[Salary in USD]]&lt;2000),1,0)</f>
        <v>0</v>
      </c>
    </row>
    <row r="1734" spans="2:28" ht="15" customHeight="1">
      <c r="B1734" t="s">
        <v>3737</v>
      </c>
      <c r="C1734" s="1">
        <v>41070.03502314815</v>
      </c>
      <c r="D1734" s="4" t="s">
        <v>1887</v>
      </c>
      <c r="E1734">
        <v>140000</v>
      </c>
      <c r="F1734" t="s">
        <v>40</v>
      </c>
      <c r="G1734">
        <f>tblSalaries[[#This Row],[clean Salary (in local currency)]]*VLOOKUP(tblSalaries[[#This Row],[Currency]],tblXrate[],2,FALSE)</f>
        <v>2493.1083362419595</v>
      </c>
      <c r="H1734" t="s">
        <v>1888</v>
      </c>
      <c r="I1734" t="s">
        <v>4000</v>
      </c>
      <c r="J1734" t="s">
        <v>8</v>
      </c>
      <c r="K1734" t="str">
        <f>VLOOKUP(tblSalaries[[#This Row],[Where do you work]],tblCountries[[Actual]:[Mapping]],2,FALSE)</f>
        <v>India</v>
      </c>
      <c r="L1734" t="s">
        <v>9</v>
      </c>
      <c r="M1734">
        <v>5</v>
      </c>
      <c r="O1734" s="10" t="str">
        <f>IF(ISERROR(FIND("1",tblSalaries[[#This Row],[How many hours of a day you work on Excel]])),"",1)</f>
        <v/>
      </c>
      <c r="P1734" s="11" t="str">
        <f>IF(ISERROR(FIND("2",tblSalaries[[#This Row],[How many hours of a day you work on Excel]])),"",2)</f>
        <v/>
      </c>
      <c r="Q1734" s="10" t="str">
        <f>IF(ISERROR(FIND("3",tblSalaries[[#This Row],[How many hours of a day you work on Excel]])),"",3)</f>
        <v/>
      </c>
      <c r="R1734" s="10">
        <f>IF(ISERROR(FIND("4",tblSalaries[[#This Row],[How many hours of a day you work on Excel]])),"",4)</f>
        <v>4</v>
      </c>
      <c r="S1734" s="10" t="str">
        <f>IF(ISERROR(FIND("5",tblSalaries[[#This Row],[How many hours of a day you work on Excel]])),"",5)</f>
        <v/>
      </c>
      <c r="T1734" s="10">
        <f>IF(ISERROR(FIND("6",tblSalaries[[#This Row],[How many hours of a day you work on Excel]])),"",6)</f>
        <v>6</v>
      </c>
      <c r="U1734" s="11" t="str">
        <f>IF(ISERROR(FIND("7",tblSalaries[[#This Row],[How many hours of a day you work on Excel]])),"",7)</f>
        <v/>
      </c>
      <c r="V1734" s="11" t="str">
        <f>IF(ISERROR(FIND("8",tblSalaries[[#This Row],[How many hours of a day you work on Excel]])),"",8)</f>
        <v/>
      </c>
      <c r="W1734" s="11">
        <f>IF(MAX(tblSalaries[[#This Row],[1 hour]:[8 hours]])=0,#N/A,MAX(tblSalaries[[#This Row],[1 hour]:[8 hours]]))</f>
        <v>6</v>
      </c>
      <c r="X1734" s="11">
        <f>IF(ISERROR(tblSalaries[[#This Row],[max h]]),1,tblSalaries[[#This Row],[Salary in USD]]/tblSalaries[[#This Row],[max h]]/260)</f>
        <v>1.5981463693858715</v>
      </c>
      <c r="Y1734" s="11" t="str">
        <f>IF(tblSalaries[[#This Row],[Years of Experience]]="",0,"0")</f>
        <v>0</v>
      </c>
      <c r="Z17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34" s="11">
        <f>IF(tblSalaries[[#This Row],[Salary in USD]]&lt;1000,1,0)</f>
        <v>0</v>
      </c>
      <c r="AB1734" s="11">
        <f>IF(AND(tblSalaries[[#This Row],[Salary in USD]]&gt;1000,tblSalaries[[#This Row],[Salary in USD]]&lt;2000),1,0)</f>
        <v>0</v>
      </c>
    </row>
    <row r="1735" spans="2:28" ht="15" customHeight="1">
      <c r="B1735" t="s">
        <v>3738</v>
      </c>
      <c r="C1735" s="1">
        <v>41070.075509259259</v>
      </c>
      <c r="D1735" s="4">
        <v>1400</v>
      </c>
      <c r="E1735">
        <v>16800</v>
      </c>
      <c r="F1735" t="s">
        <v>22</v>
      </c>
      <c r="G1735">
        <f>tblSalaries[[#This Row],[clean Salary (in local currency)]]*VLOOKUP(tblSalaries[[#This Row],[Currency]],tblXrate[],2,FALSE)</f>
        <v>21342.710575059013</v>
      </c>
      <c r="H1735" t="s">
        <v>1889</v>
      </c>
      <c r="I1735" t="s">
        <v>310</v>
      </c>
      <c r="J1735" t="s">
        <v>979</v>
      </c>
      <c r="K1735" t="str">
        <f>VLOOKUP(tblSalaries[[#This Row],[Where do you work]],tblCountries[[Actual]:[Mapping]],2,FALSE)</f>
        <v>Portugal</v>
      </c>
      <c r="L1735" t="s">
        <v>9</v>
      </c>
      <c r="M1735">
        <v>15</v>
      </c>
      <c r="O1735" s="10" t="str">
        <f>IF(ISERROR(FIND("1",tblSalaries[[#This Row],[How many hours of a day you work on Excel]])),"",1)</f>
        <v/>
      </c>
      <c r="P1735" s="11" t="str">
        <f>IF(ISERROR(FIND("2",tblSalaries[[#This Row],[How many hours of a day you work on Excel]])),"",2)</f>
        <v/>
      </c>
      <c r="Q1735" s="10" t="str">
        <f>IF(ISERROR(FIND("3",tblSalaries[[#This Row],[How many hours of a day you work on Excel]])),"",3)</f>
        <v/>
      </c>
      <c r="R1735" s="10">
        <f>IF(ISERROR(FIND("4",tblSalaries[[#This Row],[How many hours of a day you work on Excel]])),"",4)</f>
        <v>4</v>
      </c>
      <c r="S1735" s="10" t="str">
        <f>IF(ISERROR(FIND("5",tblSalaries[[#This Row],[How many hours of a day you work on Excel]])),"",5)</f>
        <v/>
      </c>
      <c r="T1735" s="10">
        <f>IF(ISERROR(FIND("6",tblSalaries[[#This Row],[How many hours of a day you work on Excel]])),"",6)</f>
        <v>6</v>
      </c>
      <c r="U1735" s="11" t="str">
        <f>IF(ISERROR(FIND("7",tblSalaries[[#This Row],[How many hours of a day you work on Excel]])),"",7)</f>
        <v/>
      </c>
      <c r="V1735" s="11" t="str">
        <f>IF(ISERROR(FIND("8",tblSalaries[[#This Row],[How many hours of a day you work on Excel]])),"",8)</f>
        <v/>
      </c>
      <c r="W1735" s="11">
        <f>IF(MAX(tblSalaries[[#This Row],[1 hour]:[8 hours]])=0,#N/A,MAX(tblSalaries[[#This Row],[1 hour]:[8 hours]]))</f>
        <v>6</v>
      </c>
      <c r="X1735" s="11">
        <f>IF(ISERROR(tblSalaries[[#This Row],[max h]]),1,tblSalaries[[#This Row],[Salary in USD]]/tblSalaries[[#This Row],[max h]]/260)</f>
        <v>13.681224727601931</v>
      </c>
      <c r="Y1735" s="11" t="str">
        <f>IF(tblSalaries[[#This Row],[Years of Experience]]="",0,"0")</f>
        <v>0</v>
      </c>
      <c r="Z17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35" s="11">
        <f>IF(tblSalaries[[#This Row],[Salary in USD]]&lt;1000,1,0)</f>
        <v>0</v>
      </c>
      <c r="AB1735" s="11">
        <f>IF(AND(tblSalaries[[#This Row],[Salary in USD]]&gt;1000,tblSalaries[[#This Row],[Salary in USD]]&lt;2000),1,0)</f>
        <v>0</v>
      </c>
    </row>
    <row r="1736" spans="2:28" ht="15" customHeight="1">
      <c r="B1736" t="s">
        <v>3739</v>
      </c>
      <c r="C1736" s="1">
        <v>41070.097280092596</v>
      </c>
      <c r="D1736" s="4">
        <v>85000</v>
      </c>
      <c r="E1736">
        <v>85000</v>
      </c>
      <c r="F1736" t="s">
        <v>6</v>
      </c>
      <c r="G1736">
        <f>tblSalaries[[#This Row],[clean Salary (in local currency)]]*VLOOKUP(tblSalaries[[#This Row],[Currency]],tblXrate[],2,FALSE)</f>
        <v>85000</v>
      </c>
      <c r="H1736" t="s">
        <v>1890</v>
      </c>
      <c r="I1736" t="s">
        <v>52</v>
      </c>
      <c r="J1736" t="s">
        <v>15</v>
      </c>
      <c r="K1736" t="str">
        <f>VLOOKUP(tblSalaries[[#This Row],[Where do you work]],tblCountries[[Actual]:[Mapping]],2,FALSE)</f>
        <v>USA</v>
      </c>
      <c r="L1736" t="s">
        <v>18</v>
      </c>
      <c r="M1736">
        <v>15</v>
      </c>
      <c r="O1736" s="10" t="str">
        <f>IF(ISERROR(FIND("1",tblSalaries[[#This Row],[How many hours of a day you work on Excel]])),"",1)</f>
        <v/>
      </c>
      <c r="P1736" s="11">
        <f>IF(ISERROR(FIND("2",tblSalaries[[#This Row],[How many hours of a day you work on Excel]])),"",2)</f>
        <v>2</v>
      </c>
      <c r="Q1736" s="10">
        <f>IF(ISERROR(FIND("3",tblSalaries[[#This Row],[How many hours of a day you work on Excel]])),"",3)</f>
        <v>3</v>
      </c>
      <c r="R1736" s="10" t="str">
        <f>IF(ISERROR(FIND("4",tblSalaries[[#This Row],[How many hours of a day you work on Excel]])),"",4)</f>
        <v/>
      </c>
      <c r="S1736" s="10" t="str">
        <f>IF(ISERROR(FIND("5",tblSalaries[[#This Row],[How many hours of a day you work on Excel]])),"",5)</f>
        <v/>
      </c>
      <c r="T1736" s="10" t="str">
        <f>IF(ISERROR(FIND("6",tblSalaries[[#This Row],[How many hours of a day you work on Excel]])),"",6)</f>
        <v/>
      </c>
      <c r="U1736" s="11" t="str">
        <f>IF(ISERROR(FIND("7",tblSalaries[[#This Row],[How many hours of a day you work on Excel]])),"",7)</f>
        <v/>
      </c>
      <c r="V1736" s="11" t="str">
        <f>IF(ISERROR(FIND("8",tblSalaries[[#This Row],[How many hours of a day you work on Excel]])),"",8)</f>
        <v/>
      </c>
      <c r="W1736" s="11">
        <f>IF(MAX(tblSalaries[[#This Row],[1 hour]:[8 hours]])=0,#N/A,MAX(tblSalaries[[#This Row],[1 hour]:[8 hours]]))</f>
        <v>3</v>
      </c>
      <c r="X1736" s="11">
        <f>IF(ISERROR(tblSalaries[[#This Row],[max h]]),1,tblSalaries[[#This Row],[Salary in USD]]/tblSalaries[[#This Row],[max h]]/260)</f>
        <v>108.97435897435896</v>
      </c>
      <c r="Y1736" s="11" t="str">
        <f>IF(tblSalaries[[#This Row],[Years of Experience]]="",0,"0")</f>
        <v>0</v>
      </c>
      <c r="Z17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36" s="11">
        <f>IF(tblSalaries[[#This Row],[Salary in USD]]&lt;1000,1,0)</f>
        <v>0</v>
      </c>
      <c r="AB1736" s="11">
        <f>IF(AND(tblSalaries[[#This Row],[Salary in USD]]&gt;1000,tblSalaries[[#This Row],[Salary in USD]]&lt;2000),1,0)</f>
        <v>0</v>
      </c>
    </row>
    <row r="1737" spans="2:28" ht="15" customHeight="1">
      <c r="B1737" t="s">
        <v>3740</v>
      </c>
      <c r="C1737" s="1">
        <v>41070.104131944441</v>
      </c>
      <c r="D1737" s="4">
        <v>80000</v>
      </c>
      <c r="E1737">
        <v>80000</v>
      </c>
      <c r="F1737" t="s">
        <v>6</v>
      </c>
      <c r="G1737">
        <f>tblSalaries[[#This Row],[clean Salary (in local currency)]]*VLOOKUP(tblSalaries[[#This Row],[Currency]],tblXrate[],2,FALSE)</f>
        <v>80000</v>
      </c>
      <c r="H1737" t="s">
        <v>279</v>
      </c>
      <c r="I1737" t="s">
        <v>279</v>
      </c>
      <c r="J1737" t="s">
        <v>143</v>
      </c>
      <c r="K1737" t="str">
        <f>VLOOKUP(tblSalaries[[#This Row],[Where do you work]],tblCountries[[Actual]:[Mapping]],2,FALSE)</f>
        <v>Brazil</v>
      </c>
      <c r="L1737" t="s">
        <v>25</v>
      </c>
      <c r="M1737">
        <v>9</v>
      </c>
      <c r="O1737" s="10">
        <f>IF(ISERROR(FIND("1",tblSalaries[[#This Row],[How many hours of a day you work on Excel]])),"",1)</f>
        <v>1</v>
      </c>
      <c r="P1737" s="11">
        <f>IF(ISERROR(FIND("2",tblSalaries[[#This Row],[How many hours of a day you work on Excel]])),"",2)</f>
        <v>2</v>
      </c>
      <c r="Q1737" s="10" t="str">
        <f>IF(ISERROR(FIND("3",tblSalaries[[#This Row],[How many hours of a day you work on Excel]])),"",3)</f>
        <v/>
      </c>
      <c r="R1737" s="10" t="str">
        <f>IF(ISERROR(FIND("4",tblSalaries[[#This Row],[How many hours of a day you work on Excel]])),"",4)</f>
        <v/>
      </c>
      <c r="S1737" s="10" t="str">
        <f>IF(ISERROR(FIND("5",tblSalaries[[#This Row],[How many hours of a day you work on Excel]])),"",5)</f>
        <v/>
      </c>
      <c r="T1737" s="10" t="str">
        <f>IF(ISERROR(FIND("6",tblSalaries[[#This Row],[How many hours of a day you work on Excel]])),"",6)</f>
        <v/>
      </c>
      <c r="U1737" s="11" t="str">
        <f>IF(ISERROR(FIND("7",tblSalaries[[#This Row],[How many hours of a day you work on Excel]])),"",7)</f>
        <v/>
      </c>
      <c r="V1737" s="11" t="str">
        <f>IF(ISERROR(FIND("8",tblSalaries[[#This Row],[How many hours of a day you work on Excel]])),"",8)</f>
        <v/>
      </c>
      <c r="W1737" s="11">
        <f>IF(MAX(tblSalaries[[#This Row],[1 hour]:[8 hours]])=0,#N/A,MAX(tblSalaries[[#This Row],[1 hour]:[8 hours]]))</f>
        <v>2</v>
      </c>
      <c r="X1737" s="11">
        <f>IF(ISERROR(tblSalaries[[#This Row],[max h]]),1,tblSalaries[[#This Row],[Salary in USD]]/tblSalaries[[#This Row],[max h]]/260)</f>
        <v>153.84615384615384</v>
      </c>
      <c r="Y1737" s="11" t="str">
        <f>IF(tblSalaries[[#This Row],[Years of Experience]]="",0,"0")</f>
        <v>0</v>
      </c>
      <c r="Z17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37" s="11">
        <f>IF(tblSalaries[[#This Row],[Salary in USD]]&lt;1000,1,0)</f>
        <v>0</v>
      </c>
      <c r="AB1737" s="11">
        <f>IF(AND(tblSalaries[[#This Row],[Salary in USD]]&gt;1000,tblSalaries[[#This Row],[Salary in USD]]&lt;2000),1,0)</f>
        <v>0</v>
      </c>
    </row>
    <row r="1738" spans="2:28" ht="15" customHeight="1">
      <c r="B1738" t="s">
        <v>3741</v>
      </c>
      <c r="C1738" s="1">
        <v>41070.177835648145</v>
      </c>
      <c r="D1738" s="4">
        <v>500000</v>
      </c>
      <c r="E1738">
        <v>500000</v>
      </c>
      <c r="F1738" t="s">
        <v>40</v>
      </c>
      <c r="G1738">
        <f>tblSalaries[[#This Row],[clean Salary (in local currency)]]*VLOOKUP(tblSalaries[[#This Row],[Currency]],tblXrate[],2,FALSE)</f>
        <v>8903.9583437212841</v>
      </c>
      <c r="H1738" t="s">
        <v>1891</v>
      </c>
      <c r="I1738" t="s">
        <v>20</v>
      </c>
      <c r="J1738" t="s">
        <v>8</v>
      </c>
      <c r="K1738" t="str">
        <f>VLOOKUP(tblSalaries[[#This Row],[Where do you work]],tblCountries[[Actual]:[Mapping]],2,FALSE)</f>
        <v>India</v>
      </c>
      <c r="L1738" t="s">
        <v>13</v>
      </c>
      <c r="M1738">
        <v>0</v>
      </c>
      <c r="O1738" s="10" t="str">
        <f>IF(ISERROR(FIND("1",tblSalaries[[#This Row],[How many hours of a day you work on Excel]])),"",1)</f>
        <v/>
      </c>
      <c r="P1738" s="11" t="str">
        <f>IF(ISERROR(FIND("2",tblSalaries[[#This Row],[How many hours of a day you work on Excel]])),"",2)</f>
        <v/>
      </c>
      <c r="Q1738" s="10" t="str">
        <f>IF(ISERROR(FIND("3",tblSalaries[[#This Row],[How many hours of a day you work on Excel]])),"",3)</f>
        <v/>
      </c>
      <c r="R1738" s="10" t="str">
        <f>IF(ISERROR(FIND("4",tblSalaries[[#This Row],[How many hours of a day you work on Excel]])),"",4)</f>
        <v/>
      </c>
      <c r="S1738" s="10" t="str">
        <f>IF(ISERROR(FIND("5",tblSalaries[[#This Row],[How many hours of a day you work on Excel]])),"",5)</f>
        <v/>
      </c>
      <c r="T1738" s="10" t="str">
        <f>IF(ISERROR(FIND("6",tblSalaries[[#This Row],[How many hours of a day you work on Excel]])),"",6)</f>
        <v/>
      </c>
      <c r="U1738" s="11" t="str">
        <f>IF(ISERROR(FIND("7",tblSalaries[[#This Row],[How many hours of a day you work on Excel]])),"",7)</f>
        <v/>
      </c>
      <c r="V1738" s="11">
        <f>IF(ISERROR(FIND("8",tblSalaries[[#This Row],[How many hours of a day you work on Excel]])),"",8)</f>
        <v>8</v>
      </c>
      <c r="W1738" s="11">
        <f>IF(MAX(tblSalaries[[#This Row],[1 hour]:[8 hours]])=0,#N/A,MAX(tblSalaries[[#This Row],[1 hour]:[8 hours]]))</f>
        <v>8</v>
      </c>
      <c r="X1738" s="11">
        <f>IF(ISERROR(tblSalaries[[#This Row],[max h]]),1,tblSalaries[[#This Row],[Salary in USD]]/tblSalaries[[#This Row],[max h]]/260)</f>
        <v>4.2807492037121557</v>
      </c>
      <c r="Y1738" s="11" t="str">
        <f>IF(tblSalaries[[#This Row],[Years of Experience]]="",0,"0")</f>
        <v>0</v>
      </c>
      <c r="Z1738"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738" s="11">
        <f>IF(tblSalaries[[#This Row],[Salary in USD]]&lt;1000,1,0)</f>
        <v>0</v>
      </c>
      <c r="AB1738" s="11">
        <f>IF(AND(tblSalaries[[#This Row],[Salary in USD]]&gt;1000,tblSalaries[[#This Row],[Salary in USD]]&lt;2000),1,0)</f>
        <v>0</v>
      </c>
    </row>
    <row r="1739" spans="2:28" ht="15" customHeight="1">
      <c r="B1739" t="s">
        <v>3742</v>
      </c>
      <c r="C1739" s="1">
        <v>41070.522083333337</v>
      </c>
      <c r="D1739" s="4">
        <v>125000</v>
      </c>
      <c r="E1739">
        <v>125000</v>
      </c>
      <c r="F1739" t="s">
        <v>6</v>
      </c>
      <c r="G1739">
        <f>tblSalaries[[#This Row],[clean Salary (in local currency)]]*VLOOKUP(tblSalaries[[#This Row],[Currency]],tblXrate[],2,FALSE)</f>
        <v>125000</v>
      </c>
      <c r="H1739" t="s">
        <v>204</v>
      </c>
      <c r="I1739" t="s">
        <v>52</v>
      </c>
      <c r="J1739" t="s">
        <v>15</v>
      </c>
      <c r="K1739" t="str">
        <f>VLOOKUP(tblSalaries[[#This Row],[Where do you work]],tblCountries[[Actual]:[Mapping]],2,FALSE)</f>
        <v>USA</v>
      </c>
      <c r="L1739" t="s">
        <v>13</v>
      </c>
      <c r="M1739">
        <v>10</v>
      </c>
      <c r="O1739" s="10" t="str">
        <f>IF(ISERROR(FIND("1",tblSalaries[[#This Row],[How many hours of a day you work on Excel]])),"",1)</f>
        <v/>
      </c>
      <c r="P1739" s="11" t="str">
        <f>IF(ISERROR(FIND("2",tblSalaries[[#This Row],[How many hours of a day you work on Excel]])),"",2)</f>
        <v/>
      </c>
      <c r="Q1739" s="10" t="str">
        <f>IF(ISERROR(FIND("3",tblSalaries[[#This Row],[How many hours of a day you work on Excel]])),"",3)</f>
        <v/>
      </c>
      <c r="R1739" s="10" t="str">
        <f>IF(ISERROR(FIND("4",tblSalaries[[#This Row],[How many hours of a day you work on Excel]])),"",4)</f>
        <v/>
      </c>
      <c r="S1739" s="10" t="str">
        <f>IF(ISERROR(FIND("5",tblSalaries[[#This Row],[How many hours of a day you work on Excel]])),"",5)</f>
        <v/>
      </c>
      <c r="T1739" s="10" t="str">
        <f>IF(ISERROR(FIND("6",tblSalaries[[#This Row],[How many hours of a day you work on Excel]])),"",6)</f>
        <v/>
      </c>
      <c r="U1739" s="11" t="str">
        <f>IF(ISERROR(FIND("7",tblSalaries[[#This Row],[How many hours of a day you work on Excel]])),"",7)</f>
        <v/>
      </c>
      <c r="V1739" s="11">
        <f>IF(ISERROR(FIND("8",tblSalaries[[#This Row],[How many hours of a day you work on Excel]])),"",8)</f>
        <v>8</v>
      </c>
      <c r="W1739" s="11">
        <f>IF(MAX(tblSalaries[[#This Row],[1 hour]:[8 hours]])=0,#N/A,MAX(tblSalaries[[#This Row],[1 hour]:[8 hours]]))</f>
        <v>8</v>
      </c>
      <c r="X1739" s="11">
        <f>IF(ISERROR(tblSalaries[[#This Row],[max h]]),1,tblSalaries[[#This Row],[Salary in USD]]/tblSalaries[[#This Row],[max h]]/260)</f>
        <v>60.096153846153847</v>
      </c>
      <c r="Y1739" s="11" t="str">
        <f>IF(tblSalaries[[#This Row],[Years of Experience]]="",0,"0")</f>
        <v>0</v>
      </c>
      <c r="Z17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39" s="11">
        <f>IF(tblSalaries[[#This Row],[Salary in USD]]&lt;1000,1,0)</f>
        <v>0</v>
      </c>
      <c r="AB1739" s="11">
        <f>IF(AND(tblSalaries[[#This Row],[Salary in USD]]&gt;1000,tblSalaries[[#This Row],[Salary in USD]]&lt;2000),1,0)</f>
        <v>0</v>
      </c>
    </row>
    <row r="1740" spans="2:28" ht="15" customHeight="1">
      <c r="B1740" t="s">
        <v>3743</v>
      </c>
      <c r="C1740" s="1">
        <v>41070.624062499999</v>
      </c>
      <c r="D1740" s="4">
        <v>1300000</v>
      </c>
      <c r="E1740">
        <v>1300000</v>
      </c>
      <c r="F1740" t="s">
        <v>40</v>
      </c>
      <c r="G1740">
        <f>tblSalaries[[#This Row],[clean Salary (in local currency)]]*VLOOKUP(tblSalaries[[#This Row],[Currency]],tblXrate[],2,FALSE)</f>
        <v>23150.291693675339</v>
      </c>
      <c r="H1740" t="s">
        <v>52</v>
      </c>
      <c r="I1740" t="s">
        <v>52</v>
      </c>
      <c r="J1740" t="s">
        <v>8</v>
      </c>
      <c r="K1740" t="str">
        <f>VLOOKUP(tblSalaries[[#This Row],[Where do you work]],tblCountries[[Actual]:[Mapping]],2,FALSE)</f>
        <v>India</v>
      </c>
      <c r="L1740" t="s">
        <v>13</v>
      </c>
      <c r="M1740">
        <v>9</v>
      </c>
      <c r="O1740" s="10" t="str">
        <f>IF(ISERROR(FIND("1",tblSalaries[[#This Row],[How many hours of a day you work on Excel]])),"",1)</f>
        <v/>
      </c>
      <c r="P1740" s="11" t="str">
        <f>IF(ISERROR(FIND("2",tblSalaries[[#This Row],[How many hours of a day you work on Excel]])),"",2)</f>
        <v/>
      </c>
      <c r="Q1740" s="10" t="str">
        <f>IF(ISERROR(FIND("3",tblSalaries[[#This Row],[How many hours of a day you work on Excel]])),"",3)</f>
        <v/>
      </c>
      <c r="R1740" s="10" t="str">
        <f>IF(ISERROR(FIND("4",tblSalaries[[#This Row],[How many hours of a day you work on Excel]])),"",4)</f>
        <v/>
      </c>
      <c r="S1740" s="10" t="str">
        <f>IF(ISERROR(FIND("5",tblSalaries[[#This Row],[How many hours of a day you work on Excel]])),"",5)</f>
        <v/>
      </c>
      <c r="T1740" s="10" t="str">
        <f>IF(ISERROR(FIND("6",tblSalaries[[#This Row],[How many hours of a day you work on Excel]])),"",6)</f>
        <v/>
      </c>
      <c r="U1740" s="11" t="str">
        <f>IF(ISERROR(FIND("7",tblSalaries[[#This Row],[How many hours of a day you work on Excel]])),"",7)</f>
        <v/>
      </c>
      <c r="V1740" s="11">
        <f>IF(ISERROR(FIND("8",tblSalaries[[#This Row],[How many hours of a day you work on Excel]])),"",8)</f>
        <v>8</v>
      </c>
      <c r="W1740" s="11">
        <f>IF(MAX(tblSalaries[[#This Row],[1 hour]:[8 hours]])=0,#N/A,MAX(tblSalaries[[#This Row],[1 hour]:[8 hours]]))</f>
        <v>8</v>
      </c>
      <c r="X1740" s="11">
        <f>IF(ISERROR(tblSalaries[[#This Row],[max h]]),1,tblSalaries[[#This Row],[Salary in USD]]/tblSalaries[[#This Row],[max h]]/260)</f>
        <v>11.129947929651605</v>
      </c>
      <c r="Y1740" s="11" t="str">
        <f>IF(tblSalaries[[#This Row],[Years of Experience]]="",0,"0")</f>
        <v>0</v>
      </c>
      <c r="Z17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40" s="11">
        <f>IF(tblSalaries[[#This Row],[Salary in USD]]&lt;1000,1,0)</f>
        <v>0</v>
      </c>
      <c r="AB1740" s="11">
        <f>IF(AND(tblSalaries[[#This Row],[Salary in USD]]&gt;1000,tblSalaries[[#This Row],[Salary in USD]]&lt;2000),1,0)</f>
        <v>0</v>
      </c>
    </row>
    <row r="1741" spans="2:28" ht="15" customHeight="1">
      <c r="B1741" t="s">
        <v>3744</v>
      </c>
      <c r="C1741" s="1">
        <v>41070.63890046296</v>
      </c>
      <c r="D1741" s="4">
        <v>1000</v>
      </c>
      <c r="E1741">
        <v>12000</v>
      </c>
      <c r="F1741" t="s">
        <v>6</v>
      </c>
      <c r="G1741">
        <f>tblSalaries[[#This Row],[clean Salary (in local currency)]]*VLOOKUP(tblSalaries[[#This Row],[Currency]],tblXrate[],2,FALSE)</f>
        <v>12000</v>
      </c>
      <c r="H1741" t="s">
        <v>1892</v>
      </c>
      <c r="I1741" t="s">
        <v>279</v>
      </c>
      <c r="J1741" t="s">
        <v>8</v>
      </c>
      <c r="K1741" t="str">
        <f>VLOOKUP(tblSalaries[[#This Row],[Where do you work]],tblCountries[[Actual]:[Mapping]],2,FALSE)</f>
        <v>India</v>
      </c>
      <c r="L1741" t="s">
        <v>18</v>
      </c>
      <c r="M1741">
        <v>7</v>
      </c>
      <c r="O1741" s="10" t="str">
        <f>IF(ISERROR(FIND("1",tblSalaries[[#This Row],[How many hours of a day you work on Excel]])),"",1)</f>
        <v/>
      </c>
      <c r="P1741" s="11">
        <f>IF(ISERROR(FIND("2",tblSalaries[[#This Row],[How many hours of a day you work on Excel]])),"",2)</f>
        <v>2</v>
      </c>
      <c r="Q1741" s="10">
        <f>IF(ISERROR(FIND("3",tblSalaries[[#This Row],[How many hours of a day you work on Excel]])),"",3)</f>
        <v>3</v>
      </c>
      <c r="R1741" s="10" t="str">
        <f>IF(ISERROR(FIND("4",tblSalaries[[#This Row],[How many hours of a day you work on Excel]])),"",4)</f>
        <v/>
      </c>
      <c r="S1741" s="10" t="str">
        <f>IF(ISERROR(FIND("5",tblSalaries[[#This Row],[How many hours of a day you work on Excel]])),"",5)</f>
        <v/>
      </c>
      <c r="T1741" s="10" t="str">
        <f>IF(ISERROR(FIND("6",tblSalaries[[#This Row],[How many hours of a day you work on Excel]])),"",6)</f>
        <v/>
      </c>
      <c r="U1741" s="11" t="str">
        <f>IF(ISERROR(FIND("7",tblSalaries[[#This Row],[How many hours of a day you work on Excel]])),"",7)</f>
        <v/>
      </c>
      <c r="V1741" s="11" t="str">
        <f>IF(ISERROR(FIND("8",tblSalaries[[#This Row],[How many hours of a day you work on Excel]])),"",8)</f>
        <v/>
      </c>
      <c r="W1741" s="11">
        <f>IF(MAX(tblSalaries[[#This Row],[1 hour]:[8 hours]])=0,#N/A,MAX(tblSalaries[[#This Row],[1 hour]:[8 hours]]))</f>
        <v>3</v>
      </c>
      <c r="X1741" s="11">
        <f>IF(ISERROR(tblSalaries[[#This Row],[max h]]),1,tblSalaries[[#This Row],[Salary in USD]]/tblSalaries[[#This Row],[max h]]/260)</f>
        <v>15.384615384615385</v>
      </c>
      <c r="Y1741" s="11" t="str">
        <f>IF(tblSalaries[[#This Row],[Years of Experience]]="",0,"0")</f>
        <v>0</v>
      </c>
      <c r="Z17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41" s="11">
        <f>IF(tblSalaries[[#This Row],[Salary in USD]]&lt;1000,1,0)</f>
        <v>0</v>
      </c>
      <c r="AB1741" s="11">
        <f>IF(AND(tblSalaries[[#This Row],[Salary in USD]]&gt;1000,tblSalaries[[#This Row],[Salary in USD]]&lt;2000),1,0)</f>
        <v>0</v>
      </c>
    </row>
    <row r="1742" spans="2:28" ht="15" customHeight="1">
      <c r="B1742" t="s">
        <v>3745</v>
      </c>
      <c r="C1742" s="1">
        <v>41070.666168981479</v>
      </c>
      <c r="D1742" s="4">
        <v>30000</v>
      </c>
      <c r="E1742">
        <v>30000</v>
      </c>
      <c r="F1742" t="s">
        <v>6</v>
      </c>
      <c r="G1742">
        <f>tblSalaries[[#This Row],[clean Salary (in local currency)]]*VLOOKUP(tblSalaries[[#This Row],[Currency]],tblXrate[],2,FALSE)</f>
        <v>30000</v>
      </c>
      <c r="H1742" t="s">
        <v>1893</v>
      </c>
      <c r="I1742" t="s">
        <v>20</v>
      </c>
      <c r="J1742" t="s">
        <v>1131</v>
      </c>
      <c r="K1742" t="str">
        <f>VLOOKUP(tblSalaries[[#This Row],[Where do you work]],tblCountries[[Actual]:[Mapping]],2,FALSE)</f>
        <v>malaysia</v>
      </c>
      <c r="L1742" t="s">
        <v>25</v>
      </c>
      <c r="M1742">
        <v>12</v>
      </c>
      <c r="O1742" s="10">
        <f>IF(ISERROR(FIND("1",tblSalaries[[#This Row],[How many hours of a day you work on Excel]])),"",1)</f>
        <v>1</v>
      </c>
      <c r="P1742" s="11">
        <f>IF(ISERROR(FIND("2",tblSalaries[[#This Row],[How many hours of a day you work on Excel]])),"",2)</f>
        <v>2</v>
      </c>
      <c r="Q1742" s="10" t="str">
        <f>IF(ISERROR(FIND("3",tblSalaries[[#This Row],[How many hours of a day you work on Excel]])),"",3)</f>
        <v/>
      </c>
      <c r="R1742" s="10" t="str">
        <f>IF(ISERROR(FIND("4",tblSalaries[[#This Row],[How many hours of a day you work on Excel]])),"",4)</f>
        <v/>
      </c>
      <c r="S1742" s="10" t="str">
        <f>IF(ISERROR(FIND("5",tblSalaries[[#This Row],[How many hours of a day you work on Excel]])),"",5)</f>
        <v/>
      </c>
      <c r="T1742" s="10" t="str">
        <f>IF(ISERROR(FIND("6",tblSalaries[[#This Row],[How many hours of a day you work on Excel]])),"",6)</f>
        <v/>
      </c>
      <c r="U1742" s="11" t="str">
        <f>IF(ISERROR(FIND("7",tblSalaries[[#This Row],[How many hours of a day you work on Excel]])),"",7)</f>
        <v/>
      </c>
      <c r="V1742" s="11" t="str">
        <f>IF(ISERROR(FIND("8",tblSalaries[[#This Row],[How many hours of a day you work on Excel]])),"",8)</f>
        <v/>
      </c>
      <c r="W1742" s="11">
        <f>IF(MAX(tblSalaries[[#This Row],[1 hour]:[8 hours]])=0,#N/A,MAX(tblSalaries[[#This Row],[1 hour]:[8 hours]]))</f>
        <v>2</v>
      </c>
      <c r="X1742" s="11">
        <f>IF(ISERROR(tblSalaries[[#This Row],[max h]]),1,tblSalaries[[#This Row],[Salary in USD]]/tblSalaries[[#This Row],[max h]]/260)</f>
        <v>57.692307692307693</v>
      </c>
      <c r="Y1742" s="11" t="str">
        <f>IF(tblSalaries[[#This Row],[Years of Experience]]="",0,"0")</f>
        <v>0</v>
      </c>
      <c r="Z17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42" s="11">
        <f>IF(tblSalaries[[#This Row],[Salary in USD]]&lt;1000,1,0)</f>
        <v>0</v>
      </c>
      <c r="AB1742" s="11">
        <f>IF(AND(tblSalaries[[#This Row],[Salary in USD]]&gt;1000,tblSalaries[[#This Row],[Salary in USD]]&lt;2000),1,0)</f>
        <v>0</v>
      </c>
    </row>
    <row r="1743" spans="2:28" ht="15" customHeight="1">
      <c r="B1743" t="s">
        <v>3746</v>
      </c>
      <c r="C1743" s="1">
        <v>41070.723009259258</v>
      </c>
      <c r="D1743" s="4">
        <v>72000</v>
      </c>
      <c r="E1743">
        <v>72000</v>
      </c>
      <c r="F1743" t="s">
        <v>22</v>
      </c>
      <c r="G1743">
        <f>tblSalaries[[#This Row],[clean Salary (in local currency)]]*VLOOKUP(tblSalaries[[#This Row],[Currency]],tblXrate[],2,FALSE)</f>
        <v>91468.759607395754</v>
      </c>
      <c r="H1743" t="s">
        <v>1894</v>
      </c>
      <c r="I1743" t="s">
        <v>52</v>
      </c>
      <c r="J1743" t="s">
        <v>1895</v>
      </c>
      <c r="K1743" t="str">
        <f>VLOOKUP(tblSalaries[[#This Row],[Where do you work]],tblCountries[[Actual]:[Mapping]],2,FALSE)</f>
        <v>Croatia</v>
      </c>
      <c r="L1743" t="s">
        <v>25</v>
      </c>
      <c r="M1743">
        <v>3</v>
      </c>
      <c r="O1743" s="10">
        <f>IF(ISERROR(FIND("1",tblSalaries[[#This Row],[How many hours of a day you work on Excel]])),"",1)</f>
        <v>1</v>
      </c>
      <c r="P1743" s="11">
        <f>IF(ISERROR(FIND("2",tblSalaries[[#This Row],[How many hours of a day you work on Excel]])),"",2)</f>
        <v>2</v>
      </c>
      <c r="Q1743" s="10" t="str">
        <f>IF(ISERROR(FIND("3",tblSalaries[[#This Row],[How many hours of a day you work on Excel]])),"",3)</f>
        <v/>
      </c>
      <c r="R1743" s="10" t="str">
        <f>IF(ISERROR(FIND("4",tblSalaries[[#This Row],[How many hours of a day you work on Excel]])),"",4)</f>
        <v/>
      </c>
      <c r="S1743" s="10" t="str">
        <f>IF(ISERROR(FIND("5",tblSalaries[[#This Row],[How many hours of a day you work on Excel]])),"",5)</f>
        <v/>
      </c>
      <c r="T1743" s="10" t="str">
        <f>IF(ISERROR(FIND("6",tblSalaries[[#This Row],[How many hours of a day you work on Excel]])),"",6)</f>
        <v/>
      </c>
      <c r="U1743" s="11" t="str">
        <f>IF(ISERROR(FIND("7",tblSalaries[[#This Row],[How many hours of a day you work on Excel]])),"",7)</f>
        <v/>
      </c>
      <c r="V1743" s="11" t="str">
        <f>IF(ISERROR(FIND("8",tblSalaries[[#This Row],[How many hours of a day you work on Excel]])),"",8)</f>
        <v/>
      </c>
      <c r="W1743" s="11">
        <f>IF(MAX(tblSalaries[[#This Row],[1 hour]:[8 hours]])=0,#N/A,MAX(tblSalaries[[#This Row],[1 hour]:[8 hours]]))</f>
        <v>2</v>
      </c>
      <c r="X1743" s="11">
        <f>IF(ISERROR(tblSalaries[[#This Row],[max h]]),1,tblSalaries[[#This Row],[Salary in USD]]/tblSalaries[[#This Row],[max h]]/260)</f>
        <v>175.90146078345336</v>
      </c>
      <c r="Y1743" s="11" t="str">
        <f>IF(tblSalaries[[#This Row],[Years of Experience]]="",0,"0")</f>
        <v>0</v>
      </c>
      <c r="Z17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43" s="11">
        <f>IF(tblSalaries[[#This Row],[Salary in USD]]&lt;1000,1,0)</f>
        <v>0</v>
      </c>
      <c r="AB1743" s="11">
        <f>IF(AND(tblSalaries[[#This Row],[Salary in USD]]&gt;1000,tblSalaries[[#This Row],[Salary in USD]]&lt;2000),1,0)</f>
        <v>0</v>
      </c>
    </row>
    <row r="1744" spans="2:28" ht="15" customHeight="1">
      <c r="B1744" t="s">
        <v>3747</v>
      </c>
      <c r="C1744" s="1">
        <v>41070.854432870372</v>
      </c>
      <c r="D1744" s="4" t="s">
        <v>1896</v>
      </c>
      <c r="E1744">
        <v>22300</v>
      </c>
      <c r="F1744" t="s">
        <v>69</v>
      </c>
      <c r="G1744">
        <f>tblSalaries[[#This Row],[clean Salary (in local currency)]]*VLOOKUP(tblSalaries[[#This Row],[Currency]],tblXrate[],2,FALSE)</f>
        <v>35148.775467100437</v>
      </c>
      <c r="H1744" t="s">
        <v>1897</v>
      </c>
      <c r="I1744" t="s">
        <v>20</v>
      </c>
      <c r="J1744" t="s">
        <v>71</v>
      </c>
      <c r="K1744" t="str">
        <f>VLOOKUP(tblSalaries[[#This Row],[Where do you work]],tblCountries[[Actual]:[Mapping]],2,FALSE)</f>
        <v>UK</v>
      </c>
      <c r="L1744" t="s">
        <v>13</v>
      </c>
      <c r="M1744">
        <v>4</v>
      </c>
      <c r="O1744" s="10" t="str">
        <f>IF(ISERROR(FIND("1",tblSalaries[[#This Row],[How many hours of a day you work on Excel]])),"",1)</f>
        <v/>
      </c>
      <c r="P1744" s="11" t="str">
        <f>IF(ISERROR(FIND("2",tblSalaries[[#This Row],[How many hours of a day you work on Excel]])),"",2)</f>
        <v/>
      </c>
      <c r="Q1744" s="10" t="str">
        <f>IF(ISERROR(FIND("3",tblSalaries[[#This Row],[How many hours of a day you work on Excel]])),"",3)</f>
        <v/>
      </c>
      <c r="R1744" s="10" t="str">
        <f>IF(ISERROR(FIND("4",tblSalaries[[#This Row],[How many hours of a day you work on Excel]])),"",4)</f>
        <v/>
      </c>
      <c r="S1744" s="10" t="str">
        <f>IF(ISERROR(FIND("5",tblSalaries[[#This Row],[How many hours of a day you work on Excel]])),"",5)</f>
        <v/>
      </c>
      <c r="T1744" s="10" t="str">
        <f>IF(ISERROR(FIND("6",tblSalaries[[#This Row],[How many hours of a day you work on Excel]])),"",6)</f>
        <v/>
      </c>
      <c r="U1744" s="11" t="str">
        <f>IF(ISERROR(FIND("7",tblSalaries[[#This Row],[How many hours of a day you work on Excel]])),"",7)</f>
        <v/>
      </c>
      <c r="V1744" s="11">
        <f>IF(ISERROR(FIND("8",tblSalaries[[#This Row],[How many hours of a day you work on Excel]])),"",8)</f>
        <v>8</v>
      </c>
      <c r="W1744" s="11">
        <f>IF(MAX(tblSalaries[[#This Row],[1 hour]:[8 hours]])=0,#N/A,MAX(tblSalaries[[#This Row],[1 hour]:[8 hours]]))</f>
        <v>8</v>
      </c>
      <c r="X1744" s="11">
        <f>IF(ISERROR(tblSalaries[[#This Row],[max h]]),1,tblSalaries[[#This Row],[Salary in USD]]/tblSalaries[[#This Row],[max h]]/260)</f>
        <v>16.898449743798288</v>
      </c>
      <c r="Y1744" s="11" t="str">
        <f>IF(tblSalaries[[#This Row],[Years of Experience]]="",0,"0")</f>
        <v>0</v>
      </c>
      <c r="Z17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44" s="11">
        <f>IF(tblSalaries[[#This Row],[Salary in USD]]&lt;1000,1,0)</f>
        <v>0</v>
      </c>
      <c r="AB1744" s="11">
        <f>IF(AND(tblSalaries[[#This Row],[Salary in USD]]&gt;1000,tblSalaries[[#This Row],[Salary in USD]]&lt;2000),1,0)</f>
        <v>0</v>
      </c>
    </row>
    <row r="1745" spans="2:28" ht="15" customHeight="1">
      <c r="B1745" t="s">
        <v>3748</v>
      </c>
      <c r="C1745" s="1">
        <v>41070.911458333336</v>
      </c>
      <c r="D1745" s="4" t="s">
        <v>1898</v>
      </c>
      <c r="E1745">
        <v>31185</v>
      </c>
      <c r="F1745" t="s">
        <v>69</v>
      </c>
      <c r="G1745">
        <f>tblSalaries[[#This Row],[clean Salary (in local currency)]]*VLOOKUP(tblSalaries[[#This Row],[Currency]],tblXrate[],2,FALSE)</f>
        <v>49153.119414418252</v>
      </c>
      <c r="H1745" t="s">
        <v>1899</v>
      </c>
      <c r="I1745" t="s">
        <v>52</v>
      </c>
      <c r="J1745" t="s">
        <v>71</v>
      </c>
      <c r="K1745" t="str">
        <f>VLOOKUP(tblSalaries[[#This Row],[Where do you work]],tblCountries[[Actual]:[Mapping]],2,FALSE)</f>
        <v>UK</v>
      </c>
      <c r="L1745" t="s">
        <v>9</v>
      </c>
      <c r="M1745">
        <v>7</v>
      </c>
      <c r="O1745" s="10" t="str">
        <f>IF(ISERROR(FIND("1",tblSalaries[[#This Row],[How many hours of a day you work on Excel]])),"",1)</f>
        <v/>
      </c>
      <c r="P1745" s="11" t="str">
        <f>IF(ISERROR(FIND("2",tblSalaries[[#This Row],[How many hours of a day you work on Excel]])),"",2)</f>
        <v/>
      </c>
      <c r="Q1745" s="10" t="str">
        <f>IF(ISERROR(FIND("3",tblSalaries[[#This Row],[How many hours of a day you work on Excel]])),"",3)</f>
        <v/>
      </c>
      <c r="R1745" s="10">
        <f>IF(ISERROR(FIND("4",tblSalaries[[#This Row],[How many hours of a day you work on Excel]])),"",4)</f>
        <v>4</v>
      </c>
      <c r="S1745" s="10" t="str">
        <f>IF(ISERROR(FIND("5",tblSalaries[[#This Row],[How many hours of a day you work on Excel]])),"",5)</f>
        <v/>
      </c>
      <c r="T1745" s="10">
        <f>IF(ISERROR(FIND("6",tblSalaries[[#This Row],[How many hours of a day you work on Excel]])),"",6)</f>
        <v>6</v>
      </c>
      <c r="U1745" s="11" t="str">
        <f>IF(ISERROR(FIND("7",tblSalaries[[#This Row],[How many hours of a day you work on Excel]])),"",7)</f>
        <v/>
      </c>
      <c r="V1745" s="11" t="str">
        <f>IF(ISERROR(FIND("8",tblSalaries[[#This Row],[How many hours of a day you work on Excel]])),"",8)</f>
        <v/>
      </c>
      <c r="W1745" s="11">
        <f>IF(MAX(tblSalaries[[#This Row],[1 hour]:[8 hours]])=0,#N/A,MAX(tblSalaries[[#This Row],[1 hour]:[8 hours]]))</f>
        <v>6</v>
      </c>
      <c r="X1745" s="11">
        <f>IF(ISERROR(tblSalaries[[#This Row],[max h]]),1,tblSalaries[[#This Row],[Salary in USD]]/tblSalaries[[#This Row],[max h]]/260)</f>
        <v>31.508409881037341</v>
      </c>
      <c r="Y1745" s="11" t="str">
        <f>IF(tblSalaries[[#This Row],[Years of Experience]]="",0,"0")</f>
        <v>0</v>
      </c>
      <c r="Z17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45" s="11">
        <f>IF(tblSalaries[[#This Row],[Salary in USD]]&lt;1000,1,0)</f>
        <v>0</v>
      </c>
      <c r="AB1745" s="11">
        <f>IF(AND(tblSalaries[[#This Row],[Salary in USD]]&gt;1000,tblSalaries[[#This Row],[Salary in USD]]&lt;2000),1,0)</f>
        <v>0</v>
      </c>
    </row>
    <row r="1746" spans="2:28" ht="15" customHeight="1">
      <c r="B1746" t="s">
        <v>3749</v>
      </c>
      <c r="C1746" s="1">
        <v>41071.133090277777</v>
      </c>
      <c r="D1746" s="4">
        <v>150000</v>
      </c>
      <c r="E1746">
        <v>150000</v>
      </c>
      <c r="F1746" t="s">
        <v>40</v>
      </c>
      <c r="G1746">
        <f>tblSalaries[[#This Row],[clean Salary (in local currency)]]*VLOOKUP(tblSalaries[[#This Row],[Currency]],tblXrate[],2,FALSE)</f>
        <v>2671.1875031163854</v>
      </c>
      <c r="H1746" t="s">
        <v>485</v>
      </c>
      <c r="I1746" t="s">
        <v>279</v>
      </c>
      <c r="J1746" t="s">
        <v>8</v>
      </c>
      <c r="K1746" t="str">
        <f>VLOOKUP(tblSalaries[[#This Row],[Where do you work]],tblCountries[[Actual]:[Mapping]],2,FALSE)</f>
        <v>India</v>
      </c>
      <c r="L1746" t="s">
        <v>18</v>
      </c>
      <c r="M1746">
        <v>1</v>
      </c>
      <c r="O1746" s="10" t="str">
        <f>IF(ISERROR(FIND("1",tblSalaries[[#This Row],[How many hours of a day you work on Excel]])),"",1)</f>
        <v/>
      </c>
      <c r="P1746" s="11">
        <f>IF(ISERROR(FIND("2",tblSalaries[[#This Row],[How many hours of a day you work on Excel]])),"",2)</f>
        <v>2</v>
      </c>
      <c r="Q1746" s="10">
        <f>IF(ISERROR(FIND("3",tblSalaries[[#This Row],[How many hours of a day you work on Excel]])),"",3)</f>
        <v>3</v>
      </c>
      <c r="R1746" s="10" t="str">
        <f>IF(ISERROR(FIND("4",tblSalaries[[#This Row],[How many hours of a day you work on Excel]])),"",4)</f>
        <v/>
      </c>
      <c r="S1746" s="10" t="str">
        <f>IF(ISERROR(FIND("5",tblSalaries[[#This Row],[How many hours of a day you work on Excel]])),"",5)</f>
        <v/>
      </c>
      <c r="T1746" s="10" t="str">
        <f>IF(ISERROR(FIND("6",tblSalaries[[#This Row],[How many hours of a day you work on Excel]])),"",6)</f>
        <v/>
      </c>
      <c r="U1746" s="11" t="str">
        <f>IF(ISERROR(FIND("7",tblSalaries[[#This Row],[How many hours of a day you work on Excel]])),"",7)</f>
        <v/>
      </c>
      <c r="V1746" s="11" t="str">
        <f>IF(ISERROR(FIND("8",tblSalaries[[#This Row],[How many hours of a day you work on Excel]])),"",8)</f>
        <v/>
      </c>
      <c r="W1746" s="11">
        <f>IF(MAX(tblSalaries[[#This Row],[1 hour]:[8 hours]])=0,#N/A,MAX(tblSalaries[[#This Row],[1 hour]:[8 hours]]))</f>
        <v>3</v>
      </c>
      <c r="X1746" s="11">
        <f>IF(ISERROR(tblSalaries[[#This Row],[max h]]),1,tblSalaries[[#This Row],[Salary in USD]]/tblSalaries[[#This Row],[max h]]/260)</f>
        <v>3.4245993629697247</v>
      </c>
      <c r="Y1746" s="11" t="str">
        <f>IF(tblSalaries[[#This Row],[Years of Experience]]="",0,"0")</f>
        <v>0</v>
      </c>
      <c r="Z17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46" s="11">
        <f>IF(tblSalaries[[#This Row],[Salary in USD]]&lt;1000,1,0)</f>
        <v>0</v>
      </c>
      <c r="AB1746" s="11">
        <f>IF(AND(tblSalaries[[#This Row],[Salary in USD]]&gt;1000,tblSalaries[[#This Row],[Salary in USD]]&lt;2000),1,0)</f>
        <v>0</v>
      </c>
    </row>
    <row r="1747" spans="2:28" ht="15" customHeight="1">
      <c r="B1747" t="s">
        <v>3750</v>
      </c>
      <c r="C1747" s="1">
        <v>41071.249409722222</v>
      </c>
      <c r="D1747" s="4">
        <v>27000</v>
      </c>
      <c r="E1747">
        <v>27000</v>
      </c>
      <c r="F1747" t="s">
        <v>69</v>
      </c>
      <c r="G1747">
        <f>tblSalaries[[#This Row],[clean Salary (in local currency)]]*VLOOKUP(tblSalaries[[#This Row],[Currency]],tblXrate[],2,FALSE)</f>
        <v>42556.81334581667</v>
      </c>
      <c r="H1747" t="s">
        <v>1900</v>
      </c>
      <c r="I1747" t="s">
        <v>52</v>
      </c>
      <c r="J1747" t="s">
        <v>71</v>
      </c>
      <c r="K1747" t="str">
        <f>VLOOKUP(tblSalaries[[#This Row],[Where do you work]],tblCountries[[Actual]:[Mapping]],2,FALSE)</f>
        <v>UK</v>
      </c>
      <c r="L1747" t="s">
        <v>9</v>
      </c>
      <c r="M1747">
        <v>3</v>
      </c>
      <c r="O1747" s="10" t="str">
        <f>IF(ISERROR(FIND("1",tblSalaries[[#This Row],[How many hours of a day you work on Excel]])),"",1)</f>
        <v/>
      </c>
      <c r="P1747" s="11" t="str">
        <f>IF(ISERROR(FIND("2",tblSalaries[[#This Row],[How many hours of a day you work on Excel]])),"",2)</f>
        <v/>
      </c>
      <c r="Q1747" s="10" t="str">
        <f>IF(ISERROR(FIND("3",tblSalaries[[#This Row],[How many hours of a day you work on Excel]])),"",3)</f>
        <v/>
      </c>
      <c r="R1747" s="10">
        <f>IF(ISERROR(FIND("4",tblSalaries[[#This Row],[How many hours of a day you work on Excel]])),"",4)</f>
        <v>4</v>
      </c>
      <c r="S1747" s="10" t="str">
        <f>IF(ISERROR(FIND("5",tblSalaries[[#This Row],[How many hours of a day you work on Excel]])),"",5)</f>
        <v/>
      </c>
      <c r="T1747" s="10">
        <f>IF(ISERROR(FIND("6",tblSalaries[[#This Row],[How many hours of a day you work on Excel]])),"",6)</f>
        <v>6</v>
      </c>
      <c r="U1747" s="11" t="str">
        <f>IF(ISERROR(FIND("7",tblSalaries[[#This Row],[How many hours of a day you work on Excel]])),"",7)</f>
        <v/>
      </c>
      <c r="V1747" s="11" t="str">
        <f>IF(ISERROR(FIND("8",tblSalaries[[#This Row],[How many hours of a day you work on Excel]])),"",8)</f>
        <v/>
      </c>
      <c r="W1747" s="11">
        <f>IF(MAX(tblSalaries[[#This Row],[1 hour]:[8 hours]])=0,#N/A,MAX(tblSalaries[[#This Row],[1 hour]:[8 hours]]))</f>
        <v>6</v>
      </c>
      <c r="X1747" s="11">
        <f>IF(ISERROR(tblSalaries[[#This Row],[max h]]),1,tblSalaries[[#This Row],[Salary in USD]]/tblSalaries[[#This Row],[max h]]/260)</f>
        <v>27.280008555010685</v>
      </c>
      <c r="Y1747" s="11" t="str">
        <f>IF(tblSalaries[[#This Row],[Years of Experience]]="",0,"0")</f>
        <v>0</v>
      </c>
      <c r="Z17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47" s="11">
        <f>IF(tblSalaries[[#This Row],[Salary in USD]]&lt;1000,1,0)</f>
        <v>0</v>
      </c>
      <c r="AB1747" s="11">
        <f>IF(AND(tblSalaries[[#This Row],[Salary in USD]]&gt;1000,tblSalaries[[#This Row],[Salary in USD]]&lt;2000),1,0)</f>
        <v>0</v>
      </c>
    </row>
    <row r="1748" spans="2:28" ht="15" customHeight="1">
      <c r="B1748" t="s">
        <v>3751</v>
      </c>
      <c r="C1748" s="1">
        <v>41071.249942129631</v>
      </c>
      <c r="D1748" s="4">
        <v>27000</v>
      </c>
      <c r="E1748">
        <v>27000</v>
      </c>
      <c r="F1748" t="s">
        <v>69</v>
      </c>
      <c r="G1748">
        <f>tblSalaries[[#This Row],[clean Salary (in local currency)]]*VLOOKUP(tblSalaries[[#This Row],[Currency]],tblXrate[],2,FALSE)</f>
        <v>42556.81334581667</v>
      </c>
      <c r="H1748" t="s">
        <v>1900</v>
      </c>
      <c r="I1748" t="s">
        <v>52</v>
      </c>
      <c r="J1748" t="s">
        <v>71</v>
      </c>
      <c r="K1748" t="str">
        <f>VLOOKUP(tblSalaries[[#This Row],[Where do you work]],tblCountries[[Actual]:[Mapping]],2,FALSE)</f>
        <v>UK</v>
      </c>
      <c r="L1748" t="s">
        <v>9</v>
      </c>
      <c r="M1748">
        <v>3</v>
      </c>
      <c r="O1748" s="10" t="str">
        <f>IF(ISERROR(FIND("1",tblSalaries[[#This Row],[How many hours of a day you work on Excel]])),"",1)</f>
        <v/>
      </c>
      <c r="P1748" s="11" t="str">
        <f>IF(ISERROR(FIND("2",tblSalaries[[#This Row],[How many hours of a day you work on Excel]])),"",2)</f>
        <v/>
      </c>
      <c r="Q1748" s="10" t="str">
        <f>IF(ISERROR(FIND("3",tblSalaries[[#This Row],[How many hours of a day you work on Excel]])),"",3)</f>
        <v/>
      </c>
      <c r="R1748" s="10">
        <f>IF(ISERROR(FIND("4",tblSalaries[[#This Row],[How many hours of a day you work on Excel]])),"",4)</f>
        <v>4</v>
      </c>
      <c r="S1748" s="10" t="str">
        <f>IF(ISERROR(FIND("5",tblSalaries[[#This Row],[How many hours of a day you work on Excel]])),"",5)</f>
        <v/>
      </c>
      <c r="T1748" s="10">
        <f>IF(ISERROR(FIND("6",tblSalaries[[#This Row],[How many hours of a day you work on Excel]])),"",6)</f>
        <v>6</v>
      </c>
      <c r="U1748" s="11" t="str">
        <f>IF(ISERROR(FIND("7",tblSalaries[[#This Row],[How many hours of a day you work on Excel]])),"",7)</f>
        <v/>
      </c>
      <c r="V1748" s="11" t="str">
        <f>IF(ISERROR(FIND("8",tblSalaries[[#This Row],[How many hours of a day you work on Excel]])),"",8)</f>
        <v/>
      </c>
      <c r="W1748" s="11">
        <f>IF(MAX(tblSalaries[[#This Row],[1 hour]:[8 hours]])=0,#N/A,MAX(tblSalaries[[#This Row],[1 hour]:[8 hours]]))</f>
        <v>6</v>
      </c>
      <c r="X1748" s="11">
        <f>IF(ISERROR(tblSalaries[[#This Row],[max h]]),1,tblSalaries[[#This Row],[Salary in USD]]/tblSalaries[[#This Row],[max h]]/260)</f>
        <v>27.280008555010685</v>
      </c>
      <c r="Y1748" s="11" t="str">
        <f>IF(tblSalaries[[#This Row],[Years of Experience]]="",0,"0")</f>
        <v>0</v>
      </c>
      <c r="Z17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48" s="11">
        <f>IF(tblSalaries[[#This Row],[Salary in USD]]&lt;1000,1,0)</f>
        <v>0</v>
      </c>
      <c r="AB1748" s="11">
        <f>IF(AND(tblSalaries[[#This Row],[Salary in USD]]&gt;1000,tblSalaries[[#This Row],[Salary in USD]]&lt;2000),1,0)</f>
        <v>0</v>
      </c>
    </row>
    <row r="1749" spans="2:28" ht="15" customHeight="1">
      <c r="B1749" t="s">
        <v>3752</v>
      </c>
      <c r="C1749" s="1">
        <v>41071.419942129629</v>
      </c>
      <c r="D1749" s="4">
        <v>74461</v>
      </c>
      <c r="E1749">
        <v>74461</v>
      </c>
      <c r="F1749" t="s">
        <v>6</v>
      </c>
      <c r="G1749">
        <f>tblSalaries[[#This Row],[clean Salary (in local currency)]]*VLOOKUP(tblSalaries[[#This Row],[Currency]],tblXrate[],2,FALSE)</f>
        <v>74461</v>
      </c>
      <c r="H1749" t="s">
        <v>1901</v>
      </c>
      <c r="I1749" t="s">
        <v>4000</v>
      </c>
      <c r="J1749" t="s">
        <v>15</v>
      </c>
      <c r="K1749" t="str">
        <f>VLOOKUP(tblSalaries[[#This Row],[Where do you work]],tblCountries[[Actual]:[Mapping]],2,FALSE)</f>
        <v>USA</v>
      </c>
      <c r="L1749" t="s">
        <v>25</v>
      </c>
      <c r="M1749">
        <v>9</v>
      </c>
      <c r="O1749" s="10">
        <f>IF(ISERROR(FIND("1",tblSalaries[[#This Row],[How many hours of a day you work on Excel]])),"",1)</f>
        <v>1</v>
      </c>
      <c r="P1749" s="11">
        <f>IF(ISERROR(FIND("2",tblSalaries[[#This Row],[How many hours of a day you work on Excel]])),"",2)</f>
        <v>2</v>
      </c>
      <c r="Q1749" s="10" t="str">
        <f>IF(ISERROR(FIND("3",tblSalaries[[#This Row],[How many hours of a day you work on Excel]])),"",3)</f>
        <v/>
      </c>
      <c r="R1749" s="10" t="str">
        <f>IF(ISERROR(FIND("4",tblSalaries[[#This Row],[How many hours of a day you work on Excel]])),"",4)</f>
        <v/>
      </c>
      <c r="S1749" s="10" t="str">
        <f>IF(ISERROR(FIND("5",tblSalaries[[#This Row],[How many hours of a day you work on Excel]])),"",5)</f>
        <v/>
      </c>
      <c r="T1749" s="10" t="str">
        <f>IF(ISERROR(FIND("6",tblSalaries[[#This Row],[How many hours of a day you work on Excel]])),"",6)</f>
        <v/>
      </c>
      <c r="U1749" s="11" t="str">
        <f>IF(ISERROR(FIND("7",tblSalaries[[#This Row],[How many hours of a day you work on Excel]])),"",7)</f>
        <v/>
      </c>
      <c r="V1749" s="11" t="str">
        <f>IF(ISERROR(FIND("8",tblSalaries[[#This Row],[How many hours of a day you work on Excel]])),"",8)</f>
        <v/>
      </c>
      <c r="W1749" s="11">
        <f>IF(MAX(tblSalaries[[#This Row],[1 hour]:[8 hours]])=0,#N/A,MAX(tblSalaries[[#This Row],[1 hour]:[8 hours]]))</f>
        <v>2</v>
      </c>
      <c r="X1749" s="11">
        <f>IF(ISERROR(tblSalaries[[#This Row],[max h]]),1,tblSalaries[[#This Row],[Salary in USD]]/tblSalaries[[#This Row],[max h]]/260)</f>
        <v>143.19423076923076</v>
      </c>
      <c r="Y1749" s="11" t="str">
        <f>IF(tblSalaries[[#This Row],[Years of Experience]]="",0,"0")</f>
        <v>0</v>
      </c>
      <c r="Z17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49" s="11">
        <f>IF(tblSalaries[[#This Row],[Salary in USD]]&lt;1000,1,0)</f>
        <v>0</v>
      </c>
      <c r="AB1749" s="11">
        <f>IF(AND(tblSalaries[[#This Row],[Salary in USD]]&gt;1000,tblSalaries[[#This Row],[Salary in USD]]&lt;2000),1,0)</f>
        <v>0</v>
      </c>
    </row>
    <row r="1750" spans="2:28" ht="15" customHeight="1">
      <c r="B1750" t="s">
        <v>3753</v>
      </c>
      <c r="C1750" s="1">
        <v>41071.705324074072</v>
      </c>
      <c r="D1750" s="4" t="s">
        <v>1902</v>
      </c>
      <c r="E1750">
        <v>26500</v>
      </c>
      <c r="F1750" t="s">
        <v>69</v>
      </c>
      <c r="G1750">
        <f>tblSalaries[[#This Row],[clean Salary (in local currency)]]*VLOOKUP(tblSalaries[[#This Row],[Currency]],tblXrate[],2,FALSE)</f>
        <v>41768.724209783031</v>
      </c>
      <c r="H1750" t="s">
        <v>1903</v>
      </c>
      <c r="I1750" t="s">
        <v>52</v>
      </c>
      <c r="J1750" t="s">
        <v>71</v>
      </c>
      <c r="K1750" t="str">
        <f>VLOOKUP(tblSalaries[[#This Row],[Where do you work]],tblCountries[[Actual]:[Mapping]],2,FALSE)</f>
        <v>UK</v>
      </c>
      <c r="L1750" t="s">
        <v>9</v>
      </c>
      <c r="M1750">
        <v>16</v>
      </c>
      <c r="O1750" s="10" t="str">
        <f>IF(ISERROR(FIND("1",tblSalaries[[#This Row],[How many hours of a day you work on Excel]])),"",1)</f>
        <v/>
      </c>
      <c r="P1750" s="11" t="str">
        <f>IF(ISERROR(FIND("2",tblSalaries[[#This Row],[How many hours of a day you work on Excel]])),"",2)</f>
        <v/>
      </c>
      <c r="Q1750" s="10" t="str">
        <f>IF(ISERROR(FIND("3",tblSalaries[[#This Row],[How many hours of a day you work on Excel]])),"",3)</f>
        <v/>
      </c>
      <c r="R1750" s="10">
        <f>IF(ISERROR(FIND("4",tblSalaries[[#This Row],[How many hours of a day you work on Excel]])),"",4)</f>
        <v>4</v>
      </c>
      <c r="S1750" s="10" t="str">
        <f>IF(ISERROR(FIND("5",tblSalaries[[#This Row],[How many hours of a day you work on Excel]])),"",5)</f>
        <v/>
      </c>
      <c r="T1750" s="10">
        <f>IF(ISERROR(FIND("6",tblSalaries[[#This Row],[How many hours of a day you work on Excel]])),"",6)</f>
        <v>6</v>
      </c>
      <c r="U1750" s="11" t="str">
        <f>IF(ISERROR(FIND("7",tblSalaries[[#This Row],[How many hours of a day you work on Excel]])),"",7)</f>
        <v/>
      </c>
      <c r="V1750" s="11" t="str">
        <f>IF(ISERROR(FIND("8",tblSalaries[[#This Row],[How many hours of a day you work on Excel]])),"",8)</f>
        <v/>
      </c>
      <c r="W1750" s="11">
        <f>IF(MAX(tblSalaries[[#This Row],[1 hour]:[8 hours]])=0,#N/A,MAX(tblSalaries[[#This Row],[1 hour]:[8 hours]]))</f>
        <v>6</v>
      </c>
      <c r="X1750" s="11">
        <f>IF(ISERROR(tblSalaries[[#This Row],[max h]]),1,tblSalaries[[#This Row],[Salary in USD]]/tblSalaries[[#This Row],[max h]]/260)</f>
        <v>26.774823211399379</v>
      </c>
      <c r="Y1750" s="11" t="str">
        <f>IF(tblSalaries[[#This Row],[Years of Experience]]="",0,"0")</f>
        <v>0</v>
      </c>
      <c r="Z17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50" s="11">
        <f>IF(tblSalaries[[#This Row],[Salary in USD]]&lt;1000,1,0)</f>
        <v>0</v>
      </c>
      <c r="AB1750" s="11">
        <f>IF(AND(tblSalaries[[#This Row],[Salary in USD]]&gt;1000,tblSalaries[[#This Row],[Salary in USD]]&lt;2000),1,0)</f>
        <v>0</v>
      </c>
    </row>
    <row r="1751" spans="2:28" ht="15" customHeight="1">
      <c r="B1751" t="s">
        <v>3754</v>
      </c>
      <c r="C1751" s="1">
        <v>41071.709699074076</v>
      </c>
      <c r="D1751" s="4" t="s">
        <v>766</v>
      </c>
      <c r="E1751">
        <v>480000</v>
      </c>
      <c r="F1751" t="s">
        <v>40</v>
      </c>
      <c r="G1751">
        <f>tblSalaries[[#This Row],[clean Salary (in local currency)]]*VLOOKUP(tblSalaries[[#This Row],[Currency]],tblXrate[],2,FALSE)</f>
        <v>8547.8000099724322</v>
      </c>
      <c r="H1751" t="s">
        <v>1904</v>
      </c>
      <c r="I1751" t="s">
        <v>20</v>
      </c>
      <c r="J1751" t="s">
        <v>8</v>
      </c>
      <c r="K1751" t="str">
        <f>VLOOKUP(tblSalaries[[#This Row],[Where do you work]],tblCountries[[Actual]:[Mapping]],2,FALSE)</f>
        <v>India</v>
      </c>
      <c r="L1751" t="s">
        <v>9</v>
      </c>
      <c r="M1751">
        <v>1</v>
      </c>
      <c r="O1751" s="10" t="str">
        <f>IF(ISERROR(FIND("1",tblSalaries[[#This Row],[How many hours of a day you work on Excel]])),"",1)</f>
        <v/>
      </c>
      <c r="P1751" s="11" t="str">
        <f>IF(ISERROR(FIND("2",tblSalaries[[#This Row],[How many hours of a day you work on Excel]])),"",2)</f>
        <v/>
      </c>
      <c r="Q1751" s="10" t="str">
        <f>IF(ISERROR(FIND("3",tblSalaries[[#This Row],[How many hours of a day you work on Excel]])),"",3)</f>
        <v/>
      </c>
      <c r="R1751" s="10">
        <f>IF(ISERROR(FIND("4",tblSalaries[[#This Row],[How many hours of a day you work on Excel]])),"",4)</f>
        <v>4</v>
      </c>
      <c r="S1751" s="10" t="str">
        <f>IF(ISERROR(FIND("5",tblSalaries[[#This Row],[How many hours of a day you work on Excel]])),"",5)</f>
        <v/>
      </c>
      <c r="T1751" s="10">
        <f>IF(ISERROR(FIND("6",tblSalaries[[#This Row],[How many hours of a day you work on Excel]])),"",6)</f>
        <v>6</v>
      </c>
      <c r="U1751" s="11" t="str">
        <f>IF(ISERROR(FIND("7",tblSalaries[[#This Row],[How many hours of a day you work on Excel]])),"",7)</f>
        <v/>
      </c>
      <c r="V1751" s="11" t="str">
        <f>IF(ISERROR(FIND("8",tblSalaries[[#This Row],[How many hours of a day you work on Excel]])),"",8)</f>
        <v/>
      </c>
      <c r="W1751" s="11">
        <f>IF(MAX(tblSalaries[[#This Row],[1 hour]:[8 hours]])=0,#N/A,MAX(tblSalaries[[#This Row],[1 hour]:[8 hours]]))</f>
        <v>6</v>
      </c>
      <c r="X1751" s="11">
        <f>IF(ISERROR(tblSalaries[[#This Row],[max h]]),1,tblSalaries[[#This Row],[Salary in USD]]/tblSalaries[[#This Row],[max h]]/260)</f>
        <v>5.4793589807515595</v>
      </c>
      <c r="Y1751" s="11" t="str">
        <f>IF(tblSalaries[[#This Row],[Years of Experience]]="",0,"0")</f>
        <v>0</v>
      </c>
      <c r="Z17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51" s="11">
        <f>IF(tblSalaries[[#This Row],[Salary in USD]]&lt;1000,1,0)</f>
        <v>0</v>
      </c>
      <c r="AB1751" s="11">
        <f>IF(AND(tblSalaries[[#This Row],[Salary in USD]]&gt;1000,tblSalaries[[#This Row],[Salary in USD]]&lt;2000),1,0)</f>
        <v>0</v>
      </c>
    </row>
    <row r="1752" spans="2:28" ht="15" customHeight="1">
      <c r="B1752" t="s">
        <v>3755</v>
      </c>
      <c r="C1752" s="1">
        <v>41071.746087962965</v>
      </c>
      <c r="D1752" s="4">
        <v>200</v>
      </c>
      <c r="E1752">
        <v>2400</v>
      </c>
      <c r="F1752" t="s">
        <v>6</v>
      </c>
      <c r="G1752">
        <f>tblSalaries[[#This Row],[clean Salary (in local currency)]]*VLOOKUP(tblSalaries[[#This Row],[Currency]],tblXrate[],2,FALSE)</f>
        <v>2400</v>
      </c>
      <c r="H1752" t="s">
        <v>1905</v>
      </c>
      <c r="I1752" t="s">
        <v>20</v>
      </c>
      <c r="J1752" t="s">
        <v>8</v>
      </c>
      <c r="K1752" t="str">
        <f>VLOOKUP(tblSalaries[[#This Row],[Where do you work]],tblCountries[[Actual]:[Mapping]],2,FALSE)</f>
        <v>India</v>
      </c>
      <c r="L1752" t="s">
        <v>18</v>
      </c>
      <c r="M1752">
        <v>3</v>
      </c>
      <c r="O1752" s="10" t="str">
        <f>IF(ISERROR(FIND("1",tblSalaries[[#This Row],[How many hours of a day you work on Excel]])),"",1)</f>
        <v/>
      </c>
      <c r="P1752" s="11">
        <f>IF(ISERROR(FIND("2",tblSalaries[[#This Row],[How many hours of a day you work on Excel]])),"",2)</f>
        <v>2</v>
      </c>
      <c r="Q1752" s="10">
        <f>IF(ISERROR(FIND("3",tblSalaries[[#This Row],[How many hours of a day you work on Excel]])),"",3)</f>
        <v>3</v>
      </c>
      <c r="R1752" s="10" t="str">
        <f>IF(ISERROR(FIND("4",tblSalaries[[#This Row],[How many hours of a day you work on Excel]])),"",4)</f>
        <v/>
      </c>
      <c r="S1752" s="10" t="str">
        <f>IF(ISERROR(FIND("5",tblSalaries[[#This Row],[How many hours of a day you work on Excel]])),"",5)</f>
        <v/>
      </c>
      <c r="T1752" s="10" t="str">
        <f>IF(ISERROR(FIND("6",tblSalaries[[#This Row],[How many hours of a day you work on Excel]])),"",6)</f>
        <v/>
      </c>
      <c r="U1752" s="11" t="str">
        <f>IF(ISERROR(FIND("7",tblSalaries[[#This Row],[How many hours of a day you work on Excel]])),"",7)</f>
        <v/>
      </c>
      <c r="V1752" s="11" t="str">
        <f>IF(ISERROR(FIND("8",tblSalaries[[#This Row],[How many hours of a day you work on Excel]])),"",8)</f>
        <v/>
      </c>
      <c r="W1752" s="11">
        <f>IF(MAX(tblSalaries[[#This Row],[1 hour]:[8 hours]])=0,#N/A,MAX(tblSalaries[[#This Row],[1 hour]:[8 hours]]))</f>
        <v>3</v>
      </c>
      <c r="X1752" s="11">
        <f>IF(ISERROR(tblSalaries[[#This Row],[max h]]),1,tblSalaries[[#This Row],[Salary in USD]]/tblSalaries[[#This Row],[max h]]/260)</f>
        <v>3.0769230769230771</v>
      </c>
      <c r="Y1752" s="11" t="str">
        <f>IF(tblSalaries[[#This Row],[Years of Experience]]="",0,"0")</f>
        <v>0</v>
      </c>
      <c r="Z17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52" s="11">
        <f>IF(tblSalaries[[#This Row],[Salary in USD]]&lt;1000,1,0)</f>
        <v>0</v>
      </c>
      <c r="AB1752" s="11">
        <f>IF(AND(tblSalaries[[#This Row],[Salary in USD]]&gt;1000,tblSalaries[[#This Row],[Salary in USD]]&lt;2000),1,0)</f>
        <v>0</v>
      </c>
    </row>
    <row r="1753" spans="2:28" ht="15" customHeight="1">
      <c r="B1753" t="s">
        <v>3756</v>
      </c>
      <c r="C1753" s="1">
        <v>41071.819988425923</v>
      </c>
      <c r="D1753" s="4" t="s">
        <v>797</v>
      </c>
      <c r="E1753">
        <v>3000</v>
      </c>
      <c r="F1753" t="s">
        <v>6</v>
      </c>
      <c r="G1753">
        <f>tblSalaries[[#This Row],[clean Salary (in local currency)]]*VLOOKUP(tblSalaries[[#This Row],[Currency]],tblXrate[],2,FALSE)</f>
        <v>3000</v>
      </c>
      <c r="H1753" t="s">
        <v>725</v>
      </c>
      <c r="I1753" t="s">
        <v>20</v>
      </c>
      <c r="J1753" t="s">
        <v>425</v>
      </c>
      <c r="K1753" t="str">
        <f>VLOOKUP(tblSalaries[[#This Row],[Where do you work]],tblCountries[[Actual]:[Mapping]],2,FALSE)</f>
        <v>Bangladesh</v>
      </c>
      <c r="L1753" t="s">
        <v>25</v>
      </c>
      <c r="M1753">
        <v>12</v>
      </c>
      <c r="O1753" s="10">
        <f>IF(ISERROR(FIND("1",tblSalaries[[#This Row],[How many hours of a day you work on Excel]])),"",1)</f>
        <v>1</v>
      </c>
      <c r="P1753" s="11">
        <f>IF(ISERROR(FIND("2",tblSalaries[[#This Row],[How many hours of a day you work on Excel]])),"",2)</f>
        <v>2</v>
      </c>
      <c r="Q1753" s="10" t="str">
        <f>IF(ISERROR(FIND("3",tblSalaries[[#This Row],[How many hours of a day you work on Excel]])),"",3)</f>
        <v/>
      </c>
      <c r="R1753" s="10" t="str">
        <f>IF(ISERROR(FIND("4",tblSalaries[[#This Row],[How many hours of a day you work on Excel]])),"",4)</f>
        <v/>
      </c>
      <c r="S1753" s="10" t="str">
        <f>IF(ISERROR(FIND("5",tblSalaries[[#This Row],[How many hours of a day you work on Excel]])),"",5)</f>
        <v/>
      </c>
      <c r="T1753" s="10" t="str">
        <f>IF(ISERROR(FIND("6",tblSalaries[[#This Row],[How many hours of a day you work on Excel]])),"",6)</f>
        <v/>
      </c>
      <c r="U1753" s="11" t="str">
        <f>IF(ISERROR(FIND("7",tblSalaries[[#This Row],[How many hours of a day you work on Excel]])),"",7)</f>
        <v/>
      </c>
      <c r="V1753" s="11" t="str">
        <f>IF(ISERROR(FIND("8",tblSalaries[[#This Row],[How many hours of a day you work on Excel]])),"",8)</f>
        <v/>
      </c>
      <c r="W1753" s="11">
        <f>IF(MAX(tblSalaries[[#This Row],[1 hour]:[8 hours]])=0,#N/A,MAX(tblSalaries[[#This Row],[1 hour]:[8 hours]]))</f>
        <v>2</v>
      </c>
      <c r="X1753" s="11">
        <f>IF(ISERROR(tblSalaries[[#This Row],[max h]]),1,tblSalaries[[#This Row],[Salary in USD]]/tblSalaries[[#This Row],[max h]]/260)</f>
        <v>5.7692307692307692</v>
      </c>
      <c r="Y1753" s="11" t="str">
        <f>IF(tblSalaries[[#This Row],[Years of Experience]]="",0,"0")</f>
        <v>0</v>
      </c>
      <c r="Z17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53" s="11">
        <f>IF(tblSalaries[[#This Row],[Salary in USD]]&lt;1000,1,0)</f>
        <v>0</v>
      </c>
      <c r="AB1753" s="11">
        <f>IF(AND(tblSalaries[[#This Row],[Salary in USD]]&gt;1000,tblSalaries[[#This Row],[Salary in USD]]&lt;2000),1,0)</f>
        <v>0</v>
      </c>
    </row>
    <row r="1754" spans="2:28" ht="15" customHeight="1">
      <c r="B1754" t="s">
        <v>3757</v>
      </c>
      <c r="C1754" s="1">
        <v>41071.830972222226</v>
      </c>
      <c r="D1754" s="4">
        <v>11000</v>
      </c>
      <c r="E1754">
        <v>11000</v>
      </c>
      <c r="F1754" t="s">
        <v>6</v>
      </c>
      <c r="G1754">
        <f>tblSalaries[[#This Row],[clean Salary (in local currency)]]*VLOOKUP(tblSalaries[[#This Row],[Currency]],tblXrate[],2,FALSE)</f>
        <v>11000</v>
      </c>
      <c r="H1754" t="s">
        <v>1500</v>
      </c>
      <c r="I1754" t="s">
        <v>20</v>
      </c>
      <c r="J1754" t="s">
        <v>8</v>
      </c>
      <c r="K1754" t="str">
        <f>VLOOKUP(tblSalaries[[#This Row],[Where do you work]],tblCountries[[Actual]:[Mapping]],2,FALSE)</f>
        <v>India</v>
      </c>
      <c r="L1754" t="s">
        <v>9</v>
      </c>
      <c r="M1754">
        <v>2</v>
      </c>
      <c r="O1754" s="10" t="str">
        <f>IF(ISERROR(FIND("1",tblSalaries[[#This Row],[How many hours of a day you work on Excel]])),"",1)</f>
        <v/>
      </c>
      <c r="P1754" s="11" t="str">
        <f>IF(ISERROR(FIND("2",tblSalaries[[#This Row],[How many hours of a day you work on Excel]])),"",2)</f>
        <v/>
      </c>
      <c r="Q1754" s="10" t="str">
        <f>IF(ISERROR(FIND("3",tblSalaries[[#This Row],[How many hours of a day you work on Excel]])),"",3)</f>
        <v/>
      </c>
      <c r="R1754" s="10">
        <f>IF(ISERROR(FIND("4",tblSalaries[[#This Row],[How many hours of a day you work on Excel]])),"",4)</f>
        <v>4</v>
      </c>
      <c r="S1754" s="10" t="str">
        <f>IF(ISERROR(FIND("5",tblSalaries[[#This Row],[How many hours of a day you work on Excel]])),"",5)</f>
        <v/>
      </c>
      <c r="T1754" s="10">
        <f>IF(ISERROR(FIND("6",tblSalaries[[#This Row],[How many hours of a day you work on Excel]])),"",6)</f>
        <v>6</v>
      </c>
      <c r="U1754" s="11" t="str">
        <f>IF(ISERROR(FIND("7",tblSalaries[[#This Row],[How many hours of a day you work on Excel]])),"",7)</f>
        <v/>
      </c>
      <c r="V1754" s="11" t="str">
        <f>IF(ISERROR(FIND("8",tblSalaries[[#This Row],[How many hours of a day you work on Excel]])),"",8)</f>
        <v/>
      </c>
      <c r="W1754" s="11">
        <f>IF(MAX(tblSalaries[[#This Row],[1 hour]:[8 hours]])=0,#N/A,MAX(tblSalaries[[#This Row],[1 hour]:[8 hours]]))</f>
        <v>6</v>
      </c>
      <c r="X1754" s="11">
        <f>IF(ISERROR(tblSalaries[[#This Row],[max h]]),1,tblSalaries[[#This Row],[Salary in USD]]/tblSalaries[[#This Row],[max h]]/260)</f>
        <v>7.0512820512820511</v>
      </c>
      <c r="Y1754" s="11" t="str">
        <f>IF(tblSalaries[[#This Row],[Years of Experience]]="",0,"0")</f>
        <v>0</v>
      </c>
      <c r="Z17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54" s="11">
        <f>IF(tblSalaries[[#This Row],[Salary in USD]]&lt;1000,1,0)</f>
        <v>0</v>
      </c>
      <c r="AB1754" s="11">
        <f>IF(AND(tblSalaries[[#This Row],[Salary in USD]]&gt;1000,tblSalaries[[#This Row],[Salary in USD]]&lt;2000),1,0)</f>
        <v>0</v>
      </c>
    </row>
    <row r="1755" spans="2:28" ht="15" customHeight="1">
      <c r="B1755" t="s">
        <v>3758</v>
      </c>
      <c r="C1755" s="1">
        <v>41071.877500000002</v>
      </c>
      <c r="D1755" s="4">
        <v>40000</v>
      </c>
      <c r="E1755">
        <v>40000</v>
      </c>
      <c r="F1755" t="s">
        <v>6</v>
      </c>
      <c r="G1755">
        <f>tblSalaries[[#This Row],[clean Salary (in local currency)]]*VLOOKUP(tblSalaries[[#This Row],[Currency]],tblXrate[],2,FALSE)</f>
        <v>40000</v>
      </c>
      <c r="H1755" t="s">
        <v>811</v>
      </c>
      <c r="I1755" t="s">
        <v>20</v>
      </c>
      <c r="J1755" t="s">
        <v>15</v>
      </c>
      <c r="K1755" t="str">
        <f>VLOOKUP(tblSalaries[[#This Row],[Where do you work]],tblCountries[[Actual]:[Mapping]],2,FALSE)</f>
        <v>USA</v>
      </c>
      <c r="L1755" t="s">
        <v>18</v>
      </c>
      <c r="M1755">
        <v>2</v>
      </c>
      <c r="O1755" s="10" t="str">
        <f>IF(ISERROR(FIND("1",tblSalaries[[#This Row],[How many hours of a day you work on Excel]])),"",1)</f>
        <v/>
      </c>
      <c r="P1755" s="11">
        <f>IF(ISERROR(FIND("2",tblSalaries[[#This Row],[How many hours of a day you work on Excel]])),"",2)</f>
        <v>2</v>
      </c>
      <c r="Q1755" s="10">
        <f>IF(ISERROR(FIND("3",tblSalaries[[#This Row],[How many hours of a day you work on Excel]])),"",3)</f>
        <v>3</v>
      </c>
      <c r="R1755" s="10" t="str">
        <f>IF(ISERROR(FIND("4",tblSalaries[[#This Row],[How many hours of a day you work on Excel]])),"",4)</f>
        <v/>
      </c>
      <c r="S1755" s="10" t="str">
        <f>IF(ISERROR(FIND("5",tblSalaries[[#This Row],[How many hours of a day you work on Excel]])),"",5)</f>
        <v/>
      </c>
      <c r="T1755" s="10" t="str">
        <f>IF(ISERROR(FIND("6",tblSalaries[[#This Row],[How many hours of a day you work on Excel]])),"",6)</f>
        <v/>
      </c>
      <c r="U1755" s="11" t="str">
        <f>IF(ISERROR(FIND("7",tblSalaries[[#This Row],[How many hours of a day you work on Excel]])),"",7)</f>
        <v/>
      </c>
      <c r="V1755" s="11" t="str">
        <f>IF(ISERROR(FIND("8",tblSalaries[[#This Row],[How many hours of a day you work on Excel]])),"",8)</f>
        <v/>
      </c>
      <c r="W1755" s="11">
        <f>IF(MAX(tblSalaries[[#This Row],[1 hour]:[8 hours]])=0,#N/A,MAX(tblSalaries[[#This Row],[1 hour]:[8 hours]]))</f>
        <v>3</v>
      </c>
      <c r="X1755" s="11">
        <f>IF(ISERROR(tblSalaries[[#This Row],[max h]]),1,tblSalaries[[#This Row],[Salary in USD]]/tblSalaries[[#This Row],[max h]]/260)</f>
        <v>51.282051282051285</v>
      </c>
      <c r="Y1755" s="11" t="str">
        <f>IF(tblSalaries[[#This Row],[Years of Experience]]="",0,"0")</f>
        <v>0</v>
      </c>
      <c r="Z17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55" s="11">
        <f>IF(tblSalaries[[#This Row],[Salary in USD]]&lt;1000,1,0)</f>
        <v>0</v>
      </c>
      <c r="AB1755" s="11">
        <f>IF(AND(tblSalaries[[#This Row],[Salary in USD]]&gt;1000,tblSalaries[[#This Row],[Salary in USD]]&lt;2000),1,0)</f>
        <v>0</v>
      </c>
    </row>
    <row r="1756" spans="2:28" ht="15" customHeight="1">
      <c r="B1756" t="s">
        <v>3759</v>
      </c>
      <c r="C1756" s="1">
        <v>41071.895474537036</v>
      </c>
      <c r="D1756" s="4">
        <v>300</v>
      </c>
      <c r="E1756">
        <v>3600</v>
      </c>
      <c r="F1756" t="s">
        <v>6</v>
      </c>
      <c r="G1756">
        <f>tblSalaries[[#This Row],[clean Salary (in local currency)]]*VLOOKUP(tblSalaries[[#This Row],[Currency]],tblXrate[],2,FALSE)</f>
        <v>3600</v>
      </c>
      <c r="H1756" t="s">
        <v>20</v>
      </c>
      <c r="I1756" t="s">
        <v>20</v>
      </c>
      <c r="J1756" t="s">
        <v>8</v>
      </c>
      <c r="K1756" t="str">
        <f>VLOOKUP(tblSalaries[[#This Row],[Where do you work]],tblCountries[[Actual]:[Mapping]],2,FALSE)</f>
        <v>India</v>
      </c>
      <c r="L1756" t="s">
        <v>9</v>
      </c>
      <c r="M1756">
        <v>1</v>
      </c>
      <c r="O1756" s="10" t="str">
        <f>IF(ISERROR(FIND("1",tblSalaries[[#This Row],[How many hours of a day you work on Excel]])),"",1)</f>
        <v/>
      </c>
      <c r="P1756" s="11" t="str">
        <f>IF(ISERROR(FIND("2",tblSalaries[[#This Row],[How many hours of a day you work on Excel]])),"",2)</f>
        <v/>
      </c>
      <c r="Q1756" s="10" t="str">
        <f>IF(ISERROR(FIND("3",tblSalaries[[#This Row],[How many hours of a day you work on Excel]])),"",3)</f>
        <v/>
      </c>
      <c r="R1756" s="10">
        <f>IF(ISERROR(FIND("4",tblSalaries[[#This Row],[How many hours of a day you work on Excel]])),"",4)</f>
        <v>4</v>
      </c>
      <c r="S1756" s="10" t="str">
        <f>IF(ISERROR(FIND("5",tblSalaries[[#This Row],[How many hours of a day you work on Excel]])),"",5)</f>
        <v/>
      </c>
      <c r="T1756" s="10">
        <f>IF(ISERROR(FIND("6",tblSalaries[[#This Row],[How many hours of a day you work on Excel]])),"",6)</f>
        <v>6</v>
      </c>
      <c r="U1756" s="11" t="str">
        <f>IF(ISERROR(FIND("7",tblSalaries[[#This Row],[How many hours of a day you work on Excel]])),"",7)</f>
        <v/>
      </c>
      <c r="V1756" s="11" t="str">
        <f>IF(ISERROR(FIND("8",tblSalaries[[#This Row],[How many hours of a day you work on Excel]])),"",8)</f>
        <v/>
      </c>
      <c r="W1756" s="11">
        <f>IF(MAX(tblSalaries[[#This Row],[1 hour]:[8 hours]])=0,#N/A,MAX(tblSalaries[[#This Row],[1 hour]:[8 hours]]))</f>
        <v>6</v>
      </c>
      <c r="X1756" s="11">
        <f>IF(ISERROR(tblSalaries[[#This Row],[max h]]),1,tblSalaries[[#This Row],[Salary in USD]]/tblSalaries[[#This Row],[max h]]/260)</f>
        <v>2.3076923076923075</v>
      </c>
      <c r="Y1756" s="11" t="str">
        <f>IF(tblSalaries[[#This Row],[Years of Experience]]="",0,"0")</f>
        <v>0</v>
      </c>
      <c r="Z17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56" s="11">
        <f>IF(tblSalaries[[#This Row],[Salary in USD]]&lt;1000,1,0)</f>
        <v>0</v>
      </c>
      <c r="AB1756" s="11">
        <f>IF(AND(tblSalaries[[#This Row],[Salary in USD]]&gt;1000,tblSalaries[[#This Row],[Salary in USD]]&lt;2000),1,0)</f>
        <v>0</v>
      </c>
    </row>
    <row r="1757" spans="2:28" ht="15" customHeight="1">
      <c r="B1757" t="s">
        <v>3760</v>
      </c>
      <c r="C1757" s="1">
        <v>41071.911273148151</v>
      </c>
      <c r="D1757" s="4">
        <v>56600</v>
      </c>
      <c r="E1757">
        <v>56600</v>
      </c>
      <c r="F1757" t="s">
        <v>6</v>
      </c>
      <c r="G1757">
        <f>tblSalaries[[#This Row],[clean Salary (in local currency)]]*VLOOKUP(tblSalaries[[#This Row],[Currency]],tblXrate[],2,FALSE)</f>
        <v>56600</v>
      </c>
      <c r="H1757" t="s">
        <v>1906</v>
      </c>
      <c r="I1757" t="s">
        <v>52</v>
      </c>
      <c r="J1757" t="s">
        <v>15</v>
      </c>
      <c r="K1757" t="str">
        <f>VLOOKUP(tblSalaries[[#This Row],[Where do you work]],tblCountries[[Actual]:[Mapping]],2,FALSE)</f>
        <v>USA</v>
      </c>
      <c r="L1757" t="s">
        <v>9</v>
      </c>
      <c r="M1757">
        <v>12</v>
      </c>
      <c r="O1757" s="10" t="str">
        <f>IF(ISERROR(FIND("1",tblSalaries[[#This Row],[How many hours of a day you work on Excel]])),"",1)</f>
        <v/>
      </c>
      <c r="P1757" s="11" t="str">
        <f>IF(ISERROR(FIND("2",tblSalaries[[#This Row],[How many hours of a day you work on Excel]])),"",2)</f>
        <v/>
      </c>
      <c r="Q1757" s="10" t="str">
        <f>IF(ISERROR(FIND("3",tblSalaries[[#This Row],[How many hours of a day you work on Excel]])),"",3)</f>
        <v/>
      </c>
      <c r="R1757" s="10">
        <f>IF(ISERROR(FIND("4",tblSalaries[[#This Row],[How many hours of a day you work on Excel]])),"",4)</f>
        <v>4</v>
      </c>
      <c r="S1757" s="10" t="str">
        <f>IF(ISERROR(FIND("5",tblSalaries[[#This Row],[How many hours of a day you work on Excel]])),"",5)</f>
        <v/>
      </c>
      <c r="T1757" s="10">
        <f>IF(ISERROR(FIND("6",tblSalaries[[#This Row],[How many hours of a day you work on Excel]])),"",6)</f>
        <v>6</v>
      </c>
      <c r="U1757" s="11" t="str">
        <f>IF(ISERROR(FIND("7",tblSalaries[[#This Row],[How many hours of a day you work on Excel]])),"",7)</f>
        <v/>
      </c>
      <c r="V1757" s="11" t="str">
        <f>IF(ISERROR(FIND("8",tblSalaries[[#This Row],[How many hours of a day you work on Excel]])),"",8)</f>
        <v/>
      </c>
      <c r="W1757" s="11">
        <f>IF(MAX(tblSalaries[[#This Row],[1 hour]:[8 hours]])=0,#N/A,MAX(tblSalaries[[#This Row],[1 hour]:[8 hours]]))</f>
        <v>6</v>
      </c>
      <c r="X1757" s="11">
        <f>IF(ISERROR(tblSalaries[[#This Row],[max h]]),1,tblSalaries[[#This Row],[Salary in USD]]/tblSalaries[[#This Row],[max h]]/260)</f>
        <v>36.282051282051285</v>
      </c>
      <c r="Y1757" s="11" t="str">
        <f>IF(tblSalaries[[#This Row],[Years of Experience]]="",0,"0")</f>
        <v>0</v>
      </c>
      <c r="Z17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57" s="11">
        <f>IF(tblSalaries[[#This Row],[Salary in USD]]&lt;1000,1,0)</f>
        <v>0</v>
      </c>
      <c r="AB1757" s="11">
        <f>IF(AND(tblSalaries[[#This Row],[Salary in USD]]&gt;1000,tblSalaries[[#This Row],[Salary in USD]]&lt;2000),1,0)</f>
        <v>0</v>
      </c>
    </row>
    <row r="1758" spans="2:28" ht="15" customHeight="1">
      <c r="B1758" t="s">
        <v>3761</v>
      </c>
      <c r="C1758" s="1">
        <v>41071.931539351855</v>
      </c>
      <c r="D1758" s="4">
        <v>33600</v>
      </c>
      <c r="E1758">
        <v>33600</v>
      </c>
      <c r="F1758" t="s">
        <v>6</v>
      </c>
      <c r="G1758">
        <f>tblSalaries[[#This Row],[clean Salary (in local currency)]]*VLOOKUP(tblSalaries[[#This Row],[Currency]],tblXrate[],2,FALSE)</f>
        <v>33600</v>
      </c>
      <c r="H1758" t="s">
        <v>749</v>
      </c>
      <c r="I1758" t="s">
        <v>20</v>
      </c>
      <c r="J1758" t="s">
        <v>171</v>
      </c>
      <c r="K1758" t="str">
        <f>VLOOKUP(tblSalaries[[#This Row],[Where do you work]],tblCountries[[Actual]:[Mapping]],2,FALSE)</f>
        <v>Singapore</v>
      </c>
      <c r="L1758" t="s">
        <v>13</v>
      </c>
      <c r="M1758">
        <v>2</v>
      </c>
      <c r="O1758" s="10" t="str">
        <f>IF(ISERROR(FIND("1",tblSalaries[[#This Row],[How many hours of a day you work on Excel]])),"",1)</f>
        <v/>
      </c>
      <c r="P1758" s="11" t="str">
        <f>IF(ISERROR(FIND("2",tblSalaries[[#This Row],[How many hours of a day you work on Excel]])),"",2)</f>
        <v/>
      </c>
      <c r="Q1758" s="10" t="str">
        <f>IF(ISERROR(FIND("3",tblSalaries[[#This Row],[How many hours of a day you work on Excel]])),"",3)</f>
        <v/>
      </c>
      <c r="R1758" s="10" t="str">
        <f>IF(ISERROR(FIND("4",tblSalaries[[#This Row],[How many hours of a day you work on Excel]])),"",4)</f>
        <v/>
      </c>
      <c r="S1758" s="10" t="str">
        <f>IF(ISERROR(FIND("5",tblSalaries[[#This Row],[How many hours of a day you work on Excel]])),"",5)</f>
        <v/>
      </c>
      <c r="T1758" s="10" t="str">
        <f>IF(ISERROR(FIND("6",tblSalaries[[#This Row],[How many hours of a day you work on Excel]])),"",6)</f>
        <v/>
      </c>
      <c r="U1758" s="11" t="str">
        <f>IF(ISERROR(FIND("7",tblSalaries[[#This Row],[How many hours of a day you work on Excel]])),"",7)</f>
        <v/>
      </c>
      <c r="V1758" s="11">
        <f>IF(ISERROR(FIND("8",tblSalaries[[#This Row],[How many hours of a day you work on Excel]])),"",8)</f>
        <v>8</v>
      </c>
      <c r="W1758" s="11">
        <f>IF(MAX(tblSalaries[[#This Row],[1 hour]:[8 hours]])=0,#N/A,MAX(tblSalaries[[#This Row],[1 hour]:[8 hours]]))</f>
        <v>8</v>
      </c>
      <c r="X1758" s="11">
        <f>IF(ISERROR(tblSalaries[[#This Row],[max h]]),1,tblSalaries[[#This Row],[Salary in USD]]/tblSalaries[[#This Row],[max h]]/260)</f>
        <v>16.153846153846153</v>
      </c>
      <c r="Y1758" s="11" t="str">
        <f>IF(tblSalaries[[#This Row],[Years of Experience]]="",0,"0")</f>
        <v>0</v>
      </c>
      <c r="Z17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58" s="11">
        <f>IF(tblSalaries[[#This Row],[Salary in USD]]&lt;1000,1,0)</f>
        <v>0</v>
      </c>
      <c r="AB1758" s="11">
        <f>IF(AND(tblSalaries[[#This Row],[Salary in USD]]&gt;1000,tblSalaries[[#This Row],[Salary in USD]]&lt;2000),1,0)</f>
        <v>0</v>
      </c>
    </row>
    <row r="1759" spans="2:28" ht="15" customHeight="1">
      <c r="B1759" t="s">
        <v>3762</v>
      </c>
      <c r="C1759" s="1">
        <v>41071.931944444441</v>
      </c>
      <c r="D1759" s="4">
        <v>33600</v>
      </c>
      <c r="E1759">
        <v>33600</v>
      </c>
      <c r="F1759" t="s">
        <v>6</v>
      </c>
      <c r="G1759">
        <f>tblSalaries[[#This Row],[clean Salary (in local currency)]]*VLOOKUP(tblSalaries[[#This Row],[Currency]],tblXrate[],2,FALSE)</f>
        <v>33600</v>
      </c>
      <c r="H1759" t="s">
        <v>749</v>
      </c>
      <c r="I1759" t="s">
        <v>20</v>
      </c>
      <c r="J1759" t="s">
        <v>171</v>
      </c>
      <c r="K1759" t="str">
        <f>VLOOKUP(tblSalaries[[#This Row],[Where do you work]],tblCountries[[Actual]:[Mapping]],2,FALSE)</f>
        <v>Singapore</v>
      </c>
      <c r="L1759" t="s">
        <v>13</v>
      </c>
      <c r="M1759">
        <v>2</v>
      </c>
      <c r="O1759" s="10" t="str">
        <f>IF(ISERROR(FIND("1",tblSalaries[[#This Row],[How many hours of a day you work on Excel]])),"",1)</f>
        <v/>
      </c>
      <c r="P1759" s="11" t="str">
        <f>IF(ISERROR(FIND("2",tblSalaries[[#This Row],[How many hours of a day you work on Excel]])),"",2)</f>
        <v/>
      </c>
      <c r="Q1759" s="10" t="str">
        <f>IF(ISERROR(FIND("3",tblSalaries[[#This Row],[How many hours of a day you work on Excel]])),"",3)</f>
        <v/>
      </c>
      <c r="R1759" s="10" t="str">
        <f>IF(ISERROR(FIND("4",tblSalaries[[#This Row],[How many hours of a day you work on Excel]])),"",4)</f>
        <v/>
      </c>
      <c r="S1759" s="10" t="str">
        <f>IF(ISERROR(FIND("5",tblSalaries[[#This Row],[How many hours of a day you work on Excel]])),"",5)</f>
        <v/>
      </c>
      <c r="T1759" s="10" t="str">
        <f>IF(ISERROR(FIND("6",tblSalaries[[#This Row],[How many hours of a day you work on Excel]])),"",6)</f>
        <v/>
      </c>
      <c r="U1759" s="11" t="str">
        <f>IF(ISERROR(FIND("7",tblSalaries[[#This Row],[How many hours of a day you work on Excel]])),"",7)</f>
        <v/>
      </c>
      <c r="V1759" s="11">
        <f>IF(ISERROR(FIND("8",tblSalaries[[#This Row],[How many hours of a day you work on Excel]])),"",8)</f>
        <v>8</v>
      </c>
      <c r="W1759" s="11">
        <f>IF(MAX(tblSalaries[[#This Row],[1 hour]:[8 hours]])=0,#N/A,MAX(tblSalaries[[#This Row],[1 hour]:[8 hours]]))</f>
        <v>8</v>
      </c>
      <c r="X1759" s="11">
        <f>IF(ISERROR(tblSalaries[[#This Row],[max h]]),1,tblSalaries[[#This Row],[Salary in USD]]/tblSalaries[[#This Row],[max h]]/260)</f>
        <v>16.153846153846153</v>
      </c>
      <c r="Y1759" s="11" t="str">
        <f>IF(tblSalaries[[#This Row],[Years of Experience]]="",0,"0")</f>
        <v>0</v>
      </c>
      <c r="Z17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59" s="11">
        <f>IF(tblSalaries[[#This Row],[Salary in USD]]&lt;1000,1,0)</f>
        <v>0</v>
      </c>
      <c r="AB1759" s="11">
        <f>IF(AND(tblSalaries[[#This Row],[Salary in USD]]&gt;1000,tblSalaries[[#This Row],[Salary in USD]]&lt;2000),1,0)</f>
        <v>0</v>
      </c>
    </row>
    <row r="1760" spans="2:28" ht="15" customHeight="1">
      <c r="B1760" t="s">
        <v>3763</v>
      </c>
      <c r="C1760" s="1">
        <v>41072.018136574072</v>
      </c>
      <c r="D1760" s="4">
        <v>100000</v>
      </c>
      <c r="E1760">
        <v>100000</v>
      </c>
      <c r="F1760" t="s">
        <v>6</v>
      </c>
      <c r="G1760">
        <f>tblSalaries[[#This Row],[clean Salary (in local currency)]]*VLOOKUP(tblSalaries[[#This Row],[Currency]],tblXrate[],2,FALSE)</f>
        <v>100000</v>
      </c>
      <c r="H1760" t="s">
        <v>256</v>
      </c>
      <c r="I1760" t="s">
        <v>20</v>
      </c>
      <c r="J1760" t="s">
        <v>15</v>
      </c>
      <c r="K1760" t="str">
        <f>VLOOKUP(tblSalaries[[#This Row],[Where do you work]],tblCountries[[Actual]:[Mapping]],2,FALSE)</f>
        <v>USA</v>
      </c>
      <c r="L1760" t="s">
        <v>13</v>
      </c>
      <c r="M1760">
        <v>12</v>
      </c>
      <c r="O1760" s="10" t="str">
        <f>IF(ISERROR(FIND("1",tblSalaries[[#This Row],[How many hours of a day you work on Excel]])),"",1)</f>
        <v/>
      </c>
      <c r="P1760" s="11" t="str">
        <f>IF(ISERROR(FIND("2",tblSalaries[[#This Row],[How many hours of a day you work on Excel]])),"",2)</f>
        <v/>
      </c>
      <c r="Q1760" s="10" t="str">
        <f>IF(ISERROR(FIND("3",tblSalaries[[#This Row],[How many hours of a day you work on Excel]])),"",3)</f>
        <v/>
      </c>
      <c r="R1760" s="10" t="str">
        <f>IF(ISERROR(FIND("4",tblSalaries[[#This Row],[How many hours of a day you work on Excel]])),"",4)</f>
        <v/>
      </c>
      <c r="S1760" s="10" t="str">
        <f>IF(ISERROR(FIND("5",tblSalaries[[#This Row],[How many hours of a day you work on Excel]])),"",5)</f>
        <v/>
      </c>
      <c r="T1760" s="10" t="str">
        <f>IF(ISERROR(FIND("6",tblSalaries[[#This Row],[How many hours of a day you work on Excel]])),"",6)</f>
        <v/>
      </c>
      <c r="U1760" s="11" t="str">
        <f>IF(ISERROR(FIND("7",tblSalaries[[#This Row],[How many hours of a day you work on Excel]])),"",7)</f>
        <v/>
      </c>
      <c r="V1760" s="11">
        <f>IF(ISERROR(FIND("8",tblSalaries[[#This Row],[How many hours of a day you work on Excel]])),"",8)</f>
        <v>8</v>
      </c>
      <c r="W1760" s="11">
        <f>IF(MAX(tblSalaries[[#This Row],[1 hour]:[8 hours]])=0,#N/A,MAX(tblSalaries[[#This Row],[1 hour]:[8 hours]]))</f>
        <v>8</v>
      </c>
      <c r="X1760" s="11">
        <f>IF(ISERROR(tblSalaries[[#This Row],[max h]]),1,tblSalaries[[#This Row],[Salary in USD]]/tblSalaries[[#This Row],[max h]]/260)</f>
        <v>48.07692307692308</v>
      </c>
      <c r="Y1760" s="11" t="str">
        <f>IF(tblSalaries[[#This Row],[Years of Experience]]="",0,"0")</f>
        <v>0</v>
      </c>
      <c r="Z17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60" s="11">
        <f>IF(tblSalaries[[#This Row],[Salary in USD]]&lt;1000,1,0)</f>
        <v>0</v>
      </c>
      <c r="AB1760" s="11">
        <f>IF(AND(tblSalaries[[#This Row],[Salary in USD]]&gt;1000,tblSalaries[[#This Row],[Salary in USD]]&lt;2000),1,0)</f>
        <v>0</v>
      </c>
    </row>
    <row r="1761" spans="2:28" ht="15" customHeight="1">
      <c r="B1761" t="s">
        <v>3764</v>
      </c>
      <c r="C1761" s="1">
        <v>41072.080000000002</v>
      </c>
      <c r="D1761" s="4">
        <v>40000</v>
      </c>
      <c r="E1761">
        <v>40000</v>
      </c>
      <c r="F1761" t="s">
        <v>86</v>
      </c>
      <c r="G1761">
        <f>tblSalaries[[#This Row],[clean Salary (in local currency)]]*VLOOKUP(tblSalaries[[#This Row],[Currency]],tblXrate[],2,FALSE)</f>
        <v>39334.460921213074</v>
      </c>
      <c r="H1761" t="s">
        <v>1907</v>
      </c>
      <c r="I1761" t="s">
        <v>20</v>
      </c>
      <c r="J1761" t="s">
        <v>88</v>
      </c>
      <c r="K1761" t="str">
        <f>VLOOKUP(tblSalaries[[#This Row],[Where do you work]],tblCountries[[Actual]:[Mapping]],2,FALSE)</f>
        <v>Canada</v>
      </c>
      <c r="L1761" t="s">
        <v>25</v>
      </c>
      <c r="M1761">
        <v>1</v>
      </c>
      <c r="O1761" s="10">
        <f>IF(ISERROR(FIND("1",tblSalaries[[#This Row],[How many hours of a day you work on Excel]])),"",1)</f>
        <v>1</v>
      </c>
      <c r="P1761" s="11">
        <f>IF(ISERROR(FIND("2",tblSalaries[[#This Row],[How many hours of a day you work on Excel]])),"",2)</f>
        <v>2</v>
      </c>
      <c r="Q1761" s="10" t="str">
        <f>IF(ISERROR(FIND("3",tblSalaries[[#This Row],[How many hours of a day you work on Excel]])),"",3)</f>
        <v/>
      </c>
      <c r="R1761" s="10" t="str">
        <f>IF(ISERROR(FIND("4",tblSalaries[[#This Row],[How many hours of a day you work on Excel]])),"",4)</f>
        <v/>
      </c>
      <c r="S1761" s="10" t="str">
        <f>IF(ISERROR(FIND("5",tblSalaries[[#This Row],[How many hours of a day you work on Excel]])),"",5)</f>
        <v/>
      </c>
      <c r="T1761" s="10" t="str">
        <f>IF(ISERROR(FIND("6",tblSalaries[[#This Row],[How many hours of a day you work on Excel]])),"",6)</f>
        <v/>
      </c>
      <c r="U1761" s="11" t="str">
        <f>IF(ISERROR(FIND("7",tblSalaries[[#This Row],[How many hours of a day you work on Excel]])),"",7)</f>
        <v/>
      </c>
      <c r="V1761" s="11" t="str">
        <f>IF(ISERROR(FIND("8",tblSalaries[[#This Row],[How many hours of a day you work on Excel]])),"",8)</f>
        <v/>
      </c>
      <c r="W1761" s="11">
        <f>IF(MAX(tblSalaries[[#This Row],[1 hour]:[8 hours]])=0,#N/A,MAX(tblSalaries[[#This Row],[1 hour]:[8 hours]]))</f>
        <v>2</v>
      </c>
      <c r="X1761" s="11">
        <f>IF(ISERROR(tblSalaries[[#This Row],[max h]]),1,tblSalaries[[#This Row],[Salary in USD]]/tblSalaries[[#This Row],[max h]]/260)</f>
        <v>75.643194079255906</v>
      </c>
      <c r="Y1761" s="11" t="str">
        <f>IF(tblSalaries[[#This Row],[Years of Experience]]="",0,"0")</f>
        <v>0</v>
      </c>
      <c r="Z17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61" s="11">
        <f>IF(tblSalaries[[#This Row],[Salary in USD]]&lt;1000,1,0)</f>
        <v>0</v>
      </c>
      <c r="AB1761" s="11">
        <f>IF(AND(tblSalaries[[#This Row],[Salary in USD]]&gt;1000,tblSalaries[[#This Row],[Salary in USD]]&lt;2000),1,0)</f>
        <v>0</v>
      </c>
    </row>
    <row r="1762" spans="2:28" ht="15" customHeight="1">
      <c r="B1762" t="s">
        <v>3765</v>
      </c>
      <c r="C1762" s="1">
        <v>41072.081944444442</v>
      </c>
      <c r="D1762" s="4">
        <v>400000</v>
      </c>
      <c r="E1762">
        <v>400000</v>
      </c>
      <c r="F1762" t="s">
        <v>40</v>
      </c>
      <c r="G1762">
        <f>tblSalaries[[#This Row],[clean Salary (in local currency)]]*VLOOKUP(tblSalaries[[#This Row],[Currency]],tblXrate[],2,FALSE)</f>
        <v>7123.1666749770275</v>
      </c>
      <c r="H1762" t="s">
        <v>42</v>
      </c>
      <c r="I1762" t="s">
        <v>20</v>
      </c>
      <c r="J1762" t="s">
        <v>8</v>
      </c>
      <c r="K1762" t="str">
        <f>VLOOKUP(tblSalaries[[#This Row],[Where do you work]],tblCountries[[Actual]:[Mapping]],2,FALSE)</f>
        <v>India</v>
      </c>
      <c r="L1762" t="s">
        <v>18</v>
      </c>
      <c r="M1762">
        <v>3</v>
      </c>
      <c r="O1762" s="10" t="str">
        <f>IF(ISERROR(FIND("1",tblSalaries[[#This Row],[How many hours of a day you work on Excel]])),"",1)</f>
        <v/>
      </c>
      <c r="P1762" s="11">
        <f>IF(ISERROR(FIND("2",tblSalaries[[#This Row],[How many hours of a day you work on Excel]])),"",2)</f>
        <v>2</v>
      </c>
      <c r="Q1762" s="10">
        <f>IF(ISERROR(FIND("3",tblSalaries[[#This Row],[How many hours of a day you work on Excel]])),"",3)</f>
        <v>3</v>
      </c>
      <c r="R1762" s="10" t="str">
        <f>IF(ISERROR(FIND("4",tblSalaries[[#This Row],[How many hours of a day you work on Excel]])),"",4)</f>
        <v/>
      </c>
      <c r="S1762" s="10" t="str">
        <f>IF(ISERROR(FIND("5",tblSalaries[[#This Row],[How many hours of a day you work on Excel]])),"",5)</f>
        <v/>
      </c>
      <c r="T1762" s="10" t="str">
        <f>IF(ISERROR(FIND("6",tblSalaries[[#This Row],[How many hours of a day you work on Excel]])),"",6)</f>
        <v/>
      </c>
      <c r="U1762" s="11" t="str">
        <f>IF(ISERROR(FIND("7",tblSalaries[[#This Row],[How many hours of a day you work on Excel]])),"",7)</f>
        <v/>
      </c>
      <c r="V1762" s="11" t="str">
        <f>IF(ISERROR(FIND("8",tblSalaries[[#This Row],[How many hours of a day you work on Excel]])),"",8)</f>
        <v/>
      </c>
      <c r="W1762" s="11">
        <f>IF(MAX(tblSalaries[[#This Row],[1 hour]:[8 hours]])=0,#N/A,MAX(tblSalaries[[#This Row],[1 hour]:[8 hours]]))</f>
        <v>3</v>
      </c>
      <c r="X1762" s="11">
        <f>IF(ISERROR(tblSalaries[[#This Row],[max h]]),1,tblSalaries[[#This Row],[Salary in USD]]/tblSalaries[[#This Row],[max h]]/260)</f>
        <v>9.1322649679192658</v>
      </c>
      <c r="Y1762" s="11" t="str">
        <f>IF(tblSalaries[[#This Row],[Years of Experience]]="",0,"0")</f>
        <v>0</v>
      </c>
      <c r="Z17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62" s="11">
        <f>IF(tblSalaries[[#This Row],[Salary in USD]]&lt;1000,1,0)</f>
        <v>0</v>
      </c>
      <c r="AB1762" s="11">
        <f>IF(AND(tblSalaries[[#This Row],[Salary in USD]]&gt;1000,tblSalaries[[#This Row],[Salary in USD]]&lt;2000),1,0)</f>
        <v>0</v>
      </c>
    </row>
    <row r="1763" spans="2:28" ht="15" customHeight="1">
      <c r="B1763" t="s">
        <v>3766</v>
      </c>
      <c r="C1763" s="1">
        <v>41072.113391203704</v>
      </c>
      <c r="D1763" s="4" t="s">
        <v>1908</v>
      </c>
      <c r="E1763">
        <v>65000</v>
      </c>
      <c r="F1763" t="s">
        <v>6</v>
      </c>
      <c r="G1763">
        <f>tblSalaries[[#This Row],[clean Salary (in local currency)]]*VLOOKUP(tblSalaries[[#This Row],[Currency]],tblXrate[],2,FALSE)</f>
        <v>65000</v>
      </c>
      <c r="H1763" t="s">
        <v>1909</v>
      </c>
      <c r="I1763" t="s">
        <v>20</v>
      </c>
      <c r="J1763" t="s">
        <v>15</v>
      </c>
      <c r="K1763" t="str">
        <f>VLOOKUP(tblSalaries[[#This Row],[Where do you work]],tblCountries[[Actual]:[Mapping]],2,FALSE)</f>
        <v>USA</v>
      </c>
      <c r="L1763" t="s">
        <v>9</v>
      </c>
      <c r="M1763">
        <v>14</v>
      </c>
      <c r="O1763" s="10" t="str">
        <f>IF(ISERROR(FIND("1",tblSalaries[[#This Row],[How many hours of a day you work on Excel]])),"",1)</f>
        <v/>
      </c>
      <c r="P1763" s="11" t="str">
        <f>IF(ISERROR(FIND("2",tblSalaries[[#This Row],[How many hours of a day you work on Excel]])),"",2)</f>
        <v/>
      </c>
      <c r="Q1763" s="10" t="str">
        <f>IF(ISERROR(FIND("3",tblSalaries[[#This Row],[How many hours of a day you work on Excel]])),"",3)</f>
        <v/>
      </c>
      <c r="R1763" s="10">
        <f>IF(ISERROR(FIND("4",tblSalaries[[#This Row],[How many hours of a day you work on Excel]])),"",4)</f>
        <v>4</v>
      </c>
      <c r="S1763" s="10" t="str">
        <f>IF(ISERROR(FIND("5",tblSalaries[[#This Row],[How many hours of a day you work on Excel]])),"",5)</f>
        <v/>
      </c>
      <c r="T1763" s="10">
        <f>IF(ISERROR(FIND("6",tblSalaries[[#This Row],[How many hours of a day you work on Excel]])),"",6)</f>
        <v>6</v>
      </c>
      <c r="U1763" s="11" t="str">
        <f>IF(ISERROR(FIND("7",tblSalaries[[#This Row],[How many hours of a day you work on Excel]])),"",7)</f>
        <v/>
      </c>
      <c r="V1763" s="11" t="str">
        <f>IF(ISERROR(FIND("8",tblSalaries[[#This Row],[How many hours of a day you work on Excel]])),"",8)</f>
        <v/>
      </c>
      <c r="W1763" s="11">
        <f>IF(MAX(tblSalaries[[#This Row],[1 hour]:[8 hours]])=0,#N/A,MAX(tblSalaries[[#This Row],[1 hour]:[8 hours]]))</f>
        <v>6</v>
      </c>
      <c r="X1763" s="11">
        <f>IF(ISERROR(tblSalaries[[#This Row],[max h]]),1,tblSalaries[[#This Row],[Salary in USD]]/tblSalaries[[#This Row],[max h]]/260)</f>
        <v>41.666666666666671</v>
      </c>
      <c r="Y1763" s="11" t="str">
        <f>IF(tblSalaries[[#This Row],[Years of Experience]]="",0,"0")</f>
        <v>0</v>
      </c>
      <c r="Z17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63" s="11">
        <f>IF(tblSalaries[[#This Row],[Salary in USD]]&lt;1000,1,0)</f>
        <v>0</v>
      </c>
      <c r="AB1763" s="11">
        <f>IF(AND(tblSalaries[[#This Row],[Salary in USD]]&gt;1000,tblSalaries[[#This Row],[Salary in USD]]&lt;2000),1,0)</f>
        <v>0</v>
      </c>
    </row>
    <row r="1764" spans="2:28" ht="15" customHeight="1">
      <c r="B1764" t="s">
        <v>3767</v>
      </c>
      <c r="C1764" s="1">
        <v>41072.124490740738</v>
      </c>
      <c r="D1764" s="4">
        <v>65000</v>
      </c>
      <c r="E1764">
        <v>65000</v>
      </c>
      <c r="F1764" t="s">
        <v>6</v>
      </c>
      <c r="G1764">
        <f>tblSalaries[[#This Row],[clean Salary (in local currency)]]*VLOOKUP(tblSalaries[[#This Row],[Currency]],tblXrate[],2,FALSE)</f>
        <v>65000</v>
      </c>
      <c r="H1764" t="s">
        <v>153</v>
      </c>
      <c r="I1764" t="s">
        <v>20</v>
      </c>
      <c r="J1764" t="s">
        <v>15</v>
      </c>
      <c r="K1764" t="str">
        <f>VLOOKUP(tblSalaries[[#This Row],[Where do you work]],tblCountries[[Actual]:[Mapping]],2,FALSE)</f>
        <v>USA</v>
      </c>
      <c r="L1764" t="s">
        <v>18</v>
      </c>
      <c r="M1764">
        <v>10</v>
      </c>
      <c r="O1764" s="10" t="str">
        <f>IF(ISERROR(FIND("1",tblSalaries[[#This Row],[How many hours of a day you work on Excel]])),"",1)</f>
        <v/>
      </c>
      <c r="P1764" s="11">
        <f>IF(ISERROR(FIND("2",tblSalaries[[#This Row],[How many hours of a day you work on Excel]])),"",2)</f>
        <v>2</v>
      </c>
      <c r="Q1764" s="10">
        <f>IF(ISERROR(FIND("3",tblSalaries[[#This Row],[How many hours of a day you work on Excel]])),"",3)</f>
        <v>3</v>
      </c>
      <c r="R1764" s="10" t="str">
        <f>IF(ISERROR(FIND("4",tblSalaries[[#This Row],[How many hours of a day you work on Excel]])),"",4)</f>
        <v/>
      </c>
      <c r="S1764" s="10" t="str">
        <f>IF(ISERROR(FIND("5",tblSalaries[[#This Row],[How many hours of a day you work on Excel]])),"",5)</f>
        <v/>
      </c>
      <c r="T1764" s="10" t="str">
        <f>IF(ISERROR(FIND("6",tblSalaries[[#This Row],[How many hours of a day you work on Excel]])),"",6)</f>
        <v/>
      </c>
      <c r="U1764" s="11" t="str">
        <f>IF(ISERROR(FIND("7",tblSalaries[[#This Row],[How many hours of a day you work on Excel]])),"",7)</f>
        <v/>
      </c>
      <c r="V1764" s="11" t="str">
        <f>IF(ISERROR(FIND("8",tblSalaries[[#This Row],[How many hours of a day you work on Excel]])),"",8)</f>
        <v/>
      </c>
      <c r="W1764" s="11">
        <f>IF(MAX(tblSalaries[[#This Row],[1 hour]:[8 hours]])=0,#N/A,MAX(tblSalaries[[#This Row],[1 hour]:[8 hours]]))</f>
        <v>3</v>
      </c>
      <c r="X1764" s="11">
        <f>IF(ISERROR(tblSalaries[[#This Row],[max h]]),1,tblSalaries[[#This Row],[Salary in USD]]/tblSalaries[[#This Row],[max h]]/260)</f>
        <v>83.333333333333343</v>
      </c>
      <c r="Y1764" s="11" t="str">
        <f>IF(tblSalaries[[#This Row],[Years of Experience]]="",0,"0")</f>
        <v>0</v>
      </c>
      <c r="Z17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64" s="11">
        <f>IF(tblSalaries[[#This Row],[Salary in USD]]&lt;1000,1,0)</f>
        <v>0</v>
      </c>
      <c r="AB1764" s="11">
        <f>IF(AND(tblSalaries[[#This Row],[Salary in USD]]&gt;1000,tblSalaries[[#This Row],[Salary in USD]]&lt;2000),1,0)</f>
        <v>0</v>
      </c>
    </row>
    <row r="1765" spans="2:28" ht="15" customHeight="1">
      <c r="B1765" t="s">
        <v>3768</v>
      </c>
      <c r="C1765" s="1">
        <v>41072.147534722222</v>
      </c>
      <c r="D1765" s="4">
        <v>65000</v>
      </c>
      <c r="E1765">
        <v>65000</v>
      </c>
      <c r="F1765" t="s">
        <v>6</v>
      </c>
      <c r="G1765">
        <f>tblSalaries[[#This Row],[clean Salary (in local currency)]]*VLOOKUP(tblSalaries[[#This Row],[Currency]],tblXrate[],2,FALSE)</f>
        <v>65000</v>
      </c>
      <c r="H1765" t="s">
        <v>296</v>
      </c>
      <c r="I1765" t="s">
        <v>488</v>
      </c>
      <c r="J1765" t="s">
        <v>15</v>
      </c>
      <c r="K1765" t="str">
        <f>VLOOKUP(tblSalaries[[#This Row],[Where do you work]],tblCountries[[Actual]:[Mapping]],2,FALSE)</f>
        <v>USA</v>
      </c>
      <c r="L1765" t="s">
        <v>18</v>
      </c>
      <c r="M1765">
        <v>13</v>
      </c>
      <c r="O1765" s="10" t="str">
        <f>IF(ISERROR(FIND("1",tblSalaries[[#This Row],[How many hours of a day you work on Excel]])),"",1)</f>
        <v/>
      </c>
      <c r="P1765" s="11">
        <f>IF(ISERROR(FIND("2",tblSalaries[[#This Row],[How many hours of a day you work on Excel]])),"",2)</f>
        <v>2</v>
      </c>
      <c r="Q1765" s="10">
        <f>IF(ISERROR(FIND("3",tblSalaries[[#This Row],[How many hours of a day you work on Excel]])),"",3)</f>
        <v>3</v>
      </c>
      <c r="R1765" s="10" t="str">
        <f>IF(ISERROR(FIND("4",tblSalaries[[#This Row],[How many hours of a day you work on Excel]])),"",4)</f>
        <v/>
      </c>
      <c r="S1765" s="10" t="str">
        <f>IF(ISERROR(FIND("5",tblSalaries[[#This Row],[How many hours of a day you work on Excel]])),"",5)</f>
        <v/>
      </c>
      <c r="T1765" s="10" t="str">
        <f>IF(ISERROR(FIND("6",tblSalaries[[#This Row],[How many hours of a day you work on Excel]])),"",6)</f>
        <v/>
      </c>
      <c r="U1765" s="11" t="str">
        <f>IF(ISERROR(FIND("7",tblSalaries[[#This Row],[How many hours of a day you work on Excel]])),"",7)</f>
        <v/>
      </c>
      <c r="V1765" s="11" t="str">
        <f>IF(ISERROR(FIND("8",tblSalaries[[#This Row],[How many hours of a day you work on Excel]])),"",8)</f>
        <v/>
      </c>
      <c r="W1765" s="11">
        <f>IF(MAX(tblSalaries[[#This Row],[1 hour]:[8 hours]])=0,#N/A,MAX(tblSalaries[[#This Row],[1 hour]:[8 hours]]))</f>
        <v>3</v>
      </c>
      <c r="X1765" s="11">
        <f>IF(ISERROR(tblSalaries[[#This Row],[max h]]),1,tblSalaries[[#This Row],[Salary in USD]]/tblSalaries[[#This Row],[max h]]/260)</f>
        <v>83.333333333333343</v>
      </c>
      <c r="Y1765" s="11" t="str">
        <f>IF(tblSalaries[[#This Row],[Years of Experience]]="",0,"0")</f>
        <v>0</v>
      </c>
      <c r="Z17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65" s="11">
        <f>IF(tblSalaries[[#This Row],[Salary in USD]]&lt;1000,1,0)</f>
        <v>0</v>
      </c>
      <c r="AB1765" s="11">
        <f>IF(AND(tblSalaries[[#This Row],[Salary in USD]]&gt;1000,tblSalaries[[#This Row],[Salary in USD]]&lt;2000),1,0)</f>
        <v>0</v>
      </c>
    </row>
    <row r="1766" spans="2:28" ht="15" customHeight="1">
      <c r="B1766" t="s">
        <v>3769</v>
      </c>
      <c r="C1766" s="1">
        <v>41072.156539351854</v>
      </c>
      <c r="D1766" s="4">
        <v>78000</v>
      </c>
      <c r="E1766">
        <v>78000</v>
      </c>
      <c r="F1766" t="s">
        <v>86</v>
      </c>
      <c r="G1766">
        <f>tblSalaries[[#This Row],[clean Salary (in local currency)]]*VLOOKUP(tblSalaries[[#This Row],[Currency]],tblXrate[],2,FALSE)</f>
        <v>76702.198796365497</v>
      </c>
      <c r="H1766" t="s">
        <v>1910</v>
      </c>
      <c r="I1766" t="s">
        <v>20</v>
      </c>
      <c r="J1766" t="s">
        <v>88</v>
      </c>
      <c r="K1766" t="str">
        <f>VLOOKUP(tblSalaries[[#This Row],[Where do you work]],tblCountries[[Actual]:[Mapping]],2,FALSE)</f>
        <v>Canada</v>
      </c>
      <c r="L1766" t="s">
        <v>13</v>
      </c>
      <c r="M1766">
        <v>4</v>
      </c>
      <c r="O1766" s="10" t="str">
        <f>IF(ISERROR(FIND("1",tblSalaries[[#This Row],[How many hours of a day you work on Excel]])),"",1)</f>
        <v/>
      </c>
      <c r="P1766" s="11" t="str">
        <f>IF(ISERROR(FIND("2",tblSalaries[[#This Row],[How many hours of a day you work on Excel]])),"",2)</f>
        <v/>
      </c>
      <c r="Q1766" s="10" t="str">
        <f>IF(ISERROR(FIND("3",tblSalaries[[#This Row],[How many hours of a day you work on Excel]])),"",3)</f>
        <v/>
      </c>
      <c r="R1766" s="10" t="str">
        <f>IF(ISERROR(FIND("4",tblSalaries[[#This Row],[How many hours of a day you work on Excel]])),"",4)</f>
        <v/>
      </c>
      <c r="S1766" s="10" t="str">
        <f>IF(ISERROR(FIND("5",tblSalaries[[#This Row],[How many hours of a day you work on Excel]])),"",5)</f>
        <v/>
      </c>
      <c r="T1766" s="10" t="str">
        <f>IF(ISERROR(FIND("6",tblSalaries[[#This Row],[How many hours of a day you work on Excel]])),"",6)</f>
        <v/>
      </c>
      <c r="U1766" s="11" t="str">
        <f>IF(ISERROR(FIND("7",tblSalaries[[#This Row],[How many hours of a day you work on Excel]])),"",7)</f>
        <v/>
      </c>
      <c r="V1766" s="11">
        <f>IF(ISERROR(FIND("8",tblSalaries[[#This Row],[How many hours of a day you work on Excel]])),"",8)</f>
        <v>8</v>
      </c>
      <c r="W1766" s="11">
        <f>IF(MAX(tblSalaries[[#This Row],[1 hour]:[8 hours]])=0,#N/A,MAX(tblSalaries[[#This Row],[1 hour]:[8 hours]]))</f>
        <v>8</v>
      </c>
      <c r="X1766" s="11">
        <f>IF(ISERROR(tblSalaries[[#This Row],[max h]]),1,tblSalaries[[#This Row],[Salary in USD]]/tblSalaries[[#This Row],[max h]]/260)</f>
        <v>36.876057113637259</v>
      </c>
      <c r="Y1766" s="11" t="str">
        <f>IF(tblSalaries[[#This Row],[Years of Experience]]="",0,"0")</f>
        <v>0</v>
      </c>
      <c r="Z17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66" s="11">
        <f>IF(tblSalaries[[#This Row],[Salary in USD]]&lt;1000,1,0)</f>
        <v>0</v>
      </c>
      <c r="AB1766" s="11">
        <f>IF(AND(tblSalaries[[#This Row],[Salary in USD]]&gt;1000,tblSalaries[[#This Row],[Salary in USD]]&lt;2000),1,0)</f>
        <v>0</v>
      </c>
    </row>
    <row r="1767" spans="2:28" ht="15" customHeight="1">
      <c r="B1767" t="s">
        <v>3770</v>
      </c>
      <c r="C1767" s="1">
        <v>41072.275138888886</v>
      </c>
      <c r="D1767" s="4">
        <v>63000</v>
      </c>
      <c r="E1767">
        <v>63000</v>
      </c>
      <c r="F1767" t="s">
        <v>6</v>
      </c>
      <c r="G1767">
        <f>tblSalaries[[#This Row],[clean Salary (in local currency)]]*VLOOKUP(tblSalaries[[#This Row],[Currency]],tblXrate[],2,FALSE)</f>
        <v>63000</v>
      </c>
      <c r="H1767" t="s">
        <v>108</v>
      </c>
      <c r="I1767" t="s">
        <v>20</v>
      </c>
      <c r="J1767" t="s">
        <v>15</v>
      </c>
      <c r="K1767" t="str">
        <f>VLOOKUP(tblSalaries[[#This Row],[Where do you work]],tblCountries[[Actual]:[Mapping]],2,FALSE)</f>
        <v>USA</v>
      </c>
      <c r="L1767" t="s">
        <v>13</v>
      </c>
      <c r="M1767">
        <v>10</v>
      </c>
      <c r="O1767" s="10" t="str">
        <f>IF(ISERROR(FIND("1",tblSalaries[[#This Row],[How many hours of a day you work on Excel]])),"",1)</f>
        <v/>
      </c>
      <c r="P1767" s="11" t="str">
        <f>IF(ISERROR(FIND("2",tblSalaries[[#This Row],[How many hours of a day you work on Excel]])),"",2)</f>
        <v/>
      </c>
      <c r="Q1767" s="10" t="str">
        <f>IF(ISERROR(FIND("3",tblSalaries[[#This Row],[How many hours of a day you work on Excel]])),"",3)</f>
        <v/>
      </c>
      <c r="R1767" s="10" t="str">
        <f>IF(ISERROR(FIND("4",tblSalaries[[#This Row],[How many hours of a day you work on Excel]])),"",4)</f>
        <v/>
      </c>
      <c r="S1767" s="10" t="str">
        <f>IF(ISERROR(FIND("5",tblSalaries[[#This Row],[How many hours of a day you work on Excel]])),"",5)</f>
        <v/>
      </c>
      <c r="T1767" s="10" t="str">
        <f>IF(ISERROR(FIND("6",tblSalaries[[#This Row],[How many hours of a day you work on Excel]])),"",6)</f>
        <v/>
      </c>
      <c r="U1767" s="11" t="str">
        <f>IF(ISERROR(FIND("7",tblSalaries[[#This Row],[How many hours of a day you work on Excel]])),"",7)</f>
        <v/>
      </c>
      <c r="V1767" s="11">
        <f>IF(ISERROR(FIND("8",tblSalaries[[#This Row],[How many hours of a day you work on Excel]])),"",8)</f>
        <v>8</v>
      </c>
      <c r="W1767" s="11">
        <f>IF(MAX(tblSalaries[[#This Row],[1 hour]:[8 hours]])=0,#N/A,MAX(tblSalaries[[#This Row],[1 hour]:[8 hours]]))</f>
        <v>8</v>
      </c>
      <c r="X1767" s="11">
        <f>IF(ISERROR(tblSalaries[[#This Row],[max h]]),1,tblSalaries[[#This Row],[Salary in USD]]/tblSalaries[[#This Row],[max h]]/260)</f>
        <v>30.28846153846154</v>
      </c>
      <c r="Y1767" s="11" t="str">
        <f>IF(tblSalaries[[#This Row],[Years of Experience]]="",0,"0")</f>
        <v>0</v>
      </c>
      <c r="Z17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67" s="11">
        <f>IF(tblSalaries[[#This Row],[Salary in USD]]&lt;1000,1,0)</f>
        <v>0</v>
      </c>
      <c r="AB1767" s="11">
        <f>IF(AND(tblSalaries[[#This Row],[Salary in USD]]&gt;1000,tblSalaries[[#This Row],[Salary in USD]]&lt;2000),1,0)</f>
        <v>0</v>
      </c>
    </row>
    <row r="1768" spans="2:28" ht="15" customHeight="1">
      <c r="B1768" t="s">
        <v>3771</v>
      </c>
      <c r="C1768" s="1">
        <v>41072.358506944445</v>
      </c>
      <c r="D1768" s="4">
        <v>87000</v>
      </c>
      <c r="E1768">
        <v>87000</v>
      </c>
      <c r="F1768" t="s">
        <v>6</v>
      </c>
      <c r="G1768">
        <f>tblSalaries[[#This Row],[clean Salary (in local currency)]]*VLOOKUP(tblSalaries[[#This Row],[Currency]],tblXrate[],2,FALSE)</f>
        <v>87000</v>
      </c>
      <c r="H1768" t="s">
        <v>1911</v>
      </c>
      <c r="I1768" t="s">
        <v>4000</v>
      </c>
      <c r="J1768" t="s">
        <v>15</v>
      </c>
      <c r="K1768" t="str">
        <f>VLOOKUP(tblSalaries[[#This Row],[Where do you work]],tblCountries[[Actual]:[Mapping]],2,FALSE)</f>
        <v>USA</v>
      </c>
      <c r="L1768" t="s">
        <v>9</v>
      </c>
      <c r="M1768">
        <v>3</v>
      </c>
      <c r="O1768" s="10" t="str">
        <f>IF(ISERROR(FIND("1",tblSalaries[[#This Row],[How many hours of a day you work on Excel]])),"",1)</f>
        <v/>
      </c>
      <c r="P1768" s="11" t="str">
        <f>IF(ISERROR(FIND("2",tblSalaries[[#This Row],[How many hours of a day you work on Excel]])),"",2)</f>
        <v/>
      </c>
      <c r="Q1768" s="10" t="str">
        <f>IF(ISERROR(FIND("3",tblSalaries[[#This Row],[How many hours of a day you work on Excel]])),"",3)</f>
        <v/>
      </c>
      <c r="R1768" s="10">
        <f>IF(ISERROR(FIND("4",tblSalaries[[#This Row],[How many hours of a day you work on Excel]])),"",4)</f>
        <v>4</v>
      </c>
      <c r="S1768" s="10" t="str">
        <f>IF(ISERROR(FIND("5",tblSalaries[[#This Row],[How many hours of a day you work on Excel]])),"",5)</f>
        <v/>
      </c>
      <c r="T1768" s="10">
        <f>IF(ISERROR(FIND("6",tblSalaries[[#This Row],[How many hours of a day you work on Excel]])),"",6)</f>
        <v>6</v>
      </c>
      <c r="U1768" s="11" t="str">
        <f>IF(ISERROR(FIND("7",tblSalaries[[#This Row],[How many hours of a day you work on Excel]])),"",7)</f>
        <v/>
      </c>
      <c r="V1768" s="11" t="str">
        <f>IF(ISERROR(FIND("8",tblSalaries[[#This Row],[How many hours of a day you work on Excel]])),"",8)</f>
        <v/>
      </c>
      <c r="W1768" s="11">
        <f>IF(MAX(tblSalaries[[#This Row],[1 hour]:[8 hours]])=0,#N/A,MAX(tblSalaries[[#This Row],[1 hour]:[8 hours]]))</f>
        <v>6</v>
      </c>
      <c r="X1768" s="11">
        <f>IF(ISERROR(tblSalaries[[#This Row],[max h]]),1,tblSalaries[[#This Row],[Salary in USD]]/tblSalaries[[#This Row],[max h]]/260)</f>
        <v>55.769230769230766</v>
      </c>
      <c r="Y1768" s="11" t="str">
        <f>IF(tblSalaries[[#This Row],[Years of Experience]]="",0,"0")</f>
        <v>0</v>
      </c>
      <c r="Z17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68" s="11">
        <f>IF(tblSalaries[[#This Row],[Salary in USD]]&lt;1000,1,0)</f>
        <v>0</v>
      </c>
      <c r="AB1768" s="11">
        <f>IF(AND(tblSalaries[[#This Row],[Salary in USD]]&gt;1000,tblSalaries[[#This Row],[Salary in USD]]&lt;2000),1,0)</f>
        <v>0</v>
      </c>
    </row>
    <row r="1769" spans="2:28" ht="15" customHeight="1">
      <c r="B1769" t="s">
        <v>3772</v>
      </c>
      <c r="C1769" s="1">
        <v>41072.365451388891</v>
      </c>
      <c r="D1769" s="4">
        <v>45000</v>
      </c>
      <c r="E1769">
        <v>45000</v>
      </c>
      <c r="F1769" t="s">
        <v>6</v>
      </c>
      <c r="G1769">
        <f>tblSalaries[[#This Row],[clean Salary (in local currency)]]*VLOOKUP(tblSalaries[[#This Row],[Currency]],tblXrate[],2,FALSE)</f>
        <v>45000</v>
      </c>
      <c r="H1769" t="s">
        <v>1912</v>
      </c>
      <c r="I1769" t="s">
        <v>20</v>
      </c>
      <c r="J1769" t="s">
        <v>15</v>
      </c>
      <c r="K1769" t="str">
        <f>VLOOKUP(tblSalaries[[#This Row],[Where do you work]],tblCountries[[Actual]:[Mapping]],2,FALSE)</f>
        <v>USA</v>
      </c>
      <c r="L1769" t="s">
        <v>9</v>
      </c>
      <c r="M1769">
        <v>4</v>
      </c>
      <c r="O1769" s="10" t="str">
        <f>IF(ISERROR(FIND("1",tblSalaries[[#This Row],[How many hours of a day you work on Excel]])),"",1)</f>
        <v/>
      </c>
      <c r="P1769" s="11" t="str">
        <f>IF(ISERROR(FIND("2",tblSalaries[[#This Row],[How many hours of a day you work on Excel]])),"",2)</f>
        <v/>
      </c>
      <c r="Q1769" s="10" t="str">
        <f>IF(ISERROR(FIND("3",tblSalaries[[#This Row],[How many hours of a day you work on Excel]])),"",3)</f>
        <v/>
      </c>
      <c r="R1769" s="10">
        <f>IF(ISERROR(FIND("4",tblSalaries[[#This Row],[How many hours of a day you work on Excel]])),"",4)</f>
        <v>4</v>
      </c>
      <c r="S1769" s="10" t="str">
        <f>IF(ISERROR(FIND("5",tblSalaries[[#This Row],[How many hours of a day you work on Excel]])),"",5)</f>
        <v/>
      </c>
      <c r="T1769" s="10">
        <f>IF(ISERROR(FIND("6",tblSalaries[[#This Row],[How many hours of a day you work on Excel]])),"",6)</f>
        <v>6</v>
      </c>
      <c r="U1769" s="11" t="str">
        <f>IF(ISERROR(FIND("7",tblSalaries[[#This Row],[How many hours of a day you work on Excel]])),"",7)</f>
        <v/>
      </c>
      <c r="V1769" s="11" t="str">
        <f>IF(ISERROR(FIND("8",tblSalaries[[#This Row],[How many hours of a day you work on Excel]])),"",8)</f>
        <v/>
      </c>
      <c r="W1769" s="11">
        <f>IF(MAX(tblSalaries[[#This Row],[1 hour]:[8 hours]])=0,#N/A,MAX(tblSalaries[[#This Row],[1 hour]:[8 hours]]))</f>
        <v>6</v>
      </c>
      <c r="X1769" s="11">
        <f>IF(ISERROR(tblSalaries[[#This Row],[max h]]),1,tblSalaries[[#This Row],[Salary in USD]]/tblSalaries[[#This Row],[max h]]/260)</f>
        <v>28.846153846153847</v>
      </c>
      <c r="Y1769" s="11" t="str">
        <f>IF(tblSalaries[[#This Row],[Years of Experience]]="",0,"0")</f>
        <v>0</v>
      </c>
      <c r="Z17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69" s="11">
        <f>IF(tblSalaries[[#This Row],[Salary in USD]]&lt;1000,1,0)</f>
        <v>0</v>
      </c>
      <c r="AB1769" s="11">
        <f>IF(AND(tblSalaries[[#This Row],[Salary in USD]]&gt;1000,tblSalaries[[#This Row],[Salary in USD]]&lt;2000),1,0)</f>
        <v>0</v>
      </c>
    </row>
    <row r="1770" spans="2:28" ht="15" customHeight="1">
      <c r="B1770" t="s">
        <v>3773</v>
      </c>
      <c r="C1770" s="1">
        <v>41072.510949074072</v>
      </c>
      <c r="D1770" s="4">
        <v>85000</v>
      </c>
      <c r="E1770">
        <v>85000</v>
      </c>
      <c r="F1770" t="s">
        <v>6</v>
      </c>
      <c r="G1770">
        <f>tblSalaries[[#This Row],[clean Salary (in local currency)]]*VLOOKUP(tblSalaries[[#This Row],[Currency]],tblXrate[],2,FALSE)</f>
        <v>85000</v>
      </c>
      <c r="H1770" t="s">
        <v>1913</v>
      </c>
      <c r="I1770" t="s">
        <v>20</v>
      </c>
      <c r="J1770" t="s">
        <v>15</v>
      </c>
      <c r="K1770" t="str">
        <f>VLOOKUP(tblSalaries[[#This Row],[Where do you work]],tblCountries[[Actual]:[Mapping]],2,FALSE)</f>
        <v>USA</v>
      </c>
      <c r="L1770" t="s">
        <v>13</v>
      </c>
      <c r="M1770">
        <v>3</v>
      </c>
      <c r="O1770" s="10" t="str">
        <f>IF(ISERROR(FIND("1",tblSalaries[[#This Row],[How many hours of a day you work on Excel]])),"",1)</f>
        <v/>
      </c>
      <c r="P1770" s="11" t="str">
        <f>IF(ISERROR(FIND("2",tblSalaries[[#This Row],[How many hours of a day you work on Excel]])),"",2)</f>
        <v/>
      </c>
      <c r="Q1770" s="10" t="str">
        <f>IF(ISERROR(FIND("3",tblSalaries[[#This Row],[How many hours of a day you work on Excel]])),"",3)</f>
        <v/>
      </c>
      <c r="R1770" s="10" t="str">
        <f>IF(ISERROR(FIND("4",tblSalaries[[#This Row],[How many hours of a day you work on Excel]])),"",4)</f>
        <v/>
      </c>
      <c r="S1770" s="10" t="str">
        <f>IF(ISERROR(FIND("5",tblSalaries[[#This Row],[How many hours of a day you work on Excel]])),"",5)</f>
        <v/>
      </c>
      <c r="T1770" s="10" t="str">
        <f>IF(ISERROR(FIND("6",tblSalaries[[#This Row],[How many hours of a day you work on Excel]])),"",6)</f>
        <v/>
      </c>
      <c r="U1770" s="11" t="str">
        <f>IF(ISERROR(FIND("7",tblSalaries[[#This Row],[How many hours of a day you work on Excel]])),"",7)</f>
        <v/>
      </c>
      <c r="V1770" s="11">
        <f>IF(ISERROR(FIND("8",tblSalaries[[#This Row],[How many hours of a day you work on Excel]])),"",8)</f>
        <v>8</v>
      </c>
      <c r="W1770" s="11">
        <f>IF(MAX(tblSalaries[[#This Row],[1 hour]:[8 hours]])=0,#N/A,MAX(tblSalaries[[#This Row],[1 hour]:[8 hours]]))</f>
        <v>8</v>
      </c>
      <c r="X1770" s="11">
        <f>IF(ISERROR(tblSalaries[[#This Row],[max h]]),1,tblSalaries[[#This Row],[Salary in USD]]/tblSalaries[[#This Row],[max h]]/260)</f>
        <v>40.865384615384613</v>
      </c>
      <c r="Y1770" s="11" t="str">
        <f>IF(tblSalaries[[#This Row],[Years of Experience]]="",0,"0")</f>
        <v>0</v>
      </c>
      <c r="Z17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70" s="11">
        <f>IF(tblSalaries[[#This Row],[Salary in USD]]&lt;1000,1,0)</f>
        <v>0</v>
      </c>
      <c r="AB1770" s="11">
        <f>IF(AND(tblSalaries[[#This Row],[Salary in USD]]&gt;1000,tblSalaries[[#This Row],[Salary in USD]]&lt;2000),1,0)</f>
        <v>0</v>
      </c>
    </row>
    <row r="1771" spans="2:28" ht="15" customHeight="1">
      <c r="B1771" t="s">
        <v>3774</v>
      </c>
      <c r="C1771" s="1">
        <v>41072.631504629629</v>
      </c>
      <c r="D1771" s="4">
        <v>156000</v>
      </c>
      <c r="E1771">
        <v>156000</v>
      </c>
      <c r="F1771" t="s">
        <v>82</v>
      </c>
      <c r="G1771">
        <f>tblSalaries[[#This Row],[clean Salary (in local currency)]]*VLOOKUP(tblSalaries[[#This Row],[Currency]],tblXrate[],2,FALSE)</f>
        <v>159105.90639881117</v>
      </c>
      <c r="H1771" t="s">
        <v>1914</v>
      </c>
      <c r="I1771" t="s">
        <v>279</v>
      </c>
      <c r="J1771" t="s">
        <v>84</v>
      </c>
      <c r="K1771" t="str">
        <f>VLOOKUP(tblSalaries[[#This Row],[Where do you work]],tblCountries[[Actual]:[Mapping]],2,FALSE)</f>
        <v>Australia</v>
      </c>
      <c r="L1771" t="s">
        <v>18</v>
      </c>
      <c r="M1771">
        <v>12</v>
      </c>
      <c r="O1771" s="10" t="str">
        <f>IF(ISERROR(FIND("1",tblSalaries[[#This Row],[How many hours of a day you work on Excel]])),"",1)</f>
        <v/>
      </c>
      <c r="P1771" s="11">
        <f>IF(ISERROR(FIND("2",tblSalaries[[#This Row],[How many hours of a day you work on Excel]])),"",2)</f>
        <v>2</v>
      </c>
      <c r="Q1771" s="10">
        <f>IF(ISERROR(FIND("3",tblSalaries[[#This Row],[How many hours of a day you work on Excel]])),"",3)</f>
        <v>3</v>
      </c>
      <c r="R1771" s="10" t="str">
        <f>IF(ISERROR(FIND("4",tblSalaries[[#This Row],[How many hours of a day you work on Excel]])),"",4)</f>
        <v/>
      </c>
      <c r="S1771" s="10" t="str">
        <f>IF(ISERROR(FIND("5",tblSalaries[[#This Row],[How many hours of a day you work on Excel]])),"",5)</f>
        <v/>
      </c>
      <c r="T1771" s="10" t="str">
        <f>IF(ISERROR(FIND("6",tblSalaries[[#This Row],[How many hours of a day you work on Excel]])),"",6)</f>
        <v/>
      </c>
      <c r="U1771" s="11" t="str">
        <f>IF(ISERROR(FIND("7",tblSalaries[[#This Row],[How many hours of a day you work on Excel]])),"",7)</f>
        <v/>
      </c>
      <c r="V1771" s="11" t="str">
        <f>IF(ISERROR(FIND("8",tblSalaries[[#This Row],[How many hours of a day you work on Excel]])),"",8)</f>
        <v/>
      </c>
      <c r="W1771" s="11">
        <f>IF(MAX(tblSalaries[[#This Row],[1 hour]:[8 hours]])=0,#N/A,MAX(tblSalaries[[#This Row],[1 hour]:[8 hours]]))</f>
        <v>3</v>
      </c>
      <c r="X1771" s="11">
        <f>IF(ISERROR(tblSalaries[[#This Row],[max h]]),1,tblSalaries[[#This Row],[Salary in USD]]/tblSalaries[[#This Row],[max h]]/260)</f>
        <v>203.98193128052716</v>
      </c>
      <c r="Y1771" s="11" t="str">
        <f>IF(tblSalaries[[#This Row],[Years of Experience]]="",0,"0")</f>
        <v>0</v>
      </c>
      <c r="Z17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71" s="11">
        <f>IF(tblSalaries[[#This Row],[Salary in USD]]&lt;1000,1,0)</f>
        <v>0</v>
      </c>
      <c r="AB1771" s="11">
        <f>IF(AND(tblSalaries[[#This Row],[Salary in USD]]&gt;1000,tblSalaries[[#This Row],[Salary in USD]]&lt;2000),1,0)</f>
        <v>0</v>
      </c>
    </row>
    <row r="1772" spans="2:28" ht="15" customHeight="1">
      <c r="B1772" t="s">
        <v>3775</v>
      </c>
      <c r="C1772" s="1">
        <v>41072.665694444448</v>
      </c>
      <c r="D1772" s="4">
        <v>560000</v>
      </c>
      <c r="E1772">
        <v>560000</v>
      </c>
      <c r="F1772" t="s">
        <v>40</v>
      </c>
      <c r="G1772">
        <f>tblSalaries[[#This Row],[clean Salary (in local currency)]]*VLOOKUP(tblSalaries[[#This Row],[Currency]],tblXrate[],2,FALSE)</f>
        <v>9972.4333449678379</v>
      </c>
      <c r="H1772" t="s">
        <v>1915</v>
      </c>
      <c r="I1772" t="s">
        <v>52</v>
      </c>
      <c r="J1772" t="s">
        <v>8</v>
      </c>
      <c r="K1772" t="str">
        <f>VLOOKUP(tblSalaries[[#This Row],[Where do you work]],tblCountries[[Actual]:[Mapping]],2,FALSE)</f>
        <v>India</v>
      </c>
      <c r="L1772" t="s">
        <v>18</v>
      </c>
      <c r="M1772">
        <v>4</v>
      </c>
      <c r="O1772" s="10" t="str">
        <f>IF(ISERROR(FIND("1",tblSalaries[[#This Row],[How many hours of a day you work on Excel]])),"",1)</f>
        <v/>
      </c>
      <c r="P1772" s="11">
        <f>IF(ISERROR(FIND("2",tblSalaries[[#This Row],[How many hours of a day you work on Excel]])),"",2)</f>
        <v>2</v>
      </c>
      <c r="Q1772" s="10">
        <f>IF(ISERROR(FIND("3",tblSalaries[[#This Row],[How many hours of a day you work on Excel]])),"",3)</f>
        <v>3</v>
      </c>
      <c r="R1772" s="10" t="str">
        <f>IF(ISERROR(FIND("4",tblSalaries[[#This Row],[How many hours of a day you work on Excel]])),"",4)</f>
        <v/>
      </c>
      <c r="S1772" s="10" t="str">
        <f>IF(ISERROR(FIND("5",tblSalaries[[#This Row],[How many hours of a day you work on Excel]])),"",5)</f>
        <v/>
      </c>
      <c r="T1772" s="10" t="str">
        <f>IF(ISERROR(FIND("6",tblSalaries[[#This Row],[How many hours of a day you work on Excel]])),"",6)</f>
        <v/>
      </c>
      <c r="U1772" s="11" t="str">
        <f>IF(ISERROR(FIND("7",tblSalaries[[#This Row],[How many hours of a day you work on Excel]])),"",7)</f>
        <v/>
      </c>
      <c r="V1772" s="11" t="str">
        <f>IF(ISERROR(FIND("8",tblSalaries[[#This Row],[How many hours of a day you work on Excel]])),"",8)</f>
        <v/>
      </c>
      <c r="W1772" s="11">
        <f>IF(MAX(tblSalaries[[#This Row],[1 hour]:[8 hours]])=0,#N/A,MAX(tblSalaries[[#This Row],[1 hour]:[8 hours]]))</f>
        <v>3</v>
      </c>
      <c r="X1772" s="11">
        <f>IF(ISERROR(tblSalaries[[#This Row],[max h]]),1,tblSalaries[[#This Row],[Salary in USD]]/tblSalaries[[#This Row],[max h]]/260)</f>
        <v>12.785170955086972</v>
      </c>
      <c r="Y1772" s="11" t="str">
        <f>IF(tblSalaries[[#This Row],[Years of Experience]]="",0,"0")</f>
        <v>0</v>
      </c>
      <c r="Z17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72" s="11">
        <f>IF(tblSalaries[[#This Row],[Salary in USD]]&lt;1000,1,0)</f>
        <v>0</v>
      </c>
      <c r="AB1772" s="11">
        <f>IF(AND(tblSalaries[[#This Row],[Salary in USD]]&gt;1000,tblSalaries[[#This Row],[Salary in USD]]&lt;2000),1,0)</f>
        <v>0</v>
      </c>
    </row>
    <row r="1773" spans="2:28" ht="15" customHeight="1">
      <c r="B1773" t="s">
        <v>3776</v>
      </c>
      <c r="C1773" s="1">
        <v>41072.678067129629</v>
      </c>
      <c r="D1773" s="4">
        <v>14000</v>
      </c>
      <c r="E1773">
        <v>14000</v>
      </c>
      <c r="F1773" t="s">
        <v>6</v>
      </c>
      <c r="G1773">
        <f>tblSalaries[[#This Row],[clean Salary (in local currency)]]*VLOOKUP(tblSalaries[[#This Row],[Currency]],tblXrate[],2,FALSE)</f>
        <v>14000</v>
      </c>
      <c r="H1773" t="s">
        <v>52</v>
      </c>
      <c r="I1773" t="s">
        <v>52</v>
      </c>
      <c r="J1773" t="s">
        <v>8</v>
      </c>
      <c r="K1773" t="str">
        <f>VLOOKUP(tblSalaries[[#This Row],[Where do you work]],tblCountries[[Actual]:[Mapping]],2,FALSE)</f>
        <v>India</v>
      </c>
      <c r="L1773" t="s">
        <v>9</v>
      </c>
      <c r="M1773">
        <v>5</v>
      </c>
      <c r="O1773" s="10" t="str">
        <f>IF(ISERROR(FIND("1",tblSalaries[[#This Row],[How many hours of a day you work on Excel]])),"",1)</f>
        <v/>
      </c>
      <c r="P1773" s="11" t="str">
        <f>IF(ISERROR(FIND("2",tblSalaries[[#This Row],[How many hours of a day you work on Excel]])),"",2)</f>
        <v/>
      </c>
      <c r="Q1773" s="10" t="str">
        <f>IF(ISERROR(FIND("3",tblSalaries[[#This Row],[How many hours of a day you work on Excel]])),"",3)</f>
        <v/>
      </c>
      <c r="R1773" s="10">
        <f>IF(ISERROR(FIND("4",tblSalaries[[#This Row],[How many hours of a day you work on Excel]])),"",4)</f>
        <v>4</v>
      </c>
      <c r="S1773" s="10" t="str">
        <f>IF(ISERROR(FIND("5",tblSalaries[[#This Row],[How many hours of a day you work on Excel]])),"",5)</f>
        <v/>
      </c>
      <c r="T1773" s="10">
        <f>IF(ISERROR(FIND("6",tblSalaries[[#This Row],[How many hours of a day you work on Excel]])),"",6)</f>
        <v>6</v>
      </c>
      <c r="U1773" s="11" t="str">
        <f>IF(ISERROR(FIND("7",tblSalaries[[#This Row],[How many hours of a day you work on Excel]])),"",7)</f>
        <v/>
      </c>
      <c r="V1773" s="11" t="str">
        <f>IF(ISERROR(FIND("8",tblSalaries[[#This Row],[How many hours of a day you work on Excel]])),"",8)</f>
        <v/>
      </c>
      <c r="W1773" s="11">
        <f>IF(MAX(tblSalaries[[#This Row],[1 hour]:[8 hours]])=0,#N/A,MAX(tblSalaries[[#This Row],[1 hour]:[8 hours]]))</f>
        <v>6</v>
      </c>
      <c r="X1773" s="11">
        <f>IF(ISERROR(tblSalaries[[#This Row],[max h]]),1,tblSalaries[[#This Row],[Salary in USD]]/tblSalaries[[#This Row],[max h]]/260)</f>
        <v>8.9743589743589745</v>
      </c>
      <c r="Y1773" s="11" t="str">
        <f>IF(tblSalaries[[#This Row],[Years of Experience]]="",0,"0")</f>
        <v>0</v>
      </c>
      <c r="Z17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73" s="11">
        <f>IF(tblSalaries[[#This Row],[Salary in USD]]&lt;1000,1,0)</f>
        <v>0</v>
      </c>
      <c r="AB1773" s="11">
        <f>IF(AND(tblSalaries[[#This Row],[Salary in USD]]&gt;1000,tblSalaries[[#This Row],[Salary in USD]]&lt;2000),1,0)</f>
        <v>0</v>
      </c>
    </row>
    <row r="1774" spans="2:28" ht="15" customHeight="1">
      <c r="B1774" t="s">
        <v>3777</v>
      </c>
      <c r="C1774" s="1">
        <v>41072.756921296299</v>
      </c>
      <c r="D1774" s="4" t="s">
        <v>1314</v>
      </c>
      <c r="E1774">
        <v>32000</v>
      </c>
      <c r="F1774" t="s">
        <v>69</v>
      </c>
      <c r="G1774">
        <f>tblSalaries[[#This Row],[clean Salary (in local currency)]]*VLOOKUP(tblSalaries[[#This Row],[Currency]],tblXrate[],2,FALSE)</f>
        <v>50437.70470615309</v>
      </c>
      <c r="H1774" t="s">
        <v>207</v>
      </c>
      <c r="I1774" t="s">
        <v>20</v>
      </c>
      <c r="J1774" t="s">
        <v>71</v>
      </c>
      <c r="K1774" t="str">
        <f>VLOOKUP(tblSalaries[[#This Row],[Where do you work]],tblCountries[[Actual]:[Mapping]],2,FALSE)</f>
        <v>UK</v>
      </c>
      <c r="L1774" t="s">
        <v>9</v>
      </c>
      <c r="M1774">
        <v>20</v>
      </c>
      <c r="O1774" s="10" t="str">
        <f>IF(ISERROR(FIND("1",tblSalaries[[#This Row],[How many hours of a day you work on Excel]])),"",1)</f>
        <v/>
      </c>
      <c r="P1774" s="11" t="str">
        <f>IF(ISERROR(FIND("2",tblSalaries[[#This Row],[How many hours of a day you work on Excel]])),"",2)</f>
        <v/>
      </c>
      <c r="Q1774" s="10" t="str">
        <f>IF(ISERROR(FIND("3",tblSalaries[[#This Row],[How many hours of a day you work on Excel]])),"",3)</f>
        <v/>
      </c>
      <c r="R1774" s="10">
        <f>IF(ISERROR(FIND("4",tblSalaries[[#This Row],[How many hours of a day you work on Excel]])),"",4)</f>
        <v>4</v>
      </c>
      <c r="S1774" s="10" t="str">
        <f>IF(ISERROR(FIND("5",tblSalaries[[#This Row],[How many hours of a day you work on Excel]])),"",5)</f>
        <v/>
      </c>
      <c r="T1774" s="10">
        <f>IF(ISERROR(FIND("6",tblSalaries[[#This Row],[How many hours of a day you work on Excel]])),"",6)</f>
        <v>6</v>
      </c>
      <c r="U1774" s="11" t="str">
        <f>IF(ISERROR(FIND("7",tblSalaries[[#This Row],[How many hours of a day you work on Excel]])),"",7)</f>
        <v/>
      </c>
      <c r="V1774" s="11" t="str">
        <f>IF(ISERROR(FIND("8",tblSalaries[[#This Row],[How many hours of a day you work on Excel]])),"",8)</f>
        <v/>
      </c>
      <c r="W1774" s="11">
        <f>IF(MAX(tblSalaries[[#This Row],[1 hour]:[8 hours]])=0,#N/A,MAX(tblSalaries[[#This Row],[1 hour]:[8 hours]]))</f>
        <v>6</v>
      </c>
      <c r="X1774" s="11">
        <f>IF(ISERROR(tblSalaries[[#This Row],[max h]]),1,tblSalaries[[#This Row],[Salary in USD]]/tblSalaries[[#This Row],[max h]]/260)</f>
        <v>32.331861991123773</v>
      </c>
      <c r="Y1774" s="11" t="str">
        <f>IF(tblSalaries[[#This Row],[Years of Experience]]="",0,"0")</f>
        <v>0</v>
      </c>
      <c r="Z17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74" s="11">
        <f>IF(tblSalaries[[#This Row],[Salary in USD]]&lt;1000,1,0)</f>
        <v>0</v>
      </c>
      <c r="AB1774" s="11">
        <f>IF(AND(tblSalaries[[#This Row],[Salary in USD]]&gt;1000,tblSalaries[[#This Row],[Salary in USD]]&lt;2000),1,0)</f>
        <v>0</v>
      </c>
    </row>
    <row r="1775" spans="2:28" ht="15" customHeight="1">
      <c r="B1775" t="s">
        <v>3778</v>
      </c>
      <c r="C1775" s="1">
        <v>41072.769895833335</v>
      </c>
      <c r="D1775" s="4">
        <v>32000</v>
      </c>
      <c r="E1775">
        <v>32000</v>
      </c>
      <c r="F1775" t="s">
        <v>69</v>
      </c>
      <c r="G1775">
        <f>tblSalaries[[#This Row],[clean Salary (in local currency)]]*VLOOKUP(tblSalaries[[#This Row],[Currency]],tblXrate[],2,FALSE)</f>
        <v>50437.70470615309</v>
      </c>
      <c r="H1775" t="s">
        <v>14</v>
      </c>
      <c r="I1775" t="s">
        <v>20</v>
      </c>
      <c r="J1775" t="s">
        <v>71</v>
      </c>
      <c r="K1775" t="str">
        <f>VLOOKUP(tblSalaries[[#This Row],[Where do you work]],tblCountries[[Actual]:[Mapping]],2,FALSE)</f>
        <v>UK</v>
      </c>
      <c r="L1775" t="s">
        <v>13</v>
      </c>
      <c r="M1775">
        <v>1</v>
      </c>
      <c r="O1775" s="10" t="str">
        <f>IF(ISERROR(FIND("1",tblSalaries[[#This Row],[How many hours of a day you work on Excel]])),"",1)</f>
        <v/>
      </c>
      <c r="P1775" s="11" t="str">
        <f>IF(ISERROR(FIND("2",tblSalaries[[#This Row],[How many hours of a day you work on Excel]])),"",2)</f>
        <v/>
      </c>
      <c r="Q1775" s="10" t="str">
        <f>IF(ISERROR(FIND("3",tblSalaries[[#This Row],[How many hours of a day you work on Excel]])),"",3)</f>
        <v/>
      </c>
      <c r="R1775" s="10" t="str">
        <f>IF(ISERROR(FIND("4",tblSalaries[[#This Row],[How many hours of a day you work on Excel]])),"",4)</f>
        <v/>
      </c>
      <c r="S1775" s="10" t="str">
        <f>IF(ISERROR(FIND("5",tblSalaries[[#This Row],[How many hours of a day you work on Excel]])),"",5)</f>
        <v/>
      </c>
      <c r="T1775" s="10" t="str">
        <f>IF(ISERROR(FIND("6",tblSalaries[[#This Row],[How many hours of a day you work on Excel]])),"",6)</f>
        <v/>
      </c>
      <c r="U1775" s="11" t="str">
        <f>IF(ISERROR(FIND("7",tblSalaries[[#This Row],[How many hours of a day you work on Excel]])),"",7)</f>
        <v/>
      </c>
      <c r="V1775" s="11">
        <f>IF(ISERROR(FIND("8",tblSalaries[[#This Row],[How many hours of a day you work on Excel]])),"",8)</f>
        <v>8</v>
      </c>
      <c r="W1775" s="11">
        <f>IF(MAX(tblSalaries[[#This Row],[1 hour]:[8 hours]])=0,#N/A,MAX(tblSalaries[[#This Row],[1 hour]:[8 hours]]))</f>
        <v>8</v>
      </c>
      <c r="X1775" s="11">
        <f>IF(ISERROR(tblSalaries[[#This Row],[max h]]),1,tblSalaries[[#This Row],[Salary in USD]]/tblSalaries[[#This Row],[max h]]/260)</f>
        <v>24.248896493342833</v>
      </c>
      <c r="Y1775" s="11" t="str">
        <f>IF(tblSalaries[[#This Row],[Years of Experience]]="",0,"0")</f>
        <v>0</v>
      </c>
      <c r="Z17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75" s="11">
        <f>IF(tblSalaries[[#This Row],[Salary in USD]]&lt;1000,1,0)</f>
        <v>0</v>
      </c>
      <c r="AB1775" s="11">
        <f>IF(AND(tblSalaries[[#This Row],[Salary in USD]]&gt;1000,tblSalaries[[#This Row],[Salary in USD]]&lt;2000),1,0)</f>
        <v>0</v>
      </c>
    </row>
    <row r="1776" spans="2:28" ht="15" customHeight="1">
      <c r="B1776" t="s">
        <v>3779</v>
      </c>
      <c r="C1776" s="1">
        <v>41072.841249999998</v>
      </c>
      <c r="D1776" s="4">
        <v>8900</v>
      </c>
      <c r="E1776">
        <v>1281600</v>
      </c>
      <c r="F1776" t="s">
        <v>32</v>
      </c>
      <c r="G1776">
        <f>tblSalaries[[#This Row],[clean Salary (in local currency)]]*VLOOKUP(tblSalaries[[#This Row],[Currency]],tblXrate[],2,FALSE)</f>
        <v>13603.016099449767</v>
      </c>
      <c r="H1776" t="s">
        <v>1916</v>
      </c>
      <c r="I1776" t="s">
        <v>52</v>
      </c>
      <c r="J1776" t="s">
        <v>1448</v>
      </c>
      <c r="K1776" t="str">
        <f>VLOOKUP(tblSalaries[[#This Row],[Where do you work]],tblCountries[[Actual]:[Mapping]],2,FALSE)</f>
        <v>Pakistan</v>
      </c>
      <c r="L1776" t="s">
        <v>13</v>
      </c>
      <c r="M1776">
        <v>8</v>
      </c>
      <c r="O1776" s="10" t="str">
        <f>IF(ISERROR(FIND("1",tblSalaries[[#This Row],[How many hours of a day you work on Excel]])),"",1)</f>
        <v/>
      </c>
      <c r="P1776" s="11" t="str">
        <f>IF(ISERROR(FIND("2",tblSalaries[[#This Row],[How many hours of a day you work on Excel]])),"",2)</f>
        <v/>
      </c>
      <c r="Q1776" s="10" t="str">
        <f>IF(ISERROR(FIND("3",tblSalaries[[#This Row],[How many hours of a day you work on Excel]])),"",3)</f>
        <v/>
      </c>
      <c r="R1776" s="10" t="str">
        <f>IF(ISERROR(FIND("4",tblSalaries[[#This Row],[How many hours of a day you work on Excel]])),"",4)</f>
        <v/>
      </c>
      <c r="S1776" s="10" t="str">
        <f>IF(ISERROR(FIND("5",tblSalaries[[#This Row],[How many hours of a day you work on Excel]])),"",5)</f>
        <v/>
      </c>
      <c r="T1776" s="10" t="str">
        <f>IF(ISERROR(FIND("6",tblSalaries[[#This Row],[How many hours of a day you work on Excel]])),"",6)</f>
        <v/>
      </c>
      <c r="U1776" s="11" t="str">
        <f>IF(ISERROR(FIND("7",tblSalaries[[#This Row],[How many hours of a day you work on Excel]])),"",7)</f>
        <v/>
      </c>
      <c r="V1776" s="11">
        <f>IF(ISERROR(FIND("8",tblSalaries[[#This Row],[How many hours of a day you work on Excel]])),"",8)</f>
        <v>8</v>
      </c>
      <c r="W1776" s="11">
        <f>IF(MAX(tblSalaries[[#This Row],[1 hour]:[8 hours]])=0,#N/A,MAX(tblSalaries[[#This Row],[1 hour]:[8 hours]]))</f>
        <v>8</v>
      </c>
      <c r="X1776" s="11">
        <f>IF(ISERROR(tblSalaries[[#This Row],[max h]]),1,tblSalaries[[#This Row],[Salary in USD]]/tblSalaries[[#This Row],[max h]]/260)</f>
        <v>6.5399115862739263</v>
      </c>
      <c r="Y1776" s="11" t="str">
        <f>IF(tblSalaries[[#This Row],[Years of Experience]]="",0,"0")</f>
        <v>0</v>
      </c>
      <c r="Z17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76" s="11">
        <f>IF(tblSalaries[[#This Row],[Salary in USD]]&lt;1000,1,0)</f>
        <v>0</v>
      </c>
      <c r="AB1776" s="11">
        <f>IF(AND(tblSalaries[[#This Row],[Salary in USD]]&gt;1000,tblSalaries[[#This Row],[Salary in USD]]&lt;2000),1,0)</f>
        <v>0</v>
      </c>
    </row>
    <row r="1777" spans="2:28" ht="15" customHeight="1">
      <c r="B1777" t="s">
        <v>3780</v>
      </c>
      <c r="C1777" s="1">
        <v>41072.866354166668</v>
      </c>
      <c r="D1777" s="4" t="s">
        <v>1917</v>
      </c>
      <c r="E1777">
        <v>145000</v>
      </c>
      <c r="F1777" t="s">
        <v>82</v>
      </c>
      <c r="G1777">
        <f>tblSalaries[[#This Row],[clean Salary (in local currency)]]*VLOOKUP(tblSalaries[[#This Row],[Currency]],tblXrate[],2,FALSE)</f>
        <v>147886.90017838217</v>
      </c>
      <c r="H1777" t="s">
        <v>944</v>
      </c>
      <c r="I1777" t="s">
        <v>488</v>
      </c>
      <c r="J1777" t="s">
        <v>84</v>
      </c>
      <c r="K1777" t="str">
        <f>VLOOKUP(tblSalaries[[#This Row],[Where do you work]],tblCountries[[Actual]:[Mapping]],2,FALSE)</f>
        <v>Australia</v>
      </c>
      <c r="L1777" t="s">
        <v>18</v>
      </c>
      <c r="M1777">
        <v>15</v>
      </c>
      <c r="O1777" s="10" t="str">
        <f>IF(ISERROR(FIND("1",tblSalaries[[#This Row],[How many hours of a day you work on Excel]])),"",1)</f>
        <v/>
      </c>
      <c r="P1777" s="11">
        <f>IF(ISERROR(FIND("2",tblSalaries[[#This Row],[How many hours of a day you work on Excel]])),"",2)</f>
        <v>2</v>
      </c>
      <c r="Q1777" s="10">
        <f>IF(ISERROR(FIND("3",tblSalaries[[#This Row],[How many hours of a day you work on Excel]])),"",3)</f>
        <v>3</v>
      </c>
      <c r="R1777" s="10" t="str">
        <f>IF(ISERROR(FIND("4",tblSalaries[[#This Row],[How many hours of a day you work on Excel]])),"",4)</f>
        <v/>
      </c>
      <c r="S1777" s="10" t="str">
        <f>IF(ISERROR(FIND("5",tblSalaries[[#This Row],[How many hours of a day you work on Excel]])),"",5)</f>
        <v/>
      </c>
      <c r="T1777" s="10" t="str">
        <f>IF(ISERROR(FIND("6",tblSalaries[[#This Row],[How many hours of a day you work on Excel]])),"",6)</f>
        <v/>
      </c>
      <c r="U1777" s="11" t="str">
        <f>IF(ISERROR(FIND("7",tblSalaries[[#This Row],[How many hours of a day you work on Excel]])),"",7)</f>
        <v/>
      </c>
      <c r="V1777" s="11" t="str">
        <f>IF(ISERROR(FIND("8",tblSalaries[[#This Row],[How many hours of a day you work on Excel]])),"",8)</f>
        <v/>
      </c>
      <c r="W1777" s="11">
        <f>IF(MAX(tblSalaries[[#This Row],[1 hour]:[8 hours]])=0,#N/A,MAX(tblSalaries[[#This Row],[1 hour]:[8 hours]]))</f>
        <v>3</v>
      </c>
      <c r="X1777" s="11">
        <f>IF(ISERROR(tblSalaries[[#This Row],[max h]]),1,tblSalaries[[#This Row],[Salary in USD]]/tblSalaries[[#This Row],[max h]]/260)</f>
        <v>189.59858997228483</v>
      </c>
      <c r="Y1777" s="11" t="str">
        <f>IF(tblSalaries[[#This Row],[Years of Experience]]="",0,"0")</f>
        <v>0</v>
      </c>
      <c r="Z17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77" s="11">
        <f>IF(tblSalaries[[#This Row],[Salary in USD]]&lt;1000,1,0)</f>
        <v>0</v>
      </c>
      <c r="AB1777" s="11">
        <f>IF(AND(tblSalaries[[#This Row],[Salary in USD]]&gt;1000,tblSalaries[[#This Row],[Salary in USD]]&lt;2000),1,0)</f>
        <v>0</v>
      </c>
    </row>
    <row r="1778" spans="2:28" ht="15" customHeight="1">
      <c r="B1778" t="s">
        <v>3781</v>
      </c>
      <c r="C1778" s="1">
        <v>41072.908263888887</v>
      </c>
      <c r="D1778" s="4">
        <v>280000</v>
      </c>
      <c r="E1778">
        <v>280000</v>
      </c>
      <c r="F1778" t="s">
        <v>40</v>
      </c>
      <c r="G1778">
        <f>tblSalaries[[#This Row],[clean Salary (in local currency)]]*VLOOKUP(tblSalaries[[#This Row],[Currency]],tblXrate[],2,FALSE)</f>
        <v>4986.216672483919</v>
      </c>
      <c r="H1778" t="s">
        <v>1918</v>
      </c>
      <c r="I1778" t="s">
        <v>20</v>
      </c>
      <c r="J1778" t="s">
        <v>8</v>
      </c>
      <c r="K1778" t="str">
        <f>VLOOKUP(tblSalaries[[#This Row],[Where do you work]],tblCountries[[Actual]:[Mapping]],2,FALSE)</f>
        <v>India</v>
      </c>
      <c r="L1778" t="s">
        <v>13</v>
      </c>
      <c r="M1778">
        <v>8</v>
      </c>
      <c r="O1778" s="10" t="str">
        <f>IF(ISERROR(FIND("1",tblSalaries[[#This Row],[How many hours of a day you work on Excel]])),"",1)</f>
        <v/>
      </c>
      <c r="P1778" s="11" t="str">
        <f>IF(ISERROR(FIND("2",tblSalaries[[#This Row],[How many hours of a day you work on Excel]])),"",2)</f>
        <v/>
      </c>
      <c r="Q1778" s="10" t="str">
        <f>IF(ISERROR(FIND("3",tblSalaries[[#This Row],[How many hours of a day you work on Excel]])),"",3)</f>
        <v/>
      </c>
      <c r="R1778" s="10" t="str">
        <f>IF(ISERROR(FIND("4",tblSalaries[[#This Row],[How many hours of a day you work on Excel]])),"",4)</f>
        <v/>
      </c>
      <c r="S1778" s="10" t="str">
        <f>IF(ISERROR(FIND("5",tblSalaries[[#This Row],[How many hours of a day you work on Excel]])),"",5)</f>
        <v/>
      </c>
      <c r="T1778" s="10" t="str">
        <f>IF(ISERROR(FIND("6",tblSalaries[[#This Row],[How many hours of a day you work on Excel]])),"",6)</f>
        <v/>
      </c>
      <c r="U1778" s="11" t="str">
        <f>IF(ISERROR(FIND("7",tblSalaries[[#This Row],[How many hours of a day you work on Excel]])),"",7)</f>
        <v/>
      </c>
      <c r="V1778" s="11">
        <f>IF(ISERROR(FIND("8",tblSalaries[[#This Row],[How many hours of a day you work on Excel]])),"",8)</f>
        <v>8</v>
      </c>
      <c r="W1778" s="11">
        <f>IF(MAX(tblSalaries[[#This Row],[1 hour]:[8 hours]])=0,#N/A,MAX(tblSalaries[[#This Row],[1 hour]:[8 hours]]))</f>
        <v>8</v>
      </c>
      <c r="X1778" s="11">
        <f>IF(ISERROR(tblSalaries[[#This Row],[max h]]),1,tblSalaries[[#This Row],[Salary in USD]]/tblSalaries[[#This Row],[max h]]/260)</f>
        <v>2.397219554078807</v>
      </c>
      <c r="Y1778" s="11" t="str">
        <f>IF(tblSalaries[[#This Row],[Years of Experience]]="",0,"0")</f>
        <v>0</v>
      </c>
      <c r="Z17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78" s="11">
        <f>IF(tblSalaries[[#This Row],[Salary in USD]]&lt;1000,1,0)</f>
        <v>0</v>
      </c>
      <c r="AB1778" s="11">
        <f>IF(AND(tblSalaries[[#This Row],[Salary in USD]]&gt;1000,tblSalaries[[#This Row],[Salary in USD]]&lt;2000),1,0)</f>
        <v>0</v>
      </c>
    </row>
    <row r="1779" spans="2:28" ht="15" customHeight="1">
      <c r="B1779" t="s">
        <v>3782</v>
      </c>
      <c r="C1779" s="1">
        <v>41072.915520833332</v>
      </c>
      <c r="D1779" s="4">
        <v>4800</v>
      </c>
      <c r="E1779">
        <v>4800</v>
      </c>
      <c r="F1779" t="s">
        <v>6</v>
      </c>
      <c r="G1779">
        <f>tblSalaries[[#This Row],[clean Salary (in local currency)]]*VLOOKUP(tblSalaries[[#This Row],[Currency]],tblXrate[],2,FALSE)</f>
        <v>4800</v>
      </c>
      <c r="H1779" t="s">
        <v>1919</v>
      </c>
      <c r="I1779" t="s">
        <v>52</v>
      </c>
      <c r="J1779" t="s">
        <v>8</v>
      </c>
      <c r="K1779" t="str">
        <f>VLOOKUP(tblSalaries[[#This Row],[Where do you work]],tblCountries[[Actual]:[Mapping]],2,FALSE)</f>
        <v>India</v>
      </c>
      <c r="L1779" t="s">
        <v>13</v>
      </c>
      <c r="M1779">
        <v>3</v>
      </c>
      <c r="O1779" s="10" t="str">
        <f>IF(ISERROR(FIND("1",tblSalaries[[#This Row],[How many hours of a day you work on Excel]])),"",1)</f>
        <v/>
      </c>
      <c r="P1779" s="11" t="str">
        <f>IF(ISERROR(FIND("2",tblSalaries[[#This Row],[How many hours of a day you work on Excel]])),"",2)</f>
        <v/>
      </c>
      <c r="Q1779" s="10" t="str">
        <f>IF(ISERROR(FIND("3",tblSalaries[[#This Row],[How many hours of a day you work on Excel]])),"",3)</f>
        <v/>
      </c>
      <c r="R1779" s="10" t="str">
        <f>IF(ISERROR(FIND("4",tblSalaries[[#This Row],[How many hours of a day you work on Excel]])),"",4)</f>
        <v/>
      </c>
      <c r="S1779" s="10" t="str">
        <f>IF(ISERROR(FIND("5",tblSalaries[[#This Row],[How many hours of a day you work on Excel]])),"",5)</f>
        <v/>
      </c>
      <c r="T1779" s="10" t="str">
        <f>IF(ISERROR(FIND("6",tblSalaries[[#This Row],[How many hours of a day you work on Excel]])),"",6)</f>
        <v/>
      </c>
      <c r="U1779" s="11" t="str">
        <f>IF(ISERROR(FIND("7",tblSalaries[[#This Row],[How many hours of a day you work on Excel]])),"",7)</f>
        <v/>
      </c>
      <c r="V1779" s="11">
        <f>IF(ISERROR(FIND("8",tblSalaries[[#This Row],[How many hours of a day you work on Excel]])),"",8)</f>
        <v>8</v>
      </c>
      <c r="W1779" s="11">
        <f>IF(MAX(tblSalaries[[#This Row],[1 hour]:[8 hours]])=0,#N/A,MAX(tblSalaries[[#This Row],[1 hour]:[8 hours]]))</f>
        <v>8</v>
      </c>
      <c r="X1779" s="11">
        <f>IF(ISERROR(tblSalaries[[#This Row],[max h]]),1,tblSalaries[[#This Row],[Salary in USD]]/tblSalaries[[#This Row],[max h]]/260)</f>
        <v>2.3076923076923075</v>
      </c>
      <c r="Y1779" s="11" t="str">
        <f>IF(tblSalaries[[#This Row],[Years of Experience]]="",0,"0")</f>
        <v>0</v>
      </c>
      <c r="Z17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79" s="11">
        <f>IF(tblSalaries[[#This Row],[Salary in USD]]&lt;1000,1,0)</f>
        <v>0</v>
      </c>
      <c r="AB1779" s="11">
        <f>IF(AND(tblSalaries[[#This Row],[Salary in USD]]&gt;1000,tblSalaries[[#This Row],[Salary in USD]]&lt;2000),1,0)</f>
        <v>0</v>
      </c>
    </row>
    <row r="1780" spans="2:28" ht="15" customHeight="1">
      <c r="B1780" t="s">
        <v>3783</v>
      </c>
      <c r="C1780" s="1">
        <v>41073.014050925929</v>
      </c>
      <c r="D1780" s="4" t="s">
        <v>1920</v>
      </c>
      <c r="E1780">
        <v>450000</v>
      </c>
      <c r="F1780" t="s">
        <v>40</v>
      </c>
      <c r="G1780">
        <f>tblSalaries[[#This Row],[clean Salary (in local currency)]]*VLOOKUP(tblSalaries[[#This Row],[Currency]],tblXrate[],2,FALSE)</f>
        <v>8013.5625093491553</v>
      </c>
      <c r="H1780" t="s">
        <v>721</v>
      </c>
      <c r="I1780" t="s">
        <v>3999</v>
      </c>
      <c r="J1780" t="s">
        <v>8</v>
      </c>
      <c r="K1780" t="str">
        <f>VLOOKUP(tblSalaries[[#This Row],[Where do you work]],tblCountries[[Actual]:[Mapping]],2,FALSE)</f>
        <v>India</v>
      </c>
      <c r="L1780" t="s">
        <v>9</v>
      </c>
      <c r="M1780">
        <v>4</v>
      </c>
      <c r="O1780" s="10" t="str">
        <f>IF(ISERROR(FIND("1",tblSalaries[[#This Row],[How many hours of a day you work on Excel]])),"",1)</f>
        <v/>
      </c>
      <c r="P1780" s="11" t="str">
        <f>IF(ISERROR(FIND("2",tblSalaries[[#This Row],[How many hours of a day you work on Excel]])),"",2)</f>
        <v/>
      </c>
      <c r="Q1780" s="10" t="str">
        <f>IF(ISERROR(FIND("3",tblSalaries[[#This Row],[How many hours of a day you work on Excel]])),"",3)</f>
        <v/>
      </c>
      <c r="R1780" s="10">
        <f>IF(ISERROR(FIND("4",tblSalaries[[#This Row],[How many hours of a day you work on Excel]])),"",4)</f>
        <v>4</v>
      </c>
      <c r="S1780" s="10" t="str">
        <f>IF(ISERROR(FIND("5",tblSalaries[[#This Row],[How many hours of a day you work on Excel]])),"",5)</f>
        <v/>
      </c>
      <c r="T1780" s="10">
        <f>IF(ISERROR(FIND("6",tblSalaries[[#This Row],[How many hours of a day you work on Excel]])),"",6)</f>
        <v>6</v>
      </c>
      <c r="U1780" s="11" t="str">
        <f>IF(ISERROR(FIND("7",tblSalaries[[#This Row],[How many hours of a day you work on Excel]])),"",7)</f>
        <v/>
      </c>
      <c r="V1780" s="11" t="str">
        <f>IF(ISERROR(FIND("8",tblSalaries[[#This Row],[How many hours of a day you work on Excel]])),"",8)</f>
        <v/>
      </c>
      <c r="W1780" s="11">
        <f>IF(MAX(tblSalaries[[#This Row],[1 hour]:[8 hours]])=0,#N/A,MAX(tblSalaries[[#This Row],[1 hour]:[8 hours]]))</f>
        <v>6</v>
      </c>
      <c r="X1780" s="11">
        <f>IF(ISERROR(tblSalaries[[#This Row],[max h]]),1,tblSalaries[[#This Row],[Salary in USD]]/tblSalaries[[#This Row],[max h]]/260)</f>
        <v>5.1368990444545863</v>
      </c>
      <c r="Y1780" s="11" t="str">
        <f>IF(tblSalaries[[#This Row],[Years of Experience]]="",0,"0")</f>
        <v>0</v>
      </c>
      <c r="Z17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80" s="11">
        <f>IF(tblSalaries[[#This Row],[Salary in USD]]&lt;1000,1,0)</f>
        <v>0</v>
      </c>
      <c r="AB1780" s="11">
        <f>IF(AND(tblSalaries[[#This Row],[Salary in USD]]&gt;1000,tblSalaries[[#This Row],[Salary in USD]]&lt;2000),1,0)</f>
        <v>0</v>
      </c>
    </row>
    <row r="1781" spans="2:28" ht="15" customHeight="1">
      <c r="B1781" t="s">
        <v>3784</v>
      </c>
      <c r="C1781" s="1">
        <v>41073.016331018516</v>
      </c>
      <c r="D1781" s="4">
        <v>80000</v>
      </c>
      <c r="E1781">
        <v>80000</v>
      </c>
      <c r="F1781" t="s">
        <v>6</v>
      </c>
      <c r="G1781">
        <f>tblSalaries[[#This Row],[clean Salary (in local currency)]]*VLOOKUP(tblSalaries[[#This Row],[Currency]],tblXrate[],2,FALSE)</f>
        <v>80000</v>
      </c>
      <c r="H1781" t="s">
        <v>1921</v>
      </c>
      <c r="I1781" t="s">
        <v>52</v>
      </c>
      <c r="J1781" t="s">
        <v>15</v>
      </c>
      <c r="K1781" t="str">
        <f>VLOOKUP(tblSalaries[[#This Row],[Where do you work]],tblCountries[[Actual]:[Mapping]],2,FALSE)</f>
        <v>USA</v>
      </c>
      <c r="L1781" t="s">
        <v>9</v>
      </c>
      <c r="M1781">
        <v>2</v>
      </c>
      <c r="O1781" s="10" t="str">
        <f>IF(ISERROR(FIND("1",tblSalaries[[#This Row],[How many hours of a day you work on Excel]])),"",1)</f>
        <v/>
      </c>
      <c r="P1781" s="11" t="str">
        <f>IF(ISERROR(FIND("2",tblSalaries[[#This Row],[How many hours of a day you work on Excel]])),"",2)</f>
        <v/>
      </c>
      <c r="Q1781" s="10" t="str">
        <f>IF(ISERROR(FIND("3",tblSalaries[[#This Row],[How many hours of a day you work on Excel]])),"",3)</f>
        <v/>
      </c>
      <c r="R1781" s="10">
        <f>IF(ISERROR(FIND("4",tblSalaries[[#This Row],[How many hours of a day you work on Excel]])),"",4)</f>
        <v>4</v>
      </c>
      <c r="S1781" s="10" t="str">
        <f>IF(ISERROR(FIND("5",tblSalaries[[#This Row],[How many hours of a day you work on Excel]])),"",5)</f>
        <v/>
      </c>
      <c r="T1781" s="10">
        <f>IF(ISERROR(FIND("6",tblSalaries[[#This Row],[How many hours of a day you work on Excel]])),"",6)</f>
        <v>6</v>
      </c>
      <c r="U1781" s="11" t="str">
        <f>IF(ISERROR(FIND("7",tblSalaries[[#This Row],[How many hours of a day you work on Excel]])),"",7)</f>
        <v/>
      </c>
      <c r="V1781" s="11" t="str">
        <f>IF(ISERROR(FIND("8",tblSalaries[[#This Row],[How many hours of a day you work on Excel]])),"",8)</f>
        <v/>
      </c>
      <c r="W1781" s="11">
        <f>IF(MAX(tblSalaries[[#This Row],[1 hour]:[8 hours]])=0,#N/A,MAX(tblSalaries[[#This Row],[1 hour]:[8 hours]]))</f>
        <v>6</v>
      </c>
      <c r="X1781" s="11">
        <f>IF(ISERROR(tblSalaries[[#This Row],[max h]]),1,tblSalaries[[#This Row],[Salary in USD]]/tblSalaries[[#This Row],[max h]]/260)</f>
        <v>51.282051282051285</v>
      </c>
      <c r="Y1781" s="11" t="str">
        <f>IF(tblSalaries[[#This Row],[Years of Experience]]="",0,"0")</f>
        <v>0</v>
      </c>
      <c r="Z17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81" s="11">
        <f>IF(tblSalaries[[#This Row],[Salary in USD]]&lt;1000,1,0)</f>
        <v>0</v>
      </c>
      <c r="AB1781" s="11">
        <f>IF(AND(tblSalaries[[#This Row],[Salary in USD]]&gt;1000,tblSalaries[[#This Row],[Salary in USD]]&lt;2000),1,0)</f>
        <v>0</v>
      </c>
    </row>
    <row r="1782" spans="2:28" ht="15" customHeight="1">
      <c r="B1782" t="s">
        <v>3785</v>
      </c>
      <c r="C1782" s="1">
        <v>41073.025972222225</v>
      </c>
      <c r="D1782" s="4" t="s">
        <v>1268</v>
      </c>
      <c r="E1782">
        <v>45000</v>
      </c>
      <c r="F1782" t="s">
        <v>22</v>
      </c>
      <c r="G1782">
        <f>tblSalaries[[#This Row],[clean Salary (in local currency)]]*VLOOKUP(tblSalaries[[#This Row],[Currency]],tblXrate[],2,FALSE)</f>
        <v>57167.974754622352</v>
      </c>
      <c r="H1782" t="s">
        <v>1922</v>
      </c>
      <c r="I1782" t="s">
        <v>20</v>
      </c>
      <c r="J1782" t="s">
        <v>628</v>
      </c>
      <c r="K1782" t="str">
        <f>VLOOKUP(tblSalaries[[#This Row],[Where do you work]],tblCountries[[Actual]:[Mapping]],2,FALSE)</f>
        <v>Netherlands</v>
      </c>
      <c r="L1782" t="s">
        <v>18</v>
      </c>
      <c r="M1782">
        <v>14</v>
      </c>
      <c r="O1782" s="10" t="str">
        <f>IF(ISERROR(FIND("1",tblSalaries[[#This Row],[How many hours of a day you work on Excel]])),"",1)</f>
        <v/>
      </c>
      <c r="P1782" s="11">
        <f>IF(ISERROR(FIND("2",tblSalaries[[#This Row],[How many hours of a day you work on Excel]])),"",2)</f>
        <v>2</v>
      </c>
      <c r="Q1782" s="10">
        <f>IF(ISERROR(FIND("3",tblSalaries[[#This Row],[How many hours of a day you work on Excel]])),"",3)</f>
        <v>3</v>
      </c>
      <c r="R1782" s="10" t="str">
        <f>IF(ISERROR(FIND("4",tblSalaries[[#This Row],[How many hours of a day you work on Excel]])),"",4)</f>
        <v/>
      </c>
      <c r="S1782" s="10" t="str">
        <f>IF(ISERROR(FIND("5",tblSalaries[[#This Row],[How many hours of a day you work on Excel]])),"",5)</f>
        <v/>
      </c>
      <c r="T1782" s="10" t="str">
        <f>IF(ISERROR(FIND("6",tblSalaries[[#This Row],[How many hours of a day you work on Excel]])),"",6)</f>
        <v/>
      </c>
      <c r="U1782" s="11" t="str">
        <f>IF(ISERROR(FIND("7",tblSalaries[[#This Row],[How many hours of a day you work on Excel]])),"",7)</f>
        <v/>
      </c>
      <c r="V1782" s="11" t="str">
        <f>IF(ISERROR(FIND("8",tblSalaries[[#This Row],[How many hours of a day you work on Excel]])),"",8)</f>
        <v/>
      </c>
      <c r="W1782" s="11">
        <f>IF(MAX(tblSalaries[[#This Row],[1 hour]:[8 hours]])=0,#N/A,MAX(tblSalaries[[#This Row],[1 hour]:[8 hours]]))</f>
        <v>3</v>
      </c>
      <c r="X1782" s="11">
        <f>IF(ISERROR(tblSalaries[[#This Row],[max h]]),1,tblSalaries[[#This Row],[Salary in USD]]/tblSalaries[[#This Row],[max h]]/260)</f>
        <v>73.292275326438912</v>
      </c>
      <c r="Y1782" s="11" t="str">
        <f>IF(tblSalaries[[#This Row],[Years of Experience]]="",0,"0")</f>
        <v>0</v>
      </c>
      <c r="Z17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82" s="11">
        <f>IF(tblSalaries[[#This Row],[Salary in USD]]&lt;1000,1,0)</f>
        <v>0</v>
      </c>
      <c r="AB1782" s="11">
        <f>IF(AND(tblSalaries[[#This Row],[Salary in USD]]&gt;1000,tblSalaries[[#This Row],[Salary in USD]]&lt;2000),1,0)</f>
        <v>0</v>
      </c>
    </row>
    <row r="1783" spans="2:28" ht="15" customHeight="1">
      <c r="B1783" t="s">
        <v>3786</v>
      </c>
      <c r="C1783" s="1">
        <v>41073.034953703704</v>
      </c>
      <c r="D1783" s="4">
        <v>20000</v>
      </c>
      <c r="E1783">
        <v>20000</v>
      </c>
      <c r="F1783" t="s">
        <v>6</v>
      </c>
      <c r="G1783">
        <f>tblSalaries[[#This Row],[clean Salary (in local currency)]]*VLOOKUP(tblSalaries[[#This Row],[Currency]],tblXrate[],2,FALSE)</f>
        <v>20000</v>
      </c>
      <c r="H1783" t="s">
        <v>1923</v>
      </c>
      <c r="I1783" t="s">
        <v>20</v>
      </c>
      <c r="J1783" t="s">
        <v>88</v>
      </c>
      <c r="K1783" t="str">
        <f>VLOOKUP(tblSalaries[[#This Row],[Where do you work]],tblCountries[[Actual]:[Mapping]],2,FALSE)</f>
        <v>Canada</v>
      </c>
      <c r="L1783" t="s">
        <v>18</v>
      </c>
      <c r="M1783">
        <v>2</v>
      </c>
      <c r="O1783" s="10" t="str">
        <f>IF(ISERROR(FIND("1",tblSalaries[[#This Row],[How many hours of a day you work on Excel]])),"",1)</f>
        <v/>
      </c>
      <c r="P1783" s="11">
        <f>IF(ISERROR(FIND("2",tblSalaries[[#This Row],[How many hours of a day you work on Excel]])),"",2)</f>
        <v>2</v>
      </c>
      <c r="Q1783" s="10">
        <f>IF(ISERROR(FIND("3",tblSalaries[[#This Row],[How many hours of a day you work on Excel]])),"",3)</f>
        <v>3</v>
      </c>
      <c r="R1783" s="10" t="str">
        <f>IF(ISERROR(FIND("4",tblSalaries[[#This Row],[How many hours of a day you work on Excel]])),"",4)</f>
        <v/>
      </c>
      <c r="S1783" s="10" t="str">
        <f>IF(ISERROR(FIND("5",tblSalaries[[#This Row],[How many hours of a day you work on Excel]])),"",5)</f>
        <v/>
      </c>
      <c r="T1783" s="10" t="str">
        <f>IF(ISERROR(FIND("6",tblSalaries[[#This Row],[How many hours of a day you work on Excel]])),"",6)</f>
        <v/>
      </c>
      <c r="U1783" s="11" t="str">
        <f>IF(ISERROR(FIND("7",tblSalaries[[#This Row],[How many hours of a day you work on Excel]])),"",7)</f>
        <v/>
      </c>
      <c r="V1783" s="11" t="str">
        <f>IF(ISERROR(FIND("8",tblSalaries[[#This Row],[How many hours of a day you work on Excel]])),"",8)</f>
        <v/>
      </c>
      <c r="W1783" s="11">
        <f>IF(MAX(tblSalaries[[#This Row],[1 hour]:[8 hours]])=0,#N/A,MAX(tblSalaries[[#This Row],[1 hour]:[8 hours]]))</f>
        <v>3</v>
      </c>
      <c r="X1783" s="11">
        <f>IF(ISERROR(tblSalaries[[#This Row],[max h]]),1,tblSalaries[[#This Row],[Salary in USD]]/tblSalaries[[#This Row],[max h]]/260)</f>
        <v>25.641025641025642</v>
      </c>
      <c r="Y1783" s="11" t="str">
        <f>IF(tblSalaries[[#This Row],[Years of Experience]]="",0,"0")</f>
        <v>0</v>
      </c>
      <c r="Z17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783" s="11">
        <f>IF(tblSalaries[[#This Row],[Salary in USD]]&lt;1000,1,0)</f>
        <v>0</v>
      </c>
      <c r="AB1783" s="11">
        <f>IF(AND(tblSalaries[[#This Row],[Salary in USD]]&gt;1000,tblSalaries[[#This Row],[Salary in USD]]&lt;2000),1,0)</f>
        <v>0</v>
      </c>
    </row>
    <row r="1784" spans="2:28" ht="15" customHeight="1">
      <c r="B1784" t="s">
        <v>3787</v>
      </c>
      <c r="C1784" s="1">
        <v>41073.080821759257</v>
      </c>
      <c r="D1784" s="4">
        <v>70000</v>
      </c>
      <c r="E1784">
        <v>70000</v>
      </c>
      <c r="F1784" t="s">
        <v>6</v>
      </c>
      <c r="G1784">
        <f>tblSalaries[[#This Row],[clean Salary (in local currency)]]*VLOOKUP(tblSalaries[[#This Row],[Currency]],tblXrate[],2,FALSE)</f>
        <v>70000</v>
      </c>
      <c r="H1784" t="s">
        <v>42</v>
      </c>
      <c r="I1784" t="s">
        <v>20</v>
      </c>
      <c r="J1784" t="s">
        <v>15</v>
      </c>
      <c r="K1784" t="str">
        <f>VLOOKUP(tblSalaries[[#This Row],[Where do you work]],tblCountries[[Actual]:[Mapping]],2,FALSE)</f>
        <v>USA</v>
      </c>
      <c r="L1784" t="s">
        <v>18</v>
      </c>
      <c r="M1784">
        <v>5</v>
      </c>
      <c r="O1784" s="10" t="str">
        <f>IF(ISERROR(FIND("1",tblSalaries[[#This Row],[How many hours of a day you work on Excel]])),"",1)</f>
        <v/>
      </c>
      <c r="P1784" s="11">
        <f>IF(ISERROR(FIND("2",tblSalaries[[#This Row],[How many hours of a day you work on Excel]])),"",2)</f>
        <v>2</v>
      </c>
      <c r="Q1784" s="10">
        <f>IF(ISERROR(FIND("3",tblSalaries[[#This Row],[How many hours of a day you work on Excel]])),"",3)</f>
        <v>3</v>
      </c>
      <c r="R1784" s="10" t="str">
        <f>IF(ISERROR(FIND("4",tblSalaries[[#This Row],[How many hours of a day you work on Excel]])),"",4)</f>
        <v/>
      </c>
      <c r="S1784" s="10" t="str">
        <f>IF(ISERROR(FIND("5",tblSalaries[[#This Row],[How many hours of a day you work on Excel]])),"",5)</f>
        <v/>
      </c>
      <c r="T1784" s="10" t="str">
        <f>IF(ISERROR(FIND("6",tblSalaries[[#This Row],[How many hours of a day you work on Excel]])),"",6)</f>
        <v/>
      </c>
      <c r="U1784" s="11" t="str">
        <f>IF(ISERROR(FIND("7",tblSalaries[[#This Row],[How many hours of a day you work on Excel]])),"",7)</f>
        <v/>
      </c>
      <c r="V1784" s="11" t="str">
        <f>IF(ISERROR(FIND("8",tblSalaries[[#This Row],[How many hours of a day you work on Excel]])),"",8)</f>
        <v/>
      </c>
      <c r="W1784" s="11">
        <f>IF(MAX(tblSalaries[[#This Row],[1 hour]:[8 hours]])=0,#N/A,MAX(tblSalaries[[#This Row],[1 hour]:[8 hours]]))</f>
        <v>3</v>
      </c>
      <c r="X1784" s="11">
        <f>IF(ISERROR(tblSalaries[[#This Row],[max h]]),1,tblSalaries[[#This Row],[Salary in USD]]/tblSalaries[[#This Row],[max h]]/260)</f>
        <v>89.743589743589737</v>
      </c>
      <c r="Y1784" s="11" t="str">
        <f>IF(tblSalaries[[#This Row],[Years of Experience]]="",0,"0")</f>
        <v>0</v>
      </c>
      <c r="Z17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84" s="11">
        <f>IF(tblSalaries[[#This Row],[Salary in USD]]&lt;1000,1,0)</f>
        <v>0</v>
      </c>
      <c r="AB1784" s="11">
        <f>IF(AND(tblSalaries[[#This Row],[Salary in USD]]&gt;1000,tblSalaries[[#This Row],[Salary in USD]]&lt;2000),1,0)</f>
        <v>0</v>
      </c>
    </row>
    <row r="1785" spans="2:28" ht="15" customHeight="1">
      <c r="B1785" t="s">
        <v>3788</v>
      </c>
      <c r="C1785" s="1">
        <v>41073.141030092593</v>
      </c>
      <c r="D1785" s="4" t="s">
        <v>1924</v>
      </c>
      <c r="E1785">
        <v>214000</v>
      </c>
      <c r="F1785" t="s">
        <v>6</v>
      </c>
      <c r="G1785">
        <f>tblSalaries[[#This Row],[clean Salary (in local currency)]]*VLOOKUP(tblSalaries[[#This Row],[Currency]],tblXrate[],2,FALSE)</f>
        <v>214000</v>
      </c>
      <c r="H1785" t="s">
        <v>1925</v>
      </c>
      <c r="I1785" t="s">
        <v>488</v>
      </c>
      <c r="J1785" t="s">
        <v>15</v>
      </c>
      <c r="K1785" t="str">
        <f>VLOOKUP(tblSalaries[[#This Row],[Where do you work]],tblCountries[[Actual]:[Mapping]],2,FALSE)</f>
        <v>USA</v>
      </c>
      <c r="L1785" t="s">
        <v>13</v>
      </c>
      <c r="M1785">
        <v>20</v>
      </c>
      <c r="O1785" s="10" t="str">
        <f>IF(ISERROR(FIND("1",tblSalaries[[#This Row],[How many hours of a day you work on Excel]])),"",1)</f>
        <v/>
      </c>
      <c r="P1785" s="11" t="str">
        <f>IF(ISERROR(FIND("2",tblSalaries[[#This Row],[How many hours of a day you work on Excel]])),"",2)</f>
        <v/>
      </c>
      <c r="Q1785" s="10" t="str">
        <f>IF(ISERROR(FIND("3",tblSalaries[[#This Row],[How many hours of a day you work on Excel]])),"",3)</f>
        <v/>
      </c>
      <c r="R1785" s="10" t="str">
        <f>IF(ISERROR(FIND("4",tblSalaries[[#This Row],[How many hours of a day you work on Excel]])),"",4)</f>
        <v/>
      </c>
      <c r="S1785" s="10" t="str">
        <f>IF(ISERROR(FIND("5",tblSalaries[[#This Row],[How many hours of a day you work on Excel]])),"",5)</f>
        <v/>
      </c>
      <c r="T1785" s="10" t="str">
        <f>IF(ISERROR(FIND("6",tblSalaries[[#This Row],[How many hours of a day you work on Excel]])),"",6)</f>
        <v/>
      </c>
      <c r="U1785" s="11" t="str">
        <f>IF(ISERROR(FIND("7",tblSalaries[[#This Row],[How many hours of a day you work on Excel]])),"",7)</f>
        <v/>
      </c>
      <c r="V1785" s="11">
        <f>IF(ISERROR(FIND("8",tblSalaries[[#This Row],[How many hours of a day you work on Excel]])),"",8)</f>
        <v>8</v>
      </c>
      <c r="W1785" s="11">
        <f>IF(MAX(tblSalaries[[#This Row],[1 hour]:[8 hours]])=0,#N/A,MAX(tblSalaries[[#This Row],[1 hour]:[8 hours]]))</f>
        <v>8</v>
      </c>
      <c r="X1785" s="11">
        <f>IF(ISERROR(tblSalaries[[#This Row],[max h]]),1,tblSalaries[[#This Row],[Salary in USD]]/tblSalaries[[#This Row],[max h]]/260)</f>
        <v>102.88461538461539</v>
      </c>
      <c r="Y1785" s="11" t="str">
        <f>IF(tblSalaries[[#This Row],[Years of Experience]]="",0,"0")</f>
        <v>0</v>
      </c>
      <c r="Z17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85" s="11">
        <f>IF(tblSalaries[[#This Row],[Salary in USD]]&lt;1000,1,0)</f>
        <v>0</v>
      </c>
      <c r="AB1785" s="11">
        <f>IF(AND(tblSalaries[[#This Row],[Salary in USD]]&gt;1000,tblSalaries[[#This Row],[Salary in USD]]&lt;2000),1,0)</f>
        <v>0</v>
      </c>
    </row>
    <row r="1786" spans="2:28" ht="15" customHeight="1">
      <c r="B1786" t="s">
        <v>3789</v>
      </c>
      <c r="C1786" s="1">
        <v>41073.158784722225</v>
      </c>
      <c r="D1786" s="4">
        <v>78000</v>
      </c>
      <c r="E1786">
        <v>78000</v>
      </c>
      <c r="F1786" t="s">
        <v>6</v>
      </c>
      <c r="G1786">
        <f>tblSalaries[[#This Row],[clean Salary (in local currency)]]*VLOOKUP(tblSalaries[[#This Row],[Currency]],tblXrate[],2,FALSE)</f>
        <v>78000</v>
      </c>
      <c r="H1786" t="s">
        <v>1926</v>
      </c>
      <c r="I1786" t="s">
        <v>279</v>
      </c>
      <c r="J1786" t="s">
        <v>15</v>
      </c>
      <c r="K1786" t="str">
        <f>VLOOKUP(tblSalaries[[#This Row],[Where do you work]],tblCountries[[Actual]:[Mapping]],2,FALSE)</f>
        <v>USA</v>
      </c>
      <c r="L1786" t="s">
        <v>13</v>
      </c>
      <c r="M1786">
        <v>5</v>
      </c>
      <c r="O1786" s="10" t="str">
        <f>IF(ISERROR(FIND("1",tblSalaries[[#This Row],[How many hours of a day you work on Excel]])),"",1)</f>
        <v/>
      </c>
      <c r="P1786" s="11" t="str">
        <f>IF(ISERROR(FIND("2",tblSalaries[[#This Row],[How many hours of a day you work on Excel]])),"",2)</f>
        <v/>
      </c>
      <c r="Q1786" s="10" t="str">
        <f>IF(ISERROR(FIND("3",tblSalaries[[#This Row],[How many hours of a day you work on Excel]])),"",3)</f>
        <v/>
      </c>
      <c r="R1786" s="10" t="str">
        <f>IF(ISERROR(FIND("4",tblSalaries[[#This Row],[How many hours of a day you work on Excel]])),"",4)</f>
        <v/>
      </c>
      <c r="S1786" s="10" t="str">
        <f>IF(ISERROR(FIND("5",tblSalaries[[#This Row],[How many hours of a day you work on Excel]])),"",5)</f>
        <v/>
      </c>
      <c r="T1786" s="10" t="str">
        <f>IF(ISERROR(FIND("6",tblSalaries[[#This Row],[How many hours of a day you work on Excel]])),"",6)</f>
        <v/>
      </c>
      <c r="U1786" s="11" t="str">
        <f>IF(ISERROR(FIND("7",tblSalaries[[#This Row],[How many hours of a day you work on Excel]])),"",7)</f>
        <v/>
      </c>
      <c r="V1786" s="11">
        <f>IF(ISERROR(FIND("8",tblSalaries[[#This Row],[How many hours of a day you work on Excel]])),"",8)</f>
        <v>8</v>
      </c>
      <c r="W1786" s="11">
        <f>IF(MAX(tblSalaries[[#This Row],[1 hour]:[8 hours]])=0,#N/A,MAX(tblSalaries[[#This Row],[1 hour]:[8 hours]]))</f>
        <v>8</v>
      </c>
      <c r="X1786" s="11">
        <f>IF(ISERROR(tblSalaries[[#This Row],[max h]]),1,tblSalaries[[#This Row],[Salary in USD]]/tblSalaries[[#This Row],[max h]]/260)</f>
        <v>37.5</v>
      </c>
      <c r="Y1786" s="11" t="str">
        <f>IF(tblSalaries[[#This Row],[Years of Experience]]="",0,"0")</f>
        <v>0</v>
      </c>
      <c r="Z17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786" s="11">
        <f>IF(tblSalaries[[#This Row],[Salary in USD]]&lt;1000,1,0)</f>
        <v>0</v>
      </c>
      <c r="AB1786" s="11">
        <f>IF(AND(tblSalaries[[#This Row],[Salary in USD]]&gt;1000,tblSalaries[[#This Row],[Salary in USD]]&lt;2000),1,0)</f>
        <v>0</v>
      </c>
    </row>
    <row r="1787" spans="2:28" ht="15" customHeight="1">
      <c r="B1787" t="s">
        <v>3790</v>
      </c>
      <c r="C1787" s="1">
        <v>41073.194178240738</v>
      </c>
      <c r="D1787" s="4">
        <v>42307.199999999997</v>
      </c>
      <c r="E1787">
        <v>42307</v>
      </c>
      <c r="F1787" t="s">
        <v>6</v>
      </c>
      <c r="G1787">
        <f>tblSalaries[[#This Row],[clean Salary (in local currency)]]*VLOOKUP(tblSalaries[[#This Row],[Currency]],tblXrate[],2,FALSE)</f>
        <v>42307</v>
      </c>
      <c r="H1787" t="s">
        <v>1927</v>
      </c>
      <c r="I1787" t="s">
        <v>20</v>
      </c>
      <c r="J1787" t="s">
        <v>15</v>
      </c>
      <c r="K1787" t="str">
        <f>VLOOKUP(tblSalaries[[#This Row],[Where do you work]],tblCountries[[Actual]:[Mapping]],2,FALSE)</f>
        <v>USA</v>
      </c>
      <c r="L1787" t="s">
        <v>18</v>
      </c>
      <c r="M1787">
        <v>25</v>
      </c>
      <c r="O1787" s="10" t="str">
        <f>IF(ISERROR(FIND("1",tblSalaries[[#This Row],[How many hours of a day you work on Excel]])),"",1)</f>
        <v/>
      </c>
      <c r="P1787" s="11">
        <f>IF(ISERROR(FIND("2",tblSalaries[[#This Row],[How many hours of a day you work on Excel]])),"",2)</f>
        <v>2</v>
      </c>
      <c r="Q1787" s="10">
        <f>IF(ISERROR(FIND("3",tblSalaries[[#This Row],[How many hours of a day you work on Excel]])),"",3)</f>
        <v>3</v>
      </c>
      <c r="R1787" s="10" t="str">
        <f>IF(ISERROR(FIND("4",tblSalaries[[#This Row],[How many hours of a day you work on Excel]])),"",4)</f>
        <v/>
      </c>
      <c r="S1787" s="10" t="str">
        <f>IF(ISERROR(FIND("5",tblSalaries[[#This Row],[How many hours of a day you work on Excel]])),"",5)</f>
        <v/>
      </c>
      <c r="T1787" s="10" t="str">
        <f>IF(ISERROR(FIND("6",tblSalaries[[#This Row],[How many hours of a day you work on Excel]])),"",6)</f>
        <v/>
      </c>
      <c r="U1787" s="11" t="str">
        <f>IF(ISERROR(FIND("7",tblSalaries[[#This Row],[How many hours of a day you work on Excel]])),"",7)</f>
        <v/>
      </c>
      <c r="V1787" s="11" t="str">
        <f>IF(ISERROR(FIND("8",tblSalaries[[#This Row],[How many hours of a day you work on Excel]])),"",8)</f>
        <v/>
      </c>
      <c r="W1787" s="11">
        <f>IF(MAX(tblSalaries[[#This Row],[1 hour]:[8 hours]])=0,#N/A,MAX(tblSalaries[[#This Row],[1 hour]:[8 hours]]))</f>
        <v>3</v>
      </c>
      <c r="X1787" s="11">
        <f>IF(ISERROR(tblSalaries[[#This Row],[max h]]),1,tblSalaries[[#This Row],[Salary in USD]]/tblSalaries[[#This Row],[max h]]/260)</f>
        <v>54.23974358974359</v>
      </c>
      <c r="Y1787" s="11" t="str">
        <f>IF(tblSalaries[[#This Row],[Years of Experience]]="",0,"0")</f>
        <v>0</v>
      </c>
      <c r="Z17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87" s="11">
        <f>IF(tblSalaries[[#This Row],[Salary in USD]]&lt;1000,1,0)</f>
        <v>0</v>
      </c>
      <c r="AB1787" s="11">
        <f>IF(AND(tblSalaries[[#This Row],[Salary in USD]]&gt;1000,tblSalaries[[#This Row],[Salary in USD]]&lt;2000),1,0)</f>
        <v>0</v>
      </c>
    </row>
    <row r="1788" spans="2:28" ht="15" customHeight="1">
      <c r="B1788" t="s">
        <v>3791</v>
      </c>
      <c r="C1788" s="1">
        <v>41073.194479166668</v>
      </c>
      <c r="D1788" s="4">
        <v>33250</v>
      </c>
      <c r="E1788">
        <v>33250</v>
      </c>
      <c r="F1788" t="s">
        <v>6</v>
      </c>
      <c r="G1788">
        <f>tblSalaries[[#This Row],[clean Salary (in local currency)]]*VLOOKUP(tblSalaries[[#This Row],[Currency]],tblXrate[],2,FALSE)</f>
        <v>33250</v>
      </c>
      <c r="H1788" t="s">
        <v>1928</v>
      </c>
      <c r="I1788" t="s">
        <v>52</v>
      </c>
      <c r="J1788" t="s">
        <v>15</v>
      </c>
      <c r="K1788" t="str">
        <f>VLOOKUP(tblSalaries[[#This Row],[Where do you work]],tblCountries[[Actual]:[Mapping]],2,FALSE)</f>
        <v>USA</v>
      </c>
      <c r="L1788" t="s">
        <v>13</v>
      </c>
      <c r="M1788">
        <v>20</v>
      </c>
      <c r="O1788" s="10" t="str">
        <f>IF(ISERROR(FIND("1",tblSalaries[[#This Row],[How many hours of a day you work on Excel]])),"",1)</f>
        <v/>
      </c>
      <c r="P1788" s="11" t="str">
        <f>IF(ISERROR(FIND("2",tblSalaries[[#This Row],[How many hours of a day you work on Excel]])),"",2)</f>
        <v/>
      </c>
      <c r="Q1788" s="10" t="str">
        <f>IF(ISERROR(FIND("3",tblSalaries[[#This Row],[How many hours of a day you work on Excel]])),"",3)</f>
        <v/>
      </c>
      <c r="R1788" s="10" t="str">
        <f>IF(ISERROR(FIND("4",tblSalaries[[#This Row],[How many hours of a day you work on Excel]])),"",4)</f>
        <v/>
      </c>
      <c r="S1788" s="10" t="str">
        <f>IF(ISERROR(FIND("5",tblSalaries[[#This Row],[How many hours of a day you work on Excel]])),"",5)</f>
        <v/>
      </c>
      <c r="T1788" s="10" t="str">
        <f>IF(ISERROR(FIND("6",tblSalaries[[#This Row],[How many hours of a day you work on Excel]])),"",6)</f>
        <v/>
      </c>
      <c r="U1788" s="11" t="str">
        <f>IF(ISERROR(FIND("7",tblSalaries[[#This Row],[How many hours of a day you work on Excel]])),"",7)</f>
        <v/>
      </c>
      <c r="V1788" s="11">
        <f>IF(ISERROR(FIND("8",tblSalaries[[#This Row],[How many hours of a day you work on Excel]])),"",8)</f>
        <v>8</v>
      </c>
      <c r="W1788" s="11">
        <f>IF(MAX(tblSalaries[[#This Row],[1 hour]:[8 hours]])=0,#N/A,MAX(tblSalaries[[#This Row],[1 hour]:[8 hours]]))</f>
        <v>8</v>
      </c>
      <c r="X1788" s="11">
        <f>IF(ISERROR(tblSalaries[[#This Row],[max h]]),1,tblSalaries[[#This Row],[Salary in USD]]/tblSalaries[[#This Row],[max h]]/260)</f>
        <v>15.985576923076923</v>
      </c>
      <c r="Y1788" s="11" t="str">
        <f>IF(tblSalaries[[#This Row],[Years of Experience]]="",0,"0")</f>
        <v>0</v>
      </c>
      <c r="Z17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88" s="11">
        <f>IF(tblSalaries[[#This Row],[Salary in USD]]&lt;1000,1,0)</f>
        <v>0</v>
      </c>
      <c r="AB1788" s="11">
        <f>IF(AND(tblSalaries[[#This Row],[Salary in USD]]&gt;1000,tblSalaries[[#This Row],[Salary in USD]]&lt;2000),1,0)</f>
        <v>0</v>
      </c>
    </row>
    <row r="1789" spans="2:28" ht="15" customHeight="1">
      <c r="B1789" t="s">
        <v>3792</v>
      </c>
      <c r="C1789" s="1">
        <v>41073.222592592596</v>
      </c>
      <c r="D1789" s="4" t="s">
        <v>1929</v>
      </c>
      <c r="E1789">
        <v>19200</v>
      </c>
      <c r="F1789" t="s">
        <v>22</v>
      </c>
      <c r="G1789">
        <f>tblSalaries[[#This Row],[clean Salary (in local currency)]]*VLOOKUP(tblSalaries[[#This Row],[Currency]],tblXrate[],2,FALSE)</f>
        <v>24391.669228638868</v>
      </c>
      <c r="H1789" t="s">
        <v>1930</v>
      </c>
      <c r="I1789" t="s">
        <v>20</v>
      </c>
      <c r="J1789" t="s">
        <v>895</v>
      </c>
      <c r="K1789" t="str">
        <f>VLOOKUP(tblSalaries[[#This Row],[Where do you work]],tblCountries[[Actual]:[Mapping]],2,FALSE)</f>
        <v>italy</v>
      </c>
      <c r="L1789" t="s">
        <v>9</v>
      </c>
      <c r="M1789">
        <v>10</v>
      </c>
      <c r="O1789" s="10" t="str">
        <f>IF(ISERROR(FIND("1",tblSalaries[[#This Row],[How many hours of a day you work on Excel]])),"",1)</f>
        <v/>
      </c>
      <c r="P1789" s="11" t="str">
        <f>IF(ISERROR(FIND("2",tblSalaries[[#This Row],[How many hours of a day you work on Excel]])),"",2)</f>
        <v/>
      </c>
      <c r="Q1789" s="10" t="str">
        <f>IF(ISERROR(FIND("3",tblSalaries[[#This Row],[How many hours of a day you work on Excel]])),"",3)</f>
        <v/>
      </c>
      <c r="R1789" s="10">
        <f>IF(ISERROR(FIND("4",tblSalaries[[#This Row],[How many hours of a day you work on Excel]])),"",4)</f>
        <v>4</v>
      </c>
      <c r="S1789" s="10" t="str">
        <f>IF(ISERROR(FIND("5",tblSalaries[[#This Row],[How many hours of a day you work on Excel]])),"",5)</f>
        <v/>
      </c>
      <c r="T1789" s="10">
        <f>IF(ISERROR(FIND("6",tblSalaries[[#This Row],[How many hours of a day you work on Excel]])),"",6)</f>
        <v>6</v>
      </c>
      <c r="U1789" s="11" t="str">
        <f>IF(ISERROR(FIND("7",tblSalaries[[#This Row],[How many hours of a day you work on Excel]])),"",7)</f>
        <v/>
      </c>
      <c r="V1789" s="11" t="str">
        <f>IF(ISERROR(FIND("8",tblSalaries[[#This Row],[How many hours of a day you work on Excel]])),"",8)</f>
        <v/>
      </c>
      <c r="W1789" s="11">
        <f>IF(MAX(tblSalaries[[#This Row],[1 hour]:[8 hours]])=0,#N/A,MAX(tblSalaries[[#This Row],[1 hour]:[8 hours]]))</f>
        <v>6</v>
      </c>
      <c r="X1789" s="11">
        <f>IF(ISERROR(tblSalaries[[#This Row],[max h]]),1,tblSalaries[[#This Row],[Salary in USD]]/tblSalaries[[#This Row],[max h]]/260)</f>
        <v>15.635685402973634</v>
      </c>
      <c r="Y1789" s="11" t="str">
        <f>IF(tblSalaries[[#This Row],[Years of Experience]]="",0,"0")</f>
        <v>0</v>
      </c>
      <c r="Z178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89" s="11">
        <f>IF(tblSalaries[[#This Row],[Salary in USD]]&lt;1000,1,0)</f>
        <v>0</v>
      </c>
      <c r="AB1789" s="11">
        <f>IF(AND(tblSalaries[[#This Row],[Salary in USD]]&gt;1000,tblSalaries[[#This Row],[Salary in USD]]&lt;2000),1,0)</f>
        <v>0</v>
      </c>
    </row>
    <row r="1790" spans="2:28" ht="15" customHeight="1">
      <c r="B1790" t="s">
        <v>3793</v>
      </c>
      <c r="C1790" s="1">
        <v>41073.263472222221</v>
      </c>
      <c r="D1790" s="4">
        <v>120000</v>
      </c>
      <c r="E1790">
        <v>120000</v>
      </c>
      <c r="F1790" t="s">
        <v>6</v>
      </c>
      <c r="G1790">
        <f>tblSalaries[[#This Row],[clean Salary (in local currency)]]*VLOOKUP(tblSalaries[[#This Row],[Currency]],tblXrate[],2,FALSE)</f>
        <v>120000</v>
      </c>
      <c r="H1790" t="s">
        <v>1931</v>
      </c>
      <c r="I1790" t="s">
        <v>310</v>
      </c>
      <c r="J1790" t="s">
        <v>15</v>
      </c>
      <c r="K1790" t="str">
        <f>VLOOKUP(tblSalaries[[#This Row],[Where do you work]],tblCountries[[Actual]:[Mapping]],2,FALSE)</f>
        <v>USA</v>
      </c>
      <c r="L1790" t="s">
        <v>9</v>
      </c>
      <c r="M1790">
        <v>20</v>
      </c>
      <c r="O1790" s="10" t="str">
        <f>IF(ISERROR(FIND("1",tblSalaries[[#This Row],[How many hours of a day you work on Excel]])),"",1)</f>
        <v/>
      </c>
      <c r="P1790" s="11" t="str">
        <f>IF(ISERROR(FIND("2",tblSalaries[[#This Row],[How many hours of a day you work on Excel]])),"",2)</f>
        <v/>
      </c>
      <c r="Q1790" s="10" t="str">
        <f>IF(ISERROR(FIND("3",tblSalaries[[#This Row],[How many hours of a day you work on Excel]])),"",3)</f>
        <v/>
      </c>
      <c r="R1790" s="10">
        <f>IF(ISERROR(FIND("4",tblSalaries[[#This Row],[How many hours of a day you work on Excel]])),"",4)</f>
        <v>4</v>
      </c>
      <c r="S1790" s="10" t="str">
        <f>IF(ISERROR(FIND("5",tblSalaries[[#This Row],[How many hours of a day you work on Excel]])),"",5)</f>
        <v/>
      </c>
      <c r="T1790" s="10">
        <f>IF(ISERROR(FIND("6",tblSalaries[[#This Row],[How many hours of a day you work on Excel]])),"",6)</f>
        <v>6</v>
      </c>
      <c r="U1790" s="11" t="str">
        <f>IF(ISERROR(FIND("7",tblSalaries[[#This Row],[How many hours of a day you work on Excel]])),"",7)</f>
        <v/>
      </c>
      <c r="V1790" s="11" t="str">
        <f>IF(ISERROR(FIND("8",tblSalaries[[#This Row],[How many hours of a day you work on Excel]])),"",8)</f>
        <v/>
      </c>
      <c r="W1790" s="11">
        <f>IF(MAX(tblSalaries[[#This Row],[1 hour]:[8 hours]])=0,#N/A,MAX(tblSalaries[[#This Row],[1 hour]:[8 hours]]))</f>
        <v>6</v>
      </c>
      <c r="X1790" s="11">
        <f>IF(ISERROR(tblSalaries[[#This Row],[max h]]),1,tblSalaries[[#This Row],[Salary in USD]]/tblSalaries[[#This Row],[max h]]/260)</f>
        <v>76.92307692307692</v>
      </c>
      <c r="Y1790" s="11" t="str">
        <f>IF(tblSalaries[[#This Row],[Years of Experience]]="",0,"0")</f>
        <v>0</v>
      </c>
      <c r="Z179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90" s="11">
        <f>IF(tblSalaries[[#This Row],[Salary in USD]]&lt;1000,1,0)</f>
        <v>0</v>
      </c>
      <c r="AB1790" s="11">
        <f>IF(AND(tblSalaries[[#This Row],[Salary in USD]]&gt;1000,tblSalaries[[#This Row],[Salary in USD]]&lt;2000),1,0)</f>
        <v>0</v>
      </c>
    </row>
    <row r="1791" spans="2:28" ht="15" customHeight="1">
      <c r="B1791" t="s">
        <v>3794</v>
      </c>
      <c r="C1791" s="1">
        <v>41073.49895833333</v>
      </c>
      <c r="D1791" s="4">
        <v>20000</v>
      </c>
      <c r="E1791">
        <v>20000</v>
      </c>
      <c r="F1791" t="s">
        <v>6</v>
      </c>
      <c r="G1791">
        <f>tblSalaries[[#This Row],[clean Salary (in local currency)]]*VLOOKUP(tblSalaries[[#This Row],[Currency]],tblXrate[],2,FALSE)</f>
        <v>20000</v>
      </c>
      <c r="H1791" t="s">
        <v>1932</v>
      </c>
      <c r="I1791" t="s">
        <v>20</v>
      </c>
      <c r="J1791" t="s">
        <v>1933</v>
      </c>
      <c r="K1791" t="str">
        <f>VLOOKUP(tblSalaries[[#This Row],[Where do you work]],tblCountries[[Actual]:[Mapping]],2,FALSE)</f>
        <v>Hong Kong</v>
      </c>
      <c r="L1791" t="s">
        <v>25</v>
      </c>
      <c r="M1791">
        <v>1</v>
      </c>
      <c r="O1791" s="10">
        <f>IF(ISERROR(FIND("1",tblSalaries[[#This Row],[How many hours of a day you work on Excel]])),"",1)</f>
        <v>1</v>
      </c>
      <c r="P1791" s="11">
        <f>IF(ISERROR(FIND("2",tblSalaries[[#This Row],[How many hours of a day you work on Excel]])),"",2)</f>
        <v>2</v>
      </c>
      <c r="Q1791" s="10" t="str">
        <f>IF(ISERROR(FIND("3",tblSalaries[[#This Row],[How many hours of a day you work on Excel]])),"",3)</f>
        <v/>
      </c>
      <c r="R1791" s="10" t="str">
        <f>IF(ISERROR(FIND("4",tblSalaries[[#This Row],[How many hours of a day you work on Excel]])),"",4)</f>
        <v/>
      </c>
      <c r="S1791" s="10" t="str">
        <f>IF(ISERROR(FIND("5",tblSalaries[[#This Row],[How many hours of a day you work on Excel]])),"",5)</f>
        <v/>
      </c>
      <c r="T1791" s="10" t="str">
        <f>IF(ISERROR(FIND("6",tblSalaries[[#This Row],[How many hours of a day you work on Excel]])),"",6)</f>
        <v/>
      </c>
      <c r="U1791" s="11" t="str">
        <f>IF(ISERROR(FIND("7",tblSalaries[[#This Row],[How many hours of a day you work on Excel]])),"",7)</f>
        <v/>
      </c>
      <c r="V1791" s="11" t="str">
        <f>IF(ISERROR(FIND("8",tblSalaries[[#This Row],[How many hours of a day you work on Excel]])),"",8)</f>
        <v/>
      </c>
      <c r="W1791" s="11">
        <f>IF(MAX(tblSalaries[[#This Row],[1 hour]:[8 hours]])=0,#N/A,MAX(tblSalaries[[#This Row],[1 hour]:[8 hours]]))</f>
        <v>2</v>
      </c>
      <c r="X1791" s="11">
        <f>IF(ISERROR(tblSalaries[[#This Row],[max h]]),1,tblSalaries[[#This Row],[Salary in USD]]/tblSalaries[[#This Row],[max h]]/260)</f>
        <v>38.46153846153846</v>
      </c>
      <c r="Y1791" s="11" t="str">
        <f>IF(tblSalaries[[#This Row],[Years of Experience]]="",0,"0")</f>
        <v>0</v>
      </c>
      <c r="Z179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91" s="11">
        <f>IF(tblSalaries[[#This Row],[Salary in USD]]&lt;1000,1,0)</f>
        <v>0</v>
      </c>
      <c r="AB1791" s="11">
        <f>IF(AND(tblSalaries[[#This Row],[Salary in USD]]&gt;1000,tblSalaries[[#This Row],[Salary in USD]]&lt;2000),1,0)</f>
        <v>0</v>
      </c>
    </row>
    <row r="1792" spans="2:28" ht="15" customHeight="1">
      <c r="B1792" t="s">
        <v>3795</v>
      </c>
      <c r="C1792" s="1">
        <v>41073.72415509259</v>
      </c>
      <c r="D1792" s="4">
        <v>15000</v>
      </c>
      <c r="E1792">
        <v>15000</v>
      </c>
      <c r="F1792" t="s">
        <v>6</v>
      </c>
      <c r="G1792">
        <f>tblSalaries[[#This Row],[clean Salary (in local currency)]]*VLOOKUP(tblSalaries[[#This Row],[Currency]],tblXrate[],2,FALSE)</f>
        <v>15000</v>
      </c>
      <c r="H1792" t="s">
        <v>1002</v>
      </c>
      <c r="I1792" t="s">
        <v>20</v>
      </c>
      <c r="J1792" t="s">
        <v>8</v>
      </c>
      <c r="K1792" t="str">
        <f>VLOOKUP(tblSalaries[[#This Row],[Where do you work]],tblCountries[[Actual]:[Mapping]],2,FALSE)</f>
        <v>India</v>
      </c>
      <c r="L1792" t="s">
        <v>18</v>
      </c>
      <c r="M1792">
        <v>0.3</v>
      </c>
      <c r="O1792" s="10" t="str">
        <f>IF(ISERROR(FIND("1",tblSalaries[[#This Row],[How many hours of a day you work on Excel]])),"",1)</f>
        <v/>
      </c>
      <c r="P1792" s="11">
        <f>IF(ISERROR(FIND("2",tblSalaries[[#This Row],[How many hours of a day you work on Excel]])),"",2)</f>
        <v>2</v>
      </c>
      <c r="Q1792" s="10">
        <f>IF(ISERROR(FIND("3",tblSalaries[[#This Row],[How many hours of a day you work on Excel]])),"",3)</f>
        <v>3</v>
      </c>
      <c r="R1792" s="10" t="str">
        <f>IF(ISERROR(FIND("4",tblSalaries[[#This Row],[How many hours of a day you work on Excel]])),"",4)</f>
        <v/>
      </c>
      <c r="S1792" s="10" t="str">
        <f>IF(ISERROR(FIND("5",tblSalaries[[#This Row],[How many hours of a day you work on Excel]])),"",5)</f>
        <v/>
      </c>
      <c r="T1792" s="10" t="str">
        <f>IF(ISERROR(FIND("6",tblSalaries[[#This Row],[How many hours of a day you work on Excel]])),"",6)</f>
        <v/>
      </c>
      <c r="U1792" s="11" t="str">
        <f>IF(ISERROR(FIND("7",tblSalaries[[#This Row],[How many hours of a day you work on Excel]])),"",7)</f>
        <v/>
      </c>
      <c r="V1792" s="11" t="str">
        <f>IF(ISERROR(FIND("8",tblSalaries[[#This Row],[How many hours of a day you work on Excel]])),"",8)</f>
        <v/>
      </c>
      <c r="W1792" s="11">
        <f>IF(MAX(tblSalaries[[#This Row],[1 hour]:[8 hours]])=0,#N/A,MAX(tblSalaries[[#This Row],[1 hour]:[8 hours]]))</f>
        <v>3</v>
      </c>
      <c r="X1792" s="11">
        <f>IF(ISERROR(tblSalaries[[#This Row],[max h]]),1,tblSalaries[[#This Row],[Salary in USD]]/tblSalaries[[#This Row],[max h]]/260)</f>
        <v>19.23076923076923</v>
      </c>
      <c r="Y1792" s="11" t="str">
        <f>IF(tblSalaries[[#This Row],[Years of Experience]]="",0,"0")</f>
        <v>0</v>
      </c>
      <c r="Z179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792" s="11">
        <f>IF(tblSalaries[[#This Row],[Salary in USD]]&lt;1000,1,0)</f>
        <v>0</v>
      </c>
      <c r="AB1792" s="11">
        <f>IF(AND(tblSalaries[[#This Row],[Salary in USD]]&gt;1000,tblSalaries[[#This Row],[Salary in USD]]&lt;2000),1,0)</f>
        <v>0</v>
      </c>
    </row>
    <row r="1793" spans="2:28" ht="15" customHeight="1">
      <c r="B1793" t="s">
        <v>3796</v>
      </c>
      <c r="C1793" s="1">
        <v>41073.767361111109</v>
      </c>
      <c r="D1793" s="4" t="s">
        <v>1934</v>
      </c>
      <c r="E1793">
        <v>1000000</v>
      </c>
      <c r="F1793" t="s">
        <v>40</v>
      </c>
      <c r="G1793">
        <f>tblSalaries[[#This Row],[clean Salary (in local currency)]]*VLOOKUP(tblSalaries[[#This Row],[Currency]],tblXrate[],2,FALSE)</f>
        <v>17807.916687442568</v>
      </c>
      <c r="H1793" t="s">
        <v>1935</v>
      </c>
      <c r="I1793" t="s">
        <v>52</v>
      </c>
      <c r="J1793" t="s">
        <v>8</v>
      </c>
      <c r="K1793" t="str">
        <f>VLOOKUP(tblSalaries[[#This Row],[Where do you work]],tblCountries[[Actual]:[Mapping]],2,FALSE)</f>
        <v>India</v>
      </c>
      <c r="L1793" t="s">
        <v>18</v>
      </c>
      <c r="M1793">
        <v>10</v>
      </c>
      <c r="O1793" s="10" t="str">
        <f>IF(ISERROR(FIND("1",tblSalaries[[#This Row],[How many hours of a day you work on Excel]])),"",1)</f>
        <v/>
      </c>
      <c r="P1793" s="11">
        <f>IF(ISERROR(FIND("2",tblSalaries[[#This Row],[How many hours of a day you work on Excel]])),"",2)</f>
        <v>2</v>
      </c>
      <c r="Q1793" s="10">
        <f>IF(ISERROR(FIND("3",tblSalaries[[#This Row],[How many hours of a day you work on Excel]])),"",3)</f>
        <v>3</v>
      </c>
      <c r="R1793" s="10" t="str">
        <f>IF(ISERROR(FIND("4",tblSalaries[[#This Row],[How many hours of a day you work on Excel]])),"",4)</f>
        <v/>
      </c>
      <c r="S1793" s="10" t="str">
        <f>IF(ISERROR(FIND("5",tblSalaries[[#This Row],[How many hours of a day you work on Excel]])),"",5)</f>
        <v/>
      </c>
      <c r="T1793" s="10" t="str">
        <f>IF(ISERROR(FIND("6",tblSalaries[[#This Row],[How many hours of a day you work on Excel]])),"",6)</f>
        <v/>
      </c>
      <c r="U1793" s="11" t="str">
        <f>IF(ISERROR(FIND("7",tblSalaries[[#This Row],[How many hours of a day you work on Excel]])),"",7)</f>
        <v/>
      </c>
      <c r="V1793" s="11" t="str">
        <f>IF(ISERROR(FIND("8",tblSalaries[[#This Row],[How many hours of a day you work on Excel]])),"",8)</f>
        <v/>
      </c>
      <c r="W1793" s="11">
        <f>IF(MAX(tblSalaries[[#This Row],[1 hour]:[8 hours]])=0,#N/A,MAX(tblSalaries[[#This Row],[1 hour]:[8 hours]]))</f>
        <v>3</v>
      </c>
      <c r="X1793" s="11">
        <f>IF(ISERROR(tblSalaries[[#This Row],[max h]]),1,tblSalaries[[#This Row],[Salary in USD]]/tblSalaries[[#This Row],[max h]]/260)</f>
        <v>22.830662419798163</v>
      </c>
      <c r="Y1793" s="11" t="str">
        <f>IF(tblSalaries[[#This Row],[Years of Experience]]="",0,"0")</f>
        <v>0</v>
      </c>
      <c r="Z179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93" s="11">
        <f>IF(tblSalaries[[#This Row],[Salary in USD]]&lt;1000,1,0)</f>
        <v>0</v>
      </c>
      <c r="AB1793" s="11">
        <f>IF(AND(tblSalaries[[#This Row],[Salary in USD]]&gt;1000,tblSalaries[[#This Row],[Salary in USD]]&lt;2000),1,0)</f>
        <v>0</v>
      </c>
    </row>
    <row r="1794" spans="2:28" ht="15" customHeight="1">
      <c r="B1794" t="s">
        <v>3797</v>
      </c>
      <c r="C1794" s="1">
        <v>41073.805844907409</v>
      </c>
      <c r="D1794" s="4">
        <v>900000</v>
      </c>
      <c r="E1794">
        <v>900000</v>
      </c>
      <c r="F1794" t="s">
        <v>40</v>
      </c>
      <c r="G1794">
        <f>tblSalaries[[#This Row],[clean Salary (in local currency)]]*VLOOKUP(tblSalaries[[#This Row],[Currency]],tblXrate[],2,FALSE)</f>
        <v>16027.125018698311</v>
      </c>
      <c r="H1794" t="s">
        <v>1936</v>
      </c>
      <c r="I1794" t="s">
        <v>52</v>
      </c>
      <c r="J1794" t="s">
        <v>8</v>
      </c>
      <c r="K1794" t="str">
        <f>VLOOKUP(tblSalaries[[#This Row],[Where do you work]],tblCountries[[Actual]:[Mapping]],2,FALSE)</f>
        <v>India</v>
      </c>
      <c r="L1794" t="s">
        <v>18</v>
      </c>
      <c r="M1794">
        <v>6</v>
      </c>
      <c r="O1794" s="10" t="str">
        <f>IF(ISERROR(FIND("1",tblSalaries[[#This Row],[How many hours of a day you work on Excel]])),"",1)</f>
        <v/>
      </c>
      <c r="P1794" s="11">
        <f>IF(ISERROR(FIND("2",tblSalaries[[#This Row],[How many hours of a day you work on Excel]])),"",2)</f>
        <v>2</v>
      </c>
      <c r="Q1794" s="10">
        <f>IF(ISERROR(FIND("3",tblSalaries[[#This Row],[How many hours of a day you work on Excel]])),"",3)</f>
        <v>3</v>
      </c>
      <c r="R1794" s="10" t="str">
        <f>IF(ISERROR(FIND("4",tblSalaries[[#This Row],[How many hours of a day you work on Excel]])),"",4)</f>
        <v/>
      </c>
      <c r="S1794" s="10" t="str">
        <f>IF(ISERROR(FIND("5",tblSalaries[[#This Row],[How many hours of a day you work on Excel]])),"",5)</f>
        <v/>
      </c>
      <c r="T1794" s="10" t="str">
        <f>IF(ISERROR(FIND("6",tblSalaries[[#This Row],[How many hours of a day you work on Excel]])),"",6)</f>
        <v/>
      </c>
      <c r="U1794" s="11" t="str">
        <f>IF(ISERROR(FIND("7",tblSalaries[[#This Row],[How many hours of a day you work on Excel]])),"",7)</f>
        <v/>
      </c>
      <c r="V1794" s="11" t="str">
        <f>IF(ISERROR(FIND("8",tblSalaries[[#This Row],[How many hours of a day you work on Excel]])),"",8)</f>
        <v/>
      </c>
      <c r="W1794" s="11">
        <f>IF(MAX(tblSalaries[[#This Row],[1 hour]:[8 hours]])=0,#N/A,MAX(tblSalaries[[#This Row],[1 hour]:[8 hours]]))</f>
        <v>3</v>
      </c>
      <c r="X1794" s="11">
        <f>IF(ISERROR(tblSalaries[[#This Row],[max h]]),1,tblSalaries[[#This Row],[Salary in USD]]/tblSalaries[[#This Row],[max h]]/260)</f>
        <v>20.547596177818345</v>
      </c>
      <c r="Y1794" s="11" t="str">
        <f>IF(tblSalaries[[#This Row],[Years of Experience]]="",0,"0")</f>
        <v>0</v>
      </c>
      <c r="Z179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94" s="11">
        <f>IF(tblSalaries[[#This Row],[Salary in USD]]&lt;1000,1,0)</f>
        <v>0</v>
      </c>
      <c r="AB1794" s="11">
        <f>IF(AND(tblSalaries[[#This Row],[Salary in USD]]&gt;1000,tblSalaries[[#This Row],[Salary in USD]]&lt;2000),1,0)</f>
        <v>0</v>
      </c>
    </row>
    <row r="1795" spans="2:28" ht="15" customHeight="1">
      <c r="B1795" t="s">
        <v>3798</v>
      </c>
      <c r="C1795" s="1">
        <v>41073.815254629626</v>
      </c>
      <c r="D1795" s="4" t="s">
        <v>1937</v>
      </c>
      <c r="E1795">
        <v>36000</v>
      </c>
      <c r="F1795" t="s">
        <v>69</v>
      </c>
      <c r="G1795">
        <f>tblSalaries[[#This Row],[clean Salary (in local currency)]]*VLOOKUP(tblSalaries[[#This Row],[Currency]],tblXrate[],2,FALSE)</f>
        <v>56742.417794422225</v>
      </c>
      <c r="H1795" t="s">
        <v>1938</v>
      </c>
      <c r="I1795" t="s">
        <v>52</v>
      </c>
      <c r="J1795" t="s">
        <v>71</v>
      </c>
      <c r="K1795" t="str">
        <f>VLOOKUP(tblSalaries[[#This Row],[Where do you work]],tblCountries[[Actual]:[Mapping]],2,FALSE)</f>
        <v>UK</v>
      </c>
      <c r="L1795" t="s">
        <v>13</v>
      </c>
      <c r="M1795">
        <v>7</v>
      </c>
      <c r="O1795" s="10" t="str">
        <f>IF(ISERROR(FIND("1",tblSalaries[[#This Row],[How many hours of a day you work on Excel]])),"",1)</f>
        <v/>
      </c>
      <c r="P1795" s="11" t="str">
        <f>IF(ISERROR(FIND("2",tblSalaries[[#This Row],[How many hours of a day you work on Excel]])),"",2)</f>
        <v/>
      </c>
      <c r="Q1795" s="10" t="str">
        <f>IF(ISERROR(FIND("3",tblSalaries[[#This Row],[How many hours of a day you work on Excel]])),"",3)</f>
        <v/>
      </c>
      <c r="R1795" s="10" t="str">
        <f>IF(ISERROR(FIND("4",tblSalaries[[#This Row],[How many hours of a day you work on Excel]])),"",4)</f>
        <v/>
      </c>
      <c r="S1795" s="10" t="str">
        <f>IF(ISERROR(FIND("5",tblSalaries[[#This Row],[How many hours of a day you work on Excel]])),"",5)</f>
        <v/>
      </c>
      <c r="T1795" s="10" t="str">
        <f>IF(ISERROR(FIND("6",tblSalaries[[#This Row],[How many hours of a day you work on Excel]])),"",6)</f>
        <v/>
      </c>
      <c r="U1795" s="11" t="str">
        <f>IF(ISERROR(FIND("7",tblSalaries[[#This Row],[How many hours of a day you work on Excel]])),"",7)</f>
        <v/>
      </c>
      <c r="V1795" s="11">
        <f>IF(ISERROR(FIND("8",tblSalaries[[#This Row],[How many hours of a day you work on Excel]])),"",8)</f>
        <v>8</v>
      </c>
      <c r="W1795" s="11">
        <f>IF(MAX(tblSalaries[[#This Row],[1 hour]:[8 hours]])=0,#N/A,MAX(tblSalaries[[#This Row],[1 hour]:[8 hours]]))</f>
        <v>8</v>
      </c>
      <c r="X1795" s="11">
        <f>IF(ISERROR(tblSalaries[[#This Row],[max h]]),1,tblSalaries[[#This Row],[Salary in USD]]/tblSalaries[[#This Row],[max h]]/260)</f>
        <v>27.280008555010685</v>
      </c>
      <c r="Y1795" s="11" t="str">
        <f>IF(tblSalaries[[#This Row],[Years of Experience]]="",0,"0")</f>
        <v>0</v>
      </c>
      <c r="Z179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95" s="11">
        <f>IF(tblSalaries[[#This Row],[Salary in USD]]&lt;1000,1,0)</f>
        <v>0</v>
      </c>
      <c r="AB1795" s="11">
        <f>IF(AND(tblSalaries[[#This Row],[Salary in USD]]&gt;1000,tblSalaries[[#This Row],[Salary in USD]]&lt;2000),1,0)</f>
        <v>0</v>
      </c>
    </row>
    <row r="1796" spans="2:28" ht="15" customHeight="1">
      <c r="B1796" t="s">
        <v>3799</v>
      </c>
      <c r="C1796" s="1">
        <v>41073.81962962963</v>
      </c>
      <c r="D1796" s="4">
        <v>1200000</v>
      </c>
      <c r="E1796">
        <v>1200000</v>
      </c>
      <c r="F1796" t="s">
        <v>40</v>
      </c>
      <c r="G1796">
        <f>tblSalaries[[#This Row],[clean Salary (in local currency)]]*VLOOKUP(tblSalaries[[#This Row],[Currency]],tblXrate[],2,FALSE)</f>
        <v>21369.500024931083</v>
      </c>
      <c r="H1796" t="s">
        <v>1939</v>
      </c>
      <c r="I1796" t="s">
        <v>52</v>
      </c>
      <c r="J1796" t="s">
        <v>8</v>
      </c>
      <c r="K1796" t="str">
        <f>VLOOKUP(tblSalaries[[#This Row],[Where do you work]],tblCountries[[Actual]:[Mapping]],2,FALSE)</f>
        <v>India</v>
      </c>
      <c r="L1796" t="s">
        <v>9</v>
      </c>
      <c r="M1796">
        <v>7</v>
      </c>
      <c r="O1796" s="10" t="str">
        <f>IF(ISERROR(FIND("1",tblSalaries[[#This Row],[How many hours of a day you work on Excel]])),"",1)</f>
        <v/>
      </c>
      <c r="P1796" s="11" t="str">
        <f>IF(ISERROR(FIND("2",tblSalaries[[#This Row],[How many hours of a day you work on Excel]])),"",2)</f>
        <v/>
      </c>
      <c r="Q1796" s="10" t="str">
        <f>IF(ISERROR(FIND("3",tblSalaries[[#This Row],[How many hours of a day you work on Excel]])),"",3)</f>
        <v/>
      </c>
      <c r="R1796" s="10">
        <f>IF(ISERROR(FIND("4",tblSalaries[[#This Row],[How many hours of a day you work on Excel]])),"",4)</f>
        <v>4</v>
      </c>
      <c r="S1796" s="10" t="str">
        <f>IF(ISERROR(FIND("5",tblSalaries[[#This Row],[How many hours of a day you work on Excel]])),"",5)</f>
        <v/>
      </c>
      <c r="T1796" s="10">
        <f>IF(ISERROR(FIND("6",tblSalaries[[#This Row],[How many hours of a day you work on Excel]])),"",6)</f>
        <v>6</v>
      </c>
      <c r="U1796" s="11" t="str">
        <f>IF(ISERROR(FIND("7",tblSalaries[[#This Row],[How many hours of a day you work on Excel]])),"",7)</f>
        <v/>
      </c>
      <c r="V1796" s="11" t="str">
        <f>IF(ISERROR(FIND("8",tblSalaries[[#This Row],[How many hours of a day you work on Excel]])),"",8)</f>
        <v/>
      </c>
      <c r="W1796" s="11">
        <f>IF(MAX(tblSalaries[[#This Row],[1 hour]:[8 hours]])=0,#N/A,MAX(tblSalaries[[#This Row],[1 hour]:[8 hours]]))</f>
        <v>6</v>
      </c>
      <c r="X1796" s="11">
        <f>IF(ISERROR(tblSalaries[[#This Row],[max h]]),1,tblSalaries[[#This Row],[Salary in USD]]/tblSalaries[[#This Row],[max h]]/260)</f>
        <v>13.698397451878899</v>
      </c>
      <c r="Y1796" s="11" t="str">
        <f>IF(tblSalaries[[#This Row],[Years of Experience]]="",0,"0")</f>
        <v>0</v>
      </c>
      <c r="Z179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96" s="11">
        <f>IF(tblSalaries[[#This Row],[Salary in USD]]&lt;1000,1,0)</f>
        <v>0</v>
      </c>
      <c r="AB1796" s="11">
        <f>IF(AND(tblSalaries[[#This Row],[Salary in USD]]&gt;1000,tblSalaries[[#This Row],[Salary in USD]]&lt;2000),1,0)</f>
        <v>0</v>
      </c>
    </row>
    <row r="1797" spans="2:28" ht="15" customHeight="1">
      <c r="B1797" t="s">
        <v>3800</v>
      </c>
      <c r="C1797" s="1">
        <v>41073.860625000001</v>
      </c>
      <c r="D1797" s="4">
        <v>425000</v>
      </c>
      <c r="E1797">
        <v>425000</v>
      </c>
      <c r="F1797" t="s">
        <v>40</v>
      </c>
      <c r="G1797">
        <f>tblSalaries[[#This Row],[clean Salary (in local currency)]]*VLOOKUP(tblSalaries[[#This Row],[Currency]],tblXrate[],2,FALSE)</f>
        <v>7568.3645921630914</v>
      </c>
      <c r="H1797" t="s">
        <v>932</v>
      </c>
      <c r="I1797" t="s">
        <v>310</v>
      </c>
      <c r="J1797" t="s">
        <v>8</v>
      </c>
      <c r="K1797" t="str">
        <f>VLOOKUP(tblSalaries[[#This Row],[Where do you work]],tblCountries[[Actual]:[Mapping]],2,FALSE)</f>
        <v>India</v>
      </c>
      <c r="L1797" t="s">
        <v>18</v>
      </c>
      <c r="M1797">
        <v>6</v>
      </c>
      <c r="O1797" s="10" t="str">
        <f>IF(ISERROR(FIND("1",tblSalaries[[#This Row],[How many hours of a day you work on Excel]])),"",1)</f>
        <v/>
      </c>
      <c r="P1797" s="11">
        <f>IF(ISERROR(FIND("2",tblSalaries[[#This Row],[How many hours of a day you work on Excel]])),"",2)</f>
        <v>2</v>
      </c>
      <c r="Q1797" s="10">
        <f>IF(ISERROR(FIND("3",tblSalaries[[#This Row],[How many hours of a day you work on Excel]])),"",3)</f>
        <v>3</v>
      </c>
      <c r="R1797" s="10" t="str">
        <f>IF(ISERROR(FIND("4",tblSalaries[[#This Row],[How many hours of a day you work on Excel]])),"",4)</f>
        <v/>
      </c>
      <c r="S1797" s="10" t="str">
        <f>IF(ISERROR(FIND("5",tblSalaries[[#This Row],[How many hours of a day you work on Excel]])),"",5)</f>
        <v/>
      </c>
      <c r="T1797" s="10" t="str">
        <f>IF(ISERROR(FIND("6",tblSalaries[[#This Row],[How many hours of a day you work on Excel]])),"",6)</f>
        <v/>
      </c>
      <c r="U1797" s="11" t="str">
        <f>IF(ISERROR(FIND("7",tblSalaries[[#This Row],[How many hours of a day you work on Excel]])),"",7)</f>
        <v/>
      </c>
      <c r="V1797" s="11" t="str">
        <f>IF(ISERROR(FIND("8",tblSalaries[[#This Row],[How many hours of a day you work on Excel]])),"",8)</f>
        <v/>
      </c>
      <c r="W1797" s="11">
        <f>IF(MAX(tblSalaries[[#This Row],[1 hour]:[8 hours]])=0,#N/A,MAX(tblSalaries[[#This Row],[1 hour]:[8 hours]]))</f>
        <v>3</v>
      </c>
      <c r="X1797" s="11">
        <f>IF(ISERROR(tblSalaries[[#This Row],[max h]]),1,tblSalaries[[#This Row],[Salary in USD]]/tblSalaries[[#This Row],[max h]]/260)</f>
        <v>9.7030315284142183</v>
      </c>
      <c r="Y1797" s="11" t="str">
        <f>IF(tblSalaries[[#This Row],[Years of Experience]]="",0,"0")</f>
        <v>0</v>
      </c>
      <c r="Z179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97" s="11">
        <f>IF(tblSalaries[[#This Row],[Salary in USD]]&lt;1000,1,0)</f>
        <v>0</v>
      </c>
      <c r="AB1797" s="11">
        <f>IF(AND(tblSalaries[[#This Row],[Salary in USD]]&gt;1000,tblSalaries[[#This Row],[Salary in USD]]&lt;2000),1,0)</f>
        <v>0</v>
      </c>
    </row>
    <row r="1798" spans="2:28" ht="15" customHeight="1">
      <c r="B1798" t="s">
        <v>3801</v>
      </c>
      <c r="C1798" s="1">
        <v>41073.98097222222</v>
      </c>
      <c r="D1798" s="4">
        <v>50000</v>
      </c>
      <c r="E1798">
        <v>50000</v>
      </c>
      <c r="F1798" t="s">
        <v>69</v>
      </c>
      <c r="G1798">
        <f>tblSalaries[[#This Row],[clean Salary (in local currency)]]*VLOOKUP(tblSalaries[[#This Row],[Currency]],tblXrate[],2,FALSE)</f>
        <v>78808.913603364199</v>
      </c>
      <c r="H1798" t="s">
        <v>1621</v>
      </c>
      <c r="I1798" t="s">
        <v>310</v>
      </c>
      <c r="J1798" t="s">
        <v>71</v>
      </c>
      <c r="K1798" t="str">
        <f>VLOOKUP(tblSalaries[[#This Row],[Where do you work]],tblCountries[[Actual]:[Mapping]],2,FALSE)</f>
        <v>UK</v>
      </c>
      <c r="L1798" t="s">
        <v>18</v>
      </c>
      <c r="M1798">
        <v>10</v>
      </c>
      <c r="O1798" s="10" t="str">
        <f>IF(ISERROR(FIND("1",tblSalaries[[#This Row],[How many hours of a day you work on Excel]])),"",1)</f>
        <v/>
      </c>
      <c r="P1798" s="11">
        <f>IF(ISERROR(FIND("2",tblSalaries[[#This Row],[How many hours of a day you work on Excel]])),"",2)</f>
        <v>2</v>
      </c>
      <c r="Q1798" s="10">
        <f>IF(ISERROR(FIND("3",tblSalaries[[#This Row],[How many hours of a day you work on Excel]])),"",3)</f>
        <v>3</v>
      </c>
      <c r="R1798" s="10" t="str">
        <f>IF(ISERROR(FIND("4",tblSalaries[[#This Row],[How many hours of a day you work on Excel]])),"",4)</f>
        <v/>
      </c>
      <c r="S1798" s="10" t="str">
        <f>IF(ISERROR(FIND("5",tblSalaries[[#This Row],[How many hours of a day you work on Excel]])),"",5)</f>
        <v/>
      </c>
      <c r="T1798" s="10" t="str">
        <f>IF(ISERROR(FIND("6",tblSalaries[[#This Row],[How many hours of a day you work on Excel]])),"",6)</f>
        <v/>
      </c>
      <c r="U1798" s="11" t="str">
        <f>IF(ISERROR(FIND("7",tblSalaries[[#This Row],[How many hours of a day you work on Excel]])),"",7)</f>
        <v/>
      </c>
      <c r="V1798" s="11" t="str">
        <f>IF(ISERROR(FIND("8",tblSalaries[[#This Row],[How many hours of a day you work on Excel]])),"",8)</f>
        <v/>
      </c>
      <c r="W1798" s="11">
        <f>IF(MAX(tblSalaries[[#This Row],[1 hour]:[8 hours]])=0,#N/A,MAX(tblSalaries[[#This Row],[1 hour]:[8 hours]]))</f>
        <v>3</v>
      </c>
      <c r="X1798" s="11">
        <f>IF(ISERROR(tblSalaries[[#This Row],[max h]]),1,tblSalaries[[#This Row],[Salary in USD]]/tblSalaries[[#This Row],[max h]]/260)</f>
        <v>101.03706872226179</v>
      </c>
      <c r="Y1798" s="11" t="str">
        <f>IF(tblSalaries[[#This Row],[Years of Experience]]="",0,"0")</f>
        <v>0</v>
      </c>
      <c r="Z179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798" s="11">
        <f>IF(tblSalaries[[#This Row],[Salary in USD]]&lt;1000,1,0)</f>
        <v>0</v>
      </c>
      <c r="AB1798" s="11">
        <f>IF(AND(tblSalaries[[#This Row],[Salary in USD]]&gt;1000,tblSalaries[[#This Row],[Salary in USD]]&lt;2000),1,0)</f>
        <v>0</v>
      </c>
    </row>
    <row r="1799" spans="2:28" ht="15" customHeight="1">
      <c r="B1799" t="s">
        <v>3802</v>
      </c>
      <c r="C1799" s="1">
        <v>41074.080011574071</v>
      </c>
      <c r="D1799" s="4">
        <v>60000</v>
      </c>
      <c r="E1799">
        <v>60000</v>
      </c>
      <c r="F1799" t="s">
        <v>6</v>
      </c>
      <c r="G1799">
        <f>tblSalaries[[#This Row],[clean Salary (in local currency)]]*VLOOKUP(tblSalaries[[#This Row],[Currency]],tblXrate[],2,FALSE)</f>
        <v>60000</v>
      </c>
      <c r="H1799" t="s">
        <v>207</v>
      </c>
      <c r="I1799" t="s">
        <v>20</v>
      </c>
      <c r="J1799" t="s">
        <v>15</v>
      </c>
      <c r="K1799" t="str">
        <f>VLOOKUP(tblSalaries[[#This Row],[Where do you work]],tblCountries[[Actual]:[Mapping]],2,FALSE)</f>
        <v>USA</v>
      </c>
      <c r="L1799" t="s">
        <v>9</v>
      </c>
      <c r="M1799">
        <v>15</v>
      </c>
      <c r="O1799" s="10" t="str">
        <f>IF(ISERROR(FIND("1",tblSalaries[[#This Row],[How many hours of a day you work on Excel]])),"",1)</f>
        <v/>
      </c>
      <c r="P1799" s="11" t="str">
        <f>IF(ISERROR(FIND("2",tblSalaries[[#This Row],[How many hours of a day you work on Excel]])),"",2)</f>
        <v/>
      </c>
      <c r="Q1799" s="10" t="str">
        <f>IF(ISERROR(FIND("3",tblSalaries[[#This Row],[How many hours of a day you work on Excel]])),"",3)</f>
        <v/>
      </c>
      <c r="R1799" s="10">
        <f>IF(ISERROR(FIND("4",tblSalaries[[#This Row],[How many hours of a day you work on Excel]])),"",4)</f>
        <v>4</v>
      </c>
      <c r="S1799" s="10" t="str">
        <f>IF(ISERROR(FIND("5",tblSalaries[[#This Row],[How many hours of a day you work on Excel]])),"",5)</f>
        <v/>
      </c>
      <c r="T1799" s="10">
        <f>IF(ISERROR(FIND("6",tblSalaries[[#This Row],[How many hours of a day you work on Excel]])),"",6)</f>
        <v>6</v>
      </c>
      <c r="U1799" s="11" t="str">
        <f>IF(ISERROR(FIND("7",tblSalaries[[#This Row],[How many hours of a day you work on Excel]])),"",7)</f>
        <v/>
      </c>
      <c r="V1799" s="11" t="str">
        <f>IF(ISERROR(FIND("8",tblSalaries[[#This Row],[How many hours of a day you work on Excel]])),"",8)</f>
        <v/>
      </c>
      <c r="W1799" s="11">
        <f>IF(MAX(tblSalaries[[#This Row],[1 hour]:[8 hours]])=0,#N/A,MAX(tblSalaries[[#This Row],[1 hour]:[8 hours]]))</f>
        <v>6</v>
      </c>
      <c r="X1799" s="11">
        <f>IF(ISERROR(tblSalaries[[#This Row],[max h]]),1,tblSalaries[[#This Row],[Salary in USD]]/tblSalaries[[#This Row],[max h]]/260)</f>
        <v>38.46153846153846</v>
      </c>
      <c r="Y1799" s="11" t="str">
        <f>IF(tblSalaries[[#This Row],[Years of Experience]]="",0,"0")</f>
        <v>0</v>
      </c>
      <c r="Z179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799" s="11">
        <f>IF(tblSalaries[[#This Row],[Salary in USD]]&lt;1000,1,0)</f>
        <v>0</v>
      </c>
      <c r="AB1799" s="11">
        <f>IF(AND(tblSalaries[[#This Row],[Salary in USD]]&gt;1000,tblSalaries[[#This Row],[Salary in USD]]&lt;2000),1,0)</f>
        <v>0</v>
      </c>
    </row>
    <row r="1800" spans="2:28" ht="15" customHeight="1">
      <c r="B1800" t="s">
        <v>3803</v>
      </c>
      <c r="C1800" s="1">
        <v>41074.114386574074</v>
      </c>
      <c r="D1800" s="4">
        <v>57000</v>
      </c>
      <c r="E1800">
        <v>57000</v>
      </c>
      <c r="F1800" t="s">
        <v>6</v>
      </c>
      <c r="G1800">
        <f>tblSalaries[[#This Row],[clean Salary (in local currency)]]*VLOOKUP(tblSalaries[[#This Row],[Currency]],tblXrate[],2,FALSE)</f>
        <v>57000</v>
      </c>
      <c r="H1800" t="s">
        <v>1369</v>
      </c>
      <c r="I1800" t="s">
        <v>310</v>
      </c>
      <c r="J1800" t="s">
        <v>15</v>
      </c>
      <c r="K1800" t="str">
        <f>VLOOKUP(tblSalaries[[#This Row],[Where do you work]],tblCountries[[Actual]:[Mapping]],2,FALSE)</f>
        <v>USA</v>
      </c>
      <c r="L1800" t="s">
        <v>9</v>
      </c>
      <c r="M1800">
        <v>9</v>
      </c>
      <c r="O1800" s="10" t="str">
        <f>IF(ISERROR(FIND("1",tblSalaries[[#This Row],[How many hours of a day you work on Excel]])),"",1)</f>
        <v/>
      </c>
      <c r="P1800" s="11" t="str">
        <f>IF(ISERROR(FIND("2",tblSalaries[[#This Row],[How many hours of a day you work on Excel]])),"",2)</f>
        <v/>
      </c>
      <c r="Q1800" s="10" t="str">
        <f>IF(ISERROR(FIND("3",tblSalaries[[#This Row],[How many hours of a day you work on Excel]])),"",3)</f>
        <v/>
      </c>
      <c r="R1800" s="10">
        <f>IF(ISERROR(FIND("4",tblSalaries[[#This Row],[How many hours of a day you work on Excel]])),"",4)</f>
        <v>4</v>
      </c>
      <c r="S1800" s="10" t="str">
        <f>IF(ISERROR(FIND("5",tblSalaries[[#This Row],[How many hours of a day you work on Excel]])),"",5)</f>
        <v/>
      </c>
      <c r="T1800" s="10">
        <f>IF(ISERROR(FIND("6",tblSalaries[[#This Row],[How many hours of a day you work on Excel]])),"",6)</f>
        <v>6</v>
      </c>
      <c r="U1800" s="11" t="str">
        <f>IF(ISERROR(FIND("7",tblSalaries[[#This Row],[How many hours of a day you work on Excel]])),"",7)</f>
        <v/>
      </c>
      <c r="V1800" s="11" t="str">
        <f>IF(ISERROR(FIND("8",tblSalaries[[#This Row],[How many hours of a day you work on Excel]])),"",8)</f>
        <v/>
      </c>
      <c r="W1800" s="11">
        <f>IF(MAX(tblSalaries[[#This Row],[1 hour]:[8 hours]])=0,#N/A,MAX(tblSalaries[[#This Row],[1 hour]:[8 hours]]))</f>
        <v>6</v>
      </c>
      <c r="X1800" s="11">
        <f>IF(ISERROR(tblSalaries[[#This Row],[max h]]),1,tblSalaries[[#This Row],[Salary in USD]]/tblSalaries[[#This Row],[max h]]/260)</f>
        <v>36.53846153846154</v>
      </c>
      <c r="Y1800" s="11" t="str">
        <f>IF(tblSalaries[[#This Row],[Years of Experience]]="",0,"0")</f>
        <v>0</v>
      </c>
      <c r="Z180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00" s="11">
        <f>IF(tblSalaries[[#This Row],[Salary in USD]]&lt;1000,1,0)</f>
        <v>0</v>
      </c>
      <c r="AB1800" s="11">
        <f>IF(AND(tblSalaries[[#This Row],[Salary in USD]]&gt;1000,tblSalaries[[#This Row],[Salary in USD]]&lt;2000),1,0)</f>
        <v>0</v>
      </c>
    </row>
    <row r="1801" spans="2:28" ht="15" customHeight="1">
      <c r="B1801" t="s">
        <v>3804</v>
      </c>
      <c r="C1801" s="1">
        <v>41074.18236111111</v>
      </c>
      <c r="D1801" s="4">
        <v>40000</v>
      </c>
      <c r="E1801">
        <v>40000</v>
      </c>
      <c r="F1801" t="s">
        <v>6</v>
      </c>
      <c r="G1801">
        <f>tblSalaries[[#This Row],[clean Salary (in local currency)]]*VLOOKUP(tblSalaries[[#This Row],[Currency]],tblXrate[],2,FALSE)</f>
        <v>40000</v>
      </c>
      <c r="H1801" t="s">
        <v>1940</v>
      </c>
      <c r="I1801" t="s">
        <v>20</v>
      </c>
      <c r="J1801" t="s">
        <v>15</v>
      </c>
      <c r="K1801" t="str">
        <f>VLOOKUP(tblSalaries[[#This Row],[Where do you work]],tblCountries[[Actual]:[Mapping]],2,FALSE)</f>
        <v>USA</v>
      </c>
      <c r="L1801" t="s">
        <v>18</v>
      </c>
      <c r="M1801">
        <v>0</v>
      </c>
      <c r="O1801" s="10" t="str">
        <f>IF(ISERROR(FIND("1",tblSalaries[[#This Row],[How many hours of a day you work on Excel]])),"",1)</f>
        <v/>
      </c>
      <c r="P1801" s="11">
        <f>IF(ISERROR(FIND("2",tblSalaries[[#This Row],[How many hours of a day you work on Excel]])),"",2)</f>
        <v>2</v>
      </c>
      <c r="Q1801" s="10">
        <f>IF(ISERROR(FIND("3",tblSalaries[[#This Row],[How many hours of a day you work on Excel]])),"",3)</f>
        <v>3</v>
      </c>
      <c r="R1801" s="10" t="str">
        <f>IF(ISERROR(FIND("4",tblSalaries[[#This Row],[How many hours of a day you work on Excel]])),"",4)</f>
        <v/>
      </c>
      <c r="S1801" s="10" t="str">
        <f>IF(ISERROR(FIND("5",tblSalaries[[#This Row],[How many hours of a day you work on Excel]])),"",5)</f>
        <v/>
      </c>
      <c r="T1801" s="10" t="str">
        <f>IF(ISERROR(FIND("6",tblSalaries[[#This Row],[How many hours of a day you work on Excel]])),"",6)</f>
        <v/>
      </c>
      <c r="U1801" s="11" t="str">
        <f>IF(ISERROR(FIND("7",tblSalaries[[#This Row],[How many hours of a day you work on Excel]])),"",7)</f>
        <v/>
      </c>
      <c r="V1801" s="11" t="str">
        <f>IF(ISERROR(FIND("8",tblSalaries[[#This Row],[How many hours of a day you work on Excel]])),"",8)</f>
        <v/>
      </c>
      <c r="W1801" s="11">
        <f>IF(MAX(tblSalaries[[#This Row],[1 hour]:[8 hours]])=0,#N/A,MAX(tblSalaries[[#This Row],[1 hour]:[8 hours]]))</f>
        <v>3</v>
      </c>
      <c r="X1801" s="11">
        <f>IF(ISERROR(tblSalaries[[#This Row],[max h]]),1,tblSalaries[[#This Row],[Salary in USD]]/tblSalaries[[#This Row],[max h]]/260)</f>
        <v>51.282051282051285</v>
      </c>
      <c r="Y1801" s="11" t="str">
        <f>IF(tblSalaries[[#This Row],[Years of Experience]]="",0,"0")</f>
        <v>0</v>
      </c>
      <c r="Z1801"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01" s="11">
        <f>IF(tblSalaries[[#This Row],[Salary in USD]]&lt;1000,1,0)</f>
        <v>0</v>
      </c>
      <c r="AB1801" s="11">
        <f>IF(AND(tblSalaries[[#This Row],[Salary in USD]]&gt;1000,tblSalaries[[#This Row],[Salary in USD]]&lt;2000),1,0)</f>
        <v>0</v>
      </c>
    </row>
    <row r="1802" spans="2:28" ht="15" customHeight="1">
      <c r="B1802" t="s">
        <v>3805</v>
      </c>
      <c r="C1802" s="1">
        <v>41074.303252314814</v>
      </c>
      <c r="D1802" s="4">
        <v>80000</v>
      </c>
      <c r="E1802">
        <v>80000</v>
      </c>
      <c r="F1802" t="s">
        <v>6</v>
      </c>
      <c r="G1802">
        <f>tblSalaries[[#This Row],[clean Salary (in local currency)]]*VLOOKUP(tblSalaries[[#This Row],[Currency]],tblXrate[],2,FALSE)</f>
        <v>80000</v>
      </c>
      <c r="H1802" t="s">
        <v>1941</v>
      </c>
      <c r="I1802" t="s">
        <v>488</v>
      </c>
      <c r="J1802" t="s">
        <v>15</v>
      </c>
      <c r="K1802" t="str">
        <f>VLOOKUP(tblSalaries[[#This Row],[Where do you work]],tblCountries[[Actual]:[Mapping]],2,FALSE)</f>
        <v>USA</v>
      </c>
      <c r="L1802" t="s">
        <v>9</v>
      </c>
      <c r="M1802">
        <v>9</v>
      </c>
      <c r="O1802" s="10" t="str">
        <f>IF(ISERROR(FIND("1",tblSalaries[[#This Row],[How many hours of a day you work on Excel]])),"",1)</f>
        <v/>
      </c>
      <c r="P1802" s="11" t="str">
        <f>IF(ISERROR(FIND("2",tblSalaries[[#This Row],[How many hours of a day you work on Excel]])),"",2)</f>
        <v/>
      </c>
      <c r="Q1802" s="10" t="str">
        <f>IF(ISERROR(FIND("3",tblSalaries[[#This Row],[How many hours of a day you work on Excel]])),"",3)</f>
        <v/>
      </c>
      <c r="R1802" s="10">
        <f>IF(ISERROR(FIND("4",tblSalaries[[#This Row],[How many hours of a day you work on Excel]])),"",4)</f>
        <v>4</v>
      </c>
      <c r="S1802" s="10" t="str">
        <f>IF(ISERROR(FIND("5",tblSalaries[[#This Row],[How many hours of a day you work on Excel]])),"",5)</f>
        <v/>
      </c>
      <c r="T1802" s="10">
        <f>IF(ISERROR(FIND("6",tblSalaries[[#This Row],[How many hours of a day you work on Excel]])),"",6)</f>
        <v>6</v>
      </c>
      <c r="U1802" s="11" t="str">
        <f>IF(ISERROR(FIND("7",tblSalaries[[#This Row],[How many hours of a day you work on Excel]])),"",7)</f>
        <v/>
      </c>
      <c r="V1802" s="11" t="str">
        <f>IF(ISERROR(FIND("8",tblSalaries[[#This Row],[How many hours of a day you work on Excel]])),"",8)</f>
        <v/>
      </c>
      <c r="W1802" s="11">
        <f>IF(MAX(tblSalaries[[#This Row],[1 hour]:[8 hours]])=0,#N/A,MAX(tblSalaries[[#This Row],[1 hour]:[8 hours]]))</f>
        <v>6</v>
      </c>
      <c r="X1802" s="11">
        <f>IF(ISERROR(tblSalaries[[#This Row],[max h]]),1,tblSalaries[[#This Row],[Salary in USD]]/tblSalaries[[#This Row],[max h]]/260)</f>
        <v>51.282051282051285</v>
      </c>
      <c r="Y1802" s="11" t="str">
        <f>IF(tblSalaries[[#This Row],[Years of Experience]]="",0,"0")</f>
        <v>0</v>
      </c>
      <c r="Z180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02" s="11">
        <f>IF(tblSalaries[[#This Row],[Salary in USD]]&lt;1000,1,0)</f>
        <v>0</v>
      </c>
      <c r="AB1802" s="11">
        <f>IF(AND(tblSalaries[[#This Row],[Salary in USD]]&gt;1000,tblSalaries[[#This Row],[Salary in USD]]&lt;2000),1,0)</f>
        <v>0</v>
      </c>
    </row>
    <row r="1803" spans="2:28" ht="15" customHeight="1">
      <c r="B1803" t="s">
        <v>3806</v>
      </c>
      <c r="C1803" s="1">
        <v>41074.519097222219</v>
      </c>
      <c r="D1803" s="4">
        <v>118000</v>
      </c>
      <c r="E1803">
        <v>118000</v>
      </c>
      <c r="F1803" t="s">
        <v>6</v>
      </c>
      <c r="G1803">
        <f>tblSalaries[[#This Row],[clean Salary (in local currency)]]*VLOOKUP(tblSalaries[[#This Row],[Currency]],tblXrate[],2,FALSE)</f>
        <v>118000</v>
      </c>
      <c r="H1803" t="s">
        <v>1741</v>
      </c>
      <c r="I1803" t="s">
        <v>4001</v>
      </c>
      <c r="J1803" t="s">
        <v>15</v>
      </c>
      <c r="K1803" t="str">
        <f>VLOOKUP(tblSalaries[[#This Row],[Where do you work]],tblCountries[[Actual]:[Mapping]],2,FALSE)</f>
        <v>USA</v>
      </c>
      <c r="L1803" t="s">
        <v>9</v>
      </c>
      <c r="M1803">
        <v>6</v>
      </c>
      <c r="O1803" s="10" t="str">
        <f>IF(ISERROR(FIND("1",tblSalaries[[#This Row],[How many hours of a day you work on Excel]])),"",1)</f>
        <v/>
      </c>
      <c r="P1803" s="11" t="str">
        <f>IF(ISERROR(FIND("2",tblSalaries[[#This Row],[How many hours of a day you work on Excel]])),"",2)</f>
        <v/>
      </c>
      <c r="Q1803" s="10" t="str">
        <f>IF(ISERROR(FIND("3",tblSalaries[[#This Row],[How many hours of a day you work on Excel]])),"",3)</f>
        <v/>
      </c>
      <c r="R1803" s="10">
        <f>IF(ISERROR(FIND("4",tblSalaries[[#This Row],[How many hours of a day you work on Excel]])),"",4)</f>
        <v>4</v>
      </c>
      <c r="S1803" s="10" t="str">
        <f>IF(ISERROR(FIND("5",tblSalaries[[#This Row],[How many hours of a day you work on Excel]])),"",5)</f>
        <v/>
      </c>
      <c r="T1803" s="10">
        <f>IF(ISERROR(FIND("6",tblSalaries[[#This Row],[How many hours of a day you work on Excel]])),"",6)</f>
        <v>6</v>
      </c>
      <c r="U1803" s="11" t="str">
        <f>IF(ISERROR(FIND("7",tblSalaries[[#This Row],[How many hours of a day you work on Excel]])),"",7)</f>
        <v/>
      </c>
      <c r="V1803" s="11" t="str">
        <f>IF(ISERROR(FIND("8",tblSalaries[[#This Row],[How many hours of a day you work on Excel]])),"",8)</f>
        <v/>
      </c>
      <c r="W1803" s="11">
        <f>IF(MAX(tblSalaries[[#This Row],[1 hour]:[8 hours]])=0,#N/A,MAX(tblSalaries[[#This Row],[1 hour]:[8 hours]]))</f>
        <v>6</v>
      </c>
      <c r="X1803" s="11">
        <f>IF(ISERROR(tblSalaries[[#This Row],[max h]]),1,tblSalaries[[#This Row],[Salary in USD]]/tblSalaries[[#This Row],[max h]]/260)</f>
        <v>75.641025641025649</v>
      </c>
      <c r="Y1803" s="11" t="str">
        <f>IF(tblSalaries[[#This Row],[Years of Experience]]="",0,"0")</f>
        <v>0</v>
      </c>
      <c r="Z180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03" s="11">
        <f>IF(tblSalaries[[#This Row],[Salary in USD]]&lt;1000,1,0)</f>
        <v>0</v>
      </c>
      <c r="AB1803" s="11">
        <f>IF(AND(tblSalaries[[#This Row],[Salary in USD]]&gt;1000,tblSalaries[[#This Row],[Salary in USD]]&lt;2000),1,0)</f>
        <v>0</v>
      </c>
    </row>
    <row r="1804" spans="2:28" ht="15" customHeight="1">
      <c r="B1804" t="s">
        <v>3807</v>
      </c>
      <c r="C1804" s="1">
        <v>41074.589560185188</v>
      </c>
      <c r="D1804" s="4">
        <v>5000</v>
      </c>
      <c r="E1804">
        <v>60000</v>
      </c>
      <c r="F1804" t="s">
        <v>6</v>
      </c>
      <c r="G1804">
        <f>tblSalaries[[#This Row],[clean Salary (in local currency)]]*VLOOKUP(tblSalaries[[#This Row],[Currency]],tblXrate[],2,FALSE)</f>
        <v>60000</v>
      </c>
      <c r="H1804" t="s">
        <v>20</v>
      </c>
      <c r="I1804" t="s">
        <v>20</v>
      </c>
      <c r="J1804" t="s">
        <v>179</v>
      </c>
      <c r="K1804" t="str">
        <f>VLOOKUP(tblSalaries[[#This Row],[Where do you work]],tblCountries[[Actual]:[Mapping]],2,FALSE)</f>
        <v>UAE</v>
      </c>
      <c r="L1804" t="s">
        <v>9</v>
      </c>
      <c r="M1804">
        <v>5</v>
      </c>
      <c r="O1804" s="10" t="str">
        <f>IF(ISERROR(FIND("1",tblSalaries[[#This Row],[How many hours of a day you work on Excel]])),"",1)</f>
        <v/>
      </c>
      <c r="P1804" s="11" t="str">
        <f>IF(ISERROR(FIND("2",tblSalaries[[#This Row],[How many hours of a day you work on Excel]])),"",2)</f>
        <v/>
      </c>
      <c r="Q1804" s="10" t="str">
        <f>IF(ISERROR(FIND("3",tblSalaries[[#This Row],[How many hours of a day you work on Excel]])),"",3)</f>
        <v/>
      </c>
      <c r="R1804" s="10">
        <f>IF(ISERROR(FIND("4",tblSalaries[[#This Row],[How many hours of a day you work on Excel]])),"",4)</f>
        <v>4</v>
      </c>
      <c r="S1804" s="10" t="str">
        <f>IF(ISERROR(FIND("5",tblSalaries[[#This Row],[How many hours of a day you work on Excel]])),"",5)</f>
        <v/>
      </c>
      <c r="T1804" s="10">
        <f>IF(ISERROR(FIND("6",tblSalaries[[#This Row],[How many hours of a day you work on Excel]])),"",6)</f>
        <v>6</v>
      </c>
      <c r="U1804" s="11" t="str">
        <f>IF(ISERROR(FIND("7",tblSalaries[[#This Row],[How many hours of a day you work on Excel]])),"",7)</f>
        <v/>
      </c>
      <c r="V1804" s="11" t="str">
        <f>IF(ISERROR(FIND("8",tblSalaries[[#This Row],[How many hours of a day you work on Excel]])),"",8)</f>
        <v/>
      </c>
      <c r="W1804" s="11">
        <f>IF(MAX(tblSalaries[[#This Row],[1 hour]:[8 hours]])=0,#N/A,MAX(tblSalaries[[#This Row],[1 hour]:[8 hours]]))</f>
        <v>6</v>
      </c>
      <c r="X1804" s="11">
        <f>IF(ISERROR(tblSalaries[[#This Row],[max h]]),1,tblSalaries[[#This Row],[Salary in USD]]/tblSalaries[[#This Row],[max h]]/260)</f>
        <v>38.46153846153846</v>
      </c>
      <c r="Y1804" s="11" t="str">
        <f>IF(tblSalaries[[#This Row],[Years of Experience]]="",0,"0")</f>
        <v>0</v>
      </c>
      <c r="Z180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04" s="11">
        <f>IF(tblSalaries[[#This Row],[Salary in USD]]&lt;1000,1,0)</f>
        <v>0</v>
      </c>
      <c r="AB1804" s="11">
        <f>IF(AND(tblSalaries[[#This Row],[Salary in USD]]&gt;1000,tblSalaries[[#This Row],[Salary in USD]]&lt;2000),1,0)</f>
        <v>0</v>
      </c>
    </row>
    <row r="1805" spans="2:28" ht="15" customHeight="1">
      <c r="B1805" t="s">
        <v>3808</v>
      </c>
      <c r="C1805" s="1">
        <v>41074.768796296295</v>
      </c>
      <c r="D1805" s="4">
        <v>560</v>
      </c>
      <c r="E1805">
        <v>6720</v>
      </c>
      <c r="F1805" t="s">
        <v>6</v>
      </c>
      <c r="G1805">
        <f>tblSalaries[[#This Row],[clean Salary (in local currency)]]*VLOOKUP(tblSalaries[[#This Row],[Currency]],tblXrate[],2,FALSE)</f>
        <v>6720</v>
      </c>
      <c r="H1805" t="s">
        <v>1942</v>
      </c>
      <c r="I1805" t="s">
        <v>310</v>
      </c>
      <c r="J1805" t="s">
        <v>8</v>
      </c>
      <c r="K1805" t="str">
        <f>VLOOKUP(tblSalaries[[#This Row],[Where do you work]],tblCountries[[Actual]:[Mapping]],2,FALSE)</f>
        <v>India</v>
      </c>
      <c r="L1805" t="s">
        <v>9</v>
      </c>
      <c r="M1805">
        <v>5</v>
      </c>
      <c r="O1805" s="10" t="str">
        <f>IF(ISERROR(FIND("1",tblSalaries[[#This Row],[How many hours of a day you work on Excel]])),"",1)</f>
        <v/>
      </c>
      <c r="P1805" s="11" t="str">
        <f>IF(ISERROR(FIND("2",tblSalaries[[#This Row],[How many hours of a day you work on Excel]])),"",2)</f>
        <v/>
      </c>
      <c r="Q1805" s="10" t="str">
        <f>IF(ISERROR(FIND("3",tblSalaries[[#This Row],[How many hours of a day you work on Excel]])),"",3)</f>
        <v/>
      </c>
      <c r="R1805" s="10">
        <f>IF(ISERROR(FIND("4",tblSalaries[[#This Row],[How many hours of a day you work on Excel]])),"",4)</f>
        <v>4</v>
      </c>
      <c r="S1805" s="10" t="str">
        <f>IF(ISERROR(FIND("5",tblSalaries[[#This Row],[How many hours of a day you work on Excel]])),"",5)</f>
        <v/>
      </c>
      <c r="T1805" s="10">
        <f>IF(ISERROR(FIND("6",tblSalaries[[#This Row],[How many hours of a day you work on Excel]])),"",6)</f>
        <v>6</v>
      </c>
      <c r="U1805" s="11" t="str">
        <f>IF(ISERROR(FIND("7",tblSalaries[[#This Row],[How many hours of a day you work on Excel]])),"",7)</f>
        <v/>
      </c>
      <c r="V1805" s="11" t="str">
        <f>IF(ISERROR(FIND("8",tblSalaries[[#This Row],[How many hours of a day you work on Excel]])),"",8)</f>
        <v/>
      </c>
      <c r="W1805" s="11">
        <f>IF(MAX(tblSalaries[[#This Row],[1 hour]:[8 hours]])=0,#N/A,MAX(tblSalaries[[#This Row],[1 hour]:[8 hours]]))</f>
        <v>6</v>
      </c>
      <c r="X1805" s="11">
        <f>IF(ISERROR(tblSalaries[[#This Row],[max h]]),1,tblSalaries[[#This Row],[Salary in USD]]/tblSalaries[[#This Row],[max h]]/260)</f>
        <v>4.3076923076923075</v>
      </c>
      <c r="Y1805" s="11" t="str">
        <f>IF(tblSalaries[[#This Row],[Years of Experience]]="",0,"0")</f>
        <v>0</v>
      </c>
      <c r="Z180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05" s="11">
        <f>IF(tblSalaries[[#This Row],[Salary in USD]]&lt;1000,1,0)</f>
        <v>0</v>
      </c>
      <c r="AB1805" s="11">
        <f>IF(AND(tblSalaries[[#This Row],[Salary in USD]]&gt;1000,tblSalaries[[#This Row],[Salary in USD]]&lt;2000),1,0)</f>
        <v>0</v>
      </c>
    </row>
    <row r="1806" spans="2:28" ht="15" customHeight="1">
      <c r="B1806" t="s">
        <v>3809</v>
      </c>
      <c r="C1806" s="1">
        <v>41074.918807870374</v>
      </c>
      <c r="D1806" s="4">
        <v>1720</v>
      </c>
      <c r="E1806">
        <v>20640</v>
      </c>
      <c r="F1806" t="s">
        <v>6</v>
      </c>
      <c r="G1806">
        <f>tblSalaries[[#This Row],[clean Salary (in local currency)]]*VLOOKUP(tblSalaries[[#This Row],[Currency]],tblXrate[],2,FALSE)</f>
        <v>20640</v>
      </c>
      <c r="H1806" t="s">
        <v>1943</v>
      </c>
      <c r="I1806" t="s">
        <v>52</v>
      </c>
      <c r="J1806" t="s">
        <v>171</v>
      </c>
      <c r="K1806" t="str">
        <f>VLOOKUP(tblSalaries[[#This Row],[Where do you work]],tblCountries[[Actual]:[Mapping]],2,FALSE)</f>
        <v>Singapore</v>
      </c>
      <c r="L1806" t="s">
        <v>9</v>
      </c>
      <c r="M1806">
        <v>3</v>
      </c>
      <c r="O1806" s="10" t="str">
        <f>IF(ISERROR(FIND("1",tblSalaries[[#This Row],[How many hours of a day you work on Excel]])),"",1)</f>
        <v/>
      </c>
      <c r="P1806" s="11" t="str">
        <f>IF(ISERROR(FIND("2",tblSalaries[[#This Row],[How many hours of a day you work on Excel]])),"",2)</f>
        <v/>
      </c>
      <c r="Q1806" s="10" t="str">
        <f>IF(ISERROR(FIND("3",tblSalaries[[#This Row],[How many hours of a day you work on Excel]])),"",3)</f>
        <v/>
      </c>
      <c r="R1806" s="10">
        <f>IF(ISERROR(FIND("4",tblSalaries[[#This Row],[How many hours of a day you work on Excel]])),"",4)</f>
        <v>4</v>
      </c>
      <c r="S1806" s="10" t="str">
        <f>IF(ISERROR(FIND("5",tblSalaries[[#This Row],[How many hours of a day you work on Excel]])),"",5)</f>
        <v/>
      </c>
      <c r="T1806" s="10">
        <f>IF(ISERROR(FIND("6",tblSalaries[[#This Row],[How many hours of a day you work on Excel]])),"",6)</f>
        <v>6</v>
      </c>
      <c r="U1806" s="11" t="str">
        <f>IF(ISERROR(FIND("7",tblSalaries[[#This Row],[How many hours of a day you work on Excel]])),"",7)</f>
        <v/>
      </c>
      <c r="V1806" s="11" t="str">
        <f>IF(ISERROR(FIND("8",tblSalaries[[#This Row],[How many hours of a day you work on Excel]])),"",8)</f>
        <v/>
      </c>
      <c r="W1806" s="11">
        <f>IF(MAX(tblSalaries[[#This Row],[1 hour]:[8 hours]])=0,#N/A,MAX(tblSalaries[[#This Row],[1 hour]:[8 hours]]))</f>
        <v>6</v>
      </c>
      <c r="X1806" s="11">
        <f>IF(ISERROR(tblSalaries[[#This Row],[max h]]),1,tblSalaries[[#This Row],[Salary in USD]]/tblSalaries[[#This Row],[max h]]/260)</f>
        <v>13.23076923076923</v>
      </c>
      <c r="Y1806" s="11" t="str">
        <f>IF(tblSalaries[[#This Row],[Years of Experience]]="",0,"0")</f>
        <v>0</v>
      </c>
      <c r="Z180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06" s="11">
        <f>IF(tblSalaries[[#This Row],[Salary in USD]]&lt;1000,1,0)</f>
        <v>0</v>
      </c>
      <c r="AB1806" s="11">
        <f>IF(AND(tblSalaries[[#This Row],[Salary in USD]]&gt;1000,tblSalaries[[#This Row],[Salary in USD]]&lt;2000),1,0)</f>
        <v>0</v>
      </c>
    </row>
    <row r="1807" spans="2:28" ht="15" customHeight="1">
      <c r="B1807" t="s">
        <v>3810</v>
      </c>
      <c r="C1807" s="1">
        <v>41075.024826388886</v>
      </c>
      <c r="D1807" s="4">
        <v>50000</v>
      </c>
      <c r="E1807">
        <v>50000</v>
      </c>
      <c r="F1807" t="s">
        <v>6</v>
      </c>
      <c r="G1807">
        <f>tblSalaries[[#This Row],[clean Salary (in local currency)]]*VLOOKUP(tblSalaries[[#This Row],[Currency]],tblXrate[],2,FALSE)</f>
        <v>50000</v>
      </c>
      <c r="H1807" t="s">
        <v>1944</v>
      </c>
      <c r="I1807" t="s">
        <v>20</v>
      </c>
      <c r="J1807" t="s">
        <v>15</v>
      </c>
      <c r="K1807" t="str">
        <f>VLOOKUP(tblSalaries[[#This Row],[Where do you work]],tblCountries[[Actual]:[Mapping]],2,FALSE)</f>
        <v>USA</v>
      </c>
      <c r="L1807" t="s">
        <v>13</v>
      </c>
      <c r="M1807">
        <v>15</v>
      </c>
      <c r="O1807" s="10" t="str">
        <f>IF(ISERROR(FIND("1",tblSalaries[[#This Row],[How many hours of a day you work on Excel]])),"",1)</f>
        <v/>
      </c>
      <c r="P1807" s="11" t="str">
        <f>IF(ISERROR(FIND("2",tblSalaries[[#This Row],[How many hours of a day you work on Excel]])),"",2)</f>
        <v/>
      </c>
      <c r="Q1807" s="10" t="str">
        <f>IF(ISERROR(FIND("3",tblSalaries[[#This Row],[How many hours of a day you work on Excel]])),"",3)</f>
        <v/>
      </c>
      <c r="R1807" s="10" t="str">
        <f>IF(ISERROR(FIND("4",tblSalaries[[#This Row],[How many hours of a day you work on Excel]])),"",4)</f>
        <v/>
      </c>
      <c r="S1807" s="10" t="str">
        <f>IF(ISERROR(FIND("5",tblSalaries[[#This Row],[How many hours of a day you work on Excel]])),"",5)</f>
        <v/>
      </c>
      <c r="T1807" s="10" t="str">
        <f>IF(ISERROR(FIND("6",tblSalaries[[#This Row],[How many hours of a day you work on Excel]])),"",6)</f>
        <v/>
      </c>
      <c r="U1807" s="11" t="str">
        <f>IF(ISERROR(FIND("7",tblSalaries[[#This Row],[How many hours of a day you work on Excel]])),"",7)</f>
        <v/>
      </c>
      <c r="V1807" s="11">
        <f>IF(ISERROR(FIND("8",tblSalaries[[#This Row],[How many hours of a day you work on Excel]])),"",8)</f>
        <v>8</v>
      </c>
      <c r="W1807" s="11">
        <f>IF(MAX(tblSalaries[[#This Row],[1 hour]:[8 hours]])=0,#N/A,MAX(tblSalaries[[#This Row],[1 hour]:[8 hours]]))</f>
        <v>8</v>
      </c>
      <c r="X1807" s="11">
        <f>IF(ISERROR(tblSalaries[[#This Row],[max h]]),1,tblSalaries[[#This Row],[Salary in USD]]/tblSalaries[[#This Row],[max h]]/260)</f>
        <v>24.03846153846154</v>
      </c>
      <c r="Y1807" s="11" t="str">
        <f>IF(tblSalaries[[#This Row],[Years of Experience]]="",0,"0")</f>
        <v>0</v>
      </c>
      <c r="Z180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07" s="11">
        <f>IF(tblSalaries[[#This Row],[Salary in USD]]&lt;1000,1,0)</f>
        <v>0</v>
      </c>
      <c r="AB1807" s="11">
        <f>IF(AND(tblSalaries[[#This Row],[Salary in USD]]&gt;1000,tblSalaries[[#This Row],[Salary in USD]]&lt;2000),1,0)</f>
        <v>0</v>
      </c>
    </row>
    <row r="1808" spans="2:28" ht="15" customHeight="1">
      <c r="B1808" t="s">
        <v>3811</v>
      </c>
      <c r="C1808" s="1">
        <v>41075.036550925928</v>
      </c>
      <c r="D1808" s="4">
        <v>2000</v>
      </c>
      <c r="E1808">
        <v>24000</v>
      </c>
      <c r="F1808" t="s">
        <v>6</v>
      </c>
      <c r="G1808">
        <f>tblSalaries[[#This Row],[clean Salary (in local currency)]]*VLOOKUP(tblSalaries[[#This Row],[Currency]],tblXrate[],2,FALSE)</f>
        <v>24000</v>
      </c>
      <c r="H1808" t="s">
        <v>380</v>
      </c>
      <c r="I1808" t="s">
        <v>488</v>
      </c>
      <c r="J1808" t="s">
        <v>65</v>
      </c>
      <c r="K1808" t="str">
        <f>VLOOKUP(tblSalaries[[#This Row],[Where do you work]],tblCountries[[Actual]:[Mapping]],2,FALSE)</f>
        <v>Russia</v>
      </c>
      <c r="L1808" t="s">
        <v>13</v>
      </c>
      <c r="M1808">
        <v>23</v>
      </c>
      <c r="O1808" s="10" t="str">
        <f>IF(ISERROR(FIND("1",tblSalaries[[#This Row],[How many hours of a day you work on Excel]])),"",1)</f>
        <v/>
      </c>
      <c r="P1808" s="11" t="str">
        <f>IF(ISERROR(FIND("2",tblSalaries[[#This Row],[How many hours of a day you work on Excel]])),"",2)</f>
        <v/>
      </c>
      <c r="Q1808" s="10" t="str">
        <f>IF(ISERROR(FIND("3",tblSalaries[[#This Row],[How many hours of a day you work on Excel]])),"",3)</f>
        <v/>
      </c>
      <c r="R1808" s="10" t="str">
        <f>IF(ISERROR(FIND("4",tblSalaries[[#This Row],[How many hours of a day you work on Excel]])),"",4)</f>
        <v/>
      </c>
      <c r="S1808" s="10" t="str">
        <f>IF(ISERROR(FIND("5",tblSalaries[[#This Row],[How many hours of a day you work on Excel]])),"",5)</f>
        <v/>
      </c>
      <c r="T1808" s="10" t="str">
        <f>IF(ISERROR(FIND("6",tblSalaries[[#This Row],[How many hours of a day you work on Excel]])),"",6)</f>
        <v/>
      </c>
      <c r="U1808" s="11" t="str">
        <f>IF(ISERROR(FIND("7",tblSalaries[[#This Row],[How many hours of a day you work on Excel]])),"",7)</f>
        <v/>
      </c>
      <c r="V1808" s="11">
        <f>IF(ISERROR(FIND("8",tblSalaries[[#This Row],[How many hours of a day you work on Excel]])),"",8)</f>
        <v>8</v>
      </c>
      <c r="W1808" s="11">
        <f>IF(MAX(tblSalaries[[#This Row],[1 hour]:[8 hours]])=0,#N/A,MAX(tblSalaries[[#This Row],[1 hour]:[8 hours]]))</f>
        <v>8</v>
      </c>
      <c r="X1808" s="11">
        <f>IF(ISERROR(tblSalaries[[#This Row],[max h]]),1,tblSalaries[[#This Row],[Salary in USD]]/tblSalaries[[#This Row],[max h]]/260)</f>
        <v>11.538461538461538</v>
      </c>
      <c r="Y1808" s="11" t="str">
        <f>IF(tblSalaries[[#This Row],[Years of Experience]]="",0,"0")</f>
        <v>0</v>
      </c>
      <c r="Z180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08" s="11">
        <f>IF(tblSalaries[[#This Row],[Salary in USD]]&lt;1000,1,0)</f>
        <v>0</v>
      </c>
      <c r="AB1808" s="11">
        <f>IF(AND(tblSalaries[[#This Row],[Salary in USD]]&gt;1000,tblSalaries[[#This Row],[Salary in USD]]&lt;2000),1,0)</f>
        <v>0</v>
      </c>
    </row>
    <row r="1809" spans="2:28" ht="15" customHeight="1">
      <c r="B1809" t="s">
        <v>3812</v>
      </c>
      <c r="C1809" s="1">
        <v>41075.043611111112</v>
      </c>
      <c r="D1809" s="4">
        <v>60000</v>
      </c>
      <c r="E1809">
        <v>60000</v>
      </c>
      <c r="F1809" t="s">
        <v>6</v>
      </c>
      <c r="G1809">
        <f>tblSalaries[[#This Row],[clean Salary (in local currency)]]*VLOOKUP(tblSalaries[[#This Row],[Currency]],tblXrate[],2,FALSE)</f>
        <v>60000</v>
      </c>
      <c r="H1809" t="s">
        <v>207</v>
      </c>
      <c r="I1809" t="s">
        <v>20</v>
      </c>
      <c r="J1809" t="s">
        <v>15</v>
      </c>
      <c r="K1809" t="str">
        <f>VLOOKUP(tblSalaries[[#This Row],[Where do you work]],tblCountries[[Actual]:[Mapping]],2,FALSE)</f>
        <v>USA</v>
      </c>
      <c r="L1809" t="s">
        <v>18</v>
      </c>
      <c r="M1809">
        <v>3</v>
      </c>
      <c r="O1809" s="10" t="str">
        <f>IF(ISERROR(FIND("1",tblSalaries[[#This Row],[How many hours of a day you work on Excel]])),"",1)</f>
        <v/>
      </c>
      <c r="P1809" s="11">
        <f>IF(ISERROR(FIND("2",tblSalaries[[#This Row],[How many hours of a day you work on Excel]])),"",2)</f>
        <v>2</v>
      </c>
      <c r="Q1809" s="10">
        <f>IF(ISERROR(FIND("3",tblSalaries[[#This Row],[How many hours of a day you work on Excel]])),"",3)</f>
        <v>3</v>
      </c>
      <c r="R1809" s="10" t="str">
        <f>IF(ISERROR(FIND("4",tblSalaries[[#This Row],[How many hours of a day you work on Excel]])),"",4)</f>
        <v/>
      </c>
      <c r="S1809" s="10" t="str">
        <f>IF(ISERROR(FIND("5",tblSalaries[[#This Row],[How many hours of a day you work on Excel]])),"",5)</f>
        <v/>
      </c>
      <c r="T1809" s="10" t="str">
        <f>IF(ISERROR(FIND("6",tblSalaries[[#This Row],[How many hours of a day you work on Excel]])),"",6)</f>
        <v/>
      </c>
      <c r="U1809" s="11" t="str">
        <f>IF(ISERROR(FIND("7",tblSalaries[[#This Row],[How many hours of a day you work on Excel]])),"",7)</f>
        <v/>
      </c>
      <c r="V1809" s="11" t="str">
        <f>IF(ISERROR(FIND("8",tblSalaries[[#This Row],[How many hours of a day you work on Excel]])),"",8)</f>
        <v/>
      </c>
      <c r="W1809" s="11">
        <f>IF(MAX(tblSalaries[[#This Row],[1 hour]:[8 hours]])=0,#N/A,MAX(tblSalaries[[#This Row],[1 hour]:[8 hours]]))</f>
        <v>3</v>
      </c>
      <c r="X1809" s="11">
        <f>IF(ISERROR(tblSalaries[[#This Row],[max h]]),1,tblSalaries[[#This Row],[Salary in USD]]/tblSalaries[[#This Row],[max h]]/260)</f>
        <v>76.92307692307692</v>
      </c>
      <c r="Y1809" s="11" t="str">
        <f>IF(tblSalaries[[#This Row],[Years of Experience]]="",0,"0")</f>
        <v>0</v>
      </c>
      <c r="Z180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09" s="11">
        <f>IF(tblSalaries[[#This Row],[Salary in USD]]&lt;1000,1,0)</f>
        <v>0</v>
      </c>
      <c r="AB1809" s="11">
        <f>IF(AND(tblSalaries[[#This Row],[Salary in USD]]&gt;1000,tblSalaries[[#This Row],[Salary in USD]]&lt;2000),1,0)</f>
        <v>0</v>
      </c>
    </row>
    <row r="1810" spans="2:28" ht="15" customHeight="1">
      <c r="B1810" t="s">
        <v>3813</v>
      </c>
      <c r="C1810" s="1">
        <v>41075.048715277779</v>
      </c>
      <c r="D1810" s="4">
        <v>37500</v>
      </c>
      <c r="E1810">
        <v>37500</v>
      </c>
      <c r="F1810" t="s">
        <v>6</v>
      </c>
      <c r="G1810">
        <f>tblSalaries[[#This Row],[clean Salary (in local currency)]]*VLOOKUP(tblSalaries[[#This Row],[Currency]],tblXrate[],2,FALSE)</f>
        <v>37500</v>
      </c>
      <c r="H1810" t="s">
        <v>83</v>
      </c>
      <c r="I1810" t="s">
        <v>356</v>
      </c>
      <c r="J1810" t="s">
        <v>8</v>
      </c>
      <c r="K1810" t="str">
        <f>VLOOKUP(tblSalaries[[#This Row],[Where do you work]],tblCountries[[Actual]:[Mapping]],2,FALSE)</f>
        <v>India</v>
      </c>
      <c r="L1810" t="s">
        <v>13</v>
      </c>
      <c r="M1810">
        <v>0</v>
      </c>
      <c r="O1810" s="10" t="str">
        <f>IF(ISERROR(FIND("1",tblSalaries[[#This Row],[How many hours of a day you work on Excel]])),"",1)</f>
        <v/>
      </c>
      <c r="P1810" s="11" t="str">
        <f>IF(ISERROR(FIND("2",tblSalaries[[#This Row],[How many hours of a day you work on Excel]])),"",2)</f>
        <v/>
      </c>
      <c r="Q1810" s="10" t="str">
        <f>IF(ISERROR(FIND("3",tblSalaries[[#This Row],[How many hours of a day you work on Excel]])),"",3)</f>
        <v/>
      </c>
      <c r="R1810" s="10" t="str">
        <f>IF(ISERROR(FIND("4",tblSalaries[[#This Row],[How many hours of a day you work on Excel]])),"",4)</f>
        <v/>
      </c>
      <c r="S1810" s="10" t="str">
        <f>IF(ISERROR(FIND("5",tblSalaries[[#This Row],[How many hours of a day you work on Excel]])),"",5)</f>
        <v/>
      </c>
      <c r="T1810" s="10" t="str">
        <f>IF(ISERROR(FIND("6",tblSalaries[[#This Row],[How many hours of a day you work on Excel]])),"",6)</f>
        <v/>
      </c>
      <c r="U1810" s="11" t="str">
        <f>IF(ISERROR(FIND("7",tblSalaries[[#This Row],[How many hours of a day you work on Excel]])),"",7)</f>
        <v/>
      </c>
      <c r="V1810" s="11">
        <f>IF(ISERROR(FIND("8",tblSalaries[[#This Row],[How many hours of a day you work on Excel]])),"",8)</f>
        <v>8</v>
      </c>
      <c r="W1810" s="11">
        <f>IF(MAX(tblSalaries[[#This Row],[1 hour]:[8 hours]])=0,#N/A,MAX(tblSalaries[[#This Row],[1 hour]:[8 hours]]))</f>
        <v>8</v>
      </c>
      <c r="X1810" s="11">
        <f>IF(ISERROR(tblSalaries[[#This Row],[max h]]),1,tblSalaries[[#This Row],[Salary in USD]]/tblSalaries[[#This Row],[max h]]/260)</f>
        <v>18.028846153846153</v>
      </c>
      <c r="Y1810" s="11" t="str">
        <f>IF(tblSalaries[[#This Row],[Years of Experience]]="",0,"0")</f>
        <v>0</v>
      </c>
      <c r="Z1810" s="11">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v>
      </c>
      <c r="AA1810" s="11">
        <f>IF(tblSalaries[[#This Row],[Salary in USD]]&lt;1000,1,0)</f>
        <v>0</v>
      </c>
      <c r="AB1810" s="11">
        <f>IF(AND(tblSalaries[[#This Row],[Salary in USD]]&gt;1000,tblSalaries[[#This Row],[Salary in USD]]&lt;2000),1,0)</f>
        <v>0</v>
      </c>
    </row>
    <row r="1811" spans="2:28" ht="15" customHeight="1">
      <c r="B1811" t="s">
        <v>3814</v>
      </c>
      <c r="C1811" s="1">
        <v>41075.10050925926</v>
      </c>
      <c r="D1811" s="4">
        <v>40000</v>
      </c>
      <c r="E1811">
        <v>40000</v>
      </c>
      <c r="F1811" t="s">
        <v>6</v>
      </c>
      <c r="G1811">
        <f>tblSalaries[[#This Row],[clean Salary (in local currency)]]*VLOOKUP(tblSalaries[[#This Row],[Currency]],tblXrate[],2,FALSE)</f>
        <v>40000</v>
      </c>
      <c r="H1811" t="s">
        <v>1945</v>
      </c>
      <c r="I1811" t="s">
        <v>67</v>
      </c>
      <c r="J1811" t="s">
        <v>15</v>
      </c>
      <c r="K1811" t="str">
        <f>VLOOKUP(tblSalaries[[#This Row],[Where do you work]],tblCountries[[Actual]:[Mapping]],2,FALSE)</f>
        <v>USA</v>
      </c>
      <c r="L1811" t="s">
        <v>9</v>
      </c>
      <c r="M1811">
        <v>1</v>
      </c>
      <c r="O1811" s="10" t="str">
        <f>IF(ISERROR(FIND("1",tblSalaries[[#This Row],[How many hours of a day you work on Excel]])),"",1)</f>
        <v/>
      </c>
      <c r="P1811" s="11" t="str">
        <f>IF(ISERROR(FIND("2",tblSalaries[[#This Row],[How many hours of a day you work on Excel]])),"",2)</f>
        <v/>
      </c>
      <c r="Q1811" s="10" t="str">
        <f>IF(ISERROR(FIND("3",tblSalaries[[#This Row],[How many hours of a day you work on Excel]])),"",3)</f>
        <v/>
      </c>
      <c r="R1811" s="10">
        <f>IF(ISERROR(FIND("4",tblSalaries[[#This Row],[How many hours of a day you work on Excel]])),"",4)</f>
        <v>4</v>
      </c>
      <c r="S1811" s="10" t="str">
        <f>IF(ISERROR(FIND("5",tblSalaries[[#This Row],[How many hours of a day you work on Excel]])),"",5)</f>
        <v/>
      </c>
      <c r="T1811" s="10">
        <f>IF(ISERROR(FIND("6",tblSalaries[[#This Row],[How many hours of a day you work on Excel]])),"",6)</f>
        <v>6</v>
      </c>
      <c r="U1811" s="11" t="str">
        <f>IF(ISERROR(FIND("7",tblSalaries[[#This Row],[How many hours of a day you work on Excel]])),"",7)</f>
        <v/>
      </c>
      <c r="V1811" s="11" t="str">
        <f>IF(ISERROR(FIND("8",tblSalaries[[#This Row],[How many hours of a day you work on Excel]])),"",8)</f>
        <v/>
      </c>
      <c r="W1811" s="11">
        <f>IF(MAX(tblSalaries[[#This Row],[1 hour]:[8 hours]])=0,#N/A,MAX(tblSalaries[[#This Row],[1 hour]:[8 hours]]))</f>
        <v>6</v>
      </c>
      <c r="X1811" s="11">
        <f>IF(ISERROR(tblSalaries[[#This Row],[max h]]),1,tblSalaries[[#This Row],[Salary in USD]]/tblSalaries[[#This Row],[max h]]/260)</f>
        <v>25.641025641025642</v>
      </c>
      <c r="Y1811" s="11" t="str">
        <f>IF(tblSalaries[[#This Row],[Years of Experience]]="",0,"0")</f>
        <v>0</v>
      </c>
      <c r="Z181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11" s="11">
        <f>IF(tblSalaries[[#This Row],[Salary in USD]]&lt;1000,1,0)</f>
        <v>0</v>
      </c>
      <c r="AB1811" s="11">
        <f>IF(AND(tblSalaries[[#This Row],[Salary in USD]]&gt;1000,tblSalaries[[#This Row],[Salary in USD]]&lt;2000),1,0)</f>
        <v>0</v>
      </c>
    </row>
    <row r="1812" spans="2:28" ht="15" customHeight="1">
      <c r="B1812" t="s">
        <v>3815</v>
      </c>
      <c r="C1812" s="1">
        <v>41075.10429398148</v>
      </c>
      <c r="D1812" s="4" t="s">
        <v>1946</v>
      </c>
      <c r="E1812">
        <v>85000</v>
      </c>
      <c r="F1812" t="s">
        <v>6</v>
      </c>
      <c r="G1812">
        <f>tblSalaries[[#This Row],[clean Salary (in local currency)]]*VLOOKUP(tblSalaries[[#This Row],[Currency]],tblXrate[],2,FALSE)</f>
        <v>85000</v>
      </c>
      <c r="H1812" t="s">
        <v>1947</v>
      </c>
      <c r="I1812" t="s">
        <v>4001</v>
      </c>
      <c r="J1812" t="s">
        <v>15</v>
      </c>
      <c r="K1812" t="str">
        <f>VLOOKUP(tblSalaries[[#This Row],[Where do you work]],tblCountries[[Actual]:[Mapping]],2,FALSE)</f>
        <v>USA</v>
      </c>
      <c r="L1812" t="s">
        <v>18</v>
      </c>
      <c r="M1812">
        <v>15</v>
      </c>
      <c r="O1812" s="10" t="str">
        <f>IF(ISERROR(FIND("1",tblSalaries[[#This Row],[How many hours of a day you work on Excel]])),"",1)</f>
        <v/>
      </c>
      <c r="P1812" s="11">
        <f>IF(ISERROR(FIND("2",tblSalaries[[#This Row],[How many hours of a day you work on Excel]])),"",2)</f>
        <v>2</v>
      </c>
      <c r="Q1812" s="10">
        <f>IF(ISERROR(FIND("3",tblSalaries[[#This Row],[How many hours of a day you work on Excel]])),"",3)</f>
        <v>3</v>
      </c>
      <c r="R1812" s="10" t="str">
        <f>IF(ISERROR(FIND("4",tblSalaries[[#This Row],[How many hours of a day you work on Excel]])),"",4)</f>
        <v/>
      </c>
      <c r="S1812" s="10" t="str">
        <f>IF(ISERROR(FIND("5",tblSalaries[[#This Row],[How many hours of a day you work on Excel]])),"",5)</f>
        <v/>
      </c>
      <c r="T1812" s="10" t="str">
        <f>IF(ISERROR(FIND("6",tblSalaries[[#This Row],[How many hours of a day you work on Excel]])),"",6)</f>
        <v/>
      </c>
      <c r="U1812" s="11" t="str">
        <f>IF(ISERROR(FIND("7",tblSalaries[[#This Row],[How many hours of a day you work on Excel]])),"",7)</f>
        <v/>
      </c>
      <c r="V1812" s="11" t="str">
        <f>IF(ISERROR(FIND("8",tblSalaries[[#This Row],[How many hours of a day you work on Excel]])),"",8)</f>
        <v/>
      </c>
      <c r="W1812" s="11">
        <f>IF(MAX(tblSalaries[[#This Row],[1 hour]:[8 hours]])=0,#N/A,MAX(tblSalaries[[#This Row],[1 hour]:[8 hours]]))</f>
        <v>3</v>
      </c>
      <c r="X1812" s="11">
        <f>IF(ISERROR(tblSalaries[[#This Row],[max h]]),1,tblSalaries[[#This Row],[Salary in USD]]/tblSalaries[[#This Row],[max h]]/260)</f>
        <v>108.97435897435896</v>
      </c>
      <c r="Y1812" s="11" t="str">
        <f>IF(tblSalaries[[#This Row],[Years of Experience]]="",0,"0")</f>
        <v>0</v>
      </c>
      <c r="Z181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12" s="11">
        <f>IF(tblSalaries[[#This Row],[Salary in USD]]&lt;1000,1,0)</f>
        <v>0</v>
      </c>
      <c r="AB1812" s="11">
        <f>IF(AND(tblSalaries[[#This Row],[Salary in USD]]&gt;1000,tblSalaries[[#This Row],[Salary in USD]]&lt;2000),1,0)</f>
        <v>0</v>
      </c>
    </row>
    <row r="1813" spans="2:28" ht="15" customHeight="1">
      <c r="B1813" t="s">
        <v>3816</v>
      </c>
      <c r="C1813" s="1">
        <v>41075.1250462963</v>
      </c>
      <c r="D1813" s="4">
        <v>30000</v>
      </c>
      <c r="E1813">
        <v>30000</v>
      </c>
      <c r="F1813" t="s">
        <v>6</v>
      </c>
      <c r="G1813">
        <f>tblSalaries[[#This Row],[clean Salary (in local currency)]]*VLOOKUP(tblSalaries[[#This Row],[Currency]],tblXrate[],2,FALSE)</f>
        <v>30000</v>
      </c>
      <c r="H1813" t="s">
        <v>1664</v>
      </c>
      <c r="I1813" t="s">
        <v>20</v>
      </c>
      <c r="J1813" t="s">
        <v>143</v>
      </c>
      <c r="K1813" t="str">
        <f>VLOOKUP(tblSalaries[[#This Row],[Where do you work]],tblCountries[[Actual]:[Mapping]],2,FALSE)</f>
        <v>Brazil</v>
      </c>
      <c r="L1813" t="s">
        <v>18</v>
      </c>
      <c r="M1813">
        <v>1</v>
      </c>
      <c r="O1813" s="10" t="str">
        <f>IF(ISERROR(FIND("1",tblSalaries[[#This Row],[How many hours of a day you work on Excel]])),"",1)</f>
        <v/>
      </c>
      <c r="P1813" s="11">
        <f>IF(ISERROR(FIND("2",tblSalaries[[#This Row],[How many hours of a day you work on Excel]])),"",2)</f>
        <v>2</v>
      </c>
      <c r="Q1813" s="10">
        <f>IF(ISERROR(FIND("3",tblSalaries[[#This Row],[How many hours of a day you work on Excel]])),"",3)</f>
        <v>3</v>
      </c>
      <c r="R1813" s="10" t="str">
        <f>IF(ISERROR(FIND("4",tblSalaries[[#This Row],[How many hours of a day you work on Excel]])),"",4)</f>
        <v/>
      </c>
      <c r="S1813" s="10" t="str">
        <f>IF(ISERROR(FIND("5",tblSalaries[[#This Row],[How many hours of a day you work on Excel]])),"",5)</f>
        <v/>
      </c>
      <c r="T1813" s="10" t="str">
        <f>IF(ISERROR(FIND("6",tblSalaries[[#This Row],[How many hours of a day you work on Excel]])),"",6)</f>
        <v/>
      </c>
      <c r="U1813" s="11" t="str">
        <f>IF(ISERROR(FIND("7",tblSalaries[[#This Row],[How many hours of a day you work on Excel]])),"",7)</f>
        <v/>
      </c>
      <c r="V1813" s="11" t="str">
        <f>IF(ISERROR(FIND("8",tblSalaries[[#This Row],[How many hours of a day you work on Excel]])),"",8)</f>
        <v/>
      </c>
      <c r="W1813" s="11">
        <f>IF(MAX(tblSalaries[[#This Row],[1 hour]:[8 hours]])=0,#N/A,MAX(tblSalaries[[#This Row],[1 hour]:[8 hours]]))</f>
        <v>3</v>
      </c>
      <c r="X1813" s="11">
        <f>IF(ISERROR(tblSalaries[[#This Row],[max h]]),1,tblSalaries[[#This Row],[Salary in USD]]/tblSalaries[[#This Row],[max h]]/260)</f>
        <v>38.46153846153846</v>
      </c>
      <c r="Y1813" s="11" t="str">
        <f>IF(tblSalaries[[#This Row],[Years of Experience]]="",0,"0")</f>
        <v>0</v>
      </c>
      <c r="Z181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13" s="11">
        <f>IF(tblSalaries[[#This Row],[Salary in USD]]&lt;1000,1,0)</f>
        <v>0</v>
      </c>
      <c r="AB1813" s="11">
        <f>IF(AND(tblSalaries[[#This Row],[Salary in USD]]&gt;1000,tblSalaries[[#This Row],[Salary in USD]]&lt;2000),1,0)</f>
        <v>0</v>
      </c>
    </row>
    <row r="1814" spans="2:28" ht="15" customHeight="1">
      <c r="B1814" t="s">
        <v>3817</v>
      </c>
      <c r="C1814" s="1">
        <v>41075.160995370374</v>
      </c>
      <c r="D1814" s="4" t="s">
        <v>1948</v>
      </c>
      <c r="E1814">
        <v>33500</v>
      </c>
      <c r="F1814" t="s">
        <v>69</v>
      </c>
      <c r="G1814">
        <f>tblSalaries[[#This Row],[clean Salary (in local currency)]]*VLOOKUP(tblSalaries[[#This Row],[Currency]],tblXrate[],2,FALSE)</f>
        <v>52801.972114254015</v>
      </c>
      <c r="H1814" t="s">
        <v>1949</v>
      </c>
      <c r="I1814" t="s">
        <v>279</v>
      </c>
      <c r="J1814" t="s">
        <v>71</v>
      </c>
      <c r="K1814" t="str">
        <f>VLOOKUP(tblSalaries[[#This Row],[Where do you work]],tblCountries[[Actual]:[Mapping]],2,FALSE)</f>
        <v>UK</v>
      </c>
      <c r="L1814" t="s">
        <v>18</v>
      </c>
      <c r="M1814">
        <v>7</v>
      </c>
      <c r="O1814" s="10" t="str">
        <f>IF(ISERROR(FIND("1",tblSalaries[[#This Row],[How many hours of a day you work on Excel]])),"",1)</f>
        <v/>
      </c>
      <c r="P1814" s="11">
        <f>IF(ISERROR(FIND("2",tblSalaries[[#This Row],[How many hours of a day you work on Excel]])),"",2)</f>
        <v>2</v>
      </c>
      <c r="Q1814" s="10">
        <f>IF(ISERROR(FIND("3",tblSalaries[[#This Row],[How many hours of a day you work on Excel]])),"",3)</f>
        <v>3</v>
      </c>
      <c r="R1814" s="10" t="str">
        <f>IF(ISERROR(FIND("4",tblSalaries[[#This Row],[How many hours of a day you work on Excel]])),"",4)</f>
        <v/>
      </c>
      <c r="S1814" s="10" t="str">
        <f>IF(ISERROR(FIND("5",tblSalaries[[#This Row],[How many hours of a day you work on Excel]])),"",5)</f>
        <v/>
      </c>
      <c r="T1814" s="10" t="str">
        <f>IF(ISERROR(FIND("6",tblSalaries[[#This Row],[How many hours of a day you work on Excel]])),"",6)</f>
        <v/>
      </c>
      <c r="U1814" s="11" t="str">
        <f>IF(ISERROR(FIND("7",tblSalaries[[#This Row],[How many hours of a day you work on Excel]])),"",7)</f>
        <v/>
      </c>
      <c r="V1814" s="11" t="str">
        <f>IF(ISERROR(FIND("8",tblSalaries[[#This Row],[How many hours of a day you work on Excel]])),"",8)</f>
        <v/>
      </c>
      <c r="W1814" s="11">
        <f>IF(MAX(tblSalaries[[#This Row],[1 hour]:[8 hours]])=0,#N/A,MAX(tblSalaries[[#This Row],[1 hour]:[8 hours]]))</f>
        <v>3</v>
      </c>
      <c r="X1814" s="11">
        <f>IF(ISERROR(tblSalaries[[#This Row],[max h]]),1,tblSalaries[[#This Row],[Salary in USD]]/tblSalaries[[#This Row],[max h]]/260)</f>
        <v>67.694836043915402</v>
      </c>
      <c r="Y1814" s="11" t="str">
        <f>IF(tblSalaries[[#This Row],[Years of Experience]]="",0,"0")</f>
        <v>0</v>
      </c>
      <c r="Z181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14" s="11">
        <f>IF(tblSalaries[[#This Row],[Salary in USD]]&lt;1000,1,0)</f>
        <v>0</v>
      </c>
      <c r="AB1814" s="11">
        <f>IF(AND(tblSalaries[[#This Row],[Salary in USD]]&gt;1000,tblSalaries[[#This Row],[Salary in USD]]&lt;2000),1,0)</f>
        <v>0</v>
      </c>
    </row>
    <row r="1815" spans="2:28" ht="15" customHeight="1">
      <c r="B1815" t="s">
        <v>3818</v>
      </c>
      <c r="C1815" s="1">
        <v>41075.239236111112</v>
      </c>
      <c r="D1815" s="4">
        <v>29000</v>
      </c>
      <c r="E1815">
        <v>29000</v>
      </c>
      <c r="F1815" t="s">
        <v>6</v>
      </c>
      <c r="G1815">
        <f>tblSalaries[[#This Row],[clean Salary (in local currency)]]*VLOOKUP(tblSalaries[[#This Row],[Currency]],tblXrate[],2,FALSE)</f>
        <v>29000</v>
      </c>
      <c r="H1815" t="s">
        <v>1950</v>
      </c>
      <c r="I1815" t="s">
        <v>279</v>
      </c>
      <c r="J1815" t="s">
        <v>15</v>
      </c>
      <c r="K1815" t="str">
        <f>VLOOKUP(tblSalaries[[#This Row],[Where do you work]],tblCountries[[Actual]:[Mapping]],2,FALSE)</f>
        <v>USA</v>
      </c>
      <c r="L1815" t="s">
        <v>13</v>
      </c>
      <c r="M1815">
        <v>1</v>
      </c>
      <c r="O1815" s="10" t="str">
        <f>IF(ISERROR(FIND("1",tblSalaries[[#This Row],[How many hours of a day you work on Excel]])),"",1)</f>
        <v/>
      </c>
      <c r="P1815" s="11" t="str">
        <f>IF(ISERROR(FIND("2",tblSalaries[[#This Row],[How many hours of a day you work on Excel]])),"",2)</f>
        <v/>
      </c>
      <c r="Q1815" s="10" t="str">
        <f>IF(ISERROR(FIND("3",tblSalaries[[#This Row],[How many hours of a day you work on Excel]])),"",3)</f>
        <v/>
      </c>
      <c r="R1815" s="10" t="str">
        <f>IF(ISERROR(FIND("4",tblSalaries[[#This Row],[How many hours of a day you work on Excel]])),"",4)</f>
        <v/>
      </c>
      <c r="S1815" s="10" t="str">
        <f>IF(ISERROR(FIND("5",tblSalaries[[#This Row],[How many hours of a day you work on Excel]])),"",5)</f>
        <v/>
      </c>
      <c r="T1815" s="10" t="str">
        <f>IF(ISERROR(FIND("6",tblSalaries[[#This Row],[How many hours of a day you work on Excel]])),"",6)</f>
        <v/>
      </c>
      <c r="U1815" s="11" t="str">
        <f>IF(ISERROR(FIND("7",tblSalaries[[#This Row],[How many hours of a day you work on Excel]])),"",7)</f>
        <v/>
      </c>
      <c r="V1815" s="11">
        <f>IF(ISERROR(FIND("8",tblSalaries[[#This Row],[How many hours of a day you work on Excel]])),"",8)</f>
        <v>8</v>
      </c>
      <c r="W1815" s="11">
        <f>IF(MAX(tblSalaries[[#This Row],[1 hour]:[8 hours]])=0,#N/A,MAX(tblSalaries[[#This Row],[1 hour]:[8 hours]]))</f>
        <v>8</v>
      </c>
      <c r="X1815" s="11">
        <f>IF(ISERROR(tblSalaries[[#This Row],[max h]]),1,tblSalaries[[#This Row],[Salary in USD]]/tblSalaries[[#This Row],[max h]]/260)</f>
        <v>13.942307692307692</v>
      </c>
      <c r="Y1815" s="11" t="str">
        <f>IF(tblSalaries[[#This Row],[Years of Experience]]="",0,"0")</f>
        <v>0</v>
      </c>
      <c r="Z181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15" s="11">
        <f>IF(tblSalaries[[#This Row],[Salary in USD]]&lt;1000,1,0)</f>
        <v>0</v>
      </c>
      <c r="AB1815" s="11">
        <f>IF(AND(tblSalaries[[#This Row],[Salary in USD]]&gt;1000,tblSalaries[[#This Row],[Salary in USD]]&lt;2000),1,0)</f>
        <v>0</v>
      </c>
    </row>
    <row r="1816" spans="2:28" ht="15" customHeight="1">
      <c r="B1816" t="s">
        <v>3819</v>
      </c>
      <c r="C1816" s="1">
        <v>41075.375092592592</v>
      </c>
      <c r="D1816" s="4">
        <v>48000</v>
      </c>
      <c r="E1816">
        <v>48000</v>
      </c>
      <c r="F1816" t="s">
        <v>6</v>
      </c>
      <c r="G1816">
        <f>tblSalaries[[#This Row],[clean Salary (in local currency)]]*VLOOKUP(tblSalaries[[#This Row],[Currency]],tblXrate[],2,FALSE)</f>
        <v>48000</v>
      </c>
      <c r="H1816" t="s">
        <v>310</v>
      </c>
      <c r="I1816" t="s">
        <v>310</v>
      </c>
      <c r="J1816" t="s">
        <v>15</v>
      </c>
      <c r="K1816" t="str">
        <f>VLOOKUP(tblSalaries[[#This Row],[Where do you work]],tblCountries[[Actual]:[Mapping]],2,FALSE)</f>
        <v>USA</v>
      </c>
      <c r="L1816" t="s">
        <v>9</v>
      </c>
      <c r="M1816">
        <v>1</v>
      </c>
      <c r="O1816" s="10" t="str">
        <f>IF(ISERROR(FIND("1",tblSalaries[[#This Row],[How many hours of a day you work on Excel]])),"",1)</f>
        <v/>
      </c>
      <c r="P1816" s="11" t="str">
        <f>IF(ISERROR(FIND("2",tblSalaries[[#This Row],[How many hours of a day you work on Excel]])),"",2)</f>
        <v/>
      </c>
      <c r="Q1816" s="10" t="str">
        <f>IF(ISERROR(FIND("3",tblSalaries[[#This Row],[How many hours of a day you work on Excel]])),"",3)</f>
        <v/>
      </c>
      <c r="R1816" s="10">
        <f>IF(ISERROR(FIND("4",tblSalaries[[#This Row],[How many hours of a day you work on Excel]])),"",4)</f>
        <v>4</v>
      </c>
      <c r="S1816" s="10" t="str">
        <f>IF(ISERROR(FIND("5",tblSalaries[[#This Row],[How many hours of a day you work on Excel]])),"",5)</f>
        <v/>
      </c>
      <c r="T1816" s="10">
        <f>IF(ISERROR(FIND("6",tblSalaries[[#This Row],[How many hours of a day you work on Excel]])),"",6)</f>
        <v>6</v>
      </c>
      <c r="U1816" s="11" t="str">
        <f>IF(ISERROR(FIND("7",tblSalaries[[#This Row],[How many hours of a day you work on Excel]])),"",7)</f>
        <v/>
      </c>
      <c r="V1816" s="11" t="str">
        <f>IF(ISERROR(FIND("8",tblSalaries[[#This Row],[How many hours of a day you work on Excel]])),"",8)</f>
        <v/>
      </c>
      <c r="W1816" s="11">
        <f>IF(MAX(tblSalaries[[#This Row],[1 hour]:[8 hours]])=0,#N/A,MAX(tblSalaries[[#This Row],[1 hour]:[8 hours]]))</f>
        <v>6</v>
      </c>
      <c r="X1816" s="11">
        <f>IF(ISERROR(tblSalaries[[#This Row],[max h]]),1,tblSalaries[[#This Row],[Salary in USD]]/tblSalaries[[#This Row],[max h]]/260)</f>
        <v>30.76923076923077</v>
      </c>
      <c r="Y1816" s="11" t="str">
        <f>IF(tblSalaries[[#This Row],[Years of Experience]]="",0,"0")</f>
        <v>0</v>
      </c>
      <c r="Z181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16" s="11">
        <f>IF(tblSalaries[[#This Row],[Salary in USD]]&lt;1000,1,0)</f>
        <v>0</v>
      </c>
      <c r="AB1816" s="11">
        <f>IF(AND(tblSalaries[[#This Row],[Salary in USD]]&gt;1000,tblSalaries[[#This Row],[Salary in USD]]&lt;2000),1,0)</f>
        <v>0</v>
      </c>
    </row>
    <row r="1817" spans="2:28" ht="15" customHeight="1">
      <c r="B1817" t="s">
        <v>3820</v>
      </c>
      <c r="C1817" s="1">
        <v>41075.375960648147</v>
      </c>
      <c r="D1817" s="4">
        <v>48000</v>
      </c>
      <c r="E1817">
        <v>48000</v>
      </c>
      <c r="F1817" t="s">
        <v>6</v>
      </c>
      <c r="G1817">
        <f>tblSalaries[[#This Row],[clean Salary (in local currency)]]*VLOOKUP(tblSalaries[[#This Row],[Currency]],tblXrate[],2,FALSE)</f>
        <v>48000</v>
      </c>
      <c r="H1817" t="s">
        <v>310</v>
      </c>
      <c r="I1817" t="s">
        <v>310</v>
      </c>
      <c r="J1817" t="s">
        <v>15</v>
      </c>
      <c r="K1817" t="str">
        <f>VLOOKUP(tblSalaries[[#This Row],[Where do you work]],tblCountries[[Actual]:[Mapping]],2,FALSE)</f>
        <v>USA</v>
      </c>
      <c r="L1817" t="s">
        <v>9</v>
      </c>
      <c r="M1817">
        <v>1</v>
      </c>
      <c r="O1817" s="10" t="str">
        <f>IF(ISERROR(FIND("1",tblSalaries[[#This Row],[How many hours of a day you work on Excel]])),"",1)</f>
        <v/>
      </c>
      <c r="P1817" s="11" t="str">
        <f>IF(ISERROR(FIND("2",tblSalaries[[#This Row],[How many hours of a day you work on Excel]])),"",2)</f>
        <v/>
      </c>
      <c r="Q1817" s="10" t="str">
        <f>IF(ISERROR(FIND("3",tblSalaries[[#This Row],[How many hours of a day you work on Excel]])),"",3)</f>
        <v/>
      </c>
      <c r="R1817" s="10">
        <f>IF(ISERROR(FIND("4",tblSalaries[[#This Row],[How many hours of a day you work on Excel]])),"",4)</f>
        <v>4</v>
      </c>
      <c r="S1817" s="10" t="str">
        <f>IF(ISERROR(FIND("5",tblSalaries[[#This Row],[How many hours of a day you work on Excel]])),"",5)</f>
        <v/>
      </c>
      <c r="T1817" s="10">
        <f>IF(ISERROR(FIND("6",tblSalaries[[#This Row],[How many hours of a day you work on Excel]])),"",6)</f>
        <v>6</v>
      </c>
      <c r="U1817" s="11" t="str">
        <f>IF(ISERROR(FIND("7",tblSalaries[[#This Row],[How many hours of a day you work on Excel]])),"",7)</f>
        <v/>
      </c>
      <c r="V1817" s="11" t="str">
        <f>IF(ISERROR(FIND("8",tblSalaries[[#This Row],[How many hours of a day you work on Excel]])),"",8)</f>
        <v/>
      </c>
      <c r="W1817" s="11">
        <f>IF(MAX(tblSalaries[[#This Row],[1 hour]:[8 hours]])=0,#N/A,MAX(tblSalaries[[#This Row],[1 hour]:[8 hours]]))</f>
        <v>6</v>
      </c>
      <c r="X1817" s="11">
        <f>IF(ISERROR(tblSalaries[[#This Row],[max h]]),1,tblSalaries[[#This Row],[Salary in USD]]/tblSalaries[[#This Row],[max h]]/260)</f>
        <v>30.76923076923077</v>
      </c>
      <c r="Y1817" s="11" t="str">
        <f>IF(tblSalaries[[#This Row],[Years of Experience]]="",0,"0")</f>
        <v>0</v>
      </c>
      <c r="Z181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17" s="11">
        <f>IF(tblSalaries[[#This Row],[Salary in USD]]&lt;1000,1,0)</f>
        <v>0</v>
      </c>
      <c r="AB1817" s="11">
        <f>IF(AND(tblSalaries[[#This Row],[Salary in USD]]&gt;1000,tblSalaries[[#This Row],[Salary in USD]]&lt;2000),1,0)</f>
        <v>0</v>
      </c>
    </row>
    <row r="1818" spans="2:28" ht="15" customHeight="1">
      <c r="B1818" t="s">
        <v>3821</v>
      </c>
      <c r="C1818" s="1">
        <v>41075.629988425928</v>
      </c>
      <c r="D1818" s="4">
        <v>700</v>
      </c>
      <c r="E1818">
        <v>8400</v>
      </c>
      <c r="F1818" t="s">
        <v>6</v>
      </c>
      <c r="G1818">
        <f>tblSalaries[[#This Row],[clean Salary (in local currency)]]*VLOOKUP(tblSalaries[[#This Row],[Currency]],tblXrate[],2,FALSE)</f>
        <v>8400</v>
      </c>
      <c r="H1818" t="s">
        <v>20</v>
      </c>
      <c r="I1818" t="s">
        <v>20</v>
      </c>
      <c r="J1818" t="s">
        <v>1951</v>
      </c>
      <c r="K1818" t="str">
        <f>VLOOKUP(tblSalaries[[#This Row],[Where do you work]],tblCountries[[Actual]:[Mapping]],2,FALSE)</f>
        <v>Baltic</v>
      </c>
      <c r="L1818" t="s">
        <v>13</v>
      </c>
      <c r="M1818">
        <v>0.3</v>
      </c>
      <c r="O1818" s="10" t="str">
        <f>IF(ISERROR(FIND("1",tblSalaries[[#This Row],[How many hours of a day you work on Excel]])),"",1)</f>
        <v/>
      </c>
      <c r="P1818" s="11" t="str">
        <f>IF(ISERROR(FIND("2",tblSalaries[[#This Row],[How many hours of a day you work on Excel]])),"",2)</f>
        <v/>
      </c>
      <c r="Q1818" s="10" t="str">
        <f>IF(ISERROR(FIND("3",tblSalaries[[#This Row],[How many hours of a day you work on Excel]])),"",3)</f>
        <v/>
      </c>
      <c r="R1818" s="10" t="str">
        <f>IF(ISERROR(FIND("4",tblSalaries[[#This Row],[How many hours of a day you work on Excel]])),"",4)</f>
        <v/>
      </c>
      <c r="S1818" s="10" t="str">
        <f>IF(ISERROR(FIND("5",tblSalaries[[#This Row],[How many hours of a day you work on Excel]])),"",5)</f>
        <v/>
      </c>
      <c r="T1818" s="10" t="str">
        <f>IF(ISERROR(FIND("6",tblSalaries[[#This Row],[How many hours of a day you work on Excel]])),"",6)</f>
        <v/>
      </c>
      <c r="U1818" s="11" t="str">
        <f>IF(ISERROR(FIND("7",tblSalaries[[#This Row],[How many hours of a day you work on Excel]])),"",7)</f>
        <v/>
      </c>
      <c r="V1818" s="11">
        <f>IF(ISERROR(FIND("8",tblSalaries[[#This Row],[How many hours of a day you work on Excel]])),"",8)</f>
        <v>8</v>
      </c>
      <c r="W1818" s="11">
        <f>IF(MAX(tblSalaries[[#This Row],[1 hour]:[8 hours]])=0,#N/A,MAX(tblSalaries[[#This Row],[1 hour]:[8 hours]]))</f>
        <v>8</v>
      </c>
      <c r="X1818" s="11">
        <f>IF(ISERROR(tblSalaries[[#This Row],[max h]]),1,tblSalaries[[#This Row],[Salary in USD]]/tblSalaries[[#This Row],[max h]]/260)</f>
        <v>4.0384615384615383</v>
      </c>
      <c r="Y1818" s="11" t="str">
        <f>IF(tblSalaries[[#This Row],[Years of Experience]]="",0,"0")</f>
        <v>0</v>
      </c>
      <c r="Z181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18" s="11">
        <f>IF(tblSalaries[[#This Row],[Salary in USD]]&lt;1000,1,0)</f>
        <v>0</v>
      </c>
      <c r="AB1818" s="11">
        <f>IF(AND(tblSalaries[[#This Row],[Salary in USD]]&gt;1000,tblSalaries[[#This Row],[Salary in USD]]&lt;2000),1,0)</f>
        <v>0</v>
      </c>
    </row>
    <row r="1819" spans="2:28" ht="15" customHeight="1">
      <c r="B1819" t="s">
        <v>3822</v>
      </c>
      <c r="C1819" s="1">
        <v>41075.655347222222</v>
      </c>
      <c r="D1819" s="4">
        <v>270000</v>
      </c>
      <c r="E1819">
        <v>270000</v>
      </c>
      <c r="F1819" t="s">
        <v>40</v>
      </c>
      <c r="G1819">
        <f>tblSalaries[[#This Row],[clean Salary (in local currency)]]*VLOOKUP(tblSalaries[[#This Row],[Currency]],tblXrate[],2,FALSE)</f>
        <v>4808.137505609493</v>
      </c>
      <c r="H1819" t="s">
        <v>91</v>
      </c>
      <c r="I1819" t="s">
        <v>52</v>
      </c>
      <c r="J1819" t="s">
        <v>8</v>
      </c>
      <c r="K1819" t="str">
        <f>VLOOKUP(tblSalaries[[#This Row],[Where do you work]],tblCountries[[Actual]:[Mapping]],2,FALSE)</f>
        <v>India</v>
      </c>
      <c r="L1819" t="s">
        <v>18</v>
      </c>
      <c r="M1819">
        <v>5</v>
      </c>
      <c r="O1819" s="10" t="str">
        <f>IF(ISERROR(FIND("1",tblSalaries[[#This Row],[How many hours of a day you work on Excel]])),"",1)</f>
        <v/>
      </c>
      <c r="P1819" s="11">
        <f>IF(ISERROR(FIND("2",tblSalaries[[#This Row],[How many hours of a day you work on Excel]])),"",2)</f>
        <v>2</v>
      </c>
      <c r="Q1819" s="10">
        <f>IF(ISERROR(FIND("3",tblSalaries[[#This Row],[How many hours of a day you work on Excel]])),"",3)</f>
        <v>3</v>
      </c>
      <c r="R1819" s="10" t="str">
        <f>IF(ISERROR(FIND("4",tblSalaries[[#This Row],[How many hours of a day you work on Excel]])),"",4)</f>
        <v/>
      </c>
      <c r="S1819" s="10" t="str">
        <f>IF(ISERROR(FIND("5",tblSalaries[[#This Row],[How many hours of a day you work on Excel]])),"",5)</f>
        <v/>
      </c>
      <c r="T1819" s="10" t="str">
        <f>IF(ISERROR(FIND("6",tblSalaries[[#This Row],[How many hours of a day you work on Excel]])),"",6)</f>
        <v/>
      </c>
      <c r="U1819" s="11" t="str">
        <f>IF(ISERROR(FIND("7",tblSalaries[[#This Row],[How many hours of a day you work on Excel]])),"",7)</f>
        <v/>
      </c>
      <c r="V1819" s="11" t="str">
        <f>IF(ISERROR(FIND("8",tblSalaries[[#This Row],[How many hours of a day you work on Excel]])),"",8)</f>
        <v/>
      </c>
      <c r="W1819" s="11">
        <f>IF(MAX(tblSalaries[[#This Row],[1 hour]:[8 hours]])=0,#N/A,MAX(tblSalaries[[#This Row],[1 hour]:[8 hours]]))</f>
        <v>3</v>
      </c>
      <c r="X1819" s="11">
        <f>IF(ISERROR(tblSalaries[[#This Row],[max h]]),1,tblSalaries[[#This Row],[Salary in USD]]/tblSalaries[[#This Row],[max h]]/260)</f>
        <v>6.164278853345504</v>
      </c>
      <c r="Y1819" s="11" t="str">
        <f>IF(tblSalaries[[#This Row],[Years of Experience]]="",0,"0")</f>
        <v>0</v>
      </c>
      <c r="Z181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19" s="11">
        <f>IF(tblSalaries[[#This Row],[Salary in USD]]&lt;1000,1,0)</f>
        <v>0</v>
      </c>
      <c r="AB1819" s="11">
        <f>IF(AND(tblSalaries[[#This Row],[Salary in USD]]&gt;1000,tblSalaries[[#This Row],[Salary in USD]]&lt;2000),1,0)</f>
        <v>0</v>
      </c>
    </row>
    <row r="1820" spans="2:28" ht="15" customHeight="1">
      <c r="B1820" t="s">
        <v>3823</v>
      </c>
      <c r="C1820" s="1">
        <v>41075.692210648151</v>
      </c>
      <c r="D1820" s="4">
        <v>1400000</v>
      </c>
      <c r="E1820">
        <v>1400000</v>
      </c>
      <c r="F1820" t="s">
        <v>40</v>
      </c>
      <c r="G1820">
        <f>tblSalaries[[#This Row],[clean Salary (in local currency)]]*VLOOKUP(tblSalaries[[#This Row],[Currency]],tblXrate[],2,FALSE)</f>
        <v>24931.083362419595</v>
      </c>
      <c r="H1820" t="s">
        <v>1952</v>
      </c>
      <c r="I1820" t="s">
        <v>52</v>
      </c>
      <c r="J1820" t="s">
        <v>8</v>
      </c>
      <c r="K1820" t="str">
        <f>VLOOKUP(tblSalaries[[#This Row],[Where do you work]],tblCountries[[Actual]:[Mapping]],2,FALSE)</f>
        <v>India</v>
      </c>
      <c r="L1820" t="s">
        <v>9</v>
      </c>
      <c r="M1820">
        <v>10</v>
      </c>
      <c r="O1820" s="10" t="str">
        <f>IF(ISERROR(FIND("1",tblSalaries[[#This Row],[How many hours of a day you work on Excel]])),"",1)</f>
        <v/>
      </c>
      <c r="P1820" s="11" t="str">
        <f>IF(ISERROR(FIND("2",tblSalaries[[#This Row],[How many hours of a day you work on Excel]])),"",2)</f>
        <v/>
      </c>
      <c r="Q1820" s="10" t="str">
        <f>IF(ISERROR(FIND("3",tblSalaries[[#This Row],[How many hours of a day you work on Excel]])),"",3)</f>
        <v/>
      </c>
      <c r="R1820" s="10">
        <f>IF(ISERROR(FIND("4",tblSalaries[[#This Row],[How many hours of a day you work on Excel]])),"",4)</f>
        <v>4</v>
      </c>
      <c r="S1820" s="10" t="str">
        <f>IF(ISERROR(FIND("5",tblSalaries[[#This Row],[How many hours of a day you work on Excel]])),"",5)</f>
        <v/>
      </c>
      <c r="T1820" s="10">
        <f>IF(ISERROR(FIND("6",tblSalaries[[#This Row],[How many hours of a day you work on Excel]])),"",6)</f>
        <v>6</v>
      </c>
      <c r="U1820" s="11" t="str">
        <f>IF(ISERROR(FIND("7",tblSalaries[[#This Row],[How many hours of a day you work on Excel]])),"",7)</f>
        <v/>
      </c>
      <c r="V1820" s="11" t="str">
        <f>IF(ISERROR(FIND("8",tblSalaries[[#This Row],[How many hours of a day you work on Excel]])),"",8)</f>
        <v/>
      </c>
      <c r="W1820" s="11">
        <f>IF(MAX(tblSalaries[[#This Row],[1 hour]:[8 hours]])=0,#N/A,MAX(tblSalaries[[#This Row],[1 hour]:[8 hours]]))</f>
        <v>6</v>
      </c>
      <c r="X1820" s="11">
        <f>IF(ISERROR(tblSalaries[[#This Row],[max h]]),1,tblSalaries[[#This Row],[Salary in USD]]/tblSalaries[[#This Row],[max h]]/260)</f>
        <v>15.981463693858716</v>
      </c>
      <c r="Y1820" s="11" t="str">
        <f>IF(tblSalaries[[#This Row],[Years of Experience]]="",0,"0")</f>
        <v>0</v>
      </c>
      <c r="Z182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20" s="11">
        <f>IF(tblSalaries[[#This Row],[Salary in USD]]&lt;1000,1,0)</f>
        <v>0</v>
      </c>
      <c r="AB1820" s="11">
        <f>IF(AND(tblSalaries[[#This Row],[Salary in USD]]&gt;1000,tblSalaries[[#This Row],[Salary in USD]]&lt;2000),1,0)</f>
        <v>0</v>
      </c>
    </row>
    <row r="1821" spans="2:28" ht="15" customHeight="1">
      <c r="B1821" t="s">
        <v>3824</v>
      </c>
      <c r="C1821" s="1">
        <v>41075.719664351855</v>
      </c>
      <c r="D1821" s="4" t="s">
        <v>873</v>
      </c>
      <c r="E1821">
        <v>700000</v>
      </c>
      <c r="F1821" t="s">
        <v>40</v>
      </c>
      <c r="G1821">
        <f>tblSalaries[[#This Row],[clean Salary (in local currency)]]*VLOOKUP(tblSalaries[[#This Row],[Currency]],tblXrate[],2,FALSE)</f>
        <v>12465.541681209797</v>
      </c>
      <c r="H1821" t="s">
        <v>1953</v>
      </c>
      <c r="I1821" t="s">
        <v>20</v>
      </c>
      <c r="J1821" t="s">
        <v>8</v>
      </c>
      <c r="K1821" t="str">
        <f>VLOOKUP(tblSalaries[[#This Row],[Where do you work]],tblCountries[[Actual]:[Mapping]],2,FALSE)</f>
        <v>India</v>
      </c>
      <c r="L1821" t="s">
        <v>18</v>
      </c>
      <c r="M1821">
        <v>4</v>
      </c>
      <c r="O1821" s="10" t="str">
        <f>IF(ISERROR(FIND("1",tblSalaries[[#This Row],[How many hours of a day you work on Excel]])),"",1)</f>
        <v/>
      </c>
      <c r="P1821" s="11">
        <f>IF(ISERROR(FIND("2",tblSalaries[[#This Row],[How many hours of a day you work on Excel]])),"",2)</f>
        <v>2</v>
      </c>
      <c r="Q1821" s="10">
        <f>IF(ISERROR(FIND("3",tblSalaries[[#This Row],[How many hours of a day you work on Excel]])),"",3)</f>
        <v>3</v>
      </c>
      <c r="R1821" s="10" t="str">
        <f>IF(ISERROR(FIND("4",tblSalaries[[#This Row],[How many hours of a day you work on Excel]])),"",4)</f>
        <v/>
      </c>
      <c r="S1821" s="10" t="str">
        <f>IF(ISERROR(FIND("5",tblSalaries[[#This Row],[How many hours of a day you work on Excel]])),"",5)</f>
        <v/>
      </c>
      <c r="T1821" s="10" t="str">
        <f>IF(ISERROR(FIND("6",tblSalaries[[#This Row],[How many hours of a day you work on Excel]])),"",6)</f>
        <v/>
      </c>
      <c r="U1821" s="11" t="str">
        <f>IF(ISERROR(FIND("7",tblSalaries[[#This Row],[How many hours of a day you work on Excel]])),"",7)</f>
        <v/>
      </c>
      <c r="V1821" s="11" t="str">
        <f>IF(ISERROR(FIND("8",tblSalaries[[#This Row],[How many hours of a day you work on Excel]])),"",8)</f>
        <v/>
      </c>
      <c r="W1821" s="11">
        <f>IF(MAX(tblSalaries[[#This Row],[1 hour]:[8 hours]])=0,#N/A,MAX(tblSalaries[[#This Row],[1 hour]:[8 hours]]))</f>
        <v>3</v>
      </c>
      <c r="X1821" s="11">
        <f>IF(ISERROR(tblSalaries[[#This Row],[max h]]),1,tblSalaries[[#This Row],[Salary in USD]]/tblSalaries[[#This Row],[max h]]/260)</f>
        <v>15.981463693858716</v>
      </c>
      <c r="Y1821" s="11" t="str">
        <f>IF(tblSalaries[[#This Row],[Years of Experience]]="",0,"0")</f>
        <v>0</v>
      </c>
      <c r="Z182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21" s="11">
        <f>IF(tblSalaries[[#This Row],[Salary in USD]]&lt;1000,1,0)</f>
        <v>0</v>
      </c>
      <c r="AB1821" s="11">
        <f>IF(AND(tblSalaries[[#This Row],[Salary in USD]]&gt;1000,tblSalaries[[#This Row],[Salary in USD]]&lt;2000),1,0)</f>
        <v>0</v>
      </c>
    </row>
    <row r="1822" spans="2:28" ht="15" customHeight="1">
      <c r="B1822" t="s">
        <v>3825</v>
      </c>
      <c r="C1822" s="1">
        <v>41075.73300925926</v>
      </c>
      <c r="D1822" s="4">
        <v>20000</v>
      </c>
      <c r="E1822">
        <v>20000</v>
      </c>
      <c r="F1822" t="s">
        <v>69</v>
      </c>
      <c r="G1822">
        <f>tblSalaries[[#This Row],[clean Salary (in local currency)]]*VLOOKUP(tblSalaries[[#This Row],[Currency]],tblXrate[],2,FALSE)</f>
        <v>31523.565441345683</v>
      </c>
      <c r="H1822" t="s">
        <v>310</v>
      </c>
      <c r="I1822" t="s">
        <v>310</v>
      </c>
      <c r="J1822" t="s">
        <v>71</v>
      </c>
      <c r="K1822" t="str">
        <f>VLOOKUP(tblSalaries[[#This Row],[Where do you work]],tblCountries[[Actual]:[Mapping]],2,FALSE)</f>
        <v>UK</v>
      </c>
      <c r="L1822" t="s">
        <v>18</v>
      </c>
      <c r="M1822">
        <v>10</v>
      </c>
      <c r="O1822" s="10" t="str">
        <f>IF(ISERROR(FIND("1",tblSalaries[[#This Row],[How many hours of a day you work on Excel]])),"",1)</f>
        <v/>
      </c>
      <c r="P1822" s="11">
        <f>IF(ISERROR(FIND("2",tblSalaries[[#This Row],[How many hours of a day you work on Excel]])),"",2)</f>
        <v>2</v>
      </c>
      <c r="Q1822" s="10">
        <f>IF(ISERROR(FIND("3",tblSalaries[[#This Row],[How many hours of a day you work on Excel]])),"",3)</f>
        <v>3</v>
      </c>
      <c r="R1822" s="10" t="str">
        <f>IF(ISERROR(FIND("4",tblSalaries[[#This Row],[How many hours of a day you work on Excel]])),"",4)</f>
        <v/>
      </c>
      <c r="S1822" s="10" t="str">
        <f>IF(ISERROR(FIND("5",tblSalaries[[#This Row],[How many hours of a day you work on Excel]])),"",5)</f>
        <v/>
      </c>
      <c r="T1822" s="10" t="str">
        <f>IF(ISERROR(FIND("6",tblSalaries[[#This Row],[How many hours of a day you work on Excel]])),"",6)</f>
        <v/>
      </c>
      <c r="U1822" s="11" t="str">
        <f>IF(ISERROR(FIND("7",tblSalaries[[#This Row],[How many hours of a day you work on Excel]])),"",7)</f>
        <v/>
      </c>
      <c r="V1822" s="11" t="str">
        <f>IF(ISERROR(FIND("8",tblSalaries[[#This Row],[How many hours of a day you work on Excel]])),"",8)</f>
        <v/>
      </c>
      <c r="W1822" s="11">
        <f>IF(MAX(tblSalaries[[#This Row],[1 hour]:[8 hours]])=0,#N/A,MAX(tblSalaries[[#This Row],[1 hour]:[8 hours]]))</f>
        <v>3</v>
      </c>
      <c r="X1822" s="11">
        <f>IF(ISERROR(tblSalaries[[#This Row],[max h]]),1,tblSalaries[[#This Row],[Salary in USD]]/tblSalaries[[#This Row],[max h]]/260)</f>
        <v>40.41482748890472</v>
      </c>
      <c r="Y1822" s="11" t="str">
        <f>IF(tblSalaries[[#This Row],[Years of Experience]]="",0,"0")</f>
        <v>0</v>
      </c>
      <c r="Z182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22" s="11">
        <f>IF(tblSalaries[[#This Row],[Salary in USD]]&lt;1000,1,0)</f>
        <v>0</v>
      </c>
      <c r="AB1822" s="11">
        <f>IF(AND(tblSalaries[[#This Row],[Salary in USD]]&gt;1000,tblSalaries[[#This Row],[Salary in USD]]&lt;2000),1,0)</f>
        <v>0</v>
      </c>
    </row>
    <row r="1823" spans="2:28" ht="15" customHeight="1">
      <c r="B1823" t="s">
        <v>3826</v>
      </c>
      <c r="C1823" s="1">
        <v>41075.733449074076</v>
      </c>
      <c r="D1823" s="4" t="s">
        <v>395</v>
      </c>
      <c r="E1823">
        <v>1000000</v>
      </c>
      <c r="F1823" t="s">
        <v>40</v>
      </c>
      <c r="G1823">
        <f>tblSalaries[[#This Row],[clean Salary (in local currency)]]*VLOOKUP(tblSalaries[[#This Row],[Currency]],tblXrate[],2,FALSE)</f>
        <v>17807.916687442568</v>
      </c>
      <c r="H1823" t="s">
        <v>1954</v>
      </c>
      <c r="I1823" t="s">
        <v>52</v>
      </c>
      <c r="J1823" t="s">
        <v>8</v>
      </c>
      <c r="K1823" t="str">
        <f>VLOOKUP(tblSalaries[[#This Row],[Where do you work]],tblCountries[[Actual]:[Mapping]],2,FALSE)</f>
        <v>India</v>
      </c>
      <c r="L1823" t="s">
        <v>13</v>
      </c>
      <c r="M1823">
        <v>10</v>
      </c>
      <c r="O1823" s="10" t="str">
        <f>IF(ISERROR(FIND("1",tblSalaries[[#This Row],[How many hours of a day you work on Excel]])),"",1)</f>
        <v/>
      </c>
      <c r="P1823" s="11" t="str">
        <f>IF(ISERROR(FIND("2",tblSalaries[[#This Row],[How many hours of a day you work on Excel]])),"",2)</f>
        <v/>
      </c>
      <c r="Q1823" s="10" t="str">
        <f>IF(ISERROR(FIND("3",tblSalaries[[#This Row],[How many hours of a day you work on Excel]])),"",3)</f>
        <v/>
      </c>
      <c r="R1823" s="10" t="str">
        <f>IF(ISERROR(FIND("4",tblSalaries[[#This Row],[How many hours of a day you work on Excel]])),"",4)</f>
        <v/>
      </c>
      <c r="S1823" s="10" t="str">
        <f>IF(ISERROR(FIND("5",tblSalaries[[#This Row],[How many hours of a day you work on Excel]])),"",5)</f>
        <v/>
      </c>
      <c r="T1823" s="10" t="str">
        <f>IF(ISERROR(FIND("6",tblSalaries[[#This Row],[How many hours of a day you work on Excel]])),"",6)</f>
        <v/>
      </c>
      <c r="U1823" s="11" t="str">
        <f>IF(ISERROR(FIND("7",tblSalaries[[#This Row],[How many hours of a day you work on Excel]])),"",7)</f>
        <v/>
      </c>
      <c r="V1823" s="11">
        <f>IF(ISERROR(FIND("8",tblSalaries[[#This Row],[How many hours of a day you work on Excel]])),"",8)</f>
        <v>8</v>
      </c>
      <c r="W1823" s="11">
        <f>IF(MAX(tblSalaries[[#This Row],[1 hour]:[8 hours]])=0,#N/A,MAX(tblSalaries[[#This Row],[1 hour]:[8 hours]]))</f>
        <v>8</v>
      </c>
      <c r="X1823" s="11">
        <f>IF(ISERROR(tblSalaries[[#This Row],[max h]]),1,tblSalaries[[#This Row],[Salary in USD]]/tblSalaries[[#This Row],[max h]]/260)</f>
        <v>8.5614984074243115</v>
      </c>
      <c r="Y1823" s="11" t="str">
        <f>IF(tblSalaries[[#This Row],[Years of Experience]]="",0,"0")</f>
        <v>0</v>
      </c>
      <c r="Z182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23" s="11">
        <f>IF(tblSalaries[[#This Row],[Salary in USD]]&lt;1000,1,0)</f>
        <v>0</v>
      </c>
      <c r="AB1823" s="11">
        <f>IF(AND(tblSalaries[[#This Row],[Salary in USD]]&gt;1000,tblSalaries[[#This Row],[Salary in USD]]&lt;2000),1,0)</f>
        <v>0</v>
      </c>
    </row>
    <row r="1824" spans="2:28" ht="15" customHeight="1">
      <c r="B1824" t="s">
        <v>3827</v>
      </c>
      <c r="C1824" s="1">
        <v>41075.759166666663</v>
      </c>
      <c r="D1824" s="4">
        <v>112000</v>
      </c>
      <c r="E1824">
        <v>112000</v>
      </c>
      <c r="F1824" t="s">
        <v>6</v>
      </c>
      <c r="G1824">
        <f>tblSalaries[[#This Row],[clean Salary (in local currency)]]*VLOOKUP(tblSalaries[[#This Row],[Currency]],tblXrate[],2,FALSE)</f>
        <v>112000</v>
      </c>
      <c r="H1824" t="s">
        <v>635</v>
      </c>
      <c r="I1824" t="s">
        <v>52</v>
      </c>
      <c r="J1824" t="s">
        <v>15</v>
      </c>
      <c r="K1824" t="str">
        <f>VLOOKUP(tblSalaries[[#This Row],[Where do you work]],tblCountries[[Actual]:[Mapping]],2,FALSE)</f>
        <v>USA</v>
      </c>
      <c r="L1824" t="s">
        <v>18</v>
      </c>
      <c r="M1824">
        <v>8</v>
      </c>
      <c r="O1824" s="10" t="str">
        <f>IF(ISERROR(FIND("1",tblSalaries[[#This Row],[How many hours of a day you work on Excel]])),"",1)</f>
        <v/>
      </c>
      <c r="P1824" s="11">
        <f>IF(ISERROR(FIND("2",tblSalaries[[#This Row],[How many hours of a day you work on Excel]])),"",2)</f>
        <v>2</v>
      </c>
      <c r="Q1824" s="10">
        <f>IF(ISERROR(FIND("3",tblSalaries[[#This Row],[How many hours of a day you work on Excel]])),"",3)</f>
        <v>3</v>
      </c>
      <c r="R1824" s="10" t="str">
        <f>IF(ISERROR(FIND("4",tblSalaries[[#This Row],[How many hours of a day you work on Excel]])),"",4)</f>
        <v/>
      </c>
      <c r="S1824" s="10" t="str">
        <f>IF(ISERROR(FIND("5",tblSalaries[[#This Row],[How many hours of a day you work on Excel]])),"",5)</f>
        <v/>
      </c>
      <c r="T1824" s="10" t="str">
        <f>IF(ISERROR(FIND("6",tblSalaries[[#This Row],[How many hours of a day you work on Excel]])),"",6)</f>
        <v/>
      </c>
      <c r="U1824" s="11" t="str">
        <f>IF(ISERROR(FIND("7",tblSalaries[[#This Row],[How many hours of a day you work on Excel]])),"",7)</f>
        <v/>
      </c>
      <c r="V1824" s="11" t="str">
        <f>IF(ISERROR(FIND("8",tblSalaries[[#This Row],[How many hours of a day you work on Excel]])),"",8)</f>
        <v/>
      </c>
      <c r="W1824" s="11">
        <f>IF(MAX(tblSalaries[[#This Row],[1 hour]:[8 hours]])=0,#N/A,MAX(tblSalaries[[#This Row],[1 hour]:[8 hours]]))</f>
        <v>3</v>
      </c>
      <c r="X1824" s="11">
        <f>IF(ISERROR(tblSalaries[[#This Row],[max h]]),1,tblSalaries[[#This Row],[Salary in USD]]/tblSalaries[[#This Row],[max h]]/260)</f>
        <v>143.58974358974359</v>
      </c>
      <c r="Y1824" s="11" t="str">
        <f>IF(tblSalaries[[#This Row],[Years of Experience]]="",0,"0")</f>
        <v>0</v>
      </c>
      <c r="Z182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24" s="11">
        <f>IF(tblSalaries[[#This Row],[Salary in USD]]&lt;1000,1,0)</f>
        <v>0</v>
      </c>
      <c r="AB1824" s="11">
        <f>IF(AND(tblSalaries[[#This Row],[Salary in USD]]&gt;1000,tblSalaries[[#This Row],[Salary in USD]]&lt;2000),1,0)</f>
        <v>0</v>
      </c>
    </row>
    <row r="1825" spans="2:28" ht="15" customHeight="1">
      <c r="B1825" t="s">
        <v>3828</v>
      </c>
      <c r="C1825" s="1">
        <v>41075.833634259259</v>
      </c>
      <c r="D1825" s="4">
        <v>11000</v>
      </c>
      <c r="E1825">
        <v>11000</v>
      </c>
      <c r="F1825" t="s">
        <v>6</v>
      </c>
      <c r="G1825">
        <f>tblSalaries[[#This Row],[clean Salary (in local currency)]]*VLOOKUP(tblSalaries[[#This Row],[Currency]],tblXrate[],2,FALSE)</f>
        <v>11000</v>
      </c>
      <c r="H1825" t="s">
        <v>1939</v>
      </c>
      <c r="I1825" t="s">
        <v>52</v>
      </c>
      <c r="J1825" t="s">
        <v>8</v>
      </c>
      <c r="K1825" t="str">
        <f>VLOOKUP(tblSalaries[[#This Row],[Where do you work]],tblCountries[[Actual]:[Mapping]],2,FALSE)</f>
        <v>India</v>
      </c>
      <c r="L1825" t="s">
        <v>13</v>
      </c>
      <c r="M1825">
        <v>8</v>
      </c>
      <c r="O1825" s="10" t="str">
        <f>IF(ISERROR(FIND("1",tblSalaries[[#This Row],[How many hours of a day you work on Excel]])),"",1)</f>
        <v/>
      </c>
      <c r="P1825" s="11" t="str">
        <f>IF(ISERROR(FIND("2",tblSalaries[[#This Row],[How many hours of a day you work on Excel]])),"",2)</f>
        <v/>
      </c>
      <c r="Q1825" s="10" t="str">
        <f>IF(ISERROR(FIND("3",tblSalaries[[#This Row],[How many hours of a day you work on Excel]])),"",3)</f>
        <v/>
      </c>
      <c r="R1825" s="10" t="str">
        <f>IF(ISERROR(FIND("4",tblSalaries[[#This Row],[How many hours of a day you work on Excel]])),"",4)</f>
        <v/>
      </c>
      <c r="S1825" s="10" t="str">
        <f>IF(ISERROR(FIND("5",tblSalaries[[#This Row],[How many hours of a day you work on Excel]])),"",5)</f>
        <v/>
      </c>
      <c r="T1825" s="10" t="str">
        <f>IF(ISERROR(FIND("6",tblSalaries[[#This Row],[How many hours of a day you work on Excel]])),"",6)</f>
        <v/>
      </c>
      <c r="U1825" s="11" t="str">
        <f>IF(ISERROR(FIND("7",tblSalaries[[#This Row],[How many hours of a day you work on Excel]])),"",7)</f>
        <v/>
      </c>
      <c r="V1825" s="11">
        <f>IF(ISERROR(FIND("8",tblSalaries[[#This Row],[How many hours of a day you work on Excel]])),"",8)</f>
        <v>8</v>
      </c>
      <c r="W1825" s="11">
        <f>IF(MAX(tblSalaries[[#This Row],[1 hour]:[8 hours]])=0,#N/A,MAX(tblSalaries[[#This Row],[1 hour]:[8 hours]]))</f>
        <v>8</v>
      </c>
      <c r="X1825" s="11">
        <f>IF(ISERROR(tblSalaries[[#This Row],[max h]]),1,tblSalaries[[#This Row],[Salary in USD]]/tblSalaries[[#This Row],[max h]]/260)</f>
        <v>5.2884615384615383</v>
      </c>
      <c r="Y1825" s="11" t="str">
        <f>IF(tblSalaries[[#This Row],[Years of Experience]]="",0,"0")</f>
        <v>0</v>
      </c>
      <c r="Z182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25" s="11">
        <f>IF(tblSalaries[[#This Row],[Salary in USD]]&lt;1000,1,0)</f>
        <v>0</v>
      </c>
      <c r="AB1825" s="11">
        <f>IF(AND(tblSalaries[[#This Row],[Salary in USD]]&gt;1000,tblSalaries[[#This Row],[Salary in USD]]&lt;2000),1,0)</f>
        <v>0</v>
      </c>
    </row>
    <row r="1826" spans="2:28" ht="15" customHeight="1">
      <c r="B1826" t="s">
        <v>3829</v>
      </c>
      <c r="C1826" s="1">
        <v>41075.868622685186</v>
      </c>
      <c r="D1826" s="4" t="s">
        <v>1955</v>
      </c>
      <c r="E1826">
        <v>90000</v>
      </c>
      <c r="F1826" t="s">
        <v>22</v>
      </c>
      <c r="G1826">
        <f>tblSalaries[[#This Row],[clean Salary (in local currency)]]*VLOOKUP(tblSalaries[[#This Row],[Currency]],tblXrate[],2,FALSE)</f>
        <v>114335.9495092447</v>
      </c>
      <c r="H1826" t="s">
        <v>488</v>
      </c>
      <c r="I1826" t="s">
        <v>488</v>
      </c>
      <c r="J1826" t="s">
        <v>1956</v>
      </c>
      <c r="K1826" t="str">
        <f>VLOOKUP(tblSalaries[[#This Row],[Where do you work]],tblCountries[[Actual]:[Mapping]],2,FALSE)</f>
        <v>Europe</v>
      </c>
      <c r="L1826" t="s">
        <v>18</v>
      </c>
      <c r="M1826">
        <v>20</v>
      </c>
      <c r="O1826" s="10" t="str">
        <f>IF(ISERROR(FIND("1",tblSalaries[[#This Row],[How many hours of a day you work on Excel]])),"",1)</f>
        <v/>
      </c>
      <c r="P1826" s="11">
        <f>IF(ISERROR(FIND("2",tblSalaries[[#This Row],[How many hours of a day you work on Excel]])),"",2)</f>
        <v>2</v>
      </c>
      <c r="Q1826" s="10">
        <f>IF(ISERROR(FIND("3",tblSalaries[[#This Row],[How many hours of a day you work on Excel]])),"",3)</f>
        <v>3</v>
      </c>
      <c r="R1826" s="10" t="str">
        <f>IF(ISERROR(FIND("4",tblSalaries[[#This Row],[How many hours of a day you work on Excel]])),"",4)</f>
        <v/>
      </c>
      <c r="S1826" s="10" t="str">
        <f>IF(ISERROR(FIND("5",tblSalaries[[#This Row],[How many hours of a day you work on Excel]])),"",5)</f>
        <v/>
      </c>
      <c r="T1826" s="10" t="str">
        <f>IF(ISERROR(FIND("6",tblSalaries[[#This Row],[How many hours of a day you work on Excel]])),"",6)</f>
        <v/>
      </c>
      <c r="U1826" s="11" t="str">
        <f>IF(ISERROR(FIND("7",tblSalaries[[#This Row],[How many hours of a day you work on Excel]])),"",7)</f>
        <v/>
      </c>
      <c r="V1826" s="11" t="str">
        <f>IF(ISERROR(FIND("8",tblSalaries[[#This Row],[How many hours of a day you work on Excel]])),"",8)</f>
        <v/>
      </c>
      <c r="W1826" s="11">
        <f>IF(MAX(tblSalaries[[#This Row],[1 hour]:[8 hours]])=0,#N/A,MAX(tblSalaries[[#This Row],[1 hour]:[8 hours]]))</f>
        <v>3</v>
      </c>
      <c r="X1826" s="11">
        <f>IF(ISERROR(tblSalaries[[#This Row],[max h]]),1,tblSalaries[[#This Row],[Salary in USD]]/tblSalaries[[#This Row],[max h]]/260)</f>
        <v>146.58455065287782</v>
      </c>
      <c r="Y1826" s="11" t="str">
        <f>IF(tblSalaries[[#This Row],[Years of Experience]]="",0,"0")</f>
        <v>0</v>
      </c>
      <c r="Z182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26" s="11">
        <f>IF(tblSalaries[[#This Row],[Salary in USD]]&lt;1000,1,0)</f>
        <v>0</v>
      </c>
      <c r="AB1826" s="11">
        <f>IF(AND(tblSalaries[[#This Row],[Salary in USD]]&gt;1000,tblSalaries[[#This Row],[Salary in USD]]&lt;2000),1,0)</f>
        <v>0</v>
      </c>
    </row>
    <row r="1827" spans="2:28" ht="15" customHeight="1">
      <c r="B1827" t="s">
        <v>3830</v>
      </c>
      <c r="C1827" s="1">
        <v>41075.897407407407</v>
      </c>
      <c r="D1827" s="4" t="s">
        <v>1957</v>
      </c>
      <c r="E1827">
        <v>16110</v>
      </c>
      <c r="F1827" t="s">
        <v>6</v>
      </c>
      <c r="G1827">
        <f>tblSalaries[[#This Row],[clean Salary (in local currency)]]*VLOOKUP(tblSalaries[[#This Row],[Currency]],tblXrate[],2,FALSE)</f>
        <v>16110</v>
      </c>
      <c r="H1827" t="s">
        <v>1958</v>
      </c>
      <c r="I1827" t="s">
        <v>20</v>
      </c>
      <c r="J1827" t="s">
        <v>1959</v>
      </c>
      <c r="K1827" t="str">
        <f>VLOOKUP(tblSalaries[[#This Row],[Where do you work]],tblCountries[[Actual]:[Mapping]],2,FALSE)</f>
        <v>Colombia</v>
      </c>
      <c r="L1827" t="s">
        <v>13</v>
      </c>
      <c r="M1827">
        <v>10</v>
      </c>
      <c r="O1827" s="10" t="str">
        <f>IF(ISERROR(FIND("1",tblSalaries[[#This Row],[How many hours of a day you work on Excel]])),"",1)</f>
        <v/>
      </c>
      <c r="P1827" s="11" t="str">
        <f>IF(ISERROR(FIND("2",tblSalaries[[#This Row],[How many hours of a day you work on Excel]])),"",2)</f>
        <v/>
      </c>
      <c r="Q1827" s="10" t="str">
        <f>IF(ISERROR(FIND("3",tblSalaries[[#This Row],[How many hours of a day you work on Excel]])),"",3)</f>
        <v/>
      </c>
      <c r="R1827" s="10" t="str">
        <f>IF(ISERROR(FIND("4",tblSalaries[[#This Row],[How many hours of a day you work on Excel]])),"",4)</f>
        <v/>
      </c>
      <c r="S1827" s="10" t="str">
        <f>IF(ISERROR(FIND("5",tblSalaries[[#This Row],[How many hours of a day you work on Excel]])),"",5)</f>
        <v/>
      </c>
      <c r="T1827" s="10" t="str">
        <f>IF(ISERROR(FIND("6",tblSalaries[[#This Row],[How many hours of a day you work on Excel]])),"",6)</f>
        <v/>
      </c>
      <c r="U1827" s="11" t="str">
        <f>IF(ISERROR(FIND("7",tblSalaries[[#This Row],[How many hours of a day you work on Excel]])),"",7)</f>
        <v/>
      </c>
      <c r="V1827" s="11">
        <f>IF(ISERROR(FIND("8",tblSalaries[[#This Row],[How many hours of a day you work on Excel]])),"",8)</f>
        <v>8</v>
      </c>
      <c r="W1827" s="11">
        <f>IF(MAX(tblSalaries[[#This Row],[1 hour]:[8 hours]])=0,#N/A,MAX(tblSalaries[[#This Row],[1 hour]:[8 hours]]))</f>
        <v>8</v>
      </c>
      <c r="X1827" s="11">
        <f>IF(ISERROR(tblSalaries[[#This Row],[max h]]),1,tblSalaries[[#This Row],[Salary in USD]]/tblSalaries[[#This Row],[max h]]/260)</f>
        <v>7.7451923076923075</v>
      </c>
      <c r="Y1827" s="11" t="str">
        <f>IF(tblSalaries[[#This Row],[Years of Experience]]="",0,"0")</f>
        <v>0</v>
      </c>
      <c r="Z182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27" s="11">
        <f>IF(tblSalaries[[#This Row],[Salary in USD]]&lt;1000,1,0)</f>
        <v>0</v>
      </c>
      <c r="AB1827" s="11">
        <f>IF(AND(tblSalaries[[#This Row],[Salary in USD]]&gt;1000,tblSalaries[[#This Row],[Salary in USD]]&lt;2000),1,0)</f>
        <v>0</v>
      </c>
    </row>
    <row r="1828" spans="2:28" ht="15" customHeight="1">
      <c r="B1828" t="s">
        <v>3831</v>
      </c>
      <c r="C1828" s="1">
        <v>41075.942187499997</v>
      </c>
      <c r="D1828" s="4">
        <v>72000</v>
      </c>
      <c r="E1828">
        <v>72000</v>
      </c>
      <c r="F1828" t="s">
        <v>6</v>
      </c>
      <c r="G1828">
        <f>tblSalaries[[#This Row],[clean Salary (in local currency)]]*VLOOKUP(tblSalaries[[#This Row],[Currency]],tblXrate[],2,FALSE)</f>
        <v>72000</v>
      </c>
      <c r="H1828" t="s">
        <v>1960</v>
      </c>
      <c r="I1828" t="s">
        <v>52</v>
      </c>
      <c r="J1828" t="s">
        <v>15</v>
      </c>
      <c r="K1828" t="str">
        <f>VLOOKUP(tblSalaries[[#This Row],[Where do you work]],tblCountries[[Actual]:[Mapping]],2,FALSE)</f>
        <v>USA</v>
      </c>
      <c r="L1828" t="s">
        <v>9</v>
      </c>
      <c r="M1828">
        <v>10</v>
      </c>
      <c r="O1828" s="10" t="str">
        <f>IF(ISERROR(FIND("1",tblSalaries[[#This Row],[How many hours of a day you work on Excel]])),"",1)</f>
        <v/>
      </c>
      <c r="P1828" s="11" t="str">
        <f>IF(ISERROR(FIND("2",tblSalaries[[#This Row],[How many hours of a day you work on Excel]])),"",2)</f>
        <v/>
      </c>
      <c r="Q1828" s="10" t="str">
        <f>IF(ISERROR(FIND("3",tblSalaries[[#This Row],[How many hours of a day you work on Excel]])),"",3)</f>
        <v/>
      </c>
      <c r="R1828" s="10">
        <f>IF(ISERROR(FIND("4",tblSalaries[[#This Row],[How many hours of a day you work on Excel]])),"",4)</f>
        <v>4</v>
      </c>
      <c r="S1828" s="10" t="str">
        <f>IF(ISERROR(FIND("5",tblSalaries[[#This Row],[How many hours of a day you work on Excel]])),"",5)</f>
        <v/>
      </c>
      <c r="T1828" s="10">
        <f>IF(ISERROR(FIND("6",tblSalaries[[#This Row],[How many hours of a day you work on Excel]])),"",6)</f>
        <v>6</v>
      </c>
      <c r="U1828" s="11" t="str">
        <f>IF(ISERROR(FIND("7",tblSalaries[[#This Row],[How many hours of a day you work on Excel]])),"",7)</f>
        <v/>
      </c>
      <c r="V1828" s="11" t="str">
        <f>IF(ISERROR(FIND("8",tblSalaries[[#This Row],[How many hours of a day you work on Excel]])),"",8)</f>
        <v/>
      </c>
      <c r="W1828" s="11">
        <f>IF(MAX(tblSalaries[[#This Row],[1 hour]:[8 hours]])=0,#N/A,MAX(tblSalaries[[#This Row],[1 hour]:[8 hours]]))</f>
        <v>6</v>
      </c>
      <c r="X1828" s="11">
        <f>IF(ISERROR(tblSalaries[[#This Row],[max h]]),1,tblSalaries[[#This Row],[Salary in USD]]/tblSalaries[[#This Row],[max h]]/260)</f>
        <v>46.153846153846153</v>
      </c>
      <c r="Y1828" s="11" t="str">
        <f>IF(tblSalaries[[#This Row],[Years of Experience]]="",0,"0")</f>
        <v>0</v>
      </c>
      <c r="Z182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28" s="11">
        <f>IF(tblSalaries[[#This Row],[Salary in USD]]&lt;1000,1,0)</f>
        <v>0</v>
      </c>
      <c r="AB1828" s="11">
        <f>IF(AND(tblSalaries[[#This Row],[Salary in USD]]&gt;1000,tblSalaries[[#This Row],[Salary in USD]]&lt;2000),1,0)</f>
        <v>0</v>
      </c>
    </row>
    <row r="1829" spans="2:28" ht="15" customHeight="1">
      <c r="B1829" t="s">
        <v>3832</v>
      </c>
      <c r="C1829" s="1">
        <v>41075.972916666666</v>
      </c>
      <c r="D1829" s="4">
        <v>60000</v>
      </c>
      <c r="E1829">
        <v>60000</v>
      </c>
      <c r="F1829" t="s">
        <v>6</v>
      </c>
      <c r="G1829">
        <f>tblSalaries[[#This Row],[clean Salary (in local currency)]]*VLOOKUP(tblSalaries[[#This Row],[Currency]],tblXrate[],2,FALSE)</f>
        <v>60000</v>
      </c>
      <c r="H1829" t="s">
        <v>1961</v>
      </c>
      <c r="I1829" t="s">
        <v>20</v>
      </c>
      <c r="J1829" t="s">
        <v>15</v>
      </c>
      <c r="K1829" t="str">
        <f>VLOOKUP(tblSalaries[[#This Row],[Where do you work]],tblCountries[[Actual]:[Mapping]],2,FALSE)</f>
        <v>USA</v>
      </c>
      <c r="L1829" t="s">
        <v>13</v>
      </c>
      <c r="M1829">
        <v>10</v>
      </c>
      <c r="O1829" s="10" t="str">
        <f>IF(ISERROR(FIND("1",tblSalaries[[#This Row],[How many hours of a day you work on Excel]])),"",1)</f>
        <v/>
      </c>
      <c r="P1829" s="11" t="str">
        <f>IF(ISERROR(FIND("2",tblSalaries[[#This Row],[How many hours of a day you work on Excel]])),"",2)</f>
        <v/>
      </c>
      <c r="Q1829" s="10" t="str">
        <f>IF(ISERROR(FIND("3",tblSalaries[[#This Row],[How many hours of a day you work on Excel]])),"",3)</f>
        <v/>
      </c>
      <c r="R1829" s="10" t="str">
        <f>IF(ISERROR(FIND("4",tblSalaries[[#This Row],[How many hours of a day you work on Excel]])),"",4)</f>
        <v/>
      </c>
      <c r="S1829" s="10" t="str">
        <f>IF(ISERROR(FIND("5",tblSalaries[[#This Row],[How many hours of a day you work on Excel]])),"",5)</f>
        <v/>
      </c>
      <c r="T1829" s="10" t="str">
        <f>IF(ISERROR(FIND("6",tblSalaries[[#This Row],[How many hours of a day you work on Excel]])),"",6)</f>
        <v/>
      </c>
      <c r="U1829" s="11" t="str">
        <f>IF(ISERROR(FIND("7",tblSalaries[[#This Row],[How many hours of a day you work on Excel]])),"",7)</f>
        <v/>
      </c>
      <c r="V1829" s="11">
        <f>IF(ISERROR(FIND("8",tblSalaries[[#This Row],[How many hours of a day you work on Excel]])),"",8)</f>
        <v>8</v>
      </c>
      <c r="W1829" s="11">
        <f>IF(MAX(tblSalaries[[#This Row],[1 hour]:[8 hours]])=0,#N/A,MAX(tblSalaries[[#This Row],[1 hour]:[8 hours]]))</f>
        <v>8</v>
      </c>
      <c r="X1829" s="11">
        <f>IF(ISERROR(tblSalaries[[#This Row],[max h]]),1,tblSalaries[[#This Row],[Salary in USD]]/tblSalaries[[#This Row],[max h]]/260)</f>
        <v>28.846153846153847</v>
      </c>
      <c r="Y1829" s="11" t="str">
        <f>IF(tblSalaries[[#This Row],[Years of Experience]]="",0,"0")</f>
        <v>0</v>
      </c>
      <c r="Z182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29" s="11">
        <f>IF(tblSalaries[[#This Row],[Salary in USD]]&lt;1000,1,0)</f>
        <v>0</v>
      </c>
      <c r="AB1829" s="11">
        <f>IF(AND(tblSalaries[[#This Row],[Salary in USD]]&gt;1000,tblSalaries[[#This Row],[Salary in USD]]&lt;2000),1,0)</f>
        <v>0</v>
      </c>
    </row>
    <row r="1830" spans="2:28" ht="15" customHeight="1">
      <c r="B1830" t="s">
        <v>3833</v>
      </c>
      <c r="C1830" s="1">
        <v>41075.99318287037</v>
      </c>
      <c r="D1830" s="4">
        <v>67000</v>
      </c>
      <c r="E1830">
        <v>67000</v>
      </c>
      <c r="F1830" t="s">
        <v>6</v>
      </c>
      <c r="G1830">
        <f>tblSalaries[[#This Row],[clean Salary (in local currency)]]*VLOOKUP(tblSalaries[[#This Row],[Currency]],tblXrate[],2,FALSE)</f>
        <v>67000</v>
      </c>
      <c r="H1830" t="s">
        <v>1962</v>
      </c>
      <c r="I1830" t="s">
        <v>20</v>
      </c>
      <c r="J1830" t="s">
        <v>15</v>
      </c>
      <c r="K1830" t="str">
        <f>VLOOKUP(tblSalaries[[#This Row],[Where do you work]],tblCountries[[Actual]:[Mapping]],2,FALSE)</f>
        <v>USA</v>
      </c>
      <c r="L1830" t="s">
        <v>9</v>
      </c>
      <c r="M1830">
        <v>6</v>
      </c>
      <c r="O1830" s="10" t="str">
        <f>IF(ISERROR(FIND("1",tblSalaries[[#This Row],[How many hours of a day you work on Excel]])),"",1)</f>
        <v/>
      </c>
      <c r="P1830" s="11" t="str">
        <f>IF(ISERROR(FIND("2",tblSalaries[[#This Row],[How many hours of a day you work on Excel]])),"",2)</f>
        <v/>
      </c>
      <c r="Q1830" s="10" t="str">
        <f>IF(ISERROR(FIND("3",tblSalaries[[#This Row],[How many hours of a day you work on Excel]])),"",3)</f>
        <v/>
      </c>
      <c r="R1830" s="10">
        <f>IF(ISERROR(FIND("4",tblSalaries[[#This Row],[How many hours of a day you work on Excel]])),"",4)</f>
        <v>4</v>
      </c>
      <c r="S1830" s="10" t="str">
        <f>IF(ISERROR(FIND("5",tblSalaries[[#This Row],[How many hours of a day you work on Excel]])),"",5)</f>
        <v/>
      </c>
      <c r="T1830" s="10">
        <f>IF(ISERROR(FIND("6",tblSalaries[[#This Row],[How many hours of a day you work on Excel]])),"",6)</f>
        <v>6</v>
      </c>
      <c r="U1830" s="11" t="str">
        <f>IF(ISERROR(FIND("7",tblSalaries[[#This Row],[How many hours of a day you work on Excel]])),"",7)</f>
        <v/>
      </c>
      <c r="V1830" s="11" t="str">
        <f>IF(ISERROR(FIND("8",tblSalaries[[#This Row],[How many hours of a day you work on Excel]])),"",8)</f>
        <v/>
      </c>
      <c r="W1830" s="11">
        <f>IF(MAX(tblSalaries[[#This Row],[1 hour]:[8 hours]])=0,#N/A,MAX(tblSalaries[[#This Row],[1 hour]:[8 hours]]))</f>
        <v>6</v>
      </c>
      <c r="X1830" s="11">
        <f>IF(ISERROR(tblSalaries[[#This Row],[max h]]),1,tblSalaries[[#This Row],[Salary in USD]]/tblSalaries[[#This Row],[max h]]/260)</f>
        <v>42.948717948717949</v>
      </c>
      <c r="Y1830" s="11" t="str">
        <f>IF(tblSalaries[[#This Row],[Years of Experience]]="",0,"0")</f>
        <v>0</v>
      </c>
      <c r="Z183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30" s="11">
        <f>IF(tblSalaries[[#This Row],[Salary in USD]]&lt;1000,1,0)</f>
        <v>0</v>
      </c>
      <c r="AB1830" s="11">
        <f>IF(AND(tblSalaries[[#This Row],[Salary in USD]]&gt;1000,tblSalaries[[#This Row],[Salary in USD]]&lt;2000),1,0)</f>
        <v>0</v>
      </c>
    </row>
    <row r="1831" spans="2:28" ht="15" customHeight="1">
      <c r="B1831" t="s">
        <v>3834</v>
      </c>
      <c r="C1831" s="1">
        <v>41076.118622685186</v>
      </c>
      <c r="D1831" s="4">
        <v>54000</v>
      </c>
      <c r="E1831">
        <v>54000</v>
      </c>
      <c r="F1831" t="s">
        <v>6</v>
      </c>
      <c r="G1831">
        <f>tblSalaries[[#This Row],[clean Salary (in local currency)]]*VLOOKUP(tblSalaries[[#This Row],[Currency]],tblXrate[],2,FALSE)</f>
        <v>54000</v>
      </c>
      <c r="H1831" t="s">
        <v>1963</v>
      </c>
      <c r="I1831" t="s">
        <v>20</v>
      </c>
      <c r="J1831" t="s">
        <v>15</v>
      </c>
      <c r="K1831" t="str">
        <f>VLOOKUP(tblSalaries[[#This Row],[Where do you work]],tblCountries[[Actual]:[Mapping]],2,FALSE)</f>
        <v>USA</v>
      </c>
      <c r="L1831" t="s">
        <v>9</v>
      </c>
      <c r="M1831">
        <v>18</v>
      </c>
      <c r="O1831" s="10" t="str">
        <f>IF(ISERROR(FIND("1",tblSalaries[[#This Row],[How many hours of a day you work on Excel]])),"",1)</f>
        <v/>
      </c>
      <c r="P1831" s="11" t="str">
        <f>IF(ISERROR(FIND("2",tblSalaries[[#This Row],[How many hours of a day you work on Excel]])),"",2)</f>
        <v/>
      </c>
      <c r="Q1831" s="10" t="str">
        <f>IF(ISERROR(FIND("3",tblSalaries[[#This Row],[How many hours of a day you work on Excel]])),"",3)</f>
        <v/>
      </c>
      <c r="R1831" s="10">
        <f>IF(ISERROR(FIND("4",tblSalaries[[#This Row],[How many hours of a day you work on Excel]])),"",4)</f>
        <v>4</v>
      </c>
      <c r="S1831" s="10" t="str">
        <f>IF(ISERROR(FIND("5",tblSalaries[[#This Row],[How many hours of a day you work on Excel]])),"",5)</f>
        <v/>
      </c>
      <c r="T1831" s="10">
        <f>IF(ISERROR(FIND("6",tblSalaries[[#This Row],[How many hours of a day you work on Excel]])),"",6)</f>
        <v>6</v>
      </c>
      <c r="U1831" s="11" t="str">
        <f>IF(ISERROR(FIND("7",tblSalaries[[#This Row],[How many hours of a day you work on Excel]])),"",7)</f>
        <v/>
      </c>
      <c r="V1831" s="11" t="str">
        <f>IF(ISERROR(FIND("8",tblSalaries[[#This Row],[How many hours of a day you work on Excel]])),"",8)</f>
        <v/>
      </c>
      <c r="W1831" s="11">
        <f>IF(MAX(tblSalaries[[#This Row],[1 hour]:[8 hours]])=0,#N/A,MAX(tblSalaries[[#This Row],[1 hour]:[8 hours]]))</f>
        <v>6</v>
      </c>
      <c r="X1831" s="11">
        <f>IF(ISERROR(tblSalaries[[#This Row],[max h]]),1,tblSalaries[[#This Row],[Salary in USD]]/tblSalaries[[#This Row],[max h]]/260)</f>
        <v>34.615384615384613</v>
      </c>
      <c r="Y1831" s="11" t="str">
        <f>IF(tblSalaries[[#This Row],[Years of Experience]]="",0,"0")</f>
        <v>0</v>
      </c>
      <c r="Z183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31" s="11">
        <f>IF(tblSalaries[[#This Row],[Salary in USD]]&lt;1000,1,0)</f>
        <v>0</v>
      </c>
      <c r="AB1831" s="11">
        <f>IF(AND(tblSalaries[[#This Row],[Salary in USD]]&gt;1000,tblSalaries[[#This Row],[Salary in USD]]&lt;2000),1,0)</f>
        <v>0</v>
      </c>
    </row>
    <row r="1832" spans="2:28" ht="15" customHeight="1">
      <c r="B1832" t="s">
        <v>3835</v>
      </c>
      <c r="C1832" s="1">
        <v>41076.224340277775</v>
      </c>
      <c r="D1832" s="4">
        <v>38666</v>
      </c>
      <c r="E1832">
        <v>38666</v>
      </c>
      <c r="F1832" t="s">
        <v>6</v>
      </c>
      <c r="G1832">
        <f>tblSalaries[[#This Row],[clean Salary (in local currency)]]*VLOOKUP(tblSalaries[[#This Row],[Currency]],tblXrate[],2,FALSE)</f>
        <v>38666</v>
      </c>
      <c r="H1832" t="s">
        <v>1964</v>
      </c>
      <c r="I1832" t="s">
        <v>67</v>
      </c>
      <c r="J1832" t="s">
        <v>48</v>
      </c>
      <c r="K1832" t="str">
        <f>VLOOKUP(tblSalaries[[#This Row],[Where do you work]],tblCountries[[Actual]:[Mapping]],2,FALSE)</f>
        <v>South Africa</v>
      </c>
      <c r="L1832" t="s">
        <v>13</v>
      </c>
      <c r="M1832">
        <v>10</v>
      </c>
      <c r="O1832" s="10" t="str">
        <f>IF(ISERROR(FIND("1",tblSalaries[[#This Row],[How many hours of a day you work on Excel]])),"",1)</f>
        <v/>
      </c>
      <c r="P1832" s="11" t="str">
        <f>IF(ISERROR(FIND("2",tblSalaries[[#This Row],[How many hours of a day you work on Excel]])),"",2)</f>
        <v/>
      </c>
      <c r="Q1832" s="10" t="str">
        <f>IF(ISERROR(FIND("3",tblSalaries[[#This Row],[How many hours of a day you work on Excel]])),"",3)</f>
        <v/>
      </c>
      <c r="R1832" s="10" t="str">
        <f>IF(ISERROR(FIND("4",tblSalaries[[#This Row],[How many hours of a day you work on Excel]])),"",4)</f>
        <v/>
      </c>
      <c r="S1832" s="10" t="str">
        <f>IF(ISERROR(FIND("5",tblSalaries[[#This Row],[How many hours of a day you work on Excel]])),"",5)</f>
        <v/>
      </c>
      <c r="T1832" s="10" t="str">
        <f>IF(ISERROR(FIND("6",tblSalaries[[#This Row],[How many hours of a day you work on Excel]])),"",6)</f>
        <v/>
      </c>
      <c r="U1832" s="11" t="str">
        <f>IF(ISERROR(FIND("7",tblSalaries[[#This Row],[How many hours of a day you work on Excel]])),"",7)</f>
        <v/>
      </c>
      <c r="V1832" s="11">
        <f>IF(ISERROR(FIND("8",tblSalaries[[#This Row],[How many hours of a day you work on Excel]])),"",8)</f>
        <v>8</v>
      </c>
      <c r="W1832" s="11">
        <f>IF(MAX(tblSalaries[[#This Row],[1 hour]:[8 hours]])=0,#N/A,MAX(tblSalaries[[#This Row],[1 hour]:[8 hours]]))</f>
        <v>8</v>
      </c>
      <c r="X1832" s="11">
        <f>IF(ISERROR(tblSalaries[[#This Row],[max h]]),1,tblSalaries[[#This Row],[Salary in USD]]/tblSalaries[[#This Row],[max h]]/260)</f>
        <v>18.589423076923076</v>
      </c>
      <c r="Y1832" s="11" t="str">
        <f>IF(tblSalaries[[#This Row],[Years of Experience]]="",0,"0")</f>
        <v>0</v>
      </c>
      <c r="Z183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32" s="11">
        <f>IF(tblSalaries[[#This Row],[Salary in USD]]&lt;1000,1,0)</f>
        <v>0</v>
      </c>
      <c r="AB1832" s="11">
        <f>IF(AND(tblSalaries[[#This Row],[Salary in USD]]&gt;1000,tblSalaries[[#This Row],[Salary in USD]]&lt;2000),1,0)</f>
        <v>0</v>
      </c>
    </row>
    <row r="1833" spans="2:28" ht="15" customHeight="1">
      <c r="B1833" t="s">
        <v>3836</v>
      </c>
      <c r="C1833" s="1">
        <v>41076.262418981481</v>
      </c>
      <c r="D1833" s="4">
        <v>63000</v>
      </c>
      <c r="E1833">
        <v>63000</v>
      </c>
      <c r="F1833" t="s">
        <v>6</v>
      </c>
      <c r="G1833">
        <f>tblSalaries[[#This Row],[clean Salary (in local currency)]]*VLOOKUP(tblSalaries[[#This Row],[Currency]],tblXrate[],2,FALSE)</f>
        <v>63000</v>
      </c>
      <c r="H1833" t="s">
        <v>1965</v>
      </c>
      <c r="I1833" t="s">
        <v>20</v>
      </c>
      <c r="J1833" t="s">
        <v>15</v>
      </c>
      <c r="K1833" t="str">
        <f>VLOOKUP(tblSalaries[[#This Row],[Where do you work]],tblCountries[[Actual]:[Mapping]],2,FALSE)</f>
        <v>USA</v>
      </c>
      <c r="L1833" t="s">
        <v>9</v>
      </c>
      <c r="M1833">
        <v>6</v>
      </c>
      <c r="O1833" s="10" t="str">
        <f>IF(ISERROR(FIND("1",tblSalaries[[#This Row],[How many hours of a day you work on Excel]])),"",1)</f>
        <v/>
      </c>
      <c r="P1833" s="11" t="str">
        <f>IF(ISERROR(FIND("2",tblSalaries[[#This Row],[How many hours of a day you work on Excel]])),"",2)</f>
        <v/>
      </c>
      <c r="Q1833" s="10" t="str">
        <f>IF(ISERROR(FIND("3",tblSalaries[[#This Row],[How many hours of a day you work on Excel]])),"",3)</f>
        <v/>
      </c>
      <c r="R1833" s="10">
        <f>IF(ISERROR(FIND("4",tblSalaries[[#This Row],[How many hours of a day you work on Excel]])),"",4)</f>
        <v>4</v>
      </c>
      <c r="S1833" s="10" t="str">
        <f>IF(ISERROR(FIND("5",tblSalaries[[#This Row],[How many hours of a day you work on Excel]])),"",5)</f>
        <v/>
      </c>
      <c r="T1833" s="10">
        <f>IF(ISERROR(FIND("6",tblSalaries[[#This Row],[How many hours of a day you work on Excel]])),"",6)</f>
        <v>6</v>
      </c>
      <c r="U1833" s="11" t="str">
        <f>IF(ISERROR(FIND("7",tblSalaries[[#This Row],[How many hours of a day you work on Excel]])),"",7)</f>
        <v/>
      </c>
      <c r="V1833" s="11" t="str">
        <f>IF(ISERROR(FIND("8",tblSalaries[[#This Row],[How many hours of a day you work on Excel]])),"",8)</f>
        <v/>
      </c>
      <c r="W1833" s="11">
        <f>IF(MAX(tblSalaries[[#This Row],[1 hour]:[8 hours]])=0,#N/A,MAX(tblSalaries[[#This Row],[1 hour]:[8 hours]]))</f>
        <v>6</v>
      </c>
      <c r="X1833" s="11">
        <f>IF(ISERROR(tblSalaries[[#This Row],[max h]]),1,tblSalaries[[#This Row],[Salary in USD]]/tblSalaries[[#This Row],[max h]]/260)</f>
        <v>40.384615384615387</v>
      </c>
      <c r="Y1833" s="11" t="str">
        <f>IF(tblSalaries[[#This Row],[Years of Experience]]="",0,"0")</f>
        <v>0</v>
      </c>
      <c r="Z183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33" s="11">
        <f>IF(tblSalaries[[#This Row],[Salary in USD]]&lt;1000,1,0)</f>
        <v>0</v>
      </c>
      <c r="AB1833" s="11">
        <f>IF(AND(tblSalaries[[#This Row],[Salary in USD]]&gt;1000,tblSalaries[[#This Row],[Salary in USD]]&lt;2000),1,0)</f>
        <v>0</v>
      </c>
    </row>
    <row r="1834" spans="2:28" ht="15" customHeight="1">
      <c r="B1834" t="s">
        <v>3837</v>
      </c>
      <c r="C1834" s="1">
        <v>41076.340960648151</v>
      </c>
      <c r="D1834" s="4" t="s">
        <v>423</v>
      </c>
      <c r="E1834">
        <v>63000</v>
      </c>
      <c r="F1834" t="s">
        <v>6</v>
      </c>
      <c r="G1834">
        <f>tblSalaries[[#This Row],[clean Salary (in local currency)]]*VLOOKUP(tblSalaries[[#This Row],[Currency]],tblXrate[],2,FALSE)</f>
        <v>63000</v>
      </c>
      <c r="H1834" t="s">
        <v>14</v>
      </c>
      <c r="I1834" t="s">
        <v>20</v>
      </c>
      <c r="J1834" t="s">
        <v>15</v>
      </c>
      <c r="K1834" t="str">
        <f>VLOOKUP(tblSalaries[[#This Row],[Where do you work]],tblCountries[[Actual]:[Mapping]],2,FALSE)</f>
        <v>USA</v>
      </c>
      <c r="L1834" t="s">
        <v>13</v>
      </c>
      <c r="M1834">
        <v>1</v>
      </c>
      <c r="O1834" s="10" t="str">
        <f>IF(ISERROR(FIND("1",tblSalaries[[#This Row],[How many hours of a day you work on Excel]])),"",1)</f>
        <v/>
      </c>
      <c r="P1834" s="11" t="str">
        <f>IF(ISERROR(FIND("2",tblSalaries[[#This Row],[How many hours of a day you work on Excel]])),"",2)</f>
        <v/>
      </c>
      <c r="Q1834" s="10" t="str">
        <f>IF(ISERROR(FIND("3",tblSalaries[[#This Row],[How many hours of a day you work on Excel]])),"",3)</f>
        <v/>
      </c>
      <c r="R1834" s="10" t="str">
        <f>IF(ISERROR(FIND("4",tblSalaries[[#This Row],[How many hours of a day you work on Excel]])),"",4)</f>
        <v/>
      </c>
      <c r="S1834" s="10" t="str">
        <f>IF(ISERROR(FIND("5",tblSalaries[[#This Row],[How many hours of a day you work on Excel]])),"",5)</f>
        <v/>
      </c>
      <c r="T1834" s="10" t="str">
        <f>IF(ISERROR(FIND("6",tblSalaries[[#This Row],[How many hours of a day you work on Excel]])),"",6)</f>
        <v/>
      </c>
      <c r="U1834" s="11" t="str">
        <f>IF(ISERROR(FIND("7",tblSalaries[[#This Row],[How many hours of a day you work on Excel]])),"",7)</f>
        <v/>
      </c>
      <c r="V1834" s="11">
        <f>IF(ISERROR(FIND("8",tblSalaries[[#This Row],[How many hours of a day you work on Excel]])),"",8)</f>
        <v>8</v>
      </c>
      <c r="W1834" s="11">
        <f>IF(MAX(tblSalaries[[#This Row],[1 hour]:[8 hours]])=0,#N/A,MAX(tblSalaries[[#This Row],[1 hour]:[8 hours]]))</f>
        <v>8</v>
      </c>
      <c r="X1834" s="11">
        <f>IF(ISERROR(tblSalaries[[#This Row],[max h]]),1,tblSalaries[[#This Row],[Salary in USD]]/tblSalaries[[#This Row],[max h]]/260)</f>
        <v>30.28846153846154</v>
      </c>
      <c r="Y1834" s="11" t="str">
        <f>IF(tblSalaries[[#This Row],[Years of Experience]]="",0,"0")</f>
        <v>0</v>
      </c>
      <c r="Z183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34" s="11">
        <f>IF(tblSalaries[[#This Row],[Salary in USD]]&lt;1000,1,0)</f>
        <v>0</v>
      </c>
      <c r="AB1834" s="11">
        <f>IF(AND(tblSalaries[[#This Row],[Salary in USD]]&gt;1000,tblSalaries[[#This Row],[Salary in USD]]&lt;2000),1,0)</f>
        <v>0</v>
      </c>
    </row>
    <row r="1835" spans="2:28" ht="15" customHeight="1">
      <c r="B1835" t="s">
        <v>3838</v>
      </c>
      <c r="C1835" s="1">
        <v>41076.590868055559</v>
      </c>
      <c r="D1835" s="4" t="s">
        <v>1966</v>
      </c>
      <c r="E1835">
        <v>360000</v>
      </c>
      <c r="F1835" t="s">
        <v>40</v>
      </c>
      <c r="G1835">
        <f>tblSalaries[[#This Row],[clean Salary (in local currency)]]*VLOOKUP(tblSalaries[[#This Row],[Currency]],tblXrate[],2,FALSE)</f>
        <v>6410.8500074793246</v>
      </c>
      <c r="H1835" t="s">
        <v>20</v>
      </c>
      <c r="I1835" t="s">
        <v>20</v>
      </c>
      <c r="J1835" t="s">
        <v>8</v>
      </c>
      <c r="K1835" t="str">
        <f>VLOOKUP(tblSalaries[[#This Row],[Where do you work]],tblCountries[[Actual]:[Mapping]],2,FALSE)</f>
        <v>India</v>
      </c>
      <c r="L1835" t="s">
        <v>13</v>
      </c>
      <c r="M1835">
        <v>2</v>
      </c>
      <c r="O1835" s="10" t="str">
        <f>IF(ISERROR(FIND("1",tblSalaries[[#This Row],[How many hours of a day you work on Excel]])),"",1)</f>
        <v/>
      </c>
      <c r="P1835" s="11" t="str">
        <f>IF(ISERROR(FIND("2",tblSalaries[[#This Row],[How many hours of a day you work on Excel]])),"",2)</f>
        <v/>
      </c>
      <c r="Q1835" s="10" t="str">
        <f>IF(ISERROR(FIND("3",tblSalaries[[#This Row],[How many hours of a day you work on Excel]])),"",3)</f>
        <v/>
      </c>
      <c r="R1835" s="10" t="str">
        <f>IF(ISERROR(FIND("4",tblSalaries[[#This Row],[How many hours of a day you work on Excel]])),"",4)</f>
        <v/>
      </c>
      <c r="S1835" s="10" t="str">
        <f>IF(ISERROR(FIND("5",tblSalaries[[#This Row],[How many hours of a day you work on Excel]])),"",5)</f>
        <v/>
      </c>
      <c r="T1835" s="10" t="str">
        <f>IF(ISERROR(FIND("6",tblSalaries[[#This Row],[How many hours of a day you work on Excel]])),"",6)</f>
        <v/>
      </c>
      <c r="U1835" s="11" t="str">
        <f>IF(ISERROR(FIND("7",tblSalaries[[#This Row],[How many hours of a day you work on Excel]])),"",7)</f>
        <v/>
      </c>
      <c r="V1835" s="11">
        <f>IF(ISERROR(FIND("8",tblSalaries[[#This Row],[How many hours of a day you work on Excel]])),"",8)</f>
        <v>8</v>
      </c>
      <c r="W1835" s="11">
        <f>IF(MAX(tblSalaries[[#This Row],[1 hour]:[8 hours]])=0,#N/A,MAX(tblSalaries[[#This Row],[1 hour]:[8 hours]]))</f>
        <v>8</v>
      </c>
      <c r="X1835" s="11">
        <f>IF(ISERROR(tblSalaries[[#This Row],[max h]]),1,tblSalaries[[#This Row],[Salary in USD]]/tblSalaries[[#This Row],[max h]]/260)</f>
        <v>3.0821394266727524</v>
      </c>
      <c r="Y1835" s="11" t="str">
        <f>IF(tblSalaries[[#This Row],[Years of Experience]]="",0,"0")</f>
        <v>0</v>
      </c>
      <c r="Z183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35" s="11">
        <f>IF(tblSalaries[[#This Row],[Salary in USD]]&lt;1000,1,0)</f>
        <v>0</v>
      </c>
      <c r="AB1835" s="11">
        <f>IF(AND(tblSalaries[[#This Row],[Salary in USD]]&gt;1000,tblSalaries[[#This Row],[Salary in USD]]&lt;2000),1,0)</f>
        <v>0</v>
      </c>
    </row>
    <row r="1836" spans="2:28" ht="15" customHeight="1">
      <c r="B1836" t="s">
        <v>3839</v>
      </c>
      <c r="C1836" s="1">
        <v>41076.71371527778</v>
      </c>
      <c r="D1836" s="4" t="s">
        <v>1967</v>
      </c>
      <c r="E1836">
        <v>600000</v>
      </c>
      <c r="F1836" t="s">
        <v>40</v>
      </c>
      <c r="G1836">
        <f>tblSalaries[[#This Row],[clean Salary (in local currency)]]*VLOOKUP(tblSalaries[[#This Row],[Currency]],tblXrate[],2,FALSE)</f>
        <v>10684.750012465542</v>
      </c>
      <c r="H1836" t="s">
        <v>1968</v>
      </c>
      <c r="I1836" t="s">
        <v>52</v>
      </c>
      <c r="J1836" t="s">
        <v>8</v>
      </c>
      <c r="K1836" t="str">
        <f>VLOOKUP(tblSalaries[[#This Row],[Where do you work]],tblCountries[[Actual]:[Mapping]],2,FALSE)</f>
        <v>India</v>
      </c>
      <c r="L1836" t="s">
        <v>9</v>
      </c>
      <c r="M1836">
        <v>12</v>
      </c>
      <c r="O1836" s="10" t="str">
        <f>IF(ISERROR(FIND("1",tblSalaries[[#This Row],[How many hours of a day you work on Excel]])),"",1)</f>
        <v/>
      </c>
      <c r="P1836" s="11" t="str">
        <f>IF(ISERROR(FIND("2",tblSalaries[[#This Row],[How many hours of a day you work on Excel]])),"",2)</f>
        <v/>
      </c>
      <c r="Q1836" s="10" t="str">
        <f>IF(ISERROR(FIND("3",tblSalaries[[#This Row],[How many hours of a day you work on Excel]])),"",3)</f>
        <v/>
      </c>
      <c r="R1836" s="10">
        <f>IF(ISERROR(FIND("4",tblSalaries[[#This Row],[How many hours of a day you work on Excel]])),"",4)</f>
        <v>4</v>
      </c>
      <c r="S1836" s="10" t="str">
        <f>IF(ISERROR(FIND("5",tblSalaries[[#This Row],[How many hours of a day you work on Excel]])),"",5)</f>
        <v/>
      </c>
      <c r="T1836" s="10">
        <f>IF(ISERROR(FIND("6",tblSalaries[[#This Row],[How many hours of a day you work on Excel]])),"",6)</f>
        <v>6</v>
      </c>
      <c r="U1836" s="11" t="str">
        <f>IF(ISERROR(FIND("7",tblSalaries[[#This Row],[How many hours of a day you work on Excel]])),"",7)</f>
        <v/>
      </c>
      <c r="V1836" s="11" t="str">
        <f>IF(ISERROR(FIND("8",tblSalaries[[#This Row],[How many hours of a day you work on Excel]])),"",8)</f>
        <v/>
      </c>
      <c r="W1836" s="11">
        <f>IF(MAX(tblSalaries[[#This Row],[1 hour]:[8 hours]])=0,#N/A,MAX(tblSalaries[[#This Row],[1 hour]:[8 hours]]))</f>
        <v>6</v>
      </c>
      <c r="X1836" s="11">
        <f>IF(ISERROR(tblSalaries[[#This Row],[max h]]),1,tblSalaries[[#This Row],[Salary in USD]]/tblSalaries[[#This Row],[max h]]/260)</f>
        <v>6.8491987259394493</v>
      </c>
      <c r="Y1836" s="11" t="str">
        <f>IF(tblSalaries[[#This Row],[Years of Experience]]="",0,"0")</f>
        <v>0</v>
      </c>
      <c r="Z183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36" s="11">
        <f>IF(tblSalaries[[#This Row],[Salary in USD]]&lt;1000,1,0)</f>
        <v>0</v>
      </c>
      <c r="AB1836" s="11">
        <f>IF(AND(tblSalaries[[#This Row],[Salary in USD]]&gt;1000,tblSalaries[[#This Row],[Salary in USD]]&lt;2000),1,0)</f>
        <v>0</v>
      </c>
    </row>
    <row r="1837" spans="2:28" ht="15" customHeight="1">
      <c r="B1837" t="s">
        <v>3840</v>
      </c>
      <c r="C1837" s="1">
        <v>41076.718090277776</v>
      </c>
      <c r="D1837" s="4">
        <v>40000</v>
      </c>
      <c r="E1837">
        <v>40000</v>
      </c>
      <c r="F1837" t="s">
        <v>6</v>
      </c>
      <c r="G1837">
        <f>tblSalaries[[#This Row],[clean Salary (in local currency)]]*VLOOKUP(tblSalaries[[#This Row],[Currency]],tblXrate[],2,FALSE)</f>
        <v>40000</v>
      </c>
      <c r="H1837" t="s">
        <v>1022</v>
      </c>
      <c r="I1837" t="s">
        <v>52</v>
      </c>
      <c r="J1837" t="s">
        <v>8</v>
      </c>
      <c r="K1837" t="str">
        <f>VLOOKUP(tblSalaries[[#This Row],[Where do you work]],tblCountries[[Actual]:[Mapping]],2,FALSE)</f>
        <v>India</v>
      </c>
      <c r="L1837" t="s">
        <v>9</v>
      </c>
      <c r="M1837">
        <v>5</v>
      </c>
      <c r="O1837" s="10" t="str">
        <f>IF(ISERROR(FIND("1",tblSalaries[[#This Row],[How many hours of a day you work on Excel]])),"",1)</f>
        <v/>
      </c>
      <c r="P1837" s="11" t="str">
        <f>IF(ISERROR(FIND("2",tblSalaries[[#This Row],[How many hours of a day you work on Excel]])),"",2)</f>
        <v/>
      </c>
      <c r="Q1837" s="10" t="str">
        <f>IF(ISERROR(FIND("3",tblSalaries[[#This Row],[How many hours of a day you work on Excel]])),"",3)</f>
        <v/>
      </c>
      <c r="R1837" s="10">
        <f>IF(ISERROR(FIND("4",tblSalaries[[#This Row],[How many hours of a day you work on Excel]])),"",4)</f>
        <v>4</v>
      </c>
      <c r="S1837" s="10" t="str">
        <f>IF(ISERROR(FIND("5",tblSalaries[[#This Row],[How many hours of a day you work on Excel]])),"",5)</f>
        <v/>
      </c>
      <c r="T1837" s="10">
        <f>IF(ISERROR(FIND("6",tblSalaries[[#This Row],[How many hours of a day you work on Excel]])),"",6)</f>
        <v>6</v>
      </c>
      <c r="U1837" s="11" t="str">
        <f>IF(ISERROR(FIND("7",tblSalaries[[#This Row],[How many hours of a day you work on Excel]])),"",7)</f>
        <v/>
      </c>
      <c r="V1837" s="11" t="str">
        <f>IF(ISERROR(FIND("8",tblSalaries[[#This Row],[How many hours of a day you work on Excel]])),"",8)</f>
        <v/>
      </c>
      <c r="W1837" s="11">
        <f>IF(MAX(tblSalaries[[#This Row],[1 hour]:[8 hours]])=0,#N/A,MAX(tblSalaries[[#This Row],[1 hour]:[8 hours]]))</f>
        <v>6</v>
      </c>
      <c r="X1837" s="11">
        <f>IF(ISERROR(tblSalaries[[#This Row],[max h]]),1,tblSalaries[[#This Row],[Salary in USD]]/tblSalaries[[#This Row],[max h]]/260)</f>
        <v>25.641025641025642</v>
      </c>
      <c r="Y1837" s="11" t="str">
        <f>IF(tblSalaries[[#This Row],[Years of Experience]]="",0,"0")</f>
        <v>0</v>
      </c>
      <c r="Z183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37" s="11">
        <f>IF(tblSalaries[[#This Row],[Salary in USD]]&lt;1000,1,0)</f>
        <v>0</v>
      </c>
      <c r="AB1837" s="11">
        <f>IF(AND(tblSalaries[[#This Row],[Salary in USD]]&gt;1000,tblSalaries[[#This Row],[Salary in USD]]&lt;2000),1,0)</f>
        <v>0</v>
      </c>
    </row>
    <row r="1838" spans="2:28" ht="15" customHeight="1">
      <c r="B1838" t="s">
        <v>3841</v>
      </c>
      <c r="C1838" s="1">
        <v>41076.742673611108</v>
      </c>
      <c r="D1838" s="4" t="s">
        <v>1969</v>
      </c>
      <c r="E1838">
        <v>350000</v>
      </c>
      <c r="F1838" t="s">
        <v>40</v>
      </c>
      <c r="G1838">
        <f>tblSalaries[[#This Row],[clean Salary (in local currency)]]*VLOOKUP(tblSalaries[[#This Row],[Currency]],tblXrate[],2,FALSE)</f>
        <v>6232.7708406048987</v>
      </c>
      <c r="H1838" t="s">
        <v>20</v>
      </c>
      <c r="I1838" t="s">
        <v>20</v>
      </c>
      <c r="J1838" t="s">
        <v>8</v>
      </c>
      <c r="K1838" t="str">
        <f>VLOOKUP(tblSalaries[[#This Row],[Where do you work]],tblCountries[[Actual]:[Mapping]],2,FALSE)</f>
        <v>India</v>
      </c>
      <c r="L1838" t="s">
        <v>9</v>
      </c>
      <c r="M1838">
        <v>6</v>
      </c>
      <c r="O1838" s="10" t="str">
        <f>IF(ISERROR(FIND("1",tblSalaries[[#This Row],[How many hours of a day you work on Excel]])),"",1)</f>
        <v/>
      </c>
      <c r="P1838" s="11" t="str">
        <f>IF(ISERROR(FIND("2",tblSalaries[[#This Row],[How many hours of a day you work on Excel]])),"",2)</f>
        <v/>
      </c>
      <c r="Q1838" s="10" t="str">
        <f>IF(ISERROR(FIND("3",tblSalaries[[#This Row],[How many hours of a day you work on Excel]])),"",3)</f>
        <v/>
      </c>
      <c r="R1838" s="10">
        <f>IF(ISERROR(FIND("4",tblSalaries[[#This Row],[How many hours of a day you work on Excel]])),"",4)</f>
        <v>4</v>
      </c>
      <c r="S1838" s="10" t="str">
        <f>IF(ISERROR(FIND("5",tblSalaries[[#This Row],[How many hours of a day you work on Excel]])),"",5)</f>
        <v/>
      </c>
      <c r="T1838" s="10">
        <f>IF(ISERROR(FIND("6",tblSalaries[[#This Row],[How many hours of a day you work on Excel]])),"",6)</f>
        <v>6</v>
      </c>
      <c r="U1838" s="11" t="str">
        <f>IF(ISERROR(FIND("7",tblSalaries[[#This Row],[How many hours of a day you work on Excel]])),"",7)</f>
        <v/>
      </c>
      <c r="V1838" s="11" t="str">
        <f>IF(ISERROR(FIND("8",tblSalaries[[#This Row],[How many hours of a day you work on Excel]])),"",8)</f>
        <v/>
      </c>
      <c r="W1838" s="11">
        <f>IF(MAX(tblSalaries[[#This Row],[1 hour]:[8 hours]])=0,#N/A,MAX(tblSalaries[[#This Row],[1 hour]:[8 hours]]))</f>
        <v>6</v>
      </c>
      <c r="X1838" s="11">
        <f>IF(ISERROR(tblSalaries[[#This Row],[max h]]),1,tblSalaries[[#This Row],[Salary in USD]]/tblSalaries[[#This Row],[max h]]/260)</f>
        <v>3.995365923464679</v>
      </c>
      <c r="Y1838" s="11" t="str">
        <f>IF(tblSalaries[[#This Row],[Years of Experience]]="",0,"0")</f>
        <v>0</v>
      </c>
      <c r="Z183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38" s="11">
        <f>IF(tblSalaries[[#This Row],[Salary in USD]]&lt;1000,1,0)</f>
        <v>0</v>
      </c>
      <c r="AB1838" s="11">
        <f>IF(AND(tblSalaries[[#This Row],[Salary in USD]]&gt;1000,tblSalaries[[#This Row],[Salary in USD]]&lt;2000),1,0)</f>
        <v>0</v>
      </c>
    </row>
    <row r="1839" spans="2:28" ht="15" customHeight="1">
      <c r="B1839" t="s">
        <v>3842</v>
      </c>
      <c r="C1839" s="1">
        <v>41076.772210648145</v>
      </c>
      <c r="D1839" s="4">
        <v>2342342</v>
      </c>
      <c r="E1839">
        <v>2342342</v>
      </c>
      <c r="F1839" t="s">
        <v>40</v>
      </c>
      <c r="G1839">
        <f>tblSalaries[[#This Row],[clean Salary (in local currency)]]*VLOOKUP(tblSalaries[[#This Row],[Currency]],tblXrate[],2,FALSE)</f>
        <v>41712.231189497601</v>
      </c>
      <c r="H1839" t="s">
        <v>1970</v>
      </c>
      <c r="I1839" t="s">
        <v>4000</v>
      </c>
      <c r="J1839" t="s">
        <v>8</v>
      </c>
      <c r="K1839" t="str">
        <f>VLOOKUP(tblSalaries[[#This Row],[Where do you work]],tblCountries[[Actual]:[Mapping]],2,FALSE)</f>
        <v>India</v>
      </c>
      <c r="L1839" t="s">
        <v>18</v>
      </c>
      <c r="M1839">
        <v>12</v>
      </c>
      <c r="O1839" s="10" t="str">
        <f>IF(ISERROR(FIND("1",tblSalaries[[#This Row],[How many hours of a day you work on Excel]])),"",1)</f>
        <v/>
      </c>
      <c r="P1839" s="11">
        <f>IF(ISERROR(FIND("2",tblSalaries[[#This Row],[How many hours of a day you work on Excel]])),"",2)</f>
        <v>2</v>
      </c>
      <c r="Q1839" s="10">
        <f>IF(ISERROR(FIND("3",tblSalaries[[#This Row],[How many hours of a day you work on Excel]])),"",3)</f>
        <v>3</v>
      </c>
      <c r="R1839" s="10" t="str">
        <f>IF(ISERROR(FIND("4",tblSalaries[[#This Row],[How many hours of a day you work on Excel]])),"",4)</f>
        <v/>
      </c>
      <c r="S1839" s="10" t="str">
        <f>IF(ISERROR(FIND("5",tblSalaries[[#This Row],[How many hours of a day you work on Excel]])),"",5)</f>
        <v/>
      </c>
      <c r="T1839" s="10" t="str">
        <f>IF(ISERROR(FIND("6",tblSalaries[[#This Row],[How many hours of a day you work on Excel]])),"",6)</f>
        <v/>
      </c>
      <c r="U1839" s="11" t="str">
        <f>IF(ISERROR(FIND("7",tblSalaries[[#This Row],[How many hours of a day you work on Excel]])),"",7)</f>
        <v/>
      </c>
      <c r="V1839" s="11" t="str">
        <f>IF(ISERROR(FIND("8",tblSalaries[[#This Row],[How many hours of a day you work on Excel]])),"",8)</f>
        <v/>
      </c>
      <c r="W1839" s="11">
        <f>IF(MAX(tblSalaries[[#This Row],[1 hour]:[8 hours]])=0,#N/A,MAX(tblSalaries[[#This Row],[1 hour]:[8 hours]]))</f>
        <v>3</v>
      </c>
      <c r="X1839" s="11">
        <f>IF(ISERROR(tblSalaries[[#This Row],[max h]]),1,tblSalaries[[#This Row],[Salary in USD]]/tblSalaries[[#This Row],[max h]]/260)</f>
        <v>53.477219473714875</v>
      </c>
      <c r="Y1839" s="11" t="str">
        <f>IF(tblSalaries[[#This Row],[Years of Experience]]="",0,"0")</f>
        <v>0</v>
      </c>
      <c r="Z183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39" s="11">
        <f>IF(tblSalaries[[#This Row],[Salary in USD]]&lt;1000,1,0)</f>
        <v>0</v>
      </c>
      <c r="AB1839" s="11">
        <f>IF(AND(tblSalaries[[#This Row],[Salary in USD]]&gt;1000,tblSalaries[[#This Row],[Salary in USD]]&lt;2000),1,0)</f>
        <v>0</v>
      </c>
    </row>
    <row r="1840" spans="2:28" ht="15" customHeight="1">
      <c r="B1840" t="s">
        <v>3843</v>
      </c>
      <c r="C1840" s="1">
        <v>41076.773206018515</v>
      </c>
      <c r="D1840" s="4" t="s">
        <v>1186</v>
      </c>
      <c r="E1840">
        <v>700000</v>
      </c>
      <c r="F1840" t="s">
        <v>40</v>
      </c>
      <c r="G1840">
        <f>tblSalaries[[#This Row],[clean Salary (in local currency)]]*VLOOKUP(tblSalaries[[#This Row],[Currency]],tblXrate[],2,FALSE)</f>
        <v>12465.541681209797</v>
      </c>
      <c r="H1840" t="s">
        <v>1971</v>
      </c>
      <c r="I1840" t="s">
        <v>52</v>
      </c>
      <c r="J1840" t="s">
        <v>8</v>
      </c>
      <c r="K1840" t="str">
        <f>VLOOKUP(tblSalaries[[#This Row],[Where do you work]],tblCountries[[Actual]:[Mapping]],2,FALSE)</f>
        <v>India</v>
      </c>
      <c r="L1840" t="s">
        <v>18</v>
      </c>
      <c r="M1840">
        <v>9</v>
      </c>
      <c r="O1840" s="10" t="str">
        <f>IF(ISERROR(FIND("1",tblSalaries[[#This Row],[How many hours of a day you work on Excel]])),"",1)</f>
        <v/>
      </c>
      <c r="P1840" s="11">
        <f>IF(ISERROR(FIND("2",tblSalaries[[#This Row],[How many hours of a day you work on Excel]])),"",2)</f>
        <v>2</v>
      </c>
      <c r="Q1840" s="10">
        <f>IF(ISERROR(FIND("3",tblSalaries[[#This Row],[How many hours of a day you work on Excel]])),"",3)</f>
        <v>3</v>
      </c>
      <c r="R1840" s="10" t="str">
        <f>IF(ISERROR(FIND("4",tblSalaries[[#This Row],[How many hours of a day you work on Excel]])),"",4)</f>
        <v/>
      </c>
      <c r="S1840" s="10" t="str">
        <f>IF(ISERROR(FIND("5",tblSalaries[[#This Row],[How many hours of a day you work on Excel]])),"",5)</f>
        <v/>
      </c>
      <c r="T1840" s="10" t="str">
        <f>IF(ISERROR(FIND("6",tblSalaries[[#This Row],[How many hours of a day you work on Excel]])),"",6)</f>
        <v/>
      </c>
      <c r="U1840" s="11" t="str">
        <f>IF(ISERROR(FIND("7",tblSalaries[[#This Row],[How many hours of a day you work on Excel]])),"",7)</f>
        <v/>
      </c>
      <c r="V1840" s="11" t="str">
        <f>IF(ISERROR(FIND("8",tblSalaries[[#This Row],[How many hours of a day you work on Excel]])),"",8)</f>
        <v/>
      </c>
      <c r="W1840" s="11">
        <f>IF(MAX(tblSalaries[[#This Row],[1 hour]:[8 hours]])=0,#N/A,MAX(tblSalaries[[#This Row],[1 hour]:[8 hours]]))</f>
        <v>3</v>
      </c>
      <c r="X1840" s="11">
        <f>IF(ISERROR(tblSalaries[[#This Row],[max h]]),1,tblSalaries[[#This Row],[Salary in USD]]/tblSalaries[[#This Row],[max h]]/260)</f>
        <v>15.981463693858716</v>
      </c>
      <c r="Y1840" s="11" t="str">
        <f>IF(tblSalaries[[#This Row],[Years of Experience]]="",0,"0")</f>
        <v>0</v>
      </c>
      <c r="Z184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40" s="11">
        <f>IF(tblSalaries[[#This Row],[Salary in USD]]&lt;1000,1,0)</f>
        <v>0</v>
      </c>
      <c r="AB1840" s="11">
        <f>IF(AND(tblSalaries[[#This Row],[Salary in USD]]&gt;1000,tblSalaries[[#This Row],[Salary in USD]]&lt;2000),1,0)</f>
        <v>0</v>
      </c>
    </row>
    <row r="1841" spans="2:28" ht="15" customHeight="1">
      <c r="B1841" t="s">
        <v>3844</v>
      </c>
      <c r="C1841" s="1">
        <v>41076.933680555558</v>
      </c>
      <c r="D1841" s="4">
        <v>20500</v>
      </c>
      <c r="E1841">
        <v>20500</v>
      </c>
      <c r="F1841" t="s">
        <v>69</v>
      </c>
      <c r="G1841">
        <f>tblSalaries[[#This Row],[clean Salary (in local currency)]]*VLOOKUP(tblSalaries[[#This Row],[Currency]],tblXrate[],2,FALSE)</f>
        <v>32311.654577379326</v>
      </c>
      <c r="H1841" t="s">
        <v>256</v>
      </c>
      <c r="I1841" t="s">
        <v>20</v>
      </c>
      <c r="J1841" t="s">
        <v>71</v>
      </c>
      <c r="K1841" t="str">
        <f>VLOOKUP(tblSalaries[[#This Row],[Where do you work]],tblCountries[[Actual]:[Mapping]],2,FALSE)</f>
        <v>UK</v>
      </c>
      <c r="L1841" t="s">
        <v>9</v>
      </c>
      <c r="M1841">
        <v>20</v>
      </c>
      <c r="O1841" s="10" t="str">
        <f>IF(ISERROR(FIND("1",tblSalaries[[#This Row],[How many hours of a day you work on Excel]])),"",1)</f>
        <v/>
      </c>
      <c r="P1841" s="11" t="str">
        <f>IF(ISERROR(FIND("2",tblSalaries[[#This Row],[How many hours of a day you work on Excel]])),"",2)</f>
        <v/>
      </c>
      <c r="Q1841" s="10" t="str">
        <f>IF(ISERROR(FIND("3",tblSalaries[[#This Row],[How many hours of a day you work on Excel]])),"",3)</f>
        <v/>
      </c>
      <c r="R1841" s="10">
        <f>IF(ISERROR(FIND("4",tblSalaries[[#This Row],[How many hours of a day you work on Excel]])),"",4)</f>
        <v>4</v>
      </c>
      <c r="S1841" s="10" t="str">
        <f>IF(ISERROR(FIND("5",tblSalaries[[#This Row],[How many hours of a day you work on Excel]])),"",5)</f>
        <v/>
      </c>
      <c r="T1841" s="10">
        <f>IF(ISERROR(FIND("6",tblSalaries[[#This Row],[How many hours of a day you work on Excel]])),"",6)</f>
        <v>6</v>
      </c>
      <c r="U1841" s="11" t="str">
        <f>IF(ISERROR(FIND("7",tblSalaries[[#This Row],[How many hours of a day you work on Excel]])),"",7)</f>
        <v/>
      </c>
      <c r="V1841" s="11" t="str">
        <f>IF(ISERROR(FIND("8",tblSalaries[[#This Row],[How many hours of a day you work on Excel]])),"",8)</f>
        <v/>
      </c>
      <c r="W1841" s="11">
        <f>IF(MAX(tblSalaries[[#This Row],[1 hour]:[8 hours]])=0,#N/A,MAX(tblSalaries[[#This Row],[1 hour]:[8 hours]]))</f>
        <v>6</v>
      </c>
      <c r="X1841" s="11">
        <f>IF(ISERROR(tblSalaries[[#This Row],[max h]]),1,tblSalaries[[#This Row],[Salary in USD]]/tblSalaries[[#This Row],[max h]]/260)</f>
        <v>20.712599088063673</v>
      </c>
      <c r="Y1841" s="11" t="str">
        <f>IF(tblSalaries[[#This Row],[Years of Experience]]="",0,"0")</f>
        <v>0</v>
      </c>
      <c r="Z184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41" s="11">
        <f>IF(tblSalaries[[#This Row],[Salary in USD]]&lt;1000,1,0)</f>
        <v>0</v>
      </c>
      <c r="AB1841" s="11">
        <f>IF(AND(tblSalaries[[#This Row],[Salary in USD]]&gt;1000,tblSalaries[[#This Row],[Salary in USD]]&lt;2000),1,0)</f>
        <v>0</v>
      </c>
    </row>
    <row r="1842" spans="2:28" ht="15" customHeight="1">
      <c r="B1842" t="s">
        <v>3845</v>
      </c>
      <c r="C1842" s="1">
        <v>41077.065810185188</v>
      </c>
      <c r="D1842" s="4" t="s">
        <v>694</v>
      </c>
      <c r="E1842">
        <v>400000</v>
      </c>
      <c r="F1842" t="s">
        <v>40</v>
      </c>
      <c r="G1842">
        <f>tblSalaries[[#This Row],[clean Salary (in local currency)]]*VLOOKUP(tblSalaries[[#This Row],[Currency]],tblXrate[],2,FALSE)</f>
        <v>7123.1666749770275</v>
      </c>
      <c r="H1842" t="s">
        <v>1972</v>
      </c>
      <c r="I1842" t="s">
        <v>20</v>
      </c>
      <c r="J1842" t="s">
        <v>8</v>
      </c>
      <c r="K1842" t="str">
        <f>VLOOKUP(tblSalaries[[#This Row],[Where do you work]],tblCountries[[Actual]:[Mapping]],2,FALSE)</f>
        <v>India</v>
      </c>
      <c r="L1842" t="s">
        <v>25</v>
      </c>
      <c r="M1842">
        <v>2</v>
      </c>
      <c r="O1842" s="10">
        <f>IF(ISERROR(FIND("1",tblSalaries[[#This Row],[How many hours of a day you work on Excel]])),"",1)</f>
        <v>1</v>
      </c>
      <c r="P1842" s="11">
        <f>IF(ISERROR(FIND("2",tblSalaries[[#This Row],[How many hours of a day you work on Excel]])),"",2)</f>
        <v>2</v>
      </c>
      <c r="Q1842" s="10" t="str">
        <f>IF(ISERROR(FIND("3",tblSalaries[[#This Row],[How many hours of a day you work on Excel]])),"",3)</f>
        <v/>
      </c>
      <c r="R1842" s="10" t="str">
        <f>IF(ISERROR(FIND("4",tblSalaries[[#This Row],[How many hours of a day you work on Excel]])),"",4)</f>
        <v/>
      </c>
      <c r="S1842" s="10" t="str">
        <f>IF(ISERROR(FIND("5",tblSalaries[[#This Row],[How many hours of a day you work on Excel]])),"",5)</f>
        <v/>
      </c>
      <c r="T1842" s="10" t="str">
        <f>IF(ISERROR(FIND("6",tblSalaries[[#This Row],[How many hours of a day you work on Excel]])),"",6)</f>
        <v/>
      </c>
      <c r="U1842" s="11" t="str">
        <f>IF(ISERROR(FIND("7",tblSalaries[[#This Row],[How many hours of a day you work on Excel]])),"",7)</f>
        <v/>
      </c>
      <c r="V1842" s="11" t="str">
        <f>IF(ISERROR(FIND("8",tblSalaries[[#This Row],[How many hours of a day you work on Excel]])),"",8)</f>
        <v/>
      </c>
      <c r="W1842" s="11">
        <f>IF(MAX(tblSalaries[[#This Row],[1 hour]:[8 hours]])=0,#N/A,MAX(tblSalaries[[#This Row],[1 hour]:[8 hours]]))</f>
        <v>2</v>
      </c>
      <c r="X1842" s="11">
        <f>IF(ISERROR(tblSalaries[[#This Row],[max h]]),1,tblSalaries[[#This Row],[Salary in USD]]/tblSalaries[[#This Row],[max h]]/260)</f>
        <v>13.698397451878899</v>
      </c>
      <c r="Y1842" s="11" t="str">
        <f>IF(tblSalaries[[#This Row],[Years of Experience]]="",0,"0")</f>
        <v>0</v>
      </c>
      <c r="Z184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42" s="11">
        <f>IF(tblSalaries[[#This Row],[Salary in USD]]&lt;1000,1,0)</f>
        <v>0</v>
      </c>
      <c r="AB1842" s="11">
        <f>IF(AND(tblSalaries[[#This Row],[Salary in USD]]&gt;1000,tblSalaries[[#This Row],[Salary in USD]]&lt;2000),1,0)</f>
        <v>0</v>
      </c>
    </row>
    <row r="1843" spans="2:28" ht="15" customHeight="1">
      <c r="B1843" t="s">
        <v>3846</v>
      </c>
      <c r="C1843" s="1">
        <v>41077.168055555558</v>
      </c>
      <c r="D1843" s="4" t="s">
        <v>1973</v>
      </c>
      <c r="E1843">
        <v>100000</v>
      </c>
      <c r="F1843" t="s">
        <v>6</v>
      </c>
      <c r="G1843">
        <f>tblSalaries[[#This Row],[clean Salary (in local currency)]]*VLOOKUP(tblSalaries[[#This Row],[Currency]],tblXrate[],2,FALSE)</f>
        <v>100000</v>
      </c>
      <c r="H1843" t="s">
        <v>1974</v>
      </c>
      <c r="I1843" t="s">
        <v>52</v>
      </c>
      <c r="J1843" t="s">
        <v>179</v>
      </c>
      <c r="K1843" t="str">
        <f>VLOOKUP(tblSalaries[[#This Row],[Where do you work]],tblCountries[[Actual]:[Mapping]],2,FALSE)</f>
        <v>UAE</v>
      </c>
      <c r="L1843" t="s">
        <v>13</v>
      </c>
      <c r="M1843">
        <v>15</v>
      </c>
      <c r="O1843" s="10" t="str">
        <f>IF(ISERROR(FIND("1",tblSalaries[[#This Row],[How many hours of a day you work on Excel]])),"",1)</f>
        <v/>
      </c>
      <c r="P1843" s="11" t="str">
        <f>IF(ISERROR(FIND("2",tblSalaries[[#This Row],[How many hours of a day you work on Excel]])),"",2)</f>
        <v/>
      </c>
      <c r="Q1843" s="10" t="str">
        <f>IF(ISERROR(FIND("3",tblSalaries[[#This Row],[How many hours of a day you work on Excel]])),"",3)</f>
        <v/>
      </c>
      <c r="R1843" s="10" t="str">
        <f>IF(ISERROR(FIND("4",tblSalaries[[#This Row],[How many hours of a day you work on Excel]])),"",4)</f>
        <v/>
      </c>
      <c r="S1843" s="10" t="str">
        <f>IF(ISERROR(FIND("5",tblSalaries[[#This Row],[How many hours of a day you work on Excel]])),"",5)</f>
        <v/>
      </c>
      <c r="T1843" s="10" t="str">
        <f>IF(ISERROR(FIND("6",tblSalaries[[#This Row],[How many hours of a day you work on Excel]])),"",6)</f>
        <v/>
      </c>
      <c r="U1843" s="11" t="str">
        <f>IF(ISERROR(FIND("7",tblSalaries[[#This Row],[How many hours of a day you work on Excel]])),"",7)</f>
        <v/>
      </c>
      <c r="V1843" s="11">
        <f>IF(ISERROR(FIND("8",tblSalaries[[#This Row],[How many hours of a day you work on Excel]])),"",8)</f>
        <v>8</v>
      </c>
      <c r="W1843" s="11">
        <f>IF(MAX(tblSalaries[[#This Row],[1 hour]:[8 hours]])=0,#N/A,MAX(tblSalaries[[#This Row],[1 hour]:[8 hours]]))</f>
        <v>8</v>
      </c>
      <c r="X1843" s="11">
        <f>IF(ISERROR(tblSalaries[[#This Row],[max h]]),1,tblSalaries[[#This Row],[Salary in USD]]/tblSalaries[[#This Row],[max h]]/260)</f>
        <v>48.07692307692308</v>
      </c>
      <c r="Y1843" s="11" t="str">
        <f>IF(tblSalaries[[#This Row],[Years of Experience]]="",0,"0")</f>
        <v>0</v>
      </c>
      <c r="Z184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43" s="11">
        <f>IF(tblSalaries[[#This Row],[Salary in USD]]&lt;1000,1,0)</f>
        <v>0</v>
      </c>
      <c r="AB1843" s="11">
        <f>IF(AND(tblSalaries[[#This Row],[Salary in USD]]&gt;1000,tblSalaries[[#This Row],[Salary in USD]]&lt;2000),1,0)</f>
        <v>0</v>
      </c>
    </row>
    <row r="1844" spans="2:28" ht="15" customHeight="1">
      <c r="B1844" t="s">
        <v>3847</v>
      </c>
      <c r="C1844" s="1">
        <v>41077.485335648147</v>
      </c>
      <c r="D1844" s="4">
        <v>75000</v>
      </c>
      <c r="E1844">
        <v>75000</v>
      </c>
      <c r="F1844" t="s">
        <v>670</v>
      </c>
      <c r="G1844">
        <f>tblSalaries[[#This Row],[clean Salary (in local currency)]]*VLOOKUP(tblSalaries[[#This Row],[Currency]],tblXrate[],2,FALSE)</f>
        <v>59819.107020370408</v>
      </c>
      <c r="H1844" t="s">
        <v>557</v>
      </c>
      <c r="I1844" t="s">
        <v>310</v>
      </c>
      <c r="J1844" t="s">
        <v>672</v>
      </c>
      <c r="K1844" t="str">
        <f>VLOOKUP(tblSalaries[[#This Row],[Where do you work]],tblCountries[[Actual]:[Mapping]],2,FALSE)</f>
        <v>New Zealand</v>
      </c>
      <c r="L1844" t="s">
        <v>9</v>
      </c>
      <c r="M1844">
        <v>4</v>
      </c>
      <c r="O1844" s="10" t="str">
        <f>IF(ISERROR(FIND("1",tblSalaries[[#This Row],[How many hours of a day you work on Excel]])),"",1)</f>
        <v/>
      </c>
      <c r="P1844" s="11" t="str">
        <f>IF(ISERROR(FIND("2",tblSalaries[[#This Row],[How many hours of a day you work on Excel]])),"",2)</f>
        <v/>
      </c>
      <c r="Q1844" s="10" t="str">
        <f>IF(ISERROR(FIND("3",tblSalaries[[#This Row],[How many hours of a day you work on Excel]])),"",3)</f>
        <v/>
      </c>
      <c r="R1844" s="10">
        <f>IF(ISERROR(FIND("4",tblSalaries[[#This Row],[How many hours of a day you work on Excel]])),"",4)</f>
        <v>4</v>
      </c>
      <c r="S1844" s="10" t="str">
        <f>IF(ISERROR(FIND("5",tblSalaries[[#This Row],[How many hours of a day you work on Excel]])),"",5)</f>
        <v/>
      </c>
      <c r="T1844" s="10">
        <f>IF(ISERROR(FIND("6",tblSalaries[[#This Row],[How many hours of a day you work on Excel]])),"",6)</f>
        <v>6</v>
      </c>
      <c r="U1844" s="11" t="str">
        <f>IF(ISERROR(FIND("7",tblSalaries[[#This Row],[How many hours of a day you work on Excel]])),"",7)</f>
        <v/>
      </c>
      <c r="V1844" s="11" t="str">
        <f>IF(ISERROR(FIND("8",tblSalaries[[#This Row],[How many hours of a day you work on Excel]])),"",8)</f>
        <v/>
      </c>
      <c r="W1844" s="11">
        <f>IF(MAX(tblSalaries[[#This Row],[1 hour]:[8 hours]])=0,#N/A,MAX(tblSalaries[[#This Row],[1 hour]:[8 hours]]))</f>
        <v>6</v>
      </c>
      <c r="X1844" s="11">
        <f>IF(ISERROR(tblSalaries[[#This Row],[max h]]),1,tblSalaries[[#This Row],[Salary in USD]]/tblSalaries[[#This Row],[max h]]/260)</f>
        <v>38.345581423314364</v>
      </c>
      <c r="Y1844" s="11" t="str">
        <f>IF(tblSalaries[[#This Row],[Years of Experience]]="",0,"0")</f>
        <v>0</v>
      </c>
      <c r="Z184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44" s="11">
        <f>IF(tblSalaries[[#This Row],[Salary in USD]]&lt;1000,1,0)</f>
        <v>0</v>
      </c>
      <c r="AB1844" s="11">
        <f>IF(AND(tblSalaries[[#This Row],[Salary in USD]]&gt;1000,tblSalaries[[#This Row],[Salary in USD]]&lt;2000),1,0)</f>
        <v>0</v>
      </c>
    </row>
    <row r="1845" spans="2:28" ht="15" customHeight="1">
      <c r="B1845" t="s">
        <v>3848</v>
      </c>
      <c r="C1845" s="1">
        <v>41077.500659722224</v>
      </c>
      <c r="D1845" s="4">
        <v>25000</v>
      </c>
      <c r="E1845">
        <v>25000</v>
      </c>
      <c r="F1845" t="s">
        <v>6</v>
      </c>
      <c r="G1845">
        <f>tblSalaries[[#This Row],[clean Salary (in local currency)]]*VLOOKUP(tblSalaries[[#This Row],[Currency]],tblXrate[],2,FALSE)</f>
        <v>25000</v>
      </c>
      <c r="H1845" t="s">
        <v>153</v>
      </c>
      <c r="I1845" t="s">
        <v>20</v>
      </c>
      <c r="J1845" t="s">
        <v>8</v>
      </c>
      <c r="K1845" t="str">
        <f>VLOOKUP(tblSalaries[[#This Row],[Where do you work]],tblCountries[[Actual]:[Mapping]],2,FALSE)</f>
        <v>India</v>
      </c>
      <c r="L1845" t="s">
        <v>13</v>
      </c>
      <c r="M1845">
        <v>1.5</v>
      </c>
      <c r="O1845" s="10" t="str">
        <f>IF(ISERROR(FIND("1",tblSalaries[[#This Row],[How many hours of a day you work on Excel]])),"",1)</f>
        <v/>
      </c>
      <c r="P1845" s="11" t="str">
        <f>IF(ISERROR(FIND("2",tblSalaries[[#This Row],[How many hours of a day you work on Excel]])),"",2)</f>
        <v/>
      </c>
      <c r="Q1845" s="10" t="str">
        <f>IF(ISERROR(FIND("3",tblSalaries[[#This Row],[How many hours of a day you work on Excel]])),"",3)</f>
        <v/>
      </c>
      <c r="R1845" s="10" t="str">
        <f>IF(ISERROR(FIND("4",tblSalaries[[#This Row],[How many hours of a day you work on Excel]])),"",4)</f>
        <v/>
      </c>
      <c r="S1845" s="10" t="str">
        <f>IF(ISERROR(FIND("5",tblSalaries[[#This Row],[How many hours of a day you work on Excel]])),"",5)</f>
        <v/>
      </c>
      <c r="T1845" s="10" t="str">
        <f>IF(ISERROR(FIND("6",tblSalaries[[#This Row],[How many hours of a day you work on Excel]])),"",6)</f>
        <v/>
      </c>
      <c r="U1845" s="11" t="str">
        <f>IF(ISERROR(FIND("7",tblSalaries[[#This Row],[How many hours of a day you work on Excel]])),"",7)</f>
        <v/>
      </c>
      <c r="V1845" s="11">
        <f>IF(ISERROR(FIND("8",tblSalaries[[#This Row],[How many hours of a day you work on Excel]])),"",8)</f>
        <v>8</v>
      </c>
      <c r="W1845" s="11">
        <f>IF(MAX(tblSalaries[[#This Row],[1 hour]:[8 hours]])=0,#N/A,MAX(tblSalaries[[#This Row],[1 hour]:[8 hours]]))</f>
        <v>8</v>
      </c>
      <c r="X1845" s="11">
        <f>IF(ISERROR(tblSalaries[[#This Row],[max h]]),1,tblSalaries[[#This Row],[Salary in USD]]/tblSalaries[[#This Row],[max h]]/260)</f>
        <v>12.01923076923077</v>
      </c>
      <c r="Y1845" s="11" t="str">
        <f>IF(tblSalaries[[#This Row],[Years of Experience]]="",0,"0")</f>
        <v>0</v>
      </c>
      <c r="Z184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45" s="11">
        <f>IF(tblSalaries[[#This Row],[Salary in USD]]&lt;1000,1,0)</f>
        <v>0</v>
      </c>
      <c r="AB1845" s="11">
        <f>IF(AND(tblSalaries[[#This Row],[Salary in USD]]&gt;1000,tblSalaries[[#This Row],[Salary in USD]]&lt;2000),1,0)</f>
        <v>0</v>
      </c>
    </row>
    <row r="1846" spans="2:28" ht="15" customHeight="1">
      <c r="B1846" t="s">
        <v>3849</v>
      </c>
      <c r="C1846" s="1">
        <v>41077.533935185187</v>
      </c>
      <c r="D1846" s="4">
        <v>5000</v>
      </c>
      <c r="E1846">
        <v>5000</v>
      </c>
      <c r="F1846" t="s">
        <v>6</v>
      </c>
      <c r="G1846">
        <f>tblSalaries[[#This Row],[clean Salary (in local currency)]]*VLOOKUP(tblSalaries[[#This Row],[Currency]],tblXrate[],2,FALSE)</f>
        <v>5000</v>
      </c>
      <c r="H1846" t="s">
        <v>1112</v>
      </c>
      <c r="I1846" t="s">
        <v>20</v>
      </c>
      <c r="J1846" t="s">
        <v>8</v>
      </c>
      <c r="K1846" t="str">
        <f>VLOOKUP(tblSalaries[[#This Row],[Where do you work]],tblCountries[[Actual]:[Mapping]],2,FALSE)</f>
        <v>India</v>
      </c>
      <c r="L1846" t="s">
        <v>18</v>
      </c>
      <c r="M1846">
        <v>10</v>
      </c>
      <c r="O1846" s="10" t="str">
        <f>IF(ISERROR(FIND("1",tblSalaries[[#This Row],[How many hours of a day you work on Excel]])),"",1)</f>
        <v/>
      </c>
      <c r="P1846" s="11">
        <f>IF(ISERROR(FIND("2",tblSalaries[[#This Row],[How many hours of a day you work on Excel]])),"",2)</f>
        <v>2</v>
      </c>
      <c r="Q1846" s="10">
        <f>IF(ISERROR(FIND("3",tblSalaries[[#This Row],[How many hours of a day you work on Excel]])),"",3)</f>
        <v>3</v>
      </c>
      <c r="R1846" s="10" t="str">
        <f>IF(ISERROR(FIND("4",tblSalaries[[#This Row],[How many hours of a day you work on Excel]])),"",4)</f>
        <v/>
      </c>
      <c r="S1846" s="10" t="str">
        <f>IF(ISERROR(FIND("5",tblSalaries[[#This Row],[How many hours of a day you work on Excel]])),"",5)</f>
        <v/>
      </c>
      <c r="T1846" s="10" t="str">
        <f>IF(ISERROR(FIND("6",tblSalaries[[#This Row],[How many hours of a day you work on Excel]])),"",6)</f>
        <v/>
      </c>
      <c r="U1846" s="11" t="str">
        <f>IF(ISERROR(FIND("7",tblSalaries[[#This Row],[How many hours of a day you work on Excel]])),"",7)</f>
        <v/>
      </c>
      <c r="V1846" s="11" t="str">
        <f>IF(ISERROR(FIND("8",tblSalaries[[#This Row],[How many hours of a day you work on Excel]])),"",8)</f>
        <v/>
      </c>
      <c r="W1846" s="11">
        <f>IF(MAX(tblSalaries[[#This Row],[1 hour]:[8 hours]])=0,#N/A,MAX(tblSalaries[[#This Row],[1 hour]:[8 hours]]))</f>
        <v>3</v>
      </c>
      <c r="X1846" s="11">
        <f>IF(ISERROR(tblSalaries[[#This Row],[max h]]),1,tblSalaries[[#This Row],[Salary in USD]]/tblSalaries[[#This Row],[max h]]/260)</f>
        <v>6.4102564102564106</v>
      </c>
      <c r="Y1846" s="11" t="str">
        <f>IF(tblSalaries[[#This Row],[Years of Experience]]="",0,"0")</f>
        <v>0</v>
      </c>
      <c r="Z184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46" s="11">
        <f>IF(tblSalaries[[#This Row],[Salary in USD]]&lt;1000,1,0)</f>
        <v>0</v>
      </c>
      <c r="AB1846" s="11">
        <f>IF(AND(tblSalaries[[#This Row],[Salary in USD]]&gt;1000,tblSalaries[[#This Row],[Salary in USD]]&lt;2000),1,0)</f>
        <v>0</v>
      </c>
    </row>
    <row r="1847" spans="2:28" ht="15" customHeight="1">
      <c r="B1847" t="s">
        <v>3850</v>
      </c>
      <c r="C1847" s="1">
        <v>41077.560162037036</v>
      </c>
      <c r="D1847" s="4" t="s">
        <v>1975</v>
      </c>
      <c r="E1847">
        <v>63000</v>
      </c>
      <c r="F1847" t="s">
        <v>82</v>
      </c>
      <c r="G1847">
        <f>tblSalaries[[#This Row],[clean Salary (in local currency)]]*VLOOKUP(tblSalaries[[#This Row],[Currency]],tblXrate[],2,FALSE)</f>
        <v>64254.308353366054</v>
      </c>
      <c r="H1847" t="s">
        <v>1976</v>
      </c>
      <c r="I1847" t="s">
        <v>310</v>
      </c>
      <c r="J1847" t="s">
        <v>84</v>
      </c>
      <c r="K1847" t="str">
        <f>VLOOKUP(tblSalaries[[#This Row],[Where do you work]],tblCountries[[Actual]:[Mapping]],2,FALSE)</f>
        <v>Australia</v>
      </c>
      <c r="L1847" t="s">
        <v>13</v>
      </c>
      <c r="M1847">
        <v>3</v>
      </c>
      <c r="O1847" s="10" t="str">
        <f>IF(ISERROR(FIND("1",tblSalaries[[#This Row],[How many hours of a day you work on Excel]])),"",1)</f>
        <v/>
      </c>
      <c r="P1847" s="11" t="str">
        <f>IF(ISERROR(FIND("2",tblSalaries[[#This Row],[How many hours of a day you work on Excel]])),"",2)</f>
        <v/>
      </c>
      <c r="Q1847" s="10" t="str">
        <f>IF(ISERROR(FIND("3",tblSalaries[[#This Row],[How many hours of a day you work on Excel]])),"",3)</f>
        <v/>
      </c>
      <c r="R1847" s="10" t="str">
        <f>IF(ISERROR(FIND("4",tblSalaries[[#This Row],[How many hours of a day you work on Excel]])),"",4)</f>
        <v/>
      </c>
      <c r="S1847" s="10" t="str">
        <f>IF(ISERROR(FIND("5",tblSalaries[[#This Row],[How many hours of a day you work on Excel]])),"",5)</f>
        <v/>
      </c>
      <c r="T1847" s="10" t="str">
        <f>IF(ISERROR(FIND("6",tblSalaries[[#This Row],[How many hours of a day you work on Excel]])),"",6)</f>
        <v/>
      </c>
      <c r="U1847" s="11" t="str">
        <f>IF(ISERROR(FIND("7",tblSalaries[[#This Row],[How many hours of a day you work on Excel]])),"",7)</f>
        <v/>
      </c>
      <c r="V1847" s="11">
        <f>IF(ISERROR(FIND("8",tblSalaries[[#This Row],[How many hours of a day you work on Excel]])),"",8)</f>
        <v>8</v>
      </c>
      <c r="W1847" s="11">
        <f>IF(MAX(tblSalaries[[#This Row],[1 hour]:[8 hours]])=0,#N/A,MAX(tblSalaries[[#This Row],[1 hour]:[8 hours]]))</f>
        <v>8</v>
      </c>
      <c r="X1847" s="11">
        <f>IF(ISERROR(tblSalaries[[#This Row],[max h]]),1,tblSalaries[[#This Row],[Salary in USD]]/tblSalaries[[#This Row],[max h]]/260)</f>
        <v>30.891494400656757</v>
      </c>
      <c r="Y1847" s="11" t="str">
        <f>IF(tblSalaries[[#This Row],[Years of Experience]]="",0,"0")</f>
        <v>0</v>
      </c>
      <c r="Z184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47" s="11">
        <f>IF(tblSalaries[[#This Row],[Salary in USD]]&lt;1000,1,0)</f>
        <v>0</v>
      </c>
      <c r="AB1847" s="11">
        <f>IF(AND(tblSalaries[[#This Row],[Salary in USD]]&gt;1000,tblSalaries[[#This Row],[Salary in USD]]&lt;2000),1,0)</f>
        <v>0</v>
      </c>
    </row>
    <row r="1848" spans="2:28" ht="15" customHeight="1">
      <c r="B1848" t="s">
        <v>3851</v>
      </c>
      <c r="C1848" s="1">
        <v>41077.667939814812</v>
      </c>
      <c r="D1848" s="4">
        <v>60000</v>
      </c>
      <c r="E1848">
        <v>60000</v>
      </c>
      <c r="F1848" t="s">
        <v>22</v>
      </c>
      <c r="G1848">
        <f>tblSalaries[[#This Row],[clean Salary (in local currency)]]*VLOOKUP(tblSalaries[[#This Row],[Currency]],tblXrate[],2,FALSE)</f>
        <v>76223.966339496474</v>
      </c>
      <c r="H1848" t="s">
        <v>1977</v>
      </c>
      <c r="I1848" t="s">
        <v>52</v>
      </c>
      <c r="J1848" t="s">
        <v>24</v>
      </c>
      <c r="K1848" t="str">
        <f>VLOOKUP(tblSalaries[[#This Row],[Where do you work]],tblCountries[[Actual]:[Mapping]],2,FALSE)</f>
        <v>Germany</v>
      </c>
      <c r="L1848" t="s">
        <v>9</v>
      </c>
      <c r="M1848">
        <v>6</v>
      </c>
      <c r="O1848" s="10" t="str">
        <f>IF(ISERROR(FIND("1",tblSalaries[[#This Row],[How many hours of a day you work on Excel]])),"",1)</f>
        <v/>
      </c>
      <c r="P1848" s="11" t="str">
        <f>IF(ISERROR(FIND("2",tblSalaries[[#This Row],[How many hours of a day you work on Excel]])),"",2)</f>
        <v/>
      </c>
      <c r="Q1848" s="10" t="str">
        <f>IF(ISERROR(FIND("3",tblSalaries[[#This Row],[How many hours of a day you work on Excel]])),"",3)</f>
        <v/>
      </c>
      <c r="R1848" s="10">
        <f>IF(ISERROR(FIND("4",tblSalaries[[#This Row],[How many hours of a day you work on Excel]])),"",4)</f>
        <v>4</v>
      </c>
      <c r="S1848" s="10" t="str">
        <f>IF(ISERROR(FIND("5",tblSalaries[[#This Row],[How many hours of a day you work on Excel]])),"",5)</f>
        <v/>
      </c>
      <c r="T1848" s="10">
        <f>IF(ISERROR(FIND("6",tblSalaries[[#This Row],[How many hours of a day you work on Excel]])),"",6)</f>
        <v>6</v>
      </c>
      <c r="U1848" s="11" t="str">
        <f>IF(ISERROR(FIND("7",tblSalaries[[#This Row],[How many hours of a day you work on Excel]])),"",7)</f>
        <v/>
      </c>
      <c r="V1848" s="11" t="str">
        <f>IF(ISERROR(FIND("8",tblSalaries[[#This Row],[How many hours of a day you work on Excel]])),"",8)</f>
        <v/>
      </c>
      <c r="W1848" s="11">
        <f>IF(MAX(tblSalaries[[#This Row],[1 hour]:[8 hours]])=0,#N/A,MAX(tblSalaries[[#This Row],[1 hour]:[8 hours]]))</f>
        <v>6</v>
      </c>
      <c r="X1848" s="11">
        <f>IF(ISERROR(tblSalaries[[#This Row],[max h]]),1,tblSalaries[[#This Row],[Salary in USD]]/tblSalaries[[#This Row],[max h]]/260)</f>
        <v>48.861516884292612</v>
      </c>
      <c r="Y1848" s="11" t="str">
        <f>IF(tblSalaries[[#This Row],[Years of Experience]]="",0,"0")</f>
        <v>0</v>
      </c>
      <c r="Z184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48" s="11">
        <f>IF(tblSalaries[[#This Row],[Salary in USD]]&lt;1000,1,0)</f>
        <v>0</v>
      </c>
      <c r="AB1848" s="11">
        <f>IF(AND(tblSalaries[[#This Row],[Salary in USD]]&gt;1000,tblSalaries[[#This Row],[Salary in USD]]&lt;2000),1,0)</f>
        <v>0</v>
      </c>
    </row>
    <row r="1849" spans="2:28" ht="15" customHeight="1">
      <c r="B1849" t="s">
        <v>3852</v>
      </c>
      <c r="C1849" s="1">
        <v>41078.237708333334</v>
      </c>
      <c r="D1849" s="4">
        <v>600000</v>
      </c>
      <c r="E1849">
        <v>600000</v>
      </c>
      <c r="F1849" t="s">
        <v>1362</v>
      </c>
      <c r="G1849">
        <f>tblSalaries[[#This Row],[clean Salary (in local currency)]]*VLOOKUP(tblSalaries[[#This Row],[Currency]],tblXrate[],2,FALSE)</f>
        <v>102542.54233725216</v>
      </c>
      <c r="H1849" t="s">
        <v>279</v>
      </c>
      <c r="I1849" t="s">
        <v>279</v>
      </c>
      <c r="J1849" t="s">
        <v>1978</v>
      </c>
      <c r="K1849" t="str">
        <f>VLOOKUP(tblSalaries[[#This Row],[Where do you work]],tblCountries[[Actual]:[Mapping]],2,FALSE)</f>
        <v>Denmark</v>
      </c>
      <c r="L1849" t="s">
        <v>18</v>
      </c>
      <c r="M1849">
        <v>20</v>
      </c>
      <c r="O1849" s="10" t="str">
        <f>IF(ISERROR(FIND("1",tblSalaries[[#This Row],[How many hours of a day you work on Excel]])),"",1)</f>
        <v/>
      </c>
      <c r="P1849" s="11">
        <f>IF(ISERROR(FIND("2",tblSalaries[[#This Row],[How many hours of a day you work on Excel]])),"",2)</f>
        <v>2</v>
      </c>
      <c r="Q1849" s="10">
        <f>IF(ISERROR(FIND("3",tblSalaries[[#This Row],[How many hours of a day you work on Excel]])),"",3)</f>
        <v>3</v>
      </c>
      <c r="R1849" s="10" t="str">
        <f>IF(ISERROR(FIND("4",tblSalaries[[#This Row],[How many hours of a day you work on Excel]])),"",4)</f>
        <v/>
      </c>
      <c r="S1849" s="10" t="str">
        <f>IF(ISERROR(FIND("5",tblSalaries[[#This Row],[How many hours of a day you work on Excel]])),"",5)</f>
        <v/>
      </c>
      <c r="T1849" s="10" t="str">
        <f>IF(ISERROR(FIND("6",tblSalaries[[#This Row],[How many hours of a day you work on Excel]])),"",6)</f>
        <v/>
      </c>
      <c r="U1849" s="11" t="str">
        <f>IF(ISERROR(FIND("7",tblSalaries[[#This Row],[How many hours of a day you work on Excel]])),"",7)</f>
        <v/>
      </c>
      <c r="V1849" s="11" t="str">
        <f>IF(ISERROR(FIND("8",tblSalaries[[#This Row],[How many hours of a day you work on Excel]])),"",8)</f>
        <v/>
      </c>
      <c r="W1849" s="11">
        <f>IF(MAX(tblSalaries[[#This Row],[1 hour]:[8 hours]])=0,#N/A,MAX(tblSalaries[[#This Row],[1 hour]:[8 hours]]))</f>
        <v>3</v>
      </c>
      <c r="X1849" s="11">
        <f>IF(ISERROR(tblSalaries[[#This Row],[max h]]),1,tblSalaries[[#This Row],[Salary in USD]]/tblSalaries[[#This Row],[max h]]/260)</f>
        <v>131.464797868272</v>
      </c>
      <c r="Y1849" s="11" t="str">
        <f>IF(tblSalaries[[#This Row],[Years of Experience]]="",0,"0")</f>
        <v>0</v>
      </c>
      <c r="Z184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49" s="11">
        <f>IF(tblSalaries[[#This Row],[Salary in USD]]&lt;1000,1,0)</f>
        <v>0</v>
      </c>
      <c r="AB1849" s="11">
        <f>IF(AND(tblSalaries[[#This Row],[Salary in USD]]&gt;1000,tblSalaries[[#This Row],[Salary in USD]]&lt;2000),1,0)</f>
        <v>0</v>
      </c>
    </row>
    <row r="1850" spans="2:28" ht="15" customHeight="1">
      <c r="B1850" t="s">
        <v>3853</v>
      </c>
      <c r="C1850" s="1">
        <v>41078.260127314818</v>
      </c>
      <c r="D1850" s="4">
        <v>46000</v>
      </c>
      <c r="E1850">
        <v>46000</v>
      </c>
      <c r="F1850" t="s">
        <v>6</v>
      </c>
      <c r="G1850">
        <f>tblSalaries[[#This Row],[clean Salary (in local currency)]]*VLOOKUP(tblSalaries[[#This Row],[Currency]],tblXrate[],2,FALSE)</f>
        <v>46000</v>
      </c>
      <c r="H1850" t="s">
        <v>1979</v>
      </c>
      <c r="I1850" t="s">
        <v>20</v>
      </c>
      <c r="J1850" t="s">
        <v>15</v>
      </c>
      <c r="K1850" t="str">
        <f>VLOOKUP(tblSalaries[[#This Row],[Where do you work]],tblCountries[[Actual]:[Mapping]],2,FALSE)</f>
        <v>USA</v>
      </c>
      <c r="L1850" t="s">
        <v>13</v>
      </c>
      <c r="M1850">
        <v>1</v>
      </c>
      <c r="O1850" s="10" t="str">
        <f>IF(ISERROR(FIND("1",tblSalaries[[#This Row],[How many hours of a day you work on Excel]])),"",1)</f>
        <v/>
      </c>
      <c r="P1850" s="11" t="str">
        <f>IF(ISERROR(FIND("2",tblSalaries[[#This Row],[How many hours of a day you work on Excel]])),"",2)</f>
        <v/>
      </c>
      <c r="Q1850" s="10" t="str">
        <f>IF(ISERROR(FIND("3",tblSalaries[[#This Row],[How many hours of a day you work on Excel]])),"",3)</f>
        <v/>
      </c>
      <c r="R1850" s="10" t="str">
        <f>IF(ISERROR(FIND("4",tblSalaries[[#This Row],[How many hours of a day you work on Excel]])),"",4)</f>
        <v/>
      </c>
      <c r="S1850" s="10" t="str">
        <f>IF(ISERROR(FIND("5",tblSalaries[[#This Row],[How many hours of a day you work on Excel]])),"",5)</f>
        <v/>
      </c>
      <c r="T1850" s="10" t="str">
        <f>IF(ISERROR(FIND("6",tblSalaries[[#This Row],[How many hours of a day you work on Excel]])),"",6)</f>
        <v/>
      </c>
      <c r="U1850" s="11" t="str">
        <f>IF(ISERROR(FIND("7",tblSalaries[[#This Row],[How many hours of a day you work on Excel]])),"",7)</f>
        <v/>
      </c>
      <c r="V1850" s="11">
        <f>IF(ISERROR(FIND("8",tblSalaries[[#This Row],[How many hours of a day you work on Excel]])),"",8)</f>
        <v>8</v>
      </c>
      <c r="W1850" s="11">
        <f>IF(MAX(tblSalaries[[#This Row],[1 hour]:[8 hours]])=0,#N/A,MAX(tblSalaries[[#This Row],[1 hour]:[8 hours]]))</f>
        <v>8</v>
      </c>
      <c r="X1850" s="11">
        <f>IF(ISERROR(tblSalaries[[#This Row],[max h]]),1,tblSalaries[[#This Row],[Salary in USD]]/tblSalaries[[#This Row],[max h]]/260)</f>
        <v>22.115384615384617</v>
      </c>
      <c r="Y1850" s="11" t="str">
        <f>IF(tblSalaries[[#This Row],[Years of Experience]]="",0,"0")</f>
        <v>0</v>
      </c>
      <c r="Z185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50" s="11">
        <f>IF(tblSalaries[[#This Row],[Salary in USD]]&lt;1000,1,0)</f>
        <v>0</v>
      </c>
      <c r="AB1850" s="11">
        <f>IF(AND(tblSalaries[[#This Row],[Salary in USD]]&gt;1000,tblSalaries[[#This Row],[Salary in USD]]&lt;2000),1,0)</f>
        <v>0</v>
      </c>
    </row>
    <row r="1851" spans="2:28" ht="15" customHeight="1">
      <c r="B1851" t="s">
        <v>3854</v>
      </c>
      <c r="C1851" s="1">
        <v>41078.346539351849</v>
      </c>
      <c r="D1851" s="4">
        <v>5000</v>
      </c>
      <c r="E1851">
        <v>5000</v>
      </c>
      <c r="F1851" t="s">
        <v>6</v>
      </c>
      <c r="G1851">
        <f>tblSalaries[[#This Row],[clean Salary (in local currency)]]*VLOOKUP(tblSalaries[[#This Row],[Currency]],tblXrate[],2,FALSE)</f>
        <v>5000</v>
      </c>
      <c r="H1851" t="s">
        <v>1980</v>
      </c>
      <c r="I1851" t="s">
        <v>20</v>
      </c>
      <c r="J1851" t="s">
        <v>8</v>
      </c>
      <c r="K1851" t="str">
        <f>VLOOKUP(tblSalaries[[#This Row],[Where do you work]],tblCountries[[Actual]:[Mapping]],2,FALSE)</f>
        <v>India</v>
      </c>
      <c r="L1851" t="s">
        <v>13</v>
      </c>
      <c r="M1851">
        <v>2</v>
      </c>
      <c r="O1851" s="10" t="str">
        <f>IF(ISERROR(FIND("1",tblSalaries[[#This Row],[How many hours of a day you work on Excel]])),"",1)</f>
        <v/>
      </c>
      <c r="P1851" s="11" t="str">
        <f>IF(ISERROR(FIND("2",tblSalaries[[#This Row],[How many hours of a day you work on Excel]])),"",2)</f>
        <v/>
      </c>
      <c r="Q1851" s="10" t="str">
        <f>IF(ISERROR(FIND("3",tblSalaries[[#This Row],[How many hours of a day you work on Excel]])),"",3)</f>
        <v/>
      </c>
      <c r="R1851" s="10" t="str">
        <f>IF(ISERROR(FIND("4",tblSalaries[[#This Row],[How many hours of a day you work on Excel]])),"",4)</f>
        <v/>
      </c>
      <c r="S1851" s="10" t="str">
        <f>IF(ISERROR(FIND("5",tblSalaries[[#This Row],[How many hours of a day you work on Excel]])),"",5)</f>
        <v/>
      </c>
      <c r="T1851" s="10" t="str">
        <f>IF(ISERROR(FIND("6",tblSalaries[[#This Row],[How many hours of a day you work on Excel]])),"",6)</f>
        <v/>
      </c>
      <c r="U1851" s="11" t="str">
        <f>IF(ISERROR(FIND("7",tblSalaries[[#This Row],[How many hours of a day you work on Excel]])),"",7)</f>
        <v/>
      </c>
      <c r="V1851" s="11">
        <f>IF(ISERROR(FIND("8",tblSalaries[[#This Row],[How many hours of a day you work on Excel]])),"",8)</f>
        <v>8</v>
      </c>
      <c r="W1851" s="11">
        <f>IF(MAX(tblSalaries[[#This Row],[1 hour]:[8 hours]])=0,#N/A,MAX(tblSalaries[[#This Row],[1 hour]:[8 hours]]))</f>
        <v>8</v>
      </c>
      <c r="X1851" s="11">
        <f>IF(ISERROR(tblSalaries[[#This Row],[max h]]),1,tblSalaries[[#This Row],[Salary in USD]]/tblSalaries[[#This Row],[max h]]/260)</f>
        <v>2.4038461538461537</v>
      </c>
      <c r="Y1851" s="11" t="str">
        <f>IF(tblSalaries[[#This Row],[Years of Experience]]="",0,"0")</f>
        <v>0</v>
      </c>
      <c r="Z185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51" s="11">
        <f>IF(tblSalaries[[#This Row],[Salary in USD]]&lt;1000,1,0)</f>
        <v>0</v>
      </c>
      <c r="AB1851" s="11">
        <f>IF(AND(tblSalaries[[#This Row],[Salary in USD]]&gt;1000,tblSalaries[[#This Row],[Salary in USD]]&lt;2000),1,0)</f>
        <v>0</v>
      </c>
    </row>
    <row r="1852" spans="2:28" ht="15" customHeight="1">
      <c r="B1852" t="s">
        <v>3855</v>
      </c>
      <c r="C1852" s="1">
        <v>41078.602766203701</v>
      </c>
      <c r="D1852" s="4" t="s">
        <v>1981</v>
      </c>
      <c r="E1852">
        <v>76300</v>
      </c>
      <c r="F1852" t="s">
        <v>82</v>
      </c>
      <c r="G1852">
        <f>tblSalaries[[#This Row],[clean Salary (in local currency)]]*VLOOKUP(tblSalaries[[#This Row],[Currency]],tblXrate[],2,FALSE)</f>
        <v>77819.106783521114</v>
      </c>
      <c r="H1852" t="s">
        <v>386</v>
      </c>
      <c r="I1852" t="s">
        <v>20</v>
      </c>
      <c r="J1852" t="s">
        <v>84</v>
      </c>
      <c r="K1852" t="str">
        <f>VLOOKUP(tblSalaries[[#This Row],[Where do you work]],tblCountries[[Actual]:[Mapping]],2,FALSE)</f>
        <v>Australia</v>
      </c>
      <c r="L1852" t="s">
        <v>13</v>
      </c>
      <c r="M1852">
        <v>3</v>
      </c>
      <c r="O1852" s="10" t="str">
        <f>IF(ISERROR(FIND("1",tblSalaries[[#This Row],[How many hours of a day you work on Excel]])),"",1)</f>
        <v/>
      </c>
      <c r="P1852" s="11" t="str">
        <f>IF(ISERROR(FIND("2",tblSalaries[[#This Row],[How many hours of a day you work on Excel]])),"",2)</f>
        <v/>
      </c>
      <c r="Q1852" s="10" t="str">
        <f>IF(ISERROR(FIND("3",tblSalaries[[#This Row],[How many hours of a day you work on Excel]])),"",3)</f>
        <v/>
      </c>
      <c r="R1852" s="10" t="str">
        <f>IF(ISERROR(FIND("4",tblSalaries[[#This Row],[How many hours of a day you work on Excel]])),"",4)</f>
        <v/>
      </c>
      <c r="S1852" s="10" t="str">
        <f>IF(ISERROR(FIND("5",tblSalaries[[#This Row],[How many hours of a day you work on Excel]])),"",5)</f>
        <v/>
      </c>
      <c r="T1852" s="10" t="str">
        <f>IF(ISERROR(FIND("6",tblSalaries[[#This Row],[How many hours of a day you work on Excel]])),"",6)</f>
        <v/>
      </c>
      <c r="U1852" s="11" t="str">
        <f>IF(ISERROR(FIND("7",tblSalaries[[#This Row],[How many hours of a day you work on Excel]])),"",7)</f>
        <v/>
      </c>
      <c r="V1852" s="11">
        <f>IF(ISERROR(FIND("8",tblSalaries[[#This Row],[How many hours of a day you work on Excel]])),"",8)</f>
        <v>8</v>
      </c>
      <c r="W1852" s="11">
        <f>IF(MAX(tblSalaries[[#This Row],[1 hour]:[8 hours]])=0,#N/A,MAX(tblSalaries[[#This Row],[1 hour]:[8 hours]]))</f>
        <v>8</v>
      </c>
      <c r="X1852" s="11">
        <f>IF(ISERROR(tblSalaries[[#This Row],[max h]]),1,tblSalaries[[#This Row],[Salary in USD]]/tblSalaries[[#This Row],[max h]]/260)</f>
        <v>37.413032107462072</v>
      </c>
      <c r="Y1852" s="11" t="str">
        <f>IF(tblSalaries[[#This Row],[Years of Experience]]="",0,"0")</f>
        <v>0</v>
      </c>
      <c r="Z185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52" s="11">
        <f>IF(tblSalaries[[#This Row],[Salary in USD]]&lt;1000,1,0)</f>
        <v>0</v>
      </c>
      <c r="AB1852" s="11">
        <f>IF(AND(tblSalaries[[#This Row],[Salary in USD]]&gt;1000,tblSalaries[[#This Row],[Salary in USD]]&lt;2000),1,0)</f>
        <v>0</v>
      </c>
    </row>
    <row r="1853" spans="2:28" ht="15" customHeight="1">
      <c r="B1853" t="s">
        <v>3856</v>
      </c>
      <c r="C1853" s="1">
        <v>41078.744351851848</v>
      </c>
      <c r="D1853" s="4" t="s">
        <v>1326</v>
      </c>
      <c r="E1853">
        <v>350000</v>
      </c>
      <c r="F1853" t="s">
        <v>40</v>
      </c>
      <c r="G1853">
        <f>tblSalaries[[#This Row],[clean Salary (in local currency)]]*VLOOKUP(tblSalaries[[#This Row],[Currency]],tblXrate[],2,FALSE)</f>
        <v>6232.7708406048987</v>
      </c>
      <c r="H1853" t="s">
        <v>1982</v>
      </c>
      <c r="I1853" t="s">
        <v>52</v>
      </c>
      <c r="J1853" t="s">
        <v>8</v>
      </c>
      <c r="K1853" t="str">
        <f>VLOOKUP(tblSalaries[[#This Row],[Where do you work]],tblCountries[[Actual]:[Mapping]],2,FALSE)</f>
        <v>India</v>
      </c>
      <c r="L1853" t="s">
        <v>18</v>
      </c>
      <c r="M1853">
        <v>27</v>
      </c>
      <c r="O1853" s="10" t="str">
        <f>IF(ISERROR(FIND("1",tblSalaries[[#This Row],[How many hours of a day you work on Excel]])),"",1)</f>
        <v/>
      </c>
      <c r="P1853" s="11">
        <f>IF(ISERROR(FIND("2",tblSalaries[[#This Row],[How many hours of a day you work on Excel]])),"",2)</f>
        <v>2</v>
      </c>
      <c r="Q1853" s="10">
        <f>IF(ISERROR(FIND("3",tblSalaries[[#This Row],[How many hours of a day you work on Excel]])),"",3)</f>
        <v>3</v>
      </c>
      <c r="R1853" s="10" t="str">
        <f>IF(ISERROR(FIND("4",tblSalaries[[#This Row],[How many hours of a day you work on Excel]])),"",4)</f>
        <v/>
      </c>
      <c r="S1853" s="10" t="str">
        <f>IF(ISERROR(FIND("5",tblSalaries[[#This Row],[How many hours of a day you work on Excel]])),"",5)</f>
        <v/>
      </c>
      <c r="T1853" s="10" t="str">
        <f>IF(ISERROR(FIND("6",tblSalaries[[#This Row],[How many hours of a day you work on Excel]])),"",6)</f>
        <v/>
      </c>
      <c r="U1853" s="11" t="str">
        <f>IF(ISERROR(FIND("7",tblSalaries[[#This Row],[How many hours of a day you work on Excel]])),"",7)</f>
        <v/>
      </c>
      <c r="V1853" s="11" t="str">
        <f>IF(ISERROR(FIND("8",tblSalaries[[#This Row],[How many hours of a day you work on Excel]])),"",8)</f>
        <v/>
      </c>
      <c r="W1853" s="11">
        <f>IF(MAX(tblSalaries[[#This Row],[1 hour]:[8 hours]])=0,#N/A,MAX(tblSalaries[[#This Row],[1 hour]:[8 hours]]))</f>
        <v>3</v>
      </c>
      <c r="X1853" s="11">
        <f>IF(ISERROR(tblSalaries[[#This Row],[max h]]),1,tblSalaries[[#This Row],[Salary in USD]]/tblSalaries[[#This Row],[max h]]/260)</f>
        <v>7.990731846929358</v>
      </c>
      <c r="Y1853" s="11" t="str">
        <f>IF(tblSalaries[[#This Row],[Years of Experience]]="",0,"0")</f>
        <v>0</v>
      </c>
      <c r="Z185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53" s="11">
        <f>IF(tblSalaries[[#This Row],[Salary in USD]]&lt;1000,1,0)</f>
        <v>0</v>
      </c>
      <c r="AB1853" s="11">
        <f>IF(AND(tblSalaries[[#This Row],[Salary in USD]]&gt;1000,tblSalaries[[#This Row],[Salary in USD]]&lt;2000),1,0)</f>
        <v>0</v>
      </c>
    </row>
    <row r="1854" spans="2:28" ht="15" customHeight="1">
      <c r="B1854" t="s">
        <v>3857</v>
      </c>
      <c r="C1854" s="1">
        <v>41078.768599537034</v>
      </c>
      <c r="D1854" s="4" t="s">
        <v>68</v>
      </c>
      <c r="E1854">
        <v>35000</v>
      </c>
      <c r="F1854" t="s">
        <v>69</v>
      </c>
      <c r="G1854">
        <f>tblSalaries[[#This Row],[clean Salary (in local currency)]]*VLOOKUP(tblSalaries[[#This Row],[Currency]],tblXrate[],2,FALSE)</f>
        <v>55166.239522354947</v>
      </c>
      <c r="H1854" t="s">
        <v>1983</v>
      </c>
      <c r="I1854" t="s">
        <v>20</v>
      </c>
      <c r="J1854" t="s">
        <v>71</v>
      </c>
      <c r="K1854" t="str">
        <f>VLOOKUP(tblSalaries[[#This Row],[Where do you work]],tblCountries[[Actual]:[Mapping]],2,FALSE)</f>
        <v>UK</v>
      </c>
      <c r="L1854" t="s">
        <v>13</v>
      </c>
      <c r="M1854">
        <v>34</v>
      </c>
      <c r="O1854" s="10" t="str">
        <f>IF(ISERROR(FIND("1",tblSalaries[[#This Row],[How many hours of a day you work on Excel]])),"",1)</f>
        <v/>
      </c>
      <c r="P1854" s="11" t="str">
        <f>IF(ISERROR(FIND("2",tblSalaries[[#This Row],[How many hours of a day you work on Excel]])),"",2)</f>
        <v/>
      </c>
      <c r="Q1854" s="10" t="str">
        <f>IF(ISERROR(FIND("3",tblSalaries[[#This Row],[How many hours of a day you work on Excel]])),"",3)</f>
        <v/>
      </c>
      <c r="R1854" s="10" t="str">
        <f>IF(ISERROR(FIND("4",tblSalaries[[#This Row],[How many hours of a day you work on Excel]])),"",4)</f>
        <v/>
      </c>
      <c r="S1854" s="10" t="str">
        <f>IF(ISERROR(FIND("5",tblSalaries[[#This Row],[How many hours of a day you work on Excel]])),"",5)</f>
        <v/>
      </c>
      <c r="T1854" s="10" t="str">
        <f>IF(ISERROR(FIND("6",tblSalaries[[#This Row],[How many hours of a day you work on Excel]])),"",6)</f>
        <v/>
      </c>
      <c r="U1854" s="11" t="str">
        <f>IF(ISERROR(FIND("7",tblSalaries[[#This Row],[How many hours of a day you work on Excel]])),"",7)</f>
        <v/>
      </c>
      <c r="V1854" s="11">
        <f>IF(ISERROR(FIND("8",tblSalaries[[#This Row],[How many hours of a day you work on Excel]])),"",8)</f>
        <v>8</v>
      </c>
      <c r="W1854" s="11">
        <f>IF(MAX(tblSalaries[[#This Row],[1 hour]:[8 hours]])=0,#N/A,MAX(tblSalaries[[#This Row],[1 hour]:[8 hours]]))</f>
        <v>8</v>
      </c>
      <c r="X1854" s="11">
        <f>IF(ISERROR(tblSalaries[[#This Row],[max h]]),1,tblSalaries[[#This Row],[Salary in USD]]/tblSalaries[[#This Row],[max h]]/260)</f>
        <v>26.522230539593725</v>
      </c>
      <c r="Y1854" s="11" t="str">
        <f>IF(tblSalaries[[#This Row],[Years of Experience]]="",0,"0")</f>
        <v>0</v>
      </c>
      <c r="Z185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54" s="11">
        <f>IF(tblSalaries[[#This Row],[Salary in USD]]&lt;1000,1,0)</f>
        <v>0</v>
      </c>
      <c r="AB1854" s="11">
        <f>IF(AND(tblSalaries[[#This Row],[Salary in USD]]&gt;1000,tblSalaries[[#This Row],[Salary in USD]]&lt;2000),1,0)</f>
        <v>0</v>
      </c>
    </row>
    <row r="1855" spans="2:28" ht="15" customHeight="1">
      <c r="B1855" t="s">
        <v>3858</v>
      </c>
      <c r="C1855" s="1">
        <v>41079.016250000001</v>
      </c>
      <c r="D1855" s="4">
        <v>45000</v>
      </c>
      <c r="E1855">
        <v>45000</v>
      </c>
      <c r="F1855" t="s">
        <v>6</v>
      </c>
      <c r="G1855">
        <f>tblSalaries[[#This Row],[clean Salary (in local currency)]]*VLOOKUP(tblSalaries[[#This Row],[Currency]],tblXrate[],2,FALSE)</f>
        <v>45000</v>
      </c>
      <c r="H1855" t="s">
        <v>89</v>
      </c>
      <c r="I1855" t="s">
        <v>310</v>
      </c>
      <c r="J1855" t="s">
        <v>15</v>
      </c>
      <c r="K1855" t="str">
        <f>VLOOKUP(tblSalaries[[#This Row],[Where do you work]],tblCountries[[Actual]:[Mapping]],2,FALSE)</f>
        <v>USA</v>
      </c>
      <c r="L1855" t="s">
        <v>18</v>
      </c>
      <c r="M1855">
        <v>5</v>
      </c>
      <c r="O1855" s="10" t="str">
        <f>IF(ISERROR(FIND("1",tblSalaries[[#This Row],[How many hours of a day you work on Excel]])),"",1)</f>
        <v/>
      </c>
      <c r="P1855" s="11">
        <f>IF(ISERROR(FIND("2",tblSalaries[[#This Row],[How many hours of a day you work on Excel]])),"",2)</f>
        <v>2</v>
      </c>
      <c r="Q1855" s="10">
        <f>IF(ISERROR(FIND("3",tblSalaries[[#This Row],[How many hours of a day you work on Excel]])),"",3)</f>
        <v>3</v>
      </c>
      <c r="R1855" s="10" t="str">
        <f>IF(ISERROR(FIND("4",tblSalaries[[#This Row],[How many hours of a day you work on Excel]])),"",4)</f>
        <v/>
      </c>
      <c r="S1855" s="10" t="str">
        <f>IF(ISERROR(FIND("5",tblSalaries[[#This Row],[How many hours of a day you work on Excel]])),"",5)</f>
        <v/>
      </c>
      <c r="T1855" s="10" t="str">
        <f>IF(ISERROR(FIND("6",tblSalaries[[#This Row],[How many hours of a day you work on Excel]])),"",6)</f>
        <v/>
      </c>
      <c r="U1855" s="11" t="str">
        <f>IF(ISERROR(FIND("7",tblSalaries[[#This Row],[How many hours of a day you work on Excel]])),"",7)</f>
        <v/>
      </c>
      <c r="V1855" s="11" t="str">
        <f>IF(ISERROR(FIND("8",tblSalaries[[#This Row],[How many hours of a day you work on Excel]])),"",8)</f>
        <v/>
      </c>
      <c r="W1855" s="11">
        <f>IF(MAX(tblSalaries[[#This Row],[1 hour]:[8 hours]])=0,#N/A,MAX(tblSalaries[[#This Row],[1 hour]:[8 hours]]))</f>
        <v>3</v>
      </c>
      <c r="X1855" s="11">
        <f>IF(ISERROR(tblSalaries[[#This Row],[max h]]),1,tblSalaries[[#This Row],[Salary in USD]]/tblSalaries[[#This Row],[max h]]/260)</f>
        <v>57.692307692307693</v>
      </c>
      <c r="Y1855" s="11" t="str">
        <f>IF(tblSalaries[[#This Row],[Years of Experience]]="",0,"0")</f>
        <v>0</v>
      </c>
      <c r="Z185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55" s="11">
        <f>IF(tblSalaries[[#This Row],[Salary in USD]]&lt;1000,1,0)</f>
        <v>0</v>
      </c>
      <c r="AB1855" s="11">
        <f>IF(AND(tblSalaries[[#This Row],[Salary in USD]]&gt;1000,tblSalaries[[#This Row],[Salary in USD]]&lt;2000),1,0)</f>
        <v>0</v>
      </c>
    </row>
    <row r="1856" spans="2:28" ht="15" customHeight="1">
      <c r="B1856" t="s">
        <v>3859</v>
      </c>
      <c r="C1856" s="1">
        <v>41079.076261574075</v>
      </c>
      <c r="D1856" s="4" t="s">
        <v>1984</v>
      </c>
      <c r="E1856">
        <v>60000</v>
      </c>
      <c r="F1856" t="s">
        <v>6</v>
      </c>
      <c r="G1856">
        <f>tblSalaries[[#This Row],[clean Salary (in local currency)]]*VLOOKUP(tblSalaries[[#This Row],[Currency]],tblXrate[],2,FALSE)</f>
        <v>60000</v>
      </c>
      <c r="H1856" t="s">
        <v>1985</v>
      </c>
      <c r="I1856" t="s">
        <v>52</v>
      </c>
      <c r="J1856" t="s">
        <v>88</v>
      </c>
      <c r="K1856" t="str">
        <f>VLOOKUP(tblSalaries[[#This Row],[Where do you work]],tblCountries[[Actual]:[Mapping]],2,FALSE)</f>
        <v>Canada</v>
      </c>
      <c r="L1856" t="s">
        <v>18</v>
      </c>
      <c r="M1856">
        <v>10</v>
      </c>
      <c r="O1856" s="10" t="str">
        <f>IF(ISERROR(FIND("1",tblSalaries[[#This Row],[How many hours of a day you work on Excel]])),"",1)</f>
        <v/>
      </c>
      <c r="P1856" s="11">
        <f>IF(ISERROR(FIND("2",tblSalaries[[#This Row],[How many hours of a day you work on Excel]])),"",2)</f>
        <v>2</v>
      </c>
      <c r="Q1856" s="10">
        <f>IF(ISERROR(FIND("3",tblSalaries[[#This Row],[How many hours of a day you work on Excel]])),"",3)</f>
        <v>3</v>
      </c>
      <c r="R1856" s="10" t="str">
        <f>IF(ISERROR(FIND("4",tblSalaries[[#This Row],[How many hours of a day you work on Excel]])),"",4)</f>
        <v/>
      </c>
      <c r="S1856" s="10" t="str">
        <f>IF(ISERROR(FIND("5",tblSalaries[[#This Row],[How many hours of a day you work on Excel]])),"",5)</f>
        <v/>
      </c>
      <c r="T1856" s="10" t="str">
        <f>IF(ISERROR(FIND("6",tblSalaries[[#This Row],[How many hours of a day you work on Excel]])),"",6)</f>
        <v/>
      </c>
      <c r="U1856" s="11" t="str">
        <f>IF(ISERROR(FIND("7",tblSalaries[[#This Row],[How many hours of a day you work on Excel]])),"",7)</f>
        <v/>
      </c>
      <c r="V1856" s="11" t="str">
        <f>IF(ISERROR(FIND("8",tblSalaries[[#This Row],[How many hours of a day you work on Excel]])),"",8)</f>
        <v/>
      </c>
      <c r="W1856" s="11">
        <f>IF(MAX(tblSalaries[[#This Row],[1 hour]:[8 hours]])=0,#N/A,MAX(tblSalaries[[#This Row],[1 hour]:[8 hours]]))</f>
        <v>3</v>
      </c>
      <c r="X1856" s="11">
        <f>IF(ISERROR(tblSalaries[[#This Row],[max h]]),1,tblSalaries[[#This Row],[Salary in USD]]/tblSalaries[[#This Row],[max h]]/260)</f>
        <v>76.92307692307692</v>
      </c>
      <c r="Y1856" s="11" t="str">
        <f>IF(tblSalaries[[#This Row],[Years of Experience]]="",0,"0")</f>
        <v>0</v>
      </c>
      <c r="Z185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56" s="11">
        <f>IF(tblSalaries[[#This Row],[Salary in USD]]&lt;1000,1,0)</f>
        <v>0</v>
      </c>
      <c r="AB1856" s="11">
        <f>IF(AND(tblSalaries[[#This Row],[Salary in USD]]&gt;1000,tblSalaries[[#This Row],[Salary in USD]]&lt;2000),1,0)</f>
        <v>0</v>
      </c>
    </row>
    <row r="1857" spans="2:28" ht="15" customHeight="1">
      <c r="B1857" t="s">
        <v>3860</v>
      </c>
      <c r="C1857" s="1">
        <v>41079.142754629633</v>
      </c>
      <c r="D1857" s="4">
        <v>43000</v>
      </c>
      <c r="E1857">
        <v>43000</v>
      </c>
      <c r="F1857" t="s">
        <v>6</v>
      </c>
      <c r="G1857">
        <f>tblSalaries[[#This Row],[clean Salary (in local currency)]]*VLOOKUP(tblSalaries[[#This Row],[Currency]],tblXrate[],2,FALSE)</f>
        <v>43000</v>
      </c>
      <c r="H1857" t="s">
        <v>687</v>
      </c>
      <c r="I1857" t="s">
        <v>20</v>
      </c>
      <c r="J1857" t="s">
        <v>15</v>
      </c>
      <c r="K1857" t="str">
        <f>VLOOKUP(tblSalaries[[#This Row],[Where do you work]],tblCountries[[Actual]:[Mapping]],2,FALSE)</f>
        <v>USA</v>
      </c>
      <c r="L1857" t="s">
        <v>9</v>
      </c>
      <c r="M1857">
        <v>5</v>
      </c>
      <c r="O1857" s="10" t="str">
        <f>IF(ISERROR(FIND("1",tblSalaries[[#This Row],[How many hours of a day you work on Excel]])),"",1)</f>
        <v/>
      </c>
      <c r="P1857" s="11" t="str">
        <f>IF(ISERROR(FIND("2",tblSalaries[[#This Row],[How many hours of a day you work on Excel]])),"",2)</f>
        <v/>
      </c>
      <c r="Q1857" s="10" t="str">
        <f>IF(ISERROR(FIND("3",tblSalaries[[#This Row],[How many hours of a day you work on Excel]])),"",3)</f>
        <v/>
      </c>
      <c r="R1857" s="10">
        <f>IF(ISERROR(FIND("4",tblSalaries[[#This Row],[How many hours of a day you work on Excel]])),"",4)</f>
        <v>4</v>
      </c>
      <c r="S1857" s="10" t="str">
        <f>IF(ISERROR(FIND("5",tblSalaries[[#This Row],[How many hours of a day you work on Excel]])),"",5)</f>
        <v/>
      </c>
      <c r="T1857" s="10">
        <f>IF(ISERROR(FIND("6",tblSalaries[[#This Row],[How many hours of a day you work on Excel]])),"",6)</f>
        <v>6</v>
      </c>
      <c r="U1857" s="11" t="str">
        <f>IF(ISERROR(FIND("7",tblSalaries[[#This Row],[How many hours of a day you work on Excel]])),"",7)</f>
        <v/>
      </c>
      <c r="V1857" s="11" t="str">
        <f>IF(ISERROR(FIND("8",tblSalaries[[#This Row],[How many hours of a day you work on Excel]])),"",8)</f>
        <v/>
      </c>
      <c r="W1857" s="11">
        <f>IF(MAX(tblSalaries[[#This Row],[1 hour]:[8 hours]])=0,#N/A,MAX(tblSalaries[[#This Row],[1 hour]:[8 hours]]))</f>
        <v>6</v>
      </c>
      <c r="X1857" s="11">
        <f>IF(ISERROR(tblSalaries[[#This Row],[max h]]),1,tblSalaries[[#This Row],[Salary in USD]]/tblSalaries[[#This Row],[max h]]/260)</f>
        <v>27.564102564102566</v>
      </c>
      <c r="Y1857" s="11" t="str">
        <f>IF(tblSalaries[[#This Row],[Years of Experience]]="",0,"0")</f>
        <v>0</v>
      </c>
      <c r="Z185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57" s="11">
        <f>IF(tblSalaries[[#This Row],[Salary in USD]]&lt;1000,1,0)</f>
        <v>0</v>
      </c>
      <c r="AB1857" s="11">
        <f>IF(AND(tblSalaries[[#This Row],[Salary in USD]]&gt;1000,tblSalaries[[#This Row],[Salary in USD]]&lt;2000),1,0)</f>
        <v>0</v>
      </c>
    </row>
    <row r="1858" spans="2:28" ht="15" customHeight="1">
      <c r="B1858" t="s">
        <v>3861</v>
      </c>
      <c r="C1858" s="1">
        <v>41079.204930555556</v>
      </c>
      <c r="D1858" s="4">
        <v>28000</v>
      </c>
      <c r="E1858">
        <v>28000</v>
      </c>
      <c r="F1858" t="s">
        <v>22</v>
      </c>
      <c r="G1858">
        <f>tblSalaries[[#This Row],[clean Salary (in local currency)]]*VLOOKUP(tblSalaries[[#This Row],[Currency]],tblXrate[],2,FALSE)</f>
        <v>35571.184291765021</v>
      </c>
      <c r="H1858" t="s">
        <v>270</v>
      </c>
      <c r="I1858" t="s">
        <v>488</v>
      </c>
      <c r="J1858" t="s">
        <v>608</v>
      </c>
      <c r="K1858" t="str">
        <f>VLOOKUP(tblSalaries[[#This Row],[Where do you work]],tblCountries[[Actual]:[Mapping]],2,FALSE)</f>
        <v>Spain</v>
      </c>
      <c r="L1858" t="s">
        <v>9</v>
      </c>
      <c r="M1858">
        <v>8</v>
      </c>
      <c r="O1858" s="10" t="str">
        <f>IF(ISERROR(FIND("1",tblSalaries[[#This Row],[How many hours of a day you work on Excel]])),"",1)</f>
        <v/>
      </c>
      <c r="P1858" s="11" t="str">
        <f>IF(ISERROR(FIND("2",tblSalaries[[#This Row],[How many hours of a day you work on Excel]])),"",2)</f>
        <v/>
      </c>
      <c r="Q1858" s="10" t="str">
        <f>IF(ISERROR(FIND("3",tblSalaries[[#This Row],[How many hours of a day you work on Excel]])),"",3)</f>
        <v/>
      </c>
      <c r="R1858" s="10">
        <f>IF(ISERROR(FIND("4",tblSalaries[[#This Row],[How many hours of a day you work on Excel]])),"",4)</f>
        <v>4</v>
      </c>
      <c r="S1858" s="10" t="str">
        <f>IF(ISERROR(FIND("5",tblSalaries[[#This Row],[How many hours of a day you work on Excel]])),"",5)</f>
        <v/>
      </c>
      <c r="T1858" s="10">
        <f>IF(ISERROR(FIND("6",tblSalaries[[#This Row],[How many hours of a day you work on Excel]])),"",6)</f>
        <v>6</v>
      </c>
      <c r="U1858" s="11" t="str">
        <f>IF(ISERROR(FIND("7",tblSalaries[[#This Row],[How many hours of a day you work on Excel]])),"",7)</f>
        <v/>
      </c>
      <c r="V1858" s="11" t="str">
        <f>IF(ISERROR(FIND("8",tblSalaries[[#This Row],[How many hours of a day you work on Excel]])),"",8)</f>
        <v/>
      </c>
      <c r="W1858" s="11">
        <f>IF(MAX(tblSalaries[[#This Row],[1 hour]:[8 hours]])=0,#N/A,MAX(tblSalaries[[#This Row],[1 hour]:[8 hours]]))</f>
        <v>6</v>
      </c>
      <c r="X1858" s="11">
        <f>IF(ISERROR(tblSalaries[[#This Row],[max h]]),1,tblSalaries[[#This Row],[Salary in USD]]/tblSalaries[[#This Row],[max h]]/260)</f>
        <v>22.802041212669888</v>
      </c>
      <c r="Y1858" s="11" t="str">
        <f>IF(tblSalaries[[#This Row],[Years of Experience]]="",0,"0")</f>
        <v>0</v>
      </c>
      <c r="Z185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58" s="11">
        <f>IF(tblSalaries[[#This Row],[Salary in USD]]&lt;1000,1,0)</f>
        <v>0</v>
      </c>
      <c r="AB1858" s="11">
        <f>IF(AND(tblSalaries[[#This Row],[Salary in USD]]&gt;1000,tblSalaries[[#This Row],[Salary in USD]]&lt;2000),1,0)</f>
        <v>0</v>
      </c>
    </row>
    <row r="1859" spans="2:28" ht="15" customHeight="1">
      <c r="B1859" t="s">
        <v>3862</v>
      </c>
      <c r="C1859" s="1">
        <v>41079.285266203704</v>
      </c>
      <c r="D1859" s="4">
        <v>48000</v>
      </c>
      <c r="E1859">
        <v>48000</v>
      </c>
      <c r="F1859" t="s">
        <v>6</v>
      </c>
      <c r="G1859">
        <f>tblSalaries[[#This Row],[clean Salary (in local currency)]]*VLOOKUP(tblSalaries[[#This Row],[Currency]],tblXrate[],2,FALSE)</f>
        <v>48000</v>
      </c>
      <c r="H1859" t="s">
        <v>1986</v>
      </c>
      <c r="I1859" t="s">
        <v>20</v>
      </c>
      <c r="J1859" t="s">
        <v>15</v>
      </c>
      <c r="K1859" t="str">
        <f>VLOOKUP(tblSalaries[[#This Row],[Where do you work]],tblCountries[[Actual]:[Mapping]],2,FALSE)</f>
        <v>USA</v>
      </c>
      <c r="L1859" t="s">
        <v>9</v>
      </c>
      <c r="M1859">
        <v>12</v>
      </c>
      <c r="O1859" s="10" t="str">
        <f>IF(ISERROR(FIND("1",tblSalaries[[#This Row],[How many hours of a day you work on Excel]])),"",1)</f>
        <v/>
      </c>
      <c r="P1859" s="11" t="str">
        <f>IF(ISERROR(FIND("2",tblSalaries[[#This Row],[How many hours of a day you work on Excel]])),"",2)</f>
        <v/>
      </c>
      <c r="Q1859" s="10" t="str">
        <f>IF(ISERROR(FIND("3",tblSalaries[[#This Row],[How many hours of a day you work on Excel]])),"",3)</f>
        <v/>
      </c>
      <c r="R1859" s="10">
        <f>IF(ISERROR(FIND("4",tblSalaries[[#This Row],[How many hours of a day you work on Excel]])),"",4)</f>
        <v>4</v>
      </c>
      <c r="S1859" s="10" t="str">
        <f>IF(ISERROR(FIND("5",tblSalaries[[#This Row],[How many hours of a day you work on Excel]])),"",5)</f>
        <v/>
      </c>
      <c r="T1859" s="10">
        <f>IF(ISERROR(FIND("6",tblSalaries[[#This Row],[How many hours of a day you work on Excel]])),"",6)</f>
        <v>6</v>
      </c>
      <c r="U1859" s="11" t="str">
        <f>IF(ISERROR(FIND("7",tblSalaries[[#This Row],[How many hours of a day you work on Excel]])),"",7)</f>
        <v/>
      </c>
      <c r="V1859" s="11" t="str">
        <f>IF(ISERROR(FIND("8",tblSalaries[[#This Row],[How many hours of a day you work on Excel]])),"",8)</f>
        <v/>
      </c>
      <c r="W1859" s="11">
        <f>IF(MAX(tblSalaries[[#This Row],[1 hour]:[8 hours]])=0,#N/A,MAX(tblSalaries[[#This Row],[1 hour]:[8 hours]]))</f>
        <v>6</v>
      </c>
      <c r="X1859" s="11">
        <f>IF(ISERROR(tblSalaries[[#This Row],[max h]]),1,tblSalaries[[#This Row],[Salary in USD]]/tblSalaries[[#This Row],[max h]]/260)</f>
        <v>30.76923076923077</v>
      </c>
      <c r="Y1859" s="11" t="str">
        <f>IF(tblSalaries[[#This Row],[Years of Experience]]="",0,"0")</f>
        <v>0</v>
      </c>
      <c r="Z185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59" s="11">
        <f>IF(tblSalaries[[#This Row],[Salary in USD]]&lt;1000,1,0)</f>
        <v>0</v>
      </c>
      <c r="AB1859" s="11">
        <f>IF(AND(tblSalaries[[#This Row],[Salary in USD]]&gt;1000,tblSalaries[[#This Row],[Salary in USD]]&lt;2000),1,0)</f>
        <v>0</v>
      </c>
    </row>
    <row r="1860" spans="2:28" ht="15" customHeight="1">
      <c r="B1860" t="s">
        <v>3863</v>
      </c>
      <c r="C1860" s="1">
        <v>41079.332638888889</v>
      </c>
      <c r="D1860" s="4">
        <v>120000</v>
      </c>
      <c r="E1860">
        <v>120000</v>
      </c>
      <c r="F1860" t="s">
        <v>82</v>
      </c>
      <c r="G1860">
        <f>tblSalaries[[#This Row],[clean Salary (in local currency)]]*VLOOKUP(tblSalaries[[#This Row],[Currency]],tblXrate[],2,FALSE)</f>
        <v>122389.15876831629</v>
      </c>
      <c r="H1860" t="s">
        <v>52</v>
      </c>
      <c r="I1860" t="s">
        <v>52</v>
      </c>
      <c r="J1860" t="s">
        <v>84</v>
      </c>
      <c r="K1860" t="str">
        <f>VLOOKUP(tblSalaries[[#This Row],[Where do you work]],tblCountries[[Actual]:[Mapping]],2,FALSE)</f>
        <v>Australia</v>
      </c>
      <c r="L1860" t="s">
        <v>25</v>
      </c>
      <c r="M1860">
        <v>8</v>
      </c>
      <c r="O1860" s="10">
        <f>IF(ISERROR(FIND("1",tblSalaries[[#This Row],[How many hours of a day you work on Excel]])),"",1)</f>
        <v>1</v>
      </c>
      <c r="P1860" s="11">
        <f>IF(ISERROR(FIND("2",tblSalaries[[#This Row],[How many hours of a day you work on Excel]])),"",2)</f>
        <v>2</v>
      </c>
      <c r="Q1860" s="10" t="str">
        <f>IF(ISERROR(FIND("3",tblSalaries[[#This Row],[How many hours of a day you work on Excel]])),"",3)</f>
        <v/>
      </c>
      <c r="R1860" s="10" t="str">
        <f>IF(ISERROR(FIND("4",tblSalaries[[#This Row],[How many hours of a day you work on Excel]])),"",4)</f>
        <v/>
      </c>
      <c r="S1860" s="10" t="str">
        <f>IF(ISERROR(FIND("5",tblSalaries[[#This Row],[How many hours of a day you work on Excel]])),"",5)</f>
        <v/>
      </c>
      <c r="T1860" s="10" t="str">
        <f>IF(ISERROR(FIND("6",tblSalaries[[#This Row],[How many hours of a day you work on Excel]])),"",6)</f>
        <v/>
      </c>
      <c r="U1860" s="11" t="str">
        <f>IF(ISERROR(FIND("7",tblSalaries[[#This Row],[How many hours of a day you work on Excel]])),"",7)</f>
        <v/>
      </c>
      <c r="V1860" s="11" t="str">
        <f>IF(ISERROR(FIND("8",tblSalaries[[#This Row],[How many hours of a day you work on Excel]])),"",8)</f>
        <v/>
      </c>
      <c r="W1860" s="11">
        <f>IF(MAX(tblSalaries[[#This Row],[1 hour]:[8 hours]])=0,#N/A,MAX(tblSalaries[[#This Row],[1 hour]:[8 hours]]))</f>
        <v>2</v>
      </c>
      <c r="X1860" s="11">
        <f>IF(ISERROR(tblSalaries[[#This Row],[max h]]),1,tblSalaries[[#This Row],[Salary in USD]]/tblSalaries[[#This Row],[max h]]/260)</f>
        <v>235.36376686214672</v>
      </c>
      <c r="Y1860" s="11" t="str">
        <f>IF(tblSalaries[[#This Row],[Years of Experience]]="",0,"0")</f>
        <v>0</v>
      </c>
      <c r="Z186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60" s="11">
        <f>IF(tblSalaries[[#This Row],[Salary in USD]]&lt;1000,1,0)</f>
        <v>0</v>
      </c>
      <c r="AB1860" s="11">
        <f>IF(AND(tblSalaries[[#This Row],[Salary in USD]]&gt;1000,tblSalaries[[#This Row],[Salary in USD]]&lt;2000),1,0)</f>
        <v>0</v>
      </c>
    </row>
    <row r="1861" spans="2:28" ht="15" customHeight="1">
      <c r="B1861" t="s">
        <v>3864</v>
      </c>
      <c r="C1861" s="1">
        <v>41079.527268518519</v>
      </c>
      <c r="D1861" s="4">
        <v>4000</v>
      </c>
      <c r="E1861">
        <v>4000</v>
      </c>
      <c r="F1861" t="s">
        <v>6</v>
      </c>
      <c r="G1861">
        <f>tblSalaries[[#This Row],[clean Salary (in local currency)]]*VLOOKUP(tblSalaries[[#This Row],[Currency]],tblXrate[],2,FALSE)</f>
        <v>4000</v>
      </c>
      <c r="H1861" t="s">
        <v>1987</v>
      </c>
      <c r="I1861" t="s">
        <v>20</v>
      </c>
      <c r="J1861" t="s">
        <v>8</v>
      </c>
      <c r="K1861" t="str">
        <f>VLOOKUP(tblSalaries[[#This Row],[Where do you work]],tblCountries[[Actual]:[Mapping]],2,FALSE)</f>
        <v>India</v>
      </c>
      <c r="L1861" t="s">
        <v>18</v>
      </c>
      <c r="M1861">
        <v>4</v>
      </c>
      <c r="O1861" s="10" t="str">
        <f>IF(ISERROR(FIND("1",tblSalaries[[#This Row],[How many hours of a day you work on Excel]])),"",1)</f>
        <v/>
      </c>
      <c r="P1861" s="11">
        <f>IF(ISERROR(FIND("2",tblSalaries[[#This Row],[How many hours of a day you work on Excel]])),"",2)</f>
        <v>2</v>
      </c>
      <c r="Q1861" s="10">
        <f>IF(ISERROR(FIND("3",tblSalaries[[#This Row],[How many hours of a day you work on Excel]])),"",3)</f>
        <v>3</v>
      </c>
      <c r="R1861" s="10" t="str">
        <f>IF(ISERROR(FIND("4",tblSalaries[[#This Row],[How many hours of a day you work on Excel]])),"",4)</f>
        <v/>
      </c>
      <c r="S1861" s="10" t="str">
        <f>IF(ISERROR(FIND("5",tblSalaries[[#This Row],[How many hours of a day you work on Excel]])),"",5)</f>
        <v/>
      </c>
      <c r="T1861" s="10" t="str">
        <f>IF(ISERROR(FIND("6",tblSalaries[[#This Row],[How many hours of a day you work on Excel]])),"",6)</f>
        <v/>
      </c>
      <c r="U1861" s="11" t="str">
        <f>IF(ISERROR(FIND("7",tblSalaries[[#This Row],[How many hours of a day you work on Excel]])),"",7)</f>
        <v/>
      </c>
      <c r="V1861" s="11" t="str">
        <f>IF(ISERROR(FIND("8",tblSalaries[[#This Row],[How many hours of a day you work on Excel]])),"",8)</f>
        <v/>
      </c>
      <c r="W1861" s="11">
        <f>IF(MAX(tblSalaries[[#This Row],[1 hour]:[8 hours]])=0,#N/A,MAX(tblSalaries[[#This Row],[1 hour]:[8 hours]]))</f>
        <v>3</v>
      </c>
      <c r="X1861" s="11">
        <f>IF(ISERROR(tblSalaries[[#This Row],[max h]]),1,tblSalaries[[#This Row],[Salary in USD]]/tblSalaries[[#This Row],[max h]]/260)</f>
        <v>5.1282051282051277</v>
      </c>
      <c r="Y1861" s="11" t="str">
        <f>IF(tblSalaries[[#This Row],[Years of Experience]]="",0,"0")</f>
        <v>0</v>
      </c>
      <c r="Z186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61" s="11">
        <f>IF(tblSalaries[[#This Row],[Salary in USD]]&lt;1000,1,0)</f>
        <v>0</v>
      </c>
      <c r="AB1861" s="11">
        <f>IF(AND(tblSalaries[[#This Row],[Salary in USD]]&gt;1000,tblSalaries[[#This Row],[Salary in USD]]&lt;2000),1,0)</f>
        <v>0</v>
      </c>
    </row>
    <row r="1862" spans="2:28" ht="15" customHeight="1">
      <c r="B1862" t="s">
        <v>3865</v>
      </c>
      <c r="C1862" s="1">
        <v>41079.63585648148</v>
      </c>
      <c r="D1862" s="4">
        <v>250000</v>
      </c>
      <c r="E1862">
        <v>250000</v>
      </c>
      <c r="F1862" t="s">
        <v>40</v>
      </c>
      <c r="G1862">
        <f>tblSalaries[[#This Row],[clean Salary (in local currency)]]*VLOOKUP(tblSalaries[[#This Row],[Currency]],tblXrate[],2,FALSE)</f>
        <v>4451.9791718606421</v>
      </c>
      <c r="H1862" t="s">
        <v>765</v>
      </c>
      <c r="I1862" t="s">
        <v>3999</v>
      </c>
      <c r="J1862" t="s">
        <v>8</v>
      </c>
      <c r="K1862" t="str">
        <f>VLOOKUP(tblSalaries[[#This Row],[Where do you work]],tblCountries[[Actual]:[Mapping]],2,FALSE)</f>
        <v>India</v>
      </c>
      <c r="L1862" t="s">
        <v>9</v>
      </c>
      <c r="M1862">
        <v>3</v>
      </c>
      <c r="O1862" s="10" t="str">
        <f>IF(ISERROR(FIND("1",tblSalaries[[#This Row],[How many hours of a day you work on Excel]])),"",1)</f>
        <v/>
      </c>
      <c r="P1862" s="11" t="str">
        <f>IF(ISERROR(FIND("2",tblSalaries[[#This Row],[How many hours of a day you work on Excel]])),"",2)</f>
        <v/>
      </c>
      <c r="Q1862" s="10" t="str">
        <f>IF(ISERROR(FIND("3",tblSalaries[[#This Row],[How many hours of a day you work on Excel]])),"",3)</f>
        <v/>
      </c>
      <c r="R1862" s="10">
        <f>IF(ISERROR(FIND("4",tblSalaries[[#This Row],[How many hours of a day you work on Excel]])),"",4)</f>
        <v>4</v>
      </c>
      <c r="S1862" s="10" t="str">
        <f>IF(ISERROR(FIND("5",tblSalaries[[#This Row],[How many hours of a day you work on Excel]])),"",5)</f>
        <v/>
      </c>
      <c r="T1862" s="10">
        <f>IF(ISERROR(FIND("6",tblSalaries[[#This Row],[How many hours of a day you work on Excel]])),"",6)</f>
        <v>6</v>
      </c>
      <c r="U1862" s="11" t="str">
        <f>IF(ISERROR(FIND("7",tblSalaries[[#This Row],[How many hours of a day you work on Excel]])),"",7)</f>
        <v/>
      </c>
      <c r="V1862" s="11" t="str">
        <f>IF(ISERROR(FIND("8",tblSalaries[[#This Row],[How many hours of a day you work on Excel]])),"",8)</f>
        <v/>
      </c>
      <c r="W1862" s="11">
        <f>IF(MAX(tblSalaries[[#This Row],[1 hour]:[8 hours]])=0,#N/A,MAX(tblSalaries[[#This Row],[1 hour]:[8 hours]]))</f>
        <v>6</v>
      </c>
      <c r="X1862" s="11">
        <f>IF(ISERROR(tblSalaries[[#This Row],[max h]]),1,tblSalaries[[#This Row],[Salary in USD]]/tblSalaries[[#This Row],[max h]]/260)</f>
        <v>2.8538328024747703</v>
      </c>
      <c r="Y1862" s="11" t="str">
        <f>IF(tblSalaries[[#This Row],[Years of Experience]]="",0,"0")</f>
        <v>0</v>
      </c>
      <c r="Z186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62" s="11">
        <f>IF(tblSalaries[[#This Row],[Salary in USD]]&lt;1000,1,0)</f>
        <v>0</v>
      </c>
      <c r="AB1862" s="11">
        <f>IF(AND(tblSalaries[[#This Row],[Salary in USD]]&gt;1000,tblSalaries[[#This Row],[Salary in USD]]&lt;2000),1,0)</f>
        <v>0</v>
      </c>
    </row>
    <row r="1863" spans="2:28" ht="15" customHeight="1">
      <c r="B1863" t="s">
        <v>3866</v>
      </c>
      <c r="C1863" s="1">
        <v>41079.709467592591</v>
      </c>
      <c r="D1863" s="4" t="s">
        <v>1988</v>
      </c>
      <c r="E1863">
        <v>52224</v>
      </c>
      <c r="F1863" t="s">
        <v>1989</v>
      </c>
      <c r="G1863">
        <f>tblSalaries[[#This Row],[clean Salary (in local currency)]]*VLOOKUP(tblSalaries[[#This Row],[Currency]],tblXrate[],2,FALSE)</f>
        <v>2953.8461538461538</v>
      </c>
      <c r="H1863" t="s">
        <v>1990</v>
      </c>
      <c r="I1863" t="s">
        <v>3999</v>
      </c>
      <c r="J1863" t="s">
        <v>1991</v>
      </c>
      <c r="K1863" t="str">
        <f>VLOOKUP(tblSalaries[[#This Row],[Where do you work]],tblCountries[[Actual]:[Mapping]],2,FALSE)</f>
        <v>Ethiopia</v>
      </c>
      <c r="L1863" t="s">
        <v>9</v>
      </c>
      <c r="M1863">
        <v>3</v>
      </c>
      <c r="O1863" s="10" t="str">
        <f>IF(ISERROR(FIND("1",tblSalaries[[#This Row],[How many hours of a day you work on Excel]])),"",1)</f>
        <v/>
      </c>
      <c r="P1863" s="11" t="str">
        <f>IF(ISERROR(FIND("2",tblSalaries[[#This Row],[How many hours of a day you work on Excel]])),"",2)</f>
        <v/>
      </c>
      <c r="Q1863" s="10" t="str">
        <f>IF(ISERROR(FIND("3",tblSalaries[[#This Row],[How many hours of a day you work on Excel]])),"",3)</f>
        <v/>
      </c>
      <c r="R1863" s="10">
        <f>IF(ISERROR(FIND("4",tblSalaries[[#This Row],[How many hours of a day you work on Excel]])),"",4)</f>
        <v>4</v>
      </c>
      <c r="S1863" s="10" t="str">
        <f>IF(ISERROR(FIND("5",tblSalaries[[#This Row],[How many hours of a day you work on Excel]])),"",5)</f>
        <v/>
      </c>
      <c r="T1863" s="10">
        <f>IF(ISERROR(FIND("6",tblSalaries[[#This Row],[How many hours of a day you work on Excel]])),"",6)</f>
        <v>6</v>
      </c>
      <c r="U1863" s="11" t="str">
        <f>IF(ISERROR(FIND("7",tblSalaries[[#This Row],[How many hours of a day you work on Excel]])),"",7)</f>
        <v/>
      </c>
      <c r="V1863" s="11" t="str">
        <f>IF(ISERROR(FIND("8",tblSalaries[[#This Row],[How many hours of a day you work on Excel]])),"",8)</f>
        <v/>
      </c>
      <c r="W1863" s="11">
        <f>IF(MAX(tblSalaries[[#This Row],[1 hour]:[8 hours]])=0,#N/A,MAX(tblSalaries[[#This Row],[1 hour]:[8 hours]]))</f>
        <v>6</v>
      </c>
      <c r="X1863" s="11">
        <f>IF(ISERROR(tblSalaries[[#This Row],[max h]]),1,tblSalaries[[#This Row],[Salary in USD]]/tblSalaries[[#This Row],[max h]]/260)</f>
        <v>1.8934911242603552</v>
      </c>
      <c r="Y1863" s="11" t="str">
        <f>IF(tblSalaries[[#This Row],[Years of Experience]]="",0,"0")</f>
        <v>0</v>
      </c>
      <c r="Z186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63" s="11">
        <f>IF(tblSalaries[[#This Row],[Salary in USD]]&lt;1000,1,0)</f>
        <v>0</v>
      </c>
      <c r="AB1863" s="11">
        <f>IF(AND(tblSalaries[[#This Row],[Salary in USD]]&gt;1000,tblSalaries[[#This Row],[Salary in USD]]&lt;2000),1,0)</f>
        <v>0</v>
      </c>
    </row>
    <row r="1864" spans="2:28" ht="15" customHeight="1">
      <c r="B1864" t="s">
        <v>3867</v>
      </c>
      <c r="C1864" s="1">
        <v>41079.762291666666</v>
      </c>
      <c r="D1864" s="4">
        <v>25000</v>
      </c>
      <c r="E1864">
        <v>25000</v>
      </c>
      <c r="F1864" t="s">
        <v>69</v>
      </c>
      <c r="G1864">
        <f>tblSalaries[[#This Row],[clean Salary (in local currency)]]*VLOOKUP(tblSalaries[[#This Row],[Currency]],tblXrate[],2,FALSE)</f>
        <v>39404.456801682099</v>
      </c>
      <c r="H1864" t="s">
        <v>153</v>
      </c>
      <c r="I1864" t="s">
        <v>20</v>
      </c>
      <c r="J1864" t="s">
        <v>71</v>
      </c>
      <c r="K1864" t="str">
        <f>VLOOKUP(tblSalaries[[#This Row],[Where do you work]],tblCountries[[Actual]:[Mapping]],2,FALSE)</f>
        <v>UK</v>
      </c>
      <c r="L1864" t="s">
        <v>9</v>
      </c>
      <c r="M1864">
        <v>3</v>
      </c>
      <c r="O1864" s="10" t="str">
        <f>IF(ISERROR(FIND("1",tblSalaries[[#This Row],[How many hours of a day you work on Excel]])),"",1)</f>
        <v/>
      </c>
      <c r="P1864" s="11" t="str">
        <f>IF(ISERROR(FIND("2",tblSalaries[[#This Row],[How many hours of a day you work on Excel]])),"",2)</f>
        <v/>
      </c>
      <c r="Q1864" s="10" t="str">
        <f>IF(ISERROR(FIND("3",tblSalaries[[#This Row],[How many hours of a day you work on Excel]])),"",3)</f>
        <v/>
      </c>
      <c r="R1864" s="10">
        <f>IF(ISERROR(FIND("4",tblSalaries[[#This Row],[How many hours of a day you work on Excel]])),"",4)</f>
        <v>4</v>
      </c>
      <c r="S1864" s="10" t="str">
        <f>IF(ISERROR(FIND("5",tblSalaries[[#This Row],[How many hours of a day you work on Excel]])),"",5)</f>
        <v/>
      </c>
      <c r="T1864" s="10">
        <f>IF(ISERROR(FIND("6",tblSalaries[[#This Row],[How many hours of a day you work on Excel]])),"",6)</f>
        <v>6</v>
      </c>
      <c r="U1864" s="11" t="str">
        <f>IF(ISERROR(FIND("7",tblSalaries[[#This Row],[How many hours of a day you work on Excel]])),"",7)</f>
        <v/>
      </c>
      <c r="V1864" s="11" t="str">
        <f>IF(ISERROR(FIND("8",tblSalaries[[#This Row],[How many hours of a day you work on Excel]])),"",8)</f>
        <v/>
      </c>
      <c r="W1864" s="11">
        <f>IF(MAX(tblSalaries[[#This Row],[1 hour]:[8 hours]])=0,#N/A,MAX(tblSalaries[[#This Row],[1 hour]:[8 hours]]))</f>
        <v>6</v>
      </c>
      <c r="X1864" s="11">
        <f>IF(ISERROR(tblSalaries[[#This Row],[max h]]),1,tblSalaries[[#This Row],[Salary in USD]]/tblSalaries[[#This Row],[max h]]/260)</f>
        <v>25.259267180565448</v>
      </c>
      <c r="Y1864" s="11" t="str">
        <f>IF(tblSalaries[[#This Row],[Years of Experience]]="",0,"0")</f>
        <v>0</v>
      </c>
      <c r="Z186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64" s="11">
        <f>IF(tblSalaries[[#This Row],[Salary in USD]]&lt;1000,1,0)</f>
        <v>0</v>
      </c>
      <c r="AB1864" s="11">
        <f>IF(AND(tblSalaries[[#This Row],[Salary in USD]]&gt;1000,tblSalaries[[#This Row],[Salary in USD]]&lt;2000),1,0)</f>
        <v>0</v>
      </c>
    </row>
    <row r="1865" spans="2:28" ht="15" customHeight="1">
      <c r="B1865" t="s">
        <v>3868</v>
      </c>
      <c r="C1865" s="1">
        <v>41079.814872685187</v>
      </c>
      <c r="D1865" s="4">
        <v>74000</v>
      </c>
      <c r="E1865">
        <v>74000</v>
      </c>
      <c r="F1865" t="s">
        <v>82</v>
      </c>
      <c r="G1865">
        <f>tblSalaries[[#This Row],[clean Salary (in local currency)]]*VLOOKUP(tblSalaries[[#This Row],[Currency]],tblXrate[],2,FALSE)</f>
        <v>75473.31457379504</v>
      </c>
      <c r="H1865" t="s">
        <v>1241</v>
      </c>
      <c r="I1865" t="s">
        <v>20</v>
      </c>
      <c r="J1865" t="s">
        <v>84</v>
      </c>
      <c r="K1865" t="str">
        <f>VLOOKUP(tblSalaries[[#This Row],[Where do you work]],tblCountries[[Actual]:[Mapping]],2,FALSE)</f>
        <v>Australia</v>
      </c>
      <c r="L1865" t="s">
        <v>9</v>
      </c>
      <c r="M1865">
        <v>8</v>
      </c>
      <c r="O1865" s="10" t="str">
        <f>IF(ISERROR(FIND("1",tblSalaries[[#This Row],[How many hours of a day you work on Excel]])),"",1)</f>
        <v/>
      </c>
      <c r="P1865" s="11" t="str">
        <f>IF(ISERROR(FIND("2",tblSalaries[[#This Row],[How many hours of a day you work on Excel]])),"",2)</f>
        <v/>
      </c>
      <c r="Q1865" s="10" t="str">
        <f>IF(ISERROR(FIND("3",tblSalaries[[#This Row],[How many hours of a day you work on Excel]])),"",3)</f>
        <v/>
      </c>
      <c r="R1865" s="10">
        <f>IF(ISERROR(FIND("4",tblSalaries[[#This Row],[How many hours of a day you work on Excel]])),"",4)</f>
        <v>4</v>
      </c>
      <c r="S1865" s="10" t="str">
        <f>IF(ISERROR(FIND("5",tblSalaries[[#This Row],[How many hours of a day you work on Excel]])),"",5)</f>
        <v/>
      </c>
      <c r="T1865" s="10">
        <f>IF(ISERROR(FIND("6",tblSalaries[[#This Row],[How many hours of a day you work on Excel]])),"",6)</f>
        <v>6</v>
      </c>
      <c r="U1865" s="11" t="str">
        <f>IF(ISERROR(FIND("7",tblSalaries[[#This Row],[How many hours of a day you work on Excel]])),"",7)</f>
        <v/>
      </c>
      <c r="V1865" s="11" t="str">
        <f>IF(ISERROR(FIND("8",tblSalaries[[#This Row],[How many hours of a day you work on Excel]])),"",8)</f>
        <v/>
      </c>
      <c r="W1865" s="11">
        <f>IF(MAX(tblSalaries[[#This Row],[1 hour]:[8 hours]])=0,#N/A,MAX(tblSalaries[[#This Row],[1 hour]:[8 hours]]))</f>
        <v>6</v>
      </c>
      <c r="X1865" s="11">
        <f>IF(ISERROR(tblSalaries[[#This Row],[max h]]),1,tblSalaries[[#This Row],[Salary in USD]]/tblSalaries[[#This Row],[max h]]/260)</f>
        <v>48.380329854996816</v>
      </c>
      <c r="Y1865" s="11" t="str">
        <f>IF(tblSalaries[[#This Row],[Years of Experience]]="",0,"0")</f>
        <v>0</v>
      </c>
      <c r="Z186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65" s="11">
        <f>IF(tblSalaries[[#This Row],[Salary in USD]]&lt;1000,1,0)</f>
        <v>0</v>
      </c>
      <c r="AB1865" s="11">
        <f>IF(AND(tblSalaries[[#This Row],[Salary in USD]]&gt;1000,tblSalaries[[#This Row],[Salary in USD]]&lt;2000),1,0)</f>
        <v>0</v>
      </c>
    </row>
    <row r="1866" spans="2:28" ht="15" customHeight="1">
      <c r="B1866" t="s">
        <v>3869</v>
      </c>
      <c r="C1866" s="1">
        <v>41079.84479166667</v>
      </c>
      <c r="D1866" s="4">
        <v>750000</v>
      </c>
      <c r="E1866">
        <v>750000</v>
      </c>
      <c r="F1866" t="s">
        <v>40</v>
      </c>
      <c r="G1866">
        <f>tblSalaries[[#This Row],[clean Salary (in local currency)]]*VLOOKUP(tblSalaries[[#This Row],[Currency]],tblXrate[],2,FALSE)</f>
        <v>13355.937515581925</v>
      </c>
      <c r="H1866" t="s">
        <v>20</v>
      </c>
      <c r="I1866" t="s">
        <v>20</v>
      </c>
      <c r="J1866" t="s">
        <v>8</v>
      </c>
      <c r="K1866" t="str">
        <f>VLOOKUP(tblSalaries[[#This Row],[Where do you work]],tblCountries[[Actual]:[Mapping]],2,FALSE)</f>
        <v>India</v>
      </c>
      <c r="L1866" t="s">
        <v>9</v>
      </c>
      <c r="M1866">
        <v>5</v>
      </c>
      <c r="O1866" s="10" t="str">
        <f>IF(ISERROR(FIND("1",tblSalaries[[#This Row],[How many hours of a day you work on Excel]])),"",1)</f>
        <v/>
      </c>
      <c r="P1866" s="11" t="str">
        <f>IF(ISERROR(FIND("2",tblSalaries[[#This Row],[How many hours of a day you work on Excel]])),"",2)</f>
        <v/>
      </c>
      <c r="Q1866" s="10" t="str">
        <f>IF(ISERROR(FIND("3",tblSalaries[[#This Row],[How many hours of a day you work on Excel]])),"",3)</f>
        <v/>
      </c>
      <c r="R1866" s="10">
        <f>IF(ISERROR(FIND("4",tblSalaries[[#This Row],[How many hours of a day you work on Excel]])),"",4)</f>
        <v>4</v>
      </c>
      <c r="S1866" s="10" t="str">
        <f>IF(ISERROR(FIND("5",tblSalaries[[#This Row],[How many hours of a day you work on Excel]])),"",5)</f>
        <v/>
      </c>
      <c r="T1866" s="10">
        <f>IF(ISERROR(FIND("6",tblSalaries[[#This Row],[How many hours of a day you work on Excel]])),"",6)</f>
        <v>6</v>
      </c>
      <c r="U1866" s="11" t="str">
        <f>IF(ISERROR(FIND("7",tblSalaries[[#This Row],[How many hours of a day you work on Excel]])),"",7)</f>
        <v/>
      </c>
      <c r="V1866" s="11" t="str">
        <f>IF(ISERROR(FIND("8",tblSalaries[[#This Row],[How many hours of a day you work on Excel]])),"",8)</f>
        <v/>
      </c>
      <c r="W1866" s="11">
        <f>IF(MAX(tblSalaries[[#This Row],[1 hour]:[8 hours]])=0,#N/A,MAX(tblSalaries[[#This Row],[1 hour]:[8 hours]]))</f>
        <v>6</v>
      </c>
      <c r="X1866" s="11">
        <f>IF(ISERROR(tblSalaries[[#This Row],[max h]]),1,tblSalaries[[#This Row],[Salary in USD]]/tblSalaries[[#This Row],[max h]]/260)</f>
        <v>8.5614984074243115</v>
      </c>
      <c r="Y1866" s="11" t="str">
        <f>IF(tblSalaries[[#This Row],[Years of Experience]]="",0,"0")</f>
        <v>0</v>
      </c>
      <c r="Z186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66" s="11">
        <f>IF(tblSalaries[[#This Row],[Salary in USD]]&lt;1000,1,0)</f>
        <v>0</v>
      </c>
      <c r="AB1866" s="11">
        <f>IF(AND(tblSalaries[[#This Row],[Salary in USD]]&gt;1000,tblSalaries[[#This Row],[Salary in USD]]&lt;2000),1,0)</f>
        <v>0</v>
      </c>
    </row>
    <row r="1867" spans="2:28" ht="15" customHeight="1">
      <c r="B1867" t="s">
        <v>3870</v>
      </c>
      <c r="C1867" s="1">
        <v>41079.858043981483</v>
      </c>
      <c r="D1867" s="4">
        <v>25000</v>
      </c>
      <c r="E1867">
        <v>25000</v>
      </c>
      <c r="F1867" t="s">
        <v>6</v>
      </c>
      <c r="G1867">
        <f>tblSalaries[[#This Row],[clean Salary (in local currency)]]*VLOOKUP(tblSalaries[[#This Row],[Currency]],tblXrate[],2,FALSE)</f>
        <v>25000</v>
      </c>
      <c r="H1867" t="s">
        <v>91</v>
      </c>
      <c r="I1867" t="s">
        <v>52</v>
      </c>
      <c r="J1867" t="s">
        <v>8</v>
      </c>
      <c r="K1867" t="str">
        <f>VLOOKUP(tblSalaries[[#This Row],[Where do you work]],tblCountries[[Actual]:[Mapping]],2,FALSE)</f>
        <v>India</v>
      </c>
      <c r="L1867" t="s">
        <v>9</v>
      </c>
      <c r="M1867">
        <v>10</v>
      </c>
      <c r="O1867" s="10" t="str">
        <f>IF(ISERROR(FIND("1",tblSalaries[[#This Row],[How many hours of a day you work on Excel]])),"",1)</f>
        <v/>
      </c>
      <c r="P1867" s="11" t="str">
        <f>IF(ISERROR(FIND("2",tblSalaries[[#This Row],[How many hours of a day you work on Excel]])),"",2)</f>
        <v/>
      </c>
      <c r="Q1867" s="10" t="str">
        <f>IF(ISERROR(FIND("3",tblSalaries[[#This Row],[How many hours of a day you work on Excel]])),"",3)</f>
        <v/>
      </c>
      <c r="R1867" s="10">
        <f>IF(ISERROR(FIND("4",tblSalaries[[#This Row],[How many hours of a day you work on Excel]])),"",4)</f>
        <v>4</v>
      </c>
      <c r="S1867" s="10" t="str">
        <f>IF(ISERROR(FIND("5",tblSalaries[[#This Row],[How many hours of a day you work on Excel]])),"",5)</f>
        <v/>
      </c>
      <c r="T1867" s="10">
        <f>IF(ISERROR(FIND("6",tblSalaries[[#This Row],[How many hours of a day you work on Excel]])),"",6)</f>
        <v>6</v>
      </c>
      <c r="U1867" s="11" t="str">
        <f>IF(ISERROR(FIND("7",tblSalaries[[#This Row],[How many hours of a day you work on Excel]])),"",7)</f>
        <v/>
      </c>
      <c r="V1867" s="11" t="str">
        <f>IF(ISERROR(FIND("8",tblSalaries[[#This Row],[How many hours of a day you work on Excel]])),"",8)</f>
        <v/>
      </c>
      <c r="W1867" s="11">
        <f>IF(MAX(tblSalaries[[#This Row],[1 hour]:[8 hours]])=0,#N/A,MAX(tblSalaries[[#This Row],[1 hour]:[8 hours]]))</f>
        <v>6</v>
      </c>
      <c r="X1867" s="11">
        <f>IF(ISERROR(tblSalaries[[#This Row],[max h]]),1,tblSalaries[[#This Row],[Salary in USD]]/tblSalaries[[#This Row],[max h]]/260)</f>
        <v>16.025641025641026</v>
      </c>
      <c r="Y1867" s="11" t="str">
        <f>IF(tblSalaries[[#This Row],[Years of Experience]]="",0,"0")</f>
        <v>0</v>
      </c>
      <c r="Z186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67" s="11">
        <f>IF(tblSalaries[[#This Row],[Salary in USD]]&lt;1000,1,0)</f>
        <v>0</v>
      </c>
      <c r="AB1867" s="11">
        <f>IF(AND(tblSalaries[[#This Row],[Salary in USD]]&gt;1000,tblSalaries[[#This Row],[Salary in USD]]&lt;2000),1,0)</f>
        <v>0</v>
      </c>
    </row>
    <row r="1868" spans="2:28" ht="15" customHeight="1">
      <c r="B1868" t="s">
        <v>3871</v>
      </c>
      <c r="C1868" s="1">
        <v>41079.875937500001</v>
      </c>
      <c r="D1868" s="4">
        <v>420000</v>
      </c>
      <c r="E1868">
        <v>420000</v>
      </c>
      <c r="F1868" t="s">
        <v>40</v>
      </c>
      <c r="G1868">
        <f>tblSalaries[[#This Row],[clean Salary (in local currency)]]*VLOOKUP(tblSalaries[[#This Row],[Currency]],tblXrate[],2,FALSE)</f>
        <v>7479.3250087258784</v>
      </c>
      <c r="H1868" t="s">
        <v>20</v>
      </c>
      <c r="I1868" t="s">
        <v>20</v>
      </c>
      <c r="J1868" t="s">
        <v>8</v>
      </c>
      <c r="K1868" t="str">
        <f>VLOOKUP(tblSalaries[[#This Row],[Where do you work]],tblCountries[[Actual]:[Mapping]],2,FALSE)</f>
        <v>India</v>
      </c>
      <c r="L1868" t="s">
        <v>9</v>
      </c>
      <c r="M1868">
        <v>2</v>
      </c>
      <c r="O1868" s="10" t="str">
        <f>IF(ISERROR(FIND("1",tblSalaries[[#This Row],[How many hours of a day you work on Excel]])),"",1)</f>
        <v/>
      </c>
      <c r="P1868" s="11" t="str">
        <f>IF(ISERROR(FIND("2",tblSalaries[[#This Row],[How many hours of a day you work on Excel]])),"",2)</f>
        <v/>
      </c>
      <c r="Q1868" s="10" t="str">
        <f>IF(ISERROR(FIND("3",tblSalaries[[#This Row],[How many hours of a day you work on Excel]])),"",3)</f>
        <v/>
      </c>
      <c r="R1868" s="10">
        <f>IF(ISERROR(FIND("4",tblSalaries[[#This Row],[How many hours of a day you work on Excel]])),"",4)</f>
        <v>4</v>
      </c>
      <c r="S1868" s="10" t="str">
        <f>IF(ISERROR(FIND("5",tblSalaries[[#This Row],[How many hours of a day you work on Excel]])),"",5)</f>
        <v/>
      </c>
      <c r="T1868" s="10">
        <f>IF(ISERROR(FIND("6",tblSalaries[[#This Row],[How many hours of a day you work on Excel]])),"",6)</f>
        <v>6</v>
      </c>
      <c r="U1868" s="11" t="str">
        <f>IF(ISERROR(FIND("7",tblSalaries[[#This Row],[How many hours of a day you work on Excel]])),"",7)</f>
        <v/>
      </c>
      <c r="V1868" s="11" t="str">
        <f>IF(ISERROR(FIND("8",tblSalaries[[#This Row],[How many hours of a day you work on Excel]])),"",8)</f>
        <v/>
      </c>
      <c r="W1868" s="11">
        <f>IF(MAX(tblSalaries[[#This Row],[1 hour]:[8 hours]])=0,#N/A,MAX(tblSalaries[[#This Row],[1 hour]:[8 hours]]))</f>
        <v>6</v>
      </c>
      <c r="X1868" s="11">
        <f>IF(ISERROR(tblSalaries[[#This Row],[max h]]),1,tblSalaries[[#This Row],[Salary in USD]]/tblSalaries[[#This Row],[max h]]/260)</f>
        <v>4.7944391081576141</v>
      </c>
      <c r="Y1868" s="11" t="str">
        <f>IF(tblSalaries[[#This Row],[Years of Experience]]="",0,"0")</f>
        <v>0</v>
      </c>
      <c r="Z186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68" s="11">
        <f>IF(tblSalaries[[#This Row],[Salary in USD]]&lt;1000,1,0)</f>
        <v>0</v>
      </c>
      <c r="AB1868" s="11">
        <f>IF(AND(tblSalaries[[#This Row],[Salary in USD]]&gt;1000,tblSalaries[[#This Row],[Salary in USD]]&lt;2000),1,0)</f>
        <v>0</v>
      </c>
    </row>
    <row r="1869" spans="2:28" ht="15" customHeight="1">
      <c r="B1869" t="s">
        <v>3872</v>
      </c>
      <c r="C1869" s="1">
        <v>41079.879351851851</v>
      </c>
      <c r="D1869" s="4">
        <v>62000</v>
      </c>
      <c r="E1869">
        <v>62000</v>
      </c>
      <c r="F1869" t="s">
        <v>6</v>
      </c>
      <c r="G1869">
        <f>tblSalaries[[#This Row],[clean Salary (in local currency)]]*VLOOKUP(tblSalaries[[#This Row],[Currency]],tblXrate[],2,FALSE)</f>
        <v>62000</v>
      </c>
      <c r="H1869" t="s">
        <v>20</v>
      </c>
      <c r="I1869" t="s">
        <v>20</v>
      </c>
      <c r="J1869" t="s">
        <v>15</v>
      </c>
      <c r="K1869" t="str">
        <f>VLOOKUP(tblSalaries[[#This Row],[Where do you work]],tblCountries[[Actual]:[Mapping]],2,FALSE)</f>
        <v>USA</v>
      </c>
      <c r="L1869" t="s">
        <v>9</v>
      </c>
      <c r="M1869">
        <v>4</v>
      </c>
      <c r="O1869" s="10" t="str">
        <f>IF(ISERROR(FIND("1",tblSalaries[[#This Row],[How many hours of a day you work on Excel]])),"",1)</f>
        <v/>
      </c>
      <c r="P1869" s="11" t="str">
        <f>IF(ISERROR(FIND("2",tblSalaries[[#This Row],[How many hours of a day you work on Excel]])),"",2)</f>
        <v/>
      </c>
      <c r="Q1869" s="10" t="str">
        <f>IF(ISERROR(FIND("3",tblSalaries[[#This Row],[How many hours of a day you work on Excel]])),"",3)</f>
        <v/>
      </c>
      <c r="R1869" s="10">
        <f>IF(ISERROR(FIND("4",tblSalaries[[#This Row],[How many hours of a day you work on Excel]])),"",4)</f>
        <v>4</v>
      </c>
      <c r="S1869" s="10" t="str">
        <f>IF(ISERROR(FIND("5",tblSalaries[[#This Row],[How many hours of a day you work on Excel]])),"",5)</f>
        <v/>
      </c>
      <c r="T1869" s="10">
        <f>IF(ISERROR(FIND("6",tblSalaries[[#This Row],[How many hours of a day you work on Excel]])),"",6)</f>
        <v>6</v>
      </c>
      <c r="U1869" s="11" t="str">
        <f>IF(ISERROR(FIND("7",tblSalaries[[#This Row],[How many hours of a day you work on Excel]])),"",7)</f>
        <v/>
      </c>
      <c r="V1869" s="11" t="str">
        <f>IF(ISERROR(FIND("8",tblSalaries[[#This Row],[How many hours of a day you work on Excel]])),"",8)</f>
        <v/>
      </c>
      <c r="W1869" s="11">
        <f>IF(MAX(tblSalaries[[#This Row],[1 hour]:[8 hours]])=0,#N/A,MAX(tblSalaries[[#This Row],[1 hour]:[8 hours]]))</f>
        <v>6</v>
      </c>
      <c r="X1869" s="11">
        <f>IF(ISERROR(tblSalaries[[#This Row],[max h]]),1,tblSalaries[[#This Row],[Salary in USD]]/tblSalaries[[#This Row],[max h]]/260)</f>
        <v>39.743589743589745</v>
      </c>
      <c r="Y1869" s="11" t="str">
        <f>IF(tblSalaries[[#This Row],[Years of Experience]]="",0,"0")</f>
        <v>0</v>
      </c>
      <c r="Z186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69" s="11">
        <f>IF(tblSalaries[[#This Row],[Salary in USD]]&lt;1000,1,0)</f>
        <v>0</v>
      </c>
      <c r="AB1869" s="11">
        <f>IF(AND(tblSalaries[[#This Row],[Salary in USD]]&gt;1000,tblSalaries[[#This Row],[Salary in USD]]&lt;2000),1,0)</f>
        <v>0</v>
      </c>
    </row>
    <row r="1870" spans="2:28" ht="15" customHeight="1">
      <c r="B1870" t="s">
        <v>3873</v>
      </c>
      <c r="C1870" s="1">
        <v>41079.897638888891</v>
      </c>
      <c r="D1870" s="4">
        <v>48000</v>
      </c>
      <c r="E1870">
        <v>48000</v>
      </c>
      <c r="F1870" t="s">
        <v>6</v>
      </c>
      <c r="G1870">
        <f>tblSalaries[[#This Row],[clean Salary (in local currency)]]*VLOOKUP(tblSalaries[[#This Row],[Currency]],tblXrate[],2,FALSE)</f>
        <v>48000</v>
      </c>
      <c r="H1870" t="s">
        <v>1992</v>
      </c>
      <c r="I1870" t="s">
        <v>20</v>
      </c>
      <c r="J1870" t="s">
        <v>15</v>
      </c>
      <c r="K1870" t="str">
        <f>VLOOKUP(tblSalaries[[#This Row],[Where do you work]],tblCountries[[Actual]:[Mapping]],2,FALSE)</f>
        <v>USA</v>
      </c>
      <c r="L1870" t="s">
        <v>9</v>
      </c>
      <c r="M1870">
        <v>1</v>
      </c>
      <c r="O1870" s="10" t="str">
        <f>IF(ISERROR(FIND("1",tblSalaries[[#This Row],[How many hours of a day you work on Excel]])),"",1)</f>
        <v/>
      </c>
      <c r="P1870" s="11" t="str">
        <f>IF(ISERROR(FIND("2",tblSalaries[[#This Row],[How many hours of a day you work on Excel]])),"",2)</f>
        <v/>
      </c>
      <c r="Q1870" s="10" t="str">
        <f>IF(ISERROR(FIND("3",tblSalaries[[#This Row],[How many hours of a day you work on Excel]])),"",3)</f>
        <v/>
      </c>
      <c r="R1870" s="10">
        <f>IF(ISERROR(FIND("4",tblSalaries[[#This Row],[How many hours of a day you work on Excel]])),"",4)</f>
        <v>4</v>
      </c>
      <c r="S1870" s="10" t="str">
        <f>IF(ISERROR(FIND("5",tblSalaries[[#This Row],[How many hours of a day you work on Excel]])),"",5)</f>
        <v/>
      </c>
      <c r="T1870" s="10">
        <f>IF(ISERROR(FIND("6",tblSalaries[[#This Row],[How many hours of a day you work on Excel]])),"",6)</f>
        <v>6</v>
      </c>
      <c r="U1870" s="11" t="str">
        <f>IF(ISERROR(FIND("7",tblSalaries[[#This Row],[How many hours of a day you work on Excel]])),"",7)</f>
        <v/>
      </c>
      <c r="V1870" s="11" t="str">
        <f>IF(ISERROR(FIND("8",tblSalaries[[#This Row],[How many hours of a day you work on Excel]])),"",8)</f>
        <v/>
      </c>
      <c r="W1870" s="11">
        <f>IF(MAX(tblSalaries[[#This Row],[1 hour]:[8 hours]])=0,#N/A,MAX(tblSalaries[[#This Row],[1 hour]:[8 hours]]))</f>
        <v>6</v>
      </c>
      <c r="X1870" s="11">
        <f>IF(ISERROR(tblSalaries[[#This Row],[max h]]),1,tblSalaries[[#This Row],[Salary in USD]]/tblSalaries[[#This Row],[max h]]/260)</f>
        <v>30.76923076923077</v>
      </c>
      <c r="Y1870" s="11" t="str">
        <f>IF(tblSalaries[[#This Row],[Years of Experience]]="",0,"0")</f>
        <v>0</v>
      </c>
      <c r="Z187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0..1</v>
      </c>
      <c r="AA1870" s="11">
        <f>IF(tblSalaries[[#This Row],[Salary in USD]]&lt;1000,1,0)</f>
        <v>0</v>
      </c>
      <c r="AB1870" s="11">
        <f>IF(AND(tblSalaries[[#This Row],[Salary in USD]]&gt;1000,tblSalaries[[#This Row],[Salary in USD]]&lt;2000),1,0)</f>
        <v>0</v>
      </c>
    </row>
    <row r="1871" spans="2:28" ht="15" customHeight="1">
      <c r="B1871" t="s">
        <v>3874</v>
      </c>
      <c r="C1871" s="1">
        <v>41079.946469907409</v>
      </c>
      <c r="D1871" s="4">
        <v>5000</v>
      </c>
      <c r="E1871">
        <v>5000</v>
      </c>
      <c r="F1871" t="s">
        <v>6</v>
      </c>
      <c r="G1871">
        <f>tblSalaries[[#This Row],[clean Salary (in local currency)]]*VLOOKUP(tblSalaries[[#This Row],[Currency]],tblXrate[],2,FALSE)</f>
        <v>5000</v>
      </c>
      <c r="H1871" t="s">
        <v>1993</v>
      </c>
      <c r="I1871" t="s">
        <v>4000</v>
      </c>
      <c r="J1871" t="s">
        <v>8</v>
      </c>
      <c r="K1871" t="str">
        <f>VLOOKUP(tblSalaries[[#This Row],[Where do you work]],tblCountries[[Actual]:[Mapping]],2,FALSE)</f>
        <v>India</v>
      </c>
      <c r="L1871" t="s">
        <v>9</v>
      </c>
      <c r="M1871">
        <v>3</v>
      </c>
      <c r="O1871" s="10" t="str">
        <f>IF(ISERROR(FIND("1",tblSalaries[[#This Row],[How many hours of a day you work on Excel]])),"",1)</f>
        <v/>
      </c>
      <c r="P1871" s="11" t="str">
        <f>IF(ISERROR(FIND("2",tblSalaries[[#This Row],[How many hours of a day you work on Excel]])),"",2)</f>
        <v/>
      </c>
      <c r="Q1871" s="10" t="str">
        <f>IF(ISERROR(FIND("3",tblSalaries[[#This Row],[How many hours of a day you work on Excel]])),"",3)</f>
        <v/>
      </c>
      <c r="R1871" s="10">
        <f>IF(ISERROR(FIND("4",tblSalaries[[#This Row],[How many hours of a day you work on Excel]])),"",4)</f>
        <v>4</v>
      </c>
      <c r="S1871" s="10" t="str">
        <f>IF(ISERROR(FIND("5",tblSalaries[[#This Row],[How many hours of a day you work on Excel]])),"",5)</f>
        <v/>
      </c>
      <c r="T1871" s="10">
        <f>IF(ISERROR(FIND("6",tblSalaries[[#This Row],[How many hours of a day you work on Excel]])),"",6)</f>
        <v>6</v>
      </c>
      <c r="U1871" s="11" t="str">
        <f>IF(ISERROR(FIND("7",tblSalaries[[#This Row],[How many hours of a day you work on Excel]])),"",7)</f>
        <v/>
      </c>
      <c r="V1871" s="11" t="str">
        <f>IF(ISERROR(FIND("8",tblSalaries[[#This Row],[How many hours of a day you work on Excel]])),"",8)</f>
        <v/>
      </c>
      <c r="W1871" s="11">
        <f>IF(MAX(tblSalaries[[#This Row],[1 hour]:[8 hours]])=0,#N/A,MAX(tblSalaries[[#This Row],[1 hour]:[8 hours]]))</f>
        <v>6</v>
      </c>
      <c r="X1871" s="11">
        <f>IF(ISERROR(tblSalaries[[#This Row],[max h]]),1,tblSalaries[[#This Row],[Salary in USD]]/tblSalaries[[#This Row],[max h]]/260)</f>
        <v>3.2051282051282053</v>
      </c>
      <c r="Y1871" s="11" t="str">
        <f>IF(tblSalaries[[#This Row],[Years of Experience]]="",0,"0")</f>
        <v>0</v>
      </c>
      <c r="Z187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71" s="11">
        <f>IF(tblSalaries[[#This Row],[Salary in USD]]&lt;1000,1,0)</f>
        <v>0</v>
      </c>
      <c r="AB1871" s="11">
        <f>IF(AND(tblSalaries[[#This Row],[Salary in USD]]&gt;1000,tblSalaries[[#This Row],[Salary in USD]]&lt;2000),1,0)</f>
        <v>0</v>
      </c>
    </row>
    <row r="1872" spans="2:28" ht="15" customHeight="1">
      <c r="B1872" t="s">
        <v>3875</v>
      </c>
      <c r="C1872" s="1">
        <v>41080.019375000003</v>
      </c>
      <c r="D1872" s="4" t="s">
        <v>1994</v>
      </c>
      <c r="E1872">
        <v>276000</v>
      </c>
      <c r="F1872" t="s">
        <v>40</v>
      </c>
      <c r="G1872">
        <f>tblSalaries[[#This Row],[clean Salary (in local currency)]]*VLOOKUP(tblSalaries[[#This Row],[Currency]],tblXrate[],2,FALSE)</f>
        <v>4914.9850057341491</v>
      </c>
      <c r="H1872" t="s">
        <v>1995</v>
      </c>
      <c r="I1872" t="s">
        <v>3999</v>
      </c>
      <c r="J1872" t="s">
        <v>8</v>
      </c>
      <c r="K1872" t="str">
        <f>VLOOKUP(tblSalaries[[#This Row],[Where do you work]],tblCountries[[Actual]:[Mapping]],2,FALSE)</f>
        <v>India</v>
      </c>
      <c r="L1872" t="s">
        <v>13</v>
      </c>
      <c r="M1872">
        <v>6</v>
      </c>
      <c r="O1872" s="10" t="str">
        <f>IF(ISERROR(FIND("1",tblSalaries[[#This Row],[How many hours of a day you work on Excel]])),"",1)</f>
        <v/>
      </c>
      <c r="P1872" s="11" t="str">
        <f>IF(ISERROR(FIND("2",tblSalaries[[#This Row],[How many hours of a day you work on Excel]])),"",2)</f>
        <v/>
      </c>
      <c r="Q1872" s="10" t="str">
        <f>IF(ISERROR(FIND("3",tblSalaries[[#This Row],[How many hours of a day you work on Excel]])),"",3)</f>
        <v/>
      </c>
      <c r="R1872" s="10" t="str">
        <f>IF(ISERROR(FIND("4",tblSalaries[[#This Row],[How many hours of a day you work on Excel]])),"",4)</f>
        <v/>
      </c>
      <c r="S1872" s="10" t="str">
        <f>IF(ISERROR(FIND("5",tblSalaries[[#This Row],[How many hours of a day you work on Excel]])),"",5)</f>
        <v/>
      </c>
      <c r="T1872" s="10" t="str">
        <f>IF(ISERROR(FIND("6",tblSalaries[[#This Row],[How many hours of a day you work on Excel]])),"",6)</f>
        <v/>
      </c>
      <c r="U1872" s="11" t="str">
        <f>IF(ISERROR(FIND("7",tblSalaries[[#This Row],[How many hours of a day you work on Excel]])),"",7)</f>
        <v/>
      </c>
      <c r="V1872" s="11">
        <f>IF(ISERROR(FIND("8",tblSalaries[[#This Row],[How many hours of a day you work on Excel]])),"",8)</f>
        <v>8</v>
      </c>
      <c r="W1872" s="11">
        <f>IF(MAX(tblSalaries[[#This Row],[1 hour]:[8 hours]])=0,#N/A,MAX(tblSalaries[[#This Row],[1 hour]:[8 hours]]))</f>
        <v>8</v>
      </c>
      <c r="X1872" s="11">
        <f>IF(ISERROR(tblSalaries[[#This Row],[max h]]),1,tblSalaries[[#This Row],[Salary in USD]]/tblSalaries[[#This Row],[max h]]/260)</f>
        <v>2.36297356044911</v>
      </c>
      <c r="Y1872" s="11" t="str">
        <f>IF(tblSalaries[[#This Row],[Years of Experience]]="",0,"0")</f>
        <v>0</v>
      </c>
      <c r="Z187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72" s="11">
        <f>IF(tblSalaries[[#This Row],[Salary in USD]]&lt;1000,1,0)</f>
        <v>0</v>
      </c>
      <c r="AB1872" s="11">
        <f>IF(AND(tblSalaries[[#This Row],[Salary in USD]]&gt;1000,tblSalaries[[#This Row],[Salary in USD]]&lt;2000),1,0)</f>
        <v>0</v>
      </c>
    </row>
    <row r="1873" spans="2:28" ht="15" customHeight="1">
      <c r="B1873" t="s">
        <v>3876</v>
      </c>
      <c r="C1873" s="1">
        <v>41080.038518518515</v>
      </c>
      <c r="D1873" s="4">
        <v>75000</v>
      </c>
      <c r="E1873">
        <v>75000</v>
      </c>
      <c r="F1873" t="s">
        <v>6</v>
      </c>
      <c r="G1873">
        <f>tblSalaries[[#This Row],[clean Salary (in local currency)]]*VLOOKUP(tblSalaries[[#This Row],[Currency]],tblXrate[],2,FALSE)</f>
        <v>75000</v>
      </c>
      <c r="H1873" t="s">
        <v>153</v>
      </c>
      <c r="I1873" t="s">
        <v>20</v>
      </c>
      <c r="J1873" t="s">
        <v>15</v>
      </c>
      <c r="K1873" t="str">
        <f>VLOOKUP(tblSalaries[[#This Row],[Where do you work]],tblCountries[[Actual]:[Mapping]],2,FALSE)</f>
        <v>USA</v>
      </c>
      <c r="L1873" t="s">
        <v>25</v>
      </c>
      <c r="M1873">
        <v>3</v>
      </c>
      <c r="O1873" s="10">
        <f>IF(ISERROR(FIND("1",tblSalaries[[#This Row],[How many hours of a day you work on Excel]])),"",1)</f>
        <v>1</v>
      </c>
      <c r="P1873" s="11">
        <f>IF(ISERROR(FIND("2",tblSalaries[[#This Row],[How many hours of a day you work on Excel]])),"",2)</f>
        <v>2</v>
      </c>
      <c r="Q1873" s="10" t="str">
        <f>IF(ISERROR(FIND("3",tblSalaries[[#This Row],[How many hours of a day you work on Excel]])),"",3)</f>
        <v/>
      </c>
      <c r="R1873" s="10" t="str">
        <f>IF(ISERROR(FIND("4",tblSalaries[[#This Row],[How many hours of a day you work on Excel]])),"",4)</f>
        <v/>
      </c>
      <c r="S1873" s="10" t="str">
        <f>IF(ISERROR(FIND("5",tblSalaries[[#This Row],[How many hours of a day you work on Excel]])),"",5)</f>
        <v/>
      </c>
      <c r="T1873" s="10" t="str">
        <f>IF(ISERROR(FIND("6",tblSalaries[[#This Row],[How many hours of a day you work on Excel]])),"",6)</f>
        <v/>
      </c>
      <c r="U1873" s="11" t="str">
        <f>IF(ISERROR(FIND("7",tblSalaries[[#This Row],[How many hours of a day you work on Excel]])),"",7)</f>
        <v/>
      </c>
      <c r="V1873" s="11" t="str">
        <f>IF(ISERROR(FIND("8",tblSalaries[[#This Row],[How many hours of a day you work on Excel]])),"",8)</f>
        <v/>
      </c>
      <c r="W1873" s="11">
        <f>IF(MAX(tblSalaries[[#This Row],[1 hour]:[8 hours]])=0,#N/A,MAX(tblSalaries[[#This Row],[1 hour]:[8 hours]]))</f>
        <v>2</v>
      </c>
      <c r="X1873" s="11">
        <f>IF(ISERROR(tblSalaries[[#This Row],[max h]]),1,tblSalaries[[#This Row],[Salary in USD]]/tblSalaries[[#This Row],[max h]]/260)</f>
        <v>144.23076923076923</v>
      </c>
      <c r="Y1873" s="11" t="str">
        <f>IF(tblSalaries[[#This Row],[Years of Experience]]="",0,"0")</f>
        <v>0</v>
      </c>
      <c r="Z187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73" s="11">
        <f>IF(tblSalaries[[#This Row],[Salary in USD]]&lt;1000,1,0)</f>
        <v>0</v>
      </c>
      <c r="AB1873" s="11">
        <f>IF(AND(tblSalaries[[#This Row],[Salary in USD]]&gt;1000,tblSalaries[[#This Row],[Salary in USD]]&lt;2000),1,0)</f>
        <v>0</v>
      </c>
    </row>
    <row r="1874" spans="2:28" ht="15" customHeight="1">
      <c r="B1874" t="s">
        <v>3877</v>
      </c>
      <c r="C1874" s="1">
        <v>41080.056122685186</v>
      </c>
      <c r="D1874" s="4">
        <v>250000</v>
      </c>
      <c r="E1874">
        <v>250000</v>
      </c>
      <c r="F1874" t="s">
        <v>40</v>
      </c>
      <c r="G1874">
        <f>tblSalaries[[#This Row],[clean Salary (in local currency)]]*VLOOKUP(tblSalaries[[#This Row],[Currency]],tblXrate[],2,FALSE)</f>
        <v>4451.9791718606421</v>
      </c>
      <c r="H1874" t="s">
        <v>1996</v>
      </c>
      <c r="I1874" t="s">
        <v>20</v>
      </c>
      <c r="J1874" t="s">
        <v>8</v>
      </c>
      <c r="K1874" t="str">
        <f>VLOOKUP(tblSalaries[[#This Row],[Where do you work]],tblCountries[[Actual]:[Mapping]],2,FALSE)</f>
        <v>India</v>
      </c>
      <c r="L1874" t="s">
        <v>186</v>
      </c>
      <c r="M1874">
        <v>1.6</v>
      </c>
      <c r="O1874" s="10" t="str">
        <f>IF(ISERROR(FIND("1",tblSalaries[[#This Row],[How many hours of a day you work on Excel]])),"",1)</f>
        <v/>
      </c>
      <c r="P1874" s="11" t="str">
        <f>IF(ISERROR(FIND("2",tblSalaries[[#This Row],[How many hours of a day you work on Excel]])),"",2)</f>
        <v/>
      </c>
      <c r="Q1874" s="10" t="str">
        <f>IF(ISERROR(FIND("3",tblSalaries[[#This Row],[How many hours of a day you work on Excel]])),"",3)</f>
        <v/>
      </c>
      <c r="R1874" s="10" t="str">
        <f>IF(ISERROR(FIND("4",tblSalaries[[#This Row],[How many hours of a day you work on Excel]])),"",4)</f>
        <v/>
      </c>
      <c r="S1874" s="10" t="str">
        <f>IF(ISERROR(FIND("5",tblSalaries[[#This Row],[How many hours of a day you work on Excel]])),"",5)</f>
        <v/>
      </c>
      <c r="T1874" s="10" t="str">
        <f>IF(ISERROR(FIND("6",tblSalaries[[#This Row],[How many hours of a day you work on Excel]])),"",6)</f>
        <v/>
      </c>
      <c r="U1874" s="11" t="str">
        <f>IF(ISERROR(FIND("7",tblSalaries[[#This Row],[How many hours of a day you work on Excel]])),"",7)</f>
        <v/>
      </c>
      <c r="V1874" s="11" t="str">
        <f>IF(ISERROR(FIND("8",tblSalaries[[#This Row],[How many hours of a day you work on Excel]])),"",8)</f>
        <v/>
      </c>
      <c r="W1874" s="11" t="e">
        <f>IF(MAX(tblSalaries[[#This Row],[1 hour]:[8 hours]])=0,#N/A,MAX(tblSalaries[[#This Row],[1 hour]:[8 hours]]))</f>
        <v>#N/A</v>
      </c>
      <c r="X1874" s="11">
        <f>IF(ISERROR(tblSalaries[[#This Row],[max h]]),1,tblSalaries[[#This Row],[Salary in USD]]/tblSalaries[[#This Row],[max h]]/260)</f>
        <v>1</v>
      </c>
      <c r="Y1874" s="11" t="str">
        <f>IF(tblSalaries[[#This Row],[Years of Experience]]="",0,"0")</f>
        <v>0</v>
      </c>
      <c r="Z187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74" s="11">
        <f>IF(tblSalaries[[#This Row],[Salary in USD]]&lt;1000,1,0)</f>
        <v>0</v>
      </c>
      <c r="AB1874" s="11">
        <f>IF(AND(tblSalaries[[#This Row],[Salary in USD]]&gt;1000,tblSalaries[[#This Row],[Salary in USD]]&lt;2000),1,0)</f>
        <v>0</v>
      </c>
    </row>
    <row r="1875" spans="2:28" ht="15" customHeight="1">
      <c r="B1875" t="s">
        <v>3878</v>
      </c>
      <c r="C1875" s="1">
        <v>41080.071666666663</v>
      </c>
      <c r="D1875" s="4">
        <v>700</v>
      </c>
      <c r="E1875">
        <v>8400</v>
      </c>
      <c r="F1875" t="s">
        <v>6</v>
      </c>
      <c r="G1875">
        <f>tblSalaries[[#This Row],[clean Salary (in local currency)]]*VLOOKUP(tblSalaries[[#This Row],[Currency]],tblXrate[],2,FALSE)</f>
        <v>8400</v>
      </c>
      <c r="H1875" t="s">
        <v>931</v>
      </c>
      <c r="I1875" t="s">
        <v>3999</v>
      </c>
      <c r="J1875" t="s">
        <v>8</v>
      </c>
      <c r="K1875" t="str">
        <f>VLOOKUP(tblSalaries[[#This Row],[Where do you work]],tblCountries[[Actual]:[Mapping]],2,FALSE)</f>
        <v>India</v>
      </c>
      <c r="L1875" t="s">
        <v>13</v>
      </c>
      <c r="M1875">
        <v>6</v>
      </c>
      <c r="O1875" s="10" t="str">
        <f>IF(ISERROR(FIND("1",tblSalaries[[#This Row],[How many hours of a day you work on Excel]])),"",1)</f>
        <v/>
      </c>
      <c r="P1875" s="11" t="str">
        <f>IF(ISERROR(FIND("2",tblSalaries[[#This Row],[How many hours of a day you work on Excel]])),"",2)</f>
        <v/>
      </c>
      <c r="Q1875" s="10" t="str">
        <f>IF(ISERROR(FIND("3",tblSalaries[[#This Row],[How many hours of a day you work on Excel]])),"",3)</f>
        <v/>
      </c>
      <c r="R1875" s="10" t="str">
        <f>IF(ISERROR(FIND("4",tblSalaries[[#This Row],[How many hours of a day you work on Excel]])),"",4)</f>
        <v/>
      </c>
      <c r="S1875" s="10" t="str">
        <f>IF(ISERROR(FIND("5",tblSalaries[[#This Row],[How many hours of a day you work on Excel]])),"",5)</f>
        <v/>
      </c>
      <c r="T1875" s="10" t="str">
        <f>IF(ISERROR(FIND("6",tblSalaries[[#This Row],[How many hours of a day you work on Excel]])),"",6)</f>
        <v/>
      </c>
      <c r="U1875" s="11" t="str">
        <f>IF(ISERROR(FIND("7",tblSalaries[[#This Row],[How many hours of a day you work on Excel]])),"",7)</f>
        <v/>
      </c>
      <c r="V1875" s="11">
        <f>IF(ISERROR(FIND("8",tblSalaries[[#This Row],[How many hours of a day you work on Excel]])),"",8)</f>
        <v>8</v>
      </c>
      <c r="W1875" s="11">
        <f>IF(MAX(tblSalaries[[#This Row],[1 hour]:[8 hours]])=0,#N/A,MAX(tblSalaries[[#This Row],[1 hour]:[8 hours]]))</f>
        <v>8</v>
      </c>
      <c r="X1875" s="11">
        <f>IF(ISERROR(tblSalaries[[#This Row],[max h]]),1,tblSalaries[[#This Row],[Salary in USD]]/tblSalaries[[#This Row],[max h]]/260)</f>
        <v>4.0384615384615383</v>
      </c>
      <c r="Y1875" s="11" t="str">
        <f>IF(tblSalaries[[#This Row],[Years of Experience]]="",0,"0")</f>
        <v>0</v>
      </c>
      <c r="Z187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75" s="11">
        <f>IF(tblSalaries[[#This Row],[Salary in USD]]&lt;1000,1,0)</f>
        <v>0</v>
      </c>
      <c r="AB1875" s="11">
        <f>IF(AND(tblSalaries[[#This Row],[Salary in USD]]&gt;1000,tblSalaries[[#This Row],[Salary in USD]]&lt;2000),1,0)</f>
        <v>0</v>
      </c>
    </row>
    <row r="1876" spans="2:28" ht="15" customHeight="1">
      <c r="B1876" t="s">
        <v>3879</v>
      </c>
      <c r="C1876" s="1">
        <v>41080.079282407409</v>
      </c>
      <c r="D1876" s="4">
        <v>20000</v>
      </c>
      <c r="E1876">
        <v>20000</v>
      </c>
      <c r="F1876" t="s">
        <v>6</v>
      </c>
      <c r="G1876">
        <f>tblSalaries[[#This Row],[clean Salary (in local currency)]]*VLOOKUP(tblSalaries[[#This Row],[Currency]],tblXrate[],2,FALSE)</f>
        <v>20000</v>
      </c>
      <c r="H1876" t="s">
        <v>1997</v>
      </c>
      <c r="I1876" t="s">
        <v>52</v>
      </c>
      <c r="J1876" t="s">
        <v>8</v>
      </c>
      <c r="K1876" t="str">
        <f>VLOOKUP(tblSalaries[[#This Row],[Where do you work]],tblCountries[[Actual]:[Mapping]],2,FALSE)</f>
        <v>India</v>
      </c>
      <c r="L1876" t="s">
        <v>18</v>
      </c>
      <c r="M1876">
        <v>5</v>
      </c>
      <c r="O1876" s="10" t="str">
        <f>IF(ISERROR(FIND("1",tblSalaries[[#This Row],[How many hours of a day you work on Excel]])),"",1)</f>
        <v/>
      </c>
      <c r="P1876" s="11">
        <f>IF(ISERROR(FIND("2",tblSalaries[[#This Row],[How many hours of a day you work on Excel]])),"",2)</f>
        <v>2</v>
      </c>
      <c r="Q1876" s="10">
        <f>IF(ISERROR(FIND("3",tblSalaries[[#This Row],[How many hours of a day you work on Excel]])),"",3)</f>
        <v>3</v>
      </c>
      <c r="R1876" s="10" t="str">
        <f>IF(ISERROR(FIND("4",tblSalaries[[#This Row],[How many hours of a day you work on Excel]])),"",4)</f>
        <v/>
      </c>
      <c r="S1876" s="10" t="str">
        <f>IF(ISERROR(FIND("5",tblSalaries[[#This Row],[How many hours of a day you work on Excel]])),"",5)</f>
        <v/>
      </c>
      <c r="T1876" s="10" t="str">
        <f>IF(ISERROR(FIND("6",tblSalaries[[#This Row],[How many hours of a day you work on Excel]])),"",6)</f>
        <v/>
      </c>
      <c r="U1876" s="11" t="str">
        <f>IF(ISERROR(FIND("7",tblSalaries[[#This Row],[How many hours of a day you work on Excel]])),"",7)</f>
        <v/>
      </c>
      <c r="V1876" s="11" t="str">
        <f>IF(ISERROR(FIND("8",tblSalaries[[#This Row],[How many hours of a day you work on Excel]])),"",8)</f>
        <v/>
      </c>
      <c r="W1876" s="11">
        <f>IF(MAX(tblSalaries[[#This Row],[1 hour]:[8 hours]])=0,#N/A,MAX(tblSalaries[[#This Row],[1 hour]:[8 hours]]))</f>
        <v>3</v>
      </c>
      <c r="X1876" s="11">
        <f>IF(ISERROR(tblSalaries[[#This Row],[max h]]),1,tblSalaries[[#This Row],[Salary in USD]]/tblSalaries[[#This Row],[max h]]/260)</f>
        <v>25.641025641025642</v>
      </c>
      <c r="Y1876" s="11" t="str">
        <f>IF(tblSalaries[[#This Row],[Years of Experience]]="",0,"0")</f>
        <v>0</v>
      </c>
      <c r="Z187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76" s="11">
        <f>IF(tblSalaries[[#This Row],[Salary in USD]]&lt;1000,1,0)</f>
        <v>0</v>
      </c>
      <c r="AB1876" s="11">
        <f>IF(AND(tblSalaries[[#This Row],[Salary in USD]]&gt;1000,tblSalaries[[#This Row],[Salary in USD]]&lt;2000),1,0)</f>
        <v>0</v>
      </c>
    </row>
    <row r="1877" spans="2:28" ht="15" customHeight="1">
      <c r="B1877" t="s">
        <v>3880</v>
      </c>
      <c r="C1877" s="1">
        <v>41080.105462962965</v>
      </c>
      <c r="D1877" s="4">
        <v>110000</v>
      </c>
      <c r="E1877">
        <v>110000</v>
      </c>
      <c r="F1877" t="s">
        <v>6</v>
      </c>
      <c r="G1877">
        <f>tblSalaries[[#This Row],[clean Salary (in local currency)]]*VLOOKUP(tblSalaries[[#This Row],[Currency]],tblXrate[],2,FALSE)</f>
        <v>110000</v>
      </c>
      <c r="H1877" t="s">
        <v>1998</v>
      </c>
      <c r="I1877" t="s">
        <v>4001</v>
      </c>
      <c r="J1877" t="s">
        <v>15</v>
      </c>
      <c r="K1877" t="str">
        <f>VLOOKUP(tblSalaries[[#This Row],[Where do you work]],tblCountries[[Actual]:[Mapping]],2,FALSE)</f>
        <v>USA</v>
      </c>
      <c r="L1877" t="s">
        <v>9</v>
      </c>
      <c r="M1877">
        <v>10</v>
      </c>
      <c r="O1877" s="10" t="str">
        <f>IF(ISERROR(FIND("1",tblSalaries[[#This Row],[How many hours of a day you work on Excel]])),"",1)</f>
        <v/>
      </c>
      <c r="P1877" s="11" t="str">
        <f>IF(ISERROR(FIND("2",tblSalaries[[#This Row],[How many hours of a day you work on Excel]])),"",2)</f>
        <v/>
      </c>
      <c r="Q1877" s="10" t="str">
        <f>IF(ISERROR(FIND("3",tblSalaries[[#This Row],[How many hours of a day you work on Excel]])),"",3)</f>
        <v/>
      </c>
      <c r="R1877" s="10">
        <f>IF(ISERROR(FIND("4",tblSalaries[[#This Row],[How many hours of a day you work on Excel]])),"",4)</f>
        <v>4</v>
      </c>
      <c r="S1877" s="10" t="str">
        <f>IF(ISERROR(FIND("5",tblSalaries[[#This Row],[How many hours of a day you work on Excel]])),"",5)</f>
        <v/>
      </c>
      <c r="T1877" s="10">
        <f>IF(ISERROR(FIND("6",tblSalaries[[#This Row],[How many hours of a day you work on Excel]])),"",6)</f>
        <v>6</v>
      </c>
      <c r="U1877" s="11" t="str">
        <f>IF(ISERROR(FIND("7",tblSalaries[[#This Row],[How many hours of a day you work on Excel]])),"",7)</f>
        <v/>
      </c>
      <c r="V1877" s="11" t="str">
        <f>IF(ISERROR(FIND("8",tblSalaries[[#This Row],[How many hours of a day you work on Excel]])),"",8)</f>
        <v/>
      </c>
      <c r="W1877" s="11">
        <f>IF(MAX(tblSalaries[[#This Row],[1 hour]:[8 hours]])=0,#N/A,MAX(tblSalaries[[#This Row],[1 hour]:[8 hours]]))</f>
        <v>6</v>
      </c>
      <c r="X1877" s="11">
        <f>IF(ISERROR(tblSalaries[[#This Row],[max h]]),1,tblSalaries[[#This Row],[Salary in USD]]/tblSalaries[[#This Row],[max h]]/260)</f>
        <v>70.512820512820511</v>
      </c>
      <c r="Y1877" s="11" t="str">
        <f>IF(tblSalaries[[#This Row],[Years of Experience]]="",0,"0")</f>
        <v>0</v>
      </c>
      <c r="Z187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77" s="11">
        <f>IF(tblSalaries[[#This Row],[Salary in USD]]&lt;1000,1,0)</f>
        <v>0</v>
      </c>
      <c r="AB1877" s="11">
        <f>IF(AND(tblSalaries[[#This Row],[Salary in USD]]&gt;1000,tblSalaries[[#This Row],[Salary in USD]]&lt;2000),1,0)</f>
        <v>0</v>
      </c>
    </row>
    <row r="1878" spans="2:28" ht="15" customHeight="1">
      <c r="B1878" t="s">
        <v>3881</v>
      </c>
      <c r="C1878" s="1">
        <v>41080.161574074074</v>
      </c>
      <c r="D1878" s="4">
        <v>50000</v>
      </c>
      <c r="E1878">
        <v>50000</v>
      </c>
      <c r="F1878" t="s">
        <v>6</v>
      </c>
      <c r="G1878">
        <f>tblSalaries[[#This Row],[clean Salary (in local currency)]]*VLOOKUP(tblSalaries[[#This Row],[Currency]],tblXrate[],2,FALSE)</f>
        <v>50000</v>
      </c>
      <c r="H1878" t="s">
        <v>1999</v>
      </c>
      <c r="I1878" t="s">
        <v>20</v>
      </c>
      <c r="J1878" t="s">
        <v>15</v>
      </c>
      <c r="K1878" t="str">
        <f>VLOOKUP(tblSalaries[[#This Row],[Where do you work]],tblCountries[[Actual]:[Mapping]],2,FALSE)</f>
        <v>USA</v>
      </c>
      <c r="L1878" t="s">
        <v>13</v>
      </c>
      <c r="M1878">
        <v>3.5</v>
      </c>
      <c r="O1878" s="10" t="str">
        <f>IF(ISERROR(FIND("1",tblSalaries[[#This Row],[How many hours of a day you work on Excel]])),"",1)</f>
        <v/>
      </c>
      <c r="P1878" s="11" t="str">
        <f>IF(ISERROR(FIND("2",tblSalaries[[#This Row],[How many hours of a day you work on Excel]])),"",2)</f>
        <v/>
      </c>
      <c r="Q1878" s="10" t="str">
        <f>IF(ISERROR(FIND("3",tblSalaries[[#This Row],[How many hours of a day you work on Excel]])),"",3)</f>
        <v/>
      </c>
      <c r="R1878" s="10" t="str">
        <f>IF(ISERROR(FIND("4",tblSalaries[[#This Row],[How many hours of a day you work on Excel]])),"",4)</f>
        <v/>
      </c>
      <c r="S1878" s="10" t="str">
        <f>IF(ISERROR(FIND("5",tblSalaries[[#This Row],[How many hours of a day you work on Excel]])),"",5)</f>
        <v/>
      </c>
      <c r="T1878" s="10" t="str">
        <f>IF(ISERROR(FIND("6",tblSalaries[[#This Row],[How many hours of a day you work on Excel]])),"",6)</f>
        <v/>
      </c>
      <c r="U1878" s="11" t="str">
        <f>IF(ISERROR(FIND("7",tblSalaries[[#This Row],[How many hours of a day you work on Excel]])),"",7)</f>
        <v/>
      </c>
      <c r="V1878" s="11">
        <f>IF(ISERROR(FIND("8",tblSalaries[[#This Row],[How many hours of a day you work on Excel]])),"",8)</f>
        <v>8</v>
      </c>
      <c r="W1878" s="11">
        <f>IF(MAX(tblSalaries[[#This Row],[1 hour]:[8 hours]])=0,#N/A,MAX(tblSalaries[[#This Row],[1 hour]:[8 hours]]))</f>
        <v>8</v>
      </c>
      <c r="X1878" s="11">
        <f>IF(ISERROR(tblSalaries[[#This Row],[max h]]),1,tblSalaries[[#This Row],[Salary in USD]]/tblSalaries[[#This Row],[max h]]/260)</f>
        <v>24.03846153846154</v>
      </c>
      <c r="Y1878" s="11" t="str">
        <f>IF(tblSalaries[[#This Row],[Years of Experience]]="",0,"0")</f>
        <v>0</v>
      </c>
      <c r="Z187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78" s="11">
        <f>IF(tblSalaries[[#This Row],[Salary in USD]]&lt;1000,1,0)</f>
        <v>0</v>
      </c>
      <c r="AB1878" s="11">
        <f>IF(AND(tblSalaries[[#This Row],[Salary in USD]]&gt;1000,tblSalaries[[#This Row],[Salary in USD]]&lt;2000),1,0)</f>
        <v>0</v>
      </c>
    </row>
    <row r="1879" spans="2:28" ht="15" customHeight="1">
      <c r="B1879" t="s">
        <v>3882</v>
      </c>
      <c r="C1879" s="1">
        <v>41080.163831018515</v>
      </c>
      <c r="D1879" s="4">
        <v>46000</v>
      </c>
      <c r="E1879">
        <v>46000</v>
      </c>
      <c r="F1879" t="s">
        <v>6</v>
      </c>
      <c r="G1879">
        <f>tblSalaries[[#This Row],[clean Salary (in local currency)]]*VLOOKUP(tblSalaries[[#This Row],[Currency]],tblXrate[],2,FALSE)</f>
        <v>46000</v>
      </c>
      <c r="H1879" t="s">
        <v>2000</v>
      </c>
      <c r="I1879" t="s">
        <v>20</v>
      </c>
      <c r="J1879" t="s">
        <v>15</v>
      </c>
      <c r="K1879" t="str">
        <f>VLOOKUP(tblSalaries[[#This Row],[Where do you work]],tblCountries[[Actual]:[Mapping]],2,FALSE)</f>
        <v>USA</v>
      </c>
      <c r="L1879" t="s">
        <v>9</v>
      </c>
      <c r="M1879">
        <v>8</v>
      </c>
      <c r="O1879" s="10" t="str">
        <f>IF(ISERROR(FIND("1",tblSalaries[[#This Row],[How many hours of a day you work on Excel]])),"",1)</f>
        <v/>
      </c>
      <c r="P1879" s="11" t="str">
        <f>IF(ISERROR(FIND("2",tblSalaries[[#This Row],[How many hours of a day you work on Excel]])),"",2)</f>
        <v/>
      </c>
      <c r="Q1879" s="10" t="str">
        <f>IF(ISERROR(FIND("3",tblSalaries[[#This Row],[How many hours of a day you work on Excel]])),"",3)</f>
        <v/>
      </c>
      <c r="R1879" s="10">
        <f>IF(ISERROR(FIND("4",tblSalaries[[#This Row],[How many hours of a day you work on Excel]])),"",4)</f>
        <v>4</v>
      </c>
      <c r="S1879" s="10" t="str">
        <f>IF(ISERROR(FIND("5",tblSalaries[[#This Row],[How many hours of a day you work on Excel]])),"",5)</f>
        <v/>
      </c>
      <c r="T1879" s="10">
        <f>IF(ISERROR(FIND("6",tblSalaries[[#This Row],[How many hours of a day you work on Excel]])),"",6)</f>
        <v>6</v>
      </c>
      <c r="U1879" s="11" t="str">
        <f>IF(ISERROR(FIND("7",tblSalaries[[#This Row],[How many hours of a day you work on Excel]])),"",7)</f>
        <v/>
      </c>
      <c r="V1879" s="11" t="str">
        <f>IF(ISERROR(FIND("8",tblSalaries[[#This Row],[How many hours of a day you work on Excel]])),"",8)</f>
        <v/>
      </c>
      <c r="W1879" s="11">
        <f>IF(MAX(tblSalaries[[#This Row],[1 hour]:[8 hours]])=0,#N/A,MAX(tblSalaries[[#This Row],[1 hour]:[8 hours]]))</f>
        <v>6</v>
      </c>
      <c r="X1879" s="11">
        <f>IF(ISERROR(tblSalaries[[#This Row],[max h]]),1,tblSalaries[[#This Row],[Salary in USD]]/tblSalaries[[#This Row],[max h]]/260)</f>
        <v>29.487179487179489</v>
      </c>
      <c r="Y1879" s="11" t="str">
        <f>IF(tblSalaries[[#This Row],[Years of Experience]]="",0,"0")</f>
        <v>0</v>
      </c>
      <c r="Z1879"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79" s="11">
        <f>IF(tblSalaries[[#This Row],[Salary in USD]]&lt;1000,1,0)</f>
        <v>0</v>
      </c>
      <c r="AB1879" s="11">
        <f>IF(AND(tblSalaries[[#This Row],[Salary in USD]]&gt;1000,tblSalaries[[#This Row],[Salary in USD]]&lt;2000),1,0)</f>
        <v>0</v>
      </c>
    </row>
    <row r="1880" spans="2:28" ht="15" customHeight="1">
      <c r="B1880" t="s">
        <v>3883</v>
      </c>
      <c r="C1880" s="1">
        <v>41080.210925925923</v>
      </c>
      <c r="D1880" s="4">
        <v>115000</v>
      </c>
      <c r="E1880">
        <v>115000</v>
      </c>
      <c r="F1880" t="s">
        <v>6</v>
      </c>
      <c r="G1880">
        <f>tblSalaries[[#This Row],[clean Salary (in local currency)]]*VLOOKUP(tblSalaries[[#This Row],[Currency]],tblXrate[],2,FALSE)</f>
        <v>115000</v>
      </c>
      <c r="H1880" t="s">
        <v>207</v>
      </c>
      <c r="I1880" t="s">
        <v>20</v>
      </c>
      <c r="J1880" t="s">
        <v>15</v>
      </c>
      <c r="K1880" t="str">
        <f>VLOOKUP(tblSalaries[[#This Row],[Where do you work]],tblCountries[[Actual]:[Mapping]],2,FALSE)</f>
        <v>USA</v>
      </c>
      <c r="L1880" t="s">
        <v>13</v>
      </c>
      <c r="M1880">
        <v>15</v>
      </c>
      <c r="O1880" s="10" t="str">
        <f>IF(ISERROR(FIND("1",tblSalaries[[#This Row],[How many hours of a day you work on Excel]])),"",1)</f>
        <v/>
      </c>
      <c r="P1880" s="11" t="str">
        <f>IF(ISERROR(FIND("2",tblSalaries[[#This Row],[How many hours of a day you work on Excel]])),"",2)</f>
        <v/>
      </c>
      <c r="Q1880" s="10" t="str">
        <f>IF(ISERROR(FIND("3",tblSalaries[[#This Row],[How many hours of a day you work on Excel]])),"",3)</f>
        <v/>
      </c>
      <c r="R1880" s="10" t="str">
        <f>IF(ISERROR(FIND("4",tblSalaries[[#This Row],[How many hours of a day you work on Excel]])),"",4)</f>
        <v/>
      </c>
      <c r="S1880" s="10" t="str">
        <f>IF(ISERROR(FIND("5",tblSalaries[[#This Row],[How many hours of a day you work on Excel]])),"",5)</f>
        <v/>
      </c>
      <c r="T1880" s="10" t="str">
        <f>IF(ISERROR(FIND("6",tblSalaries[[#This Row],[How many hours of a day you work on Excel]])),"",6)</f>
        <v/>
      </c>
      <c r="U1880" s="11" t="str">
        <f>IF(ISERROR(FIND("7",tblSalaries[[#This Row],[How many hours of a day you work on Excel]])),"",7)</f>
        <v/>
      </c>
      <c r="V1880" s="11">
        <f>IF(ISERROR(FIND("8",tblSalaries[[#This Row],[How many hours of a day you work on Excel]])),"",8)</f>
        <v>8</v>
      </c>
      <c r="W1880" s="11">
        <f>IF(MAX(tblSalaries[[#This Row],[1 hour]:[8 hours]])=0,#N/A,MAX(tblSalaries[[#This Row],[1 hour]:[8 hours]]))</f>
        <v>8</v>
      </c>
      <c r="X1880" s="11">
        <f>IF(ISERROR(tblSalaries[[#This Row],[max h]]),1,tblSalaries[[#This Row],[Salary in USD]]/tblSalaries[[#This Row],[max h]]/260)</f>
        <v>55.28846153846154</v>
      </c>
      <c r="Y1880" s="11" t="str">
        <f>IF(tblSalaries[[#This Row],[Years of Experience]]="",0,"0")</f>
        <v>0</v>
      </c>
      <c r="Z1880"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80" s="11">
        <f>IF(tblSalaries[[#This Row],[Salary in USD]]&lt;1000,1,0)</f>
        <v>0</v>
      </c>
      <c r="AB1880" s="11">
        <f>IF(AND(tblSalaries[[#This Row],[Salary in USD]]&gt;1000,tblSalaries[[#This Row],[Salary in USD]]&lt;2000),1,0)</f>
        <v>0</v>
      </c>
    </row>
    <row r="1881" spans="2:28" ht="15" customHeight="1">
      <c r="B1881" t="s">
        <v>3884</v>
      </c>
      <c r="C1881" s="1">
        <v>41080.537453703706</v>
      </c>
      <c r="D1881" s="4">
        <v>180000</v>
      </c>
      <c r="E1881">
        <v>180000</v>
      </c>
      <c r="F1881" t="s">
        <v>40</v>
      </c>
      <c r="G1881">
        <f>tblSalaries[[#This Row],[clean Salary (in local currency)]]*VLOOKUP(tblSalaries[[#This Row],[Currency]],tblXrate[],2,FALSE)</f>
        <v>3205.4250037396623</v>
      </c>
      <c r="H1881" t="s">
        <v>2001</v>
      </c>
      <c r="I1881" t="s">
        <v>20</v>
      </c>
      <c r="J1881" t="s">
        <v>8</v>
      </c>
      <c r="K1881" t="str">
        <f>VLOOKUP(tblSalaries[[#This Row],[Where do you work]],tblCountries[[Actual]:[Mapping]],2,FALSE)</f>
        <v>India</v>
      </c>
      <c r="L1881" t="s">
        <v>9</v>
      </c>
      <c r="M1881">
        <v>3</v>
      </c>
      <c r="O1881" s="10" t="str">
        <f>IF(ISERROR(FIND("1",tblSalaries[[#This Row],[How many hours of a day you work on Excel]])),"",1)</f>
        <v/>
      </c>
      <c r="P1881" s="11" t="str">
        <f>IF(ISERROR(FIND("2",tblSalaries[[#This Row],[How many hours of a day you work on Excel]])),"",2)</f>
        <v/>
      </c>
      <c r="Q1881" s="10" t="str">
        <f>IF(ISERROR(FIND("3",tblSalaries[[#This Row],[How many hours of a day you work on Excel]])),"",3)</f>
        <v/>
      </c>
      <c r="R1881" s="10">
        <f>IF(ISERROR(FIND("4",tblSalaries[[#This Row],[How many hours of a day you work on Excel]])),"",4)</f>
        <v>4</v>
      </c>
      <c r="S1881" s="10" t="str">
        <f>IF(ISERROR(FIND("5",tblSalaries[[#This Row],[How many hours of a day you work on Excel]])),"",5)</f>
        <v/>
      </c>
      <c r="T1881" s="10">
        <f>IF(ISERROR(FIND("6",tblSalaries[[#This Row],[How many hours of a day you work on Excel]])),"",6)</f>
        <v>6</v>
      </c>
      <c r="U1881" s="11" t="str">
        <f>IF(ISERROR(FIND("7",tblSalaries[[#This Row],[How many hours of a day you work on Excel]])),"",7)</f>
        <v/>
      </c>
      <c r="V1881" s="11" t="str">
        <f>IF(ISERROR(FIND("8",tblSalaries[[#This Row],[How many hours of a day you work on Excel]])),"",8)</f>
        <v/>
      </c>
      <c r="W1881" s="11">
        <f>IF(MAX(tblSalaries[[#This Row],[1 hour]:[8 hours]])=0,#N/A,MAX(tblSalaries[[#This Row],[1 hour]:[8 hours]]))</f>
        <v>6</v>
      </c>
      <c r="X1881" s="11">
        <f>IF(ISERROR(tblSalaries[[#This Row],[max h]]),1,tblSalaries[[#This Row],[Salary in USD]]/tblSalaries[[#This Row],[max h]]/260)</f>
        <v>2.0547596177818348</v>
      </c>
      <c r="Y1881" s="11" t="str">
        <f>IF(tblSalaries[[#This Row],[Years of Experience]]="",0,"0")</f>
        <v>0</v>
      </c>
      <c r="Z1881"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81" s="11">
        <f>IF(tblSalaries[[#This Row],[Salary in USD]]&lt;1000,1,0)</f>
        <v>0</v>
      </c>
      <c r="AB1881" s="11">
        <f>IF(AND(tblSalaries[[#This Row],[Salary in USD]]&gt;1000,tblSalaries[[#This Row],[Salary in USD]]&lt;2000),1,0)</f>
        <v>0</v>
      </c>
    </row>
    <row r="1882" spans="2:28" ht="15" customHeight="1">
      <c r="B1882" t="s">
        <v>3885</v>
      </c>
      <c r="C1882" s="1">
        <v>41080.545335648145</v>
      </c>
      <c r="D1882" s="4" t="s">
        <v>1704</v>
      </c>
      <c r="E1882">
        <v>60000</v>
      </c>
      <c r="F1882" t="s">
        <v>22</v>
      </c>
      <c r="G1882">
        <f>tblSalaries[[#This Row],[clean Salary (in local currency)]]*VLOOKUP(tblSalaries[[#This Row],[Currency]],tblXrate[],2,FALSE)</f>
        <v>76223.966339496474</v>
      </c>
      <c r="H1882" t="s">
        <v>201</v>
      </c>
      <c r="I1882" t="s">
        <v>52</v>
      </c>
      <c r="J1882" t="s">
        <v>983</v>
      </c>
      <c r="K1882" t="str">
        <f>VLOOKUP(tblSalaries[[#This Row],[Where do you work]],tblCountries[[Actual]:[Mapping]],2,FALSE)</f>
        <v>Europe</v>
      </c>
      <c r="L1882" t="s">
        <v>18</v>
      </c>
      <c r="M1882">
        <v>20</v>
      </c>
      <c r="O1882" s="10" t="str">
        <f>IF(ISERROR(FIND("1",tblSalaries[[#This Row],[How many hours of a day you work on Excel]])),"",1)</f>
        <v/>
      </c>
      <c r="P1882" s="11">
        <f>IF(ISERROR(FIND("2",tblSalaries[[#This Row],[How many hours of a day you work on Excel]])),"",2)</f>
        <v>2</v>
      </c>
      <c r="Q1882" s="10">
        <f>IF(ISERROR(FIND("3",tblSalaries[[#This Row],[How many hours of a day you work on Excel]])),"",3)</f>
        <v>3</v>
      </c>
      <c r="R1882" s="10" t="str">
        <f>IF(ISERROR(FIND("4",tblSalaries[[#This Row],[How many hours of a day you work on Excel]])),"",4)</f>
        <v/>
      </c>
      <c r="S1882" s="10" t="str">
        <f>IF(ISERROR(FIND("5",tblSalaries[[#This Row],[How many hours of a day you work on Excel]])),"",5)</f>
        <v/>
      </c>
      <c r="T1882" s="10" t="str">
        <f>IF(ISERROR(FIND("6",tblSalaries[[#This Row],[How many hours of a day you work on Excel]])),"",6)</f>
        <v/>
      </c>
      <c r="U1882" s="11" t="str">
        <f>IF(ISERROR(FIND("7",tblSalaries[[#This Row],[How many hours of a day you work on Excel]])),"",7)</f>
        <v/>
      </c>
      <c r="V1882" s="11" t="str">
        <f>IF(ISERROR(FIND("8",tblSalaries[[#This Row],[How many hours of a day you work on Excel]])),"",8)</f>
        <v/>
      </c>
      <c r="W1882" s="11">
        <f>IF(MAX(tblSalaries[[#This Row],[1 hour]:[8 hours]])=0,#N/A,MAX(tblSalaries[[#This Row],[1 hour]:[8 hours]]))</f>
        <v>3</v>
      </c>
      <c r="X1882" s="11">
        <f>IF(ISERROR(tblSalaries[[#This Row],[max h]]),1,tblSalaries[[#This Row],[Salary in USD]]/tblSalaries[[#This Row],[max h]]/260)</f>
        <v>97.723033768585225</v>
      </c>
      <c r="Y1882" s="11" t="str">
        <f>IF(tblSalaries[[#This Row],[Years of Experience]]="",0,"0")</f>
        <v>0</v>
      </c>
      <c r="Z1882"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82" s="11">
        <f>IF(tblSalaries[[#This Row],[Salary in USD]]&lt;1000,1,0)</f>
        <v>0</v>
      </c>
      <c r="AB1882" s="11">
        <f>IF(AND(tblSalaries[[#This Row],[Salary in USD]]&gt;1000,tblSalaries[[#This Row],[Salary in USD]]&lt;2000),1,0)</f>
        <v>0</v>
      </c>
    </row>
    <row r="1883" spans="2:28" ht="15" customHeight="1">
      <c r="B1883" t="s">
        <v>3886</v>
      </c>
      <c r="C1883" s="1">
        <v>41080.589479166665</v>
      </c>
      <c r="D1883" s="4">
        <v>52500</v>
      </c>
      <c r="E1883">
        <v>52500</v>
      </c>
      <c r="F1883" t="s">
        <v>6</v>
      </c>
      <c r="G1883">
        <f>tblSalaries[[#This Row],[clean Salary (in local currency)]]*VLOOKUP(tblSalaries[[#This Row],[Currency]],tblXrate[],2,FALSE)</f>
        <v>52500</v>
      </c>
      <c r="H1883" t="s">
        <v>2002</v>
      </c>
      <c r="I1883" t="s">
        <v>20</v>
      </c>
      <c r="J1883" t="s">
        <v>2003</v>
      </c>
      <c r="K1883" t="str">
        <f>VLOOKUP(tblSalaries[[#This Row],[Where do you work]],tblCountries[[Actual]:[Mapping]],2,FALSE)</f>
        <v>South Africa</v>
      </c>
      <c r="L1883" t="s">
        <v>9</v>
      </c>
      <c r="M1883">
        <v>21</v>
      </c>
      <c r="O1883" s="10" t="str">
        <f>IF(ISERROR(FIND("1",tblSalaries[[#This Row],[How many hours of a day you work on Excel]])),"",1)</f>
        <v/>
      </c>
      <c r="P1883" s="11" t="str">
        <f>IF(ISERROR(FIND("2",tblSalaries[[#This Row],[How many hours of a day you work on Excel]])),"",2)</f>
        <v/>
      </c>
      <c r="Q1883" s="10" t="str">
        <f>IF(ISERROR(FIND("3",tblSalaries[[#This Row],[How many hours of a day you work on Excel]])),"",3)</f>
        <v/>
      </c>
      <c r="R1883" s="10">
        <f>IF(ISERROR(FIND("4",tblSalaries[[#This Row],[How many hours of a day you work on Excel]])),"",4)</f>
        <v>4</v>
      </c>
      <c r="S1883" s="10" t="str">
        <f>IF(ISERROR(FIND("5",tblSalaries[[#This Row],[How many hours of a day you work on Excel]])),"",5)</f>
        <v/>
      </c>
      <c r="T1883" s="10">
        <f>IF(ISERROR(FIND("6",tblSalaries[[#This Row],[How many hours of a day you work on Excel]])),"",6)</f>
        <v>6</v>
      </c>
      <c r="U1883" s="11" t="str">
        <f>IF(ISERROR(FIND("7",tblSalaries[[#This Row],[How many hours of a day you work on Excel]])),"",7)</f>
        <v/>
      </c>
      <c r="V1883" s="11" t="str">
        <f>IF(ISERROR(FIND("8",tblSalaries[[#This Row],[How many hours of a day you work on Excel]])),"",8)</f>
        <v/>
      </c>
      <c r="W1883" s="11">
        <f>IF(MAX(tblSalaries[[#This Row],[1 hour]:[8 hours]])=0,#N/A,MAX(tblSalaries[[#This Row],[1 hour]:[8 hours]]))</f>
        <v>6</v>
      </c>
      <c r="X1883" s="11">
        <f>IF(ISERROR(tblSalaries[[#This Row],[max h]]),1,tblSalaries[[#This Row],[Salary in USD]]/tblSalaries[[#This Row],[max h]]/260)</f>
        <v>33.653846153846153</v>
      </c>
      <c r="Y1883" s="11" t="str">
        <f>IF(tblSalaries[[#This Row],[Years of Experience]]="",0,"0")</f>
        <v>0</v>
      </c>
      <c r="Z1883"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10..</v>
      </c>
      <c r="AA1883" s="11">
        <f>IF(tblSalaries[[#This Row],[Salary in USD]]&lt;1000,1,0)</f>
        <v>0</v>
      </c>
      <c r="AB1883" s="11">
        <f>IF(AND(tblSalaries[[#This Row],[Salary in USD]]&gt;1000,tblSalaries[[#This Row],[Salary in USD]]&lt;2000),1,0)</f>
        <v>0</v>
      </c>
    </row>
    <row r="1884" spans="2:28" ht="15" customHeight="1">
      <c r="B1884" t="s">
        <v>3887</v>
      </c>
      <c r="C1884" s="1">
        <v>41080.873877314814</v>
      </c>
      <c r="D1884" s="4">
        <v>8400</v>
      </c>
      <c r="E1884">
        <v>100800</v>
      </c>
      <c r="F1884" t="s">
        <v>6</v>
      </c>
      <c r="G1884">
        <f>tblSalaries[[#This Row],[clean Salary (in local currency)]]*VLOOKUP(tblSalaries[[#This Row],[Currency]],tblXrate[],2,FALSE)</f>
        <v>100800</v>
      </c>
      <c r="H1884" t="s">
        <v>1741</v>
      </c>
      <c r="I1884" t="s">
        <v>4001</v>
      </c>
      <c r="J1884" t="s">
        <v>2004</v>
      </c>
      <c r="K1884" t="str">
        <f>VLOOKUP(tblSalaries[[#This Row],[Where do you work]],tblCountries[[Actual]:[Mapping]],2,FALSE)</f>
        <v>Oman</v>
      </c>
      <c r="L1884" t="s">
        <v>9</v>
      </c>
      <c r="M1884">
        <v>4</v>
      </c>
      <c r="O1884" s="10" t="str">
        <f>IF(ISERROR(FIND("1",tblSalaries[[#This Row],[How many hours of a day you work on Excel]])),"",1)</f>
        <v/>
      </c>
      <c r="P1884" s="11" t="str">
        <f>IF(ISERROR(FIND("2",tblSalaries[[#This Row],[How many hours of a day you work on Excel]])),"",2)</f>
        <v/>
      </c>
      <c r="Q1884" s="10" t="str">
        <f>IF(ISERROR(FIND("3",tblSalaries[[#This Row],[How many hours of a day you work on Excel]])),"",3)</f>
        <v/>
      </c>
      <c r="R1884" s="10">
        <f>IF(ISERROR(FIND("4",tblSalaries[[#This Row],[How many hours of a day you work on Excel]])),"",4)</f>
        <v>4</v>
      </c>
      <c r="S1884" s="10" t="str">
        <f>IF(ISERROR(FIND("5",tblSalaries[[#This Row],[How many hours of a day you work on Excel]])),"",5)</f>
        <v/>
      </c>
      <c r="T1884" s="10">
        <f>IF(ISERROR(FIND("6",tblSalaries[[#This Row],[How many hours of a day you work on Excel]])),"",6)</f>
        <v>6</v>
      </c>
      <c r="U1884" s="11" t="str">
        <f>IF(ISERROR(FIND("7",tblSalaries[[#This Row],[How many hours of a day you work on Excel]])),"",7)</f>
        <v/>
      </c>
      <c r="V1884" s="11" t="str">
        <f>IF(ISERROR(FIND("8",tblSalaries[[#This Row],[How many hours of a day you work on Excel]])),"",8)</f>
        <v/>
      </c>
      <c r="W1884" s="11">
        <f>IF(MAX(tblSalaries[[#This Row],[1 hour]:[8 hours]])=0,#N/A,MAX(tblSalaries[[#This Row],[1 hour]:[8 hours]]))</f>
        <v>6</v>
      </c>
      <c r="X1884" s="11">
        <f>IF(ISERROR(tblSalaries[[#This Row],[max h]]),1,tblSalaries[[#This Row],[Salary in USD]]/tblSalaries[[#This Row],[max h]]/260)</f>
        <v>64.615384615384613</v>
      </c>
      <c r="Y1884" s="11" t="str">
        <f>IF(tblSalaries[[#This Row],[Years of Experience]]="",0,"0")</f>
        <v>0</v>
      </c>
      <c r="Z1884"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84" s="11">
        <f>IF(tblSalaries[[#This Row],[Salary in USD]]&lt;1000,1,0)</f>
        <v>0</v>
      </c>
      <c r="AB1884" s="11">
        <f>IF(AND(tblSalaries[[#This Row],[Salary in USD]]&gt;1000,tblSalaries[[#This Row],[Salary in USD]]&lt;2000),1,0)</f>
        <v>0</v>
      </c>
    </row>
    <row r="1885" spans="2:28" ht="15" customHeight="1">
      <c r="B1885" t="s">
        <v>3888</v>
      </c>
      <c r="C1885" s="1">
        <v>41081.157210648147</v>
      </c>
      <c r="D1885" s="4">
        <v>21000</v>
      </c>
      <c r="E1885">
        <v>21000</v>
      </c>
      <c r="F1885" t="s">
        <v>6</v>
      </c>
      <c r="G1885">
        <f>tblSalaries[[#This Row],[clean Salary (in local currency)]]*VLOOKUP(tblSalaries[[#This Row],[Currency]],tblXrate[],2,FALSE)</f>
        <v>21000</v>
      </c>
      <c r="H1885" t="s">
        <v>2005</v>
      </c>
      <c r="I1885" t="s">
        <v>4000</v>
      </c>
      <c r="J1885" t="s">
        <v>8</v>
      </c>
      <c r="K1885" t="str">
        <f>VLOOKUP(tblSalaries[[#This Row],[Where do you work]],tblCountries[[Actual]:[Mapping]],2,FALSE)</f>
        <v>India</v>
      </c>
      <c r="L1885" t="s">
        <v>13</v>
      </c>
      <c r="M1885">
        <v>5</v>
      </c>
      <c r="O1885" s="10" t="str">
        <f>IF(ISERROR(FIND("1",tblSalaries[[#This Row],[How many hours of a day you work on Excel]])),"",1)</f>
        <v/>
      </c>
      <c r="P1885" s="11" t="str">
        <f>IF(ISERROR(FIND("2",tblSalaries[[#This Row],[How many hours of a day you work on Excel]])),"",2)</f>
        <v/>
      </c>
      <c r="Q1885" s="10" t="str">
        <f>IF(ISERROR(FIND("3",tblSalaries[[#This Row],[How many hours of a day you work on Excel]])),"",3)</f>
        <v/>
      </c>
      <c r="R1885" s="10" t="str">
        <f>IF(ISERROR(FIND("4",tblSalaries[[#This Row],[How many hours of a day you work on Excel]])),"",4)</f>
        <v/>
      </c>
      <c r="S1885" s="10" t="str">
        <f>IF(ISERROR(FIND("5",tblSalaries[[#This Row],[How many hours of a day you work on Excel]])),"",5)</f>
        <v/>
      </c>
      <c r="T1885" s="10" t="str">
        <f>IF(ISERROR(FIND("6",tblSalaries[[#This Row],[How many hours of a day you work on Excel]])),"",6)</f>
        <v/>
      </c>
      <c r="U1885" s="11" t="str">
        <f>IF(ISERROR(FIND("7",tblSalaries[[#This Row],[How many hours of a day you work on Excel]])),"",7)</f>
        <v/>
      </c>
      <c r="V1885" s="11">
        <f>IF(ISERROR(FIND("8",tblSalaries[[#This Row],[How many hours of a day you work on Excel]])),"",8)</f>
        <v>8</v>
      </c>
      <c r="W1885" s="11">
        <f>IF(MAX(tblSalaries[[#This Row],[1 hour]:[8 hours]])=0,#N/A,MAX(tblSalaries[[#This Row],[1 hour]:[8 hours]]))</f>
        <v>8</v>
      </c>
      <c r="X1885" s="11">
        <f>IF(ISERROR(tblSalaries[[#This Row],[max h]]),1,tblSalaries[[#This Row],[Salary in USD]]/tblSalaries[[#This Row],[max h]]/260)</f>
        <v>10.096153846153847</v>
      </c>
      <c r="Y1885" s="11" t="str">
        <f>IF(tblSalaries[[#This Row],[Years of Experience]]="",0,"0")</f>
        <v>0</v>
      </c>
      <c r="Z1885"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85" s="11">
        <f>IF(tblSalaries[[#This Row],[Salary in USD]]&lt;1000,1,0)</f>
        <v>0</v>
      </c>
      <c r="AB1885" s="11">
        <f>IF(AND(tblSalaries[[#This Row],[Salary in USD]]&gt;1000,tblSalaries[[#This Row],[Salary in USD]]&lt;2000),1,0)</f>
        <v>0</v>
      </c>
    </row>
    <row r="1886" spans="2:28" ht="15" customHeight="1">
      <c r="B1886" t="s">
        <v>3889</v>
      </c>
      <c r="C1886" s="1">
        <v>41081.171006944445</v>
      </c>
      <c r="D1886" s="4">
        <v>40000</v>
      </c>
      <c r="E1886">
        <v>40000</v>
      </c>
      <c r="F1886" t="s">
        <v>6</v>
      </c>
      <c r="G1886">
        <f>tblSalaries[[#This Row],[clean Salary (in local currency)]]*VLOOKUP(tblSalaries[[#This Row],[Currency]],tblXrate[],2,FALSE)</f>
        <v>40000</v>
      </c>
      <c r="H1886" t="s">
        <v>2006</v>
      </c>
      <c r="I1886" t="s">
        <v>20</v>
      </c>
      <c r="J1886" t="s">
        <v>15</v>
      </c>
      <c r="K1886" t="str">
        <f>VLOOKUP(tblSalaries[[#This Row],[Where do you work]],tblCountries[[Actual]:[Mapping]],2,FALSE)</f>
        <v>USA</v>
      </c>
      <c r="L1886" t="s">
        <v>25</v>
      </c>
      <c r="M1886">
        <v>3</v>
      </c>
      <c r="O1886" s="10">
        <f>IF(ISERROR(FIND("1",tblSalaries[[#This Row],[How many hours of a day you work on Excel]])),"",1)</f>
        <v>1</v>
      </c>
      <c r="P1886" s="11">
        <f>IF(ISERROR(FIND("2",tblSalaries[[#This Row],[How many hours of a day you work on Excel]])),"",2)</f>
        <v>2</v>
      </c>
      <c r="Q1886" s="10" t="str">
        <f>IF(ISERROR(FIND("3",tblSalaries[[#This Row],[How many hours of a day you work on Excel]])),"",3)</f>
        <v/>
      </c>
      <c r="R1886" s="10" t="str">
        <f>IF(ISERROR(FIND("4",tblSalaries[[#This Row],[How many hours of a day you work on Excel]])),"",4)</f>
        <v/>
      </c>
      <c r="S1886" s="10" t="str">
        <f>IF(ISERROR(FIND("5",tblSalaries[[#This Row],[How many hours of a day you work on Excel]])),"",5)</f>
        <v/>
      </c>
      <c r="T1886" s="10" t="str">
        <f>IF(ISERROR(FIND("6",tblSalaries[[#This Row],[How many hours of a day you work on Excel]])),"",6)</f>
        <v/>
      </c>
      <c r="U1886" s="11" t="str">
        <f>IF(ISERROR(FIND("7",tblSalaries[[#This Row],[How many hours of a day you work on Excel]])),"",7)</f>
        <v/>
      </c>
      <c r="V1886" s="11" t="str">
        <f>IF(ISERROR(FIND("8",tblSalaries[[#This Row],[How many hours of a day you work on Excel]])),"",8)</f>
        <v/>
      </c>
      <c r="W1886" s="11">
        <f>IF(MAX(tblSalaries[[#This Row],[1 hour]:[8 hours]])=0,#N/A,MAX(tblSalaries[[#This Row],[1 hour]:[8 hours]]))</f>
        <v>2</v>
      </c>
      <c r="X1886" s="11">
        <f>IF(ISERROR(tblSalaries[[#This Row],[max h]]),1,tblSalaries[[#This Row],[Salary in USD]]/tblSalaries[[#This Row],[max h]]/260)</f>
        <v>76.92307692307692</v>
      </c>
      <c r="Y1886" s="11" t="str">
        <f>IF(tblSalaries[[#This Row],[Years of Experience]]="",0,"0")</f>
        <v>0</v>
      </c>
      <c r="Z1886"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1..3</v>
      </c>
      <c r="AA1886" s="11">
        <f>IF(tblSalaries[[#This Row],[Salary in USD]]&lt;1000,1,0)</f>
        <v>0</v>
      </c>
      <c r="AB1886" s="11">
        <f>IF(AND(tblSalaries[[#This Row],[Salary in USD]]&gt;1000,tblSalaries[[#This Row],[Salary in USD]]&lt;2000),1,0)</f>
        <v>0</v>
      </c>
    </row>
    <row r="1887" spans="2:28" ht="15" customHeight="1">
      <c r="B1887" t="s">
        <v>3890</v>
      </c>
      <c r="C1887" s="1">
        <v>41081.197453703702</v>
      </c>
      <c r="D1887" s="4">
        <v>46359</v>
      </c>
      <c r="E1887">
        <v>46359</v>
      </c>
      <c r="F1887" t="s">
        <v>6</v>
      </c>
      <c r="G1887">
        <f>tblSalaries[[#This Row],[clean Salary (in local currency)]]*VLOOKUP(tblSalaries[[#This Row],[Currency]],tblXrate[],2,FALSE)</f>
        <v>46359</v>
      </c>
      <c r="H1887" t="s">
        <v>153</v>
      </c>
      <c r="I1887" t="s">
        <v>20</v>
      </c>
      <c r="J1887" t="s">
        <v>15</v>
      </c>
      <c r="K1887" t="str">
        <f>VLOOKUP(tblSalaries[[#This Row],[Where do you work]],tblCountries[[Actual]:[Mapping]],2,FALSE)</f>
        <v>USA</v>
      </c>
      <c r="L1887" t="s">
        <v>13</v>
      </c>
      <c r="M1887">
        <v>5</v>
      </c>
      <c r="O1887" s="10" t="str">
        <f>IF(ISERROR(FIND("1",tblSalaries[[#This Row],[How many hours of a day you work on Excel]])),"",1)</f>
        <v/>
      </c>
      <c r="P1887" s="11" t="str">
        <f>IF(ISERROR(FIND("2",tblSalaries[[#This Row],[How many hours of a day you work on Excel]])),"",2)</f>
        <v/>
      </c>
      <c r="Q1887" s="10" t="str">
        <f>IF(ISERROR(FIND("3",tblSalaries[[#This Row],[How many hours of a day you work on Excel]])),"",3)</f>
        <v/>
      </c>
      <c r="R1887" s="10" t="str">
        <f>IF(ISERROR(FIND("4",tblSalaries[[#This Row],[How many hours of a day you work on Excel]])),"",4)</f>
        <v/>
      </c>
      <c r="S1887" s="10" t="str">
        <f>IF(ISERROR(FIND("5",tblSalaries[[#This Row],[How many hours of a day you work on Excel]])),"",5)</f>
        <v/>
      </c>
      <c r="T1887" s="10" t="str">
        <f>IF(ISERROR(FIND("6",tblSalaries[[#This Row],[How many hours of a day you work on Excel]])),"",6)</f>
        <v/>
      </c>
      <c r="U1887" s="11" t="str">
        <f>IF(ISERROR(FIND("7",tblSalaries[[#This Row],[How many hours of a day you work on Excel]])),"",7)</f>
        <v/>
      </c>
      <c r="V1887" s="11">
        <f>IF(ISERROR(FIND("8",tblSalaries[[#This Row],[How many hours of a day you work on Excel]])),"",8)</f>
        <v>8</v>
      </c>
      <c r="W1887" s="11">
        <f>IF(MAX(tblSalaries[[#This Row],[1 hour]:[8 hours]])=0,#N/A,MAX(tblSalaries[[#This Row],[1 hour]:[8 hours]]))</f>
        <v>8</v>
      </c>
      <c r="X1887" s="11">
        <f>IF(ISERROR(tblSalaries[[#This Row],[max h]]),1,tblSalaries[[#This Row],[Salary in USD]]/tblSalaries[[#This Row],[max h]]/260)</f>
        <v>22.287980769230771</v>
      </c>
      <c r="Y1887" s="11" t="str">
        <f>IF(tblSalaries[[#This Row],[Years of Experience]]="",0,"0")</f>
        <v>0</v>
      </c>
      <c r="Z1887"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3..5</v>
      </c>
      <c r="AA1887" s="11">
        <f>IF(tblSalaries[[#This Row],[Salary in USD]]&lt;1000,1,0)</f>
        <v>0</v>
      </c>
      <c r="AB1887" s="11">
        <f>IF(AND(tblSalaries[[#This Row],[Salary in USD]]&gt;1000,tblSalaries[[#This Row],[Salary in USD]]&lt;2000),1,0)</f>
        <v>0</v>
      </c>
    </row>
    <row r="1888" spans="2:28" ht="15" customHeight="1">
      <c r="B1888" t="s">
        <v>3891</v>
      </c>
      <c r="C1888" s="1">
        <v>41081.198888888888</v>
      </c>
      <c r="D1888" s="4">
        <v>70000</v>
      </c>
      <c r="E1888">
        <v>70000</v>
      </c>
      <c r="F1888" t="s">
        <v>6</v>
      </c>
      <c r="G1888">
        <f>tblSalaries[[#This Row],[clean Salary (in local currency)]]*VLOOKUP(tblSalaries[[#This Row],[Currency]],tblXrate[],2,FALSE)</f>
        <v>70000</v>
      </c>
      <c r="H1888" t="s">
        <v>2007</v>
      </c>
      <c r="I1888" t="s">
        <v>20</v>
      </c>
      <c r="J1888" t="s">
        <v>15</v>
      </c>
      <c r="K1888" t="str">
        <f>VLOOKUP(tblSalaries[[#This Row],[Where do you work]],tblCountries[[Actual]:[Mapping]],2,FALSE)</f>
        <v>USA</v>
      </c>
      <c r="L1888" t="s">
        <v>9</v>
      </c>
      <c r="M1888">
        <v>10</v>
      </c>
      <c r="O1888" s="10" t="str">
        <f>IF(ISERROR(FIND("1",tblSalaries[[#This Row],[How many hours of a day you work on Excel]])),"",1)</f>
        <v/>
      </c>
      <c r="P1888" s="11" t="str">
        <f>IF(ISERROR(FIND("2",tblSalaries[[#This Row],[How many hours of a day you work on Excel]])),"",2)</f>
        <v/>
      </c>
      <c r="Q1888" s="10" t="str">
        <f>IF(ISERROR(FIND("3",tblSalaries[[#This Row],[How many hours of a day you work on Excel]])),"",3)</f>
        <v/>
      </c>
      <c r="R1888" s="10">
        <f>IF(ISERROR(FIND("4",tblSalaries[[#This Row],[How many hours of a day you work on Excel]])),"",4)</f>
        <v>4</v>
      </c>
      <c r="S1888" s="10" t="str">
        <f>IF(ISERROR(FIND("5",tblSalaries[[#This Row],[How many hours of a day you work on Excel]])),"",5)</f>
        <v/>
      </c>
      <c r="T1888" s="10">
        <f>IF(ISERROR(FIND("6",tblSalaries[[#This Row],[How many hours of a day you work on Excel]])),"",6)</f>
        <v>6</v>
      </c>
      <c r="U1888" s="11" t="str">
        <f>IF(ISERROR(FIND("7",tblSalaries[[#This Row],[How many hours of a day you work on Excel]])),"",7)</f>
        <v/>
      </c>
      <c r="V1888" s="11" t="str">
        <f>IF(ISERROR(FIND("8",tblSalaries[[#This Row],[How many hours of a day you work on Excel]])),"",8)</f>
        <v/>
      </c>
      <c r="W1888" s="11">
        <f>IF(MAX(tblSalaries[[#This Row],[1 hour]:[8 hours]])=0,#N/A,MAX(tblSalaries[[#This Row],[1 hour]:[8 hours]]))</f>
        <v>6</v>
      </c>
      <c r="X1888" s="11">
        <f>IF(ISERROR(tblSalaries[[#This Row],[max h]]),1,tblSalaries[[#This Row],[Salary in USD]]/tblSalaries[[#This Row],[max h]]/260)</f>
        <v>44.871794871794869</v>
      </c>
      <c r="Y1888" s="11" t="str">
        <f>IF(tblSalaries[[#This Row],[Years of Experience]]="",0,"0")</f>
        <v>0</v>
      </c>
      <c r="Z1888" s="11" t="str">
        <f>IF(AND(tblSalaries[[#This Row],[Years of Experience]]&gt;0,tblSalaries[[#This Row],[Years of Experience]]&lt;=1),"0..1",IF(AND(tblSalaries[[#This Row],[Years of Experience]]&gt;1,tblSalaries[[#This Row],[Years of Experience]]&lt;=3),"1..3",IF(AND(tblSalaries[[#This Row],[Years of Experience]]&gt;3,tblSalaries[[#This Row],[Years of Experience]]&lt;=5),"3..5",IF(AND(tblSalaries[[#This Row],[Years of Experience]]&gt;5,tblSalaries[[#This Row],[Years of Experience]]&lt;=10),"5..10",IF(tblSalaries[[#This Row],[Years of Experience]]&gt;10,"10..",0)))))</f>
        <v>5..10</v>
      </c>
      <c r="AA1888" s="11">
        <f>IF(tblSalaries[[#This Row],[Salary in USD]]&lt;1000,1,0)</f>
        <v>0</v>
      </c>
      <c r="AB1888" s="11">
        <f>IF(AND(tblSalaries[[#This Row],[Salary in USD]]&gt;1000,tblSalaries[[#This Row],[Salary in USD]]&lt;2000),1,0)</f>
        <v>0</v>
      </c>
    </row>
  </sheetData>
  <mergeCells count="1">
    <mergeCell ref="B1:E1"/>
  </mergeCells>
  <conditionalFormatting sqref="B6:M6 B1777:M1888 B1776:D1776 F1776:M1776 B1715:M1775 B1714:D1714 F1714:M1714 B1707:M1713 B1706:D1706 F1706:M1706 B1648:M1705 B1647:D1647 F1647:M1647 B1303:M1646 B1302:D1302 F1302:M1302 B1091:M1301 B1090:D1090 F1090:M1090 B1079:M1089 B1078:D1078 F1078:M1078 B1050:M1077 B1049:D1049 F1049:M1049 B874:M1048 B873:D873 F873:M873 B808:M872 B807:D807 F807:M807 B804:M806 B803:D803 F803:M803 B787:M802 B786:D786 F786:M786 B751:M785 B750:D750 F750:M750 B714:M749 B713:D713 F713:M713 B710:M712 B709:D709 F709:M709 B699:M708 B698:D698 F698:M698 B692:M697 B691:D691 F691:M691 B660:M690 B659:D659 F659:M659 B636:M658 B635:D635 F635:M635 B597:M634 B596:D596 F596:M596 B425:M595 B424:D424 F424:M424 B39:M44 B7:D38 F7:M38 B47:M47 B45:D46 F45:M46 B49:M52 B48:D48 F48:M48 B55:M59 B53:D54 F53:M54 B61:M61 B60:D60 F60:M60 B63:M79 B62:D62 F62:M62 B81:M91 B80:D80 F80:M80 B93:M101 B92:D92 F92:M92 B103:M103 B102:D102 F102:M102 B105:M139 B104:D104 F104:M104 B141:M154 B140:D140 F140:M140 B156:M158 B155:D155 F155:M155 B160:M215 B159:D159 F159:M159 B217:M241 B216:D216 F216:M216 B243:M277 B242:D242 F242:M242 B279:M309 B278:D278 F278:M278 B311:M423 B310:D310 F310:M310">
    <cfRule type="expression" dxfId="0" priority="1">
      <formula>$F6="ERR"</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1"/>
  <sheetViews>
    <sheetView showGridLines="0" topLeftCell="O1" workbookViewId="0">
      <selection activeCell="AC38" sqref="AC38"/>
    </sheetView>
  </sheetViews>
  <sheetFormatPr baseColWidth="10" defaultRowHeight="12.75"/>
  <cols>
    <col min="1" max="1" width="11.42578125" style="22"/>
    <col min="2" max="2" width="22.42578125" style="22" customWidth="1"/>
    <col min="3" max="3" width="20" style="22" customWidth="1"/>
    <col min="4" max="4" width="20.7109375" style="22" customWidth="1"/>
    <col min="5" max="10" width="11.42578125" style="22"/>
    <col min="11" max="11" width="22.42578125" style="22" customWidth="1"/>
    <col min="12" max="12" width="20" style="22" customWidth="1"/>
    <col min="13" max="13" width="20.7109375" style="22" customWidth="1"/>
    <col min="14" max="18" width="19.140625" style="22" customWidth="1"/>
    <col min="19" max="32" width="9.42578125" style="22" customWidth="1"/>
    <col min="33" max="65" width="6.28515625" style="22" customWidth="1"/>
    <col min="66" max="16384" width="11.42578125" style="22"/>
  </cols>
  <sheetData>
    <row r="1" spans="1:31">
      <c r="A1" s="22" t="s">
        <v>4033</v>
      </c>
      <c r="AA1" s="22">
        <v>60</v>
      </c>
      <c r="AB1" s="22">
        <v>60</v>
      </c>
      <c r="AC1" s="22">
        <v>60</v>
      </c>
      <c r="AD1" s="22">
        <v>60</v>
      </c>
      <c r="AE1" s="22">
        <v>60</v>
      </c>
    </row>
    <row r="2" spans="1:31" ht="15" customHeight="1">
      <c r="A2" s="22">
        <v>20</v>
      </c>
      <c r="I2" s="23">
        <v>0.05</v>
      </c>
    </row>
    <row r="3" spans="1:31">
      <c r="A3" s="22">
        <v>20</v>
      </c>
      <c r="B3" s="24" t="s">
        <v>4008</v>
      </c>
      <c r="C3" s="22" t="s">
        <v>4024</v>
      </c>
      <c r="D3" s="22" t="s">
        <v>4031</v>
      </c>
      <c r="I3" s="22">
        <f>MAX(G4:G14)*I2</f>
        <v>7.7079684073906867</v>
      </c>
      <c r="K3" s="24" t="s">
        <v>4008</v>
      </c>
      <c r="L3" s="22" t="s">
        <v>4024</v>
      </c>
      <c r="M3" s="22" t="s">
        <v>4031</v>
      </c>
    </row>
    <row r="4" spans="1:31">
      <c r="A4" s="22">
        <v>20</v>
      </c>
      <c r="B4" s="25" t="s">
        <v>46</v>
      </c>
      <c r="C4" s="26">
        <v>154.15936814781372</v>
      </c>
      <c r="D4" s="26">
        <v>4</v>
      </c>
      <c r="E4" s="22" t="e">
        <f>mi</f>
        <v>#NAME?</v>
      </c>
      <c r="F4" s="22" t="str">
        <f>B4</f>
        <v>Switzerland</v>
      </c>
      <c r="G4" s="27">
        <f>GETPIVOTDATA("Mittelwert von sal / h",$B$3,"clean Country","Switzerland")</f>
        <v>154.15936814781372</v>
      </c>
      <c r="H4" s="22">
        <v>0.5</v>
      </c>
      <c r="I4" s="27">
        <f>G4+$I$3</f>
        <v>161.86733655520442</v>
      </c>
      <c r="K4" s="28">
        <v>0</v>
      </c>
      <c r="L4" s="27">
        <v>52.294823849100922</v>
      </c>
      <c r="M4" s="27">
        <v>560</v>
      </c>
      <c r="N4" s="27"/>
      <c r="O4" s="27"/>
      <c r="P4" s="27"/>
      <c r="Q4" s="27"/>
      <c r="R4" s="27"/>
      <c r="S4" s="27"/>
      <c r="T4" s="27"/>
      <c r="U4" s="27"/>
      <c r="V4" s="27"/>
      <c r="W4" s="27"/>
      <c r="X4" s="27"/>
      <c r="Y4" s="27"/>
    </row>
    <row r="5" spans="1:31">
      <c r="A5" s="22">
        <v>20</v>
      </c>
      <c r="B5" s="25" t="s">
        <v>447</v>
      </c>
      <c r="C5" s="26">
        <v>130.40498735668041</v>
      </c>
      <c r="D5" s="26">
        <v>2</v>
      </c>
      <c r="F5" s="22" t="str">
        <f t="shared" ref="F5:F13" si="0">B5</f>
        <v>Sweden</v>
      </c>
      <c r="G5" s="27">
        <f>GETPIVOTDATA("Mittelwert von sal / h",$B$3,"clean Country","Sweden")</f>
        <v>130.40498735668041</v>
      </c>
      <c r="H5" s="22">
        <f>H4+1</f>
        <v>1.5</v>
      </c>
      <c r="I5" s="27">
        <f t="shared" ref="I5:I14" si="1">G5+$I$3</f>
        <v>138.1129557640711</v>
      </c>
      <c r="K5" s="28" t="s">
        <v>4028</v>
      </c>
      <c r="L5" s="27">
        <v>20.771482268688679</v>
      </c>
      <c r="M5" s="27">
        <v>77</v>
      </c>
      <c r="N5" s="27"/>
      <c r="O5" s="27"/>
      <c r="P5" s="27"/>
      <c r="Q5" s="27"/>
      <c r="R5" s="27"/>
      <c r="S5" s="27"/>
      <c r="T5" s="27"/>
      <c r="U5" s="27"/>
      <c r="V5" s="27"/>
      <c r="W5" s="27"/>
      <c r="X5" s="27"/>
      <c r="Y5" s="27"/>
    </row>
    <row r="6" spans="1:31">
      <c r="A6" s="22">
        <v>20</v>
      </c>
      <c r="B6" s="25" t="s">
        <v>639</v>
      </c>
      <c r="C6" s="26">
        <v>121.7948717948718</v>
      </c>
      <c r="D6" s="26">
        <v>1</v>
      </c>
      <c r="F6" s="22" t="str">
        <f t="shared" si="0"/>
        <v>Central America</v>
      </c>
      <c r="G6" s="27">
        <f>GETPIVOTDATA("Mittelwert von sal / h",$B$3,"clean Country","Central America")</f>
        <v>121.7948717948718</v>
      </c>
      <c r="H6" s="22">
        <f t="shared" ref="H6:H14" si="2">H5+1</f>
        <v>2.5</v>
      </c>
      <c r="I6" s="27">
        <f t="shared" si="1"/>
        <v>129.50284020226249</v>
      </c>
      <c r="K6" s="28" t="s">
        <v>4029</v>
      </c>
      <c r="L6" s="27">
        <v>28.795123884648863</v>
      </c>
      <c r="M6" s="27">
        <v>242</v>
      </c>
      <c r="N6" s="27"/>
      <c r="O6" s="27"/>
      <c r="P6" s="27"/>
      <c r="Q6" s="27"/>
      <c r="R6" s="27"/>
      <c r="S6" s="27"/>
      <c r="T6" s="27"/>
      <c r="U6" s="27"/>
      <c r="V6" s="27"/>
      <c r="W6" s="27"/>
      <c r="X6" s="27"/>
      <c r="Y6" s="27"/>
    </row>
    <row r="7" spans="1:31">
      <c r="A7" s="22">
        <v>20</v>
      </c>
      <c r="B7" s="25" t="s">
        <v>983</v>
      </c>
      <c r="C7" s="26">
        <v>116.7464510088698</v>
      </c>
      <c r="D7" s="26">
        <v>5</v>
      </c>
      <c r="F7" s="22" t="str">
        <f t="shared" si="0"/>
        <v>Europe</v>
      </c>
      <c r="G7" s="27">
        <f>GETPIVOTDATA("Mittelwert von sal / h",$B$3,"clean Country","Europe")</f>
        <v>116.7464510088698</v>
      </c>
      <c r="H7" s="22">
        <f t="shared" si="2"/>
        <v>3.5</v>
      </c>
      <c r="I7" s="27">
        <f t="shared" si="1"/>
        <v>124.45441941626048</v>
      </c>
      <c r="K7" s="28" t="s">
        <v>4030</v>
      </c>
      <c r="L7" s="27">
        <v>42.417812014031036</v>
      </c>
      <c r="M7" s="27">
        <v>405</v>
      </c>
      <c r="N7" s="27"/>
      <c r="O7" s="27"/>
      <c r="P7" s="27"/>
      <c r="Q7" s="27"/>
      <c r="R7" s="27"/>
      <c r="S7" s="27"/>
      <c r="T7" s="27"/>
      <c r="U7" s="27"/>
      <c r="V7" s="27"/>
      <c r="W7" s="27"/>
      <c r="X7" s="27"/>
      <c r="Y7" s="27"/>
    </row>
    <row r="8" spans="1:31">
      <c r="A8" s="22">
        <v>20</v>
      </c>
      <c r="B8" s="25" t="s">
        <v>1745</v>
      </c>
      <c r="C8" s="26">
        <v>113.84615384615384</v>
      </c>
      <c r="D8" s="26">
        <v>1</v>
      </c>
      <c r="F8" s="22" t="str">
        <f t="shared" si="0"/>
        <v>Lesotho</v>
      </c>
      <c r="G8" s="27">
        <f>GETPIVOTDATA("Mittelwert von sal / h",$B$3,"clean Country","Lesotho")</f>
        <v>113.84615384615384</v>
      </c>
      <c r="H8" s="22">
        <f t="shared" si="2"/>
        <v>4.5</v>
      </c>
      <c r="I8" s="27">
        <f t="shared" si="1"/>
        <v>121.55412225354452</v>
      </c>
      <c r="K8" s="28" t="s">
        <v>4063</v>
      </c>
      <c r="L8" s="27">
        <v>24.475088083439001</v>
      </c>
      <c r="M8" s="27">
        <v>230</v>
      </c>
      <c r="N8" s="27"/>
      <c r="O8" s="27"/>
      <c r="P8" s="27"/>
      <c r="Q8" s="27"/>
      <c r="R8" s="27"/>
      <c r="S8" s="27"/>
      <c r="T8" s="27"/>
      <c r="U8" s="27"/>
      <c r="V8" s="27"/>
      <c r="W8" s="27"/>
      <c r="X8" s="27"/>
      <c r="Y8" s="27"/>
    </row>
    <row r="9" spans="1:31">
      <c r="A9" s="22">
        <v>20</v>
      </c>
      <c r="B9" s="25" t="s">
        <v>24</v>
      </c>
      <c r="C9" s="26">
        <v>99.702811895220165</v>
      </c>
      <c r="D9" s="26">
        <v>17</v>
      </c>
      <c r="F9" s="22" t="str">
        <f t="shared" si="0"/>
        <v>Germany</v>
      </c>
      <c r="G9" s="27">
        <f>GETPIVOTDATA("Mittelwert von sal / h",$B$3,"clean Country","Germany")</f>
        <v>99.702811895220165</v>
      </c>
      <c r="H9" s="22">
        <f t="shared" si="2"/>
        <v>5.5</v>
      </c>
      <c r="I9" s="27">
        <f t="shared" si="1"/>
        <v>107.41078030261085</v>
      </c>
      <c r="K9" s="28" t="s">
        <v>4075</v>
      </c>
      <c r="L9" s="27">
        <v>60.889651237257908</v>
      </c>
      <c r="M9" s="27">
        <v>369</v>
      </c>
      <c r="N9" s="27"/>
      <c r="O9" s="27"/>
      <c r="P9" s="27"/>
      <c r="Q9" s="27"/>
      <c r="R9" s="27"/>
      <c r="S9" s="27"/>
      <c r="T9" s="27"/>
      <c r="U9" s="27"/>
      <c r="V9" s="27"/>
      <c r="W9" s="27"/>
      <c r="X9" s="27"/>
      <c r="Y9" s="27"/>
    </row>
    <row r="10" spans="1:31">
      <c r="A10" s="22">
        <v>20</v>
      </c>
      <c r="B10" s="25" t="s">
        <v>84</v>
      </c>
      <c r="C10" s="26">
        <v>92.415222805474599</v>
      </c>
      <c r="D10" s="26">
        <v>81</v>
      </c>
      <c r="F10" s="22" t="str">
        <f t="shared" si="0"/>
        <v>Australia</v>
      </c>
      <c r="G10" s="27">
        <f>GETPIVOTDATA("Mittelwert von sal / h",$B$3,"clean Country","Australia")</f>
        <v>92.415222805474599</v>
      </c>
      <c r="H10" s="22">
        <f t="shared" si="2"/>
        <v>6.5</v>
      </c>
      <c r="I10" s="27">
        <f t="shared" si="1"/>
        <v>100.12319121286528</v>
      </c>
      <c r="K10" s="28" t="s">
        <v>4009</v>
      </c>
      <c r="L10" s="27">
        <v>44.147472597818499</v>
      </c>
      <c r="M10" s="27">
        <v>1883</v>
      </c>
      <c r="N10" s="27"/>
      <c r="O10" s="27"/>
      <c r="P10" s="27"/>
      <c r="Q10" s="27"/>
      <c r="R10" s="27"/>
      <c r="S10" s="27"/>
      <c r="T10" s="27"/>
      <c r="U10" s="27"/>
      <c r="V10" s="27"/>
      <c r="W10" s="27"/>
      <c r="X10" s="27"/>
      <c r="Y10" s="27"/>
    </row>
    <row r="11" spans="1:31">
      <c r="A11" s="22">
        <v>20</v>
      </c>
      <c r="B11" s="25" t="s">
        <v>1497</v>
      </c>
      <c r="C11" s="26">
        <v>87.715352249515831</v>
      </c>
      <c r="D11" s="26">
        <v>2</v>
      </c>
      <c r="F11" s="22" t="str">
        <f t="shared" si="0"/>
        <v>CEE</v>
      </c>
      <c r="G11" s="27">
        <f>GETPIVOTDATA("Mittelwert von sal / h",$B$3,"clean Country","CEE")</f>
        <v>87.715352249515831</v>
      </c>
      <c r="H11" s="22">
        <f t="shared" si="2"/>
        <v>7.5</v>
      </c>
      <c r="I11" s="27">
        <f t="shared" si="1"/>
        <v>95.423320656906512</v>
      </c>
    </row>
    <row r="12" spans="1:31">
      <c r="A12" s="22">
        <v>20</v>
      </c>
      <c r="B12" s="25" t="s">
        <v>877</v>
      </c>
      <c r="C12" s="26">
        <v>86.588564964009109</v>
      </c>
      <c r="D12" s="26">
        <v>6</v>
      </c>
      <c r="F12" s="22" t="str">
        <f t="shared" si="0"/>
        <v>Denmark</v>
      </c>
      <c r="G12" s="27">
        <f>GETPIVOTDATA("Mittelwert von sal / h",$B$3,"clean Country","Denmark")</f>
        <v>86.588564964009109</v>
      </c>
      <c r="H12" s="22">
        <f t="shared" si="2"/>
        <v>8.5</v>
      </c>
      <c r="I12" s="27">
        <f t="shared" si="1"/>
        <v>94.296533371399789</v>
      </c>
    </row>
    <row r="13" spans="1:31">
      <c r="A13" s="22">
        <v>20</v>
      </c>
      <c r="B13" s="29" t="s">
        <v>583</v>
      </c>
      <c r="C13" s="30">
        <v>82.739344642922063</v>
      </c>
      <c r="D13" s="30">
        <v>7</v>
      </c>
      <c r="F13" s="22" t="str">
        <f t="shared" si="0"/>
        <v>Norway</v>
      </c>
      <c r="G13" s="27">
        <f>GETPIVOTDATA("Mittelwert von sal / h",$B$3,"clean Country","Norway")</f>
        <v>82.739344642922063</v>
      </c>
      <c r="H13" s="22">
        <f t="shared" si="2"/>
        <v>9.5</v>
      </c>
      <c r="I13" s="27">
        <f t="shared" si="1"/>
        <v>90.447313050312744</v>
      </c>
    </row>
    <row r="14" spans="1:31">
      <c r="A14" s="22">
        <v>20</v>
      </c>
      <c r="B14" s="28" t="s">
        <v>88</v>
      </c>
      <c r="C14" s="27">
        <v>74.221884703193567</v>
      </c>
      <c r="D14" s="27">
        <v>58</v>
      </c>
      <c r="E14" s="27">
        <f>AVERAGE(C14:C110)</f>
        <v>25.757182254646601</v>
      </c>
      <c r="F14" s="27" t="str">
        <f>"Other "&amp;COUNTA(B14:B110)</f>
        <v>Other 97</v>
      </c>
      <c r="G14" s="27">
        <f>E14</f>
        <v>25.757182254646601</v>
      </c>
      <c r="H14" s="22">
        <f t="shared" si="2"/>
        <v>10.5</v>
      </c>
      <c r="I14" s="27">
        <f t="shared" si="1"/>
        <v>33.465150662037288</v>
      </c>
    </row>
    <row r="15" spans="1:31">
      <c r="A15" s="22">
        <v>20</v>
      </c>
      <c r="B15" s="28" t="s">
        <v>515</v>
      </c>
      <c r="C15" s="27">
        <v>72.891048980543545</v>
      </c>
      <c r="D15" s="27">
        <v>3</v>
      </c>
      <c r="I15" s="27"/>
    </row>
    <row r="16" spans="1:31">
      <c r="A16" s="22">
        <v>20</v>
      </c>
      <c r="B16" s="28" t="s">
        <v>935</v>
      </c>
      <c r="C16" s="27">
        <v>71.294076671407524</v>
      </c>
      <c r="D16" s="27">
        <v>3</v>
      </c>
      <c r="F16" s="22">
        <v>0.2</v>
      </c>
      <c r="G16" s="22">
        <f>GETPIVOTDATA("Mittelwert von sal / h",$B$3)</f>
        <v>44.147472597818528</v>
      </c>
      <c r="I16" s="27" t="s">
        <v>4040</v>
      </c>
      <c r="AA16" s="22" t="s">
        <v>4032</v>
      </c>
    </row>
    <row r="17" spans="1:32" ht="15">
      <c r="A17" s="22">
        <v>20</v>
      </c>
      <c r="B17" s="28" t="s">
        <v>2004</v>
      </c>
      <c r="C17" s="27">
        <v>64.615384615384613</v>
      </c>
      <c r="D17" s="27">
        <v>1</v>
      </c>
      <c r="F17" s="22">
        <v>10.8</v>
      </c>
      <c r="G17" s="22">
        <f>G16</f>
        <v>44.147472597818528</v>
      </c>
      <c r="I17" s="27" t="s">
        <v>4041</v>
      </c>
      <c r="K17" s="22" t="s">
        <v>4066</v>
      </c>
      <c r="L17" s="22" t="s">
        <v>4067</v>
      </c>
      <c r="M17" s="22" t="s">
        <v>4068</v>
      </c>
      <c r="N17" s="22" t="s">
        <v>4069</v>
      </c>
      <c r="O17" s="22" t="s">
        <v>4070</v>
      </c>
      <c r="P17" s="22" t="s">
        <v>4071</v>
      </c>
      <c r="Q17" s="22" t="s">
        <v>4072</v>
      </c>
      <c r="R17" s="22" t="s">
        <v>4073</v>
      </c>
      <c r="S17"/>
      <c r="T17"/>
      <c r="U17"/>
      <c r="V17"/>
      <c r="W17"/>
      <c r="X17"/>
      <c r="Y17"/>
      <c r="Z17"/>
      <c r="AA17"/>
      <c r="AB17"/>
      <c r="AC17"/>
      <c r="AD17"/>
      <c r="AE17"/>
      <c r="AF17"/>
    </row>
    <row r="18" spans="1:32" ht="15">
      <c r="A18" s="22">
        <v>20</v>
      </c>
      <c r="B18" s="28" t="s">
        <v>1458</v>
      </c>
      <c r="C18" s="27">
        <v>64.102564102564102</v>
      </c>
      <c r="D18" s="27">
        <v>1</v>
      </c>
      <c r="I18" s="27"/>
      <c r="K18" s="27">
        <v>174</v>
      </c>
      <c r="L18" s="27">
        <v>1250</v>
      </c>
      <c r="M18" s="27">
        <v>1353</v>
      </c>
      <c r="N18" s="27">
        <v>3100</v>
      </c>
      <c r="O18" s="27">
        <v>0</v>
      </c>
      <c r="P18" s="27">
        <v>4650</v>
      </c>
      <c r="Q18" s="27">
        <v>0</v>
      </c>
      <c r="R18" s="27">
        <v>3808</v>
      </c>
      <c r="S18"/>
      <c r="T18"/>
      <c r="U18"/>
      <c r="V18"/>
      <c r="W18"/>
      <c r="X18"/>
      <c r="Y18"/>
      <c r="Z18"/>
      <c r="AA18"/>
      <c r="AB18"/>
      <c r="AC18"/>
      <c r="AD18"/>
      <c r="AE18"/>
      <c r="AF18"/>
    </row>
    <row r="19" spans="1:32" ht="15">
      <c r="A19" s="22">
        <v>20</v>
      </c>
      <c r="B19" s="28" t="s">
        <v>36</v>
      </c>
      <c r="C19" s="27">
        <v>63.772423120149234</v>
      </c>
      <c r="D19" s="27">
        <v>5</v>
      </c>
      <c r="I19" s="27"/>
      <c r="K19"/>
      <c r="L19"/>
      <c r="M19"/>
      <c r="N19"/>
      <c r="O19"/>
      <c r="P19"/>
      <c r="Q19"/>
      <c r="R19"/>
      <c r="S19"/>
      <c r="T19"/>
      <c r="U19"/>
      <c r="V19"/>
      <c r="W19"/>
      <c r="X19"/>
      <c r="Y19"/>
      <c r="Z19"/>
      <c r="AA19"/>
      <c r="AB19"/>
      <c r="AC19"/>
      <c r="AD19"/>
      <c r="AE19"/>
      <c r="AF19"/>
    </row>
    <row r="20" spans="1:32" ht="15">
      <c r="A20" s="22">
        <v>20</v>
      </c>
      <c r="B20" s="28" t="s">
        <v>15</v>
      </c>
      <c r="C20" s="27">
        <v>63.41089691642776</v>
      </c>
      <c r="D20" s="27">
        <v>617</v>
      </c>
      <c r="I20" s="27"/>
      <c r="K20"/>
      <c r="L20"/>
      <c r="M20"/>
      <c r="N20"/>
      <c r="O20"/>
      <c r="P20"/>
      <c r="Q20"/>
      <c r="R20"/>
      <c r="S20"/>
      <c r="T20"/>
      <c r="U20"/>
      <c r="V20"/>
      <c r="W20"/>
      <c r="X20"/>
      <c r="Y20"/>
      <c r="Z20"/>
      <c r="AA20"/>
      <c r="AB20"/>
      <c r="AC20"/>
      <c r="AD20"/>
      <c r="AE20"/>
      <c r="AF20"/>
    </row>
    <row r="21" spans="1:32" ht="15">
      <c r="A21" s="22">
        <v>20</v>
      </c>
      <c r="B21" s="28" t="s">
        <v>628</v>
      </c>
      <c r="C21" s="27">
        <v>58.755478356813761</v>
      </c>
      <c r="D21" s="27">
        <v>23</v>
      </c>
      <c r="I21" s="27"/>
      <c r="K21" s="12">
        <f>SUM(K18:R18)</f>
        <v>14335</v>
      </c>
      <c r="L21"/>
      <c r="M21"/>
      <c r="N21"/>
      <c r="O21"/>
      <c r="P21"/>
      <c r="Q21"/>
      <c r="R21"/>
      <c r="S21"/>
      <c r="T21"/>
      <c r="U21"/>
      <c r="V21"/>
      <c r="W21"/>
      <c r="X21"/>
      <c r="Y21"/>
      <c r="Z21"/>
      <c r="AA21"/>
      <c r="AB21"/>
      <c r="AC21"/>
      <c r="AD21"/>
      <c r="AE21"/>
      <c r="AF21"/>
    </row>
    <row r="22" spans="1:32" ht="15">
      <c r="A22" s="22">
        <v>20</v>
      </c>
      <c r="B22" s="28" t="s">
        <v>71</v>
      </c>
      <c r="C22" s="27">
        <v>57.263075816041329</v>
      </c>
      <c r="D22" s="27">
        <v>154</v>
      </c>
      <c r="I22" s="27"/>
      <c r="K22"/>
      <c r="L22"/>
      <c r="M22"/>
      <c r="N22"/>
      <c r="O22"/>
      <c r="P22"/>
      <c r="Q22"/>
      <c r="R22"/>
      <c r="S22"/>
      <c r="T22"/>
      <c r="U22"/>
      <c r="V22"/>
      <c r="W22"/>
      <c r="X22"/>
      <c r="Y22"/>
      <c r="Z22"/>
      <c r="AA22"/>
      <c r="AB22"/>
      <c r="AC22"/>
      <c r="AD22"/>
      <c r="AE22"/>
      <c r="AF22"/>
    </row>
    <row r="23" spans="1:32" ht="15">
      <c r="A23" s="22">
        <v>20</v>
      </c>
      <c r="B23" s="28" t="s">
        <v>608</v>
      </c>
      <c r="C23" s="27">
        <v>56.039411829816252</v>
      </c>
      <c r="D23" s="27">
        <v>10</v>
      </c>
      <c r="F23" s="22" t="s">
        <v>4037</v>
      </c>
      <c r="I23" s="27"/>
      <c r="K23" s="22" t="s">
        <v>4073</v>
      </c>
      <c r="L23"/>
      <c r="M23"/>
      <c r="N23"/>
      <c r="O23"/>
      <c r="P23"/>
      <c r="Q23"/>
      <c r="R23"/>
      <c r="S23"/>
      <c r="T23"/>
      <c r="U23"/>
      <c r="V23"/>
      <c r="W23"/>
      <c r="X23"/>
      <c r="Y23"/>
      <c r="Z23"/>
      <c r="AA23"/>
      <c r="AB23"/>
      <c r="AC23"/>
      <c r="AD23"/>
      <c r="AE23"/>
      <c r="AF23"/>
    </row>
    <row r="24" spans="1:32" ht="15">
      <c r="A24" s="22">
        <v>20</v>
      </c>
      <c r="B24" s="28" t="s">
        <v>171</v>
      </c>
      <c r="C24" s="27">
        <v>54.113355622510689</v>
      </c>
      <c r="D24" s="27">
        <v>13</v>
      </c>
      <c r="F24" s="22" t="s">
        <v>4038</v>
      </c>
      <c r="I24" s="27"/>
      <c r="K24" s="27">
        <v>3808</v>
      </c>
      <c r="L24"/>
      <c r="M24"/>
      <c r="N24"/>
      <c r="O24"/>
      <c r="P24"/>
      <c r="Q24"/>
      <c r="R24"/>
      <c r="S24"/>
      <c r="T24"/>
      <c r="U24"/>
      <c r="V24"/>
      <c r="W24"/>
      <c r="X24"/>
      <c r="Y24"/>
      <c r="Z24"/>
      <c r="AA24"/>
      <c r="AB24"/>
      <c r="AC24"/>
      <c r="AD24"/>
      <c r="AE24"/>
      <c r="AF24"/>
    </row>
    <row r="25" spans="1:32" ht="15">
      <c r="A25" s="22">
        <v>20</v>
      </c>
      <c r="B25" s="28" t="s">
        <v>672</v>
      </c>
      <c r="C25" s="27">
        <v>54.062249773778113</v>
      </c>
      <c r="D25" s="27">
        <v>15</v>
      </c>
      <c r="I25" s="27"/>
      <c r="K25"/>
      <c r="L25"/>
      <c r="M25"/>
      <c r="N25"/>
      <c r="O25"/>
      <c r="P25"/>
      <c r="Q25"/>
      <c r="R25"/>
      <c r="S25"/>
      <c r="T25"/>
      <c r="U25"/>
      <c r="V25"/>
      <c r="W25"/>
      <c r="X25"/>
      <c r="Y25"/>
      <c r="Z25"/>
      <c r="AA25"/>
      <c r="AB25"/>
      <c r="AC25"/>
      <c r="AD25"/>
      <c r="AE25"/>
      <c r="AF25"/>
    </row>
    <row r="26" spans="1:32" ht="15">
      <c r="A26" s="22">
        <v>20</v>
      </c>
      <c r="B26" s="28" t="s">
        <v>1011</v>
      </c>
      <c r="C26" s="27">
        <v>51.474358974358971</v>
      </c>
      <c r="D26" s="27">
        <v>3</v>
      </c>
      <c r="F26" s="22" t="s">
        <v>4039</v>
      </c>
      <c r="I26" s="27"/>
      <c r="K26"/>
      <c r="L26"/>
      <c r="M26"/>
      <c r="N26"/>
      <c r="O26"/>
      <c r="P26"/>
      <c r="Q26"/>
      <c r="R26"/>
      <c r="S26"/>
      <c r="T26"/>
      <c r="U26"/>
      <c r="V26"/>
      <c r="W26"/>
      <c r="X26"/>
      <c r="Y26"/>
      <c r="Z26"/>
      <c r="AA26"/>
    </row>
    <row r="27" spans="1:32" ht="15">
      <c r="A27" s="22">
        <v>20</v>
      </c>
      <c r="B27" s="28" t="s">
        <v>292</v>
      </c>
      <c r="C27" s="27">
        <v>50</v>
      </c>
      <c r="D27" s="27">
        <v>1</v>
      </c>
      <c r="I27" s="27"/>
      <c r="K27"/>
      <c r="L27"/>
      <c r="M27"/>
      <c r="N27"/>
      <c r="O27"/>
      <c r="P27"/>
      <c r="Q27"/>
      <c r="R27"/>
      <c r="S27"/>
      <c r="T27"/>
      <c r="U27"/>
      <c r="V27"/>
      <c r="W27"/>
      <c r="X27"/>
      <c r="Y27"/>
      <c r="Z27"/>
      <c r="AA27"/>
    </row>
    <row r="28" spans="1:32" ht="15">
      <c r="A28" s="22">
        <v>20</v>
      </c>
      <c r="B28" s="28" t="s">
        <v>548</v>
      </c>
      <c r="C28" s="27">
        <v>50</v>
      </c>
      <c r="D28" s="27">
        <v>1</v>
      </c>
      <c r="I28" s="27"/>
      <c r="K28"/>
      <c r="L28"/>
      <c r="M28"/>
      <c r="N28"/>
      <c r="O28"/>
      <c r="P28"/>
      <c r="Q28"/>
      <c r="R28"/>
      <c r="S28"/>
      <c r="T28"/>
      <c r="U28"/>
      <c r="V28"/>
      <c r="W28"/>
      <c r="X28"/>
      <c r="Y28"/>
      <c r="Z28"/>
      <c r="AA28"/>
    </row>
    <row r="29" spans="1:32" ht="15">
      <c r="A29" s="22">
        <v>20</v>
      </c>
      <c r="B29" s="28" t="s">
        <v>197</v>
      </c>
      <c r="C29" s="27">
        <v>50</v>
      </c>
      <c r="D29" s="27">
        <v>2</v>
      </c>
      <c r="I29" s="27"/>
      <c r="K29"/>
      <c r="L29"/>
      <c r="M29"/>
      <c r="N29"/>
      <c r="O29"/>
      <c r="P29"/>
      <c r="Q29"/>
      <c r="R29"/>
      <c r="S29"/>
      <c r="T29"/>
      <c r="U29"/>
      <c r="V29"/>
      <c r="W29"/>
      <c r="X29"/>
      <c r="Y29"/>
      <c r="Z29"/>
      <c r="AA29"/>
    </row>
    <row r="30" spans="1:32" ht="15">
      <c r="A30" s="22">
        <v>20</v>
      </c>
      <c r="B30" s="28" t="s">
        <v>416</v>
      </c>
      <c r="C30" s="27">
        <v>47.102564102564102</v>
      </c>
      <c r="D30" s="27">
        <v>5</v>
      </c>
      <c r="I30" s="27"/>
      <c r="K30"/>
      <c r="L30"/>
      <c r="M30"/>
      <c r="N30"/>
      <c r="O30"/>
      <c r="P30"/>
      <c r="Q30"/>
      <c r="R30"/>
      <c r="S30"/>
      <c r="T30"/>
      <c r="U30"/>
      <c r="V30"/>
      <c r="W30"/>
      <c r="X30"/>
      <c r="Y30"/>
      <c r="Z30"/>
      <c r="AA30"/>
    </row>
    <row r="31" spans="1:32" ht="15">
      <c r="A31" s="22">
        <v>20</v>
      </c>
      <c r="B31" s="28" t="s">
        <v>136</v>
      </c>
      <c r="C31" s="27">
        <v>46.967930736910503</v>
      </c>
      <c r="D31" s="27">
        <v>2</v>
      </c>
      <c r="I31" s="27"/>
      <c r="K31"/>
      <c r="L31"/>
      <c r="M31"/>
      <c r="N31"/>
      <c r="O31"/>
      <c r="P31"/>
      <c r="Q31"/>
      <c r="R31"/>
      <c r="S31"/>
      <c r="T31"/>
      <c r="U31"/>
      <c r="V31"/>
      <c r="W31"/>
      <c r="X31"/>
      <c r="Y31"/>
      <c r="Z31"/>
      <c r="AA31"/>
    </row>
    <row r="32" spans="1:32" ht="15">
      <c r="A32" s="22">
        <v>20</v>
      </c>
      <c r="B32" s="28" t="s">
        <v>1052</v>
      </c>
      <c r="C32" s="27">
        <v>46.153846153846153</v>
      </c>
      <c r="D32" s="27">
        <v>1</v>
      </c>
      <c r="I32" s="27"/>
      <c r="K32"/>
      <c r="L32"/>
      <c r="M32"/>
      <c r="N32"/>
      <c r="O32"/>
      <c r="P32"/>
      <c r="Q32"/>
      <c r="R32"/>
      <c r="S32"/>
      <c r="T32"/>
      <c r="U32"/>
      <c r="V32"/>
      <c r="W32"/>
      <c r="X32"/>
      <c r="Y32"/>
      <c r="Z32"/>
      <c r="AA32"/>
    </row>
    <row r="33" spans="1:29" ht="15">
      <c r="A33" s="22">
        <v>20</v>
      </c>
      <c r="B33" s="28" t="s">
        <v>299</v>
      </c>
      <c r="C33" s="27">
        <v>46.153846153846153</v>
      </c>
      <c r="D33" s="27">
        <v>2</v>
      </c>
      <c r="I33" s="27"/>
      <c r="K33"/>
      <c r="L33"/>
      <c r="M33"/>
      <c r="N33"/>
      <c r="O33"/>
      <c r="P33"/>
      <c r="Q33"/>
      <c r="R33"/>
      <c r="S33"/>
      <c r="T33"/>
      <c r="U33"/>
      <c r="V33"/>
      <c r="W33"/>
      <c r="X33" s="27"/>
      <c r="Y33" s="27"/>
      <c r="AA33" s="22" t="s">
        <v>4036</v>
      </c>
    </row>
    <row r="34" spans="1:29" ht="15">
      <c r="A34" s="22">
        <v>20</v>
      </c>
      <c r="B34" s="28" t="s">
        <v>654</v>
      </c>
      <c r="C34" s="27">
        <v>46.141949168629907</v>
      </c>
      <c r="D34" s="27">
        <v>3</v>
      </c>
      <c r="I34" s="27"/>
      <c r="K34"/>
      <c r="L34"/>
      <c r="M34"/>
      <c r="N34"/>
      <c r="O34"/>
      <c r="P34"/>
      <c r="Q34"/>
      <c r="R34"/>
      <c r="S34"/>
      <c r="T34"/>
      <c r="U34"/>
      <c r="V34"/>
      <c r="W34"/>
      <c r="X34" s="27"/>
      <c r="Y34" s="27"/>
      <c r="AA34" s="22" t="s">
        <v>4042</v>
      </c>
    </row>
    <row r="35" spans="1:29" ht="15">
      <c r="A35" s="22">
        <v>20</v>
      </c>
      <c r="B35" s="28" t="s">
        <v>59</v>
      </c>
      <c r="C35" s="27">
        <v>45.058462153465165</v>
      </c>
      <c r="D35" s="27">
        <v>4</v>
      </c>
      <c r="I35" s="27"/>
      <c r="L35"/>
      <c r="M35"/>
      <c r="N35"/>
      <c r="O35"/>
      <c r="P35"/>
      <c r="Q35"/>
      <c r="R35"/>
      <c r="S35"/>
      <c r="T35"/>
      <c r="U35"/>
      <c r="V35"/>
      <c r="W35"/>
      <c r="X35" s="27"/>
      <c r="Y35" s="27"/>
    </row>
    <row r="36" spans="1:29" ht="15">
      <c r="A36" s="22">
        <v>20</v>
      </c>
      <c r="B36" s="28" t="s">
        <v>106</v>
      </c>
      <c r="C36" s="27">
        <v>41.69969325174025</v>
      </c>
      <c r="D36" s="27">
        <v>6</v>
      </c>
      <c r="I36" s="27"/>
      <c r="L36"/>
      <c r="M36"/>
      <c r="N36"/>
      <c r="O36"/>
      <c r="P36"/>
      <c r="Q36"/>
      <c r="R36"/>
      <c r="S36"/>
      <c r="T36"/>
      <c r="U36"/>
      <c r="V36"/>
      <c r="W36"/>
      <c r="X36" s="27"/>
      <c r="Y36" s="27"/>
    </row>
    <row r="37" spans="1:29" ht="15">
      <c r="A37" s="22">
        <v>20</v>
      </c>
      <c r="B37" s="28" t="s">
        <v>163</v>
      </c>
      <c r="C37" s="27">
        <v>40.384615384615387</v>
      </c>
      <c r="D37" s="27">
        <v>1</v>
      </c>
      <c r="I37" s="27"/>
      <c r="L37"/>
      <c r="M37"/>
      <c r="N37"/>
      <c r="O37"/>
      <c r="P37"/>
      <c r="Q37"/>
      <c r="R37"/>
      <c r="S37"/>
      <c r="T37"/>
      <c r="U37"/>
      <c r="V37"/>
      <c r="W37"/>
      <c r="X37" s="27"/>
      <c r="Y37" s="27"/>
    </row>
    <row r="38" spans="1:29" ht="15">
      <c r="A38" s="22">
        <v>20</v>
      </c>
      <c r="B38" s="28" t="s">
        <v>1933</v>
      </c>
      <c r="C38" s="27">
        <v>38.46153846153846</v>
      </c>
      <c r="D38" s="27">
        <v>1</v>
      </c>
      <c r="I38" s="27"/>
      <c r="L38"/>
      <c r="M38"/>
      <c r="N38"/>
      <c r="O38"/>
      <c r="P38"/>
      <c r="Q38"/>
      <c r="R38"/>
      <c r="S38"/>
      <c r="T38"/>
      <c r="U38"/>
      <c r="V38"/>
      <c r="W38"/>
      <c r="X38" s="27"/>
      <c r="Y38" s="27"/>
      <c r="AA38" s="22">
        <v>12.5</v>
      </c>
      <c r="AB38" s="22">
        <f>G16</f>
        <v>44.147472597818528</v>
      </c>
      <c r="AC38" s="22" t="str">
        <f>CHAR(216)&amp;" "&amp;TEXT(GETPIVOTDATA("Mittelwert von sal / h",$K$3),0)</f>
        <v>Ø 44</v>
      </c>
    </row>
    <row r="39" spans="1:29" ht="15">
      <c r="A39" s="22">
        <v>20</v>
      </c>
      <c r="B39" s="28" t="s">
        <v>143</v>
      </c>
      <c r="C39" s="27">
        <v>38.060028672445327</v>
      </c>
      <c r="D39" s="27">
        <v>17</v>
      </c>
      <c r="I39" s="27"/>
      <c r="L39"/>
      <c r="M39"/>
      <c r="N39"/>
      <c r="O39"/>
      <c r="P39"/>
      <c r="Q39"/>
      <c r="R39"/>
      <c r="S39"/>
      <c r="T39"/>
      <c r="U39"/>
      <c r="V39"/>
      <c r="W39"/>
      <c r="X39" s="27"/>
      <c r="Y39" s="27"/>
      <c r="AA39" s="22">
        <v>10</v>
      </c>
      <c r="AB39" s="22">
        <f>AB38</f>
        <v>44.147472597818528</v>
      </c>
    </row>
    <row r="40" spans="1:29" ht="15">
      <c r="A40" s="22">
        <v>20</v>
      </c>
      <c r="B40" s="28" t="s">
        <v>179</v>
      </c>
      <c r="C40" s="27">
        <v>38.005411915132662</v>
      </c>
      <c r="D40" s="27">
        <v>19</v>
      </c>
      <c r="I40" s="27"/>
      <c r="L40"/>
      <c r="M40"/>
      <c r="N40"/>
      <c r="O40"/>
      <c r="P40"/>
      <c r="Q40"/>
      <c r="R40" s="27"/>
      <c r="S40" s="27"/>
      <c r="T40" s="27"/>
      <c r="U40" s="27"/>
      <c r="V40" s="27"/>
      <c r="W40" s="27"/>
      <c r="X40" s="27"/>
      <c r="Y40" s="27"/>
    </row>
    <row r="41" spans="1:29" ht="15">
      <c r="A41" s="22">
        <v>20</v>
      </c>
      <c r="B41" s="28" t="s">
        <v>65</v>
      </c>
      <c r="C41" s="27">
        <v>37.38582621082621</v>
      </c>
      <c r="D41" s="27">
        <v>9</v>
      </c>
      <c r="I41" s="27"/>
      <c r="L41"/>
      <c r="M41"/>
      <c r="N41"/>
      <c r="O41"/>
      <c r="P41"/>
      <c r="Q41"/>
      <c r="R41" s="27"/>
      <c r="S41" s="27"/>
      <c r="T41" s="27"/>
      <c r="U41" s="27"/>
      <c r="V41" s="27"/>
      <c r="W41" s="27"/>
      <c r="X41" s="27"/>
      <c r="Y41" s="27"/>
    </row>
    <row r="42" spans="1:29" ht="15">
      <c r="A42" s="22">
        <v>20</v>
      </c>
      <c r="B42" s="28" t="s">
        <v>30</v>
      </c>
      <c r="C42" s="27">
        <v>34.675742269961447</v>
      </c>
      <c r="D42" s="27">
        <v>10</v>
      </c>
      <c r="I42" s="27"/>
      <c r="L42"/>
      <c r="M42"/>
      <c r="N42"/>
      <c r="O42"/>
      <c r="P42"/>
      <c r="Q42"/>
      <c r="R42" s="27"/>
      <c r="S42" s="27"/>
      <c r="T42" s="27"/>
      <c r="U42" s="27"/>
      <c r="V42" s="27"/>
      <c r="W42" s="27"/>
      <c r="X42" s="27"/>
      <c r="Y42" s="27"/>
    </row>
    <row r="43" spans="1:29" ht="15">
      <c r="A43" s="22">
        <v>20</v>
      </c>
      <c r="B43" s="28" t="s">
        <v>359</v>
      </c>
      <c r="C43" s="27">
        <v>34.288616642337949</v>
      </c>
      <c r="D43" s="27">
        <v>4</v>
      </c>
      <c r="I43" s="27"/>
      <c r="L43"/>
      <c r="M43"/>
      <c r="N43"/>
      <c r="O43"/>
      <c r="P43"/>
      <c r="Q43"/>
      <c r="R43" s="27"/>
      <c r="S43" s="27"/>
      <c r="T43" s="27"/>
      <c r="U43" s="27"/>
      <c r="V43" s="27"/>
      <c r="W43" s="27"/>
      <c r="X43" s="27"/>
      <c r="Y43" s="27"/>
    </row>
    <row r="44" spans="1:29" ht="15">
      <c r="A44" s="22">
        <v>20</v>
      </c>
      <c r="B44" s="28" t="s">
        <v>48</v>
      </c>
      <c r="C44" s="27">
        <v>34.167783423318355</v>
      </c>
      <c r="D44" s="27">
        <v>19</v>
      </c>
      <c r="I44" s="27"/>
      <c r="L44"/>
      <c r="M44"/>
      <c r="N44"/>
      <c r="O44"/>
      <c r="P44"/>
      <c r="Q44"/>
      <c r="R44" s="27"/>
      <c r="S44" s="27"/>
      <c r="T44" s="27"/>
      <c r="U44" s="27"/>
      <c r="V44" s="27"/>
      <c r="W44" s="27"/>
      <c r="X44" s="27"/>
      <c r="Y44" s="27"/>
    </row>
    <row r="45" spans="1:29" ht="15">
      <c r="A45" s="22">
        <v>20</v>
      </c>
      <c r="B45" s="28" t="s">
        <v>895</v>
      </c>
      <c r="C45" s="27">
        <v>34.026617452478206</v>
      </c>
      <c r="D45" s="27">
        <v>6</v>
      </c>
      <c r="I45" s="27"/>
      <c r="L45"/>
      <c r="M45"/>
      <c r="N45"/>
      <c r="O45"/>
      <c r="P45"/>
      <c r="Q45"/>
      <c r="R45" s="27"/>
      <c r="S45" s="27"/>
      <c r="T45" s="27"/>
      <c r="U45" s="27"/>
      <c r="V45" s="27"/>
      <c r="W45" s="27"/>
      <c r="X45" s="27"/>
      <c r="Y45" s="27"/>
    </row>
    <row r="46" spans="1:29" ht="15">
      <c r="A46" s="22">
        <v>20</v>
      </c>
      <c r="B46" s="28" t="s">
        <v>75</v>
      </c>
      <c r="C46" s="27">
        <v>33.756127280126826</v>
      </c>
      <c r="D46" s="27">
        <v>6</v>
      </c>
      <c r="I46" s="27"/>
      <c r="L46"/>
      <c r="M46"/>
      <c r="N46"/>
      <c r="O46"/>
      <c r="P46"/>
      <c r="Q46"/>
      <c r="R46" s="27"/>
      <c r="S46" s="27"/>
      <c r="T46" s="27"/>
      <c r="U46" s="27"/>
      <c r="V46" s="27"/>
      <c r="W46" s="27"/>
      <c r="X46" s="27"/>
      <c r="Y46" s="27"/>
    </row>
    <row r="47" spans="1:29" ht="15">
      <c r="A47" s="22">
        <v>20</v>
      </c>
      <c r="B47" s="28" t="s">
        <v>726</v>
      </c>
      <c r="C47" s="27">
        <v>33.144878456405266</v>
      </c>
      <c r="D47" s="27">
        <v>8</v>
      </c>
      <c r="I47" s="27"/>
      <c r="L47"/>
      <c r="M47"/>
      <c r="N47" s="27"/>
      <c r="O47" s="27"/>
      <c r="P47" s="27"/>
      <c r="Q47" s="27"/>
      <c r="R47" s="27"/>
      <c r="S47" s="27"/>
      <c r="T47" s="27"/>
      <c r="U47" s="27"/>
      <c r="V47" s="27"/>
      <c r="W47" s="27"/>
      <c r="X47" s="27"/>
      <c r="Y47" s="27"/>
    </row>
    <row r="48" spans="1:29">
      <c r="A48" s="22">
        <v>20</v>
      </c>
      <c r="B48" s="28" t="s">
        <v>1344</v>
      </c>
      <c r="C48" s="27">
        <v>33.010901274374334</v>
      </c>
      <c r="D48" s="27">
        <v>1</v>
      </c>
      <c r="I48" s="27"/>
    </row>
    <row r="49" spans="1:9">
      <c r="A49" s="22">
        <v>20</v>
      </c>
      <c r="B49" s="28" t="s">
        <v>1176</v>
      </c>
      <c r="C49" s="27">
        <v>32.799145299145295</v>
      </c>
      <c r="D49" s="27">
        <v>3</v>
      </c>
      <c r="I49" s="27"/>
    </row>
    <row r="50" spans="1:9">
      <c r="A50" s="22">
        <v>20</v>
      </c>
      <c r="B50" s="28" t="s">
        <v>1519</v>
      </c>
      <c r="C50" s="27">
        <v>32.574344589528408</v>
      </c>
      <c r="D50" s="27">
        <v>1</v>
      </c>
      <c r="I50" s="27"/>
    </row>
    <row r="51" spans="1:9">
      <c r="A51" s="22">
        <v>20</v>
      </c>
      <c r="B51" s="28" t="s">
        <v>644</v>
      </c>
      <c r="C51" s="27">
        <v>32.051282051282051</v>
      </c>
      <c r="D51" s="27">
        <v>1</v>
      </c>
      <c r="I51" s="27"/>
    </row>
    <row r="52" spans="1:9">
      <c r="A52" s="22">
        <v>20</v>
      </c>
      <c r="B52" s="28" t="s">
        <v>577</v>
      </c>
      <c r="C52" s="27">
        <v>30.76923076923077</v>
      </c>
      <c r="D52" s="27">
        <v>1</v>
      </c>
      <c r="I52" s="27"/>
    </row>
    <row r="53" spans="1:9">
      <c r="A53" s="22">
        <v>20</v>
      </c>
      <c r="B53" s="28" t="s">
        <v>1118</v>
      </c>
      <c r="C53" s="27">
        <v>29.906280528318444</v>
      </c>
      <c r="D53" s="27">
        <v>7</v>
      </c>
      <c r="I53" s="27"/>
    </row>
    <row r="54" spans="1:9">
      <c r="A54" s="22">
        <v>20</v>
      </c>
      <c r="B54" s="28" t="s">
        <v>169</v>
      </c>
      <c r="C54" s="27">
        <v>29.045457258996162</v>
      </c>
      <c r="D54" s="27">
        <v>3</v>
      </c>
      <c r="I54" s="27"/>
    </row>
    <row r="55" spans="1:9">
      <c r="A55" s="22">
        <v>20</v>
      </c>
      <c r="B55" s="28" t="s">
        <v>133</v>
      </c>
      <c r="C55" s="27">
        <v>26.514957264957264</v>
      </c>
      <c r="D55" s="27">
        <v>11</v>
      </c>
      <c r="I55" s="27"/>
    </row>
    <row r="56" spans="1:9">
      <c r="A56" s="22">
        <v>20</v>
      </c>
      <c r="B56" s="28" t="s">
        <v>1444</v>
      </c>
      <c r="C56" s="27">
        <v>24.423076923076923</v>
      </c>
      <c r="D56" s="27">
        <v>2</v>
      </c>
      <c r="I56" s="27"/>
    </row>
    <row r="57" spans="1:9">
      <c r="A57" s="22">
        <v>20</v>
      </c>
      <c r="B57" s="28" t="s">
        <v>1055</v>
      </c>
      <c r="C57" s="27">
        <v>23.333333333333336</v>
      </c>
      <c r="D57" s="27">
        <v>1</v>
      </c>
      <c r="I57" s="27"/>
    </row>
    <row r="58" spans="1:9">
      <c r="A58" s="22">
        <v>20</v>
      </c>
      <c r="B58" s="28" t="s">
        <v>1773</v>
      </c>
      <c r="C58" s="27">
        <v>23.076923076923077</v>
      </c>
      <c r="D58" s="27">
        <v>1</v>
      </c>
      <c r="I58" s="27"/>
    </row>
    <row r="59" spans="1:9">
      <c r="A59" s="22">
        <v>20</v>
      </c>
      <c r="B59" s="28" t="s">
        <v>512</v>
      </c>
      <c r="C59" s="27">
        <v>20.512820512820515</v>
      </c>
      <c r="D59" s="27">
        <v>3</v>
      </c>
      <c r="I59" s="27"/>
    </row>
    <row r="60" spans="1:9">
      <c r="A60" s="22">
        <v>20</v>
      </c>
      <c r="B60" s="28" t="s">
        <v>21</v>
      </c>
      <c r="C60" s="27">
        <v>20.062980769230769</v>
      </c>
      <c r="D60" s="27">
        <v>1</v>
      </c>
      <c r="I60" s="27"/>
    </row>
    <row r="61" spans="1:9">
      <c r="A61" s="22">
        <v>20</v>
      </c>
      <c r="B61" s="28" t="s">
        <v>73</v>
      </c>
      <c r="C61" s="27">
        <v>18.752656040546242</v>
      </c>
      <c r="D61" s="27">
        <v>6</v>
      </c>
      <c r="I61" s="27"/>
    </row>
    <row r="62" spans="1:9">
      <c r="A62" s="22">
        <v>20</v>
      </c>
      <c r="B62" s="28" t="s">
        <v>166</v>
      </c>
      <c r="C62" s="27">
        <v>17.292995972044519</v>
      </c>
      <c r="D62" s="27">
        <v>10</v>
      </c>
      <c r="I62" s="27"/>
    </row>
    <row r="63" spans="1:9">
      <c r="A63" s="22">
        <v>20</v>
      </c>
      <c r="B63" s="28" t="s">
        <v>989</v>
      </c>
      <c r="C63" s="27">
        <v>16.826923076923077</v>
      </c>
      <c r="D63" s="27">
        <v>1</v>
      </c>
      <c r="I63" s="27"/>
    </row>
    <row r="64" spans="1:9">
      <c r="A64" s="22">
        <v>20</v>
      </c>
      <c r="B64" s="28" t="s">
        <v>38</v>
      </c>
      <c r="C64" s="27">
        <v>16.196755360743602</v>
      </c>
      <c r="D64" s="27">
        <v>5</v>
      </c>
      <c r="I64" s="27"/>
    </row>
    <row r="65" spans="1:9">
      <c r="A65" s="22">
        <v>20</v>
      </c>
      <c r="B65" s="28" t="s">
        <v>111</v>
      </c>
      <c r="C65" s="27">
        <v>16.11298076923077</v>
      </c>
      <c r="D65" s="27">
        <v>3</v>
      </c>
      <c r="I65" s="27"/>
    </row>
    <row r="66" spans="1:9">
      <c r="A66" s="22">
        <v>20</v>
      </c>
      <c r="B66" s="28" t="s">
        <v>1679</v>
      </c>
      <c r="C66" s="27">
        <v>15.384615384615385</v>
      </c>
      <c r="D66" s="27">
        <v>1</v>
      </c>
      <c r="I66" s="27"/>
    </row>
    <row r="67" spans="1:9">
      <c r="A67" s="22">
        <v>20</v>
      </c>
      <c r="B67" s="28" t="s">
        <v>1331</v>
      </c>
      <c r="C67" s="27">
        <v>15.384615384615385</v>
      </c>
      <c r="D67" s="27">
        <v>1</v>
      </c>
      <c r="I67" s="27"/>
    </row>
    <row r="68" spans="1:9">
      <c r="A68" s="22">
        <v>20</v>
      </c>
      <c r="B68" s="28" t="s">
        <v>425</v>
      </c>
      <c r="C68" s="27">
        <v>14.165395698751274</v>
      </c>
      <c r="D68" s="27">
        <v>2</v>
      </c>
      <c r="I68" s="27"/>
    </row>
    <row r="69" spans="1:9">
      <c r="A69" s="22">
        <v>20</v>
      </c>
      <c r="B69" s="28" t="s">
        <v>499</v>
      </c>
      <c r="C69" s="27">
        <v>13.5142440131899</v>
      </c>
      <c r="D69" s="27">
        <v>1</v>
      </c>
      <c r="I69" s="27"/>
    </row>
    <row r="70" spans="1:9">
      <c r="A70" s="22">
        <v>20</v>
      </c>
      <c r="B70" s="28" t="s">
        <v>1074</v>
      </c>
      <c r="C70" s="27">
        <v>13.186538461538461</v>
      </c>
      <c r="D70" s="27">
        <v>1</v>
      </c>
      <c r="I70" s="27"/>
    </row>
    <row r="71" spans="1:9">
      <c r="A71" s="22">
        <v>20</v>
      </c>
      <c r="B71" s="28" t="s">
        <v>1676</v>
      </c>
      <c r="C71" s="27">
        <v>12.820512820512821</v>
      </c>
      <c r="D71" s="27">
        <v>1</v>
      </c>
      <c r="I71" s="27"/>
    </row>
    <row r="72" spans="1:9">
      <c r="A72" s="22">
        <v>20</v>
      </c>
      <c r="B72" s="28" t="s">
        <v>8</v>
      </c>
      <c r="C72" s="27">
        <v>12.588820928647275</v>
      </c>
      <c r="D72" s="27">
        <v>565</v>
      </c>
      <c r="I72" s="27"/>
    </row>
    <row r="73" spans="1:9">
      <c r="A73" s="22">
        <v>20</v>
      </c>
      <c r="B73" s="28" t="s">
        <v>1066</v>
      </c>
      <c r="C73" s="27">
        <v>12.215379221073153</v>
      </c>
      <c r="D73" s="27">
        <v>1</v>
      </c>
      <c r="I73" s="27"/>
    </row>
    <row r="74" spans="1:9">
      <c r="A74" s="22">
        <v>20</v>
      </c>
      <c r="B74" s="28" t="s">
        <v>1700</v>
      </c>
      <c r="C74" s="27">
        <v>11.953846153846154</v>
      </c>
      <c r="D74" s="27">
        <v>1</v>
      </c>
      <c r="I74" s="27"/>
    </row>
    <row r="75" spans="1:9">
      <c r="A75" s="22">
        <v>20</v>
      </c>
      <c r="B75" s="28" t="s">
        <v>27</v>
      </c>
      <c r="C75" s="27">
        <v>11.826923076923077</v>
      </c>
      <c r="D75" s="27">
        <v>4</v>
      </c>
      <c r="I75" s="27"/>
    </row>
    <row r="76" spans="1:9">
      <c r="A76" s="22">
        <v>20</v>
      </c>
      <c r="B76" s="28" t="s">
        <v>716</v>
      </c>
      <c r="C76" s="27">
        <v>11.616124866954394</v>
      </c>
      <c r="D76" s="27">
        <v>5</v>
      </c>
      <c r="I76" s="27"/>
    </row>
    <row r="77" spans="1:9">
      <c r="A77" s="22">
        <v>20</v>
      </c>
      <c r="B77" s="28" t="s">
        <v>680</v>
      </c>
      <c r="C77" s="27">
        <v>11.538461538461538</v>
      </c>
      <c r="D77" s="27">
        <v>1</v>
      </c>
      <c r="I77" s="27"/>
    </row>
    <row r="78" spans="1:9">
      <c r="A78" s="22">
        <v>20</v>
      </c>
      <c r="B78" s="28" t="s">
        <v>1503</v>
      </c>
      <c r="C78" s="27">
        <v>11.538461538461538</v>
      </c>
      <c r="D78" s="27">
        <v>1</v>
      </c>
      <c r="I78" s="27"/>
    </row>
    <row r="79" spans="1:9">
      <c r="A79" s="22">
        <v>20</v>
      </c>
      <c r="B79" s="28" t="s">
        <v>690</v>
      </c>
      <c r="C79" s="27">
        <v>10.926980835551309</v>
      </c>
      <c r="D79" s="27">
        <v>2</v>
      </c>
      <c r="I79" s="27"/>
    </row>
    <row r="80" spans="1:9">
      <c r="A80" s="22">
        <v>20</v>
      </c>
      <c r="B80" s="28" t="s">
        <v>347</v>
      </c>
      <c r="C80" s="27">
        <v>10.636609324725448</v>
      </c>
      <c r="D80" s="27">
        <v>11</v>
      </c>
      <c r="I80" s="27"/>
    </row>
    <row r="81" spans="1:9">
      <c r="A81" s="22">
        <v>20</v>
      </c>
      <c r="B81" s="28" t="s">
        <v>184</v>
      </c>
      <c r="C81" s="27">
        <v>10.356730769230769</v>
      </c>
      <c r="D81" s="27">
        <v>5</v>
      </c>
      <c r="I81" s="27"/>
    </row>
    <row r="82" spans="1:9">
      <c r="A82" s="22">
        <v>20</v>
      </c>
      <c r="B82" s="28" t="s">
        <v>1043</v>
      </c>
      <c r="C82" s="27">
        <v>10</v>
      </c>
      <c r="D82" s="27">
        <v>1</v>
      </c>
      <c r="I82" s="27"/>
    </row>
    <row r="83" spans="1:9">
      <c r="A83" s="22">
        <v>20</v>
      </c>
      <c r="B83" s="28" t="s">
        <v>1156</v>
      </c>
      <c r="C83" s="27">
        <v>9.615384615384615</v>
      </c>
      <c r="D83" s="27">
        <v>1</v>
      </c>
      <c r="I83" s="27"/>
    </row>
    <row r="84" spans="1:9">
      <c r="A84" s="22">
        <v>20</v>
      </c>
      <c r="B84" s="28" t="s">
        <v>992</v>
      </c>
      <c r="C84" s="27">
        <v>9.615384615384615</v>
      </c>
      <c r="D84" s="27">
        <v>1</v>
      </c>
      <c r="I84" s="27"/>
    </row>
    <row r="85" spans="1:9">
      <c r="A85" s="22">
        <v>20</v>
      </c>
      <c r="B85" s="28" t="s">
        <v>818</v>
      </c>
      <c r="C85" s="27">
        <v>9.615384615384615</v>
      </c>
      <c r="D85" s="27">
        <v>1</v>
      </c>
      <c r="I85" s="27"/>
    </row>
    <row r="86" spans="1:9">
      <c r="A86" s="22">
        <v>20</v>
      </c>
      <c r="B86" s="28" t="s">
        <v>870</v>
      </c>
      <c r="C86" s="27">
        <v>9.5959339977348463</v>
      </c>
      <c r="D86" s="27">
        <v>3</v>
      </c>
      <c r="I86" s="27"/>
    </row>
    <row r="87" spans="1:9">
      <c r="A87" s="22">
        <v>20</v>
      </c>
      <c r="B87" s="28" t="s">
        <v>847</v>
      </c>
      <c r="C87" s="27">
        <v>9.5343427024140954</v>
      </c>
      <c r="D87" s="27">
        <v>1</v>
      </c>
      <c r="I87" s="27"/>
    </row>
    <row r="88" spans="1:9">
      <c r="A88" s="22">
        <v>20</v>
      </c>
      <c r="B88" s="28" t="s">
        <v>17</v>
      </c>
      <c r="C88" s="27">
        <v>9.144401525323925</v>
      </c>
      <c r="D88" s="27">
        <v>29</v>
      </c>
      <c r="I88" s="27"/>
    </row>
    <row r="89" spans="1:9">
      <c r="A89" s="22">
        <v>20</v>
      </c>
      <c r="B89" s="28" t="s">
        <v>1291</v>
      </c>
      <c r="C89" s="27">
        <v>8.6538461538461533</v>
      </c>
      <c r="D89" s="27">
        <v>1</v>
      </c>
      <c r="I89" s="27"/>
    </row>
    <row r="90" spans="1:9">
      <c r="A90" s="22">
        <v>20</v>
      </c>
      <c r="B90" s="28" t="s">
        <v>1722</v>
      </c>
      <c r="C90" s="27">
        <v>7.615384615384615</v>
      </c>
      <c r="D90" s="27">
        <v>1</v>
      </c>
      <c r="I90" s="27"/>
    </row>
    <row r="91" spans="1:9">
      <c r="A91" s="22">
        <v>20</v>
      </c>
      <c r="B91" s="28" t="s">
        <v>1306</v>
      </c>
      <c r="C91" s="27">
        <v>7.4059445047891765</v>
      </c>
      <c r="D91" s="27">
        <v>1</v>
      </c>
      <c r="I91" s="27"/>
    </row>
    <row r="92" spans="1:9">
      <c r="A92" s="22">
        <v>20</v>
      </c>
      <c r="B92" s="28" t="s">
        <v>1809</v>
      </c>
      <c r="C92" s="27">
        <v>7.0512820512820511</v>
      </c>
      <c r="D92" s="27">
        <v>1</v>
      </c>
      <c r="I92" s="27"/>
    </row>
    <row r="93" spans="1:9">
      <c r="A93" s="22">
        <v>20</v>
      </c>
      <c r="B93" s="28" t="s">
        <v>1707</v>
      </c>
      <c r="C93" s="27">
        <v>6.9230769230769234</v>
      </c>
      <c r="D93" s="27">
        <v>1</v>
      </c>
      <c r="I93" s="27"/>
    </row>
    <row r="94" spans="1:9">
      <c r="A94" s="22">
        <v>20</v>
      </c>
      <c r="B94" s="28" t="s">
        <v>1731</v>
      </c>
      <c r="C94" s="27">
        <v>6.608511763150938</v>
      </c>
      <c r="D94" s="27">
        <v>1</v>
      </c>
      <c r="I94" s="27"/>
    </row>
    <row r="95" spans="1:9">
      <c r="A95" s="22">
        <v>20</v>
      </c>
      <c r="B95" s="28" t="s">
        <v>1027</v>
      </c>
      <c r="C95" s="27">
        <v>6.4102564102564106</v>
      </c>
      <c r="D95" s="27">
        <v>1</v>
      </c>
      <c r="I95" s="27"/>
    </row>
    <row r="96" spans="1:9">
      <c r="A96" s="22">
        <v>20</v>
      </c>
      <c r="B96" s="28" t="s">
        <v>1086</v>
      </c>
      <c r="C96" s="27">
        <v>6.25</v>
      </c>
      <c r="D96" s="27">
        <v>2</v>
      </c>
      <c r="I96" s="27"/>
    </row>
    <row r="97" spans="1:9">
      <c r="A97" s="22">
        <v>20</v>
      </c>
      <c r="B97" s="28" t="s">
        <v>1804</v>
      </c>
      <c r="C97" s="27">
        <v>6.25</v>
      </c>
      <c r="D97" s="27">
        <v>1</v>
      </c>
      <c r="I97" s="27"/>
    </row>
    <row r="98" spans="1:9">
      <c r="A98" s="22">
        <v>20</v>
      </c>
      <c r="B98" s="28" t="s">
        <v>1771</v>
      </c>
      <c r="C98" s="27">
        <v>6.0104175562293332</v>
      </c>
      <c r="D98" s="27">
        <v>1</v>
      </c>
      <c r="I98" s="27"/>
    </row>
    <row r="99" spans="1:9">
      <c r="B99" s="28" t="s">
        <v>574</v>
      </c>
      <c r="C99" s="27">
        <v>5.7692307692307692</v>
      </c>
      <c r="D99" s="27">
        <v>1</v>
      </c>
      <c r="I99" s="27"/>
    </row>
    <row r="100" spans="1:9">
      <c r="B100" s="28" t="s">
        <v>1126</v>
      </c>
      <c r="C100" s="27">
        <v>5.7692307692307692</v>
      </c>
      <c r="D100" s="27">
        <v>1</v>
      </c>
      <c r="I100" s="27"/>
    </row>
    <row r="101" spans="1:9">
      <c r="B101" s="28" t="s">
        <v>1371</v>
      </c>
      <c r="C101" s="27">
        <v>5.6410256410256414</v>
      </c>
      <c r="D101" s="27">
        <v>1</v>
      </c>
      <c r="I101" s="27"/>
    </row>
    <row r="102" spans="1:9">
      <c r="B102" s="28" t="s">
        <v>1671</v>
      </c>
      <c r="C102" s="27">
        <v>4.615384615384615</v>
      </c>
      <c r="D102" s="27">
        <v>1</v>
      </c>
      <c r="I102" s="27"/>
    </row>
    <row r="103" spans="1:9">
      <c r="B103" s="28" t="s">
        <v>1951</v>
      </c>
      <c r="C103" s="27">
        <v>4.0384615384615383</v>
      </c>
      <c r="D103" s="27">
        <v>1</v>
      </c>
      <c r="I103" s="27"/>
    </row>
    <row r="104" spans="1:9">
      <c r="B104" s="28" t="s">
        <v>799</v>
      </c>
      <c r="C104" s="27">
        <v>3.8461538461538463</v>
      </c>
      <c r="D104" s="27">
        <v>1</v>
      </c>
      <c r="I104" s="27"/>
    </row>
    <row r="105" spans="1:9">
      <c r="B105" s="28" t="s">
        <v>1411</v>
      </c>
      <c r="C105" s="27">
        <v>3.4912137786570465</v>
      </c>
      <c r="D105" s="27">
        <v>1</v>
      </c>
      <c r="I105" s="27"/>
    </row>
    <row r="106" spans="1:9">
      <c r="B106" s="28" t="s">
        <v>567</v>
      </c>
      <c r="C106" s="27">
        <v>3.3653846153846154</v>
      </c>
      <c r="D106" s="27">
        <v>1</v>
      </c>
      <c r="I106" s="27"/>
    </row>
    <row r="107" spans="1:9">
      <c r="B107" s="28" t="s">
        <v>526</v>
      </c>
      <c r="C107" s="27">
        <v>3.1870192307692307</v>
      </c>
      <c r="D107" s="27">
        <v>1</v>
      </c>
      <c r="I107" s="27"/>
    </row>
    <row r="108" spans="1:9">
      <c r="B108" s="28" t="s">
        <v>851</v>
      </c>
      <c r="C108" s="27">
        <v>3.0769230769230771</v>
      </c>
      <c r="D108" s="27">
        <v>1</v>
      </c>
      <c r="I108" s="27"/>
    </row>
    <row r="109" spans="1:9">
      <c r="B109" s="28" t="s">
        <v>1860</v>
      </c>
      <c r="C109" s="27">
        <v>2.8846153846153846</v>
      </c>
      <c r="D109" s="27">
        <v>1</v>
      </c>
      <c r="I109" s="27"/>
    </row>
    <row r="110" spans="1:9">
      <c r="B110" s="28" t="s">
        <v>1991</v>
      </c>
      <c r="C110" s="27">
        <v>1.8934911242603552</v>
      </c>
      <c r="D110" s="27">
        <v>1</v>
      </c>
      <c r="I110" s="27"/>
    </row>
    <row r="111" spans="1:9">
      <c r="B111" s="28" t="s">
        <v>4009</v>
      </c>
      <c r="C111" s="27">
        <v>44.147472597818528</v>
      </c>
      <c r="D111" s="27">
        <v>1883</v>
      </c>
      <c r="I111" s="27"/>
    </row>
  </sheetData>
  <pageMargins left="0.7" right="0.7" top="0.78740157499999996" bottom="0.78740157499999996"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O1" sqref="O1"/>
    </sheetView>
  </sheetViews>
  <sheetFormatPr baseColWidth="10" defaultRowHeight="12.75"/>
  <cols>
    <col min="1" max="1" width="22.42578125" style="22" customWidth="1"/>
    <col min="2" max="2" width="20" style="22" customWidth="1"/>
    <col min="3" max="3" width="11.42578125" style="22"/>
    <col min="4" max="4" width="22.42578125" style="22" bestFit="1" customWidth="1"/>
    <col min="5" max="5" width="20.28515625" style="22" customWidth="1"/>
    <col min="6" max="10" width="11.42578125" style="22"/>
    <col min="11" max="15" width="5.7109375" style="188" customWidth="1"/>
    <col min="16" max="16384" width="11.42578125" style="22"/>
  </cols>
  <sheetData>
    <row r="1" spans="1:15">
      <c r="A1" s="215" t="s">
        <v>4026</v>
      </c>
      <c r="B1" s="216" t="s">
        <v>4075</v>
      </c>
    </row>
    <row r="2" spans="1:15">
      <c r="I2" s="22">
        <v>0.6</v>
      </c>
    </row>
    <row r="3" spans="1:15">
      <c r="A3" s="215" t="s">
        <v>4008</v>
      </c>
      <c r="B3" s="216" t="s">
        <v>4024</v>
      </c>
      <c r="D3" s="24" t="s">
        <v>4008</v>
      </c>
      <c r="E3" s="22" t="s">
        <v>4024</v>
      </c>
      <c r="M3" s="188" t="s">
        <v>4077</v>
      </c>
      <c r="N3" s="188" t="s">
        <v>4076</v>
      </c>
    </row>
    <row r="4" spans="1:15">
      <c r="A4" s="217" t="s">
        <v>4001</v>
      </c>
      <c r="B4" s="218">
        <v>117.02695635947208</v>
      </c>
      <c r="D4" s="28" t="s">
        <v>4001</v>
      </c>
      <c r="E4" s="27">
        <v>96.69158688340076</v>
      </c>
      <c r="G4" s="22" t="str">
        <f>A4</f>
        <v>CXO or Top Mgmt.</v>
      </c>
      <c r="H4" s="189">
        <f>VLOOKUP(A4,Sal_All,2,FALSE)</f>
        <v>96.69158688340076</v>
      </c>
      <c r="I4" s="22">
        <v>0.2</v>
      </c>
      <c r="K4" s="190">
        <f ca="1">IF(INDIRECT(ADDRESS(O4,2))&gt;H4,INDIRECT(ADDRESS(O4,2))-L4,INDIRECT(ADDRESS(O4,2)))</f>
        <v>96.69158688340076</v>
      </c>
      <c r="L4" s="190">
        <f ca="1">INDIRECT(ADDRESS(O4,2))-H4</f>
        <v>20.335369476071321</v>
      </c>
      <c r="M4" s="190">
        <f ca="1">IF(L4&gt;0,L4,#N/A)</f>
        <v>20.335369476071321</v>
      </c>
      <c r="N4" s="190" t="e">
        <f ca="1">IF(L4&lt;0,ABS(L4),#N/A)</f>
        <v>#N/A</v>
      </c>
      <c r="O4" s="188">
        <f>ROW()</f>
        <v>4</v>
      </c>
    </row>
    <row r="5" spans="1:15">
      <c r="A5" s="217" t="s">
        <v>279</v>
      </c>
      <c r="B5" s="218">
        <v>94.84780103465549</v>
      </c>
      <c r="D5" s="28" t="s">
        <v>4000</v>
      </c>
      <c r="E5" s="27">
        <v>62.91671892996677</v>
      </c>
      <c r="H5" s="189">
        <f>H4</f>
        <v>96.69158688340076</v>
      </c>
      <c r="I5" s="22">
        <f>I4+$I$2</f>
        <v>0.8</v>
      </c>
      <c r="K5" s="190">
        <f ca="1">IF(INDIRECT(ADDRESS(O5,2))&gt;H6,INDIRECT(ADDRESS(O5,2))-L5,INDIRECT(ADDRESS(O5,2)))</f>
        <v>56.0337723057349</v>
      </c>
      <c r="L5" s="190">
        <f ca="1">INDIRECT(ADDRESS(O5,2))-H6</f>
        <v>38.81402872892059</v>
      </c>
      <c r="M5" s="190">
        <f t="shared" ref="M5:M8" ca="1" si="0">IF(L5&gt;0,L5,#N/A)</f>
        <v>38.81402872892059</v>
      </c>
      <c r="N5" s="190" t="e">
        <f t="shared" ref="N5:N8" ca="1" si="1">IF(L5&lt;0,ABS(L5),#N/A)</f>
        <v>#N/A</v>
      </c>
      <c r="O5" s="188">
        <f>ROW()</f>
        <v>5</v>
      </c>
    </row>
    <row r="6" spans="1:15">
      <c r="A6" s="217" t="s">
        <v>356</v>
      </c>
      <c r="B6" s="218">
        <v>68.992671392790214</v>
      </c>
      <c r="D6" s="28" t="s">
        <v>356</v>
      </c>
      <c r="E6" s="27">
        <v>56.930763500741818</v>
      </c>
      <c r="G6" s="22" t="str">
        <f>A5</f>
        <v>Engineer</v>
      </c>
      <c r="H6" s="189">
        <f>VLOOKUP(A5,Sal_All,2,FALSE)</f>
        <v>56.0337723057349</v>
      </c>
      <c r="I6" s="22">
        <f>I4+1</f>
        <v>1.2</v>
      </c>
      <c r="K6" s="190">
        <f ca="1">IF(INDIRECT(ADDRESS(O6,2))&gt;H8,INDIRECT(ADDRESS(O6,2))-L6,INDIRECT(ADDRESS(O6,2)))</f>
        <v>56.930763500741818</v>
      </c>
      <c r="L6" s="190">
        <f ca="1">INDIRECT(ADDRESS(O6,2))-H8</f>
        <v>12.061907892048396</v>
      </c>
      <c r="M6" s="190">
        <f t="shared" ca="1" si="0"/>
        <v>12.061907892048396</v>
      </c>
      <c r="N6" s="190" t="e">
        <f t="shared" ca="1" si="1"/>
        <v>#N/A</v>
      </c>
      <c r="O6" s="188">
        <f>ROW()</f>
        <v>6</v>
      </c>
    </row>
    <row r="7" spans="1:15">
      <c r="A7" s="217" t="s">
        <v>488</v>
      </c>
      <c r="B7" s="218">
        <v>66.310525685997334</v>
      </c>
      <c r="D7" s="28" t="s">
        <v>279</v>
      </c>
      <c r="E7" s="27">
        <v>56.0337723057349</v>
      </c>
      <c r="H7" s="189">
        <f>H6</f>
        <v>56.0337723057349</v>
      </c>
      <c r="I7" s="22">
        <f t="shared" ref="I7:I13" si="2">I5+1</f>
        <v>1.8</v>
      </c>
      <c r="K7" s="190">
        <f ca="1">IF(INDIRECT(ADDRESS(O7,2))&gt;H10,INDIRECT(ADDRESS(O7,2))-L7,INDIRECT(ADDRESS(O7,2)))</f>
        <v>52.268197465043272</v>
      </c>
      <c r="L7" s="190">
        <f ca="1">INDIRECT(ADDRESS(O7,2))-H10</f>
        <v>14.042328220954062</v>
      </c>
      <c r="M7" s="190">
        <f t="shared" ca="1" si="0"/>
        <v>14.042328220954062</v>
      </c>
      <c r="N7" s="190" t="e">
        <f t="shared" ca="1" si="1"/>
        <v>#N/A</v>
      </c>
      <c r="O7" s="188">
        <f>ROW()</f>
        <v>7</v>
      </c>
    </row>
    <row r="8" spans="1:15">
      <c r="A8" s="217" t="s">
        <v>52</v>
      </c>
      <c r="B8" s="218">
        <v>57.869855130634114</v>
      </c>
      <c r="D8" s="28" t="s">
        <v>488</v>
      </c>
      <c r="E8" s="27">
        <v>52.268197465043272</v>
      </c>
      <c r="G8" s="22" t="str">
        <f>A6</f>
        <v>Consultant</v>
      </c>
      <c r="H8" s="189">
        <f>VLOOKUP(A6,Sal_All,2,FALSE)</f>
        <v>56.930763500741818</v>
      </c>
      <c r="I8" s="22">
        <f t="shared" si="2"/>
        <v>2.2000000000000002</v>
      </c>
      <c r="K8" s="190">
        <f ca="1">IF(INDIRECT(ADDRESS(O8,2))&gt;H12,INDIRECT(ADDRESS(O8,2))-L8,INDIRECT(ADDRESS(O8,2)))</f>
        <v>46.33306304955282</v>
      </c>
      <c r="L8" s="190">
        <f ca="1">INDIRECT(ADDRESS(O8,2))-H12</f>
        <v>11.536792081081295</v>
      </c>
      <c r="M8" s="190">
        <f t="shared" ca="1" si="0"/>
        <v>11.536792081081295</v>
      </c>
      <c r="N8" s="190" t="e">
        <f t="shared" ca="1" si="1"/>
        <v>#N/A</v>
      </c>
      <c r="O8" s="188">
        <f>ROW()</f>
        <v>8</v>
      </c>
    </row>
    <row r="9" spans="1:15">
      <c r="D9" s="28" t="s">
        <v>67</v>
      </c>
      <c r="E9" s="27">
        <v>47.882543570279744</v>
      </c>
      <c r="H9" s="189">
        <f>H8</f>
        <v>56.930763500741818</v>
      </c>
      <c r="I9" s="22">
        <f t="shared" si="2"/>
        <v>2.8</v>
      </c>
    </row>
    <row r="10" spans="1:15">
      <c r="D10" s="28" t="s">
        <v>52</v>
      </c>
      <c r="E10" s="27">
        <v>46.33306304955282</v>
      </c>
      <c r="G10" s="22" t="str">
        <f>A7</f>
        <v>Controller</v>
      </c>
      <c r="H10" s="189">
        <f>VLOOKUP(A7,Sal_All,2,FALSE)</f>
        <v>52.268197465043272</v>
      </c>
      <c r="I10" s="22">
        <f t="shared" si="2"/>
        <v>3.2</v>
      </c>
    </row>
    <row r="11" spans="1:15">
      <c r="D11" s="28" t="s">
        <v>310</v>
      </c>
      <c r="E11" s="27">
        <v>39.363968406431731</v>
      </c>
      <c r="H11" s="189">
        <f>H10</f>
        <v>52.268197465043272</v>
      </c>
      <c r="I11" s="22">
        <f t="shared" si="2"/>
        <v>3.8</v>
      </c>
    </row>
    <row r="12" spans="1:15">
      <c r="D12" s="28" t="s">
        <v>20</v>
      </c>
      <c r="E12" s="27">
        <v>37.470410413331024</v>
      </c>
      <c r="G12" s="22" t="str">
        <f>A8</f>
        <v>Manager</v>
      </c>
      <c r="H12" s="189">
        <f>VLOOKUP(A8,Sal_All,2,FALSE)</f>
        <v>46.33306304955282</v>
      </c>
      <c r="I12" s="22">
        <f t="shared" si="2"/>
        <v>4.2</v>
      </c>
    </row>
    <row r="13" spans="1:15">
      <c r="D13" s="28" t="s">
        <v>3999</v>
      </c>
      <c r="E13" s="27">
        <v>14.634435920124947</v>
      </c>
      <c r="H13" s="189">
        <f>H12</f>
        <v>46.33306304955282</v>
      </c>
      <c r="I13" s="22">
        <f t="shared" si="2"/>
        <v>4.8</v>
      </c>
    </row>
    <row r="14" spans="1:15">
      <c r="G14" s="22">
        <v>0</v>
      </c>
      <c r="J14" s="22" t="s">
        <v>4078</v>
      </c>
      <c r="K14" s="188" t="s">
        <v>4080</v>
      </c>
      <c r="L14" s="188" t="s">
        <v>4079</v>
      </c>
    </row>
    <row r="15" spans="1:15">
      <c r="G15" s="22">
        <v>0.5</v>
      </c>
      <c r="H15" s="189">
        <f>INDEX(Top5_Sal,G15+1.5,2)</f>
        <v>117.02695635947208</v>
      </c>
      <c r="I15" s="189">
        <f>H4</f>
        <v>96.69158688340076</v>
      </c>
      <c r="J15" s="194">
        <f>H15-I15</f>
        <v>20.335369476071321</v>
      </c>
      <c r="K15" s="189">
        <f>IF(H15&gt;I15,H15,I15)+10</f>
        <v>127.02695635947208</v>
      </c>
      <c r="L15" s="188">
        <v>10</v>
      </c>
    </row>
    <row r="16" spans="1:15">
      <c r="G16" s="22">
        <f>G15+1</f>
        <v>1.5</v>
      </c>
      <c r="H16" s="189">
        <f>INDEX(Top5_Sal,G16+1.5,2)</f>
        <v>94.84780103465549</v>
      </c>
      <c r="I16" s="189">
        <f>H6</f>
        <v>56.0337723057349</v>
      </c>
      <c r="J16" s="194">
        <f t="shared" ref="J16:J19" si="3">H16-I16</f>
        <v>38.81402872892059</v>
      </c>
      <c r="K16" s="189">
        <f t="shared" ref="K16:K19" si="4">IF(H16&gt;I16,H16,I16)+10</f>
        <v>104.84780103465549</v>
      </c>
      <c r="L16" s="188">
        <f>L15</f>
        <v>10</v>
      </c>
    </row>
    <row r="17" spans="7:12">
      <c r="G17" s="22">
        <f t="shared" ref="G17:G19" si="5">G16+1</f>
        <v>2.5</v>
      </c>
      <c r="H17" s="189">
        <f>INDEX(Top5_Sal,G17+1.5,2)</f>
        <v>68.992671392790214</v>
      </c>
      <c r="I17" s="189">
        <f>H8</f>
        <v>56.930763500741818</v>
      </c>
      <c r="J17" s="194">
        <f t="shared" si="3"/>
        <v>12.061907892048396</v>
      </c>
      <c r="K17" s="189">
        <f t="shared" si="4"/>
        <v>78.992671392790214</v>
      </c>
      <c r="L17" s="188">
        <f t="shared" ref="L17:L19" si="6">L16</f>
        <v>10</v>
      </c>
    </row>
    <row r="18" spans="7:12">
      <c r="G18" s="22">
        <f t="shared" si="5"/>
        <v>3.5</v>
      </c>
      <c r="H18" s="189">
        <f>INDEX(Top5_Sal,G18+1.5,2)</f>
        <v>66.310525685997334</v>
      </c>
      <c r="I18" s="189">
        <f>H10</f>
        <v>52.268197465043272</v>
      </c>
      <c r="J18" s="194">
        <f t="shared" si="3"/>
        <v>14.042328220954062</v>
      </c>
      <c r="K18" s="189">
        <f t="shared" si="4"/>
        <v>76.310525685997334</v>
      </c>
      <c r="L18" s="188">
        <f t="shared" si="6"/>
        <v>10</v>
      </c>
    </row>
    <row r="19" spans="7:12">
      <c r="G19" s="22">
        <f t="shared" si="5"/>
        <v>4.5</v>
      </c>
      <c r="H19" s="189">
        <f>INDEX(Top5_Sal,G19+1.5,2)</f>
        <v>57.869855130634114</v>
      </c>
      <c r="I19" s="189">
        <f>H12</f>
        <v>46.33306304955282</v>
      </c>
      <c r="J19" s="194">
        <f t="shared" si="3"/>
        <v>11.536792081081295</v>
      </c>
      <c r="K19" s="189">
        <f t="shared" si="4"/>
        <v>67.869855130634107</v>
      </c>
      <c r="L19" s="188">
        <f t="shared" si="6"/>
        <v>10</v>
      </c>
    </row>
    <row r="20" spans="7:12">
      <c r="G20" s="22">
        <v>1</v>
      </c>
      <c r="H20" s="189">
        <f>H4</f>
        <v>96.69158688340076</v>
      </c>
    </row>
    <row r="21" spans="7:12">
      <c r="G21" s="22" t="str">
        <f>CHAR(216)</f>
        <v>Ø</v>
      </c>
    </row>
  </sheetData>
  <pageMargins left="0.7" right="0.7" top="0.78740157499999996" bottom="0.78740157499999996"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topLeftCell="U1" workbookViewId="0">
      <selection activeCell="O1" sqref="O1"/>
    </sheetView>
  </sheetViews>
  <sheetFormatPr baseColWidth="10" defaultRowHeight="15"/>
  <cols>
    <col min="1" max="1" width="22.42578125" bestFit="1" customWidth="1"/>
    <col min="2" max="2" width="26" bestFit="1" customWidth="1"/>
    <col min="3" max="3" width="20.140625" bestFit="1" customWidth="1"/>
    <col min="4" max="4" width="5" customWidth="1"/>
    <col min="5" max="5" width="22.42578125" customWidth="1"/>
    <col min="6" max="6" width="26" customWidth="1"/>
    <col min="7" max="7" width="20.140625" customWidth="1"/>
    <col min="8" max="8" width="5.28515625" customWidth="1"/>
    <col min="9" max="9" width="22.42578125" customWidth="1"/>
    <col min="10" max="10" width="26" bestFit="1" customWidth="1"/>
    <col min="11" max="11" width="20.140625" bestFit="1" customWidth="1"/>
    <col min="12" max="12" width="4" customWidth="1"/>
    <col min="13" max="13" width="22.42578125" bestFit="1" customWidth="1"/>
    <col min="14" max="14" width="26" bestFit="1" customWidth="1"/>
    <col min="15" max="15" width="20.140625" bestFit="1" customWidth="1"/>
    <col min="16" max="16" width="4.5703125" customWidth="1"/>
    <col min="17" max="17" width="22.42578125" customWidth="1"/>
    <col min="18" max="18" width="26" customWidth="1"/>
    <col min="19" max="20" width="20.140625" customWidth="1"/>
    <col min="23" max="24" width="9.7109375" customWidth="1"/>
    <col min="25" max="25" width="8.140625" customWidth="1"/>
    <col min="26" max="26" width="20.140625" bestFit="1" customWidth="1"/>
    <col min="27" max="27" width="20.140625" customWidth="1"/>
  </cols>
  <sheetData>
    <row r="1" spans="1:37">
      <c r="A1" s="8" t="s">
        <v>3998</v>
      </c>
      <c r="B1" t="s">
        <v>310</v>
      </c>
      <c r="E1" s="8" t="s">
        <v>3998</v>
      </c>
      <c r="F1" t="s">
        <v>310</v>
      </c>
      <c r="I1" s="8" t="s">
        <v>3998</v>
      </c>
      <c r="J1" t="s">
        <v>310</v>
      </c>
      <c r="K1" t="str">
        <f ca="1">INDEX(PIV_15,1,1)</f>
        <v>ID1050</v>
      </c>
      <c r="M1" s="8" t="s">
        <v>3998</v>
      </c>
      <c r="N1" t="s">
        <v>310</v>
      </c>
      <c r="O1" t="str">
        <f ca="1">INDEX(PIV_15,1,1)</f>
        <v>ID1050</v>
      </c>
      <c r="Q1" s="8" t="s">
        <v>3998</v>
      </c>
      <c r="R1" t="s">
        <v>310</v>
      </c>
      <c r="S1" t="str">
        <f ca="1">INDEX(PIV_15,1,1)</f>
        <v>ID1050</v>
      </c>
    </row>
    <row r="2" spans="1:37">
      <c r="W2" s="10" t="s">
        <v>4089</v>
      </c>
      <c r="X2" s="10" t="s">
        <v>4090</v>
      </c>
      <c r="Y2" s="10" t="s">
        <v>4091</v>
      </c>
    </row>
    <row r="3" spans="1:37">
      <c r="A3" s="8" t="s">
        <v>4008</v>
      </c>
      <c r="B3" t="s">
        <v>4092</v>
      </c>
      <c r="C3" t="s">
        <v>4031</v>
      </c>
      <c r="E3" s="8" t="s">
        <v>4008</v>
      </c>
      <c r="F3" t="s">
        <v>4092</v>
      </c>
      <c r="G3" t="s">
        <v>4031</v>
      </c>
      <c r="I3" s="8" t="s">
        <v>4008</v>
      </c>
      <c r="J3" t="s">
        <v>4092</v>
      </c>
      <c r="K3" t="s">
        <v>4031</v>
      </c>
      <c r="M3" s="8" t="s">
        <v>4008</v>
      </c>
      <c r="N3" t="s">
        <v>4092</v>
      </c>
      <c r="O3" t="s">
        <v>4031</v>
      </c>
      <c r="Q3" s="8" t="s">
        <v>4008</v>
      </c>
      <c r="R3" t="s">
        <v>4092</v>
      </c>
      <c r="S3" t="s">
        <v>4031</v>
      </c>
      <c r="V3" t="s">
        <v>4028</v>
      </c>
      <c r="W3">
        <f>ROUND(GETPIVOTDATA("Anzahl von Unique ID",$A$3)/4,0)</f>
        <v>2</v>
      </c>
      <c r="X3" s="12">
        <f ca="1">IF(ISERROR(INDEX(PIV_13,W3,2)),#N/A,INDEX(PIV_13,W3,2))</f>
        <v>48000</v>
      </c>
      <c r="Y3">
        <f>ROUND(GETPIVOTDATA("Anzahl von Unique ID",$A$3)/4*3,0)</f>
        <v>5</v>
      </c>
      <c r="Z3" s="12">
        <f ca="1">IF(ISERROR(INDEX(PIV_13,Y3,2)),#N/A,INDEX(PIV_13,Y3,2))</f>
        <v>75000</v>
      </c>
    </row>
    <row r="4" spans="1:37">
      <c r="A4" s="9" t="s">
        <v>4028</v>
      </c>
      <c r="B4" s="12">
        <v>85000</v>
      </c>
      <c r="C4" s="12">
        <v>6</v>
      </c>
      <c r="E4" s="9" t="s">
        <v>4063</v>
      </c>
      <c r="F4" s="12">
        <v>64254.308353366054</v>
      </c>
      <c r="G4" s="12">
        <v>12</v>
      </c>
      <c r="I4" s="9" t="s">
        <v>4075</v>
      </c>
      <c r="J4" s="12">
        <v>140000</v>
      </c>
      <c r="K4" s="12">
        <v>30</v>
      </c>
      <c r="M4" s="9" t="s">
        <v>4029</v>
      </c>
      <c r="N4" s="12">
        <v>81592.772512210868</v>
      </c>
      <c r="O4" s="12">
        <v>21</v>
      </c>
      <c r="P4" s="12"/>
      <c r="Q4" s="9" t="s">
        <v>4030</v>
      </c>
      <c r="R4" s="12">
        <v>177600</v>
      </c>
      <c r="S4" s="12">
        <v>32</v>
      </c>
      <c r="T4" s="12"/>
      <c r="V4" t="s">
        <v>4088</v>
      </c>
      <c r="W4">
        <f>ROUND(GETPIVOTDATA("Anzahl von Unique ID",$E$3)/4,0)</f>
        <v>3</v>
      </c>
      <c r="X4" s="12">
        <f ca="1">IF(ISERROR(INDEX(PIV_14,W4,2)),#N/A,INDEX(PIV_14,W4,2))</f>
        <v>3000</v>
      </c>
      <c r="Y4">
        <f>ROUND(GETPIVOTDATA("Anzahl von Unique ID",$E$3)/4*3,0)</f>
        <v>9</v>
      </c>
      <c r="Z4" s="12">
        <f ca="1">IF(ISERROR(INDEX(PIV_14,Y4,2)),#N/A,INDEX(PIV_14,Y4,2))</f>
        <v>18000</v>
      </c>
      <c r="AA4" s="12"/>
    </row>
    <row r="5" spans="1:37">
      <c r="A5" s="4" t="s">
        <v>3678</v>
      </c>
      <c r="B5" s="12">
        <v>42000</v>
      </c>
      <c r="C5" s="12">
        <v>1</v>
      </c>
      <c r="E5" s="4" t="s">
        <v>2652</v>
      </c>
      <c r="F5" s="12">
        <v>2122.8177433598262</v>
      </c>
      <c r="G5" s="12">
        <v>1</v>
      </c>
      <c r="I5" s="4" t="s">
        <v>3033</v>
      </c>
      <c r="J5" s="12">
        <v>2400</v>
      </c>
      <c r="K5" s="12">
        <v>1</v>
      </c>
      <c r="M5" s="4" t="s">
        <v>3064</v>
      </c>
      <c r="N5" s="12">
        <v>2493.1083362419595</v>
      </c>
      <c r="O5" s="12">
        <v>1</v>
      </c>
      <c r="P5" s="12"/>
      <c r="Q5" s="4" t="s">
        <v>3135</v>
      </c>
      <c r="R5" s="12">
        <v>1783.166904422254</v>
      </c>
      <c r="S5" s="12">
        <v>1</v>
      </c>
      <c r="T5" s="12"/>
      <c r="V5" t="s">
        <v>4029</v>
      </c>
      <c r="W5">
        <f>ROUND(GETPIVOTDATA("Anzahl von Unique ID",$M$3)/4,0)</f>
        <v>5</v>
      </c>
      <c r="X5" s="12">
        <f ca="1">IF(ISERROR(INDEX(PIV_16,W5,2)),#N/A,INDEX(PIV_16,W5,2))</f>
        <v>5342.3750062327708</v>
      </c>
      <c r="Y5">
        <f>ROUND(GETPIVOTDATA("Anzahl von Unique ID",$M$3)/4*3,0)</f>
        <v>16</v>
      </c>
      <c r="Z5" s="12">
        <f ca="1">IF(ISERROR(INDEX(PIV_16,Y5,2)),#N/A,INDEX(PIV_16,Y5,2))</f>
        <v>47285.348162018527</v>
      </c>
      <c r="AA5" s="12"/>
    </row>
    <row r="6" spans="1:37">
      <c r="A6" s="4" t="s">
        <v>3819</v>
      </c>
      <c r="B6" s="12">
        <v>48000</v>
      </c>
      <c r="C6" s="12">
        <v>1</v>
      </c>
      <c r="E6" s="4" t="s">
        <v>2759</v>
      </c>
      <c r="F6" s="12">
        <v>2136.9500024931081</v>
      </c>
      <c r="G6" s="12">
        <v>1</v>
      </c>
      <c r="I6" s="4" t="s">
        <v>2692</v>
      </c>
      <c r="J6" s="12">
        <v>3205.4250037396623</v>
      </c>
      <c r="K6" s="12">
        <v>1</v>
      </c>
      <c r="M6" s="4" t="s">
        <v>2726</v>
      </c>
      <c r="N6" s="12">
        <v>3205.4250037396623</v>
      </c>
      <c r="O6" s="12">
        <v>1</v>
      </c>
      <c r="P6" s="12"/>
      <c r="Q6" s="4" t="s">
        <v>2764</v>
      </c>
      <c r="R6" s="12">
        <v>3650.6229209257262</v>
      </c>
      <c r="S6" s="12">
        <v>1</v>
      </c>
      <c r="T6" s="12"/>
      <c r="V6" t="s">
        <v>4030</v>
      </c>
      <c r="W6">
        <f>ROUND(GETPIVOTDATA("Anzahl von Unique ID",$Q$3)/4,0)</f>
        <v>8</v>
      </c>
      <c r="X6" s="12">
        <f ca="1">IF(ISERROR(INDEX(PIV_17,W6,2)),#N/A,INDEX(PIV_17,W6,2))</f>
        <v>10684.750012465542</v>
      </c>
      <c r="Y6">
        <f>ROUND(GETPIVOTDATA("Anzahl von Unique ID",$Q$3)/4*3,0)</f>
        <v>24</v>
      </c>
      <c r="Z6" s="12">
        <f ca="1">IF(ISERROR(INDEX(PIV_17,Y6,2)),#N/A,INDEX(PIV_17,Y6,2))</f>
        <v>55954.328658388586</v>
      </c>
      <c r="AA6" s="12"/>
    </row>
    <row r="7" spans="1:37">
      <c r="A7" s="4" t="s">
        <v>3820</v>
      </c>
      <c r="B7" s="12">
        <v>48000</v>
      </c>
      <c r="C7" s="12">
        <v>1</v>
      </c>
      <c r="E7" s="4" t="s">
        <v>3293</v>
      </c>
      <c r="F7" s="12">
        <v>3000</v>
      </c>
      <c r="G7" s="12">
        <v>1</v>
      </c>
      <c r="I7" s="4" t="s">
        <v>3081</v>
      </c>
      <c r="J7" s="12">
        <v>4273.9000049862161</v>
      </c>
      <c r="K7" s="12">
        <v>1</v>
      </c>
      <c r="M7" s="4" t="s">
        <v>3031</v>
      </c>
      <c r="N7" s="12">
        <v>4487.5950052355274</v>
      </c>
      <c r="O7" s="12">
        <v>1</v>
      </c>
      <c r="P7" s="12"/>
      <c r="Q7" s="4" t="s">
        <v>2747</v>
      </c>
      <c r="R7" s="12">
        <v>4273.9000049862161</v>
      </c>
      <c r="S7" s="12">
        <v>1</v>
      </c>
      <c r="T7" s="12"/>
      <c r="V7" t="s">
        <v>4075</v>
      </c>
      <c r="W7">
        <f>ROUND(GETPIVOTDATA("Anzahl von Unique ID",$I$3)/4,0)</f>
        <v>8</v>
      </c>
      <c r="X7" s="12">
        <f ca="1">IF(ISERROR(INDEX(PIV_15,W7,2)),#N/A,INDEX(PIV_15,W7,2))</f>
        <v>24000</v>
      </c>
      <c r="Y7">
        <f>ROUND(GETPIVOTDATA("Anzahl von Unique ID",$I$3)/4*3,0)</f>
        <v>23</v>
      </c>
      <c r="Z7" s="12">
        <f ca="1">IF(ISERROR(INDEX(PIV_15,Y7,2)),#N/A,INDEX(PIV_15,Y7,2))</f>
        <v>67775.665698893223</v>
      </c>
      <c r="AA7" s="12"/>
      <c r="AG7" t="s">
        <v>4087</v>
      </c>
      <c r="AH7" t="s">
        <v>4084</v>
      </c>
      <c r="AI7" t="s">
        <v>4085</v>
      </c>
      <c r="AJ7" t="s">
        <v>4086</v>
      </c>
    </row>
    <row r="8" spans="1:37">
      <c r="A8" s="4" t="s">
        <v>3224</v>
      </c>
      <c r="B8" s="12">
        <v>56000</v>
      </c>
      <c r="C8" s="12">
        <v>1</v>
      </c>
      <c r="E8" s="4" t="s">
        <v>2630</v>
      </c>
      <c r="F8" s="12">
        <v>3561.5833374885137</v>
      </c>
      <c r="G8" s="12">
        <v>1</v>
      </c>
      <c r="I8" s="4" t="s">
        <v>3180</v>
      </c>
      <c r="J8" s="12">
        <v>19000</v>
      </c>
      <c r="K8" s="12">
        <v>1</v>
      </c>
      <c r="M8" s="4" t="s">
        <v>3015</v>
      </c>
      <c r="N8" s="12">
        <v>5342.3750062327708</v>
      </c>
      <c r="O8" s="12">
        <v>1</v>
      </c>
      <c r="P8" s="12"/>
      <c r="Q8" s="4" t="s">
        <v>3105</v>
      </c>
      <c r="R8" s="12">
        <v>4314.929445034084</v>
      </c>
      <c r="S8" s="12">
        <v>1</v>
      </c>
      <c r="T8" s="12"/>
      <c r="AA8" s="12"/>
      <c r="AF8" s="196" t="s">
        <v>4028</v>
      </c>
      <c r="AG8" s="198">
        <f ca="1">X3</f>
        <v>48000</v>
      </c>
      <c r="AH8" s="198">
        <f ca="1">INDEX(PIV_13,1,2)</f>
        <v>42000</v>
      </c>
      <c r="AI8" s="198">
        <f>GETPIVOTDATA("Maximum von Salary in USD",$A$3)</f>
        <v>85000</v>
      </c>
      <c r="AJ8" s="198">
        <f ca="1">Z3</f>
        <v>75000</v>
      </c>
      <c r="AK8">
        <f t="shared" ref="AK8:AK9" ca="1" si="0">(AJ8-AG8)/2+AG8</f>
        <v>61500</v>
      </c>
    </row>
    <row r="9" spans="1:37">
      <c r="A9" s="4" t="s">
        <v>3713</v>
      </c>
      <c r="B9" s="12">
        <v>75000</v>
      </c>
      <c r="C9" s="12">
        <v>1</v>
      </c>
      <c r="E9" s="4" t="s">
        <v>3508</v>
      </c>
      <c r="F9" s="12">
        <v>3561.5833374885137</v>
      </c>
      <c r="G9" s="12">
        <v>1</v>
      </c>
      <c r="I9" s="4" t="s">
        <v>2765</v>
      </c>
      <c r="J9" s="12">
        <v>19068</v>
      </c>
      <c r="K9" s="12">
        <v>1</v>
      </c>
      <c r="M9" s="4" t="s">
        <v>3422</v>
      </c>
      <c r="N9" s="12">
        <v>5342.3750062327708</v>
      </c>
      <c r="O9" s="12">
        <v>1</v>
      </c>
      <c r="P9" s="12"/>
      <c r="Q9" s="4" t="s">
        <v>2884</v>
      </c>
      <c r="R9" s="12">
        <v>7123.1666749770275</v>
      </c>
      <c r="S9" s="12">
        <v>1</v>
      </c>
      <c r="T9" s="12"/>
      <c r="AA9" s="12"/>
      <c r="AF9" s="196" t="s">
        <v>4063</v>
      </c>
      <c r="AG9" s="198">
        <f ca="1">X4</f>
        <v>3000</v>
      </c>
      <c r="AH9" s="198">
        <f ca="1">INDEX(PIV_14,1,2)</f>
        <v>2122.8177433598262</v>
      </c>
      <c r="AI9" s="198">
        <f>GETPIVOTDATA("Maximum von Salary in USD",$E$3)</f>
        <v>64254.308353366054</v>
      </c>
      <c r="AJ9" s="198">
        <f ca="1">Z4</f>
        <v>18000</v>
      </c>
      <c r="AK9">
        <f t="shared" ca="1" si="0"/>
        <v>10500</v>
      </c>
    </row>
    <row r="10" spans="1:37">
      <c r="A10" s="4" t="s">
        <v>2832</v>
      </c>
      <c r="B10" s="12">
        <v>85000</v>
      </c>
      <c r="C10" s="12">
        <v>1</v>
      </c>
      <c r="E10" s="4" t="s">
        <v>3164</v>
      </c>
      <c r="F10" s="12">
        <v>6232.7708406048987</v>
      </c>
      <c r="G10" s="12">
        <v>1</v>
      </c>
      <c r="I10" s="4" t="s">
        <v>3738</v>
      </c>
      <c r="J10" s="12">
        <v>21342.710575059013</v>
      </c>
      <c r="K10" s="12">
        <v>1</v>
      </c>
      <c r="M10" s="4" t="s">
        <v>3132</v>
      </c>
      <c r="N10" s="12">
        <v>6000</v>
      </c>
      <c r="O10" s="12">
        <v>1</v>
      </c>
      <c r="P10" s="12"/>
      <c r="Q10" s="4" t="s">
        <v>3800</v>
      </c>
      <c r="R10" s="12">
        <v>7568.3645921630914</v>
      </c>
      <c r="S10" s="12">
        <v>1</v>
      </c>
      <c r="T10" s="12"/>
      <c r="AF10" s="196" t="s">
        <v>4029</v>
      </c>
      <c r="AG10" s="198">
        <f ca="1">X5</f>
        <v>5342.3750062327708</v>
      </c>
      <c r="AH10" s="198">
        <f ca="1">INDEX(PIV_16,1,2)</f>
        <v>2493.1083362419595</v>
      </c>
      <c r="AI10" s="198">
        <f>GETPIVOTDATA("Maximum von Salary in USD",$M$3)</f>
        <v>81592.772512210868</v>
      </c>
      <c r="AJ10" s="198">
        <f t="shared" ref="AJ10:AJ12" ca="1" si="1">Z5</f>
        <v>47285.348162018527</v>
      </c>
      <c r="AK10">
        <f ca="1">(AJ10-AG10)/2+AG10</f>
        <v>26313.861584125651</v>
      </c>
    </row>
    <row r="11" spans="1:37">
      <c r="A11" s="9" t="s">
        <v>4009</v>
      </c>
      <c r="B11" s="12">
        <v>85000</v>
      </c>
      <c r="C11" s="12">
        <v>6</v>
      </c>
      <c r="E11" s="4" t="s">
        <v>2874</v>
      </c>
      <c r="F11" s="12">
        <v>12821.700014958649</v>
      </c>
      <c r="G11" s="12">
        <v>1</v>
      </c>
      <c r="I11" s="4" t="s">
        <v>3189</v>
      </c>
      <c r="J11" s="12">
        <v>23000</v>
      </c>
      <c r="K11" s="12">
        <v>1</v>
      </c>
      <c r="M11" s="4" t="s">
        <v>3808</v>
      </c>
      <c r="N11" s="12">
        <v>6720</v>
      </c>
      <c r="O11" s="12">
        <v>1</v>
      </c>
      <c r="P11" s="12"/>
      <c r="Q11" s="4" t="s">
        <v>2773</v>
      </c>
      <c r="R11" s="12">
        <v>9146.5655463031271</v>
      </c>
      <c r="S11" s="12">
        <v>1</v>
      </c>
      <c r="T11" s="12"/>
      <c r="AF11" s="197" t="s">
        <v>4030</v>
      </c>
      <c r="AG11" s="198">
        <f ca="1">X6</f>
        <v>10684.750012465542</v>
      </c>
      <c r="AH11" s="197">
        <f ca="1">INDEX(PIV_17,1,2)</f>
        <v>1783.166904422254</v>
      </c>
      <c r="AI11" s="197">
        <f>GETPIVOTDATA("Maximum von Salary in USD",$Q$3)</f>
        <v>177600</v>
      </c>
      <c r="AJ11" s="198">
        <f t="shared" ca="1" si="1"/>
        <v>55954.328658388586</v>
      </c>
      <c r="AK11">
        <f t="shared" ref="AK11:AK12" ca="1" si="2">(AJ11-AG11)/2+AG11</f>
        <v>33319.539335427064</v>
      </c>
    </row>
    <row r="12" spans="1:37">
      <c r="E12" s="4" t="s">
        <v>2707</v>
      </c>
      <c r="F12" s="12">
        <v>15000</v>
      </c>
      <c r="G12" s="12">
        <v>1</v>
      </c>
      <c r="I12" s="4" t="s">
        <v>2664</v>
      </c>
      <c r="J12" s="12">
        <v>24000</v>
      </c>
      <c r="K12" s="12">
        <v>1</v>
      </c>
      <c r="M12" s="4" t="s">
        <v>3044</v>
      </c>
      <c r="N12" s="12">
        <v>7265.630008476568</v>
      </c>
      <c r="O12" s="12">
        <v>1</v>
      </c>
      <c r="P12" s="12"/>
      <c r="Q12" s="4" t="s">
        <v>3094</v>
      </c>
      <c r="R12" s="12">
        <v>10684.750012465542</v>
      </c>
      <c r="S12" s="12">
        <v>1</v>
      </c>
      <c r="T12" s="12"/>
      <c r="AF12" s="196" t="s">
        <v>4027</v>
      </c>
      <c r="AG12" s="13">
        <f ca="1">X7</f>
        <v>24000</v>
      </c>
      <c r="AH12" s="191">
        <f ca="1">INDEX(PIV_15,1,2)</f>
        <v>2400</v>
      </c>
      <c r="AI12" s="191">
        <f>GETPIVOTDATA("Maximum von Salary in USD",$I$3)</f>
        <v>140000</v>
      </c>
      <c r="AJ12" s="198">
        <f t="shared" ca="1" si="1"/>
        <v>67775.665698893223</v>
      </c>
      <c r="AK12">
        <f t="shared" ca="1" si="2"/>
        <v>45887.832849446611</v>
      </c>
    </row>
    <row r="13" spans="1:37">
      <c r="E13" s="4" t="s">
        <v>3736</v>
      </c>
      <c r="F13" s="12">
        <v>18000</v>
      </c>
      <c r="G13" s="12">
        <v>1</v>
      </c>
      <c r="I13" s="4" t="s">
        <v>3042</v>
      </c>
      <c r="J13" s="12">
        <v>29261.227167098674</v>
      </c>
      <c r="K13" s="12">
        <v>1</v>
      </c>
      <c r="M13" s="4" t="s">
        <v>2880</v>
      </c>
      <c r="N13" s="12">
        <v>10000</v>
      </c>
      <c r="O13" s="12">
        <v>1</v>
      </c>
      <c r="P13" s="12"/>
      <c r="Q13" s="4" t="s">
        <v>2722</v>
      </c>
      <c r="R13" s="12">
        <v>10684.750012465542</v>
      </c>
      <c r="S13" s="12">
        <v>1</v>
      </c>
      <c r="T13" s="12"/>
      <c r="AD13" s="200"/>
      <c r="AE13" s="200"/>
      <c r="AF13" s="200"/>
      <c r="AG13" s="200"/>
      <c r="AH13" s="200"/>
      <c r="AI13" s="200"/>
      <c r="AJ13" s="200"/>
    </row>
    <row r="14" spans="1:37">
      <c r="E14" s="4" t="s">
        <v>2936</v>
      </c>
      <c r="F14" s="12">
        <v>20000</v>
      </c>
      <c r="G14" s="12">
        <v>1</v>
      </c>
      <c r="I14" s="4" t="s">
        <v>2929</v>
      </c>
      <c r="J14" s="12">
        <v>30000</v>
      </c>
      <c r="K14" s="12">
        <v>1</v>
      </c>
      <c r="M14" s="4" t="s">
        <v>2698</v>
      </c>
      <c r="N14" s="12">
        <v>12821.700014958649</v>
      </c>
      <c r="O14" s="12">
        <v>1</v>
      </c>
      <c r="P14" s="12"/>
      <c r="Q14" s="4" t="s">
        <v>2589</v>
      </c>
      <c r="R14" s="12">
        <v>15092.18020692008</v>
      </c>
      <c r="S14" s="12">
        <v>1</v>
      </c>
      <c r="T14" s="12"/>
      <c r="AD14" s="200"/>
      <c r="AE14" s="200"/>
      <c r="AF14" s="200"/>
      <c r="AG14" s="200"/>
      <c r="AH14" s="200"/>
      <c r="AI14" s="200"/>
      <c r="AJ14" s="200"/>
    </row>
    <row r="15" spans="1:37">
      <c r="E15" s="4" t="s">
        <v>2990</v>
      </c>
      <c r="F15" s="12">
        <v>45000</v>
      </c>
      <c r="G15" s="12">
        <v>1</v>
      </c>
      <c r="I15" s="4" t="s">
        <v>2882</v>
      </c>
      <c r="J15" s="12">
        <v>36500</v>
      </c>
      <c r="K15" s="12">
        <v>1</v>
      </c>
      <c r="M15" s="4" t="s">
        <v>2803</v>
      </c>
      <c r="N15" s="12">
        <v>13100</v>
      </c>
      <c r="O15" s="12">
        <v>1</v>
      </c>
      <c r="P15" s="12"/>
      <c r="Q15" s="4" t="s">
        <v>2789</v>
      </c>
      <c r="R15" s="12">
        <v>20514.720023933838</v>
      </c>
      <c r="S15" s="12">
        <v>1</v>
      </c>
      <c r="T15" s="12"/>
      <c r="AD15" s="200"/>
      <c r="AE15" s="200"/>
      <c r="AF15" s="200"/>
      <c r="AG15" s="200"/>
      <c r="AH15" s="200"/>
      <c r="AI15" s="200"/>
      <c r="AJ15" s="200"/>
    </row>
    <row r="16" spans="1:37">
      <c r="E16" s="4" t="s">
        <v>3850</v>
      </c>
      <c r="F16" s="12">
        <v>64254.308353366054</v>
      </c>
      <c r="G16" s="12">
        <v>1</v>
      </c>
      <c r="I16" s="4" t="s">
        <v>3502</v>
      </c>
      <c r="J16" s="12">
        <v>38000</v>
      </c>
      <c r="K16" s="12">
        <v>1</v>
      </c>
      <c r="M16" s="4" t="s">
        <v>2760</v>
      </c>
      <c r="N16" s="12">
        <v>30232</v>
      </c>
      <c r="O16" s="12">
        <v>1</v>
      </c>
      <c r="P16" s="12"/>
      <c r="Q16" s="4" t="s">
        <v>3412</v>
      </c>
      <c r="R16" s="12">
        <v>25000</v>
      </c>
      <c r="S16" s="12">
        <v>1</v>
      </c>
      <c r="T16" s="12"/>
      <c r="AD16" s="200"/>
      <c r="AE16" s="200"/>
      <c r="AF16" s="200"/>
      <c r="AG16" s="200"/>
      <c r="AH16" s="200"/>
      <c r="AI16" s="200"/>
      <c r="AJ16" s="200"/>
    </row>
    <row r="17" spans="5:36">
      <c r="E17" s="9" t="s">
        <v>4009</v>
      </c>
      <c r="F17" s="12">
        <v>64254.308353366054</v>
      </c>
      <c r="G17" s="12">
        <v>12</v>
      </c>
      <c r="I17" s="4" t="s">
        <v>3446</v>
      </c>
      <c r="J17" s="12">
        <v>39404.456801682099</v>
      </c>
      <c r="K17" s="12">
        <v>1</v>
      </c>
      <c r="M17" s="4" t="s">
        <v>2938</v>
      </c>
      <c r="N17" s="12">
        <v>36000</v>
      </c>
      <c r="O17" s="12">
        <v>1</v>
      </c>
      <c r="P17" s="12"/>
      <c r="Q17" s="4" t="s">
        <v>3427</v>
      </c>
      <c r="R17" s="12">
        <v>30000</v>
      </c>
      <c r="S17" s="12">
        <v>1</v>
      </c>
      <c r="T17" s="12"/>
      <c r="AD17" s="200"/>
      <c r="AE17" s="200"/>
      <c r="AF17" s="200"/>
      <c r="AG17" s="200"/>
      <c r="AH17" s="200"/>
      <c r="AI17" s="200"/>
      <c r="AJ17" s="200"/>
    </row>
    <row r="18" spans="5:36">
      <c r="I18" s="4" t="s">
        <v>3200</v>
      </c>
      <c r="J18" s="12">
        <v>40000</v>
      </c>
      <c r="K18" s="12">
        <v>1</v>
      </c>
      <c r="M18" s="4" t="s">
        <v>2778</v>
      </c>
      <c r="N18" s="12">
        <v>40067.812546745779</v>
      </c>
      <c r="O18" s="12">
        <v>1</v>
      </c>
      <c r="P18" s="12"/>
      <c r="Q18" s="4" t="s">
        <v>3825</v>
      </c>
      <c r="R18" s="12">
        <v>31523.565441345683</v>
      </c>
      <c r="S18" s="12">
        <v>1</v>
      </c>
      <c r="T18" s="12"/>
      <c r="AD18" s="200"/>
      <c r="AE18" s="200"/>
      <c r="AF18" s="200"/>
      <c r="AG18" s="200"/>
      <c r="AH18" s="200"/>
      <c r="AI18" s="200"/>
      <c r="AJ18" s="200"/>
    </row>
    <row r="19" spans="5:36">
      <c r="I19" s="4" t="s">
        <v>3139</v>
      </c>
      <c r="J19" s="12">
        <v>44654.095718350931</v>
      </c>
      <c r="K19" s="12">
        <v>1</v>
      </c>
      <c r="M19" s="4" t="s">
        <v>3858</v>
      </c>
      <c r="N19" s="12">
        <v>45000</v>
      </c>
      <c r="O19" s="12">
        <v>1</v>
      </c>
      <c r="P19" s="12"/>
      <c r="Q19" s="4" t="s">
        <v>2682</v>
      </c>
      <c r="R19" s="12">
        <v>33500</v>
      </c>
      <c r="S19" s="12">
        <v>1</v>
      </c>
      <c r="T19" s="12"/>
      <c r="AD19" s="200"/>
      <c r="AE19" s="200"/>
      <c r="AF19" s="200"/>
      <c r="AG19" s="200"/>
      <c r="AH19" s="200"/>
      <c r="AI19" s="200"/>
      <c r="AJ19" s="200"/>
    </row>
    <row r="20" spans="5:36">
      <c r="I20" s="4" t="s">
        <v>3208</v>
      </c>
      <c r="J20" s="12">
        <v>49200</v>
      </c>
      <c r="K20" s="12">
        <v>1</v>
      </c>
      <c r="M20" s="4" t="s">
        <v>3130</v>
      </c>
      <c r="N20" s="12">
        <v>47285.348162018527</v>
      </c>
      <c r="O20" s="12">
        <v>1</v>
      </c>
      <c r="P20" s="12"/>
      <c r="Q20" s="4" t="s">
        <v>2840</v>
      </c>
      <c r="R20" s="12">
        <v>38111.983169748237</v>
      </c>
      <c r="S20" s="12">
        <v>1</v>
      </c>
      <c r="T20" s="12"/>
      <c r="AD20" s="200"/>
      <c r="AE20" s="200"/>
      <c r="AF20" s="200"/>
      <c r="AG20" s="200"/>
      <c r="AH20" s="200"/>
      <c r="AI20" s="200"/>
      <c r="AJ20" s="200"/>
    </row>
    <row r="21" spans="5:36">
      <c r="I21" s="4" t="s">
        <v>3551</v>
      </c>
      <c r="J21" s="12">
        <v>50000</v>
      </c>
      <c r="K21" s="12">
        <v>1</v>
      </c>
      <c r="M21" s="4" t="s">
        <v>3137</v>
      </c>
      <c r="N21" s="12">
        <v>59106.685202523156</v>
      </c>
      <c r="O21" s="12">
        <v>1</v>
      </c>
      <c r="Q21" s="4" t="s">
        <v>3221</v>
      </c>
      <c r="R21" s="12">
        <v>39404.456801682099</v>
      </c>
      <c r="S21" s="12">
        <v>1</v>
      </c>
      <c r="AD21" s="200"/>
      <c r="AE21" s="200"/>
      <c r="AF21" s="200"/>
      <c r="AG21" s="200"/>
      <c r="AH21" s="200"/>
      <c r="AI21" s="200"/>
      <c r="AJ21" s="200"/>
    </row>
    <row r="22" spans="5:36">
      <c r="I22" s="4" t="s">
        <v>3391</v>
      </c>
      <c r="J22" s="12">
        <v>50000</v>
      </c>
      <c r="K22" s="12">
        <v>1</v>
      </c>
      <c r="M22" s="4" t="s">
        <v>3847</v>
      </c>
      <c r="N22" s="12">
        <v>59819.107020370408</v>
      </c>
      <c r="O22" s="12">
        <v>1</v>
      </c>
      <c r="Q22" s="4" t="s">
        <v>2597</v>
      </c>
      <c r="R22" s="12">
        <v>45000</v>
      </c>
      <c r="S22" s="12">
        <v>1</v>
      </c>
      <c r="AD22" s="200"/>
      <c r="AE22" s="200"/>
      <c r="AF22" s="200"/>
      <c r="AG22" s="200"/>
      <c r="AH22" s="200"/>
      <c r="AI22" s="200"/>
      <c r="AJ22" s="200"/>
    </row>
    <row r="23" spans="5:36">
      <c r="I23" s="4" t="s">
        <v>3234</v>
      </c>
      <c r="J23" s="12">
        <v>63000</v>
      </c>
      <c r="K23" s="12">
        <v>1</v>
      </c>
      <c r="M23" s="4" t="s">
        <v>3416</v>
      </c>
      <c r="N23" s="12">
        <v>71393.675948184507</v>
      </c>
      <c r="O23" s="12">
        <v>1</v>
      </c>
      <c r="Q23" s="4" t="s">
        <v>3213</v>
      </c>
      <c r="R23" s="12">
        <v>45709.169889951241</v>
      </c>
      <c r="S23" s="12">
        <v>1</v>
      </c>
      <c r="AD23" s="200"/>
      <c r="AE23" s="200"/>
      <c r="AF23" s="200"/>
      <c r="AG23" s="200"/>
      <c r="AH23" s="200"/>
      <c r="AI23" s="200"/>
      <c r="AJ23" s="200"/>
    </row>
    <row r="24" spans="5:36">
      <c r="I24" s="4" t="s">
        <v>3482</v>
      </c>
      <c r="J24" s="12">
        <v>63519.971949580387</v>
      </c>
      <c r="K24" s="12">
        <v>1</v>
      </c>
      <c r="M24" s="4" t="s">
        <v>2629</v>
      </c>
      <c r="N24" s="12">
        <v>79552.953199405587</v>
      </c>
      <c r="O24" s="12">
        <v>1</v>
      </c>
      <c r="Q24" s="4" t="s">
        <v>3090</v>
      </c>
      <c r="R24" s="12">
        <v>50815.977559664309</v>
      </c>
      <c r="S24" s="12">
        <v>1</v>
      </c>
      <c r="AD24" s="200"/>
      <c r="AE24" s="200"/>
      <c r="AF24" s="200"/>
      <c r="AG24" s="200"/>
      <c r="AH24" s="200"/>
      <c r="AI24" s="200"/>
      <c r="AJ24" s="200"/>
    </row>
    <row r="25" spans="5:36">
      <c r="I25" s="4" t="s">
        <v>3310</v>
      </c>
      <c r="J25" s="12">
        <v>63807.047488395103</v>
      </c>
      <c r="K25" s="12">
        <v>1</v>
      </c>
      <c r="M25" s="4" t="s">
        <v>3235</v>
      </c>
      <c r="N25" s="12">
        <v>81592.772512210868</v>
      </c>
      <c r="O25" s="12">
        <v>1</v>
      </c>
      <c r="Q25" s="4" t="s">
        <v>3185</v>
      </c>
      <c r="R25" s="12">
        <v>53590.061250287661</v>
      </c>
      <c r="S25" s="12">
        <v>1</v>
      </c>
      <c r="AD25" s="200"/>
      <c r="AE25" s="200"/>
      <c r="AF25" s="200"/>
      <c r="AG25" s="200"/>
      <c r="AH25" s="200"/>
      <c r="AI25" s="200"/>
      <c r="AJ25" s="200"/>
    </row>
    <row r="26" spans="5:36">
      <c r="I26" s="4" t="s">
        <v>3489</v>
      </c>
      <c r="J26" s="12">
        <v>64300</v>
      </c>
      <c r="K26" s="12">
        <v>1</v>
      </c>
      <c r="M26" s="9" t="s">
        <v>4009</v>
      </c>
      <c r="N26" s="12">
        <v>81592.772512210868</v>
      </c>
      <c r="O26" s="12">
        <v>21</v>
      </c>
      <c r="Q26" s="4" t="s">
        <v>3186</v>
      </c>
      <c r="R26" s="12">
        <v>53590.061250287661</v>
      </c>
      <c r="S26" s="12">
        <v>1</v>
      </c>
      <c r="AD26" s="200"/>
      <c r="AE26" s="200"/>
      <c r="AF26" s="200"/>
      <c r="AG26" s="200"/>
      <c r="AH26" s="200"/>
      <c r="AI26" s="200"/>
      <c r="AJ26" s="200"/>
    </row>
    <row r="27" spans="5:36">
      <c r="I27" s="4" t="s">
        <v>3156</v>
      </c>
      <c r="J27" s="12">
        <v>67775.665698893223</v>
      </c>
      <c r="K27" s="12">
        <v>1</v>
      </c>
      <c r="Q27" s="4" t="s">
        <v>3226</v>
      </c>
      <c r="R27" s="12">
        <v>53590.061250287661</v>
      </c>
      <c r="S27" s="12">
        <v>1</v>
      </c>
      <c r="AD27" s="200"/>
      <c r="AE27" s="200"/>
      <c r="AF27" s="200"/>
      <c r="AG27" s="200"/>
      <c r="AH27" s="200"/>
      <c r="AI27" s="200"/>
      <c r="AJ27" s="200"/>
    </row>
    <row r="28" spans="5:36">
      <c r="I28" s="4" t="s">
        <v>2958</v>
      </c>
      <c r="J28" s="12">
        <v>75770.868892469181</v>
      </c>
      <c r="K28" s="12">
        <v>1</v>
      </c>
      <c r="Q28" s="4" t="s">
        <v>3667</v>
      </c>
      <c r="R28" s="12">
        <v>55954.328658388586</v>
      </c>
      <c r="S28" s="12">
        <v>1</v>
      </c>
      <c r="AD28" s="200"/>
      <c r="AE28" s="200"/>
      <c r="AF28" s="200"/>
      <c r="AG28" s="200"/>
      <c r="AH28" s="200"/>
      <c r="AI28" s="200"/>
      <c r="AJ28" s="200"/>
    </row>
    <row r="29" spans="5:36">
      <c r="I29" s="4" t="s">
        <v>3715</v>
      </c>
      <c r="J29" s="12">
        <v>85000</v>
      </c>
      <c r="K29" s="12">
        <v>1</v>
      </c>
      <c r="Q29" s="4" t="s">
        <v>3803</v>
      </c>
      <c r="R29" s="12">
        <v>57000</v>
      </c>
      <c r="S29" s="12">
        <v>1</v>
      </c>
      <c r="AD29" s="200"/>
      <c r="AE29" s="200"/>
      <c r="AF29" s="200"/>
      <c r="AG29" s="200"/>
      <c r="AH29" s="200"/>
      <c r="AI29" s="200"/>
      <c r="AJ29" s="200"/>
    </row>
    <row r="30" spans="5:36">
      <c r="I30" s="4" t="s">
        <v>3246</v>
      </c>
      <c r="J30" s="12">
        <v>107000</v>
      </c>
      <c r="K30" s="12">
        <v>1</v>
      </c>
      <c r="Q30" s="4" t="s">
        <v>2899</v>
      </c>
      <c r="R30" s="12">
        <v>60000</v>
      </c>
      <c r="S30" s="12">
        <v>1</v>
      </c>
      <c r="AD30" s="200"/>
      <c r="AE30" s="200"/>
      <c r="AF30" s="200"/>
      <c r="AG30" s="200"/>
      <c r="AH30" s="200"/>
      <c r="AI30" s="200"/>
      <c r="AJ30" s="200"/>
    </row>
    <row r="31" spans="5:36">
      <c r="I31" s="4" t="s">
        <v>3793</v>
      </c>
      <c r="J31" s="12">
        <v>120000</v>
      </c>
      <c r="K31" s="12">
        <v>1</v>
      </c>
      <c r="Q31" s="4" t="s">
        <v>3643</v>
      </c>
      <c r="R31" s="12">
        <v>75000</v>
      </c>
      <c r="S31" s="12">
        <v>1</v>
      </c>
      <c r="AD31" s="200"/>
      <c r="AE31" s="200"/>
      <c r="AF31" s="200"/>
      <c r="AG31" s="200"/>
      <c r="AH31" s="200"/>
      <c r="AI31" s="200"/>
      <c r="AJ31" s="200"/>
    </row>
    <row r="32" spans="5:36">
      <c r="I32" s="4" t="s">
        <v>3694</v>
      </c>
      <c r="J32" s="12">
        <v>131770.4440860638</v>
      </c>
      <c r="K32" s="12">
        <v>1</v>
      </c>
      <c r="Q32" s="4" t="s">
        <v>3801</v>
      </c>
      <c r="R32" s="12">
        <v>78808.913603364199</v>
      </c>
      <c r="S32" s="12">
        <v>1</v>
      </c>
      <c r="AE32" s="199"/>
      <c r="AF32" s="199"/>
      <c r="AG32" s="199"/>
      <c r="AH32" s="199"/>
      <c r="AI32" s="199"/>
      <c r="AJ32" s="199"/>
    </row>
    <row r="33" spans="9:36">
      <c r="I33" s="4" t="s">
        <v>2577</v>
      </c>
      <c r="J33" s="12">
        <v>132588.25533234264</v>
      </c>
      <c r="K33" s="12">
        <v>1</v>
      </c>
      <c r="Q33" s="4" t="s">
        <v>3589</v>
      </c>
      <c r="R33" s="12">
        <v>85000</v>
      </c>
      <c r="S33" s="12">
        <v>1</v>
      </c>
      <c r="AA33" s="12"/>
      <c r="AE33" s="199"/>
      <c r="AF33" s="199"/>
      <c r="AG33" s="199"/>
      <c r="AH33" s="199"/>
      <c r="AI33" s="199"/>
      <c r="AJ33" s="199"/>
    </row>
    <row r="34" spans="9:36">
      <c r="I34" s="4" t="s">
        <v>3273</v>
      </c>
      <c r="J34" s="12">
        <v>140000</v>
      </c>
      <c r="K34" s="12">
        <v>1</v>
      </c>
      <c r="Q34" s="4" t="s">
        <v>2898</v>
      </c>
      <c r="R34" s="12">
        <v>126094.26176538273</v>
      </c>
      <c r="S34" s="12">
        <v>1</v>
      </c>
      <c r="AA34" s="12"/>
    </row>
    <row r="35" spans="9:36">
      <c r="I35" s="9" t="s">
        <v>4009</v>
      </c>
      <c r="J35" s="12">
        <v>140000</v>
      </c>
      <c r="K35" s="12">
        <v>30</v>
      </c>
      <c r="Q35" s="4" t="s">
        <v>3449</v>
      </c>
      <c r="R35" s="12">
        <v>127488.70705032947</v>
      </c>
      <c r="S35" s="12">
        <v>1</v>
      </c>
      <c r="AA35" s="12"/>
    </row>
    <row r="36" spans="9:36">
      <c r="Q36" s="4" t="s">
        <v>3566</v>
      </c>
      <c r="R36" s="12">
        <v>177600</v>
      </c>
      <c r="S36" s="12">
        <v>1</v>
      </c>
      <c r="AA36" s="12"/>
    </row>
    <row r="37" spans="9:36">
      <c r="Q37" s="9" t="s">
        <v>4009</v>
      </c>
      <c r="R37" s="12">
        <v>177600</v>
      </c>
      <c r="S37" s="12">
        <v>32</v>
      </c>
      <c r="AA37" s="12"/>
    </row>
    <row r="38" spans="9:36">
      <c r="AA38" s="12"/>
    </row>
    <row r="39" spans="9:36">
      <c r="AA39" s="12"/>
    </row>
    <row r="40" spans="9:36">
      <c r="AA40" s="12"/>
    </row>
    <row r="41" spans="9:36">
      <c r="AA41" s="12"/>
    </row>
    <row r="42" spans="9:36">
      <c r="AA42" s="12"/>
    </row>
    <row r="43" spans="9:36">
      <c r="AA43" s="12"/>
    </row>
    <row r="44" spans="9:36">
      <c r="AA44" s="12"/>
    </row>
    <row r="45" spans="9:36">
      <c r="AA45" s="12"/>
    </row>
    <row r="46" spans="9:36">
      <c r="AA46" s="12"/>
    </row>
  </sheetData>
  <pageMargins left="0.7" right="0.7" top="0.78740157499999996" bottom="0.78740157499999996" header="0.3" footer="0.3"/>
  <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89"/>
  <sheetViews>
    <sheetView showGridLines="0" topLeftCell="A3" zoomScale="75" zoomScaleNormal="100" workbookViewId="0">
      <selection activeCell="O1" sqref="O1"/>
    </sheetView>
  </sheetViews>
  <sheetFormatPr baseColWidth="10" defaultRowHeight="14.25"/>
  <cols>
    <col min="1" max="1" width="1.5703125" style="114" customWidth="1"/>
    <col min="2" max="2" width="15" style="114" customWidth="1"/>
    <col min="3" max="3" width="10.85546875" style="114" customWidth="1"/>
    <col min="4" max="4" width="8.140625" style="114" customWidth="1"/>
    <col min="5" max="5" width="14.140625" style="114" customWidth="1"/>
    <col min="6" max="6" width="8.85546875" style="114" customWidth="1"/>
    <col min="7" max="7" width="13.42578125" style="114" bestFit="1" customWidth="1"/>
    <col min="8" max="9" width="7.85546875" style="184" customWidth="1"/>
    <col min="10" max="10" width="7.85546875" style="158" customWidth="1"/>
    <col min="11" max="11" width="3.85546875" style="33" customWidth="1"/>
    <col min="12" max="13" width="3.85546875" style="130" customWidth="1"/>
    <col min="14" max="14" width="3.85546875" style="133" customWidth="1"/>
    <col min="15" max="32" width="5.140625" style="133" customWidth="1"/>
    <col min="33" max="33" width="5.140625" style="134" customWidth="1"/>
    <col min="34" max="34" width="5.140625" style="133" customWidth="1"/>
    <col min="35" max="35" width="15.42578125" style="130" customWidth="1"/>
    <col min="36" max="36" width="1.7109375" style="133" customWidth="1"/>
    <col min="37" max="37" width="1.28515625" style="33" customWidth="1"/>
    <col min="38" max="38" width="4.42578125" style="33" customWidth="1"/>
    <col min="39" max="39" width="3.7109375" style="133" customWidth="1"/>
    <col min="40" max="41" width="2.85546875" style="114" customWidth="1"/>
    <col min="42" max="42" width="3.7109375" style="114" customWidth="1"/>
    <col min="43" max="44" width="11.42578125" style="114" customWidth="1"/>
    <col min="45" max="45" width="13.5703125" style="114" customWidth="1"/>
    <col min="46" max="46" width="1.42578125" style="151" customWidth="1"/>
    <col min="47" max="47" width="3.85546875" style="114" customWidth="1"/>
    <col min="48" max="48" width="2.140625" style="114" customWidth="1"/>
    <col min="49" max="74" width="2.85546875" style="114" customWidth="1"/>
    <col min="75" max="75" width="3.7109375" style="114" customWidth="1"/>
    <col min="76" max="76" width="5.5703125" style="114" customWidth="1"/>
    <col min="77" max="77" width="4.28515625" style="114" customWidth="1"/>
    <col min="78" max="96" width="3.5703125" style="114" customWidth="1"/>
    <col min="97" max="97" width="4.28515625" style="114" customWidth="1"/>
    <col min="98" max="132" width="4.42578125" style="114" bestFit="1" customWidth="1"/>
    <col min="133" max="16384" width="11.42578125" style="114"/>
  </cols>
  <sheetData>
    <row r="1" spans="2:256" s="31" customFormat="1" ht="12" customHeight="1">
      <c r="H1" s="157" t="s">
        <v>4033</v>
      </c>
      <c r="I1" s="157"/>
      <c r="J1" s="157"/>
      <c r="K1" s="31">
        <v>7</v>
      </c>
      <c r="L1" s="31">
        <v>2</v>
      </c>
      <c r="M1" s="31">
        <v>3</v>
      </c>
      <c r="N1" s="31">
        <v>108</v>
      </c>
      <c r="O1" s="31">
        <v>36</v>
      </c>
      <c r="P1" s="31">
        <v>36</v>
      </c>
      <c r="Q1" s="31">
        <v>36</v>
      </c>
      <c r="R1" s="31">
        <v>36</v>
      </c>
      <c r="S1" s="31">
        <v>36</v>
      </c>
      <c r="T1" s="31">
        <v>36</v>
      </c>
      <c r="U1" s="31">
        <v>36</v>
      </c>
      <c r="V1" s="31">
        <v>36</v>
      </c>
      <c r="W1" s="31">
        <v>36</v>
      </c>
      <c r="X1" s="31">
        <v>36</v>
      </c>
      <c r="Y1" s="31">
        <v>36</v>
      </c>
      <c r="Z1" s="31">
        <v>36</v>
      </c>
      <c r="AA1" s="31">
        <v>36</v>
      </c>
      <c r="AB1" s="31">
        <v>36</v>
      </c>
      <c r="AC1" s="31">
        <v>36</v>
      </c>
      <c r="AD1" s="31">
        <v>36</v>
      </c>
      <c r="AE1" s="31">
        <v>36</v>
      </c>
      <c r="AF1" s="31">
        <v>36</v>
      </c>
      <c r="AG1" s="31">
        <v>36</v>
      </c>
      <c r="AH1" s="31">
        <v>36</v>
      </c>
      <c r="AI1" s="31">
        <v>108</v>
      </c>
      <c r="AJ1" s="31">
        <v>12</v>
      </c>
      <c r="AK1" s="31">
        <v>10</v>
      </c>
      <c r="AL1" s="32"/>
      <c r="AM1" s="32"/>
    </row>
    <row r="2" spans="2:256" s="33" customFormat="1" ht="9" customHeight="1">
      <c r="H2" s="157"/>
      <c r="I2" s="158"/>
      <c r="J2" s="159"/>
      <c r="K2" s="34"/>
      <c r="L2" s="35"/>
      <c r="M2" s="35"/>
      <c r="N2" s="36"/>
      <c r="O2" s="36"/>
      <c r="P2" s="36"/>
      <c r="Q2" s="36"/>
      <c r="R2" s="36"/>
      <c r="S2" s="36"/>
      <c r="T2" s="36"/>
      <c r="U2" s="36"/>
      <c r="V2" s="36"/>
      <c r="W2" s="36"/>
      <c r="X2" s="36"/>
      <c r="Y2" s="36"/>
      <c r="Z2" s="36"/>
      <c r="AA2" s="36"/>
      <c r="AB2" s="36"/>
      <c r="AC2" s="36"/>
      <c r="AD2" s="36"/>
      <c r="AE2" s="36"/>
      <c r="AF2" s="36"/>
      <c r="AG2" s="37"/>
      <c r="AH2" s="36"/>
      <c r="AI2" s="35"/>
      <c r="AJ2" s="36"/>
      <c r="AK2" s="38"/>
      <c r="AL2" s="32">
        <f>SUM(K1:AJ1)</f>
        <v>960</v>
      </c>
      <c r="AM2" s="39"/>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row>
    <row r="3" spans="2:256" s="40" customFormat="1" ht="7.5" customHeight="1">
      <c r="H3" s="160"/>
      <c r="I3" s="161"/>
      <c r="J3" s="162"/>
      <c r="K3" s="42"/>
      <c r="L3" s="42"/>
      <c r="M3" s="42"/>
      <c r="N3" s="43"/>
      <c r="O3" s="44"/>
      <c r="P3" s="45"/>
      <c r="Q3" s="45"/>
      <c r="R3" s="45"/>
      <c r="S3" s="45"/>
      <c r="T3" s="45"/>
      <c r="U3" s="45"/>
      <c r="V3" s="45"/>
      <c r="W3" s="45"/>
      <c r="X3" s="45"/>
      <c r="Y3" s="45"/>
      <c r="Z3" s="45"/>
      <c r="AA3" s="45"/>
      <c r="AB3" s="45"/>
      <c r="AC3" s="45"/>
      <c r="AD3" s="45"/>
      <c r="AE3" s="45"/>
      <c r="AF3" s="45"/>
      <c r="AG3" s="46"/>
      <c r="AH3" s="45"/>
      <c r="AI3" s="47"/>
      <c r="AJ3" s="44"/>
      <c r="AK3" s="41"/>
      <c r="AL3" s="48"/>
      <c r="AM3" s="49"/>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2:256" s="50" customFormat="1" ht="4.5" customHeight="1">
      <c r="H4" s="160">
        <v>6</v>
      </c>
      <c r="I4" s="163"/>
      <c r="J4" s="164"/>
      <c r="K4" s="51"/>
      <c r="M4" s="51"/>
      <c r="N4" s="52"/>
      <c r="O4" s="53"/>
      <c r="P4" s="53"/>
      <c r="Q4" s="53"/>
      <c r="R4" s="53"/>
      <c r="S4" s="53"/>
      <c r="T4" s="53"/>
      <c r="U4" s="53"/>
      <c r="V4" s="53"/>
      <c r="W4" s="53"/>
      <c r="X4" s="53"/>
      <c r="Y4" s="53"/>
      <c r="Z4" s="53"/>
      <c r="AA4" s="53"/>
      <c r="AB4" s="53"/>
      <c r="AC4" s="53"/>
      <c r="AD4" s="53"/>
      <c r="AE4" s="53"/>
      <c r="AF4" s="53"/>
      <c r="AG4" s="54"/>
      <c r="AH4" s="53"/>
      <c r="AI4" s="55"/>
      <c r="AJ4" s="56"/>
      <c r="AK4" s="51"/>
      <c r="AL4" s="51"/>
      <c r="AM4" s="57"/>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row>
    <row r="5" spans="2:256" s="50" customFormat="1" ht="15.75" customHeight="1">
      <c r="H5" s="160">
        <v>21</v>
      </c>
      <c r="I5" s="163"/>
      <c r="J5" s="164"/>
      <c r="L5" s="50" t="s">
        <v>4043</v>
      </c>
      <c r="M5" s="51"/>
      <c r="N5" s="52"/>
      <c r="O5" s="53"/>
      <c r="P5" s="53"/>
      <c r="Q5" s="53"/>
      <c r="R5" s="53"/>
      <c r="S5" s="53"/>
      <c r="T5" s="53"/>
      <c r="U5" s="53"/>
      <c r="V5" s="53"/>
      <c r="W5" s="53"/>
      <c r="X5" s="53"/>
      <c r="Y5" s="53"/>
      <c r="Z5" s="53"/>
      <c r="AA5" s="53"/>
      <c r="AB5" s="53"/>
      <c r="AC5" s="53"/>
      <c r="AD5" s="53"/>
      <c r="AE5" s="53"/>
      <c r="AF5" s="53"/>
      <c r="AG5" s="54"/>
      <c r="AH5" s="53"/>
      <c r="AI5" s="55"/>
      <c r="AJ5" s="56"/>
      <c r="AK5" s="51"/>
      <c r="AL5" s="51"/>
      <c r="AM5" s="57"/>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row>
    <row r="6" spans="2:256" s="50" customFormat="1" ht="15.75" customHeight="1">
      <c r="H6" s="160">
        <v>21</v>
      </c>
      <c r="I6" s="163"/>
      <c r="J6" s="164"/>
      <c r="L6" s="50" t="s">
        <v>4044</v>
      </c>
      <c r="M6" s="51"/>
      <c r="N6" s="52"/>
      <c r="O6" s="53"/>
      <c r="P6" s="53"/>
      <c r="Q6" s="53"/>
      <c r="R6" s="53"/>
      <c r="S6" s="53"/>
      <c r="T6" s="53"/>
      <c r="U6" s="53"/>
      <c r="V6" s="53"/>
      <c r="W6" s="53"/>
      <c r="X6" s="53"/>
      <c r="Y6" s="53"/>
      <c r="Z6" s="53"/>
      <c r="AA6" s="53"/>
      <c r="AB6" s="53"/>
      <c r="AC6" s="53"/>
      <c r="AD6" s="53"/>
      <c r="AE6" s="53"/>
      <c r="AF6" s="53"/>
      <c r="AG6" s="54"/>
      <c r="AH6" s="53"/>
      <c r="AI6" s="55"/>
      <c r="AJ6" s="56"/>
      <c r="AK6" s="51"/>
      <c r="AL6" s="51"/>
      <c r="AM6" s="57"/>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row>
    <row r="7" spans="2:256" s="58" customFormat="1" ht="4.5" customHeight="1">
      <c r="H7" s="160">
        <v>6</v>
      </c>
      <c r="I7" s="165"/>
      <c r="J7" s="164"/>
      <c r="M7" s="60"/>
      <c r="N7" s="61"/>
      <c r="O7" s="62"/>
      <c r="P7" s="62"/>
      <c r="Q7" s="62"/>
      <c r="R7" s="62"/>
      <c r="S7" s="62"/>
      <c r="T7" s="62"/>
      <c r="U7" s="62"/>
      <c r="V7" s="62"/>
      <c r="W7" s="62"/>
      <c r="X7" s="62"/>
      <c r="Y7" s="62"/>
      <c r="Z7" s="62"/>
      <c r="AA7" s="62"/>
      <c r="AB7" s="62"/>
      <c r="AC7" s="62"/>
      <c r="AD7" s="62"/>
      <c r="AE7" s="62"/>
      <c r="AF7" s="62"/>
      <c r="AG7" s="63"/>
      <c r="AH7" s="62"/>
      <c r="AI7" s="64"/>
      <c r="AJ7" s="65"/>
      <c r="AK7" s="60"/>
      <c r="AL7" s="60"/>
      <c r="AM7" s="66"/>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row>
    <row r="8" spans="2:256" s="58" customFormat="1" ht="4.5" customHeight="1">
      <c r="B8" s="50"/>
      <c r="C8" s="50"/>
      <c r="D8" s="50"/>
      <c r="E8" s="50"/>
      <c r="F8" s="50"/>
      <c r="G8" s="50"/>
      <c r="H8" s="160">
        <v>6</v>
      </c>
      <c r="I8" s="165"/>
      <c r="J8" s="164"/>
      <c r="M8" s="60"/>
      <c r="N8" s="67"/>
      <c r="O8" s="68"/>
      <c r="P8" s="68"/>
      <c r="Q8" s="68"/>
      <c r="R8" s="68"/>
      <c r="S8" s="68"/>
      <c r="T8" s="68"/>
      <c r="U8" s="68"/>
      <c r="V8" s="68"/>
      <c r="W8" s="68"/>
      <c r="X8" s="68"/>
      <c r="Y8" s="68"/>
      <c r="Z8" s="68"/>
      <c r="AA8" s="68"/>
      <c r="AB8" s="68"/>
      <c r="AC8" s="68"/>
      <c r="AD8" s="68"/>
      <c r="AE8" s="68"/>
      <c r="AF8" s="68"/>
      <c r="AG8" s="69"/>
      <c r="AH8" s="68"/>
      <c r="AI8" s="70"/>
      <c r="AJ8" s="65"/>
      <c r="AK8" s="60"/>
      <c r="AL8" s="60"/>
      <c r="AM8" s="66"/>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row>
    <row r="9" spans="2:256" s="73" customFormat="1" ht="12" customHeight="1">
      <c r="B9" s="58"/>
      <c r="C9" s="58"/>
      <c r="D9" s="58"/>
      <c r="E9" s="58"/>
      <c r="F9" s="58"/>
      <c r="G9" s="58"/>
      <c r="H9" s="160">
        <v>16</v>
      </c>
      <c r="I9" s="166"/>
      <c r="J9" s="164"/>
      <c r="K9" s="72"/>
      <c r="M9" s="72" t="s">
        <v>4045</v>
      </c>
      <c r="N9" s="74"/>
      <c r="O9" s="53"/>
      <c r="P9" s="53"/>
      <c r="Q9" s="53"/>
      <c r="R9" s="53"/>
      <c r="S9" s="53"/>
      <c r="T9" s="53"/>
      <c r="U9" s="53"/>
      <c r="V9" s="53"/>
      <c r="W9" s="53"/>
      <c r="X9" s="53"/>
      <c r="Y9" s="53"/>
      <c r="Z9" s="53"/>
      <c r="AA9" s="53"/>
      <c r="AB9" s="53"/>
      <c r="AC9" s="53"/>
      <c r="AD9" s="53"/>
      <c r="AE9" s="53"/>
      <c r="AF9" s="53"/>
      <c r="AG9" s="54"/>
      <c r="AH9" s="53"/>
      <c r="AI9" s="55"/>
      <c r="AJ9" s="56"/>
      <c r="AK9" s="72"/>
      <c r="AL9" s="72"/>
      <c r="AM9" s="75"/>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row>
    <row r="10" spans="2:256" s="73" customFormat="1" ht="12" customHeight="1">
      <c r="B10" s="76"/>
      <c r="C10" s="77" t="s">
        <v>4074</v>
      </c>
      <c r="D10" s="185" t="s">
        <v>4065</v>
      </c>
      <c r="E10" s="79"/>
      <c r="F10" s="78" t="s">
        <v>3996</v>
      </c>
      <c r="G10" s="78"/>
      <c r="H10" s="160">
        <v>16</v>
      </c>
      <c r="I10" s="166"/>
      <c r="J10" s="164"/>
      <c r="K10" s="72"/>
      <c r="L10" s="72"/>
      <c r="M10" s="80" t="s">
        <v>4046</v>
      </c>
      <c r="N10" s="74"/>
      <c r="O10" s="53"/>
      <c r="P10" s="53"/>
      <c r="Q10" s="53"/>
      <c r="R10" s="53"/>
      <c r="S10" s="53"/>
      <c r="T10" s="53"/>
      <c r="U10" s="53"/>
      <c r="V10" s="53"/>
      <c r="W10" s="53"/>
      <c r="X10" s="53"/>
      <c r="Y10" s="53"/>
      <c r="Z10" s="53"/>
      <c r="AA10" s="53"/>
      <c r="AB10" s="53"/>
      <c r="AC10" s="53"/>
      <c r="AD10" s="53"/>
      <c r="AE10" s="53"/>
      <c r="AF10" s="53"/>
      <c r="AG10" s="54"/>
      <c r="AH10" s="53"/>
      <c r="AI10" s="55"/>
      <c r="AJ10" s="56"/>
      <c r="AK10" s="72"/>
      <c r="AL10" s="72"/>
      <c r="AM10" s="75"/>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row>
    <row r="11" spans="2:256" s="72" customFormat="1" ht="12" customHeight="1">
      <c r="B11" s="76"/>
      <c r="C11" s="81"/>
      <c r="D11" s="82"/>
      <c r="E11" s="83" t="s">
        <v>4064</v>
      </c>
      <c r="F11" s="82"/>
      <c r="G11" s="82" t="s">
        <v>4064</v>
      </c>
      <c r="H11" s="160">
        <v>16</v>
      </c>
      <c r="I11" s="166"/>
      <c r="J11" s="161"/>
      <c r="K11" s="71"/>
      <c r="L11" s="71"/>
      <c r="M11" s="72" t="s">
        <v>4047</v>
      </c>
      <c r="N11" s="84"/>
      <c r="O11" s="56"/>
      <c r="P11" s="56"/>
      <c r="Q11" s="56"/>
      <c r="R11" s="56"/>
      <c r="S11" s="56"/>
      <c r="T11" s="56"/>
      <c r="U11" s="56"/>
      <c r="V11" s="56"/>
      <c r="W11" s="56"/>
      <c r="X11" s="56"/>
      <c r="Y11" s="56"/>
      <c r="Z11" s="56"/>
      <c r="AA11" s="56"/>
      <c r="AB11" s="56"/>
      <c r="AC11" s="56"/>
      <c r="AD11" s="56"/>
      <c r="AE11" s="56"/>
      <c r="AF11" s="56"/>
      <c r="AG11" s="85"/>
      <c r="AH11" s="56"/>
      <c r="AI11" s="86"/>
      <c r="AJ11" s="56"/>
      <c r="AK11" s="71"/>
      <c r="AL11" s="71"/>
      <c r="AM11" s="84"/>
    </row>
    <row r="12" spans="2:256" s="93" customFormat="1" ht="10.5" customHeight="1">
      <c r="B12" s="87" t="s">
        <v>4028</v>
      </c>
      <c r="C12" s="88">
        <f>GETPIVOTDATA("Anzahl von Unique ID",Data1!$K$3,"Exp","0..1")</f>
        <v>77</v>
      </c>
      <c r="D12" s="89">
        <v>1.9</v>
      </c>
      <c r="E12" s="152">
        <f>GETPIVOTDATA("Mittelwert von sal / h",Data1!$K$3,"Exp","0..1")</f>
        <v>20.771482268688679</v>
      </c>
      <c r="F12" s="89">
        <v>2.4700000000000002</v>
      </c>
      <c r="G12" s="153">
        <v>0.5</v>
      </c>
      <c r="H12" s="160">
        <v>14</v>
      </c>
      <c r="I12" s="167"/>
      <c r="J12" s="168"/>
      <c r="K12" s="92"/>
      <c r="L12" s="92"/>
      <c r="M12" s="92" t="e">
        <f>IF(#REF!="","",TEXT(#REF!,"@"))</f>
        <v>#REF!</v>
      </c>
      <c r="N12" s="56"/>
      <c r="O12" s="56"/>
      <c r="P12" s="56"/>
      <c r="Q12" s="56"/>
      <c r="R12" s="56"/>
      <c r="S12" s="56"/>
      <c r="T12" s="56"/>
      <c r="U12" s="56"/>
      <c r="V12" s="56"/>
      <c r="W12" s="56"/>
      <c r="X12" s="56"/>
      <c r="Y12" s="56"/>
      <c r="Z12" s="56"/>
      <c r="AA12" s="56"/>
      <c r="AB12" s="56"/>
      <c r="AC12" s="56"/>
      <c r="AD12" s="56"/>
      <c r="AE12" s="56"/>
      <c r="AF12" s="56"/>
      <c r="AG12" s="85"/>
      <c r="AH12" s="56"/>
      <c r="AI12" s="86"/>
      <c r="AJ12" s="56"/>
      <c r="AK12" s="92"/>
      <c r="AL12" s="92"/>
      <c r="AM12" s="56"/>
    </row>
    <row r="13" spans="2:256" s="97" customFormat="1" ht="38.25" customHeight="1">
      <c r="B13" s="87" t="s">
        <v>4063</v>
      </c>
      <c r="C13" s="88">
        <f>GETPIVOTDATA("Anzahl von Unique ID",Data1!$K$3,"Exp","1..3")</f>
        <v>230</v>
      </c>
      <c r="D13" s="89">
        <v>2.3180000000000001</v>
      </c>
      <c r="E13" s="152">
        <f>GETPIVOTDATA("Mittelwert von sal / h",Data1!$K$3,"Exp","1..3")</f>
        <v>24.475088083439001</v>
      </c>
      <c r="F13" s="89">
        <v>0.64600000000000002</v>
      </c>
      <c r="G13" s="153">
        <v>2</v>
      </c>
      <c r="H13" s="160">
        <v>51</v>
      </c>
      <c r="I13" s="169"/>
      <c r="J13" s="168"/>
      <c r="K13" s="94"/>
      <c r="L13" s="94"/>
      <c r="M13" s="94"/>
      <c r="N13" s="65"/>
      <c r="O13" s="65"/>
      <c r="P13" s="65"/>
      <c r="Q13" s="65"/>
      <c r="R13" s="65"/>
      <c r="S13" s="65"/>
      <c r="T13" s="65"/>
      <c r="U13" s="65"/>
      <c r="V13" s="65"/>
      <c r="W13" s="65"/>
      <c r="X13" s="65"/>
      <c r="Y13" s="65"/>
      <c r="Z13" s="65"/>
      <c r="AA13" s="65"/>
      <c r="AB13" s="65"/>
      <c r="AC13" s="65"/>
      <c r="AD13" s="65"/>
      <c r="AE13" s="65"/>
      <c r="AF13" s="65"/>
      <c r="AG13" s="95"/>
      <c r="AH13" s="65"/>
      <c r="AI13" s="96"/>
      <c r="AJ13" s="65"/>
      <c r="AK13" s="94"/>
      <c r="AL13" s="94"/>
      <c r="AM13" s="65"/>
    </row>
    <row r="14" spans="2:256" s="97" customFormat="1" ht="17.25" customHeight="1">
      <c r="B14" s="87" t="s">
        <v>4029</v>
      </c>
      <c r="C14" s="88">
        <f>GETPIVOTDATA("Anzahl von Unique ID",Data1!$K$3,"Exp","3..5")</f>
        <v>242</v>
      </c>
      <c r="D14" s="89">
        <v>3.7120000000000002</v>
      </c>
      <c r="E14" s="152">
        <f>GETPIVOTDATA("Mittelwert von sal / h",Data1!$K$3,"Exp","3..5")</f>
        <v>28.795123884648863</v>
      </c>
      <c r="F14" s="89">
        <v>6.3360000000000003</v>
      </c>
      <c r="G14" s="153">
        <v>4</v>
      </c>
      <c r="H14" s="160">
        <v>23</v>
      </c>
      <c r="I14" s="169"/>
      <c r="J14" s="168"/>
      <c r="K14" s="94"/>
      <c r="L14" s="94"/>
      <c r="M14" s="94"/>
      <c r="O14" s="65"/>
      <c r="P14" s="65"/>
      <c r="Q14" s="65"/>
      <c r="R14" s="65"/>
      <c r="S14" s="65"/>
      <c r="T14" s="65"/>
      <c r="U14" s="65"/>
      <c r="V14" s="65"/>
      <c r="W14" s="65"/>
      <c r="X14" s="65"/>
      <c r="Y14" s="65"/>
      <c r="Z14" s="65"/>
      <c r="AA14" s="65"/>
      <c r="AB14" s="65"/>
      <c r="AC14" s="65"/>
      <c r="AD14" s="65"/>
      <c r="AE14" s="65"/>
      <c r="AF14" s="65"/>
      <c r="AG14" s="95"/>
      <c r="AH14" s="65"/>
      <c r="AI14" s="96"/>
      <c r="AJ14" s="65"/>
      <c r="AK14" s="94"/>
      <c r="AL14" s="94"/>
      <c r="AM14" s="65"/>
    </row>
    <row r="15" spans="2:256" s="97" customFormat="1" ht="17.25" customHeight="1">
      <c r="B15" s="87" t="s">
        <v>4030</v>
      </c>
      <c r="C15" s="88">
        <f>GETPIVOTDATA("Anzahl von Unique ID",Data1!$K$3,"Exp","5..10")</f>
        <v>405</v>
      </c>
      <c r="D15" s="89">
        <v>1.4</v>
      </c>
      <c r="E15" s="152">
        <f>GETPIVOTDATA("Mittelwert von sal / h",Data1!$K$3,"Exp","5..10")</f>
        <v>42.417812014031036</v>
      </c>
      <c r="F15" s="89">
        <v>1.7</v>
      </c>
      <c r="G15" s="153">
        <v>7.5</v>
      </c>
      <c r="H15" s="160">
        <v>23</v>
      </c>
      <c r="I15" s="169"/>
      <c r="J15" s="168"/>
      <c r="K15" s="94"/>
      <c r="L15" s="94"/>
      <c r="M15" s="94"/>
      <c r="N15" s="98" t="str">
        <f>F83</f>
        <v>$/hour</v>
      </c>
      <c r="O15" s="65"/>
      <c r="P15" s="65"/>
      <c r="Q15" s="65"/>
      <c r="R15" s="65"/>
      <c r="S15" s="65"/>
      <c r="T15" s="65"/>
      <c r="U15" s="65"/>
      <c r="V15" s="65"/>
      <c r="W15" s="65"/>
      <c r="X15" s="65"/>
      <c r="Y15" s="65"/>
      <c r="Z15" s="65"/>
      <c r="AA15" s="65"/>
      <c r="AB15" s="65"/>
      <c r="AC15" s="65"/>
      <c r="AD15" s="65"/>
      <c r="AE15" s="65"/>
      <c r="AF15" s="65"/>
      <c r="AG15" s="95"/>
      <c r="AH15" s="65"/>
      <c r="AI15" s="96"/>
      <c r="AJ15" s="65"/>
      <c r="AK15" s="94"/>
      <c r="AL15" s="94"/>
      <c r="AM15" s="65"/>
    </row>
    <row r="16" spans="2:256" s="97" customFormat="1" ht="17.25" customHeight="1">
      <c r="B16" s="87" t="s">
        <v>4027</v>
      </c>
      <c r="C16" s="88">
        <f>GETPIVOTDATA("Anzahl von Unique ID",Data1!$K$3,"Exp","10..")</f>
        <v>369</v>
      </c>
      <c r="D16" s="89"/>
      <c r="E16" s="152">
        <f>GETPIVOTDATA("Mittelwert von sal / h",Data1!$K$3,"Exp","10..")</f>
        <v>60.889651237257908</v>
      </c>
      <c r="F16" s="89"/>
      <c r="G16" s="153">
        <v>15</v>
      </c>
      <c r="H16" s="160">
        <v>23</v>
      </c>
      <c r="I16" s="169"/>
      <c r="J16" s="168"/>
      <c r="K16" s="94"/>
      <c r="L16" s="94"/>
      <c r="M16" s="94"/>
      <c r="N16" s="99" t="str">
        <f>F84</f>
        <v xml:space="preserve"> </v>
      </c>
      <c r="O16" s="65"/>
      <c r="P16" s="65"/>
      <c r="Q16" s="65"/>
      <c r="R16" s="65"/>
      <c r="S16" s="65"/>
      <c r="T16" s="65"/>
      <c r="U16" s="65"/>
      <c r="V16" s="65"/>
      <c r="W16" s="65"/>
      <c r="X16" s="65"/>
      <c r="Y16" s="65"/>
      <c r="Z16" s="65"/>
      <c r="AA16" s="65"/>
      <c r="AB16" s="65"/>
      <c r="AC16" s="65"/>
      <c r="AD16" s="65"/>
      <c r="AE16" s="65"/>
      <c r="AF16" s="65"/>
      <c r="AG16" s="95"/>
      <c r="AH16" s="65"/>
      <c r="AI16" s="96"/>
      <c r="AJ16" s="65"/>
      <c r="AK16" s="94"/>
      <c r="AL16" s="94"/>
      <c r="AM16" s="65"/>
    </row>
    <row r="17" spans="2:39" s="97" customFormat="1" ht="17.25" customHeight="1">
      <c r="B17" s="87" t="s">
        <v>4064</v>
      </c>
      <c r="C17" s="88" t="s">
        <v>4064</v>
      </c>
      <c r="D17" s="89"/>
      <c r="E17" s="152" t="s">
        <v>4064</v>
      </c>
      <c r="F17" s="89"/>
      <c r="G17" s="153">
        <v>18</v>
      </c>
      <c r="H17" s="160">
        <v>23</v>
      </c>
      <c r="I17" s="169"/>
      <c r="J17" s="168"/>
      <c r="K17" s="94"/>
      <c r="L17" s="94"/>
      <c r="M17" s="94"/>
      <c r="N17" s="100" t="str">
        <f>E11</f>
        <v xml:space="preserve"> </v>
      </c>
      <c r="O17" s="65"/>
      <c r="P17" s="65"/>
      <c r="Q17" s="65"/>
      <c r="R17" s="65"/>
      <c r="S17" s="65"/>
      <c r="T17" s="65"/>
      <c r="U17" s="65"/>
      <c r="V17" s="65"/>
      <c r="W17" s="65"/>
      <c r="X17" s="65"/>
      <c r="Y17" s="65"/>
      <c r="Z17" s="65"/>
      <c r="AA17" s="65"/>
      <c r="AB17" s="65"/>
      <c r="AC17" s="65"/>
      <c r="AD17" s="65"/>
      <c r="AE17" s="65"/>
      <c r="AF17" s="65"/>
      <c r="AG17" s="95"/>
      <c r="AH17" s="65"/>
      <c r="AI17" s="96"/>
      <c r="AJ17" s="65"/>
      <c r="AK17" s="94"/>
      <c r="AL17" s="94"/>
      <c r="AM17" s="65"/>
    </row>
    <row r="18" spans="2:39" s="97" customFormat="1" ht="17.25" customHeight="1">
      <c r="B18" s="87"/>
      <c r="C18" s="88"/>
      <c r="D18" s="89"/>
      <c r="E18" s="90"/>
      <c r="F18" s="89"/>
      <c r="G18" s="91"/>
      <c r="H18" s="160">
        <v>23</v>
      </c>
      <c r="I18" s="169"/>
      <c r="J18" s="168"/>
      <c r="K18" s="94"/>
      <c r="L18" s="94"/>
      <c r="M18" s="94"/>
      <c r="N18" s="65"/>
      <c r="O18" s="65"/>
      <c r="P18" s="65"/>
      <c r="Q18" s="65"/>
      <c r="R18" s="65"/>
      <c r="S18" s="65"/>
      <c r="T18" s="65"/>
      <c r="U18" s="65"/>
      <c r="V18" s="65"/>
      <c r="W18" s="65"/>
      <c r="X18" s="65"/>
      <c r="Y18" s="65"/>
      <c r="Z18" s="65"/>
      <c r="AA18" s="65"/>
      <c r="AB18" s="65"/>
      <c r="AC18" s="65"/>
      <c r="AD18" s="65"/>
      <c r="AE18" s="65"/>
      <c r="AF18" s="65"/>
      <c r="AG18" s="95"/>
      <c r="AH18" s="65"/>
      <c r="AI18" s="96"/>
      <c r="AJ18" s="65"/>
      <c r="AK18" s="94"/>
      <c r="AL18" s="94"/>
      <c r="AM18" s="65"/>
    </row>
    <row r="19" spans="2:39" s="97" customFormat="1" ht="17.25" customHeight="1">
      <c r="B19" s="87"/>
      <c r="C19" s="88"/>
      <c r="D19" s="89"/>
      <c r="E19" s="90"/>
      <c r="F19" s="89"/>
      <c r="G19" s="91"/>
      <c r="H19" s="160">
        <v>23</v>
      </c>
      <c r="I19" s="169"/>
      <c r="J19" s="168"/>
      <c r="K19" s="94"/>
      <c r="L19" s="94"/>
      <c r="M19" s="94"/>
      <c r="N19" s="65"/>
      <c r="O19" s="65"/>
      <c r="P19" s="65"/>
      <c r="Q19" s="65"/>
      <c r="R19" s="65"/>
      <c r="S19" s="65"/>
      <c r="T19" s="65"/>
      <c r="U19" s="65"/>
      <c r="V19" s="65"/>
      <c r="W19" s="65"/>
      <c r="X19" s="65"/>
      <c r="Y19" s="65"/>
      <c r="Z19" s="65"/>
      <c r="AA19" s="65"/>
      <c r="AB19" s="65"/>
      <c r="AC19" s="65"/>
      <c r="AD19" s="65"/>
      <c r="AE19" s="65"/>
      <c r="AF19" s="65"/>
      <c r="AG19" s="95"/>
      <c r="AH19" s="65"/>
      <c r="AI19" s="96"/>
      <c r="AJ19" s="65"/>
      <c r="AK19" s="94"/>
      <c r="AL19" s="94"/>
      <c r="AM19" s="65"/>
    </row>
    <row r="20" spans="2:39" s="97" customFormat="1" ht="17.25" customHeight="1">
      <c r="B20" s="87"/>
      <c r="C20" s="88"/>
      <c r="D20" s="89"/>
      <c r="E20" s="90"/>
      <c r="F20" s="89"/>
      <c r="G20" s="91"/>
      <c r="H20" s="160">
        <v>23</v>
      </c>
      <c r="I20" s="169"/>
      <c r="J20" s="168"/>
      <c r="K20" s="94"/>
      <c r="L20" s="94"/>
      <c r="M20" s="94"/>
      <c r="N20" s="65"/>
      <c r="O20" s="65"/>
      <c r="P20" s="65"/>
      <c r="Q20" s="65"/>
      <c r="R20" s="65"/>
      <c r="S20" s="65"/>
      <c r="T20" s="65"/>
      <c r="U20" s="65"/>
      <c r="V20" s="65"/>
      <c r="W20" s="65"/>
      <c r="X20" s="65"/>
      <c r="Y20" s="65"/>
      <c r="Z20" s="65"/>
      <c r="AA20" s="65"/>
      <c r="AB20" s="65"/>
      <c r="AC20" s="65"/>
      <c r="AD20" s="65"/>
      <c r="AE20" s="65"/>
      <c r="AF20" s="65"/>
      <c r="AG20" s="95"/>
      <c r="AH20" s="65"/>
      <c r="AI20" s="96"/>
      <c r="AJ20" s="65"/>
      <c r="AK20" s="94"/>
      <c r="AL20" s="94"/>
      <c r="AM20" s="65"/>
    </row>
    <row r="21" spans="2:39" s="97" customFormat="1" ht="17.25" customHeight="1">
      <c r="B21" s="87"/>
      <c r="C21" s="88"/>
      <c r="D21" s="89"/>
      <c r="E21" s="90"/>
      <c r="F21" s="89"/>
      <c r="G21" s="91"/>
      <c r="H21" s="160">
        <v>23</v>
      </c>
      <c r="I21" s="169"/>
      <c r="J21" s="168"/>
      <c r="K21" s="94"/>
      <c r="L21" s="94"/>
      <c r="M21" s="195" t="str">
        <f>B32</f>
        <v>Ø $/hour</v>
      </c>
      <c r="N21" s="65"/>
      <c r="O21" s="65"/>
      <c r="P21" s="65"/>
      <c r="Q21" s="65"/>
      <c r="R21" s="65"/>
      <c r="S21" s="65"/>
      <c r="T21" s="65"/>
      <c r="U21" s="65"/>
      <c r="V21" s="65"/>
      <c r="W21" s="65"/>
      <c r="X21" s="65"/>
      <c r="Y21" s="65"/>
      <c r="Z21" s="65"/>
      <c r="AA21" s="65"/>
      <c r="AB21" s="65"/>
      <c r="AC21" s="65"/>
      <c r="AD21" s="65"/>
      <c r="AE21" s="65"/>
      <c r="AF21" s="65"/>
      <c r="AG21" s="95"/>
      <c r="AH21" s="65"/>
      <c r="AI21" s="96"/>
      <c r="AJ21" s="65"/>
      <c r="AK21" s="94"/>
      <c r="AL21" s="94"/>
      <c r="AM21" s="65"/>
    </row>
    <row r="22" spans="2:39" s="97" customFormat="1" ht="17.25" customHeight="1">
      <c r="B22" s="87"/>
      <c r="C22" s="88"/>
      <c r="D22" s="89"/>
      <c r="E22" s="90"/>
      <c r="F22" s="89"/>
      <c r="G22" s="91"/>
      <c r="H22" s="160">
        <v>23</v>
      </c>
      <c r="I22" s="169"/>
      <c r="J22" s="168"/>
      <c r="K22" s="94"/>
      <c r="L22" s="94"/>
      <c r="M22" s="94"/>
      <c r="N22" s="65"/>
      <c r="O22" s="65"/>
      <c r="P22" s="65"/>
      <c r="Q22" s="65"/>
      <c r="R22" s="65"/>
      <c r="S22" s="65"/>
      <c r="T22" s="65"/>
      <c r="U22" s="65"/>
      <c r="V22" s="65"/>
      <c r="W22" s="65"/>
      <c r="X22" s="65"/>
      <c r="Y22" s="65"/>
      <c r="Z22" s="65"/>
      <c r="AA22" s="65"/>
      <c r="AB22" s="65"/>
      <c r="AC22" s="65"/>
      <c r="AD22" s="65"/>
      <c r="AE22" s="65"/>
      <c r="AF22" s="65"/>
      <c r="AG22" s="95"/>
      <c r="AH22" s="65"/>
      <c r="AI22" s="96"/>
      <c r="AJ22" s="65"/>
      <c r="AK22" s="94"/>
      <c r="AL22" s="94"/>
      <c r="AM22" s="65"/>
    </row>
    <row r="23" spans="2:39" s="97" customFormat="1" ht="17.25" customHeight="1">
      <c r="B23" s="87"/>
      <c r="C23" s="88"/>
      <c r="D23" s="89"/>
      <c r="E23" s="90"/>
      <c r="F23" s="89"/>
      <c r="G23" s="91"/>
      <c r="H23" s="160">
        <v>23</v>
      </c>
      <c r="I23" s="169"/>
      <c r="J23" s="168"/>
      <c r="K23" s="94"/>
      <c r="L23" s="94"/>
      <c r="M23" s="94"/>
      <c r="N23" s="65"/>
      <c r="O23" s="65"/>
      <c r="P23" s="65"/>
      <c r="Q23" s="65"/>
      <c r="R23" s="65"/>
      <c r="S23" s="65"/>
      <c r="T23" s="65"/>
      <c r="U23" s="65"/>
      <c r="V23" s="65"/>
      <c r="W23" s="65"/>
      <c r="X23" s="65"/>
      <c r="Y23" s="65"/>
      <c r="Z23" s="65"/>
      <c r="AA23" s="65"/>
      <c r="AB23" s="65"/>
      <c r="AC23" s="65"/>
      <c r="AD23" s="65"/>
      <c r="AE23" s="65"/>
      <c r="AF23" s="65"/>
      <c r="AG23" s="95"/>
      <c r="AH23" s="65"/>
      <c r="AI23" s="96"/>
      <c r="AJ23" s="65"/>
      <c r="AK23" s="94"/>
      <c r="AL23" s="94"/>
      <c r="AM23" s="65"/>
    </row>
    <row r="24" spans="2:39" s="97" customFormat="1" ht="17.25" customHeight="1">
      <c r="B24" s="87"/>
      <c r="C24" s="88"/>
      <c r="D24" s="89"/>
      <c r="E24" s="90"/>
      <c r="F24" s="89"/>
      <c r="G24" s="91"/>
      <c r="H24" s="160">
        <v>23</v>
      </c>
      <c r="I24" s="169"/>
      <c r="J24" s="168"/>
      <c r="K24" s="94"/>
      <c r="L24" s="94"/>
      <c r="M24" s="94"/>
      <c r="N24" s="65"/>
      <c r="O24" s="65"/>
      <c r="P24" s="65"/>
      <c r="Q24" s="65"/>
      <c r="R24" s="65"/>
      <c r="S24" s="65"/>
      <c r="T24" s="65"/>
      <c r="U24" s="65"/>
      <c r="V24" s="65"/>
      <c r="W24" s="65"/>
      <c r="X24" s="65"/>
      <c r="Y24" s="65"/>
      <c r="Z24" s="65"/>
      <c r="AA24" s="65"/>
      <c r="AB24" s="65"/>
      <c r="AC24" s="65"/>
      <c r="AD24" s="65"/>
      <c r="AE24" s="65"/>
      <c r="AF24" s="65"/>
      <c r="AG24" s="95"/>
      <c r="AH24" s="65"/>
      <c r="AI24" s="96"/>
      <c r="AJ24" s="65"/>
      <c r="AK24" s="94"/>
      <c r="AL24" s="94"/>
      <c r="AM24" s="65"/>
    </row>
    <row r="25" spans="2:39" s="105" customFormat="1" ht="17.25" customHeight="1">
      <c r="B25" s="87"/>
      <c r="C25" s="88"/>
      <c r="D25" s="89"/>
      <c r="E25" s="90"/>
      <c r="F25" s="89"/>
      <c r="G25" s="91"/>
      <c r="H25" s="170">
        <v>23</v>
      </c>
      <c r="I25" s="171"/>
      <c r="J25" s="172"/>
      <c r="K25" s="101"/>
      <c r="L25" s="101"/>
      <c r="M25" s="101"/>
      <c r="N25" s="102"/>
      <c r="O25" s="102"/>
      <c r="P25" s="102"/>
      <c r="Q25" s="102"/>
      <c r="R25" s="102"/>
      <c r="S25" s="102"/>
      <c r="T25" s="102"/>
      <c r="U25" s="102"/>
      <c r="V25" s="102"/>
      <c r="W25" s="102"/>
      <c r="X25" s="102"/>
      <c r="Y25" s="102"/>
      <c r="Z25" s="102"/>
      <c r="AA25" s="102"/>
      <c r="AB25" s="102"/>
      <c r="AC25" s="102"/>
      <c r="AD25" s="102"/>
      <c r="AE25" s="102"/>
      <c r="AF25" s="102"/>
      <c r="AG25" s="103"/>
      <c r="AH25" s="102"/>
      <c r="AI25" s="104"/>
      <c r="AJ25" s="102"/>
      <c r="AK25" s="101"/>
      <c r="AL25" s="101"/>
      <c r="AM25" s="102"/>
    </row>
    <row r="26" spans="2:39" s="97" customFormat="1" ht="17.25" customHeight="1">
      <c r="B26" s="87"/>
      <c r="C26" s="88"/>
      <c r="D26" s="89"/>
      <c r="E26" s="90"/>
      <c r="F26" s="89"/>
      <c r="G26" s="91"/>
      <c r="H26" s="160">
        <v>23</v>
      </c>
      <c r="I26" s="169"/>
      <c r="J26" s="168"/>
      <c r="K26" s="94"/>
      <c r="L26" s="94"/>
      <c r="M26" s="94"/>
      <c r="N26" s="65"/>
      <c r="O26" s="65"/>
      <c r="P26" s="65"/>
      <c r="Q26" s="65"/>
      <c r="R26" s="65"/>
      <c r="S26" s="65"/>
      <c r="T26" s="65"/>
      <c r="U26" s="65"/>
      <c r="V26" s="65"/>
      <c r="W26" s="65"/>
      <c r="X26" s="65"/>
      <c r="Y26" s="65"/>
      <c r="Z26" s="65"/>
      <c r="AA26" s="65"/>
      <c r="AB26" s="65"/>
      <c r="AC26" s="65"/>
      <c r="AD26" s="65"/>
      <c r="AE26" s="65"/>
      <c r="AF26" s="65"/>
      <c r="AG26" s="95"/>
      <c r="AH26" s="65"/>
      <c r="AI26" s="96"/>
      <c r="AJ26" s="65"/>
      <c r="AK26" s="94"/>
      <c r="AL26" s="94"/>
      <c r="AM26" s="65"/>
    </row>
    <row r="27" spans="2:39" s="97" customFormat="1" ht="17.25" customHeight="1">
      <c r="B27" s="87"/>
      <c r="C27" s="88"/>
      <c r="D27" s="89"/>
      <c r="E27" s="90"/>
      <c r="F27" s="89"/>
      <c r="G27" s="91"/>
      <c r="H27" s="160">
        <v>23</v>
      </c>
      <c r="I27" s="169"/>
      <c r="J27" s="168"/>
      <c r="K27" s="94"/>
      <c r="L27" s="94"/>
      <c r="M27" s="94"/>
      <c r="N27" s="65"/>
      <c r="O27" s="65"/>
      <c r="P27" s="65"/>
      <c r="Q27" s="65"/>
      <c r="R27" s="65"/>
      <c r="S27" s="65"/>
      <c r="T27" s="65"/>
      <c r="U27" s="65"/>
      <c r="V27" s="65"/>
      <c r="W27" s="65"/>
      <c r="X27" s="65"/>
      <c r="Y27" s="65"/>
      <c r="Z27" s="65"/>
      <c r="AA27" s="65"/>
      <c r="AB27" s="65"/>
      <c r="AC27" s="65"/>
      <c r="AD27" s="65"/>
      <c r="AE27" s="65"/>
      <c r="AF27" s="65"/>
      <c r="AG27" s="95"/>
      <c r="AH27" s="65"/>
      <c r="AI27" s="96"/>
      <c r="AJ27" s="65"/>
      <c r="AK27" s="94"/>
      <c r="AL27" s="94"/>
      <c r="AM27" s="65"/>
    </row>
    <row r="28" spans="2:39" s="97" customFormat="1" ht="17.25" customHeight="1">
      <c r="B28" s="87"/>
      <c r="C28" s="88"/>
      <c r="D28" s="89"/>
      <c r="E28" s="90"/>
      <c r="F28" s="89"/>
      <c r="G28" s="91"/>
      <c r="H28" s="160">
        <v>23</v>
      </c>
      <c r="I28" s="169"/>
      <c r="J28" s="168"/>
      <c r="K28" s="94"/>
      <c r="L28" s="94"/>
      <c r="M28" s="94"/>
      <c r="N28" s="56"/>
      <c r="O28" s="106"/>
      <c r="P28" s="106"/>
      <c r="Q28" s="106"/>
      <c r="R28" s="106"/>
      <c r="S28" s="106"/>
      <c r="T28" s="106"/>
      <c r="U28" s="106"/>
      <c r="V28" s="106"/>
      <c r="W28" s="106"/>
      <c r="X28" s="106"/>
      <c r="Y28" s="106"/>
      <c r="Z28" s="106"/>
      <c r="AA28" s="106"/>
      <c r="AB28" s="106"/>
      <c r="AC28" s="106"/>
      <c r="AD28" s="106"/>
      <c r="AE28" s="106"/>
      <c r="AF28" s="106"/>
      <c r="AG28" s="107"/>
      <c r="AH28" s="106"/>
      <c r="AI28" s="86"/>
      <c r="AJ28" s="65"/>
      <c r="AK28" s="94"/>
      <c r="AL28" s="94"/>
      <c r="AM28" s="65"/>
    </row>
    <row r="29" spans="2:39" s="97" customFormat="1" ht="17.25" customHeight="1">
      <c r="B29" s="87"/>
      <c r="C29" s="88"/>
      <c r="D29" s="89"/>
      <c r="E29" s="90"/>
      <c r="F29" s="89"/>
      <c r="G29" s="91"/>
      <c r="H29" s="160">
        <v>23</v>
      </c>
      <c r="I29" s="169"/>
      <c r="J29" s="168"/>
      <c r="K29" s="94"/>
      <c r="L29" s="94"/>
      <c r="M29" s="94"/>
      <c r="N29" s="65"/>
      <c r="O29" s="65"/>
      <c r="P29" s="65"/>
      <c r="Q29" s="65"/>
      <c r="R29" s="65"/>
      <c r="S29" s="65"/>
      <c r="T29" s="65"/>
      <c r="U29" s="65"/>
      <c r="V29" s="65"/>
      <c r="W29" s="65"/>
      <c r="X29" s="65"/>
      <c r="Y29" s="65"/>
      <c r="Z29" s="65"/>
      <c r="AA29" s="65"/>
      <c r="AB29" s="65"/>
      <c r="AC29" s="65"/>
      <c r="AD29" s="65"/>
      <c r="AE29" s="65"/>
      <c r="AF29" s="65"/>
      <c r="AG29" s="95"/>
      <c r="AH29" s="108"/>
      <c r="AI29" s="96"/>
      <c r="AJ29" s="65"/>
      <c r="AK29" s="94"/>
      <c r="AL29" s="94"/>
      <c r="AM29" s="65"/>
    </row>
    <row r="30" spans="2:39" s="97" customFormat="1" ht="17.25" customHeight="1">
      <c r="B30" s="109"/>
      <c r="C30" s="110"/>
      <c r="D30" s="111"/>
      <c r="E30" s="112"/>
      <c r="F30" s="111"/>
      <c r="G30" s="113"/>
      <c r="H30" s="160">
        <v>23</v>
      </c>
      <c r="I30" s="169"/>
      <c r="J30" s="168"/>
      <c r="K30" s="94"/>
      <c r="L30" s="94"/>
      <c r="M30" s="94"/>
      <c r="N30" s="65"/>
      <c r="O30" s="65"/>
      <c r="P30" s="65"/>
      <c r="Q30" s="65"/>
      <c r="R30" s="65"/>
      <c r="S30" s="65"/>
      <c r="T30" s="65"/>
      <c r="U30" s="65"/>
      <c r="V30" s="65"/>
      <c r="W30" s="65"/>
      <c r="X30" s="65"/>
      <c r="Y30" s="65"/>
      <c r="Z30" s="65"/>
      <c r="AA30" s="65"/>
      <c r="AB30" s="65"/>
      <c r="AC30" s="65"/>
      <c r="AD30" s="65"/>
      <c r="AE30" s="65"/>
      <c r="AF30" s="65"/>
      <c r="AG30" s="95"/>
      <c r="AH30" s="65"/>
      <c r="AI30" s="96"/>
      <c r="AJ30" s="65"/>
      <c r="AK30" s="94"/>
      <c r="AL30" s="94"/>
      <c r="AM30" s="65"/>
    </row>
    <row r="31" spans="2:39" s="97" customFormat="1" ht="17.25" customHeight="1">
      <c r="B31" s="114"/>
      <c r="C31" s="114"/>
      <c r="D31" s="114"/>
      <c r="E31" s="115"/>
      <c r="F31" s="115"/>
      <c r="G31" s="115"/>
      <c r="H31" s="160">
        <v>23</v>
      </c>
      <c r="I31" s="169"/>
      <c r="J31" s="168"/>
      <c r="K31" s="94"/>
      <c r="L31" s="94"/>
      <c r="M31" s="94"/>
      <c r="N31" s="65"/>
      <c r="O31" s="65"/>
      <c r="P31" s="65"/>
      <c r="Q31" s="65"/>
      <c r="R31" s="65"/>
      <c r="S31" s="65"/>
      <c r="T31" s="65"/>
      <c r="U31" s="65"/>
      <c r="V31" s="65"/>
      <c r="W31" s="65"/>
      <c r="X31" s="65"/>
      <c r="Y31" s="65"/>
      <c r="Z31" s="65"/>
      <c r="AA31" s="65"/>
      <c r="AB31" s="65"/>
      <c r="AC31" s="65"/>
      <c r="AD31" s="65"/>
      <c r="AE31" s="65"/>
      <c r="AF31" s="65"/>
      <c r="AG31" s="95"/>
      <c r="AH31" s="65"/>
      <c r="AI31" s="96"/>
      <c r="AJ31" s="65"/>
      <c r="AK31" s="94"/>
      <c r="AL31" s="94"/>
      <c r="AM31" s="65"/>
    </row>
    <row r="32" spans="2:39" s="105" customFormat="1" ht="17.25" customHeight="1">
      <c r="B32" s="116" t="str">
        <f>CHAR(216)&amp;" "&amp;D10</f>
        <v>Ø $/hour</v>
      </c>
      <c r="C32" s="117"/>
      <c r="D32" s="186">
        <f>GETPIVOTDATA("Mittelwert von sal / h",Data1!$K$3)</f>
        <v>44.147472597818499</v>
      </c>
      <c r="E32" s="115"/>
      <c r="F32" s="115"/>
      <c r="G32" s="115"/>
      <c r="H32" s="170">
        <v>23</v>
      </c>
      <c r="I32" s="173"/>
      <c r="J32" s="174"/>
      <c r="K32" s="103"/>
      <c r="L32" s="103"/>
      <c r="M32" s="103"/>
      <c r="N32" s="103"/>
      <c r="O32" s="103"/>
      <c r="P32" s="119"/>
      <c r="Q32" s="119"/>
      <c r="R32" s="119"/>
      <c r="S32" s="119"/>
      <c r="T32" s="119"/>
      <c r="U32" s="119"/>
      <c r="V32" s="119"/>
      <c r="W32" s="119"/>
      <c r="X32" s="119"/>
      <c r="Y32" s="102"/>
      <c r="Z32" s="102"/>
      <c r="AA32" s="102"/>
      <c r="AB32" s="102"/>
      <c r="AC32" s="102"/>
      <c r="AD32" s="102"/>
      <c r="AE32" s="119"/>
      <c r="AF32" s="119"/>
      <c r="AG32" s="119"/>
      <c r="AH32" s="119"/>
      <c r="AI32" s="104"/>
      <c r="AJ32" s="103"/>
      <c r="AK32" s="103"/>
      <c r="AL32" s="103"/>
      <c r="AM32" s="102"/>
    </row>
    <row r="33" spans="1:79" s="97" customFormat="1" ht="17.25" customHeight="1">
      <c r="B33" s="116" t="str">
        <f>CHAR(216)&amp;" "&amp;F10</f>
        <v>Ø Years of Experience</v>
      </c>
      <c r="C33" s="117"/>
      <c r="D33" s="186">
        <f>8.65</f>
        <v>8.65</v>
      </c>
      <c r="E33" s="115"/>
      <c r="F33" s="115"/>
      <c r="G33" s="115"/>
      <c r="H33" s="160">
        <v>23</v>
      </c>
      <c r="I33" s="169"/>
      <c r="J33" s="168"/>
      <c r="K33" s="94"/>
      <c r="L33" s="94"/>
      <c r="M33" s="94"/>
      <c r="N33" s="65"/>
      <c r="O33" s="65"/>
      <c r="P33" s="65"/>
      <c r="Q33" s="65"/>
      <c r="R33" s="65"/>
      <c r="S33" s="65"/>
      <c r="T33" s="65"/>
      <c r="U33" s="65"/>
      <c r="V33" s="65"/>
      <c r="W33" s="65"/>
      <c r="X33" s="65"/>
      <c r="Y33" s="65"/>
      <c r="Z33" s="65"/>
      <c r="AA33" s="65"/>
      <c r="AB33" s="65"/>
      <c r="AC33" s="65"/>
      <c r="AD33" s="65"/>
      <c r="AE33" s="65"/>
      <c r="AF33" s="65"/>
      <c r="AG33" s="95"/>
      <c r="AH33" s="65"/>
      <c r="AI33" s="96"/>
      <c r="AJ33" s="65"/>
      <c r="AK33" s="94"/>
      <c r="AL33" s="94"/>
      <c r="AM33" s="65"/>
    </row>
    <row r="34" spans="1:79" s="97" customFormat="1" ht="17.25" customHeight="1">
      <c r="B34" s="116"/>
      <c r="C34" s="117"/>
      <c r="D34" s="118"/>
      <c r="E34" s="115"/>
      <c r="F34" s="115"/>
      <c r="G34" s="115"/>
      <c r="H34" s="160">
        <v>23</v>
      </c>
      <c r="I34" s="169"/>
      <c r="J34" s="168"/>
      <c r="K34" s="94"/>
      <c r="L34" s="94"/>
      <c r="M34" s="94"/>
      <c r="N34" s="65"/>
      <c r="O34" s="65"/>
      <c r="P34" s="65"/>
      <c r="Q34" s="65"/>
      <c r="R34" s="65"/>
      <c r="S34" s="65"/>
      <c r="T34" s="65"/>
      <c r="U34" s="65"/>
      <c r="V34" s="65"/>
      <c r="W34" s="65"/>
      <c r="X34" s="65"/>
      <c r="Z34" s="65"/>
      <c r="AA34" s="65"/>
      <c r="AB34" s="65"/>
      <c r="AC34" s="65"/>
      <c r="AD34" s="65"/>
      <c r="AE34" s="65"/>
      <c r="AF34" s="65"/>
      <c r="AG34" s="95"/>
      <c r="AH34" s="65"/>
      <c r="AI34" s="96"/>
      <c r="AJ34" s="65"/>
      <c r="AK34" s="94"/>
      <c r="AL34" s="94"/>
      <c r="AM34" s="65"/>
    </row>
    <row r="35" spans="1:79" s="97" customFormat="1" ht="17.25" customHeight="1">
      <c r="B35" s="116"/>
      <c r="C35" s="117"/>
      <c r="D35" s="118"/>
      <c r="E35" s="115"/>
      <c r="F35" s="115"/>
      <c r="G35" s="115"/>
      <c r="H35" s="160">
        <v>23</v>
      </c>
      <c r="I35" s="169"/>
      <c r="J35" s="168"/>
      <c r="K35" s="94"/>
      <c r="L35" s="94"/>
      <c r="M35" s="94"/>
      <c r="N35" s="65"/>
      <c r="O35" s="65"/>
      <c r="P35" s="65"/>
      <c r="Q35" s="65"/>
      <c r="R35" s="65"/>
      <c r="S35" s="65"/>
      <c r="T35" s="65"/>
      <c r="U35" s="65"/>
      <c r="V35" s="65"/>
      <c r="W35" s="65"/>
      <c r="X35" s="187" t="str">
        <f>B33</f>
        <v>Ø Years of Experience</v>
      </c>
      <c r="Y35" s="121"/>
      <c r="AB35" s="65"/>
      <c r="AC35" s="65"/>
      <c r="AD35" s="65"/>
      <c r="AE35" s="65"/>
      <c r="AF35" s="65"/>
      <c r="AG35" s="95"/>
      <c r="AH35" s="65"/>
      <c r="AI35" s="96"/>
      <c r="AJ35" s="65"/>
      <c r="AK35" s="94"/>
      <c r="AL35" s="94"/>
      <c r="AM35" s="65"/>
    </row>
    <row r="36" spans="1:79" s="97" customFormat="1" ht="17.25" customHeight="1">
      <c r="H36" s="160">
        <v>23</v>
      </c>
      <c r="I36" s="169"/>
      <c r="J36" s="168"/>
      <c r="K36" s="94"/>
      <c r="L36" s="94"/>
      <c r="M36" s="94"/>
      <c r="N36" s="65"/>
      <c r="O36" s="65"/>
      <c r="P36" s="65"/>
      <c r="Q36" s="65"/>
      <c r="R36" s="65"/>
      <c r="S36" s="65"/>
      <c r="T36" s="65"/>
      <c r="U36" s="65"/>
      <c r="V36" s="65"/>
      <c r="W36" s="65"/>
      <c r="X36" s="120"/>
      <c r="Y36" s="121"/>
      <c r="Z36" s="100"/>
      <c r="AA36" s="98" t="str">
        <f>F10</f>
        <v>Years of Experience</v>
      </c>
      <c r="AB36" s="65"/>
      <c r="AC36" s="65"/>
      <c r="AD36" s="65"/>
      <c r="AE36" s="65"/>
      <c r="AF36" s="65"/>
      <c r="AG36" s="95"/>
      <c r="AH36" s="65"/>
      <c r="AI36" s="96"/>
      <c r="AJ36" s="65"/>
      <c r="AK36" s="94"/>
      <c r="AL36" s="94"/>
      <c r="AM36" s="65"/>
    </row>
    <row r="37" spans="1:79" s="122" customFormat="1" ht="13.5" customHeight="1">
      <c r="H37" s="175">
        <v>18</v>
      </c>
      <c r="I37" s="176"/>
      <c r="J37" s="177"/>
      <c r="K37" s="123"/>
      <c r="L37" s="123"/>
      <c r="M37" s="123" t="s">
        <v>4048</v>
      </c>
      <c r="N37" s="124"/>
      <c r="O37" s="124"/>
      <c r="P37" s="124"/>
      <c r="Q37" s="124"/>
      <c r="R37" s="124"/>
      <c r="S37" s="124"/>
      <c r="T37" s="124"/>
      <c r="U37" s="124"/>
      <c r="V37" s="124"/>
      <c r="W37" s="124"/>
      <c r="X37" s="124"/>
      <c r="Y37" s="124"/>
      <c r="Z37" s="124"/>
      <c r="AA37" s="124"/>
      <c r="AB37" s="124"/>
      <c r="AC37" s="124"/>
      <c r="AD37" s="124"/>
      <c r="AE37" s="124"/>
      <c r="AF37" s="124"/>
      <c r="AG37" s="125"/>
      <c r="AH37" s="124"/>
      <c r="AI37" s="126"/>
      <c r="AJ37" s="124"/>
      <c r="AK37" s="123"/>
      <c r="AL37" s="123"/>
      <c r="AM37" s="124"/>
    </row>
    <row r="38" spans="1:79" s="58" customFormat="1" ht="7.5" customHeight="1">
      <c r="H38" s="160"/>
      <c r="I38" s="165"/>
      <c r="J38" s="162"/>
      <c r="K38" s="60"/>
      <c r="L38" s="59"/>
      <c r="M38" s="59"/>
      <c r="N38" s="127"/>
      <c r="O38" s="65"/>
      <c r="P38" s="65"/>
      <c r="Q38" s="65"/>
      <c r="R38" s="65"/>
      <c r="S38" s="65"/>
      <c r="T38" s="65"/>
      <c r="U38" s="65"/>
      <c r="V38" s="65"/>
      <c r="W38" s="65"/>
      <c r="X38" s="65"/>
      <c r="Y38" s="65"/>
      <c r="Z38" s="65"/>
      <c r="AA38" s="65"/>
      <c r="AB38" s="65"/>
      <c r="AC38" s="65"/>
      <c r="AD38" s="65"/>
      <c r="AE38" s="65"/>
      <c r="AF38" s="65"/>
      <c r="AG38" s="95"/>
      <c r="AH38" s="65"/>
      <c r="AI38" s="96"/>
      <c r="AJ38" s="65"/>
      <c r="AK38" s="128"/>
      <c r="AL38" s="60"/>
      <c r="AM38" s="66"/>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row>
    <row r="39" spans="1:79" s="129" customFormat="1" ht="15" customHeight="1">
      <c r="H39" s="157"/>
      <c r="I39" s="178"/>
      <c r="J39" s="158"/>
      <c r="K39" s="33"/>
      <c r="L39" s="130"/>
      <c r="M39" s="131"/>
      <c r="N39" s="132">
        <f>SUM(H4:H37)</f>
        <v>720</v>
      </c>
      <c r="O39" s="133"/>
      <c r="P39" s="133"/>
      <c r="Q39" s="133"/>
      <c r="R39" s="133"/>
      <c r="S39" s="133"/>
      <c r="T39" s="133"/>
      <c r="U39" s="133"/>
      <c r="V39" s="133"/>
      <c r="W39" s="133"/>
      <c r="X39" s="133"/>
      <c r="Y39" s="133"/>
      <c r="Z39" s="133"/>
      <c r="AA39" s="133"/>
      <c r="AB39" s="133"/>
      <c r="AC39" s="133"/>
      <c r="AD39" s="133"/>
      <c r="AE39" s="133"/>
      <c r="AF39" s="133"/>
      <c r="AG39" s="134"/>
      <c r="AH39" s="133"/>
      <c r="AI39" s="130"/>
      <c r="AJ39" s="133"/>
      <c r="AK39" s="33"/>
      <c r="AL39" s="33"/>
      <c r="AM39" s="133"/>
      <c r="AT39" s="135"/>
    </row>
    <row r="40" spans="1:79" s="129" customFormat="1" ht="15" customHeight="1">
      <c r="A40" s="136" t="s">
        <v>4049</v>
      </c>
      <c r="B40" s="136"/>
      <c r="C40" s="137" t="s">
        <v>4050</v>
      </c>
      <c r="D40" s="137">
        <v>0</v>
      </c>
      <c r="E40" s="137">
        <v>100</v>
      </c>
      <c r="F40" s="129">
        <f>E40-D40</f>
        <v>100</v>
      </c>
      <c r="H40" s="178"/>
      <c r="I40" s="178"/>
      <c r="J40" s="158"/>
      <c r="K40" s="33"/>
      <c r="L40" s="130"/>
      <c r="M40" s="130"/>
      <c r="N40" s="133"/>
      <c r="O40" s="133"/>
      <c r="P40" s="133"/>
      <c r="Q40" s="133"/>
      <c r="R40" s="133"/>
      <c r="S40" s="133"/>
      <c r="T40" s="133"/>
      <c r="U40" s="133"/>
      <c r="V40" s="133"/>
      <c r="W40" s="133"/>
      <c r="X40" s="133"/>
      <c r="Y40" s="133"/>
      <c r="Z40" s="133"/>
      <c r="AA40" s="133"/>
      <c r="AB40" s="133"/>
      <c r="AC40" s="133"/>
      <c r="AD40" s="133"/>
      <c r="AE40" s="133"/>
      <c r="AF40" s="133"/>
      <c r="AG40" s="134"/>
      <c r="AH40" s="133"/>
      <c r="AI40" s="130"/>
      <c r="AJ40" s="133"/>
      <c r="AK40" s="33"/>
      <c r="AL40" s="33"/>
      <c r="AM40" s="133"/>
      <c r="AT40" s="135"/>
    </row>
    <row r="41" spans="1:79" s="129" customFormat="1" ht="15" customHeight="1">
      <c r="C41" s="137" t="s">
        <v>4051</v>
      </c>
      <c r="D41" s="137">
        <v>0</v>
      </c>
      <c r="E41" s="137">
        <v>100</v>
      </c>
      <c r="F41" s="129">
        <f>E41-D41</f>
        <v>100</v>
      </c>
      <c r="H41" s="178"/>
      <c r="I41" s="178"/>
      <c r="J41" s="158"/>
      <c r="K41" s="33"/>
      <c r="L41" s="130"/>
      <c r="M41" s="130"/>
      <c r="N41" s="133"/>
      <c r="O41" s="133"/>
      <c r="P41" s="133"/>
      <c r="Q41" s="133"/>
      <c r="R41" s="133"/>
      <c r="S41" s="133"/>
      <c r="T41" s="133"/>
      <c r="U41" s="133"/>
      <c r="V41" s="133"/>
      <c r="W41" s="133"/>
      <c r="X41" s="133"/>
      <c r="Y41" s="133"/>
      <c r="Z41" s="133"/>
      <c r="AA41" s="133"/>
      <c r="AB41" s="133"/>
      <c r="AC41" s="133"/>
      <c r="AD41" s="133"/>
      <c r="AE41" s="133"/>
      <c r="AF41" s="133"/>
      <c r="AG41" s="134"/>
      <c r="AH41" s="133"/>
      <c r="AI41" s="130"/>
      <c r="AJ41" s="133"/>
      <c r="AK41" s="33"/>
      <c r="AL41" s="33"/>
      <c r="AM41" s="133"/>
      <c r="AT41" s="135"/>
    </row>
    <row r="42" spans="1:79" s="129" customFormat="1" ht="15" customHeight="1">
      <c r="C42" s="137" t="s">
        <v>4052</v>
      </c>
      <c r="D42" s="137">
        <v>0</v>
      </c>
      <c r="E42" s="137">
        <v>100</v>
      </c>
      <c r="F42" s="129">
        <f>E42-D42</f>
        <v>100</v>
      </c>
      <c r="H42" s="178"/>
      <c r="I42" s="178"/>
      <c r="J42" s="158"/>
      <c r="K42" s="33"/>
      <c r="L42" s="130"/>
      <c r="M42" s="130"/>
      <c r="N42" s="133"/>
      <c r="O42" s="133"/>
      <c r="P42" s="133"/>
      <c r="Q42" s="133"/>
      <c r="R42" s="133"/>
      <c r="S42" s="133"/>
      <c r="T42" s="133"/>
      <c r="U42" s="133"/>
      <c r="V42" s="133"/>
      <c r="W42" s="133"/>
      <c r="X42" s="133"/>
      <c r="Y42" s="133"/>
      <c r="Z42" s="133"/>
      <c r="AA42" s="133"/>
      <c r="AB42" s="133"/>
      <c r="AC42" s="133"/>
      <c r="AD42" s="133"/>
      <c r="AE42" s="133"/>
      <c r="AF42" s="133"/>
      <c r="AG42" s="134"/>
      <c r="AH42" s="133"/>
      <c r="AI42" s="130"/>
      <c r="AJ42" s="133"/>
      <c r="AK42" s="33"/>
      <c r="AL42" s="33"/>
      <c r="AM42" s="133"/>
      <c r="AT42" s="135"/>
    </row>
    <row r="43" spans="1:79" s="129" customFormat="1" ht="15" customHeight="1">
      <c r="H43" s="178"/>
      <c r="I43" s="178"/>
      <c r="J43" s="158"/>
      <c r="K43" s="33"/>
      <c r="L43" s="130"/>
      <c r="M43" s="130"/>
      <c r="N43" s="133"/>
      <c r="O43" s="133"/>
      <c r="P43" s="133"/>
      <c r="Q43" s="133"/>
      <c r="R43" s="133"/>
      <c r="S43" s="133"/>
      <c r="T43" s="133"/>
      <c r="U43" s="133"/>
      <c r="V43" s="133"/>
      <c r="W43" s="133"/>
      <c r="X43" s="133"/>
      <c r="Y43" s="133"/>
      <c r="Z43" s="133"/>
      <c r="AA43" s="133"/>
      <c r="AB43" s="133"/>
      <c r="AC43" s="133"/>
      <c r="AD43" s="133"/>
      <c r="AE43" s="133"/>
      <c r="AF43" s="133"/>
      <c r="AG43" s="134"/>
      <c r="AH43" s="133"/>
      <c r="AI43" s="130"/>
      <c r="AJ43" s="133"/>
      <c r="AK43" s="33"/>
      <c r="AL43" s="33"/>
      <c r="AM43" s="133"/>
      <c r="AT43" s="135"/>
      <c r="BE43" s="137"/>
      <c r="BN43" s="137"/>
    </row>
    <row r="44" spans="1:79" s="129" customFormat="1" ht="15" customHeight="1">
      <c r="C44" s="129" t="str">
        <f>C10</f>
        <v>Answers</v>
      </c>
      <c r="F44" s="129" t="str">
        <f>D10</f>
        <v>$/hour</v>
      </c>
      <c r="H44" s="178" t="str">
        <f>F10</f>
        <v>Years of Experience</v>
      </c>
      <c r="I44" s="178"/>
      <c r="J44" s="158" t="s">
        <v>4053</v>
      </c>
      <c r="K44" s="33"/>
      <c r="L44" s="130"/>
      <c r="M44" s="130"/>
      <c r="N44" s="133"/>
      <c r="O44" s="133"/>
      <c r="P44" s="133"/>
      <c r="Q44" s="133"/>
      <c r="R44" s="133"/>
      <c r="S44" s="133"/>
      <c r="T44" s="133"/>
      <c r="U44" s="133"/>
      <c r="V44" s="133"/>
      <c r="W44" s="133"/>
      <c r="X44" s="133"/>
      <c r="Y44" s="133"/>
      <c r="Z44" s="133"/>
      <c r="AA44" s="133"/>
      <c r="AB44" s="133"/>
      <c r="AC44" s="133"/>
      <c r="AD44" s="133"/>
      <c r="AE44" s="133"/>
      <c r="AF44" s="133"/>
      <c r="AG44" s="134"/>
      <c r="AH44" s="133"/>
      <c r="AI44" s="130"/>
      <c r="AJ44" s="133"/>
      <c r="AK44" s="33"/>
      <c r="AL44" s="33"/>
      <c r="AM44" s="133"/>
      <c r="AT44" s="138"/>
    </row>
    <row r="45" spans="1:79" s="129" customFormat="1" ht="15" customHeight="1">
      <c r="C45" s="129" t="s">
        <v>4054</v>
      </c>
      <c r="D45" s="129">
        <v>0</v>
      </c>
      <c r="F45" s="129" t="s">
        <v>4054</v>
      </c>
      <c r="G45" s="129">
        <f>0*100</f>
        <v>0</v>
      </c>
      <c r="H45" s="178" t="s">
        <v>4054</v>
      </c>
      <c r="I45" s="178">
        <f>0*100</f>
        <v>0</v>
      </c>
      <c r="J45" s="158" t="s">
        <v>4055</v>
      </c>
      <c r="K45" s="33" t="s">
        <v>4056</v>
      </c>
      <c r="L45" s="130"/>
      <c r="M45" s="130" t="s">
        <v>4057</v>
      </c>
      <c r="N45" s="133"/>
      <c r="O45" s="133"/>
      <c r="P45" s="133"/>
      <c r="Q45" s="133"/>
      <c r="R45" s="133"/>
      <c r="S45" s="133"/>
      <c r="T45" s="133"/>
      <c r="U45" s="133"/>
      <c r="V45" s="133"/>
      <c r="W45" s="133"/>
      <c r="X45" s="133"/>
      <c r="Y45" s="133"/>
      <c r="Z45" s="133"/>
      <c r="AA45" s="133"/>
      <c r="AB45" s="133"/>
      <c r="AC45" s="133"/>
      <c r="AD45" s="133"/>
      <c r="AE45" s="133"/>
      <c r="AF45" s="133"/>
      <c r="AG45" s="134"/>
      <c r="AH45" s="133"/>
      <c r="AI45" s="130"/>
      <c r="AJ45" s="133"/>
      <c r="AK45" s="33"/>
      <c r="AL45" s="33"/>
      <c r="AM45" s="133"/>
      <c r="AT45" s="138"/>
      <c r="AZ45" s="139"/>
      <c r="BA45" s="139"/>
      <c r="BB45" s="139"/>
      <c r="BC45" s="139"/>
      <c r="BD45" s="139"/>
    </row>
    <row r="46" spans="1:79" s="129" customFormat="1" ht="15" customHeight="1">
      <c r="C46" s="129" t="s">
        <v>4058</v>
      </c>
      <c r="D46" s="140">
        <f>MAX(C12:C30)</f>
        <v>405</v>
      </c>
      <c r="F46" s="129" t="s">
        <v>4058</v>
      </c>
      <c r="G46" s="129">
        <f>EVEN(ROUND(MAX(E12:E30)*1.1,0))</f>
        <v>68</v>
      </c>
      <c r="H46" s="178" t="s">
        <v>4058</v>
      </c>
      <c r="I46" s="178">
        <f>EVEN(MAX(G12:G30)*100*1)</f>
        <v>1800</v>
      </c>
      <c r="J46" s="158"/>
      <c r="K46" s="33" t="s">
        <v>4050</v>
      </c>
      <c r="L46" s="130" t="s">
        <v>4051</v>
      </c>
      <c r="M46" s="130"/>
      <c r="N46" s="133"/>
      <c r="O46" s="133"/>
      <c r="P46" s="133"/>
      <c r="Q46" s="133"/>
      <c r="R46" s="133"/>
      <c r="S46" s="133"/>
      <c r="T46" s="133"/>
      <c r="U46" s="133"/>
      <c r="V46" s="133"/>
      <c r="W46" s="133"/>
      <c r="X46" s="133"/>
      <c r="Y46" s="133"/>
      <c r="Z46" s="133"/>
      <c r="AA46" s="133"/>
      <c r="AB46" s="133"/>
      <c r="AC46" s="133"/>
      <c r="AD46" s="133"/>
      <c r="AE46" s="133"/>
      <c r="AF46" s="133"/>
      <c r="AG46" s="134"/>
      <c r="AH46" s="133"/>
      <c r="AI46" s="130"/>
      <c r="AJ46" s="133"/>
      <c r="AK46" s="33"/>
      <c r="AL46" s="33"/>
      <c r="AM46" s="133"/>
      <c r="AT46" s="141"/>
      <c r="AU46" s="142"/>
      <c r="AZ46" s="137"/>
      <c r="BA46" s="137"/>
      <c r="BB46" s="137"/>
      <c r="BC46" s="137"/>
      <c r="BD46" s="137"/>
      <c r="BE46" s="137"/>
      <c r="BW46" s="137"/>
    </row>
    <row r="47" spans="1:79" s="129" customFormat="1" ht="15" customHeight="1">
      <c r="H47" s="178"/>
      <c r="I47" s="178"/>
      <c r="J47" s="158" t="str">
        <f>"&gt;"&amp;C72</f>
        <v>&gt;3</v>
      </c>
      <c r="K47" s="33"/>
      <c r="L47" s="130"/>
      <c r="M47" s="130" t="str">
        <f>"&lt;"&amp;C72</f>
        <v>&lt;3</v>
      </c>
      <c r="N47" s="133"/>
      <c r="O47" s="133"/>
      <c r="P47" s="133"/>
      <c r="Q47" s="133"/>
      <c r="R47" s="133"/>
      <c r="S47" s="133"/>
      <c r="T47" s="133"/>
      <c r="U47" s="133"/>
      <c r="V47" s="133"/>
      <c r="W47" s="133"/>
      <c r="X47" s="133"/>
      <c r="Y47" s="133"/>
      <c r="Z47" s="133"/>
      <c r="AA47" s="133"/>
      <c r="AB47" s="133"/>
      <c r="AC47" s="133"/>
      <c r="AD47" s="133"/>
      <c r="AE47" s="133"/>
      <c r="AF47" s="133"/>
      <c r="AG47" s="134"/>
      <c r="AH47" s="133"/>
      <c r="AI47" s="130"/>
      <c r="AJ47" s="133"/>
      <c r="AK47" s="33"/>
      <c r="AL47" s="33"/>
      <c r="AM47" s="133"/>
      <c r="AT47" s="143"/>
      <c r="AU47" s="142"/>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row>
    <row r="48" spans="1:79" s="129" customFormat="1" ht="15" customHeight="1">
      <c r="B48" s="129" t="str">
        <f t="shared" ref="B48:B66" si="0">B12</f>
        <v>0..1</v>
      </c>
      <c r="C48" s="140">
        <f t="shared" ref="C48:C66" si="1">IF(AND(E12&lt;=$D$32,G12&lt;=$D$33),(C12-$D$45)/D$46*$E$42,0)</f>
        <v>19.012345679012345</v>
      </c>
      <c r="D48" s="115">
        <f t="shared" ref="D48:D66" si="2">IF(OR(E12&gt;$D$32,G12&gt;$D$33),(C12-$D$45)/D$46*$E$42,0)</f>
        <v>0</v>
      </c>
      <c r="E48" s="115">
        <f>C48+D48</f>
        <v>19.012345679012345</v>
      </c>
      <c r="F48" s="115">
        <f>(E12-$G$45)/G$46*$E$41</f>
        <v>30.54629745395394</v>
      </c>
      <c r="H48" s="179">
        <f t="shared" ref="H48:H66" si="3">(G12*100-$I$45)/I$46*$E$40</f>
        <v>2.7777777777777777</v>
      </c>
      <c r="I48" s="180"/>
      <c r="J48" s="158">
        <f t="shared" ref="J48:J66" si="4">IF(C48&gt;=$C$72,C12,"")</f>
        <v>77</v>
      </c>
      <c r="K48" s="33">
        <f>H48</f>
        <v>2.7777777777777777</v>
      </c>
      <c r="L48" s="130">
        <f>F48+SQRT(E48/PI())*2*1.3+3</f>
        <v>39.942412439068853</v>
      </c>
      <c r="M48" s="130" t="str">
        <f t="shared" ref="M48:M66" si="5">IF(C48&gt;=$C$72,B12,B12&amp;" "&amp;C12)</f>
        <v>0..1</v>
      </c>
      <c r="N48" s="133"/>
      <c r="O48" s="133"/>
      <c r="P48" s="133"/>
      <c r="Q48" s="133"/>
      <c r="R48" s="133"/>
      <c r="S48" s="133"/>
      <c r="T48" s="133"/>
      <c r="U48" s="133"/>
      <c r="V48" s="133"/>
      <c r="W48" s="133"/>
      <c r="X48" s="133"/>
      <c r="Y48" s="133"/>
      <c r="Z48" s="133"/>
      <c r="AA48" s="133"/>
      <c r="AB48" s="133"/>
      <c r="AC48" s="133"/>
      <c r="AD48" s="133"/>
      <c r="AE48" s="133"/>
      <c r="AF48" s="133"/>
      <c r="AG48" s="134"/>
      <c r="AH48" s="133"/>
      <c r="AI48" s="130"/>
      <c r="AJ48" s="133"/>
      <c r="AK48" s="33"/>
      <c r="AL48" s="33"/>
      <c r="AM48" s="133"/>
      <c r="AT48" s="143"/>
      <c r="BA48" s="144"/>
      <c r="BB48" s="144"/>
      <c r="BC48" s="144"/>
      <c r="BD48" s="144"/>
      <c r="BE48" s="144"/>
      <c r="BF48" s="144"/>
      <c r="BG48" s="144"/>
      <c r="BH48" s="144"/>
      <c r="BI48" s="144"/>
      <c r="BJ48" s="144"/>
      <c r="BK48" s="144"/>
      <c r="BL48" s="144"/>
      <c r="BM48" s="144"/>
      <c r="BN48" s="144"/>
      <c r="BP48" s="144"/>
      <c r="BQ48" s="144"/>
      <c r="BR48" s="144"/>
      <c r="BS48" s="144"/>
      <c r="BT48" s="144"/>
      <c r="BU48" s="144"/>
      <c r="BV48" s="144"/>
      <c r="BW48" s="144"/>
      <c r="BX48" s="144"/>
    </row>
    <row r="49" spans="2:76" s="129" customFormat="1" ht="15" customHeight="1">
      <c r="B49" s="129" t="str">
        <f t="shared" si="0"/>
        <v>1..3</v>
      </c>
      <c r="C49" s="140">
        <f t="shared" si="1"/>
        <v>56.79012345679012</v>
      </c>
      <c r="D49" s="115">
        <f t="shared" si="2"/>
        <v>0</v>
      </c>
      <c r="E49" s="115">
        <f t="shared" ref="E49:E66" si="6">C49+D49</f>
        <v>56.79012345679012</v>
      </c>
      <c r="F49" s="115">
        <f t="shared" ref="F49:F66" si="7">(E13-$G$45)/G$46*$E$41</f>
        <v>35.992776593292646</v>
      </c>
      <c r="H49" s="179">
        <f t="shared" si="3"/>
        <v>11.111111111111111</v>
      </c>
      <c r="I49" s="180"/>
      <c r="J49" s="158">
        <f t="shared" si="4"/>
        <v>230</v>
      </c>
      <c r="K49" s="33">
        <f t="shared" ref="K49:K66" si="8">H49</f>
        <v>11.111111111111111</v>
      </c>
      <c r="L49" s="130">
        <f t="shared" ref="L49:L66" si="9">F49+SQRT(E49/PI())*2*1.3+3</f>
        <v>50.047167498318821</v>
      </c>
      <c r="M49" s="130" t="str">
        <f t="shared" si="5"/>
        <v>1..3</v>
      </c>
      <c r="N49" s="133"/>
      <c r="O49" s="133"/>
      <c r="P49" s="133"/>
      <c r="Q49" s="133"/>
      <c r="R49" s="133"/>
      <c r="S49" s="133"/>
      <c r="T49" s="133"/>
      <c r="U49" s="133"/>
      <c r="V49" s="133"/>
      <c r="W49" s="133"/>
      <c r="X49" s="133"/>
      <c r="Y49" s="133"/>
      <c r="Z49" s="133"/>
      <c r="AA49" s="133"/>
      <c r="AB49" s="133"/>
      <c r="AC49" s="133"/>
      <c r="AD49" s="133"/>
      <c r="AE49" s="133"/>
      <c r="AF49" s="133"/>
      <c r="AG49" s="134"/>
      <c r="AH49" s="133"/>
      <c r="AI49" s="130"/>
      <c r="AJ49" s="133"/>
      <c r="AK49" s="33"/>
      <c r="AL49" s="33"/>
      <c r="AM49" s="133"/>
      <c r="AT49" s="143"/>
      <c r="AU49" s="142"/>
      <c r="BA49" s="144"/>
      <c r="BB49" s="144"/>
      <c r="BC49" s="144"/>
      <c r="BD49" s="144"/>
      <c r="BE49" s="144"/>
      <c r="BF49" s="144"/>
      <c r="BG49" s="144"/>
      <c r="BH49" s="144"/>
      <c r="BI49" s="144"/>
      <c r="BJ49" s="144"/>
      <c r="BK49" s="144"/>
      <c r="BL49" s="144"/>
      <c r="BM49" s="144"/>
      <c r="BO49" s="144"/>
      <c r="BP49" s="144"/>
      <c r="BQ49" s="144"/>
      <c r="BR49" s="144"/>
      <c r="BS49" s="144"/>
      <c r="BT49" s="144"/>
      <c r="BU49" s="144"/>
      <c r="BV49" s="144"/>
      <c r="BW49" s="144"/>
      <c r="BX49" s="144"/>
    </row>
    <row r="50" spans="2:76" s="129" customFormat="1" ht="15" customHeight="1">
      <c r="B50" s="129" t="str">
        <f t="shared" si="0"/>
        <v>3..5</v>
      </c>
      <c r="C50" s="140">
        <f t="shared" si="1"/>
        <v>59.753086419753089</v>
      </c>
      <c r="D50" s="115">
        <f t="shared" si="2"/>
        <v>0</v>
      </c>
      <c r="E50" s="115">
        <f t="shared" si="6"/>
        <v>59.753086419753089</v>
      </c>
      <c r="F50" s="115">
        <f t="shared" si="7"/>
        <v>42.345770418601269</v>
      </c>
      <c r="H50" s="179">
        <f t="shared" si="3"/>
        <v>22.222222222222221</v>
      </c>
      <c r="I50" s="180"/>
      <c r="J50" s="158">
        <f t="shared" si="4"/>
        <v>242</v>
      </c>
      <c r="K50" s="33">
        <f t="shared" si="8"/>
        <v>22.222222222222221</v>
      </c>
      <c r="L50" s="130">
        <f t="shared" si="9"/>
        <v>56.68487035681666</v>
      </c>
      <c r="M50" s="130" t="str">
        <f t="shared" si="5"/>
        <v>3..5</v>
      </c>
      <c r="N50" s="133"/>
      <c r="O50" s="133"/>
      <c r="P50" s="133"/>
      <c r="Q50" s="133"/>
      <c r="R50" s="133"/>
      <c r="S50" s="133"/>
      <c r="T50" s="133"/>
      <c r="U50" s="133"/>
      <c r="V50" s="133"/>
      <c r="W50" s="133"/>
      <c r="X50" s="133"/>
      <c r="Y50" s="133"/>
      <c r="Z50" s="133"/>
      <c r="AA50" s="133"/>
      <c r="AB50" s="133"/>
      <c r="AC50" s="133"/>
      <c r="AD50" s="133"/>
      <c r="AE50" s="133"/>
      <c r="AF50" s="133"/>
      <c r="AG50" s="134"/>
      <c r="AH50" s="133"/>
      <c r="AI50" s="130"/>
      <c r="AJ50" s="133"/>
      <c r="AK50" s="33"/>
      <c r="AL50" s="33"/>
      <c r="AM50" s="133"/>
      <c r="AT50" s="143"/>
      <c r="AU50" s="142"/>
      <c r="BA50" s="144"/>
      <c r="BB50" s="144"/>
      <c r="BC50" s="144"/>
      <c r="BD50" s="144"/>
      <c r="BE50" s="144"/>
      <c r="BF50" s="144"/>
      <c r="BG50" s="144"/>
      <c r="BH50" s="144"/>
      <c r="BI50" s="144"/>
      <c r="BJ50" s="144"/>
      <c r="BK50" s="144"/>
      <c r="BL50" s="144"/>
      <c r="BM50" s="144"/>
      <c r="BN50" s="144"/>
      <c r="BP50" s="144"/>
      <c r="BQ50" s="144"/>
      <c r="BR50" s="144"/>
      <c r="BS50" s="144"/>
      <c r="BT50" s="144"/>
      <c r="BU50" s="144"/>
      <c r="BV50" s="144"/>
      <c r="BW50" s="144"/>
      <c r="BX50" s="144"/>
    </row>
    <row r="51" spans="2:76" s="129" customFormat="1" ht="15" customHeight="1">
      <c r="B51" s="129" t="str">
        <f t="shared" si="0"/>
        <v>5..10</v>
      </c>
      <c r="C51" s="140">
        <f t="shared" si="1"/>
        <v>100</v>
      </c>
      <c r="D51" s="115">
        <f t="shared" si="2"/>
        <v>0</v>
      </c>
      <c r="E51" s="115">
        <f t="shared" si="6"/>
        <v>100</v>
      </c>
      <c r="F51" s="115">
        <f t="shared" si="7"/>
        <v>62.379135314751522</v>
      </c>
      <c r="H51" s="179">
        <f t="shared" si="3"/>
        <v>41.666666666666671</v>
      </c>
      <c r="I51" s="180"/>
      <c r="J51" s="158">
        <f t="shared" si="4"/>
        <v>405</v>
      </c>
      <c r="K51" s="33">
        <f t="shared" si="8"/>
        <v>41.666666666666671</v>
      </c>
      <c r="L51" s="130">
        <f t="shared" si="9"/>
        <v>80.048064486993184</v>
      </c>
      <c r="M51" s="130" t="str">
        <f t="shared" si="5"/>
        <v>5..10</v>
      </c>
      <c r="N51" s="133"/>
      <c r="O51" s="133"/>
      <c r="P51" s="133"/>
      <c r="Q51" s="133"/>
      <c r="R51" s="133"/>
      <c r="S51" s="133"/>
      <c r="T51" s="133"/>
      <c r="U51" s="133"/>
      <c r="V51" s="133"/>
      <c r="W51" s="133"/>
      <c r="X51" s="133"/>
      <c r="Y51" s="133"/>
      <c r="Z51" s="133"/>
      <c r="AA51" s="133"/>
      <c r="AB51" s="133"/>
      <c r="AC51" s="133"/>
      <c r="AD51" s="133"/>
      <c r="AE51" s="133"/>
      <c r="AF51" s="133"/>
      <c r="AG51" s="134"/>
      <c r="AH51" s="133"/>
      <c r="AI51" s="130"/>
      <c r="AJ51" s="133"/>
      <c r="AK51" s="33"/>
      <c r="AL51" s="33"/>
      <c r="AM51" s="133"/>
      <c r="AT51" s="143"/>
      <c r="AU51" s="142"/>
      <c r="BA51" s="144"/>
      <c r="BB51" s="144"/>
      <c r="BC51" s="144"/>
      <c r="BD51" s="144"/>
      <c r="BE51" s="144"/>
      <c r="BF51" s="144"/>
      <c r="BG51" s="144"/>
      <c r="BH51" s="144"/>
      <c r="BI51" s="144"/>
      <c r="BJ51" s="144"/>
      <c r="BK51" s="144"/>
      <c r="BL51" s="144"/>
      <c r="BM51" s="144"/>
      <c r="BO51" s="144"/>
      <c r="BP51" s="144"/>
      <c r="BQ51" s="144"/>
      <c r="BR51" s="144"/>
      <c r="BS51" s="144"/>
      <c r="BT51" s="144"/>
      <c r="BU51" s="144"/>
      <c r="BV51" s="144"/>
      <c r="BW51" s="144"/>
      <c r="BX51" s="144"/>
    </row>
    <row r="52" spans="2:76" s="129" customFormat="1" ht="15" customHeight="1">
      <c r="B52" s="129" t="str">
        <f t="shared" si="0"/>
        <v>&gt;10</v>
      </c>
      <c r="C52" s="140">
        <f t="shared" si="1"/>
        <v>0</v>
      </c>
      <c r="D52" s="115">
        <f t="shared" si="2"/>
        <v>91.111111111111114</v>
      </c>
      <c r="E52" s="115">
        <f t="shared" si="6"/>
        <v>91.111111111111114</v>
      </c>
      <c r="F52" s="115">
        <f t="shared" si="7"/>
        <v>89.543604760673389</v>
      </c>
      <c r="H52" s="179">
        <f t="shared" si="3"/>
        <v>83.333333333333343</v>
      </c>
      <c r="I52" s="180"/>
      <c r="J52" s="158" t="str">
        <f t="shared" si="4"/>
        <v/>
      </c>
      <c r="K52" s="33">
        <f t="shared" si="8"/>
        <v>83.333333333333343</v>
      </c>
      <c r="L52" s="130">
        <f t="shared" si="9"/>
        <v>106.5454116325421</v>
      </c>
      <c r="M52" s="130" t="str">
        <f>B52</f>
        <v>&gt;10</v>
      </c>
      <c r="N52" s="133"/>
      <c r="O52" s="133"/>
      <c r="P52" s="133"/>
      <c r="Q52" s="133"/>
      <c r="R52" s="133"/>
      <c r="S52" s="133"/>
      <c r="T52" s="133"/>
      <c r="U52" s="133"/>
      <c r="V52" s="133"/>
      <c r="W52" s="133"/>
      <c r="X52" s="133"/>
      <c r="Y52" s="133"/>
      <c r="Z52" s="133"/>
      <c r="AA52" s="133"/>
      <c r="AB52" s="133"/>
      <c r="AC52" s="133"/>
      <c r="AD52" s="133"/>
      <c r="AE52" s="133"/>
      <c r="AF52" s="133"/>
      <c r="AG52" s="134"/>
      <c r="AH52" s="133"/>
      <c r="AI52" s="130"/>
      <c r="AJ52" s="133"/>
      <c r="AK52" s="33"/>
      <c r="AL52" s="33"/>
      <c r="AM52" s="133"/>
      <c r="AT52" s="143"/>
      <c r="AU52" s="142"/>
      <c r="BA52" s="144"/>
      <c r="BB52" s="144"/>
      <c r="BC52" s="144"/>
      <c r="BD52" s="144"/>
      <c r="BE52" s="144"/>
      <c r="BF52" s="144"/>
      <c r="BG52" s="144"/>
      <c r="BH52" s="144"/>
      <c r="BI52" s="144"/>
      <c r="BJ52" s="144"/>
      <c r="BK52" s="144"/>
      <c r="BL52" s="144"/>
      <c r="BM52" s="144"/>
      <c r="BN52" s="144"/>
      <c r="BP52" s="144"/>
      <c r="BQ52" s="144"/>
      <c r="BR52" s="144"/>
      <c r="BS52" s="144"/>
      <c r="BT52" s="144"/>
      <c r="BU52" s="144"/>
      <c r="BV52" s="144"/>
      <c r="BW52" s="144"/>
      <c r="BX52" s="144"/>
    </row>
    <row r="53" spans="2:76" s="129" customFormat="1" ht="15" customHeight="1">
      <c r="B53" s="129" t="str">
        <f t="shared" si="0"/>
        <v xml:space="preserve"> </v>
      </c>
      <c r="C53" s="140">
        <f t="shared" si="1"/>
        <v>0</v>
      </c>
      <c r="D53" s="115" t="e">
        <f t="shared" si="2"/>
        <v>#VALUE!</v>
      </c>
      <c r="E53" s="115" t="e">
        <f t="shared" si="6"/>
        <v>#VALUE!</v>
      </c>
      <c r="F53" s="115" t="e">
        <f t="shared" si="7"/>
        <v>#VALUE!</v>
      </c>
      <c r="H53" s="179">
        <f t="shared" si="3"/>
        <v>100</v>
      </c>
      <c r="I53" s="180"/>
      <c r="J53" s="158" t="str">
        <f t="shared" si="4"/>
        <v/>
      </c>
      <c r="K53" s="33">
        <f t="shared" si="8"/>
        <v>100</v>
      </c>
      <c r="L53" s="130" t="e">
        <f t="shared" si="9"/>
        <v>#VALUE!</v>
      </c>
      <c r="M53" s="130" t="str">
        <f t="shared" si="5"/>
        <v xml:space="preserve">   </v>
      </c>
      <c r="N53" s="133"/>
      <c r="O53" s="133"/>
      <c r="P53" s="133"/>
      <c r="Q53" s="133"/>
      <c r="R53" s="133"/>
      <c r="S53" s="133"/>
      <c r="T53" s="133"/>
      <c r="U53" s="133"/>
      <c r="V53" s="133"/>
      <c r="W53" s="133"/>
      <c r="X53" s="133"/>
      <c r="Y53" s="133"/>
      <c r="Z53" s="133"/>
      <c r="AA53" s="133"/>
      <c r="AB53" s="133"/>
      <c r="AC53" s="133"/>
      <c r="AD53" s="133"/>
      <c r="AE53" s="133"/>
      <c r="AF53" s="133"/>
      <c r="AG53" s="134"/>
      <c r="AH53" s="133"/>
      <c r="AI53" s="130"/>
      <c r="AJ53" s="133"/>
      <c r="AK53" s="33"/>
      <c r="AL53" s="33"/>
      <c r="AM53" s="133"/>
      <c r="AT53" s="143"/>
      <c r="BA53" s="144"/>
      <c r="BB53" s="144"/>
      <c r="BC53" s="144"/>
      <c r="BD53" s="144"/>
      <c r="BE53" s="144"/>
      <c r="BF53" s="144"/>
      <c r="BG53" s="144"/>
      <c r="BH53" s="144"/>
      <c r="BI53" s="144"/>
      <c r="BJ53" s="144"/>
      <c r="BK53" s="144"/>
      <c r="BL53" s="144"/>
      <c r="BM53" s="144"/>
      <c r="BO53" s="144"/>
      <c r="BP53" s="144"/>
      <c r="BQ53" s="144"/>
      <c r="BR53" s="144"/>
      <c r="BS53" s="144"/>
      <c r="BT53" s="144"/>
      <c r="BU53" s="144"/>
      <c r="BV53" s="144"/>
      <c r="BW53" s="144"/>
      <c r="BX53" s="144"/>
    </row>
    <row r="54" spans="2:76" s="129" customFormat="1" ht="15" customHeight="1">
      <c r="B54" s="129">
        <f t="shared" si="0"/>
        <v>0</v>
      </c>
      <c r="C54" s="140">
        <f t="shared" si="1"/>
        <v>0</v>
      </c>
      <c r="D54" s="115">
        <f t="shared" si="2"/>
        <v>0</v>
      </c>
      <c r="E54" s="115">
        <f t="shared" si="6"/>
        <v>0</v>
      </c>
      <c r="F54" s="115">
        <f t="shared" si="7"/>
        <v>0</v>
      </c>
      <c r="H54" s="179">
        <f t="shared" si="3"/>
        <v>0</v>
      </c>
      <c r="I54" s="180"/>
      <c r="J54" s="158" t="str">
        <f t="shared" si="4"/>
        <v/>
      </c>
      <c r="K54" s="33">
        <f t="shared" si="8"/>
        <v>0</v>
      </c>
      <c r="L54" s="130">
        <f t="shared" si="9"/>
        <v>3</v>
      </c>
      <c r="M54" s="130" t="str">
        <f t="shared" si="5"/>
        <v xml:space="preserve"> </v>
      </c>
      <c r="N54" s="133"/>
      <c r="O54" s="133"/>
      <c r="P54" s="133"/>
      <c r="Q54" s="133"/>
      <c r="R54" s="133"/>
      <c r="S54" s="133"/>
      <c r="T54" s="133"/>
      <c r="U54" s="133"/>
      <c r="V54" s="133"/>
      <c r="W54" s="133"/>
      <c r="X54" s="133"/>
      <c r="Y54" s="133"/>
      <c r="Z54" s="133"/>
      <c r="AA54" s="133"/>
      <c r="AB54" s="133"/>
      <c r="AC54" s="133"/>
      <c r="AD54" s="133"/>
      <c r="AE54" s="133"/>
      <c r="AF54" s="133"/>
      <c r="AG54" s="134"/>
      <c r="AH54" s="133"/>
      <c r="AI54" s="130"/>
      <c r="AJ54" s="133"/>
      <c r="AK54" s="33"/>
      <c r="AL54" s="33"/>
      <c r="AM54" s="133"/>
      <c r="AT54" s="143"/>
      <c r="BA54" s="144"/>
      <c r="BB54" s="144"/>
      <c r="BC54" s="144"/>
      <c r="BD54" s="144"/>
      <c r="BE54" s="144"/>
      <c r="BF54" s="144"/>
      <c r="BG54" s="144"/>
      <c r="BH54" s="144"/>
      <c r="BI54" s="144"/>
      <c r="BJ54" s="144"/>
      <c r="BK54" s="144"/>
      <c r="BL54" s="144"/>
      <c r="BM54" s="144"/>
      <c r="BN54" s="144"/>
      <c r="BP54" s="144"/>
      <c r="BQ54" s="144"/>
      <c r="BR54" s="144"/>
      <c r="BS54" s="144"/>
      <c r="BT54" s="144"/>
      <c r="BU54" s="144"/>
      <c r="BV54" s="144"/>
      <c r="BW54" s="144"/>
      <c r="BX54" s="144"/>
    </row>
    <row r="55" spans="2:76" s="129" customFormat="1" ht="15" customHeight="1">
      <c r="B55" s="129">
        <f t="shared" si="0"/>
        <v>0</v>
      </c>
      <c r="C55" s="140">
        <f t="shared" si="1"/>
        <v>0</v>
      </c>
      <c r="D55" s="115">
        <f t="shared" si="2"/>
        <v>0</v>
      </c>
      <c r="E55" s="115">
        <f t="shared" si="6"/>
        <v>0</v>
      </c>
      <c r="F55" s="115">
        <f t="shared" si="7"/>
        <v>0</v>
      </c>
      <c r="H55" s="179">
        <f t="shared" si="3"/>
        <v>0</v>
      </c>
      <c r="I55" s="180"/>
      <c r="J55" s="158" t="str">
        <f t="shared" si="4"/>
        <v/>
      </c>
      <c r="K55" s="33">
        <f t="shared" si="8"/>
        <v>0</v>
      </c>
      <c r="L55" s="130">
        <f t="shared" si="9"/>
        <v>3</v>
      </c>
      <c r="M55" s="130" t="str">
        <f t="shared" si="5"/>
        <v xml:space="preserve"> </v>
      </c>
      <c r="N55" s="133"/>
      <c r="O55" s="133"/>
      <c r="P55" s="133"/>
      <c r="Q55" s="133"/>
      <c r="R55" s="133"/>
      <c r="S55" s="133"/>
      <c r="T55" s="133"/>
      <c r="U55" s="133"/>
      <c r="V55" s="133"/>
      <c r="W55" s="133"/>
      <c r="X55" s="133"/>
      <c r="Y55" s="133"/>
      <c r="Z55" s="133"/>
      <c r="AA55" s="133"/>
      <c r="AB55" s="133"/>
      <c r="AC55" s="133"/>
      <c r="AD55" s="133"/>
      <c r="AE55" s="133"/>
      <c r="AF55" s="133"/>
      <c r="AG55" s="134"/>
      <c r="AH55" s="133"/>
      <c r="AI55" s="130"/>
      <c r="AJ55" s="133"/>
      <c r="AK55" s="33"/>
      <c r="AL55" s="33"/>
      <c r="AM55" s="133"/>
      <c r="AT55" s="143"/>
      <c r="BA55" s="144"/>
      <c r="BB55" s="144"/>
      <c r="BC55" s="144"/>
      <c r="BD55" s="144"/>
      <c r="BE55" s="144"/>
      <c r="BF55" s="144"/>
      <c r="BG55" s="144"/>
      <c r="BH55" s="144"/>
      <c r="BI55" s="144"/>
      <c r="BJ55" s="144"/>
      <c r="BK55" s="144"/>
      <c r="BL55" s="144"/>
      <c r="BM55" s="144"/>
      <c r="BO55" s="144"/>
      <c r="BP55" s="144"/>
      <c r="BQ55" s="144"/>
      <c r="BR55" s="144"/>
      <c r="BS55" s="144"/>
      <c r="BT55" s="144"/>
      <c r="BU55" s="144"/>
      <c r="BV55" s="144"/>
      <c r="BW55" s="144"/>
      <c r="BX55" s="144"/>
    </row>
    <row r="56" spans="2:76" s="129" customFormat="1" ht="15" customHeight="1">
      <c r="B56" s="129">
        <f t="shared" si="0"/>
        <v>0</v>
      </c>
      <c r="C56" s="140">
        <f t="shared" si="1"/>
        <v>0</v>
      </c>
      <c r="D56" s="115">
        <f t="shared" si="2"/>
        <v>0</v>
      </c>
      <c r="E56" s="115">
        <f t="shared" si="6"/>
        <v>0</v>
      </c>
      <c r="F56" s="115">
        <f t="shared" si="7"/>
        <v>0</v>
      </c>
      <c r="H56" s="179">
        <f t="shared" si="3"/>
        <v>0</v>
      </c>
      <c r="I56" s="180"/>
      <c r="J56" s="158" t="str">
        <f t="shared" si="4"/>
        <v/>
      </c>
      <c r="K56" s="33">
        <f t="shared" si="8"/>
        <v>0</v>
      </c>
      <c r="L56" s="130">
        <f t="shared" si="9"/>
        <v>3</v>
      </c>
      <c r="M56" s="130" t="str">
        <f t="shared" si="5"/>
        <v xml:space="preserve"> </v>
      </c>
      <c r="N56" s="133"/>
      <c r="O56" s="133"/>
      <c r="P56" s="133"/>
      <c r="Q56" s="133"/>
      <c r="R56" s="133"/>
      <c r="S56" s="133"/>
      <c r="T56" s="133"/>
      <c r="U56" s="133"/>
      <c r="V56" s="133"/>
      <c r="W56" s="133"/>
      <c r="X56" s="133"/>
      <c r="Y56" s="133"/>
      <c r="Z56" s="133"/>
      <c r="AA56" s="133"/>
      <c r="AB56" s="133"/>
      <c r="AC56" s="133"/>
      <c r="AD56" s="133"/>
      <c r="AE56" s="133"/>
      <c r="AF56" s="133"/>
      <c r="AG56" s="134"/>
      <c r="AH56" s="133"/>
      <c r="AI56" s="130"/>
      <c r="AJ56" s="133"/>
      <c r="AK56" s="33"/>
      <c r="AL56" s="33"/>
      <c r="AM56" s="133"/>
      <c r="AT56" s="145"/>
      <c r="BA56" s="144"/>
      <c r="BB56" s="144"/>
      <c r="BC56" s="144"/>
      <c r="BD56" s="144"/>
      <c r="BE56" s="144"/>
      <c r="BF56" s="144"/>
      <c r="BG56" s="144"/>
      <c r="BH56" s="144"/>
      <c r="BI56" s="144"/>
      <c r="BJ56" s="144"/>
      <c r="BK56" s="144"/>
      <c r="BL56" s="144"/>
      <c r="BM56" s="144"/>
      <c r="BN56" s="144"/>
      <c r="BP56" s="144"/>
      <c r="BQ56" s="144"/>
      <c r="BR56" s="144"/>
      <c r="BS56" s="144"/>
      <c r="BT56" s="144"/>
      <c r="BU56" s="144"/>
      <c r="BV56" s="144"/>
      <c r="BW56" s="144"/>
      <c r="BX56" s="144"/>
    </row>
    <row r="57" spans="2:76" s="129" customFormat="1" ht="15" customHeight="1">
      <c r="B57" s="129">
        <f t="shared" si="0"/>
        <v>0</v>
      </c>
      <c r="C57" s="140">
        <f t="shared" si="1"/>
        <v>0</v>
      </c>
      <c r="D57" s="115">
        <f t="shared" si="2"/>
        <v>0</v>
      </c>
      <c r="E57" s="115">
        <f t="shared" si="6"/>
        <v>0</v>
      </c>
      <c r="F57" s="115">
        <f t="shared" si="7"/>
        <v>0</v>
      </c>
      <c r="H57" s="179">
        <f t="shared" si="3"/>
        <v>0</v>
      </c>
      <c r="I57" s="180"/>
      <c r="J57" s="158" t="str">
        <f t="shared" si="4"/>
        <v/>
      </c>
      <c r="K57" s="33">
        <f t="shared" si="8"/>
        <v>0</v>
      </c>
      <c r="L57" s="130">
        <f t="shared" si="9"/>
        <v>3</v>
      </c>
      <c r="M57" s="130" t="str">
        <f t="shared" si="5"/>
        <v xml:space="preserve"> </v>
      </c>
      <c r="N57" s="133"/>
      <c r="O57" s="133"/>
      <c r="P57" s="133"/>
      <c r="Q57" s="133"/>
      <c r="R57" s="133"/>
      <c r="S57" s="133"/>
      <c r="T57" s="133"/>
      <c r="U57" s="133"/>
      <c r="V57" s="133"/>
      <c r="W57" s="133"/>
      <c r="X57" s="133"/>
      <c r="Y57" s="133"/>
      <c r="Z57" s="133"/>
      <c r="AA57" s="133"/>
      <c r="AB57" s="133"/>
      <c r="AC57" s="133"/>
      <c r="AD57" s="133"/>
      <c r="AE57" s="133"/>
      <c r="AF57" s="133"/>
      <c r="AG57" s="134"/>
      <c r="AH57" s="133"/>
      <c r="AI57" s="130"/>
      <c r="AJ57" s="133"/>
      <c r="AK57" s="33"/>
      <c r="AL57" s="33"/>
      <c r="AM57" s="133"/>
      <c r="AT57" s="138"/>
      <c r="BA57" s="144"/>
      <c r="BB57" s="144"/>
      <c r="BC57" s="144"/>
      <c r="BD57" s="144"/>
      <c r="BE57" s="144"/>
      <c r="BF57" s="144"/>
      <c r="BG57" s="144"/>
      <c r="BH57" s="144"/>
      <c r="BI57" s="144"/>
      <c r="BJ57" s="144"/>
      <c r="BK57" s="144"/>
      <c r="BL57" s="144"/>
      <c r="BM57" s="144"/>
      <c r="BO57" s="144"/>
      <c r="BP57" s="144"/>
      <c r="BQ57" s="144"/>
      <c r="BR57" s="144"/>
      <c r="BS57" s="144"/>
      <c r="BT57" s="144"/>
      <c r="BU57" s="144"/>
      <c r="BV57" s="144"/>
      <c r="BW57" s="144"/>
      <c r="BX57" s="144"/>
    </row>
    <row r="58" spans="2:76" s="129" customFormat="1" ht="15" customHeight="1">
      <c r="B58" s="129">
        <f t="shared" si="0"/>
        <v>0</v>
      </c>
      <c r="C58" s="140">
        <f t="shared" si="1"/>
        <v>0</v>
      </c>
      <c r="D58" s="115">
        <f t="shared" si="2"/>
        <v>0</v>
      </c>
      <c r="E58" s="115">
        <f t="shared" si="6"/>
        <v>0</v>
      </c>
      <c r="F58" s="115">
        <f t="shared" si="7"/>
        <v>0</v>
      </c>
      <c r="H58" s="179">
        <f t="shared" si="3"/>
        <v>0</v>
      </c>
      <c r="I58" s="180"/>
      <c r="J58" s="158" t="str">
        <f t="shared" si="4"/>
        <v/>
      </c>
      <c r="K58" s="33">
        <f t="shared" si="8"/>
        <v>0</v>
      </c>
      <c r="L58" s="130">
        <f t="shared" si="9"/>
        <v>3</v>
      </c>
      <c r="M58" s="130" t="str">
        <f t="shared" si="5"/>
        <v xml:space="preserve"> </v>
      </c>
      <c r="N58" s="133"/>
      <c r="O58" s="133"/>
      <c r="P58" s="133"/>
      <c r="Q58" s="133"/>
      <c r="R58" s="133"/>
      <c r="S58" s="133"/>
      <c r="T58" s="133"/>
      <c r="U58" s="133"/>
      <c r="V58" s="133"/>
      <c r="W58" s="133"/>
      <c r="X58" s="133"/>
      <c r="Y58" s="133"/>
      <c r="Z58" s="133"/>
      <c r="AA58" s="133"/>
      <c r="AB58" s="133"/>
      <c r="AC58" s="133"/>
      <c r="AD58" s="133"/>
      <c r="AE58" s="133"/>
      <c r="AF58" s="133"/>
      <c r="AG58" s="134"/>
      <c r="AH58" s="133"/>
      <c r="AI58" s="130"/>
      <c r="AJ58" s="133"/>
      <c r="AK58" s="33"/>
      <c r="AL58" s="33"/>
      <c r="AM58" s="133"/>
      <c r="AT58" s="138"/>
      <c r="BA58" s="144"/>
      <c r="BB58" s="144"/>
      <c r="BC58" s="144"/>
      <c r="BD58" s="144"/>
      <c r="BE58" s="144"/>
      <c r="BF58" s="144"/>
      <c r="BG58" s="144"/>
      <c r="BH58" s="144"/>
      <c r="BI58" s="144"/>
      <c r="BJ58" s="144"/>
      <c r="BK58" s="144"/>
      <c r="BL58" s="144"/>
      <c r="BM58" s="144"/>
      <c r="BN58" s="144"/>
      <c r="BP58" s="144"/>
      <c r="BQ58" s="144"/>
      <c r="BR58" s="144"/>
      <c r="BS58" s="144"/>
      <c r="BT58" s="144"/>
      <c r="BU58" s="144"/>
      <c r="BV58" s="144"/>
      <c r="BW58" s="144"/>
      <c r="BX58" s="144"/>
    </row>
    <row r="59" spans="2:76" s="129" customFormat="1" ht="15" customHeight="1">
      <c r="B59" s="129">
        <f t="shared" si="0"/>
        <v>0</v>
      </c>
      <c r="C59" s="140">
        <f t="shared" si="1"/>
        <v>0</v>
      </c>
      <c r="D59" s="115">
        <f t="shared" si="2"/>
        <v>0</v>
      </c>
      <c r="E59" s="115">
        <f t="shared" si="6"/>
        <v>0</v>
      </c>
      <c r="F59" s="115">
        <f t="shared" si="7"/>
        <v>0</v>
      </c>
      <c r="H59" s="179">
        <f t="shared" si="3"/>
        <v>0</v>
      </c>
      <c r="I59" s="180"/>
      <c r="J59" s="158" t="str">
        <f t="shared" si="4"/>
        <v/>
      </c>
      <c r="K59" s="33">
        <f t="shared" si="8"/>
        <v>0</v>
      </c>
      <c r="L59" s="130">
        <f t="shared" si="9"/>
        <v>3</v>
      </c>
      <c r="M59" s="130" t="str">
        <f t="shared" si="5"/>
        <v xml:space="preserve"> </v>
      </c>
      <c r="N59" s="133"/>
      <c r="O59" s="133"/>
      <c r="P59" s="133"/>
      <c r="Q59" s="133"/>
      <c r="R59" s="133"/>
      <c r="S59" s="133"/>
      <c r="T59" s="133"/>
      <c r="U59" s="133"/>
      <c r="V59" s="133"/>
      <c r="W59" s="133"/>
      <c r="X59" s="133"/>
      <c r="Y59" s="133"/>
      <c r="Z59" s="133"/>
      <c r="AA59" s="133"/>
      <c r="AB59" s="133"/>
      <c r="AC59" s="133"/>
      <c r="AD59" s="133"/>
      <c r="AE59" s="133"/>
      <c r="AF59" s="133"/>
      <c r="AG59" s="134"/>
      <c r="AH59" s="133"/>
      <c r="AI59" s="130"/>
      <c r="AJ59" s="133"/>
      <c r="AK59" s="33"/>
      <c r="AL59" s="33"/>
      <c r="AM59" s="133"/>
      <c r="AT59" s="138"/>
      <c r="BA59" s="144"/>
      <c r="BB59" s="144"/>
      <c r="BC59" s="144"/>
      <c r="BD59" s="144"/>
      <c r="BE59" s="144"/>
      <c r="BF59" s="144"/>
      <c r="BG59" s="144"/>
      <c r="BH59" s="144"/>
      <c r="BI59" s="144"/>
      <c r="BJ59" s="144"/>
      <c r="BK59" s="144"/>
      <c r="BL59" s="144"/>
      <c r="BM59" s="144"/>
      <c r="BO59" s="144"/>
      <c r="BP59" s="144"/>
      <c r="BQ59" s="144"/>
      <c r="BR59" s="144"/>
      <c r="BS59" s="144"/>
      <c r="BT59" s="144"/>
      <c r="BU59" s="144"/>
      <c r="BV59" s="144"/>
      <c r="BW59" s="144"/>
      <c r="BX59" s="144"/>
    </row>
    <row r="60" spans="2:76" s="129" customFormat="1" ht="15" customHeight="1">
      <c r="B60" s="129">
        <f t="shared" si="0"/>
        <v>0</v>
      </c>
      <c r="C60" s="140">
        <f t="shared" si="1"/>
        <v>0</v>
      </c>
      <c r="D60" s="115">
        <f t="shared" si="2"/>
        <v>0</v>
      </c>
      <c r="E60" s="115">
        <f t="shared" si="6"/>
        <v>0</v>
      </c>
      <c r="F60" s="115">
        <f t="shared" si="7"/>
        <v>0</v>
      </c>
      <c r="H60" s="179">
        <f t="shared" si="3"/>
        <v>0</v>
      </c>
      <c r="I60" s="180"/>
      <c r="J60" s="158" t="str">
        <f t="shared" si="4"/>
        <v/>
      </c>
      <c r="K60" s="33">
        <f t="shared" si="8"/>
        <v>0</v>
      </c>
      <c r="L60" s="130">
        <f t="shared" si="9"/>
        <v>3</v>
      </c>
      <c r="M60" s="130" t="str">
        <f t="shared" si="5"/>
        <v xml:space="preserve"> </v>
      </c>
      <c r="N60" s="133"/>
      <c r="O60" s="133"/>
      <c r="P60" s="133"/>
      <c r="Q60" s="133"/>
      <c r="R60" s="133"/>
      <c r="S60" s="133"/>
      <c r="T60" s="133"/>
      <c r="U60" s="133"/>
      <c r="V60" s="133"/>
      <c r="W60" s="133"/>
      <c r="X60" s="133"/>
      <c r="Y60" s="133"/>
      <c r="Z60" s="133"/>
      <c r="AA60" s="133"/>
      <c r="AB60" s="133"/>
      <c r="AC60" s="133"/>
      <c r="AD60" s="133"/>
      <c r="AE60" s="133"/>
      <c r="AF60" s="133"/>
      <c r="AG60" s="134"/>
      <c r="AH60" s="133"/>
      <c r="AI60" s="130"/>
      <c r="AJ60" s="133"/>
      <c r="AK60" s="33"/>
      <c r="AL60" s="33"/>
      <c r="AM60" s="133"/>
      <c r="AT60" s="138"/>
      <c r="BA60" s="144"/>
      <c r="BB60" s="144"/>
      <c r="BC60" s="144"/>
      <c r="BD60" s="144"/>
      <c r="BE60" s="144"/>
      <c r="BF60" s="144"/>
      <c r="BG60" s="144"/>
      <c r="BH60" s="144"/>
      <c r="BI60" s="144"/>
      <c r="BJ60" s="144"/>
      <c r="BK60" s="144"/>
      <c r="BL60" s="144"/>
      <c r="BM60" s="144"/>
      <c r="BN60" s="144"/>
      <c r="BP60" s="144"/>
      <c r="BQ60" s="144"/>
      <c r="BR60" s="144"/>
      <c r="BS60" s="144"/>
      <c r="BT60" s="144"/>
      <c r="BU60" s="144"/>
      <c r="BV60" s="144"/>
      <c r="BW60" s="144"/>
      <c r="BX60" s="144"/>
    </row>
    <row r="61" spans="2:76" s="129" customFormat="1" ht="15" customHeight="1">
      <c r="B61" s="129">
        <f t="shared" si="0"/>
        <v>0</v>
      </c>
      <c r="C61" s="140">
        <f t="shared" si="1"/>
        <v>0</v>
      </c>
      <c r="D61" s="115">
        <f t="shared" si="2"/>
        <v>0</v>
      </c>
      <c r="E61" s="115">
        <f t="shared" si="6"/>
        <v>0</v>
      </c>
      <c r="F61" s="115">
        <f t="shared" si="7"/>
        <v>0</v>
      </c>
      <c r="H61" s="179">
        <f t="shared" si="3"/>
        <v>0</v>
      </c>
      <c r="I61" s="180"/>
      <c r="J61" s="158" t="str">
        <f t="shared" si="4"/>
        <v/>
      </c>
      <c r="K61" s="33">
        <f t="shared" si="8"/>
        <v>0</v>
      </c>
      <c r="L61" s="130">
        <f t="shared" si="9"/>
        <v>3</v>
      </c>
      <c r="M61" s="130" t="str">
        <f t="shared" si="5"/>
        <v xml:space="preserve"> </v>
      </c>
      <c r="N61" s="133"/>
      <c r="O61" s="133"/>
      <c r="P61" s="133"/>
      <c r="Q61" s="133"/>
      <c r="R61" s="133"/>
      <c r="S61" s="133"/>
      <c r="T61" s="133"/>
      <c r="U61" s="133"/>
      <c r="V61" s="133"/>
      <c r="W61" s="133"/>
      <c r="X61" s="133"/>
      <c r="Y61" s="133"/>
      <c r="Z61" s="133"/>
      <c r="AA61" s="133"/>
      <c r="AB61" s="133"/>
      <c r="AC61" s="133"/>
      <c r="AD61" s="133"/>
      <c r="AE61" s="133"/>
      <c r="AF61" s="133"/>
      <c r="AG61" s="134"/>
      <c r="AH61" s="133"/>
      <c r="AI61" s="130"/>
      <c r="AJ61" s="133"/>
      <c r="AK61" s="33"/>
      <c r="AL61" s="33"/>
      <c r="AM61" s="133"/>
      <c r="AT61" s="138"/>
      <c r="BA61" s="144"/>
      <c r="BB61" s="144"/>
      <c r="BC61" s="144"/>
      <c r="BD61" s="144"/>
      <c r="BE61" s="144"/>
      <c r="BF61" s="144"/>
      <c r="BG61" s="144"/>
      <c r="BH61" s="144"/>
      <c r="BI61" s="144"/>
      <c r="BJ61" s="144"/>
      <c r="BK61" s="144"/>
      <c r="BL61" s="144"/>
      <c r="BM61" s="144"/>
      <c r="BO61" s="144"/>
      <c r="BP61" s="144"/>
      <c r="BQ61" s="144"/>
      <c r="BR61" s="144"/>
      <c r="BS61" s="144"/>
      <c r="BT61" s="144"/>
      <c r="BU61" s="144"/>
      <c r="BV61" s="144"/>
      <c r="BW61" s="144"/>
      <c r="BX61" s="144"/>
    </row>
    <row r="62" spans="2:76" s="129" customFormat="1" ht="15" customHeight="1">
      <c r="B62" s="129">
        <f t="shared" si="0"/>
        <v>0</v>
      </c>
      <c r="C62" s="140">
        <f t="shared" si="1"/>
        <v>0</v>
      </c>
      <c r="D62" s="115">
        <f t="shared" si="2"/>
        <v>0</v>
      </c>
      <c r="E62" s="115">
        <f t="shared" si="6"/>
        <v>0</v>
      </c>
      <c r="F62" s="115">
        <f t="shared" si="7"/>
        <v>0</v>
      </c>
      <c r="H62" s="179">
        <f t="shared" si="3"/>
        <v>0</v>
      </c>
      <c r="I62" s="180"/>
      <c r="J62" s="158" t="str">
        <f t="shared" si="4"/>
        <v/>
      </c>
      <c r="K62" s="33">
        <f t="shared" si="8"/>
        <v>0</v>
      </c>
      <c r="L62" s="130">
        <f t="shared" si="9"/>
        <v>3</v>
      </c>
      <c r="M62" s="130" t="str">
        <f t="shared" si="5"/>
        <v xml:space="preserve"> </v>
      </c>
      <c r="N62" s="133"/>
      <c r="O62" s="133"/>
      <c r="P62" s="133"/>
      <c r="Q62" s="133"/>
      <c r="R62" s="133"/>
      <c r="S62" s="133"/>
      <c r="T62" s="133"/>
      <c r="U62" s="133"/>
      <c r="V62" s="133"/>
      <c r="W62" s="133"/>
      <c r="X62" s="133"/>
      <c r="Y62" s="133"/>
      <c r="Z62" s="133"/>
      <c r="AA62" s="133"/>
      <c r="AB62" s="133"/>
      <c r="AC62" s="133"/>
      <c r="AD62" s="133"/>
      <c r="AE62" s="133"/>
      <c r="AF62" s="133"/>
      <c r="AG62" s="134"/>
      <c r="AH62" s="133"/>
      <c r="AI62" s="130"/>
      <c r="AJ62" s="133"/>
      <c r="AK62" s="33"/>
      <c r="AL62" s="33"/>
      <c r="AM62" s="133"/>
      <c r="AT62" s="138"/>
      <c r="BA62" s="144"/>
      <c r="BB62" s="144"/>
      <c r="BC62" s="144"/>
      <c r="BD62" s="144"/>
      <c r="BE62" s="144"/>
      <c r="BF62" s="144"/>
      <c r="BG62" s="144"/>
      <c r="BH62" s="144"/>
      <c r="BI62" s="144"/>
      <c r="BJ62" s="144"/>
      <c r="BK62" s="144"/>
      <c r="BL62" s="144"/>
      <c r="BM62" s="144"/>
      <c r="BN62" s="144"/>
      <c r="BP62" s="144"/>
      <c r="BQ62" s="144"/>
      <c r="BR62" s="144"/>
      <c r="BS62" s="144"/>
      <c r="BT62" s="144"/>
      <c r="BU62" s="144"/>
      <c r="BV62" s="144"/>
      <c r="BW62" s="144"/>
      <c r="BX62" s="144"/>
    </row>
    <row r="63" spans="2:76" s="129" customFormat="1" ht="15" customHeight="1">
      <c r="B63" s="129">
        <f t="shared" si="0"/>
        <v>0</v>
      </c>
      <c r="C63" s="140">
        <f t="shared" si="1"/>
        <v>0</v>
      </c>
      <c r="D63" s="115">
        <f t="shared" si="2"/>
        <v>0</v>
      </c>
      <c r="E63" s="115">
        <f t="shared" si="6"/>
        <v>0</v>
      </c>
      <c r="F63" s="115">
        <f t="shared" si="7"/>
        <v>0</v>
      </c>
      <c r="H63" s="179">
        <f t="shared" si="3"/>
        <v>0</v>
      </c>
      <c r="I63" s="180"/>
      <c r="J63" s="158" t="str">
        <f t="shared" si="4"/>
        <v/>
      </c>
      <c r="K63" s="33">
        <f t="shared" si="8"/>
        <v>0</v>
      </c>
      <c r="L63" s="130">
        <f t="shared" si="9"/>
        <v>3</v>
      </c>
      <c r="M63" s="130" t="str">
        <f t="shared" si="5"/>
        <v xml:space="preserve"> </v>
      </c>
      <c r="N63" s="133"/>
      <c r="O63" s="133"/>
      <c r="P63" s="133"/>
      <c r="Q63" s="133"/>
      <c r="R63" s="133"/>
      <c r="S63" s="133"/>
      <c r="T63" s="133"/>
      <c r="U63" s="133"/>
      <c r="V63" s="133"/>
      <c r="W63" s="133"/>
      <c r="X63" s="133"/>
      <c r="Y63" s="133"/>
      <c r="Z63" s="133"/>
      <c r="AA63" s="133"/>
      <c r="AB63" s="133"/>
      <c r="AC63" s="133"/>
      <c r="AD63" s="133"/>
      <c r="AE63" s="133"/>
      <c r="AF63" s="133"/>
      <c r="AG63" s="134"/>
      <c r="AH63" s="133"/>
      <c r="AI63" s="130"/>
      <c r="AJ63" s="133"/>
      <c r="AK63" s="33"/>
      <c r="AL63" s="33"/>
      <c r="AM63" s="133"/>
      <c r="AT63" s="138"/>
      <c r="BA63" s="144"/>
      <c r="BB63" s="144"/>
      <c r="BC63" s="144"/>
      <c r="BD63" s="144"/>
      <c r="BE63" s="144"/>
      <c r="BF63" s="144"/>
      <c r="BG63" s="144"/>
      <c r="BH63" s="144"/>
      <c r="BI63" s="144"/>
      <c r="BJ63" s="144"/>
      <c r="BK63" s="144"/>
      <c r="BL63" s="144"/>
      <c r="BM63" s="144"/>
      <c r="BO63" s="144"/>
      <c r="BP63" s="144"/>
      <c r="BQ63" s="144"/>
      <c r="BR63" s="144"/>
      <c r="BS63" s="144"/>
      <c r="BT63" s="144"/>
      <c r="BU63" s="144"/>
      <c r="BV63" s="144"/>
      <c r="BW63" s="144"/>
      <c r="BX63" s="144"/>
    </row>
    <row r="64" spans="2:76" s="129" customFormat="1" ht="15" customHeight="1">
      <c r="B64" s="129">
        <f t="shared" si="0"/>
        <v>0</v>
      </c>
      <c r="C64" s="140">
        <f t="shared" si="1"/>
        <v>0</v>
      </c>
      <c r="D64" s="115">
        <f t="shared" si="2"/>
        <v>0</v>
      </c>
      <c r="E64" s="115">
        <f t="shared" si="6"/>
        <v>0</v>
      </c>
      <c r="F64" s="115">
        <f t="shared" si="7"/>
        <v>0</v>
      </c>
      <c r="H64" s="179">
        <f t="shared" si="3"/>
        <v>0</v>
      </c>
      <c r="I64" s="180"/>
      <c r="J64" s="158" t="str">
        <f t="shared" si="4"/>
        <v/>
      </c>
      <c r="K64" s="33">
        <f t="shared" si="8"/>
        <v>0</v>
      </c>
      <c r="L64" s="130">
        <f t="shared" si="9"/>
        <v>3</v>
      </c>
      <c r="M64" s="130" t="str">
        <f t="shared" si="5"/>
        <v xml:space="preserve"> </v>
      </c>
      <c r="N64" s="133"/>
      <c r="O64" s="133"/>
      <c r="P64" s="133"/>
      <c r="Q64" s="133"/>
      <c r="R64" s="133"/>
      <c r="S64" s="133"/>
      <c r="T64" s="133"/>
      <c r="U64" s="133"/>
      <c r="V64" s="133"/>
      <c r="W64" s="133"/>
      <c r="X64" s="133"/>
      <c r="Y64" s="133"/>
      <c r="Z64" s="133"/>
      <c r="AA64" s="133"/>
      <c r="AB64" s="133"/>
      <c r="AC64" s="133"/>
      <c r="AD64" s="133"/>
      <c r="AE64" s="133"/>
      <c r="AF64" s="133"/>
      <c r="AG64" s="134"/>
      <c r="AH64" s="133"/>
      <c r="AI64" s="130"/>
      <c r="AJ64" s="133"/>
      <c r="AK64" s="33"/>
      <c r="AL64" s="33"/>
      <c r="AM64" s="133"/>
      <c r="AT64" s="138"/>
      <c r="BA64" s="144"/>
      <c r="BB64" s="144"/>
      <c r="BC64" s="144"/>
      <c r="BD64" s="144"/>
      <c r="BE64" s="144"/>
      <c r="BF64" s="144"/>
      <c r="BG64" s="144"/>
      <c r="BH64" s="144"/>
      <c r="BI64" s="144"/>
      <c r="BJ64" s="144"/>
      <c r="BK64" s="144"/>
      <c r="BL64" s="144"/>
      <c r="BM64" s="144"/>
      <c r="BN64" s="144"/>
      <c r="BP64" s="144"/>
      <c r="BQ64" s="144"/>
      <c r="BR64" s="144"/>
      <c r="BS64" s="144"/>
      <c r="BT64" s="144"/>
      <c r="BU64" s="144"/>
      <c r="BV64" s="144"/>
      <c r="BW64" s="144"/>
      <c r="BX64" s="144"/>
    </row>
    <row r="65" spans="1:77" s="129" customFormat="1" ht="15" customHeight="1">
      <c r="B65" s="129">
        <f t="shared" si="0"/>
        <v>0</v>
      </c>
      <c r="C65" s="140">
        <f t="shared" si="1"/>
        <v>0</v>
      </c>
      <c r="D65" s="115">
        <f t="shared" si="2"/>
        <v>0</v>
      </c>
      <c r="E65" s="115">
        <f t="shared" si="6"/>
        <v>0</v>
      </c>
      <c r="F65" s="115">
        <f t="shared" si="7"/>
        <v>0</v>
      </c>
      <c r="H65" s="179">
        <f t="shared" si="3"/>
        <v>0</v>
      </c>
      <c r="I65" s="180"/>
      <c r="J65" s="158" t="str">
        <f t="shared" si="4"/>
        <v/>
      </c>
      <c r="K65" s="33">
        <f t="shared" si="8"/>
        <v>0</v>
      </c>
      <c r="L65" s="130">
        <f t="shared" si="9"/>
        <v>3</v>
      </c>
      <c r="M65" s="130" t="str">
        <f t="shared" si="5"/>
        <v xml:space="preserve"> </v>
      </c>
      <c r="N65" s="133"/>
      <c r="O65" s="133"/>
      <c r="P65" s="133"/>
      <c r="Q65" s="133"/>
      <c r="R65" s="133"/>
      <c r="S65" s="133"/>
      <c r="T65" s="133"/>
      <c r="U65" s="133"/>
      <c r="V65" s="133"/>
      <c r="W65" s="133"/>
      <c r="X65" s="133"/>
      <c r="Y65" s="133"/>
      <c r="Z65" s="133"/>
      <c r="AA65" s="133"/>
      <c r="AB65" s="133"/>
      <c r="AC65" s="133"/>
      <c r="AD65" s="133"/>
      <c r="AE65" s="133"/>
      <c r="AF65" s="133"/>
      <c r="AG65" s="134"/>
      <c r="AH65" s="133"/>
      <c r="AI65" s="130"/>
      <c r="AJ65" s="133"/>
      <c r="AK65" s="33"/>
      <c r="AL65" s="33"/>
      <c r="AM65" s="133"/>
      <c r="AT65" s="138"/>
      <c r="BA65" s="144"/>
      <c r="BB65" s="144"/>
      <c r="BC65" s="144"/>
      <c r="BD65" s="144"/>
      <c r="BE65" s="144"/>
      <c r="BF65" s="144"/>
      <c r="BG65" s="144"/>
      <c r="BH65" s="144"/>
      <c r="BI65" s="144"/>
      <c r="BJ65" s="144"/>
      <c r="BK65" s="144"/>
      <c r="BL65" s="144"/>
      <c r="BM65" s="144"/>
      <c r="BO65" s="144"/>
      <c r="BP65" s="144"/>
      <c r="BQ65" s="144"/>
      <c r="BR65" s="144"/>
      <c r="BS65" s="144"/>
      <c r="BT65" s="144"/>
      <c r="BU65" s="144"/>
      <c r="BV65" s="144"/>
      <c r="BW65" s="144"/>
      <c r="BX65" s="144"/>
    </row>
    <row r="66" spans="1:77" s="129" customFormat="1" ht="15" customHeight="1">
      <c r="B66" s="129">
        <f t="shared" si="0"/>
        <v>0</v>
      </c>
      <c r="C66" s="140">
        <f t="shared" si="1"/>
        <v>0</v>
      </c>
      <c r="D66" s="115">
        <f t="shared" si="2"/>
        <v>0</v>
      </c>
      <c r="E66" s="115">
        <f t="shared" si="6"/>
        <v>0</v>
      </c>
      <c r="F66" s="115">
        <f t="shared" si="7"/>
        <v>0</v>
      </c>
      <c r="H66" s="179">
        <f t="shared" si="3"/>
        <v>0</v>
      </c>
      <c r="I66" s="180"/>
      <c r="J66" s="158" t="str">
        <f t="shared" si="4"/>
        <v/>
      </c>
      <c r="K66" s="33">
        <f t="shared" si="8"/>
        <v>0</v>
      </c>
      <c r="L66" s="130">
        <f t="shared" si="9"/>
        <v>3</v>
      </c>
      <c r="M66" s="130" t="str">
        <f t="shared" si="5"/>
        <v xml:space="preserve"> </v>
      </c>
      <c r="N66" s="133"/>
      <c r="O66" s="133"/>
      <c r="P66" s="133"/>
      <c r="Q66" s="133"/>
      <c r="R66" s="133"/>
      <c r="S66" s="133"/>
      <c r="T66" s="133"/>
      <c r="U66" s="133"/>
      <c r="V66" s="133"/>
      <c r="W66" s="133"/>
      <c r="X66" s="133"/>
      <c r="Y66" s="133"/>
      <c r="Z66" s="133"/>
      <c r="AA66" s="133"/>
      <c r="AB66" s="133"/>
      <c r="AC66" s="133"/>
      <c r="AD66" s="133"/>
      <c r="AE66" s="133"/>
      <c r="AF66" s="133"/>
      <c r="AG66" s="134"/>
      <c r="AH66" s="133"/>
      <c r="AI66" s="130"/>
      <c r="AJ66" s="133"/>
      <c r="AK66" s="33"/>
      <c r="AL66" s="33"/>
      <c r="AM66" s="133"/>
      <c r="AT66" s="138"/>
      <c r="BA66" s="144"/>
      <c r="BB66" s="144"/>
      <c r="BC66" s="144"/>
      <c r="BD66" s="144"/>
      <c r="BE66" s="144"/>
      <c r="BF66" s="144"/>
      <c r="BG66" s="144"/>
      <c r="BH66" s="144"/>
      <c r="BI66" s="144"/>
      <c r="BJ66" s="144"/>
      <c r="BK66" s="144"/>
      <c r="BL66" s="144"/>
      <c r="BM66" s="144"/>
      <c r="BN66" s="144"/>
      <c r="BP66" s="144"/>
      <c r="BQ66" s="144"/>
      <c r="BR66" s="144"/>
      <c r="BS66" s="144"/>
      <c r="BT66" s="144"/>
      <c r="BU66" s="144"/>
      <c r="BV66" s="144"/>
      <c r="BW66" s="144"/>
      <c r="BX66" s="144"/>
    </row>
    <row r="67" spans="1:77" s="129" customFormat="1" ht="15" customHeight="1">
      <c r="H67" s="178"/>
      <c r="I67" s="178"/>
      <c r="J67" s="158"/>
      <c r="K67" s="33"/>
      <c r="L67" s="130"/>
      <c r="M67" s="130"/>
      <c r="N67" s="133"/>
      <c r="O67" s="133"/>
      <c r="P67" s="133"/>
      <c r="Q67" s="133"/>
      <c r="R67" s="133"/>
      <c r="S67" s="133"/>
      <c r="T67" s="133"/>
      <c r="U67" s="133"/>
      <c r="V67" s="133"/>
      <c r="W67" s="133"/>
      <c r="X67" s="133"/>
      <c r="Y67" s="133"/>
      <c r="Z67" s="133"/>
      <c r="AA67" s="133"/>
      <c r="AB67" s="133"/>
      <c r="AC67" s="133"/>
      <c r="AD67" s="133"/>
      <c r="AE67" s="133"/>
      <c r="AF67" s="133"/>
      <c r="AG67" s="134"/>
      <c r="AH67" s="133"/>
      <c r="AI67" s="130"/>
      <c r="AJ67" s="133"/>
      <c r="AK67" s="33"/>
      <c r="AL67" s="33"/>
      <c r="AM67" s="133"/>
      <c r="AT67" s="138"/>
      <c r="BA67" s="144"/>
      <c r="BB67" s="144"/>
      <c r="BC67" s="144"/>
      <c r="BD67" s="144"/>
      <c r="BE67" s="144"/>
      <c r="BF67" s="144"/>
      <c r="BG67" s="144"/>
      <c r="BH67" s="144"/>
      <c r="BI67" s="144"/>
      <c r="BJ67" s="144"/>
      <c r="BK67" s="144"/>
      <c r="BL67" s="144"/>
      <c r="BM67" s="144"/>
      <c r="BO67" s="144"/>
      <c r="BP67" s="144"/>
      <c r="BQ67" s="144"/>
      <c r="BR67" s="144"/>
      <c r="BS67" s="144"/>
      <c r="BT67" s="144"/>
      <c r="BU67" s="144"/>
      <c r="BV67" s="144"/>
      <c r="BW67" s="144"/>
      <c r="BX67" s="144"/>
    </row>
    <row r="68" spans="1:77" s="129" customFormat="1" ht="15" customHeight="1">
      <c r="B68" s="129" t="str">
        <f>B32</f>
        <v>Ø $/hour</v>
      </c>
      <c r="D68" s="115">
        <f>E68-5</f>
        <v>57.222753820321316</v>
      </c>
      <c r="E68" s="115">
        <f>F68-2.7</f>
        <v>62.222753820321316</v>
      </c>
      <c r="F68" s="115">
        <f>(D32-$G$45)/G$46*$E$41</f>
        <v>64.922753820321319</v>
      </c>
      <c r="G68" s="115">
        <f>F68</f>
        <v>64.922753820321319</v>
      </c>
      <c r="H68" s="179" t="e">
        <v>#N/A</v>
      </c>
      <c r="I68" s="179">
        <v>20</v>
      </c>
      <c r="J68" s="158"/>
      <c r="K68" s="33"/>
      <c r="L68" s="130"/>
      <c r="M68" s="130"/>
      <c r="N68" s="133"/>
      <c r="O68" s="133"/>
      <c r="P68" s="133"/>
      <c r="Q68" s="133"/>
      <c r="R68" s="133"/>
      <c r="S68" s="133"/>
      <c r="T68" s="133"/>
      <c r="U68" s="133"/>
      <c r="V68" s="133"/>
      <c r="W68" s="133"/>
      <c r="X68" s="133"/>
      <c r="Y68" s="133"/>
      <c r="Z68" s="133"/>
      <c r="AA68" s="133"/>
      <c r="AB68" s="133"/>
      <c r="AC68" s="133"/>
      <c r="AD68" s="133"/>
      <c r="AE68" s="133"/>
      <c r="AF68" s="133"/>
      <c r="AG68" s="134"/>
      <c r="AH68" s="133"/>
      <c r="AI68" s="130"/>
      <c r="AJ68" s="133"/>
      <c r="AK68" s="33"/>
      <c r="AL68" s="33"/>
      <c r="AM68" s="133"/>
      <c r="AT68" s="138"/>
      <c r="BA68" s="144"/>
      <c r="BB68" s="144"/>
      <c r="BC68" s="144"/>
      <c r="BD68" s="144"/>
      <c r="BE68" s="144"/>
      <c r="BM68" s="144"/>
      <c r="BN68" s="144"/>
    </row>
    <row r="69" spans="1:77" s="129" customFormat="1" ht="11.25" customHeight="1">
      <c r="B69" s="129" t="str">
        <f>B33</f>
        <v>Ø Years of Experience</v>
      </c>
      <c r="D69" s="115">
        <f>E69-5</f>
        <v>40.355555555555554</v>
      </c>
      <c r="E69" s="115">
        <f>F69-2.7</f>
        <v>45.355555555555554</v>
      </c>
      <c r="F69" s="115">
        <f>(D33*100-$I$45)/I$46*$E$40</f>
        <v>48.055555555555557</v>
      </c>
      <c r="G69" s="115">
        <f>F69</f>
        <v>48.055555555555557</v>
      </c>
      <c r="H69" s="179" t="e">
        <v>#N/A</v>
      </c>
      <c r="I69" s="179">
        <v>20</v>
      </c>
      <c r="J69" s="158"/>
      <c r="K69" s="33"/>
      <c r="L69" s="130"/>
      <c r="M69" s="130"/>
      <c r="N69" s="133"/>
      <c r="O69" s="133"/>
      <c r="P69" s="133"/>
      <c r="Q69" s="133"/>
      <c r="R69" s="133"/>
      <c r="S69" s="133"/>
      <c r="T69" s="133"/>
      <c r="U69" s="133"/>
      <c r="V69" s="133"/>
      <c r="W69" s="133"/>
      <c r="X69" s="133"/>
      <c r="Y69" s="133"/>
      <c r="Z69" s="133"/>
      <c r="AA69" s="133"/>
      <c r="AB69" s="133"/>
      <c r="AC69" s="133"/>
      <c r="AD69" s="133"/>
      <c r="AE69" s="133"/>
      <c r="AF69" s="133"/>
      <c r="AG69" s="134"/>
      <c r="AH69" s="133"/>
      <c r="AI69" s="130"/>
      <c r="AJ69" s="133"/>
      <c r="AK69" s="33"/>
      <c r="AL69" s="33"/>
      <c r="AM69" s="133"/>
      <c r="AT69" s="138"/>
      <c r="BA69" s="144"/>
      <c r="BB69" s="144"/>
      <c r="BC69" s="144"/>
      <c r="BD69" s="144"/>
      <c r="BE69" s="144"/>
      <c r="BO69" s="144"/>
    </row>
    <row r="70" spans="1:77" s="129" customFormat="1" ht="11.25" customHeight="1">
      <c r="D70" s="129">
        <v>-7</v>
      </c>
      <c r="E70" s="129">
        <v>-7</v>
      </c>
      <c r="F70" s="129">
        <v>-10</v>
      </c>
      <c r="G70" s="129">
        <v>100</v>
      </c>
      <c r="H70" s="178" t="e">
        <v>#N/A</v>
      </c>
      <c r="I70" s="178">
        <v>-7</v>
      </c>
      <c r="J70" s="158"/>
      <c r="K70" s="33"/>
      <c r="L70" s="130"/>
      <c r="M70" s="130"/>
      <c r="N70" s="133"/>
      <c r="O70" s="133"/>
      <c r="P70" s="133"/>
      <c r="Q70" s="133"/>
      <c r="R70" s="133"/>
      <c r="S70" s="133"/>
      <c r="T70" s="133"/>
      <c r="U70" s="133"/>
      <c r="V70" s="133"/>
      <c r="W70" s="133"/>
      <c r="X70" s="133"/>
      <c r="Y70" s="133"/>
      <c r="Z70" s="133"/>
      <c r="AA70" s="133"/>
      <c r="AB70" s="133"/>
      <c r="AC70" s="133"/>
      <c r="AD70" s="133"/>
      <c r="AE70" s="133"/>
      <c r="AF70" s="133"/>
      <c r="AG70" s="134"/>
      <c r="AH70" s="133"/>
      <c r="AI70" s="130"/>
      <c r="AJ70" s="133"/>
      <c r="AK70" s="33"/>
      <c r="AL70" s="33"/>
      <c r="AM70" s="133"/>
      <c r="AN70" s="146"/>
      <c r="AO70" s="146"/>
      <c r="AP70" s="146"/>
      <c r="AQ70" s="146"/>
      <c r="AR70" s="146"/>
      <c r="AS70" s="146"/>
      <c r="AT70" s="147"/>
      <c r="BA70" s="144"/>
      <c r="BB70" s="144"/>
      <c r="BC70" s="144"/>
      <c r="BD70" s="144"/>
      <c r="BE70" s="144"/>
      <c r="BM70" s="146"/>
      <c r="BN70" s="144"/>
      <c r="BX70" s="146"/>
      <c r="BY70" s="146"/>
    </row>
    <row r="71" spans="1:77" s="129" customFormat="1" ht="11.25" customHeight="1">
      <c r="H71" s="178"/>
      <c r="I71" s="178"/>
      <c r="J71" s="158"/>
      <c r="K71" s="33"/>
      <c r="L71" s="130"/>
      <c r="M71" s="130"/>
      <c r="N71" s="133"/>
      <c r="O71" s="133"/>
      <c r="P71" s="133"/>
      <c r="Q71" s="133"/>
      <c r="R71" s="133"/>
      <c r="S71" s="133"/>
      <c r="T71" s="133"/>
      <c r="U71" s="133"/>
      <c r="V71" s="133"/>
      <c r="W71" s="133"/>
      <c r="X71" s="133"/>
      <c r="Y71" s="133"/>
      <c r="Z71" s="133"/>
      <c r="AA71" s="133"/>
      <c r="AB71" s="133"/>
      <c r="AC71" s="133"/>
      <c r="AD71" s="133"/>
      <c r="AE71" s="133"/>
      <c r="AF71" s="133"/>
      <c r="AG71" s="134"/>
      <c r="AH71" s="133"/>
      <c r="AI71" s="130"/>
      <c r="AJ71" s="133"/>
      <c r="AK71" s="33"/>
      <c r="AL71" s="33"/>
      <c r="AM71" s="133"/>
      <c r="AT71" s="138"/>
      <c r="BA71" s="144"/>
      <c r="BB71" s="144"/>
      <c r="BC71" s="144"/>
      <c r="BD71" s="144"/>
      <c r="BE71" s="144"/>
      <c r="BO71" s="144"/>
    </row>
    <row r="72" spans="1:77" s="129" customFormat="1" ht="11.25" customHeight="1">
      <c r="A72" s="136"/>
      <c r="B72" s="136" t="s">
        <v>4059</v>
      </c>
      <c r="C72" s="129">
        <v>3</v>
      </c>
      <c r="H72" s="178"/>
      <c r="I72" s="178"/>
      <c r="J72" s="158"/>
      <c r="K72" s="33"/>
      <c r="L72" s="130"/>
      <c r="M72" s="130"/>
      <c r="N72" s="133"/>
      <c r="O72" s="133"/>
      <c r="P72" s="133"/>
      <c r="Q72" s="133"/>
      <c r="R72" s="133"/>
      <c r="S72" s="133"/>
      <c r="T72" s="133"/>
      <c r="U72" s="133"/>
      <c r="V72" s="133"/>
      <c r="W72" s="133"/>
      <c r="X72" s="133"/>
      <c r="Y72" s="133"/>
      <c r="Z72" s="133"/>
      <c r="AA72" s="133"/>
      <c r="AB72" s="133"/>
      <c r="AC72" s="133"/>
      <c r="AD72" s="133"/>
      <c r="AE72" s="133"/>
      <c r="AF72" s="133"/>
      <c r="AG72" s="134"/>
      <c r="AH72" s="133"/>
      <c r="AI72" s="130"/>
      <c r="AJ72" s="133"/>
      <c r="AK72" s="33"/>
      <c r="AL72" s="33"/>
      <c r="AM72" s="133"/>
      <c r="AT72" s="138"/>
      <c r="BA72" s="144"/>
      <c r="BB72" s="144"/>
      <c r="BC72" s="144"/>
      <c r="BD72" s="144"/>
      <c r="BE72" s="144"/>
      <c r="BN72" s="144"/>
    </row>
    <row r="73" spans="1:77" s="129" customFormat="1" ht="12.75">
      <c r="H73" s="178"/>
      <c r="I73" s="178"/>
      <c r="J73" s="158"/>
      <c r="K73" s="33"/>
      <c r="L73" s="130"/>
      <c r="M73" s="130"/>
      <c r="N73" s="133"/>
      <c r="O73" s="133"/>
      <c r="P73" s="133"/>
      <c r="Q73" s="133"/>
      <c r="R73" s="133"/>
      <c r="S73" s="133"/>
      <c r="T73" s="133"/>
      <c r="U73" s="133"/>
      <c r="V73" s="133"/>
      <c r="W73" s="133"/>
      <c r="X73" s="133"/>
      <c r="Y73" s="133"/>
      <c r="Z73" s="133"/>
      <c r="AA73" s="133"/>
      <c r="AB73" s="133"/>
      <c r="AC73" s="133"/>
      <c r="AD73" s="133"/>
      <c r="AE73" s="133"/>
      <c r="AF73" s="133"/>
      <c r="AG73" s="134"/>
      <c r="AH73" s="133"/>
      <c r="AI73" s="130"/>
      <c r="AJ73" s="133"/>
      <c r="AK73" s="33"/>
      <c r="AL73" s="33"/>
      <c r="AM73" s="133"/>
      <c r="AT73" s="138"/>
      <c r="BA73" s="144"/>
      <c r="BB73" s="144"/>
      <c r="BC73" s="144"/>
      <c r="BD73" s="144"/>
      <c r="BE73" s="144"/>
      <c r="BN73" s="144"/>
    </row>
    <row r="74" spans="1:77" s="129" customFormat="1" ht="12.75">
      <c r="A74" s="136"/>
      <c r="B74" s="136" t="s">
        <v>4060</v>
      </c>
      <c r="C74" s="129" t="s">
        <v>4050</v>
      </c>
      <c r="D74" s="129">
        <v>0</v>
      </c>
      <c r="E74" s="129">
        <v>0</v>
      </c>
      <c r="F74" s="129">
        <v>0</v>
      </c>
      <c r="G74" s="129">
        <v>0</v>
      </c>
      <c r="H74" s="178">
        <v>0</v>
      </c>
      <c r="I74" s="178">
        <v>0</v>
      </c>
      <c r="J74" s="158">
        <v>100</v>
      </c>
      <c r="K74" s="158">
        <v>100</v>
      </c>
      <c r="L74" s="33">
        <f>Q74*6</f>
        <v>100</v>
      </c>
      <c r="M74" s="130">
        <f>Q74*5</f>
        <v>83.333333333333343</v>
      </c>
      <c r="N74" s="130">
        <f>Q74*4</f>
        <v>66.666666666666671</v>
      </c>
      <c r="O74" s="133">
        <f>Q74*3</f>
        <v>50</v>
      </c>
      <c r="P74" s="133">
        <f>Q74*2</f>
        <v>33.333333333333336</v>
      </c>
      <c r="Q74" s="133">
        <f>J74/6</f>
        <v>16.666666666666668</v>
      </c>
      <c r="R74" s="133">
        <v>-0.1</v>
      </c>
      <c r="S74" s="133"/>
      <c r="T74" s="133"/>
      <c r="U74" s="133"/>
      <c r="V74" s="133"/>
      <c r="W74" s="133"/>
      <c r="X74" s="133"/>
      <c r="Y74" s="133"/>
      <c r="Z74" s="133"/>
      <c r="AA74" s="133"/>
      <c r="AB74" s="133"/>
      <c r="AC74" s="133"/>
      <c r="AD74" s="133"/>
      <c r="AE74" s="133"/>
      <c r="AF74" s="133"/>
      <c r="AG74" s="134"/>
      <c r="AH74" s="133"/>
      <c r="AI74" s="130"/>
      <c r="AJ74" s="133"/>
      <c r="AK74" s="33"/>
      <c r="AL74" s="33"/>
      <c r="AM74" s="133"/>
      <c r="AT74" s="138"/>
      <c r="BA74" s="144"/>
      <c r="BB74" s="144"/>
      <c r="BC74" s="144"/>
      <c r="BD74" s="144"/>
      <c r="BE74" s="144"/>
      <c r="BN74" s="144"/>
    </row>
    <row r="75" spans="1:77" s="129" customFormat="1" ht="12.75">
      <c r="C75" s="129" t="s">
        <v>4051</v>
      </c>
      <c r="D75" s="129">
        <v>0</v>
      </c>
      <c r="E75" s="129">
        <f>$J$75/5*E76</f>
        <v>20</v>
      </c>
      <c r="F75" s="129">
        <f>$J$75/5*F76</f>
        <v>40</v>
      </c>
      <c r="G75" s="129">
        <f>$J$75/5*G76</f>
        <v>60</v>
      </c>
      <c r="H75" s="178">
        <f>$J$75/5*H76</f>
        <v>80</v>
      </c>
      <c r="I75" s="178">
        <f>$J$75/5*I76</f>
        <v>100</v>
      </c>
      <c r="J75" s="158">
        <v>100</v>
      </c>
      <c r="K75" s="158">
        <v>0</v>
      </c>
      <c r="L75" s="33">
        <v>0</v>
      </c>
      <c r="M75" s="130">
        <v>0</v>
      </c>
      <c r="N75" s="130">
        <v>0</v>
      </c>
      <c r="O75" s="133">
        <v>0</v>
      </c>
      <c r="P75" s="133">
        <v>0</v>
      </c>
      <c r="Q75" s="133">
        <v>0</v>
      </c>
      <c r="R75" s="133">
        <v>0</v>
      </c>
      <c r="S75" s="133"/>
      <c r="T75" s="133"/>
      <c r="U75" s="133"/>
      <c r="V75" s="133"/>
      <c r="W75" s="133"/>
      <c r="X75" s="133"/>
      <c r="Y75" s="133"/>
      <c r="Z75" s="133"/>
      <c r="AA75" s="133"/>
      <c r="AB75" s="133"/>
      <c r="AC75" s="133"/>
      <c r="AD75" s="133"/>
      <c r="AE75" s="133"/>
      <c r="AF75" s="133"/>
      <c r="AG75" s="134"/>
      <c r="AH75" s="133"/>
      <c r="AI75" s="130"/>
      <c r="AJ75" s="133"/>
      <c r="AK75" s="33"/>
      <c r="AL75" s="33"/>
      <c r="AM75" s="133"/>
      <c r="AT75" s="138"/>
      <c r="BA75" s="144"/>
      <c r="BB75" s="144"/>
      <c r="BC75" s="144"/>
      <c r="BD75" s="144"/>
      <c r="BE75" s="144"/>
      <c r="BN75" s="144"/>
    </row>
    <row r="76" spans="1:77" s="129" customFormat="1" ht="12.75">
      <c r="C76" s="129" t="s">
        <v>4050</v>
      </c>
      <c r="D76" s="129">
        <f>ROUND(EVEN(G46)/4,0)</f>
        <v>17</v>
      </c>
      <c r="E76" s="129">
        <v>1</v>
      </c>
      <c r="F76" s="129">
        <v>2</v>
      </c>
      <c r="G76" s="129">
        <v>3</v>
      </c>
      <c r="H76" s="178">
        <v>4</v>
      </c>
      <c r="I76" s="178">
        <v>5</v>
      </c>
      <c r="J76" s="158"/>
      <c r="K76" s="158"/>
      <c r="L76" s="33">
        <v>5</v>
      </c>
      <c r="M76" s="130">
        <v>4</v>
      </c>
      <c r="N76" s="130">
        <v>3</v>
      </c>
      <c r="O76" s="133">
        <v>2</v>
      </c>
      <c r="P76" s="133">
        <v>1</v>
      </c>
      <c r="Q76" s="133"/>
      <c r="R76" s="133"/>
      <c r="S76" s="133"/>
      <c r="T76" s="133"/>
      <c r="U76" s="133"/>
      <c r="V76" s="133"/>
      <c r="W76" s="133"/>
      <c r="X76" s="133"/>
      <c r="Y76" s="133"/>
      <c r="Z76" s="133"/>
      <c r="AA76" s="133"/>
      <c r="AB76" s="133"/>
      <c r="AC76" s="133"/>
      <c r="AD76" s="133"/>
      <c r="AE76" s="133"/>
      <c r="AF76" s="133"/>
      <c r="AG76" s="134"/>
      <c r="AH76" s="133"/>
      <c r="AI76" s="130"/>
      <c r="AJ76" s="133"/>
      <c r="AK76" s="33"/>
      <c r="AL76" s="33"/>
      <c r="AM76" s="133"/>
      <c r="AT76" s="138"/>
      <c r="BA76" s="144"/>
      <c r="BB76" s="144"/>
      <c r="BC76" s="144"/>
      <c r="BD76" s="144"/>
      <c r="BE76" s="144"/>
      <c r="BN76" s="144"/>
    </row>
    <row r="77" spans="1:77" s="129" customFormat="1" ht="12.75">
      <c r="C77" s="129" t="s">
        <v>4051</v>
      </c>
      <c r="D77" s="140">
        <f>ROUND(EVEN(I46)/4,0)</f>
        <v>450</v>
      </c>
      <c r="E77" s="140">
        <f>$G$46/5*E76</f>
        <v>13.6</v>
      </c>
      <c r="F77" s="140">
        <f>$G$46/5*F76</f>
        <v>27.2</v>
      </c>
      <c r="G77" s="140">
        <f>$G$46/5*G76</f>
        <v>40.799999999999997</v>
      </c>
      <c r="H77" s="181">
        <f>$G$46/5*H76</f>
        <v>54.4</v>
      </c>
      <c r="I77" s="181">
        <f>$G$46/5*I76</f>
        <v>68</v>
      </c>
      <c r="J77" s="182"/>
      <c r="K77" s="182"/>
      <c r="L77" s="154"/>
      <c r="M77" s="155"/>
      <c r="N77" s="155" t="s">
        <v>4027</v>
      </c>
      <c r="O77" s="156">
        <v>9</v>
      </c>
      <c r="P77" s="156">
        <v>6</v>
      </c>
      <c r="Q77" s="156">
        <v>3</v>
      </c>
      <c r="R77" s="156"/>
      <c r="S77" s="133"/>
      <c r="T77" s="133"/>
      <c r="U77" s="133"/>
      <c r="V77" s="133"/>
      <c r="W77" s="133"/>
      <c r="X77" s="133"/>
      <c r="Y77" s="133"/>
      <c r="Z77" s="133"/>
      <c r="AA77" s="133"/>
      <c r="AB77" s="133"/>
      <c r="AC77" s="133"/>
      <c r="AD77" s="133"/>
      <c r="AE77" s="133"/>
      <c r="AF77" s="133"/>
      <c r="AG77" s="134"/>
      <c r="AH77" s="133"/>
      <c r="AI77" s="130"/>
      <c r="AJ77" s="133"/>
      <c r="AK77" s="33"/>
      <c r="AL77" s="33"/>
      <c r="AM77" s="133"/>
      <c r="AT77" s="138"/>
      <c r="BA77" s="144"/>
      <c r="BB77" s="144"/>
      <c r="BC77" s="144"/>
      <c r="BD77" s="144"/>
      <c r="BE77" s="144"/>
      <c r="BN77" s="144"/>
    </row>
    <row r="78" spans="1:77" s="129" customFormat="1" ht="12.75">
      <c r="A78" s="136"/>
      <c r="B78" s="136" t="s">
        <v>4061</v>
      </c>
      <c r="C78" s="129">
        <v>15</v>
      </c>
      <c r="D78" s="129">
        <v>108</v>
      </c>
      <c r="E78" s="129">
        <v>85</v>
      </c>
      <c r="F78" s="140">
        <f>C78/E42*D46</f>
        <v>60.75</v>
      </c>
      <c r="H78" s="178"/>
      <c r="I78" s="178"/>
      <c r="J78" s="158"/>
      <c r="K78" s="33"/>
      <c r="L78" s="130"/>
      <c r="M78" s="130"/>
      <c r="N78" s="133"/>
      <c r="O78" s="133"/>
      <c r="P78" s="133"/>
      <c r="Q78" s="133"/>
      <c r="R78" s="133"/>
      <c r="S78" s="133"/>
      <c r="T78" s="133"/>
      <c r="U78" s="133"/>
      <c r="V78" s="133"/>
      <c r="W78" s="133"/>
      <c r="X78" s="133"/>
      <c r="Y78" s="133"/>
      <c r="Z78" s="133"/>
      <c r="AA78" s="133"/>
      <c r="AB78" s="133"/>
      <c r="AC78" s="133"/>
      <c r="AD78" s="133"/>
      <c r="AE78" s="133"/>
      <c r="AF78" s="133"/>
      <c r="AG78" s="134"/>
      <c r="AH78" s="133"/>
      <c r="AI78" s="130"/>
      <c r="AJ78" s="133"/>
      <c r="AK78" s="33"/>
      <c r="AL78" s="33"/>
      <c r="AM78" s="133"/>
      <c r="AT78" s="138"/>
      <c r="BA78" s="144"/>
      <c r="BB78" s="144"/>
      <c r="BC78" s="144"/>
      <c r="BD78" s="144"/>
      <c r="BE78" s="144"/>
      <c r="BN78" s="144"/>
    </row>
    <row r="79" spans="1:77" s="129" customFormat="1" ht="12.75">
      <c r="B79" s="136" t="s">
        <v>4062</v>
      </c>
      <c r="D79" s="129">
        <v>113</v>
      </c>
      <c r="E79" s="129">
        <v>87</v>
      </c>
      <c r="H79" s="178"/>
      <c r="I79" s="178"/>
      <c r="J79" s="158"/>
      <c r="K79" s="33"/>
      <c r="L79" s="130"/>
      <c r="M79" s="130"/>
      <c r="N79" s="133"/>
      <c r="O79" s="133"/>
      <c r="P79" s="133"/>
      <c r="Q79" s="133"/>
      <c r="R79" s="133"/>
      <c r="S79" s="133"/>
      <c r="T79" s="133"/>
      <c r="U79" s="133"/>
      <c r="V79" s="133"/>
      <c r="W79" s="133"/>
      <c r="X79" s="133"/>
      <c r="Y79" s="133"/>
      <c r="Z79" s="133"/>
      <c r="AA79" s="133"/>
      <c r="AB79" s="133"/>
      <c r="AC79" s="133"/>
      <c r="AD79" s="133"/>
      <c r="AE79" s="133"/>
      <c r="AF79" s="133"/>
      <c r="AG79" s="134"/>
      <c r="AH79" s="133"/>
      <c r="AI79" s="130"/>
      <c r="AJ79" s="133"/>
      <c r="AK79" s="33"/>
      <c r="AL79" s="33"/>
      <c r="AM79" s="133"/>
      <c r="AT79" s="138"/>
      <c r="BA79" s="144"/>
      <c r="BB79" s="144"/>
      <c r="BC79" s="144"/>
      <c r="BD79" s="144"/>
      <c r="BE79" s="144"/>
      <c r="BN79" s="144"/>
    </row>
    <row r="80" spans="1:77" s="129" customFormat="1" ht="12.75">
      <c r="D80" s="129">
        <f>D79</f>
        <v>113</v>
      </c>
      <c r="E80" s="129">
        <v>83</v>
      </c>
      <c r="H80" s="178"/>
      <c r="I80" s="178"/>
      <c r="J80" s="158"/>
      <c r="K80" s="33"/>
      <c r="L80" s="130"/>
      <c r="M80" s="130"/>
      <c r="N80" s="133"/>
      <c r="O80" s="133"/>
      <c r="P80" s="133"/>
      <c r="Q80" s="133"/>
      <c r="R80" s="133"/>
      <c r="S80" s="133"/>
      <c r="T80" s="133"/>
      <c r="U80" s="133"/>
      <c r="V80" s="133"/>
      <c r="W80" s="133"/>
      <c r="X80" s="133"/>
      <c r="Y80" s="133"/>
      <c r="Z80" s="133"/>
      <c r="AA80" s="133"/>
      <c r="AB80" s="133"/>
      <c r="AC80" s="133"/>
      <c r="AD80" s="133"/>
      <c r="AE80" s="133"/>
      <c r="AF80" s="133"/>
      <c r="AG80" s="134"/>
      <c r="AH80" s="133"/>
      <c r="AI80" s="130"/>
      <c r="AJ80" s="133"/>
      <c r="AK80" s="33"/>
      <c r="AL80" s="33"/>
      <c r="AM80" s="133"/>
      <c r="AT80" s="138"/>
      <c r="BA80" s="144"/>
      <c r="BB80" s="144"/>
      <c r="BC80" s="144"/>
      <c r="BD80" s="144"/>
      <c r="BE80" s="144"/>
      <c r="BN80" s="144"/>
    </row>
    <row r="81" spans="4:75" s="129" customFormat="1" ht="18.75" customHeight="1">
      <c r="D81" s="129">
        <v>108</v>
      </c>
      <c r="E81" s="129">
        <v>70</v>
      </c>
      <c r="F81" s="148" t="str">
        <f>"Circle Area 
corresponds 
to "&amp;C10</f>
        <v>Circle Area 
corresponds 
to Answers</v>
      </c>
      <c r="H81" s="178"/>
      <c r="I81" s="178"/>
      <c r="J81" s="158"/>
      <c r="K81" s="33"/>
      <c r="L81" s="130"/>
      <c r="M81" s="130"/>
      <c r="N81" s="133"/>
      <c r="O81" s="133"/>
      <c r="P81" s="133"/>
      <c r="Q81" s="133"/>
      <c r="R81" s="133"/>
      <c r="S81" s="133"/>
      <c r="T81" s="133"/>
      <c r="U81" s="133"/>
      <c r="V81" s="133"/>
      <c r="W81" s="133"/>
      <c r="X81" s="133"/>
      <c r="Y81" s="133"/>
      <c r="Z81" s="133"/>
      <c r="AA81" s="133"/>
      <c r="AB81" s="133"/>
      <c r="AC81" s="133"/>
      <c r="AD81" s="133"/>
      <c r="AE81" s="133"/>
      <c r="AF81" s="133"/>
      <c r="AG81" s="134"/>
      <c r="AH81" s="133"/>
      <c r="AI81" s="130"/>
      <c r="AJ81" s="133"/>
      <c r="AK81" s="33"/>
      <c r="AL81" s="33"/>
      <c r="AM81" s="133"/>
      <c r="AT81" s="138"/>
      <c r="BA81" s="144"/>
      <c r="BB81" s="144"/>
      <c r="BC81" s="144"/>
      <c r="BD81" s="144"/>
      <c r="BE81" s="144"/>
      <c r="BO81" s="144"/>
    </row>
    <row r="82" spans="4:75" s="129" customFormat="1" ht="15" customHeight="1">
      <c r="F82" s="129" t="str">
        <f>D10</f>
        <v>$/hour</v>
      </c>
      <c r="H82" s="178"/>
      <c r="I82" s="178"/>
      <c r="J82" s="158"/>
      <c r="K82" s="33"/>
      <c r="L82" s="130"/>
      <c r="M82" s="130"/>
      <c r="N82" s="133"/>
      <c r="O82" s="133"/>
      <c r="P82" s="133"/>
      <c r="Q82" s="133"/>
      <c r="R82" s="133"/>
      <c r="S82" s="133"/>
      <c r="T82" s="133"/>
      <c r="U82" s="133"/>
      <c r="V82" s="133"/>
      <c r="W82" s="133"/>
      <c r="X82" s="133"/>
      <c r="Y82" s="133"/>
      <c r="Z82" s="133"/>
      <c r="AA82" s="133"/>
      <c r="AB82" s="133"/>
      <c r="AC82" s="133"/>
      <c r="AD82" s="133"/>
      <c r="AE82" s="133"/>
      <c r="AF82" s="133"/>
      <c r="AG82" s="134"/>
      <c r="AH82" s="133"/>
      <c r="AI82" s="130"/>
      <c r="AJ82" s="133"/>
      <c r="AK82" s="33"/>
      <c r="AL82" s="33"/>
      <c r="AM82" s="133"/>
      <c r="AT82" s="138"/>
      <c r="BA82" s="144"/>
      <c r="BB82" s="144"/>
      <c r="BC82" s="144"/>
      <c r="BD82" s="144"/>
      <c r="BE82" s="144"/>
      <c r="BN82" s="144"/>
    </row>
    <row r="83" spans="4:75" s="129" customFormat="1" ht="15" customHeight="1">
      <c r="F83" s="129" t="str">
        <f>F82</f>
        <v>$/hour</v>
      </c>
      <c r="H83" s="178"/>
      <c r="I83" s="178"/>
      <c r="J83" s="158"/>
      <c r="K83" s="33"/>
      <c r="L83" s="130"/>
      <c r="M83" s="130"/>
      <c r="N83" s="133"/>
      <c r="O83" s="133"/>
      <c r="P83" s="133"/>
      <c r="Q83" s="133"/>
      <c r="R83" s="133"/>
      <c r="S83" s="133"/>
      <c r="T83" s="133"/>
      <c r="U83" s="133"/>
      <c r="V83" s="133"/>
      <c r="W83" s="133"/>
      <c r="X83" s="133"/>
      <c r="Y83" s="133"/>
      <c r="Z83" s="133"/>
      <c r="AA83" s="133"/>
      <c r="AB83" s="133"/>
      <c r="AC83" s="133"/>
      <c r="AD83" s="133"/>
      <c r="AE83" s="133"/>
      <c r="AF83" s="133"/>
      <c r="AG83" s="134"/>
      <c r="AH83" s="133"/>
      <c r="AI83" s="130"/>
      <c r="AJ83" s="133"/>
      <c r="AK83" s="33"/>
      <c r="AL83" s="33"/>
      <c r="AM83" s="133"/>
      <c r="AT83" s="138"/>
      <c r="BA83" s="144"/>
      <c r="BB83" s="144"/>
      <c r="BC83" s="144"/>
      <c r="BD83" s="144"/>
      <c r="BE83" s="144"/>
      <c r="BO83" s="144"/>
    </row>
    <row r="84" spans="4:75" s="129" customFormat="1" ht="12.75" customHeight="1">
      <c r="F84" s="129" t="s">
        <v>4064</v>
      </c>
      <c r="H84" s="178"/>
      <c r="I84" s="178"/>
      <c r="J84" s="158"/>
      <c r="K84" s="33"/>
      <c r="L84" s="130"/>
      <c r="M84" s="130"/>
      <c r="N84" s="133"/>
      <c r="O84" s="133"/>
      <c r="P84" s="133"/>
      <c r="Q84" s="133"/>
      <c r="R84" s="133"/>
      <c r="S84" s="133"/>
      <c r="T84" s="133"/>
      <c r="U84" s="133"/>
      <c r="V84" s="133"/>
      <c r="W84" s="133"/>
      <c r="X84" s="133"/>
      <c r="Y84" s="133"/>
      <c r="Z84" s="133"/>
      <c r="AA84" s="133"/>
      <c r="AB84" s="133"/>
      <c r="AC84" s="133"/>
      <c r="AD84" s="133"/>
      <c r="AE84" s="133"/>
      <c r="AF84" s="133"/>
      <c r="AG84" s="134"/>
      <c r="AH84" s="133"/>
      <c r="AI84" s="130"/>
      <c r="AJ84" s="133"/>
      <c r="AK84" s="33"/>
      <c r="AL84" s="33"/>
      <c r="AM84" s="133"/>
      <c r="AT84" s="138"/>
      <c r="BA84" s="144"/>
      <c r="BB84" s="144"/>
      <c r="BC84" s="144"/>
      <c r="BD84" s="144"/>
      <c r="BE84" s="144"/>
      <c r="BN84" s="144"/>
    </row>
    <row r="85" spans="4:75" s="129" customFormat="1" ht="15" customHeight="1">
      <c r="H85" s="178"/>
      <c r="I85" s="178"/>
      <c r="J85" s="158"/>
      <c r="K85" s="33"/>
      <c r="L85" s="130"/>
      <c r="M85" s="130"/>
      <c r="N85" s="133"/>
      <c r="O85" s="133"/>
      <c r="P85" s="133"/>
      <c r="Q85" s="133"/>
      <c r="R85" s="133"/>
      <c r="S85" s="133"/>
      <c r="T85" s="133"/>
      <c r="U85" s="133"/>
      <c r="V85" s="133"/>
      <c r="W85" s="133"/>
      <c r="X85" s="133"/>
      <c r="Y85" s="133"/>
      <c r="Z85" s="133"/>
      <c r="AA85" s="133"/>
      <c r="AB85" s="133"/>
      <c r="AC85" s="133"/>
      <c r="AD85" s="133"/>
      <c r="AE85" s="133"/>
      <c r="AF85" s="133"/>
      <c r="AG85" s="134"/>
      <c r="AH85" s="133"/>
      <c r="AI85" s="130"/>
      <c r="AJ85" s="133"/>
      <c r="AK85" s="33"/>
      <c r="AL85" s="33"/>
      <c r="AM85" s="133"/>
      <c r="AT85" s="138"/>
      <c r="BA85" s="144"/>
      <c r="BB85" s="144"/>
      <c r="BC85" s="144"/>
      <c r="BD85" s="144"/>
      <c r="BE85" s="144"/>
      <c r="BO85" s="144"/>
    </row>
    <row r="86" spans="4:75" s="129" customFormat="1" ht="15" customHeight="1">
      <c r="H86" s="178"/>
      <c r="I86" s="178"/>
      <c r="J86" s="158"/>
      <c r="K86" s="33"/>
      <c r="L86" s="130"/>
      <c r="M86" s="130"/>
      <c r="N86" s="133"/>
      <c r="O86" s="133"/>
      <c r="P86" s="133"/>
      <c r="Q86" s="133"/>
      <c r="R86" s="133"/>
      <c r="S86" s="133"/>
      <c r="T86" s="133"/>
      <c r="U86" s="133"/>
      <c r="V86" s="133"/>
      <c r="W86" s="133"/>
      <c r="X86" s="133"/>
      <c r="Y86" s="133"/>
      <c r="Z86" s="133"/>
      <c r="AA86" s="133"/>
      <c r="AB86" s="133"/>
      <c r="AC86" s="133"/>
      <c r="AD86" s="133"/>
      <c r="AE86" s="133"/>
      <c r="AF86" s="133"/>
      <c r="AG86" s="134"/>
      <c r="AH86" s="133"/>
      <c r="AI86" s="130"/>
      <c r="AJ86" s="133"/>
      <c r="AK86" s="33"/>
      <c r="AL86" s="33"/>
      <c r="AM86" s="133"/>
      <c r="AT86" s="138"/>
      <c r="AU86" s="149">
        <v>27</v>
      </c>
      <c r="AV86" s="149">
        <v>14</v>
      </c>
      <c r="AW86" s="149">
        <v>20</v>
      </c>
      <c r="AX86" s="149">
        <v>20</v>
      </c>
      <c r="AY86" s="149">
        <v>20</v>
      </c>
      <c r="AZ86" s="149">
        <v>20</v>
      </c>
      <c r="BA86" s="149">
        <v>20</v>
      </c>
      <c r="BB86" s="149">
        <v>20</v>
      </c>
      <c r="BC86" s="149">
        <v>20</v>
      </c>
      <c r="BD86" s="149">
        <v>20</v>
      </c>
      <c r="BE86" s="149">
        <v>20</v>
      </c>
      <c r="BF86" s="149">
        <v>20</v>
      </c>
      <c r="BG86" s="149">
        <v>20</v>
      </c>
      <c r="BH86" s="149">
        <v>20</v>
      </c>
      <c r="BI86" s="149">
        <v>20</v>
      </c>
      <c r="BJ86" s="149">
        <v>20</v>
      </c>
      <c r="BK86" s="149">
        <v>20</v>
      </c>
      <c r="BL86" s="149">
        <v>20</v>
      </c>
      <c r="BM86" s="149">
        <v>20</v>
      </c>
      <c r="BN86" s="149">
        <v>20</v>
      </c>
      <c r="BO86" s="149">
        <v>20</v>
      </c>
      <c r="BP86" s="149">
        <v>20</v>
      </c>
      <c r="BQ86" s="149">
        <v>20</v>
      </c>
      <c r="BR86" s="149">
        <v>20</v>
      </c>
      <c r="BS86" s="149">
        <v>20</v>
      </c>
      <c r="BT86" s="149">
        <v>20</v>
      </c>
      <c r="BU86" s="149">
        <v>20</v>
      </c>
      <c r="BV86" s="149">
        <v>20</v>
      </c>
      <c r="BW86" s="149">
        <v>25</v>
      </c>
    </row>
    <row r="87" spans="4:75" s="129" customFormat="1" ht="15" customHeight="1">
      <c r="H87" s="178"/>
      <c r="I87" s="178"/>
      <c r="J87" s="158"/>
      <c r="K87" s="33"/>
      <c r="L87" s="130"/>
      <c r="M87" s="130"/>
      <c r="N87" s="133"/>
      <c r="O87" s="133"/>
      <c r="P87" s="133"/>
      <c r="Q87" s="133"/>
      <c r="R87" s="133"/>
      <c r="S87" s="133"/>
      <c r="T87" s="133"/>
      <c r="U87" s="133"/>
      <c r="V87" s="133"/>
      <c r="W87" s="133"/>
      <c r="X87" s="133"/>
      <c r="Y87" s="133"/>
      <c r="Z87" s="133"/>
      <c r="AA87" s="133"/>
      <c r="AB87" s="133"/>
      <c r="AC87" s="133"/>
      <c r="AD87" s="133"/>
      <c r="AE87" s="133"/>
      <c r="AF87" s="133"/>
      <c r="AG87" s="134"/>
      <c r="AH87" s="133"/>
      <c r="AI87" s="130"/>
      <c r="AJ87" s="133"/>
      <c r="AK87" s="33"/>
      <c r="AL87" s="33"/>
      <c r="AM87" s="133"/>
      <c r="AT87" s="138"/>
      <c r="AU87" s="129">
        <v>-10</v>
      </c>
      <c r="AV87" s="129">
        <f>AU87+5</f>
        <v>-5</v>
      </c>
      <c r="AW87" s="129">
        <f t="shared" ref="AW87:BW87" si="10">AV87+5</f>
        <v>0</v>
      </c>
      <c r="AX87" s="129">
        <f t="shared" si="10"/>
        <v>5</v>
      </c>
      <c r="AY87" s="129">
        <f t="shared" si="10"/>
        <v>10</v>
      </c>
      <c r="AZ87" s="129">
        <f t="shared" si="10"/>
        <v>15</v>
      </c>
      <c r="BA87" s="129">
        <f t="shared" si="10"/>
        <v>20</v>
      </c>
      <c r="BB87" s="129">
        <f t="shared" si="10"/>
        <v>25</v>
      </c>
      <c r="BC87" s="129">
        <f t="shared" si="10"/>
        <v>30</v>
      </c>
      <c r="BD87" s="129">
        <f t="shared" si="10"/>
        <v>35</v>
      </c>
      <c r="BE87" s="129">
        <f t="shared" si="10"/>
        <v>40</v>
      </c>
      <c r="BF87" s="129">
        <f t="shared" si="10"/>
        <v>45</v>
      </c>
      <c r="BG87" s="129">
        <f t="shared" si="10"/>
        <v>50</v>
      </c>
      <c r="BH87" s="129">
        <f t="shared" si="10"/>
        <v>55</v>
      </c>
      <c r="BI87" s="129">
        <f t="shared" si="10"/>
        <v>60</v>
      </c>
      <c r="BJ87" s="129">
        <f t="shared" si="10"/>
        <v>65</v>
      </c>
      <c r="BK87" s="129">
        <f t="shared" si="10"/>
        <v>70</v>
      </c>
      <c r="BL87" s="129">
        <f t="shared" si="10"/>
        <v>75</v>
      </c>
      <c r="BM87" s="129">
        <f t="shared" si="10"/>
        <v>80</v>
      </c>
      <c r="BN87" s="129">
        <f t="shared" si="10"/>
        <v>85</v>
      </c>
      <c r="BO87" s="129">
        <f t="shared" si="10"/>
        <v>90</v>
      </c>
      <c r="BP87" s="129">
        <f t="shared" si="10"/>
        <v>95</v>
      </c>
      <c r="BQ87" s="129">
        <f t="shared" si="10"/>
        <v>100</v>
      </c>
      <c r="BR87" s="129">
        <f t="shared" si="10"/>
        <v>105</v>
      </c>
      <c r="BS87" s="149">
        <f t="shared" si="10"/>
        <v>110</v>
      </c>
      <c r="BT87" s="149">
        <f t="shared" si="10"/>
        <v>115</v>
      </c>
      <c r="BU87" s="149">
        <f t="shared" si="10"/>
        <v>120</v>
      </c>
      <c r="BV87" s="149">
        <f t="shared" si="10"/>
        <v>125</v>
      </c>
      <c r="BW87" s="149">
        <f t="shared" si="10"/>
        <v>130</v>
      </c>
    </row>
    <row r="88" spans="4:75" s="129" customFormat="1" ht="15" customHeight="1">
      <c r="H88" s="178"/>
      <c r="I88" s="178"/>
      <c r="J88" s="158"/>
      <c r="K88" s="33"/>
      <c r="L88" s="130"/>
      <c r="M88" s="130"/>
      <c r="N88" s="133"/>
      <c r="O88" s="133"/>
      <c r="P88" s="133"/>
      <c r="Q88" s="133"/>
      <c r="R88" s="133"/>
      <c r="S88" s="133"/>
      <c r="T88" s="133"/>
      <c r="U88" s="133"/>
      <c r="V88" s="133"/>
      <c r="W88" s="133"/>
      <c r="X88" s="133"/>
      <c r="Y88" s="133"/>
      <c r="Z88" s="133"/>
      <c r="AA88" s="133"/>
      <c r="AB88" s="133"/>
      <c r="AC88" s="133"/>
      <c r="AD88" s="133"/>
      <c r="AE88" s="133"/>
      <c r="AF88" s="133"/>
      <c r="AG88" s="134"/>
      <c r="AH88" s="133"/>
      <c r="AI88" s="130"/>
      <c r="AJ88" s="133"/>
      <c r="AK88" s="33"/>
      <c r="AL88" s="33"/>
      <c r="AM88" s="133"/>
      <c r="AT88" s="138"/>
      <c r="BA88" s="144"/>
      <c r="BB88" s="144"/>
      <c r="BC88" s="144"/>
      <c r="BD88" s="144"/>
      <c r="BE88" s="144"/>
      <c r="BN88" s="144"/>
    </row>
    <row r="89" spans="4:75" s="129" customFormat="1" ht="15" customHeight="1">
      <c r="H89" s="178"/>
      <c r="I89" s="178"/>
      <c r="J89" s="158"/>
      <c r="K89" s="33"/>
      <c r="L89" s="130"/>
      <c r="M89" s="130"/>
      <c r="N89" s="133"/>
      <c r="O89" s="133"/>
      <c r="P89" s="133"/>
      <c r="Q89" s="133"/>
      <c r="R89" s="133"/>
      <c r="S89" s="133"/>
      <c r="T89" s="133"/>
      <c r="U89" s="133"/>
      <c r="V89" s="133"/>
      <c r="W89" s="133"/>
      <c r="X89" s="133"/>
      <c r="Y89" s="133"/>
      <c r="Z89" s="133"/>
      <c r="AA89" s="133"/>
      <c r="AB89" s="133"/>
      <c r="AC89" s="133"/>
      <c r="AD89" s="133"/>
      <c r="AE89" s="133"/>
      <c r="AF89" s="133"/>
      <c r="AG89" s="134"/>
      <c r="AH89" s="133"/>
      <c r="AI89" s="130"/>
      <c r="AJ89" s="133"/>
      <c r="AK89" s="33"/>
      <c r="AL89" s="33"/>
      <c r="AM89" s="133"/>
      <c r="AQ89" s="129">
        <v>25</v>
      </c>
      <c r="AR89" s="129">
        <f t="shared" ref="AR89:AR111" si="11">AR90+5</f>
        <v>110</v>
      </c>
      <c r="AT89" s="138"/>
      <c r="BA89" s="144"/>
      <c r="BB89" s="144"/>
      <c r="BC89" s="144"/>
      <c r="BD89" s="144"/>
      <c r="BE89" s="144"/>
      <c r="BO89" s="144"/>
    </row>
    <row r="90" spans="4:75" s="129" customFormat="1" ht="15" customHeight="1">
      <c r="H90" s="178"/>
      <c r="I90" s="178"/>
      <c r="J90" s="158"/>
      <c r="K90" s="33"/>
      <c r="L90" s="130"/>
      <c r="M90" s="130"/>
      <c r="N90" s="133"/>
      <c r="O90" s="133"/>
      <c r="P90" s="133"/>
      <c r="Q90" s="133"/>
      <c r="R90" s="133"/>
      <c r="S90" s="133"/>
      <c r="T90" s="133"/>
      <c r="U90" s="133"/>
      <c r="V90" s="133"/>
      <c r="W90" s="133"/>
      <c r="X90" s="133"/>
      <c r="Y90" s="133"/>
      <c r="Z90" s="133"/>
      <c r="AA90" s="133"/>
      <c r="AB90" s="133"/>
      <c r="AC90" s="133"/>
      <c r="AD90" s="133"/>
      <c r="AE90" s="133"/>
      <c r="AF90" s="133"/>
      <c r="AG90" s="134"/>
      <c r="AH90" s="133"/>
      <c r="AI90" s="130"/>
      <c r="AJ90" s="133"/>
      <c r="AK90" s="33"/>
      <c r="AL90" s="33"/>
      <c r="AM90" s="133"/>
      <c r="AQ90" s="129">
        <v>20</v>
      </c>
      <c r="AR90" s="129">
        <f t="shared" si="11"/>
        <v>105</v>
      </c>
      <c r="AT90" s="138"/>
      <c r="BA90" s="144"/>
      <c r="BB90" s="144"/>
      <c r="BC90" s="144"/>
      <c r="BD90" s="144"/>
      <c r="BE90" s="144"/>
      <c r="BN90" s="144"/>
    </row>
    <row r="91" spans="4:75" s="129" customFormat="1" ht="15" customHeight="1">
      <c r="H91" s="178"/>
      <c r="I91" s="178"/>
      <c r="J91" s="158"/>
      <c r="K91" s="33"/>
      <c r="L91" s="130"/>
      <c r="M91" s="130"/>
      <c r="N91" s="133"/>
      <c r="O91" s="133"/>
      <c r="P91" s="133"/>
      <c r="Q91" s="133"/>
      <c r="R91" s="133"/>
      <c r="S91" s="133"/>
      <c r="T91" s="133"/>
      <c r="U91" s="133"/>
      <c r="V91" s="133"/>
      <c r="W91" s="133"/>
      <c r="X91" s="133"/>
      <c r="Y91" s="133"/>
      <c r="Z91" s="133"/>
      <c r="AA91" s="133"/>
      <c r="AB91" s="133"/>
      <c r="AC91" s="133"/>
      <c r="AD91" s="133"/>
      <c r="AE91" s="133"/>
      <c r="AF91" s="133"/>
      <c r="AG91" s="134"/>
      <c r="AH91" s="133"/>
      <c r="AI91" s="130"/>
      <c r="AJ91" s="133"/>
      <c r="AK91" s="33"/>
      <c r="AL91" s="33"/>
      <c r="AM91" s="133"/>
      <c r="AQ91" s="129">
        <v>20</v>
      </c>
      <c r="AR91" s="129">
        <f t="shared" si="11"/>
        <v>100</v>
      </c>
      <c r="AT91" s="135"/>
      <c r="BA91" s="144"/>
      <c r="BB91" s="144"/>
      <c r="BC91" s="144"/>
      <c r="BD91" s="144"/>
      <c r="BE91" s="144"/>
      <c r="BO91" s="144"/>
    </row>
    <row r="92" spans="4:75" s="129" customFormat="1" ht="15" customHeight="1">
      <c r="H92" s="178"/>
      <c r="I92" s="178"/>
      <c r="J92" s="158"/>
      <c r="K92" s="33"/>
      <c r="L92" s="130"/>
      <c r="M92" s="130"/>
      <c r="N92" s="133"/>
      <c r="O92" s="133"/>
      <c r="P92" s="133"/>
      <c r="Q92" s="133"/>
      <c r="R92" s="133"/>
      <c r="S92" s="133"/>
      <c r="T92" s="133"/>
      <c r="U92" s="133"/>
      <c r="V92" s="133"/>
      <c r="W92" s="133"/>
      <c r="X92" s="133"/>
      <c r="Y92" s="133"/>
      <c r="Z92" s="133"/>
      <c r="AA92" s="133"/>
      <c r="AB92" s="133"/>
      <c r="AC92" s="133"/>
      <c r="AD92" s="133"/>
      <c r="AE92" s="133"/>
      <c r="AF92" s="133"/>
      <c r="AG92" s="134"/>
      <c r="AH92" s="133"/>
      <c r="AI92" s="130"/>
      <c r="AJ92" s="133"/>
      <c r="AK92" s="33"/>
      <c r="AL92" s="33"/>
      <c r="AM92" s="133"/>
      <c r="AQ92" s="129">
        <v>20</v>
      </c>
      <c r="AR92" s="129">
        <f t="shared" si="11"/>
        <v>95</v>
      </c>
      <c r="AT92" s="135"/>
      <c r="BA92" s="144"/>
      <c r="BB92" s="144"/>
      <c r="BC92" s="144"/>
      <c r="BD92" s="144"/>
      <c r="BE92" s="144"/>
      <c r="BN92" s="144"/>
    </row>
    <row r="93" spans="4:75" s="129" customFormat="1" ht="15" customHeight="1">
      <c r="H93" s="178"/>
      <c r="I93" s="178"/>
      <c r="J93" s="158"/>
      <c r="K93" s="33"/>
      <c r="L93" s="130"/>
      <c r="M93" s="130"/>
      <c r="N93" s="133"/>
      <c r="O93" s="133"/>
      <c r="P93" s="133"/>
      <c r="Q93" s="133"/>
      <c r="R93" s="133"/>
      <c r="S93" s="133"/>
      <c r="T93" s="133"/>
      <c r="U93" s="133"/>
      <c r="V93" s="133"/>
      <c r="W93" s="133"/>
      <c r="X93" s="133"/>
      <c r="Y93" s="133"/>
      <c r="Z93" s="133"/>
      <c r="AA93" s="133"/>
      <c r="AB93" s="133"/>
      <c r="AC93" s="133"/>
      <c r="AD93" s="133"/>
      <c r="AE93" s="133"/>
      <c r="AF93" s="133"/>
      <c r="AG93" s="134"/>
      <c r="AH93" s="133"/>
      <c r="AI93" s="130"/>
      <c r="AJ93" s="133"/>
      <c r="AK93" s="33"/>
      <c r="AL93" s="33"/>
      <c r="AM93" s="133"/>
      <c r="AQ93" s="129">
        <v>20</v>
      </c>
      <c r="AR93" s="129">
        <f t="shared" si="11"/>
        <v>90</v>
      </c>
      <c r="AT93" s="135"/>
      <c r="BA93" s="144"/>
      <c r="BB93" s="144"/>
      <c r="BC93" s="144"/>
      <c r="BD93" s="144"/>
      <c r="BE93" s="144"/>
      <c r="BO93" s="144"/>
    </row>
    <row r="94" spans="4:75" s="129" customFormat="1" ht="15" customHeight="1">
      <c r="H94" s="178"/>
      <c r="I94" s="178"/>
      <c r="J94" s="158"/>
      <c r="K94" s="33"/>
      <c r="L94" s="130"/>
      <c r="M94" s="130"/>
      <c r="N94" s="133"/>
      <c r="O94" s="133"/>
      <c r="P94" s="133"/>
      <c r="Q94" s="133"/>
      <c r="R94" s="133"/>
      <c r="S94" s="133"/>
      <c r="T94" s="133"/>
      <c r="U94" s="133"/>
      <c r="V94" s="133"/>
      <c r="W94" s="133"/>
      <c r="X94" s="133"/>
      <c r="Y94" s="133"/>
      <c r="Z94" s="133"/>
      <c r="AA94" s="133"/>
      <c r="AB94" s="133"/>
      <c r="AC94" s="133"/>
      <c r="AD94" s="133"/>
      <c r="AE94" s="133"/>
      <c r="AF94" s="133"/>
      <c r="AG94" s="134"/>
      <c r="AH94" s="133"/>
      <c r="AI94" s="130"/>
      <c r="AJ94" s="133"/>
      <c r="AK94" s="33"/>
      <c r="AL94" s="33"/>
      <c r="AM94" s="133"/>
      <c r="AQ94" s="129">
        <v>20</v>
      </c>
      <c r="AR94" s="129">
        <f t="shared" si="11"/>
        <v>85</v>
      </c>
      <c r="AT94" s="135"/>
      <c r="BA94" s="144"/>
      <c r="BB94" s="144"/>
      <c r="BC94" s="144"/>
      <c r="BD94" s="144"/>
      <c r="BE94" s="144"/>
      <c r="BN94" s="144"/>
    </row>
    <row r="95" spans="4:75" s="129" customFormat="1" ht="15" customHeight="1">
      <c r="H95" s="178"/>
      <c r="I95" s="178"/>
      <c r="J95" s="158"/>
      <c r="K95" s="33"/>
      <c r="L95" s="130"/>
      <c r="M95" s="130"/>
      <c r="N95" s="133"/>
      <c r="O95" s="133"/>
      <c r="P95" s="133"/>
      <c r="Q95" s="133"/>
      <c r="R95" s="133"/>
      <c r="S95" s="133"/>
      <c r="T95" s="133"/>
      <c r="U95" s="133"/>
      <c r="V95" s="133"/>
      <c r="W95" s="133"/>
      <c r="X95" s="133"/>
      <c r="Y95" s="133"/>
      <c r="Z95" s="133"/>
      <c r="AA95" s="133"/>
      <c r="AB95" s="133"/>
      <c r="AC95" s="133"/>
      <c r="AD95" s="133"/>
      <c r="AE95" s="133"/>
      <c r="AF95" s="133"/>
      <c r="AG95" s="134"/>
      <c r="AH95" s="133"/>
      <c r="AI95" s="130"/>
      <c r="AJ95" s="133"/>
      <c r="AK95" s="33"/>
      <c r="AL95" s="33"/>
      <c r="AM95" s="133"/>
      <c r="AQ95" s="129">
        <v>20</v>
      </c>
      <c r="AR95" s="129">
        <f t="shared" si="11"/>
        <v>80</v>
      </c>
      <c r="AT95" s="135"/>
      <c r="BA95" s="144"/>
      <c r="BB95" s="144"/>
      <c r="BC95" s="144"/>
      <c r="BD95" s="144"/>
      <c r="BE95" s="144"/>
      <c r="BO95" s="144"/>
    </row>
    <row r="96" spans="4:75" s="129" customFormat="1" ht="15" customHeight="1">
      <c r="H96" s="178"/>
      <c r="I96" s="178"/>
      <c r="J96" s="158"/>
      <c r="K96" s="33"/>
      <c r="L96" s="130"/>
      <c r="M96" s="130"/>
      <c r="N96" s="133"/>
      <c r="O96" s="133"/>
      <c r="P96" s="133"/>
      <c r="Q96" s="133"/>
      <c r="R96" s="133"/>
      <c r="S96" s="133"/>
      <c r="T96" s="133"/>
      <c r="U96" s="133"/>
      <c r="V96" s="133"/>
      <c r="W96" s="133"/>
      <c r="X96" s="133"/>
      <c r="Y96" s="133"/>
      <c r="Z96" s="133"/>
      <c r="AA96" s="133"/>
      <c r="AB96" s="133"/>
      <c r="AC96" s="133"/>
      <c r="AD96" s="133"/>
      <c r="AE96" s="133"/>
      <c r="AF96" s="133"/>
      <c r="AG96" s="134"/>
      <c r="AH96" s="133"/>
      <c r="AI96" s="130"/>
      <c r="AJ96" s="133"/>
      <c r="AK96" s="33"/>
      <c r="AL96" s="33"/>
      <c r="AM96" s="133"/>
      <c r="AQ96" s="129">
        <v>20</v>
      </c>
      <c r="AR96" s="129">
        <f t="shared" si="11"/>
        <v>75</v>
      </c>
      <c r="AT96" s="135"/>
      <c r="BA96" s="144"/>
      <c r="BB96" s="144"/>
      <c r="BC96" s="144"/>
      <c r="BD96" s="144"/>
      <c r="BE96" s="144"/>
      <c r="BN96" s="144"/>
    </row>
    <row r="97" spans="8:69" s="129" customFormat="1" ht="15" customHeight="1">
      <c r="H97" s="178"/>
      <c r="I97" s="178"/>
      <c r="J97" s="158"/>
      <c r="K97" s="33"/>
      <c r="L97" s="130"/>
      <c r="M97" s="130"/>
      <c r="N97" s="133"/>
      <c r="O97" s="133"/>
      <c r="P97" s="133"/>
      <c r="Q97" s="133"/>
      <c r="R97" s="133"/>
      <c r="S97" s="133"/>
      <c r="T97" s="133"/>
      <c r="U97" s="133"/>
      <c r="V97" s="133"/>
      <c r="W97" s="133"/>
      <c r="X97" s="133"/>
      <c r="Y97" s="133"/>
      <c r="Z97" s="133"/>
      <c r="AA97" s="133"/>
      <c r="AB97" s="133"/>
      <c r="AC97" s="133"/>
      <c r="AD97" s="133"/>
      <c r="AE97" s="133"/>
      <c r="AF97" s="133"/>
      <c r="AG97" s="134"/>
      <c r="AH97" s="133"/>
      <c r="AI97" s="130"/>
      <c r="AJ97" s="133"/>
      <c r="AK97" s="33"/>
      <c r="AL97" s="33"/>
      <c r="AM97" s="133"/>
      <c r="AQ97" s="129">
        <v>20</v>
      </c>
      <c r="AR97" s="129">
        <f t="shared" si="11"/>
        <v>70</v>
      </c>
      <c r="AT97" s="135"/>
      <c r="BE97" s="137"/>
      <c r="BO97" s="137"/>
      <c r="BQ97" s="137"/>
    </row>
    <row r="98" spans="8:69" s="129" customFormat="1" ht="15" customHeight="1">
      <c r="H98" s="178"/>
      <c r="I98" s="178"/>
      <c r="J98" s="158"/>
      <c r="K98" s="33"/>
      <c r="L98" s="130"/>
      <c r="M98" s="130"/>
      <c r="N98" s="133"/>
      <c r="O98" s="133"/>
      <c r="P98" s="133"/>
      <c r="Q98" s="133"/>
      <c r="R98" s="133"/>
      <c r="S98" s="133"/>
      <c r="T98" s="133"/>
      <c r="U98" s="133"/>
      <c r="V98" s="133"/>
      <c r="W98" s="133"/>
      <c r="X98" s="133"/>
      <c r="Y98" s="133"/>
      <c r="Z98" s="133"/>
      <c r="AA98" s="133"/>
      <c r="AB98" s="133"/>
      <c r="AC98" s="133"/>
      <c r="AD98" s="133"/>
      <c r="AE98" s="133"/>
      <c r="AF98" s="133"/>
      <c r="AG98" s="134"/>
      <c r="AH98" s="133"/>
      <c r="AI98" s="130"/>
      <c r="AJ98" s="133"/>
      <c r="AK98" s="33"/>
      <c r="AL98" s="33"/>
      <c r="AM98" s="133"/>
      <c r="AQ98" s="129">
        <v>20</v>
      </c>
      <c r="AR98" s="129">
        <f t="shared" si="11"/>
        <v>65</v>
      </c>
      <c r="AT98" s="135"/>
      <c r="BE98" s="137"/>
    </row>
    <row r="99" spans="8:69" s="129" customFormat="1" ht="15" customHeight="1">
      <c r="H99" s="178"/>
      <c r="I99" s="178"/>
      <c r="J99" s="158"/>
      <c r="K99" s="33"/>
      <c r="L99" s="130"/>
      <c r="M99" s="130"/>
      <c r="N99" s="133"/>
      <c r="O99" s="133"/>
      <c r="P99" s="133"/>
      <c r="Q99" s="133"/>
      <c r="R99" s="133"/>
      <c r="S99" s="133"/>
      <c r="T99" s="133"/>
      <c r="U99" s="133"/>
      <c r="V99" s="133"/>
      <c r="W99" s="133"/>
      <c r="X99" s="133"/>
      <c r="Y99" s="133"/>
      <c r="Z99" s="133"/>
      <c r="AA99" s="133"/>
      <c r="AB99" s="133"/>
      <c r="AC99" s="133"/>
      <c r="AD99" s="133"/>
      <c r="AE99" s="133"/>
      <c r="AF99" s="133"/>
      <c r="AG99" s="134"/>
      <c r="AH99" s="133"/>
      <c r="AI99" s="130"/>
      <c r="AJ99" s="133"/>
      <c r="AK99" s="33"/>
      <c r="AL99" s="33"/>
      <c r="AM99" s="133"/>
      <c r="AQ99" s="129">
        <v>20</v>
      </c>
      <c r="AR99" s="129">
        <f t="shared" si="11"/>
        <v>60</v>
      </c>
      <c r="AT99" s="135"/>
    </row>
    <row r="100" spans="8:69" s="129" customFormat="1" ht="15" customHeight="1">
      <c r="H100" s="178"/>
      <c r="I100" s="178"/>
      <c r="J100" s="158"/>
      <c r="K100" s="33"/>
      <c r="L100" s="130"/>
      <c r="M100" s="130"/>
      <c r="N100" s="133"/>
      <c r="O100" s="133"/>
      <c r="P100" s="133"/>
      <c r="Q100" s="133"/>
      <c r="R100" s="133"/>
      <c r="S100" s="133"/>
      <c r="T100" s="133"/>
      <c r="U100" s="133"/>
      <c r="V100" s="133"/>
      <c r="W100" s="133"/>
      <c r="X100" s="133"/>
      <c r="Y100" s="133"/>
      <c r="Z100" s="133"/>
      <c r="AA100" s="133"/>
      <c r="AB100" s="133"/>
      <c r="AC100" s="133"/>
      <c r="AD100" s="133"/>
      <c r="AE100" s="133"/>
      <c r="AF100" s="133"/>
      <c r="AG100" s="134"/>
      <c r="AH100" s="133"/>
      <c r="AI100" s="130"/>
      <c r="AJ100" s="133"/>
      <c r="AK100" s="33"/>
      <c r="AL100" s="33"/>
      <c r="AM100" s="133"/>
      <c r="AQ100" s="129">
        <v>20</v>
      </c>
      <c r="AR100" s="129">
        <f t="shared" si="11"/>
        <v>55</v>
      </c>
      <c r="AT100" s="135"/>
    </row>
    <row r="101" spans="8:69" s="129" customFormat="1" ht="15" customHeight="1">
      <c r="H101" s="178"/>
      <c r="I101" s="178"/>
      <c r="J101" s="158"/>
      <c r="K101" s="33"/>
      <c r="L101" s="130"/>
      <c r="M101" s="130"/>
      <c r="N101" s="133"/>
      <c r="O101" s="133"/>
      <c r="P101" s="133"/>
      <c r="Q101" s="133"/>
      <c r="R101" s="133"/>
      <c r="S101" s="133"/>
      <c r="T101" s="133"/>
      <c r="U101" s="133"/>
      <c r="V101" s="133"/>
      <c r="W101" s="133"/>
      <c r="X101" s="133"/>
      <c r="Y101" s="133"/>
      <c r="Z101" s="133"/>
      <c r="AA101" s="133"/>
      <c r="AB101" s="133"/>
      <c r="AC101" s="133"/>
      <c r="AD101" s="133"/>
      <c r="AE101" s="133"/>
      <c r="AF101" s="133"/>
      <c r="AG101" s="134"/>
      <c r="AH101" s="133"/>
      <c r="AI101" s="130"/>
      <c r="AJ101" s="133"/>
      <c r="AK101" s="33"/>
      <c r="AL101" s="33"/>
      <c r="AM101" s="133"/>
      <c r="AQ101" s="129">
        <v>20</v>
      </c>
      <c r="AR101" s="129">
        <f t="shared" si="11"/>
        <v>50</v>
      </c>
      <c r="AT101" s="135"/>
    </row>
    <row r="102" spans="8:69" s="129" customFormat="1" ht="15" customHeight="1">
      <c r="H102" s="178"/>
      <c r="I102" s="178"/>
      <c r="J102" s="158"/>
      <c r="K102" s="33"/>
      <c r="L102" s="130"/>
      <c r="M102" s="130"/>
      <c r="N102" s="133"/>
      <c r="O102" s="133"/>
      <c r="P102" s="133"/>
      <c r="Q102" s="133"/>
      <c r="R102" s="133"/>
      <c r="S102" s="133"/>
      <c r="T102" s="133"/>
      <c r="U102" s="133"/>
      <c r="V102" s="133"/>
      <c r="W102" s="133"/>
      <c r="X102" s="133"/>
      <c r="Y102" s="133"/>
      <c r="Z102" s="133"/>
      <c r="AA102" s="133"/>
      <c r="AB102" s="133"/>
      <c r="AC102" s="133"/>
      <c r="AD102" s="133"/>
      <c r="AE102" s="133"/>
      <c r="AF102" s="133"/>
      <c r="AG102" s="134"/>
      <c r="AH102" s="133"/>
      <c r="AI102" s="130"/>
      <c r="AJ102" s="133"/>
      <c r="AK102" s="33"/>
      <c r="AL102" s="33"/>
      <c r="AM102" s="133"/>
      <c r="AQ102" s="129">
        <v>20</v>
      </c>
      <c r="AR102" s="129">
        <f t="shared" si="11"/>
        <v>45</v>
      </c>
      <c r="AT102" s="135"/>
    </row>
    <row r="103" spans="8:69" s="129" customFormat="1" ht="15" customHeight="1">
      <c r="H103" s="178"/>
      <c r="I103" s="178"/>
      <c r="J103" s="158"/>
      <c r="K103" s="33"/>
      <c r="L103" s="130"/>
      <c r="M103" s="130"/>
      <c r="N103" s="133"/>
      <c r="O103" s="133"/>
      <c r="P103" s="133"/>
      <c r="Q103" s="133"/>
      <c r="R103" s="133"/>
      <c r="S103" s="133"/>
      <c r="T103" s="133"/>
      <c r="U103" s="133"/>
      <c r="V103" s="133"/>
      <c r="W103" s="133"/>
      <c r="X103" s="133"/>
      <c r="Y103" s="133"/>
      <c r="Z103" s="133"/>
      <c r="AA103" s="133"/>
      <c r="AB103" s="133"/>
      <c r="AC103" s="133"/>
      <c r="AD103" s="133"/>
      <c r="AE103" s="133"/>
      <c r="AF103" s="133"/>
      <c r="AG103" s="134"/>
      <c r="AH103" s="133"/>
      <c r="AI103" s="130"/>
      <c r="AJ103" s="133"/>
      <c r="AK103" s="33"/>
      <c r="AL103" s="33"/>
      <c r="AM103" s="133"/>
      <c r="AQ103" s="129">
        <v>20</v>
      </c>
      <c r="AR103" s="129">
        <f t="shared" si="11"/>
        <v>40</v>
      </c>
      <c r="AT103" s="135"/>
    </row>
    <row r="104" spans="8:69" s="129" customFormat="1" ht="11.25" customHeight="1">
      <c r="H104" s="178"/>
      <c r="I104" s="178"/>
      <c r="J104" s="158"/>
      <c r="K104" s="33"/>
      <c r="L104" s="130"/>
      <c r="M104" s="130"/>
      <c r="N104" s="133"/>
      <c r="O104" s="133"/>
      <c r="P104" s="133"/>
      <c r="Q104" s="133"/>
      <c r="R104" s="133"/>
      <c r="S104" s="133"/>
      <c r="T104" s="133"/>
      <c r="U104" s="133"/>
      <c r="V104" s="133"/>
      <c r="W104" s="133"/>
      <c r="X104" s="133"/>
      <c r="Y104" s="133"/>
      <c r="Z104" s="133"/>
      <c r="AA104" s="133"/>
      <c r="AB104" s="133"/>
      <c r="AC104" s="133"/>
      <c r="AD104" s="133"/>
      <c r="AE104" s="133"/>
      <c r="AF104" s="133"/>
      <c r="AG104" s="134"/>
      <c r="AH104" s="133"/>
      <c r="AI104" s="130"/>
      <c r="AJ104" s="133"/>
      <c r="AK104" s="33"/>
      <c r="AL104" s="33"/>
      <c r="AM104" s="133"/>
      <c r="AQ104" s="129">
        <v>20</v>
      </c>
      <c r="AR104" s="129">
        <f t="shared" si="11"/>
        <v>35</v>
      </c>
      <c r="AT104" s="135"/>
    </row>
    <row r="105" spans="8:69" s="129" customFormat="1" ht="18.75" customHeight="1">
      <c r="H105" s="178"/>
      <c r="I105" s="178"/>
      <c r="J105" s="158"/>
      <c r="K105" s="33"/>
      <c r="L105" s="130"/>
      <c r="M105" s="130"/>
      <c r="N105" s="133"/>
      <c r="O105" s="133"/>
      <c r="P105" s="133"/>
      <c r="Q105" s="133"/>
      <c r="R105" s="133"/>
      <c r="S105" s="133"/>
      <c r="T105" s="133"/>
      <c r="U105" s="133"/>
      <c r="V105" s="133"/>
      <c r="W105" s="133"/>
      <c r="X105" s="133"/>
      <c r="Y105" s="133"/>
      <c r="Z105" s="133"/>
      <c r="AA105" s="133"/>
      <c r="AB105" s="133"/>
      <c r="AC105" s="133"/>
      <c r="AD105" s="133"/>
      <c r="AE105" s="133"/>
      <c r="AF105" s="133"/>
      <c r="AG105" s="134"/>
      <c r="AH105" s="133"/>
      <c r="AI105" s="130"/>
      <c r="AJ105" s="133"/>
      <c r="AK105" s="33"/>
      <c r="AL105" s="33"/>
      <c r="AM105" s="133"/>
      <c r="AQ105" s="129">
        <v>20</v>
      </c>
      <c r="AR105" s="129">
        <f t="shared" si="11"/>
        <v>30</v>
      </c>
      <c r="AT105" s="135"/>
    </row>
    <row r="106" spans="8:69" s="129" customFormat="1" ht="14.25" customHeight="1">
      <c r="H106" s="178"/>
      <c r="I106" s="178"/>
      <c r="J106" s="158"/>
      <c r="K106" s="33"/>
      <c r="L106" s="130"/>
      <c r="M106" s="130"/>
      <c r="N106" s="133"/>
      <c r="O106" s="133"/>
      <c r="P106" s="133"/>
      <c r="Q106" s="133"/>
      <c r="R106" s="133"/>
      <c r="S106" s="133"/>
      <c r="T106" s="133"/>
      <c r="U106" s="133"/>
      <c r="V106" s="133"/>
      <c r="W106" s="133"/>
      <c r="X106" s="133"/>
      <c r="Y106" s="133"/>
      <c r="Z106" s="133"/>
      <c r="AA106" s="133"/>
      <c r="AB106" s="133"/>
      <c r="AC106" s="133"/>
      <c r="AD106" s="133"/>
      <c r="AE106" s="133"/>
      <c r="AF106" s="133"/>
      <c r="AG106" s="134"/>
      <c r="AH106" s="133"/>
      <c r="AI106" s="130"/>
      <c r="AJ106" s="133"/>
      <c r="AK106" s="33"/>
      <c r="AL106" s="33"/>
      <c r="AM106" s="133"/>
      <c r="AQ106" s="129">
        <v>20</v>
      </c>
      <c r="AR106" s="129">
        <f t="shared" si="11"/>
        <v>25</v>
      </c>
      <c r="AT106" s="135"/>
    </row>
    <row r="107" spans="8:69" s="129" customFormat="1" ht="14.25" customHeight="1">
      <c r="H107" s="178"/>
      <c r="I107" s="178"/>
      <c r="J107" s="158"/>
      <c r="K107" s="33"/>
      <c r="L107" s="130"/>
      <c r="M107" s="130"/>
      <c r="N107" s="133"/>
      <c r="O107" s="133"/>
      <c r="P107" s="133"/>
      <c r="Q107" s="133"/>
      <c r="R107" s="133"/>
      <c r="S107" s="133"/>
      <c r="T107" s="133"/>
      <c r="U107" s="133"/>
      <c r="V107" s="133"/>
      <c r="W107" s="133"/>
      <c r="X107" s="133"/>
      <c r="Y107" s="133"/>
      <c r="Z107" s="133"/>
      <c r="AA107" s="133"/>
      <c r="AB107" s="133"/>
      <c r="AC107" s="133"/>
      <c r="AD107" s="133"/>
      <c r="AE107" s="133"/>
      <c r="AF107" s="133"/>
      <c r="AG107" s="134"/>
      <c r="AH107" s="133"/>
      <c r="AI107" s="130"/>
      <c r="AJ107" s="133"/>
      <c r="AK107" s="33"/>
      <c r="AL107" s="33"/>
      <c r="AM107" s="133"/>
      <c r="AQ107" s="129">
        <v>20</v>
      </c>
      <c r="AR107" s="129">
        <f t="shared" si="11"/>
        <v>20</v>
      </c>
      <c r="AT107" s="135"/>
    </row>
    <row r="108" spans="8:69" s="129" customFormat="1" ht="14.25" customHeight="1">
      <c r="H108" s="178"/>
      <c r="I108" s="178"/>
      <c r="J108" s="158"/>
      <c r="K108" s="33"/>
      <c r="L108" s="130"/>
      <c r="M108" s="130"/>
      <c r="N108" s="133"/>
      <c r="O108" s="133"/>
      <c r="P108" s="133"/>
      <c r="Q108" s="133"/>
      <c r="R108" s="133"/>
      <c r="S108" s="133"/>
      <c r="T108" s="133"/>
      <c r="U108" s="133"/>
      <c r="V108" s="133"/>
      <c r="W108" s="133"/>
      <c r="X108" s="133"/>
      <c r="Y108" s="133"/>
      <c r="Z108" s="133"/>
      <c r="AA108" s="133"/>
      <c r="AB108" s="133"/>
      <c r="AC108" s="133"/>
      <c r="AD108" s="133"/>
      <c r="AE108" s="133"/>
      <c r="AF108" s="133"/>
      <c r="AG108" s="134"/>
      <c r="AH108" s="133"/>
      <c r="AI108" s="130"/>
      <c r="AJ108" s="133"/>
      <c r="AK108" s="33"/>
      <c r="AL108" s="33"/>
      <c r="AM108" s="133"/>
      <c r="AQ108" s="129">
        <v>20</v>
      </c>
      <c r="AR108" s="129">
        <f t="shared" si="11"/>
        <v>15</v>
      </c>
      <c r="AT108" s="135"/>
    </row>
    <row r="109" spans="8:69" s="129" customFormat="1" ht="14.25" customHeight="1">
      <c r="H109" s="178"/>
      <c r="I109" s="178"/>
      <c r="J109" s="158"/>
      <c r="K109" s="33"/>
      <c r="L109" s="130"/>
      <c r="M109" s="130"/>
      <c r="N109" s="133"/>
      <c r="O109" s="133"/>
      <c r="P109" s="133"/>
      <c r="Q109" s="133"/>
      <c r="R109" s="133"/>
      <c r="S109" s="133"/>
      <c r="T109" s="133"/>
      <c r="U109" s="133"/>
      <c r="V109" s="133"/>
      <c r="W109" s="133"/>
      <c r="X109" s="133"/>
      <c r="Y109" s="133"/>
      <c r="Z109" s="133"/>
      <c r="AA109" s="133"/>
      <c r="AB109" s="133"/>
      <c r="AC109" s="133"/>
      <c r="AD109" s="133"/>
      <c r="AE109" s="133"/>
      <c r="AF109" s="133"/>
      <c r="AG109" s="134"/>
      <c r="AH109" s="133"/>
      <c r="AI109" s="130"/>
      <c r="AJ109" s="133"/>
      <c r="AK109" s="33"/>
      <c r="AL109" s="33"/>
      <c r="AM109" s="133"/>
      <c r="AQ109" s="129">
        <v>20</v>
      </c>
      <c r="AR109" s="129">
        <f t="shared" si="11"/>
        <v>10</v>
      </c>
      <c r="AT109" s="135"/>
    </row>
    <row r="110" spans="8:69" s="129" customFormat="1" ht="14.25" customHeight="1">
      <c r="H110" s="178"/>
      <c r="I110" s="178"/>
      <c r="J110" s="158"/>
      <c r="K110" s="33"/>
      <c r="L110" s="130"/>
      <c r="M110" s="130"/>
      <c r="N110" s="133"/>
      <c r="O110" s="133"/>
      <c r="P110" s="133"/>
      <c r="Q110" s="133"/>
      <c r="R110" s="133"/>
      <c r="S110" s="133"/>
      <c r="T110" s="133"/>
      <c r="U110" s="133"/>
      <c r="V110" s="133"/>
      <c r="W110" s="133"/>
      <c r="X110" s="133"/>
      <c r="Y110" s="133"/>
      <c r="Z110" s="133"/>
      <c r="AA110" s="133"/>
      <c r="AB110" s="133"/>
      <c r="AC110" s="133"/>
      <c r="AD110" s="133"/>
      <c r="AE110" s="133"/>
      <c r="AF110" s="133"/>
      <c r="AG110" s="134"/>
      <c r="AH110" s="133"/>
      <c r="AI110" s="130"/>
      <c r="AJ110" s="133"/>
      <c r="AK110" s="33"/>
      <c r="AL110" s="33"/>
      <c r="AM110" s="133"/>
      <c r="AQ110" s="129">
        <v>20</v>
      </c>
      <c r="AR110" s="129">
        <f t="shared" si="11"/>
        <v>5</v>
      </c>
      <c r="AT110" s="135"/>
    </row>
    <row r="111" spans="8:69" s="129" customFormat="1" ht="14.25" customHeight="1">
      <c r="H111" s="178"/>
      <c r="I111" s="178"/>
      <c r="J111" s="158"/>
      <c r="K111" s="33"/>
      <c r="L111" s="130"/>
      <c r="M111" s="130"/>
      <c r="N111" s="133"/>
      <c r="O111" s="133"/>
      <c r="P111" s="133"/>
      <c r="Q111" s="133"/>
      <c r="R111" s="133"/>
      <c r="S111" s="133"/>
      <c r="T111" s="133"/>
      <c r="U111" s="133"/>
      <c r="V111" s="133"/>
      <c r="W111" s="133"/>
      <c r="X111" s="133"/>
      <c r="Y111" s="133"/>
      <c r="Z111" s="133"/>
      <c r="AA111" s="133"/>
      <c r="AB111" s="133"/>
      <c r="AC111" s="133"/>
      <c r="AD111" s="133"/>
      <c r="AE111" s="133"/>
      <c r="AF111" s="133"/>
      <c r="AG111" s="134"/>
      <c r="AH111" s="133"/>
      <c r="AI111" s="130"/>
      <c r="AJ111" s="133"/>
      <c r="AK111" s="33"/>
      <c r="AL111" s="33"/>
      <c r="AM111" s="133"/>
      <c r="AQ111" s="129">
        <v>20</v>
      </c>
      <c r="AR111" s="129">
        <f t="shared" si="11"/>
        <v>0</v>
      </c>
      <c r="AT111" s="135"/>
    </row>
    <row r="112" spans="8:69" s="129" customFormat="1" ht="11.25" customHeight="1">
      <c r="H112" s="178"/>
      <c r="I112" s="178"/>
      <c r="J112" s="158"/>
      <c r="K112" s="33"/>
      <c r="L112" s="130"/>
      <c r="M112" s="130"/>
      <c r="N112" s="133"/>
      <c r="O112" s="133"/>
      <c r="P112" s="133"/>
      <c r="Q112" s="133"/>
      <c r="R112" s="133"/>
      <c r="S112" s="133"/>
      <c r="T112" s="133"/>
      <c r="U112" s="133"/>
      <c r="V112" s="133"/>
      <c r="W112" s="133"/>
      <c r="X112" s="133"/>
      <c r="Y112" s="133"/>
      <c r="Z112" s="133"/>
      <c r="AA112" s="133"/>
      <c r="AB112" s="133"/>
      <c r="AC112" s="133"/>
      <c r="AD112" s="133"/>
      <c r="AE112" s="133"/>
      <c r="AF112" s="133"/>
      <c r="AG112" s="134"/>
      <c r="AH112" s="133"/>
      <c r="AI112" s="130"/>
      <c r="AJ112" s="133"/>
      <c r="AK112" s="33"/>
      <c r="AL112" s="33"/>
      <c r="AM112" s="133"/>
      <c r="AQ112" s="129">
        <v>15</v>
      </c>
      <c r="AR112" s="129">
        <f>AR113+5</f>
        <v>-5</v>
      </c>
      <c r="AT112" s="135"/>
    </row>
    <row r="113" spans="8:46" s="129" customFormat="1" ht="18.75" customHeight="1">
      <c r="H113" s="178"/>
      <c r="I113" s="178"/>
      <c r="J113" s="158"/>
      <c r="K113" s="33"/>
      <c r="L113" s="130"/>
      <c r="M113" s="130"/>
      <c r="N113" s="133"/>
      <c r="O113" s="133"/>
      <c r="P113" s="133"/>
      <c r="Q113" s="133"/>
      <c r="R113" s="133"/>
      <c r="S113" s="133"/>
      <c r="T113" s="133"/>
      <c r="U113" s="133"/>
      <c r="V113" s="133"/>
      <c r="W113" s="133"/>
      <c r="X113" s="133"/>
      <c r="Y113" s="133"/>
      <c r="Z113" s="133"/>
      <c r="AA113" s="133"/>
      <c r="AB113" s="133"/>
      <c r="AC113" s="133"/>
      <c r="AD113" s="133"/>
      <c r="AE113" s="133"/>
      <c r="AF113" s="133"/>
      <c r="AG113" s="134"/>
      <c r="AH113" s="133"/>
      <c r="AI113" s="130"/>
      <c r="AJ113" s="133"/>
      <c r="AK113" s="33"/>
      <c r="AL113" s="33"/>
      <c r="AM113" s="133"/>
      <c r="AQ113" s="129">
        <v>25</v>
      </c>
      <c r="AR113" s="129">
        <v>-10</v>
      </c>
      <c r="AT113" s="135"/>
    </row>
    <row r="114" spans="8:46" s="129" customFormat="1" ht="14.25" customHeight="1">
      <c r="H114" s="178"/>
      <c r="I114" s="178"/>
      <c r="J114" s="158"/>
      <c r="K114" s="33"/>
      <c r="L114" s="130"/>
      <c r="M114" s="130"/>
      <c r="N114" s="133"/>
      <c r="O114" s="133"/>
      <c r="P114" s="133"/>
      <c r="Q114" s="133"/>
      <c r="R114" s="133"/>
      <c r="S114" s="133"/>
      <c r="T114" s="133"/>
      <c r="U114" s="133"/>
      <c r="V114" s="133"/>
      <c r="W114" s="133"/>
      <c r="X114" s="133"/>
      <c r="Y114" s="133"/>
      <c r="Z114" s="133"/>
      <c r="AA114" s="133"/>
      <c r="AB114" s="133"/>
      <c r="AC114" s="133"/>
      <c r="AD114" s="133"/>
      <c r="AE114" s="133"/>
      <c r="AF114" s="133"/>
      <c r="AG114" s="134"/>
      <c r="AH114" s="133"/>
      <c r="AI114" s="130"/>
      <c r="AJ114" s="133"/>
      <c r="AK114" s="33"/>
      <c r="AL114" s="33"/>
      <c r="AM114" s="133"/>
      <c r="AT114" s="135"/>
    </row>
    <row r="115" spans="8:46" s="129" customFormat="1" ht="14.25" customHeight="1">
      <c r="H115" s="178"/>
      <c r="I115" s="178"/>
      <c r="J115" s="158"/>
      <c r="K115" s="33"/>
      <c r="L115" s="130"/>
      <c r="M115" s="130"/>
      <c r="N115" s="133"/>
      <c r="O115" s="133"/>
      <c r="P115" s="133"/>
      <c r="Q115" s="133"/>
      <c r="R115" s="133"/>
      <c r="S115" s="133"/>
      <c r="T115" s="133"/>
      <c r="U115" s="133"/>
      <c r="V115" s="133"/>
      <c r="W115" s="133"/>
      <c r="X115" s="133"/>
      <c r="Y115" s="133"/>
      <c r="Z115" s="133"/>
      <c r="AA115" s="133"/>
      <c r="AB115" s="133"/>
      <c r="AC115" s="133"/>
      <c r="AD115" s="133"/>
      <c r="AE115" s="133"/>
      <c r="AF115" s="133"/>
      <c r="AG115" s="134"/>
      <c r="AH115" s="133"/>
      <c r="AI115" s="130"/>
      <c r="AJ115" s="133"/>
      <c r="AK115" s="33"/>
      <c r="AL115" s="33"/>
      <c r="AM115" s="133"/>
      <c r="AT115" s="135"/>
    </row>
    <row r="116" spans="8:46" s="129" customFormat="1" ht="14.25" customHeight="1">
      <c r="H116" s="178"/>
      <c r="I116" s="178"/>
      <c r="J116" s="158"/>
      <c r="K116" s="33"/>
      <c r="L116" s="130"/>
      <c r="M116" s="130"/>
      <c r="N116" s="133"/>
      <c r="O116" s="133"/>
      <c r="P116" s="133"/>
      <c r="Q116" s="133"/>
      <c r="R116" s="133"/>
      <c r="S116" s="133"/>
      <c r="T116" s="133"/>
      <c r="U116" s="133"/>
      <c r="V116" s="133"/>
      <c r="W116" s="133"/>
      <c r="X116" s="133"/>
      <c r="Y116" s="133"/>
      <c r="Z116" s="133"/>
      <c r="AA116" s="133"/>
      <c r="AB116" s="133"/>
      <c r="AC116" s="133"/>
      <c r="AD116" s="133"/>
      <c r="AE116" s="133"/>
      <c r="AF116" s="133"/>
      <c r="AG116" s="134"/>
      <c r="AH116" s="133"/>
      <c r="AI116" s="130"/>
      <c r="AJ116" s="133"/>
      <c r="AK116" s="33"/>
      <c r="AL116" s="33"/>
      <c r="AM116" s="133"/>
      <c r="AT116" s="135"/>
    </row>
    <row r="117" spans="8:46" s="129" customFormat="1" ht="14.25" customHeight="1">
      <c r="H117" s="178"/>
      <c r="I117" s="178"/>
      <c r="J117" s="158"/>
      <c r="K117" s="33"/>
      <c r="L117" s="130"/>
      <c r="M117" s="130"/>
      <c r="N117" s="133"/>
      <c r="O117" s="133"/>
      <c r="P117" s="133"/>
      <c r="Q117" s="133"/>
      <c r="R117" s="133"/>
      <c r="S117" s="133"/>
      <c r="T117" s="133"/>
      <c r="U117" s="133"/>
      <c r="V117" s="133"/>
      <c r="W117" s="133"/>
      <c r="X117" s="133"/>
      <c r="Y117" s="133"/>
      <c r="Z117" s="133"/>
      <c r="AA117" s="133"/>
      <c r="AB117" s="133"/>
      <c r="AC117" s="133"/>
      <c r="AD117" s="133"/>
      <c r="AE117" s="133"/>
      <c r="AF117" s="133"/>
      <c r="AG117" s="134"/>
      <c r="AH117" s="133"/>
      <c r="AI117" s="130"/>
      <c r="AJ117" s="133"/>
      <c r="AK117" s="33"/>
      <c r="AL117" s="33"/>
      <c r="AM117" s="133"/>
      <c r="AT117" s="135"/>
    </row>
    <row r="118" spans="8:46" s="129" customFormat="1" ht="14.25" customHeight="1">
      <c r="H118" s="178"/>
      <c r="I118" s="178"/>
      <c r="J118" s="158"/>
      <c r="K118" s="33"/>
      <c r="L118" s="130"/>
      <c r="M118" s="130"/>
      <c r="N118" s="133"/>
      <c r="O118" s="133"/>
      <c r="P118" s="133"/>
      <c r="Q118" s="133"/>
      <c r="R118" s="133"/>
      <c r="S118" s="133"/>
      <c r="T118" s="133"/>
      <c r="U118" s="133"/>
      <c r="V118" s="133"/>
      <c r="W118" s="133"/>
      <c r="X118" s="133"/>
      <c r="Y118" s="133"/>
      <c r="Z118" s="133"/>
      <c r="AA118" s="133"/>
      <c r="AB118" s="133"/>
      <c r="AC118" s="133"/>
      <c r="AD118" s="133"/>
      <c r="AE118" s="133"/>
      <c r="AF118" s="133"/>
      <c r="AG118" s="134"/>
      <c r="AH118" s="133"/>
      <c r="AI118" s="130"/>
      <c r="AJ118" s="133"/>
      <c r="AK118" s="33"/>
      <c r="AL118" s="33"/>
      <c r="AM118" s="133"/>
      <c r="AT118" s="135"/>
    </row>
    <row r="119" spans="8:46" s="129" customFormat="1" ht="14.25" customHeight="1">
      <c r="H119" s="178"/>
      <c r="I119" s="178"/>
      <c r="J119" s="158"/>
      <c r="K119" s="33"/>
      <c r="L119" s="130"/>
      <c r="M119" s="130"/>
      <c r="N119" s="133"/>
      <c r="O119" s="133"/>
      <c r="P119" s="133"/>
      <c r="Q119" s="133"/>
      <c r="R119" s="133"/>
      <c r="S119" s="133"/>
      <c r="T119" s="133"/>
      <c r="U119" s="133"/>
      <c r="V119" s="133"/>
      <c r="W119" s="133"/>
      <c r="X119" s="133"/>
      <c r="Y119" s="133"/>
      <c r="Z119" s="133"/>
      <c r="AA119" s="133"/>
      <c r="AB119" s="133"/>
      <c r="AC119" s="133"/>
      <c r="AD119" s="133"/>
      <c r="AE119" s="133"/>
      <c r="AF119" s="133"/>
      <c r="AG119" s="134"/>
      <c r="AH119" s="133"/>
      <c r="AI119" s="130"/>
      <c r="AJ119" s="133"/>
      <c r="AK119" s="33"/>
      <c r="AL119" s="33"/>
      <c r="AM119" s="133"/>
      <c r="AT119" s="135"/>
    </row>
    <row r="120" spans="8:46" s="129" customFormat="1" ht="14.25" customHeight="1">
      <c r="H120" s="178"/>
      <c r="I120" s="178"/>
      <c r="J120" s="158"/>
      <c r="K120" s="33"/>
      <c r="L120" s="130"/>
      <c r="M120" s="130"/>
      <c r="N120" s="133"/>
      <c r="O120" s="133"/>
      <c r="P120" s="133"/>
      <c r="Q120" s="133"/>
      <c r="R120" s="133"/>
      <c r="S120" s="133"/>
      <c r="T120" s="133"/>
      <c r="U120" s="133"/>
      <c r="V120" s="133"/>
      <c r="W120" s="133"/>
      <c r="X120" s="133"/>
      <c r="Y120" s="133"/>
      <c r="Z120" s="133"/>
      <c r="AA120" s="133"/>
      <c r="AB120" s="133"/>
      <c r="AC120" s="133"/>
      <c r="AD120" s="133"/>
      <c r="AE120" s="133"/>
      <c r="AF120" s="133"/>
      <c r="AG120" s="134"/>
      <c r="AH120" s="133"/>
      <c r="AI120" s="130"/>
      <c r="AJ120" s="133"/>
      <c r="AK120" s="33"/>
      <c r="AL120" s="33"/>
      <c r="AM120" s="133"/>
      <c r="AT120" s="135"/>
    </row>
    <row r="121" spans="8:46" s="129" customFormat="1" ht="14.25" customHeight="1">
      <c r="H121" s="178"/>
      <c r="I121" s="178"/>
      <c r="J121" s="158"/>
      <c r="K121" s="33"/>
      <c r="L121" s="130"/>
      <c r="M121" s="130"/>
      <c r="N121" s="133"/>
      <c r="O121" s="133"/>
      <c r="P121" s="133"/>
      <c r="Q121" s="133"/>
      <c r="R121" s="133"/>
      <c r="S121" s="133"/>
      <c r="T121" s="133"/>
      <c r="U121" s="133"/>
      <c r="V121" s="133"/>
      <c r="W121" s="133"/>
      <c r="X121" s="133"/>
      <c r="Y121" s="133"/>
      <c r="Z121" s="133"/>
      <c r="AA121" s="133"/>
      <c r="AB121" s="133"/>
      <c r="AC121" s="133"/>
      <c r="AD121" s="133"/>
      <c r="AE121" s="133"/>
      <c r="AF121" s="133"/>
      <c r="AG121" s="134"/>
      <c r="AH121" s="133"/>
      <c r="AI121" s="130"/>
      <c r="AJ121" s="133"/>
      <c r="AK121" s="33"/>
      <c r="AL121" s="33"/>
      <c r="AM121" s="133"/>
      <c r="AT121" s="135"/>
    </row>
    <row r="122" spans="8:46" s="129" customFormat="1" ht="14.25" customHeight="1">
      <c r="H122" s="178"/>
      <c r="I122" s="178"/>
      <c r="J122" s="158"/>
      <c r="K122" s="33"/>
      <c r="L122" s="130"/>
      <c r="M122" s="130"/>
      <c r="N122" s="133"/>
      <c r="O122" s="133"/>
      <c r="P122" s="133"/>
      <c r="Q122" s="133"/>
      <c r="R122" s="133"/>
      <c r="S122" s="133"/>
      <c r="T122" s="133"/>
      <c r="U122" s="133"/>
      <c r="V122" s="133"/>
      <c r="W122" s="133"/>
      <c r="X122" s="133"/>
      <c r="Y122" s="133"/>
      <c r="Z122" s="133"/>
      <c r="AA122" s="133"/>
      <c r="AB122" s="133"/>
      <c r="AC122" s="133"/>
      <c r="AD122" s="133"/>
      <c r="AE122" s="133"/>
      <c r="AF122" s="133"/>
      <c r="AG122" s="134"/>
      <c r="AH122" s="133"/>
      <c r="AI122" s="130"/>
      <c r="AJ122" s="133"/>
      <c r="AK122" s="33"/>
      <c r="AL122" s="33"/>
      <c r="AM122" s="133"/>
      <c r="AT122" s="135"/>
    </row>
    <row r="123" spans="8:46" s="129" customFormat="1" ht="14.25" customHeight="1">
      <c r="H123" s="178"/>
      <c r="I123" s="178"/>
      <c r="J123" s="158"/>
      <c r="K123" s="33"/>
      <c r="L123" s="130"/>
      <c r="M123" s="130"/>
      <c r="N123" s="133"/>
      <c r="O123" s="133"/>
      <c r="P123" s="133"/>
      <c r="Q123" s="133"/>
      <c r="R123" s="133"/>
      <c r="S123" s="133"/>
      <c r="T123" s="133"/>
      <c r="U123" s="133"/>
      <c r="V123" s="133"/>
      <c r="W123" s="133"/>
      <c r="X123" s="133"/>
      <c r="Y123" s="133"/>
      <c r="Z123" s="133"/>
      <c r="AA123" s="133"/>
      <c r="AB123" s="133"/>
      <c r="AC123" s="133"/>
      <c r="AD123" s="133"/>
      <c r="AE123" s="133"/>
      <c r="AF123" s="133"/>
      <c r="AG123" s="134"/>
      <c r="AH123" s="133"/>
      <c r="AI123" s="130"/>
      <c r="AJ123" s="133"/>
      <c r="AK123" s="33"/>
      <c r="AL123" s="33"/>
      <c r="AM123" s="133"/>
      <c r="AT123" s="135"/>
    </row>
    <row r="124" spans="8:46" s="129" customFormat="1" ht="14.25" customHeight="1">
      <c r="H124" s="178"/>
      <c r="I124" s="178"/>
      <c r="J124" s="158"/>
      <c r="K124" s="33"/>
      <c r="L124" s="130"/>
      <c r="M124" s="130"/>
      <c r="N124" s="133"/>
      <c r="O124" s="133"/>
      <c r="P124" s="133"/>
      <c r="Q124" s="133"/>
      <c r="R124" s="133"/>
      <c r="S124" s="133"/>
      <c r="T124" s="133"/>
      <c r="U124" s="133"/>
      <c r="V124" s="133"/>
      <c r="W124" s="133"/>
      <c r="X124" s="133"/>
      <c r="Y124" s="133"/>
      <c r="Z124" s="133"/>
      <c r="AA124" s="133"/>
      <c r="AB124" s="133"/>
      <c r="AC124" s="133"/>
      <c r="AD124" s="133"/>
      <c r="AE124" s="133"/>
      <c r="AF124" s="133"/>
      <c r="AG124" s="134"/>
      <c r="AH124" s="133"/>
      <c r="AI124" s="130"/>
      <c r="AJ124" s="133"/>
      <c r="AK124" s="33"/>
      <c r="AL124" s="33"/>
      <c r="AM124" s="133"/>
      <c r="AT124" s="135"/>
    </row>
    <row r="125" spans="8:46" s="129" customFormat="1" ht="14.25" customHeight="1">
      <c r="H125" s="178"/>
      <c r="I125" s="178"/>
      <c r="J125" s="158"/>
      <c r="K125" s="33"/>
      <c r="L125" s="130"/>
      <c r="M125" s="130"/>
      <c r="N125" s="133"/>
      <c r="O125" s="133"/>
      <c r="P125" s="133"/>
      <c r="Q125" s="133"/>
      <c r="R125" s="133"/>
      <c r="S125" s="133"/>
      <c r="T125" s="133"/>
      <c r="U125" s="133"/>
      <c r="V125" s="133"/>
      <c r="W125" s="133"/>
      <c r="X125" s="133"/>
      <c r="Y125" s="133"/>
      <c r="Z125" s="133"/>
      <c r="AA125" s="133"/>
      <c r="AB125" s="133"/>
      <c r="AC125" s="133"/>
      <c r="AD125" s="133"/>
      <c r="AE125" s="133"/>
      <c r="AF125" s="133"/>
      <c r="AG125" s="134"/>
      <c r="AH125" s="133"/>
      <c r="AI125" s="130"/>
      <c r="AJ125" s="133"/>
      <c r="AK125" s="33"/>
      <c r="AL125" s="33"/>
      <c r="AM125" s="133"/>
      <c r="AT125" s="135"/>
    </row>
    <row r="126" spans="8:46" s="129" customFormat="1" ht="14.25" customHeight="1">
      <c r="H126" s="178"/>
      <c r="I126" s="178"/>
      <c r="J126" s="158"/>
      <c r="K126" s="33"/>
      <c r="L126" s="130"/>
      <c r="M126" s="130"/>
      <c r="N126" s="133"/>
      <c r="O126" s="133"/>
      <c r="P126" s="133"/>
      <c r="Q126" s="133"/>
      <c r="R126" s="133"/>
      <c r="S126" s="133"/>
      <c r="T126" s="133"/>
      <c r="U126" s="133"/>
      <c r="V126" s="133"/>
      <c r="W126" s="133"/>
      <c r="X126" s="133"/>
      <c r="Y126" s="133"/>
      <c r="Z126" s="133"/>
      <c r="AA126" s="133"/>
      <c r="AB126" s="133"/>
      <c r="AC126" s="133"/>
      <c r="AD126" s="133"/>
      <c r="AE126" s="133"/>
      <c r="AF126" s="133"/>
      <c r="AG126" s="134"/>
      <c r="AH126" s="133"/>
      <c r="AI126" s="130"/>
      <c r="AJ126" s="133"/>
      <c r="AK126" s="33"/>
      <c r="AL126" s="33"/>
      <c r="AM126" s="133"/>
      <c r="AT126" s="135"/>
    </row>
    <row r="127" spans="8:46" s="129" customFormat="1" ht="14.25" customHeight="1">
      <c r="H127" s="178"/>
      <c r="I127" s="178"/>
      <c r="J127" s="158"/>
      <c r="K127" s="33"/>
      <c r="L127" s="130"/>
      <c r="M127" s="130"/>
      <c r="N127" s="133"/>
      <c r="O127" s="133"/>
      <c r="P127" s="133"/>
      <c r="Q127" s="133"/>
      <c r="R127" s="133"/>
      <c r="S127" s="133"/>
      <c r="T127" s="133"/>
      <c r="U127" s="133"/>
      <c r="V127" s="133"/>
      <c r="W127" s="133"/>
      <c r="X127" s="133"/>
      <c r="Y127" s="133"/>
      <c r="Z127" s="133"/>
      <c r="AA127" s="133"/>
      <c r="AB127" s="133"/>
      <c r="AC127" s="133"/>
      <c r="AD127" s="133"/>
      <c r="AE127" s="133"/>
      <c r="AF127" s="133"/>
      <c r="AG127" s="134"/>
      <c r="AH127" s="133"/>
      <c r="AI127" s="130"/>
      <c r="AJ127" s="133"/>
      <c r="AK127" s="33"/>
      <c r="AL127" s="33"/>
      <c r="AM127" s="133"/>
      <c r="AT127" s="135"/>
    </row>
    <row r="128" spans="8:46" s="129" customFormat="1" ht="14.25" customHeight="1">
      <c r="H128" s="178"/>
      <c r="I128" s="178"/>
      <c r="J128" s="158"/>
      <c r="K128" s="33"/>
      <c r="L128" s="130"/>
      <c r="M128" s="130"/>
      <c r="N128" s="133"/>
      <c r="O128" s="133"/>
      <c r="P128" s="133"/>
      <c r="Q128" s="133"/>
      <c r="R128" s="133"/>
      <c r="S128" s="133"/>
      <c r="T128" s="133"/>
      <c r="U128" s="133"/>
      <c r="V128" s="133"/>
      <c r="W128" s="133"/>
      <c r="X128" s="133"/>
      <c r="Y128" s="133"/>
      <c r="Z128" s="133"/>
      <c r="AA128" s="133"/>
      <c r="AB128" s="133"/>
      <c r="AC128" s="133"/>
      <c r="AD128" s="133"/>
      <c r="AE128" s="133"/>
      <c r="AF128" s="133"/>
      <c r="AG128" s="134"/>
      <c r="AH128" s="133"/>
      <c r="AI128" s="130"/>
      <c r="AJ128" s="133"/>
      <c r="AK128" s="33"/>
      <c r="AL128" s="33"/>
      <c r="AM128" s="133"/>
      <c r="AT128" s="135"/>
    </row>
    <row r="129" spans="8:46" s="129" customFormat="1" ht="14.25" customHeight="1">
      <c r="H129" s="178"/>
      <c r="I129" s="178"/>
      <c r="J129" s="158"/>
      <c r="K129" s="33"/>
      <c r="L129" s="130"/>
      <c r="M129" s="130"/>
      <c r="N129" s="133"/>
      <c r="O129" s="133"/>
      <c r="P129" s="133"/>
      <c r="Q129" s="133"/>
      <c r="R129" s="133"/>
      <c r="S129" s="133"/>
      <c r="T129" s="133"/>
      <c r="U129" s="133"/>
      <c r="V129" s="133"/>
      <c r="W129" s="133"/>
      <c r="X129" s="133"/>
      <c r="Y129" s="133"/>
      <c r="Z129" s="133"/>
      <c r="AA129" s="133"/>
      <c r="AB129" s="133"/>
      <c r="AC129" s="133"/>
      <c r="AD129" s="133"/>
      <c r="AE129" s="133"/>
      <c r="AF129" s="133"/>
      <c r="AG129" s="134"/>
      <c r="AH129" s="133"/>
      <c r="AI129" s="130"/>
      <c r="AJ129" s="133"/>
      <c r="AK129" s="33"/>
      <c r="AL129" s="33"/>
      <c r="AM129" s="133"/>
      <c r="AT129" s="135"/>
    </row>
    <row r="130" spans="8:46" s="129" customFormat="1" ht="14.25" customHeight="1">
      <c r="H130" s="178"/>
      <c r="I130" s="178"/>
      <c r="J130" s="158"/>
      <c r="K130" s="33"/>
      <c r="L130" s="130"/>
      <c r="M130" s="130"/>
      <c r="N130" s="133"/>
      <c r="O130" s="133"/>
      <c r="P130" s="133"/>
      <c r="Q130" s="133"/>
      <c r="R130" s="133"/>
      <c r="S130" s="133"/>
      <c r="T130" s="133"/>
      <c r="U130" s="133"/>
      <c r="V130" s="133"/>
      <c r="W130" s="133"/>
      <c r="X130" s="133"/>
      <c r="Y130" s="133"/>
      <c r="Z130" s="133"/>
      <c r="AA130" s="133"/>
      <c r="AB130" s="133"/>
      <c r="AC130" s="133"/>
      <c r="AD130" s="133"/>
      <c r="AE130" s="133"/>
      <c r="AF130" s="133"/>
      <c r="AG130" s="134"/>
      <c r="AH130" s="133"/>
      <c r="AI130" s="130"/>
      <c r="AJ130" s="133"/>
      <c r="AK130" s="33"/>
      <c r="AL130" s="33"/>
      <c r="AM130" s="133"/>
      <c r="AT130" s="135"/>
    </row>
    <row r="131" spans="8:46" s="129" customFormat="1" ht="14.25" customHeight="1">
      <c r="H131" s="178"/>
      <c r="I131" s="178"/>
      <c r="J131" s="158"/>
      <c r="K131" s="33"/>
      <c r="L131" s="130"/>
      <c r="M131" s="130"/>
      <c r="N131" s="133"/>
      <c r="O131" s="133"/>
      <c r="P131" s="133"/>
      <c r="Q131" s="133"/>
      <c r="R131" s="133"/>
      <c r="S131" s="133"/>
      <c r="T131" s="133"/>
      <c r="U131" s="133"/>
      <c r="V131" s="133"/>
      <c r="W131" s="133"/>
      <c r="X131" s="133"/>
      <c r="Y131" s="133"/>
      <c r="Z131" s="133"/>
      <c r="AA131" s="133"/>
      <c r="AB131" s="133"/>
      <c r="AC131" s="133"/>
      <c r="AD131" s="133"/>
      <c r="AE131" s="133"/>
      <c r="AF131" s="133"/>
      <c r="AG131" s="134"/>
      <c r="AH131" s="133"/>
      <c r="AI131" s="130"/>
      <c r="AJ131" s="133"/>
      <c r="AK131" s="33"/>
      <c r="AL131" s="33"/>
      <c r="AM131" s="133"/>
      <c r="AT131" s="135"/>
    </row>
    <row r="132" spans="8:46" s="129" customFormat="1" ht="14.25" customHeight="1">
      <c r="H132" s="178"/>
      <c r="I132" s="178"/>
      <c r="J132" s="158"/>
      <c r="K132" s="33"/>
      <c r="L132" s="130"/>
      <c r="M132" s="130"/>
      <c r="N132" s="133"/>
      <c r="O132" s="133"/>
      <c r="P132" s="133"/>
      <c r="Q132" s="133"/>
      <c r="R132" s="133"/>
      <c r="S132" s="133"/>
      <c r="T132" s="133"/>
      <c r="U132" s="133"/>
      <c r="V132" s="133"/>
      <c r="W132" s="133"/>
      <c r="X132" s="133"/>
      <c r="Y132" s="133"/>
      <c r="Z132" s="133"/>
      <c r="AA132" s="133"/>
      <c r="AB132" s="133"/>
      <c r="AC132" s="133"/>
      <c r="AD132" s="133"/>
      <c r="AE132" s="133"/>
      <c r="AF132" s="133"/>
      <c r="AG132" s="134"/>
      <c r="AH132" s="133"/>
      <c r="AI132" s="130"/>
      <c r="AJ132" s="133"/>
      <c r="AK132" s="33"/>
      <c r="AL132" s="33"/>
      <c r="AM132" s="133"/>
      <c r="AT132" s="135"/>
    </row>
    <row r="133" spans="8:46" s="129" customFormat="1" ht="14.25" customHeight="1">
      <c r="H133" s="178"/>
      <c r="I133" s="178"/>
      <c r="J133" s="158"/>
      <c r="K133" s="33"/>
      <c r="L133" s="130"/>
      <c r="M133" s="130"/>
      <c r="N133" s="133"/>
      <c r="O133" s="133"/>
      <c r="P133" s="133"/>
      <c r="Q133" s="133"/>
      <c r="R133" s="133"/>
      <c r="S133" s="133"/>
      <c r="T133" s="133"/>
      <c r="U133" s="133"/>
      <c r="V133" s="133"/>
      <c r="W133" s="133"/>
      <c r="X133" s="133"/>
      <c r="Y133" s="133"/>
      <c r="Z133" s="133"/>
      <c r="AA133" s="133"/>
      <c r="AB133" s="133"/>
      <c r="AC133" s="133"/>
      <c r="AD133" s="133"/>
      <c r="AE133" s="133"/>
      <c r="AF133" s="133"/>
      <c r="AG133" s="134"/>
      <c r="AH133" s="133"/>
      <c r="AI133" s="130"/>
      <c r="AJ133" s="133"/>
      <c r="AK133" s="33"/>
      <c r="AL133" s="33"/>
      <c r="AM133" s="133"/>
      <c r="AT133" s="135"/>
    </row>
    <row r="134" spans="8:46" s="129" customFormat="1" ht="14.25" customHeight="1">
      <c r="H134" s="178"/>
      <c r="I134" s="178"/>
      <c r="J134" s="158"/>
      <c r="K134" s="33"/>
      <c r="L134" s="130"/>
      <c r="M134" s="130"/>
      <c r="N134" s="133"/>
      <c r="O134" s="133"/>
      <c r="P134" s="133"/>
      <c r="Q134" s="133"/>
      <c r="R134" s="133"/>
      <c r="S134" s="133"/>
      <c r="T134" s="133"/>
      <c r="U134" s="133"/>
      <c r="V134" s="133"/>
      <c r="W134" s="133"/>
      <c r="X134" s="133"/>
      <c r="Y134" s="133"/>
      <c r="Z134" s="133"/>
      <c r="AA134" s="133"/>
      <c r="AB134" s="133"/>
      <c r="AC134" s="133"/>
      <c r="AD134" s="133"/>
      <c r="AE134" s="133"/>
      <c r="AF134" s="133"/>
      <c r="AG134" s="134"/>
      <c r="AH134" s="133"/>
      <c r="AI134" s="130"/>
      <c r="AJ134" s="133"/>
      <c r="AK134" s="33"/>
      <c r="AL134" s="33"/>
      <c r="AM134" s="133"/>
      <c r="AT134" s="135"/>
    </row>
    <row r="135" spans="8:46" s="129" customFormat="1" ht="14.25" customHeight="1">
      <c r="H135" s="178"/>
      <c r="I135" s="178"/>
      <c r="J135" s="158"/>
      <c r="K135" s="33"/>
      <c r="L135" s="130"/>
      <c r="M135" s="130"/>
      <c r="N135" s="133"/>
      <c r="O135" s="133"/>
      <c r="P135" s="133"/>
      <c r="Q135" s="133"/>
      <c r="R135" s="133"/>
      <c r="S135" s="133"/>
      <c r="T135" s="133"/>
      <c r="U135" s="133"/>
      <c r="V135" s="133"/>
      <c r="W135" s="133"/>
      <c r="X135" s="133"/>
      <c r="Y135" s="133"/>
      <c r="Z135" s="133"/>
      <c r="AA135" s="133"/>
      <c r="AB135" s="133"/>
      <c r="AC135" s="133"/>
      <c r="AD135" s="133"/>
      <c r="AE135" s="133"/>
      <c r="AF135" s="133"/>
      <c r="AG135" s="134"/>
      <c r="AH135" s="133"/>
      <c r="AI135" s="130"/>
      <c r="AJ135" s="133"/>
      <c r="AK135" s="33"/>
      <c r="AL135" s="33"/>
      <c r="AM135" s="133"/>
      <c r="AT135" s="135"/>
    </row>
    <row r="136" spans="8:46" s="129" customFormat="1" ht="14.25" customHeight="1">
      <c r="H136" s="178"/>
      <c r="I136" s="178"/>
      <c r="J136" s="158"/>
      <c r="K136" s="33"/>
      <c r="L136" s="130"/>
      <c r="M136" s="130"/>
      <c r="N136" s="133"/>
      <c r="O136" s="133"/>
      <c r="P136" s="133"/>
      <c r="Q136" s="133"/>
      <c r="R136" s="133"/>
      <c r="S136" s="133"/>
      <c r="T136" s="133"/>
      <c r="U136" s="133"/>
      <c r="V136" s="133"/>
      <c r="W136" s="133"/>
      <c r="X136" s="133"/>
      <c r="Y136" s="133"/>
      <c r="Z136" s="133"/>
      <c r="AA136" s="133"/>
      <c r="AB136" s="133"/>
      <c r="AC136" s="133"/>
      <c r="AD136" s="133"/>
      <c r="AE136" s="133"/>
      <c r="AF136" s="133"/>
      <c r="AG136" s="134"/>
      <c r="AH136" s="133"/>
      <c r="AI136" s="130"/>
      <c r="AJ136" s="133"/>
      <c r="AK136" s="33"/>
      <c r="AL136" s="33"/>
      <c r="AM136" s="133"/>
      <c r="AT136" s="135"/>
    </row>
    <row r="137" spans="8:46" s="129" customFormat="1" ht="14.25" customHeight="1">
      <c r="H137" s="178"/>
      <c r="I137" s="178"/>
      <c r="J137" s="158"/>
      <c r="K137" s="33"/>
      <c r="L137" s="130"/>
      <c r="M137" s="130"/>
      <c r="N137" s="133"/>
      <c r="O137" s="133"/>
      <c r="P137" s="133"/>
      <c r="Q137" s="133"/>
      <c r="R137" s="133"/>
      <c r="S137" s="133"/>
      <c r="T137" s="133"/>
      <c r="U137" s="133"/>
      <c r="V137" s="133"/>
      <c r="W137" s="133"/>
      <c r="X137" s="133"/>
      <c r="Y137" s="133"/>
      <c r="Z137" s="133"/>
      <c r="AA137" s="133"/>
      <c r="AB137" s="133"/>
      <c r="AC137" s="133"/>
      <c r="AD137" s="133"/>
      <c r="AE137" s="133"/>
      <c r="AF137" s="133"/>
      <c r="AG137" s="134"/>
      <c r="AH137" s="133"/>
      <c r="AI137" s="130"/>
      <c r="AJ137" s="133"/>
      <c r="AK137" s="33"/>
      <c r="AL137" s="33"/>
      <c r="AM137" s="133"/>
      <c r="AT137" s="135"/>
    </row>
    <row r="138" spans="8:46" s="129" customFormat="1" ht="14.25" customHeight="1">
      <c r="H138" s="178"/>
      <c r="I138" s="178"/>
      <c r="J138" s="158"/>
      <c r="K138" s="33"/>
      <c r="L138" s="130"/>
      <c r="M138" s="130"/>
      <c r="N138" s="133"/>
      <c r="O138" s="133"/>
      <c r="P138" s="133"/>
      <c r="Q138" s="133"/>
      <c r="R138" s="133"/>
      <c r="S138" s="133"/>
      <c r="T138" s="133"/>
      <c r="U138" s="133"/>
      <c r="V138" s="133"/>
      <c r="W138" s="133"/>
      <c r="X138" s="133"/>
      <c r="Y138" s="133"/>
      <c r="Z138" s="133"/>
      <c r="AA138" s="133"/>
      <c r="AB138" s="133"/>
      <c r="AC138" s="133"/>
      <c r="AD138" s="133"/>
      <c r="AE138" s="133"/>
      <c r="AF138" s="133"/>
      <c r="AG138" s="134"/>
      <c r="AH138" s="133"/>
      <c r="AI138" s="130"/>
      <c r="AJ138" s="133"/>
      <c r="AK138" s="33"/>
      <c r="AL138" s="33"/>
      <c r="AM138" s="133"/>
      <c r="AT138" s="135"/>
    </row>
    <row r="139" spans="8:46" s="129" customFormat="1" ht="14.25" customHeight="1">
      <c r="H139" s="178"/>
      <c r="I139" s="178"/>
      <c r="J139" s="158"/>
      <c r="K139" s="33"/>
      <c r="L139" s="130"/>
      <c r="M139" s="130"/>
      <c r="N139" s="133"/>
      <c r="O139" s="133"/>
      <c r="P139" s="133"/>
      <c r="Q139" s="133"/>
      <c r="R139" s="133"/>
      <c r="S139" s="133"/>
      <c r="T139" s="133"/>
      <c r="U139" s="133"/>
      <c r="V139" s="133"/>
      <c r="W139" s="133"/>
      <c r="X139" s="133"/>
      <c r="Y139" s="133"/>
      <c r="Z139" s="133"/>
      <c r="AA139" s="133"/>
      <c r="AB139" s="133"/>
      <c r="AC139" s="133"/>
      <c r="AD139" s="133"/>
      <c r="AE139" s="133"/>
      <c r="AF139" s="133"/>
      <c r="AG139" s="134"/>
      <c r="AH139" s="133"/>
      <c r="AI139" s="130"/>
      <c r="AJ139" s="133"/>
      <c r="AK139" s="33"/>
      <c r="AL139" s="33"/>
      <c r="AM139" s="133"/>
      <c r="AT139" s="135"/>
    </row>
    <row r="140" spans="8:46" s="129" customFormat="1" ht="12.75">
      <c r="H140" s="178"/>
      <c r="I140" s="178"/>
      <c r="J140" s="158"/>
      <c r="K140" s="33"/>
      <c r="L140" s="130"/>
      <c r="M140" s="130"/>
      <c r="N140" s="133"/>
      <c r="O140" s="133"/>
      <c r="P140" s="133"/>
      <c r="Q140" s="133"/>
      <c r="R140" s="133"/>
      <c r="S140" s="133"/>
      <c r="T140" s="133"/>
      <c r="U140" s="133"/>
      <c r="V140" s="133"/>
      <c r="W140" s="133"/>
      <c r="X140" s="133"/>
      <c r="Y140" s="133"/>
      <c r="Z140" s="133"/>
      <c r="AA140" s="133"/>
      <c r="AB140" s="133"/>
      <c r="AC140" s="133"/>
      <c r="AD140" s="133"/>
      <c r="AE140" s="133"/>
      <c r="AF140" s="133"/>
      <c r="AG140" s="134"/>
      <c r="AH140" s="133"/>
      <c r="AI140" s="130"/>
      <c r="AJ140" s="133"/>
      <c r="AK140" s="33"/>
      <c r="AL140" s="33"/>
      <c r="AM140" s="133"/>
      <c r="AT140" s="135"/>
    </row>
    <row r="141" spans="8:46" s="129" customFormat="1" ht="12.75">
      <c r="H141" s="178"/>
      <c r="I141" s="178"/>
      <c r="J141" s="158"/>
      <c r="K141" s="33"/>
      <c r="L141" s="130"/>
      <c r="M141" s="130"/>
      <c r="N141" s="133"/>
      <c r="O141" s="133"/>
      <c r="P141" s="133"/>
      <c r="Q141" s="133"/>
      <c r="R141" s="133"/>
      <c r="S141" s="133"/>
      <c r="T141" s="133"/>
      <c r="U141" s="133"/>
      <c r="V141" s="133"/>
      <c r="W141" s="133"/>
      <c r="X141" s="133"/>
      <c r="Y141" s="133"/>
      <c r="Z141" s="133"/>
      <c r="AA141" s="133"/>
      <c r="AB141" s="133"/>
      <c r="AC141" s="133"/>
      <c r="AD141" s="133"/>
      <c r="AE141" s="133"/>
      <c r="AF141" s="133"/>
      <c r="AG141" s="134"/>
      <c r="AH141" s="133"/>
      <c r="AI141" s="130"/>
      <c r="AJ141" s="133"/>
      <c r="AK141" s="33"/>
      <c r="AL141" s="33"/>
      <c r="AM141" s="133"/>
      <c r="AT141" s="135"/>
    </row>
    <row r="142" spans="8:46" s="129" customFormat="1" ht="12.75">
      <c r="H142" s="178"/>
      <c r="I142" s="178"/>
      <c r="J142" s="158"/>
      <c r="K142" s="33"/>
      <c r="L142" s="130"/>
      <c r="M142" s="130"/>
      <c r="N142" s="133"/>
      <c r="O142" s="133"/>
      <c r="P142" s="133"/>
      <c r="Q142" s="133"/>
      <c r="R142" s="133"/>
      <c r="S142" s="133"/>
      <c r="T142" s="133"/>
      <c r="U142" s="133"/>
      <c r="V142" s="133"/>
      <c r="W142" s="133"/>
      <c r="X142" s="133"/>
      <c r="Y142" s="133"/>
      <c r="Z142" s="133"/>
      <c r="AA142" s="133"/>
      <c r="AB142" s="133"/>
      <c r="AC142" s="133"/>
      <c r="AD142" s="133"/>
      <c r="AE142" s="133"/>
      <c r="AF142" s="133"/>
      <c r="AG142" s="134"/>
      <c r="AH142" s="133"/>
      <c r="AI142" s="130"/>
      <c r="AJ142" s="133"/>
      <c r="AK142" s="33"/>
      <c r="AL142" s="33"/>
      <c r="AM142" s="133"/>
      <c r="AT142" s="135"/>
    </row>
    <row r="143" spans="8:46" s="129" customFormat="1" ht="12.75">
      <c r="H143" s="178"/>
      <c r="I143" s="178"/>
      <c r="J143" s="158"/>
      <c r="K143" s="33"/>
      <c r="L143" s="130"/>
      <c r="M143" s="130"/>
      <c r="N143" s="133"/>
      <c r="O143" s="133"/>
      <c r="P143" s="133"/>
      <c r="Q143" s="133"/>
      <c r="R143" s="133"/>
      <c r="S143" s="133"/>
      <c r="T143" s="133"/>
      <c r="U143" s="133"/>
      <c r="V143" s="133"/>
      <c r="W143" s="133"/>
      <c r="X143" s="133"/>
      <c r="Y143" s="133"/>
      <c r="Z143" s="133"/>
      <c r="AA143" s="133"/>
      <c r="AB143" s="133"/>
      <c r="AC143" s="133"/>
      <c r="AD143" s="133"/>
      <c r="AE143" s="133"/>
      <c r="AF143" s="133"/>
      <c r="AG143" s="134"/>
      <c r="AH143" s="133"/>
      <c r="AI143" s="130"/>
      <c r="AJ143" s="133"/>
      <c r="AK143" s="33"/>
      <c r="AL143" s="33"/>
      <c r="AM143" s="133"/>
      <c r="AT143" s="135"/>
    </row>
    <row r="144" spans="8:46" s="129" customFormat="1" ht="12.75">
      <c r="H144" s="178"/>
      <c r="I144" s="178"/>
      <c r="J144" s="158"/>
      <c r="K144" s="33"/>
      <c r="L144" s="130"/>
      <c r="M144" s="130"/>
      <c r="N144" s="133"/>
      <c r="O144" s="133"/>
      <c r="P144" s="133"/>
      <c r="Q144" s="133"/>
      <c r="R144" s="133"/>
      <c r="S144" s="133"/>
      <c r="T144" s="133"/>
      <c r="U144" s="133"/>
      <c r="V144" s="133"/>
      <c r="W144" s="133"/>
      <c r="X144" s="133"/>
      <c r="Y144" s="133"/>
      <c r="Z144" s="133"/>
      <c r="AA144" s="133"/>
      <c r="AB144" s="133"/>
      <c r="AC144" s="133"/>
      <c r="AD144" s="133"/>
      <c r="AE144" s="133"/>
      <c r="AF144" s="133"/>
      <c r="AG144" s="134"/>
      <c r="AH144" s="133"/>
      <c r="AI144" s="130"/>
      <c r="AJ144" s="133"/>
      <c r="AK144" s="33"/>
      <c r="AL144" s="33"/>
      <c r="AM144" s="133"/>
      <c r="AT144" s="135"/>
    </row>
    <row r="145" spans="8:46" s="129" customFormat="1" ht="12.75">
      <c r="H145" s="178"/>
      <c r="I145" s="178"/>
      <c r="J145" s="158"/>
      <c r="K145" s="33"/>
      <c r="L145" s="130"/>
      <c r="M145" s="130"/>
      <c r="N145" s="133"/>
      <c r="O145" s="133"/>
      <c r="P145" s="133"/>
      <c r="Q145" s="133"/>
      <c r="R145" s="133"/>
      <c r="S145" s="133"/>
      <c r="T145" s="133"/>
      <c r="U145" s="133"/>
      <c r="V145" s="133"/>
      <c r="W145" s="133"/>
      <c r="X145" s="133"/>
      <c r="Y145" s="133"/>
      <c r="Z145" s="133"/>
      <c r="AA145" s="133"/>
      <c r="AB145" s="133"/>
      <c r="AC145" s="133"/>
      <c r="AD145" s="133"/>
      <c r="AE145" s="133"/>
      <c r="AF145" s="133"/>
      <c r="AG145" s="134"/>
      <c r="AH145" s="133"/>
      <c r="AI145" s="130"/>
      <c r="AJ145" s="133"/>
      <c r="AK145" s="33"/>
      <c r="AL145" s="33"/>
      <c r="AM145" s="133"/>
      <c r="AT145" s="135"/>
    </row>
    <row r="146" spans="8:46" s="129" customFormat="1" ht="12.75">
      <c r="H146" s="178"/>
      <c r="I146" s="178"/>
      <c r="J146" s="158"/>
      <c r="K146" s="33"/>
      <c r="L146" s="130"/>
      <c r="M146" s="130"/>
      <c r="N146" s="133"/>
      <c r="O146" s="133"/>
      <c r="P146" s="133"/>
      <c r="Q146" s="133"/>
      <c r="R146" s="133"/>
      <c r="S146" s="133"/>
      <c r="T146" s="133"/>
      <c r="U146" s="133"/>
      <c r="V146" s="133"/>
      <c r="W146" s="133"/>
      <c r="X146" s="133"/>
      <c r="Y146" s="133"/>
      <c r="Z146" s="133"/>
      <c r="AA146" s="133"/>
      <c r="AB146" s="133"/>
      <c r="AC146" s="133"/>
      <c r="AD146" s="133"/>
      <c r="AE146" s="133"/>
      <c r="AF146" s="133"/>
      <c r="AG146" s="134"/>
      <c r="AH146" s="133"/>
      <c r="AI146" s="130"/>
      <c r="AJ146" s="133"/>
      <c r="AK146" s="33"/>
      <c r="AL146" s="33"/>
      <c r="AM146" s="133"/>
      <c r="AT146" s="135"/>
    </row>
    <row r="147" spans="8:46" s="129" customFormat="1" ht="12.75">
      <c r="H147" s="178"/>
      <c r="I147" s="178"/>
      <c r="J147" s="158"/>
      <c r="K147" s="33"/>
      <c r="L147" s="130"/>
      <c r="M147" s="130"/>
      <c r="N147" s="133"/>
      <c r="O147" s="133"/>
      <c r="P147" s="133"/>
      <c r="Q147" s="133"/>
      <c r="R147" s="133"/>
      <c r="S147" s="133"/>
      <c r="T147" s="133"/>
      <c r="U147" s="133"/>
      <c r="V147" s="133"/>
      <c r="W147" s="133"/>
      <c r="X147" s="133"/>
      <c r="Y147" s="133"/>
      <c r="Z147" s="133"/>
      <c r="AA147" s="133"/>
      <c r="AB147" s="133"/>
      <c r="AC147" s="133"/>
      <c r="AD147" s="133"/>
      <c r="AE147" s="133"/>
      <c r="AF147" s="133"/>
      <c r="AG147" s="134"/>
      <c r="AH147" s="133"/>
      <c r="AI147" s="130"/>
      <c r="AJ147" s="133"/>
      <c r="AK147" s="33"/>
      <c r="AL147" s="33"/>
      <c r="AM147" s="133"/>
      <c r="AT147" s="135"/>
    </row>
    <row r="148" spans="8:46" s="129" customFormat="1" ht="12.75">
      <c r="H148" s="178"/>
      <c r="I148" s="178"/>
      <c r="J148" s="158"/>
      <c r="K148" s="33"/>
      <c r="L148" s="130"/>
      <c r="M148" s="130"/>
      <c r="N148" s="133"/>
      <c r="O148" s="133"/>
      <c r="P148" s="133"/>
      <c r="Q148" s="133"/>
      <c r="R148" s="133"/>
      <c r="S148" s="133"/>
      <c r="T148" s="133"/>
      <c r="U148" s="133"/>
      <c r="V148" s="133"/>
      <c r="W148" s="133"/>
      <c r="X148" s="133"/>
      <c r="Y148" s="133"/>
      <c r="Z148" s="133"/>
      <c r="AA148" s="133"/>
      <c r="AB148" s="133"/>
      <c r="AC148" s="133"/>
      <c r="AD148" s="133"/>
      <c r="AE148" s="133"/>
      <c r="AF148" s="133"/>
      <c r="AG148" s="134"/>
      <c r="AH148" s="133"/>
      <c r="AI148" s="130"/>
      <c r="AJ148" s="133"/>
      <c r="AK148" s="33"/>
      <c r="AL148" s="33"/>
      <c r="AM148" s="133"/>
      <c r="AT148" s="135"/>
    </row>
    <row r="149" spans="8:46" s="129" customFormat="1" ht="12.75">
      <c r="H149" s="178"/>
      <c r="I149" s="178"/>
      <c r="J149" s="158"/>
      <c r="K149" s="33"/>
      <c r="L149" s="130"/>
      <c r="M149" s="130"/>
      <c r="N149" s="133"/>
      <c r="O149" s="133"/>
      <c r="P149" s="133"/>
      <c r="Q149" s="133"/>
      <c r="R149" s="133"/>
      <c r="S149" s="133"/>
      <c r="T149" s="133"/>
      <c r="U149" s="133"/>
      <c r="V149" s="133"/>
      <c r="W149" s="133"/>
      <c r="X149" s="133"/>
      <c r="Y149" s="133"/>
      <c r="Z149" s="133"/>
      <c r="AA149" s="133"/>
      <c r="AB149" s="133"/>
      <c r="AC149" s="133"/>
      <c r="AD149" s="133"/>
      <c r="AE149" s="133"/>
      <c r="AF149" s="133"/>
      <c r="AG149" s="134"/>
      <c r="AH149" s="133"/>
      <c r="AI149" s="130"/>
      <c r="AJ149" s="133"/>
      <c r="AK149" s="33"/>
      <c r="AL149" s="33"/>
      <c r="AM149" s="133"/>
      <c r="AT149" s="135"/>
    </row>
    <row r="150" spans="8:46" s="129" customFormat="1" ht="12.75">
      <c r="H150" s="178"/>
      <c r="I150" s="178"/>
      <c r="J150" s="158"/>
      <c r="K150" s="33"/>
      <c r="L150" s="130"/>
      <c r="M150" s="130"/>
      <c r="N150" s="133"/>
      <c r="O150" s="133"/>
      <c r="P150" s="133"/>
      <c r="Q150" s="133"/>
      <c r="R150" s="133"/>
      <c r="S150" s="133"/>
      <c r="T150" s="133"/>
      <c r="U150" s="133"/>
      <c r="V150" s="133"/>
      <c r="W150" s="133"/>
      <c r="X150" s="133"/>
      <c r="Y150" s="133"/>
      <c r="Z150" s="133"/>
      <c r="AA150" s="133"/>
      <c r="AB150" s="133"/>
      <c r="AC150" s="133"/>
      <c r="AD150" s="133"/>
      <c r="AE150" s="133"/>
      <c r="AF150" s="133"/>
      <c r="AG150" s="134"/>
      <c r="AH150" s="133"/>
      <c r="AI150" s="130"/>
      <c r="AJ150" s="133"/>
      <c r="AK150" s="33"/>
      <c r="AL150" s="33"/>
      <c r="AM150" s="133"/>
      <c r="AT150" s="135"/>
    </row>
    <row r="151" spans="8:46" s="129" customFormat="1" ht="12.75">
      <c r="H151" s="178"/>
      <c r="I151" s="178"/>
      <c r="J151" s="158"/>
      <c r="K151" s="33"/>
      <c r="L151" s="130"/>
      <c r="M151" s="130"/>
      <c r="N151" s="133"/>
      <c r="O151" s="133"/>
      <c r="P151" s="133"/>
      <c r="Q151" s="133"/>
      <c r="R151" s="133"/>
      <c r="S151" s="133"/>
      <c r="T151" s="133"/>
      <c r="U151" s="133"/>
      <c r="V151" s="133"/>
      <c r="W151" s="133"/>
      <c r="X151" s="133"/>
      <c r="Y151" s="133"/>
      <c r="Z151" s="133"/>
      <c r="AA151" s="133"/>
      <c r="AB151" s="133"/>
      <c r="AC151" s="133"/>
      <c r="AD151" s="133"/>
      <c r="AE151" s="133"/>
      <c r="AF151" s="133"/>
      <c r="AG151" s="134"/>
      <c r="AH151" s="133"/>
      <c r="AI151" s="130"/>
      <c r="AJ151" s="133"/>
      <c r="AK151" s="33"/>
      <c r="AL151" s="33"/>
      <c r="AM151" s="133"/>
      <c r="AT151" s="135"/>
    </row>
    <row r="152" spans="8:46" s="129" customFormat="1" ht="12.75">
      <c r="H152" s="178"/>
      <c r="I152" s="178"/>
      <c r="J152" s="158"/>
      <c r="K152" s="33"/>
      <c r="L152" s="130"/>
      <c r="M152" s="130"/>
      <c r="N152" s="133"/>
      <c r="O152" s="133"/>
      <c r="P152" s="133"/>
      <c r="Q152" s="133"/>
      <c r="R152" s="133"/>
      <c r="S152" s="133"/>
      <c r="T152" s="133"/>
      <c r="U152" s="133"/>
      <c r="V152" s="133"/>
      <c r="W152" s="133"/>
      <c r="X152" s="133"/>
      <c r="Y152" s="133"/>
      <c r="Z152" s="133"/>
      <c r="AA152" s="133"/>
      <c r="AB152" s="133"/>
      <c r="AC152" s="133"/>
      <c r="AD152" s="133"/>
      <c r="AE152" s="133"/>
      <c r="AF152" s="133"/>
      <c r="AG152" s="134"/>
      <c r="AH152" s="133"/>
      <c r="AI152" s="130"/>
      <c r="AJ152" s="133"/>
      <c r="AK152" s="33"/>
      <c r="AL152" s="33"/>
      <c r="AM152" s="133"/>
      <c r="AT152" s="135"/>
    </row>
    <row r="153" spans="8:46" s="129" customFormat="1" ht="12.75">
      <c r="H153" s="178"/>
      <c r="I153" s="178"/>
      <c r="J153" s="158"/>
      <c r="K153" s="33"/>
      <c r="L153" s="130"/>
      <c r="M153" s="130"/>
      <c r="N153" s="133"/>
      <c r="O153" s="133"/>
      <c r="P153" s="133"/>
      <c r="Q153" s="133"/>
      <c r="R153" s="133"/>
      <c r="S153" s="133"/>
      <c r="T153" s="133"/>
      <c r="U153" s="133"/>
      <c r="V153" s="133"/>
      <c r="W153" s="133"/>
      <c r="X153" s="133"/>
      <c r="Y153" s="133"/>
      <c r="Z153" s="133"/>
      <c r="AA153" s="133"/>
      <c r="AB153" s="133"/>
      <c r="AC153" s="133"/>
      <c r="AD153" s="133"/>
      <c r="AE153" s="133"/>
      <c r="AF153" s="133"/>
      <c r="AG153" s="134"/>
      <c r="AH153" s="133"/>
      <c r="AI153" s="130"/>
      <c r="AJ153" s="133"/>
      <c r="AK153" s="33"/>
      <c r="AL153" s="33"/>
      <c r="AM153" s="133"/>
      <c r="AT153" s="135"/>
    </row>
    <row r="154" spans="8:46" s="129" customFormat="1" ht="12.75">
      <c r="H154" s="178"/>
      <c r="I154" s="178"/>
      <c r="J154" s="158"/>
      <c r="K154" s="33"/>
      <c r="L154" s="130"/>
      <c r="M154" s="130"/>
      <c r="N154" s="133"/>
      <c r="O154" s="133"/>
      <c r="P154" s="133"/>
      <c r="Q154" s="133"/>
      <c r="R154" s="133"/>
      <c r="S154" s="133"/>
      <c r="T154" s="133"/>
      <c r="U154" s="133"/>
      <c r="V154" s="133"/>
      <c r="W154" s="133"/>
      <c r="X154" s="133"/>
      <c r="Y154" s="133"/>
      <c r="Z154" s="133"/>
      <c r="AA154" s="133"/>
      <c r="AB154" s="133"/>
      <c r="AC154" s="133"/>
      <c r="AD154" s="133"/>
      <c r="AE154" s="133"/>
      <c r="AF154" s="133"/>
      <c r="AG154" s="134"/>
      <c r="AH154" s="133"/>
      <c r="AI154" s="130"/>
      <c r="AJ154" s="133"/>
      <c r="AK154" s="33"/>
      <c r="AL154" s="33"/>
      <c r="AM154" s="133"/>
      <c r="AT154" s="135"/>
    </row>
    <row r="155" spans="8:46" s="129" customFormat="1" ht="12.75">
      <c r="H155" s="178"/>
      <c r="I155" s="178"/>
      <c r="J155" s="158"/>
      <c r="K155" s="33"/>
      <c r="L155" s="130"/>
      <c r="M155" s="130"/>
      <c r="N155" s="133"/>
      <c r="O155" s="133"/>
      <c r="P155" s="133"/>
      <c r="Q155" s="133"/>
      <c r="R155" s="133"/>
      <c r="S155" s="133"/>
      <c r="T155" s="133"/>
      <c r="U155" s="133"/>
      <c r="V155" s="133"/>
      <c r="W155" s="133"/>
      <c r="X155" s="133"/>
      <c r="Y155" s="133"/>
      <c r="Z155" s="133"/>
      <c r="AA155" s="133"/>
      <c r="AB155" s="133"/>
      <c r="AC155" s="133"/>
      <c r="AD155" s="133"/>
      <c r="AE155" s="133"/>
      <c r="AF155" s="133"/>
      <c r="AG155" s="134"/>
      <c r="AH155" s="133"/>
      <c r="AI155" s="130"/>
      <c r="AJ155" s="133"/>
      <c r="AK155" s="33"/>
      <c r="AL155" s="33"/>
      <c r="AM155" s="133"/>
      <c r="AT155" s="135"/>
    </row>
    <row r="156" spans="8:46" s="129" customFormat="1" ht="12.75">
      <c r="H156" s="178"/>
      <c r="I156" s="178"/>
      <c r="J156" s="158"/>
      <c r="K156" s="33"/>
      <c r="L156" s="130"/>
      <c r="M156" s="130"/>
      <c r="N156" s="133"/>
      <c r="O156" s="133"/>
      <c r="P156" s="133"/>
      <c r="Q156" s="133"/>
      <c r="R156" s="133"/>
      <c r="S156" s="133"/>
      <c r="T156" s="133"/>
      <c r="U156" s="133"/>
      <c r="V156" s="133"/>
      <c r="W156" s="133"/>
      <c r="X156" s="133"/>
      <c r="Y156" s="133"/>
      <c r="Z156" s="133"/>
      <c r="AA156" s="133"/>
      <c r="AB156" s="133"/>
      <c r="AC156" s="133"/>
      <c r="AD156" s="133"/>
      <c r="AE156" s="133"/>
      <c r="AF156" s="133"/>
      <c r="AG156" s="134"/>
      <c r="AH156" s="133"/>
      <c r="AI156" s="130"/>
      <c r="AJ156" s="133"/>
      <c r="AK156" s="33"/>
      <c r="AL156" s="33"/>
      <c r="AM156" s="133"/>
      <c r="AT156" s="135"/>
    </row>
    <row r="157" spans="8:46" s="129" customFormat="1" ht="12.75">
      <c r="H157" s="178"/>
      <c r="I157" s="178"/>
      <c r="J157" s="158"/>
      <c r="K157" s="33"/>
      <c r="L157" s="130"/>
      <c r="M157" s="130"/>
      <c r="N157" s="133"/>
      <c r="O157" s="133"/>
      <c r="P157" s="133"/>
      <c r="Q157" s="133"/>
      <c r="R157" s="133"/>
      <c r="S157" s="133"/>
      <c r="T157" s="133"/>
      <c r="U157" s="133"/>
      <c r="V157" s="133"/>
      <c r="W157" s="133"/>
      <c r="X157" s="133"/>
      <c r="Y157" s="133"/>
      <c r="Z157" s="133"/>
      <c r="AA157" s="133"/>
      <c r="AB157" s="133"/>
      <c r="AC157" s="133"/>
      <c r="AD157" s="133"/>
      <c r="AE157" s="133"/>
      <c r="AF157" s="133"/>
      <c r="AG157" s="134"/>
      <c r="AH157" s="133"/>
      <c r="AI157" s="130"/>
      <c r="AJ157" s="133"/>
      <c r="AK157" s="33"/>
      <c r="AL157" s="33"/>
      <c r="AM157" s="133"/>
      <c r="AT157" s="135"/>
    </row>
    <row r="158" spans="8:46" s="129" customFormat="1" ht="12.75">
      <c r="H158" s="178"/>
      <c r="I158" s="178"/>
      <c r="J158" s="158"/>
      <c r="K158" s="33"/>
      <c r="L158" s="130"/>
      <c r="M158" s="130"/>
      <c r="N158" s="133"/>
      <c r="O158" s="133"/>
      <c r="P158" s="133"/>
      <c r="Q158" s="133"/>
      <c r="R158" s="133"/>
      <c r="S158" s="133"/>
      <c r="T158" s="133"/>
      <c r="U158" s="133"/>
      <c r="V158" s="133"/>
      <c r="W158" s="133"/>
      <c r="X158" s="133"/>
      <c r="Y158" s="133"/>
      <c r="Z158" s="133"/>
      <c r="AA158" s="133"/>
      <c r="AB158" s="133"/>
      <c r="AC158" s="133"/>
      <c r="AD158" s="133"/>
      <c r="AE158" s="133"/>
      <c r="AF158" s="133"/>
      <c r="AG158" s="134"/>
      <c r="AH158" s="133"/>
      <c r="AI158" s="130"/>
      <c r="AJ158" s="133"/>
      <c r="AK158" s="33"/>
      <c r="AL158" s="33"/>
      <c r="AM158" s="133"/>
      <c r="AT158" s="135"/>
    </row>
    <row r="159" spans="8:46" s="129" customFormat="1" ht="12.75">
      <c r="H159" s="178"/>
      <c r="I159" s="178"/>
      <c r="J159" s="158"/>
      <c r="K159" s="33"/>
      <c r="L159" s="130"/>
      <c r="M159" s="130"/>
      <c r="N159" s="133"/>
      <c r="O159" s="133"/>
      <c r="P159" s="133"/>
      <c r="Q159" s="133"/>
      <c r="R159" s="133"/>
      <c r="S159" s="133"/>
      <c r="T159" s="133"/>
      <c r="U159" s="133"/>
      <c r="V159" s="133"/>
      <c r="W159" s="133"/>
      <c r="X159" s="133"/>
      <c r="Y159" s="133"/>
      <c r="Z159" s="133"/>
      <c r="AA159" s="133"/>
      <c r="AB159" s="133"/>
      <c r="AC159" s="133"/>
      <c r="AD159" s="133"/>
      <c r="AE159" s="133"/>
      <c r="AF159" s="133"/>
      <c r="AG159" s="134"/>
      <c r="AH159" s="133"/>
      <c r="AI159" s="130"/>
      <c r="AJ159" s="133"/>
      <c r="AK159" s="33"/>
      <c r="AL159" s="33"/>
      <c r="AM159" s="133"/>
      <c r="AT159" s="135"/>
    </row>
    <row r="160" spans="8:46" s="129" customFormat="1" ht="12.75">
      <c r="H160" s="178"/>
      <c r="I160" s="178"/>
      <c r="J160" s="158"/>
      <c r="K160" s="33"/>
      <c r="L160" s="130"/>
      <c r="M160" s="130"/>
      <c r="N160" s="133"/>
      <c r="O160" s="133"/>
      <c r="P160" s="133"/>
      <c r="Q160" s="133"/>
      <c r="R160" s="133"/>
      <c r="S160" s="133"/>
      <c r="T160" s="133"/>
      <c r="U160" s="133"/>
      <c r="V160" s="133"/>
      <c r="W160" s="133"/>
      <c r="X160" s="133"/>
      <c r="Y160" s="133"/>
      <c r="Z160" s="133"/>
      <c r="AA160" s="133"/>
      <c r="AB160" s="133"/>
      <c r="AC160" s="133"/>
      <c r="AD160" s="133"/>
      <c r="AE160" s="133"/>
      <c r="AF160" s="133"/>
      <c r="AG160" s="134"/>
      <c r="AH160" s="133"/>
      <c r="AI160" s="130"/>
      <c r="AJ160" s="133"/>
      <c r="AK160" s="33"/>
      <c r="AL160" s="33"/>
      <c r="AM160" s="133"/>
      <c r="AT160" s="135"/>
    </row>
    <row r="161" spans="8:46" s="129" customFormat="1" ht="12.75">
      <c r="H161" s="178"/>
      <c r="I161" s="178"/>
      <c r="J161" s="158"/>
      <c r="K161" s="33"/>
      <c r="L161" s="130"/>
      <c r="M161" s="130"/>
      <c r="N161" s="133"/>
      <c r="O161" s="133"/>
      <c r="P161" s="133"/>
      <c r="Q161" s="133"/>
      <c r="R161" s="133"/>
      <c r="S161" s="133"/>
      <c r="T161" s="133"/>
      <c r="U161" s="133"/>
      <c r="V161" s="133"/>
      <c r="W161" s="133"/>
      <c r="X161" s="133"/>
      <c r="Y161" s="133"/>
      <c r="Z161" s="133"/>
      <c r="AA161" s="133"/>
      <c r="AB161" s="133"/>
      <c r="AC161" s="133"/>
      <c r="AD161" s="133"/>
      <c r="AE161" s="133"/>
      <c r="AF161" s="133"/>
      <c r="AG161" s="134"/>
      <c r="AH161" s="133"/>
      <c r="AI161" s="130"/>
      <c r="AJ161" s="133"/>
      <c r="AK161" s="33"/>
      <c r="AL161" s="33"/>
      <c r="AM161" s="133"/>
      <c r="AT161" s="135"/>
    </row>
    <row r="162" spans="8:46" s="129" customFormat="1" ht="12.75">
      <c r="H162" s="178"/>
      <c r="I162" s="178"/>
      <c r="J162" s="158"/>
      <c r="K162" s="33"/>
      <c r="L162" s="130"/>
      <c r="M162" s="130"/>
      <c r="N162" s="133"/>
      <c r="O162" s="133"/>
      <c r="P162" s="133"/>
      <c r="Q162" s="133"/>
      <c r="R162" s="133"/>
      <c r="S162" s="133"/>
      <c r="T162" s="133"/>
      <c r="U162" s="133"/>
      <c r="V162" s="133"/>
      <c r="W162" s="133"/>
      <c r="X162" s="133"/>
      <c r="Y162" s="133"/>
      <c r="Z162" s="133"/>
      <c r="AA162" s="133"/>
      <c r="AB162" s="133"/>
      <c r="AC162" s="133"/>
      <c r="AD162" s="133"/>
      <c r="AE162" s="133"/>
      <c r="AF162" s="133"/>
      <c r="AG162" s="134"/>
      <c r="AH162" s="133"/>
      <c r="AI162" s="130"/>
      <c r="AJ162" s="133"/>
      <c r="AK162" s="33"/>
      <c r="AL162" s="33"/>
      <c r="AM162" s="133"/>
      <c r="AT162" s="135"/>
    </row>
    <row r="163" spans="8:46" s="129" customFormat="1" ht="12.75">
      <c r="H163" s="178"/>
      <c r="I163" s="178"/>
      <c r="J163" s="158"/>
      <c r="K163" s="33"/>
      <c r="L163" s="130"/>
      <c r="M163" s="130"/>
      <c r="N163" s="133"/>
      <c r="O163" s="133"/>
      <c r="P163" s="133"/>
      <c r="Q163" s="133"/>
      <c r="R163" s="133"/>
      <c r="S163" s="133"/>
      <c r="T163" s="133"/>
      <c r="U163" s="133"/>
      <c r="V163" s="133"/>
      <c r="W163" s="133"/>
      <c r="X163" s="133"/>
      <c r="Y163" s="133"/>
      <c r="Z163" s="133"/>
      <c r="AA163" s="133"/>
      <c r="AB163" s="133"/>
      <c r="AC163" s="133"/>
      <c r="AD163" s="133"/>
      <c r="AE163" s="133"/>
      <c r="AF163" s="133"/>
      <c r="AG163" s="134"/>
      <c r="AH163" s="133"/>
      <c r="AI163" s="130"/>
      <c r="AJ163" s="133"/>
      <c r="AK163" s="33"/>
      <c r="AL163" s="33"/>
      <c r="AM163" s="133"/>
      <c r="AT163" s="135"/>
    </row>
    <row r="164" spans="8:46" s="129" customFormat="1" ht="12.75">
      <c r="H164" s="178"/>
      <c r="I164" s="178"/>
      <c r="J164" s="158"/>
      <c r="K164" s="33"/>
      <c r="L164" s="130"/>
      <c r="M164" s="130"/>
      <c r="N164" s="133"/>
      <c r="O164" s="133"/>
      <c r="P164" s="133"/>
      <c r="Q164" s="133"/>
      <c r="R164" s="133"/>
      <c r="S164" s="133"/>
      <c r="T164" s="133"/>
      <c r="U164" s="133"/>
      <c r="V164" s="133"/>
      <c r="W164" s="133"/>
      <c r="X164" s="133"/>
      <c r="Y164" s="133"/>
      <c r="Z164" s="133"/>
      <c r="AA164" s="133"/>
      <c r="AB164" s="133"/>
      <c r="AC164" s="133"/>
      <c r="AD164" s="133"/>
      <c r="AE164" s="133"/>
      <c r="AF164" s="133"/>
      <c r="AG164" s="134"/>
      <c r="AH164" s="133"/>
      <c r="AI164" s="130"/>
      <c r="AJ164" s="133"/>
      <c r="AK164" s="33"/>
      <c r="AL164" s="33"/>
      <c r="AM164" s="133"/>
      <c r="AT164" s="135"/>
    </row>
    <row r="165" spans="8:46" s="129" customFormat="1" ht="12.75">
      <c r="H165" s="178"/>
      <c r="I165" s="178"/>
      <c r="J165" s="158"/>
      <c r="K165" s="33"/>
      <c r="L165" s="130"/>
      <c r="M165" s="130"/>
      <c r="N165" s="133"/>
      <c r="O165" s="133"/>
      <c r="P165" s="133"/>
      <c r="Q165" s="133"/>
      <c r="R165" s="133"/>
      <c r="S165" s="133"/>
      <c r="T165" s="133"/>
      <c r="U165" s="133"/>
      <c r="V165" s="133"/>
      <c r="W165" s="133"/>
      <c r="X165" s="133"/>
      <c r="Y165" s="133"/>
      <c r="Z165" s="133"/>
      <c r="AA165" s="133"/>
      <c r="AB165" s="133"/>
      <c r="AC165" s="133"/>
      <c r="AD165" s="133"/>
      <c r="AE165" s="133"/>
      <c r="AF165" s="133"/>
      <c r="AG165" s="134"/>
      <c r="AH165" s="133"/>
      <c r="AI165" s="130"/>
      <c r="AJ165" s="133"/>
      <c r="AK165" s="33"/>
      <c r="AL165" s="33"/>
      <c r="AM165" s="133"/>
      <c r="AT165" s="135"/>
    </row>
    <row r="166" spans="8:46" s="129" customFormat="1" ht="12.75">
      <c r="H166" s="178"/>
      <c r="I166" s="178"/>
      <c r="J166" s="158"/>
      <c r="K166" s="33"/>
      <c r="L166" s="130"/>
      <c r="M166" s="130"/>
      <c r="N166" s="133"/>
      <c r="O166" s="133"/>
      <c r="P166" s="133"/>
      <c r="Q166" s="133"/>
      <c r="R166" s="133"/>
      <c r="S166" s="133"/>
      <c r="T166" s="133"/>
      <c r="U166" s="133"/>
      <c r="V166" s="133"/>
      <c r="W166" s="133"/>
      <c r="X166" s="133"/>
      <c r="Y166" s="133"/>
      <c r="Z166" s="133"/>
      <c r="AA166" s="133"/>
      <c r="AB166" s="133"/>
      <c r="AC166" s="133"/>
      <c r="AD166" s="133"/>
      <c r="AE166" s="133"/>
      <c r="AF166" s="133"/>
      <c r="AG166" s="134"/>
      <c r="AH166" s="133"/>
      <c r="AI166" s="130"/>
      <c r="AJ166" s="133"/>
      <c r="AK166" s="33"/>
      <c r="AL166" s="33"/>
      <c r="AM166" s="133"/>
      <c r="AT166" s="135"/>
    </row>
    <row r="167" spans="8:46" s="129" customFormat="1" ht="12.75">
      <c r="H167" s="178"/>
      <c r="I167" s="178"/>
      <c r="J167" s="158"/>
      <c r="K167" s="33"/>
      <c r="L167" s="130"/>
      <c r="M167" s="130"/>
      <c r="N167" s="133"/>
      <c r="O167" s="133"/>
      <c r="P167" s="133"/>
      <c r="Q167" s="133"/>
      <c r="R167" s="133"/>
      <c r="S167" s="133"/>
      <c r="T167" s="133"/>
      <c r="U167" s="133"/>
      <c r="V167" s="133"/>
      <c r="W167" s="133"/>
      <c r="X167" s="133"/>
      <c r="Y167" s="133"/>
      <c r="Z167" s="133"/>
      <c r="AA167" s="133"/>
      <c r="AB167" s="133"/>
      <c r="AC167" s="133"/>
      <c r="AD167" s="133"/>
      <c r="AE167" s="133"/>
      <c r="AF167" s="133"/>
      <c r="AG167" s="134"/>
      <c r="AH167" s="133"/>
      <c r="AI167" s="130"/>
      <c r="AJ167" s="133"/>
      <c r="AK167" s="33"/>
      <c r="AL167" s="33"/>
      <c r="AM167" s="133"/>
      <c r="AT167" s="135"/>
    </row>
    <row r="168" spans="8:46" s="129" customFormat="1" ht="12.75">
      <c r="H168" s="178"/>
      <c r="I168" s="178"/>
      <c r="J168" s="158"/>
      <c r="K168" s="33"/>
      <c r="L168" s="130"/>
      <c r="M168" s="130"/>
      <c r="N168" s="133"/>
      <c r="O168" s="133"/>
      <c r="P168" s="133"/>
      <c r="Q168" s="133"/>
      <c r="R168" s="133"/>
      <c r="S168" s="133"/>
      <c r="T168" s="133"/>
      <c r="U168" s="133"/>
      <c r="V168" s="133"/>
      <c r="W168" s="133"/>
      <c r="X168" s="133"/>
      <c r="Y168" s="133"/>
      <c r="Z168" s="133"/>
      <c r="AA168" s="133"/>
      <c r="AB168" s="133"/>
      <c r="AC168" s="133"/>
      <c r="AD168" s="133"/>
      <c r="AE168" s="133"/>
      <c r="AF168" s="133"/>
      <c r="AG168" s="134"/>
      <c r="AH168" s="133"/>
      <c r="AI168" s="130"/>
      <c r="AJ168" s="133"/>
      <c r="AK168" s="33"/>
      <c r="AL168" s="33"/>
      <c r="AM168" s="133"/>
      <c r="AT168" s="135"/>
    </row>
    <row r="169" spans="8:46" s="129" customFormat="1" ht="12.75">
      <c r="H169" s="178"/>
      <c r="I169" s="178"/>
      <c r="J169" s="158"/>
      <c r="K169" s="33"/>
      <c r="L169" s="130"/>
      <c r="M169" s="130"/>
      <c r="N169" s="133"/>
      <c r="O169" s="133"/>
      <c r="P169" s="133"/>
      <c r="Q169" s="133"/>
      <c r="R169" s="133"/>
      <c r="S169" s="133"/>
      <c r="T169" s="133"/>
      <c r="U169" s="133"/>
      <c r="V169" s="133"/>
      <c r="W169" s="133"/>
      <c r="X169" s="133"/>
      <c r="Y169" s="133"/>
      <c r="Z169" s="133"/>
      <c r="AA169" s="133"/>
      <c r="AB169" s="133"/>
      <c r="AC169" s="133"/>
      <c r="AD169" s="133"/>
      <c r="AE169" s="133"/>
      <c r="AF169" s="133"/>
      <c r="AG169" s="134"/>
      <c r="AH169" s="133"/>
      <c r="AI169" s="130"/>
      <c r="AJ169" s="133"/>
      <c r="AK169" s="33"/>
      <c r="AL169" s="33"/>
      <c r="AM169" s="133"/>
      <c r="AT169" s="135"/>
    </row>
    <row r="170" spans="8:46" s="129" customFormat="1" ht="12.75">
      <c r="H170" s="178"/>
      <c r="I170" s="178"/>
      <c r="J170" s="158"/>
      <c r="K170" s="33"/>
      <c r="L170" s="130"/>
      <c r="M170" s="130"/>
      <c r="N170" s="133"/>
      <c r="O170" s="133"/>
      <c r="P170" s="133"/>
      <c r="Q170" s="133"/>
      <c r="R170" s="133"/>
      <c r="S170" s="133"/>
      <c r="T170" s="133"/>
      <c r="U170" s="133"/>
      <c r="V170" s="133"/>
      <c r="W170" s="133"/>
      <c r="X170" s="133"/>
      <c r="Y170" s="133"/>
      <c r="Z170" s="133"/>
      <c r="AA170" s="133"/>
      <c r="AB170" s="133"/>
      <c r="AC170" s="133"/>
      <c r="AD170" s="133"/>
      <c r="AE170" s="133"/>
      <c r="AF170" s="133"/>
      <c r="AG170" s="134"/>
      <c r="AH170" s="133"/>
      <c r="AI170" s="130"/>
      <c r="AJ170" s="133"/>
      <c r="AK170" s="33"/>
      <c r="AL170" s="33"/>
      <c r="AM170" s="133"/>
      <c r="AT170" s="135"/>
    </row>
    <row r="171" spans="8:46" s="129" customFormat="1" ht="12.75">
      <c r="H171" s="178"/>
      <c r="I171" s="178"/>
      <c r="J171" s="158"/>
      <c r="K171" s="33"/>
      <c r="L171" s="130"/>
      <c r="M171" s="130"/>
      <c r="N171" s="133"/>
      <c r="O171" s="133"/>
      <c r="P171" s="133"/>
      <c r="Q171" s="133"/>
      <c r="R171" s="133"/>
      <c r="S171" s="133"/>
      <c r="T171" s="133"/>
      <c r="U171" s="133"/>
      <c r="V171" s="133"/>
      <c r="W171" s="133"/>
      <c r="X171" s="133"/>
      <c r="Y171" s="133"/>
      <c r="Z171" s="133"/>
      <c r="AA171" s="133"/>
      <c r="AB171" s="133"/>
      <c r="AC171" s="133"/>
      <c r="AD171" s="133"/>
      <c r="AE171" s="133"/>
      <c r="AF171" s="133"/>
      <c r="AG171" s="134"/>
      <c r="AH171" s="133"/>
      <c r="AI171" s="130"/>
      <c r="AJ171" s="133"/>
      <c r="AK171" s="33"/>
      <c r="AL171" s="33"/>
      <c r="AM171" s="133"/>
      <c r="AT171" s="135"/>
    </row>
    <row r="172" spans="8:46" s="129" customFormat="1" ht="12.75">
      <c r="H172" s="178"/>
      <c r="I172" s="178"/>
      <c r="J172" s="158"/>
      <c r="K172" s="33"/>
      <c r="L172" s="130"/>
      <c r="M172" s="130"/>
      <c r="N172" s="133"/>
      <c r="O172" s="133"/>
      <c r="P172" s="133"/>
      <c r="Q172" s="133"/>
      <c r="R172" s="133"/>
      <c r="S172" s="133"/>
      <c r="T172" s="133"/>
      <c r="U172" s="133"/>
      <c r="V172" s="133"/>
      <c r="W172" s="133"/>
      <c r="X172" s="133"/>
      <c r="Y172" s="133"/>
      <c r="Z172" s="133"/>
      <c r="AA172" s="133"/>
      <c r="AB172" s="133"/>
      <c r="AC172" s="133"/>
      <c r="AD172" s="133"/>
      <c r="AE172" s="133"/>
      <c r="AF172" s="133"/>
      <c r="AG172" s="134"/>
      <c r="AH172" s="133"/>
      <c r="AI172" s="130"/>
      <c r="AJ172" s="133"/>
      <c r="AK172" s="33"/>
      <c r="AL172" s="33"/>
      <c r="AM172" s="133"/>
      <c r="AT172" s="135"/>
    </row>
    <row r="173" spans="8:46" s="129" customFormat="1" ht="12.75">
      <c r="H173" s="178"/>
      <c r="I173" s="178"/>
      <c r="J173" s="158"/>
      <c r="K173" s="33"/>
      <c r="L173" s="130"/>
      <c r="M173" s="130"/>
      <c r="N173" s="133"/>
      <c r="O173" s="133"/>
      <c r="P173" s="133"/>
      <c r="Q173" s="133"/>
      <c r="R173" s="133"/>
      <c r="S173" s="133"/>
      <c r="T173" s="133"/>
      <c r="U173" s="133"/>
      <c r="V173" s="133"/>
      <c r="W173" s="133"/>
      <c r="X173" s="133"/>
      <c r="Y173" s="133"/>
      <c r="Z173" s="133"/>
      <c r="AA173" s="133"/>
      <c r="AB173" s="133"/>
      <c r="AC173" s="133"/>
      <c r="AD173" s="133"/>
      <c r="AE173" s="133"/>
      <c r="AF173" s="133"/>
      <c r="AG173" s="134"/>
      <c r="AH173" s="133"/>
      <c r="AI173" s="130"/>
      <c r="AJ173" s="133"/>
      <c r="AK173" s="33"/>
      <c r="AL173" s="33"/>
      <c r="AM173" s="133"/>
      <c r="AT173" s="135"/>
    </row>
    <row r="174" spans="8:46" s="129" customFormat="1" ht="12.75">
      <c r="H174" s="178"/>
      <c r="I174" s="178"/>
      <c r="J174" s="158"/>
      <c r="K174" s="33"/>
      <c r="L174" s="130"/>
      <c r="M174" s="130"/>
      <c r="N174" s="133"/>
      <c r="O174" s="133"/>
      <c r="P174" s="133"/>
      <c r="Q174" s="133"/>
      <c r="R174" s="133"/>
      <c r="S174" s="133"/>
      <c r="T174" s="133"/>
      <c r="U174" s="133"/>
      <c r="V174" s="133"/>
      <c r="W174" s="133"/>
      <c r="X174" s="133"/>
      <c r="Y174" s="133"/>
      <c r="Z174" s="133"/>
      <c r="AA174" s="133"/>
      <c r="AB174" s="133"/>
      <c r="AC174" s="133"/>
      <c r="AD174" s="133"/>
      <c r="AE174" s="133"/>
      <c r="AF174" s="133"/>
      <c r="AG174" s="134"/>
      <c r="AH174" s="133"/>
      <c r="AI174" s="130"/>
      <c r="AJ174" s="133"/>
      <c r="AK174" s="33"/>
      <c r="AL174" s="33"/>
      <c r="AM174" s="133"/>
      <c r="AT174" s="135"/>
    </row>
    <row r="175" spans="8:46" s="129" customFormat="1" ht="12.75">
      <c r="H175" s="178"/>
      <c r="I175" s="178"/>
      <c r="J175" s="158"/>
      <c r="K175" s="33"/>
      <c r="L175" s="130"/>
      <c r="M175" s="130"/>
      <c r="N175" s="133"/>
      <c r="O175" s="133"/>
      <c r="P175" s="133"/>
      <c r="Q175" s="133"/>
      <c r="R175" s="133"/>
      <c r="S175" s="133"/>
      <c r="T175" s="133"/>
      <c r="U175" s="133"/>
      <c r="V175" s="133"/>
      <c r="W175" s="133"/>
      <c r="X175" s="133"/>
      <c r="Y175" s="133"/>
      <c r="Z175" s="133"/>
      <c r="AA175" s="133"/>
      <c r="AB175" s="133"/>
      <c r="AC175" s="133"/>
      <c r="AD175" s="133"/>
      <c r="AE175" s="133"/>
      <c r="AF175" s="133"/>
      <c r="AG175" s="134"/>
      <c r="AH175" s="133"/>
      <c r="AI175" s="130"/>
      <c r="AJ175" s="133"/>
      <c r="AK175" s="33"/>
      <c r="AL175" s="33"/>
      <c r="AM175" s="133"/>
      <c r="AT175" s="135"/>
    </row>
    <row r="176" spans="8:46" s="129" customFormat="1" ht="12.75">
      <c r="H176" s="178"/>
      <c r="I176" s="178"/>
      <c r="J176" s="158"/>
      <c r="K176" s="33"/>
      <c r="L176" s="130"/>
      <c r="M176" s="130"/>
      <c r="N176" s="133"/>
      <c r="O176" s="133"/>
      <c r="P176" s="133"/>
      <c r="Q176" s="133"/>
      <c r="R176" s="133"/>
      <c r="S176" s="133"/>
      <c r="T176" s="133"/>
      <c r="U176" s="133"/>
      <c r="V176" s="133"/>
      <c r="W176" s="133"/>
      <c r="X176" s="133"/>
      <c r="Y176" s="133"/>
      <c r="Z176" s="133"/>
      <c r="AA176" s="133"/>
      <c r="AB176" s="133"/>
      <c r="AC176" s="133"/>
      <c r="AD176" s="133"/>
      <c r="AE176" s="133"/>
      <c r="AF176" s="133"/>
      <c r="AG176" s="134"/>
      <c r="AH176" s="133"/>
      <c r="AI176" s="130"/>
      <c r="AJ176" s="133"/>
      <c r="AK176" s="33"/>
      <c r="AL176" s="33"/>
      <c r="AM176" s="133"/>
      <c r="AT176" s="135"/>
    </row>
    <row r="177" spans="8:46" s="129" customFormat="1" ht="12.75">
      <c r="H177" s="178"/>
      <c r="I177" s="178"/>
      <c r="J177" s="158"/>
      <c r="K177" s="33"/>
      <c r="L177" s="130"/>
      <c r="M177" s="130"/>
      <c r="N177" s="133"/>
      <c r="O177" s="133"/>
      <c r="P177" s="133"/>
      <c r="Q177" s="133"/>
      <c r="R177" s="133"/>
      <c r="S177" s="133"/>
      <c r="T177" s="133"/>
      <c r="U177" s="133"/>
      <c r="V177" s="133"/>
      <c r="W177" s="133"/>
      <c r="X177" s="133"/>
      <c r="Y177" s="133"/>
      <c r="Z177" s="133"/>
      <c r="AA177" s="133"/>
      <c r="AB177" s="133"/>
      <c r="AC177" s="133"/>
      <c r="AD177" s="133"/>
      <c r="AE177" s="133"/>
      <c r="AF177" s="133"/>
      <c r="AG177" s="134"/>
      <c r="AH177" s="133"/>
      <c r="AI177" s="130"/>
      <c r="AJ177" s="133"/>
      <c r="AK177" s="33"/>
      <c r="AL177" s="33"/>
      <c r="AM177" s="133"/>
      <c r="AT177" s="135"/>
    </row>
    <row r="178" spans="8:46" s="129" customFormat="1" ht="12.75">
      <c r="H178" s="178"/>
      <c r="I178" s="178"/>
      <c r="J178" s="158"/>
      <c r="K178" s="33"/>
      <c r="L178" s="130"/>
      <c r="M178" s="130"/>
      <c r="N178" s="133"/>
      <c r="O178" s="133"/>
      <c r="P178" s="133"/>
      <c r="Q178" s="133"/>
      <c r="R178" s="133"/>
      <c r="S178" s="133"/>
      <c r="T178" s="133"/>
      <c r="U178" s="133"/>
      <c r="V178" s="133"/>
      <c r="W178" s="133"/>
      <c r="X178" s="133"/>
      <c r="Y178" s="133"/>
      <c r="Z178" s="133"/>
      <c r="AA178" s="133"/>
      <c r="AB178" s="133"/>
      <c r="AC178" s="133"/>
      <c r="AD178" s="133"/>
      <c r="AE178" s="133"/>
      <c r="AF178" s="133"/>
      <c r="AG178" s="134"/>
      <c r="AH178" s="133"/>
      <c r="AI178" s="130"/>
      <c r="AJ178" s="133"/>
      <c r="AK178" s="33"/>
      <c r="AL178" s="33"/>
      <c r="AM178" s="133"/>
      <c r="AT178" s="135"/>
    </row>
    <row r="179" spans="8:46" s="129" customFormat="1" ht="12.75">
      <c r="H179" s="178"/>
      <c r="I179" s="178"/>
      <c r="J179" s="158"/>
      <c r="K179" s="33"/>
      <c r="L179" s="130"/>
      <c r="M179" s="130"/>
      <c r="N179" s="133"/>
      <c r="O179" s="133"/>
      <c r="P179" s="133"/>
      <c r="Q179" s="133"/>
      <c r="R179" s="133"/>
      <c r="S179" s="133"/>
      <c r="T179" s="133"/>
      <c r="U179" s="133"/>
      <c r="V179" s="133"/>
      <c r="W179" s="133"/>
      <c r="X179" s="133"/>
      <c r="Y179" s="133"/>
      <c r="Z179" s="133"/>
      <c r="AA179" s="133"/>
      <c r="AB179" s="133"/>
      <c r="AC179" s="133"/>
      <c r="AD179" s="133"/>
      <c r="AE179" s="133"/>
      <c r="AF179" s="133"/>
      <c r="AG179" s="134"/>
      <c r="AH179" s="133"/>
      <c r="AI179" s="130"/>
      <c r="AJ179" s="133"/>
      <c r="AK179" s="33"/>
      <c r="AL179" s="33"/>
      <c r="AM179" s="133"/>
      <c r="AT179" s="135"/>
    </row>
    <row r="180" spans="8:46" s="129" customFormat="1" ht="12.75">
      <c r="H180" s="178"/>
      <c r="I180" s="178"/>
      <c r="J180" s="158"/>
      <c r="K180" s="33"/>
      <c r="L180" s="130"/>
      <c r="M180" s="130"/>
      <c r="N180" s="133"/>
      <c r="O180" s="133"/>
      <c r="P180" s="133"/>
      <c r="Q180" s="133"/>
      <c r="R180" s="133"/>
      <c r="S180" s="133"/>
      <c r="T180" s="133"/>
      <c r="U180" s="133"/>
      <c r="V180" s="133"/>
      <c r="W180" s="133"/>
      <c r="X180" s="133"/>
      <c r="Y180" s="133"/>
      <c r="Z180" s="133"/>
      <c r="AA180" s="133"/>
      <c r="AB180" s="133"/>
      <c r="AC180" s="133"/>
      <c r="AD180" s="133"/>
      <c r="AE180" s="133"/>
      <c r="AF180" s="133"/>
      <c r="AG180" s="134"/>
      <c r="AH180" s="133"/>
      <c r="AI180" s="130"/>
      <c r="AJ180" s="133"/>
      <c r="AK180" s="33"/>
      <c r="AL180" s="33"/>
      <c r="AM180" s="133"/>
      <c r="AT180" s="135"/>
    </row>
    <row r="181" spans="8:46" s="129" customFormat="1" ht="12.75">
      <c r="H181" s="178"/>
      <c r="I181" s="178"/>
      <c r="J181" s="158"/>
      <c r="K181" s="33"/>
      <c r="L181" s="130"/>
      <c r="M181" s="130"/>
      <c r="N181" s="133"/>
      <c r="O181" s="133"/>
      <c r="P181" s="133"/>
      <c r="Q181" s="133"/>
      <c r="R181" s="133"/>
      <c r="S181" s="133"/>
      <c r="T181" s="133"/>
      <c r="U181" s="133"/>
      <c r="V181" s="133"/>
      <c r="W181" s="133"/>
      <c r="X181" s="133"/>
      <c r="Y181" s="133"/>
      <c r="Z181" s="133"/>
      <c r="AA181" s="133"/>
      <c r="AB181" s="133"/>
      <c r="AC181" s="133"/>
      <c r="AD181" s="133"/>
      <c r="AE181" s="133"/>
      <c r="AF181" s="133"/>
      <c r="AG181" s="134"/>
      <c r="AH181" s="133"/>
      <c r="AI181" s="130"/>
      <c r="AJ181" s="133"/>
      <c r="AK181" s="33"/>
      <c r="AL181" s="33"/>
      <c r="AM181" s="133"/>
      <c r="AT181" s="135"/>
    </row>
    <row r="182" spans="8:46" s="129" customFormat="1" ht="12.75">
      <c r="H182" s="178"/>
      <c r="I182" s="178"/>
      <c r="J182" s="158"/>
      <c r="K182" s="33"/>
      <c r="L182" s="130"/>
      <c r="M182" s="130"/>
      <c r="N182" s="133"/>
      <c r="O182" s="133"/>
      <c r="P182" s="133"/>
      <c r="Q182" s="133"/>
      <c r="R182" s="133"/>
      <c r="S182" s="133"/>
      <c r="T182" s="133"/>
      <c r="U182" s="133"/>
      <c r="V182" s="133"/>
      <c r="W182" s="133"/>
      <c r="X182" s="133"/>
      <c r="Y182" s="133"/>
      <c r="Z182" s="133"/>
      <c r="AA182" s="133"/>
      <c r="AB182" s="133"/>
      <c r="AC182" s="133"/>
      <c r="AD182" s="133"/>
      <c r="AE182" s="133"/>
      <c r="AF182" s="133"/>
      <c r="AG182" s="134"/>
      <c r="AH182" s="133"/>
      <c r="AI182" s="130"/>
      <c r="AJ182" s="133"/>
      <c r="AK182" s="33"/>
      <c r="AL182" s="33"/>
      <c r="AM182" s="133"/>
      <c r="AT182" s="135"/>
    </row>
    <row r="183" spans="8:46" s="129" customFormat="1" ht="12.75">
      <c r="H183" s="178"/>
      <c r="I183" s="178"/>
      <c r="J183" s="158"/>
      <c r="K183" s="33"/>
      <c r="L183" s="130"/>
      <c r="M183" s="130"/>
      <c r="N183" s="133"/>
      <c r="O183" s="133"/>
      <c r="P183" s="133"/>
      <c r="Q183" s="133"/>
      <c r="R183" s="133"/>
      <c r="S183" s="133"/>
      <c r="T183" s="133"/>
      <c r="U183" s="133"/>
      <c r="V183" s="133"/>
      <c r="W183" s="133"/>
      <c r="X183" s="133"/>
      <c r="Y183" s="133"/>
      <c r="Z183" s="133"/>
      <c r="AA183" s="133"/>
      <c r="AB183" s="133"/>
      <c r="AC183" s="133"/>
      <c r="AD183" s="133"/>
      <c r="AE183" s="133"/>
      <c r="AF183" s="133"/>
      <c r="AG183" s="134"/>
      <c r="AH183" s="133"/>
      <c r="AI183" s="130"/>
      <c r="AJ183" s="133"/>
      <c r="AK183" s="33"/>
      <c r="AL183" s="33"/>
      <c r="AM183" s="133"/>
      <c r="AT183" s="135"/>
    </row>
    <row r="184" spans="8:46" s="129" customFormat="1" ht="12.75">
      <c r="H184" s="178"/>
      <c r="I184" s="178"/>
      <c r="J184" s="158"/>
      <c r="K184" s="33"/>
      <c r="L184" s="130"/>
      <c r="M184" s="130"/>
      <c r="N184" s="133"/>
      <c r="O184" s="133"/>
      <c r="P184" s="133"/>
      <c r="Q184" s="133"/>
      <c r="R184" s="133"/>
      <c r="S184" s="133"/>
      <c r="T184" s="133"/>
      <c r="U184" s="133"/>
      <c r="V184" s="133"/>
      <c r="W184" s="133"/>
      <c r="X184" s="133"/>
      <c r="Y184" s="133"/>
      <c r="Z184" s="133"/>
      <c r="AA184" s="133"/>
      <c r="AB184" s="133"/>
      <c r="AC184" s="133"/>
      <c r="AD184" s="133"/>
      <c r="AE184" s="133"/>
      <c r="AF184" s="133"/>
      <c r="AG184" s="134"/>
      <c r="AH184" s="133"/>
      <c r="AI184" s="130"/>
      <c r="AJ184" s="133"/>
      <c r="AK184" s="33"/>
      <c r="AL184" s="33"/>
      <c r="AM184" s="133"/>
      <c r="AT184" s="135"/>
    </row>
    <row r="185" spans="8:46" s="129" customFormat="1" ht="12.75">
      <c r="H185" s="178"/>
      <c r="I185" s="178"/>
      <c r="J185" s="158"/>
      <c r="K185" s="33"/>
      <c r="L185" s="130"/>
      <c r="M185" s="130"/>
      <c r="N185" s="133"/>
      <c r="O185" s="133"/>
      <c r="P185" s="133"/>
      <c r="Q185" s="133"/>
      <c r="R185" s="133"/>
      <c r="S185" s="133"/>
      <c r="T185" s="133"/>
      <c r="U185" s="133"/>
      <c r="V185" s="133"/>
      <c r="W185" s="133"/>
      <c r="X185" s="133"/>
      <c r="Y185" s="133"/>
      <c r="Z185" s="133"/>
      <c r="AA185" s="133"/>
      <c r="AB185" s="133"/>
      <c r="AC185" s="133"/>
      <c r="AD185" s="133"/>
      <c r="AE185" s="133"/>
      <c r="AF185" s="133"/>
      <c r="AG185" s="134"/>
      <c r="AH185" s="133"/>
      <c r="AI185" s="130"/>
      <c r="AJ185" s="133"/>
      <c r="AK185" s="33"/>
      <c r="AL185" s="33"/>
      <c r="AM185" s="133"/>
      <c r="AT185" s="135"/>
    </row>
    <row r="186" spans="8:46" s="129" customFormat="1" ht="12.75">
      <c r="H186" s="178"/>
      <c r="I186" s="178"/>
      <c r="J186" s="158"/>
      <c r="K186" s="33"/>
      <c r="L186" s="130"/>
      <c r="M186" s="130"/>
      <c r="N186" s="133"/>
      <c r="O186" s="133"/>
      <c r="P186" s="133"/>
      <c r="Q186" s="133"/>
      <c r="R186" s="133"/>
      <c r="S186" s="133"/>
      <c r="T186" s="133"/>
      <c r="U186" s="133"/>
      <c r="V186" s="133"/>
      <c r="W186" s="133"/>
      <c r="X186" s="133"/>
      <c r="Y186" s="133"/>
      <c r="Z186" s="133"/>
      <c r="AA186" s="133"/>
      <c r="AB186" s="133"/>
      <c r="AC186" s="133"/>
      <c r="AD186" s="133"/>
      <c r="AE186" s="133"/>
      <c r="AF186" s="133"/>
      <c r="AG186" s="134"/>
      <c r="AH186" s="133"/>
      <c r="AI186" s="130"/>
      <c r="AJ186" s="133"/>
      <c r="AK186" s="33"/>
      <c r="AL186" s="33"/>
      <c r="AM186" s="133"/>
      <c r="AT186" s="135"/>
    </row>
    <row r="187" spans="8:46" s="129" customFormat="1" ht="12.75">
      <c r="H187" s="178"/>
      <c r="I187" s="178"/>
      <c r="J187" s="158"/>
      <c r="K187" s="33"/>
      <c r="L187" s="130"/>
      <c r="M187" s="130"/>
      <c r="N187" s="133"/>
      <c r="O187" s="133"/>
      <c r="P187" s="133"/>
      <c r="Q187" s="133"/>
      <c r="R187" s="133"/>
      <c r="S187" s="133"/>
      <c r="T187" s="133"/>
      <c r="U187" s="133"/>
      <c r="V187" s="133"/>
      <c r="W187" s="133"/>
      <c r="X187" s="133"/>
      <c r="Y187" s="133"/>
      <c r="Z187" s="133"/>
      <c r="AA187" s="133"/>
      <c r="AB187" s="133"/>
      <c r="AC187" s="133"/>
      <c r="AD187" s="133"/>
      <c r="AE187" s="133"/>
      <c r="AF187" s="133"/>
      <c r="AG187" s="134"/>
      <c r="AH187" s="133"/>
      <c r="AI187" s="130"/>
      <c r="AJ187" s="133"/>
      <c r="AK187" s="33"/>
      <c r="AL187" s="33"/>
      <c r="AM187" s="133"/>
      <c r="AT187" s="135"/>
    </row>
    <row r="188" spans="8:46" s="129" customFormat="1" ht="12.75">
      <c r="H188" s="178"/>
      <c r="I188" s="178"/>
      <c r="J188" s="158"/>
      <c r="K188" s="33"/>
      <c r="L188" s="130"/>
      <c r="M188" s="130"/>
      <c r="N188" s="133"/>
      <c r="O188" s="133"/>
      <c r="P188" s="133"/>
      <c r="Q188" s="133"/>
      <c r="R188" s="133"/>
      <c r="S188" s="133"/>
      <c r="T188" s="133"/>
      <c r="U188" s="133"/>
      <c r="V188" s="133"/>
      <c r="W188" s="133"/>
      <c r="X188" s="133"/>
      <c r="Y188" s="133"/>
      <c r="Z188" s="133"/>
      <c r="AA188" s="133"/>
      <c r="AB188" s="133"/>
      <c r="AC188" s="133"/>
      <c r="AD188" s="133"/>
      <c r="AE188" s="133"/>
      <c r="AF188" s="133"/>
      <c r="AG188" s="134"/>
      <c r="AH188" s="133"/>
      <c r="AI188" s="130"/>
      <c r="AJ188" s="133"/>
      <c r="AK188" s="33"/>
      <c r="AL188" s="33"/>
      <c r="AM188" s="133"/>
      <c r="AT188" s="135"/>
    </row>
    <row r="189" spans="8:46" s="129" customFormat="1" ht="12.75">
      <c r="H189" s="178"/>
      <c r="I189" s="178"/>
      <c r="J189" s="158"/>
      <c r="K189" s="33"/>
      <c r="L189" s="130"/>
      <c r="M189" s="130"/>
      <c r="N189" s="133"/>
      <c r="O189" s="133"/>
      <c r="P189" s="133"/>
      <c r="Q189" s="133"/>
      <c r="R189" s="133"/>
      <c r="S189" s="133"/>
      <c r="T189" s="133"/>
      <c r="U189" s="133"/>
      <c r="V189" s="133"/>
      <c r="W189" s="133"/>
      <c r="X189" s="133"/>
      <c r="Y189" s="133"/>
      <c r="Z189" s="133"/>
      <c r="AA189" s="133"/>
      <c r="AB189" s="133"/>
      <c r="AC189" s="133"/>
      <c r="AD189" s="133"/>
      <c r="AE189" s="133"/>
      <c r="AF189" s="133"/>
      <c r="AG189" s="134"/>
      <c r="AH189" s="133"/>
      <c r="AI189" s="130"/>
      <c r="AJ189" s="133"/>
      <c r="AK189" s="33"/>
      <c r="AL189" s="33"/>
      <c r="AM189" s="133"/>
      <c r="AT189" s="135"/>
    </row>
    <row r="190" spans="8:46" s="129" customFormat="1" ht="12.75">
      <c r="H190" s="178"/>
      <c r="I190" s="178"/>
      <c r="J190" s="158"/>
      <c r="K190" s="33"/>
      <c r="L190" s="130"/>
      <c r="M190" s="130"/>
      <c r="N190" s="133"/>
      <c r="O190" s="133"/>
      <c r="P190" s="133"/>
      <c r="Q190" s="133"/>
      <c r="R190" s="133"/>
      <c r="S190" s="133"/>
      <c r="T190" s="133"/>
      <c r="U190" s="133"/>
      <c r="V190" s="133"/>
      <c r="W190" s="133"/>
      <c r="X190" s="133"/>
      <c r="Y190" s="133"/>
      <c r="Z190" s="133"/>
      <c r="AA190" s="133"/>
      <c r="AB190" s="133"/>
      <c r="AC190" s="133"/>
      <c r="AD190" s="133"/>
      <c r="AE190" s="133"/>
      <c r="AF190" s="133"/>
      <c r="AG190" s="134"/>
      <c r="AH190" s="133"/>
      <c r="AI190" s="130"/>
      <c r="AJ190" s="133"/>
      <c r="AK190" s="33"/>
      <c r="AL190" s="33"/>
      <c r="AM190" s="133"/>
      <c r="AT190" s="135"/>
    </row>
    <row r="191" spans="8:46" s="129" customFormat="1" ht="12.75">
      <c r="H191" s="178"/>
      <c r="I191" s="178"/>
      <c r="J191" s="158"/>
      <c r="K191" s="33"/>
      <c r="L191" s="130"/>
      <c r="M191" s="130"/>
      <c r="N191" s="133"/>
      <c r="O191" s="133"/>
      <c r="P191" s="133"/>
      <c r="Q191" s="133"/>
      <c r="R191" s="133"/>
      <c r="S191" s="133"/>
      <c r="T191" s="133"/>
      <c r="U191" s="133"/>
      <c r="V191" s="133"/>
      <c r="W191" s="133"/>
      <c r="X191" s="133"/>
      <c r="Y191" s="133"/>
      <c r="Z191" s="133"/>
      <c r="AA191" s="133"/>
      <c r="AB191" s="133"/>
      <c r="AC191" s="133"/>
      <c r="AD191" s="133"/>
      <c r="AE191" s="133"/>
      <c r="AF191" s="133"/>
      <c r="AG191" s="134"/>
      <c r="AH191" s="133"/>
      <c r="AI191" s="130"/>
      <c r="AJ191" s="133"/>
      <c r="AK191" s="33"/>
      <c r="AL191" s="33"/>
      <c r="AM191" s="133"/>
      <c r="AT191" s="135"/>
    </row>
    <row r="192" spans="8:46" s="129" customFormat="1" ht="12.75">
      <c r="H192" s="178"/>
      <c r="I192" s="178"/>
      <c r="J192" s="158"/>
      <c r="K192" s="33"/>
      <c r="L192" s="130"/>
      <c r="M192" s="130"/>
      <c r="N192" s="133"/>
      <c r="O192" s="133"/>
      <c r="P192" s="133"/>
      <c r="Q192" s="133"/>
      <c r="R192" s="133"/>
      <c r="S192" s="133"/>
      <c r="T192" s="133"/>
      <c r="U192" s="133"/>
      <c r="V192" s="133"/>
      <c r="W192" s="133"/>
      <c r="X192" s="133"/>
      <c r="Y192" s="133"/>
      <c r="Z192" s="133"/>
      <c r="AA192" s="133"/>
      <c r="AB192" s="133"/>
      <c r="AC192" s="133"/>
      <c r="AD192" s="133"/>
      <c r="AE192" s="133"/>
      <c r="AF192" s="133"/>
      <c r="AG192" s="134"/>
      <c r="AH192" s="133"/>
      <c r="AI192" s="130"/>
      <c r="AJ192" s="133"/>
      <c r="AK192" s="33"/>
      <c r="AL192" s="33"/>
      <c r="AM192" s="133"/>
      <c r="AT192" s="135"/>
    </row>
    <row r="193" spans="8:80" s="129" customFormat="1" ht="12.75">
      <c r="H193" s="178"/>
      <c r="I193" s="178"/>
      <c r="J193" s="158"/>
      <c r="K193" s="33"/>
      <c r="L193" s="130"/>
      <c r="M193" s="130"/>
      <c r="N193" s="133"/>
      <c r="O193" s="133"/>
      <c r="P193" s="133"/>
      <c r="Q193" s="133"/>
      <c r="R193" s="133"/>
      <c r="S193" s="133"/>
      <c r="T193" s="133"/>
      <c r="U193" s="133"/>
      <c r="V193" s="133"/>
      <c r="W193" s="133"/>
      <c r="X193" s="133"/>
      <c r="Y193" s="133"/>
      <c r="Z193" s="133"/>
      <c r="AA193" s="133"/>
      <c r="AB193" s="133"/>
      <c r="AC193" s="133"/>
      <c r="AD193" s="133"/>
      <c r="AE193" s="133"/>
      <c r="AF193" s="133"/>
      <c r="AG193" s="134"/>
      <c r="AH193" s="133"/>
      <c r="AI193" s="130"/>
      <c r="AJ193" s="133"/>
      <c r="AK193" s="33"/>
      <c r="AL193" s="33"/>
      <c r="AM193" s="133"/>
      <c r="AT193" s="135"/>
    </row>
    <row r="194" spans="8:80" s="129" customFormat="1" ht="12.75">
      <c r="H194" s="178"/>
      <c r="I194" s="178"/>
      <c r="J194" s="158"/>
      <c r="K194" s="33"/>
      <c r="L194" s="130"/>
      <c r="M194" s="130"/>
      <c r="N194" s="133"/>
      <c r="O194" s="133"/>
      <c r="P194" s="133"/>
      <c r="Q194" s="133"/>
      <c r="R194" s="133"/>
      <c r="S194" s="133"/>
      <c r="T194" s="133"/>
      <c r="U194" s="133"/>
      <c r="V194" s="133"/>
      <c r="W194" s="133"/>
      <c r="X194" s="133"/>
      <c r="Y194" s="133"/>
      <c r="Z194" s="133"/>
      <c r="AA194" s="133"/>
      <c r="AB194" s="133"/>
      <c r="AC194" s="133"/>
      <c r="AD194" s="133"/>
      <c r="AE194" s="133"/>
      <c r="AF194" s="133"/>
      <c r="AG194" s="134"/>
      <c r="AH194" s="133"/>
      <c r="AI194" s="130"/>
      <c r="AJ194" s="133"/>
      <c r="AK194" s="33"/>
      <c r="AL194" s="33"/>
      <c r="AM194" s="133"/>
      <c r="AT194" s="135"/>
    </row>
    <row r="195" spans="8:80" s="129" customFormat="1" ht="12.75">
      <c r="H195" s="178"/>
      <c r="I195" s="178"/>
      <c r="J195" s="158"/>
      <c r="K195" s="33"/>
      <c r="L195" s="130"/>
      <c r="M195" s="130"/>
      <c r="N195" s="133"/>
      <c r="O195" s="133"/>
      <c r="P195" s="133"/>
      <c r="Q195" s="133"/>
      <c r="R195" s="133"/>
      <c r="S195" s="133"/>
      <c r="T195" s="133"/>
      <c r="U195" s="133"/>
      <c r="V195" s="133"/>
      <c r="W195" s="133"/>
      <c r="X195" s="133"/>
      <c r="Y195" s="133"/>
      <c r="Z195" s="133"/>
      <c r="AA195" s="133"/>
      <c r="AB195" s="133"/>
      <c r="AC195" s="133"/>
      <c r="AD195" s="133"/>
      <c r="AE195" s="133"/>
      <c r="AF195" s="133"/>
      <c r="AG195" s="134"/>
      <c r="AH195" s="133"/>
      <c r="AI195" s="130"/>
      <c r="AJ195" s="133"/>
      <c r="AK195" s="33"/>
      <c r="AL195" s="33"/>
      <c r="AM195" s="133"/>
      <c r="AT195" s="135"/>
    </row>
    <row r="196" spans="8:80" s="129" customFormat="1" ht="12.75">
      <c r="H196" s="178"/>
      <c r="I196" s="178"/>
      <c r="J196" s="158"/>
      <c r="K196" s="33"/>
      <c r="L196" s="130"/>
      <c r="M196" s="130"/>
      <c r="N196" s="133"/>
      <c r="O196" s="133"/>
      <c r="P196" s="133"/>
      <c r="Q196" s="133"/>
      <c r="R196" s="133"/>
      <c r="S196" s="133"/>
      <c r="T196" s="133"/>
      <c r="U196" s="133"/>
      <c r="V196" s="133"/>
      <c r="W196" s="133"/>
      <c r="X196" s="133"/>
      <c r="Y196" s="133"/>
      <c r="Z196" s="133"/>
      <c r="AA196" s="133"/>
      <c r="AB196" s="133"/>
      <c r="AC196" s="133"/>
      <c r="AD196" s="133"/>
      <c r="AE196" s="133"/>
      <c r="AF196" s="133"/>
      <c r="AG196" s="134"/>
      <c r="AH196" s="133"/>
      <c r="AI196" s="130"/>
      <c r="AJ196" s="133"/>
      <c r="AK196" s="33"/>
      <c r="AL196" s="33"/>
      <c r="AM196" s="133"/>
      <c r="AT196" s="135"/>
    </row>
    <row r="197" spans="8:80" s="129" customFormat="1" ht="12.75">
      <c r="H197" s="178"/>
      <c r="I197" s="178"/>
      <c r="J197" s="158"/>
      <c r="K197" s="33"/>
      <c r="L197" s="130"/>
      <c r="M197" s="130"/>
      <c r="N197" s="133"/>
      <c r="O197" s="133"/>
      <c r="P197" s="133"/>
      <c r="Q197" s="133"/>
      <c r="R197" s="133"/>
      <c r="S197" s="133"/>
      <c r="T197" s="133"/>
      <c r="U197" s="133"/>
      <c r="V197" s="133"/>
      <c r="W197" s="133"/>
      <c r="X197" s="133"/>
      <c r="Y197" s="133"/>
      <c r="Z197" s="133"/>
      <c r="AA197" s="133"/>
      <c r="AB197" s="133"/>
      <c r="AC197" s="133"/>
      <c r="AD197" s="133"/>
      <c r="AE197" s="133"/>
      <c r="AF197" s="133"/>
      <c r="AG197" s="134"/>
      <c r="AH197" s="133"/>
      <c r="AI197" s="130"/>
      <c r="AJ197" s="133"/>
      <c r="AK197" s="33"/>
      <c r="AL197" s="33"/>
      <c r="AM197" s="133"/>
      <c r="AT197" s="135"/>
    </row>
    <row r="198" spans="8:80" s="129" customFormat="1" ht="12.75">
      <c r="H198" s="178"/>
      <c r="I198" s="178"/>
      <c r="J198" s="158"/>
      <c r="K198" s="33"/>
      <c r="L198" s="130"/>
      <c r="M198" s="130"/>
      <c r="N198" s="133"/>
      <c r="O198" s="133"/>
      <c r="P198" s="133"/>
      <c r="Q198" s="133"/>
      <c r="R198" s="133"/>
      <c r="S198" s="133"/>
      <c r="T198" s="133"/>
      <c r="U198" s="133"/>
      <c r="V198" s="133"/>
      <c r="W198" s="133"/>
      <c r="X198" s="133"/>
      <c r="Y198" s="133"/>
      <c r="Z198" s="133"/>
      <c r="AA198" s="133"/>
      <c r="AB198" s="133"/>
      <c r="AC198" s="133"/>
      <c r="AD198" s="133"/>
      <c r="AE198" s="133"/>
      <c r="AF198" s="133"/>
      <c r="AG198" s="134"/>
      <c r="AH198" s="133"/>
      <c r="AI198" s="130"/>
      <c r="AJ198" s="133"/>
      <c r="AK198" s="33"/>
      <c r="AL198" s="33"/>
      <c r="AM198" s="133"/>
      <c r="AT198" s="135"/>
    </row>
    <row r="199" spans="8:80" s="129" customFormat="1" ht="12.75">
      <c r="H199" s="178"/>
      <c r="I199" s="178"/>
      <c r="J199" s="158"/>
      <c r="K199" s="33"/>
      <c r="L199" s="130"/>
      <c r="M199" s="130"/>
      <c r="N199" s="133"/>
      <c r="O199" s="133"/>
      <c r="P199" s="133"/>
      <c r="Q199" s="133"/>
      <c r="R199" s="133"/>
      <c r="S199" s="133"/>
      <c r="T199" s="133"/>
      <c r="U199" s="133"/>
      <c r="V199" s="133"/>
      <c r="W199" s="133"/>
      <c r="X199" s="133"/>
      <c r="Y199" s="133"/>
      <c r="Z199" s="133"/>
      <c r="AA199" s="133"/>
      <c r="AB199" s="133"/>
      <c r="AC199" s="133"/>
      <c r="AD199" s="133"/>
      <c r="AE199" s="133"/>
      <c r="AF199" s="133"/>
      <c r="AG199" s="134"/>
      <c r="AH199" s="133"/>
      <c r="AI199" s="130"/>
      <c r="AJ199" s="133"/>
      <c r="AK199" s="33"/>
      <c r="AL199" s="33"/>
      <c r="AM199" s="133"/>
      <c r="AT199" s="135"/>
    </row>
    <row r="200" spans="8:80" s="129" customFormat="1" ht="12.75">
      <c r="H200" s="178"/>
      <c r="I200" s="178"/>
      <c r="J200" s="158"/>
      <c r="K200" s="33"/>
      <c r="L200" s="130"/>
      <c r="M200" s="130"/>
      <c r="N200" s="133"/>
      <c r="O200" s="133"/>
      <c r="P200" s="133"/>
      <c r="Q200" s="133"/>
      <c r="R200" s="133"/>
      <c r="S200" s="133"/>
      <c r="T200" s="133"/>
      <c r="U200" s="133"/>
      <c r="V200" s="133"/>
      <c r="W200" s="133"/>
      <c r="X200" s="133"/>
      <c r="Y200" s="133"/>
      <c r="Z200" s="133"/>
      <c r="AA200" s="133"/>
      <c r="AB200" s="133"/>
      <c r="AC200" s="133"/>
      <c r="AD200" s="133"/>
      <c r="AE200" s="133"/>
      <c r="AF200" s="133"/>
      <c r="AG200" s="134"/>
      <c r="AH200" s="133"/>
      <c r="AI200" s="130"/>
      <c r="AJ200" s="133"/>
      <c r="AK200" s="33"/>
      <c r="AL200" s="33"/>
      <c r="AM200" s="133"/>
      <c r="AT200" s="135"/>
    </row>
    <row r="201" spans="8:80" s="129" customFormat="1" ht="12.75">
      <c r="H201" s="178"/>
      <c r="I201" s="178"/>
      <c r="J201" s="158"/>
      <c r="K201" s="33"/>
      <c r="L201" s="130"/>
      <c r="M201" s="130"/>
      <c r="N201" s="133"/>
      <c r="O201" s="133"/>
      <c r="P201" s="133"/>
      <c r="Q201" s="133"/>
      <c r="R201" s="133"/>
      <c r="S201" s="133"/>
      <c r="T201" s="133"/>
      <c r="U201" s="133"/>
      <c r="V201" s="133"/>
      <c r="W201" s="133"/>
      <c r="X201" s="133"/>
      <c r="Y201" s="133"/>
      <c r="Z201" s="133"/>
      <c r="AA201" s="133"/>
      <c r="AB201" s="133"/>
      <c r="AC201" s="133"/>
      <c r="AD201" s="133"/>
      <c r="AE201" s="133"/>
      <c r="AF201" s="133"/>
      <c r="AG201" s="134"/>
      <c r="AH201" s="133"/>
      <c r="AI201" s="130"/>
      <c r="AJ201" s="133"/>
      <c r="AK201" s="33"/>
      <c r="AL201" s="33"/>
      <c r="AM201" s="133"/>
      <c r="AT201" s="135"/>
    </row>
    <row r="202" spans="8:80" s="129" customFormat="1" ht="12.75">
      <c r="H202" s="178"/>
      <c r="I202" s="178"/>
      <c r="J202" s="158"/>
      <c r="K202" s="33"/>
      <c r="L202" s="130"/>
      <c r="M202" s="130"/>
      <c r="N202" s="133"/>
      <c r="O202" s="133"/>
      <c r="P202" s="133"/>
      <c r="Q202" s="133"/>
      <c r="R202" s="133"/>
      <c r="S202" s="133"/>
      <c r="T202" s="133"/>
      <c r="U202" s="133"/>
      <c r="V202" s="133"/>
      <c r="W202" s="133"/>
      <c r="X202" s="133"/>
      <c r="Y202" s="133"/>
      <c r="Z202" s="133"/>
      <c r="AA202" s="133"/>
      <c r="AB202" s="133"/>
      <c r="AC202" s="133"/>
      <c r="AD202" s="133"/>
      <c r="AE202" s="133"/>
      <c r="AF202" s="133"/>
      <c r="AG202" s="134"/>
      <c r="AH202" s="133"/>
      <c r="AI202" s="130"/>
      <c r="AJ202" s="133"/>
      <c r="AK202" s="33"/>
      <c r="AL202" s="33"/>
      <c r="AM202" s="133"/>
      <c r="AT202" s="135"/>
    </row>
    <row r="203" spans="8:80" s="129" customFormat="1" ht="12.75">
      <c r="H203" s="178"/>
      <c r="I203" s="178"/>
      <c r="J203" s="158"/>
      <c r="K203" s="33"/>
      <c r="L203" s="130"/>
      <c r="M203" s="130"/>
      <c r="N203" s="133"/>
      <c r="O203" s="133"/>
      <c r="P203" s="133"/>
      <c r="Q203" s="133"/>
      <c r="R203" s="133"/>
      <c r="S203" s="133"/>
      <c r="T203" s="133"/>
      <c r="U203" s="133"/>
      <c r="V203" s="133"/>
      <c r="W203" s="133"/>
      <c r="X203" s="133"/>
      <c r="Y203" s="133"/>
      <c r="Z203" s="133"/>
      <c r="AA203" s="133"/>
      <c r="AB203" s="133"/>
      <c r="AC203" s="133"/>
      <c r="AD203" s="133"/>
      <c r="AE203" s="133"/>
      <c r="AF203" s="133"/>
      <c r="AG203" s="134"/>
      <c r="AH203" s="133"/>
      <c r="AI203" s="130"/>
      <c r="AJ203" s="133"/>
      <c r="AK203" s="33"/>
      <c r="AL203" s="33"/>
      <c r="AM203" s="133"/>
      <c r="AT203" s="135"/>
    </row>
    <row r="204" spans="8:80" s="76" customFormat="1" ht="12.75">
      <c r="H204" s="183"/>
      <c r="I204" s="183"/>
      <c r="J204" s="158"/>
      <c r="K204" s="33"/>
      <c r="L204" s="130"/>
      <c r="M204" s="130"/>
      <c r="N204" s="133"/>
      <c r="O204" s="133"/>
      <c r="P204" s="133"/>
      <c r="Q204" s="133"/>
      <c r="R204" s="133"/>
      <c r="S204" s="133"/>
      <c r="T204" s="133"/>
      <c r="U204" s="133"/>
      <c r="V204" s="133"/>
      <c r="W204" s="133"/>
      <c r="X204" s="133"/>
      <c r="Y204" s="133"/>
      <c r="Z204" s="133"/>
      <c r="AA204" s="133"/>
      <c r="AB204" s="133"/>
      <c r="AC204" s="133"/>
      <c r="AD204" s="133"/>
      <c r="AE204" s="133"/>
      <c r="AF204" s="133"/>
      <c r="AG204" s="134"/>
      <c r="AH204" s="133"/>
      <c r="AI204" s="130"/>
      <c r="AJ204" s="133"/>
      <c r="AK204" s="33"/>
      <c r="AL204" s="33"/>
      <c r="AM204" s="133"/>
      <c r="AP204" s="129"/>
      <c r="AQ204" s="129"/>
      <c r="AR204" s="129"/>
      <c r="AS204" s="129"/>
      <c r="AT204" s="135"/>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129"/>
      <c r="BW204" s="129"/>
      <c r="BX204" s="129"/>
      <c r="BY204" s="129"/>
      <c r="BZ204" s="129"/>
      <c r="CA204" s="129"/>
      <c r="CB204" s="129"/>
    </row>
    <row r="205" spans="8:80" s="76" customFormat="1" ht="12.75">
      <c r="H205" s="183"/>
      <c r="I205" s="183"/>
      <c r="J205" s="158"/>
      <c r="K205" s="33"/>
      <c r="L205" s="130"/>
      <c r="M205" s="130"/>
      <c r="N205" s="133"/>
      <c r="O205" s="133"/>
      <c r="P205" s="133"/>
      <c r="Q205" s="133"/>
      <c r="R205" s="133"/>
      <c r="S205" s="133"/>
      <c r="T205" s="133"/>
      <c r="U205" s="133"/>
      <c r="V205" s="133"/>
      <c r="W205" s="133"/>
      <c r="X205" s="133"/>
      <c r="Y205" s="133"/>
      <c r="Z205" s="133"/>
      <c r="AA205" s="133"/>
      <c r="AB205" s="133"/>
      <c r="AC205" s="133"/>
      <c r="AD205" s="133"/>
      <c r="AE205" s="133"/>
      <c r="AF205" s="133"/>
      <c r="AG205" s="134"/>
      <c r="AH205" s="133"/>
      <c r="AI205" s="130"/>
      <c r="AJ205" s="133"/>
      <c r="AK205" s="33"/>
      <c r="AL205" s="33"/>
      <c r="AM205" s="133"/>
      <c r="AP205" s="129"/>
      <c r="AQ205" s="129"/>
      <c r="AR205" s="129"/>
      <c r="AS205" s="129"/>
      <c r="AT205" s="135"/>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129"/>
      <c r="CA205" s="129"/>
      <c r="CB205" s="129"/>
    </row>
    <row r="206" spans="8:80" s="76" customFormat="1" ht="12.75">
      <c r="H206" s="183"/>
      <c r="I206" s="183"/>
      <c r="J206" s="158"/>
      <c r="K206" s="33"/>
      <c r="L206" s="130"/>
      <c r="M206" s="130"/>
      <c r="N206" s="133"/>
      <c r="O206" s="133"/>
      <c r="P206" s="133"/>
      <c r="Q206" s="133"/>
      <c r="R206" s="133"/>
      <c r="S206" s="133"/>
      <c r="T206" s="133"/>
      <c r="U206" s="133"/>
      <c r="V206" s="133"/>
      <c r="W206" s="133"/>
      <c r="X206" s="133"/>
      <c r="Y206" s="133"/>
      <c r="Z206" s="133"/>
      <c r="AA206" s="133"/>
      <c r="AB206" s="133"/>
      <c r="AC206" s="133"/>
      <c r="AD206" s="133"/>
      <c r="AE206" s="133"/>
      <c r="AF206" s="133"/>
      <c r="AG206" s="134"/>
      <c r="AH206" s="133"/>
      <c r="AI206" s="130"/>
      <c r="AJ206" s="133"/>
      <c r="AK206" s="33"/>
      <c r="AL206" s="33"/>
      <c r="AM206" s="133"/>
      <c r="AP206" s="129"/>
      <c r="AQ206" s="129"/>
      <c r="AR206" s="129"/>
      <c r="AS206" s="129"/>
      <c r="AT206" s="135"/>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129"/>
      <c r="BW206" s="129"/>
      <c r="BX206" s="129"/>
      <c r="BY206" s="129"/>
      <c r="BZ206" s="129"/>
      <c r="CA206" s="129"/>
      <c r="CB206" s="129"/>
    </row>
    <row r="207" spans="8:80" s="76" customFormat="1" ht="12.75">
      <c r="H207" s="183"/>
      <c r="I207" s="183"/>
      <c r="J207" s="158"/>
      <c r="K207" s="33"/>
      <c r="L207" s="130"/>
      <c r="M207" s="130"/>
      <c r="N207" s="133"/>
      <c r="O207" s="133"/>
      <c r="P207" s="133"/>
      <c r="Q207" s="133"/>
      <c r="R207" s="133"/>
      <c r="S207" s="133"/>
      <c r="T207" s="133"/>
      <c r="U207" s="133"/>
      <c r="V207" s="133"/>
      <c r="W207" s="133"/>
      <c r="X207" s="133"/>
      <c r="Y207" s="133"/>
      <c r="Z207" s="133"/>
      <c r="AA207" s="133"/>
      <c r="AB207" s="133"/>
      <c r="AC207" s="133"/>
      <c r="AD207" s="133"/>
      <c r="AE207" s="133"/>
      <c r="AF207" s="133"/>
      <c r="AG207" s="134"/>
      <c r="AH207" s="133"/>
      <c r="AI207" s="130"/>
      <c r="AJ207" s="133"/>
      <c r="AK207" s="33"/>
      <c r="AL207" s="33"/>
      <c r="AM207" s="133"/>
      <c r="AQ207" s="129"/>
      <c r="AR207" s="129"/>
      <c r="AS207" s="129"/>
      <c r="AT207" s="135"/>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129"/>
      <c r="BW207" s="129"/>
      <c r="BX207" s="129"/>
      <c r="BY207" s="129"/>
      <c r="BZ207" s="129"/>
      <c r="CA207" s="129"/>
      <c r="CB207" s="129"/>
    </row>
    <row r="208" spans="8:80" s="76" customFormat="1" ht="12.75">
      <c r="H208" s="183"/>
      <c r="I208" s="183"/>
      <c r="J208" s="158"/>
      <c r="K208" s="33"/>
      <c r="L208" s="130"/>
      <c r="M208" s="130"/>
      <c r="N208" s="133"/>
      <c r="O208" s="133"/>
      <c r="P208" s="133"/>
      <c r="Q208" s="133"/>
      <c r="R208" s="133"/>
      <c r="S208" s="133"/>
      <c r="T208" s="133"/>
      <c r="U208" s="133"/>
      <c r="V208" s="133"/>
      <c r="W208" s="133"/>
      <c r="X208" s="133"/>
      <c r="Y208" s="133"/>
      <c r="Z208" s="133"/>
      <c r="AA208" s="133"/>
      <c r="AB208" s="133"/>
      <c r="AC208" s="133"/>
      <c r="AD208" s="133"/>
      <c r="AE208" s="133"/>
      <c r="AF208" s="133"/>
      <c r="AG208" s="134"/>
      <c r="AH208" s="133"/>
      <c r="AI208" s="130"/>
      <c r="AJ208" s="133"/>
      <c r="AK208" s="33"/>
      <c r="AL208" s="33"/>
      <c r="AM208" s="133"/>
      <c r="AQ208" s="129"/>
      <c r="AR208" s="129"/>
      <c r="AS208" s="129"/>
      <c r="AT208" s="135"/>
      <c r="AU208" s="129"/>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29"/>
      <c r="BQ208" s="129"/>
      <c r="BR208" s="129"/>
      <c r="BS208" s="129"/>
      <c r="BT208" s="129"/>
      <c r="BU208" s="129"/>
      <c r="BV208" s="129"/>
      <c r="BW208" s="129"/>
      <c r="BX208" s="129"/>
      <c r="BY208" s="129"/>
      <c r="BZ208" s="129"/>
      <c r="CA208" s="129"/>
      <c r="CB208" s="129"/>
    </row>
    <row r="209" spans="8:76" s="76" customFormat="1" ht="12.75">
      <c r="H209" s="183"/>
      <c r="I209" s="183"/>
      <c r="J209" s="158"/>
      <c r="K209" s="33"/>
      <c r="L209" s="130"/>
      <c r="M209" s="130"/>
      <c r="N209" s="133"/>
      <c r="O209" s="133"/>
      <c r="P209" s="133"/>
      <c r="Q209" s="133"/>
      <c r="R209" s="133"/>
      <c r="S209" s="133"/>
      <c r="T209" s="133"/>
      <c r="U209" s="133"/>
      <c r="V209" s="133"/>
      <c r="W209" s="133"/>
      <c r="X209" s="133"/>
      <c r="Y209" s="133"/>
      <c r="Z209" s="133"/>
      <c r="AA209" s="133"/>
      <c r="AB209" s="133"/>
      <c r="AC209" s="133"/>
      <c r="AD209" s="133"/>
      <c r="AE209" s="133"/>
      <c r="AF209" s="133"/>
      <c r="AG209" s="134"/>
      <c r="AH209" s="133"/>
      <c r="AI209" s="130"/>
      <c r="AJ209" s="133"/>
      <c r="AK209" s="33"/>
      <c r="AL209" s="33"/>
      <c r="AM209" s="133"/>
      <c r="AQ209" s="129"/>
      <c r="AR209" s="129"/>
      <c r="AS209" s="129"/>
      <c r="AT209" s="135"/>
      <c r="AU209" s="129"/>
      <c r="AV209" s="129"/>
      <c r="AW209" s="129"/>
      <c r="AX209" s="129"/>
      <c r="AY209" s="129"/>
      <c r="AZ209" s="129"/>
      <c r="BA209" s="129"/>
      <c r="BB209" s="129"/>
      <c r="BC209" s="129"/>
      <c r="BD209" s="129"/>
      <c r="BE209" s="129"/>
      <c r="BF209" s="129"/>
      <c r="BG209" s="129"/>
      <c r="BH209" s="129"/>
      <c r="BI209" s="129"/>
      <c r="BJ209" s="129"/>
      <c r="BK209" s="129"/>
      <c r="BL209" s="129"/>
      <c r="BM209" s="129"/>
      <c r="BN209" s="129"/>
      <c r="BO209" s="129"/>
      <c r="BP209" s="129"/>
      <c r="BQ209" s="129"/>
      <c r="BR209" s="129"/>
      <c r="BS209" s="129"/>
      <c r="BT209" s="129"/>
      <c r="BU209" s="129"/>
      <c r="BV209" s="129"/>
      <c r="BW209" s="129"/>
      <c r="BX209" s="129"/>
    </row>
    <row r="210" spans="8:76" s="76" customFormat="1" ht="12.75">
      <c r="H210" s="183"/>
      <c r="I210" s="183"/>
      <c r="J210" s="158"/>
      <c r="K210" s="33"/>
      <c r="L210" s="130"/>
      <c r="M210" s="130"/>
      <c r="N210" s="133"/>
      <c r="O210" s="133"/>
      <c r="P210" s="133"/>
      <c r="Q210" s="133"/>
      <c r="R210" s="133"/>
      <c r="S210" s="133"/>
      <c r="T210" s="133"/>
      <c r="U210" s="133"/>
      <c r="V210" s="133"/>
      <c r="W210" s="133"/>
      <c r="X210" s="133"/>
      <c r="Y210" s="133"/>
      <c r="Z210" s="133"/>
      <c r="AA210" s="133"/>
      <c r="AB210" s="133"/>
      <c r="AC210" s="133"/>
      <c r="AD210" s="133"/>
      <c r="AE210" s="133"/>
      <c r="AF210" s="133"/>
      <c r="AG210" s="134"/>
      <c r="AH210" s="133"/>
      <c r="AI210" s="130"/>
      <c r="AJ210" s="133"/>
      <c r="AK210" s="33"/>
      <c r="AL210" s="33"/>
      <c r="AM210" s="133"/>
      <c r="AQ210" s="129"/>
      <c r="AR210" s="129"/>
      <c r="AS210" s="129"/>
      <c r="AT210" s="135"/>
      <c r="AU210" s="129"/>
      <c r="AV210" s="129"/>
      <c r="AW210" s="129"/>
      <c r="AX210" s="129"/>
      <c r="AY210" s="129"/>
      <c r="AZ210" s="129"/>
      <c r="BA210" s="129"/>
      <c r="BB210" s="129"/>
      <c r="BC210" s="129"/>
      <c r="BD210" s="129"/>
      <c r="BE210" s="129"/>
      <c r="BF210" s="129"/>
      <c r="BG210" s="129"/>
      <c r="BH210" s="129"/>
      <c r="BI210" s="129"/>
      <c r="BJ210" s="129"/>
      <c r="BK210" s="129"/>
      <c r="BL210" s="129"/>
      <c r="BM210" s="129"/>
      <c r="BN210" s="129"/>
      <c r="BO210" s="129"/>
      <c r="BP210" s="129"/>
      <c r="BQ210" s="129"/>
      <c r="BR210" s="129"/>
      <c r="BS210" s="129"/>
      <c r="BT210" s="129"/>
      <c r="BU210" s="129"/>
      <c r="BV210" s="129"/>
      <c r="BW210" s="129"/>
      <c r="BX210" s="129"/>
    </row>
    <row r="211" spans="8:76" s="76" customFormat="1" ht="12.75">
      <c r="H211" s="183"/>
      <c r="I211" s="183"/>
      <c r="J211" s="158"/>
      <c r="K211" s="33"/>
      <c r="L211" s="130"/>
      <c r="M211" s="130"/>
      <c r="N211" s="133"/>
      <c r="O211" s="133"/>
      <c r="P211" s="133"/>
      <c r="Q211" s="133"/>
      <c r="R211" s="133"/>
      <c r="S211" s="133"/>
      <c r="T211" s="133"/>
      <c r="U211" s="133"/>
      <c r="V211" s="133"/>
      <c r="W211" s="133"/>
      <c r="X211" s="133"/>
      <c r="Y211" s="133"/>
      <c r="Z211" s="133"/>
      <c r="AA211" s="133"/>
      <c r="AB211" s="133"/>
      <c r="AC211" s="133"/>
      <c r="AD211" s="133"/>
      <c r="AE211" s="133"/>
      <c r="AF211" s="133"/>
      <c r="AG211" s="134"/>
      <c r="AH211" s="133"/>
      <c r="AI211" s="130"/>
      <c r="AJ211" s="133"/>
      <c r="AK211" s="33"/>
      <c r="AL211" s="33"/>
      <c r="AM211" s="133"/>
      <c r="AQ211" s="129"/>
      <c r="AR211" s="129"/>
      <c r="AS211" s="129"/>
      <c r="AT211" s="135"/>
      <c r="AU211" s="129"/>
      <c r="AV211" s="129"/>
      <c r="AW211" s="129"/>
      <c r="AX211" s="129"/>
      <c r="AY211" s="129"/>
      <c r="AZ211" s="129"/>
      <c r="BA211" s="129"/>
      <c r="BB211" s="129"/>
      <c r="BC211" s="129"/>
      <c r="BD211" s="129"/>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row>
    <row r="212" spans="8:76" s="76" customFormat="1" ht="12.75">
      <c r="H212" s="183"/>
      <c r="I212" s="183"/>
      <c r="J212" s="158"/>
      <c r="K212" s="33"/>
      <c r="L212" s="130"/>
      <c r="M212" s="130"/>
      <c r="N212" s="133"/>
      <c r="O212" s="133"/>
      <c r="P212" s="133"/>
      <c r="Q212" s="133"/>
      <c r="R212" s="133"/>
      <c r="S212" s="133"/>
      <c r="T212" s="133"/>
      <c r="U212" s="133"/>
      <c r="V212" s="133"/>
      <c r="W212" s="133"/>
      <c r="X212" s="133"/>
      <c r="Y212" s="133"/>
      <c r="Z212" s="133"/>
      <c r="AA212" s="133"/>
      <c r="AB212" s="133"/>
      <c r="AC212" s="133"/>
      <c r="AD212" s="133"/>
      <c r="AE212" s="133"/>
      <c r="AF212" s="133"/>
      <c r="AG212" s="134"/>
      <c r="AH212" s="133"/>
      <c r="AI212" s="130"/>
      <c r="AJ212" s="133"/>
      <c r="AK212" s="33"/>
      <c r="AL212" s="33"/>
      <c r="AM212" s="133"/>
      <c r="AT212" s="150"/>
    </row>
    <row r="213" spans="8:76" s="76" customFormat="1" ht="12.75">
      <c r="H213" s="183"/>
      <c r="I213" s="183"/>
      <c r="J213" s="158"/>
      <c r="K213" s="33"/>
      <c r="L213" s="130"/>
      <c r="M213" s="130"/>
      <c r="N213" s="133"/>
      <c r="O213" s="133"/>
      <c r="P213" s="133"/>
      <c r="Q213" s="133"/>
      <c r="R213" s="133"/>
      <c r="S213" s="133"/>
      <c r="T213" s="133"/>
      <c r="U213" s="133"/>
      <c r="V213" s="133"/>
      <c r="W213" s="133"/>
      <c r="X213" s="133"/>
      <c r="Y213" s="133"/>
      <c r="Z213" s="133"/>
      <c r="AA213" s="133"/>
      <c r="AB213" s="133"/>
      <c r="AC213" s="133"/>
      <c r="AD213" s="133"/>
      <c r="AE213" s="133"/>
      <c r="AF213" s="133"/>
      <c r="AG213" s="134"/>
      <c r="AH213" s="133"/>
      <c r="AI213" s="130"/>
      <c r="AJ213" s="133"/>
      <c r="AK213" s="33"/>
      <c r="AL213" s="33"/>
      <c r="AM213" s="133"/>
      <c r="AT213" s="150"/>
    </row>
    <row r="214" spans="8:76" s="76" customFormat="1" ht="12.75">
      <c r="H214" s="183"/>
      <c r="I214" s="183"/>
      <c r="J214" s="158"/>
      <c r="K214" s="33"/>
      <c r="L214" s="130"/>
      <c r="M214" s="130"/>
      <c r="N214" s="133"/>
      <c r="O214" s="133"/>
      <c r="P214" s="133"/>
      <c r="Q214" s="133"/>
      <c r="R214" s="133"/>
      <c r="S214" s="133"/>
      <c r="T214" s="133"/>
      <c r="U214" s="133"/>
      <c r="V214" s="133"/>
      <c r="W214" s="133"/>
      <c r="X214" s="133"/>
      <c r="Y214" s="133"/>
      <c r="Z214" s="133"/>
      <c r="AA214" s="133"/>
      <c r="AB214" s="133"/>
      <c r="AC214" s="133"/>
      <c r="AD214" s="133"/>
      <c r="AE214" s="133"/>
      <c r="AF214" s="133"/>
      <c r="AG214" s="134"/>
      <c r="AH214" s="133"/>
      <c r="AI214" s="130"/>
      <c r="AJ214" s="133"/>
      <c r="AK214" s="33"/>
      <c r="AL214" s="33"/>
      <c r="AM214" s="133"/>
      <c r="AT214" s="150"/>
    </row>
    <row r="215" spans="8:76" s="76" customFormat="1" ht="12.75">
      <c r="H215" s="183"/>
      <c r="I215" s="183"/>
      <c r="J215" s="158"/>
      <c r="K215" s="33"/>
      <c r="L215" s="130"/>
      <c r="M215" s="130"/>
      <c r="N215" s="133"/>
      <c r="O215" s="133"/>
      <c r="P215" s="133"/>
      <c r="Q215" s="133"/>
      <c r="R215" s="133"/>
      <c r="S215" s="133"/>
      <c r="T215" s="133"/>
      <c r="U215" s="133"/>
      <c r="V215" s="133"/>
      <c r="W215" s="133"/>
      <c r="X215" s="133"/>
      <c r="Y215" s="133"/>
      <c r="Z215" s="133"/>
      <c r="AA215" s="133"/>
      <c r="AB215" s="133"/>
      <c r="AC215" s="133"/>
      <c r="AD215" s="133"/>
      <c r="AE215" s="133"/>
      <c r="AF215" s="133"/>
      <c r="AG215" s="134"/>
      <c r="AH215" s="133"/>
      <c r="AI215" s="130"/>
      <c r="AJ215" s="133"/>
      <c r="AK215" s="33"/>
      <c r="AL215" s="33"/>
      <c r="AM215" s="133"/>
      <c r="AT215" s="150"/>
    </row>
    <row r="216" spans="8:76" s="76" customFormat="1" ht="12.75">
      <c r="H216" s="183"/>
      <c r="I216" s="183"/>
      <c r="J216" s="158"/>
      <c r="K216" s="33"/>
      <c r="L216" s="130"/>
      <c r="M216" s="130"/>
      <c r="N216" s="133"/>
      <c r="O216" s="133"/>
      <c r="P216" s="133"/>
      <c r="Q216" s="133"/>
      <c r="R216" s="133"/>
      <c r="S216" s="133"/>
      <c r="T216" s="133"/>
      <c r="U216" s="133"/>
      <c r="V216" s="133"/>
      <c r="W216" s="133"/>
      <c r="X216" s="133"/>
      <c r="Y216" s="133"/>
      <c r="Z216" s="133"/>
      <c r="AA216" s="133"/>
      <c r="AB216" s="133"/>
      <c r="AC216" s="133"/>
      <c r="AD216" s="133"/>
      <c r="AE216" s="133"/>
      <c r="AF216" s="133"/>
      <c r="AG216" s="134"/>
      <c r="AH216" s="133"/>
      <c r="AI216" s="130"/>
      <c r="AJ216" s="133"/>
      <c r="AK216" s="33"/>
      <c r="AL216" s="33"/>
      <c r="AM216" s="133"/>
      <c r="AT216" s="150"/>
    </row>
    <row r="217" spans="8:76" s="76" customFormat="1" ht="12.75">
      <c r="H217" s="183"/>
      <c r="I217" s="183"/>
      <c r="J217" s="158"/>
      <c r="K217" s="33"/>
      <c r="L217" s="130"/>
      <c r="M217" s="130"/>
      <c r="N217" s="133"/>
      <c r="O217" s="133"/>
      <c r="P217" s="133"/>
      <c r="Q217" s="133"/>
      <c r="R217" s="133"/>
      <c r="S217" s="133"/>
      <c r="T217" s="133"/>
      <c r="U217" s="133"/>
      <c r="V217" s="133"/>
      <c r="W217" s="133"/>
      <c r="X217" s="133"/>
      <c r="Y217" s="133"/>
      <c r="Z217" s="133"/>
      <c r="AA217" s="133"/>
      <c r="AB217" s="133"/>
      <c r="AC217" s="133"/>
      <c r="AD217" s="133"/>
      <c r="AE217" s="133"/>
      <c r="AF217" s="133"/>
      <c r="AG217" s="134"/>
      <c r="AH217" s="133"/>
      <c r="AI217" s="130"/>
      <c r="AJ217" s="133"/>
      <c r="AK217" s="33"/>
      <c r="AL217" s="33"/>
      <c r="AM217" s="133"/>
      <c r="AT217" s="150"/>
    </row>
    <row r="218" spans="8:76" s="76" customFormat="1" ht="12.75">
      <c r="H218" s="183"/>
      <c r="I218" s="183"/>
      <c r="J218" s="158"/>
      <c r="K218" s="33"/>
      <c r="L218" s="130"/>
      <c r="M218" s="130"/>
      <c r="N218" s="133"/>
      <c r="O218" s="133"/>
      <c r="P218" s="133"/>
      <c r="Q218" s="133"/>
      <c r="R218" s="133"/>
      <c r="S218" s="133"/>
      <c r="T218" s="133"/>
      <c r="U218" s="133"/>
      <c r="V218" s="133"/>
      <c r="W218" s="133"/>
      <c r="X218" s="133"/>
      <c r="Y218" s="133"/>
      <c r="Z218" s="133"/>
      <c r="AA218" s="133"/>
      <c r="AB218" s="133"/>
      <c r="AC218" s="133"/>
      <c r="AD218" s="133"/>
      <c r="AE218" s="133"/>
      <c r="AF218" s="133"/>
      <c r="AG218" s="134"/>
      <c r="AH218" s="133"/>
      <c r="AI218" s="130"/>
      <c r="AJ218" s="133"/>
      <c r="AK218" s="33"/>
      <c r="AL218" s="33"/>
      <c r="AM218" s="133"/>
      <c r="AT218" s="150"/>
    </row>
    <row r="219" spans="8:76" s="76" customFormat="1" ht="12.75">
      <c r="H219" s="183"/>
      <c r="I219" s="183"/>
      <c r="J219" s="158"/>
      <c r="K219" s="33"/>
      <c r="L219" s="130"/>
      <c r="M219" s="130"/>
      <c r="N219" s="133"/>
      <c r="O219" s="133"/>
      <c r="P219" s="133"/>
      <c r="Q219" s="133"/>
      <c r="R219" s="133"/>
      <c r="S219" s="133"/>
      <c r="T219" s="133"/>
      <c r="U219" s="133"/>
      <c r="V219" s="133"/>
      <c r="W219" s="133"/>
      <c r="X219" s="133"/>
      <c r="Y219" s="133"/>
      <c r="Z219" s="133"/>
      <c r="AA219" s="133"/>
      <c r="AB219" s="133"/>
      <c r="AC219" s="133"/>
      <c r="AD219" s="133"/>
      <c r="AE219" s="133"/>
      <c r="AF219" s="133"/>
      <c r="AG219" s="134"/>
      <c r="AH219" s="133"/>
      <c r="AI219" s="130"/>
      <c r="AJ219" s="133"/>
      <c r="AK219" s="33"/>
      <c r="AL219" s="33"/>
      <c r="AM219" s="133"/>
      <c r="AT219" s="150"/>
    </row>
    <row r="220" spans="8:76" s="76" customFormat="1" ht="12.75">
      <c r="H220" s="183"/>
      <c r="I220" s="183"/>
      <c r="J220" s="158"/>
      <c r="K220" s="33"/>
      <c r="L220" s="130"/>
      <c r="M220" s="130"/>
      <c r="N220" s="133"/>
      <c r="O220" s="133"/>
      <c r="P220" s="133"/>
      <c r="Q220" s="133"/>
      <c r="R220" s="133"/>
      <c r="S220" s="133"/>
      <c r="T220" s="133"/>
      <c r="U220" s="133"/>
      <c r="V220" s="133"/>
      <c r="W220" s="133"/>
      <c r="X220" s="133"/>
      <c r="Y220" s="133"/>
      <c r="Z220" s="133"/>
      <c r="AA220" s="133"/>
      <c r="AB220" s="133"/>
      <c r="AC220" s="133"/>
      <c r="AD220" s="133"/>
      <c r="AE220" s="133"/>
      <c r="AF220" s="133"/>
      <c r="AG220" s="134"/>
      <c r="AH220" s="133"/>
      <c r="AI220" s="130"/>
      <c r="AJ220" s="133"/>
      <c r="AK220" s="33"/>
      <c r="AL220" s="33"/>
      <c r="AM220" s="133"/>
      <c r="AT220" s="150"/>
    </row>
    <row r="221" spans="8:76" s="76" customFormat="1" ht="12.75">
      <c r="H221" s="183"/>
      <c r="I221" s="183"/>
      <c r="J221" s="158"/>
      <c r="K221" s="33"/>
      <c r="L221" s="130"/>
      <c r="M221" s="130"/>
      <c r="N221" s="133"/>
      <c r="O221" s="133"/>
      <c r="P221" s="133"/>
      <c r="Q221" s="133"/>
      <c r="R221" s="133"/>
      <c r="S221" s="133"/>
      <c r="T221" s="133"/>
      <c r="U221" s="133"/>
      <c r="V221" s="133"/>
      <c r="W221" s="133"/>
      <c r="X221" s="133"/>
      <c r="Y221" s="133"/>
      <c r="Z221" s="133"/>
      <c r="AA221" s="133"/>
      <c r="AB221" s="133"/>
      <c r="AC221" s="133"/>
      <c r="AD221" s="133"/>
      <c r="AE221" s="133"/>
      <c r="AF221" s="133"/>
      <c r="AG221" s="134"/>
      <c r="AH221" s="133"/>
      <c r="AI221" s="130"/>
      <c r="AJ221" s="133"/>
      <c r="AK221" s="33"/>
      <c r="AL221" s="33"/>
      <c r="AM221" s="133"/>
      <c r="AT221" s="150"/>
    </row>
    <row r="222" spans="8:76" s="76" customFormat="1" ht="12.75">
      <c r="H222" s="183"/>
      <c r="I222" s="183"/>
      <c r="J222" s="158"/>
      <c r="K222" s="33"/>
      <c r="L222" s="130"/>
      <c r="M222" s="130"/>
      <c r="N222" s="133"/>
      <c r="O222" s="133"/>
      <c r="P222" s="133"/>
      <c r="Q222" s="133"/>
      <c r="R222" s="133"/>
      <c r="S222" s="133"/>
      <c r="T222" s="133"/>
      <c r="U222" s="133"/>
      <c r="V222" s="133"/>
      <c r="W222" s="133"/>
      <c r="X222" s="133"/>
      <c r="Y222" s="133"/>
      <c r="Z222" s="133"/>
      <c r="AA222" s="133"/>
      <c r="AB222" s="133"/>
      <c r="AC222" s="133"/>
      <c r="AD222" s="133"/>
      <c r="AE222" s="133"/>
      <c r="AF222" s="133"/>
      <c r="AG222" s="134"/>
      <c r="AH222" s="133"/>
      <c r="AI222" s="130"/>
      <c r="AJ222" s="133"/>
      <c r="AK222" s="33"/>
      <c r="AL222" s="33"/>
      <c r="AM222" s="133"/>
      <c r="AT222" s="150"/>
    </row>
    <row r="223" spans="8:76" s="76" customFormat="1" ht="12.75">
      <c r="H223" s="183"/>
      <c r="I223" s="183"/>
      <c r="J223" s="158"/>
      <c r="K223" s="33"/>
      <c r="L223" s="130"/>
      <c r="M223" s="130"/>
      <c r="N223" s="133"/>
      <c r="O223" s="133"/>
      <c r="P223" s="133"/>
      <c r="Q223" s="133"/>
      <c r="R223" s="133"/>
      <c r="S223" s="133"/>
      <c r="T223" s="133"/>
      <c r="U223" s="133"/>
      <c r="V223" s="133"/>
      <c r="W223" s="133"/>
      <c r="X223" s="133"/>
      <c r="Y223" s="133"/>
      <c r="Z223" s="133"/>
      <c r="AA223" s="133"/>
      <c r="AB223" s="133"/>
      <c r="AC223" s="133"/>
      <c r="AD223" s="133"/>
      <c r="AE223" s="133"/>
      <c r="AF223" s="133"/>
      <c r="AG223" s="134"/>
      <c r="AH223" s="133"/>
      <c r="AI223" s="130"/>
      <c r="AJ223" s="133"/>
      <c r="AK223" s="33"/>
      <c r="AL223" s="33"/>
      <c r="AM223" s="133"/>
      <c r="AT223" s="150"/>
    </row>
    <row r="224" spans="8:76" s="76" customFormat="1" ht="12.75">
      <c r="H224" s="183"/>
      <c r="I224" s="183"/>
      <c r="J224" s="158"/>
      <c r="K224" s="33"/>
      <c r="L224" s="130"/>
      <c r="M224" s="130"/>
      <c r="N224" s="133"/>
      <c r="O224" s="133"/>
      <c r="P224" s="133"/>
      <c r="Q224" s="133"/>
      <c r="R224" s="133"/>
      <c r="S224" s="133"/>
      <c r="T224" s="133"/>
      <c r="U224" s="133"/>
      <c r="V224" s="133"/>
      <c r="W224" s="133"/>
      <c r="X224" s="133"/>
      <c r="Y224" s="133"/>
      <c r="Z224" s="133"/>
      <c r="AA224" s="133"/>
      <c r="AB224" s="133"/>
      <c r="AC224" s="133"/>
      <c r="AD224" s="133"/>
      <c r="AE224" s="133"/>
      <c r="AF224" s="133"/>
      <c r="AG224" s="134"/>
      <c r="AH224" s="133"/>
      <c r="AI224" s="130"/>
      <c r="AJ224" s="133"/>
      <c r="AK224" s="33"/>
      <c r="AL224" s="33"/>
      <c r="AM224" s="133"/>
      <c r="AT224" s="150"/>
    </row>
    <row r="225" spans="8:46" s="76" customFormat="1" ht="12.75">
      <c r="H225" s="183"/>
      <c r="I225" s="183"/>
      <c r="J225" s="158"/>
      <c r="K225" s="33"/>
      <c r="L225" s="130"/>
      <c r="M225" s="130"/>
      <c r="N225" s="133"/>
      <c r="O225" s="133"/>
      <c r="P225" s="133"/>
      <c r="Q225" s="133"/>
      <c r="R225" s="133"/>
      <c r="S225" s="133"/>
      <c r="T225" s="133"/>
      <c r="U225" s="133"/>
      <c r="V225" s="133"/>
      <c r="W225" s="133"/>
      <c r="X225" s="133"/>
      <c r="Y225" s="133"/>
      <c r="Z225" s="133"/>
      <c r="AA225" s="133"/>
      <c r="AB225" s="133"/>
      <c r="AC225" s="133"/>
      <c r="AD225" s="133"/>
      <c r="AE225" s="133"/>
      <c r="AF225" s="133"/>
      <c r="AG225" s="134"/>
      <c r="AH225" s="133"/>
      <c r="AI225" s="130"/>
      <c r="AJ225" s="133"/>
      <c r="AK225" s="33"/>
      <c r="AL225" s="33"/>
      <c r="AM225" s="133"/>
      <c r="AT225" s="150"/>
    </row>
    <row r="226" spans="8:46" s="76" customFormat="1" ht="12.75">
      <c r="H226" s="183"/>
      <c r="I226" s="183"/>
      <c r="J226" s="158"/>
      <c r="K226" s="33"/>
      <c r="L226" s="130"/>
      <c r="M226" s="130"/>
      <c r="N226" s="133"/>
      <c r="O226" s="133"/>
      <c r="P226" s="133"/>
      <c r="Q226" s="133"/>
      <c r="R226" s="133"/>
      <c r="S226" s="133"/>
      <c r="T226" s="133"/>
      <c r="U226" s="133"/>
      <c r="V226" s="133"/>
      <c r="W226" s="133"/>
      <c r="X226" s="133"/>
      <c r="Y226" s="133"/>
      <c r="Z226" s="133"/>
      <c r="AA226" s="133"/>
      <c r="AB226" s="133"/>
      <c r="AC226" s="133"/>
      <c r="AD226" s="133"/>
      <c r="AE226" s="133"/>
      <c r="AF226" s="133"/>
      <c r="AG226" s="134"/>
      <c r="AH226" s="133"/>
      <c r="AI226" s="130"/>
      <c r="AJ226" s="133"/>
      <c r="AK226" s="33"/>
      <c r="AL226" s="33"/>
      <c r="AM226" s="133"/>
      <c r="AT226" s="150"/>
    </row>
    <row r="227" spans="8:46" s="76" customFormat="1" ht="12.75">
      <c r="H227" s="183"/>
      <c r="I227" s="183"/>
      <c r="J227" s="158"/>
      <c r="K227" s="33"/>
      <c r="L227" s="130"/>
      <c r="M227" s="130"/>
      <c r="N227" s="133"/>
      <c r="O227" s="133"/>
      <c r="P227" s="133"/>
      <c r="Q227" s="133"/>
      <c r="R227" s="133"/>
      <c r="S227" s="133"/>
      <c r="T227" s="133"/>
      <c r="U227" s="133"/>
      <c r="V227" s="133"/>
      <c r="W227" s="133"/>
      <c r="X227" s="133"/>
      <c r="Y227" s="133"/>
      <c r="Z227" s="133"/>
      <c r="AA227" s="133"/>
      <c r="AB227" s="133"/>
      <c r="AC227" s="133"/>
      <c r="AD227" s="133"/>
      <c r="AE227" s="133"/>
      <c r="AF227" s="133"/>
      <c r="AG227" s="134"/>
      <c r="AH227" s="133"/>
      <c r="AI227" s="130"/>
      <c r="AJ227" s="133"/>
      <c r="AK227" s="33"/>
      <c r="AL227" s="33"/>
      <c r="AM227" s="133"/>
      <c r="AT227" s="150"/>
    </row>
    <row r="228" spans="8:46" s="76" customFormat="1" ht="12.75">
      <c r="H228" s="183"/>
      <c r="I228" s="183"/>
      <c r="J228" s="158"/>
      <c r="K228" s="33"/>
      <c r="L228" s="130"/>
      <c r="M228" s="130"/>
      <c r="N228" s="133"/>
      <c r="O228" s="133"/>
      <c r="P228" s="133"/>
      <c r="Q228" s="133"/>
      <c r="R228" s="133"/>
      <c r="S228" s="133"/>
      <c r="T228" s="133"/>
      <c r="U228" s="133"/>
      <c r="V228" s="133"/>
      <c r="W228" s="133"/>
      <c r="X228" s="133"/>
      <c r="Y228" s="133"/>
      <c r="Z228" s="133"/>
      <c r="AA228" s="133"/>
      <c r="AB228" s="133"/>
      <c r="AC228" s="133"/>
      <c r="AD228" s="133"/>
      <c r="AE228" s="133"/>
      <c r="AF228" s="133"/>
      <c r="AG228" s="134"/>
      <c r="AH228" s="133"/>
      <c r="AI228" s="130"/>
      <c r="AJ228" s="133"/>
      <c r="AK228" s="33"/>
      <c r="AL228" s="33"/>
      <c r="AM228" s="133"/>
      <c r="AT228" s="150"/>
    </row>
    <row r="229" spans="8:46" s="76" customFormat="1" ht="12.75">
      <c r="H229" s="183"/>
      <c r="I229" s="183"/>
      <c r="J229" s="158"/>
      <c r="K229" s="33"/>
      <c r="L229" s="130"/>
      <c r="M229" s="130"/>
      <c r="N229" s="133"/>
      <c r="O229" s="133"/>
      <c r="P229" s="133"/>
      <c r="Q229" s="133"/>
      <c r="R229" s="133"/>
      <c r="S229" s="133"/>
      <c r="T229" s="133"/>
      <c r="U229" s="133"/>
      <c r="V229" s="133"/>
      <c r="W229" s="133"/>
      <c r="X229" s="133"/>
      <c r="Y229" s="133"/>
      <c r="Z229" s="133"/>
      <c r="AA229" s="133"/>
      <c r="AB229" s="133"/>
      <c r="AC229" s="133"/>
      <c r="AD229" s="133"/>
      <c r="AE229" s="133"/>
      <c r="AF229" s="133"/>
      <c r="AG229" s="134"/>
      <c r="AH229" s="133"/>
      <c r="AI229" s="130"/>
      <c r="AJ229" s="133"/>
      <c r="AK229" s="33"/>
      <c r="AL229" s="33"/>
      <c r="AM229" s="133"/>
      <c r="AT229" s="150"/>
    </row>
    <row r="230" spans="8:46" s="76" customFormat="1" ht="12.75">
      <c r="H230" s="183"/>
      <c r="I230" s="183"/>
      <c r="J230" s="158"/>
      <c r="K230" s="33"/>
      <c r="L230" s="130"/>
      <c r="M230" s="130"/>
      <c r="N230" s="133"/>
      <c r="O230" s="133"/>
      <c r="P230" s="133"/>
      <c r="Q230" s="133"/>
      <c r="R230" s="133"/>
      <c r="S230" s="133"/>
      <c r="T230" s="133"/>
      <c r="U230" s="133"/>
      <c r="V230" s="133"/>
      <c r="W230" s="133"/>
      <c r="X230" s="133"/>
      <c r="Y230" s="133"/>
      <c r="Z230" s="133"/>
      <c r="AA230" s="133"/>
      <c r="AB230" s="133"/>
      <c r="AC230" s="133"/>
      <c r="AD230" s="133"/>
      <c r="AE230" s="133"/>
      <c r="AF230" s="133"/>
      <c r="AG230" s="134"/>
      <c r="AH230" s="133"/>
      <c r="AI230" s="130"/>
      <c r="AJ230" s="133"/>
      <c r="AK230" s="33"/>
      <c r="AL230" s="33"/>
      <c r="AM230" s="133"/>
      <c r="AT230" s="150"/>
    </row>
    <row r="231" spans="8:46" s="76" customFormat="1" ht="12.75">
      <c r="H231" s="183"/>
      <c r="I231" s="183"/>
      <c r="J231" s="158"/>
      <c r="K231" s="33"/>
      <c r="L231" s="130"/>
      <c r="M231" s="130"/>
      <c r="N231" s="133"/>
      <c r="O231" s="133"/>
      <c r="P231" s="133"/>
      <c r="Q231" s="133"/>
      <c r="R231" s="133"/>
      <c r="S231" s="133"/>
      <c r="T231" s="133"/>
      <c r="U231" s="133"/>
      <c r="V231" s="133"/>
      <c r="W231" s="133"/>
      <c r="X231" s="133"/>
      <c r="Y231" s="133"/>
      <c r="Z231" s="133"/>
      <c r="AA231" s="133"/>
      <c r="AB231" s="133"/>
      <c r="AC231" s="133"/>
      <c r="AD231" s="133"/>
      <c r="AE231" s="133"/>
      <c r="AF231" s="133"/>
      <c r="AG231" s="134"/>
      <c r="AH231" s="133"/>
      <c r="AI231" s="130"/>
      <c r="AJ231" s="133"/>
      <c r="AK231" s="33"/>
      <c r="AL231" s="33"/>
      <c r="AM231" s="133"/>
      <c r="AT231" s="150"/>
    </row>
    <row r="232" spans="8:46" s="76" customFormat="1" ht="12.75">
      <c r="H232" s="183"/>
      <c r="I232" s="183"/>
      <c r="J232" s="158"/>
      <c r="K232" s="33"/>
      <c r="L232" s="130"/>
      <c r="M232" s="130"/>
      <c r="N232" s="133"/>
      <c r="O232" s="133"/>
      <c r="P232" s="133"/>
      <c r="Q232" s="133"/>
      <c r="R232" s="133"/>
      <c r="S232" s="133"/>
      <c r="T232" s="133"/>
      <c r="U232" s="133"/>
      <c r="V232" s="133"/>
      <c r="W232" s="133"/>
      <c r="X232" s="133"/>
      <c r="Y232" s="133"/>
      <c r="Z232" s="133"/>
      <c r="AA232" s="133"/>
      <c r="AB232" s="133"/>
      <c r="AC232" s="133"/>
      <c r="AD232" s="133"/>
      <c r="AE232" s="133"/>
      <c r="AF232" s="133"/>
      <c r="AG232" s="134"/>
      <c r="AH232" s="133"/>
      <c r="AI232" s="130"/>
      <c r="AJ232" s="133"/>
      <c r="AK232" s="33"/>
      <c r="AL232" s="33"/>
      <c r="AM232" s="133"/>
      <c r="AT232" s="150"/>
    </row>
    <row r="233" spans="8:46" s="76" customFormat="1" ht="12.75">
      <c r="H233" s="183"/>
      <c r="I233" s="183"/>
      <c r="J233" s="158"/>
      <c r="K233" s="33"/>
      <c r="L233" s="130"/>
      <c r="M233" s="130"/>
      <c r="N233" s="133"/>
      <c r="O233" s="133"/>
      <c r="P233" s="133"/>
      <c r="Q233" s="133"/>
      <c r="R233" s="133"/>
      <c r="S233" s="133"/>
      <c r="T233" s="133"/>
      <c r="U233" s="133"/>
      <c r="V233" s="133"/>
      <c r="W233" s="133"/>
      <c r="X233" s="133"/>
      <c r="Y233" s="133"/>
      <c r="Z233" s="133"/>
      <c r="AA233" s="133"/>
      <c r="AB233" s="133"/>
      <c r="AC233" s="133"/>
      <c r="AD233" s="133"/>
      <c r="AE233" s="133"/>
      <c r="AF233" s="133"/>
      <c r="AG233" s="134"/>
      <c r="AH233" s="133"/>
      <c r="AI233" s="130"/>
      <c r="AJ233" s="133"/>
      <c r="AK233" s="33"/>
      <c r="AL233" s="33"/>
      <c r="AM233" s="133"/>
      <c r="AT233" s="150"/>
    </row>
    <row r="234" spans="8:46" s="76" customFormat="1" ht="12.75">
      <c r="H234" s="183"/>
      <c r="I234" s="183"/>
      <c r="J234" s="158"/>
      <c r="K234" s="33"/>
      <c r="L234" s="130"/>
      <c r="M234" s="130"/>
      <c r="N234" s="133"/>
      <c r="O234" s="133"/>
      <c r="P234" s="133"/>
      <c r="Q234" s="133"/>
      <c r="R234" s="133"/>
      <c r="S234" s="133"/>
      <c r="T234" s="133"/>
      <c r="U234" s="133"/>
      <c r="V234" s="133"/>
      <c r="W234" s="133"/>
      <c r="X234" s="133"/>
      <c r="Y234" s="133"/>
      <c r="Z234" s="133"/>
      <c r="AA234" s="133"/>
      <c r="AB234" s="133"/>
      <c r="AC234" s="133"/>
      <c r="AD234" s="133"/>
      <c r="AE234" s="133"/>
      <c r="AF234" s="133"/>
      <c r="AG234" s="134"/>
      <c r="AH234" s="133"/>
      <c r="AI234" s="130"/>
      <c r="AJ234" s="133"/>
      <c r="AK234" s="33"/>
      <c r="AL234" s="33"/>
      <c r="AM234" s="133"/>
      <c r="AT234" s="150"/>
    </row>
    <row r="235" spans="8:46" s="76" customFormat="1" ht="12.75">
      <c r="H235" s="183"/>
      <c r="I235" s="183"/>
      <c r="J235" s="158"/>
      <c r="K235" s="33"/>
      <c r="L235" s="130"/>
      <c r="M235" s="130"/>
      <c r="N235" s="133"/>
      <c r="O235" s="133"/>
      <c r="P235" s="133"/>
      <c r="Q235" s="133"/>
      <c r="R235" s="133"/>
      <c r="S235" s="133"/>
      <c r="T235" s="133"/>
      <c r="U235" s="133"/>
      <c r="V235" s="133"/>
      <c r="W235" s="133"/>
      <c r="X235" s="133"/>
      <c r="Y235" s="133"/>
      <c r="Z235" s="133"/>
      <c r="AA235" s="133"/>
      <c r="AB235" s="133"/>
      <c r="AC235" s="133"/>
      <c r="AD235" s="133"/>
      <c r="AE235" s="133"/>
      <c r="AF235" s="133"/>
      <c r="AG235" s="134"/>
      <c r="AH235" s="133"/>
      <c r="AI235" s="130"/>
      <c r="AJ235" s="133"/>
      <c r="AK235" s="33"/>
      <c r="AL235" s="33"/>
      <c r="AM235" s="133"/>
      <c r="AT235" s="150"/>
    </row>
    <row r="236" spans="8:46" s="76" customFormat="1" ht="12.75">
      <c r="H236" s="183"/>
      <c r="I236" s="183"/>
      <c r="J236" s="158"/>
      <c r="K236" s="33"/>
      <c r="L236" s="130"/>
      <c r="M236" s="130"/>
      <c r="N236" s="133"/>
      <c r="O236" s="133"/>
      <c r="P236" s="133"/>
      <c r="Q236" s="133"/>
      <c r="R236" s="133"/>
      <c r="S236" s="133"/>
      <c r="T236" s="133"/>
      <c r="U236" s="133"/>
      <c r="V236" s="133"/>
      <c r="W236" s="133"/>
      <c r="X236" s="133"/>
      <c r="Y236" s="133"/>
      <c r="Z236" s="133"/>
      <c r="AA236" s="133"/>
      <c r="AB236" s="133"/>
      <c r="AC236" s="133"/>
      <c r="AD236" s="133"/>
      <c r="AE236" s="133"/>
      <c r="AF236" s="133"/>
      <c r="AG236" s="134"/>
      <c r="AH236" s="133"/>
      <c r="AI236" s="130"/>
      <c r="AJ236" s="133"/>
      <c r="AK236" s="33"/>
      <c r="AL236" s="33"/>
      <c r="AM236" s="133"/>
      <c r="AT236" s="150"/>
    </row>
    <row r="237" spans="8:46" s="76" customFormat="1" ht="12.75">
      <c r="H237" s="183"/>
      <c r="I237" s="183"/>
      <c r="J237" s="158"/>
      <c r="K237" s="33"/>
      <c r="L237" s="130"/>
      <c r="M237" s="130"/>
      <c r="N237" s="133"/>
      <c r="O237" s="133"/>
      <c r="P237" s="133"/>
      <c r="Q237" s="133"/>
      <c r="R237" s="133"/>
      <c r="S237" s="133"/>
      <c r="T237" s="133"/>
      <c r="U237" s="133"/>
      <c r="V237" s="133"/>
      <c r="W237" s="133"/>
      <c r="X237" s="133"/>
      <c r="Y237" s="133"/>
      <c r="Z237" s="133"/>
      <c r="AA237" s="133"/>
      <c r="AB237" s="133"/>
      <c r="AC237" s="133"/>
      <c r="AD237" s="133"/>
      <c r="AE237" s="133"/>
      <c r="AF237" s="133"/>
      <c r="AG237" s="134"/>
      <c r="AH237" s="133"/>
      <c r="AI237" s="130"/>
      <c r="AJ237" s="133"/>
      <c r="AK237" s="33"/>
      <c r="AL237" s="33"/>
      <c r="AM237" s="133"/>
      <c r="AT237" s="150"/>
    </row>
    <row r="238" spans="8:46" s="76" customFormat="1" ht="12.75">
      <c r="H238" s="183"/>
      <c r="I238" s="183"/>
      <c r="J238" s="158"/>
      <c r="K238" s="33"/>
      <c r="L238" s="130"/>
      <c r="M238" s="130"/>
      <c r="N238" s="133"/>
      <c r="O238" s="133"/>
      <c r="P238" s="133"/>
      <c r="Q238" s="133"/>
      <c r="R238" s="133"/>
      <c r="S238" s="133"/>
      <c r="T238" s="133"/>
      <c r="U238" s="133"/>
      <c r="V238" s="133"/>
      <c r="W238" s="133"/>
      <c r="X238" s="133"/>
      <c r="Y238" s="133"/>
      <c r="Z238" s="133"/>
      <c r="AA238" s="133"/>
      <c r="AB238" s="133"/>
      <c r="AC238" s="133"/>
      <c r="AD238" s="133"/>
      <c r="AE238" s="133"/>
      <c r="AF238" s="133"/>
      <c r="AG238" s="134"/>
      <c r="AH238" s="133"/>
      <c r="AI238" s="130"/>
      <c r="AJ238" s="133"/>
      <c r="AK238" s="33"/>
      <c r="AL238" s="33"/>
      <c r="AM238" s="133"/>
      <c r="AT238" s="150"/>
    </row>
    <row r="239" spans="8:46" s="76" customFormat="1" ht="12.75">
      <c r="H239" s="183"/>
      <c r="I239" s="183"/>
      <c r="J239" s="158"/>
      <c r="K239" s="33"/>
      <c r="L239" s="130"/>
      <c r="M239" s="130"/>
      <c r="N239" s="133"/>
      <c r="O239" s="133"/>
      <c r="P239" s="133"/>
      <c r="Q239" s="133"/>
      <c r="R239" s="133"/>
      <c r="S239" s="133"/>
      <c r="T239" s="133"/>
      <c r="U239" s="133"/>
      <c r="V239" s="133"/>
      <c r="W239" s="133"/>
      <c r="X239" s="133"/>
      <c r="Y239" s="133"/>
      <c r="Z239" s="133"/>
      <c r="AA239" s="133"/>
      <c r="AB239" s="133"/>
      <c r="AC239" s="133"/>
      <c r="AD239" s="133"/>
      <c r="AE239" s="133"/>
      <c r="AF239" s="133"/>
      <c r="AG239" s="134"/>
      <c r="AH239" s="133"/>
      <c r="AI239" s="130"/>
      <c r="AJ239" s="133"/>
      <c r="AK239" s="33"/>
      <c r="AL239" s="33"/>
      <c r="AM239" s="133"/>
      <c r="AT239" s="150"/>
    </row>
    <row r="240" spans="8:46" s="76" customFormat="1" ht="12.75">
      <c r="H240" s="183"/>
      <c r="I240" s="183"/>
      <c r="J240" s="158"/>
      <c r="K240" s="33"/>
      <c r="L240" s="130"/>
      <c r="M240" s="130"/>
      <c r="N240" s="133"/>
      <c r="O240" s="133"/>
      <c r="P240" s="133"/>
      <c r="Q240" s="133"/>
      <c r="R240" s="133"/>
      <c r="S240" s="133"/>
      <c r="T240" s="133"/>
      <c r="U240" s="133"/>
      <c r="V240" s="133"/>
      <c r="W240" s="133"/>
      <c r="X240" s="133"/>
      <c r="Y240" s="133"/>
      <c r="Z240" s="133"/>
      <c r="AA240" s="133"/>
      <c r="AB240" s="133"/>
      <c r="AC240" s="133"/>
      <c r="AD240" s="133"/>
      <c r="AE240" s="133"/>
      <c r="AF240" s="133"/>
      <c r="AG240" s="134"/>
      <c r="AH240" s="133"/>
      <c r="AI240" s="130"/>
      <c r="AJ240" s="133"/>
      <c r="AK240" s="33"/>
      <c r="AL240" s="33"/>
      <c r="AM240" s="133"/>
      <c r="AT240" s="150"/>
    </row>
    <row r="241" spans="8:46" s="76" customFormat="1" ht="12.75">
      <c r="H241" s="183"/>
      <c r="I241" s="183"/>
      <c r="J241" s="158"/>
      <c r="K241" s="33"/>
      <c r="L241" s="130"/>
      <c r="M241" s="130"/>
      <c r="N241" s="133"/>
      <c r="O241" s="133"/>
      <c r="P241" s="133"/>
      <c r="Q241" s="133"/>
      <c r="R241" s="133"/>
      <c r="S241" s="133"/>
      <c r="T241" s="133"/>
      <c r="U241" s="133"/>
      <c r="V241" s="133"/>
      <c r="W241" s="133"/>
      <c r="X241" s="133"/>
      <c r="Y241" s="133"/>
      <c r="Z241" s="133"/>
      <c r="AA241" s="133"/>
      <c r="AB241" s="133"/>
      <c r="AC241" s="133"/>
      <c r="AD241" s="133"/>
      <c r="AE241" s="133"/>
      <c r="AF241" s="133"/>
      <c r="AG241" s="134"/>
      <c r="AH241" s="133"/>
      <c r="AI241" s="130"/>
      <c r="AJ241" s="133"/>
      <c r="AK241" s="33"/>
      <c r="AL241" s="33"/>
      <c r="AM241" s="133"/>
      <c r="AT241" s="150"/>
    </row>
    <row r="242" spans="8:46" s="76" customFormat="1" ht="12.75">
      <c r="H242" s="183"/>
      <c r="I242" s="183"/>
      <c r="J242" s="158"/>
      <c r="K242" s="33"/>
      <c r="L242" s="130"/>
      <c r="M242" s="130"/>
      <c r="N242" s="133"/>
      <c r="O242" s="133"/>
      <c r="P242" s="133"/>
      <c r="Q242" s="133"/>
      <c r="R242" s="133"/>
      <c r="S242" s="133"/>
      <c r="T242" s="133"/>
      <c r="U242" s="133"/>
      <c r="V242" s="133"/>
      <c r="W242" s="133"/>
      <c r="X242" s="133"/>
      <c r="Y242" s="133"/>
      <c r="Z242" s="133"/>
      <c r="AA242" s="133"/>
      <c r="AB242" s="133"/>
      <c r="AC242" s="133"/>
      <c r="AD242" s="133"/>
      <c r="AE242" s="133"/>
      <c r="AF242" s="133"/>
      <c r="AG242" s="134"/>
      <c r="AH242" s="133"/>
      <c r="AI242" s="130"/>
      <c r="AJ242" s="133"/>
      <c r="AK242" s="33"/>
      <c r="AL242" s="33"/>
      <c r="AM242" s="133"/>
      <c r="AT242" s="150"/>
    </row>
    <row r="243" spans="8:46" s="76" customFormat="1" ht="12.75">
      <c r="H243" s="183"/>
      <c r="I243" s="183"/>
      <c r="J243" s="158"/>
      <c r="K243" s="33"/>
      <c r="L243" s="130"/>
      <c r="M243" s="130"/>
      <c r="N243" s="133"/>
      <c r="O243" s="133"/>
      <c r="P243" s="133"/>
      <c r="Q243" s="133"/>
      <c r="R243" s="133"/>
      <c r="S243" s="133"/>
      <c r="T243" s="133"/>
      <c r="U243" s="133"/>
      <c r="V243" s="133"/>
      <c r="W243" s="133"/>
      <c r="X243" s="133"/>
      <c r="Y243" s="133"/>
      <c r="Z243" s="133"/>
      <c r="AA243" s="133"/>
      <c r="AB243" s="133"/>
      <c r="AC243" s="133"/>
      <c r="AD243" s="133"/>
      <c r="AE243" s="133"/>
      <c r="AF243" s="133"/>
      <c r="AG243" s="134"/>
      <c r="AH243" s="133"/>
      <c r="AI243" s="130"/>
      <c r="AJ243" s="133"/>
      <c r="AK243" s="33"/>
      <c r="AL243" s="33"/>
      <c r="AM243" s="133"/>
      <c r="AT243" s="150"/>
    </row>
    <row r="244" spans="8:46" s="76" customFormat="1" ht="12.75">
      <c r="H244" s="183"/>
      <c r="I244" s="183"/>
      <c r="J244" s="158"/>
      <c r="K244" s="33"/>
      <c r="L244" s="130"/>
      <c r="M244" s="130"/>
      <c r="N244" s="133"/>
      <c r="O244" s="133"/>
      <c r="P244" s="133"/>
      <c r="Q244" s="133"/>
      <c r="R244" s="133"/>
      <c r="S244" s="133"/>
      <c r="T244" s="133"/>
      <c r="U244" s="133"/>
      <c r="V244" s="133"/>
      <c r="W244" s="133"/>
      <c r="X244" s="133"/>
      <c r="Y244" s="133"/>
      <c r="Z244" s="133"/>
      <c r="AA244" s="133"/>
      <c r="AB244" s="133"/>
      <c r="AC244" s="133"/>
      <c r="AD244" s="133"/>
      <c r="AE244" s="133"/>
      <c r="AF244" s="133"/>
      <c r="AG244" s="134"/>
      <c r="AH244" s="133"/>
      <c r="AI244" s="130"/>
      <c r="AJ244" s="133"/>
      <c r="AK244" s="33"/>
      <c r="AL244" s="33"/>
      <c r="AM244" s="133"/>
      <c r="AT244" s="150"/>
    </row>
    <row r="245" spans="8:46" s="76" customFormat="1" ht="12.75">
      <c r="H245" s="183"/>
      <c r="I245" s="183"/>
      <c r="J245" s="158"/>
      <c r="K245" s="33"/>
      <c r="L245" s="130"/>
      <c r="M245" s="130"/>
      <c r="N245" s="133"/>
      <c r="O245" s="133"/>
      <c r="P245" s="133"/>
      <c r="Q245" s="133"/>
      <c r="R245" s="133"/>
      <c r="S245" s="133"/>
      <c r="T245" s="133"/>
      <c r="U245" s="133"/>
      <c r="V245" s="133"/>
      <c r="W245" s="133"/>
      <c r="X245" s="133"/>
      <c r="Y245" s="133"/>
      <c r="Z245" s="133"/>
      <c r="AA245" s="133"/>
      <c r="AB245" s="133"/>
      <c r="AC245" s="133"/>
      <c r="AD245" s="133"/>
      <c r="AE245" s="133"/>
      <c r="AF245" s="133"/>
      <c r="AG245" s="134"/>
      <c r="AH245" s="133"/>
      <c r="AI245" s="130"/>
      <c r="AJ245" s="133"/>
      <c r="AK245" s="33"/>
      <c r="AL245" s="33"/>
      <c r="AM245" s="133"/>
      <c r="AT245" s="150"/>
    </row>
    <row r="246" spans="8:46" s="76" customFormat="1" ht="12.75">
      <c r="H246" s="183"/>
      <c r="I246" s="183"/>
      <c r="J246" s="158"/>
      <c r="K246" s="33"/>
      <c r="L246" s="130"/>
      <c r="M246" s="130"/>
      <c r="N246" s="133"/>
      <c r="O246" s="133"/>
      <c r="P246" s="133"/>
      <c r="Q246" s="133"/>
      <c r="R246" s="133"/>
      <c r="S246" s="133"/>
      <c r="T246" s="133"/>
      <c r="U246" s="133"/>
      <c r="V246" s="133"/>
      <c r="W246" s="133"/>
      <c r="X246" s="133"/>
      <c r="Y246" s="133"/>
      <c r="Z246" s="133"/>
      <c r="AA246" s="133"/>
      <c r="AB246" s="133"/>
      <c r="AC246" s="133"/>
      <c r="AD246" s="133"/>
      <c r="AE246" s="133"/>
      <c r="AF246" s="133"/>
      <c r="AG246" s="134"/>
      <c r="AH246" s="133"/>
      <c r="AI246" s="130"/>
      <c r="AJ246" s="133"/>
      <c r="AK246" s="33"/>
      <c r="AL246" s="33"/>
      <c r="AM246" s="133"/>
      <c r="AT246" s="150"/>
    </row>
    <row r="247" spans="8:46" s="76" customFormat="1" ht="12.75">
      <c r="H247" s="183"/>
      <c r="I247" s="183"/>
      <c r="J247" s="158"/>
      <c r="K247" s="33"/>
      <c r="L247" s="130"/>
      <c r="M247" s="130"/>
      <c r="N247" s="133"/>
      <c r="O247" s="133"/>
      <c r="P247" s="133"/>
      <c r="Q247" s="133"/>
      <c r="R247" s="133"/>
      <c r="S247" s="133"/>
      <c r="T247" s="133"/>
      <c r="U247" s="133"/>
      <c r="V247" s="133"/>
      <c r="W247" s="133"/>
      <c r="X247" s="133"/>
      <c r="Y247" s="133"/>
      <c r="Z247" s="133"/>
      <c r="AA247" s="133"/>
      <c r="AB247" s="133"/>
      <c r="AC247" s="133"/>
      <c r="AD247" s="133"/>
      <c r="AE247" s="133"/>
      <c r="AF247" s="133"/>
      <c r="AG247" s="134"/>
      <c r="AH247" s="133"/>
      <c r="AI247" s="130"/>
      <c r="AJ247" s="133"/>
      <c r="AK247" s="33"/>
      <c r="AL247" s="33"/>
      <c r="AM247" s="133"/>
      <c r="AT247" s="150"/>
    </row>
    <row r="248" spans="8:46" s="76" customFormat="1" ht="12.75">
      <c r="H248" s="183"/>
      <c r="I248" s="183"/>
      <c r="J248" s="158"/>
      <c r="K248" s="33"/>
      <c r="L248" s="130"/>
      <c r="M248" s="130"/>
      <c r="N248" s="133"/>
      <c r="O248" s="133"/>
      <c r="P248" s="133"/>
      <c r="Q248" s="133"/>
      <c r="R248" s="133"/>
      <c r="S248" s="133"/>
      <c r="T248" s="133"/>
      <c r="U248" s="133"/>
      <c r="V248" s="133"/>
      <c r="W248" s="133"/>
      <c r="X248" s="133"/>
      <c r="Y248" s="133"/>
      <c r="Z248" s="133"/>
      <c r="AA248" s="133"/>
      <c r="AB248" s="133"/>
      <c r="AC248" s="133"/>
      <c r="AD248" s="133"/>
      <c r="AE248" s="133"/>
      <c r="AF248" s="133"/>
      <c r="AG248" s="134"/>
      <c r="AH248" s="133"/>
      <c r="AI248" s="130"/>
      <c r="AJ248" s="133"/>
      <c r="AK248" s="33"/>
      <c r="AL248" s="33"/>
      <c r="AM248" s="133"/>
      <c r="AT248" s="150"/>
    </row>
    <row r="249" spans="8:46" s="76" customFormat="1" ht="12.75">
      <c r="H249" s="183"/>
      <c r="I249" s="183"/>
      <c r="J249" s="158"/>
      <c r="K249" s="33"/>
      <c r="L249" s="130"/>
      <c r="M249" s="130"/>
      <c r="N249" s="133"/>
      <c r="O249" s="133"/>
      <c r="P249" s="133"/>
      <c r="Q249" s="133"/>
      <c r="R249" s="133"/>
      <c r="S249" s="133"/>
      <c r="T249" s="133"/>
      <c r="U249" s="133"/>
      <c r="V249" s="133"/>
      <c r="W249" s="133"/>
      <c r="X249" s="133"/>
      <c r="Y249" s="133"/>
      <c r="Z249" s="133"/>
      <c r="AA249" s="133"/>
      <c r="AB249" s="133"/>
      <c r="AC249" s="133"/>
      <c r="AD249" s="133"/>
      <c r="AE249" s="133"/>
      <c r="AF249" s="133"/>
      <c r="AG249" s="134"/>
      <c r="AH249" s="133"/>
      <c r="AI249" s="130"/>
      <c r="AJ249" s="133"/>
      <c r="AK249" s="33"/>
      <c r="AL249" s="33"/>
      <c r="AM249" s="133"/>
      <c r="AT249" s="150"/>
    </row>
    <row r="250" spans="8:46" s="76" customFormat="1" ht="12.75">
      <c r="H250" s="183"/>
      <c r="I250" s="183"/>
      <c r="J250" s="158"/>
      <c r="K250" s="33"/>
      <c r="L250" s="130"/>
      <c r="M250" s="130"/>
      <c r="N250" s="133"/>
      <c r="O250" s="133"/>
      <c r="P250" s="133"/>
      <c r="Q250" s="133"/>
      <c r="R250" s="133"/>
      <c r="S250" s="133"/>
      <c r="T250" s="133"/>
      <c r="U250" s="133"/>
      <c r="V250" s="133"/>
      <c r="W250" s="133"/>
      <c r="X250" s="133"/>
      <c r="Y250" s="133"/>
      <c r="Z250" s="133"/>
      <c r="AA250" s="133"/>
      <c r="AB250" s="133"/>
      <c r="AC250" s="133"/>
      <c r="AD250" s="133"/>
      <c r="AE250" s="133"/>
      <c r="AF250" s="133"/>
      <c r="AG250" s="134"/>
      <c r="AH250" s="133"/>
      <c r="AI250" s="130"/>
      <c r="AJ250" s="133"/>
      <c r="AK250" s="33"/>
      <c r="AL250" s="33"/>
      <c r="AM250" s="133"/>
      <c r="AT250" s="150"/>
    </row>
    <row r="251" spans="8:46" s="76" customFormat="1" ht="12.75">
      <c r="H251" s="183"/>
      <c r="I251" s="183"/>
      <c r="J251" s="158"/>
      <c r="K251" s="33"/>
      <c r="L251" s="130"/>
      <c r="M251" s="130"/>
      <c r="N251" s="133"/>
      <c r="O251" s="133"/>
      <c r="P251" s="133"/>
      <c r="Q251" s="133"/>
      <c r="R251" s="133"/>
      <c r="S251" s="133"/>
      <c r="T251" s="133"/>
      <c r="U251" s="133"/>
      <c r="V251" s="133"/>
      <c r="W251" s="133"/>
      <c r="X251" s="133"/>
      <c r="Y251" s="133"/>
      <c r="Z251" s="133"/>
      <c r="AA251" s="133"/>
      <c r="AB251" s="133"/>
      <c r="AC251" s="133"/>
      <c r="AD251" s="133"/>
      <c r="AE251" s="133"/>
      <c r="AF251" s="133"/>
      <c r="AG251" s="134"/>
      <c r="AH251" s="133"/>
      <c r="AI251" s="130"/>
      <c r="AJ251" s="133"/>
      <c r="AK251" s="33"/>
      <c r="AL251" s="33"/>
      <c r="AM251" s="133"/>
      <c r="AT251" s="150"/>
    </row>
    <row r="252" spans="8:46" s="76" customFormat="1" ht="12.75">
      <c r="H252" s="183"/>
      <c r="I252" s="183"/>
      <c r="J252" s="158"/>
      <c r="K252" s="33"/>
      <c r="L252" s="130"/>
      <c r="M252" s="130"/>
      <c r="N252" s="133"/>
      <c r="O252" s="133"/>
      <c r="P252" s="133"/>
      <c r="Q252" s="133"/>
      <c r="R252" s="133"/>
      <c r="S252" s="133"/>
      <c r="T252" s="133"/>
      <c r="U252" s="133"/>
      <c r="V252" s="133"/>
      <c r="W252" s="133"/>
      <c r="X252" s="133"/>
      <c r="Y252" s="133"/>
      <c r="Z252" s="133"/>
      <c r="AA252" s="133"/>
      <c r="AB252" s="133"/>
      <c r="AC252" s="133"/>
      <c r="AD252" s="133"/>
      <c r="AE252" s="133"/>
      <c r="AF252" s="133"/>
      <c r="AG252" s="134"/>
      <c r="AH252" s="133"/>
      <c r="AI252" s="130"/>
      <c r="AJ252" s="133"/>
      <c r="AK252" s="33"/>
      <c r="AL252" s="33"/>
      <c r="AM252" s="133"/>
      <c r="AT252" s="150"/>
    </row>
    <row r="253" spans="8:46" s="76" customFormat="1" ht="12.75">
      <c r="H253" s="183"/>
      <c r="I253" s="183"/>
      <c r="J253" s="158"/>
      <c r="K253" s="33"/>
      <c r="L253" s="130"/>
      <c r="M253" s="130"/>
      <c r="N253" s="133"/>
      <c r="O253" s="133"/>
      <c r="P253" s="133"/>
      <c r="Q253" s="133"/>
      <c r="R253" s="133"/>
      <c r="S253" s="133"/>
      <c r="T253" s="133"/>
      <c r="U253" s="133"/>
      <c r="V253" s="133"/>
      <c r="W253" s="133"/>
      <c r="X253" s="133"/>
      <c r="Y253" s="133"/>
      <c r="Z253" s="133"/>
      <c r="AA253" s="133"/>
      <c r="AB253" s="133"/>
      <c r="AC253" s="133"/>
      <c r="AD253" s="133"/>
      <c r="AE253" s="133"/>
      <c r="AF253" s="133"/>
      <c r="AG253" s="134"/>
      <c r="AH253" s="133"/>
      <c r="AI253" s="130"/>
      <c r="AJ253" s="133"/>
      <c r="AK253" s="33"/>
      <c r="AL253" s="33"/>
      <c r="AM253" s="133"/>
      <c r="AT253" s="150"/>
    </row>
    <row r="254" spans="8:46" s="76" customFormat="1" ht="12.75">
      <c r="H254" s="183"/>
      <c r="I254" s="183"/>
      <c r="J254" s="158"/>
      <c r="K254" s="33"/>
      <c r="L254" s="130"/>
      <c r="M254" s="130"/>
      <c r="N254" s="133"/>
      <c r="O254" s="133"/>
      <c r="P254" s="133"/>
      <c r="Q254" s="133"/>
      <c r="R254" s="133"/>
      <c r="S254" s="133"/>
      <c r="T254" s="133"/>
      <c r="U254" s="133"/>
      <c r="V254" s="133"/>
      <c r="W254" s="133"/>
      <c r="X254" s="133"/>
      <c r="Y254" s="133"/>
      <c r="Z254" s="133"/>
      <c r="AA254" s="133"/>
      <c r="AB254" s="133"/>
      <c r="AC254" s="133"/>
      <c r="AD254" s="133"/>
      <c r="AE254" s="133"/>
      <c r="AF254" s="133"/>
      <c r="AG254" s="134"/>
      <c r="AH254" s="133"/>
      <c r="AI254" s="130"/>
      <c r="AJ254" s="133"/>
      <c r="AK254" s="33"/>
      <c r="AL254" s="33"/>
      <c r="AM254" s="133"/>
      <c r="AT254" s="150"/>
    </row>
    <row r="255" spans="8:46" s="76" customFormat="1" ht="12.75">
      <c r="H255" s="183"/>
      <c r="I255" s="183"/>
      <c r="J255" s="158"/>
      <c r="K255" s="33"/>
      <c r="L255" s="130"/>
      <c r="M255" s="130"/>
      <c r="N255" s="133"/>
      <c r="O255" s="133"/>
      <c r="P255" s="133"/>
      <c r="Q255" s="133"/>
      <c r="R255" s="133"/>
      <c r="S255" s="133"/>
      <c r="T255" s="133"/>
      <c r="U255" s="133"/>
      <c r="V255" s="133"/>
      <c r="W255" s="133"/>
      <c r="X255" s="133"/>
      <c r="Y255" s="133"/>
      <c r="Z255" s="133"/>
      <c r="AA255" s="133"/>
      <c r="AB255" s="133"/>
      <c r="AC255" s="133"/>
      <c r="AD255" s="133"/>
      <c r="AE255" s="133"/>
      <c r="AF255" s="133"/>
      <c r="AG255" s="134"/>
      <c r="AH255" s="133"/>
      <c r="AI255" s="130"/>
      <c r="AJ255" s="133"/>
      <c r="AK255" s="33"/>
      <c r="AL255" s="33"/>
      <c r="AM255" s="133"/>
      <c r="AT255" s="150"/>
    </row>
    <row r="256" spans="8:46" s="76" customFormat="1" ht="12.75">
      <c r="H256" s="183"/>
      <c r="I256" s="183"/>
      <c r="J256" s="158"/>
      <c r="K256" s="33"/>
      <c r="L256" s="130"/>
      <c r="M256" s="130"/>
      <c r="N256" s="133"/>
      <c r="O256" s="133"/>
      <c r="P256" s="133"/>
      <c r="Q256" s="133"/>
      <c r="R256" s="133"/>
      <c r="S256" s="133"/>
      <c r="T256" s="133"/>
      <c r="U256" s="133"/>
      <c r="V256" s="133"/>
      <c r="W256" s="133"/>
      <c r="X256" s="133"/>
      <c r="Y256" s="133"/>
      <c r="Z256" s="133"/>
      <c r="AA256" s="133"/>
      <c r="AB256" s="133"/>
      <c r="AC256" s="133"/>
      <c r="AD256" s="133"/>
      <c r="AE256" s="133"/>
      <c r="AF256" s="133"/>
      <c r="AG256" s="134"/>
      <c r="AH256" s="133"/>
      <c r="AI256" s="130"/>
      <c r="AJ256" s="133"/>
      <c r="AK256" s="33"/>
      <c r="AL256" s="33"/>
      <c r="AM256" s="133"/>
      <c r="AT256" s="150"/>
    </row>
    <row r="257" spans="8:46" s="76" customFormat="1" ht="12.75">
      <c r="H257" s="183"/>
      <c r="I257" s="183"/>
      <c r="J257" s="158"/>
      <c r="K257" s="33"/>
      <c r="L257" s="130"/>
      <c r="M257" s="130"/>
      <c r="N257" s="133"/>
      <c r="O257" s="133"/>
      <c r="P257" s="133"/>
      <c r="Q257" s="133"/>
      <c r="R257" s="133"/>
      <c r="S257" s="133"/>
      <c r="T257" s="133"/>
      <c r="U257" s="133"/>
      <c r="V257" s="133"/>
      <c r="W257" s="133"/>
      <c r="X257" s="133"/>
      <c r="Y257" s="133"/>
      <c r="Z257" s="133"/>
      <c r="AA257" s="133"/>
      <c r="AB257" s="133"/>
      <c r="AC257" s="133"/>
      <c r="AD257" s="133"/>
      <c r="AE257" s="133"/>
      <c r="AF257" s="133"/>
      <c r="AG257" s="134"/>
      <c r="AH257" s="133"/>
      <c r="AI257" s="130"/>
      <c r="AJ257" s="133"/>
      <c r="AK257" s="33"/>
      <c r="AL257" s="33"/>
      <c r="AM257" s="133"/>
      <c r="AT257" s="150"/>
    </row>
    <row r="258" spans="8:46" s="76" customFormat="1" ht="12.75">
      <c r="H258" s="183"/>
      <c r="I258" s="183"/>
      <c r="J258" s="158"/>
      <c r="K258" s="33"/>
      <c r="L258" s="130"/>
      <c r="M258" s="130"/>
      <c r="N258" s="133"/>
      <c r="O258" s="133"/>
      <c r="P258" s="133"/>
      <c r="Q258" s="133"/>
      <c r="R258" s="133"/>
      <c r="S258" s="133"/>
      <c r="T258" s="133"/>
      <c r="U258" s="133"/>
      <c r="V258" s="133"/>
      <c r="W258" s="133"/>
      <c r="X258" s="133"/>
      <c r="Y258" s="133"/>
      <c r="Z258" s="133"/>
      <c r="AA258" s="133"/>
      <c r="AB258" s="133"/>
      <c r="AC258" s="133"/>
      <c r="AD258" s="133"/>
      <c r="AE258" s="133"/>
      <c r="AF258" s="133"/>
      <c r="AG258" s="134"/>
      <c r="AH258" s="133"/>
      <c r="AI258" s="130"/>
      <c r="AJ258" s="133"/>
      <c r="AK258" s="33"/>
      <c r="AL258" s="33"/>
      <c r="AM258" s="133"/>
      <c r="AT258" s="150"/>
    </row>
    <row r="259" spans="8:46" s="76" customFormat="1" ht="12.75">
      <c r="H259" s="183"/>
      <c r="I259" s="183"/>
      <c r="J259" s="158"/>
      <c r="K259" s="33"/>
      <c r="L259" s="130"/>
      <c r="M259" s="130"/>
      <c r="N259" s="133"/>
      <c r="O259" s="133"/>
      <c r="P259" s="133"/>
      <c r="Q259" s="133"/>
      <c r="R259" s="133"/>
      <c r="S259" s="133"/>
      <c r="T259" s="133"/>
      <c r="U259" s="133"/>
      <c r="V259" s="133"/>
      <c r="W259" s="133"/>
      <c r="X259" s="133"/>
      <c r="Y259" s="133"/>
      <c r="Z259" s="133"/>
      <c r="AA259" s="133"/>
      <c r="AB259" s="133"/>
      <c r="AC259" s="133"/>
      <c r="AD259" s="133"/>
      <c r="AE259" s="133"/>
      <c r="AF259" s="133"/>
      <c r="AG259" s="134"/>
      <c r="AH259" s="133"/>
      <c r="AI259" s="130"/>
      <c r="AJ259" s="133"/>
      <c r="AK259" s="33"/>
      <c r="AL259" s="33"/>
      <c r="AM259" s="133"/>
      <c r="AT259" s="150"/>
    </row>
    <row r="260" spans="8:46" s="76" customFormat="1" ht="12.75">
      <c r="H260" s="183"/>
      <c r="I260" s="183"/>
      <c r="J260" s="158"/>
      <c r="K260" s="33"/>
      <c r="L260" s="130"/>
      <c r="M260" s="130"/>
      <c r="N260" s="133"/>
      <c r="O260" s="133"/>
      <c r="P260" s="133"/>
      <c r="Q260" s="133"/>
      <c r="R260" s="133"/>
      <c r="S260" s="133"/>
      <c r="T260" s="133"/>
      <c r="U260" s="133"/>
      <c r="V260" s="133"/>
      <c r="W260" s="133"/>
      <c r="X260" s="133"/>
      <c r="Y260" s="133"/>
      <c r="Z260" s="133"/>
      <c r="AA260" s="133"/>
      <c r="AB260" s="133"/>
      <c r="AC260" s="133"/>
      <c r="AD260" s="133"/>
      <c r="AE260" s="133"/>
      <c r="AF260" s="133"/>
      <c r="AG260" s="134"/>
      <c r="AH260" s="133"/>
      <c r="AI260" s="130"/>
      <c r="AJ260" s="133"/>
      <c r="AK260" s="33"/>
      <c r="AL260" s="33"/>
      <c r="AM260" s="133"/>
      <c r="AT260" s="150"/>
    </row>
    <row r="261" spans="8:46" s="76" customFormat="1" ht="12.75">
      <c r="H261" s="183"/>
      <c r="I261" s="183"/>
      <c r="J261" s="158"/>
      <c r="K261" s="33"/>
      <c r="L261" s="130"/>
      <c r="M261" s="130"/>
      <c r="N261" s="133"/>
      <c r="O261" s="133"/>
      <c r="P261" s="133"/>
      <c r="Q261" s="133"/>
      <c r="R261" s="133"/>
      <c r="S261" s="133"/>
      <c r="T261" s="133"/>
      <c r="U261" s="133"/>
      <c r="V261" s="133"/>
      <c r="W261" s="133"/>
      <c r="X261" s="133"/>
      <c r="Y261" s="133"/>
      <c r="Z261" s="133"/>
      <c r="AA261" s="133"/>
      <c r="AB261" s="133"/>
      <c r="AC261" s="133"/>
      <c r="AD261" s="133"/>
      <c r="AE261" s="133"/>
      <c r="AF261" s="133"/>
      <c r="AG261" s="134"/>
      <c r="AH261" s="133"/>
      <c r="AI261" s="130"/>
      <c r="AJ261" s="133"/>
      <c r="AK261" s="33"/>
      <c r="AL261" s="33"/>
      <c r="AM261" s="133"/>
      <c r="AT261" s="150"/>
    </row>
    <row r="262" spans="8:46" s="76" customFormat="1" ht="12.75">
      <c r="H262" s="183"/>
      <c r="I262" s="183"/>
      <c r="J262" s="158"/>
      <c r="K262" s="33"/>
      <c r="L262" s="130"/>
      <c r="M262" s="130"/>
      <c r="N262" s="133"/>
      <c r="O262" s="133"/>
      <c r="P262" s="133"/>
      <c r="Q262" s="133"/>
      <c r="R262" s="133"/>
      <c r="S262" s="133"/>
      <c r="T262" s="133"/>
      <c r="U262" s="133"/>
      <c r="V262" s="133"/>
      <c r="W262" s="133"/>
      <c r="X262" s="133"/>
      <c r="Y262" s="133"/>
      <c r="Z262" s="133"/>
      <c r="AA262" s="133"/>
      <c r="AB262" s="133"/>
      <c r="AC262" s="133"/>
      <c r="AD262" s="133"/>
      <c r="AE262" s="133"/>
      <c r="AF262" s="133"/>
      <c r="AG262" s="134"/>
      <c r="AH262" s="133"/>
      <c r="AI262" s="130"/>
      <c r="AJ262" s="133"/>
      <c r="AK262" s="33"/>
      <c r="AL262" s="33"/>
      <c r="AM262" s="133"/>
      <c r="AT262" s="150"/>
    </row>
    <row r="263" spans="8:46" s="76" customFormat="1" ht="12.75">
      <c r="H263" s="183"/>
      <c r="I263" s="183"/>
      <c r="J263" s="158"/>
      <c r="K263" s="33"/>
      <c r="L263" s="130"/>
      <c r="M263" s="130"/>
      <c r="N263" s="133"/>
      <c r="O263" s="133"/>
      <c r="P263" s="133"/>
      <c r="Q263" s="133"/>
      <c r="R263" s="133"/>
      <c r="S263" s="133"/>
      <c r="T263" s="133"/>
      <c r="U263" s="133"/>
      <c r="V263" s="133"/>
      <c r="W263" s="133"/>
      <c r="X263" s="133"/>
      <c r="Y263" s="133"/>
      <c r="Z263" s="133"/>
      <c r="AA263" s="133"/>
      <c r="AB263" s="133"/>
      <c r="AC263" s="133"/>
      <c r="AD263" s="133"/>
      <c r="AE263" s="133"/>
      <c r="AF263" s="133"/>
      <c r="AG263" s="134"/>
      <c r="AH263" s="133"/>
      <c r="AI263" s="130"/>
      <c r="AJ263" s="133"/>
      <c r="AK263" s="33"/>
      <c r="AL263" s="33"/>
      <c r="AM263" s="133"/>
      <c r="AT263" s="150"/>
    </row>
    <row r="264" spans="8:46" s="76" customFormat="1" ht="12.75">
      <c r="H264" s="183"/>
      <c r="I264" s="183"/>
      <c r="J264" s="158"/>
      <c r="K264" s="33"/>
      <c r="L264" s="130"/>
      <c r="M264" s="130"/>
      <c r="N264" s="133"/>
      <c r="O264" s="133"/>
      <c r="P264" s="133"/>
      <c r="Q264" s="133"/>
      <c r="R264" s="133"/>
      <c r="S264" s="133"/>
      <c r="T264" s="133"/>
      <c r="U264" s="133"/>
      <c r="V264" s="133"/>
      <c r="W264" s="133"/>
      <c r="X264" s="133"/>
      <c r="Y264" s="133"/>
      <c r="Z264" s="133"/>
      <c r="AA264" s="133"/>
      <c r="AB264" s="133"/>
      <c r="AC264" s="133"/>
      <c r="AD264" s="133"/>
      <c r="AE264" s="133"/>
      <c r="AF264" s="133"/>
      <c r="AG264" s="134"/>
      <c r="AH264" s="133"/>
      <c r="AI264" s="130"/>
      <c r="AJ264" s="133"/>
      <c r="AK264" s="33"/>
      <c r="AL264" s="33"/>
      <c r="AM264" s="133"/>
      <c r="AT264" s="150"/>
    </row>
    <row r="265" spans="8:46" s="76" customFormat="1" ht="12.75">
      <c r="H265" s="183"/>
      <c r="I265" s="183"/>
      <c r="J265" s="158"/>
      <c r="K265" s="33"/>
      <c r="L265" s="130"/>
      <c r="M265" s="130"/>
      <c r="N265" s="133"/>
      <c r="O265" s="133"/>
      <c r="P265" s="133"/>
      <c r="Q265" s="133"/>
      <c r="R265" s="133"/>
      <c r="S265" s="133"/>
      <c r="T265" s="133"/>
      <c r="U265" s="133"/>
      <c r="V265" s="133"/>
      <c r="W265" s="133"/>
      <c r="X265" s="133"/>
      <c r="Y265" s="133"/>
      <c r="Z265" s="133"/>
      <c r="AA265" s="133"/>
      <c r="AB265" s="133"/>
      <c r="AC265" s="133"/>
      <c r="AD265" s="133"/>
      <c r="AE265" s="133"/>
      <c r="AF265" s="133"/>
      <c r="AG265" s="134"/>
      <c r="AH265" s="133"/>
      <c r="AI265" s="130"/>
      <c r="AJ265" s="133"/>
      <c r="AK265" s="33"/>
      <c r="AL265" s="33"/>
      <c r="AM265" s="133"/>
      <c r="AT265" s="150"/>
    </row>
    <row r="266" spans="8:46" s="76" customFormat="1" ht="12.75">
      <c r="H266" s="183"/>
      <c r="I266" s="183"/>
      <c r="J266" s="158"/>
      <c r="K266" s="33"/>
      <c r="L266" s="130"/>
      <c r="M266" s="130"/>
      <c r="N266" s="133"/>
      <c r="O266" s="133"/>
      <c r="P266" s="133"/>
      <c r="Q266" s="133"/>
      <c r="R266" s="133"/>
      <c r="S266" s="133"/>
      <c r="T266" s="133"/>
      <c r="U266" s="133"/>
      <c r="V266" s="133"/>
      <c r="W266" s="133"/>
      <c r="X266" s="133"/>
      <c r="Y266" s="133"/>
      <c r="Z266" s="133"/>
      <c r="AA266" s="133"/>
      <c r="AB266" s="133"/>
      <c r="AC266" s="133"/>
      <c r="AD266" s="133"/>
      <c r="AE266" s="133"/>
      <c r="AF266" s="133"/>
      <c r="AG266" s="134"/>
      <c r="AH266" s="133"/>
      <c r="AI266" s="130"/>
      <c r="AJ266" s="133"/>
      <c r="AK266" s="33"/>
      <c r="AL266" s="33"/>
      <c r="AM266" s="133"/>
      <c r="AT266" s="150"/>
    </row>
    <row r="267" spans="8:46" s="76" customFormat="1" ht="12.75">
      <c r="H267" s="183"/>
      <c r="I267" s="183"/>
      <c r="J267" s="158"/>
      <c r="K267" s="33"/>
      <c r="L267" s="130"/>
      <c r="M267" s="130"/>
      <c r="N267" s="133"/>
      <c r="O267" s="133"/>
      <c r="P267" s="133"/>
      <c r="Q267" s="133"/>
      <c r="R267" s="133"/>
      <c r="S267" s="133"/>
      <c r="T267" s="133"/>
      <c r="U267" s="133"/>
      <c r="V267" s="133"/>
      <c r="W267" s="133"/>
      <c r="X267" s="133"/>
      <c r="Y267" s="133"/>
      <c r="Z267" s="133"/>
      <c r="AA267" s="133"/>
      <c r="AB267" s="133"/>
      <c r="AC267" s="133"/>
      <c r="AD267" s="133"/>
      <c r="AE267" s="133"/>
      <c r="AF267" s="133"/>
      <c r="AG267" s="134"/>
      <c r="AH267" s="133"/>
      <c r="AI267" s="130"/>
      <c r="AJ267" s="133"/>
      <c r="AK267" s="33"/>
      <c r="AL267" s="33"/>
      <c r="AM267" s="133"/>
      <c r="AT267" s="150"/>
    </row>
    <row r="268" spans="8:46" s="76" customFormat="1" ht="12.75">
      <c r="H268" s="183"/>
      <c r="I268" s="183"/>
      <c r="J268" s="158"/>
      <c r="K268" s="33"/>
      <c r="L268" s="130"/>
      <c r="M268" s="130"/>
      <c r="N268" s="133"/>
      <c r="O268" s="133"/>
      <c r="P268" s="133"/>
      <c r="Q268" s="133"/>
      <c r="R268" s="133"/>
      <c r="S268" s="133"/>
      <c r="T268" s="133"/>
      <c r="U268" s="133"/>
      <c r="V268" s="133"/>
      <c r="W268" s="133"/>
      <c r="X268" s="133"/>
      <c r="Y268" s="133"/>
      <c r="Z268" s="133"/>
      <c r="AA268" s="133"/>
      <c r="AB268" s="133"/>
      <c r="AC268" s="133"/>
      <c r="AD268" s="133"/>
      <c r="AE268" s="133"/>
      <c r="AF268" s="133"/>
      <c r="AG268" s="134"/>
      <c r="AH268" s="133"/>
      <c r="AI268" s="130"/>
      <c r="AJ268" s="133"/>
      <c r="AK268" s="33"/>
      <c r="AL268" s="33"/>
      <c r="AM268" s="133"/>
      <c r="AT268" s="150"/>
    </row>
    <row r="269" spans="8:46" s="76" customFormat="1" ht="12.75">
      <c r="H269" s="183"/>
      <c r="I269" s="183"/>
      <c r="J269" s="158"/>
      <c r="K269" s="33"/>
      <c r="L269" s="130"/>
      <c r="M269" s="130"/>
      <c r="N269" s="133"/>
      <c r="O269" s="133"/>
      <c r="P269" s="133"/>
      <c r="Q269" s="133"/>
      <c r="R269" s="133"/>
      <c r="S269" s="133"/>
      <c r="T269" s="133"/>
      <c r="U269" s="133"/>
      <c r="V269" s="133"/>
      <c r="W269" s="133"/>
      <c r="X269" s="133"/>
      <c r="Y269" s="133"/>
      <c r="Z269" s="133"/>
      <c r="AA269" s="133"/>
      <c r="AB269" s="133"/>
      <c r="AC269" s="133"/>
      <c r="AD269" s="133"/>
      <c r="AE269" s="133"/>
      <c r="AF269" s="133"/>
      <c r="AG269" s="134"/>
      <c r="AH269" s="133"/>
      <c r="AI269" s="130"/>
      <c r="AJ269" s="133"/>
      <c r="AK269" s="33"/>
      <c r="AL269" s="33"/>
      <c r="AM269" s="133"/>
      <c r="AT269" s="150"/>
    </row>
    <row r="270" spans="8:46" s="76" customFormat="1" ht="12.75">
      <c r="H270" s="183"/>
      <c r="I270" s="183"/>
      <c r="J270" s="158"/>
      <c r="K270" s="33"/>
      <c r="L270" s="130"/>
      <c r="M270" s="130"/>
      <c r="N270" s="133"/>
      <c r="O270" s="133"/>
      <c r="P270" s="133"/>
      <c r="Q270" s="133"/>
      <c r="R270" s="133"/>
      <c r="S270" s="133"/>
      <c r="T270" s="133"/>
      <c r="U270" s="133"/>
      <c r="V270" s="133"/>
      <c r="W270" s="133"/>
      <c r="X270" s="133"/>
      <c r="Y270" s="133"/>
      <c r="Z270" s="133"/>
      <c r="AA270" s="133"/>
      <c r="AB270" s="133"/>
      <c r="AC270" s="133"/>
      <c r="AD270" s="133"/>
      <c r="AE270" s="133"/>
      <c r="AF270" s="133"/>
      <c r="AG270" s="134"/>
      <c r="AH270" s="133"/>
      <c r="AI270" s="130"/>
      <c r="AJ270" s="133"/>
      <c r="AK270" s="33"/>
      <c r="AL270" s="33"/>
      <c r="AM270" s="133"/>
      <c r="AT270" s="150"/>
    </row>
    <row r="271" spans="8:46" s="76" customFormat="1" ht="12.75">
      <c r="H271" s="183"/>
      <c r="I271" s="183"/>
      <c r="J271" s="158"/>
      <c r="K271" s="33"/>
      <c r="L271" s="130"/>
      <c r="M271" s="130"/>
      <c r="N271" s="133"/>
      <c r="O271" s="133"/>
      <c r="P271" s="133"/>
      <c r="Q271" s="133"/>
      <c r="R271" s="133"/>
      <c r="S271" s="133"/>
      <c r="T271" s="133"/>
      <c r="U271" s="133"/>
      <c r="V271" s="133"/>
      <c r="W271" s="133"/>
      <c r="X271" s="133"/>
      <c r="Y271" s="133"/>
      <c r="Z271" s="133"/>
      <c r="AA271" s="133"/>
      <c r="AB271" s="133"/>
      <c r="AC271" s="133"/>
      <c r="AD271" s="133"/>
      <c r="AE271" s="133"/>
      <c r="AF271" s="133"/>
      <c r="AG271" s="134"/>
      <c r="AH271" s="133"/>
      <c r="AI271" s="130"/>
      <c r="AJ271" s="133"/>
      <c r="AK271" s="33"/>
      <c r="AL271" s="33"/>
      <c r="AM271" s="133"/>
      <c r="AT271" s="150"/>
    </row>
    <row r="272" spans="8:46" s="76" customFormat="1" ht="12.75">
      <c r="H272" s="183"/>
      <c r="I272" s="183"/>
      <c r="J272" s="158"/>
      <c r="K272" s="33"/>
      <c r="L272" s="130"/>
      <c r="M272" s="130"/>
      <c r="N272" s="133"/>
      <c r="O272" s="133"/>
      <c r="P272" s="133"/>
      <c r="Q272" s="133"/>
      <c r="R272" s="133"/>
      <c r="S272" s="133"/>
      <c r="T272" s="133"/>
      <c r="U272" s="133"/>
      <c r="V272" s="133"/>
      <c r="W272" s="133"/>
      <c r="X272" s="133"/>
      <c r="Y272" s="133"/>
      <c r="Z272" s="133"/>
      <c r="AA272" s="133"/>
      <c r="AB272" s="133"/>
      <c r="AC272" s="133"/>
      <c r="AD272" s="133"/>
      <c r="AE272" s="133"/>
      <c r="AF272" s="133"/>
      <c r="AG272" s="134"/>
      <c r="AH272" s="133"/>
      <c r="AI272" s="130"/>
      <c r="AJ272" s="133"/>
      <c r="AK272" s="33"/>
      <c r="AL272" s="33"/>
      <c r="AM272" s="133"/>
      <c r="AT272" s="150"/>
    </row>
    <row r="273" spans="8:80" s="76" customFormat="1" ht="12.75">
      <c r="H273" s="183"/>
      <c r="I273" s="183"/>
      <c r="J273" s="158"/>
      <c r="K273" s="33"/>
      <c r="L273" s="130"/>
      <c r="M273" s="130"/>
      <c r="N273" s="133"/>
      <c r="O273" s="133"/>
      <c r="P273" s="133"/>
      <c r="Q273" s="133"/>
      <c r="R273" s="133"/>
      <c r="S273" s="133"/>
      <c r="T273" s="133"/>
      <c r="U273" s="133"/>
      <c r="V273" s="133"/>
      <c r="W273" s="133"/>
      <c r="X273" s="133"/>
      <c r="Y273" s="133"/>
      <c r="Z273" s="133"/>
      <c r="AA273" s="133"/>
      <c r="AB273" s="133"/>
      <c r="AC273" s="133"/>
      <c r="AD273" s="133"/>
      <c r="AE273" s="133"/>
      <c r="AF273" s="133"/>
      <c r="AG273" s="134"/>
      <c r="AH273" s="133"/>
      <c r="AI273" s="130"/>
      <c r="AJ273" s="133"/>
      <c r="AK273" s="33"/>
      <c r="AL273" s="33"/>
      <c r="AM273" s="133"/>
      <c r="AT273" s="150"/>
    </row>
    <row r="274" spans="8:80" s="76" customFormat="1" ht="12.75">
      <c r="H274" s="183"/>
      <c r="I274" s="183"/>
      <c r="J274" s="158"/>
      <c r="K274" s="33"/>
      <c r="L274" s="130"/>
      <c r="M274" s="130"/>
      <c r="N274" s="133"/>
      <c r="O274" s="133"/>
      <c r="P274" s="133"/>
      <c r="Q274" s="133"/>
      <c r="R274" s="133"/>
      <c r="S274" s="133"/>
      <c r="T274" s="133"/>
      <c r="U274" s="133"/>
      <c r="V274" s="133"/>
      <c r="W274" s="133"/>
      <c r="X274" s="133"/>
      <c r="Y274" s="133"/>
      <c r="Z274" s="133"/>
      <c r="AA274" s="133"/>
      <c r="AB274" s="133"/>
      <c r="AC274" s="133"/>
      <c r="AD274" s="133"/>
      <c r="AE274" s="133"/>
      <c r="AF274" s="133"/>
      <c r="AG274" s="134"/>
      <c r="AH274" s="133"/>
      <c r="AI274" s="130"/>
      <c r="AJ274" s="133"/>
      <c r="AK274" s="33"/>
      <c r="AL274" s="33"/>
      <c r="AM274" s="133"/>
      <c r="AT274" s="150"/>
    </row>
    <row r="275" spans="8:80" s="76" customFormat="1" ht="12.75">
      <c r="H275" s="183"/>
      <c r="I275" s="183"/>
      <c r="J275" s="158"/>
      <c r="K275" s="33"/>
      <c r="L275" s="130"/>
      <c r="M275" s="130"/>
      <c r="N275" s="133"/>
      <c r="O275" s="133"/>
      <c r="P275" s="133"/>
      <c r="Q275" s="133"/>
      <c r="R275" s="133"/>
      <c r="S275" s="133"/>
      <c r="T275" s="133"/>
      <c r="U275" s="133"/>
      <c r="V275" s="133"/>
      <c r="W275" s="133"/>
      <c r="X275" s="133"/>
      <c r="Y275" s="133"/>
      <c r="Z275" s="133"/>
      <c r="AA275" s="133"/>
      <c r="AB275" s="133"/>
      <c r="AC275" s="133"/>
      <c r="AD275" s="133"/>
      <c r="AE275" s="133"/>
      <c r="AF275" s="133"/>
      <c r="AG275" s="134"/>
      <c r="AH275" s="133"/>
      <c r="AI275" s="130"/>
      <c r="AJ275" s="133"/>
      <c r="AK275" s="33"/>
      <c r="AL275" s="33"/>
      <c r="AM275" s="133"/>
      <c r="AT275" s="150"/>
    </row>
    <row r="276" spans="8:80" s="76" customFormat="1" ht="12.75">
      <c r="H276" s="183"/>
      <c r="I276" s="183"/>
      <c r="J276" s="158"/>
      <c r="K276" s="33"/>
      <c r="L276" s="130"/>
      <c r="M276" s="130"/>
      <c r="N276" s="133"/>
      <c r="O276" s="133"/>
      <c r="P276" s="133"/>
      <c r="Q276" s="133"/>
      <c r="R276" s="133"/>
      <c r="S276" s="133"/>
      <c r="T276" s="133"/>
      <c r="U276" s="133"/>
      <c r="V276" s="133"/>
      <c r="W276" s="133"/>
      <c r="X276" s="133"/>
      <c r="Y276" s="133"/>
      <c r="Z276" s="133"/>
      <c r="AA276" s="133"/>
      <c r="AB276" s="133"/>
      <c r="AC276" s="133"/>
      <c r="AD276" s="133"/>
      <c r="AE276" s="133"/>
      <c r="AF276" s="133"/>
      <c r="AG276" s="134"/>
      <c r="AH276" s="133"/>
      <c r="AI276" s="130"/>
      <c r="AJ276" s="133"/>
      <c r="AK276" s="33"/>
      <c r="AL276" s="33"/>
      <c r="AM276" s="133"/>
      <c r="AT276" s="150"/>
    </row>
    <row r="277" spans="8:80" s="76" customFormat="1" ht="12.75">
      <c r="H277" s="183"/>
      <c r="I277" s="183"/>
      <c r="J277" s="158"/>
      <c r="K277" s="33"/>
      <c r="L277" s="130"/>
      <c r="M277" s="130"/>
      <c r="N277" s="133"/>
      <c r="O277" s="133"/>
      <c r="P277" s="133"/>
      <c r="Q277" s="133"/>
      <c r="R277" s="133"/>
      <c r="S277" s="133"/>
      <c r="T277" s="133"/>
      <c r="U277" s="133"/>
      <c r="V277" s="133"/>
      <c r="W277" s="133"/>
      <c r="X277" s="133"/>
      <c r="Y277" s="133"/>
      <c r="Z277" s="133"/>
      <c r="AA277" s="133"/>
      <c r="AB277" s="133"/>
      <c r="AC277" s="133"/>
      <c r="AD277" s="133"/>
      <c r="AE277" s="133"/>
      <c r="AF277" s="133"/>
      <c r="AG277" s="134"/>
      <c r="AH277" s="133"/>
      <c r="AI277" s="130"/>
      <c r="AJ277" s="133"/>
      <c r="AK277" s="33"/>
      <c r="AL277" s="33"/>
      <c r="AM277" s="133"/>
      <c r="AT277" s="150"/>
    </row>
    <row r="278" spans="8:80" s="76" customFormat="1" ht="12.75">
      <c r="H278" s="183"/>
      <c r="I278" s="183"/>
      <c r="J278" s="158"/>
      <c r="K278" s="33"/>
      <c r="L278" s="130"/>
      <c r="M278" s="130"/>
      <c r="N278" s="133"/>
      <c r="O278" s="133"/>
      <c r="P278" s="133"/>
      <c r="Q278" s="133"/>
      <c r="R278" s="133"/>
      <c r="S278" s="133"/>
      <c r="T278" s="133"/>
      <c r="U278" s="133"/>
      <c r="V278" s="133"/>
      <c r="W278" s="133"/>
      <c r="X278" s="133"/>
      <c r="Y278" s="133"/>
      <c r="Z278" s="133"/>
      <c r="AA278" s="133"/>
      <c r="AB278" s="133"/>
      <c r="AC278" s="133"/>
      <c r="AD278" s="133"/>
      <c r="AE278" s="133"/>
      <c r="AF278" s="133"/>
      <c r="AG278" s="134"/>
      <c r="AH278" s="133"/>
      <c r="AI278" s="130"/>
      <c r="AJ278" s="133"/>
      <c r="AK278" s="33"/>
      <c r="AL278" s="33"/>
      <c r="AM278" s="133"/>
      <c r="AT278" s="150"/>
    </row>
    <row r="279" spans="8:80" s="76" customFormat="1" ht="12.75">
      <c r="H279" s="183"/>
      <c r="I279" s="183"/>
      <c r="J279" s="158"/>
      <c r="K279" s="33"/>
      <c r="L279" s="130"/>
      <c r="M279" s="130"/>
      <c r="N279" s="133"/>
      <c r="O279" s="133"/>
      <c r="P279" s="133"/>
      <c r="Q279" s="133"/>
      <c r="R279" s="133"/>
      <c r="S279" s="133"/>
      <c r="T279" s="133"/>
      <c r="U279" s="133"/>
      <c r="V279" s="133"/>
      <c r="W279" s="133"/>
      <c r="X279" s="133"/>
      <c r="Y279" s="133"/>
      <c r="Z279" s="133"/>
      <c r="AA279" s="133"/>
      <c r="AB279" s="133"/>
      <c r="AC279" s="133"/>
      <c r="AD279" s="133"/>
      <c r="AE279" s="133"/>
      <c r="AF279" s="133"/>
      <c r="AG279" s="134"/>
      <c r="AH279" s="133"/>
      <c r="AI279" s="130"/>
      <c r="AJ279" s="133"/>
      <c r="AK279" s="33"/>
      <c r="AL279" s="33"/>
      <c r="AM279" s="133"/>
      <c r="AT279" s="150"/>
    </row>
    <row r="280" spans="8:80" s="76" customFormat="1" ht="12.75">
      <c r="H280" s="183"/>
      <c r="I280" s="183"/>
      <c r="J280" s="158"/>
      <c r="K280" s="33"/>
      <c r="L280" s="130"/>
      <c r="M280" s="130"/>
      <c r="N280" s="133"/>
      <c r="O280" s="133"/>
      <c r="P280" s="133"/>
      <c r="Q280" s="133"/>
      <c r="R280" s="133"/>
      <c r="S280" s="133"/>
      <c r="T280" s="133"/>
      <c r="U280" s="133"/>
      <c r="V280" s="133"/>
      <c r="W280" s="133"/>
      <c r="X280" s="133"/>
      <c r="Y280" s="133"/>
      <c r="Z280" s="133"/>
      <c r="AA280" s="133"/>
      <c r="AB280" s="133"/>
      <c r="AC280" s="133"/>
      <c r="AD280" s="133"/>
      <c r="AE280" s="133"/>
      <c r="AF280" s="133"/>
      <c r="AG280" s="134"/>
      <c r="AH280" s="133"/>
      <c r="AI280" s="130"/>
      <c r="AJ280" s="133"/>
      <c r="AK280" s="33"/>
      <c r="AL280" s="33"/>
      <c r="AM280" s="133"/>
      <c r="AT280" s="150"/>
    </row>
    <row r="281" spans="8:80" s="76" customFormat="1" ht="12.75">
      <c r="H281" s="183"/>
      <c r="I281" s="183"/>
      <c r="J281" s="158"/>
      <c r="K281" s="33"/>
      <c r="L281" s="130"/>
      <c r="M281" s="130"/>
      <c r="N281" s="133"/>
      <c r="O281" s="133"/>
      <c r="P281" s="133"/>
      <c r="Q281" s="133"/>
      <c r="R281" s="133"/>
      <c r="S281" s="133"/>
      <c r="T281" s="133"/>
      <c r="U281" s="133"/>
      <c r="V281" s="133"/>
      <c r="W281" s="133"/>
      <c r="X281" s="133"/>
      <c r="Y281" s="133"/>
      <c r="Z281" s="133"/>
      <c r="AA281" s="133"/>
      <c r="AB281" s="133"/>
      <c r="AC281" s="133"/>
      <c r="AD281" s="133"/>
      <c r="AE281" s="133"/>
      <c r="AF281" s="133"/>
      <c r="AG281" s="134"/>
      <c r="AH281" s="133"/>
      <c r="AI281" s="130"/>
      <c r="AJ281" s="133"/>
      <c r="AK281" s="33"/>
      <c r="AL281" s="33"/>
      <c r="AM281" s="133"/>
      <c r="AT281" s="150"/>
    </row>
    <row r="282" spans="8:80">
      <c r="AP282" s="76"/>
      <c r="AQ282" s="76"/>
      <c r="AR282" s="76"/>
      <c r="AS282" s="76"/>
      <c r="AT282" s="150"/>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row>
    <row r="283" spans="8:80">
      <c r="AP283" s="76"/>
      <c r="AQ283" s="76"/>
      <c r="AR283" s="76"/>
      <c r="AS283" s="76"/>
      <c r="AT283" s="150"/>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row>
    <row r="284" spans="8:80">
      <c r="AP284" s="76"/>
      <c r="AQ284" s="76"/>
      <c r="AR284" s="76"/>
      <c r="AS284" s="76"/>
      <c r="AT284" s="150"/>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c r="BT284" s="76"/>
      <c r="BU284" s="76"/>
      <c r="BV284" s="76"/>
      <c r="BW284" s="76"/>
      <c r="BX284" s="76"/>
      <c r="BY284" s="76"/>
      <c r="BZ284" s="76"/>
      <c r="CA284" s="76"/>
      <c r="CB284" s="76"/>
    </row>
    <row r="285" spans="8:80">
      <c r="AQ285" s="76"/>
      <c r="AR285" s="76"/>
      <c r="AS285" s="76"/>
      <c r="AT285" s="150"/>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6"/>
      <c r="CB285" s="76"/>
    </row>
    <row r="286" spans="8:80">
      <c r="AQ286" s="76"/>
      <c r="AR286" s="76"/>
      <c r="AS286" s="76"/>
      <c r="AT286" s="150"/>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6"/>
      <c r="CB286" s="76"/>
    </row>
    <row r="287" spans="8:80">
      <c r="AQ287" s="76"/>
      <c r="AR287" s="76"/>
      <c r="AS287" s="76"/>
      <c r="AT287" s="150"/>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row>
    <row r="288" spans="8:80">
      <c r="AQ288" s="76"/>
      <c r="AR288" s="76"/>
      <c r="AS288" s="76"/>
      <c r="AT288" s="150"/>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row>
    <row r="289" spans="43:76">
      <c r="AQ289" s="76"/>
      <c r="AR289" s="76"/>
      <c r="AS289" s="76"/>
      <c r="AT289" s="150"/>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c r="BW289" s="76"/>
      <c r="BX289" s="76"/>
    </row>
  </sheetData>
  <pageMargins left="0.7" right="0.7" top="0.78740157499999996" bottom="0.78740157499999996" header="0.3" footer="0.3"/>
  <pageSetup paperSize="9" orientation="portrait" horizontalDpi="4294967293"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37"/>
  <sheetViews>
    <sheetView showGridLines="0" workbookViewId="0">
      <selection activeCell="O1" sqref="O1"/>
    </sheetView>
  </sheetViews>
  <sheetFormatPr baseColWidth="10" defaultColWidth="9.140625" defaultRowHeight="15"/>
  <cols>
    <col min="1" max="1" width="4" customWidth="1"/>
    <col min="2" max="2" width="20.28515625" customWidth="1"/>
    <col min="7" max="7" width="26" bestFit="1" customWidth="1"/>
    <col min="8" max="8" width="14.28515625" customWidth="1"/>
    <col min="12" max="13" width="27.140625" bestFit="1" customWidth="1"/>
  </cols>
  <sheetData>
    <row r="1" spans="2:13" ht="23.25">
      <c r="B1" s="214" t="s">
        <v>4007</v>
      </c>
      <c r="C1" s="214"/>
      <c r="G1" s="2" t="s">
        <v>3976</v>
      </c>
      <c r="H1" s="2" t="s">
        <v>3997</v>
      </c>
    </row>
    <row r="2" spans="2:13">
      <c r="B2" s="5" t="s">
        <v>4006</v>
      </c>
      <c r="C2" s="5"/>
      <c r="L2" s="5" t="s">
        <v>4005</v>
      </c>
      <c r="M2" s="5"/>
    </row>
    <row r="3" spans="2:13">
      <c r="B3" t="s">
        <v>2</v>
      </c>
      <c r="C3" t="s">
        <v>3892</v>
      </c>
      <c r="G3" s="7" t="s">
        <v>3893</v>
      </c>
      <c r="H3" s="7"/>
      <c r="I3" s="7"/>
      <c r="L3" t="s">
        <v>4002</v>
      </c>
      <c r="M3" t="s">
        <v>4003</v>
      </c>
    </row>
    <row r="4" spans="2:13">
      <c r="B4" t="s">
        <v>6</v>
      </c>
      <c r="C4">
        <v>1</v>
      </c>
      <c r="G4" s="6" t="s">
        <v>3894</v>
      </c>
      <c r="H4" s="6">
        <v>4.4927299999999999</v>
      </c>
      <c r="I4" s="6" t="s">
        <v>3895</v>
      </c>
      <c r="L4" t="s">
        <v>15</v>
      </c>
      <c r="M4" t="s">
        <v>15</v>
      </c>
    </row>
    <row r="5" spans="2:13">
      <c r="B5" t="s">
        <v>22</v>
      </c>
      <c r="C5">
        <f>1/INDEX($H$4:$H$64,MATCH(tblXrate[[#This Row],[Currency]],$I$4:$I$64,0))</f>
        <v>1.2703994389916078</v>
      </c>
      <c r="G5" s="6" t="s">
        <v>3896</v>
      </c>
      <c r="H5" s="6">
        <v>0.98047899999999999</v>
      </c>
      <c r="I5" s="6" t="s">
        <v>82</v>
      </c>
      <c r="L5" t="s">
        <v>8</v>
      </c>
      <c r="M5" t="s">
        <v>8</v>
      </c>
    </row>
    <row r="6" spans="2:13">
      <c r="B6" t="s">
        <v>32</v>
      </c>
      <c r="C6">
        <f>1/INDEX($H$4:$H$64,MATCH(tblXrate[[#This Row],[Currency]],$I$4:$I$64,0))</f>
        <v>1.0614088716799131E-2</v>
      </c>
      <c r="G6" s="6" t="s">
        <v>3897</v>
      </c>
      <c r="H6" s="6">
        <v>7.6569700000000003</v>
      </c>
      <c r="I6" s="6" t="s">
        <v>3898</v>
      </c>
      <c r="L6" t="s">
        <v>71</v>
      </c>
      <c r="M6" t="s">
        <v>71</v>
      </c>
    </row>
    <row r="7" spans="2:13">
      <c r="B7" t="s">
        <v>40</v>
      </c>
      <c r="C7">
        <f>1/INDEX($H$4:$H$64,MATCH(tblXrate[[#This Row],[Currency]],$I$4:$I$64,0))</f>
        <v>1.7807916687442568E-2</v>
      </c>
      <c r="G7" s="6" t="s">
        <v>3899</v>
      </c>
      <c r="H7" s="6">
        <v>2.0231400000000002</v>
      </c>
      <c r="I7" s="6" t="s">
        <v>3900</v>
      </c>
      <c r="L7" t="s">
        <v>84</v>
      </c>
      <c r="M7" t="s">
        <v>84</v>
      </c>
    </row>
    <row r="8" spans="2:13">
      <c r="B8" t="s">
        <v>69</v>
      </c>
      <c r="C8">
        <f>1/INDEX($H$4:$H$64,MATCH(tblXrate[[#This Row],[Currency]],$I$4:$I$64,0))</f>
        <v>1.5761782720672841</v>
      </c>
      <c r="G8" s="6" t="s">
        <v>3901</v>
      </c>
      <c r="H8" s="6">
        <v>0.63444599999999995</v>
      </c>
      <c r="I8" s="6" t="s">
        <v>69</v>
      </c>
      <c r="L8" t="s">
        <v>88</v>
      </c>
      <c r="M8" t="s">
        <v>88</v>
      </c>
    </row>
    <row r="9" spans="2:13">
      <c r="B9" t="s">
        <v>82</v>
      </c>
      <c r="C9">
        <f>1/INDEX($H$4:$H$64,MATCH(tblXrate[[#This Row],[Currency]],$I$4:$I$64,0))</f>
        <v>1.0199096564026358</v>
      </c>
      <c r="G9" s="6" t="s">
        <v>3902</v>
      </c>
      <c r="H9" s="6">
        <v>1.2686999999999999</v>
      </c>
      <c r="I9" s="6" t="s">
        <v>3903</v>
      </c>
      <c r="L9" t="s">
        <v>17</v>
      </c>
      <c r="M9" t="s">
        <v>17</v>
      </c>
    </row>
    <row r="10" spans="2:13">
      <c r="B10" t="s">
        <v>86</v>
      </c>
      <c r="C10">
        <f>1/INDEX($H$4:$H$64,MATCH(tblXrate[[#This Row],[Currency]],$I$4:$I$64,0))</f>
        <v>0.98336152303032687</v>
      </c>
      <c r="G10" s="6" t="s">
        <v>3904</v>
      </c>
      <c r="H10" s="6">
        <v>1.53952</v>
      </c>
      <c r="I10" s="6" t="s">
        <v>3905</v>
      </c>
      <c r="L10" t="s">
        <v>48</v>
      </c>
      <c r="M10" t="s">
        <v>48</v>
      </c>
    </row>
    <row r="11" spans="2:13">
      <c r="B11" t="s">
        <v>3951</v>
      </c>
      <c r="C11">
        <f>1/INDEX($H$4:$H$64,MATCH(tblXrate[[#This Row],[Currency]],$I$4:$I$64,0))</f>
        <v>2.3705052257787702E-2</v>
      </c>
      <c r="G11" s="6" t="s">
        <v>3906</v>
      </c>
      <c r="H11" s="6">
        <v>1.01692</v>
      </c>
      <c r="I11" s="6" t="s">
        <v>86</v>
      </c>
      <c r="L11" t="s">
        <v>24</v>
      </c>
      <c r="M11" t="s">
        <v>24</v>
      </c>
    </row>
    <row r="12" spans="2:13">
      <c r="B12" t="s">
        <v>358</v>
      </c>
      <c r="C12">
        <f>1/INDEX($H$4:$H$64,MATCH(tblXrate[[#This Row],[Currency]],$I$4:$I$64,0))</f>
        <v>0.27221921268759308</v>
      </c>
      <c r="G12" s="6" t="s">
        <v>3907</v>
      </c>
      <c r="H12" s="6">
        <v>497.26799999999997</v>
      </c>
      <c r="I12" s="6" t="s">
        <v>3908</v>
      </c>
      <c r="L12" t="s">
        <v>179</v>
      </c>
      <c r="M12" t="s">
        <v>179</v>
      </c>
    </row>
    <row r="13" spans="2:13">
      <c r="B13" t="s">
        <v>391</v>
      </c>
      <c r="C13">
        <f>1/INDEX($H$4:$H$64,MATCH(tblXrate[[#This Row],[Currency]],$I$4:$I$64,0))</f>
        <v>7.3046552567951561E-2</v>
      </c>
      <c r="G13" s="6" t="s">
        <v>3909</v>
      </c>
      <c r="H13" s="6">
        <v>6.3609099999999996</v>
      </c>
      <c r="I13" s="6" t="s">
        <v>3910</v>
      </c>
      <c r="L13" t="s">
        <v>143</v>
      </c>
      <c r="M13" t="s">
        <v>143</v>
      </c>
    </row>
    <row r="14" spans="2:13">
      <c r="B14" t="s">
        <v>445</v>
      </c>
      <c r="C14">
        <f>1/INDEX($H$4:$H$64,MATCH(tblXrate[[#This Row],[Currency]],$I$4:$I$64,0))</f>
        <v>0.14365525038391866</v>
      </c>
      <c r="G14" s="6" t="s">
        <v>3911</v>
      </c>
      <c r="H14" s="6">
        <v>1769.79</v>
      </c>
      <c r="I14" s="6" t="s">
        <v>3912</v>
      </c>
      <c r="L14" t="s">
        <v>628</v>
      </c>
      <c r="M14" t="s">
        <v>628</v>
      </c>
    </row>
    <row r="15" spans="2:13">
      <c r="B15" t="s">
        <v>483</v>
      </c>
      <c r="C15">
        <f>1/INDEX($H$4:$H$64,MATCH(tblXrate[[#This Row],[Currency]],$I$4:$I$64,0))</f>
        <v>1.2220845340313881E-2</v>
      </c>
      <c r="G15" s="6" t="s">
        <v>3913</v>
      </c>
      <c r="H15" s="6">
        <v>5.9367099999999997</v>
      </c>
      <c r="I15" s="6" t="s">
        <v>3914</v>
      </c>
      <c r="L15" t="s">
        <v>171</v>
      </c>
      <c r="M15" t="s">
        <v>171</v>
      </c>
    </row>
    <row r="16" spans="2:13">
      <c r="B16" t="s">
        <v>497</v>
      </c>
      <c r="C16">
        <f>1/INDEX($H$4:$H$64,MATCH(tblXrate[[#This Row],[Currency]],$I$4:$I$64,0))</f>
        <v>2.0078305391024996E-3</v>
      </c>
      <c r="G16" s="6" t="s">
        <v>3915</v>
      </c>
      <c r="H16" s="6">
        <v>5.8512300000000002</v>
      </c>
      <c r="I16" s="6" t="s">
        <v>1362</v>
      </c>
      <c r="L16" t="s">
        <v>347</v>
      </c>
      <c r="M16" t="s">
        <v>347</v>
      </c>
    </row>
    <row r="17" spans="2:13">
      <c r="B17" t="s">
        <v>585</v>
      </c>
      <c r="C17">
        <f>1/INDEX($H$4:$H$64,MATCH(tblXrate[[#This Row],[Currency]],$I$4:$I$64,0))</f>
        <v>0.12192177986291114</v>
      </c>
      <c r="G17" s="6" t="s">
        <v>3916</v>
      </c>
      <c r="H17" s="6">
        <v>0.78715400000000002</v>
      </c>
      <c r="I17" s="6" t="s">
        <v>22</v>
      </c>
      <c r="L17" t="s">
        <v>30</v>
      </c>
      <c r="M17" t="s">
        <v>30</v>
      </c>
    </row>
    <row r="18" spans="2:13">
      <c r="B18" t="s">
        <v>670</v>
      </c>
      <c r="C18">
        <f>1/INDEX($H$4:$H$64,MATCH(tblXrate[[#This Row],[Currency]],$I$4:$I$64,0))</f>
        <v>0.79758809360493876</v>
      </c>
      <c r="G18" s="6" t="s">
        <v>3917</v>
      </c>
      <c r="H18" s="6">
        <v>7.7588900000000001</v>
      </c>
      <c r="I18" s="6" t="s">
        <v>3918</v>
      </c>
      <c r="L18" t="s">
        <v>608</v>
      </c>
      <c r="M18" t="s">
        <v>608</v>
      </c>
    </row>
    <row r="19" spans="2:13">
      <c r="B19" t="s">
        <v>3910</v>
      </c>
      <c r="C19">
        <f>1/INDEX($H$4:$H$64,MATCH(tblXrate[[#This Row],[Currency]],$I$4:$I$64,0))</f>
        <v>0.15721021048875083</v>
      </c>
      <c r="G19" s="6" t="s">
        <v>3919</v>
      </c>
      <c r="H19" s="6">
        <v>225.874</v>
      </c>
      <c r="I19" s="6" t="s">
        <v>3920</v>
      </c>
      <c r="L19" t="s">
        <v>672</v>
      </c>
      <c r="M19" t="s">
        <v>672</v>
      </c>
    </row>
    <row r="20" spans="2:13">
      <c r="B20" t="s">
        <v>845</v>
      </c>
      <c r="C20">
        <f>1/INDEX($H$4:$H$64,MATCH(tblXrate[[#This Row],[Currency]],$I$4:$I$64,0))</f>
        <v>0.16526194017517765</v>
      </c>
      <c r="G20" s="6" t="s">
        <v>3921</v>
      </c>
      <c r="H20" s="6">
        <v>124.697</v>
      </c>
      <c r="I20" s="6" t="s">
        <v>3922</v>
      </c>
      <c r="L20" t="s">
        <v>65</v>
      </c>
      <c r="M20" t="s">
        <v>65</v>
      </c>
    </row>
    <row r="21" spans="2:13">
      <c r="B21" t="s">
        <v>3984</v>
      </c>
      <c r="C21">
        <f>1/INDEX($H$4:$H$64,MATCH(tblXrate[[#This Row],[Currency]],$I$4:$I$64,0))</f>
        <v>6.1633281972265025E-3</v>
      </c>
      <c r="G21" s="6" t="s">
        <v>3923</v>
      </c>
      <c r="H21" s="6">
        <v>56.154800000000002</v>
      </c>
      <c r="I21" s="6" t="s">
        <v>40</v>
      </c>
      <c r="L21" t="s">
        <v>133</v>
      </c>
      <c r="M21" t="s">
        <v>133</v>
      </c>
    </row>
    <row r="22" spans="2:13">
      <c r="B22" t="s">
        <v>358</v>
      </c>
      <c r="C22">
        <f>1/INDEX($H$4:$H$64,MATCH(tblXrate[[#This Row],[Currency]],$I$4:$I$64,0))</f>
        <v>0.27221921268759308</v>
      </c>
      <c r="G22" s="6" t="s">
        <v>3924</v>
      </c>
      <c r="H22" s="6">
        <v>9443.81</v>
      </c>
      <c r="I22" s="6" t="s">
        <v>1393</v>
      </c>
      <c r="L22" t="s">
        <v>166</v>
      </c>
      <c r="M22" t="s">
        <v>166</v>
      </c>
    </row>
    <row r="23" spans="2:13">
      <c r="B23" t="s">
        <v>3900</v>
      </c>
      <c r="C23">
        <f>1/INDEX($H$4:$H$64,MATCH(tblXrate[[#This Row],[Currency]],$I$4:$I$64,0))</f>
        <v>0.49428116689897877</v>
      </c>
      <c r="G23" s="6" t="s">
        <v>3925</v>
      </c>
      <c r="H23" s="6">
        <v>3.86721</v>
      </c>
      <c r="I23" s="6" t="s">
        <v>3926</v>
      </c>
      <c r="L23" t="s">
        <v>726</v>
      </c>
      <c r="M23" t="s">
        <v>726</v>
      </c>
    </row>
    <row r="24" spans="2:13">
      <c r="B24" t="s">
        <v>959</v>
      </c>
      <c r="C24">
        <f>1/INDEX($H$4:$H$64,MATCH(tblXrate[[#This Row],[Currency]],$I$4:$I$64,0))</f>
        <v>0.28461323906942854</v>
      </c>
      <c r="G24" s="6" t="s">
        <v>3927</v>
      </c>
      <c r="H24" s="6">
        <v>78.904300000000006</v>
      </c>
      <c r="I24" s="6" t="s">
        <v>1531</v>
      </c>
      <c r="L24" t="s">
        <v>583</v>
      </c>
      <c r="M24" t="s">
        <v>583</v>
      </c>
    </row>
    <row r="25" spans="2:13">
      <c r="B25" t="s">
        <v>6</v>
      </c>
      <c r="C25">
        <v>1</v>
      </c>
      <c r="G25" s="6" t="s">
        <v>3928</v>
      </c>
      <c r="H25" s="6">
        <v>148.88</v>
      </c>
      <c r="I25" s="6" t="s">
        <v>3929</v>
      </c>
      <c r="L25" t="s">
        <v>1118</v>
      </c>
      <c r="M25" t="s">
        <v>1118</v>
      </c>
    </row>
    <row r="26" spans="2:13">
      <c r="B26" t="s">
        <v>3939</v>
      </c>
      <c r="C26">
        <f>1/INDEX($H$4:$H$64,MATCH(tblXrate[[#This Row],[Currency]],$I$4:$I$64,0))</f>
        <v>0.31680056770661735</v>
      </c>
      <c r="G26" s="6" t="s">
        <v>3930</v>
      </c>
      <c r="H26" s="6">
        <v>0.27939999999999998</v>
      </c>
      <c r="I26" s="6" t="s">
        <v>3931</v>
      </c>
      <c r="L26" t="s">
        <v>96</v>
      </c>
      <c r="M26" t="s">
        <v>628</v>
      </c>
    </row>
    <row r="27" spans="2:13">
      <c r="B27" t="s">
        <v>1147</v>
      </c>
      <c r="C27">
        <f>1/INDEX($H$4:$H$64,MATCH(tblXrate[[#This Row],[Currency]],$I$4:$I$64,0))</f>
        <v>7.5240581760178168E-3</v>
      </c>
      <c r="G27" s="6" t="s">
        <v>3932</v>
      </c>
      <c r="H27" s="6">
        <v>0.548489</v>
      </c>
      <c r="I27" s="6" t="s">
        <v>3933</v>
      </c>
      <c r="L27" t="s">
        <v>73</v>
      </c>
      <c r="M27" t="s">
        <v>73</v>
      </c>
    </row>
    <row r="28" spans="2:13">
      <c r="B28" t="s">
        <v>1159</v>
      </c>
      <c r="C28">
        <f>1/INDEX($H$4:$H$64,MATCH(tblXrate[[#This Row],[Currency]],$I$4:$I$64,0))</f>
        <v>0.78882394238429931</v>
      </c>
      <c r="G28" s="6" t="s">
        <v>3934</v>
      </c>
      <c r="H28" s="6">
        <v>1.9323999999999999</v>
      </c>
      <c r="I28" s="6" t="s">
        <v>3935</v>
      </c>
      <c r="L28" t="s">
        <v>75</v>
      </c>
      <c r="M28" t="s">
        <v>75</v>
      </c>
    </row>
    <row r="29" spans="2:13">
      <c r="B29" t="s">
        <v>69</v>
      </c>
      <c r="C29">
        <f>1/INDEX($H$4:$H$64,MATCH(tblXrate[[#This Row],[Currency]],$I$4:$I$64,0))</f>
        <v>1.5761782720672841</v>
      </c>
      <c r="G29" s="6" t="s">
        <v>3936</v>
      </c>
      <c r="H29" s="6">
        <v>2.7178800000000001</v>
      </c>
      <c r="I29" s="6" t="s">
        <v>3937</v>
      </c>
      <c r="L29" t="s">
        <v>895</v>
      </c>
      <c r="M29" t="s">
        <v>895</v>
      </c>
    </row>
    <row r="30" spans="2:13">
      <c r="B30" t="s">
        <v>3986</v>
      </c>
      <c r="C30">
        <f>1/INDEX($H$4:$H$64,MATCH(tblXrate[[#This Row],[Currency]],$I$4:$I$64,0))</f>
        <v>2.5673940949935813E-2</v>
      </c>
      <c r="G30" s="6" t="s">
        <v>3938</v>
      </c>
      <c r="H30" s="6">
        <v>3.1565599999999998</v>
      </c>
      <c r="I30" s="6" t="s">
        <v>3939</v>
      </c>
      <c r="L30" t="s">
        <v>38</v>
      </c>
      <c r="M30" t="s">
        <v>38</v>
      </c>
    </row>
    <row r="31" spans="2:13">
      <c r="B31" t="s">
        <v>1337</v>
      </c>
      <c r="C31">
        <f>1/INDEX($H$4:$H$64,MATCH(tblXrate[[#This Row],[Currency]],$I$4:$I$64,0))</f>
        <v>0.30031472983686902</v>
      </c>
      <c r="G31" s="6" t="s">
        <v>3940</v>
      </c>
      <c r="H31" s="6">
        <v>30.715900000000001</v>
      </c>
      <c r="I31" s="6" t="s">
        <v>3941</v>
      </c>
      <c r="L31" t="s">
        <v>877</v>
      </c>
      <c r="M31" t="s">
        <v>877</v>
      </c>
    </row>
    <row r="32" spans="2:13">
      <c r="B32" t="s">
        <v>1343</v>
      </c>
      <c r="C32">
        <f>1/INDEX($H$4:$H$64,MATCH(tblXrate[[#This Row],[Currency]],$I$4:$I$64,0))</f>
        <v>1.1976047904191617E-2</v>
      </c>
      <c r="G32" s="6" t="s">
        <v>3942</v>
      </c>
      <c r="H32" s="6">
        <v>13.6899</v>
      </c>
      <c r="I32" s="6" t="s">
        <v>391</v>
      </c>
      <c r="L32" t="s">
        <v>36</v>
      </c>
      <c r="M32" t="s">
        <v>36</v>
      </c>
    </row>
    <row r="33" spans="2:13">
      <c r="B33" t="s">
        <v>1362</v>
      </c>
      <c r="C33">
        <f>1/INDEX($H$4:$H$64,MATCH(tblXrate[[#This Row],[Currency]],$I$4:$I$64,0))</f>
        <v>0.17090423722875361</v>
      </c>
      <c r="G33" s="6" t="s">
        <v>3943</v>
      </c>
      <c r="H33" s="6">
        <v>89.65</v>
      </c>
      <c r="I33" s="6" t="s">
        <v>3944</v>
      </c>
      <c r="L33" t="s">
        <v>416</v>
      </c>
      <c r="M33" t="s">
        <v>416</v>
      </c>
    </row>
    <row r="34" spans="2:13">
      <c r="B34" t="s">
        <v>1393</v>
      </c>
      <c r="C34">
        <f>1/INDEX($H$4:$H$64,MATCH(tblXrate[[#This Row],[Currency]],$I$4:$I$64,0))</f>
        <v>1.0588946622178973E-4</v>
      </c>
      <c r="G34" s="6" t="s">
        <v>3945</v>
      </c>
      <c r="H34" s="6">
        <v>1.2537799999999999</v>
      </c>
      <c r="I34" s="6" t="s">
        <v>670</v>
      </c>
      <c r="L34" t="s">
        <v>106</v>
      </c>
      <c r="M34" t="s">
        <v>106</v>
      </c>
    </row>
    <row r="35" spans="2:13">
      <c r="B35" t="s">
        <v>1410</v>
      </c>
      <c r="C35">
        <f>1/INDEX($H$4:$H$64,MATCH(tblXrate[[#This Row],[Currency]],$I$4:$I$64,0))</f>
        <v>7.5642965204236008E-4</v>
      </c>
      <c r="G35" s="6" t="s">
        <v>3946</v>
      </c>
      <c r="H35" s="6">
        <v>5.9083800000000002</v>
      </c>
      <c r="I35" s="6" t="s">
        <v>1829</v>
      </c>
      <c r="L35" t="s">
        <v>184</v>
      </c>
      <c r="M35" t="s">
        <v>184</v>
      </c>
    </row>
    <row r="36" spans="2:13">
      <c r="B36" t="s">
        <v>1531</v>
      </c>
      <c r="C36">
        <f>1/INDEX($H$4:$H$64,MATCH(tblXrate[[#This Row],[Currency]],$I$4:$I$64,0))</f>
        <v>1.2673580527296991E-2</v>
      </c>
      <c r="G36" s="6" t="s">
        <v>3947</v>
      </c>
      <c r="H36" s="6">
        <v>0.38450000000000001</v>
      </c>
      <c r="I36" s="6" t="s">
        <v>3948</v>
      </c>
      <c r="L36" t="s">
        <v>46</v>
      </c>
      <c r="M36" t="s">
        <v>46</v>
      </c>
    </row>
    <row r="37" spans="2:13">
      <c r="B37" t="s">
        <v>3958</v>
      </c>
      <c r="C37">
        <f>1/INDEX($H$4:$H$64,MATCH(tblXrate[[#This Row],[Currency]],$I$4:$I$64,0))</f>
        <v>0.26666666666666666</v>
      </c>
      <c r="G37" s="6" t="s">
        <v>3949</v>
      </c>
      <c r="H37" s="6">
        <v>94.214399999999998</v>
      </c>
      <c r="I37" s="6" t="s">
        <v>32</v>
      </c>
      <c r="L37" t="s">
        <v>716</v>
      </c>
      <c r="M37" t="s">
        <v>716</v>
      </c>
    </row>
    <row r="38" spans="2:13">
      <c r="B38" t="s">
        <v>1729</v>
      </c>
      <c r="C38">
        <f>1/INDEX($H$4:$H$64,MATCH(tblXrate[[#This Row],[Currency]],$I$4:$I$64,0))</f>
        <v>0.11454753722794959</v>
      </c>
      <c r="G38" s="6" t="s">
        <v>3950</v>
      </c>
      <c r="H38" s="6">
        <v>42.185099999999998</v>
      </c>
      <c r="I38" s="6" t="s">
        <v>3951</v>
      </c>
      <c r="L38" t="s">
        <v>59</v>
      </c>
      <c r="M38" t="s">
        <v>59</v>
      </c>
    </row>
    <row r="39" spans="2:13">
      <c r="B39" t="s">
        <v>3941</v>
      </c>
      <c r="C39">
        <f>1/INDEX($H$4:$H$64,MATCH(tblXrate[[#This Row],[Currency]],$I$4:$I$64,0))</f>
        <v>3.2556428429575561E-2</v>
      </c>
      <c r="G39" s="6" t="s">
        <v>3952</v>
      </c>
      <c r="H39" s="6">
        <v>3.64</v>
      </c>
      <c r="I39" s="6" t="s">
        <v>3953</v>
      </c>
      <c r="L39" t="s">
        <v>359</v>
      </c>
      <c r="M39" t="s">
        <v>359</v>
      </c>
    </row>
    <row r="40" spans="2:13">
      <c r="B40" t="s">
        <v>1829</v>
      </c>
      <c r="C40">
        <f>1/INDEX($H$4:$H$64,MATCH(tblXrate[[#This Row],[Currency]],$I$4:$I$64,0))</f>
        <v>0.16925113144381371</v>
      </c>
      <c r="G40" s="6" t="s">
        <v>3954</v>
      </c>
      <c r="H40" s="6">
        <v>3.5135399999999999</v>
      </c>
      <c r="I40" s="6" t="s">
        <v>959</v>
      </c>
      <c r="L40" t="s">
        <v>27</v>
      </c>
      <c r="M40" t="s">
        <v>27</v>
      </c>
    </row>
    <row r="41" spans="2:13">
      <c r="B41" t="s">
        <v>1881</v>
      </c>
      <c r="C41">
        <f>1/INDEX($H$4:$H$64,MATCH(tblXrate[[#This Row],[Currency]],$I$4:$I$64,0))</f>
        <v>1.0578730615798488</v>
      </c>
      <c r="G41" s="6" t="s">
        <v>3955</v>
      </c>
      <c r="H41" s="6">
        <v>32.5458</v>
      </c>
      <c r="I41" s="6" t="s">
        <v>3956</v>
      </c>
      <c r="L41" t="s">
        <v>1176</v>
      </c>
      <c r="M41" t="s">
        <v>1176</v>
      </c>
    </row>
    <row r="42" spans="2:13">
      <c r="B42" t="s">
        <v>1989</v>
      </c>
      <c r="C42">
        <f>1/INDEX($H$4:$H$64,MATCH(tblXrate[[#This Row],[Currency]],$I$4:$I$64,0))</f>
        <v>5.6561085972850679E-2</v>
      </c>
      <c r="G42" s="6" t="s">
        <v>3957</v>
      </c>
      <c r="H42" s="6">
        <v>3.75</v>
      </c>
      <c r="I42" s="6" t="s">
        <v>3958</v>
      </c>
      <c r="L42" t="s">
        <v>512</v>
      </c>
      <c r="M42" t="s">
        <v>512</v>
      </c>
    </row>
    <row r="43" spans="2:13">
      <c r="G43" s="6" t="s">
        <v>3959</v>
      </c>
      <c r="H43" s="6">
        <v>1.2677099999999999</v>
      </c>
      <c r="I43" s="6" t="s">
        <v>1159</v>
      </c>
      <c r="L43" t="s">
        <v>1011</v>
      </c>
      <c r="M43" t="s">
        <v>1011</v>
      </c>
    </row>
    <row r="44" spans="2:13">
      <c r="G44" s="6" t="s">
        <v>3960</v>
      </c>
      <c r="H44" s="6">
        <v>8.2019800000000007</v>
      </c>
      <c r="I44" s="6" t="s">
        <v>585</v>
      </c>
      <c r="L44" t="s">
        <v>870</v>
      </c>
      <c r="M44" t="s">
        <v>870</v>
      </c>
    </row>
    <row r="45" spans="2:13">
      <c r="G45" s="6" t="s">
        <v>3961</v>
      </c>
      <c r="H45" s="6">
        <v>1151.0899999999999</v>
      </c>
      <c r="I45" s="6" t="s">
        <v>3962</v>
      </c>
      <c r="L45" t="s">
        <v>515</v>
      </c>
      <c r="M45" t="s">
        <v>515</v>
      </c>
    </row>
    <row r="46" spans="2:13">
      <c r="G46" s="6" t="s">
        <v>3963</v>
      </c>
      <c r="H46" s="6">
        <v>132.90700000000001</v>
      </c>
      <c r="I46" s="6" t="s">
        <v>1147</v>
      </c>
      <c r="L46" t="s">
        <v>983</v>
      </c>
      <c r="M46" t="s">
        <v>983</v>
      </c>
    </row>
    <row r="47" spans="2:13">
      <c r="G47" s="6" t="s">
        <v>3964</v>
      </c>
      <c r="H47" s="6">
        <v>6.9611099999999997</v>
      </c>
      <c r="I47" s="6" t="s">
        <v>445</v>
      </c>
      <c r="L47" t="s">
        <v>654</v>
      </c>
      <c r="M47" t="s">
        <v>654</v>
      </c>
    </row>
    <row r="48" spans="2:13">
      <c r="G48" s="6" t="s">
        <v>3965</v>
      </c>
      <c r="H48" s="6">
        <v>0.94529300000000005</v>
      </c>
      <c r="I48" s="6" t="s">
        <v>1881</v>
      </c>
      <c r="L48" t="s">
        <v>111</v>
      </c>
      <c r="M48" t="s">
        <v>111</v>
      </c>
    </row>
    <row r="49" spans="7:13">
      <c r="G49" s="6" t="s">
        <v>3966</v>
      </c>
      <c r="H49" s="6">
        <v>29.859400000000001</v>
      </c>
      <c r="I49" s="6" t="s">
        <v>3967</v>
      </c>
      <c r="L49" t="s">
        <v>636</v>
      </c>
      <c r="M49" t="s">
        <v>672</v>
      </c>
    </row>
    <row r="50" spans="7:13">
      <c r="G50" s="6" t="s">
        <v>3968</v>
      </c>
      <c r="H50" s="6">
        <v>31.500299999999999</v>
      </c>
      <c r="I50" s="6" t="s">
        <v>3969</v>
      </c>
      <c r="L50" t="s">
        <v>169</v>
      </c>
      <c r="M50" t="s">
        <v>169</v>
      </c>
    </row>
    <row r="51" spans="7:13">
      <c r="G51" s="6" t="s">
        <v>3970</v>
      </c>
      <c r="H51" s="6">
        <v>6.3912199999999997</v>
      </c>
      <c r="I51" s="6" t="s">
        <v>3971</v>
      </c>
      <c r="L51" t="s">
        <v>56</v>
      </c>
      <c r="M51" t="s">
        <v>15</v>
      </c>
    </row>
    <row r="52" spans="7:13">
      <c r="G52" s="6" t="s">
        <v>3972</v>
      </c>
      <c r="H52" s="6">
        <v>1.79447</v>
      </c>
      <c r="I52" s="6" t="s">
        <v>3973</v>
      </c>
      <c r="L52" t="s">
        <v>136</v>
      </c>
      <c r="M52" t="s">
        <v>136</v>
      </c>
    </row>
    <row r="53" spans="7:13">
      <c r="G53" s="6" t="s">
        <v>3974</v>
      </c>
      <c r="H53" s="6">
        <v>4.2940199999999997</v>
      </c>
      <c r="I53" s="6" t="s">
        <v>3975</v>
      </c>
      <c r="L53" t="s">
        <v>197</v>
      </c>
      <c r="M53" t="s">
        <v>197</v>
      </c>
    </row>
    <row r="54" spans="7:13">
      <c r="G54" s="6" t="s">
        <v>3977</v>
      </c>
      <c r="H54" s="6">
        <v>3.6735099999999998</v>
      </c>
      <c r="I54" s="6" t="s">
        <v>358</v>
      </c>
      <c r="L54" t="s">
        <v>447</v>
      </c>
      <c r="M54" t="s">
        <v>447</v>
      </c>
    </row>
    <row r="55" spans="7:13">
      <c r="G55" s="6" t="s">
        <v>3980</v>
      </c>
      <c r="H55" s="6">
        <v>81.827399999999997</v>
      </c>
      <c r="I55" s="6" t="s">
        <v>483</v>
      </c>
      <c r="L55" t="s">
        <v>690</v>
      </c>
      <c r="M55" t="s">
        <v>690</v>
      </c>
    </row>
    <row r="56" spans="7:13">
      <c r="G56" s="6" t="s">
        <v>3981</v>
      </c>
      <c r="H56" s="6">
        <v>498.05</v>
      </c>
      <c r="I56" s="6" t="s">
        <v>3982</v>
      </c>
      <c r="L56" t="s">
        <v>425</v>
      </c>
      <c r="M56" t="s">
        <v>425</v>
      </c>
    </row>
    <row r="57" spans="7:13">
      <c r="G57" s="6" t="s">
        <v>3983</v>
      </c>
      <c r="H57" s="6">
        <v>6.0510000000000002</v>
      </c>
      <c r="I57" s="6" t="s">
        <v>847</v>
      </c>
      <c r="L57" t="s">
        <v>935</v>
      </c>
      <c r="M57" t="s">
        <v>935</v>
      </c>
    </row>
    <row r="58" spans="7:13">
      <c r="G58" s="6" t="s">
        <v>3985</v>
      </c>
      <c r="H58" s="6">
        <v>162.25</v>
      </c>
      <c r="I58" s="6" t="s">
        <v>3984</v>
      </c>
      <c r="L58" t="s">
        <v>126</v>
      </c>
      <c r="M58" t="s">
        <v>179</v>
      </c>
    </row>
    <row r="59" spans="7:13">
      <c r="G59" s="6" t="s">
        <v>3987</v>
      </c>
      <c r="H59" s="6">
        <v>38.950000000000003</v>
      </c>
      <c r="I59" s="6" t="s">
        <v>3986</v>
      </c>
      <c r="L59" t="s">
        <v>1031</v>
      </c>
      <c r="M59" t="s">
        <v>166</v>
      </c>
    </row>
    <row r="60" spans="7:13">
      <c r="G60" s="6" t="s">
        <v>3988</v>
      </c>
      <c r="H60" s="6">
        <v>3.3298399999999999</v>
      </c>
      <c r="I60" s="6" t="s">
        <v>1337</v>
      </c>
      <c r="L60" t="s">
        <v>1086</v>
      </c>
      <c r="M60" t="s">
        <v>1086</v>
      </c>
    </row>
    <row r="61" spans="7:13">
      <c r="G61" s="6" t="s">
        <v>3989</v>
      </c>
      <c r="H61" s="6">
        <v>83.5</v>
      </c>
      <c r="I61" s="6" t="s">
        <v>1344</v>
      </c>
      <c r="L61" t="s">
        <v>1809</v>
      </c>
      <c r="M61" t="s">
        <v>1809</v>
      </c>
    </row>
    <row r="62" spans="7:13">
      <c r="G62" s="6" t="s">
        <v>3990</v>
      </c>
      <c r="H62" s="6">
        <v>1322</v>
      </c>
      <c r="I62" s="6" t="s">
        <v>3991</v>
      </c>
      <c r="L62" t="s">
        <v>773</v>
      </c>
      <c r="M62" t="s">
        <v>133</v>
      </c>
    </row>
    <row r="63" spans="7:13">
      <c r="G63" s="6" t="s">
        <v>3992</v>
      </c>
      <c r="H63" s="6">
        <v>8.73</v>
      </c>
      <c r="I63" s="6" t="s">
        <v>1729</v>
      </c>
      <c r="L63" t="s">
        <v>1991</v>
      </c>
      <c r="M63" t="s">
        <v>1991</v>
      </c>
    </row>
    <row r="64" spans="7:13">
      <c r="G64" s="6" t="s">
        <v>3993</v>
      </c>
      <c r="H64" s="6">
        <v>17.68</v>
      </c>
      <c r="I64" s="6" t="s">
        <v>1989</v>
      </c>
      <c r="L64" t="s">
        <v>1497</v>
      </c>
      <c r="M64" t="s">
        <v>1497</v>
      </c>
    </row>
    <row r="65" spans="12:13">
      <c r="L65" t="s">
        <v>1607</v>
      </c>
      <c r="M65" t="s">
        <v>48</v>
      </c>
    </row>
    <row r="66" spans="12:13">
      <c r="L66" t="s">
        <v>639</v>
      </c>
      <c r="M66" t="s">
        <v>639</v>
      </c>
    </row>
    <row r="67" spans="12:13">
      <c r="L67" t="s">
        <v>989</v>
      </c>
      <c r="M67" t="s">
        <v>989</v>
      </c>
    </row>
    <row r="68" spans="12:13">
      <c r="L68" t="s">
        <v>1344</v>
      </c>
      <c r="M68" t="s">
        <v>1344</v>
      </c>
    </row>
    <row r="69" spans="12:13">
      <c r="L69" t="s">
        <v>1306</v>
      </c>
      <c r="M69" t="s">
        <v>1306</v>
      </c>
    </row>
    <row r="70" spans="12:13">
      <c r="L70" t="s">
        <v>1494</v>
      </c>
      <c r="M70" t="s">
        <v>133</v>
      </c>
    </row>
    <row r="71" spans="12:13">
      <c r="L71" t="s">
        <v>1804</v>
      </c>
      <c r="M71" t="s">
        <v>1804</v>
      </c>
    </row>
    <row r="72" spans="12:13">
      <c r="L72" t="s">
        <v>1519</v>
      </c>
      <c r="M72" t="s">
        <v>1519</v>
      </c>
    </row>
    <row r="73" spans="12:13">
      <c r="L73" t="s">
        <v>680</v>
      </c>
      <c r="M73" t="s">
        <v>680</v>
      </c>
    </row>
    <row r="74" spans="12:13">
      <c r="L74" t="s">
        <v>1773</v>
      </c>
      <c r="M74" t="s">
        <v>1773</v>
      </c>
    </row>
    <row r="75" spans="12:13">
      <c r="L75" t="s">
        <v>1707</v>
      </c>
      <c r="M75" t="s">
        <v>1707</v>
      </c>
    </row>
    <row r="76" spans="12:13">
      <c r="L76" t="s">
        <v>1043</v>
      </c>
      <c r="M76" t="s">
        <v>1043</v>
      </c>
    </row>
    <row r="77" spans="12:13">
      <c r="L77" t="s">
        <v>1722</v>
      </c>
      <c r="M77" t="s">
        <v>1722</v>
      </c>
    </row>
    <row r="78" spans="12:13">
      <c r="L78" t="s">
        <v>1676</v>
      </c>
      <c r="M78" t="s">
        <v>1676</v>
      </c>
    </row>
    <row r="79" spans="12:13">
      <c r="L79" t="s">
        <v>1860</v>
      </c>
      <c r="M79" t="s">
        <v>1860</v>
      </c>
    </row>
    <row r="80" spans="12:13">
      <c r="L80" t="s">
        <v>1055</v>
      </c>
      <c r="M80" t="s">
        <v>1055</v>
      </c>
    </row>
    <row r="81" spans="12:13">
      <c r="L81" t="s">
        <v>120</v>
      </c>
      <c r="M81" t="s">
        <v>48</v>
      </c>
    </row>
    <row r="82" spans="12:13">
      <c r="L82" t="s">
        <v>1700</v>
      </c>
      <c r="M82" t="s">
        <v>1700</v>
      </c>
    </row>
    <row r="83" spans="12:13">
      <c r="L83" t="s">
        <v>644</v>
      </c>
      <c r="M83" t="s">
        <v>644</v>
      </c>
    </row>
    <row r="84" spans="12:13">
      <c r="L84" t="s">
        <v>818</v>
      </c>
      <c r="M84" t="s">
        <v>818</v>
      </c>
    </row>
    <row r="85" spans="12:13">
      <c r="L85" t="s">
        <v>548</v>
      </c>
      <c r="M85" t="s">
        <v>548</v>
      </c>
    </row>
    <row r="86" spans="12:13">
      <c r="L86" t="s">
        <v>971</v>
      </c>
      <c r="M86" t="s">
        <v>184</v>
      </c>
    </row>
    <row r="87" spans="12:13">
      <c r="L87" t="s">
        <v>662</v>
      </c>
      <c r="M87" t="s">
        <v>143</v>
      </c>
    </row>
    <row r="88" spans="12:13">
      <c r="L88" t="s">
        <v>1956</v>
      </c>
      <c r="M88" t="s">
        <v>983</v>
      </c>
    </row>
    <row r="89" spans="12:13">
      <c r="L89" t="s">
        <v>299</v>
      </c>
      <c r="M89" t="s">
        <v>299</v>
      </c>
    </row>
    <row r="90" spans="12:13">
      <c r="L90" t="s">
        <v>1282</v>
      </c>
      <c r="M90" t="s">
        <v>1497</v>
      </c>
    </row>
    <row r="91" spans="12:13">
      <c r="L91" t="s">
        <v>1126</v>
      </c>
      <c r="M91" t="s">
        <v>1126</v>
      </c>
    </row>
    <row r="92" spans="12:13">
      <c r="L92" t="s">
        <v>1771</v>
      </c>
      <c r="M92" t="s">
        <v>1771</v>
      </c>
    </row>
    <row r="93" spans="12:13">
      <c r="L93" t="s">
        <v>799</v>
      </c>
      <c r="M93" t="s">
        <v>799</v>
      </c>
    </row>
    <row r="94" spans="12:13">
      <c r="L94" t="s">
        <v>499</v>
      </c>
      <c r="M94" t="s">
        <v>499</v>
      </c>
    </row>
    <row r="95" spans="12:13">
      <c r="L95" t="s">
        <v>1027</v>
      </c>
      <c r="M95" t="s">
        <v>1027</v>
      </c>
    </row>
    <row r="96" spans="12:13">
      <c r="L96" t="s">
        <v>1411</v>
      </c>
      <c r="M96" t="s">
        <v>1411</v>
      </c>
    </row>
    <row r="97" spans="12:13">
      <c r="L97" t="s">
        <v>574</v>
      </c>
      <c r="M97" t="s">
        <v>574</v>
      </c>
    </row>
    <row r="98" spans="12:13">
      <c r="L98" t="s">
        <v>1291</v>
      </c>
      <c r="M98" t="s">
        <v>1291</v>
      </c>
    </row>
    <row r="99" spans="12:13">
      <c r="L99" t="s">
        <v>1623</v>
      </c>
      <c r="M99" t="s">
        <v>983</v>
      </c>
    </row>
    <row r="100" spans="12:13">
      <c r="L100" t="s">
        <v>1731</v>
      </c>
      <c r="M100" t="s">
        <v>1731</v>
      </c>
    </row>
    <row r="101" spans="12:13">
      <c r="L101" t="s">
        <v>567</v>
      </c>
      <c r="M101" t="s">
        <v>567</v>
      </c>
    </row>
    <row r="102" spans="12:13">
      <c r="L102" t="s">
        <v>577</v>
      </c>
      <c r="M102" t="s">
        <v>577</v>
      </c>
    </row>
    <row r="103" spans="12:13">
      <c r="L103" t="s">
        <v>12</v>
      </c>
      <c r="M103" t="s">
        <v>935</v>
      </c>
    </row>
    <row r="104" spans="12:13">
      <c r="L104" t="s">
        <v>1444</v>
      </c>
      <c r="M104" t="s">
        <v>1444</v>
      </c>
    </row>
    <row r="105" spans="12:13">
      <c r="L105" t="s">
        <v>292</v>
      </c>
      <c r="M105" t="s">
        <v>292</v>
      </c>
    </row>
    <row r="106" spans="12:13">
      <c r="L106" t="s">
        <v>1620</v>
      </c>
      <c r="M106" t="s">
        <v>1444</v>
      </c>
    </row>
    <row r="107" spans="12:13">
      <c r="L107" t="s">
        <v>113</v>
      </c>
      <c r="M107" t="s">
        <v>106</v>
      </c>
    </row>
    <row r="108" spans="12:13">
      <c r="L108" t="s">
        <v>1679</v>
      </c>
      <c r="M108" t="s">
        <v>1679</v>
      </c>
    </row>
    <row r="109" spans="12:13">
      <c r="L109" t="s">
        <v>851</v>
      </c>
      <c r="M109" t="s">
        <v>851</v>
      </c>
    </row>
    <row r="110" spans="12:13">
      <c r="L110" t="s">
        <v>1951</v>
      </c>
      <c r="M110" t="s">
        <v>1951</v>
      </c>
    </row>
    <row r="111" spans="12:13">
      <c r="L111" t="s">
        <v>1066</v>
      </c>
      <c r="M111" t="s">
        <v>1066</v>
      </c>
    </row>
    <row r="112" spans="12:13">
      <c r="L112" t="s">
        <v>1099</v>
      </c>
      <c r="M112" t="s">
        <v>672</v>
      </c>
    </row>
    <row r="113" spans="12:13">
      <c r="L113" t="s">
        <v>1671</v>
      </c>
      <c r="M113" t="s">
        <v>1671</v>
      </c>
    </row>
    <row r="114" spans="12:13">
      <c r="L114" t="s">
        <v>1052</v>
      </c>
      <c r="M114" t="s">
        <v>1052</v>
      </c>
    </row>
    <row r="115" spans="12:13">
      <c r="L115" t="s">
        <v>1503</v>
      </c>
      <c r="M115" t="s">
        <v>1503</v>
      </c>
    </row>
    <row r="116" spans="12:13">
      <c r="L116" t="s">
        <v>748</v>
      </c>
      <c r="M116" t="s">
        <v>299</v>
      </c>
    </row>
    <row r="117" spans="12:13">
      <c r="L117" t="s">
        <v>1434</v>
      </c>
      <c r="M117" t="s">
        <v>716</v>
      </c>
    </row>
    <row r="118" spans="12:13">
      <c r="L118" t="s">
        <v>1690</v>
      </c>
      <c r="M118" t="s">
        <v>628</v>
      </c>
    </row>
    <row r="119" spans="12:13">
      <c r="L119" t="s">
        <v>1933</v>
      </c>
      <c r="M119" t="s">
        <v>1933</v>
      </c>
    </row>
    <row r="120" spans="12:13">
      <c r="L120" t="s">
        <v>1609</v>
      </c>
      <c r="M120" t="s">
        <v>672</v>
      </c>
    </row>
    <row r="121" spans="12:13">
      <c r="L121" t="s">
        <v>992</v>
      </c>
      <c r="M121" t="s">
        <v>992</v>
      </c>
    </row>
    <row r="122" spans="12:13">
      <c r="L122" t="s">
        <v>1978</v>
      </c>
      <c r="M122" t="s">
        <v>877</v>
      </c>
    </row>
    <row r="123" spans="12:13">
      <c r="L123" t="s">
        <v>21</v>
      </c>
      <c r="M123" t="s">
        <v>21</v>
      </c>
    </row>
    <row r="124" spans="12:13">
      <c r="L124" t="s">
        <v>526</v>
      </c>
      <c r="M124" t="s">
        <v>526</v>
      </c>
    </row>
    <row r="125" spans="12:13">
      <c r="L125" t="s">
        <v>1458</v>
      </c>
      <c r="M125" t="s">
        <v>1458</v>
      </c>
    </row>
    <row r="126" spans="12:13">
      <c r="L126" t="s">
        <v>2004</v>
      </c>
      <c r="M126" t="s">
        <v>2004</v>
      </c>
    </row>
    <row r="127" spans="12:13">
      <c r="L127" t="s">
        <v>954</v>
      </c>
      <c r="M127" t="s">
        <v>726</v>
      </c>
    </row>
    <row r="128" spans="12:13">
      <c r="L128" t="s">
        <v>1331</v>
      </c>
      <c r="M128" t="s">
        <v>1331</v>
      </c>
    </row>
    <row r="129" spans="12:13">
      <c r="L129" t="s">
        <v>492</v>
      </c>
      <c r="M129" t="s">
        <v>179</v>
      </c>
    </row>
    <row r="130" spans="12:13">
      <c r="L130" t="s">
        <v>1381</v>
      </c>
      <c r="M130" t="s">
        <v>17</v>
      </c>
    </row>
    <row r="131" spans="12:13">
      <c r="L131" t="s">
        <v>541</v>
      </c>
      <c r="M131" t="s">
        <v>88</v>
      </c>
    </row>
    <row r="132" spans="12:13">
      <c r="L132" t="s">
        <v>847</v>
      </c>
      <c r="M132" t="s">
        <v>847</v>
      </c>
    </row>
    <row r="133" spans="12:13">
      <c r="L133" t="s">
        <v>163</v>
      </c>
      <c r="M133" t="s">
        <v>163</v>
      </c>
    </row>
    <row r="134" spans="12:13">
      <c r="L134" t="s">
        <v>1156</v>
      </c>
      <c r="M134" t="s">
        <v>1156</v>
      </c>
    </row>
    <row r="135" spans="12:13">
      <c r="L135" t="s">
        <v>1371</v>
      </c>
      <c r="M135" t="s">
        <v>1371</v>
      </c>
    </row>
    <row r="136" spans="12:13">
      <c r="L136" t="s">
        <v>1074</v>
      </c>
      <c r="M136" t="s">
        <v>1074</v>
      </c>
    </row>
    <row r="137" spans="12:13">
      <c r="L137" t="s">
        <v>1745</v>
      </c>
      <c r="M137" t="s">
        <v>1745</v>
      </c>
    </row>
  </sheetData>
  <mergeCells count="1">
    <mergeCell ref="B1:C1"/>
  </mergeCells>
  <hyperlinks>
    <hyperlink ref="G1" r:id="rId1"/>
    <hyperlink ref="H1" r:id="rId2"/>
  </hyperlinks>
  <pageMargins left="0.7" right="0.7" top="0.75" bottom="0.75" header="0.3" footer="0.3"/>
  <pageSetup orientation="portrait"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Summary</vt:lpstr>
      <vt:lpstr>Data0</vt:lpstr>
      <vt:lpstr>Data1</vt:lpstr>
      <vt:lpstr>Data2</vt:lpstr>
      <vt:lpstr>Data3</vt:lpstr>
      <vt:lpstr>Data4</vt:lpstr>
      <vt:lpstr>mapping</vt:lpstr>
      <vt:lpstr>Summary!Druckbereich</vt:lpstr>
      <vt:lpstr>PPT</vt:lpstr>
      <vt:lpstr>Sal_All</vt:lpstr>
      <vt:lpstr>Top5_Sal</vt:lpstr>
    </vt:vector>
  </TitlesOfParts>
  <Company>Chandoo.org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Joerg Decker</cp:lastModifiedBy>
  <cp:lastPrinted>2012-07-06T19:30:57Z</cp:lastPrinted>
  <dcterms:created xsi:type="dcterms:W3CDTF">2012-06-21T06:10:20Z</dcterms:created>
  <dcterms:modified xsi:type="dcterms:W3CDTF">2012-07-06T19:45:00Z</dcterms:modified>
</cp:coreProperties>
</file>