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tables/table1.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2.xml" ContentType="application/vnd.openxmlformats-officedocument.drawing+xml"/>
  <Override PartName="/xl/charts/chart4.xml" ContentType="application/vnd.openxmlformats-officedocument.drawingml.chart+xml"/>
  <Override PartName="/xl/pivotTables/pivotTable5.xml" ContentType="application/vnd.openxmlformats-officedocument.spreadsheetml.pivotTable+xml"/>
  <Override PartName="/xl/pivotTables/pivotTable6.xml" ContentType="application/vnd.openxmlformats-officedocument.spreadsheetml.pivotTable+xml"/>
  <Override PartName="/xl/drawings/drawing3.xml" ContentType="application/vnd.openxmlformats-officedocument.drawing+xml"/>
  <Override PartName="/xl/charts/chart5.xml" ContentType="application/vnd.openxmlformats-officedocument.drawingml.chart+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pivotTables/pivotTable10.xml" ContentType="application/vnd.openxmlformats-officedocument.spreadsheetml.pivotTable+xml"/>
  <Override PartName="/xl/pivotTables/pivotTable11.xml" ContentType="application/vnd.openxmlformats-officedocument.spreadsheetml.pivotTable+xml"/>
  <Override PartName="/xl/drawings/drawing4.xml" ContentType="application/vnd.openxmlformats-officedocument.drawing+xml"/>
  <Override PartName="/xl/charts/chart6.xml" ContentType="application/vnd.openxmlformats-officedocument.drawingml.chart+xml"/>
  <Override PartName="/xl/drawings/drawing5.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hidePivotFieldList="1" defaultThemeVersion="124226"/>
  <bookViews>
    <workbookView xWindow="1080" yWindow="1320" windowWidth="23955" windowHeight="11385"/>
  </bookViews>
  <sheets>
    <sheet name="Summary" sheetId="4" r:id="rId1"/>
    <sheet name="Data0" sheetId="1" r:id="rId2"/>
    <sheet name="Data1" sheetId="3" state="hidden" r:id="rId3"/>
    <sheet name="Data2" sheetId="6" state="hidden" r:id="rId4"/>
    <sheet name="Data3" sheetId="7" state="hidden" r:id="rId5"/>
    <sheet name="Data4" sheetId="5" state="hidden" r:id="rId6"/>
    <sheet name="mapping" sheetId="2" state="hidden" r:id="rId7"/>
  </sheets>
  <definedNames>
    <definedName name="Datenschnitt_Exp">#N/A</definedName>
    <definedName name="Datenschnitt_Job_Type">#N/A</definedName>
    <definedName name="_xlnm.Print_Area" localSheetId="0">Summary!$B$2:$CS$73</definedName>
    <definedName name="PIV_13">OFFSET(Data3!$A$5,0,0,GETPIVOTDATA("Anzahl von Unique ID",Data3!$A$3,"Exp","0..1"),3)</definedName>
    <definedName name="PIV_14">OFFSET(Data3!$E$5,0,0,GETPIVOTDATA("Anzahl von Unique ID",Data3!$E$3,"Exp","1..3"),3)</definedName>
    <definedName name="PIV_15">OFFSET(Data3!$I$5,0,0,GETPIVOTDATA("Anzahl von Unique ID",Data3!$I$3,"Exp","10.."),3)</definedName>
    <definedName name="PIV_16">OFFSET(Data3!$M$5,0,0,GETPIVOTDATA("Anzahl von Unique ID",Data3!$M$3,"Exp","3..5"),3)</definedName>
    <definedName name="PIV_17">OFFSET(Data3!$Q$5,0,0,GETPIVOTDATA("Anzahl von Unique ID",Data3!$Q$3,"Exp","5..10"),3)</definedName>
    <definedName name="PPT">Data4!$K$4:$AJ$37</definedName>
    <definedName name="Sal_All">Data2!$D$3:$E$13</definedName>
    <definedName name="Top5_Sal">Data2!$A$3:$B$8</definedName>
  </definedNames>
  <calcPr calcId="145621"/>
  <pivotCaches>
    <pivotCache cacheId="0" r:id="rId8"/>
  </pivotCaches>
  <extLst>
    <ext xmlns:x14="http://schemas.microsoft.com/office/spreadsheetml/2009/9/main" uri="{BBE1A952-AA13-448e-AADC-164F8A28A991}">
      <x14:slicerCaches>
        <x14:slicerCache r:id="rId9"/>
        <x14:slicerCache r:id="rId10"/>
      </x14:slicerCaches>
    </ext>
    <ext xmlns:x14="http://schemas.microsoft.com/office/spreadsheetml/2009/9/main" uri="{79F54976-1DA5-4618-B147-4CDE4B953A38}">
      <x14:workbookPr/>
    </ext>
  </extLst>
</workbook>
</file>

<file path=xl/calcChain.xml><?xml version="1.0" encoding="utf-8"?>
<calcChain xmlns="http://schemas.openxmlformats.org/spreadsheetml/2006/main">
  <c r="D33" i="5" l="1"/>
  <c r="Q74" i="5"/>
  <c r="L74" i="5" s="1"/>
  <c r="B48" i="5"/>
  <c r="L16" i="6"/>
  <c r="L17" i="6" s="1"/>
  <c r="L18" i="6" s="1"/>
  <c r="L19" i="6" s="1"/>
  <c r="G21" i="6"/>
  <c r="G16" i="6"/>
  <c r="H16" i="6" s="1"/>
  <c r="H15" i="6"/>
  <c r="G12" i="6"/>
  <c r="G10" i="6"/>
  <c r="G8" i="6"/>
  <c r="G6" i="6"/>
  <c r="G4" i="6"/>
  <c r="O5" i="6"/>
  <c r="O6" i="6"/>
  <c r="O7" i="6"/>
  <c r="O8" i="6"/>
  <c r="O4" i="6"/>
  <c r="I6" i="6"/>
  <c r="I8" i="6" s="1"/>
  <c r="I10" i="6" s="1"/>
  <c r="I12" i="6" s="1"/>
  <c r="I5" i="6"/>
  <c r="I7" i="6" s="1"/>
  <c r="I9" i="6" s="1"/>
  <c r="I11" i="6" s="1"/>
  <c r="I13" i="6" s="1"/>
  <c r="H6" i="6"/>
  <c r="H7" i="6" s="1"/>
  <c r="H8" i="6"/>
  <c r="H9" i="6" s="1"/>
  <c r="H10" i="6"/>
  <c r="H11" i="6" s="1"/>
  <c r="H12" i="6"/>
  <c r="H13" i="6" s="1"/>
  <c r="H4" i="6"/>
  <c r="H5" i="6" s="1"/>
  <c r="Z6" i="1"/>
  <c r="Z7" i="1"/>
  <c r="Z8" i="1"/>
  <c r="Z9" i="1"/>
  <c r="Z10" i="1"/>
  <c r="Z11" i="1"/>
  <c r="Z12" i="1"/>
  <c r="Z13" i="1"/>
  <c r="Z14" i="1"/>
  <c r="Z15" i="1"/>
  <c r="Z16" i="1"/>
  <c r="Z17" i="1"/>
  <c r="Z18" i="1"/>
  <c r="Z19" i="1"/>
  <c r="Z20" i="1"/>
  <c r="Z21" i="1"/>
  <c r="Z22" i="1"/>
  <c r="Z23" i="1"/>
  <c r="Z24" i="1"/>
  <c r="Z25" i="1"/>
  <c r="Z26" i="1"/>
  <c r="Z27" i="1"/>
  <c r="Z28" i="1"/>
  <c r="Z29" i="1"/>
  <c r="Z30" i="1"/>
  <c r="Z31" i="1"/>
  <c r="Z32" i="1"/>
  <c r="Z33" i="1"/>
  <c r="Z34" i="1"/>
  <c r="Z35" i="1"/>
  <c r="Z36" i="1"/>
  <c r="Z37" i="1"/>
  <c r="Z38" i="1"/>
  <c r="Z39" i="1"/>
  <c r="Z40" i="1"/>
  <c r="Z41" i="1"/>
  <c r="Z42" i="1"/>
  <c r="Z43" i="1"/>
  <c r="Z44" i="1"/>
  <c r="Z45" i="1"/>
  <c r="Z46" i="1"/>
  <c r="Z47" i="1"/>
  <c r="Z48" i="1"/>
  <c r="Z49" i="1"/>
  <c r="Z50" i="1"/>
  <c r="Z51" i="1"/>
  <c r="Z52" i="1"/>
  <c r="Z53" i="1"/>
  <c r="Z54" i="1"/>
  <c r="Z55" i="1"/>
  <c r="Z56" i="1"/>
  <c r="Z57" i="1"/>
  <c r="Z58" i="1"/>
  <c r="Z59" i="1"/>
  <c r="Z60" i="1"/>
  <c r="Z61" i="1"/>
  <c r="Z62" i="1"/>
  <c r="Z63" i="1"/>
  <c r="Z64" i="1"/>
  <c r="Z65" i="1"/>
  <c r="Z66" i="1"/>
  <c r="Z67" i="1"/>
  <c r="Z68" i="1"/>
  <c r="Z69" i="1"/>
  <c r="Z70" i="1"/>
  <c r="Z71" i="1"/>
  <c r="Z72" i="1"/>
  <c r="Z73" i="1"/>
  <c r="Z74" i="1"/>
  <c r="Z75" i="1"/>
  <c r="Z76" i="1"/>
  <c r="Z77" i="1"/>
  <c r="Z78" i="1"/>
  <c r="Z79" i="1"/>
  <c r="Z80" i="1"/>
  <c r="Z81" i="1"/>
  <c r="Z82" i="1"/>
  <c r="Z83" i="1"/>
  <c r="Z84" i="1"/>
  <c r="Z85" i="1"/>
  <c r="Z86" i="1"/>
  <c r="Z87" i="1"/>
  <c r="Z88" i="1"/>
  <c r="Z89" i="1"/>
  <c r="Z90" i="1"/>
  <c r="Z91" i="1"/>
  <c r="Z92" i="1"/>
  <c r="Z93" i="1"/>
  <c r="Z94" i="1"/>
  <c r="Z95" i="1"/>
  <c r="Z96" i="1"/>
  <c r="Z97" i="1"/>
  <c r="Z98" i="1"/>
  <c r="Z99" i="1"/>
  <c r="Z100" i="1"/>
  <c r="Z101" i="1"/>
  <c r="Z102" i="1"/>
  <c r="Z103" i="1"/>
  <c r="Z104" i="1"/>
  <c r="Z105" i="1"/>
  <c r="Z106" i="1"/>
  <c r="Z107" i="1"/>
  <c r="Z108" i="1"/>
  <c r="Z109" i="1"/>
  <c r="Z110" i="1"/>
  <c r="Z111" i="1"/>
  <c r="Z112" i="1"/>
  <c r="Z113" i="1"/>
  <c r="Z114" i="1"/>
  <c r="Z115" i="1"/>
  <c r="Z116" i="1"/>
  <c r="Z117" i="1"/>
  <c r="Z118" i="1"/>
  <c r="Z119" i="1"/>
  <c r="Z120" i="1"/>
  <c r="Z121" i="1"/>
  <c r="Z122" i="1"/>
  <c r="Z123" i="1"/>
  <c r="Z124" i="1"/>
  <c r="Z125" i="1"/>
  <c r="Z126" i="1"/>
  <c r="Z127" i="1"/>
  <c r="Z128" i="1"/>
  <c r="Z129" i="1"/>
  <c r="Z130" i="1"/>
  <c r="Z131" i="1"/>
  <c r="Z132" i="1"/>
  <c r="Z133" i="1"/>
  <c r="Z134" i="1"/>
  <c r="Z135" i="1"/>
  <c r="Z136" i="1"/>
  <c r="Z137" i="1"/>
  <c r="Z138" i="1"/>
  <c r="Z139" i="1"/>
  <c r="Z140" i="1"/>
  <c r="Z141" i="1"/>
  <c r="Z142" i="1"/>
  <c r="Z143" i="1"/>
  <c r="Z144" i="1"/>
  <c r="Z145" i="1"/>
  <c r="Z146" i="1"/>
  <c r="Z147" i="1"/>
  <c r="Z148" i="1"/>
  <c r="Z149" i="1"/>
  <c r="Z150" i="1"/>
  <c r="Z151" i="1"/>
  <c r="Z152" i="1"/>
  <c r="Z153" i="1"/>
  <c r="Z154" i="1"/>
  <c r="Z155" i="1"/>
  <c r="Z156" i="1"/>
  <c r="Z157" i="1"/>
  <c r="Z158" i="1"/>
  <c r="Z159" i="1"/>
  <c r="Z160" i="1"/>
  <c r="Z161" i="1"/>
  <c r="Z162" i="1"/>
  <c r="Z163" i="1"/>
  <c r="Z164" i="1"/>
  <c r="Z165" i="1"/>
  <c r="Z166" i="1"/>
  <c r="Z167" i="1"/>
  <c r="Z168" i="1"/>
  <c r="Z169" i="1"/>
  <c r="Z170" i="1"/>
  <c r="Z171" i="1"/>
  <c r="Z172" i="1"/>
  <c r="Z173" i="1"/>
  <c r="Z174" i="1"/>
  <c r="Z175" i="1"/>
  <c r="Z176" i="1"/>
  <c r="Z177" i="1"/>
  <c r="Z178" i="1"/>
  <c r="Z179" i="1"/>
  <c r="Z180" i="1"/>
  <c r="Z181" i="1"/>
  <c r="Z182" i="1"/>
  <c r="Z183" i="1"/>
  <c r="Z184" i="1"/>
  <c r="Z185" i="1"/>
  <c r="Z186" i="1"/>
  <c r="Z187" i="1"/>
  <c r="Z188" i="1"/>
  <c r="Z189" i="1"/>
  <c r="Z190" i="1"/>
  <c r="Z191" i="1"/>
  <c r="Z192" i="1"/>
  <c r="Z193" i="1"/>
  <c r="Z194" i="1"/>
  <c r="Z195" i="1"/>
  <c r="Z196" i="1"/>
  <c r="Z197" i="1"/>
  <c r="Z198" i="1"/>
  <c r="Z199" i="1"/>
  <c r="Z200" i="1"/>
  <c r="Z201" i="1"/>
  <c r="Z202" i="1"/>
  <c r="Z203" i="1"/>
  <c r="Z204" i="1"/>
  <c r="Z205" i="1"/>
  <c r="Z206" i="1"/>
  <c r="Z207" i="1"/>
  <c r="Z208" i="1"/>
  <c r="Z209" i="1"/>
  <c r="Z210" i="1"/>
  <c r="Z211" i="1"/>
  <c r="Z212" i="1"/>
  <c r="Z213" i="1"/>
  <c r="Z214" i="1"/>
  <c r="Z215" i="1"/>
  <c r="Z216" i="1"/>
  <c r="Z217" i="1"/>
  <c r="Z218" i="1"/>
  <c r="Z219" i="1"/>
  <c r="Z220" i="1"/>
  <c r="Z221" i="1"/>
  <c r="Z222" i="1"/>
  <c r="Z223" i="1"/>
  <c r="Z224" i="1"/>
  <c r="Z225" i="1"/>
  <c r="Z226" i="1"/>
  <c r="Z227" i="1"/>
  <c r="Z228" i="1"/>
  <c r="Z229" i="1"/>
  <c r="Z230" i="1"/>
  <c r="Z231" i="1"/>
  <c r="Z232" i="1"/>
  <c r="Z233" i="1"/>
  <c r="Z234" i="1"/>
  <c r="Z235" i="1"/>
  <c r="Z236" i="1"/>
  <c r="Z237" i="1"/>
  <c r="Z238" i="1"/>
  <c r="Z239" i="1"/>
  <c r="Z240" i="1"/>
  <c r="Z241" i="1"/>
  <c r="Z242" i="1"/>
  <c r="Z243" i="1"/>
  <c r="Z244" i="1"/>
  <c r="Z245" i="1"/>
  <c r="Z246" i="1"/>
  <c r="Z247" i="1"/>
  <c r="Z248" i="1"/>
  <c r="Z249" i="1"/>
  <c r="Z250" i="1"/>
  <c r="Z251" i="1"/>
  <c r="Z252" i="1"/>
  <c r="Z253" i="1"/>
  <c r="Z254" i="1"/>
  <c r="Z255" i="1"/>
  <c r="Z256" i="1"/>
  <c r="Z257" i="1"/>
  <c r="Z258" i="1"/>
  <c r="Z259" i="1"/>
  <c r="Z260" i="1"/>
  <c r="Z261" i="1"/>
  <c r="Z262" i="1"/>
  <c r="Z263" i="1"/>
  <c r="Z264" i="1"/>
  <c r="Z265" i="1"/>
  <c r="Z266" i="1"/>
  <c r="Z267" i="1"/>
  <c r="Z268" i="1"/>
  <c r="Z269" i="1"/>
  <c r="Z270" i="1"/>
  <c r="Z271" i="1"/>
  <c r="Z272" i="1"/>
  <c r="Z273" i="1"/>
  <c r="Z274" i="1"/>
  <c r="Z275" i="1"/>
  <c r="Z276" i="1"/>
  <c r="Z277" i="1"/>
  <c r="Z278" i="1"/>
  <c r="Z279" i="1"/>
  <c r="Z280" i="1"/>
  <c r="Z281" i="1"/>
  <c r="Z282" i="1"/>
  <c r="Z283" i="1"/>
  <c r="Z284" i="1"/>
  <c r="Z285" i="1"/>
  <c r="Z286" i="1"/>
  <c r="Z287" i="1"/>
  <c r="Z288" i="1"/>
  <c r="Z289" i="1"/>
  <c r="Z290" i="1"/>
  <c r="Z291" i="1"/>
  <c r="Z292" i="1"/>
  <c r="Z293" i="1"/>
  <c r="Z294" i="1"/>
  <c r="Z295" i="1"/>
  <c r="Z296" i="1"/>
  <c r="Z297" i="1"/>
  <c r="Z298" i="1"/>
  <c r="Z299" i="1"/>
  <c r="Z300" i="1"/>
  <c r="Z301" i="1"/>
  <c r="Z302" i="1"/>
  <c r="Z303" i="1"/>
  <c r="Z304" i="1"/>
  <c r="Z305" i="1"/>
  <c r="Z306" i="1"/>
  <c r="Z307" i="1"/>
  <c r="Z308" i="1"/>
  <c r="Z309" i="1"/>
  <c r="Z310" i="1"/>
  <c r="Z311" i="1"/>
  <c r="Z312" i="1"/>
  <c r="Z313" i="1"/>
  <c r="Z314" i="1"/>
  <c r="Z315" i="1"/>
  <c r="Z316" i="1"/>
  <c r="Z317" i="1"/>
  <c r="Z318" i="1"/>
  <c r="Z319" i="1"/>
  <c r="Z320" i="1"/>
  <c r="Z321" i="1"/>
  <c r="Z322" i="1"/>
  <c r="Z323" i="1"/>
  <c r="Z324" i="1"/>
  <c r="Z325" i="1"/>
  <c r="Z326" i="1"/>
  <c r="Z327" i="1"/>
  <c r="Z328" i="1"/>
  <c r="Z329" i="1"/>
  <c r="Z330" i="1"/>
  <c r="Z331" i="1"/>
  <c r="Z332" i="1"/>
  <c r="Z333" i="1"/>
  <c r="Z334" i="1"/>
  <c r="Z335" i="1"/>
  <c r="Z336" i="1"/>
  <c r="Z337" i="1"/>
  <c r="Z338" i="1"/>
  <c r="Z339" i="1"/>
  <c r="Z340" i="1"/>
  <c r="Z341" i="1"/>
  <c r="Z342" i="1"/>
  <c r="Z343" i="1"/>
  <c r="Z344" i="1"/>
  <c r="Z345" i="1"/>
  <c r="Z346" i="1"/>
  <c r="Z347" i="1"/>
  <c r="Z348" i="1"/>
  <c r="Z349" i="1"/>
  <c r="Z350" i="1"/>
  <c r="Z351" i="1"/>
  <c r="Z352" i="1"/>
  <c r="Z353" i="1"/>
  <c r="Z354" i="1"/>
  <c r="Z355" i="1"/>
  <c r="Z356" i="1"/>
  <c r="Z357" i="1"/>
  <c r="Z358" i="1"/>
  <c r="Z359" i="1"/>
  <c r="Z360" i="1"/>
  <c r="Z361" i="1"/>
  <c r="Z362" i="1"/>
  <c r="Z363" i="1"/>
  <c r="Z364" i="1"/>
  <c r="Z365" i="1"/>
  <c r="Z366" i="1"/>
  <c r="Z367" i="1"/>
  <c r="Z368" i="1"/>
  <c r="Z369" i="1"/>
  <c r="Z370" i="1"/>
  <c r="Z371" i="1"/>
  <c r="Z372" i="1"/>
  <c r="Z373" i="1"/>
  <c r="Z374" i="1"/>
  <c r="Z375" i="1"/>
  <c r="Z376" i="1"/>
  <c r="Z377" i="1"/>
  <c r="Z378" i="1"/>
  <c r="Z379" i="1"/>
  <c r="Z380" i="1"/>
  <c r="Z381" i="1"/>
  <c r="Z382" i="1"/>
  <c r="Z383" i="1"/>
  <c r="Z384" i="1"/>
  <c r="Z385" i="1"/>
  <c r="Z386" i="1"/>
  <c r="Z387" i="1"/>
  <c r="Z388" i="1"/>
  <c r="Z389" i="1"/>
  <c r="Z390" i="1"/>
  <c r="Z391" i="1"/>
  <c r="Z392" i="1"/>
  <c r="Z393" i="1"/>
  <c r="Z394" i="1"/>
  <c r="Z395" i="1"/>
  <c r="Z396" i="1"/>
  <c r="Z397" i="1"/>
  <c r="Z398" i="1"/>
  <c r="Z399" i="1"/>
  <c r="Z400" i="1"/>
  <c r="Z401" i="1"/>
  <c r="Z402" i="1"/>
  <c r="Z403" i="1"/>
  <c r="Z404" i="1"/>
  <c r="Z405" i="1"/>
  <c r="Z406" i="1"/>
  <c r="Z407" i="1"/>
  <c r="Z408" i="1"/>
  <c r="Z409" i="1"/>
  <c r="Z410" i="1"/>
  <c r="Z411" i="1"/>
  <c r="Z412" i="1"/>
  <c r="Z413" i="1"/>
  <c r="Z414" i="1"/>
  <c r="Z415" i="1"/>
  <c r="Z416" i="1"/>
  <c r="Z417" i="1"/>
  <c r="Z418" i="1"/>
  <c r="Z419" i="1"/>
  <c r="Z420" i="1"/>
  <c r="Z421" i="1"/>
  <c r="Z422" i="1"/>
  <c r="Z423" i="1"/>
  <c r="Z424" i="1"/>
  <c r="Z425" i="1"/>
  <c r="Z426" i="1"/>
  <c r="Z427" i="1"/>
  <c r="Z428" i="1"/>
  <c r="Z429" i="1"/>
  <c r="Z430" i="1"/>
  <c r="Z431" i="1"/>
  <c r="Z432" i="1"/>
  <c r="Z433" i="1"/>
  <c r="Z434" i="1"/>
  <c r="Z435" i="1"/>
  <c r="Z436" i="1"/>
  <c r="Z437" i="1"/>
  <c r="Z438" i="1"/>
  <c r="Z439" i="1"/>
  <c r="Z440" i="1"/>
  <c r="Z441" i="1"/>
  <c r="Z442" i="1"/>
  <c r="Z443" i="1"/>
  <c r="Z444" i="1"/>
  <c r="Z445" i="1"/>
  <c r="Z446" i="1"/>
  <c r="Z447" i="1"/>
  <c r="Z448" i="1"/>
  <c r="Z449" i="1"/>
  <c r="Z450" i="1"/>
  <c r="Z451" i="1"/>
  <c r="Z452" i="1"/>
  <c r="Z453" i="1"/>
  <c r="Z454" i="1"/>
  <c r="Z455" i="1"/>
  <c r="Z456" i="1"/>
  <c r="Z457" i="1"/>
  <c r="Z458" i="1"/>
  <c r="Z459" i="1"/>
  <c r="Z460" i="1"/>
  <c r="Z461" i="1"/>
  <c r="Z462" i="1"/>
  <c r="Z463" i="1"/>
  <c r="Z464" i="1"/>
  <c r="Z465" i="1"/>
  <c r="Z466" i="1"/>
  <c r="Z467" i="1"/>
  <c r="Z468" i="1"/>
  <c r="Z469" i="1"/>
  <c r="Z470" i="1"/>
  <c r="Z471" i="1"/>
  <c r="Z472" i="1"/>
  <c r="Z473" i="1"/>
  <c r="Z474" i="1"/>
  <c r="Z475" i="1"/>
  <c r="Z476" i="1"/>
  <c r="Z477" i="1"/>
  <c r="Z478" i="1"/>
  <c r="Z479" i="1"/>
  <c r="Z480" i="1"/>
  <c r="Z481" i="1"/>
  <c r="Z482" i="1"/>
  <c r="Z483" i="1"/>
  <c r="Z484" i="1"/>
  <c r="Z485" i="1"/>
  <c r="Z486" i="1"/>
  <c r="Z487" i="1"/>
  <c r="Z488" i="1"/>
  <c r="Z489" i="1"/>
  <c r="Z490" i="1"/>
  <c r="Z491" i="1"/>
  <c r="Z492" i="1"/>
  <c r="Z493" i="1"/>
  <c r="Z494" i="1"/>
  <c r="Z495" i="1"/>
  <c r="Z496" i="1"/>
  <c r="Z497" i="1"/>
  <c r="Z498" i="1"/>
  <c r="Z499" i="1"/>
  <c r="Z500" i="1"/>
  <c r="Z501" i="1"/>
  <c r="Z502" i="1"/>
  <c r="Z503" i="1"/>
  <c r="Z504" i="1"/>
  <c r="Z505" i="1"/>
  <c r="Z506" i="1"/>
  <c r="Z507" i="1"/>
  <c r="Z508" i="1"/>
  <c r="Z509" i="1"/>
  <c r="Z510" i="1"/>
  <c r="Z511" i="1"/>
  <c r="Z512" i="1"/>
  <c r="Z513" i="1"/>
  <c r="Z514" i="1"/>
  <c r="Z515" i="1"/>
  <c r="Z516" i="1"/>
  <c r="Z517" i="1"/>
  <c r="Z518" i="1"/>
  <c r="Z519" i="1"/>
  <c r="Z520" i="1"/>
  <c r="Z521" i="1"/>
  <c r="Z522" i="1"/>
  <c r="Z523" i="1"/>
  <c r="Z524" i="1"/>
  <c r="Z525" i="1"/>
  <c r="Z526" i="1"/>
  <c r="Z527" i="1"/>
  <c r="Z528" i="1"/>
  <c r="Z529" i="1"/>
  <c r="Z530" i="1"/>
  <c r="Z531" i="1"/>
  <c r="Z532" i="1"/>
  <c r="Z533" i="1"/>
  <c r="Z534" i="1"/>
  <c r="Z535" i="1"/>
  <c r="Z536" i="1"/>
  <c r="Z537" i="1"/>
  <c r="Z538" i="1"/>
  <c r="Z539" i="1"/>
  <c r="Z540" i="1"/>
  <c r="Z541" i="1"/>
  <c r="Z542" i="1"/>
  <c r="Z543" i="1"/>
  <c r="Z544" i="1"/>
  <c r="Z545" i="1"/>
  <c r="Z546" i="1"/>
  <c r="Z547" i="1"/>
  <c r="Z548" i="1"/>
  <c r="Z549" i="1"/>
  <c r="Z550" i="1"/>
  <c r="Z551" i="1"/>
  <c r="Z552" i="1"/>
  <c r="Z553" i="1"/>
  <c r="Z554" i="1"/>
  <c r="Z555" i="1"/>
  <c r="Z556" i="1"/>
  <c r="Z557" i="1"/>
  <c r="Z558" i="1"/>
  <c r="Z559" i="1"/>
  <c r="Z560" i="1"/>
  <c r="Z561" i="1"/>
  <c r="Z562" i="1"/>
  <c r="Z563" i="1"/>
  <c r="Z564" i="1"/>
  <c r="Z565" i="1"/>
  <c r="Z566" i="1"/>
  <c r="Z567" i="1"/>
  <c r="Z568" i="1"/>
  <c r="Z569" i="1"/>
  <c r="Z570" i="1"/>
  <c r="Z571" i="1"/>
  <c r="Z572" i="1"/>
  <c r="Z573" i="1"/>
  <c r="Z574" i="1"/>
  <c r="Z575" i="1"/>
  <c r="Z576" i="1"/>
  <c r="Z577" i="1"/>
  <c r="Z578" i="1"/>
  <c r="Z579" i="1"/>
  <c r="Z580" i="1"/>
  <c r="Z581" i="1"/>
  <c r="Z582" i="1"/>
  <c r="Z583" i="1"/>
  <c r="Z584" i="1"/>
  <c r="Z585" i="1"/>
  <c r="Z586" i="1"/>
  <c r="Z587" i="1"/>
  <c r="Z588" i="1"/>
  <c r="Z589" i="1"/>
  <c r="Z590" i="1"/>
  <c r="Z591" i="1"/>
  <c r="Z592" i="1"/>
  <c r="Z593" i="1"/>
  <c r="Z594" i="1"/>
  <c r="Z595" i="1"/>
  <c r="Z596" i="1"/>
  <c r="Z597" i="1"/>
  <c r="Z598" i="1"/>
  <c r="Z599" i="1"/>
  <c r="Z600" i="1"/>
  <c r="Z601" i="1"/>
  <c r="Z602" i="1"/>
  <c r="Z603" i="1"/>
  <c r="Z604" i="1"/>
  <c r="Z605" i="1"/>
  <c r="Z606" i="1"/>
  <c r="Z607" i="1"/>
  <c r="Z608" i="1"/>
  <c r="Z609" i="1"/>
  <c r="Z610" i="1"/>
  <c r="Z611" i="1"/>
  <c r="Z612" i="1"/>
  <c r="Z613" i="1"/>
  <c r="Z614" i="1"/>
  <c r="Z615" i="1"/>
  <c r="Z616" i="1"/>
  <c r="Z617" i="1"/>
  <c r="Z618" i="1"/>
  <c r="Z619" i="1"/>
  <c r="Z620" i="1"/>
  <c r="Z621" i="1"/>
  <c r="Z622" i="1"/>
  <c r="Z623" i="1"/>
  <c r="Z624" i="1"/>
  <c r="Z625" i="1"/>
  <c r="Z626" i="1"/>
  <c r="Z627" i="1"/>
  <c r="Z628" i="1"/>
  <c r="Z629" i="1"/>
  <c r="Z630" i="1"/>
  <c r="Z631" i="1"/>
  <c r="Z632" i="1"/>
  <c r="Z633" i="1"/>
  <c r="Z634" i="1"/>
  <c r="Z635" i="1"/>
  <c r="Z636" i="1"/>
  <c r="Z637" i="1"/>
  <c r="Z638" i="1"/>
  <c r="Z639" i="1"/>
  <c r="Z640" i="1"/>
  <c r="Z641" i="1"/>
  <c r="Z642" i="1"/>
  <c r="Z643" i="1"/>
  <c r="Z644" i="1"/>
  <c r="Z645" i="1"/>
  <c r="Z646" i="1"/>
  <c r="Z647" i="1"/>
  <c r="Z648" i="1"/>
  <c r="Z649" i="1"/>
  <c r="Z650" i="1"/>
  <c r="Z651" i="1"/>
  <c r="Z652" i="1"/>
  <c r="Z653" i="1"/>
  <c r="Z654" i="1"/>
  <c r="Z655" i="1"/>
  <c r="Z656" i="1"/>
  <c r="Z657" i="1"/>
  <c r="Z658" i="1"/>
  <c r="Z659" i="1"/>
  <c r="Z660" i="1"/>
  <c r="Z661" i="1"/>
  <c r="Z662" i="1"/>
  <c r="Z663" i="1"/>
  <c r="Z664" i="1"/>
  <c r="Z665" i="1"/>
  <c r="Z666" i="1"/>
  <c r="Z667" i="1"/>
  <c r="Z668" i="1"/>
  <c r="Z669" i="1"/>
  <c r="Z670" i="1"/>
  <c r="Z671" i="1"/>
  <c r="Z672" i="1"/>
  <c r="Z673" i="1"/>
  <c r="Z674" i="1"/>
  <c r="Z675" i="1"/>
  <c r="Z676" i="1"/>
  <c r="Z677" i="1"/>
  <c r="Z678" i="1"/>
  <c r="Z679" i="1"/>
  <c r="Z680" i="1"/>
  <c r="Z681" i="1"/>
  <c r="Z682" i="1"/>
  <c r="Z683" i="1"/>
  <c r="Z684" i="1"/>
  <c r="Z685" i="1"/>
  <c r="Z686" i="1"/>
  <c r="Z687" i="1"/>
  <c r="Z688" i="1"/>
  <c r="Z689" i="1"/>
  <c r="Z690" i="1"/>
  <c r="Z691" i="1"/>
  <c r="Z692" i="1"/>
  <c r="Z693" i="1"/>
  <c r="Z694" i="1"/>
  <c r="Z695" i="1"/>
  <c r="Z696" i="1"/>
  <c r="Z697" i="1"/>
  <c r="Z698" i="1"/>
  <c r="Z699" i="1"/>
  <c r="Z700" i="1"/>
  <c r="Z701" i="1"/>
  <c r="Z702" i="1"/>
  <c r="Z703" i="1"/>
  <c r="Z704" i="1"/>
  <c r="Z705" i="1"/>
  <c r="Z706" i="1"/>
  <c r="Z707" i="1"/>
  <c r="Z708" i="1"/>
  <c r="Z709" i="1"/>
  <c r="Z710" i="1"/>
  <c r="Z711" i="1"/>
  <c r="Z712" i="1"/>
  <c r="Z713" i="1"/>
  <c r="Z714" i="1"/>
  <c r="Z715" i="1"/>
  <c r="Z716" i="1"/>
  <c r="Z717" i="1"/>
  <c r="Z718" i="1"/>
  <c r="Z719" i="1"/>
  <c r="Z720" i="1"/>
  <c r="Z721" i="1"/>
  <c r="Z722" i="1"/>
  <c r="Z723" i="1"/>
  <c r="Z724" i="1"/>
  <c r="Z725" i="1"/>
  <c r="Z726" i="1"/>
  <c r="Z727" i="1"/>
  <c r="Z728" i="1"/>
  <c r="Z729" i="1"/>
  <c r="Z730" i="1"/>
  <c r="Z731" i="1"/>
  <c r="Z732" i="1"/>
  <c r="Z733" i="1"/>
  <c r="Z734" i="1"/>
  <c r="Z735" i="1"/>
  <c r="Z736" i="1"/>
  <c r="Z737" i="1"/>
  <c r="Z738" i="1"/>
  <c r="Z739" i="1"/>
  <c r="Z740" i="1"/>
  <c r="Z741" i="1"/>
  <c r="Z742" i="1"/>
  <c r="Z743" i="1"/>
  <c r="Z744" i="1"/>
  <c r="Z745" i="1"/>
  <c r="Z746" i="1"/>
  <c r="Z747" i="1"/>
  <c r="Z748" i="1"/>
  <c r="Z749" i="1"/>
  <c r="Z750" i="1"/>
  <c r="Z751" i="1"/>
  <c r="Z752" i="1"/>
  <c r="Z753" i="1"/>
  <c r="Z754" i="1"/>
  <c r="Z755" i="1"/>
  <c r="Z756" i="1"/>
  <c r="Z757" i="1"/>
  <c r="Z758" i="1"/>
  <c r="Z759" i="1"/>
  <c r="Z760" i="1"/>
  <c r="Z761" i="1"/>
  <c r="Z762" i="1"/>
  <c r="Z763" i="1"/>
  <c r="Z764" i="1"/>
  <c r="Z765" i="1"/>
  <c r="Z766" i="1"/>
  <c r="Z767" i="1"/>
  <c r="Z768" i="1"/>
  <c r="Z769" i="1"/>
  <c r="Z770" i="1"/>
  <c r="Z771" i="1"/>
  <c r="Z772" i="1"/>
  <c r="Z773" i="1"/>
  <c r="Z774" i="1"/>
  <c r="Z775" i="1"/>
  <c r="Z776" i="1"/>
  <c r="Z777" i="1"/>
  <c r="Z778" i="1"/>
  <c r="Z779" i="1"/>
  <c r="Z780" i="1"/>
  <c r="Z781" i="1"/>
  <c r="Z782" i="1"/>
  <c r="Z783" i="1"/>
  <c r="Z784" i="1"/>
  <c r="Z785" i="1"/>
  <c r="Z786" i="1"/>
  <c r="Z787" i="1"/>
  <c r="Z788" i="1"/>
  <c r="Z789" i="1"/>
  <c r="Z790" i="1"/>
  <c r="Z791" i="1"/>
  <c r="Z792" i="1"/>
  <c r="Z793" i="1"/>
  <c r="Z794" i="1"/>
  <c r="Z795" i="1"/>
  <c r="Z796" i="1"/>
  <c r="Z797" i="1"/>
  <c r="Z798" i="1"/>
  <c r="Z799" i="1"/>
  <c r="Z800" i="1"/>
  <c r="Z801" i="1"/>
  <c r="Z802" i="1"/>
  <c r="Z803" i="1"/>
  <c r="Z804" i="1"/>
  <c r="Z805" i="1"/>
  <c r="Z806" i="1"/>
  <c r="Z807" i="1"/>
  <c r="Z808" i="1"/>
  <c r="Z809" i="1"/>
  <c r="Z810" i="1"/>
  <c r="Z811" i="1"/>
  <c r="Z812" i="1"/>
  <c r="Z813" i="1"/>
  <c r="Z814" i="1"/>
  <c r="Z815" i="1"/>
  <c r="Z816" i="1"/>
  <c r="Z817" i="1"/>
  <c r="Z818" i="1"/>
  <c r="Z819" i="1"/>
  <c r="Z820" i="1"/>
  <c r="Z821" i="1"/>
  <c r="Z822" i="1"/>
  <c r="Z823" i="1"/>
  <c r="Z824" i="1"/>
  <c r="Z825" i="1"/>
  <c r="Z826" i="1"/>
  <c r="Z827" i="1"/>
  <c r="Z828" i="1"/>
  <c r="Z829" i="1"/>
  <c r="Z830" i="1"/>
  <c r="Z831" i="1"/>
  <c r="Z832" i="1"/>
  <c r="Z833" i="1"/>
  <c r="Z834" i="1"/>
  <c r="Z835" i="1"/>
  <c r="Z836" i="1"/>
  <c r="Z837" i="1"/>
  <c r="Z838" i="1"/>
  <c r="Z839" i="1"/>
  <c r="Z840" i="1"/>
  <c r="Z841" i="1"/>
  <c r="Z842" i="1"/>
  <c r="Z843" i="1"/>
  <c r="Z844" i="1"/>
  <c r="Z845" i="1"/>
  <c r="Z846" i="1"/>
  <c r="Z847" i="1"/>
  <c r="Z848" i="1"/>
  <c r="Z849" i="1"/>
  <c r="Z850" i="1"/>
  <c r="Z851" i="1"/>
  <c r="Z852" i="1"/>
  <c r="Z853" i="1"/>
  <c r="Z854" i="1"/>
  <c r="Z855" i="1"/>
  <c r="Z856" i="1"/>
  <c r="Z857" i="1"/>
  <c r="Z858" i="1"/>
  <c r="Z859" i="1"/>
  <c r="Z860" i="1"/>
  <c r="Z861" i="1"/>
  <c r="Z862" i="1"/>
  <c r="Z863" i="1"/>
  <c r="Z864" i="1"/>
  <c r="Z865" i="1"/>
  <c r="Z866" i="1"/>
  <c r="Z867" i="1"/>
  <c r="Z868" i="1"/>
  <c r="Z869" i="1"/>
  <c r="Z870" i="1"/>
  <c r="Z871" i="1"/>
  <c r="Z872" i="1"/>
  <c r="Z873" i="1"/>
  <c r="Z874" i="1"/>
  <c r="Z875" i="1"/>
  <c r="Z876" i="1"/>
  <c r="Z877" i="1"/>
  <c r="Z878" i="1"/>
  <c r="Z879" i="1"/>
  <c r="Z880" i="1"/>
  <c r="Z881" i="1"/>
  <c r="Z882" i="1"/>
  <c r="Z883" i="1"/>
  <c r="Z884" i="1"/>
  <c r="Z885" i="1"/>
  <c r="Z886" i="1"/>
  <c r="Z887" i="1"/>
  <c r="Z888" i="1"/>
  <c r="Z889" i="1"/>
  <c r="Z890" i="1"/>
  <c r="Z891" i="1"/>
  <c r="Z892" i="1"/>
  <c r="Z893" i="1"/>
  <c r="Z894" i="1"/>
  <c r="Z895" i="1"/>
  <c r="Z896" i="1"/>
  <c r="Z897" i="1"/>
  <c r="Z898" i="1"/>
  <c r="Z899" i="1"/>
  <c r="Z900" i="1"/>
  <c r="Z901" i="1"/>
  <c r="Z902" i="1"/>
  <c r="Z903" i="1"/>
  <c r="Z904" i="1"/>
  <c r="Z905" i="1"/>
  <c r="Z906" i="1"/>
  <c r="Z907" i="1"/>
  <c r="Z908" i="1"/>
  <c r="Z909" i="1"/>
  <c r="Z910" i="1"/>
  <c r="Z911" i="1"/>
  <c r="Z912" i="1"/>
  <c r="Z913" i="1"/>
  <c r="Z914" i="1"/>
  <c r="Z915" i="1"/>
  <c r="Z916" i="1"/>
  <c r="Z917" i="1"/>
  <c r="Z918" i="1"/>
  <c r="Z919" i="1"/>
  <c r="Z920" i="1"/>
  <c r="Z921" i="1"/>
  <c r="Z922" i="1"/>
  <c r="Z923" i="1"/>
  <c r="Z924" i="1"/>
  <c r="Z925" i="1"/>
  <c r="Z926" i="1"/>
  <c r="Z927" i="1"/>
  <c r="Z928" i="1"/>
  <c r="Z929" i="1"/>
  <c r="Z930" i="1"/>
  <c r="Z931" i="1"/>
  <c r="Z932" i="1"/>
  <c r="Z933" i="1"/>
  <c r="Z934" i="1"/>
  <c r="Z935" i="1"/>
  <c r="Z936" i="1"/>
  <c r="Z937" i="1"/>
  <c r="Z938" i="1"/>
  <c r="Z939" i="1"/>
  <c r="Z940" i="1"/>
  <c r="Z941" i="1"/>
  <c r="Z942" i="1"/>
  <c r="Z943" i="1"/>
  <c r="Z944" i="1"/>
  <c r="Z945" i="1"/>
  <c r="Z946" i="1"/>
  <c r="Z947" i="1"/>
  <c r="Z948" i="1"/>
  <c r="Z949" i="1"/>
  <c r="Z950" i="1"/>
  <c r="Z951" i="1"/>
  <c r="Z952" i="1"/>
  <c r="Z953" i="1"/>
  <c r="Z954" i="1"/>
  <c r="Z955" i="1"/>
  <c r="Z956" i="1"/>
  <c r="Z957" i="1"/>
  <c r="Z958" i="1"/>
  <c r="Z959" i="1"/>
  <c r="Z960" i="1"/>
  <c r="Z961" i="1"/>
  <c r="Z962" i="1"/>
  <c r="Z963" i="1"/>
  <c r="Z964" i="1"/>
  <c r="Z965" i="1"/>
  <c r="Z966" i="1"/>
  <c r="Z967" i="1"/>
  <c r="Z968" i="1"/>
  <c r="Z969" i="1"/>
  <c r="Z970" i="1"/>
  <c r="Z971" i="1"/>
  <c r="Z972" i="1"/>
  <c r="Z973" i="1"/>
  <c r="Z974" i="1"/>
  <c r="Z975" i="1"/>
  <c r="Z976" i="1"/>
  <c r="Z977" i="1"/>
  <c r="Z978" i="1"/>
  <c r="Z979" i="1"/>
  <c r="Z980" i="1"/>
  <c r="Z981" i="1"/>
  <c r="Z982" i="1"/>
  <c r="Z983" i="1"/>
  <c r="Z984" i="1"/>
  <c r="Z985" i="1"/>
  <c r="Z986" i="1"/>
  <c r="Z987" i="1"/>
  <c r="Z988" i="1"/>
  <c r="Z989" i="1"/>
  <c r="Z990" i="1"/>
  <c r="Z991" i="1"/>
  <c r="Z992" i="1"/>
  <c r="Z993" i="1"/>
  <c r="Z994" i="1"/>
  <c r="Z995" i="1"/>
  <c r="Z996" i="1"/>
  <c r="Z997" i="1"/>
  <c r="Z998" i="1"/>
  <c r="Z999" i="1"/>
  <c r="Z1000" i="1"/>
  <c r="Z1001" i="1"/>
  <c r="Z1002" i="1"/>
  <c r="Z1003" i="1"/>
  <c r="Z1004" i="1"/>
  <c r="Z1005" i="1"/>
  <c r="Z1006" i="1"/>
  <c r="Z1007" i="1"/>
  <c r="Z1008" i="1"/>
  <c r="Z1009" i="1"/>
  <c r="Z1010" i="1"/>
  <c r="Z1011" i="1"/>
  <c r="Z1012" i="1"/>
  <c r="Z1013" i="1"/>
  <c r="Z1014" i="1"/>
  <c r="Z1015" i="1"/>
  <c r="Z1016" i="1"/>
  <c r="Z1017" i="1"/>
  <c r="Z1018" i="1"/>
  <c r="Z1019" i="1"/>
  <c r="Z1020" i="1"/>
  <c r="Z1021" i="1"/>
  <c r="Z1022" i="1"/>
  <c r="Z1023" i="1"/>
  <c r="Z1024" i="1"/>
  <c r="Z1025" i="1"/>
  <c r="Z1026" i="1"/>
  <c r="Z1027" i="1"/>
  <c r="Z1028" i="1"/>
  <c r="Z1029" i="1"/>
  <c r="Z1030" i="1"/>
  <c r="Z1031" i="1"/>
  <c r="Z1032" i="1"/>
  <c r="Z1033" i="1"/>
  <c r="Z1034" i="1"/>
  <c r="Z1035" i="1"/>
  <c r="Z1036" i="1"/>
  <c r="Z1037" i="1"/>
  <c r="Z1038" i="1"/>
  <c r="Z1039" i="1"/>
  <c r="Z1040" i="1"/>
  <c r="Z1041" i="1"/>
  <c r="Z1042" i="1"/>
  <c r="Z1043" i="1"/>
  <c r="Z1044" i="1"/>
  <c r="Z1045" i="1"/>
  <c r="Z1046" i="1"/>
  <c r="Z1047" i="1"/>
  <c r="Z1048" i="1"/>
  <c r="Z1049" i="1"/>
  <c r="Z1050" i="1"/>
  <c r="Z1051" i="1"/>
  <c r="Z1052" i="1"/>
  <c r="Z1053" i="1"/>
  <c r="Z1054" i="1"/>
  <c r="Z1055" i="1"/>
  <c r="Z1056" i="1"/>
  <c r="Z1057" i="1"/>
  <c r="Z1058" i="1"/>
  <c r="Z1059" i="1"/>
  <c r="Z1060" i="1"/>
  <c r="Z1061" i="1"/>
  <c r="Z1062" i="1"/>
  <c r="Z1063" i="1"/>
  <c r="Z1064" i="1"/>
  <c r="Z1065" i="1"/>
  <c r="Z1066" i="1"/>
  <c r="Z1067" i="1"/>
  <c r="Z1068" i="1"/>
  <c r="Z1069" i="1"/>
  <c r="Z1070" i="1"/>
  <c r="Z1071" i="1"/>
  <c r="Z1072" i="1"/>
  <c r="Z1073" i="1"/>
  <c r="Z1074" i="1"/>
  <c r="Z1075" i="1"/>
  <c r="Z1076" i="1"/>
  <c r="Z1077" i="1"/>
  <c r="Z1078" i="1"/>
  <c r="Z1079" i="1"/>
  <c r="Z1080" i="1"/>
  <c r="Z1081" i="1"/>
  <c r="Z1082" i="1"/>
  <c r="Z1083" i="1"/>
  <c r="Z1084" i="1"/>
  <c r="Z1085" i="1"/>
  <c r="Z1086" i="1"/>
  <c r="Z1087" i="1"/>
  <c r="Z1088" i="1"/>
  <c r="Z1089" i="1"/>
  <c r="Z1090" i="1"/>
  <c r="Z1091" i="1"/>
  <c r="Z1092" i="1"/>
  <c r="Z1093" i="1"/>
  <c r="Z1094" i="1"/>
  <c r="Z1095" i="1"/>
  <c r="Z1096" i="1"/>
  <c r="Z1097" i="1"/>
  <c r="Z1098" i="1"/>
  <c r="Z1099" i="1"/>
  <c r="Z1100" i="1"/>
  <c r="Z1101" i="1"/>
  <c r="Z1102" i="1"/>
  <c r="Z1103" i="1"/>
  <c r="Z1104" i="1"/>
  <c r="Z1105" i="1"/>
  <c r="Z1106" i="1"/>
  <c r="Z1107" i="1"/>
  <c r="Z1108" i="1"/>
  <c r="Z1109" i="1"/>
  <c r="Z1110" i="1"/>
  <c r="Z1111" i="1"/>
  <c r="Z1112" i="1"/>
  <c r="Z1113" i="1"/>
  <c r="Z1114" i="1"/>
  <c r="Z1115" i="1"/>
  <c r="Z1116" i="1"/>
  <c r="Z1117" i="1"/>
  <c r="Z1118" i="1"/>
  <c r="Z1119" i="1"/>
  <c r="Z1120" i="1"/>
  <c r="Z1121" i="1"/>
  <c r="Z1122" i="1"/>
  <c r="Z1123" i="1"/>
  <c r="Z1124" i="1"/>
  <c r="Z1125" i="1"/>
  <c r="Z1126" i="1"/>
  <c r="Z1127" i="1"/>
  <c r="Z1128" i="1"/>
  <c r="Z1129" i="1"/>
  <c r="Z1130" i="1"/>
  <c r="Z1131" i="1"/>
  <c r="Z1132" i="1"/>
  <c r="Z1133" i="1"/>
  <c r="Z1134" i="1"/>
  <c r="Z1135" i="1"/>
  <c r="Z1136" i="1"/>
  <c r="Z1137" i="1"/>
  <c r="Z1138" i="1"/>
  <c r="Z1139" i="1"/>
  <c r="Z1140" i="1"/>
  <c r="Z1141" i="1"/>
  <c r="Z1142" i="1"/>
  <c r="Z1143" i="1"/>
  <c r="Z1144" i="1"/>
  <c r="Z1145" i="1"/>
  <c r="Z1146" i="1"/>
  <c r="Z1147" i="1"/>
  <c r="Z1148" i="1"/>
  <c r="Z1149" i="1"/>
  <c r="Z1150" i="1"/>
  <c r="Z1151" i="1"/>
  <c r="Z1152" i="1"/>
  <c r="Z1153" i="1"/>
  <c r="Z1154" i="1"/>
  <c r="Z1155" i="1"/>
  <c r="Z1156" i="1"/>
  <c r="Z1157" i="1"/>
  <c r="Z1158" i="1"/>
  <c r="Z1159" i="1"/>
  <c r="Z1160" i="1"/>
  <c r="Z1161" i="1"/>
  <c r="Z1162" i="1"/>
  <c r="Z1163" i="1"/>
  <c r="Z1164" i="1"/>
  <c r="Z1165" i="1"/>
  <c r="Z1166" i="1"/>
  <c r="Z1167" i="1"/>
  <c r="Z1168" i="1"/>
  <c r="Z1169" i="1"/>
  <c r="Z1170" i="1"/>
  <c r="Z1171" i="1"/>
  <c r="Z1172" i="1"/>
  <c r="Z1173" i="1"/>
  <c r="Z1174" i="1"/>
  <c r="Z1175" i="1"/>
  <c r="Z1176" i="1"/>
  <c r="Z1177" i="1"/>
  <c r="Z1178" i="1"/>
  <c r="Z1179" i="1"/>
  <c r="Z1180" i="1"/>
  <c r="Z1181" i="1"/>
  <c r="Z1182" i="1"/>
  <c r="Z1183" i="1"/>
  <c r="Z1184" i="1"/>
  <c r="Z1185" i="1"/>
  <c r="Z1186" i="1"/>
  <c r="Z1187" i="1"/>
  <c r="Z1188" i="1"/>
  <c r="Z1189" i="1"/>
  <c r="Z1190" i="1"/>
  <c r="Z1191" i="1"/>
  <c r="Z1192" i="1"/>
  <c r="Z1193" i="1"/>
  <c r="Z1194" i="1"/>
  <c r="Z1195" i="1"/>
  <c r="Z1196" i="1"/>
  <c r="Z1197" i="1"/>
  <c r="Z1198" i="1"/>
  <c r="Z1199" i="1"/>
  <c r="Z1200" i="1"/>
  <c r="Z1201" i="1"/>
  <c r="Z1202" i="1"/>
  <c r="Z1203" i="1"/>
  <c r="Z1204" i="1"/>
  <c r="Z1205" i="1"/>
  <c r="Z1206" i="1"/>
  <c r="Z1207" i="1"/>
  <c r="Z1208" i="1"/>
  <c r="Z1209" i="1"/>
  <c r="Z1210" i="1"/>
  <c r="Z1211" i="1"/>
  <c r="Z1212" i="1"/>
  <c r="Z1213" i="1"/>
  <c r="Z1214" i="1"/>
  <c r="Z1215" i="1"/>
  <c r="Z1216" i="1"/>
  <c r="Z1217" i="1"/>
  <c r="Z1218" i="1"/>
  <c r="Z1219" i="1"/>
  <c r="Z1220" i="1"/>
  <c r="Z1221" i="1"/>
  <c r="Z1222" i="1"/>
  <c r="Z1223" i="1"/>
  <c r="Z1224" i="1"/>
  <c r="Z1225" i="1"/>
  <c r="Z1226" i="1"/>
  <c r="Z1227" i="1"/>
  <c r="Z1228" i="1"/>
  <c r="Z1229" i="1"/>
  <c r="Z1230" i="1"/>
  <c r="Z1231" i="1"/>
  <c r="Z1232" i="1"/>
  <c r="Z1233" i="1"/>
  <c r="Z1234" i="1"/>
  <c r="Z1235" i="1"/>
  <c r="Z1236" i="1"/>
  <c r="Z1237" i="1"/>
  <c r="Z1238" i="1"/>
  <c r="Z1239" i="1"/>
  <c r="Z1240" i="1"/>
  <c r="Z1241" i="1"/>
  <c r="Z1242" i="1"/>
  <c r="Z1243" i="1"/>
  <c r="Z1244" i="1"/>
  <c r="Z1245" i="1"/>
  <c r="Z1246" i="1"/>
  <c r="Z1247" i="1"/>
  <c r="Z1248" i="1"/>
  <c r="Z1249" i="1"/>
  <c r="Z1250" i="1"/>
  <c r="Z1251" i="1"/>
  <c r="Z1252" i="1"/>
  <c r="Z1253" i="1"/>
  <c r="Z1254" i="1"/>
  <c r="Z1255" i="1"/>
  <c r="Z1256" i="1"/>
  <c r="Z1257" i="1"/>
  <c r="Z1258" i="1"/>
  <c r="Z1259" i="1"/>
  <c r="Z1260" i="1"/>
  <c r="Z1261" i="1"/>
  <c r="Z1262" i="1"/>
  <c r="Z1263" i="1"/>
  <c r="Z1264" i="1"/>
  <c r="Z1265" i="1"/>
  <c r="Z1266" i="1"/>
  <c r="Z1267" i="1"/>
  <c r="Z1268" i="1"/>
  <c r="Z1269" i="1"/>
  <c r="Z1270" i="1"/>
  <c r="Z1271" i="1"/>
  <c r="Z1272" i="1"/>
  <c r="Z1273" i="1"/>
  <c r="Z1274" i="1"/>
  <c r="Z1275" i="1"/>
  <c r="Z1276" i="1"/>
  <c r="Z1277" i="1"/>
  <c r="Z1278" i="1"/>
  <c r="Z1279" i="1"/>
  <c r="Z1280" i="1"/>
  <c r="Z1281" i="1"/>
  <c r="Z1282" i="1"/>
  <c r="Z1283" i="1"/>
  <c r="Z1284" i="1"/>
  <c r="Z1285" i="1"/>
  <c r="Z1286" i="1"/>
  <c r="Z1287" i="1"/>
  <c r="Z1288" i="1"/>
  <c r="Z1289" i="1"/>
  <c r="Z1290" i="1"/>
  <c r="Z1291" i="1"/>
  <c r="Z1292" i="1"/>
  <c r="Z1293" i="1"/>
  <c r="Z1294" i="1"/>
  <c r="Z1295" i="1"/>
  <c r="Z1296" i="1"/>
  <c r="Z1297" i="1"/>
  <c r="Z1298" i="1"/>
  <c r="Z1299" i="1"/>
  <c r="Z1300" i="1"/>
  <c r="Z1301" i="1"/>
  <c r="Z1302" i="1"/>
  <c r="Z1303" i="1"/>
  <c r="Z1304" i="1"/>
  <c r="Z1305" i="1"/>
  <c r="Z1306" i="1"/>
  <c r="Z1307" i="1"/>
  <c r="Z1308" i="1"/>
  <c r="Z1309" i="1"/>
  <c r="Z1310" i="1"/>
  <c r="Z1311" i="1"/>
  <c r="Z1312" i="1"/>
  <c r="Z1313" i="1"/>
  <c r="Z1314" i="1"/>
  <c r="Z1315" i="1"/>
  <c r="Z1316" i="1"/>
  <c r="Z1317" i="1"/>
  <c r="Z1318" i="1"/>
  <c r="Z1319" i="1"/>
  <c r="Z1320" i="1"/>
  <c r="Z1321" i="1"/>
  <c r="Z1322" i="1"/>
  <c r="Z1323" i="1"/>
  <c r="Z1324" i="1"/>
  <c r="Z1325" i="1"/>
  <c r="Z1326" i="1"/>
  <c r="Z1327" i="1"/>
  <c r="Z1328" i="1"/>
  <c r="Z1329" i="1"/>
  <c r="Z1330" i="1"/>
  <c r="Z1331" i="1"/>
  <c r="Z1332" i="1"/>
  <c r="Z1333" i="1"/>
  <c r="Z1334" i="1"/>
  <c r="Z1335" i="1"/>
  <c r="Z1336" i="1"/>
  <c r="Z1337" i="1"/>
  <c r="Z1338" i="1"/>
  <c r="Z1339" i="1"/>
  <c r="Z1340" i="1"/>
  <c r="Z1341" i="1"/>
  <c r="Z1342" i="1"/>
  <c r="Z1343" i="1"/>
  <c r="Z1344" i="1"/>
  <c r="Z1345" i="1"/>
  <c r="Z1346" i="1"/>
  <c r="Z1347" i="1"/>
  <c r="Z1348" i="1"/>
  <c r="Z1349" i="1"/>
  <c r="Z1350" i="1"/>
  <c r="Z1351" i="1"/>
  <c r="Z1352" i="1"/>
  <c r="Z1353" i="1"/>
  <c r="Z1354" i="1"/>
  <c r="Z1355" i="1"/>
  <c r="Z1356" i="1"/>
  <c r="Z1357" i="1"/>
  <c r="Z1358" i="1"/>
  <c r="Z1359" i="1"/>
  <c r="Z1360" i="1"/>
  <c r="Z1361" i="1"/>
  <c r="Z1362" i="1"/>
  <c r="Z1363" i="1"/>
  <c r="Z1364" i="1"/>
  <c r="Z1365" i="1"/>
  <c r="Z1366" i="1"/>
  <c r="Z1367" i="1"/>
  <c r="Z1368" i="1"/>
  <c r="Z1369" i="1"/>
  <c r="Z1370" i="1"/>
  <c r="Z1371" i="1"/>
  <c r="Z1372" i="1"/>
  <c r="Z1373" i="1"/>
  <c r="Z1374" i="1"/>
  <c r="Z1375" i="1"/>
  <c r="Z1376" i="1"/>
  <c r="Z1377" i="1"/>
  <c r="Z1378" i="1"/>
  <c r="Z1379" i="1"/>
  <c r="Z1380" i="1"/>
  <c r="Z1381" i="1"/>
  <c r="Z1382" i="1"/>
  <c r="Z1383" i="1"/>
  <c r="Z1384" i="1"/>
  <c r="Z1385" i="1"/>
  <c r="Z1386" i="1"/>
  <c r="Z1387" i="1"/>
  <c r="Z1388" i="1"/>
  <c r="Z1389" i="1"/>
  <c r="Z1390" i="1"/>
  <c r="Z1391" i="1"/>
  <c r="Z1392" i="1"/>
  <c r="Z1393" i="1"/>
  <c r="Z1394" i="1"/>
  <c r="Z1395" i="1"/>
  <c r="Z1396" i="1"/>
  <c r="Z1397" i="1"/>
  <c r="Z1398" i="1"/>
  <c r="Z1399" i="1"/>
  <c r="Z1400" i="1"/>
  <c r="Z1401" i="1"/>
  <c r="Z1402" i="1"/>
  <c r="Z1403" i="1"/>
  <c r="Z1404" i="1"/>
  <c r="Z1405" i="1"/>
  <c r="Z1406" i="1"/>
  <c r="Z1407" i="1"/>
  <c r="Z1408" i="1"/>
  <c r="Z1409" i="1"/>
  <c r="Z1410" i="1"/>
  <c r="Z1411" i="1"/>
  <c r="Z1412" i="1"/>
  <c r="Z1413" i="1"/>
  <c r="Z1414" i="1"/>
  <c r="Z1415" i="1"/>
  <c r="Z1416" i="1"/>
  <c r="Z1417" i="1"/>
  <c r="Z1418" i="1"/>
  <c r="Z1419" i="1"/>
  <c r="Z1420" i="1"/>
  <c r="Z1421" i="1"/>
  <c r="Z1422" i="1"/>
  <c r="Z1423" i="1"/>
  <c r="Z1424" i="1"/>
  <c r="Z1425" i="1"/>
  <c r="Z1426" i="1"/>
  <c r="Z1427" i="1"/>
  <c r="Z1428" i="1"/>
  <c r="Z1429" i="1"/>
  <c r="Z1430" i="1"/>
  <c r="Z1431" i="1"/>
  <c r="Z1432" i="1"/>
  <c r="Z1433" i="1"/>
  <c r="Z1434" i="1"/>
  <c r="Z1435" i="1"/>
  <c r="Z1436" i="1"/>
  <c r="Z1437" i="1"/>
  <c r="Z1438" i="1"/>
  <c r="Z1439" i="1"/>
  <c r="Z1440" i="1"/>
  <c r="Z1441" i="1"/>
  <c r="Z1442" i="1"/>
  <c r="Z1443" i="1"/>
  <c r="Z1444" i="1"/>
  <c r="Z1445" i="1"/>
  <c r="Z1446" i="1"/>
  <c r="Z1447" i="1"/>
  <c r="Z1448" i="1"/>
  <c r="Z1449" i="1"/>
  <c r="Z1450" i="1"/>
  <c r="Z1451" i="1"/>
  <c r="Z1452" i="1"/>
  <c r="Z1453" i="1"/>
  <c r="Z1454" i="1"/>
  <c r="Z1455" i="1"/>
  <c r="Z1456" i="1"/>
  <c r="Z1457" i="1"/>
  <c r="Z1458" i="1"/>
  <c r="Z1459" i="1"/>
  <c r="Z1460" i="1"/>
  <c r="Z1461" i="1"/>
  <c r="Z1462" i="1"/>
  <c r="Z1463" i="1"/>
  <c r="Z1464" i="1"/>
  <c r="Z1465" i="1"/>
  <c r="Z1466" i="1"/>
  <c r="Z1467" i="1"/>
  <c r="Z1468" i="1"/>
  <c r="Z1469" i="1"/>
  <c r="Z1470" i="1"/>
  <c r="Z1471" i="1"/>
  <c r="Z1472" i="1"/>
  <c r="Z1473" i="1"/>
  <c r="Z1474" i="1"/>
  <c r="Z1475" i="1"/>
  <c r="Z1476" i="1"/>
  <c r="Z1477" i="1"/>
  <c r="Z1478" i="1"/>
  <c r="Z1479" i="1"/>
  <c r="Z1480" i="1"/>
  <c r="Z1481" i="1"/>
  <c r="Z1482" i="1"/>
  <c r="Z1483" i="1"/>
  <c r="Z1484" i="1"/>
  <c r="Z1485" i="1"/>
  <c r="Z1486" i="1"/>
  <c r="Z1487" i="1"/>
  <c r="Z1488" i="1"/>
  <c r="Z1489" i="1"/>
  <c r="Z1490" i="1"/>
  <c r="Z1491" i="1"/>
  <c r="Z1492" i="1"/>
  <c r="Z1493" i="1"/>
  <c r="Z1494" i="1"/>
  <c r="Z1495" i="1"/>
  <c r="Z1496" i="1"/>
  <c r="Z1497" i="1"/>
  <c r="Z1498" i="1"/>
  <c r="Z1499" i="1"/>
  <c r="Z1500" i="1"/>
  <c r="Z1501" i="1"/>
  <c r="Z1502" i="1"/>
  <c r="Z1503" i="1"/>
  <c r="Z1504" i="1"/>
  <c r="Z1505" i="1"/>
  <c r="Z1506" i="1"/>
  <c r="Z1507" i="1"/>
  <c r="Z1508" i="1"/>
  <c r="Z1509" i="1"/>
  <c r="Z1510" i="1"/>
  <c r="Z1511" i="1"/>
  <c r="Z1512" i="1"/>
  <c r="Z1513" i="1"/>
  <c r="Z1514" i="1"/>
  <c r="Z1515" i="1"/>
  <c r="Z1516" i="1"/>
  <c r="Z1517" i="1"/>
  <c r="Z1518" i="1"/>
  <c r="Z1519" i="1"/>
  <c r="Z1520" i="1"/>
  <c r="Z1521" i="1"/>
  <c r="Z1522" i="1"/>
  <c r="Z1523" i="1"/>
  <c r="Z1524" i="1"/>
  <c r="Z1525" i="1"/>
  <c r="Z1526" i="1"/>
  <c r="Z1527" i="1"/>
  <c r="Z1528" i="1"/>
  <c r="Z1529" i="1"/>
  <c r="Z1530" i="1"/>
  <c r="Z1531" i="1"/>
  <c r="Z1532" i="1"/>
  <c r="Z1533" i="1"/>
  <c r="Z1534" i="1"/>
  <c r="Z1535" i="1"/>
  <c r="Z1536" i="1"/>
  <c r="Z1537" i="1"/>
  <c r="Z1538" i="1"/>
  <c r="Z1539" i="1"/>
  <c r="Z1540" i="1"/>
  <c r="Z1541" i="1"/>
  <c r="Z1542" i="1"/>
  <c r="Z1543" i="1"/>
  <c r="Z1544" i="1"/>
  <c r="Z1545" i="1"/>
  <c r="Z1546" i="1"/>
  <c r="Z1547" i="1"/>
  <c r="Z1548" i="1"/>
  <c r="Z1549" i="1"/>
  <c r="Z1550" i="1"/>
  <c r="Z1551" i="1"/>
  <c r="Z1552" i="1"/>
  <c r="Z1553" i="1"/>
  <c r="Z1554" i="1"/>
  <c r="Z1555" i="1"/>
  <c r="Z1556" i="1"/>
  <c r="Z1557" i="1"/>
  <c r="Z1558" i="1"/>
  <c r="Z1559" i="1"/>
  <c r="Z1560" i="1"/>
  <c r="Z1561" i="1"/>
  <c r="Z1562" i="1"/>
  <c r="Z1563" i="1"/>
  <c r="Z1564" i="1"/>
  <c r="Z1565" i="1"/>
  <c r="Z1566" i="1"/>
  <c r="Z1567" i="1"/>
  <c r="Z1568" i="1"/>
  <c r="Z1569" i="1"/>
  <c r="Z1570" i="1"/>
  <c r="Z1571" i="1"/>
  <c r="Z1572" i="1"/>
  <c r="Z1573" i="1"/>
  <c r="Z1574" i="1"/>
  <c r="Z1575" i="1"/>
  <c r="Z1576" i="1"/>
  <c r="Z1577" i="1"/>
  <c r="Z1578" i="1"/>
  <c r="Z1579" i="1"/>
  <c r="Z1580" i="1"/>
  <c r="Z1581" i="1"/>
  <c r="Z1582" i="1"/>
  <c r="Z1583" i="1"/>
  <c r="Z1584" i="1"/>
  <c r="Z1585" i="1"/>
  <c r="Z1586" i="1"/>
  <c r="Z1587" i="1"/>
  <c r="Z1588" i="1"/>
  <c r="Z1589" i="1"/>
  <c r="Z1590" i="1"/>
  <c r="Z1591" i="1"/>
  <c r="Z1592" i="1"/>
  <c r="Z1593" i="1"/>
  <c r="Z1594" i="1"/>
  <c r="Z1595" i="1"/>
  <c r="Z1596" i="1"/>
  <c r="Z1597" i="1"/>
  <c r="Z1598" i="1"/>
  <c r="Z1599" i="1"/>
  <c r="Z1600" i="1"/>
  <c r="Z1601" i="1"/>
  <c r="Z1602" i="1"/>
  <c r="Z1603" i="1"/>
  <c r="Z1604" i="1"/>
  <c r="Z1605" i="1"/>
  <c r="Z1606" i="1"/>
  <c r="Z1607" i="1"/>
  <c r="Z1608" i="1"/>
  <c r="Z1609" i="1"/>
  <c r="Z1610" i="1"/>
  <c r="Z1611" i="1"/>
  <c r="Z1612" i="1"/>
  <c r="Z1613" i="1"/>
  <c r="Z1614" i="1"/>
  <c r="Z1615" i="1"/>
  <c r="Z1616" i="1"/>
  <c r="Z1617" i="1"/>
  <c r="Z1618" i="1"/>
  <c r="Z1619" i="1"/>
  <c r="Z1620" i="1"/>
  <c r="Z1621" i="1"/>
  <c r="Z1622" i="1"/>
  <c r="Z1623" i="1"/>
  <c r="Z1624" i="1"/>
  <c r="Z1625" i="1"/>
  <c r="Z1626" i="1"/>
  <c r="Z1627" i="1"/>
  <c r="Z1628" i="1"/>
  <c r="Z1629" i="1"/>
  <c r="Z1630" i="1"/>
  <c r="Z1631" i="1"/>
  <c r="Z1632" i="1"/>
  <c r="Z1633" i="1"/>
  <c r="Z1634" i="1"/>
  <c r="Z1635" i="1"/>
  <c r="Z1636" i="1"/>
  <c r="Z1637" i="1"/>
  <c r="Z1638" i="1"/>
  <c r="Z1639" i="1"/>
  <c r="Z1640" i="1"/>
  <c r="Z1641" i="1"/>
  <c r="Z1642" i="1"/>
  <c r="Z1643" i="1"/>
  <c r="Z1644" i="1"/>
  <c r="Z1645" i="1"/>
  <c r="Z1646" i="1"/>
  <c r="Z1647" i="1"/>
  <c r="Z1648" i="1"/>
  <c r="Z1649" i="1"/>
  <c r="Z1650" i="1"/>
  <c r="Z1651" i="1"/>
  <c r="Z1652" i="1"/>
  <c r="Z1653" i="1"/>
  <c r="Z1654" i="1"/>
  <c r="Z1655" i="1"/>
  <c r="Z1656" i="1"/>
  <c r="Z1657" i="1"/>
  <c r="Z1658" i="1"/>
  <c r="Z1659" i="1"/>
  <c r="Z1660" i="1"/>
  <c r="Z1661" i="1"/>
  <c r="Z1662" i="1"/>
  <c r="Z1663" i="1"/>
  <c r="Z1664" i="1"/>
  <c r="Z1665" i="1"/>
  <c r="Z1666" i="1"/>
  <c r="Z1667" i="1"/>
  <c r="Z1668" i="1"/>
  <c r="Z1669" i="1"/>
  <c r="Z1670" i="1"/>
  <c r="Z1671" i="1"/>
  <c r="Z1672" i="1"/>
  <c r="Z1673" i="1"/>
  <c r="Z1674" i="1"/>
  <c r="Z1675" i="1"/>
  <c r="Z1676" i="1"/>
  <c r="Z1677" i="1"/>
  <c r="Z1678" i="1"/>
  <c r="Z1679" i="1"/>
  <c r="Z1680" i="1"/>
  <c r="Z1681" i="1"/>
  <c r="Z1682" i="1"/>
  <c r="Z1683" i="1"/>
  <c r="Z1684" i="1"/>
  <c r="Z1685" i="1"/>
  <c r="Z1686" i="1"/>
  <c r="Z1687" i="1"/>
  <c r="Z1688" i="1"/>
  <c r="Z1689" i="1"/>
  <c r="Z1690" i="1"/>
  <c r="Z1691" i="1"/>
  <c r="Z1692" i="1"/>
  <c r="Z1693" i="1"/>
  <c r="Z1694" i="1"/>
  <c r="Z1695" i="1"/>
  <c r="Z1696" i="1"/>
  <c r="Z1697" i="1"/>
  <c r="Z1698" i="1"/>
  <c r="Z1699" i="1"/>
  <c r="Z1700" i="1"/>
  <c r="Z1701" i="1"/>
  <c r="Z1702" i="1"/>
  <c r="Z1703" i="1"/>
  <c r="Z1704" i="1"/>
  <c r="Z1705" i="1"/>
  <c r="Z1706" i="1"/>
  <c r="Z1707" i="1"/>
  <c r="Z1708" i="1"/>
  <c r="Z1709" i="1"/>
  <c r="Z1710" i="1"/>
  <c r="Z1711" i="1"/>
  <c r="Z1712" i="1"/>
  <c r="Z1713" i="1"/>
  <c r="Z1714" i="1"/>
  <c r="Z1715" i="1"/>
  <c r="Z1716" i="1"/>
  <c r="Z1717" i="1"/>
  <c r="Z1718" i="1"/>
  <c r="Z1719" i="1"/>
  <c r="Z1720" i="1"/>
  <c r="Z1721" i="1"/>
  <c r="Z1722" i="1"/>
  <c r="Z1723" i="1"/>
  <c r="Z1724" i="1"/>
  <c r="Z1725" i="1"/>
  <c r="Z1726" i="1"/>
  <c r="Z1727" i="1"/>
  <c r="Z1728" i="1"/>
  <c r="Z1729" i="1"/>
  <c r="Z1730" i="1"/>
  <c r="Z1731" i="1"/>
  <c r="Z1732" i="1"/>
  <c r="Z1733" i="1"/>
  <c r="Z1734" i="1"/>
  <c r="Z1735" i="1"/>
  <c r="Z1736" i="1"/>
  <c r="Z1737" i="1"/>
  <c r="Z1738" i="1"/>
  <c r="Z1739" i="1"/>
  <c r="Z1740" i="1"/>
  <c r="Z1741" i="1"/>
  <c r="Z1742" i="1"/>
  <c r="Z1743" i="1"/>
  <c r="Z1744" i="1"/>
  <c r="Z1745" i="1"/>
  <c r="Z1746" i="1"/>
  <c r="Z1747" i="1"/>
  <c r="Z1748" i="1"/>
  <c r="Z1749" i="1"/>
  <c r="Z1750" i="1"/>
  <c r="Z1751" i="1"/>
  <c r="Z1752" i="1"/>
  <c r="Z1753" i="1"/>
  <c r="Z1754" i="1"/>
  <c r="Z1755" i="1"/>
  <c r="Z1756" i="1"/>
  <c r="Z1757" i="1"/>
  <c r="Z1758" i="1"/>
  <c r="Z1759" i="1"/>
  <c r="Z1760" i="1"/>
  <c r="Z1761" i="1"/>
  <c r="Z1762" i="1"/>
  <c r="Z1763" i="1"/>
  <c r="Z1764" i="1"/>
  <c r="Z1765" i="1"/>
  <c r="Z1766" i="1"/>
  <c r="Z1767" i="1"/>
  <c r="Z1768" i="1"/>
  <c r="Z1769" i="1"/>
  <c r="Z1770" i="1"/>
  <c r="Z1771" i="1"/>
  <c r="Z1772" i="1"/>
  <c r="Z1773" i="1"/>
  <c r="Z1774" i="1"/>
  <c r="Z1775" i="1"/>
  <c r="Z1776" i="1"/>
  <c r="Z1777" i="1"/>
  <c r="Z1778" i="1"/>
  <c r="Z1779" i="1"/>
  <c r="Z1780" i="1"/>
  <c r="Z1781" i="1"/>
  <c r="Z1782" i="1"/>
  <c r="Z1783" i="1"/>
  <c r="Z1784" i="1"/>
  <c r="Z1785" i="1"/>
  <c r="Z1786" i="1"/>
  <c r="Z1787" i="1"/>
  <c r="Z1788" i="1"/>
  <c r="Z1789" i="1"/>
  <c r="Z1790" i="1"/>
  <c r="Z1791" i="1"/>
  <c r="Z1792" i="1"/>
  <c r="Z1793" i="1"/>
  <c r="Z1794" i="1"/>
  <c r="Z1795" i="1"/>
  <c r="Z1796" i="1"/>
  <c r="Z1797" i="1"/>
  <c r="Z1798" i="1"/>
  <c r="Z1799" i="1"/>
  <c r="Z1800" i="1"/>
  <c r="Z1801" i="1"/>
  <c r="Z1802" i="1"/>
  <c r="Z1803" i="1"/>
  <c r="Z1804" i="1"/>
  <c r="Z1805" i="1"/>
  <c r="Z1806" i="1"/>
  <c r="Z1807" i="1"/>
  <c r="Z1808" i="1"/>
  <c r="Z1809" i="1"/>
  <c r="Z1810" i="1"/>
  <c r="Z1811" i="1"/>
  <c r="Z1812" i="1"/>
  <c r="Z1813" i="1"/>
  <c r="Z1814" i="1"/>
  <c r="Z1815" i="1"/>
  <c r="Z1816" i="1"/>
  <c r="Z1817" i="1"/>
  <c r="Z1818" i="1"/>
  <c r="Z1819" i="1"/>
  <c r="Z1820" i="1"/>
  <c r="Z1821" i="1"/>
  <c r="Z1822" i="1"/>
  <c r="Z1823" i="1"/>
  <c r="Z1824" i="1"/>
  <c r="Z1825" i="1"/>
  <c r="Z1826" i="1"/>
  <c r="Z1827" i="1"/>
  <c r="Z1828" i="1"/>
  <c r="Z1829" i="1"/>
  <c r="Z1830" i="1"/>
  <c r="Z1831" i="1"/>
  <c r="Z1832" i="1"/>
  <c r="Z1833" i="1"/>
  <c r="Z1834" i="1"/>
  <c r="Z1835" i="1"/>
  <c r="Z1836" i="1"/>
  <c r="Z1837" i="1"/>
  <c r="Z1838" i="1"/>
  <c r="Z1839" i="1"/>
  <c r="Z1840" i="1"/>
  <c r="Z1841" i="1"/>
  <c r="Z1842" i="1"/>
  <c r="Z1843" i="1"/>
  <c r="Z1844" i="1"/>
  <c r="Z1845" i="1"/>
  <c r="Z1846" i="1"/>
  <c r="Z1847" i="1"/>
  <c r="Z1848" i="1"/>
  <c r="Z1849" i="1"/>
  <c r="Z1850" i="1"/>
  <c r="Z1851" i="1"/>
  <c r="Z1852" i="1"/>
  <c r="Z1853" i="1"/>
  <c r="Z1854" i="1"/>
  <c r="Z1855" i="1"/>
  <c r="Z1856" i="1"/>
  <c r="Z1857" i="1"/>
  <c r="Z1858" i="1"/>
  <c r="Z1859" i="1"/>
  <c r="Z1860" i="1"/>
  <c r="Z1861" i="1"/>
  <c r="Z1862" i="1"/>
  <c r="Z1863" i="1"/>
  <c r="Z1864" i="1"/>
  <c r="Z1865" i="1"/>
  <c r="Z1866" i="1"/>
  <c r="Z1867" i="1"/>
  <c r="Z1868" i="1"/>
  <c r="Z1869" i="1"/>
  <c r="Z1870" i="1"/>
  <c r="Z1871" i="1"/>
  <c r="Z1872" i="1"/>
  <c r="Z1873" i="1"/>
  <c r="Z1874" i="1"/>
  <c r="Z1875" i="1"/>
  <c r="Z1876" i="1"/>
  <c r="Z1877" i="1"/>
  <c r="Z1878" i="1"/>
  <c r="Z1879" i="1"/>
  <c r="Z1880" i="1"/>
  <c r="Z1881" i="1"/>
  <c r="Z1882" i="1"/>
  <c r="Z1883" i="1"/>
  <c r="Z1884" i="1"/>
  <c r="Z1885" i="1"/>
  <c r="Z1886" i="1"/>
  <c r="Z1887" i="1"/>
  <c r="Z1888" i="1"/>
  <c r="B33" i="5"/>
  <c r="X35" i="5" s="1"/>
  <c r="K21" i="3"/>
  <c r="AC38" i="3"/>
  <c r="AH12" i="7"/>
  <c r="AH11" i="7"/>
  <c r="AH10" i="7"/>
  <c r="AH9" i="7"/>
  <c r="AH8" i="7"/>
  <c r="AI12" i="7"/>
  <c r="Y7" i="7"/>
  <c r="Y3" i="7"/>
  <c r="AI11" i="7"/>
  <c r="Y6" i="7"/>
  <c r="W6" i="7"/>
  <c r="W3" i="7"/>
  <c r="S1" i="7"/>
  <c r="Y5" i="7"/>
  <c r="AI8" i="7"/>
  <c r="AI10" i="7"/>
  <c r="W5" i="7"/>
  <c r="O1" i="7"/>
  <c r="AI9" i="7"/>
  <c r="Y4" i="7"/>
  <c r="W4" i="7"/>
  <c r="K1" i="7"/>
  <c r="W7" i="7"/>
  <c r="E16" i="5"/>
  <c r="L6" i="6"/>
  <c r="C16" i="5"/>
  <c r="L5" i="6"/>
  <c r="L4" i="6"/>
  <c r="L8" i="6"/>
  <c r="L7" i="6"/>
  <c r="O74" i="5" l="1"/>
  <c r="N74" i="5"/>
  <c r="M74" i="5"/>
  <c r="P74" i="5"/>
  <c r="I15" i="6"/>
  <c r="J15" i="6" s="1"/>
  <c r="H20" i="6"/>
  <c r="G17" i="6"/>
  <c r="I19" i="6"/>
  <c r="I17" i="6"/>
  <c r="I18" i="6"/>
  <c r="I16" i="6"/>
  <c r="K16" i="6" s="1"/>
  <c r="N8" i="6"/>
  <c r="N6" i="6"/>
  <c r="N7" i="6"/>
  <c r="N5" i="6"/>
  <c r="N4" i="6"/>
  <c r="M8" i="6"/>
  <c r="M6" i="6"/>
  <c r="M7" i="6"/>
  <c r="M5" i="6"/>
  <c r="M4" i="6"/>
  <c r="B32" i="5"/>
  <c r="M21" i="5" s="1"/>
  <c r="F82" i="5"/>
  <c r="F83" i="5" s="1"/>
  <c r="AR112" i="5"/>
  <c r="AR111" i="5"/>
  <c r="AR110" i="5" s="1"/>
  <c r="AR109" i="5" s="1"/>
  <c r="AR108" i="5" s="1"/>
  <c r="AR107" i="5" s="1"/>
  <c r="AR106" i="5" s="1"/>
  <c r="AR105" i="5" s="1"/>
  <c r="AR104" i="5" s="1"/>
  <c r="AR103" i="5" s="1"/>
  <c r="AR102" i="5" s="1"/>
  <c r="AR101" i="5" s="1"/>
  <c r="AR100" i="5" s="1"/>
  <c r="AR99" i="5" s="1"/>
  <c r="AR98" i="5" s="1"/>
  <c r="AR97" i="5" s="1"/>
  <c r="AR96" i="5" s="1"/>
  <c r="AR95" i="5" s="1"/>
  <c r="AR94" i="5" s="1"/>
  <c r="AR93" i="5" s="1"/>
  <c r="AR92" i="5" s="1"/>
  <c r="AR91" i="5" s="1"/>
  <c r="AR90" i="5" s="1"/>
  <c r="AR89" i="5" s="1"/>
  <c r="AW87" i="5"/>
  <c r="AX87" i="5" s="1"/>
  <c r="AY87" i="5" s="1"/>
  <c r="AZ87" i="5" s="1"/>
  <c r="BA87" i="5" s="1"/>
  <c r="BB87" i="5" s="1"/>
  <c r="BC87" i="5" s="1"/>
  <c r="BD87" i="5" s="1"/>
  <c r="BE87" i="5" s="1"/>
  <c r="BF87" i="5" s="1"/>
  <c r="BG87" i="5" s="1"/>
  <c r="BH87" i="5" s="1"/>
  <c r="BI87" i="5" s="1"/>
  <c r="BJ87" i="5" s="1"/>
  <c r="BK87" i="5" s="1"/>
  <c r="BL87" i="5" s="1"/>
  <c r="BM87" i="5" s="1"/>
  <c r="BN87" i="5" s="1"/>
  <c r="BO87" i="5" s="1"/>
  <c r="BP87" i="5" s="1"/>
  <c r="BQ87" i="5" s="1"/>
  <c r="BR87" i="5" s="1"/>
  <c r="BS87" i="5" s="1"/>
  <c r="BT87" i="5" s="1"/>
  <c r="BU87" i="5" s="1"/>
  <c r="BV87" i="5" s="1"/>
  <c r="BW87" i="5" s="1"/>
  <c r="AV87" i="5"/>
  <c r="N16" i="5"/>
  <c r="F81" i="5"/>
  <c r="D80" i="5"/>
  <c r="I75" i="5"/>
  <c r="H75" i="5"/>
  <c r="G75" i="5"/>
  <c r="F75" i="5"/>
  <c r="E75" i="5"/>
  <c r="B66" i="5"/>
  <c r="B65" i="5"/>
  <c r="B64" i="5"/>
  <c r="B63" i="5"/>
  <c r="B62" i="5"/>
  <c r="B61" i="5"/>
  <c r="B60" i="5"/>
  <c r="B59" i="5"/>
  <c r="B58" i="5"/>
  <c r="B57" i="5"/>
  <c r="B56" i="5"/>
  <c r="B55" i="5"/>
  <c r="B54" i="5"/>
  <c r="B53" i="5"/>
  <c r="B52" i="5"/>
  <c r="M52" i="5" s="1"/>
  <c r="B51" i="5"/>
  <c r="B50" i="5"/>
  <c r="B49" i="5"/>
  <c r="M47" i="5"/>
  <c r="J47" i="5"/>
  <c r="I45" i="5"/>
  <c r="G45" i="5"/>
  <c r="H44" i="5"/>
  <c r="F44" i="5"/>
  <c r="C44" i="5"/>
  <c r="F42" i="5"/>
  <c r="F41" i="5"/>
  <c r="F40" i="5"/>
  <c r="N39" i="5"/>
  <c r="AA36" i="5"/>
  <c r="B69" i="5"/>
  <c r="N17" i="5"/>
  <c r="M12" i="5"/>
  <c r="AL2" i="5"/>
  <c r="K7" i="6"/>
  <c r="Z5" i="7"/>
  <c r="D32" i="5"/>
  <c r="K8" i="6"/>
  <c r="X7" i="7"/>
  <c r="X3" i="7"/>
  <c r="Z7" i="7"/>
  <c r="E15" i="5"/>
  <c r="C15" i="5"/>
  <c r="X4" i="7"/>
  <c r="E14" i="5"/>
  <c r="K4" i="6"/>
  <c r="X6" i="7"/>
  <c r="Z4" i="7"/>
  <c r="C14" i="5"/>
  <c r="C12" i="5"/>
  <c r="K5" i="6"/>
  <c r="X5" i="7"/>
  <c r="Z6" i="7"/>
  <c r="Z3" i="7"/>
  <c r="E13" i="5"/>
  <c r="C13" i="5"/>
  <c r="K6" i="6"/>
  <c r="E12" i="5"/>
  <c r="AJ11" i="7" l="1"/>
  <c r="AG10" i="7"/>
  <c r="AG11" i="7"/>
  <c r="AG9" i="7"/>
  <c r="AG8" i="7"/>
  <c r="AG12" i="7"/>
  <c r="AJ10" i="7"/>
  <c r="B68" i="5"/>
  <c r="AJ12" i="7"/>
  <c r="AJ9" i="7"/>
  <c r="AJ8" i="7"/>
  <c r="K15" i="6"/>
  <c r="J16" i="6"/>
  <c r="G18" i="6"/>
  <c r="H17" i="6"/>
  <c r="K17" i="6" s="1"/>
  <c r="G46" i="5"/>
  <c r="F49" i="5" s="1"/>
  <c r="D64" i="5"/>
  <c r="D66" i="5"/>
  <c r="D54" i="5"/>
  <c r="D58" i="5"/>
  <c r="D56" i="5"/>
  <c r="D62" i="5"/>
  <c r="N15" i="5"/>
  <c r="D46" i="5"/>
  <c r="C66" i="5" s="1"/>
  <c r="D59" i="5"/>
  <c r="D60" i="5"/>
  <c r="D55" i="5"/>
  <c r="D63" i="5"/>
  <c r="C52" i="5"/>
  <c r="D61" i="5"/>
  <c r="D57" i="5"/>
  <c r="D65" i="5"/>
  <c r="AK11" i="7" l="1"/>
  <c r="AK10" i="7"/>
  <c r="AK12" i="7"/>
  <c r="AK9" i="7"/>
  <c r="AK8" i="7"/>
  <c r="J17" i="6"/>
  <c r="G19" i="6"/>
  <c r="H19" i="6" s="1"/>
  <c r="H18" i="6"/>
  <c r="F68" i="5"/>
  <c r="C50" i="5"/>
  <c r="M50" i="5" s="1"/>
  <c r="D53" i="5"/>
  <c r="F50" i="5"/>
  <c r="F53" i="5"/>
  <c r="F54" i="5"/>
  <c r="F58" i="5"/>
  <c r="F62" i="5"/>
  <c r="F66" i="5"/>
  <c r="F55" i="5"/>
  <c r="F59" i="5"/>
  <c r="F63" i="5"/>
  <c r="F61" i="5"/>
  <c r="F65" i="5"/>
  <c r="F56" i="5"/>
  <c r="F60" i="5"/>
  <c r="F64" i="5"/>
  <c r="F57" i="5"/>
  <c r="F52" i="5"/>
  <c r="F51" i="5"/>
  <c r="F48" i="5"/>
  <c r="D52" i="5"/>
  <c r="E52" i="5" s="1"/>
  <c r="D49" i="5"/>
  <c r="C56" i="5"/>
  <c r="M56" i="5" s="1"/>
  <c r="C53" i="5"/>
  <c r="M53" i="5" s="1"/>
  <c r="C58" i="5"/>
  <c r="E58" i="5" s="1"/>
  <c r="C60" i="5"/>
  <c r="E60" i="5" s="1"/>
  <c r="C51" i="5"/>
  <c r="M51" i="5" s="1"/>
  <c r="D51" i="5"/>
  <c r="I46" i="5"/>
  <c r="C49" i="5"/>
  <c r="M49" i="5" s="1"/>
  <c r="D50" i="5"/>
  <c r="D48" i="5"/>
  <c r="C48" i="5"/>
  <c r="M48" i="5" s="1"/>
  <c r="C61" i="5"/>
  <c r="F78" i="5"/>
  <c r="C62" i="5"/>
  <c r="C65" i="5"/>
  <c r="C64" i="5"/>
  <c r="C57" i="5"/>
  <c r="E57" i="5" s="1"/>
  <c r="C63" i="5"/>
  <c r="E63" i="5" s="1"/>
  <c r="C55" i="5"/>
  <c r="C54" i="5"/>
  <c r="C59" i="5"/>
  <c r="E59" i="5" s="1"/>
  <c r="L59" i="5" s="1"/>
  <c r="E66" i="5"/>
  <c r="J66" i="5"/>
  <c r="M66" i="5"/>
  <c r="I77" i="5"/>
  <c r="E77" i="5"/>
  <c r="H77" i="5"/>
  <c r="G77" i="5"/>
  <c r="D76" i="5"/>
  <c r="L66" i="5"/>
  <c r="F77" i="5"/>
  <c r="J52" i="5"/>
  <c r="J50" i="5" l="1"/>
  <c r="E50" i="5"/>
  <c r="J18" i="6"/>
  <c r="K18" i="6"/>
  <c r="J19" i="6"/>
  <c r="K19" i="6"/>
  <c r="E56" i="5"/>
  <c r="M58" i="5"/>
  <c r="J56" i="5"/>
  <c r="E53" i="5"/>
  <c r="L53" i="5" s="1"/>
  <c r="J53" i="5"/>
  <c r="M60" i="5"/>
  <c r="J60" i="5"/>
  <c r="J58" i="5"/>
  <c r="L56" i="5"/>
  <c r="H54" i="5"/>
  <c r="K54" i="5" s="1"/>
  <c r="H51" i="5"/>
  <c r="K51" i="5" s="1"/>
  <c r="H53" i="5"/>
  <c r="K53" i="5" s="1"/>
  <c r="H62" i="5"/>
  <c r="K62" i="5" s="1"/>
  <c r="H55" i="5"/>
  <c r="K55" i="5" s="1"/>
  <c r="E51" i="5"/>
  <c r="L51" i="5" s="1"/>
  <c r="E49" i="5"/>
  <c r="L49" i="5" s="1"/>
  <c r="J51" i="5"/>
  <c r="L63" i="5"/>
  <c r="H59" i="5"/>
  <c r="K59" i="5" s="1"/>
  <c r="H58" i="5"/>
  <c r="K58" i="5" s="1"/>
  <c r="F69" i="5"/>
  <c r="H65" i="5"/>
  <c r="K65" i="5" s="1"/>
  <c r="J49" i="5"/>
  <c r="H56" i="5"/>
  <c r="K56" i="5" s="1"/>
  <c r="H60" i="5"/>
  <c r="K60" i="5" s="1"/>
  <c r="H63" i="5"/>
  <c r="K63" i="5" s="1"/>
  <c r="D77" i="5"/>
  <c r="H64" i="5"/>
  <c r="K64" i="5" s="1"/>
  <c r="H66" i="5"/>
  <c r="K66" i="5" s="1"/>
  <c r="H52" i="5"/>
  <c r="K52" i="5" s="1"/>
  <c r="H50" i="5"/>
  <c r="K50" i="5" s="1"/>
  <c r="H49" i="5"/>
  <c r="K49" i="5" s="1"/>
  <c r="H57" i="5"/>
  <c r="K57" i="5" s="1"/>
  <c r="H61" i="5"/>
  <c r="K61" i="5" s="1"/>
  <c r="H48" i="5"/>
  <c r="K48" i="5" s="1"/>
  <c r="J48" i="5"/>
  <c r="E48" i="5"/>
  <c r="L48" i="5" s="1"/>
  <c r="L57" i="5"/>
  <c r="E54" i="5"/>
  <c r="L54" i="5" s="1"/>
  <c r="M54" i="5"/>
  <c r="J54" i="5"/>
  <c r="M64" i="5"/>
  <c r="E64" i="5"/>
  <c r="J64" i="5"/>
  <c r="M61" i="5"/>
  <c r="J61" i="5"/>
  <c r="M59" i="5"/>
  <c r="J59" i="5"/>
  <c r="L60" i="5"/>
  <c r="M55" i="5"/>
  <c r="E55" i="5"/>
  <c r="L55" i="5" s="1"/>
  <c r="J55" i="5"/>
  <c r="M65" i="5"/>
  <c r="J65" i="5"/>
  <c r="L64" i="5"/>
  <c r="M57" i="5"/>
  <c r="J57" i="5"/>
  <c r="M63" i="5"/>
  <c r="J63" i="5"/>
  <c r="E62" i="5"/>
  <c r="L62" i="5" s="1"/>
  <c r="M62" i="5"/>
  <c r="J62" i="5"/>
  <c r="E65" i="5"/>
  <c r="L65" i="5" s="1"/>
  <c r="E61" i="5"/>
  <c r="L61" i="5" s="1"/>
  <c r="L58" i="5"/>
  <c r="L50" i="5"/>
  <c r="G68" i="5"/>
  <c r="E68" i="5"/>
  <c r="D68" i="5" s="1"/>
  <c r="L52" i="5"/>
  <c r="G69" i="5" l="1"/>
  <c r="E69" i="5"/>
  <c r="D69" i="5" s="1"/>
  <c r="H5" i="3" l="1"/>
  <c r="H6" i="3" s="1"/>
  <c r="H7" i="3" s="1"/>
  <c r="H8" i="3" s="1"/>
  <c r="H9" i="3" s="1"/>
  <c r="H10" i="3" s="1"/>
  <c r="H11" i="3" s="1"/>
  <c r="H12" i="3" s="1"/>
  <c r="H13" i="3" s="1"/>
  <c r="H14" i="3" s="1"/>
  <c r="E4" i="3"/>
  <c r="F14" i="3"/>
  <c r="F5" i="3"/>
  <c r="F6" i="3"/>
  <c r="F7" i="3"/>
  <c r="F8" i="3"/>
  <c r="F9" i="3"/>
  <c r="F10" i="3"/>
  <c r="F11" i="3"/>
  <c r="F12" i="3"/>
  <c r="F13" i="3"/>
  <c r="F4" i="3"/>
  <c r="E14" i="3"/>
  <c r="G14" i="3" s="1"/>
  <c r="Y6" i="1"/>
  <c r="Y7" i="1"/>
  <c r="Y8" i="1"/>
  <c r="Y9" i="1"/>
  <c r="Y10" i="1"/>
  <c r="Y11" i="1"/>
  <c r="Y12" i="1"/>
  <c r="Y13" i="1"/>
  <c r="Y14" i="1"/>
  <c r="Y15" i="1"/>
  <c r="Y16" i="1"/>
  <c r="Y17" i="1"/>
  <c r="Y18" i="1"/>
  <c r="Y19" i="1"/>
  <c r="Y20" i="1"/>
  <c r="Y21" i="1"/>
  <c r="Y22" i="1"/>
  <c r="Y23" i="1"/>
  <c r="Y24" i="1"/>
  <c r="Y25" i="1"/>
  <c r="Y26" i="1"/>
  <c r="Y27" i="1"/>
  <c r="Y28" i="1"/>
  <c r="Y29" i="1"/>
  <c r="Y30" i="1"/>
  <c r="Y31" i="1"/>
  <c r="Y32" i="1"/>
  <c r="Y33" i="1"/>
  <c r="Y34" i="1"/>
  <c r="Y35" i="1"/>
  <c r="Y36" i="1"/>
  <c r="Y37" i="1"/>
  <c r="Y38" i="1"/>
  <c r="Y39" i="1"/>
  <c r="Y40" i="1"/>
  <c r="Y41" i="1"/>
  <c r="Y42" i="1"/>
  <c r="Y43" i="1"/>
  <c r="Y44" i="1"/>
  <c r="Y45" i="1"/>
  <c r="Y46" i="1"/>
  <c r="Y47" i="1"/>
  <c r="Y48" i="1"/>
  <c r="Y49" i="1"/>
  <c r="Y50" i="1"/>
  <c r="Y51" i="1"/>
  <c r="Y52" i="1"/>
  <c r="Y53" i="1"/>
  <c r="Y54" i="1"/>
  <c r="Y55" i="1"/>
  <c r="Y56" i="1"/>
  <c r="Y57" i="1"/>
  <c r="Y58" i="1"/>
  <c r="Y59" i="1"/>
  <c r="Y60" i="1"/>
  <c r="Y61" i="1"/>
  <c r="Y62" i="1"/>
  <c r="Y63" i="1"/>
  <c r="Y64" i="1"/>
  <c r="Y65" i="1"/>
  <c r="Y66" i="1"/>
  <c r="Y67" i="1"/>
  <c r="Y68" i="1"/>
  <c r="Y69" i="1"/>
  <c r="Y70" i="1"/>
  <c r="Y71" i="1"/>
  <c r="Y72" i="1"/>
  <c r="Y73" i="1"/>
  <c r="Y74" i="1"/>
  <c r="Y75" i="1"/>
  <c r="Y76" i="1"/>
  <c r="Y77" i="1"/>
  <c r="Y78" i="1"/>
  <c r="Y79" i="1"/>
  <c r="Y80" i="1"/>
  <c r="Y81" i="1"/>
  <c r="Y82" i="1"/>
  <c r="Y83" i="1"/>
  <c r="Y84" i="1"/>
  <c r="Y85" i="1"/>
  <c r="Y86" i="1"/>
  <c r="Y87" i="1"/>
  <c r="Y88" i="1"/>
  <c r="Y89" i="1"/>
  <c r="Y90" i="1"/>
  <c r="Y91" i="1"/>
  <c r="Y92" i="1"/>
  <c r="Y93" i="1"/>
  <c r="Y94" i="1"/>
  <c r="Y95" i="1"/>
  <c r="Y96" i="1"/>
  <c r="Y97" i="1"/>
  <c r="Y98" i="1"/>
  <c r="Y99" i="1"/>
  <c r="Y100" i="1"/>
  <c r="Y101" i="1"/>
  <c r="Y102" i="1"/>
  <c r="Y103" i="1"/>
  <c r="Y104" i="1"/>
  <c r="Y105" i="1"/>
  <c r="Y106" i="1"/>
  <c r="Y107" i="1"/>
  <c r="Y108" i="1"/>
  <c r="Y109" i="1"/>
  <c r="Y110" i="1"/>
  <c r="Y111" i="1"/>
  <c r="Y112" i="1"/>
  <c r="Y113" i="1"/>
  <c r="Y114" i="1"/>
  <c r="Y115" i="1"/>
  <c r="Y116" i="1"/>
  <c r="Y117" i="1"/>
  <c r="Y118" i="1"/>
  <c r="Y119" i="1"/>
  <c r="Y120" i="1"/>
  <c r="Y121" i="1"/>
  <c r="Y122" i="1"/>
  <c r="Y123" i="1"/>
  <c r="Y124" i="1"/>
  <c r="Y125" i="1"/>
  <c r="Y126" i="1"/>
  <c r="Y127" i="1"/>
  <c r="Y128" i="1"/>
  <c r="Y129" i="1"/>
  <c r="Y130" i="1"/>
  <c r="Y131" i="1"/>
  <c r="Y132" i="1"/>
  <c r="Y133" i="1"/>
  <c r="Y134" i="1"/>
  <c r="Y135" i="1"/>
  <c r="Y136" i="1"/>
  <c r="Y137" i="1"/>
  <c r="Y138" i="1"/>
  <c r="Y139" i="1"/>
  <c r="Y140" i="1"/>
  <c r="Y141" i="1"/>
  <c r="Y142" i="1"/>
  <c r="Y143" i="1"/>
  <c r="Y144" i="1"/>
  <c r="Y145" i="1"/>
  <c r="Y146" i="1"/>
  <c r="Y147" i="1"/>
  <c r="Y148" i="1"/>
  <c r="Y149" i="1"/>
  <c r="Y150" i="1"/>
  <c r="Y151" i="1"/>
  <c r="Y152" i="1"/>
  <c r="Y153" i="1"/>
  <c r="Y154" i="1"/>
  <c r="Y155" i="1"/>
  <c r="Y156" i="1"/>
  <c r="Y157" i="1"/>
  <c r="Y158" i="1"/>
  <c r="Y159" i="1"/>
  <c r="Y160" i="1"/>
  <c r="Y161" i="1"/>
  <c r="Y162" i="1"/>
  <c r="Y163" i="1"/>
  <c r="Y164" i="1"/>
  <c r="Y165" i="1"/>
  <c r="Y166" i="1"/>
  <c r="Y167" i="1"/>
  <c r="Y168" i="1"/>
  <c r="Y169" i="1"/>
  <c r="Y170" i="1"/>
  <c r="Y171" i="1"/>
  <c r="Y172" i="1"/>
  <c r="Y173" i="1"/>
  <c r="Y174" i="1"/>
  <c r="Y175" i="1"/>
  <c r="Y176" i="1"/>
  <c r="Y177" i="1"/>
  <c r="Y178" i="1"/>
  <c r="Y179" i="1"/>
  <c r="Y180" i="1"/>
  <c r="Y181" i="1"/>
  <c r="Y182" i="1"/>
  <c r="Y183" i="1"/>
  <c r="Y184" i="1"/>
  <c r="Y185" i="1"/>
  <c r="Y186" i="1"/>
  <c r="Y187" i="1"/>
  <c r="Y188" i="1"/>
  <c r="Y189" i="1"/>
  <c r="Y190" i="1"/>
  <c r="Y191" i="1"/>
  <c r="Y192" i="1"/>
  <c r="Y193" i="1"/>
  <c r="Y194" i="1"/>
  <c r="Y195" i="1"/>
  <c r="Y196" i="1"/>
  <c r="Y197" i="1"/>
  <c r="Y198" i="1"/>
  <c r="Y199" i="1"/>
  <c r="Y200" i="1"/>
  <c r="Y201" i="1"/>
  <c r="Y202" i="1"/>
  <c r="Y203" i="1"/>
  <c r="Y204" i="1"/>
  <c r="Y205" i="1"/>
  <c r="Y206" i="1"/>
  <c r="Y207" i="1"/>
  <c r="Y208" i="1"/>
  <c r="Y209" i="1"/>
  <c r="Y210" i="1"/>
  <c r="Y211" i="1"/>
  <c r="Y212" i="1"/>
  <c r="Y213" i="1"/>
  <c r="Y214" i="1"/>
  <c r="Y215" i="1"/>
  <c r="Y216" i="1"/>
  <c r="Y217" i="1"/>
  <c r="Y218" i="1"/>
  <c r="Y219" i="1"/>
  <c r="Y220" i="1"/>
  <c r="Y221" i="1"/>
  <c r="Y222" i="1"/>
  <c r="Y223" i="1"/>
  <c r="Y224" i="1"/>
  <c r="Y225" i="1"/>
  <c r="Y226" i="1"/>
  <c r="Y227" i="1"/>
  <c r="Y228" i="1"/>
  <c r="Y229" i="1"/>
  <c r="Y230" i="1"/>
  <c r="Y231" i="1"/>
  <c r="Y232" i="1"/>
  <c r="Y233" i="1"/>
  <c r="Y234" i="1"/>
  <c r="Y235" i="1"/>
  <c r="Y236" i="1"/>
  <c r="Y237" i="1"/>
  <c r="Y238" i="1"/>
  <c r="Y239" i="1"/>
  <c r="Y240" i="1"/>
  <c r="Y241" i="1"/>
  <c r="Y242" i="1"/>
  <c r="Y243" i="1"/>
  <c r="Y244" i="1"/>
  <c r="Y245" i="1"/>
  <c r="Y246" i="1"/>
  <c r="Y247" i="1"/>
  <c r="Y248" i="1"/>
  <c r="Y249" i="1"/>
  <c r="Y250" i="1"/>
  <c r="Y251" i="1"/>
  <c r="Y252" i="1"/>
  <c r="Y253" i="1"/>
  <c r="Y254" i="1"/>
  <c r="Y255" i="1"/>
  <c r="Y256" i="1"/>
  <c r="Y257" i="1"/>
  <c r="Y258" i="1"/>
  <c r="Y259" i="1"/>
  <c r="Y260" i="1"/>
  <c r="Y261" i="1"/>
  <c r="Y262" i="1"/>
  <c r="Y263" i="1"/>
  <c r="Y264" i="1"/>
  <c r="Y265" i="1"/>
  <c r="Y266" i="1"/>
  <c r="Y267" i="1"/>
  <c r="Y268" i="1"/>
  <c r="Y269" i="1"/>
  <c r="Y270" i="1"/>
  <c r="Y271" i="1"/>
  <c r="Y272" i="1"/>
  <c r="Y273" i="1"/>
  <c r="Y274" i="1"/>
  <c r="Y275" i="1"/>
  <c r="Y276" i="1"/>
  <c r="Y277" i="1"/>
  <c r="Y278" i="1"/>
  <c r="Y279" i="1"/>
  <c r="Y280" i="1"/>
  <c r="Y281" i="1"/>
  <c r="Y282" i="1"/>
  <c r="Y283" i="1"/>
  <c r="Y284" i="1"/>
  <c r="Y285" i="1"/>
  <c r="Y286" i="1"/>
  <c r="Y287" i="1"/>
  <c r="Y288" i="1"/>
  <c r="Y289" i="1"/>
  <c r="Y290" i="1"/>
  <c r="Y291" i="1"/>
  <c r="Y292" i="1"/>
  <c r="Y293" i="1"/>
  <c r="Y294" i="1"/>
  <c r="Y295" i="1"/>
  <c r="Y296" i="1"/>
  <c r="Y297" i="1"/>
  <c r="Y298" i="1"/>
  <c r="Y299" i="1"/>
  <c r="Y300" i="1"/>
  <c r="Y301" i="1"/>
  <c r="Y302" i="1"/>
  <c r="Y303" i="1"/>
  <c r="Y304" i="1"/>
  <c r="Y305" i="1"/>
  <c r="Y306" i="1"/>
  <c r="Y307" i="1"/>
  <c r="Y308" i="1"/>
  <c r="Y309" i="1"/>
  <c r="Y310" i="1"/>
  <c r="Y311" i="1"/>
  <c r="Y312" i="1"/>
  <c r="Y313" i="1"/>
  <c r="Y314" i="1"/>
  <c r="Y315" i="1"/>
  <c r="Y316" i="1"/>
  <c r="Y317" i="1"/>
  <c r="Y318" i="1"/>
  <c r="Y319" i="1"/>
  <c r="Y320" i="1"/>
  <c r="Y321" i="1"/>
  <c r="Y322" i="1"/>
  <c r="Y323" i="1"/>
  <c r="Y324" i="1"/>
  <c r="Y325" i="1"/>
  <c r="Y326" i="1"/>
  <c r="Y327" i="1"/>
  <c r="Y328" i="1"/>
  <c r="Y329" i="1"/>
  <c r="Y330" i="1"/>
  <c r="Y331" i="1"/>
  <c r="Y332" i="1"/>
  <c r="Y333" i="1"/>
  <c r="Y334" i="1"/>
  <c r="Y335" i="1"/>
  <c r="Y336" i="1"/>
  <c r="Y337" i="1"/>
  <c r="Y338" i="1"/>
  <c r="Y339" i="1"/>
  <c r="Y340" i="1"/>
  <c r="Y341" i="1"/>
  <c r="Y342" i="1"/>
  <c r="Y343" i="1"/>
  <c r="Y344" i="1"/>
  <c r="Y345" i="1"/>
  <c r="Y346" i="1"/>
  <c r="Y347" i="1"/>
  <c r="Y348" i="1"/>
  <c r="Y349" i="1"/>
  <c r="Y350" i="1"/>
  <c r="Y351" i="1"/>
  <c r="Y352" i="1"/>
  <c r="Y353" i="1"/>
  <c r="Y354" i="1"/>
  <c r="Y355" i="1"/>
  <c r="Y356" i="1"/>
  <c r="Y357" i="1"/>
  <c r="Y358" i="1"/>
  <c r="Y359" i="1"/>
  <c r="Y360" i="1"/>
  <c r="Y361" i="1"/>
  <c r="Y362" i="1"/>
  <c r="Y363" i="1"/>
  <c r="Y364" i="1"/>
  <c r="Y365" i="1"/>
  <c r="Y366" i="1"/>
  <c r="Y367" i="1"/>
  <c r="Y368" i="1"/>
  <c r="Y369" i="1"/>
  <c r="Y370" i="1"/>
  <c r="Y371" i="1"/>
  <c r="Y372" i="1"/>
  <c r="Y373" i="1"/>
  <c r="Y374" i="1"/>
  <c r="Y375" i="1"/>
  <c r="Y376" i="1"/>
  <c r="Y377" i="1"/>
  <c r="Y378" i="1"/>
  <c r="Y379" i="1"/>
  <c r="Y380" i="1"/>
  <c r="Y381" i="1"/>
  <c r="Y382" i="1"/>
  <c r="Y383" i="1"/>
  <c r="Y384" i="1"/>
  <c r="Y385" i="1"/>
  <c r="Y386" i="1"/>
  <c r="Y387" i="1"/>
  <c r="Y388" i="1"/>
  <c r="Y389" i="1"/>
  <c r="Y390" i="1"/>
  <c r="Y391" i="1"/>
  <c r="Y392" i="1"/>
  <c r="Y393" i="1"/>
  <c r="Y394" i="1"/>
  <c r="Y395" i="1"/>
  <c r="Y396" i="1"/>
  <c r="Y397" i="1"/>
  <c r="Y398" i="1"/>
  <c r="Y399" i="1"/>
  <c r="Y400" i="1"/>
  <c r="Y401" i="1"/>
  <c r="Y402" i="1"/>
  <c r="Y403" i="1"/>
  <c r="Y404" i="1"/>
  <c r="Y405" i="1"/>
  <c r="Y406" i="1"/>
  <c r="Y407" i="1"/>
  <c r="Y408" i="1"/>
  <c r="Y409" i="1"/>
  <c r="Y410" i="1"/>
  <c r="Y411" i="1"/>
  <c r="Y412" i="1"/>
  <c r="Y413" i="1"/>
  <c r="Y414" i="1"/>
  <c r="Y415" i="1"/>
  <c r="Y416" i="1"/>
  <c r="Y417" i="1"/>
  <c r="Y418" i="1"/>
  <c r="Y419" i="1"/>
  <c r="Y420" i="1"/>
  <c r="Y421" i="1"/>
  <c r="Y422" i="1"/>
  <c r="Y423" i="1"/>
  <c r="Y424" i="1"/>
  <c r="Y425" i="1"/>
  <c r="Y426" i="1"/>
  <c r="Y427" i="1"/>
  <c r="Y428" i="1"/>
  <c r="Y429" i="1"/>
  <c r="Y430" i="1"/>
  <c r="Y431" i="1"/>
  <c r="Y432" i="1"/>
  <c r="Y433" i="1"/>
  <c r="Y434" i="1"/>
  <c r="Y435" i="1"/>
  <c r="Y436" i="1"/>
  <c r="Y437" i="1"/>
  <c r="Y438" i="1"/>
  <c r="Y439" i="1"/>
  <c r="Y440" i="1"/>
  <c r="Y441" i="1"/>
  <c r="Y442" i="1"/>
  <c r="Y443" i="1"/>
  <c r="Y444" i="1"/>
  <c r="Y445" i="1"/>
  <c r="Y446" i="1"/>
  <c r="Y447" i="1"/>
  <c r="Y448" i="1"/>
  <c r="Y449" i="1"/>
  <c r="Y450" i="1"/>
  <c r="Y451" i="1"/>
  <c r="Y452" i="1"/>
  <c r="Y453" i="1"/>
  <c r="Y454" i="1"/>
  <c r="Y455" i="1"/>
  <c r="Y456" i="1"/>
  <c r="Y457" i="1"/>
  <c r="Y458" i="1"/>
  <c r="Y459" i="1"/>
  <c r="Y460" i="1"/>
  <c r="Y461" i="1"/>
  <c r="Y462" i="1"/>
  <c r="Y463" i="1"/>
  <c r="Y464" i="1"/>
  <c r="Y465" i="1"/>
  <c r="Y466" i="1"/>
  <c r="Y467" i="1"/>
  <c r="Y468" i="1"/>
  <c r="Y469" i="1"/>
  <c r="Y470" i="1"/>
  <c r="Y471" i="1"/>
  <c r="Y472" i="1"/>
  <c r="Y473" i="1"/>
  <c r="Y474" i="1"/>
  <c r="Y475" i="1"/>
  <c r="Y476" i="1"/>
  <c r="Y477" i="1"/>
  <c r="Y478" i="1"/>
  <c r="Y479" i="1"/>
  <c r="Y480" i="1"/>
  <c r="Y481" i="1"/>
  <c r="Y482" i="1"/>
  <c r="Y483" i="1"/>
  <c r="Y484" i="1"/>
  <c r="Y485" i="1"/>
  <c r="Y486" i="1"/>
  <c r="Y487" i="1"/>
  <c r="Y488" i="1"/>
  <c r="Y489" i="1"/>
  <c r="Y490" i="1"/>
  <c r="Y491" i="1"/>
  <c r="Y492" i="1"/>
  <c r="Y493" i="1"/>
  <c r="Y494" i="1"/>
  <c r="Y495" i="1"/>
  <c r="Y496" i="1"/>
  <c r="Y497" i="1"/>
  <c r="Y498" i="1"/>
  <c r="Y499" i="1"/>
  <c r="Y500" i="1"/>
  <c r="Y501" i="1"/>
  <c r="Y502" i="1"/>
  <c r="Y503" i="1"/>
  <c r="Y504" i="1"/>
  <c r="Y505" i="1"/>
  <c r="Y506" i="1"/>
  <c r="Y507" i="1"/>
  <c r="Y508" i="1"/>
  <c r="Y509" i="1"/>
  <c r="Y510" i="1"/>
  <c r="Y511" i="1"/>
  <c r="Y512" i="1"/>
  <c r="Y513" i="1"/>
  <c r="Y514" i="1"/>
  <c r="Y515" i="1"/>
  <c r="Y516" i="1"/>
  <c r="Y517" i="1"/>
  <c r="Y518" i="1"/>
  <c r="Y519" i="1"/>
  <c r="Y520" i="1"/>
  <c r="Y521" i="1"/>
  <c r="Y522" i="1"/>
  <c r="Y523" i="1"/>
  <c r="Y524" i="1"/>
  <c r="Y525" i="1"/>
  <c r="Y526" i="1"/>
  <c r="Y527" i="1"/>
  <c r="Y528" i="1"/>
  <c r="Y529" i="1"/>
  <c r="Y530" i="1"/>
  <c r="Y531" i="1"/>
  <c r="Y532" i="1"/>
  <c r="Y533" i="1"/>
  <c r="Y534" i="1"/>
  <c r="Y535" i="1"/>
  <c r="Y536" i="1"/>
  <c r="Y537" i="1"/>
  <c r="Y538" i="1"/>
  <c r="Y539" i="1"/>
  <c r="Y540" i="1"/>
  <c r="Y541" i="1"/>
  <c r="Y542" i="1"/>
  <c r="Y543" i="1"/>
  <c r="Y544" i="1"/>
  <c r="Y545" i="1"/>
  <c r="Y546" i="1"/>
  <c r="Y547" i="1"/>
  <c r="Y548" i="1"/>
  <c r="Y549" i="1"/>
  <c r="Y550" i="1"/>
  <c r="Y551" i="1"/>
  <c r="Y552" i="1"/>
  <c r="Y553" i="1"/>
  <c r="Y554" i="1"/>
  <c r="Y555" i="1"/>
  <c r="Y556" i="1"/>
  <c r="Y557" i="1"/>
  <c r="Y558" i="1"/>
  <c r="Y559" i="1"/>
  <c r="Y560" i="1"/>
  <c r="Y561" i="1"/>
  <c r="Y562" i="1"/>
  <c r="Y563" i="1"/>
  <c r="Y564" i="1"/>
  <c r="Y565" i="1"/>
  <c r="Y566" i="1"/>
  <c r="Y567" i="1"/>
  <c r="Y568" i="1"/>
  <c r="Y569" i="1"/>
  <c r="Y570" i="1"/>
  <c r="Y571" i="1"/>
  <c r="Y572" i="1"/>
  <c r="Y573" i="1"/>
  <c r="Y574" i="1"/>
  <c r="Y575" i="1"/>
  <c r="Y576" i="1"/>
  <c r="Y577" i="1"/>
  <c r="Y578" i="1"/>
  <c r="Y579" i="1"/>
  <c r="Y580" i="1"/>
  <c r="Y581" i="1"/>
  <c r="Y582" i="1"/>
  <c r="Y583" i="1"/>
  <c r="Y584" i="1"/>
  <c r="Y585" i="1"/>
  <c r="Y586" i="1"/>
  <c r="Y587" i="1"/>
  <c r="Y588" i="1"/>
  <c r="Y589" i="1"/>
  <c r="Y590" i="1"/>
  <c r="Y591" i="1"/>
  <c r="Y592" i="1"/>
  <c r="Y593" i="1"/>
  <c r="Y594" i="1"/>
  <c r="Y595" i="1"/>
  <c r="Y596" i="1"/>
  <c r="Y597" i="1"/>
  <c r="Y598" i="1"/>
  <c r="Y599" i="1"/>
  <c r="Y600" i="1"/>
  <c r="Y601" i="1"/>
  <c r="Y602" i="1"/>
  <c r="Y603" i="1"/>
  <c r="Y604" i="1"/>
  <c r="Y605" i="1"/>
  <c r="Y606" i="1"/>
  <c r="Y607" i="1"/>
  <c r="Y608" i="1"/>
  <c r="Y609" i="1"/>
  <c r="Y610" i="1"/>
  <c r="Y611" i="1"/>
  <c r="Y612" i="1"/>
  <c r="Y613" i="1"/>
  <c r="Y614" i="1"/>
  <c r="Y615" i="1"/>
  <c r="Y616" i="1"/>
  <c r="Y617" i="1"/>
  <c r="Y618" i="1"/>
  <c r="Y619" i="1"/>
  <c r="Y620" i="1"/>
  <c r="Y621" i="1"/>
  <c r="Y622" i="1"/>
  <c r="Y623" i="1"/>
  <c r="Y624" i="1"/>
  <c r="Y625" i="1"/>
  <c r="Y626" i="1"/>
  <c r="Y627" i="1"/>
  <c r="Y628" i="1"/>
  <c r="Y629" i="1"/>
  <c r="Y630" i="1"/>
  <c r="Y631" i="1"/>
  <c r="Y632" i="1"/>
  <c r="Y633" i="1"/>
  <c r="Y634" i="1"/>
  <c r="Y635" i="1"/>
  <c r="Y636" i="1"/>
  <c r="Y637" i="1"/>
  <c r="Y638" i="1"/>
  <c r="Y639" i="1"/>
  <c r="Y640" i="1"/>
  <c r="Y641" i="1"/>
  <c r="Y642" i="1"/>
  <c r="Y643" i="1"/>
  <c r="Y644" i="1"/>
  <c r="Y645" i="1"/>
  <c r="Y646" i="1"/>
  <c r="Y647" i="1"/>
  <c r="Y648" i="1"/>
  <c r="Y649" i="1"/>
  <c r="Y650" i="1"/>
  <c r="Y651" i="1"/>
  <c r="Y652" i="1"/>
  <c r="Y653" i="1"/>
  <c r="Y654" i="1"/>
  <c r="Y655" i="1"/>
  <c r="Y656" i="1"/>
  <c r="Y657" i="1"/>
  <c r="Y658" i="1"/>
  <c r="Y659" i="1"/>
  <c r="Y660" i="1"/>
  <c r="Y661" i="1"/>
  <c r="Y662" i="1"/>
  <c r="Y663" i="1"/>
  <c r="Y664" i="1"/>
  <c r="Y665" i="1"/>
  <c r="Y666" i="1"/>
  <c r="Y667" i="1"/>
  <c r="Y668" i="1"/>
  <c r="Y669" i="1"/>
  <c r="Y670" i="1"/>
  <c r="Y671" i="1"/>
  <c r="Y672" i="1"/>
  <c r="Y673" i="1"/>
  <c r="Y674" i="1"/>
  <c r="Y675" i="1"/>
  <c r="Y676" i="1"/>
  <c r="Y677" i="1"/>
  <c r="Y678" i="1"/>
  <c r="Y679" i="1"/>
  <c r="Y680" i="1"/>
  <c r="Y681" i="1"/>
  <c r="Y682" i="1"/>
  <c r="Y683" i="1"/>
  <c r="Y684" i="1"/>
  <c r="Y685" i="1"/>
  <c r="Y686" i="1"/>
  <c r="Y687" i="1"/>
  <c r="Y688" i="1"/>
  <c r="Y689" i="1"/>
  <c r="Y690" i="1"/>
  <c r="Y691" i="1"/>
  <c r="Y692" i="1"/>
  <c r="Y693" i="1"/>
  <c r="Y694" i="1"/>
  <c r="Y695" i="1"/>
  <c r="Y696" i="1"/>
  <c r="Y697" i="1"/>
  <c r="Y698" i="1"/>
  <c r="Y699" i="1"/>
  <c r="Y700" i="1"/>
  <c r="Y701" i="1"/>
  <c r="Y702" i="1"/>
  <c r="Y703" i="1"/>
  <c r="Y704" i="1"/>
  <c r="Y705" i="1"/>
  <c r="Y706" i="1"/>
  <c r="Y707" i="1"/>
  <c r="Y708" i="1"/>
  <c r="Y709" i="1"/>
  <c r="Y710" i="1"/>
  <c r="Y711" i="1"/>
  <c r="Y712" i="1"/>
  <c r="Y713" i="1"/>
  <c r="Y714" i="1"/>
  <c r="Y715" i="1"/>
  <c r="Y716" i="1"/>
  <c r="Y717" i="1"/>
  <c r="Y718" i="1"/>
  <c r="Y719" i="1"/>
  <c r="Y720" i="1"/>
  <c r="Y721" i="1"/>
  <c r="Y722" i="1"/>
  <c r="Y723" i="1"/>
  <c r="Y724" i="1"/>
  <c r="Y725" i="1"/>
  <c r="Y726" i="1"/>
  <c r="Y727" i="1"/>
  <c r="Y728" i="1"/>
  <c r="Y729" i="1"/>
  <c r="Y730" i="1"/>
  <c r="Y731" i="1"/>
  <c r="Y732" i="1"/>
  <c r="Y733" i="1"/>
  <c r="Y734" i="1"/>
  <c r="Y735" i="1"/>
  <c r="Y736" i="1"/>
  <c r="Y737" i="1"/>
  <c r="Y738" i="1"/>
  <c r="Y739" i="1"/>
  <c r="Y740" i="1"/>
  <c r="Y741" i="1"/>
  <c r="Y742" i="1"/>
  <c r="Y743" i="1"/>
  <c r="Y744" i="1"/>
  <c r="Y745" i="1"/>
  <c r="Y746" i="1"/>
  <c r="Y747" i="1"/>
  <c r="Y748" i="1"/>
  <c r="Y749" i="1"/>
  <c r="Y750" i="1"/>
  <c r="Y751" i="1"/>
  <c r="Y752" i="1"/>
  <c r="Y753" i="1"/>
  <c r="Y754" i="1"/>
  <c r="Y755" i="1"/>
  <c r="Y756" i="1"/>
  <c r="Y757" i="1"/>
  <c r="Y758" i="1"/>
  <c r="Y759" i="1"/>
  <c r="Y760" i="1"/>
  <c r="Y761" i="1"/>
  <c r="Y762" i="1"/>
  <c r="Y763" i="1"/>
  <c r="Y764" i="1"/>
  <c r="Y765" i="1"/>
  <c r="Y766" i="1"/>
  <c r="Y767" i="1"/>
  <c r="Y768" i="1"/>
  <c r="Y769" i="1"/>
  <c r="Y770" i="1"/>
  <c r="Y771" i="1"/>
  <c r="Y772" i="1"/>
  <c r="Y773" i="1"/>
  <c r="Y774" i="1"/>
  <c r="Y775" i="1"/>
  <c r="Y776" i="1"/>
  <c r="Y777" i="1"/>
  <c r="Y778" i="1"/>
  <c r="Y779" i="1"/>
  <c r="Y780" i="1"/>
  <c r="Y781" i="1"/>
  <c r="Y782" i="1"/>
  <c r="Y783" i="1"/>
  <c r="Y784" i="1"/>
  <c r="Y785" i="1"/>
  <c r="Y786" i="1"/>
  <c r="Y787" i="1"/>
  <c r="Y788" i="1"/>
  <c r="Y789" i="1"/>
  <c r="Y790" i="1"/>
  <c r="Y791" i="1"/>
  <c r="Y792" i="1"/>
  <c r="Y793" i="1"/>
  <c r="Y794" i="1"/>
  <c r="Y795" i="1"/>
  <c r="Y796" i="1"/>
  <c r="Y797" i="1"/>
  <c r="Y798" i="1"/>
  <c r="Y799" i="1"/>
  <c r="Y800" i="1"/>
  <c r="Y801" i="1"/>
  <c r="Y802" i="1"/>
  <c r="Y803" i="1"/>
  <c r="Y804" i="1"/>
  <c r="Y805" i="1"/>
  <c r="Y806" i="1"/>
  <c r="Y807" i="1"/>
  <c r="Y808" i="1"/>
  <c r="Y809" i="1"/>
  <c r="Y810" i="1"/>
  <c r="Y811" i="1"/>
  <c r="Y812" i="1"/>
  <c r="Y813" i="1"/>
  <c r="Y814" i="1"/>
  <c r="Y815" i="1"/>
  <c r="Y816" i="1"/>
  <c r="Y817" i="1"/>
  <c r="Y818" i="1"/>
  <c r="Y819" i="1"/>
  <c r="Y820" i="1"/>
  <c r="Y821" i="1"/>
  <c r="Y822" i="1"/>
  <c r="Y823" i="1"/>
  <c r="Y824" i="1"/>
  <c r="Y825" i="1"/>
  <c r="Y826" i="1"/>
  <c r="Y827" i="1"/>
  <c r="Y828" i="1"/>
  <c r="Y829" i="1"/>
  <c r="Y830" i="1"/>
  <c r="Y831" i="1"/>
  <c r="Y832" i="1"/>
  <c r="Y833" i="1"/>
  <c r="Y834" i="1"/>
  <c r="Y835" i="1"/>
  <c r="Y836" i="1"/>
  <c r="Y837" i="1"/>
  <c r="Y838" i="1"/>
  <c r="Y839" i="1"/>
  <c r="Y840" i="1"/>
  <c r="Y841" i="1"/>
  <c r="Y842" i="1"/>
  <c r="Y843" i="1"/>
  <c r="Y844" i="1"/>
  <c r="Y845" i="1"/>
  <c r="Y846" i="1"/>
  <c r="Y847" i="1"/>
  <c r="Y848" i="1"/>
  <c r="Y849" i="1"/>
  <c r="Y850" i="1"/>
  <c r="Y851" i="1"/>
  <c r="Y852" i="1"/>
  <c r="Y853" i="1"/>
  <c r="Y854" i="1"/>
  <c r="Y855" i="1"/>
  <c r="Y856" i="1"/>
  <c r="Y857" i="1"/>
  <c r="Y858" i="1"/>
  <c r="Y859" i="1"/>
  <c r="Y860" i="1"/>
  <c r="Y861" i="1"/>
  <c r="Y862" i="1"/>
  <c r="Y863" i="1"/>
  <c r="Y864" i="1"/>
  <c r="Y865" i="1"/>
  <c r="Y866" i="1"/>
  <c r="Y867" i="1"/>
  <c r="Y868" i="1"/>
  <c r="Y869" i="1"/>
  <c r="Y870" i="1"/>
  <c r="Y871" i="1"/>
  <c r="Y872" i="1"/>
  <c r="Y873" i="1"/>
  <c r="Y874" i="1"/>
  <c r="Y875" i="1"/>
  <c r="Y876" i="1"/>
  <c r="Y877" i="1"/>
  <c r="Y878" i="1"/>
  <c r="Y879" i="1"/>
  <c r="Y880" i="1"/>
  <c r="Y881" i="1"/>
  <c r="Y882" i="1"/>
  <c r="Y883" i="1"/>
  <c r="Y884" i="1"/>
  <c r="Y885" i="1"/>
  <c r="Y886" i="1"/>
  <c r="Y887" i="1"/>
  <c r="Y888" i="1"/>
  <c r="Y889" i="1"/>
  <c r="Y890" i="1"/>
  <c r="Y891" i="1"/>
  <c r="Y892" i="1"/>
  <c r="Y893" i="1"/>
  <c r="Y894" i="1"/>
  <c r="Y895" i="1"/>
  <c r="Y896" i="1"/>
  <c r="Y897" i="1"/>
  <c r="Y898" i="1"/>
  <c r="Y899" i="1"/>
  <c r="Y900" i="1"/>
  <c r="Y901" i="1"/>
  <c r="Y902" i="1"/>
  <c r="Y903" i="1"/>
  <c r="Y904" i="1"/>
  <c r="Y905" i="1"/>
  <c r="Y906" i="1"/>
  <c r="Y907" i="1"/>
  <c r="Y908" i="1"/>
  <c r="Y909" i="1"/>
  <c r="Y910" i="1"/>
  <c r="Y911" i="1"/>
  <c r="Y912" i="1"/>
  <c r="Y913" i="1"/>
  <c r="Y914" i="1"/>
  <c r="Y915" i="1"/>
  <c r="Y916" i="1"/>
  <c r="Y917" i="1"/>
  <c r="Y918" i="1"/>
  <c r="Y919" i="1"/>
  <c r="Y920" i="1"/>
  <c r="Y921" i="1"/>
  <c r="Y922" i="1"/>
  <c r="Y923" i="1"/>
  <c r="Y924" i="1"/>
  <c r="Y925" i="1"/>
  <c r="Y926" i="1"/>
  <c r="Y927" i="1"/>
  <c r="Y928" i="1"/>
  <c r="Y929" i="1"/>
  <c r="Y930" i="1"/>
  <c r="Y931" i="1"/>
  <c r="Y932" i="1"/>
  <c r="Y933" i="1"/>
  <c r="Y934" i="1"/>
  <c r="Y935" i="1"/>
  <c r="Y936" i="1"/>
  <c r="Y937" i="1"/>
  <c r="Y938" i="1"/>
  <c r="Y939" i="1"/>
  <c r="Y940" i="1"/>
  <c r="Y941" i="1"/>
  <c r="Y942" i="1"/>
  <c r="Y943" i="1"/>
  <c r="Y944" i="1"/>
  <c r="Y945" i="1"/>
  <c r="Y946" i="1"/>
  <c r="Y947" i="1"/>
  <c r="Y948" i="1"/>
  <c r="Y949" i="1"/>
  <c r="Y950" i="1"/>
  <c r="Y951" i="1"/>
  <c r="Y952" i="1"/>
  <c r="Y953" i="1"/>
  <c r="Y954" i="1"/>
  <c r="Y955" i="1"/>
  <c r="Y956" i="1"/>
  <c r="Y957" i="1"/>
  <c r="Y958" i="1"/>
  <c r="Y959" i="1"/>
  <c r="Y960" i="1"/>
  <c r="Y961" i="1"/>
  <c r="Y962" i="1"/>
  <c r="Y963" i="1"/>
  <c r="Y964" i="1"/>
  <c r="Y965" i="1"/>
  <c r="Y966" i="1"/>
  <c r="Y967" i="1"/>
  <c r="Y968" i="1"/>
  <c r="Y969" i="1"/>
  <c r="Y970" i="1"/>
  <c r="Y971" i="1"/>
  <c r="Y972" i="1"/>
  <c r="Y973" i="1"/>
  <c r="Y974" i="1"/>
  <c r="Y975" i="1"/>
  <c r="Y976" i="1"/>
  <c r="Y977" i="1"/>
  <c r="Y978" i="1"/>
  <c r="Y979" i="1"/>
  <c r="Y980" i="1"/>
  <c r="Y981" i="1"/>
  <c r="Y982" i="1"/>
  <c r="Y983" i="1"/>
  <c r="Y984" i="1"/>
  <c r="Y985" i="1"/>
  <c r="Y986" i="1"/>
  <c r="Y987" i="1"/>
  <c r="Y988" i="1"/>
  <c r="Y989" i="1"/>
  <c r="Y990" i="1"/>
  <c r="Y991" i="1"/>
  <c r="Y992" i="1"/>
  <c r="Y993" i="1"/>
  <c r="Y994" i="1"/>
  <c r="Y995" i="1"/>
  <c r="Y996" i="1"/>
  <c r="Y997" i="1"/>
  <c r="Y998" i="1"/>
  <c r="Y999" i="1"/>
  <c r="Y1000" i="1"/>
  <c r="Y1001" i="1"/>
  <c r="Y1002" i="1"/>
  <c r="Y1003" i="1"/>
  <c r="Y1004" i="1"/>
  <c r="Y1005" i="1"/>
  <c r="Y1006" i="1"/>
  <c r="Y1007" i="1"/>
  <c r="Y1008" i="1"/>
  <c r="Y1009" i="1"/>
  <c r="Y1010" i="1"/>
  <c r="Y1011" i="1"/>
  <c r="Y1012" i="1"/>
  <c r="Y1013" i="1"/>
  <c r="Y1014" i="1"/>
  <c r="Y1015" i="1"/>
  <c r="Y1016" i="1"/>
  <c r="Y1017" i="1"/>
  <c r="Y1018" i="1"/>
  <c r="Y1019" i="1"/>
  <c r="Y1020" i="1"/>
  <c r="Y1021" i="1"/>
  <c r="Y1022" i="1"/>
  <c r="Y1023" i="1"/>
  <c r="Y1024" i="1"/>
  <c r="Y1025" i="1"/>
  <c r="Y1026" i="1"/>
  <c r="Y1027" i="1"/>
  <c r="Y1028" i="1"/>
  <c r="Y1029" i="1"/>
  <c r="Y1030" i="1"/>
  <c r="Y1031" i="1"/>
  <c r="Y1032" i="1"/>
  <c r="Y1033" i="1"/>
  <c r="Y1034" i="1"/>
  <c r="Y1035" i="1"/>
  <c r="Y1036" i="1"/>
  <c r="Y1037" i="1"/>
  <c r="Y1038" i="1"/>
  <c r="Y1039" i="1"/>
  <c r="Y1040" i="1"/>
  <c r="Y1041" i="1"/>
  <c r="Y1042" i="1"/>
  <c r="Y1043" i="1"/>
  <c r="Y1044" i="1"/>
  <c r="Y1045" i="1"/>
  <c r="Y1046" i="1"/>
  <c r="Y1047" i="1"/>
  <c r="Y1048" i="1"/>
  <c r="Y1049" i="1"/>
  <c r="Y1050" i="1"/>
  <c r="Y1051" i="1"/>
  <c r="Y1052" i="1"/>
  <c r="Y1053" i="1"/>
  <c r="Y1054" i="1"/>
  <c r="Y1055" i="1"/>
  <c r="Y1056" i="1"/>
  <c r="Y1057" i="1"/>
  <c r="Y1058" i="1"/>
  <c r="Y1059" i="1"/>
  <c r="Y1060" i="1"/>
  <c r="Y1061" i="1"/>
  <c r="Y1062" i="1"/>
  <c r="Y1063" i="1"/>
  <c r="Y1064" i="1"/>
  <c r="Y1065" i="1"/>
  <c r="Y1066" i="1"/>
  <c r="Y1067" i="1"/>
  <c r="Y1068" i="1"/>
  <c r="Y1069" i="1"/>
  <c r="Y1070" i="1"/>
  <c r="Y1071" i="1"/>
  <c r="Y1072" i="1"/>
  <c r="Y1073" i="1"/>
  <c r="Y1074" i="1"/>
  <c r="Y1075" i="1"/>
  <c r="Y1076" i="1"/>
  <c r="Y1077" i="1"/>
  <c r="Y1078" i="1"/>
  <c r="Y1079" i="1"/>
  <c r="Y1080" i="1"/>
  <c r="Y1081" i="1"/>
  <c r="Y1082" i="1"/>
  <c r="Y1083" i="1"/>
  <c r="Y1084" i="1"/>
  <c r="Y1085" i="1"/>
  <c r="Y1086" i="1"/>
  <c r="Y1087" i="1"/>
  <c r="Y1088" i="1"/>
  <c r="Y1089" i="1"/>
  <c r="Y1090" i="1"/>
  <c r="Y1091" i="1"/>
  <c r="Y1092" i="1"/>
  <c r="Y1093" i="1"/>
  <c r="Y1094" i="1"/>
  <c r="Y1095" i="1"/>
  <c r="Y1096" i="1"/>
  <c r="Y1097" i="1"/>
  <c r="Y1098" i="1"/>
  <c r="Y1099" i="1"/>
  <c r="Y1100" i="1"/>
  <c r="Y1101" i="1"/>
  <c r="Y1102" i="1"/>
  <c r="Y1103" i="1"/>
  <c r="Y1104" i="1"/>
  <c r="Y1105" i="1"/>
  <c r="Y1106" i="1"/>
  <c r="Y1107" i="1"/>
  <c r="Y1108" i="1"/>
  <c r="Y1109" i="1"/>
  <c r="Y1110" i="1"/>
  <c r="Y1111" i="1"/>
  <c r="Y1112" i="1"/>
  <c r="Y1113" i="1"/>
  <c r="Y1114" i="1"/>
  <c r="Y1115" i="1"/>
  <c r="Y1116" i="1"/>
  <c r="Y1117" i="1"/>
  <c r="Y1118" i="1"/>
  <c r="Y1119" i="1"/>
  <c r="Y1120" i="1"/>
  <c r="Y1121" i="1"/>
  <c r="Y1122" i="1"/>
  <c r="Y1123" i="1"/>
  <c r="Y1124" i="1"/>
  <c r="Y1125" i="1"/>
  <c r="Y1126" i="1"/>
  <c r="Y1127" i="1"/>
  <c r="Y1128" i="1"/>
  <c r="Y1129" i="1"/>
  <c r="Y1130" i="1"/>
  <c r="Y1131" i="1"/>
  <c r="Y1132" i="1"/>
  <c r="Y1133" i="1"/>
  <c r="Y1134" i="1"/>
  <c r="Y1135" i="1"/>
  <c r="Y1136" i="1"/>
  <c r="Y1137" i="1"/>
  <c r="Y1138" i="1"/>
  <c r="Y1139" i="1"/>
  <c r="Y1140" i="1"/>
  <c r="Y1141" i="1"/>
  <c r="Y1142" i="1"/>
  <c r="Y1143" i="1"/>
  <c r="Y1144" i="1"/>
  <c r="Y1145" i="1"/>
  <c r="Y1146" i="1"/>
  <c r="Y1147" i="1"/>
  <c r="Y1148" i="1"/>
  <c r="Y1149" i="1"/>
  <c r="Y1150" i="1"/>
  <c r="Y1151" i="1"/>
  <c r="Y1152" i="1"/>
  <c r="Y1153" i="1"/>
  <c r="Y1154" i="1"/>
  <c r="Y1155" i="1"/>
  <c r="Y1156" i="1"/>
  <c r="Y1157" i="1"/>
  <c r="Y1158" i="1"/>
  <c r="Y1159" i="1"/>
  <c r="Y1160" i="1"/>
  <c r="Y1161" i="1"/>
  <c r="Y1162" i="1"/>
  <c r="Y1163" i="1"/>
  <c r="Y1164" i="1"/>
  <c r="Y1165" i="1"/>
  <c r="Y1166" i="1"/>
  <c r="Y1167" i="1"/>
  <c r="Y1168" i="1"/>
  <c r="Y1169" i="1"/>
  <c r="Y1170" i="1"/>
  <c r="Y1171" i="1"/>
  <c r="Y1172" i="1"/>
  <c r="Y1173" i="1"/>
  <c r="Y1174" i="1"/>
  <c r="Y1175" i="1"/>
  <c r="Y1176" i="1"/>
  <c r="Y1177" i="1"/>
  <c r="Y1178" i="1"/>
  <c r="Y1179" i="1"/>
  <c r="Y1180" i="1"/>
  <c r="Y1181" i="1"/>
  <c r="Y1182" i="1"/>
  <c r="Y1183" i="1"/>
  <c r="Y1184" i="1"/>
  <c r="Y1185" i="1"/>
  <c r="Y1186" i="1"/>
  <c r="Y1187" i="1"/>
  <c r="Y1188" i="1"/>
  <c r="Y1189" i="1"/>
  <c r="Y1190" i="1"/>
  <c r="Y1191" i="1"/>
  <c r="Y1192" i="1"/>
  <c r="Y1193" i="1"/>
  <c r="Y1194" i="1"/>
  <c r="Y1195" i="1"/>
  <c r="Y1196" i="1"/>
  <c r="Y1197" i="1"/>
  <c r="Y1198" i="1"/>
  <c r="Y1199" i="1"/>
  <c r="Y1200" i="1"/>
  <c r="Y1201" i="1"/>
  <c r="Y1202" i="1"/>
  <c r="Y1203" i="1"/>
  <c r="Y1204" i="1"/>
  <c r="Y1205" i="1"/>
  <c r="Y1206" i="1"/>
  <c r="Y1207" i="1"/>
  <c r="Y1208" i="1"/>
  <c r="Y1209" i="1"/>
  <c r="Y1210" i="1"/>
  <c r="Y1211" i="1"/>
  <c r="Y1212" i="1"/>
  <c r="Y1213" i="1"/>
  <c r="Y1214" i="1"/>
  <c r="Y1215" i="1"/>
  <c r="Y1216" i="1"/>
  <c r="Y1217" i="1"/>
  <c r="Y1218" i="1"/>
  <c r="Y1219" i="1"/>
  <c r="Y1220" i="1"/>
  <c r="Y1221" i="1"/>
  <c r="Y1222" i="1"/>
  <c r="Y1223" i="1"/>
  <c r="Y1224" i="1"/>
  <c r="Y1225" i="1"/>
  <c r="Y1226" i="1"/>
  <c r="Y1227" i="1"/>
  <c r="Y1228" i="1"/>
  <c r="Y1229" i="1"/>
  <c r="Y1230" i="1"/>
  <c r="Y1231" i="1"/>
  <c r="Y1232" i="1"/>
  <c r="Y1233" i="1"/>
  <c r="Y1234" i="1"/>
  <c r="Y1235" i="1"/>
  <c r="Y1236" i="1"/>
  <c r="Y1237" i="1"/>
  <c r="Y1238" i="1"/>
  <c r="Y1239" i="1"/>
  <c r="Y1240" i="1"/>
  <c r="Y1241" i="1"/>
  <c r="Y1242" i="1"/>
  <c r="Y1243" i="1"/>
  <c r="Y1244" i="1"/>
  <c r="Y1245" i="1"/>
  <c r="Y1246" i="1"/>
  <c r="Y1247" i="1"/>
  <c r="Y1248" i="1"/>
  <c r="Y1249" i="1"/>
  <c r="Y1250" i="1"/>
  <c r="Y1251" i="1"/>
  <c r="Y1252" i="1"/>
  <c r="Y1253" i="1"/>
  <c r="Y1254" i="1"/>
  <c r="Y1255" i="1"/>
  <c r="Y1256" i="1"/>
  <c r="Y1257" i="1"/>
  <c r="Y1258" i="1"/>
  <c r="Y1259" i="1"/>
  <c r="Y1260" i="1"/>
  <c r="Y1261" i="1"/>
  <c r="Y1262" i="1"/>
  <c r="Y1263" i="1"/>
  <c r="Y1264" i="1"/>
  <c r="Y1265" i="1"/>
  <c r="Y1266" i="1"/>
  <c r="Y1267" i="1"/>
  <c r="Y1268" i="1"/>
  <c r="Y1269" i="1"/>
  <c r="Y1270" i="1"/>
  <c r="Y1271" i="1"/>
  <c r="Y1272" i="1"/>
  <c r="Y1273" i="1"/>
  <c r="Y1274" i="1"/>
  <c r="Y1275" i="1"/>
  <c r="Y1276" i="1"/>
  <c r="Y1277" i="1"/>
  <c r="Y1278" i="1"/>
  <c r="Y1279" i="1"/>
  <c r="Y1280" i="1"/>
  <c r="Y1281" i="1"/>
  <c r="Y1282" i="1"/>
  <c r="Y1283" i="1"/>
  <c r="Y1284" i="1"/>
  <c r="Y1285" i="1"/>
  <c r="Y1286" i="1"/>
  <c r="Y1287" i="1"/>
  <c r="Y1288" i="1"/>
  <c r="Y1289" i="1"/>
  <c r="Y1290" i="1"/>
  <c r="Y1291" i="1"/>
  <c r="Y1292" i="1"/>
  <c r="Y1293" i="1"/>
  <c r="Y1294" i="1"/>
  <c r="Y1295" i="1"/>
  <c r="Y1296" i="1"/>
  <c r="Y1297" i="1"/>
  <c r="Y1298" i="1"/>
  <c r="Y1299" i="1"/>
  <c r="Y1300" i="1"/>
  <c r="Y1301" i="1"/>
  <c r="Y1302" i="1"/>
  <c r="Y1303" i="1"/>
  <c r="Y1304" i="1"/>
  <c r="Y1305" i="1"/>
  <c r="Y1306" i="1"/>
  <c r="Y1307" i="1"/>
  <c r="Y1308" i="1"/>
  <c r="Y1309" i="1"/>
  <c r="Y1310" i="1"/>
  <c r="Y1311" i="1"/>
  <c r="Y1312" i="1"/>
  <c r="Y1313" i="1"/>
  <c r="Y1314" i="1"/>
  <c r="Y1315" i="1"/>
  <c r="Y1316" i="1"/>
  <c r="Y1317" i="1"/>
  <c r="Y1318" i="1"/>
  <c r="Y1319" i="1"/>
  <c r="Y1320" i="1"/>
  <c r="Y1321" i="1"/>
  <c r="Y1322" i="1"/>
  <c r="Y1323" i="1"/>
  <c r="Y1324" i="1"/>
  <c r="Y1325" i="1"/>
  <c r="Y1326" i="1"/>
  <c r="Y1327" i="1"/>
  <c r="Y1328" i="1"/>
  <c r="Y1329" i="1"/>
  <c r="Y1330" i="1"/>
  <c r="Y1331" i="1"/>
  <c r="Y1332" i="1"/>
  <c r="Y1333" i="1"/>
  <c r="Y1334" i="1"/>
  <c r="Y1335" i="1"/>
  <c r="Y1336" i="1"/>
  <c r="Y1337" i="1"/>
  <c r="Y1338" i="1"/>
  <c r="Y1339" i="1"/>
  <c r="Y1340" i="1"/>
  <c r="Y1341" i="1"/>
  <c r="Y1342" i="1"/>
  <c r="Y1343" i="1"/>
  <c r="Y1344" i="1"/>
  <c r="Y1345" i="1"/>
  <c r="Y1346" i="1"/>
  <c r="Y1347" i="1"/>
  <c r="Y1348" i="1"/>
  <c r="Y1349" i="1"/>
  <c r="Y1350" i="1"/>
  <c r="Y1351" i="1"/>
  <c r="Y1352" i="1"/>
  <c r="Y1353" i="1"/>
  <c r="Y1354" i="1"/>
  <c r="Y1355" i="1"/>
  <c r="Y1356" i="1"/>
  <c r="Y1357" i="1"/>
  <c r="Y1358" i="1"/>
  <c r="Y1359" i="1"/>
  <c r="Y1360" i="1"/>
  <c r="Y1361" i="1"/>
  <c r="Y1362" i="1"/>
  <c r="Y1363" i="1"/>
  <c r="Y1364" i="1"/>
  <c r="Y1365" i="1"/>
  <c r="Y1366" i="1"/>
  <c r="Y1367" i="1"/>
  <c r="Y1368" i="1"/>
  <c r="Y1369" i="1"/>
  <c r="Y1370" i="1"/>
  <c r="Y1371" i="1"/>
  <c r="Y1372" i="1"/>
  <c r="Y1373" i="1"/>
  <c r="Y1374" i="1"/>
  <c r="Y1375" i="1"/>
  <c r="Y1376" i="1"/>
  <c r="Y1377" i="1"/>
  <c r="Y1378" i="1"/>
  <c r="Y1379" i="1"/>
  <c r="Y1380" i="1"/>
  <c r="Y1381" i="1"/>
  <c r="Y1382" i="1"/>
  <c r="Y1383" i="1"/>
  <c r="Y1384" i="1"/>
  <c r="Y1385" i="1"/>
  <c r="Y1386" i="1"/>
  <c r="Y1387" i="1"/>
  <c r="Y1388" i="1"/>
  <c r="Y1389" i="1"/>
  <c r="Y1390" i="1"/>
  <c r="Y1391" i="1"/>
  <c r="Y1392" i="1"/>
  <c r="Y1393" i="1"/>
  <c r="Y1394" i="1"/>
  <c r="Y1395" i="1"/>
  <c r="Y1396" i="1"/>
  <c r="Y1397" i="1"/>
  <c r="Y1398" i="1"/>
  <c r="Y1399" i="1"/>
  <c r="Y1400" i="1"/>
  <c r="Y1401" i="1"/>
  <c r="Y1402" i="1"/>
  <c r="Y1403" i="1"/>
  <c r="Y1404" i="1"/>
  <c r="Y1405" i="1"/>
  <c r="Y1406" i="1"/>
  <c r="Y1407" i="1"/>
  <c r="Y1408" i="1"/>
  <c r="Y1409" i="1"/>
  <c r="Y1410" i="1"/>
  <c r="Y1411" i="1"/>
  <c r="Y1412" i="1"/>
  <c r="Y1413" i="1"/>
  <c r="Y1414" i="1"/>
  <c r="Y1415" i="1"/>
  <c r="Y1416" i="1"/>
  <c r="Y1417" i="1"/>
  <c r="Y1418" i="1"/>
  <c r="Y1419" i="1"/>
  <c r="Y1420" i="1"/>
  <c r="Y1421" i="1"/>
  <c r="Y1422" i="1"/>
  <c r="Y1423" i="1"/>
  <c r="Y1424" i="1"/>
  <c r="Y1425" i="1"/>
  <c r="Y1426" i="1"/>
  <c r="Y1427" i="1"/>
  <c r="Y1428" i="1"/>
  <c r="Y1429" i="1"/>
  <c r="Y1430" i="1"/>
  <c r="Y1431" i="1"/>
  <c r="Y1432" i="1"/>
  <c r="Y1433" i="1"/>
  <c r="Y1434" i="1"/>
  <c r="Y1435" i="1"/>
  <c r="Y1436" i="1"/>
  <c r="Y1437" i="1"/>
  <c r="Y1438" i="1"/>
  <c r="Y1439" i="1"/>
  <c r="Y1440" i="1"/>
  <c r="Y1441" i="1"/>
  <c r="Y1442" i="1"/>
  <c r="Y1443" i="1"/>
  <c r="Y1444" i="1"/>
  <c r="Y1445" i="1"/>
  <c r="Y1446" i="1"/>
  <c r="Y1447" i="1"/>
  <c r="Y1448" i="1"/>
  <c r="Y1449" i="1"/>
  <c r="Y1450" i="1"/>
  <c r="Y1451" i="1"/>
  <c r="Y1452" i="1"/>
  <c r="Y1453" i="1"/>
  <c r="Y1454" i="1"/>
  <c r="Y1455" i="1"/>
  <c r="Y1456" i="1"/>
  <c r="Y1457" i="1"/>
  <c r="Y1458" i="1"/>
  <c r="Y1459" i="1"/>
  <c r="Y1460" i="1"/>
  <c r="Y1461" i="1"/>
  <c r="Y1462" i="1"/>
  <c r="Y1463" i="1"/>
  <c r="Y1464" i="1"/>
  <c r="Y1465" i="1"/>
  <c r="Y1466" i="1"/>
  <c r="Y1467" i="1"/>
  <c r="Y1468" i="1"/>
  <c r="Y1469" i="1"/>
  <c r="Y1470" i="1"/>
  <c r="Y1471" i="1"/>
  <c r="Y1472" i="1"/>
  <c r="Y1473" i="1"/>
  <c r="Y1474" i="1"/>
  <c r="Y1475" i="1"/>
  <c r="Y1476" i="1"/>
  <c r="Y1477" i="1"/>
  <c r="Y1478" i="1"/>
  <c r="Y1479" i="1"/>
  <c r="Y1480" i="1"/>
  <c r="Y1481" i="1"/>
  <c r="Y1482" i="1"/>
  <c r="Y1483" i="1"/>
  <c r="Y1484" i="1"/>
  <c r="Y1485" i="1"/>
  <c r="Y1486" i="1"/>
  <c r="Y1487" i="1"/>
  <c r="Y1488" i="1"/>
  <c r="Y1489" i="1"/>
  <c r="Y1490" i="1"/>
  <c r="Y1491" i="1"/>
  <c r="Y1492" i="1"/>
  <c r="Y1493" i="1"/>
  <c r="Y1494" i="1"/>
  <c r="Y1495" i="1"/>
  <c r="Y1496" i="1"/>
  <c r="Y1497" i="1"/>
  <c r="Y1498" i="1"/>
  <c r="Y1499" i="1"/>
  <c r="Y1500" i="1"/>
  <c r="Y1501" i="1"/>
  <c r="Y1502" i="1"/>
  <c r="Y1503" i="1"/>
  <c r="Y1504" i="1"/>
  <c r="Y1505" i="1"/>
  <c r="Y1506" i="1"/>
  <c r="Y1507" i="1"/>
  <c r="Y1508" i="1"/>
  <c r="Y1509" i="1"/>
  <c r="Y1510" i="1"/>
  <c r="Y1511" i="1"/>
  <c r="Y1512" i="1"/>
  <c r="Y1513" i="1"/>
  <c r="Y1514" i="1"/>
  <c r="Y1515" i="1"/>
  <c r="Y1516" i="1"/>
  <c r="Y1517" i="1"/>
  <c r="Y1518" i="1"/>
  <c r="Y1519" i="1"/>
  <c r="Y1520" i="1"/>
  <c r="Y1521" i="1"/>
  <c r="Y1522" i="1"/>
  <c r="Y1523" i="1"/>
  <c r="Y1524" i="1"/>
  <c r="Y1525" i="1"/>
  <c r="Y1526" i="1"/>
  <c r="Y1527" i="1"/>
  <c r="Y1528" i="1"/>
  <c r="Y1529" i="1"/>
  <c r="Y1530" i="1"/>
  <c r="Y1531" i="1"/>
  <c r="Y1532" i="1"/>
  <c r="Y1533" i="1"/>
  <c r="Y1534" i="1"/>
  <c r="Y1535" i="1"/>
  <c r="Y1536" i="1"/>
  <c r="Y1537" i="1"/>
  <c r="Y1538" i="1"/>
  <c r="Y1539" i="1"/>
  <c r="Y1540" i="1"/>
  <c r="Y1541" i="1"/>
  <c r="Y1542" i="1"/>
  <c r="Y1543" i="1"/>
  <c r="Y1544" i="1"/>
  <c r="Y1545" i="1"/>
  <c r="Y1546" i="1"/>
  <c r="Y1547" i="1"/>
  <c r="Y1548" i="1"/>
  <c r="Y1549" i="1"/>
  <c r="Y1550" i="1"/>
  <c r="Y1551" i="1"/>
  <c r="Y1552" i="1"/>
  <c r="Y1553" i="1"/>
  <c r="Y1554" i="1"/>
  <c r="Y1555" i="1"/>
  <c r="Y1556" i="1"/>
  <c r="Y1557" i="1"/>
  <c r="Y1558" i="1"/>
  <c r="Y1559" i="1"/>
  <c r="Y1560" i="1"/>
  <c r="Y1561" i="1"/>
  <c r="Y1562" i="1"/>
  <c r="Y1563" i="1"/>
  <c r="Y1564" i="1"/>
  <c r="Y1565" i="1"/>
  <c r="Y1566" i="1"/>
  <c r="Y1567" i="1"/>
  <c r="Y1568" i="1"/>
  <c r="Y1569" i="1"/>
  <c r="Y1570" i="1"/>
  <c r="Y1571" i="1"/>
  <c r="Y1572" i="1"/>
  <c r="Y1573" i="1"/>
  <c r="Y1574" i="1"/>
  <c r="Y1575" i="1"/>
  <c r="Y1576" i="1"/>
  <c r="Y1577" i="1"/>
  <c r="Y1578" i="1"/>
  <c r="Y1579" i="1"/>
  <c r="Y1580" i="1"/>
  <c r="Y1581" i="1"/>
  <c r="Y1582" i="1"/>
  <c r="Y1583" i="1"/>
  <c r="Y1584" i="1"/>
  <c r="Y1585" i="1"/>
  <c r="Y1586" i="1"/>
  <c r="Y1587" i="1"/>
  <c r="Y1588" i="1"/>
  <c r="Y1589" i="1"/>
  <c r="Y1590" i="1"/>
  <c r="Y1591" i="1"/>
  <c r="Y1592" i="1"/>
  <c r="Y1593" i="1"/>
  <c r="Y1594" i="1"/>
  <c r="Y1595" i="1"/>
  <c r="Y1596" i="1"/>
  <c r="Y1597" i="1"/>
  <c r="Y1598" i="1"/>
  <c r="Y1599" i="1"/>
  <c r="Y1600" i="1"/>
  <c r="Y1601" i="1"/>
  <c r="Y1602" i="1"/>
  <c r="Y1603" i="1"/>
  <c r="Y1604" i="1"/>
  <c r="Y1605" i="1"/>
  <c r="Y1606" i="1"/>
  <c r="Y1607" i="1"/>
  <c r="Y1608" i="1"/>
  <c r="Y1609" i="1"/>
  <c r="Y1610" i="1"/>
  <c r="Y1611" i="1"/>
  <c r="Y1612" i="1"/>
  <c r="Y1613" i="1"/>
  <c r="Y1614" i="1"/>
  <c r="Y1615" i="1"/>
  <c r="Y1616" i="1"/>
  <c r="Y1617" i="1"/>
  <c r="Y1618" i="1"/>
  <c r="Y1619" i="1"/>
  <c r="Y1620" i="1"/>
  <c r="Y1621" i="1"/>
  <c r="Y1622" i="1"/>
  <c r="Y1623" i="1"/>
  <c r="Y1624" i="1"/>
  <c r="Y1625" i="1"/>
  <c r="Y1626" i="1"/>
  <c r="Y1627" i="1"/>
  <c r="Y1628" i="1"/>
  <c r="Y1629" i="1"/>
  <c r="Y1630" i="1"/>
  <c r="Y1631" i="1"/>
  <c r="Y1632" i="1"/>
  <c r="Y1633" i="1"/>
  <c r="Y1634" i="1"/>
  <c r="Y1635" i="1"/>
  <c r="Y1636" i="1"/>
  <c r="Y1637" i="1"/>
  <c r="Y1638" i="1"/>
  <c r="Y1639" i="1"/>
  <c r="Y1640" i="1"/>
  <c r="Y1641" i="1"/>
  <c r="Y1642" i="1"/>
  <c r="Y1643" i="1"/>
  <c r="Y1644" i="1"/>
  <c r="Y1645" i="1"/>
  <c r="Y1646" i="1"/>
  <c r="Y1647" i="1"/>
  <c r="Y1648" i="1"/>
  <c r="Y1649" i="1"/>
  <c r="Y1650" i="1"/>
  <c r="Y1651" i="1"/>
  <c r="Y1652" i="1"/>
  <c r="Y1653" i="1"/>
  <c r="Y1654" i="1"/>
  <c r="Y1655" i="1"/>
  <c r="Y1656" i="1"/>
  <c r="Y1657" i="1"/>
  <c r="Y1658" i="1"/>
  <c r="Y1659" i="1"/>
  <c r="Y1660" i="1"/>
  <c r="Y1661" i="1"/>
  <c r="Y1662" i="1"/>
  <c r="Y1663" i="1"/>
  <c r="Y1664" i="1"/>
  <c r="Y1665" i="1"/>
  <c r="Y1666" i="1"/>
  <c r="Y1667" i="1"/>
  <c r="Y1668" i="1"/>
  <c r="Y1669" i="1"/>
  <c r="Y1670" i="1"/>
  <c r="Y1671" i="1"/>
  <c r="Y1672" i="1"/>
  <c r="Y1673" i="1"/>
  <c r="Y1674" i="1"/>
  <c r="Y1675" i="1"/>
  <c r="Y1676" i="1"/>
  <c r="Y1677" i="1"/>
  <c r="Y1678" i="1"/>
  <c r="Y1679" i="1"/>
  <c r="Y1680" i="1"/>
  <c r="Y1681" i="1"/>
  <c r="Y1682" i="1"/>
  <c r="Y1683" i="1"/>
  <c r="Y1684" i="1"/>
  <c r="Y1685" i="1"/>
  <c r="Y1686" i="1"/>
  <c r="Y1687" i="1"/>
  <c r="Y1688" i="1"/>
  <c r="Y1689" i="1"/>
  <c r="Y1690" i="1"/>
  <c r="Y1691" i="1"/>
  <c r="Y1692" i="1"/>
  <c r="Y1693" i="1"/>
  <c r="Y1694" i="1"/>
  <c r="Y1695" i="1"/>
  <c r="Y1696" i="1"/>
  <c r="Y1697" i="1"/>
  <c r="Y1698" i="1"/>
  <c r="Y1699" i="1"/>
  <c r="Y1700" i="1"/>
  <c r="Y1701" i="1"/>
  <c r="Y1702" i="1"/>
  <c r="Y1703" i="1"/>
  <c r="Y1704" i="1"/>
  <c r="Y1705" i="1"/>
  <c r="Y1706" i="1"/>
  <c r="Y1707" i="1"/>
  <c r="Y1708" i="1"/>
  <c r="Y1709" i="1"/>
  <c r="Y1710" i="1"/>
  <c r="Y1711" i="1"/>
  <c r="Y1712" i="1"/>
  <c r="Y1713" i="1"/>
  <c r="Y1714" i="1"/>
  <c r="Y1715" i="1"/>
  <c r="Y1716" i="1"/>
  <c r="Y1717" i="1"/>
  <c r="Y1718" i="1"/>
  <c r="Y1719" i="1"/>
  <c r="Y1720" i="1"/>
  <c r="Y1721" i="1"/>
  <c r="Y1722" i="1"/>
  <c r="Y1723" i="1"/>
  <c r="Y1724" i="1"/>
  <c r="Y1725" i="1"/>
  <c r="Y1726" i="1"/>
  <c r="Y1727" i="1"/>
  <c r="Y1728" i="1"/>
  <c r="Y1729" i="1"/>
  <c r="Y1730" i="1"/>
  <c r="Y1731" i="1"/>
  <c r="Y1732" i="1"/>
  <c r="Y1733" i="1"/>
  <c r="Y1734" i="1"/>
  <c r="Y1735" i="1"/>
  <c r="Y1736" i="1"/>
  <c r="Y1737" i="1"/>
  <c r="Y1738" i="1"/>
  <c r="Y1739" i="1"/>
  <c r="Y1740" i="1"/>
  <c r="Y1741" i="1"/>
  <c r="Y1742" i="1"/>
  <c r="Y1743" i="1"/>
  <c r="Y1744" i="1"/>
  <c r="Y1745" i="1"/>
  <c r="Y1746" i="1"/>
  <c r="Y1747" i="1"/>
  <c r="Y1748" i="1"/>
  <c r="Y1749" i="1"/>
  <c r="Y1750" i="1"/>
  <c r="Y1751" i="1"/>
  <c r="Y1752" i="1"/>
  <c r="Y1753" i="1"/>
  <c r="Y1754" i="1"/>
  <c r="Y1755" i="1"/>
  <c r="Y1756" i="1"/>
  <c r="Y1757" i="1"/>
  <c r="Y1758" i="1"/>
  <c r="Y1759" i="1"/>
  <c r="Y1760" i="1"/>
  <c r="Y1761" i="1"/>
  <c r="Y1762" i="1"/>
  <c r="Y1763" i="1"/>
  <c r="Y1764" i="1"/>
  <c r="Y1765" i="1"/>
  <c r="Y1766" i="1"/>
  <c r="Y1767" i="1"/>
  <c r="Y1768" i="1"/>
  <c r="Y1769" i="1"/>
  <c r="Y1770" i="1"/>
  <c r="Y1771" i="1"/>
  <c r="Y1772" i="1"/>
  <c r="Y1773" i="1"/>
  <c r="Y1774" i="1"/>
  <c r="Y1775" i="1"/>
  <c r="Y1776" i="1"/>
  <c r="Y1777" i="1"/>
  <c r="Y1778" i="1"/>
  <c r="Y1779" i="1"/>
  <c r="Y1780" i="1"/>
  <c r="Y1781" i="1"/>
  <c r="Y1782" i="1"/>
  <c r="Y1783" i="1"/>
  <c r="Y1784" i="1"/>
  <c r="Y1785" i="1"/>
  <c r="Y1786" i="1"/>
  <c r="Y1787" i="1"/>
  <c r="Y1788" i="1"/>
  <c r="Y1789" i="1"/>
  <c r="Y1790" i="1"/>
  <c r="Y1791" i="1"/>
  <c r="Y1792" i="1"/>
  <c r="Y1793" i="1"/>
  <c r="Y1794" i="1"/>
  <c r="Y1795" i="1"/>
  <c r="Y1796" i="1"/>
  <c r="Y1797" i="1"/>
  <c r="Y1798" i="1"/>
  <c r="Y1799" i="1"/>
  <c r="Y1800" i="1"/>
  <c r="Y1801" i="1"/>
  <c r="Y1802" i="1"/>
  <c r="Y1803" i="1"/>
  <c r="Y1804" i="1"/>
  <c r="Y1805" i="1"/>
  <c r="Y1806" i="1"/>
  <c r="Y1807" i="1"/>
  <c r="Y1808" i="1"/>
  <c r="Y1809" i="1"/>
  <c r="Y1810" i="1"/>
  <c r="Y1811" i="1"/>
  <c r="Y1812" i="1"/>
  <c r="Y1813" i="1"/>
  <c r="Y1814" i="1"/>
  <c r="Y1815" i="1"/>
  <c r="Y1816" i="1"/>
  <c r="Y1817" i="1"/>
  <c r="Y1818" i="1"/>
  <c r="Y1819" i="1"/>
  <c r="Y1820" i="1"/>
  <c r="Y1821" i="1"/>
  <c r="Y1822" i="1"/>
  <c r="Y1823" i="1"/>
  <c r="Y1824" i="1"/>
  <c r="Y1825" i="1"/>
  <c r="Y1826" i="1"/>
  <c r="Y1827" i="1"/>
  <c r="Y1828" i="1"/>
  <c r="Y1829" i="1"/>
  <c r="Y1830" i="1"/>
  <c r="Y1831" i="1"/>
  <c r="Y1832" i="1"/>
  <c r="Y1833" i="1"/>
  <c r="Y1834" i="1"/>
  <c r="Y1835" i="1"/>
  <c r="Y1836" i="1"/>
  <c r="Y1837" i="1"/>
  <c r="Y1838" i="1"/>
  <c r="Y1839" i="1"/>
  <c r="Y1840" i="1"/>
  <c r="Y1841" i="1"/>
  <c r="Y1842" i="1"/>
  <c r="Y1843" i="1"/>
  <c r="Y1844" i="1"/>
  <c r="Y1845" i="1"/>
  <c r="Y1846" i="1"/>
  <c r="Y1847" i="1"/>
  <c r="Y1848" i="1"/>
  <c r="Y1849" i="1"/>
  <c r="Y1850" i="1"/>
  <c r="Y1851" i="1"/>
  <c r="Y1852" i="1"/>
  <c r="Y1853" i="1"/>
  <c r="Y1854" i="1"/>
  <c r="Y1855" i="1"/>
  <c r="Y1856" i="1"/>
  <c r="Y1857" i="1"/>
  <c r="Y1858" i="1"/>
  <c r="Y1859" i="1"/>
  <c r="Y1860" i="1"/>
  <c r="Y1861" i="1"/>
  <c r="Y1862" i="1"/>
  <c r="Y1863" i="1"/>
  <c r="Y1864" i="1"/>
  <c r="Y1865" i="1"/>
  <c r="Y1866" i="1"/>
  <c r="Y1867" i="1"/>
  <c r="Y1868" i="1"/>
  <c r="Y1869" i="1"/>
  <c r="Y1870" i="1"/>
  <c r="Y1871" i="1"/>
  <c r="Y1872" i="1"/>
  <c r="Y1873" i="1"/>
  <c r="Y1874" i="1"/>
  <c r="Y1875" i="1"/>
  <c r="Y1876" i="1"/>
  <c r="Y1877" i="1"/>
  <c r="Y1878" i="1"/>
  <c r="Y1879" i="1"/>
  <c r="Y1880" i="1"/>
  <c r="Y1881" i="1"/>
  <c r="Y1882" i="1"/>
  <c r="Y1883" i="1"/>
  <c r="Y1884" i="1"/>
  <c r="Y1885" i="1"/>
  <c r="Y1886" i="1"/>
  <c r="Y1887" i="1"/>
  <c r="Y1888" i="1"/>
  <c r="L1" i="1"/>
  <c r="V6" i="1"/>
  <c r="V7" i="1"/>
  <c r="V8" i="1"/>
  <c r="V9" i="1"/>
  <c r="V10" i="1"/>
  <c r="V11" i="1"/>
  <c r="V12" i="1"/>
  <c r="V13" i="1"/>
  <c r="V14" i="1"/>
  <c r="V15" i="1"/>
  <c r="V16" i="1"/>
  <c r="V17" i="1"/>
  <c r="V18" i="1"/>
  <c r="V19" i="1"/>
  <c r="V20" i="1"/>
  <c r="V21" i="1"/>
  <c r="V22" i="1"/>
  <c r="V23" i="1"/>
  <c r="V24" i="1"/>
  <c r="V25" i="1"/>
  <c r="V26" i="1"/>
  <c r="V27" i="1"/>
  <c r="V28" i="1"/>
  <c r="V29" i="1"/>
  <c r="V30" i="1"/>
  <c r="V31" i="1"/>
  <c r="V32" i="1"/>
  <c r="V33" i="1"/>
  <c r="V34" i="1"/>
  <c r="V35" i="1"/>
  <c r="V36" i="1"/>
  <c r="V37" i="1"/>
  <c r="V38" i="1"/>
  <c r="V39" i="1"/>
  <c r="V40" i="1"/>
  <c r="V41" i="1"/>
  <c r="V42" i="1"/>
  <c r="V43" i="1"/>
  <c r="V44" i="1"/>
  <c r="V45" i="1"/>
  <c r="V46" i="1"/>
  <c r="V47" i="1"/>
  <c r="V48" i="1"/>
  <c r="V49" i="1"/>
  <c r="V50" i="1"/>
  <c r="V51" i="1"/>
  <c r="V52" i="1"/>
  <c r="V53" i="1"/>
  <c r="V54" i="1"/>
  <c r="V55" i="1"/>
  <c r="V56" i="1"/>
  <c r="V57" i="1"/>
  <c r="V58" i="1"/>
  <c r="V59" i="1"/>
  <c r="V60" i="1"/>
  <c r="V61" i="1"/>
  <c r="V62" i="1"/>
  <c r="V63" i="1"/>
  <c r="V64" i="1"/>
  <c r="V65" i="1"/>
  <c r="V66" i="1"/>
  <c r="V67" i="1"/>
  <c r="V68" i="1"/>
  <c r="V69" i="1"/>
  <c r="V70" i="1"/>
  <c r="V71" i="1"/>
  <c r="V72" i="1"/>
  <c r="V73" i="1"/>
  <c r="V74" i="1"/>
  <c r="V75" i="1"/>
  <c r="V76" i="1"/>
  <c r="V77" i="1"/>
  <c r="V78" i="1"/>
  <c r="V79" i="1"/>
  <c r="V80" i="1"/>
  <c r="V81" i="1"/>
  <c r="V82" i="1"/>
  <c r="V83" i="1"/>
  <c r="V84" i="1"/>
  <c r="V85" i="1"/>
  <c r="V86" i="1"/>
  <c r="V87" i="1"/>
  <c r="V88" i="1"/>
  <c r="V89" i="1"/>
  <c r="V90" i="1"/>
  <c r="V91" i="1"/>
  <c r="V92" i="1"/>
  <c r="V93" i="1"/>
  <c r="V94" i="1"/>
  <c r="V95" i="1"/>
  <c r="V96" i="1"/>
  <c r="V97" i="1"/>
  <c r="V98" i="1"/>
  <c r="V99" i="1"/>
  <c r="V100" i="1"/>
  <c r="V101" i="1"/>
  <c r="V102" i="1"/>
  <c r="V103" i="1"/>
  <c r="V104" i="1"/>
  <c r="V105" i="1"/>
  <c r="V106" i="1"/>
  <c r="V107" i="1"/>
  <c r="V108" i="1"/>
  <c r="V109" i="1"/>
  <c r="V110" i="1"/>
  <c r="V111" i="1"/>
  <c r="V112" i="1"/>
  <c r="V113" i="1"/>
  <c r="V114" i="1"/>
  <c r="V115" i="1"/>
  <c r="V116" i="1"/>
  <c r="V117" i="1"/>
  <c r="V118" i="1"/>
  <c r="V119" i="1"/>
  <c r="V120" i="1"/>
  <c r="V121" i="1"/>
  <c r="V122" i="1"/>
  <c r="V123" i="1"/>
  <c r="V124" i="1"/>
  <c r="V125" i="1"/>
  <c r="V126" i="1"/>
  <c r="V127" i="1"/>
  <c r="V128" i="1"/>
  <c r="V129" i="1"/>
  <c r="V130" i="1"/>
  <c r="V131" i="1"/>
  <c r="V132" i="1"/>
  <c r="V133" i="1"/>
  <c r="V134" i="1"/>
  <c r="V135" i="1"/>
  <c r="V136" i="1"/>
  <c r="V137" i="1"/>
  <c r="V138" i="1"/>
  <c r="V139" i="1"/>
  <c r="V140" i="1"/>
  <c r="V141" i="1"/>
  <c r="V142" i="1"/>
  <c r="V143" i="1"/>
  <c r="V144" i="1"/>
  <c r="V145" i="1"/>
  <c r="V146" i="1"/>
  <c r="V147" i="1"/>
  <c r="V148" i="1"/>
  <c r="V149" i="1"/>
  <c r="V150" i="1"/>
  <c r="V151" i="1"/>
  <c r="V152" i="1"/>
  <c r="V153" i="1"/>
  <c r="V154" i="1"/>
  <c r="V155" i="1"/>
  <c r="V156" i="1"/>
  <c r="V157" i="1"/>
  <c r="V158" i="1"/>
  <c r="V159" i="1"/>
  <c r="V160" i="1"/>
  <c r="V161" i="1"/>
  <c r="V162" i="1"/>
  <c r="V163" i="1"/>
  <c r="V164" i="1"/>
  <c r="V165" i="1"/>
  <c r="V166" i="1"/>
  <c r="V167" i="1"/>
  <c r="V168" i="1"/>
  <c r="V169" i="1"/>
  <c r="V170" i="1"/>
  <c r="V171" i="1"/>
  <c r="V172" i="1"/>
  <c r="V173" i="1"/>
  <c r="V174" i="1"/>
  <c r="V175" i="1"/>
  <c r="V176" i="1"/>
  <c r="V177" i="1"/>
  <c r="V178" i="1"/>
  <c r="V179" i="1"/>
  <c r="V180" i="1"/>
  <c r="V181" i="1"/>
  <c r="V182" i="1"/>
  <c r="V183" i="1"/>
  <c r="V184" i="1"/>
  <c r="V185" i="1"/>
  <c r="V186" i="1"/>
  <c r="V187" i="1"/>
  <c r="V188" i="1"/>
  <c r="V189" i="1"/>
  <c r="V190" i="1"/>
  <c r="V191" i="1"/>
  <c r="V192" i="1"/>
  <c r="V193" i="1"/>
  <c r="V194" i="1"/>
  <c r="V195" i="1"/>
  <c r="V196" i="1"/>
  <c r="V197" i="1"/>
  <c r="V198" i="1"/>
  <c r="V199" i="1"/>
  <c r="V200" i="1"/>
  <c r="V201" i="1"/>
  <c r="V202" i="1"/>
  <c r="V203" i="1"/>
  <c r="V204" i="1"/>
  <c r="V205" i="1"/>
  <c r="V206" i="1"/>
  <c r="V207" i="1"/>
  <c r="V208" i="1"/>
  <c r="V209" i="1"/>
  <c r="V210" i="1"/>
  <c r="V211" i="1"/>
  <c r="V212" i="1"/>
  <c r="V213" i="1"/>
  <c r="V214" i="1"/>
  <c r="V215" i="1"/>
  <c r="V216" i="1"/>
  <c r="V217" i="1"/>
  <c r="V218" i="1"/>
  <c r="V219" i="1"/>
  <c r="V220" i="1"/>
  <c r="V221" i="1"/>
  <c r="V222" i="1"/>
  <c r="V223" i="1"/>
  <c r="V224" i="1"/>
  <c r="V225" i="1"/>
  <c r="V226" i="1"/>
  <c r="V227" i="1"/>
  <c r="V228" i="1"/>
  <c r="V229" i="1"/>
  <c r="V230" i="1"/>
  <c r="V231" i="1"/>
  <c r="V232" i="1"/>
  <c r="V233" i="1"/>
  <c r="V234" i="1"/>
  <c r="V235" i="1"/>
  <c r="V236" i="1"/>
  <c r="V237" i="1"/>
  <c r="V238" i="1"/>
  <c r="V239" i="1"/>
  <c r="V240" i="1"/>
  <c r="V241" i="1"/>
  <c r="V242" i="1"/>
  <c r="V243" i="1"/>
  <c r="V244" i="1"/>
  <c r="V245" i="1"/>
  <c r="V246" i="1"/>
  <c r="V247" i="1"/>
  <c r="V248" i="1"/>
  <c r="V249" i="1"/>
  <c r="V250" i="1"/>
  <c r="V251" i="1"/>
  <c r="V252" i="1"/>
  <c r="V253" i="1"/>
  <c r="V254" i="1"/>
  <c r="V255" i="1"/>
  <c r="V256" i="1"/>
  <c r="V257" i="1"/>
  <c r="V258" i="1"/>
  <c r="V259" i="1"/>
  <c r="V260" i="1"/>
  <c r="V261" i="1"/>
  <c r="V262" i="1"/>
  <c r="V263" i="1"/>
  <c r="V264" i="1"/>
  <c r="V265" i="1"/>
  <c r="V266" i="1"/>
  <c r="V267" i="1"/>
  <c r="V268" i="1"/>
  <c r="V269" i="1"/>
  <c r="V270" i="1"/>
  <c r="V271" i="1"/>
  <c r="V272" i="1"/>
  <c r="V273" i="1"/>
  <c r="V274" i="1"/>
  <c r="V275" i="1"/>
  <c r="V276" i="1"/>
  <c r="V277" i="1"/>
  <c r="V278" i="1"/>
  <c r="V279" i="1"/>
  <c r="V280" i="1"/>
  <c r="V281" i="1"/>
  <c r="V282" i="1"/>
  <c r="V283" i="1"/>
  <c r="V284" i="1"/>
  <c r="V285" i="1"/>
  <c r="V286" i="1"/>
  <c r="V287" i="1"/>
  <c r="V288" i="1"/>
  <c r="V289" i="1"/>
  <c r="V290" i="1"/>
  <c r="V291" i="1"/>
  <c r="V292" i="1"/>
  <c r="V293" i="1"/>
  <c r="V294" i="1"/>
  <c r="V295" i="1"/>
  <c r="V296" i="1"/>
  <c r="V297" i="1"/>
  <c r="V298" i="1"/>
  <c r="V299" i="1"/>
  <c r="V300" i="1"/>
  <c r="V301" i="1"/>
  <c r="V302" i="1"/>
  <c r="V303" i="1"/>
  <c r="V304" i="1"/>
  <c r="V305" i="1"/>
  <c r="V306" i="1"/>
  <c r="V307" i="1"/>
  <c r="V308" i="1"/>
  <c r="V309" i="1"/>
  <c r="V310" i="1"/>
  <c r="V311" i="1"/>
  <c r="V312" i="1"/>
  <c r="V313" i="1"/>
  <c r="V314" i="1"/>
  <c r="V315" i="1"/>
  <c r="V316" i="1"/>
  <c r="V317" i="1"/>
  <c r="V318" i="1"/>
  <c r="V319" i="1"/>
  <c r="V320" i="1"/>
  <c r="V321" i="1"/>
  <c r="V322" i="1"/>
  <c r="V323" i="1"/>
  <c r="V324" i="1"/>
  <c r="V325" i="1"/>
  <c r="V326" i="1"/>
  <c r="V327" i="1"/>
  <c r="V328" i="1"/>
  <c r="V329" i="1"/>
  <c r="V330" i="1"/>
  <c r="V331" i="1"/>
  <c r="V332" i="1"/>
  <c r="V333" i="1"/>
  <c r="V334" i="1"/>
  <c r="V335" i="1"/>
  <c r="V336" i="1"/>
  <c r="V337" i="1"/>
  <c r="V338" i="1"/>
  <c r="V339" i="1"/>
  <c r="V340" i="1"/>
  <c r="V341" i="1"/>
  <c r="V342" i="1"/>
  <c r="V343" i="1"/>
  <c r="V344" i="1"/>
  <c r="V345" i="1"/>
  <c r="V346" i="1"/>
  <c r="V347" i="1"/>
  <c r="V348" i="1"/>
  <c r="V349" i="1"/>
  <c r="V350" i="1"/>
  <c r="V351" i="1"/>
  <c r="V352" i="1"/>
  <c r="V353" i="1"/>
  <c r="V354" i="1"/>
  <c r="V355" i="1"/>
  <c r="V356" i="1"/>
  <c r="V357" i="1"/>
  <c r="V358" i="1"/>
  <c r="V359" i="1"/>
  <c r="V360" i="1"/>
  <c r="V361" i="1"/>
  <c r="V362" i="1"/>
  <c r="V363" i="1"/>
  <c r="V364" i="1"/>
  <c r="V365" i="1"/>
  <c r="V366" i="1"/>
  <c r="V367" i="1"/>
  <c r="V368" i="1"/>
  <c r="V369" i="1"/>
  <c r="V370" i="1"/>
  <c r="V371" i="1"/>
  <c r="V372" i="1"/>
  <c r="V373" i="1"/>
  <c r="V374" i="1"/>
  <c r="V375" i="1"/>
  <c r="V376" i="1"/>
  <c r="V377" i="1"/>
  <c r="V378" i="1"/>
  <c r="V379" i="1"/>
  <c r="V380" i="1"/>
  <c r="V381" i="1"/>
  <c r="V382" i="1"/>
  <c r="V383" i="1"/>
  <c r="V384" i="1"/>
  <c r="V385" i="1"/>
  <c r="V386" i="1"/>
  <c r="V387" i="1"/>
  <c r="V388" i="1"/>
  <c r="V389" i="1"/>
  <c r="V390" i="1"/>
  <c r="V391" i="1"/>
  <c r="V392" i="1"/>
  <c r="V393" i="1"/>
  <c r="V394" i="1"/>
  <c r="V395" i="1"/>
  <c r="V396" i="1"/>
  <c r="V397" i="1"/>
  <c r="V398" i="1"/>
  <c r="V399" i="1"/>
  <c r="V400" i="1"/>
  <c r="V401" i="1"/>
  <c r="V402" i="1"/>
  <c r="V403" i="1"/>
  <c r="V404" i="1"/>
  <c r="V405" i="1"/>
  <c r="V406" i="1"/>
  <c r="V407" i="1"/>
  <c r="V408" i="1"/>
  <c r="V409" i="1"/>
  <c r="V410" i="1"/>
  <c r="V411" i="1"/>
  <c r="V412" i="1"/>
  <c r="V413" i="1"/>
  <c r="V414" i="1"/>
  <c r="V415" i="1"/>
  <c r="V416" i="1"/>
  <c r="V417" i="1"/>
  <c r="V418" i="1"/>
  <c r="V419" i="1"/>
  <c r="V420" i="1"/>
  <c r="V421" i="1"/>
  <c r="V422" i="1"/>
  <c r="V423" i="1"/>
  <c r="V424" i="1"/>
  <c r="V425" i="1"/>
  <c r="V426" i="1"/>
  <c r="V427" i="1"/>
  <c r="V428" i="1"/>
  <c r="V429" i="1"/>
  <c r="V430" i="1"/>
  <c r="V431" i="1"/>
  <c r="V432" i="1"/>
  <c r="V433" i="1"/>
  <c r="V434" i="1"/>
  <c r="V435" i="1"/>
  <c r="V436" i="1"/>
  <c r="V437" i="1"/>
  <c r="V438" i="1"/>
  <c r="V439" i="1"/>
  <c r="V440" i="1"/>
  <c r="V441" i="1"/>
  <c r="V442" i="1"/>
  <c r="V443" i="1"/>
  <c r="V444" i="1"/>
  <c r="V445" i="1"/>
  <c r="V446" i="1"/>
  <c r="V447" i="1"/>
  <c r="V448" i="1"/>
  <c r="V449" i="1"/>
  <c r="V450" i="1"/>
  <c r="V451" i="1"/>
  <c r="V452" i="1"/>
  <c r="V453" i="1"/>
  <c r="V454" i="1"/>
  <c r="V455" i="1"/>
  <c r="V456" i="1"/>
  <c r="V457" i="1"/>
  <c r="V458" i="1"/>
  <c r="V459" i="1"/>
  <c r="V460" i="1"/>
  <c r="V461" i="1"/>
  <c r="V462" i="1"/>
  <c r="V463" i="1"/>
  <c r="V464" i="1"/>
  <c r="V465" i="1"/>
  <c r="V466" i="1"/>
  <c r="V467" i="1"/>
  <c r="V468" i="1"/>
  <c r="V469" i="1"/>
  <c r="V470" i="1"/>
  <c r="V471" i="1"/>
  <c r="V472" i="1"/>
  <c r="V473" i="1"/>
  <c r="V474" i="1"/>
  <c r="V475" i="1"/>
  <c r="V476" i="1"/>
  <c r="V477" i="1"/>
  <c r="V478" i="1"/>
  <c r="V479" i="1"/>
  <c r="V480" i="1"/>
  <c r="V481" i="1"/>
  <c r="V482" i="1"/>
  <c r="V483" i="1"/>
  <c r="V484" i="1"/>
  <c r="V485" i="1"/>
  <c r="V486" i="1"/>
  <c r="V487" i="1"/>
  <c r="V488" i="1"/>
  <c r="V489" i="1"/>
  <c r="V490" i="1"/>
  <c r="V491" i="1"/>
  <c r="V492" i="1"/>
  <c r="V493" i="1"/>
  <c r="V494" i="1"/>
  <c r="V495" i="1"/>
  <c r="V496" i="1"/>
  <c r="V497" i="1"/>
  <c r="V498" i="1"/>
  <c r="V499" i="1"/>
  <c r="V500" i="1"/>
  <c r="V501" i="1"/>
  <c r="V502" i="1"/>
  <c r="V503" i="1"/>
  <c r="V504" i="1"/>
  <c r="V505" i="1"/>
  <c r="V506" i="1"/>
  <c r="V507" i="1"/>
  <c r="V508" i="1"/>
  <c r="V509" i="1"/>
  <c r="V510" i="1"/>
  <c r="V511" i="1"/>
  <c r="V512" i="1"/>
  <c r="V513" i="1"/>
  <c r="V514" i="1"/>
  <c r="V515" i="1"/>
  <c r="V516" i="1"/>
  <c r="V517" i="1"/>
  <c r="V518" i="1"/>
  <c r="V519" i="1"/>
  <c r="V520" i="1"/>
  <c r="V521" i="1"/>
  <c r="V522" i="1"/>
  <c r="V523" i="1"/>
  <c r="V524" i="1"/>
  <c r="V525" i="1"/>
  <c r="V526" i="1"/>
  <c r="V527" i="1"/>
  <c r="V528" i="1"/>
  <c r="V529" i="1"/>
  <c r="V530" i="1"/>
  <c r="V531" i="1"/>
  <c r="V532" i="1"/>
  <c r="V533" i="1"/>
  <c r="V534" i="1"/>
  <c r="V535" i="1"/>
  <c r="V536" i="1"/>
  <c r="V537" i="1"/>
  <c r="V538" i="1"/>
  <c r="V539" i="1"/>
  <c r="V540" i="1"/>
  <c r="V541" i="1"/>
  <c r="V542" i="1"/>
  <c r="V543" i="1"/>
  <c r="V544" i="1"/>
  <c r="V545" i="1"/>
  <c r="V546" i="1"/>
  <c r="V547" i="1"/>
  <c r="V548" i="1"/>
  <c r="V549" i="1"/>
  <c r="V550" i="1"/>
  <c r="V551" i="1"/>
  <c r="V552" i="1"/>
  <c r="V553" i="1"/>
  <c r="V554" i="1"/>
  <c r="V555" i="1"/>
  <c r="V556" i="1"/>
  <c r="V557" i="1"/>
  <c r="V558" i="1"/>
  <c r="V559" i="1"/>
  <c r="V560" i="1"/>
  <c r="V561" i="1"/>
  <c r="V562" i="1"/>
  <c r="V563" i="1"/>
  <c r="V564" i="1"/>
  <c r="V565" i="1"/>
  <c r="V566" i="1"/>
  <c r="V567" i="1"/>
  <c r="V568" i="1"/>
  <c r="V569" i="1"/>
  <c r="V570" i="1"/>
  <c r="V571" i="1"/>
  <c r="V572" i="1"/>
  <c r="V573" i="1"/>
  <c r="V574" i="1"/>
  <c r="V575" i="1"/>
  <c r="V576" i="1"/>
  <c r="V577" i="1"/>
  <c r="V578" i="1"/>
  <c r="V579" i="1"/>
  <c r="V580" i="1"/>
  <c r="V581" i="1"/>
  <c r="V582" i="1"/>
  <c r="V583" i="1"/>
  <c r="V584" i="1"/>
  <c r="V585" i="1"/>
  <c r="V586" i="1"/>
  <c r="V587" i="1"/>
  <c r="V588" i="1"/>
  <c r="V589" i="1"/>
  <c r="V590" i="1"/>
  <c r="V591" i="1"/>
  <c r="V592" i="1"/>
  <c r="V593" i="1"/>
  <c r="V594" i="1"/>
  <c r="V595" i="1"/>
  <c r="V596" i="1"/>
  <c r="V597" i="1"/>
  <c r="V598" i="1"/>
  <c r="V599" i="1"/>
  <c r="V600" i="1"/>
  <c r="V601" i="1"/>
  <c r="V602" i="1"/>
  <c r="V603" i="1"/>
  <c r="V604" i="1"/>
  <c r="V605" i="1"/>
  <c r="V606" i="1"/>
  <c r="V607" i="1"/>
  <c r="V608" i="1"/>
  <c r="V609" i="1"/>
  <c r="V610" i="1"/>
  <c r="V611" i="1"/>
  <c r="V612" i="1"/>
  <c r="V613" i="1"/>
  <c r="V614" i="1"/>
  <c r="V615" i="1"/>
  <c r="V616" i="1"/>
  <c r="V617" i="1"/>
  <c r="V618" i="1"/>
  <c r="V619" i="1"/>
  <c r="V620" i="1"/>
  <c r="V621" i="1"/>
  <c r="V622" i="1"/>
  <c r="V623" i="1"/>
  <c r="V624" i="1"/>
  <c r="V625" i="1"/>
  <c r="V626" i="1"/>
  <c r="V627" i="1"/>
  <c r="V628" i="1"/>
  <c r="V629" i="1"/>
  <c r="V630" i="1"/>
  <c r="V631" i="1"/>
  <c r="V632" i="1"/>
  <c r="V633" i="1"/>
  <c r="V634" i="1"/>
  <c r="V635" i="1"/>
  <c r="V636" i="1"/>
  <c r="V637" i="1"/>
  <c r="V638" i="1"/>
  <c r="V639" i="1"/>
  <c r="V640" i="1"/>
  <c r="V641" i="1"/>
  <c r="V642" i="1"/>
  <c r="V643" i="1"/>
  <c r="V644" i="1"/>
  <c r="V645" i="1"/>
  <c r="V646" i="1"/>
  <c r="V647" i="1"/>
  <c r="V648" i="1"/>
  <c r="V649" i="1"/>
  <c r="V650" i="1"/>
  <c r="V651" i="1"/>
  <c r="V652" i="1"/>
  <c r="V653" i="1"/>
  <c r="V654" i="1"/>
  <c r="V655" i="1"/>
  <c r="V656" i="1"/>
  <c r="V657" i="1"/>
  <c r="V658" i="1"/>
  <c r="V659" i="1"/>
  <c r="V660" i="1"/>
  <c r="V661" i="1"/>
  <c r="V662" i="1"/>
  <c r="V663" i="1"/>
  <c r="V664" i="1"/>
  <c r="V665" i="1"/>
  <c r="V666" i="1"/>
  <c r="V667" i="1"/>
  <c r="V668" i="1"/>
  <c r="V669" i="1"/>
  <c r="V670" i="1"/>
  <c r="V671" i="1"/>
  <c r="V672" i="1"/>
  <c r="V673" i="1"/>
  <c r="V674" i="1"/>
  <c r="V675" i="1"/>
  <c r="V676" i="1"/>
  <c r="V677" i="1"/>
  <c r="V678" i="1"/>
  <c r="V679" i="1"/>
  <c r="V680" i="1"/>
  <c r="V681" i="1"/>
  <c r="V682" i="1"/>
  <c r="V683" i="1"/>
  <c r="V684" i="1"/>
  <c r="V685" i="1"/>
  <c r="V686" i="1"/>
  <c r="V687" i="1"/>
  <c r="V688" i="1"/>
  <c r="V689" i="1"/>
  <c r="V690" i="1"/>
  <c r="V691" i="1"/>
  <c r="V692" i="1"/>
  <c r="V693" i="1"/>
  <c r="V694" i="1"/>
  <c r="V695" i="1"/>
  <c r="V696" i="1"/>
  <c r="V697" i="1"/>
  <c r="V698" i="1"/>
  <c r="V699" i="1"/>
  <c r="V700" i="1"/>
  <c r="V701" i="1"/>
  <c r="V702" i="1"/>
  <c r="V703" i="1"/>
  <c r="V704" i="1"/>
  <c r="V705" i="1"/>
  <c r="V706" i="1"/>
  <c r="V707" i="1"/>
  <c r="V708" i="1"/>
  <c r="V709" i="1"/>
  <c r="V710" i="1"/>
  <c r="V711" i="1"/>
  <c r="V712" i="1"/>
  <c r="V713" i="1"/>
  <c r="V714" i="1"/>
  <c r="V715" i="1"/>
  <c r="V716" i="1"/>
  <c r="V717" i="1"/>
  <c r="V718" i="1"/>
  <c r="V719" i="1"/>
  <c r="V720" i="1"/>
  <c r="V721" i="1"/>
  <c r="V722" i="1"/>
  <c r="V723" i="1"/>
  <c r="V724" i="1"/>
  <c r="V725" i="1"/>
  <c r="V726" i="1"/>
  <c r="V727" i="1"/>
  <c r="V728" i="1"/>
  <c r="V729" i="1"/>
  <c r="V730" i="1"/>
  <c r="V731" i="1"/>
  <c r="V732" i="1"/>
  <c r="V733" i="1"/>
  <c r="V734" i="1"/>
  <c r="V735" i="1"/>
  <c r="V736" i="1"/>
  <c r="V737" i="1"/>
  <c r="V738" i="1"/>
  <c r="V739" i="1"/>
  <c r="V740" i="1"/>
  <c r="V741" i="1"/>
  <c r="V742" i="1"/>
  <c r="V743" i="1"/>
  <c r="V744" i="1"/>
  <c r="V745" i="1"/>
  <c r="V746" i="1"/>
  <c r="V747" i="1"/>
  <c r="V748" i="1"/>
  <c r="V749" i="1"/>
  <c r="V750" i="1"/>
  <c r="V751" i="1"/>
  <c r="V752" i="1"/>
  <c r="V753" i="1"/>
  <c r="V754" i="1"/>
  <c r="V755" i="1"/>
  <c r="V756" i="1"/>
  <c r="V757" i="1"/>
  <c r="V758" i="1"/>
  <c r="V759" i="1"/>
  <c r="V760" i="1"/>
  <c r="V761" i="1"/>
  <c r="V762" i="1"/>
  <c r="V763" i="1"/>
  <c r="V764" i="1"/>
  <c r="V765" i="1"/>
  <c r="V766" i="1"/>
  <c r="V767" i="1"/>
  <c r="V768" i="1"/>
  <c r="V769" i="1"/>
  <c r="V770" i="1"/>
  <c r="V771" i="1"/>
  <c r="V772" i="1"/>
  <c r="V773" i="1"/>
  <c r="V774" i="1"/>
  <c r="V775" i="1"/>
  <c r="V776" i="1"/>
  <c r="V777" i="1"/>
  <c r="V778" i="1"/>
  <c r="V779" i="1"/>
  <c r="V780" i="1"/>
  <c r="V781" i="1"/>
  <c r="V782" i="1"/>
  <c r="V783" i="1"/>
  <c r="V784" i="1"/>
  <c r="V785" i="1"/>
  <c r="V786" i="1"/>
  <c r="V787" i="1"/>
  <c r="V788" i="1"/>
  <c r="V789" i="1"/>
  <c r="V790" i="1"/>
  <c r="V791" i="1"/>
  <c r="V792" i="1"/>
  <c r="V793" i="1"/>
  <c r="V794" i="1"/>
  <c r="V795" i="1"/>
  <c r="V796" i="1"/>
  <c r="V797" i="1"/>
  <c r="V798" i="1"/>
  <c r="V799" i="1"/>
  <c r="V800" i="1"/>
  <c r="V801" i="1"/>
  <c r="V802" i="1"/>
  <c r="V803" i="1"/>
  <c r="V804" i="1"/>
  <c r="V805" i="1"/>
  <c r="V806" i="1"/>
  <c r="V807" i="1"/>
  <c r="V808" i="1"/>
  <c r="V809" i="1"/>
  <c r="V810" i="1"/>
  <c r="V811" i="1"/>
  <c r="V812" i="1"/>
  <c r="V813" i="1"/>
  <c r="V814" i="1"/>
  <c r="V815" i="1"/>
  <c r="V816" i="1"/>
  <c r="V817" i="1"/>
  <c r="V818" i="1"/>
  <c r="V819" i="1"/>
  <c r="V820" i="1"/>
  <c r="V821" i="1"/>
  <c r="V822" i="1"/>
  <c r="V823" i="1"/>
  <c r="V824" i="1"/>
  <c r="V825" i="1"/>
  <c r="V826" i="1"/>
  <c r="V827" i="1"/>
  <c r="V828" i="1"/>
  <c r="V829" i="1"/>
  <c r="V830" i="1"/>
  <c r="V831" i="1"/>
  <c r="V832" i="1"/>
  <c r="V833" i="1"/>
  <c r="V834" i="1"/>
  <c r="V835" i="1"/>
  <c r="V836" i="1"/>
  <c r="V837" i="1"/>
  <c r="V838" i="1"/>
  <c r="V839" i="1"/>
  <c r="V840" i="1"/>
  <c r="V841" i="1"/>
  <c r="V842" i="1"/>
  <c r="V843" i="1"/>
  <c r="V844" i="1"/>
  <c r="V845" i="1"/>
  <c r="V846" i="1"/>
  <c r="V847" i="1"/>
  <c r="V848" i="1"/>
  <c r="V849" i="1"/>
  <c r="V850" i="1"/>
  <c r="V851" i="1"/>
  <c r="V852" i="1"/>
  <c r="V853" i="1"/>
  <c r="V854" i="1"/>
  <c r="V855" i="1"/>
  <c r="V856" i="1"/>
  <c r="V857" i="1"/>
  <c r="V858" i="1"/>
  <c r="V859" i="1"/>
  <c r="V860" i="1"/>
  <c r="V861" i="1"/>
  <c r="V862" i="1"/>
  <c r="V863" i="1"/>
  <c r="V864" i="1"/>
  <c r="V865" i="1"/>
  <c r="V866" i="1"/>
  <c r="V867" i="1"/>
  <c r="V868" i="1"/>
  <c r="V869" i="1"/>
  <c r="V870" i="1"/>
  <c r="V871" i="1"/>
  <c r="V872" i="1"/>
  <c r="V873" i="1"/>
  <c r="V874" i="1"/>
  <c r="V875" i="1"/>
  <c r="V876" i="1"/>
  <c r="V877" i="1"/>
  <c r="V878" i="1"/>
  <c r="V879" i="1"/>
  <c r="V880" i="1"/>
  <c r="V881" i="1"/>
  <c r="V882" i="1"/>
  <c r="V883" i="1"/>
  <c r="V884" i="1"/>
  <c r="V885" i="1"/>
  <c r="V886" i="1"/>
  <c r="V887" i="1"/>
  <c r="V888" i="1"/>
  <c r="V889" i="1"/>
  <c r="V890" i="1"/>
  <c r="V891" i="1"/>
  <c r="V892" i="1"/>
  <c r="V893" i="1"/>
  <c r="V894" i="1"/>
  <c r="V895" i="1"/>
  <c r="V896" i="1"/>
  <c r="V897" i="1"/>
  <c r="V898" i="1"/>
  <c r="V899" i="1"/>
  <c r="V900" i="1"/>
  <c r="V901" i="1"/>
  <c r="V902" i="1"/>
  <c r="V903" i="1"/>
  <c r="V904" i="1"/>
  <c r="V905" i="1"/>
  <c r="V906" i="1"/>
  <c r="V907" i="1"/>
  <c r="V908" i="1"/>
  <c r="V909" i="1"/>
  <c r="V910" i="1"/>
  <c r="V911" i="1"/>
  <c r="V912" i="1"/>
  <c r="V913" i="1"/>
  <c r="V914" i="1"/>
  <c r="V915" i="1"/>
  <c r="V916" i="1"/>
  <c r="V917" i="1"/>
  <c r="V918" i="1"/>
  <c r="V919" i="1"/>
  <c r="V920" i="1"/>
  <c r="V921" i="1"/>
  <c r="V922" i="1"/>
  <c r="V923" i="1"/>
  <c r="V924" i="1"/>
  <c r="V925" i="1"/>
  <c r="V926" i="1"/>
  <c r="V927" i="1"/>
  <c r="V928" i="1"/>
  <c r="V929" i="1"/>
  <c r="V930" i="1"/>
  <c r="V931" i="1"/>
  <c r="V932" i="1"/>
  <c r="V933" i="1"/>
  <c r="V934" i="1"/>
  <c r="V935" i="1"/>
  <c r="V936" i="1"/>
  <c r="V937" i="1"/>
  <c r="V938" i="1"/>
  <c r="V939" i="1"/>
  <c r="V940" i="1"/>
  <c r="V941" i="1"/>
  <c r="V942" i="1"/>
  <c r="V943" i="1"/>
  <c r="V944" i="1"/>
  <c r="V945" i="1"/>
  <c r="V946" i="1"/>
  <c r="V947" i="1"/>
  <c r="V948" i="1"/>
  <c r="V949" i="1"/>
  <c r="V950" i="1"/>
  <c r="V951" i="1"/>
  <c r="V952" i="1"/>
  <c r="V953" i="1"/>
  <c r="V954" i="1"/>
  <c r="V955" i="1"/>
  <c r="V956" i="1"/>
  <c r="V957" i="1"/>
  <c r="V958" i="1"/>
  <c r="V959" i="1"/>
  <c r="V960" i="1"/>
  <c r="V961" i="1"/>
  <c r="V962" i="1"/>
  <c r="V963" i="1"/>
  <c r="V964" i="1"/>
  <c r="V965" i="1"/>
  <c r="V966" i="1"/>
  <c r="V967" i="1"/>
  <c r="V968" i="1"/>
  <c r="V969" i="1"/>
  <c r="V970" i="1"/>
  <c r="V971" i="1"/>
  <c r="V972" i="1"/>
  <c r="V973" i="1"/>
  <c r="V974" i="1"/>
  <c r="V975" i="1"/>
  <c r="V976" i="1"/>
  <c r="V977" i="1"/>
  <c r="V978" i="1"/>
  <c r="V979" i="1"/>
  <c r="V980" i="1"/>
  <c r="V981" i="1"/>
  <c r="V982" i="1"/>
  <c r="V983" i="1"/>
  <c r="V984" i="1"/>
  <c r="V985" i="1"/>
  <c r="V986" i="1"/>
  <c r="V987" i="1"/>
  <c r="V988" i="1"/>
  <c r="V989" i="1"/>
  <c r="V990" i="1"/>
  <c r="V991" i="1"/>
  <c r="V992" i="1"/>
  <c r="V993" i="1"/>
  <c r="V994" i="1"/>
  <c r="V995" i="1"/>
  <c r="V996" i="1"/>
  <c r="V997" i="1"/>
  <c r="V998" i="1"/>
  <c r="V999" i="1"/>
  <c r="V1000" i="1"/>
  <c r="V1001" i="1"/>
  <c r="V1002" i="1"/>
  <c r="V1003" i="1"/>
  <c r="V1004" i="1"/>
  <c r="V1005" i="1"/>
  <c r="V1006" i="1"/>
  <c r="V1007" i="1"/>
  <c r="V1008" i="1"/>
  <c r="V1009" i="1"/>
  <c r="V1010" i="1"/>
  <c r="V1011" i="1"/>
  <c r="V1012" i="1"/>
  <c r="V1013" i="1"/>
  <c r="V1014" i="1"/>
  <c r="V1015" i="1"/>
  <c r="V1016" i="1"/>
  <c r="V1017" i="1"/>
  <c r="V1018" i="1"/>
  <c r="V1019" i="1"/>
  <c r="V1020" i="1"/>
  <c r="V1021" i="1"/>
  <c r="V1022" i="1"/>
  <c r="V1023" i="1"/>
  <c r="V1024" i="1"/>
  <c r="V1025" i="1"/>
  <c r="V1026" i="1"/>
  <c r="V1027" i="1"/>
  <c r="V1028" i="1"/>
  <c r="V1029" i="1"/>
  <c r="V1030" i="1"/>
  <c r="V1031" i="1"/>
  <c r="V1032" i="1"/>
  <c r="V1033" i="1"/>
  <c r="V1034" i="1"/>
  <c r="V1035" i="1"/>
  <c r="V1036" i="1"/>
  <c r="V1037" i="1"/>
  <c r="V1038" i="1"/>
  <c r="V1039" i="1"/>
  <c r="V1040" i="1"/>
  <c r="V1041" i="1"/>
  <c r="V1042" i="1"/>
  <c r="V1043" i="1"/>
  <c r="V1044" i="1"/>
  <c r="V1045" i="1"/>
  <c r="V1046" i="1"/>
  <c r="V1047" i="1"/>
  <c r="V1048" i="1"/>
  <c r="V1049" i="1"/>
  <c r="V1050" i="1"/>
  <c r="V1051" i="1"/>
  <c r="V1052" i="1"/>
  <c r="V1053" i="1"/>
  <c r="V1054" i="1"/>
  <c r="V1055" i="1"/>
  <c r="V1056" i="1"/>
  <c r="V1057" i="1"/>
  <c r="V1058" i="1"/>
  <c r="V1059" i="1"/>
  <c r="V1060" i="1"/>
  <c r="V1061" i="1"/>
  <c r="V1062" i="1"/>
  <c r="V1063" i="1"/>
  <c r="V1064" i="1"/>
  <c r="V1065" i="1"/>
  <c r="V1066" i="1"/>
  <c r="V1067" i="1"/>
  <c r="V1068" i="1"/>
  <c r="V1069" i="1"/>
  <c r="V1070" i="1"/>
  <c r="V1071" i="1"/>
  <c r="V1072" i="1"/>
  <c r="V1073" i="1"/>
  <c r="V1074" i="1"/>
  <c r="V1075" i="1"/>
  <c r="V1076" i="1"/>
  <c r="V1077" i="1"/>
  <c r="V1078" i="1"/>
  <c r="V1079" i="1"/>
  <c r="V1080" i="1"/>
  <c r="V1081" i="1"/>
  <c r="V1082" i="1"/>
  <c r="V1083" i="1"/>
  <c r="V1084" i="1"/>
  <c r="V1085" i="1"/>
  <c r="V1086" i="1"/>
  <c r="V1087" i="1"/>
  <c r="V1088" i="1"/>
  <c r="V1089" i="1"/>
  <c r="V1090" i="1"/>
  <c r="V1091" i="1"/>
  <c r="V1092" i="1"/>
  <c r="V1093" i="1"/>
  <c r="V1094" i="1"/>
  <c r="V1095" i="1"/>
  <c r="V1096" i="1"/>
  <c r="V1097" i="1"/>
  <c r="V1098" i="1"/>
  <c r="V1099" i="1"/>
  <c r="V1100" i="1"/>
  <c r="V1101" i="1"/>
  <c r="V1102" i="1"/>
  <c r="V1103" i="1"/>
  <c r="V1104" i="1"/>
  <c r="V1105" i="1"/>
  <c r="V1106" i="1"/>
  <c r="V1107" i="1"/>
  <c r="V1108" i="1"/>
  <c r="V1109" i="1"/>
  <c r="V1110" i="1"/>
  <c r="V1111" i="1"/>
  <c r="V1112" i="1"/>
  <c r="V1113" i="1"/>
  <c r="V1114" i="1"/>
  <c r="V1115" i="1"/>
  <c r="V1116" i="1"/>
  <c r="V1117" i="1"/>
  <c r="V1118" i="1"/>
  <c r="V1119" i="1"/>
  <c r="V1120" i="1"/>
  <c r="V1121" i="1"/>
  <c r="V1122" i="1"/>
  <c r="V1123" i="1"/>
  <c r="V1124" i="1"/>
  <c r="V1125" i="1"/>
  <c r="V1126" i="1"/>
  <c r="V1127" i="1"/>
  <c r="V1128" i="1"/>
  <c r="V1129" i="1"/>
  <c r="V1130" i="1"/>
  <c r="V1131" i="1"/>
  <c r="V1132" i="1"/>
  <c r="V1133" i="1"/>
  <c r="V1134" i="1"/>
  <c r="V1135" i="1"/>
  <c r="V1136" i="1"/>
  <c r="V1137" i="1"/>
  <c r="V1138" i="1"/>
  <c r="V1139" i="1"/>
  <c r="V1140" i="1"/>
  <c r="V1141" i="1"/>
  <c r="V1142" i="1"/>
  <c r="V1143" i="1"/>
  <c r="V1144" i="1"/>
  <c r="V1145" i="1"/>
  <c r="V1146" i="1"/>
  <c r="V1147" i="1"/>
  <c r="V1148" i="1"/>
  <c r="V1149" i="1"/>
  <c r="V1150" i="1"/>
  <c r="V1151" i="1"/>
  <c r="V1152" i="1"/>
  <c r="V1153" i="1"/>
  <c r="V1154" i="1"/>
  <c r="V1155" i="1"/>
  <c r="V1156" i="1"/>
  <c r="V1157" i="1"/>
  <c r="V1158" i="1"/>
  <c r="V1159" i="1"/>
  <c r="V1160" i="1"/>
  <c r="V1161" i="1"/>
  <c r="V1162" i="1"/>
  <c r="V1163" i="1"/>
  <c r="V1164" i="1"/>
  <c r="V1165" i="1"/>
  <c r="V1166" i="1"/>
  <c r="V1167" i="1"/>
  <c r="V1168" i="1"/>
  <c r="V1169" i="1"/>
  <c r="V1170" i="1"/>
  <c r="V1171" i="1"/>
  <c r="V1172" i="1"/>
  <c r="V1173" i="1"/>
  <c r="V1174" i="1"/>
  <c r="V1175" i="1"/>
  <c r="V1176" i="1"/>
  <c r="V1177" i="1"/>
  <c r="V1178" i="1"/>
  <c r="V1179" i="1"/>
  <c r="V1180" i="1"/>
  <c r="V1181" i="1"/>
  <c r="V1182" i="1"/>
  <c r="V1183" i="1"/>
  <c r="V1184" i="1"/>
  <c r="V1185" i="1"/>
  <c r="V1186" i="1"/>
  <c r="V1187" i="1"/>
  <c r="V1188" i="1"/>
  <c r="V1189" i="1"/>
  <c r="V1190" i="1"/>
  <c r="V1191" i="1"/>
  <c r="V1192" i="1"/>
  <c r="V1193" i="1"/>
  <c r="V1194" i="1"/>
  <c r="V1195" i="1"/>
  <c r="V1196" i="1"/>
  <c r="V1197" i="1"/>
  <c r="V1198" i="1"/>
  <c r="V1199" i="1"/>
  <c r="V1200" i="1"/>
  <c r="V1201" i="1"/>
  <c r="V1202" i="1"/>
  <c r="V1203" i="1"/>
  <c r="V1204" i="1"/>
  <c r="V1205" i="1"/>
  <c r="V1206" i="1"/>
  <c r="V1207" i="1"/>
  <c r="V1208" i="1"/>
  <c r="V1209" i="1"/>
  <c r="V1210" i="1"/>
  <c r="V1211" i="1"/>
  <c r="V1212" i="1"/>
  <c r="V1213" i="1"/>
  <c r="V1214" i="1"/>
  <c r="V1215" i="1"/>
  <c r="V1216" i="1"/>
  <c r="V1217" i="1"/>
  <c r="V1218" i="1"/>
  <c r="V1219" i="1"/>
  <c r="V1220" i="1"/>
  <c r="V1221" i="1"/>
  <c r="V1222" i="1"/>
  <c r="V1223" i="1"/>
  <c r="V1224" i="1"/>
  <c r="V1225" i="1"/>
  <c r="V1226" i="1"/>
  <c r="V1227" i="1"/>
  <c r="V1228" i="1"/>
  <c r="V1229" i="1"/>
  <c r="V1230" i="1"/>
  <c r="V1231" i="1"/>
  <c r="V1232" i="1"/>
  <c r="V1233" i="1"/>
  <c r="V1234" i="1"/>
  <c r="V1235" i="1"/>
  <c r="V1236" i="1"/>
  <c r="V1237" i="1"/>
  <c r="V1238" i="1"/>
  <c r="V1239" i="1"/>
  <c r="V1240" i="1"/>
  <c r="V1241" i="1"/>
  <c r="V1242" i="1"/>
  <c r="V1243" i="1"/>
  <c r="V1244" i="1"/>
  <c r="V1245" i="1"/>
  <c r="V1246" i="1"/>
  <c r="V1247" i="1"/>
  <c r="V1248" i="1"/>
  <c r="V1249" i="1"/>
  <c r="V1250" i="1"/>
  <c r="V1251" i="1"/>
  <c r="V1252" i="1"/>
  <c r="V1253" i="1"/>
  <c r="V1254" i="1"/>
  <c r="V1255" i="1"/>
  <c r="V1256" i="1"/>
  <c r="V1257" i="1"/>
  <c r="V1258" i="1"/>
  <c r="V1259" i="1"/>
  <c r="V1260" i="1"/>
  <c r="V1261" i="1"/>
  <c r="V1262" i="1"/>
  <c r="V1263" i="1"/>
  <c r="V1264" i="1"/>
  <c r="V1265" i="1"/>
  <c r="V1266" i="1"/>
  <c r="V1267" i="1"/>
  <c r="V1268" i="1"/>
  <c r="V1269" i="1"/>
  <c r="V1270" i="1"/>
  <c r="V1271" i="1"/>
  <c r="V1272" i="1"/>
  <c r="V1273" i="1"/>
  <c r="V1274" i="1"/>
  <c r="V1275" i="1"/>
  <c r="V1276" i="1"/>
  <c r="V1277" i="1"/>
  <c r="V1278" i="1"/>
  <c r="V1279" i="1"/>
  <c r="V1280" i="1"/>
  <c r="V1281" i="1"/>
  <c r="V1282" i="1"/>
  <c r="V1283" i="1"/>
  <c r="V1284" i="1"/>
  <c r="V1285" i="1"/>
  <c r="V1286" i="1"/>
  <c r="V1287" i="1"/>
  <c r="V1288" i="1"/>
  <c r="V1289" i="1"/>
  <c r="V1290" i="1"/>
  <c r="V1291" i="1"/>
  <c r="V1292" i="1"/>
  <c r="V1293" i="1"/>
  <c r="V1294" i="1"/>
  <c r="V1295" i="1"/>
  <c r="V1296" i="1"/>
  <c r="V1297" i="1"/>
  <c r="V1298" i="1"/>
  <c r="V1299" i="1"/>
  <c r="V1300" i="1"/>
  <c r="V1301" i="1"/>
  <c r="V1302" i="1"/>
  <c r="V1303" i="1"/>
  <c r="V1304" i="1"/>
  <c r="V1305" i="1"/>
  <c r="V1306" i="1"/>
  <c r="V1307" i="1"/>
  <c r="V1308" i="1"/>
  <c r="V1309" i="1"/>
  <c r="V1310" i="1"/>
  <c r="V1311" i="1"/>
  <c r="V1312" i="1"/>
  <c r="V1313" i="1"/>
  <c r="V1314" i="1"/>
  <c r="V1315" i="1"/>
  <c r="V1316" i="1"/>
  <c r="V1317" i="1"/>
  <c r="V1318" i="1"/>
  <c r="V1319" i="1"/>
  <c r="V1320" i="1"/>
  <c r="V1321" i="1"/>
  <c r="V1322" i="1"/>
  <c r="V1323" i="1"/>
  <c r="V1324" i="1"/>
  <c r="V1325" i="1"/>
  <c r="V1326" i="1"/>
  <c r="V1327" i="1"/>
  <c r="V1328" i="1"/>
  <c r="V1329" i="1"/>
  <c r="V1330" i="1"/>
  <c r="V1331" i="1"/>
  <c r="V1332" i="1"/>
  <c r="V1333" i="1"/>
  <c r="V1334" i="1"/>
  <c r="V1335" i="1"/>
  <c r="V1336" i="1"/>
  <c r="V1337" i="1"/>
  <c r="V1338" i="1"/>
  <c r="V1339" i="1"/>
  <c r="V1340" i="1"/>
  <c r="V1341" i="1"/>
  <c r="V1342" i="1"/>
  <c r="V1343" i="1"/>
  <c r="V1344" i="1"/>
  <c r="V1345" i="1"/>
  <c r="V1346" i="1"/>
  <c r="V1347" i="1"/>
  <c r="V1348" i="1"/>
  <c r="V1349" i="1"/>
  <c r="V1350" i="1"/>
  <c r="V1351" i="1"/>
  <c r="V1352" i="1"/>
  <c r="V1353" i="1"/>
  <c r="V1354" i="1"/>
  <c r="V1355" i="1"/>
  <c r="V1356" i="1"/>
  <c r="V1357" i="1"/>
  <c r="V1358" i="1"/>
  <c r="V1359" i="1"/>
  <c r="V1360" i="1"/>
  <c r="V1361" i="1"/>
  <c r="V1362" i="1"/>
  <c r="V1363" i="1"/>
  <c r="V1364" i="1"/>
  <c r="V1365" i="1"/>
  <c r="V1366" i="1"/>
  <c r="V1367" i="1"/>
  <c r="V1368" i="1"/>
  <c r="V1369" i="1"/>
  <c r="V1370" i="1"/>
  <c r="V1371" i="1"/>
  <c r="V1372" i="1"/>
  <c r="V1373" i="1"/>
  <c r="V1374" i="1"/>
  <c r="V1375" i="1"/>
  <c r="V1376" i="1"/>
  <c r="V1377" i="1"/>
  <c r="V1378" i="1"/>
  <c r="V1379" i="1"/>
  <c r="V1380" i="1"/>
  <c r="V1381" i="1"/>
  <c r="V1382" i="1"/>
  <c r="V1383" i="1"/>
  <c r="V1384" i="1"/>
  <c r="V1385" i="1"/>
  <c r="V1386" i="1"/>
  <c r="V1387" i="1"/>
  <c r="V1388" i="1"/>
  <c r="V1389" i="1"/>
  <c r="V1390" i="1"/>
  <c r="V1391" i="1"/>
  <c r="V1392" i="1"/>
  <c r="V1393" i="1"/>
  <c r="V1394" i="1"/>
  <c r="V1395" i="1"/>
  <c r="V1396" i="1"/>
  <c r="V1397" i="1"/>
  <c r="V1398" i="1"/>
  <c r="V1399" i="1"/>
  <c r="V1400" i="1"/>
  <c r="V1401" i="1"/>
  <c r="V1402" i="1"/>
  <c r="V1403" i="1"/>
  <c r="V1404" i="1"/>
  <c r="V1405" i="1"/>
  <c r="V1406" i="1"/>
  <c r="V1407" i="1"/>
  <c r="V1408" i="1"/>
  <c r="V1409" i="1"/>
  <c r="V1410" i="1"/>
  <c r="V1411" i="1"/>
  <c r="V1412" i="1"/>
  <c r="V1413" i="1"/>
  <c r="V1414" i="1"/>
  <c r="V1415" i="1"/>
  <c r="V1416" i="1"/>
  <c r="V1417" i="1"/>
  <c r="V1418" i="1"/>
  <c r="V1419" i="1"/>
  <c r="V1420" i="1"/>
  <c r="V1421" i="1"/>
  <c r="V1422" i="1"/>
  <c r="V1423" i="1"/>
  <c r="V1424" i="1"/>
  <c r="V1425" i="1"/>
  <c r="V1426" i="1"/>
  <c r="V1427" i="1"/>
  <c r="V1428" i="1"/>
  <c r="V1429" i="1"/>
  <c r="V1430" i="1"/>
  <c r="V1431" i="1"/>
  <c r="V1432" i="1"/>
  <c r="V1433" i="1"/>
  <c r="V1434" i="1"/>
  <c r="V1435" i="1"/>
  <c r="V1436" i="1"/>
  <c r="V1437" i="1"/>
  <c r="V1438" i="1"/>
  <c r="V1439" i="1"/>
  <c r="V1440" i="1"/>
  <c r="V1441" i="1"/>
  <c r="V1442" i="1"/>
  <c r="V1443" i="1"/>
  <c r="V1444" i="1"/>
  <c r="V1445" i="1"/>
  <c r="V1446" i="1"/>
  <c r="V1447" i="1"/>
  <c r="V1448" i="1"/>
  <c r="V1449" i="1"/>
  <c r="V1450" i="1"/>
  <c r="V1451" i="1"/>
  <c r="V1452" i="1"/>
  <c r="V1453" i="1"/>
  <c r="V1454" i="1"/>
  <c r="V1455" i="1"/>
  <c r="V1456" i="1"/>
  <c r="V1457" i="1"/>
  <c r="V1458" i="1"/>
  <c r="V1459" i="1"/>
  <c r="V1460" i="1"/>
  <c r="V1461" i="1"/>
  <c r="V1462" i="1"/>
  <c r="V1463" i="1"/>
  <c r="V1464" i="1"/>
  <c r="V1465" i="1"/>
  <c r="V1466" i="1"/>
  <c r="V1467" i="1"/>
  <c r="V1468" i="1"/>
  <c r="V1469" i="1"/>
  <c r="V1470" i="1"/>
  <c r="V1471" i="1"/>
  <c r="V1472" i="1"/>
  <c r="V1473" i="1"/>
  <c r="V1474" i="1"/>
  <c r="V1475" i="1"/>
  <c r="V1476" i="1"/>
  <c r="V1477" i="1"/>
  <c r="V1478" i="1"/>
  <c r="V1479" i="1"/>
  <c r="V1480" i="1"/>
  <c r="V1481" i="1"/>
  <c r="V1482" i="1"/>
  <c r="V1483" i="1"/>
  <c r="V1484" i="1"/>
  <c r="V1485" i="1"/>
  <c r="V1486" i="1"/>
  <c r="V1487" i="1"/>
  <c r="V1488" i="1"/>
  <c r="V1489" i="1"/>
  <c r="V1490" i="1"/>
  <c r="V1491" i="1"/>
  <c r="V1492" i="1"/>
  <c r="V1493" i="1"/>
  <c r="V1494" i="1"/>
  <c r="V1495" i="1"/>
  <c r="V1496" i="1"/>
  <c r="V1497" i="1"/>
  <c r="V1498" i="1"/>
  <c r="V1499" i="1"/>
  <c r="V1500" i="1"/>
  <c r="V1501" i="1"/>
  <c r="V1502" i="1"/>
  <c r="V1503" i="1"/>
  <c r="V1504" i="1"/>
  <c r="V1505" i="1"/>
  <c r="V1506" i="1"/>
  <c r="V1507" i="1"/>
  <c r="V1508" i="1"/>
  <c r="V1509" i="1"/>
  <c r="V1510" i="1"/>
  <c r="V1511" i="1"/>
  <c r="V1512" i="1"/>
  <c r="V1513" i="1"/>
  <c r="V1514" i="1"/>
  <c r="V1515" i="1"/>
  <c r="V1516" i="1"/>
  <c r="V1517" i="1"/>
  <c r="V1518" i="1"/>
  <c r="V1519" i="1"/>
  <c r="V1520" i="1"/>
  <c r="V1521" i="1"/>
  <c r="V1522" i="1"/>
  <c r="V1523" i="1"/>
  <c r="V1524" i="1"/>
  <c r="V1525" i="1"/>
  <c r="V1526" i="1"/>
  <c r="V1527" i="1"/>
  <c r="V1528" i="1"/>
  <c r="V1529" i="1"/>
  <c r="V1530" i="1"/>
  <c r="V1531" i="1"/>
  <c r="V1532" i="1"/>
  <c r="V1533" i="1"/>
  <c r="V1534" i="1"/>
  <c r="V1535" i="1"/>
  <c r="V1536" i="1"/>
  <c r="V1537" i="1"/>
  <c r="V1538" i="1"/>
  <c r="V1539" i="1"/>
  <c r="V1540" i="1"/>
  <c r="V1541" i="1"/>
  <c r="V1542" i="1"/>
  <c r="V1543" i="1"/>
  <c r="V1544" i="1"/>
  <c r="V1545" i="1"/>
  <c r="V1546" i="1"/>
  <c r="V1547" i="1"/>
  <c r="V1548" i="1"/>
  <c r="V1549" i="1"/>
  <c r="V1550" i="1"/>
  <c r="V1551" i="1"/>
  <c r="V1552" i="1"/>
  <c r="V1553" i="1"/>
  <c r="V1554" i="1"/>
  <c r="V1555" i="1"/>
  <c r="V1556" i="1"/>
  <c r="V1557" i="1"/>
  <c r="V1558" i="1"/>
  <c r="V1559" i="1"/>
  <c r="V1560" i="1"/>
  <c r="V1561" i="1"/>
  <c r="V1562" i="1"/>
  <c r="V1563" i="1"/>
  <c r="V1564" i="1"/>
  <c r="V1565" i="1"/>
  <c r="V1566" i="1"/>
  <c r="V1567" i="1"/>
  <c r="V1568" i="1"/>
  <c r="V1569" i="1"/>
  <c r="V1570" i="1"/>
  <c r="V1571" i="1"/>
  <c r="V1572" i="1"/>
  <c r="V1573" i="1"/>
  <c r="V1574" i="1"/>
  <c r="V1575" i="1"/>
  <c r="V1576" i="1"/>
  <c r="V1577" i="1"/>
  <c r="V1578" i="1"/>
  <c r="V1579" i="1"/>
  <c r="V1580" i="1"/>
  <c r="V1581" i="1"/>
  <c r="V1582" i="1"/>
  <c r="V1583" i="1"/>
  <c r="V1584" i="1"/>
  <c r="V1585" i="1"/>
  <c r="V1586" i="1"/>
  <c r="V1587" i="1"/>
  <c r="V1588" i="1"/>
  <c r="V1589" i="1"/>
  <c r="V1590" i="1"/>
  <c r="V1591" i="1"/>
  <c r="V1592" i="1"/>
  <c r="V1593" i="1"/>
  <c r="V1594" i="1"/>
  <c r="V1595" i="1"/>
  <c r="V1596" i="1"/>
  <c r="V1597" i="1"/>
  <c r="V1598" i="1"/>
  <c r="V1599" i="1"/>
  <c r="V1600" i="1"/>
  <c r="V1601" i="1"/>
  <c r="V1602" i="1"/>
  <c r="V1603" i="1"/>
  <c r="V1604" i="1"/>
  <c r="V1605" i="1"/>
  <c r="V1606" i="1"/>
  <c r="V1607" i="1"/>
  <c r="V1608" i="1"/>
  <c r="V1609" i="1"/>
  <c r="V1610" i="1"/>
  <c r="V1611" i="1"/>
  <c r="V1612" i="1"/>
  <c r="V1613" i="1"/>
  <c r="V1614" i="1"/>
  <c r="V1615" i="1"/>
  <c r="V1616" i="1"/>
  <c r="V1617" i="1"/>
  <c r="V1618" i="1"/>
  <c r="V1619" i="1"/>
  <c r="V1620" i="1"/>
  <c r="V1621" i="1"/>
  <c r="V1622" i="1"/>
  <c r="V1623" i="1"/>
  <c r="V1624" i="1"/>
  <c r="V1625" i="1"/>
  <c r="V1626" i="1"/>
  <c r="V1627" i="1"/>
  <c r="V1628" i="1"/>
  <c r="V1629" i="1"/>
  <c r="V1630" i="1"/>
  <c r="V1631" i="1"/>
  <c r="V1632" i="1"/>
  <c r="V1633" i="1"/>
  <c r="V1634" i="1"/>
  <c r="V1635" i="1"/>
  <c r="V1636" i="1"/>
  <c r="V1637" i="1"/>
  <c r="V1638" i="1"/>
  <c r="V1639" i="1"/>
  <c r="V1640" i="1"/>
  <c r="V1641" i="1"/>
  <c r="V1642" i="1"/>
  <c r="V1643" i="1"/>
  <c r="V1644" i="1"/>
  <c r="V1645" i="1"/>
  <c r="V1646" i="1"/>
  <c r="V1647" i="1"/>
  <c r="V1648" i="1"/>
  <c r="V1649" i="1"/>
  <c r="V1650" i="1"/>
  <c r="V1651" i="1"/>
  <c r="V1652" i="1"/>
  <c r="V1653" i="1"/>
  <c r="V1654" i="1"/>
  <c r="V1655" i="1"/>
  <c r="V1656" i="1"/>
  <c r="V1657" i="1"/>
  <c r="V1658" i="1"/>
  <c r="V1659" i="1"/>
  <c r="V1660" i="1"/>
  <c r="V1661" i="1"/>
  <c r="V1662" i="1"/>
  <c r="V1663" i="1"/>
  <c r="V1664" i="1"/>
  <c r="V1665" i="1"/>
  <c r="V1666" i="1"/>
  <c r="V1667" i="1"/>
  <c r="V1668" i="1"/>
  <c r="V1669" i="1"/>
  <c r="V1670" i="1"/>
  <c r="V1671" i="1"/>
  <c r="V1672" i="1"/>
  <c r="V1673" i="1"/>
  <c r="V1674" i="1"/>
  <c r="V1675" i="1"/>
  <c r="V1676" i="1"/>
  <c r="V1677" i="1"/>
  <c r="V1678" i="1"/>
  <c r="V1679" i="1"/>
  <c r="V1680" i="1"/>
  <c r="V1681" i="1"/>
  <c r="V1682" i="1"/>
  <c r="V1683" i="1"/>
  <c r="V1684" i="1"/>
  <c r="V1685" i="1"/>
  <c r="V1686" i="1"/>
  <c r="V1687" i="1"/>
  <c r="V1688" i="1"/>
  <c r="V1689" i="1"/>
  <c r="V1690" i="1"/>
  <c r="V1691" i="1"/>
  <c r="V1692" i="1"/>
  <c r="V1693" i="1"/>
  <c r="V1694" i="1"/>
  <c r="V1695" i="1"/>
  <c r="V1696" i="1"/>
  <c r="V1697" i="1"/>
  <c r="V1698" i="1"/>
  <c r="V1699" i="1"/>
  <c r="V1700" i="1"/>
  <c r="V1701" i="1"/>
  <c r="V1702" i="1"/>
  <c r="V1703" i="1"/>
  <c r="V1704" i="1"/>
  <c r="V1705" i="1"/>
  <c r="V1706" i="1"/>
  <c r="V1707" i="1"/>
  <c r="V1708" i="1"/>
  <c r="V1709" i="1"/>
  <c r="V1710" i="1"/>
  <c r="V1711" i="1"/>
  <c r="V1712" i="1"/>
  <c r="V1713" i="1"/>
  <c r="V1714" i="1"/>
  <c r="V1715" i="1"/>
  <c r="V1716" i="1"/>
  <c r="V1717" i="1"/>
  <c r="V1718" i="1"/>
  <c r="V1719" i="1"/>
  <c r="V1720" i="1"/>
  <c r="V1721" i="1"/>
  <c r="V1722" i="1"/>
  <c r="V1723" i="1"/>
  <c r="V1724" i="1"/>
  <c r="V1725" i="1"/>
  <c r="V1726" i="1"/>
  <c r="V1727" i="1"/>
  <c r="V1728" i="1"/>
  <c r="V1729" i="1"/>
  <c r="V1730" i="1"/>
  <c r="V1731" i="1"/>
  <c r="V1732" i="1"/>
  <c r="V1733" i="1"/>
  <c r="V1734" i="1"/>
  <c r="V1735" i="1"/>
  <c r="V1736" i="1"/>
  <c r="V1737" i="1"/>
  <c r="V1738" i="1"/>
  <c r="V1739" i="1"/>
  <c r="V1740" i="1"/>
  <c r="V1741" i="1"/>
  <c r="V1742" i="1"/>
  <c r="V1743" i="1"/>
  <c r="V1744" i="1"/>
  <c r="V1745" i="1"/>
  <c r="V1746" i="1"/>
  <c r="V1747" i="1"/>
  <c r="V1748" i="1"/>
  <c r="V1749" i="1"/>
  <c r="V1750" i="1"/>
  <c r="V1751" i="1"/>
  <c r="V1752" i="1"/>
  <c r="V1753" i="1"/>
  <c r="V1754" i="1"/>
  <c r="V1755" i="1"/>
  <c r="V1756" i="1"/>
  <c r="V1757" i="1"/>
  <c r="V1758" i="1"/>
  <c r="V1759" i="1"/>
  <c r="V1760" i="1"/>
  <c r="V1761" i="1"/>
  <c r="V1762" i="1"/>
  <c r="V1763" i="1"/>
  <c r="V1764" i="1"/>
  <c r="V1765" i="1"/>
  <c r="V1766" i="1"/>
  <c r="V1767" i="1"/>
  <c r="V1768" i="1"/>
  <c r="V1769" i="1"/>
  <c r="V1770" i="1"/>
  <c r="V1771" i="1"/>
  <c r="V1772" i="1"/>
  <c r="V1773" i="1"/>
  <c r="V1774" i="1"/>
  <c r="V1775" i="1"/>
  <c r="V1776" i="1"/>
  <c r="V1777" i="1"/>
  <c r="V1778" i="1"/>
  <c r="V1779" i="1"/>
  <c r="V1780" i="1"/>
  <c r="V1781" i="1"/>
  <c r="V1782" i="1"/>
  <c r="V1783" i="1"/>
  <c r="V1784" i="1"/>
  <c r="V1785" i="1"/>
  <c r="V1786" i="1"/>
  <c r="V1787" i="1"/>
  <c r="V1788" i="1"/>
  <c r="V1789" i="1"/>
  <c r="V1790" i="1"/>
  <c r="V1791" i="1"/>
  <c r="V1792" i="1"/>
  <c r="V1793" i="1"/>
  <c r="V1794" i="1"/>
  <c r="V1795" i="1"/>
  <c r="V1796" i="1"/>
  <c r="V1797" i="1"/>
  <c r="V1798" i="1"/>
  <c r="V1799" i="1"/>
  <c r="V1800" i="1"/>
  <c r="V1801" i="1"/>
  <c r="V1802" i="1"/>
  <c r="V1803" i="1"/>
  <c r="V1804" i="1"/>
  <c r="V1805" i="1"/>
  <c r="V1806" i="1"/>
  <c r="V1807" i="1"/>
  <c r="V1808" i="1"/>
  <c r="V1809" i="1"/>
  <c r="V1810" i="1"/>
  <c r="V1811" i="1"/>
  <c r="V1812" i="1"/>
  <c r="V1813" i="1"/>
  <c r="V1814" i="1"/>
  <c r="V1815" i="1"/>
  <c r="V1816" i="1"/>
  <c r="V1817" i="1"/>
  <c r="V1818" i="1"/>
  <c r="V1819" i="1"/>
  <c r="V1820" i="1"/>
  <c r="V1821" i="1"/>
  <c r="V1822" i="1"/>
  <c r="V1823" i="1"/>
  <c r="V1824" i="1"/>
  <c r="V1825" i="1"/>
  <c r="V1826" i="1"/>
  <c r="V1827" i="1"/>
  <c r="V1828" i="1"/>
  <c r="V1829" i="1"/>
  <c r="V1830" i="1"/>
  <c r="V1831" i="1"/>
  <c r="V1832" i="1"/>
  <c r="V1833" i="1"/>
  <c r="V1834" i="1"/>
  <c r="V1835" i="1"/>
  <c r="V1836" i="1"/>
  <c r="V1837" i="1"/>
  <c r="V1838" i="1"/>
  <c r="V1839" i="1"/>
  <c r="V1840" i="1"/>
  <c r="V1841" i="1"/>
  <c r="V1842" i="1"/>
  <c r="V1843" i="1"/>
  <c r="V1844" i="1"/>
  <c r="V1845" i="1"/>
  <c r="V1846" i="1"/>
  <c r="V1847" i="1"/>
  <c r="V1848" i="1"/>
  <c r="V1849" i="1"/>
  <c r="V1850" i="1"/>
  <c r="V1851" i="1"/>
  <c r="V1852" i="1"/>
  <c r="V1853" i="1"/>
  <c r="V1854" i="1"/>
  <c r="V1855" i="1"/>
  <c r="V1856" i="1"/>
  <c r="V1857" i="1"/>
  <c r="V1858" i="1"/>
  <c r="V1859" i="1"/>
  <c r="V1860" i="1"/>
  <c r="V1861" i="1"/>
  <c r="V1862" i="1"/>
  <c r="V1863" i="1"/>
  <c r="V1864" i="1"/>
  <c r="V1865" i="1"/>
  <c r="V1866" i="1"/>
  <c r="V1867" i="1"/>
  <c r="V1868" i="1"/>
  <c r="V1869" i="1"/>
  <c r="V1870" i="1"/>
  <c r="V1871" i="1"/>
  <c r="V1872" i="1"/>
  <c r="V1873" i="1"/>
  <c r="V1874" i="1"/>
  <c r="V1875" i="1"/>
  <c r="V1876" i="1"/>
  <c r="V1877" i="1"/>
  <c r="V1878" i="1"/>
  <c r="V1879" i="1"/>
  <c r="V1880" i="1"/>
  <c r="V1881" i="1"/>
  <c r="V1882" i="1"/>
  <c r="V1883" i="1"/>
  <c r="V1884" i="1"/>
  <c r="V1885" i="1"/>
  <c r="V1886" i="1"/>
  <c r="V1887" i="1"/>
  <c r="V1888" i="1"/>
  <c r="U6" i="1"/>
  <c r="U7" i="1"/>
  <c r="U8" i="1"/>
  <c r="U9" i="1"/>
  <c r="U10" i="1"/>
  <c r="U11" i="1"/>
  <c r="U12" i="1"/>
  <c r="U13" i="1"/>
  <c r="U14" i="1"/>
  <c r="U15" i="1"/>
  <c r="U16" i="1"/>
  <c r="U17" i="1"/>
  <c r="U18" i="1"/>
  <c r="U19" i="1"/>
  <c r="U20" i="1"/>
  <c r="U21" i="1"/>
  <c r="U22" i="1"/>
  <c r="U23" i="1"/>
  <c r="U24" i="1"/>
  <c r="U25" i="1"/>
  <c r="U26" i="1"/>
  <c r="U27" i="1"/>
  <c r="U28" i="1"/>
  <c r="U29" i="1"/>
  <c r="U30" i="1"/>
  <c r="U31" i="1"/>
  <c r="U32" i="1"/>
  <c r="U33" i="1"/>
  <c r="U34" i="1"/>
  <c r="U35" i="1"/>
  <c r="U36" i="1"/>
  <c r="U37" i="1"/>
  <c r="U38" i="1"/>
  <c r="U39" i="1"/>
  <c r="U40" i="1"/>
  <c r="U41" i="1"/>
  <c r="U42" i="1"/>
  <c r="U43" i="1"/>
  <c r="U44" i="1"/>
  <c r="U45" i="1"/>
  <c r="U46" i="1"/>
  <c r="U47" i="1"/>
  <c r="U48" i="1"/>
  <c r="U49" i="1"/>
  <c r="U50" i="1"/>
  <c r="U51" i="1"/>
  <c r="U52" i="1"/>
  <c r="U53" i="1"/>
  <c r="U54" i="1"/>
  <c r="U55" i="1"/>
  <c r="U56" i="1"/>
  <c r="U57" i="1"/>
  <c r="U58" i="1"/>
  <c r="U59" i="1"/>
  <c r="U60" i="1"/>
  <c r="U61" i="1"/>
  <c r="U62" i="1"/>
  <c r="U63" i="1"/>
  <c r="U64" i="1"/>
  <c r="U65" i="1"/>
  <c r="U66" i="1"/>
  <c r="U67" i="1"/>
  <c r="U68" i="1"/>
  <c r="U69" i="1"/>
  <c r="U70" i="1"/>
  <c r="U71" i="1"/>
  <c r="U72" i="1"/>
  <c r="U73" i="1"/>
  <c r="U74" i="1"/>
  <c r="U75" i="1"/>
  <c r="U76" i="1"/>
  <c r="U77" i="1"/>
  <c r="U78" i="1"/>
  <c r="U79" i="1"/>
  <c r="U80" i="1"/>
  <c r="U81" i="1"/>
  <c r="U82" i="1"/>
  <c r="U83" i="1"/>
  <c r="U84" i="1"/>
  <c r="U85" i="1"/>
  <c r="U86" i="1"/>
  <c r="U87" i="1"/>
  <c r="U88" i="1"/>
  <c r="U89" i="1"/>
  <c r="U90" i="1"/>
  <c r="U91" i="1"/>
  <c r="U92" i="1"/>
  <c r="U93" i="1"/>
  <c r="U94" i="1"/>
  <c r="U95" i="1"/>
  <c r="U96" i="1"/>
  <c r="U97" i="1"/>
  <c r="U98" i="1"/>
  <c r="U99" i="1"/>
  <c r="U100" i="1"/>
  <c r="U101" i="1"/>
  <c r="U102" i="1"/>
  <c r="U103" i="1"/>
  <c r="U104" i="1"/>
  <c r="U105" i="1"/>
  <c r="U106" i="1"/>
  <c r="U107" i="1"/>
  <c r="U108" i="1"/>
  <c r="U109" i="1"/>
  <c r="U110" i="1"/>
  <c r="U111" i="1"/>
  <c r="U112" i="1"/>
  <c r="U113" i="1"/>
  <c r="U114" i="1"/>
  <c r="U115" i="1"/>
  <c r="U116" i="1"/>
  <c r="U117" i="1"/>
  <c r="U118" i="1"/>
  <c r="U119" i="1"/>
  <c r="U120" i="1"/>
  <c r="U121" i="1"/>
  <c r="U122" i="1"/>
  <c r="U123" i="1"/>
  <c r="U124" i="1"/>
  <c r="U125" i="1"/>
  <c r="U126" i="1"/>
  <c r="U127" i="1"/>
  <c r="U128" i="1"/>
  <c r="U129" i="1"/>
  <c r="U130" i="1"/>
  <c r="U131" i="1"/>
  <c r="U132" i="1"/>
  <c r="U133" i="1"/>
  <c r="U134" i="1"/>
  <c r="U135" i="1"/>
  <c r="U136" i="1"/>
  <c r="U137" i="1"/>
  <c r="U138" i="1"/>
  <c r="U139" i="1"/>
  <c r="U140" i="1"/>
  <c r="U141" i="1"/>
  <c r="U142" i="1"/>
  <c r="U143" i="1"/>
  <c r="U144" i="1"/>
  <c r="U145" i="1"/>
  <c r="U146" i="1"/>
  <c r="U147" i="1"/>
  <c r="U148" i="1"/>
  <c r="U149" i="1"/>
  <c r="U150" i="1"/>
  <c r="U151" i="1"/>
  <c r="U152" i="1"/>
  <c r="U153" i="1"/>
  <c r="U154" i="1"/>
  <c r="U155" i="1"/>
  <c r="U156" i="1"/>
  <c r="U157" i="1"/>
  <c r="U158" i="1"/>
  <c r="U159" i="1"/>
  <c r="U160" i="1"/>
  <c r="U161" i="1"/>
  <c r="U162" i="1"/>
  <c r="U163" i="1"/>
  <c r="U164" i="1"/>
  <c r="U165" i="1"/>
  <c r="U166" i="1"/>
  <c r="U167" i="1"/>
  <c r="U168" i="1"/>
  <c r="U169" i="1"/>
  <c r="U170" i="1"/>
  <c r="U171" i="1"/>
  <c r="U172" i="1"/>
  <c r="U173" i="1"/>
  <c r="U174" i="1"/>
  <c r="U175" i="1"/>
  <c r="U176" i="1"/>
  <c r="U177" i="1"/>
  <c r="U178" i="1"/>
  <c r="U179" i="1"/>
  <c r="U180" i="1"/>
  <c r="U181" i="1"/>
  <c r="U182" i="1"/>
  <c r="U183" i="1"/>
  <c r="U184" i="1"/>
  <c r="U185" i="1"/>
  <c r="U186" i="1"/>
  <c r="U187" i="1"/>
  <c r="U188" i="1"/>
  <c r="U189" i="1"/>
  <c r="U190" i="1"/>
  <c r="U191" i="1"/>
  <c r="U192" i="1"/>
  <c r="U193" i="1"/>
  <c r="U194" i="1"/>
  <c r="U195" i="1"/>
  <c r="U196" i="1"/>
  <c r="U197" i="1"/>
  <c r="U198" i="1"/>
  <c r="U199" i="1"/>
  <c r="U200" i="1"/>
  <c r="U201" i="1"/>
  <c r="U202" i="1"/>
  <c r="U203" i="1"/>
  <c r="U204" i="1"/>
  <c r="U205" i="1"/>
  <c r="U206" i="1"/>
  <c r="U207" i="1"/>
  <c r="U208" i="1"/>
  <c r="U209" i="1"/>
  <c r="U210" i="1"/>
  <c r="U211" i="1"/>
  <c r="U212" i="1"/>
  <c r="U213" i="1"/>
  <c r="U214" i="1"/>
  <c r="U215" i="1"/>
  <c r="U216" i="1"/>
  <c r="U217" i="1"/>
  <c r="U218" i="1"/>
  <c r="U219" i="1"/>
  <c r="U220" i="1"/>
  <c r="U221" i="1"/>
  <c r="U222" i="1"/>
  <c r="U223" i="1"/>
  <c r="U224" i="1"/>
  <c r="U225" i="1"/>
  <c r="U226" i="1"/>
  <c r="U227" i="1"/>
  <c r="U228" i="1"/>
  <c r="U229" i="1"/>
  <c r="U230" i="1"/>
  <c r="U231" i="1"/>
  <c r="U232" i="1"/>
  <c r="U233" i="1"/>
  <c r="U234" i="1"/>
  <c r="U235" i="1"/>
  <c r="U236" i="1"/>
  <c r="U237" i="1"/>
  <c r="U238" i="1"/>
  <c r="U239" i="1"/>
  <c r="U240" i="1"/>
  <c r="U241" i="1"/>
  <c r="U242" i="1"/>
  <c r="U243" i="1"/>
  <c r="U244" i="1"/>
  <c r="U245" i="1"/>
  <c r="U246" i="1"/>
  <c r="U247" i="1"/>
  <c r="U248" i="1"/>
  <c r="U249" i="1"/>
  <c r="U250" i="1"/>
  <c r="U251" i="1"/>
  <c r="U252" i="1"/>
  <c r="U253" i="1"/>
  <c r="U254" i="1"/>
  <c r="U255" i="1"/>
  <c r="U256" i="1"/>
  <c r="U257" i="1"/>
  <c r="U258" i="1"/>
  <c r="U259" i="1"/>
  <c r="U260" i="1"/>
  <c r="U261" i="1"/>
  <c r="U262" i="1"/>
  <c r="U263" i="1"/>
  <c r="U264" i="1"/>
  <c r="U265" i="1"/>
  <c r="U266" i="1"/>
  <c r="U267" i="1"/>
  <c r="U268" i="1"/>
  <c r="U269" i="1"/>
  <c r="U270" i="1"/>
  <c r="U271" i="1"/>
  <c r="U272" i="1"/>
  <c r="U273" i="1"/>
  <c r="U274" i="1"/>
  <c r="U275" i="1"/>
  <c r="U276" i="1"/>
  <c r="U277" i="1"/>
  <c r="U278" i="1"/>
  <c r="U279" i="1"/>
  <c r="U280" i="1"/>
  <c r="U281" i="1"/>
  <c r="U282" i="1"/>
  <c r="U283" i="1"/>
  <c r="U284" i="1"/>
  <c r="U285" i="1"/>
  <c r="U286" i="1"/>
  <c r="U287" i="1"/>
  <c r="U288" i="1"/>
  <c r="U289" i="1"/>
  <c r="U290" i="1"/>
  <c r="U291" i="1"/>
  <c r="U292" i="1"/>
  <c r="U293" i="1"/>
  <c r="U294" i="1"/>
  <c r="U295" i="1"/>
  <c r="U296" i="1"/>
  <c r="U297" i="1"/>
  <c r="U298" i="1"/>
  <c r="U299" i="1"/>
  <c r="U300" i="1"/>
  <c r="U301" i="1"/>
  <c r="U302" i="1"/>
  <c r="U303" i="1"/>
  <c r="U304" i="1"/>
  <c r="U305" i="1"/>
  <c r="U306" i="1"/>
  <c r="U307" i="1"/>
  <c r="U308" i="1"/>
  <c r="U309" i="1"/>
  <c r="U310" i="1"/>
  <c r="U311" i="1"/>
  <c r="U312" i="1"/>
  <c r="U313" i="1"/>
  <c r="U314" i="1"/>
  <c r="U315" i="1"/>
  <c r="U316" i="1"/>
  <c r="U317" i="1"/>
  <c r="U318" i="1"/>
  <c r="U319" i="1"/>
  <c r="U320" i="1"/>
  <c r="U321" i="1"/>
  <c r="U322" i="1"/>
  <c r="U323" i="1"/>
  <c r="U324" i="1"/>
  <c r="U325" i="1"/>
  <c r="U326" i="1"/>
  <c r="U327" i="1"/>
  <c r="U328" i="1"/>
  <c r="U329" i="1"/>
  <c r="U330" i="1"/>
  <c r="U331" i="1"/>
  <c r="U332" i="1"/>
  <c r="U333" i="1"/>
  <c r="U334" i="1"/>
  <c r="U335" i="1"/>
  <c r="U336" i="1"/>
  <c r="U337" i="1"/>
  <c r="U338" i="1"/>
  <c r="U339" i="1"/>
  <c r="U340" i="1"/>
  <c r="U341" i="1"/>
  <c r="U342" i="1"/>
  <c r="U343" i="1"/>
  <c r="U344" i="1"/>
  <c r="U345" i="1"/>
  <c r="U346" i="1"/>
  <c r="U347" i="1"/>
  <c r="U348" i="1"/>
  <c r="U349" i="1"/>
  <c r="U350" i="1"/>
  <c r="U351" i="1"/>
  <c r="U352" i="1"/>
  <c r="U353" i="1"/>
  <c r="U354" i="1"/>
  <c r="U355" i="1"/>
  <c r="U356" i="1"/>
  <c r="U357" i="1"/>
  <c r="U358" i="1"/>
  <c r="U359" i="1"/>
  <c r="U360" i="1"/>
  <c r="U361" i="1"/>
  <c r="U362" i="1"/>
  <c r="U363" i="1"/>
  <c r="U364" i="1"/>
  <c r="U365" i="1"/>
  <c r="U366" i="1"/>
  <c r="U367" i="1"/>
  <c r="U368" i="1"/>
  <c r="U369" i="1"/>
  <c r="U370" i="1"/>
  <c r="U371" i="1"/>
  <c r="U372" i="1"/>
  <c r="U373" i="1"/>
  <c r="U374" i="1"/>
  <c r="U375" i="1"/>
  <c r="U376" i="1"/>
  <c r="U377" i="1"/>
  <c r="U378" i="1"/>
  <c r="U379" i="1"/>
  <c r="U380" i="1"/>
  <c r="U381" i="1"/>
  <c r="U382" i="1"/>
  <c r="U383" i="1"/>
  <c r="U384" i="1"/>
  <c r="U385" i="1"/>
  <c r="U386" i="1"/>
  <c r="U387" i="1"/>
  <c r="U388" i="1"/>
  <c r="U389" i="1"/>
  <c r="U390" i="1"/>
  <c r="U391" i="1"/>
  <c r="U392" i="1"/>
  <c r="U393" i="1"/>
  <c r="U394" i="1"/>
  <c r="U395" i="1"/>
  <c r="U396" i="1"/>
  <c r="U397" i="1"/>
  <c r="U398" i="1"/>
  <c r="U399" i="1"/>
  <c r="U400" i="1"/>
  <c r="U401" i="1"/>
  <c r="U402" i="1"/>
  <c r="U403" i="1"/>
  <c r="U404" i="1"/>
  <c r="U405" i="1"/>
  <c r="U406" i="1"/>
  <c r="U407" i="1"/>
  <c r="U408" i="1"/>
  <c r="U409" i="1"/>
  <c r="U410" i="1"/>
  <c r="U411" i="1"/>
  <c r="U412" i="1"/>
  <c r="U413" i="1"/>
  <c r="U414" i="1"/>
  <c r="U415" i="1"/>
  <c r="U416" i="1"/>
  <c r="U417" i="1"/>
  <c r="U418" i="1"/>
  <c r="U419" i="1"/>
  <c r="U420" i="1"/>
  <c r="U421" i="1"/>
  <c r="U422" i="1"/>
  <c r="U423" i="1"/>
  <c r="U424" i="1"/>
  <c r="U425" i="1"/>
  <c r="U426" i="1"/>
  <c r="U427" i="1"/>
  <c r="U428" i="1"/>
  <c r="U429" i="1"/>
  <c r="U430" i="1"/>
  <c r="U431" i="1"/>
  <c r="U432" i="1"/>
  <c r="U433" i="1"/>
  <c r="U434" i="1"/>
  <c r="U435" i="1"/>
  <c r="U436" i="1"/>
  <c r="U437" i="1"/>
  <c r="U438" i="1"/>
  <c r="U439" i="1"/>
  <c r="U440" i="1"/>
  <c r="U441" i="1"/>
  <c r="U442" i="1"/>
  <c r="U443" i="1"/>
  <c r="U444" i="1"/>
  <c r="U445" i="1"/>
  <c r="U446" i="1"/>
  <c r="U447" i="1"/>
  <c r="U448" i="1"/>
  <c r="U449" i="1"/>
  <c r="U450" i="1"/>
  <c r="U451" i="1"/>
  <c r="U452" i="1"/>
  <c r="U453" i="1"/>
  <c r="U454" i="1"/>
  <c r="U455" i="1"/>
  <c r="U456" i="1"/>
  <c r="U457" i="1"/>
  <c r="U458" i="1"/>
  <c r="U459" i="1"/>
  <c r="U460" i="1"/>
  <c r="U461" i="1"/>
  <c r="U462" i="1"/>
  <c r="U463" i="1"/>
  <c r="U464" i="1"/>
  <c r="U465" i="1"/>
  <c r="U466" i="1"/>
  <c r="U467" i="1"/>
  <c r="U468" i="1"/>
  <c r="U469" i="1"/>
  <c r="U470" i="1"/>
  <c r="U471" i="1"/>
  <c r="U472" i="1"/>
  <c r="U473" i="1"/>
  <c r="U474" i="1"/>
  <c r="U475" i="1"/>
  <c r="U476" i="1"/>
  <c r="U477" i="1"/>
  <c r="U478" i="1"/>
  <c r="U479" i="1"/>
  <c r="U480" i="1"/>
  <c r="U481" i="1"/>
  <c r="U482" i="1"/>
  <c r="U483" i="1"/>
  <c r="U484" i="1"/>
  <c r="U485" i="1"/>
  <c r="U486" i="1"/>
  <c r="U487" i="1"/>
  <c r="U488" i="1"/>
  <c r="U489" i="1"/>
  <c r="U490" i="1"/>
  <c r="U491" i="1"/>
  <c r="U492" i="1"/>
  <c r="U493" i="1"/>
  <c r="U494" i="1"/>
  <c r="U495" i="1"/>
  <c r="U496" i="1"/>
  <c r="U497" i="1"/>
  <c r="U498" i="1"/>
  <c r="U499" i="1"/>
  <c r="U500" i="1"/>
  <c r="U501" i="1"/>
  <c r="U502" i="1"/>
  <c r="U503" i="1"/>
  <c r="U504" i="1"/>
  <c r="U505" i="1"/>
  <c r="U506" i="1"/>
  <c r="U507" i="1"/>
  <c r="U508" i="1"/>
  <c r="U509" i="1"/>
  <c r="U510" i="1"/>
  <c r="U511" i="1"/>
  <c r="U512" i="1"/>
  <c r="U513" i="1"/>
  <c r="U514" i="1"/>
  <c r="U515" i="1"/>
  <c r="U516" i="1"/>
  <c r="U517" i="1"/>
  <c r="U518" i="1"/>
  <c r="U519" i="1"/>
  <c r="U520" i="1"/>
  <c r="U521" i="1"/>
  <c r="U522" i="1"/>
  <c r="U523" i="1"/>
  <c r="U524" i="1"/>
  <c r="U525" i="1"/>
  <c r="U526" i="1"/>
  <c r="U527" i="1"/>
  <c r="U528" i="1"/>
  <c r="U529" i="1"/>
  <c r="U530" i="1"/>
  <c r="U531" i="1"/>
  <c r="U532" i="1"/>
  <c r="U533" i="1"/>
  <c r="U534" i="1"/>
  <c r="U535" i="1"/>
  <c r="U536" i="1"/>
  <c r="U537" i="1"/>
  <c r="U538" i="1"/>
  <c r="U539" i="1"/>
  <c r="U540" i="1"/>
  <c r="U541" i="1"/>
  <c r="U542" i="1"/>
  <c r="U543" i="1"/>
  <c r="U544" i="1"/>
  <c r="U545" i="1"/>
  <c r="U546" i="1"/>
  <c r="U547" i="1"/>
  <c r="U548" i="1"/>
  <c r="U549" i="1"/>
  <c r="U550" i="1"/>
  <c r="U551" i="1"/>
  <c r="U552" i="1"/>
  <c r="U553" i="1"/>
  <c r="U554" i="1"/>
  <c r="U555" i="1"/>
  <c r="U556" i="1"/>
  <c r="U557" i="1"/>
  <c r="U558" i="1"/>
  <c r="U559" i="1"/>
  <c r="U560" i="1"/>
  <c r="U561" i="1"/>
  <c r="U562" i="1"/>
  <c r="U563" i="1"/>
  <c r="U564" i="1"/>
  <c r="U565" i="1"/>
  <c r="U566" i="1"/>
  <c r="U567" i="1"/>
  <c r="U568" i="1"/>
  <c r="U569" i="1"/>
  <c r="U570" i="1"/>
  <c r="U571" i="1"/>
  <c r="U572" i="1"/>
  <c r="U573" i="1"/>
  <c r="U574" i="1"/>
  <c r="U575" i="1"/>
  <c r="U576" i="1"/>
  <c r="U577" i="1"/>
  <c r="U578" i="1"/>
  <c r="U579" i="1"/>
  <c r="U580" i="1"/>
  <c r="U581" i="1"/>
  <c r="U582" i="1"/>
  <c r="U583" i="1"/>
  <c r="U584" i="1"/>
  <c r="U585" i="1"/>
  <c r="U586" i="1"/>
  <c r="U587" i="1"/>
  <c r="U588" i="1"/>
  <c r="U589" i="1"/>
  <c r="U590" i="1"/>
  <c r="U591" i="1"/>
  <c r="U592" i="1"/>
  <c r="U593" i="1"/>
  <c r="U594" i="1"/>
  <c r="U595" i="1"/>
  <c r="U596" i="1"/>
  <c r="U597" i="1"/>
  <c r="U598" i="1"/>
  <c r="U599" i="1"/>
  <c r="U600" i="1"/>
  <c r="U601" i="1"/>
  <c r="U602" i="1"/>
  <c r="U603" i="1"/>
  <c r="U604" i="1"/>
  <c r="U605" i="1"/>
  <c r="U606" i="1"/>
  <c r="U607" i="1"/>
  <c r="U608" i="1"/>
  <c r="U609" i="1"/>
  <c r="U610" i="1"/>
  <c r="U611" i="1"/>
  <c r="U612" i="1"/>
  <c r="U613" i="1"/>
  <c r="U614" i="1"/>
  <c r="U615" i="1"/>
  <c r="U616" i="1"/>
  <c r="U617" i="1"/>
  <c r="U618" i="1"/>
  <c r="U619" i="1"/>
  <c r="U620" i="1"/>
  <c r="U621" i="1"/>
  <c r="U622" i="1"/>
  <c r="U623" i="1"/>
  <c r="U624" i="1"/>
  <c r="U625" i="1"/>
  <c r="U626" i="1"/>
  <c r="U627" i="1"/>
  <c r="U628" i="1"/>
  <c r="U629" i="1"/>
  <c r="U630" i="1"/>
  <c r="U631" i="1"/>
  <c r="U632" i="1"/>
  <c r="U633" i="1"/>
  <c r="U634" i="1"/>
  <c r="U635" i="1"/>
  <c r="U636" i="1"/>
  <c r="U637" i="1"/>
  <c r="U638" i="1"/>
  <c r="U639" i="1"/>
  <c r="U640" i="1"/>
  <c r="U641" i="1"/>
  <c r="U642" i="1"/>
  <c r="U643" i="1"/>
  <c r="U644" i="1"/>
  <c r="U645" i="1"/>
  <c r="U646" i="1"/>
  <c r="U647" i="1"/>
  <c r="U648" i="1"/>
  <c r="U649" i="1"/>
  <c r="U650" i="1"/>
  <c r="U651" i="1"/>
  <c r="U652" i="1"/>
  <c r="U653" i="1"/>
  <c r="U654" i="1"/>
  <c r="U655" i="1"/>
  <c r="U656" i="1"/>
  <c r="U657" i="1"/>
  <c r="U658" i="1"/>
  <c r="U659" i="1"/>
  <c r="U660" i="1"/>
  <c r="U661" i="1"/>
  <c r="U662" i="1"/>
  <c r="U663" i="1"/>
  <c r="U664" i="1"/>
  <c r="U665" i="1"/>
  <c r="U666" i="1"/>
  <c r="U667" i="1"/>
  <c r="U668" i="1"/>
  <c r="U669" i="1"/>
  <c r="U670" i="1"/>
  <c r="U671" i="1"/>
  <c r="U672" i="1"/>
  <c r="U673" i="1"/>
  <c r="U674" i="1"/>
  <c r="U675" i="1"/>
  <c r="U676" i="1"/>
  <c r="U677" i="1"/>
  <c r="U678" i="1"/>
  <c r="U679" i="1"/>
  <c r="U680" i="1"/>
  <c r="U681" i="1"/>
  <c r="U682" i="1"/>
  <c r="U683" i="1"/>
  <c r="U684" i="1"/>
  <c r="U685" i="1"/>
  <c r="U686" i="1"/>
  <c r="U687" i="1"/>
  <c r="U688" i="1"/>
  <c r="U689" i="1"/>
  <c r="U690" i="1"/>
  <c r="U691" i="1"/>
  <c r="U692" i="1"/>
  <c r="U693" i="1"/>
  <c r="U694" i="1"/>
  <c r="U695" i="1"/>
  <c r="U696" i="1"/>
  <c r="U697" i="1"/>
  <c r="U698" i="1"/>
  <c r="U699" i="1"/>
  <c r="U700" i="1"/>
  <c r="U701" i="1"/>
  <c r="U702" i="1"/>
  <c r="U703" i="1"/>
  <c r="U704" i="1"/>
  <c r="U705" i="1"/>
  <c r="U706" i="1"/>
  <c r="U707" i="1"/>
  <c r="U708" i="1"/>
  <c r="U709" i="1"/>
  <c r="U710" i="1"/>
  <c r="U711" i="1"/>
  <c r="U712" i="1"/>
  <c r="U713" i="1"/>
  <c r="U714" i="1"/>
  <c r="U715" i="1"/>
  <c r="U716" i="1"/>
  <c r="U717" i="1"/>
  <c r="U718" i="1"/>
  <c r="U719" i="1"/>
  <c r="U720" i="1"/>
  <c r="U721" i="1"/>
  <c r="U722" i="1"/>
  <c r="U723" i="1"/>
  <c r="U724" i="1"/>
  <c r="U725" i="1"/>
  <c r="U726" i="1"/>
  <c r="U727" i="1"/>
  <c r="U728" i="1"/>
  <c r="U729" i="1"/>
  <c r="U730" i="1"/>
  <c r="U731" i="1"/>
  <c r="U732" i="1"/>
  <c r="U733" i="1"/>
  <c r="U734" i="1"/>
  <c r="U735" i="1"/>
  <c r="U736" i="1"/>
  <c r="U737" i="1"/>
  <c r="U738" i="1"/>
  <c r="U739" i="1"/>
  <c r="U740" i="1"/>
  <c r="U741" i="1"/>
  <c r="U742" i="1"/>
  <c r="U743" i="1"/>
  <c r="U744" i="1"/>
  <c r="U745" i="1"/>
  <c r="U746" i="1"/>
  <c r="U747" i="1"/>
  <c r="U748" i="1"/>
  <c r="U749" i="1"/>
  <c r="U750" i="1"/>
  <c r="U751" i="1"/>
  <c r="U752" i="1"/>
  <c r="U753" i="1"/>
  <c r="U754" i="1"/>
  <c r="U755" i="1"/>
  <c r="U756" i="1"/>
  <c r="U757" i="1"/>
  <c r="U758" i="1"/>
  <c r="U759" i="1"/>
  <c r="U760" i="1"/>
  <c r="U761" i="1"/>
  <c r="U762" i="1"/>
  <c r="U763" i="1"/>
  <c r="U764" i="1"/>
  <c r="U765" i="1"/>
  <c r="U766" i="1"/>
  <c r="U767" i="1"/>
  <c r="U768" i="1"/>
  <c r="U769" i="1"/>
  <c r="U770" i="1"/>
  <c r="U771" i="1"/>
  <c r="U772" i="1"/>
  <c r="U773" i="1"/>
  <c r="U774" i="1"/>
  <c r="U775" i="1"/>
  <c r="U776" i="1"/>
  <c r="U777" i="1"/>
  <c r="U778" i="1"/>
  <c r="U779" i="1"/>
  <c r="U780" i="1"/>
  <c r="U781" i="1"/>
  <c r="U782" i="1"/>
  <c r="U783" i="1"/>
  <c r="U784" i="1"/>
  <c r="U785" i="1"/>
  <c r="U786" i="1"/>
  <c r="U787" i="1"/>
  <c r="U788" i="1"/>
  <c r="U789" i="1"/>
  <c r="U790" i="1"/>
  <c r="U791" i="1"/>
  <c r="U792" i="1"/>
  <c r="U793" i="1"/>
  <c r="U794" i="1"/>
  <c r="U795" i="1"/>
  <c r="U796" i="1"/>
  <c r="U797" i="1"/>
  <c r="U798" i="1"/>
  <c r="U799" i="1"/>
  <c r="U800" i="1"/>
  <c r="U801" i="1"/>
  <c r="U802" i="1"/>
  <c r="U803" i="1"/>
  <c r="U804" i="1"/>
  <c r="U805" i="1"/>
  <c r="U806" i="1"/>
  <c r="U807" i="1"/>
  <c r="U808" i="1"/>
  <c r="U809" i="1"/>
  <c r="U810" i="1"/>
  <c r="U811" i="1"/>
  <c r="U812" i="1"/>
  <c r="U813" i="1"/>
  <c r="U814" i="1"/>
  <c r="U815" i="1"/>
  <c r="U816" i="1"/>
  <c r="U817" i="1"/>
  <c r="U818" i="1"/>
  <c r="U819" i="1"/>
  <c r="U820" i="1"/>
  <c r="U821" i="1"/>
  <c r="U822" i="1"/>
  <c r="U823" i="1"/>
  <c r="U824" i="1"/>
  <c r="U825" i="1"/>
  <c r="U826" i="1"/>
  <c r="U827" i="1"/>
  <c r="U828" i="1"/>
  <c r="U829" i="1"/>
  <c r="U830" i="1"/>
  <c r="U831" i="1"/>
  <c r="U832" i="1"/>
  <c r="U833" i="1"/>
  <c r="U834" i="1"/>
  <c r="U835" i="1"/>
  <c r="U836" i="1"/>
  <c r="U837" i="1"/>
  <c r="U838" i="1"/>
  <c r="U839" i="1"/>
  <c r="U840" i="1"/>
  <c r="U841" i="1"/>
  <c r="U842" i="1"/>
  <c r="U843" i="1"/>
  <c r="U844" i="1"/>
  <c r="U845" i="1"/>
  <c r="U846" i="1"/>
  <c r="U847" i="1"/>
  <c r="U848" i="1"/>
  <c r="U849" i="1"/>
  <c r="U850" i="1"/>
  <c r="U851" i="1"/>
  <c r="U852" i="1"/>
  <c r="U853" i="1"/>
  <c r="U854" i="1"/>
  <c r="U855" i="1"/>
  <c r="U856" i="1"/>
  <c r="U857" i="1"/>
  <c r="U858" i="1"/>
  <c r="U859" i="1"/>
  <c r="U860" i="1"/>
  <c r="U861" i="1"/>
  <c r="U862" i="1"/>
  <c r="U863" i="1"/>
  <c r="U864" i="1"/>
  <c r="U865" i="1"/>
  <c r="U866" i="1"/>
  <c r="U867" i="1"/>
  <c r="U868" i="1"/>
  <c r="U869" i="1"/>
  <c r="U870" i="1"/>
  <c r="U871" i="1"/>
  <c r="U872" i="1"/>
  <c r="U873" i="1"/>
  <c r="U874" i="1"/>
  <c r="U875" i="1"/>
  <c r="U876" i="1"/>
  <c r="U877" i="1"/>
  <c r="U878" i="1"/>
  <c r="U879" i="1"/>
  <c r="U880" i="1"/>
  <c r="U881" i="1"/>
  <c r="U882" i="1"/>
  <c r="U883" i="1"/>
  <c r="U884" i="1"/>
  <c r="U885" i="1"/>
  <c r="U886" i="1"/>
  <c r="U887" i="1"/>
  <c r="U888" i="1"/>
  <c r="U889" i="1"/>
  <c r="U890" i="1"/>
  <c r="U891" i="1"/>
  <c r="U892" i="1"/>
  <c r="U893" i="1"/>
  <c r="U894" i="1"/>
  <c r="U895" i="1"/>
  <c r="U896" i="1"/>
  <c r="U897" i="1"/>
  <c r="U898" i="1"/>
  <c r="U899" i="1"/>
  <c r="U900" i="1"/>
  <c r="U901" i="1"/>
  <c r="U902" i="1"/>
  <c r="U903" i="1"/>
  <c r="U904" i="1"/>
  <c r="U905" i="1"/>
  <c r="U906" i="1"/>
  <c r="U907" i="1"/>
  <c r="U908" i="1"/>
  <c r="U909" i="1"/>
  <c r="U910" i="1"/>
  <c r="U911" i="1"/>
  <c r="U912" i="1"/>
  <c r="U913" i="1"/>
  <c r="U914" i="1"/>
  <c r="U915" i="1"/>
  <c r="U916" i="1"/>
  <c r="U917" i="1"/>
  <c r="U918" i="1"/>
  <c r="U919" i="1"/>
  <c r="U920" i="1"/>
  <c r="U921" i="1"/>
  <c r="U922" i="1"/>
  <c r="U923" i="1"/>
  <c r="U924" i="1"/>
  <c r="U925" i="1"/>
  <c r="U926" i="1"/>
  <c r="U927" i="1"/>
  <c r="U928" i="1"/>
  <c r="U929" i="1"/>
  <c r="U930" i="1"/>
  <c r="U931" i="1"/>
  <c r="U932" i="1"/>
  <c r="U933" i="1"/>
  <c r="U934" i="1"/>
  <c r="U935" i="1"/>
  <c r="U936" i="1"/>
  <c r="U937" i="1"/>
  <c r="U938" i="1"/>
  <c r="U939" i="1"/>
  <c r="U940" i="1"/>
  <c r="U941" i="1"/>
  <c r="U942" i="1"/>
  <c r="U943" i="1"/>
  <c r="U944" i="1"/>
  <c r="U945" i="1"/>
  <c r="U946" i="1"/>
  <c r="U947" i="1"/>
  <c r="U948" i="1"/>
  <c r="U949" i="1"/>
  <c r="U950" i="1"/>
  <c r="U951" i="1"/>
  <c r="U952" i="1"/>
  <c r="U953" i="1"/>
  <c r="U954" i="1"/>
  <c r="U955" i="1"/>
  <c r="U956" i="1"/>
  <c r="U957" i="1"/>
  <c r="U958" i="1"/>
  <c r="U959" i="1"/>
  <c r="U960" i="1"/>
  <c r="U961" i="1"/>
  <c r="U962" i="1"/>
  <c r="U963" i="1"/>
  <c r="U964" i="1"/>
  <c r="U965" i="1"/>
  <c r="U966" i="1"/>
  <c r="U967" i="1"/>
  <c r="U968" i="1"/>
  <c r="U969" i="1"/>
  <c r="U970" i="1"/>
  <c r="U971" i="1"/>
  <c r="U972" i="1"/>
  <c r="U973" i="1"/>
  <c r="U974" i="1"/>
  <c r="U975" i="1"/>
  <c r="U976" i="1"/>
  <c r="U977" i="1"/>
  <c r="U978" i="1"/>
  <c r="U979" i="1"/>
  <c r="U980" i="1"/>
  <c r="U981" i="1"/>
  <c r="U982" i="1"/>
  <c r="U983" i="1"/>
  <c r="U984" i="1"/>
  <c r="U985" i="1"/>
  <c r="U986" i="1"/>
  <c r="U987" i="1"/>
  <c r="U988" i="1"/>
  <c r="U989" i="1"/>
  <c r="U990" i="1"/>
  <c r="U991" i="1"/>
  <c r="U992" i="1"/>
  <c r="U993" i="1"/>
  <c r="U994" i="1"/>
  <c r="U995" i="1"/>
  <c r="U996" i="1"/>
  <c r="U997" i="1"/>
  <c r="U998" i="1"/>
  <c r="U999" i="1"/>
  <c r="U1000" i="1"/>
  <c r="U1001" i="1"/>
  <c r="U1002" i="1"/>
  <c r="U1003" i="1"/>
  <c r="U1004" i="1"/>
  <c r="U1005" i="1"/>
  <c r="U1006" i="1"/>
  <c r="U1007" i="1"/>
  <c r="U1008" i="1"/>
  <c r="U1009" i="1"/>
  <c r="U1010" i="1"/>
  <c r="U1011" i="1"/>
  <c r="U1012" i="1"/>
  <c r="U1013" i="1"/>
  <c r="U1014" i="1"/>
  <c r="U1015" i="1"/>
  <c r="U1016" i="1"/>
  <c r="U1017" i="1"/>
  <c r="U1018" i="1"/>
  <c r="U1019" i="1"/>
  <c r="U1020" i="1"/>
  <c r="U1021" i="1"/>
  <c r="U1022" i="1"/>
  <c r="U1023" i="1"/>
  <c r="U1024" i="1"/>
  <c r="U1025" i="1"/>
  <c r="U1026" i="1"/>
  <c r="U1027" i="1"/>
  <c r="U1028" i="1"/>
  <c r="U1029" i="1"/>
  <c r="U1030" i="1"/>
  <c r="U1031" i="1"/>
  <c r="U1032" i="1"/>
  <c r="U1033" i="1"/>
  <c r="U1034" i="1"/>
  <c r="U1035" i="1"/>
  <c r="U1036" i="1"/>
  <c r="U1037" i="1"/>
  <c r="U1038" i="1"/>
  <c r="U1039" i="1"/>
  <c r="U1040" i="1"/>
  <c r="U1041" i="1"/>
  <c r="U1042" i="1"/>
  <c r="U1043" i="1"/>
  <c r="U1044" i="1"/>
  <c r="U1045" i="1"/>
  <c r="U1046" i="1"/>
  <c r="U1047" i="1"/>
  <c r="U1048" i="1"/>
  <c r="U1049" i="1"/>
  <c r="U1050" i="1"/>
  <c r="U1051" i="1"/>
  <c r="U1052" i="1"/>
  <c r="U1053" i="1"/>
  <c r="U1054" i="1"/>
  <c r="U1055" i="1"/>
  <c r="U1056" i="1"/>
  <c r="U1057" i="1"/>
  <c r="U1058" i="1"/>
  <c r="U1059" i="1"/>
  <c r="U1060" i="1"/>
  <c r="U1061" i="1"/>
  <c r="U1062" i="1"/>
  <c r="U1063" i="1"/>
  <c r="U1064" i="1"/>
  <c r="U1065" i="1"/>
  <c r="U1066" i="1"/>
  <c r="U1067" i="1"/>
  <c r="U1068" i="1"/>
  <c r="U1069" i="1"/>
  <c r="U1070" i="1"/>
  <c r="U1071" i="1"/>
  <c r="U1072" i="1"/>
  <c r="U1073" i="1"/>
  <c r="U1074" i="1"/>
  <c r="U1075" i="1"/>
  <c r="U1076" i="1"/>
  <c r="U1077" i="1"/>
  <c r="U1078" i="1"/>
  <c r="U1079" i="1"/>
  <c r="U1080" i="1"/>
  <c r="U1081" i="1"/>
  <c r="U1082" i="1"/>
  <c r="U1083" i="1"/>
  <c r="U1084" i="1"/>
  <c r="U1085" i="1"/>
  <c r="U1086" i="1"/>
  <c r="U1087" i="1"/>
  <c r="U1088" i="1"/>
  <c r="U1089" i="1"/>
  <c r="U1090" i="1"/>
  <c r="U1091" i="1"/>
  <c r="U1092" i="1"/>
  <c r="U1093" i="1"/>
  <c r="U1094" i="1"/>
  <c r="U1095" i="1"/>
  <c r="U1096" i="1"/>
  <c r="U1097" i="1"/>
  <c r="U1098" i="1"/>
  <c r="U1099" i="1"/>
  <c r="U1100" i="1"/>
  <c r="U1101" i="1"/>
  <c r="U1102" i="1"/>
  <c r="U1103" i="1"/>
  <c r="U1104" i="1"/>
  <c r="U1105" i="1"/>
  <c r="U1106" i="1"/>
  <c r="U1107" i="1"/>
  <c r="U1108" i="1"/>
  <c r="U1109" i="1"/>
  <c r="U1110" i="1"/>
  <c r="U1111" i="1"/>
  <c r="U1112" i="1"/>
  <c r="U1113" i="1"/>
  <c r="U1114" i="1"/>
  <c r="U1115" i="1"/>
  <c r="U1116" i="1"/>
  <c r="U1117" i="1"/>
  <c r="U1118" i="1"/>
  <c r="U1119" i="1"/>
  <c r="U1120" i="1"/>
  <c r="U1121" i="1"/>
  <c r="U1122" i="1"/>
  <c r="U1123" i="1"/>
  <c r="U1124" i="1"/>
  <c r="U1125" i="1"/>
  <c r="U1126" i="1"/>
  <c r="U1127" i="1"/>
  <c r="U1128" i="1"/>
  <c r="U1129" i="1"/>
  <c r="U1130" i="1"/>
  <c r="U1131" i="1"/>
  <c r="U1132" i="1"/>
  <c r="U1133" i="1"/>
  <c r="U1134" i="1"/>
  <c r="U1135" i="1"/>
  <c r="U1136" i="1"/>
  <c r="U1137" i="1"/>
  <c r="U1138" i="1"/>
  <c r="U1139" i="1"/>
  <c r="U1140" i="1"/>
  <c r="U1141" i="1"/>
  <c r="U1142" i="1"/>
  <c r="U1143" i="1"/>
  <c r="U1144" i="1"/>
  <c r="U1145" i="1"/>
  <c r="U1146" i="1"/>
  <c r="U1147" i="1"/>
  <c r="U1148" i="1"/>
  <c r="U1149" i="1"/>
  <c r="U1150" i="1"/>
  <c r="U1151" i="1"/>
  <c r="U1152" i="1"/>
  <c r="U1153" i="1"/>
  <c r="U1154" i="1"/>
  <c r="U1155" i="1"/>
  <c r="U1156" i="1"/>
  <c r="U1157" i="1"/>
  <c r="U1158" i="1"/>
  <c r="U1159" i="1"/>
  <c r="U1160" i="1"/>
  <c r="U1161" i="1"/>
  <c r="U1162" i="1"/>
  <c r="U1163" i="1"/>
  <c r="U1164" i="1"/>
  <c r="U1165" i="1"/>
  <c r="U1166" i="1"/>
  <c r="U1167" i="1"/>
  <c r="U1168" i="1"/>
  <c r="U1169" i="1"/>
  <c r="U1170" i="1"/>
  <c r="U1171" i="1"/>
  <c r="U1172" i="1"/>
  <c r="U1173" i="1"/>
  <c r="U1174" i="1"/>
  <c r="U1175" i="1"/>
  <c r="U1176" i="1"/>
  <c r="U1177" i="1"/>
  <c r="U1178" i="1"/>
  <c r="U1179" i="1"/>
  <c r="U1180" i="1"/>
  <c r="U1181" i="1"/>
  <c r="U1182" i="1"/>
  <c r="U1183" i="1"/>
  <c r="U1184" i="1"/>
  <c r="U1185" i="1"/>
  <c r="U1186" i="1"/>
  <c r="U1187" i="1"/>
  <c r="U1188" i="1"/>
  <c r="U1189" i="1"/>
  <c r="U1190" i="1"/>
  <c r="U1191" i="1"/>
  <c r="U1192" i="1"/>
  <c r="U1193" i="1"/>
  <c r="U1194" i="1"/>
  <c r="U1195" i="1"/>
  <c r="U1196" i="1"/>
  <c r="U1197" i="1"/>
  <c r="U1198" i="1"/>
  <c r="U1199" i="1"/>
  <c r="U1200" i="1"/>
  <c r="U1201" i="1"/>
  <c r="U1202" i="1"/>
  <c r="U1203" i="1"/>
  <c r="U1204" i="1"/>
  <c r="U1205" i="1"/>
  <c r="U1206" i="1"/>
  <c r="U1207" i="1"/>
  <c r="U1208" i="1"/>
  <c r="U1209" i="1"/>
  <c r="U1210" i="1"/>
  <c r="U1211" i="1"/>
  <c r="U1212" i="1"/>
  <c r="U1213" i="1"/>
  <c r="U1214" i="1"/>
  <c r="U1215" i="1"/>
  <c r="U1216" i="1"/>
  <c r="U1217" i="1"/>
  <c r="U1218" i="1"/>
  <c r="U1219" i="1"/>
  <c r="U1220" i="1"/>
  <c r="U1221" i="1"/>
  <c r="U1222" i="1"/>
  <c r="U1223" i="1"/>
  <c r="U1224" i="1"/>
  <c r="U1225" i="1"/>
  <c r="U1226" i="1"/>
  <c r="U1227" i="1"/>
  <c r="U1228" i="1"/>
  <c r="U1229" i="1"/>
  <c r="U1230" i="1"/>
  <c r="U1231" i="1"/>
  <c r="U1232" i="1"/>
  <c r="U1233" i="1"/>
  <c r="U1234" i="1"/>
  <c r="U1235" i="1"/>
  <c r="U1236" i="1"/>
  <c r="U1237" i="1"/>
  <c r="U1238" i="1"/>
  <c r="U1239" i="1"/>
  <c r="U1240" i="1"/>
  <c r="U1241" i="1"/>
  <c r="U1242" i="1"/>
  <c r="U1243" i="1"/>
  <c r="U1244" i="1"/>
  <c r="U1245" i="1"/>
  <c r="U1246" i="1"/>
  <c r="U1247" i="1"/>
  <c r="U1248" i="1"/>
  <c r="U1249" i="1"/>
  <c r="U1250" i="1"/>
  <c r="U1251" i="1"/>
  <c r="U1252" i="1"/>
  <c r="U1253" i="1"/>
  <c r="U1254" i="1"/>
  <c r="U1255" i="1"/>
  <c r="U1256" i="1"/>
  <c r="U1257" i="1"/>
  <c r="U1258" i="1"/>
  <c r="U1259" i="1"/>
  <c r="U1260" i="1"/>
  <c r="U1261" i="1"/>
  <c r="U1262" i="1"/>
  <c r="U1263" i="1"/>
  <c r="U1264" i="1"/>
  <c r="U1265" i="1"/>
  <c r="U1266" i="1"/>
  <c r="U1267" i="1"/>
  <c r="U1268" i="1"/>
  <c r="U1269" i="1"/>
  <c r="U1270" i="1"/>
  <c r="U1271" i="1"/>
  <c r="U1272" i="1"/>
  <c r="U1273" i="1"/>
  <c r="U1274" i="1"/>
  <c r="U1275" i="1"/>
  <c r="U1276" i="1"/>
  <c r="U1277" i="1"/>
  <c r="U1278" i="1"/>
  <c r="U1279" i="1"/>
  <c r="U1280" i="1"/>
  <c r="U1281" i="1"/>
  <c r="U1282" i="1"/>
  <c r="U1283" i="1"/>
  <c r="U1284" i="1"/>
  <c r="U1285" i="1"/>
  <c r="U1286" i="1"/>
  <c r="U1287" i="1"/>
  <c r="U1288" i="1"/>
  <c r="U1289" i="1"/>
  <c r="U1290" i="1"/>
  <c r="U1291" i="1"/>
  <c r="U1292" i="1"/>
  <c r="U1293" i="1"/>
  <c r="U1294" i="1"/>
  <c r="U1295" i="1"/>
  <c r="U1296" i="1"/>
  <c r="U1297" i="1"/>
  <c r="U1298" i="1"/>
  <c r="U1299" i="1"/>
  <c r="U1300" i="1"/>
  <c r="U1301" i="1"/>
  <c r="U1302" i="1"/>
  <c r="U1303" i="1"/>
  <c r="U1304" i="1"/>
  <c r="U1305" i="1"/>
  <c r="U1306" i="1"/>
  <c r="U1307" i="1"/>
  <c r="U1308" i="1"/>
  <c r="U1309" i="1"/>
  <c r="U1310" i="1"/>
  <c r="U1311" i="1"/>
  <c r="U1312" i="1"/>
  <c r="U1313" i="1"/>
  <c r="U1314" i="1"/>
  <c r="U1315" i="1"/>
  <c r="U1316" i="1"/>
  <c r="U1317" i="1"/>
  <c r="U1318" i="1"/>
  <c r="U1319" i="1"/>
  <c r="U1320" i="1"/>
  <c r="U1321" i="1"/>
  <c r="U1322" i="1"/>
  <c r="U1323" i="1"/>
  <c r="U1324" i="1"/>
  <c r="U1325" i="1"/>
  <c r="U1326" i="1"/>
  <c r="U1327" i="1"/>
  <c r="U1328" i="1"/>
  <c r="U1329" i="1"/>
  <c r="U1330" i="1"/>
  <c r="U1331" i="1"/>
  <c r="U1332" i="1"/>
  <c r="U1333" i="1"/>
  <c r="U1334" i="1"/>
  <c r="U1335" i="1"/>
  <c r="U1336" i="1"/>
  <c r="U1337" i="1"/>
  <c r="U1338" i="1"/>
  <c r="U1339" i="1"/>
  <c r="U1340" i="1"/>
  <c r="U1341" i="1"/>
  <c r="U1342" i="1"/>
  <c r="U1343" i="1"/>
  <c r="U1344" i="1"/>
  <c r="U1345" i="1"/>
  <c r="U1346" i="1"/>
  <c r="U1347" i="1"/>
  <c r="U1348" i="1"/>
  <c r="U1349" i="1"/>
  <c r="U1350" i="1"/>
  <c r="U1351" i="1"/>
  <c r="U1352" i="1"/>
  <c r="U1353" i="1"/>
  <c r="U1354" i="1"/>
  <c r="U1355" i="1"/>
  <c r="U1356" i="1"/>
  <c r="U1357" i="1"/>
  <c r="U1358" i="1"/>
  <c r="U1359" i="1"/>
  <c r="U1360" i="1"/>
  <c r="U1361" i="1"/>
  <c r="U1362" i="1"/>
  <c r="U1363" i="1"/>
  <c r="U1364" i="1"/>
  <c r="U1365" i="1"/>
  <c r="U1366" i="1"/>
  <c r="U1367" i="1"/>
  <c r="U1368" i="1"/>
  <c r="U1369" i="1"/>
  <c r="U1370" i="1"/>
  <c r="U1371" i="1"/>
  <c r="U1372" i="1"/>
  <c r="U1373" i="1"/>
  <c r="U1374" i="1"/>
  <c r="U1375" i="1"/>
  <c r="U1376" i="1"/>
  <c r="U1377" i="1"/>
  <c r="U1378" i="1"/>
  <c r="U1379" i="1"/>
  <c r="U1380" i="1"/>
  <c r="U1381" i="1"/>
  <c r="U1382" i="1"/>
  <c r="U1383" i="1"/>
  <c r="U1384" i="1"/>
  <c r="U1385" i="1"/>
  <c r="U1386" i="1"/>
  <c r="U1387" i="1"/>
  <c r="U1388" i="1"/>
  <c r="U1389" i="1"/>
  <c r="U1390" i="1"/>
  <c r="U1391" i="1"/>
  <c r="U1392" i="1"/>
  <c r="U1393" i="1"/>
  <c r="U1394" i="1"/>
  <c r="U1395" i="1"/>
  <c r="U1396" i="1"/>
  <c r="U1397" i="1"/>
  <c r="U1398" i="1"/>
  <c r="U1399" i="1"/>
  <c r="U1400" i="1"/>
  <c r="U1401" i="1"/>
  <c r="U1402" i="1"/>
  <c r="U1403" i="1"/>
  <c r="U1404" i="1"/>
  <c r="U1405" i="1"/>
  <c r="U1406" i="1"/>
  <c r="U1407" i="1"/>
  <c r="U1408" i="1"/>
  <c r="U1409" i="1"/>
  <c r="U1410" i="1"/>
  <c r="U1411" i="1"/>
  <c r="U1412" i="1"/>
  <c r="U1413" i="1"/>
  <c r="U1414" i="1"/>
  <c r="U1415" i="1"/>
  <c r="U1416" i="1"/>
  <c r="U1417" i="1"/>
  <c r="U1418" i="1"/>
  <c r="U1419" i="1"/>
  <c r="U1420" i="1"/>
  <c r="U1421" i="1"/>
  <c r="U1422" i="1"/>
  <c r="U1423" i="1"/>
  <c r="U1424" i="1"/>
  <c r="U1425" i="1"/>
  <c r="U1426" i="1"/>
  <c r="U1427" i="1"/>
  <c r="U1428" i="1"/>
  <c r="U1429" i="1"/>
  <c r="U1430" i="1"/>
  <c r="U1431" i="1"/>
  <c r="U1432" i="1"/>
  <c r="U1433" i="1"/>
  <c r="U1434" i="1"/>
  <c r="U1435" i="1"/>
  <c r="U1436" i="1"/>
  <c r="U1437" i="1"/>
  <c r="U1438" i="1"/>
  <c r="U1439" i="1"/>
  <c r="U1440" i="1"/>
  <c r="U1441" i="1"/>
  <c r="U1442" i="1"/>
  <c r="U1443" i="1"/>
  <c r="U1444" i="1"/>
  <c r="U1445" i="1"/>
  <c r="U1446" i="1"/>
  <c r="U1447" i="1"/>
  <c r="U1448" i="1"/>
  <c r="U1449" i="1"/>
  <c r="U1450" i="1"/>
  <c r="U1451" i="1"/>
  <c r="U1452" i="1"/>
  <c r="U1453" i="1"/>
  <c r="U1454" i="1"/>
  <c r="U1455" i="1"/>
  <c r="U1456" i="1"/>
  <c r="U1457" i="1"/>
  <c r="U1458" i="1"/>
  <c r="U1459" i="1"/>
  <c r="U1460" i="1"/>
  <c r="U1461" i="1"/>
  <c r="U1462" i="1"/>
  <c r="U1463" i="1"/>
  <c r="U1464" i="1"/>
  <c r="U1465" i="1"/>
  <c r="U1466" i="1"/>
  <c r="U1467" i="1"/>
  <c r="U1468" i="1"/>
  <c r="U1469" i="1"/>
  <c r="U1470" i="1"/>
  <c r="U1471" i="1"/>
  <c r="U1472" i="1"/>
  <c r="U1473" i="1"/>
  <c r="U1474" i="1"/>
  <c r="U1475" i="1"/>
  <c r="U1476" i="1"/>
  <c r="U1477" i="1"/>
  <c r="U1478" i="1"/>
  <c r="U1479" i="1"/>
  <c r="U1480" i="1"/>
  <c r="U1481" i="1"/>
  <c r="U1482" i="1"/>
  <c r="U1483" i="1"/>
  <c r="U1484" i="1"/>
  <c r="U1485" i="1"/>
  <c r="U1486" i="1"/>
  <c r="U1487" i="1"/>
  <c r="U1488" i="1"/>
  <c r="U1489" i="1"/>
  <c r="U1490" i="1"/>
  <c r="U1491" i="1"/>
  <c r="U1492" i="1"/>
  <c r="U1493" i="1"/>
  <c r="U1494" i="1"/>
  <c r="U1495" i="1"/>
  <c r="U1496" i="1"/>
  <c r="U1497" i="1"/>
  <c r="U1498" i="1"/>
  <c r="U1499" i="1"/>
  <c r="U1500" i="1"/>
  <c r="U1501" i="1"/>
  <c r="U1502" i="1"/>
  <c r="U1503" i="1"/>
  <c r="U1504" i="1"/>
  <c r="U1505" i="1"/>
  <c r="U1506" i="1"/>
  <c r="U1507" i="1"/>
  <c r="U1508" i="1"/>
  <c r="U1509" i="1"/>
  <c r="U1510" i="1"/>
  <c r="U1511" i="1"/>
  <c r="U1512" i="1"/>
  <c r="U1513" i="1"/>
  <c r="U1514" i="1"/>
  <c r="U1515" i="1"/>
  <c r="U1516" i="1"/>
  <c r="U1517" i="1"/>
  <c r="U1518" i="1"/>
  <c r="U1519" i="1"/>
  <c r="U1520" i="1"/>
  <c r="U1521" i="1"/>
  <c r="U1522" i="1"/>
  <c r="U1523" i="1"/>
  <c r="U1524" i="1"/>
  <c r="U1525" i="1"/>
  <c r="U1526" i="1"/>
  <c r="U1527" i="1"/>
  <c r="U1528" i="1"/>
  <c r="U1529" i="1"/>
  <c r="U1530" i="1"/>
  <c r="U1531" i="1"/>
  <c r="U1532" i="1"/>
  <c r="U1533" i="1"/>
  <c r="U1534" i="1"/>
  <c r="U1535" i="1"/>
  <c r="U1536" i="1"/>
  <c r="U1537" i="1"/>
  <c r="U1538" i="1"/>
  <c r="U1539" i="1"/>
  <c r="U1540" i="1"/>
  <c r="U1541" i="1"/>
  <c r="U1542" i="1"/>
  <c r="U1543" i="1"/>
  <c r="U1544" i="1"/>
  <c r="U1545" i="1"/>
  <c r="U1546" i="1"/>
  <c r="U1547" i="1"/>
  <c r="U1548" i="1"/>
  <c r="U1549" i="1"/>
  <c r="U1550" i="1"/>
  <c r="U1551" i="1"/>
  <c r="U1552" i="1"/>
  <c r="U1553" i="1"/>
  <c r="U1554" i="1"/>
  <c r="U1555" i="1"/>
  <c r="U1556" i="1"/>
  <c r="U1557" i="1"/>
  <c r="U1558" i="1"/>
  <c r="U1559" i="1"/>
  <c r="U1560" i="1"/>
  <c r="U1561" i="1"/>
  <c r="U1562" i="1"/>
  <c r="U1563" i="1"/>
  <c r="U1564" i="1"/>
  <c r="U1565" i="1"/>
  <c r="U1566" i="1"/>
  <c r="U1567" i="1"/>
  <c r="U1568" i="1"/>
  <c r="U1569" i="1"/>
  <c r="U1570" i="1"/>
  <c r="U1571" i="1"/>
  <c r="U1572" i="1"/>
  <c r="U1573" i="1"/>
  <c r="U1574" i="1"/>
  <c r="U1575" i="1"/>
  <c r="U1576" i="1"/>
  <c r="U1577" i="1"/>
  <c r="U1578" i="1"/>
  <c r="U1579" i="1"/>
  <c r="U1580" i="1"/>
  <c r="U1581" i="1"/>
  <c r="U1582" i="1"/>
  <c r="U1583" i="1"/>
  <c r="U1584" i="1"/>
  <c r="U1585" i="1"/>
  <c r="U1586" i="1"/>
  <c r="U1587" i="1"/>
  <c r="U1588" i="1"/>
  <c r="U1589" i="1"/>
  <c r="U1590" i="1"/>
  <c r="U1591" i="1"/>
  <c r="U1592" i="1"/>
  <c r="U1593" i="1"/>
  <c r="U1594" i="1"/>
  <c r="U1595" i="1"/>
  <c r="U1596" i="1"/>
  <c r="U1597" i="1"/>
  <c r="U1598" i="1"/>
  <c r="U1599" i="1"/>
  <c r="U1600" i="1"/>
  <c r="U1601" i="1"/>
  <c r="U1602" i="1"/>
  <c r="U1603" i="1"/>
  <c r="U1604" i="1"/>
  <c r="U1605" i="1"/>
  <c r="U1606" i="1"/>
  <c r="U1607" i="1"/>
  <c r="U1608" i="1"/>
  <c r="U1609" i="1"/>
  <c r="U1610" i="1"/>
  <c r="U1611" i="1"/>
  <c r="U1612" i="1"/>
  <c r="U1613" i="1"/>
  <c r="U1614" i="1"/>
  <c r="U1615" i="1"/>
  <c r="U1616" i="1"/>
  <c r="U1617" i="1"/>
  <c r="U1618" i="1"/>
  <c r="U1619" i="1"/>
  <c r="U1620" i="1"/>
  <c r="U1621" i="1"/>
  <c r="U1622" i="1"/>
  <c r="U1623" i="1"/>
  <c r="U1624" i="1"/>
  <c r="U1625" i="1"/>
  <c r="U1626" i="1"/>
  <c r="U1627" i="1"/>
  <c r="U1628" i="1"/>
  <c r="U1629" i="1"/>
  <c r="U1630" i="1"/>
  <c r="U1631" i="1"/>
  <c r="U1632" i="1"/>
  <c r="U1633" i="1"/>
  <c r="U1634" i="1"/>
  <c r="U1635" i="1"/>
  <c r="U1636" i="1"/>
  <c r="U1637" i="1"/>
  <c r="U1638" i="1"/>
  <c r="U1639" i="1"/>
  <c r="U1640" i="1"/>
  <c r="U1641" i="1"/>
  <c r="U1642" i="1"/>
  <c r="U1643" i="1"/>
  <c r="U1644" i="1"/>
  <c r="U1645" i="1"/>
  <c r="U1646" i="1"/>
  <c r="U1647" i="1"/>
  <c r="U1648" i="1"/>
  <c r="U1649" i="1"/>
  <c r="U1650" i="1"/>
  <c r="U1651" i="1"/>
  <c r="U1652" i="1"/>
  <c r="U1653" i="1"/>
  <c r="U1654" i="1"/>
  <c r="U1655" i="1"/>
  <c r="U1656" i="1"/>
  <c r="U1657" i="1"/>
  <c r="U1658" i="1"/>
  <c r="U1659" i="1"/>
  <c r="U1660" i="1"/>
  <c r="U1661" i="1"/>
  <c r="U1662" i="1"/>
  <c r="U1663" i="1"/>
  <c r="U1664" i="1"/>
  <c r="U1665" i="1"/>
  <c r="U1666" i="1"/>
  <c r="U1667" i="1"/>
  <c r="U1668" i="1"/>
  <c r="U1669" i="1"/>
  <c r="U1670" i="1"/>
  <c r="U1671" i="1"/>
  <c r="U1672" i="1"/>
  <c r="U1673" i="1"/>
  <c r="U1674" i="1"/>
  <c r="U1675" i="1"/>
  <c r="U1676" i="1"/>
  <c r="U1677" i="1"/>
  <c r="U1678" i="1"/>
  <c r="U1679" i="1"/>
  <c r="U1680" i="1"/>
  <c r="U1681" i="1"/>
  <c r="U1682" i="1"/>
  <c r="U1683" i="1"/>
  <c r="U1684" i="1"/>
  <c r="U1685" i="1"/>
  <c r="U1686" i="1"/>
  <c r="U1687" i="1"/>
  <c r="U1688" i="1"/>
  <c r="U1689" i="1"/>
  <c r="U1690" i="1"/>
  <c r="U1691" i="1"/>
  <c r="U1692" i="1"/>
  <c r="U1693" i="1"/>
  <c r="U1694" i="1"/>
  <c r="U1695" i="1"/>
  <c r="U1696" i="1"/>
  <c r="U1697" i="1"/>
  <c r="U1698" i="1"/>
  <c r="U1699" i="1"/>
  <c r="U1700" i="1"/>
  <c r="U1701" i="1"/>
  <c r="U1702" i="1"/>
  <c r="U1703" i="1"/>
  <c r="U1704" i="1"/>
  <c r="U1705" i="1"/>
  <c r="U1706" i="1"/>
  <c r="U1707" i="1"/>
  <c r="U1708" i="1"/>
  <c r="U1709" i="1"/>
  <c r="U1710" i="1"/>
  <c r="U1711" i="1"/>
  <c r="U1712" i="1"/>
  <c r="U1713" i="1"/>
  <c r="U1714" i="1"/>
  <c r="U1715" i="1"/>
  <c r="U1716" i="1"/>
  <c r="U1717" i="1"/>
  <c r="U1718" i="1"/>
  <c r="U1719" i="1"/>
  <c r="U1720" i="1"/>
  <c r="U1721" i="1"/>
  <c r="U1722" i="1"/>
  <c r="U1723" i="1"/>
  <c r="U1724" i="1"/>
  <c r="U1725" i="1"/>
  <c r="U1726" i="1"/>
  <c r="U1727" i="1"/>
  <c r="U1728" i="1"/>
  <c r="U1729" i="1"/>
  <c r="U1730" i="1"/>
  <c r="U1731" i="1"/>
  <c r="U1732" i="1"/>
  <c r="U1733" i="1"/>
  <c r="U1734" i="1"/>
  <c r="U1735" i="1"/>
  <c r="U1736" i="1"/>
  <c r="U1737" i="1"/>
  <c r="U1738" i="1"/>
  <c r="U1739" i="1"/>
  <c r="U1740" i="1"/>
  <c r="U1741" i="1"/>
  <c r="U1742" i="1"/>
  <c r="U1743" i="1"/>
  <c r="U1744" i="1"/>
  <c r="U1745" i="1"/>
  <c r="U1746" i="1"/>
  <c r="U1747" i="1"/>
  <c r="U1748" i="1"/>
  <c r="U1749" i="1"/>
  <c r="U1750" i="1"/>
  <c r="U1751" i="1"/>
  <c r="U1752" i="1"/>
  <c r="U1753" i="1"/>
  <c r="U1754" i="1"/>
  <c r="U1755" i="1"/>
  <c r="U1756" i="1"/>
  <c r="U1757" i="1"/>
  <c r="U1758" i="1"/>
  <c r="U1759" i="1"/>
  <c r="U1760" i="1"/>
  <c r="U1761" i="1"/>
  <c r="U1762" i="1"/>
  <c r="U1763" i="1"/>
  <c r="U1764" i="1"/>
  <c r="U1765" i="1"/>
  <c r="U1766" i="1"/>
  <c r="U1767" i="1"/>
  <c r="U1768" i="1"/>
  <c r="U1769" i="1"/>
  <c r="U1770" i="1"/>
  <c r="U1771" i="1"/>
  <c r="U1772" i="1"/>
  <c r="U1773" i="1"/>
  <c r="U1774" i="1"/>
  <c r="U1775" i="1"/>
  <c r="U1776" i="1"/>
  <c r="U1777" i="1"/>
  <c r="U1778" i="1"/>
  <c r="U1779" i="1"/>
  <c r="U1780" i="1"/>
  <c r="U1781" i="1"/>
  <c r="U1782" i="1"/>
  <c r="U1783" i="1"/>
  <c r="U1784" i="1"/>
  <c r="U1785" i="1"/>
  <c r="U1786" i="1"/>
  <c r="U1787" i="1"/>
  <c r="U1788" i="1"/>
  <c r="U1789" i="1"/>
  <c r="U1790" i="1"/>
  <c r="U1791" i="1"/>
  <c r="U1792" i="1"/>
  <c r="U1793" i="1"/>
  <c r="U1794" i="1"/>
  <c r="U1795" i="1"/>
  <c r="U1796" i="1"/>
  <c r="U1797" i="1"/>
  <c r="U1798" i="1"/>
  <c r="U1799" i="1"/>
  <c r="U1800" i="1"/>
  <c r="U1801" i="1"/>
  <c r="U1802" i="1"/>
  <c r="U1803" i="1"/>
  <c r="U1804" i="1"/>
  <c r="U1805" i="1"/>
  <c r="U1806" i="1"/>
  <c r="U1807" i="1"/>
  <c r="U1808" i="1"/>
  <c r="U1809" i="1"/>
  <c r="U1810" i="1"/>
  <c r="U1811" i="1"/>
  <c r="U1812" i="1"/>
  <c r="U1813" i="1"/>
  <c r="U1814" i="1"/>
  <c r="U1815" i="1"/>
  <c r="U1816" i="1"/>
  <c r="U1817" i="1"/>
  <c r="U1818" i="1"/>
  <c r="U1819" i="1"/>
  <c r="U1820" i="1"/>
  <c r="U1821" i="1"/>
  <c r="U1822" i="1"/>
  <c r="U1823" i="1"/>
  <c r="U1824" i="1"/>
  <c r="U1825" i="1"/>
  <c r="U1826" i="1"/>
  <c r="U1827" i="1"/>
  <c r="U1828" i="1"/>
  <c r="U1829" i="1"/>
  <c r="U1830" i="1"/>
  <c r="U1831" i="1"/>
  <c r="U1832" i="1"/>
  <c r="U1833" i="1"/>
  <c r="U1834" i="1"/>
  <c r="U1835" i="1"/>
  <c r="U1836" i="1"/>
  <c r="U1837" i="1"/>
  <c r="U1838" i="1"/>
  <c r="U1839" i="1"/>
  <c r="U1840" i="1"/>
  <c r="U1841" i="1"/>
  <c r="U1842" i="1"/>
  <c r="U1843" i="1"/>
  <c r="U1844" i="1"/>
  <c r="U1845" i="1"/>
  <c r="U1846" i="1"/>
  <c r="U1847" i="1"/>
  <c r="U1848" i="1"/>
  <c r="U1849" i="1"/>
  <c r="U1850" i="1"/>
  <c r="U1851" i="1"/>
  <c r="U1852" i="1"/>
  <c r="U1853" i="1"/>
  <c r="U1854" i="1"/>
  <c r="U1855" i="1"/>
  <c r="U1856" i="1"/>
  <c r="U1857" i="1"/>
  <c r="U1858" i="1"/>
  <c r="U1859" i="1"/>
  <c r="U1860" i="1"/>
  <c r="U1861" i="1"/>
  <c r="U1862" i="1"/>
  <c r="U1863" i="1"/>
  <c r="U1864" i="1"/>
  <c r="U1865" i="1"/>
  <c r="U1866" i="1"/>
  <c r="U1867" i="1"/>
  <c r="U1868" i="1"/>
  <c r="U1869" i="1"/>
  <c r="U1870" i="1"/>
  <c r="U1871" i="1"/>
  <c r="U1872" i="1"/>
  <c r="U1873" i="1"/>
  <c r="U1874" i="1"/>
  <c r="U1875" i="1"/>
  <c r="U1876" i="1"/>
  <c r="U1877" i="1"/>
  <c r="U1878" i="1"/>
  <c r="U1879" i="1"/>
  <c r="U1880" i="1"/>
  <c r="U1881" i="1"/>
  <c r="U1882" i="1"/>
  <c r="U1883" i="1"/>
  <c r="U1884" i="1"/>
  <c r="U1885" i="1"/>
  <c r="U1886" i="1"/>
  <c r="U1887" i="1"/>
  <c r="U1888" i="1"/>
  <c r="T6" i="1"/>
  <c r="T7" i="1"/>
  <c r="T8" i="1"/>
  <c r="T9" i="1"/>
  <c r="T10" i="1"/>
  <c r="T11" i="1"/>
  <c r="T12" i="1"/>
  <c r="T13" i="1"/>
  <c r="T14" i="1"/>
  <c r="T15" i="1"/>
  <c r="T16" i="1"/>
  <c r="T17" i="1"/>
  <c r="T18" i="1"/>
  <c r="T19" i="1"/>
  <c r="T20" i="1"/>
  <c r="T21" i="1"/>
  <c r="T22" i="1"/>
  <c r="T23" i="1"/>
  <c r="T24" i="1"/>
  <c r="T25" i="1"/>
  <c r="T26" i="1"/>
  <c r="T27" i="1"/>
  <c r="T28" i="1"/>
  <c r="T29" i="1"/>
  <c r="T30" i="1"/>
  <c r="T31" i="1"/>
  <c r="T32" i="1"/>
  <c r="T33" i="1"/>
  <c r="T34" i="1"/>
  <c r="T35" i="1"/>
  <c r="T36" i="1"/>
  <c r="T37" i="1"/>
  <c r="T38" i="1"/>
  <c r="T39" i="1"/>
  <c r="T40" i="1"/>
  <c r="T41" i="1"/>
  <c r="T42" i="1"/>
  <c r="T43" i="1"/>
  <c r="T44" i="1"/>
  <c r="T45" i="1"/>
  <c r="T46" i="1"/>
  <c r="T47" i="1"/>
  <c r="T48" i="1"/>
  <c r="T49" i="1"/>
  <c r="T50" i="1"/>
  <c r="T51" i="1"/>
  <c r="T52" i="1"/>
  <c r="T53" i="1"/>
  <c r="T54" i="1"/>
  <c r="T55" i="1"/>
  <c r="T56" i="1"/>
  <c r="T57" i="1"/>
  <c r="T58" i="1"/>
  <c r="T59" i="1"/>
  <c r="T60" i="1"/>
  <c r="T61" i="1"/>
  <c r="T62" i="1"/>
  <c r="T63" i="1"/>
  <c r="T64" i="1"/>
  <c r="T65" i="1"/>
  <c r="T66" i="1"/>
  <c r="T67" i="1"/>
  <c r="T68" i="1"/>
  <c r="T69" i="1"/>
  <c r="T70" i="1"/>
  <c r="T71" i="1"/>
  <c r="T72" i="1"/>
  <c r="T73" i="1"/>
  <c r="T74" i="1"/>
  <c r="T75" i="1"/>
  <c r="T76" i="1"/>
  <c r="T77" i="1"/>
  <c r="T78" i="1"/>
  <c r="T79" i="1"/>
  <c r="T80" i="1"/>
  <c r="T81" i="1"/>
  <c r="T82" i="1"/>
  <c r="T83" i="1"/>
  <c r="T84" i="1"/>
  <c r="T85" i="1"/>
  <c r="T86" i="1"/>
  <c r="T87" i="1"/>
  <c r="T88" i="1"/>
  <c r="T89" i="1"/>
  <c r="T90" i="1"/>
  <c r="T91" i="1"/>
  <c r="T92" i="1"/>
  <c r="T93" i="1"/>
  <c r="T94" i="1"/>
  <c r="T95" i="1"/>
  <c r="T96" i="1"/>
  <c r="T97" i="1"/>
  <c r="T98" i="1"/>
  <c r="T99" i="1"/>
  <c r="T100" i="1"/>
  <c r="T101" i="1"/>
  <c r="T102" i="1"/>
  <c r="T103" i="1"/>
  <c r="T104" i="1"/>
  <c r="T105" i="1"/>
  <c r="T106" i="1"/>
  <c r="T107" i="1"/>
  <c r="T108" i="1"/>
  <c r="T109" i="1"/>
  <c r="T110" i="1"/>
  <c r="T111" i="1"/>
  <c r="T112" i="1"/>
  <c r="T113" i="1"/>
  <c r="T114" i="1"/>
  <c r="T115" i="1"/>
  <c r="T116" i="1"/>
  <c r="T117" i="1"/>
  <c r="T118" i="1"/>
  <c r="T119" i="1"/>
  <c r="T120" i="1"/>
  <c r="T121" i="1"/>
  <c r="T122" i="1"/>
  <c r="T123" i="1"/>
  <c r="T124" i="1"/>
  <c r="T125" i="1"/>
  <c r="T126" i="1"/>
  <c r="T127" i="1"/>
  <c r="T128" i="1"/>
  <c r="T129" i="1"/>
  <c r="T130" i="1"/>
  <c r="T131" i="1"/>
  <c r="T132" i="1"/>
  <c r="T133" i="1"/>
  <c r="T134" i="1"/>
  <c r="T135" i="1"/>
  <c r="T136" i="1"/>
  <c r="T137" i="1"/>
  <c r="T138" i="1"/>
  <c r="T139" i="1"/>
  <c r="T140" i="1"/>
  <c r="T141" i="1"/>
  <c r="T142" i="1"/>
  <c r="T143" i="1"/>
  <c r="T144" i="1"/>
  <c r="T145" i="1"/>
  <c r="T146" i="1"/>
  <c r="T147" i="1"/>
  <c r="T148" i="1"/>
  <c r="T149" i="1"/>
  <c r="T150" i="1"/>
  <c r="T151" i="1"/>
  <c r="T152" i="1"/>
  <c r="T153" i="1"/>
  <c r="T154" i="1"/>
  <c r="T155" i="1"/>
  <c r="T156" i="1"/>
  <c r="T157" i="1"/>
  <c r="T158" i="1"/>
  <c r="T159" i="1"/>
  <c r="T160" i="1"/>
  <c r="T161" i="1"/>
  <c r="T162" i="1"/>
  <c r="T163" i="1"/>
  <c r="T164" i="1"/>
  <c r="T165" i="1"/>
  <c r="T166" i="1"/>
  <c r="T167" i="1"/>
  <c r="T168" i="1"/>
  <c r="T169" i="1"/>
  <c r="T170" i="1"/>
  <c r="T171" i="1"/>
  <c r="T172" i="1"/>
  <c r="T173" i="1"/>
  <c r="T174" i="1"/>
  <c r="T175" i="1"/>
  <c r="T176" i="1"/>
  <c r="T177" i="1"/>
  <c r="T178" i="1"/>
  <c r="T179" i="1"/>
  <c r="T180" i="1"/>
  <c r="T181" i="1"/>
  <c r="T182" i="1"/>
  <c r="T183" i="1"/>
  <c r="T184" i="1"/>
  <c r="T185" i="1"/>
  <c r="T186" i="1"/>
  <c r="T187" i="1"/>
  <c r="T188" i="1"/>
  <c r="T189" i="1"/>
  <c r="T190" i="1"/>
  <c r="T191" i="1"/>
  <c r="T192" i="1"/>
  <c r="T193" i="1"/>
  <c r="T194" i="1"/>
  <c r="T195" i="1"/>
  <c r="T196" i="1"/>
  <c r="T197" i="1"/>
  <c r="T198" i="1"/>
  <c r="T199" i="1"/>
  <c r="T200" i="1"/>
  <c r="T201" i="1"/>
  <c r="T202" i="1"/>
  <c r="T203" i="1"/>
  <c r="T204" i="1"/>
  <c r="T205" i="1"/>
  <c r="T206" i="1"/>
  <c r="T207" i="1"/>
  <c r="T208" i="1"/>
  <c r="T209" i="1"/>
  <c r="T210" i="1"/>
  <c r="T211" i="1"/>
  <c r="T212" i="1"/>
  <c r="T213" i="1"/>
  <c r="T214" i="1"/>
  <c r="T215" i="1"/>
  <c r="T216" i="1"/>
  <c r="T217" i="1"/>
  <c r="T218" i="1"/>
  <c r="T219" i="1"/>
  <c r="T220" i="1"/>
  <c r="T221" i="1"/>
  <c r="T222" i="1"/>
  <c r="T223" i="1"/>
  <c r="T224" i="1"/>
  <c r="T225" i="1"/>
  <c r="T226" i="1"/>
  <c r="T227" i="1"/>
  <c r="T228" i="1"/>
  <c r="T229" i="1"/>
  <c r="T230" i="1"/>
  <c r="T231" i="1"/>
  <c r="T232" i="1"/>
  <c r="T233" i="1"/>
  <c r="T234" i="1"/>
  <c r="T235" i="1"/>
  <c r="T236" i="1"/>
  <c r="T237" i="1"/>
  <c r="T238" i="1"/>
  <c r="T239" i="1"/>
  <c r="T240" i="1"/>
  <c r="T241" i="1"/>
  <c r="T242" i="1"/>
  <c r="T243" i="1"/>
  <c r="T244" i="1"/>
  <c r="T245" i="1"/>
  <c r="T246" i="1"/>
  <c r="T247" i="1"/>
  <c r="T248" i="1"/>
  <c r="T249" i="1"/>
  <c r="T250" i="1"/>
  <c r="T251" i="1"/>
  <c r="T252" i="1"/>
  <c r="T253" i="1"/>
  <c r="T254" i="1"/>
  <c r="T255" i="1"/>
  <c r="T256" i="1"/>
  <c r="T257" i="1"/>
  <c r="T258" i="1"/>
  <c r="T259" i="1"/>
  <c r="T260" i="1"/>
  <c r="T261" i="1"/>
  <c r="T262" i="1"/>
  <c r="T263" i="1"/>
  <c r="T264" i="1"/>
  <c r="T265" i="1"/>
  <c r="T266" i="1"/>
  <c r="T267" i="1"/>
  <c r="T268" i="1"/>
  <c r="T269" i="1"/>
  <c r="T270" i="1"/>
  <c r="T271" i="1"/>
  <c r="T272" i="1"/>
  <c r="T273" i="1"/>
  <c r="T274" i="1"/>
  <c r="T275" i="1"/>
  <c r="T276" i="1"/>
  <c r="T277" i="1"/>
  <c r="T278" i="1"/>
  <c r="T279" i="1"/>
  <c r="T280" i="1"/>
  <c r="T281" i="1"/>
  <c r="T282" i="1"/>
  <c r="T283" i="1"/>
  <c r="T284" i="1"/>
  <c r="T285" i="1"/>
  <c r="T286" i="1"/>
  <c r="T287" i="1"/>
  <c r="T288" i="1"/>
  <c r="T289" i="1"/>
  <c r="T290" i="1"/>
  <c r="T291" i="1"/>
  <c r="T292" i="1"/>
  <c r="T293" i="1"/>
  <c r="T294" i="1"/>
  <c r="T295" i="1"/>
  <c r="T296" i="1"/>
  <c r="T297" i="1"/>
  <c r="T298" i="1"/>
  <c r="T299" i="1"/>
  <c r="T300" i="1"/>
  <c r="T301" i="1"/>
  <c r="T302" i="1"/>
  <c r="T303" i="1"/>
  <c r="T304" i="1"/>
  <c r="T305" i="1"/>
  <c r="T306" i="1"/>
  <c r="T307" i="1"/>
  <c r="T308" i="1"/>
  <c r="T309" i="1"/>
  <c r="T310" i="1"/>
  <c r="T311" i="1"/>
  <c r="T312" i="1"/>
  <c r="T313" i="1"/>
  <c r="T314" i="1"/>
  <c r="T315" i="1"/>
  <c r="T316" i="1"/>
  <c r="T317" i="1"/>
  <c r="T318" i="1"/>
  <c r="T319" i="1"/>
  <c r="T320" i="1"/>
  <c r="T321" i="1"/>
  <c r="T322" i="1"/>
  <c r="T323" i="1"/>
  <c r="T324" i="1"/>
  <c r="T325" i="1"/>
  <c r="T326" i="1"/>
  <c r="T327" i="1"/>
  <c r="T328" i="1"/>
  <c r="T329" i="1"/>
  <c r="T330" i="1"/>
  <c r="T331" i="1"/>
  <c r="T332" i="1"/>
  <c r="T333" i="1"/>
  <c r="T334" i="1"/>
  <c r="T335" i="1"/>
  <c r="T336" i="1"/>
  <c r="T337" i="1"/>
  <c r="T338" i="1"/>
  <c r="T339" i="1"/>
  <c r="T340" i="1"/>
  <c r="T341" i="1"/>
  <c r="T342" i="1"/>
  <c r="T343" i="1"/>
  <c r="T344" i="1"/>
  <c r="T345" i="1"/>
  <c r="T346" i="1"/>
  <c r="T347" i="1"/>
  <c r="T348" i="1"/>
  <c r="T349" i="1"/>
  <c r="T350" i="1"/>
  <c r="T351" i="1"/>
  <c r="T352" i="1"/>
  <c r="T353" i="1"/>
  <c r="T354" i="1"/>
  <c r="T355" i="1"/>
  <c r="T356" i="1"/>
  <c r="T357" i="1"/>
  <c r="T358" i="1"/>
  <c r="T359" i="1"/>
  <c r="T360" i="1"/>
  <c r="T361" i="1"/>
  <c r="T362" i="1"/>
  <c r="T363" i="1"/>
  <c r="T364" i="1"/>
  <c r="T365" i="1"/>
  <c r="T366" i="1"/>
  <c r="T367" i="1"/>
  <c r="T368" i="1"/>
  <c r="T369" i="1"/>
  <c r="T370" i="1"/>
  <c r="T371" i="1"/>
  <c r="T372" i="1"/>
  <c r="T373" i="1"/>
  <c r="T374" i="1"/>
  <c r="T375" i="1"/>
  <c r="T376" i="1"/>
  <c r="T377" i="1"/>
  <c r="T378" i="1"/>
  <c r="T379" i="1"/>
  <c r="T380" i="1"/>
  <c r="T381" i="1"/>
  <c r="T382" i="1"/>
  <c r="T383" i="1"/>
  <c r="T384" i="1"/>
  <c r="T385" i="1"/>
  <c r="T386" i="1"/>
  <c r="T387" i="1"/>
  <c r="T388" i="1"/>
  <c r="T389" i="1"/>
  <c r="T390" i="1"/>
  <c r="T391" i="1"/>
  <c r="T392" i="1"/>
  <c r="T393" i="1"/>
  <c r="T394" i="1"/>
  <c r="T395" i="1"/>
  <c r="T396" i="1"/>
  <c r="T397" i="1"/>
  <c r="T398" i="1"/>
  <c r="T399" i="1"/>
  <c r="T400" i="1"/>
  <c r="T401" i="1"/>
  <c r="T402" i="1"/>
  <c r="T403" i="1"/>
  <c r="T404" i="1"/>
  <c r="T405" i="1"/>
  <c r="T406" i="1"/>
  <c r="T407" i="1"/>
  <c r="T408" i="1"/>
  <c r="T409" i="1"/>
  <c r="T410" i="1"/>
  <c r="T411" i="1"/>
  <c r="T412" i="1"/>
  <c r="T413" i="1"/>
  <c r="T414" i="1"/>
  <c r="T415" i="1"/>
  <c r="T416" i="1"/>
  <c r="T417" i="1"/>
  <c r="T418" i="1"/>
  <c r="T419" i="1"/>
  <c r="T420" i="1"/>
  <c r="T421" i="1"/>
  <c r="T422" i="1"/>
  <c r="T423" i="1"/>
  <c r="T424" i="1"/>
  <c r="T425" i="1"/>
  <c r="T426" i="1"/>
  <c r="T427" i="1"/>
  <c r="T428" i="1"/>
  <c r="T429" i="1"/>
  <c r="T430" i="1"/>
  <c r="T431" i="1"/>
  <c r="T432" i="1"/>
  <c r="T433" i="1"/>
  <c r="T434" i="1"/>
  <c r="T435" i="1"/>
  <c r="T436" i="1"/>
  <c r="T437" i="1"/>
  <c r="T438" i="1"/>
  <c r="T439" i="1"/>
  <c r="T440" i="1"/>
  <c r="T441" i="1"/>
  <c r="T442" i="1"/>
  <c r="T443" i="1"/>
  <c r="T444" i="1"/>
  <c r="T445" i="1"/>
  <c r="T446" i="1"/>
  <c r="T447" i="1"/>
  <c r="T448" i="1"/>
  <c r="T449" i="1"/>
  <c r="T450" i="1"/>
  <c r="T451" i="1"/>
  <c r="T452" i="1"/>
  <c r="T453" i="1"/>
  <c r="T454" i="1"/>
  <c r="T455" i="1"/>
  <c r="T456" i="1"/>
  <c r="T457" i="1"/>
  <c r="T458" i="1"/>
  <c r="T459" i="1"/>
  <c r="T460" i="1"/>
  <c r="T461" i="1"/>
  <c r="T462" i="1"/>
  <c r="T463" i="1"/>
  <c r="T464" i="1"/>
  <c r="T465" i="1"/>
  <c r="T466" i="1"/>
  <c r="T467" i="1"/>
  <c r="T468" i="1"/>
  <c r="T469" i="1"/>
  <c r="T470" i="1"/>
  <c r="T471" i="1"/>
  <c r="T472" i="1"/>
  <c r="T473" i="1"/>
  <c r="T474" i="1"/>
  <c r="T475" i="1"/>
  <c r="T476" i="1"/>
  <c r="T477" i="1"/>
  <c r="T478" i="1"/>
  <c r="T479" i="1"/>
  <c r="T480" i="1"/>
  <c r="T481" i="1"/>
  <c r="T482" i="1"/>
  <c r="T483" i="1"/>
  <c r="T484" i="1"/>
  <c r="T485" i="1"/>
  <c r="T486" i="1"/>
  <c r="T487" i="1"/>
  <c r="T488" i="1"/>
  <c r="T489" i="1"/>
  <c r="T490" i="1"/>
  <c r="T491" i="1"/>
  <c r="T492" i="1"/>
  <c r="T493" i="1"/>
  <c r="T494" i="1"/>
  <c r="T495" i="1"/>
  <c r="T496" i="1"/>
  <c r="T497" i="1"/>
  <c r="T498" i="1"/>
  <c r="T499" i="1"/>
  <c r="T500" i="1"/>
  <c r="T501" i="1"/>
  <c r="T502" i="1"/>
  <c r="T503" i="1"/>
  <c r="T504" i="1"/>
  <c r="T505" i="1"/>
  <c r="T506" i="1"/>
  <c r="T507" i="1"/>
  <c r="T508" i="1"/>
  <c r="T509" i="1"/>
  <c r="T510" i="1"/>
  <c r="T511" i="1"/>
  <c r="T512" i="1"/>
  <c r="T513" i="1"/>
  <c r="T514" i="1"/>
  <c r="T515" i="1"/>
  <c r="T516" i="1"/>
  <c r="T517" i="1"/>
  <c r="T518" i="1"/>
  <c r="T519" i="1"/>
  <c r="T520" i="1"/>
  <c r="T521" i="1"/>
  <c r="T522" i="1"/>
  <c r="T523" i="1"/>
  <c r="T524" i="1"/>
  <c r="T525" i="1"/>
  <c r="T526" i="1"/>
  <c r="T527" i="1"/>
  <c r="T528" i="1"/>
  <c r="T529" i="1"/>
  <c r="T530" i="1"/>
  <c r="T531" i="1"/>
  <c r="T532" i="1"/>
  <c r="T533" i="1"/>
  <c r="T534" i="1"/>
  <c r="T535" i="1"/>
  <c r="T536" i="1"/>
  <c r="T537" i="1"/>
  <c r="T538" i="1"/>
  <c r="T539" i="1"/>
  <c r="T540" i="1"/>
  <c r="T541" i="1"/>
  <c r="T542" i="1"/>
  <c r="T543" i="1"/>
  <c r="T544" i="1"/>
  <c r="T545" i="1"/>
  <c r="T546" i="1"/>
  <c r="T547" i="1"/>
  <c r="T548" i="1"/>
  <c r="T549" i="1"/>
  <c r="T550" i="1"/>
  <c r="T551" i="1"/>
  <c r="T552" i="1"/>
  <c r="T553" i="1"/>
  <c r="T554" i="1"/>
  <c r="T555" i="1"/>
  <c r="T556" i="1"/>
  <c r="T557" i="1"/>
  <c r="T558" i="1"/>
  <c r="T559" i="1"/>
  <c r="T560" i="1"/>
  <c r="T561" i="1"/>
  <c r="T562" i="1"/>
  <c r="T563" i="1"/>
  <c r="T564" i="1"/>
  <c r="T565" i="1"/>
  <c r="T566" i="1"/>
  <c r="T567" i="1"/>
  <c r="T568" i="1"/>
  <c r="T569" i="1"/>
  <c r="T570" i="1"/>
  <c r="T571" i="1"/>
  <c r="T572" i="1"/>
  <c r="T573" i="1"/>
  <c r="T574" i="1"/>
  <c r="T575" i="1"/>
  <c r="T576" i="1"/>
  <c r="T577" i="1"/>
  <c r="T578" i="1"/>
  <c r="T579" i="1"/>
  <c r="T580" i="1"/>
  <c r="T581" i="1"/>
  <c r="T582" i="1"/>
  <c r="T583" i="1"/>
  <c r="T584" i="1"/>
  <c r="T585" i="1"/>
  <c r="T586" i="1"/>
  <c r="T587" i="1"/>
  <c r="T588" i="1"/>
  <c r="T589" i="1"/>
  <c r="T590" i="1"/>
  <c r="T591" i="1"/>
  <c r="T592" i="1"/>
  <c r="T593" i="1"/>
  <c r="T594" i="1"/>
  <c r="T595" i="1"/>
  <c r="T596" i="1"/>
  <c r="T597" i="1"/>
  <c r="T598" i="1"/>
  <c r="T599" i="1"/>
  <c r="T600" i="1"/>
  <c r="T601" i="1"/>
  <c r="T602" i="1"/>
  <c r="T603" i="1"/>
  <c r="T604" i="1"/>
  <c r="T605" i="1"/>
  <c r="T606" i="1"/>
  <c r="T607" i="1"/>
  <c r="T608" i="1"/>
  <c r="T609" i="1"/>
  <c r="T610" i="1"/>
  <c r="T611" i="1"/>
  <c r="T612" i="1"/>
  <c r="T613" i="1"/>
  <c r="T614" i="1"/>
  <c r="T615" i="1"/>
  <c r="T616" i="1"/>
  <c r="T617" i="1"/>
  <c r="T618" i="1"/>
  <c r="T619" i="1"/>
  <c r="T620" i="1"/>
  <c r="T621" i="1"/>
  <c r="T622" i="1"/>
  <c r="T623" i="1"/>
  <c r="T624" i="1"/>
  <c r="T625" i="1"/>
  <c r="T626" i="1"/>
  <c r="T627" i="1"/>
  <c r="T628" i="1"/>
  <c r="T629" i="1"/>
  <c r="T630" i="1"/>
  <c r="T631" i="1"/>
  <c r="T632" i="1"/>
  <c r="T633" i="1"/>
  <c r="T634" i="1"/>
  <c r="T635" i="1"/>
  <c r="T636" i="1"/>
  <c r="T637" i="1"/>
  <c r="T638" i="1"/>
  <c r="T639" i="1"/>
  <c r="T640" i="1"/>
  <c r="T641" i="1"/>
  <c r="T642" i="1"/>
  <c r="T643" i="1"/>
  <c r="T644" i="1"/>
  <c r="T645" i="1"/>
  <c r="T646" i="1"/>
  <c r="T647" i="1"/>
  <c r="T648" i="1"/>
  <c r="T649" i="1"/>
  <c r="T650" i="1"/>
  <c r="T651" i="1"/>
  <c r="T652" i="1"/>
  <c r="T653" i="1"/>
  <c r="T654" i="1"/>
  <c r="T655" i="1"/>
  <c r="T656" i="1"/>
  <c r="T657" i="1"/>
  <c r="T658" i="1"/>
  <c r="T659" i="1"/>
  <c r="T660" i="1"/>
  <c r="T661" i="1"/>
  <c r="T662" i="1"/>
  <c r="T663" i="1"/>
  <c r="T664" i="1"/>
  <c r="T665" i="1"/>
  <c r="T666" i="1"/>
  <c r="T667" i="1"/>
  <c r="T668" i="1"/>
  <c r="T669" i="1"/>
  <c r="T670" i="1"/>
  <c r="T671" i="1"/>
  <c r="T672" i="1"/>
  <c r="T673" i="1"/>
  <c r="T674" i="1"/>
  <c r="T675" i="1"/>
  <c r="T676" i="1"/>
  <c r="T677" i="1"/>
  <c r="T678" i="1"/>
  <c r="T679" i="1"/>
  <c r="T680" i="1"/>
  <c r="T681" i="1"/>
  <c r="T682" i="1"/>
  <c r="T683" i="1"/>
  <c r="T684" i="1"/>
  <c r="T685" i="1"/>
  <c r="T686" i="1"/>
  <c r="T687" i="1"/>
  <c r="T688" i="1"/>
  <c r="T689" i="1"/>
  <c r="T690" i="1"/>
  <c r="T691" i="1"/>
  <c r="T692" i="1"/>
  <c r="T693" i="1"/>
  <c r="T694" i="1"/>
  <c r="T695" i="1"/>
  <c r="T696" i="1"/>
  <c r="T697" i="1"/>
  <c r="T698" i="1"/>
  <c r="T699" i="1"/>
  <c r="T700" i="1"/>
  <c r="T701" i="1"/>
  <c r="T702" i="1"/>
  <c r="T703" i="1"/>
  <c r="T704" i="1"/>
  <c r="T705" i="1"/>
  <c r="T706" i="1"/>
  <c r="T707" i="1"/>
  <c r="T708" i="1"/>
  <c r="T709" i="1"/>
  <c r="T710" i="1"/>
  <c r="T711" i="1"/>
  <c r="T712" i="1"/>
  <c r="T713" i="1"/>
  <c r="T714" i="1"/>
  <c r="T715" i="1"/>
  <c r="T716" i="1"/>
  <c r="T717" i="1"/>
  <c r="T718" i="1"/>
  <c r="T719" i="1"/>
  <c r="T720" i="1"/>
  <c r="T721" i="1"/>
  <c r="T722" i="1"/>
  <c r="T723" i="1"/>
  <c r="T724" i="1"/>
  <c r="T725" i="1"/>
  <c r="T726" i="1"/>
  <c r="T727" i="1"/>
  <c r="T728" i="1"/>
  <c r="T729" i="1"/>
  <c r="T730" i="1"/>
  <c r="T731" i="1"/>
  <c r="T732" i="1"/>
  <c r="T733" i="1"/>
  <c r="T734" i="1"/>
  <c r="T735" i="1"/>
  <c r="T736" i="1"/>
  <c r="T737" i="1"/>
  <c r="T738" i="1"/>
  <c r="T739" i="1"/>
  <c r="T740" i="1"/>
  <c r="T741" i="1"/>
  <c r="T742" i="1"/>
  <c r="T743" i="1"/>
  <c r="T744" i="1"/>
  <c r="T745" i="1"/>
  <c r="T746" i="1"/>
  <c r="T747" i="1"/>
  <c r="T748" i="1"/>
  <c r="T749" i="1"/>
  <c r="T750" i="1"/>
  <c r="T751" i="1"/>
  <c r="T752" i="1"/>
  <c r="T753" i="1"/>
  <c r="T754" i="1"/>
  <c r="T755" i="1"/>
  <c r="T756" i="1"/>
  <c r="T757" i="1"/>
  <c r="T758" i="1"/>
  <c r="T759" i="1"/>
  <c r="T760" i="1"/>
  <c r="T761" i="1"/>
  <c r="T762" i="1"/>
  <c r="T763" i="1"/>
  <c r="T764" i="1"/>
  <c r="T765" i="1"/>
  <c r="T766" i="1"/>
  <c r="T767" i="1"/>
  <c r="T768" i="1"/>
  <c r="T769" i="1"/>
  <c r="T770" i="1"/>
  <c r="T771" i="1"/>
  <c r="T772" i="1"/>
  <c r="T773" i="1"/>
  <c r="T774" i="1"/>
  <c r="T775" i="1"/>
  <c r="T776" i="1"/>
  <c r="T777" i="1"/>
  <c r="T778" i="1"/>
  <c r="T779" i="1"/>
  <c r="T780" i="1"/>
  <c r="T781" i="1"/>
  <c r="T782" i="1"/>
  <c r="T783" i="1"/>
  <c r="T784" i="1"/>
  <c r="T785" i="1"/>
  <c r="T786" i="1"/>
  <c r="T787" i="1"/>
  <c r="T788" i="1"/>
  <c r="T789" i="1"/>
  <c r="T790" i="1"/>
  <c r="T791" i="1"/>
  <c r="T792" i="1"/>
  <c r="T793" i="1"/>
  <c r="T794" i="1"/>
  <c r="T795" i="1"/>
  <c r="T796" i="1"/>
  <c r="T797" i="1"/>
  <c r="T798" i="1"/>
  <c r="T799" i="1"/>
  <c r="T800" i="1"/>
  <c r="T801" i="1"/>
  <c r="T802" i="1"/>
  <c r="T803" i="1"/>
  <c r="T804" i="1"/>
  <c r="T805" i="1"/>
  <c r="T806" i="1"/>
  <c r="T807" i="1"/>
  <c r="T808" i="1"/>
  <c r="T809" i="1"/>
  <c r="T810" i="1"/>
  <c r="T811" i="1"/>
  <c r="T812" i="1"/>
  <c r="T813" i="1"/>
  <c r="T814" i="1"/>
  <c r="T815" i="1"/>
  <c r="T816" i="1"/>
  <c r="T817" i="1"/>
  <c r="T818" i="1"/>
  <c r="T819" i="1"/>
  <c r="T820" i="1"/>
  <c r="T821" i="1"/>
  <c r="T822" i="1"/>
  <c r="T823" i="1"/>
  <c r="T824" i="1"/>
  <c r="T825" i="1"/>
  <c r="T826" i="1"/>
  <c r="T827" i="1"/>
  <c r="T828" i="1"/>
  <c r="T829" i="1"/>
  <c r="T830" i="1"/>
  <c r="T831" i="1"/>
  <c r="T832" i="1"/>
  <c r="T833" i="1"/>
  <c r="T834" i="1"/>
  <c r="T835" i="1"/>
  <c r="T836" i="1"/>
  <c r="T837" i="1"/>
  <c r="T838" i="1"/>
  <c r="T839" i="1"/>
  <c r="T840" i="1"/>
  <c r="T841" i="1"/>
  <c r="T842" i="1"/>
  <c r="T843" i="1"/>
  <c r="T844" i="1"/>
  <c r="T845" i="1"/>
  <c r="T846" i="1"/>
  <c r="T847" i="1"/>
  <c r="T848" i="1"/>
  <c r="T849" i="1"/>
  <c r="T850" i="1"/>
  <c r="T851" i="1"/>
  <c r="T852" i="1"/>
  <c r="T853" i="1"/>
  <c r="T854" i="1"/>
  <c r="T855" i="1"/>
  <c r="T856" i="1"/>
  <c r="T857" i="1"/>
  <c r="T858" i="1"/>
  <c r="T859" i="1"/>
  <c r="T860" i="1"/>
  <c r="T861" i="1"/>
  <c r="T862" i="1"/>
  <c r="T863" i="1"/>
  <c r="T864" i="1"/>
  <c r="T865" i="1"/>
  <c r="T866" i="1"/>
  <c r="T867" i="1"/>
  <c r="T868" i="1"/>
  <c r="T869" i="1"/>
  <c r="T870" i="1"/>
  <c r="T871" i="1"/>
  <c r="T872" i="1"/>
  <c r="T873" i="1"/>
  <c r="T874" i="1"/>
  <c r="T875" i="1"/>
  <c r="T876" i="1"/>
  <c r="T877" i="1"/>
  <c r="T878" i="1"/>
  <c r="T879" i="1"/>
  <c r="T880" i="1"/>
  <c r="T881" i="1"/>
  <c r="T882" i="1"/>
  <c r="T883" i="1"/>
  <c r="T884" i="1"/>
  <c r="T885" i="1"/>
  <c r="T886" i="1"/>
  <c r="T887" i="1"/>
  <c r="T888" i="1"/>
  <c r="T889" i="1"/>
  <c r="T890" i="1"/>
  <c r="T891" i="1"/>
  <c r="T892" i="1"/>
  <c r="T893" i="1"/>
  <c r="T894" i="1"/>
  <c r="T895" i="1"/>
  <c r="T896" i="1"/>
  <c r="T897" i="1"/>
  <c r="T898" i="1"/>
  <c r="T899" i="1"/>
  <c r="T900" i="1"/>
  <c r="T901" i="1"/>
  <c r="T902" i="1"/>
  <c r="T903" i="1"/>
  <c r="T904" i="1"/>
  <c r="T905" i="1"/>
  <c r="T906" i="1"/>
  <c r="T907" i="1"/>
  <c r="T908" i="1"/>
  <c r="T909" i="1"/>
  <c r="T910" i="1"/>
  <c r="T911" i="1"/>
  <c r="T912" i="1"/>
  <c r="T913" i="1"/>
  <c r="T914" i="1"/>
  <c r="T915" i="1"/>
  <c r="T916" i="1"/>
  <c r="T917" i="1"/>
  <c r="T918" i="1"/>
  <c r="T919" i="1"/>
  <c r="T920" i="1"/>
  <c r="T921" i="1"/>
  <c r="T922" i="1"/>
  <c r="T923" i="1"/>
  <c r="T924" i="1"/>
  <c r="T925" i="1"/>
  <c r="T926" i="1"/>
  <c r="T927" i="1"/>
  <c r="T928" i="1"/>
  <c r="T929" i="1"/>
  <c r="T930" i="1"/>
  <c r="T931" i="1"/>
  <c r="T932" i="1"/>
  <c r="T933" i="1"/>
  <c r="T934" i="1"/>
  <c r="T935" i="1"/>
  <c r="T936" i="1"/>
  <c r="T937" i="1"/>
  <c r="T938" i="1"/>
  <c r="T939" i="1"/>
  <c r="T940" i="1"/>
  <c r="T941" i="1"/>
  <c r="T942" i="1"/>
  <c r="T943" i="1"/>
  <c r="T944" i="1"/>
  <c r="T945" i="1"/>
  <c r="T946" i="1"/>
  <c r="T947" i="1"/>
  <c r="T948" i="1"/>
  <c r="T949" i="1"/>
  <c r="T950" i="1"/>
  <c r="T951" i="1"/>
  <c r="T952" i="1"/>
  <c r="T953" i="1"/>
  <c r="T954" i="1"/>
  <c r="T955" i="1"/>
  <c r="T956" i="1"/>
  <c r="T957" i="1"/>
  <c r="T958" i="1"/>
  <c r="T959" i="1"/>
  <c r="T960" i="1"/>
  <c r="T961" i="1"/>
  <c r="T962" i="1"/>
  <c r="T963" i="1"/>
  <c r="T964" i="1"/>
  <c r="T965" i="1"/>
  <c r="T966" i="1"/>
  <c r="T967" i="1"/>
  <c r="T968" i="1"/>
  <c r="T969" i="1"/>
  <c r="T970" i="1"/>
  <c r="T971" i="1"/>
  <c r="T972" i="1"/>
  <c r="T973" i="1"/>
  <c r="T974" i="1"/>
  <c r="T975" i="1"/>
  <c r="T976" i="1"/>
  <c r="T977" i="1"/>
  <c r="T978" i="1"/>
  <c r="T979" i="1"/>
  <c r="T980" i="1"/>
  <c r="T981" i="1"/>
  <c r="T982" i="1"/>
  <c r="T983" i="1"/>
  <c r="T984" i="1"/>
  <c r="T985" i="1"/>
  <c r="T986" i="1"/>
  <c r="T987" i="1"/>
  <c r="T988" i="1"/>
  <c r="T989" i="1"/>
  <c r="T990" i="1"/>
  <c r="T991" i="1"/>
  <c r="T992" i="1"/>
  <c r="T993" i="1"/>
  <c r="T994" i="1"/>
  <c r="T995" i="1"/>
  <c r="T996" i="1"/>
  <c r="T997" i="1"/>
  <c r="T998" i="1"/>
  <c r="T999" i="1"/>
  <c r="T1000" i="1"/>
  <c r="T1001" i="1"/>
  <c r="T1002" i="1"/>
  <c r="T1003" i="1"/>
  <c r="T1004" i="1"/>
  <c r="T1005" i="1"/>
  <c r="T1006" i="1"/>
  <c r="T1007" i="1"/>
  <c r="T1008" i="1"/>
  <c r="T1009" i="1"/>
  <c r="T1010" i="1"/>
  <c r="T1011" i="1"/>
  <c r="T1012" i="1"/>
  <c r="T1013" i="1"/>
  <c r="T1014" i="1"/>
  <c r="T1015" i="1"/>
  <c r="T1016" i="1"/>
  <c r="T1017" i="1"/>
  <c r="T1018" i="1"/>
  <c r="T1019" i="1"/>
  <c r="T1020" i="1"/>
  <c r="T1021" i="1"/>
  <c r="T1022" i="1"/>
  <c r="T1023" i="1"/>
  <c r="T1024" i="1"/>
  <c r="T1025" i="1"/>
  <c r="T1026" i="1"/>
  <c r="T1027" i="1"/>
  <c r="T1028" i="1"/>
  <c r="T1029" i="1"/>
  <c r="T1030" i="1"/>
  <c r="T1031" i="1"/>
  <c r="T1032" i="1"/>
  <c r="T1033" i="1"/>
  <c r="T1034" i="1"/>
  <c r="T1035" i="1"/>
  <c r="T1036" i="1"/>
  <c r="T1037" i="1"/>
  <c r="T1038" i="1"/>
  <c r="T1039" i="1"/>
  <c r="T1040" i="1"/>
  <c r="T1041" i="1"/>
  <c r="T1042" i="1"/>
  <c r="T1043" i="1"/>
  <c r="T1044" i="1"/>
  <c r="T1045" i="1"/>
  <c r="T1046" i="1"/>
  <c r="T1047" i="1"/>
  <c r="T1048" i="1"/>
  <c r="T1049" i="1"/>
  <c r="T1050" i="1"/>
  <c r="T1051" i="1"/>
  <c r="T1052" i="1"/>
  <c r="T1053" i="1"/>
  <c r="T1054" i="1"/>
  <c r="T1055" i="1"/>
  <c r="T1056" i="1"/>
  <c r="T1057" i="1"/>
  <c r="T1058" i="1"/>
  <c r="T1059" i="1"/>
  <c r="T1060" i="1"/>
  <c r="T1061" i="1"/>
  <c r="T1062" i="1"/>
  <c r="T1063" i="1"/>
  <c r="T1064" i="1"/>
  <c r="T1065" i="1"/>
  <c r="T1066" i="1"/>
  <c r="T1067" i="1"/>
  <c r="T1068" i="1"/>
  <c r="T1069" i="1"/>
  <c r="T1070" i="1"/>
  <c r="T1071" i="1"/>
  <c r="T1072" i="1"/>
  <c r="T1073" i="1"/>
  <c r="T1074" i="1"/>
  <c r="T1075" i="1"/>
  <c r="T1076" i="1"/>
  <c r="T1077" i="1"/>
  <c r="T1078" i="1"/>
  <c r="T1079" i="1"/>
  <c r="T1080" i="1"/>
  <c r="T1081" i="1"/>
  <c r="T1082" i="1"/>
  <c r="T1083" i="1"/>
  <c r="T1084" i="1"/>
  <c r="T1085" i="1"/>
  <c r="T1086" i="1"/>
  <c r="T1087" i="1"/>
  <c r="T1088" i="1"/>
  <c r="T1089" i="1"/>
  <c r="T1090" i="1"/>
  <c r="T1091" i="1"/>
  <c r="T1092" i="1"/>
  <c r="T1093" i="1"/>
  <c r="T1094" i="1"/>
  <c r="T1095" i="1"/>
  <c r="T1096" i="1"/>
  <c r="T1097" i="1"/>
  <c r="T1098" i="1"/>
  <c r="T1099" i="1"/>
  <c r="T1100" i="1"/>
  <c r="T1101" i="1"/>
  <c r="T1102" i="1"/>
  <c r="T1103" i="1"/>
  <c r="T1104" i="1"/>
  <c r="T1105" i="1"/>
  <c r="T1106" i="1"/>
  <c r="T1107" i="1"/>
  <c r="T1108" i="1"/>
  <c r="T1109" i="1"/>
  <c r="T1110" i="1"/>
  <c r="T1111" i="1"/>
  <c r="T1112" i="1"/>
  <c r="T1113" i="1"/>
  <c r="T1114" i="1"/>
  <c r="T1115" i="1"/>
  <c r="T1116" i="1"/>
  <c r="T1117" i="1"/>
  <c r="T1118" i="1"/>
  <c r="T1119" i="1"/>
  <c r="T1120" i="1"/>
  <c r="T1121" i="1"/>
  <c r="T1122" i="1"/>
  <c r="T1123" i="1"/>
  <c r="T1124" i="1"/>
  <c r="T1125" i="1"/>
  <c r="T1126" i="1"/>
  <c r="T1127" i="1"/>
  <c r="T1128" i="1"/>
  <c r="T1129" i="1"/>
  <c r="T1130" i="1"/>
  <c r="T1131" i="1"/>
  <c r="T1132" i="1"/>
  <c r="T1133" i="1"/>
  <c r="T1134" i="1"/>
  <c r="T1135" i="1"/>
  <c r="T1136" i="1"/>
  <c r="T1137" i="1"/>
  <c r="T1138" i="1"/>
  <c r="T1139" i="1"/>
  <c r="T1140" i="1"/>
  <c r="T1141" i="1"/>
  <c r="T1142" i="1"/>
  <c r="T1143" i="1"/>
  <c r="T1144" i="1"/>
  <c r="T1145" i="1"/>
  <c r="T1146" i="1"/>
  <c r="T1147" i="1"/>
  <c r="T1148" i="1"/>
  <c r="T1149" i="1"/>
  <c r="T1150" i="1"/>
  <c r="T1151" i="1"/>
  <c r="T1152" i="1"/>
  <c r="T1153" i="1"/>
  <c r="T1154" i="1"/>
  <c r="T1155" i="1"/>
  <c r="T1156" i="1"/>
  <c r="T1157" i="1"/>
  <c r="T1158" i="1"/>
  <c r="T1159" i="1"/>
  <c r="T1160" i="1"/>
  <c r="T1161" i="1"/>
  <c r="T1162" i="1"/>
  <c r="T1163" i="1"/>
  <c r="T1164" i="1"/>
  <c r="T1165" i="1"/>
  <c r="T1166" i="1"/>
  <c r="T1167" i="1"/>
  <c r="T1168" i="1"/>
  <c r="T1169" i="1"/>
  <c r="T1170" i="1"/>
  <c r="T1171" i="1"/>
  <c r="T1172" i="1"/>
  <c r="T1173" i="1"/>
  <c r="T1174" i="1"/>
  <c r="T1175" i="1"/>
  <c r="T1176" i="1"/>
  <c r="T1177" i="1"/>
  <c r="T1178" i="1"/>
  <c r="T1179" i="1"/>
  <c r="T1180" i="1"/>
  <c r="T1181" i="1"/>
  <c r="T1182" i="1"/>
  <c r="T1183" i="1"/>
  <c r="T1184" i="1"/>
  <c r="T1185" i="1"/>
  <c r="T1186" i="1"/>
  <c r="T1187" i="1"/>
  <c r="T1188" i="1"/>
  <c r="T1189" i="1"/>
  <c r="T1190" i="1"/>
  <c r="T1191" i="1"/>
  <c r="T1192" i="1"/>
  <c r="T1193" i="1"/>
  <c r="T1194" i="1"/>
  <c r="T1195" i="1"/>
  <c r="T1196" i="1"/>
  <c r="T1197" i="1"/>
  <c r="T1198" i="1"/>
  <c r="T1199" i="1"/>
  <c r="T1200" i="1"/>
  <c r="T1201" i="1"/>
  <c r="T1202" i="1"/>
  <c r="T1203" i="1"/>
  <c r="T1204" i="1"/>
  <c r="T1205" i="1"/>
  <c r="T1206" i="1"/>
  <c r="T1207" i="1"/>
  <c r="T1208" i="1"/>
  <c r="T1209" i="1"/>
  <c r="T1210" i="1"/>
  <c r="T1211" i="1"/>
  <c r="T1212" i="1"/>
  <c r="T1213" i="1"/>
  <c r="T1214" i="1"/>
  <c r="T1215" i="1"/>
  <c r="T1216" i="1"/>
  <c r="T1217" i="1"/>
  <c r="T1218" i="1"/>
  <c r="T1219" i="1"/>
  <c r="T1220" i="1"/>
  <c r="T1221" i="1"/>
  <c r="T1222" i="1"/>
  <c r="T1223" i="1"/>
  <c r="T1224" i="1"/>
  <c r="T1225" i="1"/>
  <c r="T1226" i="1"/>
  <c r="T1227" i="1"/>
  <c r="T1228" i="1"/>
  <c r="T1229" i="1"/>
  <c r="T1230" i="1"/>
  <c r="T1231" i="1"/>
  <c r="T1232" i="1"/>
  <c r="T1233" i="1"/>
  <c r="T1234" i="1"/>
  <c r="T1235" i="1"/>
  <c r="T1236" i="1"/>
  <c r="T1237" i="1"/>
  <c r="T1238" i="1"/>
  <c r="T1239" i="1"/>
  <c r="T1240" i="1"/>
  <c r="T1241" i="1"/>
  <c r="T1242" i="1"/>
  <c r="T1243" i="1"/>
  <c r="T1244" i="1"/>
  <c r="T1245" i="1"/>
  <c r="T1246" i="1"/>
  <c r="T1247" i="1"/>
  <c r="T1248" i="1"/>
  <c r="T1249" i="1"/>
  <c r="T1250" i="1"/>
  <c r="T1251" i="1"/>
  <c r="T1252" i="1"/>
  <c r="T1253" i="1"/>
  <c r="T1254" i="1"/>
  <c r="T1255" i="1"/>
  <c r="T1256" i="1"/>
  <c r="T1257" i="1"/>
  <c r="T1258" i="1"/>
  <c r="T1259" i="1"/>
  <c r="T1260" i="1"/>
  <c r="T1261" i="1"/>
  <c r="T1262" i="1"/>
  <c r="T1263" i="1"/>
  <c r="T1264" i="1"/>
  <c r="T1265" i="1"/>
  <c r="T1266" i="1"/>
  <c r="T1267" i="1"/>
  <c r="T1268" i="1"/>
  <c r="T1269" i="1"/>
  <c r="T1270" i="1"/>
  <c r="T1271" i="1"/>
  <c r="T1272" i="1"/>
  <c r="T1273" i="1"/>
  <c r="T1274" i="1"/>
  <c r="T1275" i="1"/>
  <c r="T1276" i="1"/>
  <c r="T1277" i="1"/>
  <c r="T1278" i="1"/>
  <c r="T1279" i="1"/>
  <c r="T1280" i="1"/>
  <c r="T1281" i="1"/>
  <c r="T1282" i="1"/>
  <c r="T1283" i="1"/>
  <c r="T1284" i="1"/>
  <c r="T1285" i="1"/>
  <c r="T1286" i="1"/>
  <c r="T1287" i="1"/>
  <c r="T1288" i="1"/>
  <c r="T1289" i="1"/>
  <c r="T1290" i="1"/>
  <c r="T1291" i="1"/>
  <c r="T1292" i="1"/>
  <c r="T1293" i="1"/>
  <c r="T1294" i="1"/>
  <c r="T1295" i="1"/>
  <c r="T1296" i="1"/>
  <c r="T1297" i="1"/>
  <c r="T1298" i="1"/>
  <c r="T1299" i="1"/>
  <c r="T1300" i="1"/>
  <c r="T1301" i="1"/>
  <c r="T1302" i="1"/>
  <c r="T1303" i="1"/>
  <c r="T1304" i="1"/>
  <c r="T1305" i="1"/>
  <c r="T1306" i="1"/>
  <c r="T1307" i="1"/>
  <c r="T1308" i="1"/>
  <c r="T1309" i="1"/>
  <c r="T1310" i="1"/>
  <c r="T1311" i="1"/>
  <c r="T1312" i="1"/>
  <c r="T1313" i="1"/>
  <c r="T1314" i="1"/>
  <c r="T1315" i="1"/>
  <c r="T1316" i="1"/>
  <c r="T1317" i="1"/>
  <c r="T1318" i="1"/>
  <c r="T1319" i="1"/>
  <c r="T1320" i="1"/>
  <c r="T1321" i="1"/>
  <c r="T1322" i="1"/>
  <c r="T1323" i="1"/>
  <c r="T1324" i="1"/>
  <c r="T1325" i="1"/>
  <c r="T1326" i="1"/>
  <c r="T1327" i="1"/>
  <c r="T1328" i="1"/>
  <c r="T1329" i="1"/>
  <c r="T1330" i="1"/>
  <c r="T1331" i="1"/>
  <c r="T1332" i="1"/>
  <c r="T1333" i="1"/>
  <c r="T1334" i="1"/>
  <c r="T1335" i="1"/>
  <c r="T1336" i="1"/>
  <c r="T1337" i="1"/>
  <c r="T1338" i="1"/>
  <c r="T1339" i="1"/>
  <c r="T1340" i="1"/>
  <c r="T1341" i="1"/>
  <c r="T1342" i="1"/>
  <c r="T1343" i="1"/>
  <c r="T1344" i="1"/>
  <c r="T1345" i="1"/>
  <c r="T1346" i="1"/>
  <c r="T1347" i="1"/>
  <c r="T1348" i="1"/>
  <c r="T1349" i="1"/>
  <c r="T1350" i="1"/>
  <c r="T1351" i="1"/>
  <c r="T1352" i="1"/>
  <c r="T1353" i="1"/>
  <c r="T1354" i="1"/>
  <c r="T1355" i="1"/>
  <c r="T1356" i="1"/>
  <c r="T1357" i="1"/>
  <c r="T1358" i="1"/>
  <c r="T1359" i="1"/>
  <c r="T1360" i="1"/>
  <c r="T1361" i="1"/>
  <c r="T1362" i="1"/>
  <c r="T1363" i="1"/>
  <c r="T1364" i="1"/>
  <c r="T1365" i="1"/>
  <c r="T1366" i="1"/>
  <c r="T1367" i="1"/>
  <c r="T1368" i="1"/>
  <c r="T1369" i="1"/>
  <c r="T1370" i="1"/>
  <c r="T1371" i="1"/>
  <c r="T1372" i="1"/>
  <c r="T1373" i="1"/>
  <c r="T1374" i="1"/>
  <c r="T1375" i="1"/>
  <c r="T1376" i="1"/>
  <c r="T1377" i="1"/>
  <c r="T1378" i="1"/>
  <c r="T1379" i="1"/>
  <c r="T1380" i="1"/>
  <c r="T1381" i="1"/>
  <c r="T1382" i="1"/>
  <c r="T1383" i="1"/>
  <c r="T1384" i="1"/>
  <c r="T1385" i="1"/>
  <c r="T1386" i="1"/>
  <c r="T1387" i="1"/>
  <c r="T1388" i="1"/>
  <c r="T1389" i="1"/>
  <c r="T1390" i="1"/>
  <c r="T1391" i="1"/>
  <c r="T1392" i="1"/>
  <c r="T1393" i="1"/>
  <c r="T1394" i="1"/>
  <c r="T1395" i="1"/>
  <c r="T1396" i="1"/>
  <c r="T1397" i="1"/>
  <c r="T1398" i="1"/>
  <c r="T1399" i="1"/>
  <c r="T1400" i="1"/>
  <c r="T1401" i="1"/>
  <c r="T1402" i="1"/>
  <c r="T1403" i="1"/>
  <c r="T1404" i="1"/>
  <c r="T1405" i="1"/>
  <c r="T1406" i="1"/>
  <c r="T1407" i="1"/>
  <c r="T1408" i="1"/>
  <c r="T1409" i="1"/>
  <c r="T1410" i="1"/>
  <c r="T1411" i="1"/>
  <c r="T1412" i="1"/>
  <c r="T1413" i="1"/>
  <c r="T1414" i="1"/>
  <c r="T1415" i="1"/>
  <c r="T1416" i="1"/>
  <c r="T1417" i="1"/>
  <c r="T1418" i="1"/>
  <c r="T1419" i="1"/>
  <c r="T1420" i="1"/>
  <c r="T1421" i="1"/>
  <c r="T1422" i="1"/>
  <c r="T1423" i="1"/>
  <c r="T1424" i="1"/>
  <c r="T1425" i="1"/>
  <c r="T1426" i="1"/>
  <c r="T1427" i="1"/>
  <c r="T1428" i="1"/>
  <c r="T1429" i="1"/>
  <c r="T1430" i="1"/>
  <c r="T1431" i="1"/>
  <c r="T1432" i="1"/>
  <c r="T1433" i="1"/>
  <c r="T1434" i="1"/>
  <c r="T1435" i="1"/>
  <c r="T1436" i="1"/>
  <c r="T1437" i="1"/>
  <c r="T1438" i="1"/>
  <c r="T1439" i="1"/>
  <c r="T1440" i="1"/>
  <c r="T1441" i="1"/>
  <c r="T1442" i="1"/>
  <c r="T1443" i="1"/>
  <c r="T1444" i="1"/>
  <c r="T1445" i="1"/>
  <c r="T1446" i="1"/>
  <c r="T1447" i="1"/>
  <c r="T1448" i="1"/>
  <c r="T1449" i="1"/>
  <c r="T1450" i="1"/>
  <c r="T1451" i="1"/>
  <c r="T1452" i="1"/>
  <c r="T1453" i="1"/>
  <c r="T1454" i="1"/>
  <c r="T1455" i="1"/>
  <c r="T1456" i="1"/>
  <c r="T1457" i="1"/>
  <c r="T1458" i="1"/>
  <c r="T1459" i="1"/>
  <c r="T1460" i="1"/>
  <c r="T1461" i="1"/>
  <c r="T1462" i="1"/>
  <c r="T1463" i="1"/>
  <c r="T1464" i="1"/>
  <c r="T1465" i="1"/>
  <c r="T1466" i="1"/>
  <c r="T1467" i="1"/>
  <c r="T1468" i="1"/>
  <c r="T1469" i="1"/>
  <c r="T1470" i="1"/>
  <c r="T1471" i="1"/>
  <c r="T1472" i="1"/>
  <c r="T1473" i="1"/>
  <c r="T1474" i="1"/>
  <c r="T1475" i="1"/>
  <c r="T1476" i="1"/>
  <c r="T1477" i="1"/>
  <c r="T1478" i="1"/>
  <c r="T1479" i="1"/>
  <c r="T1480" i="1"/>
  <c r="T1481" i="1"/>
  <c r="T1482" i="1"/>
  <c r="T1483" i="1"/>
  <c r="T1484" i="1"/>
  <c r="T1485" i="1"/>
  <c r="T1486" i="1"/>
  <c r="T1487" i="1"/>
  <c r="T1488" i="1"/>
  <c r="T1489" i="1"/>
  <c r="T1490" i="1"/>
  <c r="T1491" i="1"/>
  <c r="T1492" i="1"/>
  <c r="T1493" i="1"/>
  <c r="T1494" i="1"/>
  <c r="T1495" i="1"/>
  <c r="T1496" i="1"/>
  <c r="T1497" i="1"/>
  <c r="T1498" i="1"/>
  <c r="T1499" i="1"/>
  <c r="T1500" i="1"/>
  <c r="T1501" i="1"/>
  <c r="T1502" i="1"/>
  <c r="T1503" i="1"/>
  <c r="T1504" i="1"/>
  <c r="T1505" i="1"/>
  <c r="T1506" i="1"/>
  <c r="T1507" i="1"/>
  <c r="T1508" i="1"/>
  <c r="T1509" i="1"/>
  <c r="T1510" i="1"/>
  <c r="T1511" i="1"/>
  <c r="T1512" i="1"/>
  <c r="T1513" i="1"/>
  <c r="T1514" i="1"/>
  <c r="T1515" i="1"/>
  <c r="T1516" i="1"/>
  <c r="T1517" i="1"/>
  <c r="T1518" i="1"/>
  <c r="T1519" i="1"/>
  <c r="T1520" i="1"/>
  <c r="T1521" i="1"/>
  <c r="T1522" i="1"/>
  <c r="T1523" i="1"/>
  <c r="T1524" i="1"/>
  <c r="T1525" i="1"/>
  <c r="T1526" i="1"/>
  <c r="T1527" i="1"/>
  <c r="T1528" i="1"/>
  <c r="T1529" i="1"/>
  <c r="T1530" i="1"/>
  <c r="T1531" i="1"/>
  <c r="T1532" i="1"/>
  <c r="T1533" i="1"/>
  <c r="T1534" i="1"/>
  <c r="T1535" i="1"/>
  <c r="T1536" i="1"/>
  <c r="T1537" i="1"/>
  <c r="T1538" i="1"/>
  <c r="T1539" i="1"/>
  <c r="T1540" i="1"/>
  <c r="T1541" i="1"/>
  <c r="T1542" i="1"/>
  <c r="T1543" i="1"/>
  <c r="T1544" i="1"/>
  <c r="T1545" i="1"/>
  <c r="T1546" i="1"/>
  <c r="T1547" i="1"/>
  <c r="T1548" i="1"/>
  <c r="T1549" i="1"/>
  <c r="T1550" i="1"/>
  <c r="T1551" i="1"/>
  <c r="T1552" i="1"/>
  <c r="T1553" i="1"/>
  <c r="T1554" i="1"/>
  <c r="T1555" i="1"/>
  <c r="T1556" i="1"/>
  <c r="T1557" i="1"/>
  <c r="T1558" i="1"/>
  <c r="T1559" i="1"/>
  <c r="T1560" i="1"/>
  <c r="T1561" i="1"/>
  <c r="T1562" i="1"/>
  <c r="T1563" i="1"/>
  <c r="T1564" i="1"/>
  <c r="T1565" i="1"/>
  <c r="T1566" i="1"/>
  <c r="T1567" i="1"/>
  <c r="T1568" i="1"/>
  <c r="T1569" i="1"/>
  <c r="T1570" i="1"/>
  <c r="T1571" i="1"/>
  <c r="T1572" i="1"/>
  <c r="T1573" i="1"/>
  <c r="T1574" i="1"/>
  <c r="T1575" i="1"/>
  <c r="T1576" i="1"/>
  <c r="T1577" i="1"/>
  <c r="T1578" i="1"/>
  <c r="T1579" i="1"/>
  <c r="T1580" i="1"/>
  <c r="T1581" i="1"/>
  <c r="T1582" i="1"/>
  <c r="T1583" i="1"/>
  <c r="T1584" i="1"/>
  <c r="T1585" i="1"/>
  <c r="T1586" i="1"/>
  <c r="T1587" i="1"/>
  <c r="T1588" i="1"/>
  <c r="T1589" i="1"/>
  <c r="T1590" i="1"/>
  <c r="T1591" i="1"/>
  <c r="T1592" i="1"/>
  <c r="T1593" i="1"/>
  <c r="T1594" i="1"/>
  <c r="T1595" i="1"/>
  <c r="T1596" i="1"/>
  <c r="T1597" i="1"/>
  <c r="T1598" i="1"/>
  <c r="T1599" i="1"/>
  <c r="T1600" i="1"/>
  <c r="T1601" i="1"/>
  <c r="T1602" i="1"/>
  <c r="T1603" i="1"/>
  <c r="T1604" i="1"/>
  <c r="T1605" i="1"/>
  <c r="T1606" i="1"/>
  <c r="T1607" i="1"/>
  <c r="T1608" i="1"/>
  <c r="T1609" i="1"/>
  <c r="T1610" i="1"/>
  <c r="T1611" i="1"/>
  <c r="T1612" i="1"/>
  <c r="T1613" i="1"/>
  <c r="T1614" i="1"/>
  <c r="T1615" i="1"/>
  <c r="T1616" i="1"/>
  <c r="T1617" i="1"/>
  <c r="T1618" i="1"/>
  <c r="T1619" i="1"/>
  <c r="T1620" i="1"/>
  <c r="T1621" i="1"/>
  <c r="T1622" i="1"/>
  <c r="T1623" i="1"/>
  <c r="T1624" i="1"/>
  <c r="T1625" i="1"/>
  <c r="T1626" i="1"/>
  <c r="T1627" i="1"/>
  <c r="T1628" i="1"/>
  <c r="T1629" i="1"/>
  <c r="T1630" i="1"/>
  <c r="T1631" i="1"/>
  <c r="T1632" i="1"/>
  <c r="T1633" i="1"/>
  <c r="T1634" i="1"/>
  <c r="T1635" i="1"/>
  <c r="T1636" i="1"/>
  <c r="T1637" i="1"/>
  <c r="T1638" i="1"/>
  <c r="T1639" i="1"/>
  <c r="T1640" i="1"/>
  <c r="T1641" i="1"/>
  <c r="T1642" i="1"/>
  <c r="T1643" i="1"/>
  <c r="T1644" i="1"/>
  <c r="T1645" i="1"/>
  <c r="T1646" i="1"/>
  <c r="T1647" i="1"/>
  <c r="T1648" i="1"/>
  <c r="T1649" i="1"/>
  <c r="T1650" i="1"/>
  <c r="T1651" i="1"/>
  <c r="T1652" i="1"/>
  <c r="T1653" i="1"/>
  <c r="T1654" i="1"/>
  <c r="T1655" i="1"/>
  <c r="T1656" i="1"/>
  <c r="T1657" i="1"/>
  <c r="T1658" i="1"/>
  <c r="T1659" i="1"/>
  <c r="T1660" i="1"/>
  <c r="T1661" i="1"/>
  <c r="T1662" i="1"/>
  <c r="T1663" i="1"/>
  <c r="T1664" i="1"/>
  <c r="T1665" i="1"/>
  <c r="T1666" i="1"/>
  <c r="T1667" i="1"/>
  <c r="T1668" i="1"/>
  <c r="T1669" i="1"/>
  <c r="T1670" i="1"/>
  <c r="T1671" i="1"/>
  <c r="T1672" i="1"/>
  <c r="T1673" i="1"/>
  <c r="T1674" i="1"/>
  <c r="T1675" i="1"/>
  <c r="T1676" i="1"/>
  <c r="T1677" i="1"/>
  <c r="T1678" i="1"/>
  <c r="T1679" i="1"/>
  <c r="T1680" i="1"/>
  <c r="T1681" i="1"/>
  <c r="T1682" i="1"/>
  <c r="T1683" i="1"/>
  <c r="T1684" i="1"/>
  <c r="T1685" i="1"/>
  <c r="T1686" i="1"/>
  <c r="T1687" i="1"/>
  <c r="T1688" i="1"/>
  <c r="T1689" i="1"/>
  <c r="T1690" i="1"/>
  <c r="T1691" i="1"/>
  <c r="T1692" i="1"/>
  <c r="T1693" i="1"/>
  <c r="T1694" i="1"/>
  <c r="T1695" i="1"/>
  <c r="T1696" i="1"/>
  <c r="T1697" i="1"/>
  <c r="T1698" i="1"/>
  <c r="T1699" i="1"/>
  <c r="T1700" i="1"/>
  <c r="T1701" i="1"/>
  <c r="T1702" i="1"/>
  <c r="T1703" i="1"/>
  <c r="T1704" i="1"/>
  <c r="T1705" i="1"/>
  <c r="T1706" i="1"/>
  <c r="T1707" i="1"/>
  <c r="T1708" i="1"/>
  <c r="T1709" i="1"/>
  <c r="T1710" i="1"/>
  <c r="T1711" i="1"/>
  <c r="T1712" i="1"/>
  <c r="T1713" i="1"/>
  <c r="T1714" i="1"/>
  <c r="T1715" i="1"/>
  <c r="T1716" i="1"/>
  <c r="T1717" i="1"/>
  <c r="T1718" i="1"/>
  <c r="T1719" i="1"/>
  <c r="T1720" i="1"/>
  <c r="T1721" i="1"/>
  <c r="T1722" i="1"/>
  <c r="T1723" i="1"/>
  <c r="T1724" i="1"/>
  <c r="T1725" i="1"/>
  <c r="T1726" i="1"/>
  <c r="T1727" i="1"/>
  <c r="T1728" i="1"/>
  <c r="T1729" i="1"/>
  <c r="T1730" i="1"/>
  <c r="T1731" i="1"/>
  <c r="T1732" i="1"/>
  <c r="T1733" i="1"/>
  <c r="T1734" i="1"/>
  <c r="T1735" i="1"/>
  <c r="T1736" i="1"/>
  <c r="T1737" i="1"/>
  <c r="T1738" i="1"/>
  <c r="T1739" i="1"/>
  <c r="T1740" i="1"/>
  <c r="T1741" i="1"/>
  <c r="T1742" i="1"/>
  <c r="T1743" i="1"/>
  <c r="T1744" i="1"/>
  <c r="T1745" i="1"/>
  <c r="T1746" i="1"/>
  <c r="T1747" i="1"/>
  <c r="T1748" i="1"/>
  <c r="T1749" i="1"/>
  <c r="T1750" i="1"/>
  <c r="T1751" i="1"/>
  <c r="T1752" i="1"/>
  <c r="T1753" i="1"/>
  <c r="T1754" i="1"/>
  <c r="T1755" i="1"/>
  <c r="T1756" i="1"/>
  <c r="T1757" i="1"/>
  <c r="T1758" i="1"/>
  <c r="T1759" i="1"/>
  <c r="T1760" i="1"/>
  <c r="T1761" i="1"/>
  <c r="T1762" i="1"/>
  <c r="T1763" i="1"/>
  <c r="T1764" i="1"/>
  <c r="T1765" i="1"/>
  <c r="T1766" i="1"/>
  <c r="T1767" i="1"/>
  <c r="T1768" i="1"/>
  <c r="T1769" i="1"/>
  <c r="T1770" i="1"/>
  <c r="T1771" i="1"/>
  <c r="T1772" i="1"/>
  <c r="T1773" i="1"/>
  <c r="T1774" i="1"/>
  <c r="T1775" i="1"/>
  <c r="T1776" i="1"/>
  <c r="T1777" i="1"/>
  <c r="T1778" i="1"/>
  <c r="T1779" i="1"/>
  <c r="T1780" i="1"/>
  <c r="T1781" i="1"/>
  <c r="T1782" i="1"/>
  <c r="T1783" i="1"/>
  <c r="T1784" i="1"/>
  <c r="T1785" i="1"/>
  <c r="T1786" i="1"/>
  <c r="T1787" i="1"/>
  <c r="T1788" i="1"/>
  <c r="T1789" i="1"/>
  <c r="T1790" i="1"/>
  <c r="T1791" i="1"/>
  <c r="T1792" i="1"/>
  <c r="T1793" i="1"/>
  <c r="T1794" i="1"/>
  <c r="T1795" i="1"/>
  <c r="T1796" i="1"/>
  <c r="T1797" i="1"/>
  <c r="T1798" i="1"/>
  <c r="T1799" i="1"/>
  <c r="T1800" i="1"/>
  <c r="T1801" i="1"/>
  <c r="T1802" i="1"/>
  <c r="T1803" i="1"/>
  <c r="T1804" i="1"/>
  <c r="T1805" i="1"/>
  <c r="T1806" i="1"/>
  <c r="T1807" i="1"/>
  <c r="T1808" i="1"/>
  <c r="T1809" i="1"/>
  <c r="T1810" i="1"/>
  <c r="T1811" i="1"/>
  <c r="T1812" i="1"/>
  <c r="T1813" i="1"/>
  <c r="T1814" i="1"/>
  <c r="T1815" i="1"/>
  <c r="T1816" i="1"/>
  <c r="T1817" i="1"/>
  <c r="T1818" i="1"/>
  <c r="T1819" i="1"/>
  <c r="T1820" i="1"/>
  <c r="T1821" i="1"/>
  <c r="T1822" i="1"/>
  <c r="T1823" i="1"/>
  <c r="T1824" i="1"/>
  <c r="T1825" i="1"/>
  <c r="T1826" i="1"/>
  <c r="T1827" i="1"/>
  <c r="T1828" i="1"/>
  <c r="T1829" i="1"/>
  <c r="T1830" i="1"/>
  <c r="T1831" i="1"/>
  <c r="T1832" i="1"/>
  <c r="T1833" i="1"/>
  <c r="T1834" i="1"/>
  <c r="T1835" i="1"/>
  <c r="T1836" i="1"/>
  <c r="T1837" i="1"/>
  <c r="T1838" i="1"/>
  <c r="T1839" i="1"/>
  <c r="T1840" i="1"/>
  <c r="T1841" i="1"/>
  <c r="T1842" i="1"/>
  <c r="T1843" i="1"/>
  <c r="T1844" i="1"/>
  <c r="T1845" i="1"/>
  <c r="T1846" i="1"/>
  <c r="T1847" i="1"/>
  <c r="T1848" i="1"/>
  <c r="T1849" i="1"/>
  <c r="T1850" i="1"/>
  <c r="T1851" i="1"/>
  <c r="T1852" i="1"/>
  <c r="T1853" i="1"/>
  <c r="T1854" i="1"/>
  <c r="T1855" i="1"/>
  <c r="T1856" i="1"/>
  <c r="T1857" i="1"/>
  <c r="T1858" i="1"/>
  <c r="T1859" i="1"/>
  <c r="T1860" i="1"/>
  <c r="T1861" i="1"/>
  <c r="T1862" i="1"/>
  <c r="T1863" i="1"/>
  <c r="T1864" i="1"/>
  <c r="T1865" i="1"/>
  <c r="T1866" i="1"/>
  <c r="T1867" i="1"/>
  <c r="T1868" i="1"/>
  <c r="T1869" i="1"/>
  <c r="T1870" i="1"/>
  <c r="T1871" i="1"/>
  <c r="T1872" i="1"/>
  <c r="T1873" i="1"/>
  <c r="T1874" i="1"/>
  <c r="T1875" i="1"/>
  <c r="T1876" i="1"/>
  <c r="T1877" i="1"/>
  <c r="T1878" i="1"/>
  <c r="T1879" i="1"/>
  <c r="T1880" i="1"/>
  <c r="T1881" i="1"/>
  <c r="T1882" i="1"/>
  <c r="T1883" i="1"/>
  <c r="T1884" i="1"/>
  <c r="T1885" i="1"/>
  <c r="T1886" i="1"/>
  <c r="T1887" i="1"/>
  <c r="T1888" i="1"/>
  <c r="S6" i="1"/>
  <c r="S7" i="1"/>
  <c r="S8" i="1"/>
  <c r="S9" i="1"/>
  <c r="S10" i="1"/>
  <c r="S11" i="1"/>
  <c r="S12" i="1"/>
  <c r="S13" i="1"/>
  <c r="S14" i="1"/>
  <c r="S15" i="1"/>
  <c r="S16" i="1"/>
  <c r="S17" i="1"/>
  <c r="S18" i="1"/>
  <c r="S19" i="1"/>
  <c r="S20" i="1"/>
  <c r="S21" i="1"/>
  <c r="S22" i="1"/>
  <c r="S23" i="1"/>
  <c r="S24" i="1"/>
  <c r="S25" i="1"/>
  <c r="S26" i="1"/>
  <c r="S27" i="1"/>
  <c r="S28" i="1"/>
  <c r="S29" i="1"/>
  <c r="S30" i="1"/>
  <c r="S31" i="1"/>
  <c r="S32" i="1"/>
  <c r="S33" i="1"/>
  <c r="S34" i="1"/>
  <c r="S35" i="1"/>
  <c r="S36" i="1"/>
  <c r="S37" i="1"/>
  <c r="S38" i="1"/>
  <c r="S39" i="1"/>
  <c r="S40" i="1"/>
  <c r="S41" i="1"/>
  <c r="S42" i="1"/>
  <c r="S43" i="1"/>
  <c r="S44" i="1"/>
  <c r="S45" i="1"/>
  <c r="S46" i="1"/>
  <c r="S47" i="1"/>
  <c r="S48" i="1"/>
  <c r="S49" i="1"/>
  <c r="S50" i="1"/>
  <c r="S51" i="1"/>
  <c r="S52" i="1"/>
  <c r="S53" i="1"/>
  <c r="S54" i="1"/>
  <c r="S55" i="1"/>
  <c r="S56" i="1"/>
  <c r="S57" i="1"/>
  <c r="S58" i="1"/>
  <c r="S59" i="1"/>
  <c r="S60" i="1"/>
  <c r="S61" i="1"/>
  <c r="S62" i="1"/>
  <c r="S63" i="1"/>
  <c r="S64" i="1"/>
  <c r="S65" i="1"/>
  <c r="S66" i="1"/>
  <c r="S67" i="1"/>
  <c r="S68" i="1"/>
  <c r="S69" i="1"/>
  <c r="S70" i="1"/>
  <c r="S71" i="1"/>
  <c r="S72" i="1"/>
  <c r="S73" i="1"/>
  <c r="S74" i="1"/>
  <c r="S75" i="1"/>
  <c r="S76" i="1"/>
  <c r="S77" i="1"/>
  <c r="S78" i="1"/>
  <c r="S79" i="1"/>
  <c r="S80" i="1"/>
  <c r="S81" i="1"/>
  <c r="S82" i="1"/>
  <c r="S83" i="1"/>
  <c r="S84" i="1"/>
  <c r="S85" i="1"/>
  <c r="S86" i="1"/>
  <c r="S87" i="1"/>
  <c r="S88" i="1"/>
  <c r="S89" i="1"/>
  <c r="S90" i="1"/>
  <c r="S91" i="1"/>
  <c r="S92" i="1"/>
  <c r="S93" i="1"/>
  <c r="S94" i="1"/>
  <c r="S95" i="1"/>
  <c r="S96" i="1"/>
  <c r="S97" i="1"/>
  <c r="S98" i="1"/>
  <c r="S99" i="1"/>
  <c r="S100" i="1"/>
  <c r="S101" i="1"/>
  <c r="S102" i="1"/>
  <c r="S103" i="1"/>
  <c r="S104" i="1"/>
  <c r="S105" i="1"/>
  <c r="S106" i="1"/>
  <c r="S107" i="1"/>
  <c r="S108" i="1"/>
  <c r="S109" i="1"/>
  <c r="S110" i="1"/>
  <c r="S111" i="1"/>
  <c r="S112" i="1"/>
  <c r="S113" i="1"/>
  <c r="S114" i="1"/>
  <c r="S115" i="1"/>
  <c r="S116" i="1"/>
  <c r="S117" i="1"/>
  <c r="S118" i="1"/>
  <c r="S119" i="1"/>
  <c r="S120" i="1"/>
  <c r="S121" i="1"/>
  <c r="S122" i="1"/>
  <c r="S123" i="1"/>
  <c r="S124" i="1"/>
  <c r="S125" i="1"/>
  <c r="S126" i="1"/>
  <c r="S127" i="1"/>
  <c r="S128" i="1"/>
  <c r="S129" i="1"/>
  <c r="S130" i="1"/>
  <c r="S131" i="1"/>
  <c r="S132" i="1"/>
  <c r="S133" i="1"/>
  <c r="S134" i="1"/>
  <c r="S135" i="1"/>
  <c r="S136" i="1"/>
  <c r="S137" i="1"/>
  <c r="S138" i="1"/>
  <c r="S139" i="1"/>
  <c r="S140" i="1"/>
  <c r="S141" i="1"/>
  <c r="S142" i="1"/>
  <c r="S143" i="1"/>
  <c r="S144" i="1"/>
  <c r="S145" i="1"/>
  <c r="S146" i="1"/>
  <c r="S147" i="1"/>
  <c r="S148" i="1"/>
  <c r="S149" i="1"/>
  <c r="S150" i="1"/>
  <c r="S151" i="1"/>
  <c r="S152" i="1"/>
  <c r="S153" i="1"/>
  <c r="S154" i="1"/>
  <c r="S155" i="1"/>
  <c r="S156" i="1"/>
  <c r="S157" i="1"/>
  <c r="S158" i="1"/>
  <c r="S159" i="1"/>
  <c r="S160" i="1"/>
  <c r="S161" i="1"/>
  <c r="S162" i="1"/>
  <c r="S163" i="1"/>
  <c r="S164" i="1"/>
  <c r="S165" i="1"/>
  <c r="S166" i="1"/>
  <c r="S167" i="1"/>
  <c r="S168" i="1"/>
  <c r="S169" i="1"/>
  <c r="S170" i="1"/>
  <c r="S171" i="1"/>
  <c r="S172" i="1"/>
  <c r="S173" i="1"/>
  <c r="S174" i="1"/>
  <c r="S175" i="1"/>
  <c r="S176" i="1"/>
  <c r="S177" i="1"/>
  <c r="S178" i="1"/>
  <c r="S179" i="1"/>
  <c r="S180" i="1"/>
  <c r="S181" i="1"/>
  <c r="S182" i="1"/>
  <c r="S183" i="1"/>
  <c r="S184" i="1"/>
  <c r="S185" i="1"/>
  <c r="S186" i="1"/>
  <c r="S187" i="1"/>
  <c r="S188" i="1"/>
  <c r="S189" i="1"/>
  <c r="S190" i="1"/>
  <c r="S191" i="1"/>
  <c r="S192" i="1"/>
  <c r="S193" i="1"/>
  <c r="S194" i="1"/>
  <c r="S195" i="1"/>
  <c r="S196" i="1"/>
  <c r="S197" i="1"/>
  <c r="S198" i="1"/>
  <c r="S199" i="1"/>
  <c r="S200" i="1"/>
  <c r="S201" i="1"/>
  <c r="S202" i="1"/>
  <c r="S203" i="1"/>
  <c r="S204" i="1"/>
  <c r="S205" i="1"/>
  <c r="S206" i="1"/>
  <c r="S207" i="1"/>
  <c r="S208" i="1"/>
  <c r="S209" i="1"/>
  <c r="S210" i="1"/>
  <c r="S211" i="1"/>
  <c r="S212" i="1"/>
  <c r="S213" i="1"/>
  <c r="S214" i="1"/>
  <c r="S215" i="1"/>
  <c r="S216" i="1"/>
  <c r="S217" i="1"/>
  <c r="S218" i="1"/>
  <c r="S219" i="1"/>
  <c r="S220" i="1"/>
  <c r="S221" i="1"/>
  <c r="S222" i="1"/>
  <c r="S223" i="1"/>
  <c r="S224" i="1"/>
  <c r="S225" i="1"/>
  <c r="S226" i="1"/>
  <c r="S227" i="1"/>
  <c r="S228" i="1"/>
  <c r="S229" i="1"/>
  <c r="S230" i="1"/>
  <c r="S231" i="1"/>
  <c r="S232" i="1"/>
  <c r="S233" i="1"/>
  <c r="S234" i="1"/>
  <c r="S235" i="1"/>
  <c r="S236" i="1"/>
  <c r="S237" i="1"/>
  <c r="S238" i="1"/>
  <c r="S239" i="1"/>
  <c r="S240" i="1"/>
  <c r="S241" i="1"/>
  <c r="S242" i="1"/>
  <c r="S243" i="1"/>
  <c r="S244" i="1"/>
  <c r="S245" i="1"/>
  <c r="S246" i="1"/>
  <c r="S247" i="1"/>
  <c r="S248" i="1"/>
  <c r="S249" i="1"/>
  <c r="S250" i="1"/>
  <c r="S251" i="1"/>
  <c r="S252" i="1"/>
  <c r="S253" i="1"/>
  <c r="S254" i="1"/>
  <c r="S255" i="1"/>
  <c r="S256" i="1"/>
  <c r="S257" i="1"/>
  <c r="S258" i="1"/>
  <c r="S259" i="1"/>
  <c r="S260" i="1"/>
  <c r="S261" i="1"/>
  <c r="S262" i="1"/>
  <c r="S263" i="1"/>
  <c r="S264" i="1"/>
  <c r="S265" i="1"/>
  <c r="S266" i="1"/>
  <c r="S267" i="1"/>
  <c r="S268" i="1"/>
  <c r="S269" i="1"/>
  <c r="S270" i="1"/>
  <c r="S271" i="1"/>
  <c r="S272" i="1"/>
  <c r="S273" i="1"/>
  <c r="S274" i="1"/>
  <c r="S275" i="1"/>
  <c r="S276" i="1"/>
  <c r="S277" i="1"/>
  <c r="S278" i="1"/>
  <c r="S279" i="1"/>
  <c r="S280" i="1"/>
  <c r="S281" i="1"/>
  <c r="S282" i="1"/>
  <c r="S283" i="1"/>
  <c r="S284" i="1"/>
  <c r="S285" i="1"/>
  <c r="S286" i="1"/>
  <c r="S287" i="1"/>
  <c r="S288" i="1"/>
  <c r="S289" i="1"/>
  <c r="S290" i="1"/>
  <c r="S291" i="1"/>
  <c r="S292" i="1"/>
  <c r="S293" i="1"/>
  <c r="S294" i="1"/>
  <c r="S295" i="1"/>
  <c r="S296" i="1"/>
  <c r="S297" i="1"/>
  <c r="S298" i="1"/>
  <c r="S299" i="1"/>
  <c r="S300" i="1"/>
  <c r="S301" i="1"/>
  <c r="S302" i="1"/>
  <c r="S303" i="1"/>
  <c r="S304" i="1"/>
  <c r="S305" i="1"/>
  <c r="S306" i="1"/>
  <c r="S307" i="1"/>
  <c r="S308" i="1"/>
  <c r="S309" i="1"/>
  <c r="S310" i="1"/>
  <c r="S311" i="1"/>
  <c r="S312" i="1"/>
  <c r="S313" i="1"/>
  <c r="S314" i="1"/>
  <c r="S315" i="1"/>
  <c r="S316" i="1"/>
  <c r="S317" i="1"/>
  <c r="S318" i="1"/>
  <c r="S319" i="1"/>
  <c r="S320" i="1"/>
  <c r="S321" i="1"/>
  <c r="S322" i="1"/>
  <c r="S323" i="1"/>
  <c r="S324" i="1"/>
  <c r="S325" i="1"/>
  <c r="S326" i="1"/>
  <c r="S327" i="1"/>
  <c r="S328" i="1"/>
  <c r="S329" i="1"/>
  <c r="S330" i="1"/>
  <c r="S331" i="1"/>
  <c r="S332" i="1"/>
  <c r="S333" i="1"/>
  <c r="S334" i="1"/>
  <c r="S335" i="1"/>
  <c r="S336" i="1"/>
  <c r="S337" i="1"/>
  <c r="S338" i="1"/>
  <c r="S339" i="1"/>
  <c r="S340" i="1"/>
  <c r="S341" i="1"/>
  <c r="S342" i="1"/>
  <c r="S343" i="1"/>
  <c r="S344" i="1"/>
  <c r="S345" i="1"/>
  <c r="S346" i="1"/>
  <c r="S347" i="1"/>
  <c r="S348" i="1"/>
  <c r="S349" i="1"/>
  <c r="S350" i="1"/>
  <c r="S351" i="1"/>
  <c r="S352" i="1"/>
  <c r="S353" i="1"/>
  <c r="S354" i="1"/>
  <c r="S355" i="1"/>
  <c r="S356" i="1"/>
  <c r="S357" i="1"/>
  <c r="S358" i="1"/>
  <c r="S359" i="1"/>
  <c r="S360" i="1"/>
  <c r="S361" i="1"/>
  <c r="S362" i="1"/>
  <c r="S363" i="1"/>
  <c r="S364" i="1"/>
  <c r="S365" i="1"/>
  <c r="S366" i="1"/>
  <c r="S367" i="1"/>
  <c r="S368" i="1"/>
  <c r="S369" i="1"/>
  <c r="S370" i="1"/>
  <c r="S371" i="1"/>
  <c r="S372" i="1"/>
  <c r="S373" i="1"/>
  <c r="S374" i="1"/>
  <c r="S375" i="1"/>
  <c r="S376" i="1"/>
  <c r="S377" i="1"/>
  <c r="S378" i="1"/>
  <c r="S379" i="1"/>
  <c r="S380" i="1"/>
  <c r="S381" i="1"/>
  <c r="S382" i="1"/>
  <c r="S383" i="1"/>
  <c r="S384" i="1"/>
  <c r="S385" i="1"/>
  <c r="S386" i="1"/>
  <c r="S387" i="1"/>
  <c r="S388" i="1"/>
  <c r="S389" i="1"/>
  <c r="S390" i="1"/>
  <c r="S391" i="1"/>
  <c r="S392" i="1"/>
  <c r="S393" i="1"/>
  <c r="S394" i="1"/>
  <c r="S395" i="1"/>
  <c r="S396" i="1"/>
  <c r="S397" i="1"/>
  <c r="S398" i="1"/>
  <c r="S399" i="1"/>
  <c r="S400" i="1"/>
  <c r="S401" i="1"/>
  <c r="S402" i="1"/>
  <c r="S403" i="1"/>
  <c r="S404" i="1"/>
  <c r="S405" i="1"/>
  <c r="S406" i="1"/>
  <c r="S407" i="1"/>
  <c r="S408" i="1"/>
  <c r="S409" i="1"/>
  <c r="S410" i="1"/>
  <c r="S411" i="1"/>
  <c r="S412" i="1"/>
  <c r="S413" i="1"/>
  <c r="S414" i="1"/>
  <c r="S415" i="1"/>
  <c r="S416" i="1"/>
  <c r="S417" i="1"/>
  <c r="S418" i="1"/>
  <c r="S419" i="1"/>
  <c r="S420" i="1"/>
  <c r="S421" i="1"/>
  <c r="S422" i="1"/>
  <c r="S423" i="1"/>
  <c r="S424" i="1"/>
  <c r="S425" i="1"/>
  <c r="S426" i="1"/>
  <c r="S427" i="1"/>
  <c r="S428" i="1"/>
  <c r="S429" i="1"/>
  <c r="S430" i="1"/>
  <c r="S431" i="1"/>
  <c r="S432" i="1"/>
  <c r="S433" i="1"/>
  <c r="S434" i="1"/>
  <c r="S435" i="1"/>
  <c r="S436" i="1"/>
  <c r="S437" i="1"/>
  <c r="S438" i="1"/>
  <c r="S439" i="1"/>
  <c r="S440" i="1"/>
  <c r="S441" i="1"/>
  <c r="S442" i="1"/>
  <c r="S443" i="1"/>
  <c r="S444" i="1"/>
  <c r="S445" i="1"/>
  <c r="S446" i="1"/>
  <c r="S447" i="1"/>
  <c r="S448" i="1"/>
  <c r="S449" i="1"/>
  <c r="S450" i="1"/>
  <c r="S451" i="1"/>
  <c r="S452" i="1"/>
  <c r="S453" i="1"/>
  <c r="S454" i="1"/>
  <c r="S455" i="1"/>
  <c r="S456" i="1"/>
  <c r="S457" i="1"/>
  <c r="S458" i="1"/>
  <c r="S459" i="1"/>
  <c r="S460" i="1"/>
  <c r="S461" i="1"/>
  <c r="S462" i="1"/>
  <c r="S463" i="1"/>
  <c r="S464" i="1"/>
  <c r="S465" i="1"/>
  <c r="S466" i="1"/>
  <c r="S467" i="1"/>
  <c r="S468" i="1"/>
  <c r="S469" i="1"/>
  <c r="S470" i="1"/>
  <c r="S471" i="1"/>
  <c r="S472" i="1"/>
  <c r="S473" i="1"/>
  <c r="S474" i="1"/>
  <c r="S475" i="1"/>
  <c r="S476" i="1"/>
  <c r="S477" i="1"/>
  <c r="S478" i="1"/>
  <c r="S479" i="1"/>
  <c r="S480" i="1"/>
  <c r="S481" i="1"/>
  <c r="S482" i="1"/>
  <c r="S483" i="1"/>
  <c r="S484" i="1"/>
  <c r="S485" i="1"/>
  <c r="S486" i="1"/>
  <c r="S487" i="1"/>
  <c r="S488" i="1"/>
  <c r="S489" i="1"/>
  <c r="S490" i="1"/>
  <c r="S491" i="1"/>
  <c r="S492" i="1"/>
  <c r="S493" i="1"/>
  <c r="S494" i="1"/>
  <c r="S495" i="1"/>
  <c r="S496" i="1"/>
  <c r="S497" i="1"/>
  <c r="S498" i="1"/>
  <c r="S499" i="1"/>
  <c r="S500" i="1"/>
  <c r="S501" i="1"/>
  <c r="S502" i="1"/>
  <c r="S503" i="1"/>
  <c r="S504" i="1"/>
  <c r="S505" i="1"/>
  <c r="S506" i="1"/>
  <c r="S507" i="1"/>
  <c r="S508" i="1"/>
  <c r="S509" i="1"/>
  <c r="S510" i="1"/>
  <c r="S511" i="1"/>
  <c r="S512" i="1"/>
  <c r="S513" i="1"/>
  <c r="S514" i="1"/>
  <c r="S515" i="1"/>
  <c r="S516" i="1"/>
  <c r="S517" i="1"/>
  <c r="S518" i="1"/>
  <c r="S519" i="1"/>
  <c r="S520" i="1"/>
  <c r="S521" i="1"/>
  <c r="S522" i="1"/>
  <c r="S523" i="1"/>
  <c r="S524" i="1"/>
  <c r="S525" i="1"/>
  <c r="S526" i="1"/>
  <c r="S527" i="1"/>
  <c r="S528" i="1"/>
  <c r="S529" i="1"/>
  <c r="S530" i="1"/>
  <c r="S531" i="1"/>
  <c r="S532" i="1"/>
  <c r="S533" i="1"/>
  <c r="S534" i="1"/>
  <c r="S535" i="1"/>
  <c r="S536" i="1"/>
  <c r="S537" i="1"/>
  <c r="S538" i="1"/>
  <c r="S539" i="1"/>
  <c r="S540" i="1"/>
  <c r="S541" i="1"/>
  <c r="S542" i="1"/>
  <c r="S543" i="1"/>
  <c r="S544" i="1"/>
  <c r="S545" i="1"/>
  <c r="S546" i="1"/>
  <c r="S547" i="1"/>
  <c r="S548" i="1"/>
  <c r="S549" i="1"/>
  <c r="S550" i="1"/>
  <c r="S551" i="1"/>
  <c r="S552" i="1"/>
  <c r="S553" i="1"/>
  <c r="S554" i="1"/>
  <c r="S555" i="1"/>
  <c r="S556" i="1"/>
  <c r="S557" i="1"/>
  <c r="S558" i="1"/>
  <c r="S559" i="1"/>
  <c r="S560" i="1"/>
  <c r="S561" i="1"/>
  <c r="S562" i="1"/>
  <c r="S563" i="1"/>
  <c r="S564" i="1"/>
  <c r="S565" i="1"/>
  <c r="S566" i="1"/>
  <c r="S567" i="1"/>
  <c r="S568" i="1"/>
  <c r="S569" i="1"/>
  <c r="S570" i="1"/>
  <c r="S571" i="1"/>
  <c r="S572" i="1"/>
  <c r="S573" i="1"/>
  <c r="S574" i="1"/>
  <c r="S575" i="1"/>
  <c r="S576" i="1"/>
  <c r="S577" i="1"/>
  <c r="S578" i="1"/>
  <c r="S579" i="1"/>
  <c r="S580" i="1"/>
  <c r="S581" i="1"/>
  <c r="S582" i="1"/>
  <c r="S583" i="1"/>
  <c r="S584" i="1"/>
  <c r="S585" i="1"/>
  <c r="S586" i="1"/>
  <c r="S587" i="1"/>
  <c r="S588" i="1"/>
  <c r="S589" i="1"/>
  <c r="S590" i="1"/>
  <c r="S591" i="1"/>
  <c r="S592" i="1"/>
  <c r="S593" i="1"/>
  <c r="S594" i="1"/>
  <c r="S595" i="1"/>
  <c r="S596" i="1"/>
  <c r="S597" i="1"/>
  <c r="S598" i="1"/>
  <c r="S599" i="1"/>
  <c r="S600" i="1"/>
  <c r="S601" i="1"/>
  <c r="S602" i="1"/>
  <c r="S603" i="1"/>
  <c r="S604" i="1"/>
  <c r="S605" i="1"/>
  <c r="S606" i="1"/>
  <c r="S607" i="1"/>
  <c r="S608" i="1"/>
  <c r="S609" i="1"/>
  <c r="S610" i="1"/>
  <c r="S611" i="1"/>
  <c r="S612" i="1"/>
  <c r="S613" i="1"/>
  <c r="S614" i="1"/>
  <c r="S615" i="1"/>
  <c r="S616" i="1"/>
  <c r="S617" i="1"/>
  <c r="S618" i="1"/>
  <c r="S619" i="1"/>
  <c r="S620" i="1"/>
  <c r="S621" i="1"/>
  <c r="S622" i="1"/>
  <c r="S623" i="1"/>
  <c r="S624" i="1"/>
  <c r="S625" i="1"/>
  <c r="S626" i="1"/>
  <c r="S627" i="1"/>
  <c r="S628" i="1"/>
  <c r="S629" i="1"/>
  <c r="S630" i="1"/>
  <c r="S631" i="1"/>
  <c r="S632" i="1"/>
  <c r="S633" i="1"/>
  <c r="S634" i="1"/>
  <c r="S635" i="1"/>
  <c r="S636" i="1"/>
  <c r="S637" i="1"/>
  <c r="S638" i="1"/>
  <c r="S639" i="1"/>
  <c r="S640" i="1"/>
  <c r="S641" i="1"/>
  <c r="S642" i="1"/>
  <c r="S643" i="1"/>
  <c r="S644" i="1"/>
  <c r="S645" i="1"/>
  <c r="S646" i="1"/>
  <c r="S647" i="1"/>
  <c r="S648" i="1"/>
  <c r="S649" i="1"/>
  <c r="S650" i="1"/>
  <c r="S651" i="1"/>
  <c r="S652" i="1"/>
  <c r="S653" i="1"/>
  <c r="S654" i="1"/>
  <c r="S655" i="1"/>
  <c r="S656" i="1"/>
  <c r="S657" i="1"/>
  <c r="S658" i="1"/>
  <c r="S659" i="1"/>
  <c r="S660" i="1"/>
  <c r="S661" i="1"/>
  <c r="S662" i="1"/>
  <c r="S663" i="1"/>
  <c r="S664" i="1"/>
  <c r="S665" i="1"/>
  <c r="S666" i="1"/>
  <c r="S667" i="1"/>
  <c r="S668" i="1"/>
  <c r="S669" i="1"/>
  <c r="S670" i="1"/>
  <c r="S671" i="1"/>
  <c r="S672" i="1"/>
  <c r="S673" i="1"/>
  <c r="S674" i="1"/>
  <c r="S675" i="1"/>
  <c r="S676" i="1"/>
  <c r="S677" i="1"/>
  <c r="S678" i="1"/>
  <c r="S679" i="1"/>
  <c r="S680" i="1"/>
  <c r="S681" i="1"/>
  <c r="S682" i="1"/>
  <c r="S683" i="1"/>
  <c r="S684" i="1"/>
  <c r="S685" i="1"/>
  <c r="S686" i="1"/>
  <c r="S687" i="1"/>
  <c r="S688" i="1"/>
  <c r="S689" i="1"/>
  <c r="S690" i="1"/>
  <c r="S691" i="1"/>
  <c r="S692" i="1"/>
  <c r="S693" i="1"/>
  <c r="S694" i="1"/>
  <c r="S695" i="1"/>
  <c r="S696" i="1"/>
  <c r="S697" i="1"/>
  <c r="S698" i="1"/>
  <c r="S699" i="1"/>
  <c r="S700" i="1"/>
  <c r="S701" i="1"/>
  <c r="S702" i="1"/>
  <c r="S703" i="1"/>
  <c r="S704" i="1"/>
  <c r="S705" i="1"/>
  <c r="S706" i="1"/>
  <c r="S707" i="1"/>
  <c r="S708" i="1"/>
  <c r="S709" i="1"/>
  <c r="S710" i="1"/>
  <c r="S711" i="1"/>
  <c r="S712" i="1"/>
  <c r="S713" i="1"/>
  <c r="S714" i="1"/>
  <c r="S715" i="1"/>
  <c r="S716" i="1"/>
  <c r="S717" i="1"/>
  <c r="S718" i="1"/>
  <c r="S719" i="1"/>
  <c r="S720" i="1"/>
  <c r="S721" i="1"/>
  <c r="S722" i="1"/>
  <c r="S723" i="1"/>
  <c r="S724" i="1"/>
  <c r="S725" i="1"/>
  <c r="S726" i="1"/>
  <c r="S727" i="1"/>
  <c r="S728" i="1"/>
  <c r="S729" i="1"/>
  <c r="S730" i="1"/>
  <c r="S731" i="1"/>
  <c r="S732" i="1"/>
  <c r="S733" i="1"/>
  <c r="S734" i="1"/>
  <c r="S735" i="1"/>
  <c r="S736" i="1"/>
  <c r="S737" i="1"/>
  <c r="S738" i="1"/>
  <c r="S739" i="1"/>
  <c r="S740" i="1"/>
  <c r="S741" i="1"/>
  <c r="S742" i="1"/>
  <c r="S743" i="1"/>
  <c r="S744" i="1"/>
  <c r="S745" i="1"/>
  <c r="S746" i="1"/>
  <c r="S747" i="1"/>
  <c r="S748" i="1"/>
  <c r="S749" i="1"/>
  <c r="S750" i="1"/>
  <c r="S751" i="1"/>
  <c r="S752" i="1"/>
  <c r="S753" i="1"/>
  <c r="S754" i="1"/>
  <c r="S755" i="1"/>
  <c r="S756" i="1"/>
  <c r="S757" i="1"/>
  <c r="S758" i="1"/>
  <c r="S759" i="1"/>
  <c r="S760" i="1"/>
  <c r="S761" i="1"/>
  <c r="S762" i="1"/>
  <c r="S763" i="1"/>
  <c r="S764" i="1"/>
  <c r="S765" i="1"/>
  <c r="S766" i="1"/>
  <c r="S767" i="1"/>
  <c r="S768" i="1"/>
  <c r="S769" i="1"/>
  <c r="S770" i="1"/>
  <c r="S771" i="1"/>
  <c r="S772" i="1"/>
  <c r="S773" i="1"/>
  <c r="S774" i="1"/>
  <c r="S775" i="1"/>
  <c r="S776" i="1"/>
  <c r="S777" i="1"/>
  <c r="S778" i="1"/>
  <c r="S779" i="1"/>
  <c r="S780" i="1"/>
  <c r="S781" i="1"/>
  <c r="S782" i="1"/>
  <c r="S783" i="1"/>
  <c r="S784" i="1"/>
  <c r="S785" i="1"/>
  <c r="S786" i="1"/>
  <c r="S787" i="1"/>
  <c r="S788" i="1"/>
  <c r="S789" i="1"/>
  <c r="S790" i="1"/>
  <c r="S791" i="1"/>
  <c r="S792" i="1"/>
  <c r="S793" i="1"/>
  <c r="S794" i="1"/>
  <c r="S795" i="1"/>
  <c r="S796" i="1"/>
  <c r="S797" i="1"/>
  <c r="S798" i="1"/>
  <c r="S799" i="1"/>
  <c r="S800" i="1"/>
  <c r="S801" i="1"/>
  <c r="S802" i="1"/>
  <c r="S803" i="1"/>
  <c r="S804" i="1"/>
  <c r="S805" i="1"/>
  <c r="S806" i="1"/>
  <c r="S807" i="1"/>
  <c r="S808" i="1"/>
  <c r="S809" i="1"/>
  <c r="S810" i="1"/>
  <c r="S811" i="1"/>
  <c r="S812" i="1"/>
  <c r="S813" i="1"/>
  <c r="S814" i="1"/>
  <c r="S815" i="1"/>
  <c r="S816" i="1"/>
  <c r="S817" i="1"/>
  <c r="S818" i="1"/>
  <c r="S819" i="1"/>
  <c r="S820" i="1"/>
  <c r="S821" i="1"/>
  <c r="S822" i="1"/>
  <c r="S823" i="1"/>
  <c r="S824" i="1"/>
  <c r="S825" i="1"/>
  <c r="S826" i="1"/>
  <c r="S827" i="1"/>
  <c r="S828" i="1"/>
  <c r="S829" i="1"/>
  <c r="S830" i="1"/>
  <c r="S831" i="1"/>
  <c r="S832" i="1"/>
  <c r="S833" i="1"/>
  <c r="S834" i="1"/>
  <c r="S835" i="1"/>
  <c r="S836" i="1"/>
  <c r="S837" i="1"/>
  <c r="S838" i="1"/>
  <c r="S839" i="1"/>
  <c r="S840" i="1"/>
  <c r="S841" i="1"/>
  <c r="S842" i="1"/>
  <c r="S843" i="1"/>
  <c r="S844" i="1"/>
  <c r="S845" i="1"/>
  <c r="S846" i="1"/>
  <c r="S847" i="1"/>
  <c r="S848" i="1"/>
  <c r="S849" i="1"/>
  <c r="S850" i="1"/>
  <c r="S851" i="1"/>
  <c r="S852" i="1"/>
  <c r="S853" i="1"/>
  <c r="S854" i="1"/>
  <c r="S855" i="1"/>
  <c r="S856" i="1"/>
  <c r="S857" i="1"/>
  <c r="S858" i="1"/>
  <c r="S859" i="1"/>
  <c r="S860" i="1"/>
  <c r="S861" i="1"/>
  <c r="S862" i="1"/>
  <c r="S863" i="1"/>
  <c r="S864" i="1"/>
  <c r="S865" i="1"/>
  <c r="S866" i="1"/>
  <c r="S867" i="1"/>
  <c r="S868" i="1"/>
  <c r="S869" i="1"/>
  <c r="S870" i="1"/>
  <c r="S871" i="1"/>
  <c r="S872" i="1"/>
  <c r="S873" i="1"/>
  <c r="S874" i="1"/>
  <c r="S875" i="1"/>
  <c r="S876" i="1"/>
  <c r="S877" i="1"/>
  <c r="S878" i="1"/>
  <c r="S879" i="1"/>
  <c r="S880" i="1"/>
  <c r="S881" i="1"/>
  <c r="S882" i="1"/>
  <c r="S883" i="1"/>
  <c r="S884" i="1"/>
  <c r="S885" i="1"/>
  <c r="S886" i="1"/>
  <c r="S887" i="1"/>
  <c r="S888" i="1"/>
  <c r="S889" i="1"/>
  <c r="S890" i="1"/>
  <c r="S891" i="1"/>
  <c r="S892" i="1"/>
  <c r="S893" i="1"/>
  <c r="S894" i="1"/>
  <c r="S895" i="1"/>
  <c r="S896" i="1"/>
  <c r="S897" i="1"/>
  <c r="S898" i="1"/>
  <c r="S899" i="1"/>
  <c r="S900" i="1"/>
  <c r="S901" i="1"/>
  <c r="S902" i="1"/>
  <c r="S903" i="1"/>
  <c r="S904" i="1"/>
  <c r="S905" i="1"/>
  <c r="S906" i="1"/>
  <c r="S907" i="1"/>
  <c r="S908" i="1"/>
  <c r="S909" i="1"/>
  <c r="S910" i="1"/>
  <c r="S911" i="1"/>
  <c r="S912" i="1"/>
  <c r="S913" i="1"/>
  <c r="S914" i="1"/>
  <c r="S915" i="1"/>
  <c r="S916" i="1"/>
  <c r="S917" i="1"/>
  <c r="S918" i="1"/>
  <c r="S919" i="1"/>
  <c r="S920" i="1"/>
  <c r="S921" i="1"/>
  <c r="S922" i="1"/>
  <c r="S923" i="1"/>
  <c r="S924" i="1"/>
  <c r="S925" i="1"/>
  <c r="S926" i="1"/>
  <c r="S927" i="1"/>
  <c r="S928" i="1"/>
  <c r="S929" i="1"/>
  <c r="S930" i="1"/>
  <c r="S931" i="1"/>
  <c r="S932" i="1"/>
  <c r="S933" i="1"/>
  <c r="S934" i="1"/>
  <c r="S935" i="1"/>
  <c r="S936" i="1"/>
  <c r="S937" i="1"/>
  <c r="S938" i="1"/>
  <c r="S939" i="1"/>
  <c r="S940" i="1"/>
  <c r="S941" i="1"/>
  <c r="S942" i="1"/>
  <c r="S943" i="1"/>
  <c r="S944" i="1"/>
  <c r="S945" i="1"/>
  <c r="S946" i="1"/>
  <c r="S947" i="1"/>
  <c r="S948" i="1"/>
  <c r="S949" i="1"/>
  <c r="S950" i="1"/>
  <c r="S951" i="1"/>
  <c r="S952" i="1"/>
  <c r="S953" i="1"/>
  <c r="S954" i="1"/>
  <c r="S955" i="1"/>
  <c r="S956" i="1"/>
  <c r="S957" i="1"/>
  <c r="S958" i="1"/>
  <c r="S959" i="1"/>
  <c r="S960" i="1"/>
  <c r="S961" i="1"/>
  <c r="S962" i="1"/>
  <c r="S963" i="1"/>
  <c r="S964" i="1"/>
  <c r="S965" i="1"/>
  <c r="S966" i="1"/>
  <c r="S967" i="1"/>
  <c r="S968" i="1"/>
  <c r="S969" i="1"/>
  <c r="S970" i="1"/>
  <c r="S971" i="1"/>
  <c r="S972" i="1"/>
  <c r="S973" i="1"/>
  <c r="S974" i="1"/>
  <c r="S975" i="1"/>
  <c r="S976" i="1"/>
  <c r="S977" i="1"/>
  <c r="S978" i="1"/>
  <c r="S979" i="1"/>
  <c r="S980" i="1"/>
  <c r="S981" i="1"/>
  <c r="S982" i="1"/>
  <c r="S983" i="1"/>
  <c r="S984" i="1"/>
  <c r="S985" i="1"/>
  <c r="S986" i="1"/>
  <c r="S987" i="1"/>
  <c r="S988" i="1"/>
  <c r="S989" i="1"/>
  <c r="S990" i="1"/>
  <c r="S991" i="1"/>
  <c r="S992" i="1"/>
  <c r="S993" i="1"/>
  <c r="S994" i="1"/>
  <c r="S995" i="1"/>
  <c r="S996" i="1"/>
  <c r="S997" i="1"/>
  <c r="S998" i="1"/>
  <c r="S999" i="1"/>
  <c r="S1000" i="1"/>
  <c r="S1001" i="1"/>
  <c r="S1002" i="1"/>
  <c r="S1003" i="1"/>
  <c r="S1004" i="1"/>
  <c r="S1005" i="1"/>
  <c r="S1006" i="1"/>
  <c r="S1007" i="1"/>
  <c r="S1008" i="1"/>
  <c r="S1009" i="1"/>
  <c r="S1010" i="1"/>
  <c r="S1011" i="1"/>
  <c r="S1012" i="1"/>
  <c r="S1013" i="1"/>
  <c r="S1014" i="1"/>
  <c r="S1015" i="1"/>
  <c r="S1016" i="1"/>
  <c r="S1017" i="1"/>
  <c r="S1018" i="1"/>
  <c r="S1019" i="1"/>
  <c r="S1020" i="1"/>
  <c r="S1021" i="1"/>
  <c r="S1022" i="1"/>
  <c r="S1023" i="1"/>
  <c r="S1024" i="1"/>
  <c r="S1025" i="1"/>
  <c r="S1026" i="1"/>
  <c r="S1027" i="1"/>
  <c r="S1028" i="1"/>
  <c r="S1029" i="1"/>
  <c r="S1030" i="1"/>
  <c r="S1031" i="1"/>
  <c r="S1032" i="1"/>
  <c r="S1033" i="1"/>
  <c r="S1034" i="1"/>
  <c r="S1035" i="1"/>
  <c r="S1036" i="1"/>
  <c r="S1037" i="1"/>
  <c r="S1038" i="1"/>
  <c r="S1039" i="1"/>
  <c r="S1040" i="1"/>
  <c r="S1041" i="1"/>
  <c r="S1042" i="1"/>
  <c r="S1043" i="1"/>
  <c r="S1044" i="1"/>
  <c r="S1045" i="1"/>
  <c r="S1046" i="1"/>
  <c r="S1047" i="1"/>
  <c r="S1048" i="1"/>
  <c r="S1049" i="1"/>
  <c r="S1050" i="1"/>
  <c r="S1051" i="1"/>
  <c r="S1052" i="1"/>
  <c r="S1053" i="1"/>
  <c r="S1054" i="1"/>
  <c r="S1055" i="1"/>
  <c r="S1056" i="1"/>
  <c r="S1057" i="1"/>
  <c r="S1058" i="1"/>
  <c r="S1059" i="1"/>
  <c r="S1060" i="1"/>
  <c r="S1061" i="1"/>
  <c r="S1062" i="1"/>
  <c r="S1063" i="1"/>
  <c r="S1064" i="1"/>
  <c r="S1065" i="1"/>
  <c r="S1066" i="1"/>
  <c r="S1067" i="1"/>
  <c r="S1068" i="1"/>
  <c r="S1069" i="1"/>
  <c r="S1070" i="1"/>
  <c r="S1071" i="1"/>
  <c r="S1072" i="1"/>
  <c r="S1073" i="1"/>
  <c r="S1074" i="1"/>
  <c r="S1075" i="1"/>
  <c r="S1076" i="1"/>
  <c r="S1077" i="1"/>
  <c r="S1078" i="1"/>
  <c r="S1079" i="1"/>
  <c r="S1080" i="1"/>
  <c r="S1081" i="1"/>
  <c r="S1082" i="1"/>
  <c r="S1083" i="1"/>
  <c r="S1084" i="1"/>
  <c r="S1085" i="1"/>
  <c r="S1086" i="1"/>
  <c r="S1087" i="1"/>
  <c r="S1088" i="1"/>
  <c r="S1089" i="1"/>
  <c r="S1090" i="1"/>
  <c r="S1091" i="1"/>
  <c r="S1092" i="1"/>
  <c r="S1093" i="1"/>
  <c r="S1094" i="1"/>
  <c r="S1095" i="1"/>
  <c r="S1096" i="1"/>
  <c r="S1097" i="1"/>
  <c r="S1098" i="1"/>
  <c r="S1099" i="1"/>
  <c r="S1100" i="1"/>
  <c r="S1101" i="1"/>
  <c r="S1102" i="1"/>
  <c r="S1103" i="1"/>
  <c r="S1104" i="1"/>
  <c r="S1105" i="1"/>
  <c r="S1106" i="1"/>
  <c r="S1107" i="1"/>
  <c r="S1108" i="1"/>
  <c r="S1109" i="1"/>
  <c r="S1110" i="1"/>
  <c r="S1111" i="1"/>
  <c r="S1112" i="1"/>
  <c r="S1113" i="1"/>
  <c r="S1114" i="1"/>
  <c r="S1115" i="1"/>
  <c r="S1116" i="1"/>
  <c r="S1117" i="1"/>
  <c r="S1118" i="1"/>
  <c r="S1119" i="1"/>
  <c r="S1120" i="1"/>
  <c r="S1121" i="1"/>
  <c r="S1122" i="1"/>
  <c r="S1123" i="1"/>
  <c r="S1124" i="1"/>
  <c r="S1125" i="1"/>
  <c r="S1126" i="1"/>
  <c r="S1127" i="1"/>
  <c r="S1128" i="1"/>
  <c r="S1129" i="1"/>
  <c r="S1130" i="1"/>
  <c r="S1131" i="1"/>
  <c r="S1132" i="1"/>
  <c r="S1133" i="1"/>
  <c r="S1134" i="1"/>
  <c r="S1135" i="1"/>
  <c r="S1136" i="1"/>
  <c r="S1137" i="1"/>
  <c r="S1138" i="1"/>
  <c r="S1139" i="1"/>
  <c r="S1140" i="1"/>
  <c r="S1141" i="1"/>
  <c r="S1142" i="1"/>
  <c r="S1143" i="1"/>
  <c r="S1144" i="1"/>
  <c r="S1145" i="1"/>
  <c r="S1146" i="1"/>
  <c r="S1147" i="1"/>
  <c r="S1148" i="1"/>
  <c r="S1149" i="1"/>
  <c r="S1150" i="1"/>
  <c r="S1151" i="1"/>
  <c r="S1152" i="1"/>
  <c r="S1153" i="1"/>
  <c r="S1154" i="1"/>
  <c r="S1155" i="1"/>
  <c r="S1156" i="1"/>
  <c r="S1157" i="1"/>
  <c r="S1158" i="1"/>
  <c r="S1159" i="1"/>
  <c r="S1160" i="1"/>
  <c r="S1161" i="1"/>
  <c r="S1162" i="1"/>
  <c r="S1163" i="1"/>
  <c r="S1164" i="1"/>
  <c r="S1165" i="1"/>
  <c r="S1166" i="1"/>
  <c r="S1167" i="1"/>
  <c r="S1168" i="1"/>
  <c r="S1169" i="1"/>
  <c r="S1170" i="1"/>
  <c r="S1171" i="1"/>
  <c r="S1172" i="1"/>
  <c r="S1173" i="1"/>
  <c r="S1174" i="1"/>
  <c r="S1175" i="1"/>
  <c r="S1176" i="1"/>
  <c r="S1177" i="1"/>
  <c r="S1178" i="1"/>
  <c r="S1179" i="1"/>
  <c r="S1180" i="1"/>
  <c r="S1181" i="1"/>
  <c r="S1182" i="1"/>
  <c r="S1183" i="1"/>
  <c r="S1184" i="1"/>
  <c r="S1185" i="1"/>
  <c r="S1186" i="1"/>
  <c r="S1187" i="1"/>
  <c r="S1188" i="1"/>
  <c r="S1189" i="1"/>
  <c r="S1190" i="1"/>
  <c r="S1191" i="1"/>
  <c r="S1192" i="1"/>
  <c r="S1193" i="1"/>
  <c r="S1194" i="1"/>
  <c r="S1195" i="1"/>
  <c r="S1196" i="1"/>
  <c r="S1197" i="1"/>
  <c r="S1198" i="1"/>
  <c r="S1199" i="1"/>
  <c r="S1200" i="1"/>
  <c r="S1201" i="1"/>
  <c r="S1202" i="1"/>
  <c r="S1203" i="1"/>
  <c r="S1204" i="1"/>
  <c r="S1205" i="1"/>
  <c r="S1206" i="1"/>
  <c r="S1207" i="1"/>
  <c r="S1208" i="1"/>
  <c r="S1209" i="1"/>
  <c r="S1210" i="1"/>
  <c r="S1211" i="1"/>
  <c r="S1212" i="1"/>
  <c r="S1213" i="1"/>
  <c r="S1214" i="1"/>
  <c r="S1215" i="1"/>
  <c r="S1216" i="1"/>
  <c r="S1217" i="1"/>
  <c r="S1218" i="1"/>
  <c r="S1219" i="1"/>
  <c r="S1220" i="1"/>
  <c r="S1221" i="1"/>
  <c r="S1222" i="1"/>
  <c r="S1223" i="1"/>
  <c r="S1224" i="1"/>
  <c r="S1225" i="1"/>
  <c r="S1226" i="1"/>
  <c r="S1227" i="1"/>
  <c r="S1228" i="1"/>
  <c r="S1229" i="1"/>
  <c r="S1230" i="1"/>
  <c r="S1231" i="1"/>
  <c r="S1232" i="1"/>
  <c r="S1233" i="1"/>
  <c r="S1234" i="1"/>
  <c r="S1235" i="1"/>
  <c r="S1236" i="1"/>
  <c r="S1237" i="1"/>
  <c r="S1238" i="1"/>
  <c r="S1239" i="1"/>
  <c r="S1240" i="1"/>
  <c r="S1241" i="1"/>
  <c r="S1242" i="1"/>
  <c r="S1243" i="1"/>
  <c r="S1244" i="1"/>
  <c r="S1245" i="1"/>
  <c r="S1246" i="1"/>
  <c r="S1247" i="1"/>
  <c r="S1248" i="1"/>
  <c r="S1249" i="1"/>
  <c r="S1250" i="1"/>
  <c r="S1251" i="1"/>
  <c r="S1252" i="1"/>
  <c r="S1253" i="1"/>
  <c r="S1254" i="1"/>
  <c r="S1255" i="1"/>
  <c r="S1256" i="1"/>
  <c r="S1257" i="1"/>
  <c r="S1258" i="1"/>
  <c r="S1259" i="1"/>
  <c r="S1260" i="1"/>
  <c r="S1261" i="1"/>
  <c r="S1262" i="1"/>
  <c r="S1263" i="1"/>
  <c r="S1264" i="1"/>
  <c r="S1265" i="1"/>
  <c r="S1266" i="1"/>
  <c r="S1267" i="1"/>
  <c r="S1268" i="1"/>
  <c r="S1269" i="1"/>
  <c r="S1270" i="1"/>
  <c r="S1271" i="1"/>
  <c r="S1272" i="1"/>
  <c r="S1273" i="1"/>
  <c r="S1274" i="1"/>
  <c r="S1275" i="1"/>
  <c r="S1276" i="1"/>
  <c r="S1277" i="1"/>
  <c r="S1278" i="1"/>
  <c r="S1279" i="1"/>
  <c r="S1280" i="1"/>
  <c r="S1281" i="1"/>
  <c r="S1282" i="1"/>
  <c r="S1283" i="1"/>
  <c r="S1284" i="1"/>
  <c r="S1285" i="1"/>
  <c r="S1286" i="1"/>
  <c r="S1287" i="1"/>
  <c r="S1288" i="1"/>
  <c r="S1289" i="1"/>
  <c r="S1290" i="1"/>
  <c r="S1291" i="1"/>
  <c r="S1292" i="1"/>
  <c r="S1293" i="1"/>
  <c r="S1294" i="1"/>
  <c r="S1295" i="1"/>
  <c r="S1296" i="1"/>
  <c r="S1297" i="1"/>
  <c r="S1298" i="1"/>
  <c r="S1299" i="1"/>
  <c r="S1300" i="1"/>
  <c r="S1301" i="1"/>
  <c r="S1302" i="1"/>
  <c r="S1303" i="1"/>
  <c r="S1304" i="1"/>
  <c r="S1305" i="1"/>
  <c r="S1306" i="1"/>
  <c r="S1307" i="1"/>
  <c r="S1308" i="1"/>
  <c r="S1309" i="1"/>
  <c r="S1310" i="1"/>
  <c r="S1311" i="1"/>
  <c r="S1312" i="1"/>
  <c r="S1313" i="1"/>
  <c r="S1314" i="1"/>
  <c r="S1315" i="1"/>
  <c r="S1316" i="1"/>
  <c r="S1317" i="1"/>
  <c r="S1318" i="1"/>
  <c r="S1319" i="1"/>
  <c r="S1320" i="1"/>
  <c r="S1321" i="1"/>
  <c r="S1322" i="1"/>
  <c r="S1323" i="1"/>
  <c r="S1324" i="1"/>
  <c r="S1325" i="1"/>
  <c r="S1326" i="1"/>
  <c r="S1327" i="1"/>
  <c r="S1328" i="1"/>
  <c r="S1329" i="1"/>
  <c r="S1330" i="1"/>
  <c r="S1331" i="1"/>
  <c r="S1332" i="1"/>
  <c r="S1333" i="1"/>
  <c r="S1334" i="1"/>
  <c r="S1335" i="1"/>
  <c r="S1336" i="1"/>
  <c r="S1337" i="1"/>
  <c r="S1338" i="1"/>
  <c r="S1339" i="1"/>
  <c r="S1340" i="1"/>
  <c r="S1341" i="1"/>
  <c r="S1342" i="1"/>
  <c r="S1343" i="1"/>
  <c r="S1344" i="1"/>
  <c r="S1345" i="1"/>
  <c r="S1346" i="1"/>
  <c r="S1347" i="1"/>
  <c r="S1348" i="1"/>
  <c r="S1349" i="1"/>
  <c r="S1350" i="1"/>
  <c r="S1351" i="1"/>
  <c r="S1352" i="1"/>
  <c r="S1353" i="1"/>
  <c r="S1354" i="1"/>
  <c r="S1355" i="1"/>
  <c r="S1356" i="1"/>
  <c r="S1357" i="1"/>
  <c r="S1358" i="1"/>
  <c r="S1359" i="1"/>
  <c r="S1360" i="1"/>
  <c r="S1361" i="1"/>
  <c r="S1362" i="1"/>
  <c r="S1363" i="1"/>
  <c r="S1364" i="1"/>
  <c r="S1365" i="1"/>
  <c r="S1366" i="1"/>
  <c r="S1367" i="1"/>
  <c r="S1368" i="1"/>
  <c r="S1369" i="1"/>
  <c r="S1370" i="1"/>
  <c r="S1371" i="1"/>
  <c r="S1372" i="1"/>
  <c r="S1373" i="1"/>
  <c r="S1374" i="1"/>
  <c r="S1375" i="1"/>
  <c r="S1376" i="1"/>
  <c r="S1377" i="1"/>
  <c r="S1378" i="1"/>
  <c r="S1379" i="1"/>
  <c r="S1380" i="1"/>
  <c r="S1381" i="1"/>
  <c r="S1382" i="1"/>
  <c r="S1383" i="1"/>
  <c r="S1384" i="1"/>
  <c r="S1385" i="1"/>
  <c r="S1386" i="1"/>
  <c r="S1387" i="1"/>
  <c r="S1388" i="1"/>
  <c r="S1389" i="1"/>
  <c r="S1390" i="1"/>
  <c r="S1391" i="1"/>
  <c r="S1392" i="1"/>
  <c r="S1393" i="1"/>
  <c r="S1394" i="1"/>
  <c r="S1395" i="1"/>
  <c r="S1396" i="1"/>
  <c r="S1397" i="1"/>
  <c r="S1398" i="1"/>
  <c r="S1399" i="1"/>
  <c r="S1400" i="1"/>
  <c r="S1401" i="1"/>
  <c r="S1402" i="1"/>
  <c r="S1403" i="1"/>
  <c r="S1404" i="1"/>
  <c r="S1405" i="1"/>
  <c r="S1406" i="1"/>
  <c r="S1407" i="1"/>
  <c r="S1408" i="1"/>
  <c r="S1409" i="1"/>
  <c r="S1410" i="1"/>
  <c r="S1411" i="1"/>
  <c r="S1412" i="1"/>
  <c r="S1413" i="1"/>
  <c r="S1414" i="1"/>
  <c r="S1415" i="1"/>
  <c r="S1416" i="1"/>
  <c r="S1417" i="1"/>
  <c r="S1418" i="1"/>
  <c r="S1419" i="1"/>
  <c r="S1420" i="1"/>
  <c r="S1421" i="1"/>
  <c r="S1422" i="1"/>
  <c r="S1423" i="1"/>
  <c r="S1424" i="1"/>
  <c r="S1425" i="1"/>
  <c r="S1426" i="1"/>
  <c r="S1427" i="1"/>
  <c r="S1428" i="1"/>
  <c r="S1429" i="1"/>
  <c r="S1430" i="1"/>
  <c r="S1431" i="1"/>
  <c r="S1432" i="1"/>
  <c r="S1433" i="1"/>
  <c r="S1434" i="1"/>
  <c r="S1435" i="1"/>
  <c r="S1436" i="1"/>
  <c r="S1437" i="1"/>
  <c r="S1438" i="1"/>
  <c r="S1439" i="1"/>
  <c r="S1440" i="1"/>
  <c r="S1441" i="1"/>
  <c r="S1442" i="1"/>
  <c r="S1443" i="1"/>
  <c r="S1444" i="1"/>
  <c r="S1445" i="1"/>
  <c r="S1446" i="1"/>
  <c r="S1447" i="1"/>
  <c r="S1448" i="1"/>
  <c r="S1449" i="1"/>
  <c r="S1450" i="1"/>
  <c r="S1451" i="1"/>
  <c r="S1452" i="1"/>
  <c r="S1453" i="1"/>
  <c r="S1454" i="1"/>
  <c r="S1455" i="1"/>
  <c r="S1456" i="1"/>
  <c r="S1457" i="1"/>
  <c r="S1458" i="1"/>
  <c r="S1459" i="1"/>
  <c r="S1460" i="1"/>
  <c r="S1461" i="1"/>
  <c r="S1462" i="1"/>
  <c r="S1463" i="1"/>
  <c r="S1464" i="1"/>
  <c r="S1465" i="1"/>
  <c r="S1466" i="1"/>
  <c r="S1467" i="1"/>
  <c r="S1468" i="1"/>
  <c r="S1469" i="1"/>
  <c r="S1470" i="1"/>
  <c r="S1471" i="1"/>
  <c r="S1472" i="1"/>
  <c r="S1473" i="1"/>
  <c r="S1474" i="1"/>
  <c r="S1475" i="1"/>
  <c r="S1476" i="1"/>
  <c r="S1477" i="1"/>
  <c r="S1478" i="1"/>
  <c r="S1479" i="1"/>
  <c r="S1480" i="1"/>
  <c r="S1481" i="1"/>
  <c r="S1482" i="1"/>
  <c r="S1483" i="1"/>
  <c r="S1484" i="1"/>
  <c r="S1485" i="1"/>
  <c r="S1486" i="1"/>
  <c r="S1487" i="1"/>
  <c r="S1488" i="1"/>
  <c r="S1489" i="1"/>
  <c r="S1490" i="1"/>
  <c r="S1491" i="1"/>
  <c r="S1492" i="1"/>
  <c r="S1493" i="1"/>
  <c r="S1494" i="1"/>
  <c r="S1495" i="1"/>
  <c r="S1496" i="1"/>
  <c r="S1497" i="1"/>
  <c r="S1498" i="1"/>
  <c r="S1499" i="1"/>
  <c r="S1500" i="1"/>
  <c r="S1501" i="1"/>
  <c r="S1502" i="1"/>
  <c r="S1503" i="1"/>
  <c r="S1504" i="1"/>
  <c r="S1505" i="1"/>
  <c r="S1506" i="1"/>
  <c r="S1507" i="1"/>
  <c r="S1508" i="1"/>
  <c r="S1509" i="1"/>
  <c r="S1510" i="1"/>
  <c r="S1511" i="1"/>
  <c r="S1512" i="1"/>
  <c r="S1513" i="1"/>
  <c r="S1514" i="1"/>
  <c r="S1515" i="1"/>
  <c r="S1516" i="1"/>
  <c r="S1517" i="1"/>
  <c r="S1518" i="1"/>
  <c r="S1519" i="1"/>
  <c r="S1520" i="1"/>
  <c r="S1521" i="1"/>
  <c r="S1522" i="1"/>
  <c r="S1523" i="1"/>
  <c r="S1524" i="1"/>
  <c r="S1525" i="1"/>
  <c r="S1526" i="1"/>
  <c r="S1527" i="1"/>
  <c r="S1528" i="1"/>
  <c r="S1529" i="1"/>
  <c r="S1530" i="1"/>
  <c r="S1531" i="1"/>
  <c r="S1532" i="1"/>
  <c r="S1533" i="1"/>
  <c r="S1534" i="1"/>
  <c r="S1535" i="1"/>
  <c r="S1536" i="1"/>
  <c r="S1537" i="1"/>
  <c r="S1538" i="1"/>
  <c r="S1539" i="1"/>
  <c r="S1540" i="1"/>
  <c r="S1541" i="1"/>
  <c r="S1542" i="1"/>
  <c r="S1543" i="1"/>
  <c r="S1544" i="1"/>
  <c r="S1545" i="1"/>
  <c r="S1546" i="1"/>
  <c r="S1547" i="1"/>
  <c r="S1548" i="1"/>
  <c r="S1549" i="1"/>
  <c r="S1550" i="1"/>
  <c r="S1551" i="1"/>
  <c r="S1552" i="1"/>
  <c r="S1553" i="1"/>
  <c r="S1554" i="1"/>
  <c r="S1555" i="1"/>
  <c r="S1556" i="1"/>
  <c r="S1557" i="1"/>
  <c r="S1558" i="1"/>
  <c r="S1559" i="1"/>
  <c r="S1560" i="1"/>
  <c r="S1561" i="1"/>
  <c r="S1562" i="1"/>
  <c r="S1563" i="1"/>
  <c r="S1564" i="1"/>
  <c r="S1565" i="1"/>
  <c r="S1566" i="1"/>
  <c r="S1567" i="1"/>
  <c r="S1568" i="1"/>
  <c r="S1569" i="1"/>
  <c r="S1570" i="1"/>
  <c r="S1571" i="1"/>
  <c r="S1572" i="1"/>
  <c r="S1573" i="1"/>
  <c r="S1574" i="1"/>
  <c r="S1575" i="1"/>
  <c r="S1576" i="1"/>
  <c r="S1577" i="1"/>
  <c r="S1578" i="1"/>
  <c r="S1579" i="1"/>
  <c r="S1580" i="1"/>
  <c r="S1581" i="1"/>
  <c r="S1582" i="1"/>
  <c r="S1583" i="1"/>
  <c r="S1584" i="1"/>
  <c r="S1585" i="1"/>
  <c r="S1586" i="1"/>
  <c r="S1587" i="1"/>
  <c r="S1588" i="1"/>
  <c r="S1589" i="1"/>
  <c r="S1590" i="1"/>
  <c r="S1591" i="1"/>
  <c r="S1592" i="1"/>
  <c r="S1593" i="1"/>
  <c r="S1594" i="1"/>
  <c r="S1595" i="1"/>
  <c r="S1596" i="1"/>
  <c r="S1597" i="1"/>
  <c r="S1598" i="1"/>
  <c r="S1599" i="1"/>
  <c r="S1600" i="1"/>
  <c r="S1601" i="1"/>
  <c r="S1602" i="1"/>
  <c r="S1603" i="1"/>
  <c r="S1604" i="1"/>
  <c r="S1605" i="1"/>
  <c r="S1606" i="1"/>
  <c r="S1607" i="1"/>
  <c r="S1608" i="1"/>
  <c r="S1609" i="1"/>
  <c r="S1610" i="1"/>
  <c r="S1611" i="1"/>
  <c r="S1612" i="1"/>
  <c r="S1613" i="1"/>
  <c r="S1614" i="1"/>
  <c r="S1615" i="1"/>
  <c r="S1616" i="1"/>
  <c r="S1617" i="1"/>
  <c r="S1618" i="1"/>
  <c r="S1619" i="1"/>
  <c r="S1620" i="1"/>
  <c r="S1621" i="1"/>
  <c r="S1622" i="1"/>
  <c r="S1623" i="1"/>
  <c r="S1624" i="1"/>
  <c r="S1625" i="1"/>
  <c r="S1626" i="1"/>
  <c r="S1627" i="1"/>
  <c r="S1628" i="1"/>
  <c r="S1629" i="1"/>
  <c r="S1630" i="1"/>
  <c r="S1631" i="1"/>
  <c r="S1632" i="1"/>
  <c r="S1633" i="1"/>
  <c r="S1634" i="1"/>
  <c r="S1635" i="1"/>
  <c r="S1636" i="1"/>
  <c r="S1637" i="1"/>
  <c r="S1638" i="1"/>
  <c r="S1639" i="1"/>
  <c r="S1640" i="1"/>
  <c r="S1641" i="1"/>
  <c r="S1642" i="1"/>
  <c r="S1643" i="1"/>
  <c r="S1644" i="1"/>
  <c r="S1645" i="1"/>
  <c r="S1646" i="1"/>
  <c r="S1647" i="1"/>
  <c r="S1648" i="1"/>
  <c r="S1649" i="1"/>
  <c r="S1650" i="1"/>
  <c r="S1651" i="1"/>
  <c r="S1652" i="1"/>
  <c r="S1653" i="1"/>
  <c r="S1654" i="1"/>
  <c r="S1655" i="1"/>
  <c r="S1656" i="1"/>
  <c r="S1657" i="1"/>
  <c r="S1658" i="1"/>
  <c r="S1659" i="1"/>
  <c r="S1660" i="1"/>
  <c r="S1661" i="1"/>
  <c r="S1662" i="1"/>
  <c r="S1663" i="1"/>
  <c r="S1664" i="1"/>
  <c r="S1665" i="1"/>
  <c r="S1666" i="1"/>
  <c r="S1667" i="1"/>
  <c r="S1668" i="1"/>
  <c r="S1669" i="1"/>
  <c r="S1670" i="1"/>
  <c r="S1671" i="1"/>
  <c r="S1672" i="1"/>
  <c r="S1673" i="1"/>
  <c r="S1674" i="1"/>
  <c r="S1675" i="1"/>
  <c r="S1676" i="1"/>
  <c r="S1677" i="1"/>
  <c r="S1678" i="1"/>
  <c r="S1679" i="1"/>
  <c r="S1680" i="1"/>
  <c r="S1681" i="1"/>
  <c r="S1682" i="1"/>
  <c r="S1683" i="1"/>
  <c r="S1684" i="1"/>
  <c r="S1685" i="1"/>
  <c r="S1686" i="1"/>
  <c r="S1687" i="1"/>
  <c r="S1688" i="1"/>
  <c r="S1689" i="1"/>
  <c r="S1690" i="1"/>
  <c r="S1691" i="1"/>
  <c r="S1692" i="1"/>
  <c r="S1693" i="1"/>
  <c r="S1694" i="1"/>
  <c r="S1695" i="1"/>
  <c r="S1696" i="1"/>
  <c r="S1697" i="1"/>
  <c r="S1698" i="1"/>
  <c r="S1699" i="1"/>
  <c r="S1700" i="1"/>
  <c r="S1701" i="1"/>
  <c r="S1702" i="1"/>
  <c r="S1703" i="1"/>
  <c r="S1704" i="1"/>
  <c r="S1705" i="1"/>
  <c r="S1706" i="1"/>
  <c r="S1707" i="1"/>
  <c r="S1708" i="1"/>
  <c r="S1709" i="1"/>
  <c r="S1710" i="1"/>
  <c r="S1711" i="1"/>
  <c r="S1712" i="1"/>
  <c r="S1713" i="1"/>
  <c r="S1714" i="1"/>
  <c r="S1715" i="1"/>
  <c r="S1716" i="1"/>
  <c r="S1717" i="1"/>
  <c r="S1718" i="1"/>
  <c r="S1719" i="1"/>
  <c r="S1720" i="1"/>
  <c r="S1721" i="1"/>
  <c r="S1722" i="1"/>
  <c r="S1723" i="1"/>
  <c r="S1724" i="1"/>
  <c r="S1725" i="1"/>
  <c r="S1726" i="1"/>
  <c r="S1727" i="1"/>
  <c r="S1728" i="1"/>
  <c r="S1729" i="1"/>
  <c r="S1730" i="1"/>
  <c r="S1731" i="1"/>
  <c r="S1732" i="1"/>
  <c r="S1733" i="1"/>
  <c r="S1734" i="1"/>
  <c r="S1735" i="1"/>
  <c r="S1736" i="1"/>
  <c r="S1737" i="1"/>
  <c r="S1738" i="1"/>
  <c r="S1739" i="1"/>
  <c r="S1740" i="1"/>
  <c r="S1741" i="1"/>
  <c r="S1742" i="1"/>
  <c r="S1743" i="1"/>
  <c r="S1744" i="1"/>
  <c r="S1745" i="1"/>
  <c r="S1746" i="1"/>
  <c r="S1747" i="1"/>
  <c r="S1748" i="1"/>
  <c r="S1749" i="1"/>
  <c r="S1750" i="1"/>
  <c r="S1751" i="1"/>
  <c r="S1752" i="1"/>
  <c r="S1753" i="1"/>
  <c r="S1754" i="1"/>
  <c r="S1755" i="1"/>
  <c r="S1756" i="1"/>
  <c r="S1757" i="1"/>
  <c r="S1758" i="1"/>
  <c r="S1759" i="1"/>
  <c r="S1760" i="1"/>
  <c r="S1761" i="1"/>
  <c r="S1762" i="1"/>
  <c r="S1763" i="1"/>
  <c r="S1764" i="1"/>
  <c r="S1765" i="1"/>
  <c r="S1766" i="1"/>
  <c r="S1767" i="1"/>
  <c r="S1768" i="1"/>
  <c r="S1769" i="1"/>
  <c r="S1770" i="1"/>
  <c r="S1771" i="1"/>
  <c r="S1772" i="1"/>
  <c r="S1773" i="1"/>
  <c r="S1774" i="1"/>
  <c r="S1775" i="1"/>
  <c r="S1776" i="1"/>
  <c r="S1777" i="1"/>
  <c r="S1778" i="1"/>
  <c r="S1779" i="1"/>
  <c r="S1780" i="1"/>
  <c r="S1781" i="1"/>
  <c r="S1782" i="1"/>
  <c r="S1783" i="1"/>
  <c r="S1784" i="1"/>
  <c r="S1785" i="1"/>
  <c r="S1786" i="1"/>
  <c r="S1787" i="1"/>
  <c r="S1788" i="1"/>
  <c r="S1789" i="1"/>
  <c r="S1790" i="1"/>
  <c r="S1791" i="1"/>
  <c r="S1792" i="1"/>
  <c r="S1793" i="1"/>
  <c r="S1794" i="1"/>
  <c r="S1795" i="1"/>
  <c r="S1796" i="1"/>
  <c r="S1797" i="1"/>
  <c r="S1798" i="1"/>
  <c r="S1799" i="1"/>
  <c r="S1800" i="1"/>
  <c r="S1801" i="1"/>
  <c r="S1802" i="1"/>
  <c r="S1803" i="1"/>
  <c r="S1804" i="1"/>
  <c r="S1805" i="1"/>
  <c r="S1806" i="1"/>
  <c r="S1807" i="1"/>
  <c r="S1808" i="1"/>
  <c r="S1809" i="1"/>
  <c r="S1810" i="1"/>
  <c r="S1811" i="1"/>
  <c r="S1812" i="1"/>
  <c r="S1813" i="1"/>
  <c r="S1814" i="1"/>
  <c r="S1815" i="1"/>
  <c r="S1816" i="1"/>
  <c r="S1817" i="1"/>
  <c r="S1818" i="1"/>
  <c r="S1819" i="1"/>
  <c r="S1820" i="1"/>
  <c r="S1821" i="1"/>
  <c r="S1822" i="1"/>
  <c r="S1823" i="1"/>
  <c r="S1824" i="1"/>
  <c r="S1825" i="1"/>
  <c r="S1826" i="1"/>
  <c r="S1827" i="1"/>
  <c r="S1828" i="1"/>
  <c r="S1829" i="1"/>
  <c r="S1830" i="1"/>
  <c r="S1831" i="1"/>
  <c r="S1832" i="1"/>
  <c r="S1833" i="1"/>
  <c r="S1834" i="1"/>
  <c r="S1835" i="1"/>
  <c r="S1836" i="1"/>
  <c r="S1837" i="1"/>
  <c r="S1838" i="1"/>
  <c r="S1839" i="1"/>
  <c r="S1840" i="1"/>
  <c r="S1841" i="1"/>
  <c r="S1842" i="1"/>
  <c r="S1843" i="1"/>
  <c r="S1844" i="1"/>
  <c r="S1845" i="1"/>
  <c r="S1846" i="1"/>
  <c r="S1847" i="1"/>
  <c r="S1848" i="1"/>
  <c r="S1849" i="1"/>
  <c r="S1850" i="1"/>
  <c r="S1851" i="1"/>
  <c r="S1852" i="1"/>
  <c r="S1853" i="1"/>
  <c r="S1854" i="1"/>
  <c r="S1855" i="1"/>
  <c r="S1856" i="1"/>
  <c r="S1857" i="1"/>
  <c r="S1858" i="1"/>
  <c r="S1859" i="1"/>
  <c r="S1860" i="1"/>
  <c r="S1861" i="1"/>
  <c r="S1862" i="1"/>
  <c r="S1863" i="1"/>
  <c r="S1864" i="1"/>
  <c r="S1865" i="1"/>
  <c r="S1866" i="1"/>
  <c r="S1867" i="1"/>
  <c r="S1868" i="1"/>
  <c r="S1869" i="1"/>
  <c r="S1870" i="1"/>
  <c r="S1871" i="1"/>
  <c r="S1872" i="1"/>
  <c r="S1873" i="1"/>
  <c r="S1874" i="1"/>
  <c r="S1875" i="1"/>
  <c r="S1876" i="1"/>
  <c r="S1877" i="1"/>
  <c r="S1878" i="1"/>
  <c r="S1879" i="1"/>
  <c r="S1880" i="1"/>
  <c r="S1881" i="1"/>
  <c r="S1882" i="1"/>
  <c r="S1883" i="1"/>
  <c r="S1884" i="1"/>
  <c r="S1885" i="1"/>
  <c r="S1886" i="1"/>
  <c r="S1887" i="1"/>
  <c r="S1888" i="1"/>
  <c r="R6" i="1"/>
  <c r="R7" i="1"/>
  <c r="R8" i="1"/>
  <c r="R9" i="1"/>
  <c r="R10" i="1"/>
  <c r="R11" i="1"/>
  <c r="R12" i="1"/>
  <c r="R13" i="1"/>
  <c r="R14" i="1"/>
  <c r="R15" i="1"/>
  <c r="R16" i="1"/>
  <c r="R17" i="1"/>
  <c r="R18" i="1"/>
  <c r="R19" i="1"/>
  <c r="R20" i="1"/>
  <c r="R21" i="1"/>
  <c r="R22" i="1"/>
  <c r="R23" i="1"/>
  <c r="R24" i="1"/>
  <c r="R25" i="1"/>
  <c r="R26" i="1"/>
  <c r="R27" i="1"/>
  <c r="R28" i="1"/>
  <c r="R29" i="1"/>
  <c r="R30" i="1"/>
  <c r="R31" i="1"/>
  <c r="R32" i="1"/>
  <c r="R33" i="1"/>
  <c r="R34" i="1"/>
  <c r="R35" i="1"/>
  <c r="R36" i="1"/>
  <c r="R37" i="1"/>
  <c r="R38" i="1"/>
  <c r="R39" i="1"/>
  <c r="R40" i="1"/>
  <c r="R41" i="1"/>
  <c r="R42" i="1"/>
  <c r="R43" i="1"/>
  <c r="R44" i="1"/>
  <c r="R45" i="1"/>
  <c r="R46" i="1"/>
  <c r="R47" i="1"/>
  <c r="R48" i="1"/>
  <c r="R49" i="1"/>
  <c r="R50" i="1"/>
  <c r="R51" i="1"/>
  <c r="R52" i="1"/>
  <c r="R53" i="1"/>
  <c r="R54" i="1"/>
  <c r="R55" i="1"/>
  <c r="R56" i="1"/>
  <c r="R57" i="1"/>
  <c r="R58" i="1"/>
  <c r="R59" i="1"/>
  <c r="R60" i="1"/>
  <c r="R61" i="1"/>
  <c r="R62" i="1"/>
  <c r="R63" i="1"/>
  <c r="R64" i="1"/>
  <c r="R65" i="1"/>
  <c r="R66" i="1"/>
  <c r="R67" i="1"/>
  <c r="R68" i="1"/>
  <c r="R69" i="1"/>
  <c r="R70" i="1"/>
  <c r="R71" i="1"/>
  <c r="R72" i="1"/>
  <c r="R73" i="1"/>
  <c r="R74" i="1"/>
  <c r="R75" i="1"/>
  <c r="R76" i="1"/>
  <c r="R77" i="1"/>
  <c r="R78" i="1"/>
  <c r="R79" i="1"/>
  <c r="R80" i="1"/>
  <c r="R81" i="1"/>
  <c r="R82" i="1"/>
  <c r="R83" i="1"/>
  <c r="R84" i="1"/>
  <c r="R85" i="1"/>
  <c r="R86" i="1"/>
  <c r="R87" i="1"/>
  <c r="R88" i="1"/>
  <c r="R89" i="1"/>
  <c r="R90" i="1"/>
  <c r="R91" i="1"/>
  <c r="R92" i="1"/>
  <c r="R93" i="1"/>
  <c r="R94" i="1"/>
  <c r="R95" i="1"/>
  <c r="R96" i="1"/>
  <c r="R97" i="1"/>
  <c r="R98" i="1"/>
  <c r="R99" i="1"/>
  <c r="R100" i="1"/>
  <c r="R101" i="1"/>
  <c r="R102" i="1"/>
  <c r="R103" i="1"/>
  <c r="R104" i="1"/>
  <c r="R105" i="1"/>
  <c r="R106" i="1"/>
  <c r="R107" i="1"/>
  <c r="R108" i="1"/>
  <c r="R109" i="1"/>
  <c r="R110" i="1"/>
  <c r="R111" i="1"/>
  <c r="R112" i="1"/>
  <c r="R113" i="1"/>
  <c r="R114" i="1"/>
  <c r="R115" i="1"/>
  <c r="R116" i="1"/>
  <c r="R117" i="1"/>
  <c r="R118" i="1"/>
  <c r="R119" i="1"/>
  <c r="R120" i="1"/>
  <c r="R121" i="1"/>
  <c r="R122" i="1"/>
  <c r="R123" i="1"/>
  <c r="R124" i="1"/>
  <c r="R125" i="1"/>
  <c r="R126" i="1"/>
  <c r="R127" i="1"/>
  <c r="R128" i="1"/>
  <c r="R129" i="1"/>
  <c r="R130" i="1"/>
  <c r="R131" i="1"/>
  <c r="R132" i="1"/>
  <c r="R133" i="1"/>
  <c r="R134" i="1"/>
  <c r="R135" i="1"/>
  <c r="R136" i="1"/>
  <c r="R137" i="1"/>
  <c r="R138" i="1"/>
  <c r="R139" i="1"/>
  <c r="R140" i="1"/>
  <c r="R141" i="1"/>
  <c r="R142" i="1"/>
  <c r="R143" i="1"/>
  <c r="R144" i="1"/>
  <c r="R145" i="1"/>
  <c r="R146" i="1"/>
  <c r="R147" i="1"/>
  <c r="R148" i="1"/>
  <c r="R149" i="1"/>
  <c r="R150" i="1"/>
  <c r="R151" i="1"/>
  <c r="R152" i="1"/>
  <c r="R153" i="1"/>
  <c r="R154" i="1"/>
  <c r="R155" i="1"/>
  <c r="R156" i="1"/>
  <c r="R157" i="1"/>
  <c r="R158" i="1"/>
  <c r="R159" i="1"/>
  <c r="R160" i="1"/>
  <c r="R161" i="1"/>
  <c r="R162" i="1"/>
  <c r="R163" i="1"/>
  <c r="R164" i="1"/>
  <c r="R165" i="1"/>
  <c r="R166" i="1"/>
  <c r="R167" i="1"/>
  <c r="R168" i="1"/>
  <c r="R169" i="1"/>
  <c r="R170" i="1"/>
  <c r="R171" i="1"/>
  <c r="R172" i="1"/>
  <c r="R173" i="1"/>
  <c r="R174" i="1"/>
  <c r="R175" i="1"/>
  <c r="R176" i="1"/>
  <c r="R177" i="1"/>
  <c r="R178" i="1"/>
  <c r="R179" i="1"/>
  <c r="R180" i="1"/>
  <c r="R181" i="1"/>
  <c r="R182" i="1"/>
  <c r="R183" i="1"/>
  <c r="R184" i="1"/>
  <c r="R185" i="1"/>
  <c r="R186" i="1"/>
  <c r="R187" i="1"/>
  <c r="R188" i="1"/>
  <c r="R189" i="1"/>
  <c r="R190" i="1"/>
  <c r="R191" i="1"/>
  <c r="R192" i="1"/>
  <c r="R193" i="1"/>
  <c r="R194" i="1"/>
  <c r="R195" i="1"/>
  <c r="R196" i="1"/>
  <c r="R197" i="1"/>
  <c r="R198" i="1"/>
  <c r="R199" i="1"/>
  <c r="R200" i="1"/>
  <c r="R201" i="1"/>
  <c r="R202" i="1"/>
  <c r="R203" i="1"/>
  <c r="R204" i="1"/>
  <c r="R205" i="1"/>
  <c r="R206" i="1"/>
  <c r="R207" i="1"/>
  <c r="R208" i="1"/>
  <c r="R209" i="1"/>
  <c r="R210" i="1"/>
  <c r="R211" i="1"/>
  <c r="R212" i="1"/>
  <c r="R213" i="1"/>
  <c r="R214" i="1"/>
  <c r="R215" i="1"/>
  <c r="R216" i="1"/>
  <c r="R217" i="1"/>
  <c r="R218" i="1"/>
  <c r="R219" i="1"/>
  <c r="R220" i="1"/>
  <c r="R221" i="1"/>
  <c r="R222" i="1"/>
  <c r="R223" i="1"/>
  <c r="R224" i="1"/>
  <c r="R225" i="1"/>
  <c r="R226" i="1"/>
  <c r="R227" i="1"/>
  <c r="R228" i="1"/>
  <c r="R229" i="1"/>
  <c r="R230" i="1"/>
  <c r="R231" i="1"/>
  <c r="R232" i="1"/>
  <c r="R233" i="1"/>
  <c r="R234" i="1"/>
  <c r="R235" i="1"/>
  <c r="R236" i="1"/>
  <c r="R237" i="1"/>
  <c r="R238" i="1"/>
  <c r="R239" i="1"/>
  <c r="R240" i="1"/>
  <c r="R241" i="1"/>
  <c r="R242" i="1"/>
  <c r="R243" i="1"/>
  <c r="R244" i="1"/>
  <c r="R245" i="1"/>
  <c r="R246" i="1"/>
  <c r="R247" i="1"/>
  <c r="R248" i="1"/>
  <c r="R249" i="1"/>
  <c r="R250" i="1"/>
  <c r="R251" i="1"/>
  <c r="R252" i="1"/>
  <c r="R253" i="1"/>
  <c r="R254" i="1"/>
  <c r="R255" i="1"/>
  <c r="R256" i="1"/>
  <c r="R257" i="1"/>
  <c r="R258" i="1"/>
  <c r="R259" i="1"/>
  <c r="R260" i="1"/>
  <c r="R261" i="1"/>
  <c r="R262" i="1"/>
  <c r="R263" i="1"/>
  <c r="R264" i="1"/>
  <c r="R265" i="1"/>
  <c r="R266" i="1"/>
  <c r="R267" i="1"/>
  <c r="R268" i="1"/>
  <c r="R269" i="1"/>
  <c r="R270" i="1"/>
  <c r="R271" i="1"/>
  <c r="R272" i="1"/>
  <c r="R273" i="1"/>
  <c r="R274" i="1"/>
  <c r="R275" i="1"/>
  <c r="R276" i="1"/>
  <c r="R277" i="1"/>
  <c r="R278" i="1"/>
  <c r="R279" i="1"/>
  <c r="R280" i="1"/>
  <c r="R281" i="1"/>
  <c r="R282" i="1"/>
  <c r="R283" i="1"/>
  <c r="R284" i="1"/>
  <c r="R285" i="1"/>
  <c r="R286" i="1"/>
  <c r="R287" i="1"/>
  <c r="R288" i="1"/>
  <c r="R289" i="1"/>
  <c r="R290" i="1"/>
  <c r="R291" i="1"/>
  <c r="R292" i="1"/>
  <c r="R293" i="1"/>
  <c r="R294" i="1"/>
  <c r="R295" i="1"/>
  <c r="R296" i="1"/>
  <c r="R297" i="1"/>
  <c r="R298" i="1"/>
  <c r="R299" i="1"/>
  <c r="R300" i="1"/>
  <c r="R301" i="1"/>
  <c r="R302" i="1"/>
  <c r="R303" i="1"/>
  <c r="R304" i="1"/>
  <c r="R305" i="1"/>
  <c r="R306" i="1"/>
  <c r="R307" i="1"/>
  <c r="R308" i="1"/>
  <c r="R309" i="1"/>
  <c r="R310" i="1"/>
  <c r="R311" i="1"/>
  <c r="R312" i="1"/>
  <c r="R313" i="1"/>
  <c r="R314" i="1"/>
  <c r="R315" i="1"/>
  <c r="R316" i="1"/>
  <c r="R317" i="1"/>
  <c r="R318" i="1"/>
  <c r="R319" i="1"/>
  <c r="R320" i="1"/>
  <c r="R321" i="1"/>
  <c r="R322" i="1"/>
  <c r="R323" i="1"/>
  <c r="R324" i="1"/>
  <c r="R325" i="1"/>
  <c r="R326" i="1"/>
  <c r="R327" i="1"/>
  <c r="R328" i="1"/>
  <c r="R329" i="1"/>
  <c r="R330" i="1"/>
  <c r="R331" i="1"/>
  <c r="R332" i="1"/>
  <c r="R333" i="1"/>
  <c r="R334" i="1"/>
  <c r="R335" i="1"/>
  <c r="R336" i="1"/>
  <c r="R337" i="1"/>
  <c r="R338" i="1"/>
  <c r="R339" i="1"/>
  <c r="R340" i="1"/>
  <c r="R341" i="1"/>
  <c r="R342" i="1"/>
  <c r="R343" i="1"/>
  <c r="R344" i="1"/>
  <c r="R345" i="1"/>
  <c r="R346" i="1"/>
  <c r="R347" i="1"/>
  <c r="R348" i="1"/>
  <c r="R349" i="1"/>
  <c r="R350" i="1"/>
  <c r="R351" i="1"/>
  <c r="R352" i="1"/>
  <c r="R353" i="1"/>
  <c r="R354" i="1"/>
  <c r="R355" i="1"/>
  <c r="R356" i="1"/>
  <c r="R357" i="1"/>
  <c r="R358" i="1"/>
  <c r="R359" i="1"/>
  <c r="R360" i="1"/>
  <c r="R361" i="1"/>
  <c r="R362" i="1"/>
  <c r="R363" i="1"/>
  <c r="R364" i="1"/>
  <c r="R365" i="1"/>
  <c r="R366" i="1"/>
  <c r="R367" i="1"/>
  <c r="R368" i="1"/>
  <c r="R369" i="1"/>
  <c r="R370" i="1"/>
  <c r="R371" i="1"/>
  <c r="R372" i="1"/>
  <c r="R373" i="1"/>
  <c r="R374" i="1"/>
  <c r="R375" i="1"/>
  <c r="R376" i="1"/>
  <c r="R377" i="1"/>
  <c r="R378" i="1"/>
  <c r="R379" i="1"/>
  <c r="R380" i="1"/>
  <c r="R381" i="1"/>
  <c r="R382" i="1"/>
  <c r="R383" i="1"/>
  <c r="R384" i="1"/>
  <c r="R385" i="1"/>
  <c r="R386" i="1"/>
  <c r="R387" i="1"/>
  <c r="R388" i="1"/>
  <c r="R389" i="1"/>
  <c r="R390" i="1"/>
  <c r="R391" i="1"/>
  <c r="R392" i="1"/>
  <c r="R393" i="1"/>
  <c r="R394" i="1"/>
  <c r="R395" i="1"/>
  <c r="R396" i="1"/>
  <c r="R397" i="1"/>
  <c r="R398" i="1"/>
  <c r="R399" i="1"/>
  <c r="R400" i="1"/>
  <c r="R401" i="1"/>
  <c r="R402" i="1"/>
  <c r="R403" i="1"/>
  <c r="R404" i="1"/>
  <c r="R405" i="1"/>
  <c r="R406" i="1"/>
  <c r="R407" i="1"/>
  <c r="R408" i="1"/>
  <c r="R409" i="1"/>
  <c r="R410" i="1"/>
  <c r="R411" i="1"/>
  <c r="R412" i="1"/>
  <c r="R413" i="1"/>
  <c r="R414" i="1"/>
  <c r="R415" i="1"/>
  <c r="R416" i="1"/>
  <c r="R417" i="1"/>
  <c r="R418" i="1"/>
  <c r="R419" i="1"/>
  <c r="R420" i="1"/>
  <c r="R421" i="1"/>
  <c r="R422" i="1"/>
  <c r="R423" i="1"/>
  <c r="R424" i="1"/>
  <c r="R425" i="1"/>
  <c r="R426" i="1"/>
  <c r="R427" i="1"/>
  <c r="R428" i="1"/>
  <c r="R429" i="1"/>
  <c r="R430" i="1"/>
  <c r="R431" i="1"/>
  <c r="R432" i="1"/>
  <c r="R433" i="1"/>
  <c r="R434" i="1"/>
  <c r="R435" i="1"/>
  <c r="R436" i="1"/>
  <c r="R437" i="1"/>
  <c r="R438" i="1"/>
  <c r="R439" i="1"/>
  <c r="R440" i="1"/>
  <c r="R441" i="1"/>
  <c r="R442" i="1"/>
  <c r="R443" i="1"/>
  <c r="R444" i="1"/>
  <c r="R445" i="1"/>
  <c r="R446" i="1"/>
  <c r="R447" i="1"/>
  <c r="R448" i="1"/>
  <c r="R449" i="1"/>
  <c r="R450" i="1"/>
  <c r="R451" i="1"/>
  <c r="R452" i="1"/>
  <c r="R453" i="1"/>
  <c r="R454" i="1"/>
  <c r="R455" i="1"/>
  <c r="R456" i="1"/>
  <c r="R457" i="1"/>
  <c r="R458" i="1"/>
  <c r="R459" i="1"/>
  <c r="R460" i="1"/>
  <c r="R461" i="1"/>
  <c r="R462" i="1"/>
  <c r="R463" i="1"/>
  <c r="R464" i="1"/>
  <c r="R465" i="1"/>
  <c r="R466" i="1"/>
  <c r="R467" i="1"/>
  <c r="R468" i="1"/>
  <c r="R469" i="1"/>
  <c r="R470" i="1"/>
  <c r="R471" i="1"/>
  <c r="R472" i="1"/>
  <c r="R473" i="1"/>
  <c r="R474" i="1"/>
  <c r="R475" i="1"/>
  <c r="R476" i="1"/>
  <c r="R477" i="1"/>
  <c r="R478" i="1"/>
  <c r="R479" i="1"/>
  <c r="R480" i="1"/>
  <c r="R481" i="1"/>
  <c r="R482" i="1"/>
  <c r="R483" i="1"/>
  <c r="R484" i="1"/>
  <c r="R485" i="1"/>
  <c r="R486" i="1"/>
  <c r="R487" i="1"/>
  <c r="R488" i="1"/>
  <c r="R489" i="1"/>
  <c r="R490" i="1"/>
  <c r="R491" i="1"/>
  <c r="R492" i="1"/>
  <c r="R493" i="1"/>
  <c r="R494" i="1"/>
  <c r="R495" i="1"/>
  <c r="R496" i="1"/>
  <c r="R497" i="1"/>
  <c r="R498" i="1"/>
  <c r="R499" i="1"/>
  <c r="R500" i="1"/>
  <c r="R501" i="1"/>
  <c r="R502" i="1"/>
  <c r="R503" i="1"/>
  <c r="R504" i="1"/>
  <c r="R505" i="1"/>
  <c r="R506" i="1"/>
  <c r="R507" i="1"/>
  <c r="R508" i="1"/>
  <c r="R509" i="1"/>
  <c r="R510" i="1"/>
  <c r="R511" i="1"/>
  <c r="R512" i="1"/>
  <c r="R513" i="1"/>
  <c r="R514" i="1"/>
  <c r="R515" i="1"/>
  <c r="R516" i="1"/>
  <c r="R517" i="1"/>
  <c r="R518" i="1"/>
  <c r="R519" i="1"/>
  <c r="R520" i="1"/>
  <c r="R521" i="1"/>
  <c r="R522" i="1"/>
  <c r="R523" i="1"/>
  <c r="R524" i="1"/>
  <c r="R525" i="1"/>
  <c r="R526" i="1"/>
  <c r="R527" i="1"/>
  <c r="R528" i="1"/>
  <c r="R529" i="1"/>
  <c r="R530" i="1"/>
  <c r="R531" i="1"/>
  <c r="R532" i="1"/>
  <c r="R533" i="1"/>
  <c r="R534" i="1"/>
  <c r="R535" i="1"/>
  <c r="R536" i="1"/>
  <c r="R537" i="1"/>
  <c r="R538" i="1"/>
  <c r="R539" i="1"/>
  <c r="R540" i="1"/>
  <c r="R541" i="1"/>
  <c r="R542" i="1"/>
  <c r="R543" i="1"/>
  <c r="R544" i="1"/>
  <c r="R545" i="1"/>
  <c r="R546" i="1"/>
  <c r="R547" i="1"/>
  <c r="R548" i="1"/>
  <c r="R549" i="1"/>
  <c r="R550" i="1"/>
  <c r="R551" i="1"/>
  <c r="R552" i="1"/>
  <c r="R553" i="1"/>
  <c r="R554" i="1"/>
  <c r="R555" i="1"/>
  <c r="R556" i="1"/>
  <c r="R557" i="1"/>
  <c r="R558" i="1"/>
  <c r="R559" i="1"/>
  <c r="R560" i="1"/>
  <c r="R561" i="1"/>
  <c r="R562" i="1"/>
  <c r="R563" i="1"/>
  <c r="R564" i="1"/>
  <c r="R565" i="1"/>
  <c r="R566" i="1"/>
  <c r="R567" i="1"/>
  <c r="R568" i="1"/>
  <c r="R569" i="1"/>
  <c r="R570" i="1"/>
  <c r="R571" i="1"/>
  <c r="R572" i="1"/>
  <c r="R573" i="1"/>
  <c r="R574" i="1"/>
  <c r="R575" i="1"/>
  <c r="R576" i="1"/>
  <c r="R577" i="1"/>
  <c r="R578" i="1"/>
  <c r="R579" i="1"/>
  <c r="R580" i="1"/>
  <c r="R581" i="1"/>
  <c r="R582" i="1"/>
  <c r="R583" i="1"/>
  <c r="R584" i="1"/>
  <c r="R585" i="1"/>
  <c r="R586" i="1"/>
  <c r="R587" i="1"/>
  <c r="R588" i="1"/>
  <c r="R589" i="1"/>
  <c r="R590" i="1"/>
  <c r="R591" i="1"/>
  <c r="R592" i="1"/>
  <c r="R593" i="1"/>
  <c r="R594" i="1"/>
  <c r="R595" i="1"/>
  <c r="R596" i="1"/>
  <c r="R597" i="1"/>
  <c r="R598" i="1"/>
  <c r="R599" i="1"/>
  <c r="R600" i="1"/>
  <c r="R601" i="1"/>
  <c r="R602" i="1"/>
  <c r="R603" i="1"/>
  <c r="R604" i="1"/>
  <c r="R605" i="1"/>
  <c r="R606" i="1"/>
  <c r="R607" i="1"/>
  <c r="R608" i="1"/>
  <c r="R609" i="1"/>
  <c r="R610" i="1"/>
  <c r="R611" i="1"/>
  <c r="R612" i="1"/>
  <c r="R613" i="1"/>
  <c r="R614" i="1"/>
  <c r="R615" i="1"/>
  <c r="R616" i="1"/>
  <c r="R617" i="1"/>
  <c r="R618" i="1"/>
  <c r="R619" i="1"/>
  <c r="R620" i="1"/>
  <c r="R621" i="1"/>
  <c r="R622" i="1"/>
  <c r="R623" i="1"/>
  <c r="R624" i="1"/>
  <c r="R625" i="1"/>
  <c r="R626" i="1"/>
  <c r="R627" i="1"/>
  <c r="R628" i="1"/>
  <c r="R629" i="1"/>
  <c r="R630" i="1"/>
  <c r="R631" i="1"/>
  <c r="R632" i="1"/>
  <c r="R633" i="1"/>
  <c r="R634" i="1"/>
  <c r="R635" i="1"/>
  <c r="R636" i="1"/>
  <c r="R637" i="1"/>
  <c r="R638" i="1"/>
  <c r="R639" i="1"/>
  <c r="R640" i="1"/>
  <c r="R641" i="1"/>
  <c r="R642" i="1"/>
  <c r="R643" i="1"/>
  <c r="R644" i="1"/>
  <c r="R645" i="1"/>
  <c r="R646" i="1"/>
  <c r="R647" i="1"/>
  <c r="R648" i="1"/>
  <c r="R649" i="1"/>
  <c r="R650" i="1"/>
  <c r="R651" i="1"/>
  <c r="R652" i="1"/>
  <c r="R653" i="1"/>
  <c r="R654" i="1"/>
  <c r="R655" i="1"/>
  <c r="R656" i="1"/>
  <c r="R657" i="1"/>
  <c r="R658" i="1"/>
  <c r="R659" i="1"/>
  <c r="R660" i="1"/>
  <c r="R661" i="1"/>
  <c r="R662" i="1"/>
  <c r="R663" i="1"/>
  <c r="R664" i="1"/>
  <c r="R665" i="1"/>
  <c r="R666" i="1"/>
  <c r="R667" i="1"/>
  <c r="R668" i="1"/>
  <c r="R669" i="1"/>
  <c r="R670" i="1"/>
  <c r="R671" i="1"/>
  <c r="R672" i="1"/>
  <c r="R673" i="1"/>
  <c r="R674" i="1"/>
  <c r="R675" i="1"/>
  <c r="R676" i="1"/>
  <c r="R677" i="1"/>
  <c r="R678" i="1"/>
  <c r="R679" i="1"/>
  <c r="R680" i="1"/>
  <c r="R681" i="1"/>
  <c r="R682" i="1"/>
  <c r="R683" i="1"/>
  <c r="R684" i="1"/>
  <c r="R685" i="1"/>
  <c r="R686" i="1"/>
  <c r="R687" i="1"/>
  <c r="R688" i="1"/>
  <c r="R689" i="1"/>
  <c r="R690" i="1"/>
  <c r="R691" i="1"/>
  <c r="R692" i="1"/>
  <c r="R693" i="1"/>
  <c r="R694" i="1"/>
  <c r="R695" i="1"/>
  <c r="R696" i="1"/>
  <c r="R697" i="1"/>
  <c r="R698" i="1"/>
  <c r="R699" i="1"/>
  <c r="R700" i="1"/>
  <c r="R701" i="1"/>
  <c r="R702" i="1"/>
  <c r="R703" i="1"/>
  <c r="R704" i="1"/>
  <c r="R705" i="1"/>
  <c r="R706" i="1"/>
  <c r="R707" i="1"/>
  <c r="R708" i="1"/>
  <c r="R709" i="1"/>
  <c r="R710" i="1"/>
  <c r="R711" i="1"/>
  <c r="R712" i="1"/>
  <c r="R713" i="1"/>
  <c r="R714" i="1"/>
  <c r="R715" i="1"/>
  <c r="R716" i="1"/>
  <c r="R717" i="1"/>
  <c r="R718" i="1"/>
  <c r="R719" i="1"/>
  <c r="R720" i="1"/>
  <c r="R721" i="1"/>
  <c r="R722" i="1"/>
  <c r="R723" i="1"/>
  <c r="R724" i="1"/>
  <c r="R725" i="1"/>
  <c r="R726" i="1"/>
  <c r="R727" i="1"/>
  <c r="R728" i="1"/>
  <c r="R729" i="1"/>
  <c r="R730" i="1"/>
  <c r="R731" i="1"/>
  <c r="R732" i="1"/>
  <c r="R733" i="1"/>
  <c r="R734" i="1"/>
  <c r="R735" i="1"/>
  <c r="R736" i="1"/>
  <c r="R737" i="1"/>
  <c r="R738" i="1"/>
  <c r="R739" i="1"/>
  <c r="R740" i="1"/>
  <c r="R741" i="1"/>
  <c r="R742" i="1"/>
  <c r="R743" i="1"/>
  <c r="R744" i="1"/>
  <c r="R745" i="1"/>
  <c r="R746" i="1"/>
  <c r="R747" i="1"/>
  <c r="R748" i="1"/>
  <c r="R749" i="1"/>
  <c r="R750" i="1"/>
  <c r="R751" i="1"/>
  <c r="R752" i="1"/>
  <c r="R753" i="1"/>
  <c r="R754" i="1"/>
  <c r="R755" i="1"/>
  <c r="R756" i="1"/>
  <c r="R757" i="1"/>
  <c r="R758" i="1"/>
  <c r="R759" i="1"/>
  <c r="R760" i="1"/>
  <c r="R761" i="1"/>
  <c r="R762" i="1"/>
  <c r="R763" i="1"/>
  <c r="R764" i="1"/>
  <c r="R765" i="1"/>
  <c r="R766" i="1"/>
  <c r="R767" i="1"/>
  <c r="R768" i="1"/>
  <c r="R769" i="1"/>
  <c r="R770" i="1"/>
  <c r="R771" i="1"/>
  <c r="R772" i="1"/>
  <c r="R773" i="1"/>
  <c r="R774" i="1"/>
  <c r="R775" i="1"/>
  <c r="R776" i="1"/>
  <c r="R777" i="1"/>
  <c r="R778" i="1"/>
  <c r="R779" i="1"/>
  <c r="R780" i="1"/>
  <c r="R781" i="1"/>
  <c r="R782" i="1"/>
  <c r="R783" i="1"/>
  <c r="R784" i="1"/>
  <c r="R785" i="1"/>
  <c r="R786" i="1"/>
  <c r="R787" i="1"/>
  <c r="R788" i="1"/>
  <c r="R789" i="1"/>
  <c r="R790" i="1"/>
  <c r="R791" i="1"/>
  <c r="R792" i="1"/>
  <c r="R793" i="1"/>
  <c r="R794" i="1"/>
  <c r="R795" i="1"/>
  <c r="R796" i="1"/>
  <c r="R797" i="1"/>
  <c r="R798" i="1"/>
  <c r="R799" i="1"/>
  <c r="R800" i="1"/>
  <c r="R801" i="1"/>
  <c r="R802" i="1"/>
  <c r="R803" i="1"/>
  <c r="R804" i="1"/>
  <c r="R805" i="1"/>
  <c r="R806" i="1"/>
  <c r="R807" i="1"/>
  <c r="R808" i="1"/>
  <c r="R809" i="1"/>
  <c r="R810" i="1"/>
  <c r="R811" i="1"/>
  <c r="R812" i="1"/>
  <c r="R813" i="1"/>
  <c r="R814" i="1"/>
  <c r="R815" i="1"/>
  <c r="R816" i="1"/>
  <c r="R817" i="1"/>
  <c r="R818" i="1"/>
  <c r="R819" i="1"/>
  <c r="R820" i="1"/>
  <c r="R821" i="1"/>
  <c r="R822" i="1"/>
  <c r="R823" i="1"/>
  <c r="R824" i="1"/>
  <c r="R825" i="1"/>
  <c r="R826" i="1"/>
  <c r="R827" i="1"/>
  <c r="R828" i="1"/>
  <c r="R829" i="1"/>
  <c r="R830" i="1"/>
  <c r="R831" i="1"/>
  <c r="R832" i="1"/>
  <c r="R833" i="1"/>
  <c r="R834" i="1"/>
  <c r="R835" i="1"/>
  <c r="R836" i="1"/>
  <c r="R837" i="1"/>
  <c r="R838" i="1"/>
  <c r="R839" i="1"/>
  <c r="R840" i="1"/>
  <c r="R841" i="1"/>
  <c r="R842" i="1"/>
  <c r="R843" i="1"/>
  <c r="R844" i="1"/>
  <c r="R845" i="1"/>
  <c r="R846" i="1"/>
  <c r="R847" i="1"/>
  <c r="R848" i="1"/>
  <c r="R849" i="1"/>
  <c r="R850" i="1"/>
  <c r="R851" i="1"/>
  <c r="R852" i="1"/>
  <c r="R853" i="1"/>
  <c r="R854" i="1"/>
  <c r="R855" i="1"/>
  <c r="R856" i="1"/>
  <c r="R857" i="1"/>
  <c r="R858" i="1"/>
  <c r="R859" i="1"/>
  <c r="R860" i="1"/>
  <c r="R861" i="1"/>
  <c r="R862" i="1"/>
  <c r="R863" i="1"/>
  <c r="R864" i="1"/>
  <c r="R865" i="1"/>
  <c r="R866" i="1"/>
  <c r="R867" i="1"/>
  <c r="R868" i="1"/>
  <c r="R869" i="1"/>
  <c r="R870" i="1"/>
  <c r="R871" i="1"/>
  <c r="R872" i="1"/>
  <c r="R873" i="1"/>
  <c r="R874" i="1"/>
  <c r="R875" i="1"/>
  <c r="R876" i="1"/>
  <c r="R877" i="1"/>
  <c r="R878" i="1"/>
  <c r="R879" i="1"/>
  <c r="R880" i="1"/>
  <c r="R881" i="1"/>
  <c r="R882" i="1"/>
  <c r="R883" i="1"/>
  <c r="R884" i="1"/>
  <c r="R885" i="1"/>
  <c r="R886" i="1"/>
  <c r="R887" i="1"/>
  <c r="R888" i="1"/>
  <c r="R889" i="1"/>
  <c r="R890" i="1"/>
  <c r="R891" i="1"/>
  <c r="R892" i="1"/>
  <c r="R893" i="1"/>
  <c r="R894" i="1"/>
  <c r="R895" i="1"/>
  <c r="R896" i="1"/>
  <c r="R897" i="1"/>
  <c r="R898" i="1"/>
  <c r="R899" i="1"/>
  <c r="R900" i="1"/>
  <c r="R901" i="1"/>
  <c r="R902" i="1"/>
  <c r="R903" i="1"/>
  <c r="R904" i="1"/>
  <c r="R905" i="1"/>
  <c r="R906" i="1"/>
  <c r="R907" i="1"/>
  <c r="R908" i="1"/>
  <c r="R909" i="1"/>
  <c r="R910" i="1"/>
  <c r="R911" i="1"/>
  <c r="R912" i="1"/>
  <c r="R913" i="1"/>
  <c r="R914" i="1"/>
  <c r="R915" i="1"/>
  <c r="R916" i="1"/>
  <c r="R917" i="1"/>
  <c r="R918" i="1"/>
  <c r="R919" i="1"/>
  <c r="R920" i="1"/>
  <c r="R921" i="1"/>
  <c r="R922" i="1"/>
  <c r="R923" i="1"/>
  <c r="R924" i="1"/>
  <c r="R925" i="1"/>
  <c r="R926" i="1"/>
  <c r="R927" i="1"/>
  <c r="R928" i="1"/>
  <c r="R929" i="1"/>
  <c r="R930" i="1"/>
  <c r="R931" i="1"/>
  <c r="R932" i="1"/>
  <c r="R933" i="1"/>
  <c r="R934" i="1"/>
  <c r="R935" i="1"/>
  <c r="R936" i="1"/>
  <c r="R937" i="1"/>
  <c r="R938" i="1"/>
  <c r="R939" i="1"/>
  <c r="R940" i="1"/>
  <c r="R941" i="1"/>
  <c r="R942" i="1"/>
  <c r="R943" i="1"/>
  <c r="R944" i="1"/>
  <c r="R945" i="1"/>
  <c r="R946" i="1"/>
  <c r="R947" i="1"/>
  <c r="R948" i="1"/>
  <c r="R949" i="1"/>
  <c r="R950" i="1"/>
  <c r="R951" i="1"/>
  <c r="R952" i="1"/>
  <c r="R953" i="1"/>
  <c r="R954" i="1"/>
  <c r="R955" i="1"/>
  <c r="R956" i="1"/>
  <c r="R957" i="1"/>
  <c r="R958" i="1"/>
  <c r="R959" i="1"/>
  <c r="R960" i="1"/>
  <c r="R961" i="1"/>
  <c r="R962" i="1"/>
  <c r="R963" i="1"/>
  <c r="R964" i="1"/>
  <c r="R965" i="1"/>
  <c r="R966" i="1"/>
  <c r="R967" i="1"/>
  <c r="R968" i="1"/>
  <c r="R969" i="1"/>
  <c r="R970" i="1"/>
  <c r="R971" i="1"/>
  <c r="R972" i="1"/>
  <c r="R973" i="1"/>
  <c r="R974" i="1"/>
  <c r="R975" i="1"/>
  <c r="R976" i="1"/>
  <c r="R977" i="1"/>
  <c r="R978" i="1"/>
  <c r="R979" i="1"/>
  <c r="R980" i="1"/>
  <c r="R981" i="1"/>
  <c r="R982" i="1"/>
  <c r="R983" i="1"/>
  <c r="R984" i="1"/>
  <c r="R985" i="1"/>
  <c r="R986" i="1"/>
  <c r="R987" i="1"/>
  <c r="R988" i="1"/>
  <c r="R989" i="1"/>
  <c r="R990" i="1"/>
  <c r="R991" i="1"/>
  <c r="R992" i="1"/>
  <c r="R993" i="1"/>
  <c r="R994" i="1"/>
  <c r="R995" i="1"/>
  <c r="R996" i="1"/>
  <c r="R997" i="1"/>
  <c r="R998" i="1"/>
  <c r="R999" i="1"/>
  <c r="R1000" i="1"/>
  <c r="R1001" i="1"/>
  <c r="R1002" i="1"/>
  <c r="R1003" i="1"/>
  <c r="R1004" i="1"/>
  <c r="R1005" i="1"/>
  <c r="R1006" i="1"/>
  <c r="R1007" i="1"/>
  <c r="R1008" i="1"/>
  <c r="R1009" i="1"/>
  <c r="R1010" i="1"/>
  <c r="R1011" i="1"/>
  <c r="R1012" i="1"/>
  <c r="R1013" i="1"/>
  <c r="R1014" i="1"/>
  <c r="R1015" i="1"/>
  <c r="R1016" i="1"/>
  <c r="R1017" i="1"/>
  <c r="R1018" i="1"/>
  <c r="R1019" i="1"/>
  <c r="R1020" i="1"/>
  <c r="R1021" i="1"/>
  <c r="R1022" i="1"/>
  <c r="R1023" i="1"/>
  <c r="R1024" i="1"/>
  <c r="R1025" i="1"/>
  <c r="R1026" i="1"/>
  <c r="R1027" i="1"/>
  <c r="R1028" i="1"/>
  <c r="R1029" i="1"/>
  <c r="R1030" i="1"/>
  <c r="R1031" i="1"/>
  <c r="R1032" i="1"/>
  <c r="R1033" i="1"/>
  <c r="R1034" i="1"/>
  <c r="R1035" i="1"/>
  <c r="R1036" i="1"/>
  <c r="R1037" i="1"/>
  <c r="R1038" i="1"/>
  <c r="R1039" i="1"/>
  <c r="R1040" i="1"/>
  <c r="R1041" i="1"/>
  <c r="R1042" i="1"/>
  <c r="R1043" i="1"/>
  <c r="R1044" i="1"/>
  <c r="R1045" i="1"/>
  <c r="R1046" i="1"/>
  <c r="R1047" i="1"/>
  <c r="R1048" i="1"/>
  <c r="R1049" i="1"/>
  <c r="R1050" i="1"/>
  <c r="R1051" i="1"/>
  <c r="R1052" i="1"/>
  <c r="R1053" i="1"/>
  <c r="R1054" i="1"/>
  <c r="R1055" i="1"/>
  <c r="R1056" i="1"/>
  <c r="R1057" i="1"/>
  <c r="R1058" i="1"/>
  <c r="R1059" i="1"/>
  <c r="R1060" i="1"/>
  <c r="R1061" i="1"/>
  <c r="R1062" i="1"/>
  <c r="R1063" i="1"/>
  <c r="R1064" i="1"/>
  <c r="R1065" i="1"/>
  <c r="R1066" i="1"/>
  <c r="R1067" i="1"/>
  <c r="R1068" i="1"/>
  <c r="R1069" i="1"/>
  <c r="R1070" i="1"/>
  <c r="R1071" i="1"/>
  <c r="R1072" i="1"/>
  <c r="R1073" i="1"/>
  <c r="R1074" i="1"/>
  <c r="R1075" i="1"/>
  <c r="R1076" i="1"/>
  <c r="R1077" i="1"/>
  <c r="R1078" i="1"/>
  <c r="R1079" i="1"/>
  <c r="R1080" i="1"/>
  <c r="R1081" i="1"/>
  <c r="R1082" i="1"/>
  <c r="R1083" i="1"/>
  <c r="R1084" i="1"/>
  <c r="R1085" i="1"/>
  <c r="R1086" i="1"/>
  <c r="R1087" i="1"/>
  <c r="R1088" i="1"/>
  <c r="R1089" i="1"/>
  <c r="R1090" i="1"/>
  <c r="R1091" i="1"/>
  <c r="R1092" i="1"/>
  <c r="R1093" i="1"/>
  <c r="R1094" i="1"/>
  <c r="R1095" i="1"/>
  <c r="R1096" i="1"/>
  <c r="R1097" i="1"/>
  <c r="R1098" i="1"/>
  <c r="R1099" i="1"/>
  <c r="R1100" i="1"/>
  <c r="R1101" i="1"/>
  <c r="R1102" i="1"/>
  <c r="R1103" i="1"/>
  <c r="R1104" i="1"/>
  <c r="R1105" i="1"/>
  <c r="R1106" i="1"/>
  <c r="R1107" i="1"/>
  <c r="R1108" i="1"/>
  <c r="R1109" i="1"/>
  <c r="R1110" i="1"/>
  <c r="R1111" i="1"/>
  <c r="R1112" i="1"/>
  <c r="R1113" i="1"/>
  <c r="R1114" i="1"/>
  <c r="R1115" i="1"/>
  <c r="R1116" i="1"/>
  <c r="R1117" i="1"/>
  <c r="R1118" i="1"/>
  <c r="R1119" i="1"/>
  <c r="R1120" i="1"/>
  <c r="R1121" i="1"/>
  <c r="R1122" i="1"/>
  <c r="R1123" i="1"/>
  <c r="R1124" i="1"/>
  <c r="R1125" i="1"/>
  <c r="R1126" i="1"/>
  <c r="R1127" i="1"/>
  <c r="R1128" i="1"/>
  <c r="R1129" i="1"/>
  <c r="R1130" i="1"/>
  <c r="R1131" i="1"/>
  <c r="R1132" i="1"/>
  <c r="R1133" i="1"/>
  <c r="R1134" i="1"/>
  <c r="R1135" i="1"/>
  <c r="R1136" i="1"/>
  <c r="R1137" i="1"/>
  <c r="R1138" i="1"/>
  <c r="R1139" i="1"/>
  <c r="R1140" i="1"/>
  <c r="R1141" i="1"/>
  <c r="R1142" i="1"/>
  <c r="R1143" i="1"/>
  <c r="R1144" i="1"/>
  <c r="R1145" i="1"/>
  <c r="R1146" i="1"/>
  <c r="R1147" i="1"/>
  <c r="R1148" i="1"/>
  <c r="R1149" i="1"/>
  <c r="R1150" i="1"/>
  <c r="R1151" i="1"/>
  <c r="R1152" i="1"/>
  <c r="R1153" i="1"/>
  <c r="R1154" i="1"/>
  <c r="R1155" i="1"/>
  <c r="R1156" i="1"/>
  <c r="R1157" i="1"/>
  <c r="R1158" i="1"/>
  <c r="R1159" i="1"/>
  <c r="R1160" i="1"/>
  <c r="R1161" i="1"/>
  <c r="R1162" i="1"/>
  <c r="R1163" i="1"/>
  <c r="R1164" i="1"/>
  <c r="R1165" i="1"/>
  <c r="R1166" i="1"/>
  <c r="R1167" i="1"/>
  <c r="R1168" i="1"/>
  <c r="R1169" i="1"/>
  <c r="R1170" i="1"/>
  <c r="R1171" i="1"/>
  <c r="R1172" i="1"/>
  <c r="R1173" i="1"/>
  <c r="R1174" i="1"/>
  <c r="R1175" i="1"/>
  <c r="R1176" i="1"/>
  <c r="R1177" i="1"/>
  <c r="R1178" i="1"/>
  <c r="R1179" i="1"/>
  <c r="R1180" i="1"/>
  <c r="R1181" i="1"/>
  <c r="R1182" i="1"/>
  <c r="R1183" i="1"/>
  <c r="R1184" i="1"/>
  <c r="R1185" i="1"/>
  <c r="R1186" i="1"/>
  <c r="R1187" i="1"/>
  <c r="R1188" i="1"/>
  <c r="R1189" i="1"/>
  <c r="R1190" i="1"/>
  <c r="R1191" i="1"/>
  <c r="R1192" i="1"/>
  <c r="R1193" i="1"/>
  <c r="R1194" i="1"/>
  <c r="R1195" i="1"/>
  <c r="R1196" i="1"/>
  <c r="R1197" i="1"/>
  <c r="R1198" i="1"/>
  <c r="R1199" i="1"/>
  <c r="R1200" i="1"/>
  <c r="R1201" i="1"/>
  <c r="R1202" i="1"/>
  <c r="R1203" i="1"/>
  <c r="R1204" i="1"/>
  <c r="R1205" i="1"/>
  <c r="R1206" i="1"/>
  <c r="R1207" i="1"/>
  <c r="R1208" i="1"/>
  <c r="R1209" i="1"/>
  <c r="R1210" i="1"/>
  <c r="R1211" i="1"/>
  <c r="R1212" i="1"/>
  <c r="R1213" i="1"/>
  <c r="R1214" i="1"/>
  <c r="R1215" i="1"/>
  <c r="R1216" i="1"/>
  <c r="R1217" i="1"/>
  <c r="R1218" i="1"/>
  <c r="R1219" i="1"/>
  <c r="R1220" i="1"/>
  <c r="R1221" i="1"/>
  <c r="R1222" i="1"/>
  <c r="R1223" i="1"/>
  <c r="R1224" i="1"/>
  <c r="R1225" i="1"/>
  <c r="R1226" i="1"/>
  <c r="R1227" i="1"/>
  <c r="R1228" i="1"/>
  <c r="R1229" i="1"/>
  <c r="R1230" i="1"/>
  <c r="R1231" i="1"/>
  <c r="R1232" i="1"/>
  <c r="R1233" i="1"/>
  <c r="R1234" i="1"/>
  <c r="R1235" i="1"/>
  <c r="R1236" i="1"/>
  <c r="R1237" i="1"/>
  <c r="R1238" i="1"/>
  <c r="R1239" i="1"/>
  <c r="R1240" i="1"/>
  <c r="R1241" i="1"/>
  <c r="R1242" i="1"/>
  <c r="R1243" i="1"/>
  <c r="R1244" i="1"/>
  <c r="R1245" i="1"/>
  <c r="R1246" i="1"/>
  <c r="R1247" i="1"/>
  <c r="R1248" i="1"/>
  <c r="R1249" i="1"/>
  <c r="R1250" i="1"/>
  <c r="R1251" i="1"/>
  <c r="R1252" i="1"/>
  <c r="R1253" i="1"/>
  <c r="R1254" i="1"/>
  <c r="R1255" i="1"/>
  <c r="R1256" i="1"/>
  <c r="R1257" i="1"/>
  <c r="R1258" i="1"/>
  <c r="R1259" i="1"/>
  <c r="R1260" i="1"/>
  <c r="R1261" i="1"/>
  <c r="R1262" i="1"/>
  <c r="R1263" i="1"/>
  <c r="R1264" i="1"/>
  <c r="R1265" i="1"/>
  <c r="R1266" i="1"/>
  <c r="R1267" i="1"/>
  <c r="R1268" i="1"/>
  <c r="R1269" i="1"/>
  <c r="R1270" i="1"/>
  <c r="R1271" i="1"/>
  <c r="R1272" i="1"/>
  <c r="R1273" i="1"/>
  <c r="R1274" i="1"/>
  <c r="R1275" i="1"/>
  <c r="R1276" i="1"/>
  <c r="R1277" i="1"/>
  <c r="R1278" i="1"/>
  <c r="R1279" i="1"/>
  <c r="R1280" i="1"/>
  <c r="R1281" i="1"/>
  <c r="R1282" i="1"/>
  <c r="R1283" i="1"/>
  <c r="R1284" i="1"/>
  <c r="R1285" i="1"/>
  <c r="R1286" i="1"/>
  <c r="R1287" i="1"/>
  <c r="R1288" i="1"/>
  <c r="R1289" i="1"/>
  <c r="R1290" i="1"/>
  <c r="R1291" i="1"/>
  <c r="R1292" i="1"/>
  <c r="R1293" i="1"/>
  <c r="R1294" i="1"/>
  <c r="R1295" i="1"/>
  <c r="R1296" i="1"/>
  <c r="R1297" i="1"/>
  <c r="R1298" i="1"/>
  <c r="R1299" i="1"/>
  <c r="R1300" i="1"/>
  <c r="R1301" i="1"/>
  <c r="R1302" i="1"/>
  <c r="R1303" i="1"/>
  <c r="R1304" i="1"/>
  <c r="R1305" i="1"/>
  <c r="R1306" i="1"/>
  <c r="R1307" i="1"/>
  <c r="R1308" i="1"/>
  <c r="R1309" i="1"/>
  <c r="R1310" i="1"/>
  <c r="R1311" i="1"/>
  <c r="R1312" i="1"/>
  <c r="R1313" i="1"/>
  <c r="R1314" i="1"/>
  <c r="R1315" i="1"/>
  <c r="R1316" i="1"/>
  <c r="R1317" i="1"/>
  <c r="R1318" i="1"/>
  <c r="R1319" i="1"/>
  <c r="R1320" i="1"/>
  <c r="R1321" i="1"/>
  <c r="R1322" i="1"/>
  <c r="R1323" i="1"/>
  <c r="R1324" i="1"/>
  <c r="R1325" i="1"/>
  <c r="R1326" i="1"/>
  <c r="R1327" i="1"/>
  <c r="R1328" i="1"/>
  <c r="R1329" i="1"/>
  <c r="R1330" i="1"/>
  <c r="R1331" i="1"/>
  <c r="R1332" i="1"/>
  <c r="R1333" i="1"/>
  <c r="R1334" i="1"/>
  <c r="R1335" i="1"/>
  <c r="R1336" i="1"/>
  <c r="R1337" i="1"/>
  <c r="R1338" i="1"/>
  <c r="R1339" i="1"/>
  <c r="R1340" i="1"/>
  <c r="R1341" i="1"/>
  <c r="R1342" i="1"/>
  <c r="R1343" i="1"/>
  <c r="R1344" i="1"/>
  <c r="R1345" i="1"/>
  <c r="R1346" i="1"/>
  <c r="R1347" i="1"/>
  <c r="R1348" i="1"/>
  <c r="R1349" i="1"/>
  <c r="R1350" i="1"/>
  <c r="R1351" i="1"/>
  <c r="R1352" i="1"/>
  <c r="R1353" i="1"/>
  <c r="R1354" i="1"/>
  <c r="R1355" i="1"/>
  <c r="R1356" i="1"/>
  <c r="R1357" i="1"/>
  <c r="R1358" i="1"/>
  <c r="R1359" i="1"/>
  <c r="R1360" i="1"/>
  <c r="R1361" i="1"/>
  <c r="R1362" i="1"/>
  <c r="R1363" i="1"/>
  <c r="R1364" i="1"/>
  <c r="R1365" i="1"/>
  <c r="R1366" i="1"/>
  <c r="R1367" i="1"/>
  <c r="R1368" i="1"/>
  <c r="R1369" i="1"/>
  <c r="R1370" i="1"/>
  <c r="R1371" i="1"/>
  <c r="R1372" i="1"/>
  <c r="R1373" i="1"/>
  <c r="R1374" i="1"/>
  <c r="R1375" i="1"/>
  <c r="R1376" i="1"/>
  <c r="R1377" i="1"/>
  <c r="R1378" i="1"/>
  <c r="R1379" i="1"/>
  <c r="R1380" i="1"/>
  <c r="R1381" i="1"/>
  <c r="R1382" i="1"/>
  <c r="R1383" i="1"/>
  <c r="R1384" i="1"/>
  <c r="R1385" i="1"/>
  <c r="R1386" i="1"/>
  <c r="R1387" i="1"/>
  <c r="R1388" i="1"/>
  <c r="R1389" i="1"/>
  <c r="R1390" i="1"/>
  <c r="R1391" i="1"/>
  <c r="R1392" i="1"/>
  <c r="R1393" i="1"/>
  <c r="R1394" i="1"/>
  <c r="R1395" i="1"/>
  <c r="R1396" i="1"/>
  <c r="R1397" i="1"/>
  <c r="R1398" i="1"/>
  <c r="R1399" i="1"/>
  <c r="R1400" i="1"/>
  <c r="R1401" i="1"/>
  <c r="R1402" i="1"/>
  <c r="R1403" i="1"/>
  <c r="R1404" i="1"/>
  <c r="R1405" i="1"/>
  <c r="R1406" i="1"/>
  <c r="R1407" i="1"/>
  <c r="R1408" i="1"/>
  <c r="R1409" i="1"/>
  <c r="R1410" i="1"/>
  <c r="R1411" i="1"/>
  <c r="R1412" i="1"/>
  <c r="R1413" i="1"/>
  <c r="R1414" i="1"/>
  <c r="R1415" i="1"/>
  <c r="R1416" i="1"/>
  <c r="R1417" i="1"/>
  <c r="R1418" i="1"/>
  <c r="R1419" i="1"/>
  <c r="R1420" i="1"/>
  <c r="R1421" i="1"/>
  <c r="R1422" i="1"/>
  <c r="R1423" i="1"/>
  <c r="R1424" i="1"/>
  <c r="R1425" i="1"/>
  <c r="R1426" i="1"/>
  <c r="R1427" i="1"/>
  <c r="R1428" i="1"/>
  <c r="R1429" i="1"/>
  <c r="R1430" i="1"/>
  <c r="R1431" i="1"/>
  <c r="R1432" i="1"/>
  <c r="R1433" i="1"/>
  <c r="R1434" i="1"/>
  <c r="R1435" i="1"/>
  <c r="R1436" i="1"/>
  <c r="R1437" i="1"/>
  <c r="R1438" i="1"/>
  <c r="R1439" i="1"/>
  <c r="R1440" i="1"/>
  <c r="R1441" i="1"/>
  <c r="R1442" i="1"/>
  <c r="R1443" i="1"/>
  <c r="R1444" i="1"/>
  <c r="R1445" i="1"/>
  <c r="R1446" i="1"/>
  <c r="R1447" i="1"/>
  <c r="R1448" i="1"/>
  <c r="R1449" i="1"/>
  <c r="R1450" i="1"/>
  <c r="R1451" i="1"/>
  <c r="R1452" i="1"/>
  <c r="R1453" i="1"/>
  <c r="R1454" i="1"/>
  <c r="R1455" i="1"/>
  <c r="R1456" i="1"/>
  <c r="R1457" i="1"/>
  <c r="R1458" i="1"/>
  <c r="R1459" i="1"/>
  <c r="R1460" i="1"/>
  <c r="R1461" i="1"/>
  <c r="R1462" i="1"/>
  <c r="R1463" i="1"/>
  <c r="R1464" i="1"/>
  <c r="R1465" i="1"/>
  <c r="R1466" i="1"/>
  <c r="R1467" i="1"/>
  <c r="R1468" i="1"/>
  <c r="R1469" i="1"/>
  <c r="R1470" i="1"/>
  <c r="R1471" i="1"/>
  <c r="R1472" i="1"/>
  <c r="R1473" i="1"/>
  <c r="R1474" i="1"/>
  <c r="R1475" i="1"/>
  <c r="R1476" i="1"/>
  <c r="R1477" i="1"/>
  <c r="R1478" i="1"/>
  <c r="R1479" i="1"/>
  <c r="R1480" i="1"/>
  <c r="R1481" i="1"/>
  <c r="R1482" i="1"/>
  <c r="R1483" i="1"/>
  <c r="R1484" i="1"/>
  <c r="R1485" i="1"/>
  <c r="R1486" i="1"/>
  <c r="R1487" i="1"/>
  <c r="R1488" i="1"/>
  <c r="R1489" i="1"/>
  <c r="R1490" i="1"/>
  <c r="R1491" i="1"/>
  <c r="R1492" i="1"/>
  <c r="R1493" i="1"/>
  <c r="R1494" i="1"/>
  <c r="R1495" i="1"/>
  <c r="R1496" i="1"/>
  <c r="R1497" i="1"/>
  <c r="R1498" i="1"/>
  <c r="R1499" i="1"/>
  <c r="R1500" i="1"/>
  <c r="R1501" i="1"/>
  <c r="R1502" i="1"/>
  <c r="R1503" i="1"/>
  <c r="R1504" i="1"/>
  <c r="R1505" i="1"/>
  <c r="R1506" i="1"/>
  <c r="R1507" i="1"/>
  <c r="R1508" i="1"/>
  <c r="R1509" i="1"/>
  <c r="R1510" i="1"/>
  <c r="R1511" i="1"/>
  <c r="R1512" i="1"/>
  <c r="R1513" i="1"/>
  <c r="R1514" i="1"/>
  <c r="R1515" i="1"/>
  <c r="R1516" i="1"/>
  <c r="R1517" i="1"/>
  <c r="R1518" i="1"/>
  <c r="R1519" i="1"/>
  <c r="R1520" i="1"/>
  <c r="R1521" i="1"/>
  <c r="R1522" i="1"/>
  <c r="R1523" i="1"/>
  <c r="R1524" i="1"/>
  <c r="R1525" i="1"/>
  <c r="R1526" i="1"/>
  <c r="R1527" i="1"/>
  <c r="R1528" i="1"/>
  <c r="R1529" i="1"/>
  <c r="R1530" i="1"/>
  <c r="R1531" i="1"/>
  <c r="R1532" i="1"/>
  <c r="R1533" i="1"/>
  <c r="R1534" i="1"/>
  <c r="R1535" i="1"/>
  <c r="R1536" i="1"/>
  <c r="R1537" i="1"/>
  <c r="R1538" i="1"/>
  <c r="R1539" i="1"/>
  <c r="R1540" i="1"/>
  <c r="R1541" i="1"/>
  <c r="R1542" i="1"/>
  <c r="R1543" i="1"/>
  <c r="R1544" i="1"/>
  <c r="R1545" i="1"/>
  <c r="R1546" i="1"/>
  <c r="R1547" i="1"/>
  <c r="R1548" i="1"/>
  <c r="R1549" i="1"/>
  <c r="R1550" i="1"/>
  <c r="R1551" i="1"/>
  <c r="R1552" i="1"/>
  <c r="R1553" i="1"/>
  <c r="R1554" i="1"/>
  <c r="R1555" i="1"/>
  <c r="R1556" i="1"/>
  <c r="R1557" i="1"/>
  <c r="R1558" i="1"/>
  <c r="R1559" i="1"/>
  <c r="R1560" i="1"/>
  <c r="R1561" i="1"/>
  <c r="R1562" i="1"/>
  <c r="R1563" i="1"/>
  <c r="R1564" i="1"/>
  <c r="R1565" i="1"/>
  <c r="R1566" i="1"/>
  <c r="R1567" i="1"/>
  <c r="R1568" i="1"/>
  <c r="R1569" i="1"/>
  <c r="R1570" i="1"/>
  <c r="R1571" i="1"/>
  <c r="R1572" i="1"/>
  <c r="R1573" i="1"/>
  <c r="R1574" i="1"/>
  <c r="R1575" i="1"/>
  <c r="R1576" i="1"/>
  <c r="R1577" i="1"/>
  <c r="R1578" i="1"/>
  <c r="R1579" i="1"/>
  <c r="R1580" i="1"/>
  <c r="R1581" i="1"/>
  <c r="R1582" i="1"/>
  <c r="R1583" i="1"/>
  <c r="R1584" i="1"/>
  <c r="R1585" i="1"/>
  <c r="R1586" i="1"/>
  <c r="R1587" i="1"/>
  <c r="R1588" i="1"/>
  <c r="R1589" i="1"/>
  <c r="R1590" i="1"/>
  <c r="R1591" i="1"/>
  <c r="R1592" i="1"/>
  <c r="R1593" i="1"/>
  <c r="R1594" i="1"/>
  <c r="R1595" i="1"/>
  <c r="R1596" i="1"/>
  <c r="R1597" i="1"/>
  <c r="R1598" i="1"/>
  <c r="R1599" i="1"/>
  <c r="R1600" i="1"/>
  <c r="R1601" i="1"/>
  <c r="R1602" i="1"/>
  <c r="R1603" i="1"/>
  <c r="R1604" i="1"/>
  <c r="R1605" i="1"/>
  <c r="R1606" i="1"/>
  <c r="R1607" i="1"/>
  <c r="R1608" i="1"/>
  <c r="R1609" i="1"/>
  <c r="R1610" i="1"/>
  <c r="R1611" i="1"/>
  <c r="R1612" i="1"/>
  <c r="R1613" i="1"/>
  <c r="R1614" i="1"/>
  <c r="R1615" i="1"/>
  <c r="R1616" i="1"/>
  <c r="R1617" i="1"/>
  <c r="R1618" i="1"/>
  <c r="R1619" i="1"/>
  <c r="R1620" i="1"/>
  <c r="R1621" i="1"/>
  <c r="R1622" i="1"/>
  <c r="R1623" i="1"/>
  <c r="R1624" i="1"/>
  <c r="R1625" i="1"/>
  <c r="R1626" i="1"/>
  <c r="R1627" i="1"/>
  <c r="R1628" i="1"/>
  <c r="R1629" i="1"/>
  <c r="R1630" i="1"/>
  <c r="R1631" i="1"/>
  <c r="R1632" i="1"/>
  <c r="R1633" i="1"/>
  <c r="R1634" i="1"/>
  <c r="R1635" i="1"/>
  <c r="R1636" i="1"/>
  <c r="R1637" i="1"/>
  <c r="R1638" i="1"/>
  <c r="R1639" i="1"/>
  <c r="R1640" i="1"/>
  <c r="R1641" i="1"/>
  <c r="R1642" i="1"/>
  <c r="R1643" i="1"/>
  <c r="R1644" i="1"/>
  <c r="R1645" i="1"/>
  <c r="R1646" i="1"/>
  <c r="R1647" i="1"/>
  <c r="R1648" i="1"/>
  <c r="R1649" i="1"/>
  <c r="R1650" i="1"/>
  <c r="R1651" i="1"/>
  <c r="R1652" i="1"/>
  <c r="R1653" i="1"/>
  <c r="R1654" i="1"/>
  <c r="R1655" i="1"/>
  <c r="R1656" i="1"/>
  <c r="R1657" i="1"/>
  <c r="R1658" i="1"/>
  <c r="R1659" i="1"/>
  <c r="R1660" i="1"/>
  <c r="R1661" i="1"/>
  <c r="R1662" i="1"/>
  <c r="R1663" i="1"/>
  <c r="R1664" i="1"/>
  <c r="R1665" i="1"/>
  <c r="R1666" i="1"/>
  <c r="R1667" i="1"/>
  <c r="R1668" i="1"/>
  <c r="R1669" i="1"/>
  <c r="R1670" i="1"/>
  <c r="R1671" i="1"/>
  <c r="R1672" i="1"/>
  <c r="R1673" i="1"/>
  <c r="R1674" i="1"/>
  <c r="R1675" i="1"/>
  <c r="R1676" i="1"/>
  <c r="R1677" i="1"/>
  <c r="R1678" i="1"/>
  <c r="R1679" i="1"/>
  <c r="R1680" i="1"/>
  <c r="R1681" i="1"/>
  <c r="R1682" i="1"/>
  <c r="R1683" i="1"/>
  <c r="R1684" i="1"/>
  <c r="R1685" i="1"/>
  <c r="R1686" i="1"/>
  <c r="R1687" i="1"/>
  <c r="R1688" i="1"/>
  <c r="R1689" i="1"/>
  <c r="R1690" i="1"/>
  <c r="R1691" i="1"/>
  <c r="R1692" i="1"/>
  <c r="R1693" i="1"/>
  <c r="R1694" i="1"/>
  <c r="R1695" i="1"/>
  <c r="R1696" i="1"/>
  <c r="R1697" i="1"/>
  <c r="R1698" i="1"/>
  <c r="R1699" i="1"/>
  <c r="R1700" i="1"/>
  <c r="R1701" i="1"/>
  <c r="R1702" i="1"/>
  <c r="R1703" i="1"/>
  <c r="R1704" i="1"/>
  <c r="R1705" i="1"/>
  <c r="R1706" i="1"/>
  <c r="R1707" i="1"/>
  <c r="R1708" i="1"/>
  <c r="R1709" i="1"/>
  <c r="R1710" i="1"/>
  <c r="R1711" i="1"/>
  <c r="R1712" i="1"/>
  <c r="R1713" i="1"/>
  <c r="R1714" i="1"/>
  <c r="R1715" i="1"/>
  <c r="R1716" i="1"/>
  <c r="R1717" i="1"/>
  <c r="R1718" i="1"/>
  <c r="R1719" i="1"/>
  <c r="R1720" i="1"/>
  <c r="R1721" i="1"/>
  <c r="R1722" i="1"/>
  <c r="R1723" i="1"/>
  <c r="R1724" i="1"/>
  <c r="R1725" i="1"/>
  <c r="R1726" i="1"/>
  <c r="R1727" i="1"/>
  <c r="R1728" i="1"/>
  <c r="R1729" i="1"/>
  <c r="R1730" i="1"/>
  <c r="R1731" i="1"/>
  <c r="R1732" i="1"/>
  <c r="R1733" i="1"/>
  <c r="R1734" i="1"/>
  <c r="R1735" i="1"/>
  <c r="R1736" i="1"/>
  <c r="R1737" i="1"/>
  <c r="R1738" i="1"/>
  <c r="R1739" i="1"/>
  <c r="R1740" i="1"/>
  <c r="R1741" i="1"/>
  <c r="R1742" i="1"/>
  <c r="R1743" i="1"/>
  <c r="R1744" i="1"/>
  <c r="R1745" i="1"/>
  <c r="R1746" i="1"/>
  <c r="R1747" i="1"/>
  <c r="R1748" i="1"/>
  <c r="R1749" i="1"/>
  <c r="R1750" i="1"/>
  <c r="R1751" i="1"/>
  <c r="R1752" i="1"/>
  <c r="R1753" i="1"/>
  <c r="R1754" i="1"/>
  <c r="R1755" i="1"/>
  <c r="R1756" i="1"/>
  <c r="R1757" i="1"/>
  <c r="R1758" i="1"/>
  <c r="R1759" i="1"/>
  <c r="R1760" i="1"/>
  <c r="R1761" i="1"/>
  <c r="R1762" i="1"/>
  <c r="R1763" i="1"/>
  <c r="R1764" i="1"/>
  <c r="R1765" i="1"/>
  <c r="R1766" i="1"/>
  <c r="R1767" i="1"/>
  <c r="R1768" i="1"/>
  <c r="R1769" i="1"/>
  <c r="R1770" i="1"/>
  <c r="R1771" i="1"/>
  <c r="R1772" i="1"/>
  <c r="R1773" i="1"/>
  <c r="R1774" i="1"/>
  <c r="R1775" i="1"/>
  <c r="R1776" i="1"/>
  <c r="R1777" i="1"/>
  <c r="R1778" i="1"/>
  <c r="R1779" i="1"/>
  <c r="R1780" i="1"/>
  <c r="R1781" i="1"/>
  <c r="R1782" i="1"/>
  <c r="R1783" i="1"/>
  <c r="R1784" i="1"/>
  <c r="R1785" i="1"/>
  <c r="R1786" i="1"/>
  <c r="R1787" i="1"/>
  <c r="R1788" i="1"/>
  <c r="R1789" i="1"/>
  <c r="R1790" i="1"/>
  <c r="R1791" i="1"/>
  <c r="R1792" i="1"/>
  <c r="R1793" i="1"/>
  <c r="R1794" i="1"/>
  <c r="R1795" i="1"/>
  <c r="R1796" i="1"/>
  <c r="R1797" i="1"/>
  <c r="R1798" i="1"/>
  <c r="R1799" i="1"/>
  <c r="R1800" i="1"/>
  <c r="R1801" i="1"/>
  <c r="R1802" i="1"/>
  <c r="R1803" i="1"/>
  <c r="R1804" i="1"/>
  <c r="R1805" i="1"/>
  <c r="R1806" i="1"/>
  <c r="R1807" i="1"/>
  <c r="R1808" i="1"/>
  <c r="R1809" i="1"/>
  <c r="R1810" i="1"/>
  <c r="R1811" i="1"/>
  <c r="R1812" i="1"/>
  <c r="R1813" i="1"/>
  <c r="R1814" i="1"/>
  <c r="R1815" i="1"/>
  <c r="R1816" i="1"/>
  <c r="R1817" i="1"/>
  <c r="R1818" i="1"/>
  <c r="R1819" i="1"/>
  <c r="R1820" i="1"/>
  <c r="R1821" i="1"/>
  <c r="R1822" i="1"/>
  <c r="R1823" i="1"/>
  <c r="R1824" i="1"/>
  <c r="R1825" i="1"/>
  <c r="R1826" i="1"/>
  <c r="R1827" i="1"/>
  <c r="R1828" i="1"/>
  <c r="R1829" i="1"/>
  <c r="R1830" i="1"/>
  <c r="R1831" i="1"/>
  <c r="R1832" i="1"/>
  <c r="R1833" i="1"/>
  <c r="R1834" i="1"/>
  <c r="R1835" i="1"/>
  <c r="R1836" i="1"/>
  <c r="R1837" i="1"/>
  <c r="R1838" i="1"/>
  <c r="R1839" i="1"/>
  <c r="R1840" i="1"/>
  <c r="R1841" i="1"/>
  <c r="R1842" i="1"/>
  <c r="R1843" i="1"/>
  <c r="R1844" i="1"/>
  <c r="R1845" i="1"/>
  <c r="R1846" i="1"/>
  <c r="R1847" i="1"/>
  <c r="R1848" i="1"/>
  <c r="R1849" i="1"/>
  <c r="R1850" i="1"/>
  <c r="R1851" i="1"/>
  <c r="R1852" i="1"/>
  <c r="R1853" i="1"/>
  <c r="R1854" i="1"/>
  <c r="R1855" i="1"/>
  <c r="R1856" i="1"/>
  <c r="R1857" i="1"/>
  <c r="R1858" i="1"/>
  <c r="R1859" i="1"/>
  <c r="R1860" i="1"/>
  <c r="R1861" i="1"/>
  <c r="R1862" i="1"/>
  <c r="R1863" i="1"/>
  <c r="R1864" i="1"/>
  <c r="R1865" i="1"/>
  <c r="R1866" i="1"/>
  <c r="R1867" i="1"/>
  <c r="R1868" i="1"/>
  <c r="R1869" i="1"/>
  <c r="R1870" i="1"/>
  <c r="R1871" i="1"/>
  <c r="R1872" i="1"/>
  <c r="R1873" i="1"/>
  <c r="R1874" i="1"/>
  <c r="R1875" i="1"/>
  <c r="R1876" i="1"/>
  <c r="R1877" i="1"/>
  <c r="R1878" i="1"/>
  <c r="R1879" i="1"/>
  <c r="R1880" i="1"/>
  <c r="R1881" i="1"/>
  <c r="R1882" i="1"/>
  <c r="R1883" i="1"/>
  <c r="R1884" i="1"/>
  <c r="R1885" i="1"/>
  <c r="R1886" i="1"/>
  <c r="R1887" i="1"/>
  <c r="R1888" i="1"/>
  <c r="Q6" i="1"/>
  <c r="Q7" i="1"/>
  <c r="Q8" i="1"/>
  <c r="Q9" i="1"/>
  <c r="Q10" i="1"/>
  <c r="Q11" i="1"/>
  <c r="Q12" i="1"/>
  <c r="Q13" i="1"/>
  <c r="Q14" i="1"/>
  <c r="Q15" i="1"/>
  <c r="Q16" i="1"/>
  <c r="Q17" i="1"/>
  <c r="Q18" i="1"/>
  <c r="Q19" i="1"/>
  <c r="Q20" i="1"/>
  <c r="Q21" i="1"/>
  <c r="Q22" i="1"/>
  <c r="Q23" i="1"/>
  <c r="Q24" i="1"/>
  <c r="Q25" i="1"/>
  <c r="Q26" i="1"/>
  <c r="Q27" i="1"/>
  <c r="Q28" i="1"/>
  <c r="Q29" i="1"/>
  <c r="Q30" i="1"/>
  <c r="Q31" i="1"/>
  <c r="Q32" i="1"/>
  <c r="Q33" i="1"/>
  <c r="Q34" i="1"/>
  <c r="Q35" i="1"/>
  <c r="Q36" i="1"/>
  <c r="Q37" i="1"/>
  <c r="Q38" i="1"/>
  <c r="Q39" i="1"/>
  <c r="Q40" i="1"/>
  <c r="Q41" i="1"/>
  <c r="Q42" i="1"/>
  <c r="Q43" i="1"/>
  <c r="Q44" i="1"/>
  <c r="Q45" i="1"/>
  <c r="Q46" i="1"/>
  <c r="Q47" i="1"/>
  <c r="Q48" i="1"/>
  <c r="Q49" i="1"/>
  <c r="Q50" i="1"/>
  <c r="Q51" i="1"/>
  <c r="Q52" i="1"/>
  <c r="Q53" i="1"/>
  <c r="Q54" i="1"/>
  <c r="Q55" i="1"/>
  <c r="Q56" i="1"/>
  <c r="Q57" i="1"/>
  <c r="Q58" i="1"/>
  <c r="Q59" i="1"/>
  <c r="Q60" i="1"/>
  <c r="Q61" i="1"/>
  <c r="Q62" i="1"/>
  <c r="Q63" i="1"/>
  <c r="Q64" i="1"/>
  <c r="Q65" i="1"/>
  <c r="Q66" i="1"/>
  <c r="Q67" i="1"/>
  <c r="Q68" i="1"/>
  <c r="Q69" i="1"/>
  <c r="Q70" i="1"/>
  <c r="Q71" i="1"/>
  <c r="Q72" i="1"/>
  <c r="Q73" i="1"/>
  <c r="Q74" i="1"/>
  <c r="Q75" i="1"/>
  <c r="Q76" i="1"/>
  <c r="Q77" i="1"/>
  <c r="Q78" i="1"/>
  <c r="Q79" i="1"/>
  <c r="Q80" i="1"/>
  <c r="Q81" i="1"/>
  <c r="Q82" i="1"/>
  <c r="Q83" i="1"/>
  <c r="Q84" i="1"/>
  <c r="Q85" i="1"/>
  <c r="Q86" i="1"/>
  <c r="Q87" i="1"/>
  <c r="Q88" i="1"/>
  <c r="Q89" i="1"/>
  <c r="Q90" i="1"/>
  <c r="Q91" i="1"/>
  <c r="Q92" i="1"/>
  <c r="Q93" i="1"/>
  <c r="Q94" i="1"/>
  <c r="Q95" i="1"/>
  <c r="Q96" i="1"/>
  <c r="Q97" i="1"/>
  <c r="Q98" i="1"/>
  <c r="Q99" i="1"/>
  <c r="Q100" i="1"/>
  <c r="Q101" i="1"/>
  <c r="Q102" i="1"/>
  <c r="Q103" i="1"/>
  <c r="Q104" i="1"/>
  <c r="Q105" i="1"/>
  <c r="Q106" i="1"/>
  <c r="Q107" i="1"/>
  <c r="Q108" i="1"/>
  <c r="Q109" i="1"/>
  <c r="Q110" i="1"/>
  <c r="Q111" i="1"/>
  <c r="Q112" i="1"/>
  <c r="Q113" i="1"/>
  <c r="Q114" i="1"/>
  <c r="Q115" i="1"/>
  <c r="Q116" i="1"/>
  <c r="Q117" i="1"/>
  <c r="Q118" i="1"/>
  <c r="Q119" i="1"/>
  <c r="Q120" i="1"/>
  <c r="Q121" i="1"/>
  <c r="Q122" i="1"/>
  <c r="Q123" i="1"/>
  <c r="Q124" i="1"/>
  <c r="Q125" i="1"/>
  <c r="Q126" i="1"/>
  <c r="Q127" i="1"/>
  <c r="Q128" i="1"/>
  <c r="Q129" i="1"/>
  <c r="Q130" i="1"/>
  <c r="Q131" i="1"/>
  <c r="Q132" i="1"/>
  <c r="Q133" i="1"/>
  <c r="Q134" i="1"/>
  <c r="Q135" i="1"/>
  <c r="Q136" i="1"/>
  <c r="Q137" i="1"/>
  <c r="Q138" i="1"/>
  <c r="Q139" i="1"/>
  <c r="Q140" i="1"/>
  <c r="Q141" i="1"/>
  <c r="Q142" i="1"/>
  <c r="Q143" i="1"/>
  <c r="Q144" i="1"/>
  <c r="Q145" i="1"/>
  <c r="Q146" i="1"/>
  <c r="Q147" i="1"/>
  <c r="Q148" i="1"/>
  <c r="Q149" i="1"/>
  <c r="Q150" i="1"/>
  <c r="Q151" i="1"/>
  <c r="Q152" i="1"/>
  <c r="Q153" i="1"/>
  <c r="Q154" i="1"/>
  <c r="Q155" i="1"/>
  <c r="Q156" i="1"/>
  <c r="Q157" i="1"/>
  <c r="Q158" i="1"/>
  <c r="Q159" i="1"/>
  <c r="Q160" i="1"/>
  <c r="Q161" i="1"/>
  <c r="Q162" i="1"/>
  <c r="Q163" i="1"/>
  <c r="Q164" i="1"/>
  <c r="Q165" i="1"/>
  <c r="Q166" i="1"/>
  <c r="Q167" i="1"/>
  <c r="Q168" i="1"/>
  <c r="Q169" i="1"/>
  <c r="Q170" i="1"/>
  <c r="Q171" i="1"/>
  <c r="Q172" i="1"/>
  <c r="Q173" i="1"/>
  <c r="Q174" i="1"/>
  <c r="Q175" i="1"/>
  <c r="Q176" i="1"/>
  <c r="Q177" i="1"/>
  <c r="Q178" i="1"/>
  <c r="Q179" i="1"/>
  <c r="Q180" i="1"/>
  <c r="Q181" i="1"/>
  <c r="Q182" i="1"/>
  <c r="Q183" i="1"/>
  <c r="Q184" i="1"/>
  <c r="Q185" i="1"/>
  <c r="Q186" i="1"/>
  <c r="Q187" i="1"/>
  <c r="Q188" i="1"/>
  <c r="Q189" i="1"/>
  <c r="Q190" i="1"/>
  <c r="Q191" i="1"/>
  <c r="Q192" i="1"/>
  <c r="Q193" i="1"/>
  <c r="Q194" i="1"/>
  <c r="Q195" i="1"/>
  <c r="Q196" i="1"/>
  <c r="Q197" i="1"/>
  <c r="Q198" i="1"/>
  <c r="Q199" i="1"/>
  <c r="Q200" i="1"/>
  <c r="Q201" i="1"/>
  <c r="Q202" i="1"/>
  <c r="Q203" i="1"/>
  <c r="Q204" i="1"/>
  <c r="Q205" i="1"/>
  <c r="Q206" i="1"/>
  <c r="Q207" i="1"/>
  <c r="Q208" i="1"/>
  <c r="Q209" i="1"/>
  <c r="Q210" i="1"/>
  <c r="Q211" i="1"/>
  <c r="Q212" i="1"/>
  <c r="Q213" i="1"/>
  <c r="Q214" i="1"/>
  <c r="Q215" i="1"/>
  <c r="Q216" i="1"/>
  <c r="Q217" i="1"/>
  <c r="Q218" i="1"/>
  <c r="Q219" i="1"/>
  <c r="Q220" i="1"/>
  <c r="Q221" i="1"/>
  <c r="Q222" i="1"/>
  <c r="Q223" i="1"/>
  <c r="Q224" i="1"/>
  <c r="Q225" i="1"/>
  <c r="Q226" i="1"/>
  <c r="Q227" i="1"/>
  <c r="Q228" i="1"/>
  <c r="Q229" i="1"/>
  <c r="Q230" i="1"/>
  <c r="Q231" i="1"/>
  <c r="Q232" i="1"/>
  <c r="Q233" i="1"/>
  <c r="Q234" i="1"/>
  <c r="Q235" i="1"/>
  <c r="Q236" i="1"/>
  <c r="Q237" i="1"/>
  <c r="Q238" i="1"/>
  <c r="Q239" i="1"/>
  <c r="Q240" i="1"/>
  <c r="Q241" i="1"/>
  <c r="Q242" i="1"/>
  <c r="Q243" i="1"/>
  <c r="Q244" i="1"/>
  <c r="Q245" i="1"/>
  <c r="Q246" i="1"/>
  <c r="Q247" i="1"/>
  <c r="Q248" i="1"/>
  <c r="Q249" i="1"/>
  <c r="Q250" i="1"/>
  <c r="Q251" i="1"/>
  <c r="Q252" i="1"/>
  <c r="Q253" i="1"/>
  <c r="Q254" i="1"/>
  <c r="Q255" i="1"/>
  <c r="Q256" i="1"/>
  <c r="Q257" i="1"/>
  <c r="Q258" i="1"/>
  <c r="Q259" i="1"/>
  <c r="Q260" i="1"/>
  <c r="Q261" i="1"/>
  <c r="Q262" i="1"/>
  <c r="Q263" i="1"/>
  <c r="Q264" i="1"/>
  <c r="Q265" i="1"/>
  <c r="Q266" i="1"/>
  <c r="Q267" i="1"/>
  <c r="Q268" i="1"/>
  <c r="Q269" i="1"/>
  <c r="Q270" i="1"/>
  <c r="Q271" i="1"/>
  <c r="Q272" i="1"/>
  <c r="Q273" i="1"/>
  <c r="Q274" i="1"/>
  <c r="Q275" i="1"/>
  <c r="Q276" i="1"/>
  <c r="Q277" i="1"/>
  <c r="Q278" i="1"/>
  <c r="Q279" i="1"/>
  <c r="Q280" i="1"/>
  <c r="Q281" i="1"/>
  <c r="Q282" i="1"/>
  <c r="Q283" i="1"/>
  <c r="Q284" i="1"/>
  <c r="Q285" i="1"/>
  <c r="Q286" i="1"/>
  <c r="Q287" i="1"/>
  <c r="Q288" i="1"/>
  <c r="Q289" i="1"/>
  <c r="Q290" i="1"/>
  <c r="Q291" i="1"/>
  <c r="Q292" i="1"/>
  <c r="Q293" i="1"/>
  <c r="Q294" i="1"/>
  <c r="Q295" i="1"/>
  <c r="Q296" i="1"/>
  <c r="Q297" i="1"/>
  <c r="Q298" i="1"/>
  <c r="Q299" i="1"/>
  <c r="Q300" i="1"/>
  <c r="Q301" i="1"/>
  <c r="Q302" i="1"/>
  <c r="Q303" i="1"/>
  <c r="Q304" i="1"/>
  <c r="Q305" i="1"/>
  <c r="Q306" i="1"/>
  <c r="Q307" i="1"/>
  <c r="Q308" i="1"/>
  <c r="Q309" i="1"/>
  <c r="Q310" i="1"/>
  <c r="Q311" i="1"/>
  <c r="Q312" i="1"/>
  <c r="Q313" i="1"/>
  <c r="Q314" i="1"/>
  <c r="Q315" i="1"/>
  <c r="Q316" i="1"/>
  <c r="Q317" i="1"/>
  <c r="Q318" i="1"/>
  <c r="Q319" i="1"/>
  <c r="Q320" i="1"/>
  <c r="Q321" i="1"/>
  <c r="Q322" i="1"/>
  <c r="Q323" i="1"/>
  <c r="Q324" i="1"/>
  <c r="Q325" i="1"/>
  <c r="Q326" i="1"/>
  <c r="Q327" i="1"/>
  <c r="Q328" i="1"/>
  <c r="Q329" i="1"/>
  <c r="Q330" i="1"/>
  <c r="Q331" i="1"/>
  <c r="Q332" i="1"/>
  <c r="Q333" i="1"/>
  <c r="Q334" i="1"/>
  <c r="Q335" i="1"/>
  <c r="Q336" i="1"/>
  <c r="Q337" i="1"/>
  <c r="Q338" i="1"/>
  <c r="Q339" i="1"/>
  <c r="Q340" i="1"/>
  <c r="Q341" i="1"/>
  <c r="Q342" i="1"/>
  <c r="Q343" i="1"/>
  <c r="Q344" i="1"/>
  <c r="Q345" i="1"/>
  <c r="Q346" i="1"/>
  <c r="Q347" i="1"/>
  <c r="Q348" i="1"/>
  <c r="Q349" i="1"/>
  <c r="Q350" i="1"/>
  <c r="Q351" i="1"/>
  <c r="Q352" i="1"/>
  <c r="Q353" i="1"/>
  <c r="Q354" i="1"/>
  <c r="Q355" i="1"/>
  <c r="Q356" i="1"/>
  <c r="Q357" i="1"/>
  <c r="Q358" i="1"/>
  <c r="Q359" i="1"/>
  <c r="Q360" i="1"/>
  <c r="Q361" i="1"/>
  <c r="Q362" i="1"/>
  <c r="Q363" i="1"/>
  <c r="Q364" i="1"/>
  <c r="Q365" i="1"/>
  <c r="Q366" i="1"/>
  <c r="Q367" i="1"/>
  <c r="Q368" i="1"/>
  <c r="Q369" i="1"/>
  <c r="Q370" i="1"/>
  <c r="Q371" i="1"/>
  <c r="Q372" i="1"/>
  <c r="Q373" i="1"/>
  <c r="Q374" i="1"/>
  <c r="Q375" i="1"/>
  <c r="Q376" i="1"/>
  <c r="Q377" i="1"/>
  <c r="Q378" i="1"/>
  <c r="Q379" i="1"/>
  <c r="Q380" i="1"/>
  <c r="Q381" i="1"/>
  <c r="Q382" i="1"/>
  <c r="Q383" i="1"/>
  <c r="Q384" i="1"/>
  <c r="Q385" i="1"/>
  <c r="Q386" i="1"/>
  <c r="Q387" i="1"/>
  <c r="Q388" i="1"/>
  <c r="Q389" i="1"/>
  <c r="Q390" i="1"/>
  <c r="Q391" i="1"/>
  <c r="Q392" i="1"/>
  <c r="Q393" i="1"/>
  <c r="Q394" i="1"/>
  <c r="Q395" i="1"/>
  <c r="Q396" i="1"/>
  <c r="Q397" i="1"/>
  <c r="Q398" i="1"/>
  <c r="Q399" i="1"/>
  <c r="Q400" i="1"/>
  <c r="Q401" i="1"/>
  <c r="Q402" i="1"/>
  <c r="Q403" i="1"/>
  <c r="Q404" i="1"/>
  <c r="Q405" i="1"/>
  <c r="Q406" i="1"/>
  <c r="Q407" i="1"/>
  <c r="Q408" i="1"/>
  <c r="Q409" i="1"/>
  <c r="Q410" i="1"/>
  <c r="Q411" i="1"/>
  <c r="Q412" i="1"/>
  <c r="Q413" i="1"/>
  <c r="Q414" i="1"/>
  <c r="Q415" i="1"/>
  <c r="Q416" i="1"/>
  <c r="Q417" i="1"/>
  <c r="Q418" i="1"/>
  <c r="Q419" i="1"/>
  <c r="Q420" i="1"/>
  <c r="Q421" i="1"/>
  <c r="Q422" i="1"/>
  <c r="Q423" i="1"/>
  <c r="Q424" i="1"/>
  <c r="Q425" i="1"/>
  <c r="Q426" i="1"/>
  <c r="Q427" i="1"/>
  <c r="Q428" i="1"/>
  <c r="Q429" i="1"/>
  <c r="Q430" i="1"/>
  <c r="Q431" i="1"/>
  <c r="Q432" i="1"/>
  <c r="Q433" i="1"/>
  <c r="Q434" i="1"/>
  <c r="Q435" i="1"/>
  <c r="Q436" i="1"/>
  <c r="Q437" i="1"/>
  <c r="Q438" i="1"/>
  <c r="Q439" i="1"/>
  <c r="Q440" i="1"/>
  <c r="Q441" i="1"/>
  <c r="Q442" i="1"/>
  <c r="Q443" i="1"/>
  <c r="Q444" i="1"/>
  <c r="Q445" i="1"/>
  <c r="Q446" i="1"/>
  <c r="Q447" i="1"/>
  <c r="Q448" i="1"/>
  <c r="Q449" i="1"/>
  <c r="Q450" i="1"/>
  <c r="Q451" i="1"/>
  <c r="Q452" i="1"/>
  <c r="Q453" i="1"/>
  <c r="Q454" i="1"/>
  <c r="Q455" i="1"/>
  <c r="Q456" i="1"/>
  <c r="Q457" i="1"/>
  <c r="Q458" i="1"/>
  <c r="Q459" i="1"/>
  <c r="Q460" i="1"/>
  <c r="Q461" i="1"/>
  <c r="Q462" i="1"/>
  <c r="Q463" i="1"/>
  <c r="Q464" i="1"/>
  <c r="Q465" i="1"/>
  <c r="Q466" i="1"/>
  <c r="Q467" i="1"/>
  <c r="Q468" i="1"/>
  <c r="Q469" i="1"/>
  <c r="Q470" i="1"/>
  <c r="Q471" i="1"/>
  <c r="Q472" i="1"/>
  <c r="Q473" i="1"/>
  <c r="Q474" i="1"/>
  <c r="Q475" i="1"/>
  <c r="Q476" i="1"/>
  <c r="Q477" i="1"/>
  <c r="Q478" i="1"/>
  <c r="Q479" i="1"/>
  <c r="Q480" i="1"/>
  <c r="Q481" i="1"/>
  <c r="Q482" i="1"/>
  <c r="Q483" i="1"/>
  <c r="Q484" i="1"/>
  <c r="Q485" i="1"/>
  <c r="Q486" i="1"/>
  <c r="Q487" i="1"/>
  <c r="Q488" i="1"/>
  <c r="Q489" i="1"/>
  <c r="Q490" i="1"/>
  <c r="Q491" i="1"/>
  <c r="Q492" i="1"/>
  <c r="Q493" i="1"/>
  <c r="Q494" i="1"/>
  <c r="Q495" i="1"/>
  <c r="Q496" i="1"/>
  <c r="Q497" i="1"/>
  <c r="Q498" i="1"/>
  <c r="Q499" i="1"/>
  <c r="Q500" i="1"/>
  <c r="Q501" i="1"/>
  <c r="Q502" i="1"/>
  <c r="Q503" i="1"/>
  <c r="Q504" i="1"/>
  <c r="Q505" i="1"/>
  <c r="Q506" i="1"/>
  <c r="Q507" i="1"/>
  <c r="Q508" i="1"/>
  <c r="Q509" i="1"/>
  <c r="Q510" i="1"/>
  <c r="Q511" i="1"/>
  <c r="Q512" i="1"/>
  <c r="Q513" i="1"/>
  <c r="Q514" i="1"/>
  <c r="Q515" i="1"/>
  <c r="Q516" i="1"/>
  <c r="Q517" i="1"/>
  <c r="Q518" i="1"/>
  <c r="Q519" i="1"/>
  <c r="Q520" i="1"/>
  <c r="Q521" i="1"/>
  <c r="Q522" i="1"/>
  <c r="Q523" i="1"/>
  <c r="Q524" i="1"/>
  <c r="Q525" i="1"/>
  <c r="Q526" i="1"/>
  <c r="Q527" i="1"/>
  <c r="Q528" i="1"/>
  <c r="Q529" i="1"/>
  <c r="Q530" i="1"/>
  <c r="Q531" i="1"/>
  <c r="Q532" i="1"/>
  <c r="Q533" i="1"/>
  <c r="Q534" i="1"/>
  <c r="Q535" i="1"/>
  <c r="Q536" i="1"/>
  <c r="Q537" i="1"/>
  <c r="Q538" i="1"/>
  <c r="Q539" i="1"/>
  <c r="Q540" i="1"/>
  <c r="Q541" i="1"/>
  <c r="Q542" i="1"/>
  <c r="Q543" i="1"/>
  <c r="Q544" i="1"/>
  <c r="Q545" i="1"/>
  <c r="Q546" i="1"/>
  <c r="Q547" i="1"/>
  <c r="Q548" i="1"/>
  <c r="Q549" i="1"/>
  <c r="Q550" i="1"/>
  <c r="Q551" i="1"/>
  <c r="Q552" i="1"/>
  <c r="Q553" i="1"/>
  <c r="Q554" i="1"/>
  <c r="Q555" i="1"/>
  <c r="Q556" i="1"/>
  <c r="Q557" i="1"/>
  <c r="Q558" i="1"/>
  <c r="Q559" i="1"/>
  <c r="Q560" i="1"/>
  <c r="Q561" i="1"/>
  <c r="Q562" i="1"/>
  <c r="Q563" i="1"/>
  <c r="Q564" i="1"/>
  <c r="Q565" i="1"/>
  <c r="Q566" i="1"/>
  <c r="Q567" i="1"/>
  <c r="Q568" i="1"/>
  <c r="Q569" i="1"/>
  <c r="Q570" i="1"/>
  <c r="Q571" i="1"/>
  <c r="Q572" i="1"/>
  <c r="Q573" i="1"/>
  <c r="Q574" i="1"/>
  <c r="Q575" i="1"/>
  <c r="Q576" i="1"/>
  <c r="Q577" i="1"/>
  <c r="Q578" i="1"/>
  <c r="Q579" i="1"/>
  <c r="Q580" i="1"/>
  <c r="Q581" i="1"/>
  <c r="Q582" i="1"/>
  <c r="Q583" i="1"/>
  <c r="Q584" i="1"/>
  <c r="Q585" i="1"/>
  <c r="Q586" i="1"/>
  <c r="Q587" i="1"/>
  <c r="Q588" i="1"/>
  <c r="Q589" i="1"/>
  <c r="Q590" i="1"/>
  <c r="Q591" i="1"/>
  <c r="Q592" i="1"/>
  <c r="Q593" i="1"/>
  <c r="Q594" i="1"/>
  <c r="Q595" i="1"/>
  <c r="Q596" i="1"/>
  <c r="Q597" i="1"/>
  <c r="Q598" i="1"/>
  <c r="Q599" i="1"/>
  <c r="Q600" i="1"/>
  <c r="Q601" i="1"/>
  <c r="Q602" i="1"/>
  <c r="Q603" i="1"/>
  <c r="Q604" i="1"/>
  <c r="Q605" i="1"/>
  <c r="Q606" i="1"/>
  <c r="Q607" i="1"/>
  <c r="Q608" i="1"/>
  <c r="Q609" i="1"/>
  <c r="Q610" i="1"/>
  <c r="Q611" i="1"/>
  <c r="Q612" i="1"/>
  <c r="Q613" i="1"/>
  <c r="Q614" i="1"/>
  <c r="Q615" i="1"/>
  <c r="Q616" i="1"/>
  <c r="Q617" i="1"/>
  <c r="Q618" i="1"/>
  <c r="Q619" i="1"/>
  <c r="Q620" i="1"/>
  <c r="Q621" i="1"/>
  <c r="Q622" i="1"/>
  <c r="Q623" i="1"/>
  <c r="Q624" i="1"/>
  <c r="Q625" i="1"/>
  <c r="Q626" i="1"/>
  <c r="Q627" i="1"/>
  <c r="Q628" i="1"/>
  <c r="Q629" i="1"/>
  <c r="Q630" i="1"/>
  <c r="Q631" i="1"/>
  <c r="Q632" i="1"/>
  <c r="Q633" i="1"/>
  <c r="Q634" i="1"/>
  <c r="Q635" i="1"/>
  <c r="Q636" i="1"/>
  <c r="Q637" i="1"/>
  <c r="Q638" i="1"/>
  <c r="Q639" i="1"/>
  <c r="Q640" i="1"/>
  <c r="Q641" i="1"/>
  <c r="Q642" i="1"/>
  <c r="Q643" i="1"/>
  <c r="Q644" i="1"/>
  <c r="Q645" i="1"/>
  <c r="Q646" i="1"/>
  <c r="Q647" i="1"/>
  <c r="Q648" i="1"/>
  <c r="Q649" i="1"/>
  <c r="Q650" i="1"/>
  <c r="Q651" i="1"/>
  <c r="Q652" i="1"/>
  <c r="Q653" i="1"/>
  <c r="Q654" i="1"/>
  <c r="Q655" i="1"/>
  <c r="Q656" i="1"/>
  <c r="Q657" i="1"/>
  <c r="Q658" i="1"/>
  <c r="Q659" i="1"/>
  <c r="Q660" i="1"/>
  <c r="Q661" i="1"/>
  <c r="Q662" i="1"/>
  <c r="Q663" i="1"/>
  <c r="Q664" i="1"/>
  <c r="Q665" i="1"/>
  <c r="Q666" i="1"/>
  <c r="Q667" i="1"/>
  <c r="Q668" i="1"/>
  <c r="Q669" i="1"/>
  <c r="Q670" i="1"/>
  <c r="Q671" i="1"/>
  <c r="Q672" i="1"/>
  <c r="Q673" i="1"/>
  <c r="Q674" i="1"/>
  <c r="Q675" i="1"/>
  <c r="Q676" i="1"/>
  <c r="Q677" i="1"/>
  <c r="Q678" i="1"/>
  <c r="Q679" i="1"/>
  <c r="Q680" i="1"/>
  <c r="Q681" i="1"/>
  <c r="Q682" i="1"/>
  <c r="Q683" i="1"/>
  <c r="Q684" i="1"/>
  <c r="Q685" i="1"/>
  <c r="Q686" i="1"/>
  <c r="Q687" i="1"/>
  <c r="Q688" i="1"/>
  <c r="Q689" i="1"/>
  <c r="Q690" i="1"/>
  <c r="Q691" i="1"/>
  <c r="Q692" i="1"/>
  <c r="Q693" i="1"/>
  <c r="Q694" i="1"/>
  <c r="Q695" i="1"/>
  <c r="Q696" i="1"/>
  <c r="Q697" i="1"/>
  <c r="Q698" i="1"/>
  <c r="Q699" i="1"/>
  <c r="Q700" i="1"/>
  <c r="Q701" i="1"/>
  <c r="Q702" i="1"/>
  <c r="Q703" i="1"/>
  <c r="Q704" i="1"/>
  <c r="Q705" i="1"/>
  <c r="Q706" i="1"/>
  <c r="Q707" i="1"/>
  <c r="Q708" i="1"/>
  <c r="Q709" i="1"/>
  <c r="Q710" i="1"/>
  <c r="Q711" i="1"/>
  <c r="Q712" i="1"/>
  <c r="Q713" i="1"/>
  <c r="Q714" i="1"/>
  <c r="Q715" i="1"/>
  <c r="Q716" i="1"/>
  <c r="Q717" i="1"/>
  <c r="Q718" i="1"/>
  <c r="Q719" i="1"/>
  <c r="Q720" i="1"/>
  <c r="Q721" i="1"/>
  <c r="Q722" i="1"/>
  <c r="Q723" i="1"/>
  <c r="Q724" i="1"/>
  <c r="Q725" i="1"/>
  <c r="Q726" i="1"/>
  <c r="Q727" i="1"/>
  <c r="Q728" i="1"/>
  <c r="Q729" i="1"/>
  <c r="Q730" i="1"/>
  <c r="Q731" i="1"/>
  <c r="Q732" i="1"/>
  <c r="Q733" i="1"/>
  <c r="Q734" i="1"/>
  <c r="Q735" i="1"/>
  <c r="Q736" i="1"/>
  <c r="Q737" i="1"/>
  <c r="Q738" i="1"/>
  <c r="Q739" i="1"/>
  <c r="Q740" i="1"/>
  <c r="Q741" i="1"/>
  <c r="Q742" i="1"/>
  <c r="Q743" i="1"/>
  <c r="Q744" i="1"/>
  <c r="Q745" i="1"/>
  <c r="Q746" i="1"/>
  <c r="Q747" i="1"/>
  <c r="Q748" i="1"/>
  <c r="Q749" i="1"/>
  <c r="Q750" i="1"/>
  <c r="Q751" i="1"/>
  <c r="Q752" i="1"/>
  <c r="Q753" i="1"/>
  <c r="Q754" i="1"/>
  <c r="Q755" i="1"/>
  <c r="Q756" i="1"/>
  <c r="Q757" i="1"/>
  <c r="Q758" i="1"/>
  <c r="Q759" i="1"/>
  <c r="Q760" i="1"/>
  <c r="Q761" i="1"/>
  <c r="Q762" i="1"/>
  <c r="Q763" i="1"/>
  <c r="Q764" i="1"/>
  <c r="Q765" i="1"/>
  <c r="Q766" i="1"/>
  <c r="Q767" i="1"/>
  <c r="Q768" i="1"/>
  <c r="Q769" i="1"/>
  <c r="Q770" i="1"/>
  <c r="Q771" i="1"/>
  <c r="Q772" i="1"/>
  <c r="Q773" i="1"/>
  <c r="Q774" i="1"/>
  <c r="Q775" i="1"/>
  <c r="Q776" i="1"/>
  <c r="Q777" i="1"/>
  <c r="Q778" i="1"/>
  <c r="Q779" i="1"/>
  <c r="Q780" i="1"/>
  <c r="Q781" i="1"/>
  <c r="Q782" i="1"/>
  <c r="Q783" i="1"/>
  <c r="Q784" i="1"/>
  <c r="Q785" i="1"/>
  <c r="Q786" i="1"/>
  <c r="Q787" i="1"/>
  <c r="Q788" i="1"/>
  <c r="Q789" i="1"/>
  <c r="Q790" i="1"/>
  <c r="Q791" i="1"/>
  <c r="Q792" i="1"/>
  <c r="Q793" i="1"/>
  <c r="Q794" i="1"/>
  <c r="Q795" i="1"/>
  <c r="Q796" i="1"/>
  <c r="Q797" i="1"/>
  <c r="Q798" i="1"/>
  <c r="Q799" i="1"/>
  <c r="Q800" i="1"/>
  <c r="Q801" i="1"/>
  <c r="Q802" i="1"/>
  <c r="Q803" i="1"/>
  <c r="Q804" i="1"/>
  <c r="Q805" i="1"/>
  <c r="Q806" i="1"/>
  <c r="Q807" i="1"/>
  <c r="Q808" i="1"/>
  <c r="Q809" i="1"/>
  <c r="Q810" i="1"/>
  <c r="Q811" i="1"/>
  <c r="Q812" i="1"/>
  <c r="Q813" i="1"/>
  <c r="Q814" i="1"/>
  <c r="Q815" i="1"/>
  <c r="Q816" i="1"/>
  <c r="Q817" i="1"/>
  <c r="Q818" i="1"/>
  <c r="Q819" i="1"/>
  <c r="Q820" i="1"/>
  <c r="Q821" i="1"/>
  <c r="Q822" i="1"/>
  <c r="Q823" i="1"/>
  <c r="Q824" i="1"/>
  <c r="Q825" i="1"/>
  <c r="Q826" i="1"/>
  <c r="Q827" i="1"/>
  <c r="Q828" i="1"/>
  <c r="Q829" i="1"/>
  <c r="Q830" i="1"/>
  <c r="Q831" i="1"/>
  <c r="Q832" i="1"/>
  <c r="Q833" i="1"/>
  <c r="Q834" i="1"/>
  <c r="Q835" i="1"/>
  <c r="Q836" i="1"/>
  <c r="Q837" i="1"/>
  <c r="Q838" i="1"/>
  <c r="Q839" i="1"/>
  <c r="Q840" i="1"/>
  <c r="Q841" i="1"/>
  <c r="Q842" i="1"/>
  <c r="Q843" i="1"/>
  <c r="Q844" i="1"/>
  <c r="Q845" i="1"/>
  <c r="Q846" i="1"/>
  <c r="Q847" i="1"/>
  <c r="Q848" i="1"/>
  <c r="Q849" i="1"/>
  <c r="Q850" i="1"/>
  <c r="Q851" i="1"/>
  <c r="Q852" i="1"/>
  <c r="Q853" i="1"/>
  <c r="Q854" i="1"/>
  <c r="Q855" i="1"/>
  <c r="Q856" i="1"/>
  <c r="Q857" i="1"/>
  <c r="Q858" i="1"/>
  <c r="Q859" i="1"/>
  <c r="Q860" i="1"/>
  <c r="Q861" i="1"/>
  <c r="Q862" i="1"/>
  <c r="Q863" i="1"/>
  <c r="Q864" i="1"/>
  <c r="Q865" i="1"/>
  <c r="Q866" i="1"/>
  <c r="Q867" i="1"/>
  <c r="Q868" i="1"/>
  <c r="Q869" i="1"/>
  <c r="Q870" i="1"/>
  <c r="Q871" i="1"/>
  <c r="Q872" i="1"/>
  <c r="Q873" i="1"/>
  <c r="Q874" i="1"/>
  <c r="Q875" i="1"/>
  <c r="Q876" i="1"/>
  <c r="Q877" i="1"/>
  <c r="Q878" i="1"/>
  <c r="Q879" i="1"/>
  <c r="Q880" i="1"/>
  <c r="Q881" i="1"/>
  <c r="Q882" i="1"/>
  <c r="Q883" i="1"/>
  <c r="Q884" i="1"/>
  <c r="Q885" i="1"/>
  <c r="Q886" i="1"/>
  <c r="Q887" i="1"/>
  <c r="Q888" i="1"/>
  <c r="Q889" i="1"/>
  <c r="Q890" i="1"/>
  <c r="Q891" i="1"/>
  <c r="Q892" i="1"/>
  <c r="Q893" i="1"/>
  <c r="Q894" i="1"/>
  <c r="Q895" i="1"/>
  <c r="Q896" i="1"/>
  <c r="Q897" i="1"/>
  <c r="Q898" i="1"/>
  <c r="Q899" i="1"/>
  <c r="Q900" i="1"/>
  <c r="Q901" i="1"/>
  <c r="Q902" i="1"/>
  <c r="Q903" i="1"/>
  <c r="Q904" i="1"/>
  <c r="Q905" i="1"/>
  <c r="Q906" i="1"/>
  <c r="Q907" i="1"/>
  <c r="Q908" i="1"/>
  <c r="Q909" i="1"/>
  <c r="Q910" i="1"/>
  <c r="Q911" i="1"/>
  <c r="Q912" i="1"/>
  <c r="Q913" i="1"/>
  <c r="Q914" i="1"/>
  <c r="Q915" i="1"/>
  <c r="Q916" i="1"/>
  <c r="Q917" i="1"/>
  <c r="Q918" i="1"/>
  <c r="Q919" i="1"/>
  <c r="Q920" i="1"/>
  <c r="Q921" i="1"/>
  <c r="Q922" i="1"/>
  <c r="Q923" i="1"/>
  <c r="Q924" i="1"/>
  <c r="Q925" i="1"/>
  <c r="Q926" i="1"/>
  <c r="Q927" i="1"/>
  <c r="Q928" i="1"/>
  <c r="Q929" i="1"/>
  <c r="Q930" i="1"/>
  <c r="Q931" i="1"/>
  <c r="Q932" i="1"/>
  <c r="Q933" i="1"/>
  <c r="Q934" i="1"/>
  <c r="Q935" i="1"/>
  <c r="Q936" i="1"/>
  <c r="Q937" i="1"/>
  <c r="Q938" i="1"/>
  <c r="Q939" i="1"/>
  <c r="Q940" i="1"/>
  <c r="Q941" i="1"/>
  <c r="Q942" i="1"/>
  <c r="Q943" i="1"/>
  <c r="Q944" i="1"/>
  <c r="Q945" i="1"/>
  <c r="Q946" i="1"/>
  <c r="Q947" i="1"/>
  <c r="Q948" i="1"/>
  <c r="Q949" i="1"/>
  <c r="Q950" i="1"/>
  <c r="Q951" i="1"/>
  <c r="Q952" i="1"/>
  <c r="Q953" i="1"/>
  <c r="Q954" i="1"/>
  <c r="Q955" i="1"/>
  <c r="Q956" i="1"/>
  <c r="Q957" i="1"/>
  <c r="Q958" i="1"/>
  <c r="Q959" i="1"/>
  <c r="Q960" i="1"/>
  <c r="Q961" i="1"/>
  <c r="Q962" i="1"/>
  <c r="Q963" i="1"/>
  <c r="Q964" i="1"/>
  <c r="Q965" i="1"/>
  <c r="Q966" i="1"/>
  <c r="Q967" i="1"/>
  <c r="Q968" i="1"/>
  <c r="Q969" i="1"/>
  <c r="Q970" i="1"/>
  <c r="Q971" i="1"/>
  <c r="Q972" i="1"/>
  <c r="Q973" i="1"/>
  <c r="Q974" i="1"/>
  <c r="Q975" i="1"/>
  <c r="Q976" i="1"/>
  <c r="Q977" i="1"/>
  <c r="Q978" i="1"/>
  <c r="Q979" i="1"/>
  <c r="Q980" i="1"/>
  <c r="Q981" i="1"/>
  <c r="Q982" i="1"/>
  <c r="Q983" i="1"/>
  <c r="Q984" i="1"/>
  <c r="Q985" i="1"/>
  <c r="Q986" i="1"/>
  <c r="Q987" i="1"/>
  <c r="Q988" i="1"/>
  <c r="Q989" i="1"/>
  <c r="Q990" i="1"/>
  <c r="Q991" i="1"/>
  <c r="Q992" i="1"/>
  <c r="Q993" i="1"/>
  <c r="Q994" i="1"/>
  <c r="Q995" i="1"/>
  <c r="Q996" i="1"/>
  <c r="Q997" i="1"/>
  <c r="Q998" i="1"/>
  <c r="Q999" i="1"/>
  <c r="Q1000" i="1"/>
  <c r="Q1001" i="1"/>
  <c r="Q1002" i="1"/>
  <c r="Q1003" i="1"/>
  <c r="Q1004" i="1"/>
  <c r="Q1005" i="1"/>
  <c r="Q1006" i="1"/>
  <c r="Q1007" i="1"/>
  <c r="Q1008" i="1"/>
  <c r="Q1009" i="1"/>
  <c r="Q1010" i="1"/>
  <c r="Q1011" i="1"/>
  <c r="Q1012" i="1"/>
  <c r="Q1013" i="1"/>
  <c r="Q1014" i="1"/>
  <c r="Q1015" i="1"/>
  <c r="Q1016" i="1"/>
  <c r="Q1017" i="1"/>
  <c r="Q1018" i="1"/>
  <c r="Q1019" i="1"/>
  <c r="Q1020" i="1"/>
  <c r="Q1021" i="1"/>
  <c r="Q1022" i="1"/>
  <c r="Q1023" i="1"/>
  <c r="Q1024" i="1"/>
  <c r="Q1025" i="1"/>
  <c r="Q1026" i="1"/>
  <c r="Q1027" i="1"/>
  <c r="Q1028" i="1"/>
  <c r="Q1029" i="1"/>
  <c r="Q1030" i="1"/>
  <c r="Q1031" i="1"/>
  <c r="Q1032" i="1"/>
  <c r="Q1033" i="1"/>
  <c r="Q1034" i="1"/>
  <c r="Q1035" i="1"/>
  <c r="Q1036" i="1"/>
  <c r="Q1037" i="1"/>
  <c r="Q1038" i="1"/>
  <c r="Q1039" i="1"/>
  <c r="Q1040" i="1"/>
  <c r="Q1041" i="1"/>
  <c r="Q1042" i="1"/>
  <c r="Q1043" i="1"/>
  <c r="Q1044" i="1"/>
  <c r="Q1045" i="1"/>
  <c r="Q1046" i="1"/>
  <c r="Q1047" i="1"/>
  <c r="Q1048" i="1"/>
  <c r="Q1049" i="1"/>
  <c r="Q1050" i="1"/>
  <c r="Q1051" i="1"/>
  <c r="Q1052" i="1"/>
  <c r="Q1053" i="1"/>
  <c r="Q1054" i="1"/>
  <c r="Q1055" i="1"/>
  <c r="Q1056" i="1"/>
  <c r="Q1057" i="1"/>
  <c r="Q1058" i="1"/>
  <c r="Q1059" i="1"/>
  <c r="Q1060" i="1"/>
  <c r="Q1061" i="1"/>
  <c r="Q1062" i="1"/>
  <c r="Q1063" i="1"/>
  <c r="Q1064" i="1"/>
  <c r="Q1065" i="1"/>
  <c r="Q1066" i="1"/>
  <c r="Q1067" i="1"/>
  <c r="Q1068" i="1"/>
  <c r="Q1069" i="1"/>
  <c r="Q1070" i="1"/>
  <c r="Q1071" i="1"/>
  <c r="Q1072" i="1"/>
  <c r="Q1073" i="1"/>
  <c r="Q1074" i="1"/>
  <c r="Q1075" i="1"/>
  <c r="Q1076" i="1"/>
  <c r="Q1077" i="1"/>
  <c r="Q1078" i="1"/>
  <c r="Q1079" i="1"/>
  <c r="Q1080" i="1"/>
  <c r="Q1081" i="1"/>
  <c r="Q1082" i="1"/>
  <c r="Q1083" i="1"/>
  <c r="Q1084" i="1"/>
  <c r="Q1085" i="1"/>
  <c r="Q1086" i="1"/>
  <c r="Q1087" i="1"/>
  <c r="Q1088" i="1"/>
  <c r="Q1089" i="1"/>
  <c r="Q1090" i="1"/>
  <c r="Q1091" i="1"/>
  <c r="Q1092" i="1"/>
  <c r="Q1093" i="1"/>
  <c r="Q1094" i="1"/>
  <c r="Q1095" i="1"/>
  <c r="Q1096" i="1"/>
  <c r="Q1097" i="1"/>
  <c r="Q1098" i="1"/>
  <c r="Q1099" i="1"/>
  <c r="Q1100" i="1"/>
  <c r="Q1101" i="1"/>
  <c r="Q1102" i="1"/>
  <c r="Q1103" i="1"/>
  <c r="Q1104" i="1"/>
  <c r="Q1105" i="1"/>
  <c r="Q1106" i="1"/>
  <c r="Q1107" i="1"/>
  <c r="Q1108" i="1"/>
  <c r="Q1109" i="1"/>
  <c r="Q1110" i="1"/>
  <c r="Q1111" i="1"/>
  <c r="Q1112" i="1"/>
  <c r="Q1113" i="1"/>
  <c r="Q1114" i="1"/>
  <c r="Q1115" i="1"/>
  <c r="Q1116" i="1"/>
  <c r="Q1117" i="1"/>
  <c r="Q1118" i="1"/>
  <c r="Q1119" i="1"/>
  <c r="Q1120" i="1"/>
  <c r="Q1121" i="1"/>
  <c r="Q1122" i="1"/>
  <c r="Q1123" i="1"/>
  <c r="Q1124" i="1"/>
  <c r="Q1125" i="1"/>
  <c r="Q1126" i="1"/>
  <c r="Q1127" i="1"/>
  <c r="Q1128" i="1"/>
  <c r="Q1129" i="1"/>
  <c r="Q1130" i="1"/>
  <c r="Q1131" i="1"/>
  <c r="Q1132" i="1"/>
  <c r="Q1133" i="1"/>
  <c r="Q1134" i="1"/>
  <c r="Q1135" i="1"/>
  <c r="Q1136" i="1"/>
  <c r="Q1137" i="1"/>
  <c r="Q1138" i="1"/>
  <c r="Q1139" i="1"/>
  <c r="Q1140" i="1"/>
  <c r="Q1141" i="1"/>
  <c r="Q1142" i="1"/>
  <c r="Q1143" i="1"/>
  <c r="Q1144" i="1"/>
  <c r="Q1145" i="1"/>
  <c r="Q1146" i="1"/>
  <c r="Q1147" i="1"/>
  <c r="Q1148" i="1"/>
  <c r="Q1149" i="1"/>
  <c r="Q1150" i="1"/>
  <c r="Q1151" i="1"/>
  <c r="Q1152" i="1"/>
  <c r="Q1153" i="1"/>
  <c r="Q1154" i="1"/>
  <c r="Q1155" i="1"/>
  <c r="Q1156" i="1"/>
  <c r="Q1157" i="1"/>
  <c r="Q1158" i="1"/>
  <c r="Q1159" i="1"/>
  <c r="Q1160" i="1"/>
  <c r="Q1161" i="1"/>
  <c r="Q1162" i="1"/>
  <c r="Q1163" i="1"/>
  <c r="Q1164" i="1"/>
  <c r="Q1165" i="1"/>
  <c r="Q1166" i="1"/>
  <c r="Q1167" i="1"/>
  <c r="Q1168" i="1"/>
  <c r="Q1169" i="1"/>
  <c r="Q1170" i="1"/>
  <c r="Q1171" i="1"/>
  <c r="Q1172" i="1"/>
  <c r="Q1173" i="1"/>
  <c r="Q1174" i="1"/>
  <c r="Q1175" i="1"/>
  <c r="Q1176" i="1"/>
  <c r="Q1177" i="1"/>
  <c r="Q1178" i="1"/>
  <c r="Q1179" i="1"/>
  <c r="Q1180" i="1"/>
  <c r="Q1181" i="1"/>
  <c r="Q1182" i="1"/>
  <c r="Q1183" i="1"/>
  <c r="Q1184" i="1"/>
  <c r="Q1185" i="1"/>
  <c r="Q1186" i="1"/>
  <c r="Q1187" i="1"/>
  <c r="Q1188" i="1"/>
  <c r="Q1189" i="1"/>
  <c r="Q1190" i="1"/>
  <c r="Q1191" i="1"/>
  <c r="Q1192" i="1"/>
  <c r="Q1193" i="1"/>
  <c r="Q1194" i="1"/>
  <c r="Q1195" i="1"/>
  <c r="Q1196" i="1"/>
  <c r="Q1197" i="1"/>
  <c r="Q1198" i="1"/>
  <c r="Q1199" i="1"/>
  <c r="Q1200" i="1"/>
  <c r="Q1201" i="1"/>
  <c r="Q1202" i="1"/>
  <c r="Q1203" i="1"/>
  <c r="Q1204" i="1"/>
  <c r="Q1205" i="1"/>
  <c r="Q1206" i="1"/>
  <c r="Q1207" i="1"/>
  <c r="Q1208" i="1"/>
  <c r="Q1209" i="1"/>
  <c r="Q1210" i="1"/>
  <c r="Q1211" i="1"/>
  <c r="Q1212" i="1"/>
  <c r="Q1213" i="1"/>
  <c r="Q1214" i="1"/>
  <c r="Q1215" i="1"/>
  <c r="Q1216" i="1"/>
  <c r="Q1217" i="1"/>
  <c r="Q1218" i="1"/>
  <c r="Q1219" i="1"/>
  <c r="Q1220" i="1"/>
  <c r="Q1221" i="1"/>
  <c r="Q1222" i="1"/>
  <c r="Q1223" i="1"/>
  <c r="Q1224" i="1"/>
  <c r="Q1225" i="1"/>
  <c r="Q1226" i="1"/>
  <c r="Q1227" i="1"/>
  <c r="Q1228" i="1"/>
  <c r="Q1229" i="1"/>
  <c r="Q1230" i="1"/>
  <c r="Q1231" i="1"/>
  <c r="Q1232" i="1"/>
  <c r="Q1233" i="1"/>
  <c r="Q1234" i="1"/>
  <c r="Q1235" i="1"/>
  <c r="Q1236" i="1"/>
  <c r="Q1237" i="1"/>
  <c r="Q1238" i="1"/>
  <c r="Q1239" i="1"/>
  <c r="Q1240" i="1"/>
  <c r="Q1241" i="1"/>
  <c r="Q1242" i="1"/>
  <c r="Q1243" i="1"/>
  <c r="Q1244" i="1"/>
  <c r="Q1245" i="1"/>
  <c r="Q1246" i="1"/>
  <c r="Q1247" i="1"/>
  <c r="Q1248" i="1"/>
  <c r="Q1249" i="1"/>
  <c r="Q1250" i="1"/>
  <c r="Q1251" i="1"/>
  <c r="Q1252" i="1"/>
  <c r="Q1253" i="1"/>
  <c r="Q1254" i="1"/>
  <c r="Q1255" i="1"/>
  <c r="Q1256" i="1"/>
  <c r="Q1257" i="1"/>
  <c r="Q1258" i="1"/>
  <c r="Q1259" i="1"/>
  <c r="Q1260" i="1"/>
  <c r="Q1261" i="1"/>
  <c r="Q1262" i="1"/>
  <c r="Q1263" i="1"/>
  <c r="Q1264" i="1"/>
  <c r="Q1265" i="1"/>
  <c r="Q1266" i="1"/>
  <c r="Q1267" i="1"/>
  <c r="Q1268" i="1"/>
  <c r="Q1269" i="1"/>
  <c r="Q1270" i="1"/>
  <c r="Q1271" i="1"/>
  <c r="Q1272" i="1"/>
  <c r="Q1273" i="1"/>
  <c r="Q1274" i="1"/>
  <c r="Q1275" i="1"/>
  <c r="Q1276" i="1"/>
  <c r="Q1277" i="1"/>
  <c r="Q1278" i="1"/>
  <c r="Q1279" i="1"/>
  <c r="Q1280" i="1"/>
  <c r="Q1281" i="1"/>
  <c r="Q1282" i="1"/>
  <c r="Q1283" i="1"/>
  <c r="Q1284" i="1"/>
  <c r="Q1285" i="1"/>
  <c r="Q1286" i="1"/>
  <c r="Q1287" i="1"/>
  <c r="Q1288" i="1"/>
  <c r="Q1289" i="1"/>
  <c r="Q1290" i="1"/>
  <c r="Q1291" i="1"/>
  <c r="Q1292" i="1"/>
  <c r="Q1293" i="1"/>
  <c r="Q1294" i="1"/>
  <c r="Q1295" i="1"/>
  <c r="Q1296" i="1"/>
  <c r="Q1297" i="1"/>
  <c r="Q1298" i="1"/>
  <c r="Q1299" i="1"/>
  <c r="Q1300" i="1"/>
  <c r="Q1301" i="1"/>
  <c r="Q1302" i="1"/>
  <c r="Q1303" i="1"/>
  <c r="Q1304" i="1"/>
  <c r="Q1305" i="1"/>
  <c r="Q1306" i="1"/>
  <c r="Q1307" i="1"/>
  <c r="Q1308" i="1"/>
  <c r="Q1309" i="1"/>
  <c r="Q1310" i="1"/>
  <c r="Q1311" i="1"/>
  <c r="Q1312" i="1"/>
  <c r="Q1313" i="1"/>
  <c r="Q1314" i="1"/>
  <c r="Q1315" i="1"/>
  <c r="Q1316" i="1"/>
  <c r="Q1317" i="1"/>
  <c r="Q1318" i="1"/>
  <c r="Q1319" i="1"/>
  <c r="Q1320" i="1"/>
  <c r="Q1321" i="1"/>
  <c r="Q1322" i="1"/>
  <c r="Q1323" i="1"/>
  <c r="Q1324" i="1"/>
  <c r="Q1325" i="1"/>
  <c r="Q1326" i="1"/>
  <c r="Q1327" i="1"/>
  <c r="Q1328" i="1"/>
  <c r="Q1329" i="1"/>
  <c r="Q1330" i="1"/>
  <c r="Q1331" i="1"/>
  <c r="Q1332" i="1"/>
  <c r="Q1333" i="1"/>
  <c r="Q1334" i="1"/>
  <c r="Q1335" i="1"/>
  <c r="Q1336" i="1"/>
  <c r="Q1337" i="1"/>
  <c r="Q1338" i="1"/>
  <c r="Q1339" i="1"/>
  <c r="Q1340" i="1"/>
  <c r="Q1341" i="1"/>
  <c r="Q1342" i="1"/>
  <c r="Q1343" i="1"/>
  <c r="Q1344" i="1"/>
  <c r="Q1345" i="1"/>
  <c r="Q1346" i="1"/>
  <c r="Q1347" i="1"/>
  <c r="Q1348" i="1"/>
  <c r="Q1349" i="1"/>
  <c r="Q1350" i="1"/>
  <c r="Q1351" i="1"/>
  <c r="Q1352" i="1"/>
  <c r="Q1353" i="1"/>
  <c r="Q1354" i="1"/>
  <c r="Q1355" i="1"/>
  <c r="Q1356" i="1"/>
  <c r="Q1357" i="1"/>
  <c r="Q1358" i="1"/>
  <c r="Q1359" i="1"/>
  <c r="Q1360" i="1"/>
  <c r="Q1361" i="1"/>
  <c r="Q1362" i="1"/>
  <c r="Q1363" i="1"/>
  <c r="Q1364" i="1"/>
  <c r="Q1365" i="1"/>
  <c r="Q1366" i="1"/>
  <c r="Q1367" i="1"/>
  <c r="Q1368" i="1"/>
  <c r="Q1369" i="1"/>
  <c r="Q1370" i="1"/>
  <c r="Q1371" i="1"/>
  <c r="Q1372" i="1"/>
  <c r="Q1373" i="1"/>
  <c r="Q1374" i="1"/>
  <c r="Q1375" i="1"/>
  <c r="Q1376" i="1"/>
  <c r="Q1377" i="1"/>
  <c r="Q1378" i="1"/>
  <c r="Q1379" i="1"/>
  <c r="Q1380" i="1"/>
  <c r="Q1381" i="1"/>
  <c r="Q1382" i="1"/>
  <c r="Q1383" i="1"/>
  <c r="Q1384" i="1"/>
  <c r="Q1385" i="1"/>
  <c r="Q1386" i="1"/>
  <c r="Q1387" i="1"/>
  <c r="Q1388" i="1"/>
  <c r="Q1389" i="1"/>
  <c r="Q1390" i="1"/>
  <c r="Q1391" i="1"/>
  <c r="Q1392" i="1"/>
  <c r="Q1393" i="1"/>
  <c r="Q1394" i="1"/>
  <c r="Q1395" i="1"/>
  <c r="Q1396" i="1"/>
  <c r="Q1397" i="1"/>
  <c r="Q1398" i="1"/>
  <c r="Q1399" i="1"/>
  <c r="Q1400" i="1"/>
  <c r="Q1401" i="1"/>
  <c r="Q1402" i="1"/>
  <c r="Q1403" i="1"/>
  <c r="Q1404" i="1"/>
  <c r="Q1405" i="1"/>
  <c r="Q1406" i="1"/>
  <c r="Q1407" i="1"/>
  <c r="Q1408" i="1"/>
  <c r="Q1409" i="1"/>
  <c r="Q1410" i="1"/>
  <c r="Q1411" i="1"/>
  <c r="Q1412" i="1"/>
  <c r="Q1413" i="1"/>
  <c r="Q1414" i="1"/>
  <c r="Q1415" i="1"/>
  <c r="Q1416" i="1"/>
  <c r="Q1417" i="1"/>
  <c r="Q1418" i="1"/>
  <c r="Q1419" i="1"/>
  <c r="Q1420" i="1"/>
  <c r="Q1421" i="1"/>
  <c r="Q1422" i="1"/>
  <c r="Q1423" i="1"/>
  <c r="Q1424" i="1"/>
  <c r="Q1425" i="1"/>
  <c r="Q1426" i="1"/>
  <c r="Q1427" i="1"/>
  <c r="Q1428" i="1"/>
  <c r="Q1429" i="1"/>
  <c r="Q1430" i="1"/>
  <c r="Q1431" i="1"/>
  <c r="Q1432" i="1"/>
  <c r="Q1433" i="1"/>
  <c r="Q1434" i="1"/>
  <c r="Q1435" i="1"/>
  <c r="Q1436" i="1"/>
  <c r="Q1437" i="1"/>
  <c r="Q1438" i="1"/>
  <c r="Q1439" i="1"/>
  <c r="Q1440" i="1"/>
  <c r="Q1441" i="1"/>
  <c r="Q1442" i="1"/>
  <c r="Q1443" i="1"/>
  <c r="Q1444" i="1"/>
  <c r="Q1445" i="1"/>
  <c r="Q1446" i="1"/>
  <c r="Q1447" i="1"/>
  <c r="Q1448" i="1"/>
  <c r="Q1449" i="1"/>
  <c r="Q1450" i="1"/>
  <c r="Q1451" i="1"/>
  <c r="Q1452" i="1"/>
  <c r="Q1453" i="1"/>
  <c r="Q1454" i="1"/>
  <c r="Q1455" i="1"/>
  <c r="Q1456" i="1"/>
  <c r="Q1457" i="1"/>
  <c r="Q1458" i="1"/>
  <c r="Q1459" i="1"/>
  <c r="Q1460" i="1"/>
  <c r="Q1461" i="1"/>
  <c r="Q1462" i="1"/>
  <c r="Q1463" i="1"/>
  <c r="Q1464" i="1"/>
  <c r="Q1465" i="1"/>
  <c r="Q1466" i="1"/>
  <c r="Q1467" i="1"/>
  <c r="Q1468" i="1"/>
  <c r="Q1469" i="1"/>
  <c r="Q1470" i="1"/>
  <c r="Q1471" i="1"/>
  <c r="Q1472" i="1"/>
  <c r="Q1473" i="1"/>
  <c r="Q1474" i="1"/>
  <c r="Q1475" i="1"/>
  <c r="Q1476" i="1"/>
  <c r="Q1477" i="1"/>
  <c r="Q1478" i="1"/>
  <c r="Q1479" i="1"/>
  <c r="Q1480" i="1"/>
  <c r="Q1481" i="1"/>
  <c r="Q1482" i="1"/>
  <c r="Q1483" i="1"/>
  <c r="Q1484" i="1"/>
  <c r="Q1485" i="1"/>
  <c r="Q1486" i="1"/>
  <c r="Q1487" i="1"/>
  <c r="Q1488" i="1"/>
  <c r="Q1489" i="1"/>
  <c r="Q1490" i="1"/>
  <c r="Q1491" i="1"/>
  <c r="Q1492" i="1"/>
  <c r="Q1493" i="1"/>
  <c r="Q1494" i="1"/>
  <c r="Q1495" i="1"/>
  <c r="Q1496" i="1"/>
  <c r="Q1497" i="1"/>
  <c r="Q1498" i="1"/>
  <c r="Q1499" i="1"/>
  <c r="Q1500" i="1"/>
  <c r="Q1501" i="1"/>
  <c r="Q1502" i="1"/>
  <c r="Q1503" i="1"/>
  <c r="Q1504" i="1"/>
  <c r="Q1505" i="1"/>
  <c r="Q1506" i="1"/>
  <c r="Q1507" i="1"/>
  <c r="Q1508" i="1"/>
  <c r="Q1509" i="1"/>
  <c r="Q1510" i="1"/>
  <c r="Q1511" i="1"/>
  <c r="Q1512" i="1"/>
  <c r="Q1513" i="1"/>
  <c r="Q1514" i="1"/>
  <c r="Q1515" i="1"/>
  <c r="Q1516" i="1"/>
  <c r="Q1517" i="1"/>
  <c r="Q1518" i="1"/>
  <c r="Q1519" i="1"/>
  <c r="Q1520" i="1"/>
  <c r="Q1521" i="1"/>
  <c r="Q1522" i="1"/>
  <c r="Q1523" i="1"/>
  <c r="Q1524" i="1"/>
  <c r="Q1525" i="1"/>
  <c r="Q1526" i="1"/>
  <c r="Q1527" i="1"/>
  <c r="Q1528" i="1"/>
  <c r="Q1529" i="1"/>
  <c r="Q1530" i="1"/>
  <c r="Q1531" i="1"/>
  <c r="Q1532" i="1"/>
  <c r="Q1533" i="1"/>
  <c r="Q1534" i="1"/>
  <c r="Q1535" i="1"/>
  <c r="Q1536" i="1"/>
  <c r="Q1537" i="1"/>
  <c r="Q1538" i="1"/>
  <c r="Q1539" i="1"/>
  <c r="Q1540" i="1"/>
  <c r="Q1541" i="1"/>
  <c r="Q1542" i="1"/>
  <c r="Q1543" i="1"/>
  <c r="Q1544" i="1"/>
  <c r="Q1545" i="1"/>
  <c r="Q1546" i="1"/>
  <c r="Q1547" i="1"/>
  <c r="Q1548" i="1"/>
  <c r="Q1549" i="1"/>
  <c r="Q1550" i="1"/>
  <c r="Q1551" i="1"/>
  <c r="Q1552" i="1"/>
  <c r="Q1553" i="1"/>
  <c r="Q1554" i="1"/>
  <c r="Q1555" i="1"/>
  <c r="Q1556" i="1"/>
  <c r="Q1557" i="1"/>
  <c r="Q1558" i="1"/>
  <c r="Q1559" i="1"/>
  <c r="Q1560" i="1"/>
  <c r="Q1561" i="1"/>
  <c r="Q1562" i="1"/>
  <c r="Q1563" i="1"/>
  <c r="Q1564" i="1"/>
  <c r="Q1565" i="1"/>
  <c r="Q1566" i="1"/>
  <c r="Q1567" i="1"/>
  <c r="Q1568" i="1"/>
  <c r="Q1569" i="1"/>
  <c r="Q1570" i="1"/>
  <c r="Q1571" i="1"/>
  <c r="Q1572" i="1"/>
  <c r="Q1573" i="1"/>
  <c r="Q1574" i="1"/>
  <c r="Q1575" i="1"/>
  <c r="Q1576" i="1"/>
  <c r="Q1577" i="1"/>
  <c r="Q1578" i="1"/>
  <c r="Q1579" i="1"/>
  <c r="Q1580" i="1"/>
  <c r="Q1581" i="1"/>
  <c r="Q1582" i="1"/>
  <c r="Q1583" i="1"/>
  <c r="Q1584" i="1"/>
  <c r="Q1585" i="1"/>
  <c r="Q1586" i="1"/>
  <c r="Q1587" i="1"/>
  <c r="Q1588" i="1"/>
  <c r="Q1589" i="1"/>
  <c r="Q1590" i="1"/>
  <c r="Q1591" i="1"/>
  <c r="Q1592" i="1"/>
  <c r="Q1593" i="1"/>
  <c r="Q1594" i="1"/>
  <c r="Q1595" i="1"/>
  <c r="Q1596" i="1"/>
  <c r="Q1597" i="1"/>
  <c r="Q1598" i="1"/>
  <c r="Q1599" i="1"/>
  <c r="Q1600" i="1"/>
  <c r="Q1601" i="1"/>
  <c r="Q1602" i="1"/>
  <c r="Q1603" i="1"/>
  <c r="Q1604" i="1"/>
  <c r="Q1605" i="1"/>
  <c r="Q1606" i="1"/>
  <c r="Q1607" i="1"/>
  <c r="Q1608" i="1"/>
  <c r="Q1609" i="1"/>
  <c r="Q1610" i="1"/>
  <c r="Q1611" i="1"/>
  <c r="Q1612" i="1"/>
  <c r="Q1613" i="1"/>
  <c r="Q1614" i="1"/>
  <c r="Q1615" i="1"/>
  <c r="Q1616" i="1"/>
  <c r="Q1617" i="1"/>
  <c r="Q1618" i="1"/>
  <c r="Q1619" i="1"/>
  <c r="Q1620" i="1"/>
  <c r="Q1621" i="1"/>
  <c r="Q1622" i="1"/>
  <c r="Q1623" i="1"/>
  <c r="Q1624" i="1"/>
  <c r="Q1625" i="1"/>
  <c r="Q1626" i="1"/>
  <c r="Q1627" i="1"/>
  <c r="Q1628" i="1"/>
  <c r="Q1629" i="1"/>
  <c r="Q1630" i="1"/>
  <c r="Q1631" i="1"/>
  <c r="Q1632" i="1"/>
  <c r="Q1633" i="1"/>
  <c r="Q1634" i="1"/>
  <c r="Q1635" i="1"/>
  <c r="Q1636" i="1"/>
  <c r="Q1637" i="1"/>
  <c r="Q1638" i="1"/>
  <c r="Q1639" i="1"/>
  <c r="Q1640" i="1"/>
  <c r="Q1641" i="1"/>
  <c r="Q1642" i="1"/>
  <c r="Q1643" i="1"/>
  <c r="Q1644" i="1"/>
  <c r="Q1645" i="1"/>
  <c r="Q1646" i="1"/>
  <c r="Q1647" i="1"/>
  <c r="Q1648" i="1"/>
  <c r="Q1649" i="1"/>
  <c r="Q1650" i="1"/>
  <c r="Q1651" i="1"/>
  <c r="Q1652" i="1"/>
  <c r="Q1653" i="1"/>
  <c r="Q1654" i="1"/>
  <c r="Q1655" i="1"/>
  <c r="Q1656" i="1"/>
  <c r="Q1657" i="1"/>
  <c r="Q1658" i="1"/>
  <c r="Q1659" i="1"/>
  <c r="Q1660" i="1"/>
  <c r="Q1661" i="1"/>
  <c r="Q1662" i="1"/>
  <c r="Q1663" i="1"/>
  <c r="Q1664" i="1"/>
  <c r="Q1665" i="1"/>
  <c r="Q1666" i="1"/>
  <c r="Q1667" i="1"/>
  <c r="Q1668" i="1"/>
  <c r="Q1669" i="1"/>
  <c r="Q1670" i="1"/>
  <c r="Q1671" i="1"/>
  <c r="Q1672" i="1"/>
  <c r="Q1673" i="1"/>
  <c r="Q1674" i="1"/>
  <c r="Q1675" i="1"/>
  <c r="Q1676" i="1"/>
  <c r="Q1677" i="1"/>
  <c r="Q1678" i="1"/>
  <c r="Q1679" i="1"/>
  <c r="Q1680" i="1"/>
  <c r="Q1681" i="1"/>
  <c r="Q1682" i="1"/>
  <c r="Q1683" i="1"/>
  <c r="Q1684" i="1"/>
  <c r="Q1685" i="1"/>
  <c r="Q1686" i="1"/>
  <c r="Q1687" i="1"/>
  <c r="Q1688" i="1"/>
  <c r="Q1689" i="1"/>
  <c r="Q1690" i="1"/>
  <c r="Q1691" i="1"/>
  <c r="Q1692" i="1"/>
  <c r="Q1693" i="1"/>
  <c r="Q1694" i="1"/>
  <c r="Q1695" i="1"/>
  <c r="Q1696" i="1"/>
  <c r="Q1697" i="1"/>
  <c r="Q1698" i="1"/>
  <c r="Q1699" i="1"/>
  <c r="Q1700" i="1"/>
  <c r="Q1701" i="1"/>
  <c r="Q1702" i="1"/>
  <c r="Q1703" i="1"/>
  <c r="Q1704" i="1"/>
  <c r="Q1705" i="1"/>
  <c r="Q1706" i="1"/>
  <c r="Q1707" i="1"/>
  <c r="Q1708" i="1"/>
  <c r="Q1709" i="1"/>
  <c r="Q1710" i="1"/>
  <c r="Q1711" i="1"/>
  <c r="Q1712" i="1"/>
  <c r="Q1713" i="1"/>
  <c r="Q1714" i="1"/>
  <c r="Q1715" i="1"/>
  <c r="Q1716" i="1"/>
  <c r="Q1717" i="1"/>
  <c r="Q1718" i="1"/>
  <c r="Q1719" i="1"/>
  <c r="Q1720" i="1"/>
  <c r="Q1721" i="1"/>
  <c r="Q1722" i="1"/>
  <c r="Q1723" i="1"/>
  <c r="Q1724" i="1"/>
  <c r="Q1725" i="1"/>
  <c r="Q1726" i="1"/>
  <c r="Q1727" i="1"/>
  <c r="Q1728" i="1"/>
  <c r="Q1729" i="1"/>
  <c r="Q1730" i="1"/>
  <c r="Q1731" i="1"/>
  <c r="Q1732" i="1"/>
  <c r="Q1733" i="1"/>
  <c r="Q1734" i="1"/>
  <c r="Q1735" i="1"/>
  <c r="Q1736" i="1"/>
  <c r="Q1737" i="1"/>
  <c r="Q1738" i="1"/>
  <c r="Q1739" i="1"/>
  <c r="Q1740" i="1"/>
  <c r="Q1741" i="1"/>
  <c r="Q1742" i="1"/>
  <c r="Q1743" i="1"/>
  <c r="Q1744" i="1"/>
  <c r="Q1745" i="1"/>
  <c r="Q1746" i="1"/>
  <c r="Q1747" i="1"/>
  <c r="Q1748" i="1"/>
  <c r="Q1749" i="1"/>
  <c r="Q1750" i="1"/>
  <c r="Q1751" i="1"/>
  <c r="Q1752" i="1"/>
  <c r="Q1753" i="1"/>
  <c r="Q1754" i="1"/>
  <c r="Q1755" i="1"/>
  <c r="Q1756" i="1"/>
  <c r="Q1757" i="1"/>
  <c r="Q1758" i="1"/>
  <c r="Q1759" i="1"/>
  <c r="Q1760" i="1"/>
  <c r="Q1761" i="1"/>
  <c r="Q1762" i="1"/>
  <c r="Q1763" i="1"/>
  <c r="Q1764" i="1"/>
  <c r="Q1765" i="1"/>
  <c r="Q1766" i="1"/>
  <c r="Q1767" i="1"/>
  <c r="Q1768" i="1"/>
  <c r="Q1769" i="1"/>
  <c r="Q1770" i="1"/>
  <c r="Q1771" i="1"/>
  <c r="Q1772" i="1"/>
  <c r="Q1773" i="1"/>
  <c r="Q1774" i="1"/>
  <c r="Q1775" i="1"/>
  <c r="Q1776" i="1"/>
  <c r="Q1777" i="1"/>
  <c r="Q1778" i="1"/>
  <c r="Q1779" i="1"/>
  <c r="Q1780" i="1"/>
  <c r="Q1781" i="1"/>
  <c r="Q1782" i="1"/>
  <c r="Q1783" i="1"/>
  <c r="Q1784" i="1"/>
  <c r="Q1785" i="1"/>
  <c r="Q1786" i="1"/>
  <c r="Q1787" i="1"/>
  <c r="Q1788" i="1"/>
  <c r="Q1789" i="1"/>
  <c r="Q1790" i="1"/>
  <c r="Q1791" i="1"/>
  <c r="Q1792" i="1"/>
  <c r="Q1793" i="1"/>
  <c r="Q1794" i="1"/>
  <c r="Q1795" i="1"/>
  <c r="Q1796" i="1"/>
  <c r="Q1797" i="1"/>
  <c r="Q1798" i="1"/>
  <c r="Q1799" i="1"/>
  <c r="Q1800" i="1"/>
  <c r="Q1801" i="1"/>
  <c r="Q1802" i="1"/>
  <c r="Q1803" i="1"/>
  <c r="Q1804" i="1"/>
  <c r="Q1805" i="1"/>
  <c r="Q1806" i="1"/>
  <c r="Q1807" i="1"/>
  <c r="Q1808" i="1"/>
  <c r="Q1809" i="1"/>
  <c r="Q1810" i="1"/>
  <c r="Q1811" i="1"/>
  <c r="Q1812" i="1"/>
  <c r="Q1813" i="1"/>
  <c r="Q1814" i="1"/>
  <c r="Q1815" i="1"/>
  <c r="Q1816" i="1"/>
  <c r="Q1817" i="1"/>
  <c r="Q1818" i="1"/>
  <c r="Q1819" i="1"/>
  <c r="Q1820" i="1"/>
  <c r="Q1821" i="1"/>
  <c r="Q1822" i="1"/>
  <c r="Q1823" i="1"/>
  <c r="Q1824" i="1"/>
  <c r="Q1825" i="1"/>
  <c r="Q1826" i="1"/>
  <c r="Q1827" i="1"/>
  <c r="Q1828" i="1"/>
  <c r="Q1829" i="1"/>
  <c r="Q1830" i="1"/>
  <c r="Q1831" i="1"/>
  <c r="Q1832" i="1"/>
  <c r="Q1833" i="1"/>
  <c r="Q1834" i="1"/>
  <c r="Q1835" i="1"/>
  <c r="Q1836" i="1"/>
  <c r="Q1837" i="1"/>
  <c r="Q1838" i="1"/>
  <c r="Q1839" i="1"/>
  <c r="Q1840" i="1"/>
  <c r="Q1841" i="1"/>
  <c r="Q1842" i="1"/>
  <c r="Q1843" i="1"/>
  <c r="Q1844" i="1"/>
  <c r="Q1845" i="1"/>
  <c r="Q1846" i="1"/>
  <c r="Q1847" i="1"/>
  <c r="Q1848" i="1"/>
  <c r="Q1849" i="1"/>
  <c r="Q1850" i="1"/>
  <c r="Q1851" i="1"/>
  <c r="Q1852" i="1"/>
  <c r="Q1853" i="1"/>
  <c r="Q1854" i="1"/>
  <c r="Q1855" i="1"/>
  <c r="Q1856" i="1"/>
  <c r="Q1857" i="1"/>
  <c r="Q1858" i="1"/>
  <c r="Q1859" i="1"/>
  <c r="Q1860" i="1"/>
  <c r="Q1861" i="1"/>
  <c r="Q1862" i="1"/>
  <c r="Q1863" i="1"/>
  <c r="Q1864" i="1"/>
  <c r="Q1865" i="1"/>
  <c r="Q1866" i="1"/>
  <c r="Q1867" i="1"/>
  <c r="Q1868" i="1"/>
  <c r="Q1869" i="1"/>
  <c r="Q1870" i="1"/>
  <c r="Q1871" i="1"/>
  <c r="Q1872" i="1"/>
  <c r="Q1873" i="1"/>
  <c r="Q1874" i="1"/>
  <c r="Q1875" i="1"/>
  <c r="Q1876" i="1"/>
  <c r="Q1877" i="1"/>
  <c r="Q1878" i="1"/>
  <c r="Q1879" i="1"/>
  <c r="Q1880" i="1"/>
  <c r="Q1881" i="1"/>
  <c r="Q1882" i="1"/>
  <c r="Q1883" i="1"/>
  <c r="Q1884" i="1"/>
  <c r="Q1885" i="1"/>
  <c r="Q1886" i="1"/>
  <c r="Q1887" i="1"/>
  <c r="Q1888" i="1"/>
  <c r="P6" i="1"/>
  <c r="P7" i="1"/>
  <c r="P8" i="1"/>
  <c r="P9" i="1"/>
  <c r="P10" i="1"/>
  <c r="P11" i="1"/>
  <c r="P12" i="1"/>
  <c r="P13" i="1"/>
  <c r="P14" i="1"/>
  <c r="P15" i="1"/>
  <c r="P16" i="1"/>
  <c r="P17" i="1"/>
  <c r="P18" i="1"/>
  <c r="P19" i="1"/>
  <c r="P20" i="1"/>
  <c r="P21" i="1"/>
  <c r="P22" i="1"/>
  <c r="P23" i="1"/>
  <c r="P24" i="1"/>
  <c r="P25" i="1"/>
  <c r="P26" i="1"/>
  <c r="P27" i="1"/>
  <c r="P28" i="1"/>
  <c r="P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61" i="1"/>
  <c r="P62" i="1"/>
  <c r="P63" i="1"/>
  <c r="P64" i="1"/>
  <c r="P65" i="1"/>
  <c r="P66" i="1"/>
  <c r="P67" i="1"/>
  <c r="P68" i="1"/>
  <c r="P69" i="1"/>
  <c r="P70" i="1"/>
  <c r="P71" i="1"/>
  <c r="P72" i="1"/>
  <c r="P73" i="1"/>
  <c r="P74" i="1"/>
  <c r="P75" i="1"/>
  <c r="P76" i="1"/>
  <c r="P77" i="1"/>
  <c r="P78" i="1"/>
  <c r="P79" i="1"/>
  <c r="P80" i="1"/>
  <c r="P81" i="1"/>
  <c r="P82" i="1"/>
  <c r="P83" i="1"/>
  <c r="P84" i="1"/>
  <c r="P85" i="1"/>
  <c r="P86" i="1"/>
  <c r="P87" i="1"/>
  <c r="P88" i="1"/>
  <c r="P89" i="1"/>
  <c r="P90" i="1"/>
  <c r="P91" i="1"/>
  <c r="P92" i="1"/>
  <c r="P93" i="1"/>
  <c r="P94" i="1"/>
  <c r="P95" i="1"/>
  <c r="P96" i="1"/>
  <c r="P97" i="1"/>
  <c r="P98" i="1"/>
  <c r="P99" i="1"/>
  <c r="P100" i="1"/>
  <c r="P101" i="1"/>
  <c r="P102" i="1"/>
  <c r="P103" i="1"/>
  <c r="P104" i="1"/>
  <c r="P105" i="1"/>
  <c r="P106" i="1"/>
  <c r="P107" i="1"/>
  <c r="P108" i="1"/>
  <c r="P109" i="1"/>
  <c r="P110" i="1"/>
  <c r="P111" i="1"/>
  <c r="P112" i="1"/>
  <c r="P113" i="1"/>
  <c r="P114" i="1"/>
  <c r="P115" i="1"/>
  <c r="P116" i="1"/>
  <c r="P117" i="1"/>
  <c r="P118" i="1"/>
  <c r="P119" i="1"/>
  <c r="P120" i="1"/>
  <c r="P121" i="1"/>
  <c r="P122" i="1"/>
  <c r="P123" i="1"/>
  <c r="P124" i="1"/>
  <c r="P125" i="1"/>
  <c r="P126" i="1"/>
  <c r="P127" i="1"/>
  <c r="P128" i="1"/>
  <c r="P129" i="1"/>
  <c r="P130" i="1"/>
  <c r="P131" i="1"/>
  <c r="P132" i="1"/>
  <c r="P133" i="1"/>
  <c r="P134" i="1"/>
  <c r="P135" i="1"/>
  <c r="P136" i="1"/>
  <c r="P137" i="1"/>
  <c r="P138" i="1"/>
  <c r="P139" i="1"/>
  <c r="P140" i="1"/>
  <c r="P141" i="1"/>
  <c r="P142" i="1"/>
  <c r="P143" i="1"/>
  <c r="P144" i="1"/>
  <c r="P145" i="1"/>
  <c r="P146" i="1"/>
  <c r="P147" i="1"/>
  <c r="P148" i="1"/>
  <c r="P149" i="1"/>
  <c r="P150" i="1"/>
  <c r="P151" i="1"/>
  <c r="P152" i="1"/>
  <c r="P153" i="1"/>
  <c r="P154" i="1"/>
  <c r="P155" i="1"/>
  <c r="P156" i="1"/>
  <c r="P157" i="1"/>
  <c r="P158" i="1"/>
  <c r="P159" i="1"/>
  <c r="P160" i="1"/>
  <c r="P161" i="1"/>
  <c r="P162" i="1"/>
  <c r="P163" i="1"/>
  <c r="P164" i="1"/>
  <c r="P165" i="1"/>
  <c r="P166" i="1"/>
  <c r="P167" i="1"/>
  <c r="P168" i="1"/>
  <c r="P169" i="1"/>
  <c r="P170" i="1"/>
  <c r="P171" i="1"/>
  <c r="P172" i="1"/>
  <c r="P173" i="1"/>
  <c r="P174" i="1"/>
  <c r="P175" i="1"/>
  <c r="P176" i="1"/>
  <c r="P177" i="1"/>
  <c r="P178" i="1"/>
  <c r="P179" i="1"/>
  <c r="P180" i="1"/>
  <c r="P181" i="1"/>
  <c r="P182" i="1"/>
  <c r="P183" i="1"/>
  <c r="P184" i="1"/>
  <c r="P185" i="1"/>
  <c r="P186" i="1"/>
  <c r="P187" i="1"/>
  <c r="P188" i="1"/>
  <c r="P189" i="1"/>
  <c r="P190" i="1"/>
  <c r="P191" i="1"/>
  <c r="P192" i="1"/>
  <c r="P193" i="1"/>
  <c r="P194" i="1"/>
  <c r="P195" i="1"/>
  <c r="P196" i="1"/>
  <c r="P197" i="1"/>
  <c r="P198" i="1"/>
  <c r="P199" i="1"/>
  <c r="P200" i="1"/>
  <c r="P201" i="1"/>
  <c r="P202" i="1"/>
  <c r="P203" i="1"/>
  <c r="P204" i="1"/>
  <c r="P205" i="1"/>
  <c r="P206" i="1"/>
  <c r="P207" i="1"/>
  <c r="P208" i="1"/>
  <c r="P209" i="1"/>
  <c r="P210" i="1"/>
  <c r="P211" i="1"/>
  <c r="P212" i="1"/>
  <c r="P213" i="1"/>
  <c r="P214" i="1"/>
  <c r="P215" i="1"/>
  <c r="P216" i="1"/>
  <c r="P217" i="1"/>
  <c r="P218" i="1"/>
  <c r="P219" i="1"/>
  <c r="P220" i="1"/>
  <c r="P221" i="1"/>
  <c r="P222" i="1"/>
  <c r="P223" i="1"/>
  <c r="P224" i="1"/>
  <c r="P225" i="1"/>
  <c r="P226" i="1"/>
  <c r="P227" i="1"/>
  <c r="P228" i="1"/>
  <c r="P229" i="1"/>
  <c r="P230" i="1"/>
  <c r="P231" i="1"/>
  <c r="P232" i="1"/>
  <c r="P233" i="1"/>
  <c r="P234" i="1"/>
  <c r="P235" i="1"/>
  <c r="P236" i="1"/>
  <c r="P237" i="1"/>
  <c r="P238" i="1"/>
  <c r="P239" i="1"/>
  <c r="P240" i="1"/>
  <c r="P241" i="1"/>
  <c r="P242" i="1"/>
  <c r="P243" i="1"/>
  <c r="P244" i="1"/>
  <c r="P245" i="1"/>
  <c r="P246" i="1"/>
  <c r="P247" i="1"/>
  <c r="P248" i="1"/>
  <c r="P249" i="1"/>
  <c r="P250" i="1"/>
  <c r="P251" i="1"/>
  <c r="P252" i="1"/>
  <c r="P253" i="1"/>
  <c r="P254" i="1"/>
  <c r="P255" i="1"/>
  <c r="P256" i="1"/>
  <c r="P257" i="1"/>
  <c r="P258" i="1"/>
  <c r="P259" i="1"/>
  <c r="P260" i="1"/>
  <c r="P261" i="1"/>
  <c r="P262" i="1"/>
  <c r="P263" i="1"/>
  <c r="P264" i="1"/>
  <c r="P265" i="1"/>
  <c r="P266" i="1"/>
  <c r="P267" i="1"/>
  <c r="P268" i="1"/>
  <c r="P269" i="1"/>
  <c r="P270" i="1"/>
  <c r="P271" i="1"/>
  <c r="P272" i="1"/>
  <c r="P273" i="1"/>
  <c r="P274" i="1"/>
  <c r="P275" i="1"/>
  <c r="P276" i="1"/>
  <c r="P277" i="1"/>
  <c r="P278" i="1"/>
  <c r="P279" i="1"/>
  <c r="P280" i="1"/>
  <c r="P281" i="1"/>
  <c r="P282" i="1"/>
  <c r="P283" i="1"/>
  <c r="P284" i="1"/>
  <c r="P285" i="1"/>
  <c r="P286" i="1"/>
  <c r="P287" i="1"/>
  <c r="P288" i="1"/>
  <c r="P289" i="1"/>
  <c r="P290" i="1"/>
  <c r="P291" i="1"/>
  <c r="P292" i="1"/>
  <c r="P293" i="1"/>
  <c r="P294" i="1"/>
  <c r="P295" i="1"/>
  <c r="P296" i="1"/>
  <c r="P297" i="1"/>
  <c r="P298" i="1"/>
  <c r="P299" i="1"/>
  <c r="P300" i="1"/>
  <c r="P301" i="1"/>
  <c r="P302" i="1"/>
  <c r="P303" i="1"/>
  <c r="P304" i="1"/>
  <c r="P305" i="1"/>
  <c r="P306" i="1"/>
  <c r="P307" i="1"/>
  <c r="P308" i="1"/>
  <c r="P309" i="1"/>
  <c r="P310" i="1"/>
  <c r="P311" i="1"/>
  <c r="P312" i="1"/>
  <c r="P313" i="1"/>
  <c r="P314" i="1"/>
  <c r="P315" i="1"/>
  <c r="P316" i="1"/>
  <c r="P317" i="1"/>
  <c r="P318" i="1"/>
  <c r="P319" i="1"/>
  <c r="P320" i="1"/>
  <c r="P321" i="1"/>
  <c r="P322" i="1"/>
  <c r="P323" i="1"/>
  <c r="P324" i="1"/>
  <c r="P325" i="1"/>
  <c r="P326" i="1"/>
  <c r="P327" i="1"/>
  <c r="P328" i="1"/>
  <c r="P329" i="1"/>
  <c r="P330" i="1"/>
  <c r="P331" i="1"/>
  <c r="P332" i="1"/>
  <c r="P333" i="1"/>
  <c r="P334" i="1"/>
  <c r="P335" i="1"/>
  <c r="P336" i="1"/>
  <c r="P337" i="1"/>
  <c r="P338" i="1"/>
  <c r="P339" i="1"/>
  <c r="P340" i="1"/>
  <c r="P341" i="1"/>
  <c r="P342" i="1"/>
  <c r="P343" i="1"/>
  <c r="P344" i="1"/>
  <c r="P345" i="1"/>
  <c r="P346" i="1"/>
  <c r="P347" i="1"/>
  <c r="P348" i="1"/>
  <c r="P349" i="1"/>
  <c r="P350" i="1"/>
  <c r="P351" i="1"/>
  <c r="P352" i="1"/>
  <c r="P353" i="1"/>
  <c r="P354" i="1"/>
  <c r="P355" i="1"/>
  <c r="P356" i="1"/>
  <c r="P357" i="1"/>
  <c r="P358" i="1"/>
  <c r="P359" i="1"/>
  <c r="P360" i="1"/>
  <c r="P361" i="1"/>
  <c r="P362" i="1"/>
  <c r="P363" i="1"/>
  <c r="P364" i="1"/>
  <c r="P365" i="1"/>
  <c r="P366" i="1"/>
  <c r="P367" i="1"/>
  <c r="P368" i="1"/>
  <c r="P369" i="1"/>
  <c r="P370" i="1"/>
  <c r="P371" i="1"/>
  <c r="P372" i="1"/>
  <c r="P373" i="1"/>
  <c r="P374" i="1"/>
  <c r="P375" i="1"/>
  <c r="P376" i="1"/>
  <c r="P377" i="1"/>
  <c r="P378" i="1"/>
  <c r="P379" i="1"/>
  <c r="P380" i="1"/>
  <c r="P381" i="1"/>
  <c r="P382" i="1"/>
  <c r="P383" i="1"/>
  <c r="P384" i="1"/>
  <c r="P385" i="1"/>
  <c r="P386" i="1"/>
  <c r="P387" i="1"/>
  <c r="P388" i="1"/>
  <c r="P389" i="1"/>
  <c r="P390" i="1"/>
  <c r="P391" i="1"/>
  <c r="P392" i="1"/>
  <c r="P393" i="1"/>
  <c r="P394" i="1"/>
  <c r="P395" i="1"/>
  <c r="P396" i="1"/>
  <c r="P397" i="1"/>
  <c r="P398" i="1"/>
  <c r="P399" i="1"/>
  <c r="P400" i="1"/>
  <c r="P401" i="1"/>
  <c r="P402" i="1"/>
  <c r="P403" i="1"/>
  <c r="P404" i="1"/>
  <c r="P405" i="1"/>
  <c r="P406" i="1"/>
  <c r="P407" i="1"/>
  <c r="P408" i="1"/>
  <c r="P409" i="1"/>
  <c r="P410" i="1"/>
  <c r="P411" i="1"/>
  <c r="P412" i="1"/>
  <c r="P413" i="1"/>
  <c r="P414" i="1"/>
  <c r="P415" i="1"/>
  <c r="P416" i="1"/>
  <c r="P417" i="1"/>
  <c r="P418" i="1"/>
  <c r="P419" i="1"/>
  <c r="P420" i="1"/>
  <c r="P421" i="1"/>
  <c r="P422" i="1"/>
  <c r="P423" i="1"/>
  <c r="P424" i="1"/>
  <c r="P425" i="1"/>
  <c r="P426" i="1"/>
  <c r="P427" i="1"/>
  <c r="P428" i="1"/>
  <c r="P429" i="1"/>
  <c r="P430" i="1"/>
  <c r="P431" i="1"/>
  <c r="P432" i="1"/>
  <c r="P433" i="1"/>
  <c r="P434" i="1"/>
  <c r="P435" i="1"/>
  <c r="P436" i="1"/>
  <c r="P437" i="1"/>
  <c r="P438" i="1"/>
  <c r="P439" i="1"/>
  <c r="P440" i="1"/>
  <c r="P441" i="1"/>
  <c r="P442" i="1"/>
  <c r="P443" i="1"/>
  <c r="P444" i="1"/>
  <c r="P445" i="1"/>
  <c r="P446" i="1"/>
  <c r="P447" i="1"/>
  <c r="P448" i="1"/>
  <c r="P449" i="1"/>
  <c r="P450" i="1"/>
  <c r="P451" i="1"/>
  <c r="P452" i="1"/>
  <c r="P453" i="1"/>
  <c r="P454" i="1"/>
  <c r="P455" i="1"/>
  <c r="P456" i="1"/>
  <c r="P457" i="1"/>
  <c r="P458" i="1"/>
  <c r="P459" i="1"/>
  <c r="P460" i="1"/>
  <c r="P461" i="1"/>
  <c r="P462" i="1"/>
  <c r="P463" i="1"/>
  <c r="P464" i="1"/>
  <c r="P465" i="1"/>
  <c r="P466" i="1"/>
  <c r="P467" i="1"/>
  <c r="P468" i="1"/>
  <c r="P469" i="1"/>
  <c r="P470" i="1"/>
  <c r="P471" i="1"/>
  <c r="P472" i="1"/>
  <c r="P473" i="1"/>
  <c r="P474" i="1"/>
  <c r="P475" i="1"/>
  <c r="P476" i="1"/>
  <c r="P477" i="1"/>
  <c r="P478" i="1"/>
  <c r="P479" i="1"/>
  <c r="P480" i="1"/>
  <c r="P481" i="1"/>
  <c r="P482" i="1"/>
  <c r="P483" i="1"/>
  <c r="P484" i="1"/>
  <c r="P485" i="1"/>
  <c r="P486" i="1"/>
  <c r="P487" i="1"/>
  <c r="P488" i="1"/>
  <c r="P489" i="1"/>
  <c r="P490" i="1"/>
  <c r="P491" i="1"/>
  <c r="P492" i="1"/>
  <c r="P493" i="1"/>
  <c r="P494" i="1"/>
  <c r="P495" i="1"/>
  <c r="P496" i="1"/>
  <c r="P497" i="1"/>
  <c r="P498" i="1"/>
  <c r="P499" i="1"/>
  <c r="P500" i="1"/>
  <c r="P501" i="1"/>
  <c r="P502" i="1"/>
  <c r="P503" i="1"/>
  <c r="P504" i="1"/>
  <c r="P505" i="1"/>
  <c r="P506" i="1"/>
  <c r="P507" i="1"/>
  <c r="P508" i="1"/>
  <c r="P509" i="1"/>
  <c r="P510" i="1"/>
  <c r="P511" i="1"/>
  <c r="P512" i="1"/>
  <c r="P513" i="1"/>
  <c r="P514" i="1"/>
  <c r="P515" i="1"/>
  <c r="P516" i="1"/>
  <c r="P517" i="1"/>
  <c r="P518" i="1"/>
  <c r="P519" i="1"/>
  <c r="P520" i="1"/>
  <c r="P521" i="1"/>
  <c r="P522" i="1"/>
  <c r="P523" i="1"/>
  <c r="P524" i="1"/>
  <c r="P525" i="1"/>
  <c r="P526" i="1"/>
  <c r="P527" i="1"/>
  <c r="P528" i="1"/>
  <c r="P529" i="1"/>
  <c r="P530" i="1"/>
  <c r="P531" i="1"/>
  <c r="P532" i="1"/>
  <c r="P533" i="1"/>
  <c r="P534" i="1"/>
  <c r="P535" i="1"/>
  <c r="P536" i="1"/>
  <c r="P537" i="1"/>
  <c r="P538" i="1"/>
  <c r="P539" i="1"/>
  <c r="P540" i="1"/>
  <c r="P541" i="1"/>
  <c r="P542" i="1"/>
  <c r="P543" i="1"/>
  <c r="P544" i="1"/>
  <c r="P545" i="1"/>
  <c r="P546" i="1"/>
  <c r="P547" i="1"/>
  <c r="P548" i="1"/>
  <c r="P549" i="1"/>
  <c r="P550" i="1"/>
  <c r="P551" i="1"/>
  <c r="P552" i="1"/>
  <c r="P553" i="1"/>
  <c r="P554" i="1"/>
  <c r="P555" i="1"/>
  <c r="P556" i="1"/>
  <c r="P557" i="1"/>
  <c r="P558" i="1"/>
  <c r="P559" i="1"/>
  <c r="P560" i="1"/>
  <c r="P561" i="1"/>
  <c r="P562" i="1"/>
  <c r="P563" i="1"/>
  <c r="P564" i="1"/>
  <c r="P565" i="1"/>
  <c r="P566" i="1"/>
  <c r="P567" i="1"/>
  <c r="P568" i="1"/>
  <c r="P569" i="1"/>
  <c r="P570" i="1"/>
  <c r="P571" i="1"/>
  <c r="P572" i="1"/>
  <c r="P573" i="1"/>
  <c r="P574" i="1"/>
  <c r="P575" i="1"/>
  <c r="P576" i="1"/>
  <c r="P577" i="1"/>
  <c r="P578" i="1"/>
  <c r="P579" i="1"/>
  <c r="P580" i="1"/>
  <c r="P581" i="1"/>
  <c r="P582" i="1"/>
  <c r="P583" i="1"/>
  <c r="P584" i="1"/>
  <c r="P585" i="1"/>
  <c r="P586" i="1"/>
  <c r="P587" i="1"/>
  <c r="P588" i="1"/>
  <c r="P589" i="1"/>
  <c r="P590" i="1"/>
  <c r="P591" i="1"/>
  <c r="P592" i="1"/>
  <c r="P593" i="1"/>
  <c r="P594" i="1"/>
  <c r="P595" i="1"/>
  <c r="P596" i="1"/>
  <c r="P597" i="1"/>
  <c r="P598" i="1"/>
  <c r="P599" i="1"/>
  <c r="P600" i="1"/>
  <c r="P601" i="1"/>
  <c r="P602" i="1"/>
  <c r="P603" i="1"/>
  <c r="P604" i="1"/>
  <c r="P605" i="1"/>
  <c r="P606" i="1"/>
  <c r="P607" i="1"/>
  <c r="P608" i="1"/>
  <c r="P609" i="1"/>
  <c r="P610" i="1"/>
  <c r="P611" i="1"/>
  <c r="P612" i="1"/>
  <c r="P613" i="1"/>
  <c r="P614" i="1"/>
  <c r="P615" i="1"/>
  <c r="P616" i="1"/>
  <c r="P617" i="1"/>
  <c r="P618" i="1"/>
  <c r="P619" i="1"/>
  <c r="P620" i="1"/>
  <c r="P621" i="1"/>
  <c r="P622" i="1"/>
  <c r="P623" i="1"/>
  <c r="P624" i="1"/>
  <c r="P625" i="1"/>
  <c r="P626" i="1"/>
  <c r="P627" i="1"/>
  <c r="P628" i="1"/>
  <c r="P629" i="1"/>
  <c r="P630" i="1"/>
  <c r="P631" i="1"/>
  <c r="P632" i="1"/>
  <c r="P633" i="1"/>
  <c r="P634" i="1"/>
  <c r="P635" i="1"/>
  <c r="P636" i="1"/>
  <c r="P637" i="1"/>
  <c r="P638" i="1"/>
  <c r="P639" i="1"/>
  <c r="P640" i="1"/>
  <c r="P641" i="1"/>
  <c r="P642" i="1"/>
  <c r="P643" i="1"/>
  <c r="P644" i="1"/>
  <c r="P645" i="1"/>
  <c r="P646" i="1"/>
  <c r="P647" i="1"/>
  <c r="P648" i="1"/>
  <c r="P649" i="1"/>
  <c r="P650" i="1"/>
  <c r="P651" i="1"/>
  <c r="P652" i="1"/>
  <c r="P653" i="1"/>
  <c r="P654" i="1"/>
  <c r="P655" i="1"/>
  <c r="P656" i="1"/>
  <c r="P657" i="1"/>
  <c r="P658" i="1"/>
  <c r="P659" i="1"/>
  <c r="P660" i="1"/>
  <c r="P661" i="1"/>
  <c r="P662" i="1"/>
  <c r="P663" i="1"/>
  <c r="P664" i="1"/>
  <c r="P665" i="1"/>
  <c r="P666" i="1"/>
  <c r="P667" i="1"/>
  <c r="P668" i="1"/>
  <c r="P669" i="1"/>
  <c r="P670" i="1"/>
  <c r="P671" i="1"/>
  <c r="P672" i="1"/>
  <c r="P673" i="1"/>
  <c r="P674" i="1"/>
  <c r="P675" i="1"/>
  <c r="P676" i="1"/>
  <c r="P677" i="1"/>
  <c r="P678" i="1"/>
  <c r="P679" i="1"/>
  <c r="P680" i="1"/>
  <c r="P681" i="1"/>
  <c r="P682" i="1"/>
  <c r="P683" i="1"/>
  <c r="P684" i="1"/>
  <c r="P685" i="1"/>
  <c r="P686" i="1"/>
  <c r="P687" i="1"/>
  <c r="P688" i="1"/>
  <c r="P689" i="1"/>
  <c r="P690" i="1"/>
  <c r="P691" i="1"/>
  <c r="P692" i="1"/>
  <c r="P693" i="1"/>
  <c r="P694" i="1"/>
  <c r="P695" i="1"/>
  <c r="P696" i="1"/>
  <c r="P697" i="1"/>
  <c r="P698" i="1"/>
  <c r="P699" i="1"/>
  <c r="P700" i="1"/>
  <c r="P701" i="1"/>
  <c r="P702" i="1"/>
  <c r="P703" i="1"/>
  <c r="P704" i="1"/>
  <c r="P705" i="1"/>
  <c r="P706" i="1"/>
  <c r="P707" i="1"/>
  <c r="P708" i="1"/>
  <c r="P709" i="1"/>
  <c r="P710" i="1"/>
  <c r="P711" i="1"/>
  <c r="P712" i="1"/>
  <c r="P713" i="1"/>
  <c r="P714" i="1"/>
  <c r="P715" i="1"/>
  <c r="P716" i="1"/>
  <c r="P717" i="1"/>
  <c r="P718" i="1"/>
  <c r="P719" i="1"/>
  <c r="P720" i="1"/>
  <c r="P721" i="1"/>
  <c r="P722" i="1"/>
  <c r="P723" i="1"/>
  <c r="P724" i="1"/>
  <c r="P725" i="1"/>
  <c r="P726" i="1"/>
  <c r="P727" i="1"/>
  <c r="P728" i="1"/>
  <c r="P729" i="1"/>
  <c r="P730" i="1"/>
  <c r="P731" i="1"/>
  <c r="P732" i="1"/>
  <c r="P733" i="1"/>
  <c r="P734" i="1"/>
  <c r="P735" i="1"/>
  <c r="P736" i="1"/>
  <c r="P737" i="1"/>
  <c r="P738" i="1"/>
  <c r="P739" i="1"/>
  <c r="P740" i="1"/>
  <c r="P741" i="1"/>
  <c r="P742" i="1"/>
  <c r="P743" i="1"/>
  <c r="P744" i="1"/>
  <c r="P745" i="1"/>
  <c r="P746" i="1"/>
  <c r="P747" i="1"/>
  <c r="P748" i="1"/>
  <c r="P749" i="1"/>
  <c r="P750" i="1"/>
  <c r="P751" i="1"/>
  <c r="P752" i="1"/>
  <c r="P753" i="1"/>
  <c r="P754" i="1"/>
  <c r="P755" i="1"/>
  <c r="P756" i="1"/>
  <c r="P757" i="1"/>
  <c r="P758" i="1"/>
  <c r="P759" i="1"/>
  <c r="P760" i="1"/>
  <c r="P761" i="1"/>
  <c r="P762" i="1"/>
  <c r="P763" i="1"/>
  <c r="P764" i="1"/>
  <c r="P765" i="1"/>
  <c r="P766" i="1"/>
  <c r="P767" i="1"/>
  <c r="P768" i="1"/>
  <c r="P769" i="1"/>
  <c r="P770" i="1"/>
  <c r="P771" i="1"/>
  <c r="P772" i="1"/>
  <c r="P773" i="1"/>
  <c r="P774" i="1"/>
  <c r="P775" i="1"/>
  <c r="P776" i="1"/>
  <c r="P777" i="1"/>
  <c r="P778" i="1"/>
  <c r="P779" i="1"/>
  <c r="P780" i="1"/>
  <c r="P781" i="1"/>
  <c r="P782" i="1"/>
  <c r="P783" i="1"/>
  <c r="P784" i="1"/>
  <c r="P785" i="1"/>
  <c r="P786" i="1"/>
  <c r="P787" i="1"/>
  <c r="P788" i="1"/>
  <c r="P789" i="1"/>
  <c r="P790" i="1"/>
  <c r="P791" i="1"/>
  <c r="P792" i="1"/>
  <c r="P793" i="1"/>
  <c r="P794" i="1"/>
  <c r="P795" i="1"/>
  <c r="P796" i="1"/>
  <c r="P797" i="1"/>
  <c r="P798" i="1"/>
  <c r="P799" i="1"/>
  <c r="P800" i="1"/>
  <c r="P801" i="1"/>
  <c r="P802" i="1"/>
  <c r="P803" i="1"/>
  <c r="P804" i="1"/>
  <c r="P805" i="1"/>
  <c r="P806" i="1"/>
  <c r="P807" i="1"/>
  <c r="P808" i="1"/>
  <c r="P809" i="1"/>
  <c r="P810" i="1"/>
  <c r="P811" i="1"/>
  <c r="P812" i="1"/>
  <c r="P813" i="1"/>
  <c r="P814" i="1"/>
  <c r="P815" i="1"/>
  <c r="P816" i="1"/>
  <c r="P817" i="1"/>
  <c r="P818" i="1"/>
  <c r="P819" i="1"/>
  <c r="P820" i="1"/>
  <c r="P821" i="1"/>
  <c r="P822" i="1"/>
  <c r="P823" i="1"/>
  <c r="P824" i="1"/>
  <c r="P825" i="1"/>
  <c r="P826" i="1"/>
  <c r="P827" i="1"/>
  <c r="P828" i="1"/>
  <c r="P829" i="1"/>
  <c r="P830" i="1"/>
  <c r="P831" i="1"/>
  <c r="P832" i="1"/>
  <c r="P833" i="1"/>
  <c r="P834" i="1"/>
  <c r="P835" i="1"/>
  <c r="P836" i="1"/>
  <c r="P837" i="1"/>
  <c r="P838" i="1"/>
  <c r="P839" i="1"/>
  <c r="P840" i="1"/>
  <c r="P841" i="1"/>
  <c r="P842" i="1"/>
  <c r="P843" i="1"/>
  <c r="P844" i="1"/>
  <c r="P845" i="1"/>
  <c r="P846" i="1"/>
  <c r="P847" i="1"/>
  <c r="P848" i="1"/>
  <c r="P849" i="1"/>
  <c r="P850" i="1"/>
  <c r="P851" i="1"/>
  <c r="P852" i="1"/>
  <c r="P853" i="1"/>
  <c r="P854" i="1"/>
  <c r="P855" i="1"/>
  <c r="P856" i="1"/>
  <c r="P857" i="1"/>
  <c r="P858" i="1"/>
  <c r="P859" i="1"/>
  <c r="P860" i="1"/>
  <c r="P861" i="1"/>
  <c r="P862" i="1"/>
  <c r="P863" i="1"/>
  <c r="P864" i="1"/>
  <c r="P865" i="1"/>
  <c r="P866" i="1"/>
  <c r="P867" i="1"/>
  <c r="P868" i="1"/>
  <c r="P869" i="1"/>
  <c r="P870" i="1"/>
  <c r="P871" i="1"/>
  <c r="P872" i="1"/>
  <c r="P873" i="1"/>
  <c r="P874" i="1"/>
  <c r="P875" i="1"/>
  <c r="P876" i="1"/>
  <c r="P877" i="1"/>
  <c r="P878" i="1"/>
  <c r="P879" i="1"/>
  <c r="P880" i="1"/>
  <c r="P881" i="1"/>
  <c r="P882" i="1"/>
  <c r="P883" i="1"/>
  <c r="P884" i="1"/>
  <c r="P885" i="1"/>
  <c r="P886" i="1"/>
  <c r="P887" i="1"/>
  <c r="P888" i="1"/>
  <c r="P889" i="1"/>
  <c r="P890" i="1"/>
  <c r="P891" i="1"/>
  <c r="P892" i="1"/>
  <c r="P893" i="1"/>
  <c r="P894" i="1"/>
  <c r="P895" i="1"/>
  <c r="P896" i="1"/>
  <c r="P897" i="1"/>
  <c r="P898" i="1"/>
  <c r="P899" i="1"/>
  <c r="P900" i="1"/>
  <c r="P901" i="1"/>
  <c r="P902" i="1"/>
  <c r="P903" i="1"/>
  <c r="P904" i="1"/>
  <c r="P905" i="1"/>
  <c r="P906" i="1"/>
  <c r="P907" i="1"/>
  <c r="P908" i="1"/>
  <c r="P909" i="1"/>
  <c r="P910" i="1"/>
  <c r="P911" i="1"/>
  <c r="P912" i="1"/>
  <c r="P913" i="1"/>
  <c r="P914" i="1"/>
  <c r="P915" i="1"/>
  <c r="P916" i="1"/>
  <c r="P917" i="1"/>
  <c r="P918" i="1"/>
  <c r="P919" i="1"/>
  <c r="P920" i="1"/>
  <c r="P921" i="1"/>
  <c r="P922" i="1"/>
  <c r="P923" i="1"/>
  <c r="P924" i="1"/>
  <c r="P925" i="1"/>
  <c r="P926" i="1"/>
  <c r="P927" i="1"/>
  <c r="P928" i="1"/>
  <c r="P929" i="1"/>
  <c r="P930" i="1"/>
  <c r="P931" i="1"/>
  <c r="P932" i="1"/>
  <c r="P933" i="1"/>
  <c r="P934" i="1"/>
  <c r="P935" i="1"/>
  <c r="P936" i="1"/>
  <c r="P937" i="1"/>
  <c r="P938" i="1"/>
  <c r="P939" i="1"/>
  <c r="P940" i="1"/>
  <c r="P941" i="1"/>
  <c r="P942" i="1"/>
  <c r="P943" i="1"/>
  <c r="P944" i="1"/>
  <c r="P945" i="1"/>
  <c r="P946" i="1"/>
  <c r="P947" i="1"/>
  <c r="P948" i="1"/>
  <c r="P949" i="1"/>
  <c r="P950" i="1"/>
  <c r="P951" i="1"/>
  <c r="P952" i="1"/>
  <c r="P953" i="1"/>
  <c r="P954" i="1"/>
  <c r="P955" i="1"/>
  <c r="P956" i="1"/>
  <c r="P957" i="1"/>
  <c r="P958" i="1"/>
  <c r="P959" i="1"/>
  <c r="P960" i="1"/>
  <c r="P961" i="1"/>
  <c r="P962" i="1"/>
  <c r="P963" i="1"/>
  <c r="P964" i="1"/>
  <c r="P965" i="1"/>
  <c r="P966" i="1"/>
  <c r="P967" i="1"/>
  <c r="P968" i="1"/>
  <c r="P969" i="1"/>
  <c r="P970" i="1"/>
  <c r="P971" i="1"/>
  <c r="P972" i="1"/>
  <c r="P973" i="1"/>
  <c r="P974" i="1"/>
  <c r="P975" i="1"/>
  <c r="P976" i="1"/>
  <c r="P977" i="1"/>
  <c r="P978" i="1"/>
  <c r="P979" i="1"/>
  <c r="P980" i="1"/>
  <c r="P981" i="1"/>
  <c r="P982" i="1"/>
  <c r="P983" i="1"/>
  <c r="P984" i="1"/>
  <c r="P985" i="1"/>
  <c r="P986" i="1"/>
  <c r="P987" i="1"/>
  <c r="P988" i="1"/>
  <c r="P989" i="1"/>
  <c r="P990" i="1"/>
  <c r="P991" i="1"/>
  <c r="P992" i="1"/>
  <c r="P993" i="1"/>
  <c r="P994" i="1"/>
  <c r="P995" i="1"/>
  <c r="P996" i="1"/>
  <c r="P997" i="1"/>
  <c r="P998" i="1"/>
  <c r="P999" i="1"/>
  <c r="P1000" i="1"/>
  <c r="P1001" i="1"/>
  <c r="P1002" i="1"/>
  <c r="P1003" i="1"/>
  <c r="P1004" i="1"/>
  <c r="P1005" i="1"/>
  <c r="P1006" i="1"/>
  <c r="P1007" i="1"/>
  <c r="P1008" i="1"/>
  <c r="P1009" i="1"/>
  <c r="P1010" i="1"/>
  <c r="P1011" i="1"/>
  <c r="P1012" i="1"/>
  <c r="P1013" i="1"/>
  <c r="P1014" i="1"/>
  <c r="P1015" i="1"/>
  <c r="P1016" i="1"/>
  <c r="P1017" i="1"/>
  <c r="P1018" i="1"/>
  <c r="P1019" i="1"/>
  <c r="P1020" i="1"/>
  <c r="P1021" i="1"/>
  <c r="P1022" i="1"/>
  <c r="P1023" i="1"/>
  <c r="P1024" i="1"/>
  <c r="P1025" i="1"/>
  <c r="P1026" i="1"/>
  <c r="P1027" i="1"/>
  <c r="P1028" i="1"/>
  <c r="P1029" i="1"/>
  <c r="P1030" i="1"/>
  <c r="P1031" i="1"/>
  <c r="P1032" i="1"/>
  <c r="P1033" i="1"/>
  <c r="P1034" i="1"/>
  <c r="P1035" i="1"/>
  <c r="P1036" i="1"/>
  <c r="P1037" i="1"/>
  <c r="P1038" i="1"/>
  <c r="P1039" i="1"/>
  <c r="P1040" i="1"/>
  <c r="P1041" i="1"/>
  <c r="P1042" i="1"/>
  <c r="P1043" i="1"/>
  <c r="P1044" i="1"/>
  <c r="P1045" i="1"/>
  <c r="P1046" i="1"/>
  <c r="P1047" i="1"/>
  <c r="P1048" i="1"/>
  <c r="P1049" i="1"/>
  <c r="P1050" i="1"/>
  <c r="P1051" i="1"/>
  <c r="P1052" i="1"/>
  <c r="P1053" i="1"/>
  <c r="P1054" i="1"/>
  <c r="P1055" i="1"/>
  <c r="P1056" i="1"/>
  <c r="P1057" i="1"/>
  <c r="P1058" i="1"/>
  <c r="P1059" i="1"/>
  <c r="P1060" i="1"/>
  <c r="P1061" i="1"/>
  <c r="P1062" i="1"/>
  <c r="P1063" i="1"/>
  <c r="P1064" i="1"/>
  <c r="P1065" i="1"/>
  <c r="P1066" i="1"/>
  <c r="P1067" i="1"/>
  <c r="P1068" i="1"/>
  <c r="P1069" i="1"/>
  <c r="P1070" i="1"/>
  <c r="P1071" i="1"/>
  <c r="P1072" i="1"/>
  <c r="P1073" i="1"/>
  <c r="P1074" i="1"/>
  <c r="P1075" i="1"/>
  <c r="P1076" i="1"/>
  <c r="P1077" i="1"/>
  <c r="P1078" i="1"/>
  <c r="P1079" i="1"/>
  <c r="P1080" i="1"/>
  <c r="P1081" i="1"/>
  <c r="P1082" i="1"/>
  <c r="P1083" i="1"/>
  <c r="P1084" i="1"/>
  <c r="P1085" i="1"/>
  <c r="P1086" i="1"/>
  <c r="P1087" i="1"/>
  <c r="P1088" i="1"/>
  <c r="P1089" i="1"/>
  <c r="P1090" i="1"/>
  <c r="P1091" i="1"/>
  <c r="P1092" i="1"/>
  <c r="P1093" i="1"/>
  <c r="P1094" i="1"/>
  <c r="P1095" i="1"/>
  <c r="P1096" i="1"/>
  <c r="P1097" i="1"/>
  <c r="P1098" i="1"/>
  <c r="P1099" i="1"/>
  <c r="P1100" i="1"/>
  <c r="P1101" i="1"/>
  <c r="P1102" i="1"/>
  <c r="P1103" i="1"/>
  <c r="P1104" i="1"/>
  <c r="P1105" i="1"/>
  <c r="P1106" i="1"/>
  <c r="P1107" i="1"/>
  <c r="P1108" i="1"/>
  <c r="P1109" i="1"/>
  <c r="P1110" i="1"/>
  <c r="P1111" i="1"/>
  <c r="P1112" i="1"/>
  <c r="P1113" i="1"/>
  <c r="P1114" i="1"/>
  <c r="P1115" i="1"/>
  <c r="P1116" i="1"/>
  <c r="P1117" i="1"/>
  <c r="P1118" i="1"/>
  <c r="P1119" i="1"/>
  <c r="P1120" i="1"/>
  <c r="P1121" i="1"/>
  <c r="P1122" i="1"/>
  <c r="P1123" i="1"/>
  <c r="P1124" i="1"/>
  <c r="P1125" i="1"/>
  <c r="P1126" i="1"/>
  <c r="P1127" i="1"/>
  <c r="P1128" i="1"/>
  <c r="P1129" i="1"/>
  <c r="P1130" i="1"/>
  <c r="P1131" i="1"/>
  <c r="P1132" i="1"/>
  <c r="P1133" i="1"/>
  <c r="P1134" i="1"/>
  <c r="P1135" i="1"/>
  <c r="P1136" i="1"/>
  <c r="P1137" i="1"/>
  <c r="P1138" i="1"/>
  <c r="P1139" i="1"/>
  <c r="P1140" i="1"/>
  <c r="P1141" i="1"/>
  <c r="P1142" i="1"/>
  <c r="P1143" i="1"/>
  <c r="P1144" i="1"/>
  <c r="P1145" i="1"/>
  <c r="P1146" i="1"/>
  <c r="P1147" i="1"/>
  <c r="P1148" i="1"/>
  <c r="P1149" i="1"/>
  <c r="P1150" i="1"/>
  <c r="P1151" i="1"/>
  <c r="P1152" i="1"/>
  <c r="P1153" i="1"/>
  <c r="P1154" i="1"/>
  <c r="P1155" i="1"/>
  <c r="P1156" i="1"/>
  <c r="P1157" i="1"/>
  <c r="P1158" i="1"/>
  <c r="P1159" i="1"/>
  <c r="P1160" i="1"/>
  <c r="P1161" i="1"/>
  <c r="P1162" i="1"/>
  <c r="P1163" i="1"/>
  <c r="P1164" i="1"/>
  <c r="P1165" i="1"/>
  <c r="P1166" i="1"/>
  <c r="P1167" i="1"/>
  <c r="P1168" i="1"/>
  <c r="P1169" i="1"/>
  <c r="P1170" i="1"/>
  <c r="P1171" i="1"/>
  <c r="P1172" i="1"/>
  <c r="P1173" i="1"/>
  <c r="P1174" i="1"/>
  <c r="P1175" i="1"/>
  <c r="P1176" i="1"/>
  <c r="P1177" i="1"/>
  <c r="P1178" i="1"/>
  <c r="P1179" i="1"/>
  <c r="P1180" i="1"/>
  <c r="P1181" i="1"/>
  <c r="P1182" i="1"/>
  <c r="P1183" i="1"/>
  <c r="P1184" i="1"/>
  <c r="P1185" i="1"/>
  <c r="P1186" i="1"/>
  <c r="P1187" i="1"/>
  <c r="P1188" i="1"/>
  <c r="P1189" i="1"/>
  <c r="P1190" i="1"/>
  <c r="P1191" i="1"/>
  <c r="P1192" i="1"/>
  <c r="P1193" i="1"/>
  <c r="P1194" i="1"/>
  <c r="P1195" i="1"/>
  <c r="P1196" i="1"/>
  <c r="P1197" i="1"/>
  <c r="P1198" i="1"/>
  <c r="P1199" i="1"/>
  <c r="P1200" i="1"/>
  <c r="P1201" i="1"/>
  <c r="P1202" i="1"/>
  <c r="P1203" i="1"/>
  <c r="P1204" i="1"/>
  <c r="P1205" i="1"/>
  <c r="P1206" i="1"/>
  <c r="P1207" i="1"/>
  <c r="P1208" i="1"/>
  <c r="P1209" i="1"/>
  <c r="P1210" i="1"/>
  <c r="P1211" i="1"/>
  <c r="P1212" i="1"/>
  <c r="P1213" i="1"/>
  <c r="P1214" i="1"/>
  <c r="P1215" i="1"/>
  <c r="P1216" i="1"/>
  <c r="P1217" i="1"/>
  <c r="P1218" i="1"/>
  <c r="P1219" i="1"/>
  <c r="P1220" i="1"/>
  <c r="P1221" i="1"/>
  <c r="P1222" i="1"/>
  <c r="P1223" i="1"/>
  <c r="P1224" i="1"/>
  <c r="P1225" i="1"/>
  <c r="P1226" i="1"/>
  <c r="P1227" i="1"/>
  <c r="P1228" i="1"/>
  <c r="P1229" i="1"/>
  <c r="P1230" i="1"/>
  <c r="P1231" i="1"/>
  <c r="P1232" i="1"/>
  <c r="P1233" i="1"/>
  <c r="P1234" i="1"/>
  <c r="P1235" i="1"/>
  <c r="P1236" i="1"/>
  <c r="P1237" i="1"/>
  <c r="P1238" i="1"/>
  <c r="P1239" i="1"/>
  <c r="P1240" i="1"/>
  <c r="P1241" i="1"/>
  <c r="P1242" i="1"/>
  <c r="P1243" i="1"/>
  <c r="P1244" i="1"/>
  <c r="P1245" i="1"/>
  <c r="P1246" i="1"/>
  <c r="P1247" i="1"/>
  <c r="P1248" i="1"/>
  <c r="P1249" i="1"/>
  <c r="P1250" i="1"/>
  <c r="P1251" i="1"/>
  <c r="P1252" i="1"/>
  <c r="P1253" i="1"/>
  <c r="P1254" i="1"/>
  <c r="P1255" i="1"/>
  <c r="P1256" i="1"/>
  <c r="P1257" i="1"/>
  <c r="P1258" i="1"/>
  <c r="P1259" i="1"/>
  <c r="P1260" i="1"/>
  <c r="P1261" i="1"/>
  <c r="P1262" i="1"/>
  <c r="P1263" i="1"/>
  <c r="P1264" i="1"/>
  <c r="P1265" i="1"/>
  <c r="P1266" i="1"/>
  <c r="P1267" i="1"/>
  <c r="P1268" i="1"/>
  <c r="P1269" i="1"/>
  <c r="P1270" i="1"/>
  <c r="P1271" i="1"/>
  <c r="P1272" i="1"/>
  <c r="P1273" i="1"/>
  <c r="P1274" i="1"/>
  <c r="P1275" i="1"/>
  <c r="P1276" i="1"/>
  <c r="P1277" i="1"/>
  <c r="P1278" i="1"/>
  <c r="P1279" i="1"/>
  <c r="P1280" i="1"/>
  <c r="P1281" i="1"/>
  <c r="P1282" i="1"/>
  <c r="P1283" i="1"/>
  <c r="P1284" i="1"/>
  <c r="P1285" i="1"/>
  <c r="P1286" i="1"/>
  <c r="P1287" i="1"/>
  <c r="P1288" i="1"/>
  <c r="P1289" i="1"/>
  <c r="P1290" i="1"/>
  <c r="P1291" i="1"/>
  <c r="P1292" i="1"/>
  <c r="P1293" i="1"/>
  <c r="P1294" i="1"/>
  <c r="P1295" i="1"/>
  <c r="P1296" i="1"/>
  <c r="P1297" i="1"/>
  <c r="P1298" i="1"/>
  <c r="P1299" i="1"/>
  <c r="P1300" i="1"/>
  <c r="P1301" i="1"/>
  <c r="P1302" i="1"/>
  <c r="P1303" i="1"/>
  <c r="P1304" i="1"/>
  <c r="P1305" i="1"/>
  <c r="P1306" i="1"/>
  <c r="P1307" i="1"/>
  <c r="P1308" i="1"/>
  <c r="P1309" i="1"/>
  <c r="P1310" i="1"/>
  <c r="P1311" i="1"/>
  <c r="P1312" i="1"/>
  <c r="P1313" i="1"/>
  <c r="P1314" i="1"/>
  <c r="P1315" i="1"/>
  <c r="P1316" i="1"/>
  <c r="P1317" i="1"/>
  <c r="P1318" i="1"/>
  <c r="P1319" i="1"/>
  <c r="P1320" i="1"/>
  <c r="P1321" i="1"/>
  <c r="P1322" i="1"/>
  <c r="P1323" i="1"/>
  <c r="P1324" i="1"/>
  <c r="P1325" i="1"/>
  <c r="P1326" i="1"/>
  <c r="P1327" i="1"/>
  <c r="P1328" i="1"/>
  <c r="P1329" i="1"/>
  <c r="P1330" i="1"/>
  <c r="P1331" i="1"/>
  <c r="P1332" i="1"/>
  <c r="P1333" i="1"/>
  <c r="P1334" i="1"/>
  <c r="P1335" i="1"/>
  <c r="P1336" i="1"/>
  <c r="P1337" i="1"/>
  <c r="P1338" i="1"/>
  <c r="P1339" i="1"/>
  <c r="P1340" i="1"/>
  <c r="P1341" i="1"/>
  <c r="P1342" i="1"/>
  <c r="P1343" i="1"/>
  <c r="P1344" i="1"/>
  <c r="P1345" i="1"/>
  <c r="P1346" i="1"/>
  <c r="P1347" i="1"/>
  <c r="P1348" i="1"/>
  <c r="P1349" i="1"/>
  <c r="P1350" i="1"/>
  <c r="P1351" i="1"/>
  <c r="P1352" i="1"/>
  <c r="P1353" i="1"/>
  <c r="P1354" i="1"/>
  <c r="P1355" i="1"/>
  <c r="P1356" i="1"/>
  <c r="P1357" i="1"/>
  <c r="P1358" i="1"/>
  <c r="P1359" i="1"/>
  <c r="P1360" i="1"/>
  <c r="P1361" i="1"/>
  <c r="P1362" i="1"/>
  <c r="P1363" i="1"/>
  <c r="P1364" i="1"/>
  <c r="P1365" i="1"/>
  <c r="P1366" i="1"/>
  <c r="P1367" i="1"/>
  <c r="P1368" i="1"/>
  <c r="P1369" i="1"/>
  <c r="P1370" i="1"/>
  <c r="P1371" i="1"/>
  <c r="P1372" i="1"/>
  <c r="P1373" i="1"/>
  <c r="P1374" i="1"/>
  <c r="P1375" i="1"/>
  <c r="P1376" i="1"/>
  <c r="P1377" i="1"/>
  <c r="P1378" i="1"/>
  <c r="P1379" i="1"/>
  <c r="P1380" i="1"/>
  <c r="P1381" i="1"/>
  <c r="P1382" i="1"/>
  <c r="P1383" i="1"/>
  <c r="P1384" i="1"/>
  <c r="P1385" i="1"/>
  <c r="P1386" i="1"/>
  <c r="P1387" i="1"/>
  <c r="P1388" i="1"/>
  <c r="P1389" i="1"/>
  <c r="P1390" i="1"/>
  <c r="P1391" i="1"/>
  <c r="P1392" i="1"/>
  <c r="P1393" i="1"/>
  <c r="P1394" i="1"/>
  <c r="P1395" i="1"/>
  <c r="P1396" i="1"/>
  <c r="P1397" i="1"/>
  <c r="P1398" i="1"/>
  <c r="P1399" i="1"/>
  <c r="P1400" i="1"/>
  <c r="P1401" i="1"/>
  <c r="P1402" i="1"/>
  <c r="P1403" i="1"/>
  <c r="P1404" i="1"/>
  <c r="P1405" i="1"/>
  <c r="P1406" i="1"/>
  <c r="P1407" i="1"/>
  <c r="P1408" i="1"/>
  <c r="P1409" i="1"/>
  <c r="P1410" i="1"/>
  <c r="P1411" i="1"/>
  <c r="P1412" i="1"/>
  <c r="P1413" i="1"/>
  <c r="P1414" i="1"/>
  <c r="P1415" i="1"/>
  <c r="P1416" i="1"/>
  <c r="P1417" i="1"/>
  <c r="P1418" i="1"/>
  <c r="P1419" i="1"/>
  <c r="P1420" i="1"/>
  <c r="P1421" i="1"/>
  <c r="P1422" i="1"/>
  <c r="P1423" i="1"/>
  <c r="P1424" i="1"/>
  <c r="P1425" i="1"/>
  <c r="P1426" i="1"/>
  <c r="P1427" i="1"/>
  <c r="P1428" i="1"/>
  <c r="P1429" i="1"/>
  <c r="P1430" i="1"/>
  <c r="P1431" i="1"/>
  <c r="P1432" i="1"/>
  <c r="P1433" i="1"/>
  <c r="P1434" i="1"/>
  <c r="P1435" i="1"/>
  <c r="P1436" i="1"/>
  <c r="P1437" i="1"/>
  <c r="P1438" i="1"/>
  <c r="P1439" i="1"/>
  <c r="P1440" i="1"/>
  <c r="P1441" i="1"/>
  <c r="P1442" i="1"/>
  <c r="P1443" i="1"/>
  <c r="P1444" i="1"/>
  <c r="P1445" i="1"/>
  <c r="P1446" i="1"/>
  <c r="P1447" i="1"/>
  <c r="P1448" i="1"/>
  <c r="P1449" i="1"/>
  <c r="P1450" i="1"/>
  <c r="P1451" i="1"/>
  <c r="P1452" i="1"/>
  <c r="P1453" i="1"/>
  <c r="P1454" i="1"/>
  <c r="P1455" i="1"/>
  <c r="P1456" i="1"/>
  <c r="P1457" i="1"/>
  <c r="P1458" i="1"/>
  <c r="P1459" i="1"/>
  <c r="P1460" i="1"/>
  <c r="P1461" i="1"/>
  <c r="P1462" i="1"/>
  <c r="P1463" i="1"/>
  <c r="P1464" i="1"/>
  <c r="P1465" i="1"/>
  <c r="P1466" i="1"/>
  <c r="P1467" i="1"/>
  <c r="P1468" i="1"/>
  <c r="P1469" i="1"/>
  <c r="P1470" i="1"/>
  <c r="P1471" i="1"/>
  <c r="P1472" i="1"/>
  <c r="P1473" i="1"/>
  <c r="P1474" i="1"/>
  <c r="P1475" i="1"/>
  <c r="P1476" i="1"/>
  <c r="P1477" i="1"/>
  <c r="P1478" i="1"/>
  <c r="P1479" i="1"/>
  <c r="P1480" i="1"/>
  <c r="P1481" i="1"/>
  <c r="P1482" i="1"/>
  <c r="P1483" i="1"/>
  <c r="P1484" i="1"/>
  <c r="P1485" i="1"/>
  <c r="P1486" i="1"/>
  <c r="P1487" i="1"/>
  <c r="P1488" i="1"/>
  <c r="P1489" i="1"/>
  <c r="P1490" i="1"/>
  <c r="P1491" i="1"/>
  <c r="P1492" i="1"/>
  <c r="P1493" i="1"/>
  <c r="P1494" i="1"/>
  <c r="P1495" i="1"/>
  <c r="P1496" i="1"/>
  <c r="P1497" i="1"/>
  <c r="P1498" i="1"/>
  <c r="P1499" i="1"/>
  <c r="P1500" i="1"/>
  <c r="P1501" i="1"/>
  <c r="P1502" i="1"/>
  <c r="P1503" i="1"/>
  <c r="P1504" i="1"/>
  <c r="P1505" i="1"/>
  <c r="P1506" i="1"/>
  <c r="P1507" i="1"/>
  <c r="P1508" i="1"/>
  <c r="P1509" i="1"/>
  <c r="P1510" i="1"/>
  <c r="P1511" i="1"/>
  <c r="P1512" i="1"/>
  <c r="P1513" i="1"/>
  <c r="P1514" i="1"/>
  <c r="P1515" i="1"/>
  <c r="P1516" i="1"/>
  <c r="P1517" i="1"/>
  <c r="P1518" i="1"/>
  <c r="P1519" i="1"/>
  <c r="P1520" i="1"/>
  <c r="P1521" i="1"/>
  <c r="P1522" i="1"/>
  <c r="P1523" i="1"/>
  <c r="P1524" i="1"/>
  <c r="P1525" i="1"/>
  <c r="P1526" i="1"/>
  <c r="P1527" i="1"/>
  <c r="P1528" i="1"/>
  <c r="P1529" i="1"/>
  <c r="P1530" i="1"/>
  <c r="P1531" i="1"/>
  <c r="P1532" i="1"/>
  <c r="P1533" i="1"/>
  <c r="P1534" i="1"/>
  <c r="P1535" i="1"/>
  <c r="P1536" i="1"/>
  <c r="P1537" i="1"/>
  <c r="P1538" i="1"/>
  <c r="P1539" i="1"/>
  <c r="P1540" i="1"/>
  <c r="P1541" i="1"/>
  <c r="P1542" i="1"/>
  <c r="P1543" i="1"/>
  <c r="P1544" i="1"/>
  <c r="P1545" i="1"/>
  <c r="P1546" i="1"/>
  <c r="P1547" i="1"/>
  <c r="P1548" i="1"/>
  <c r="P1549" i="1"/>
  <c r="P1550" i="1"/>
  <c r="P1551" i="1"/>
  <c r="P1552" i="1"/>
  <c r="P1553" i="1"/>
  <c r="P1554" i="1"/>
  <c r="P1555" i="1"/>
  <c r="P1556" i="1"/>
  <c r="P1557" i="1"/>
  <c r="P1558" i="1"/>
  <c r="P1559" i="1"/>
  <c r="P1560" i="1"/>
  <c r="P1561" i="1"/>
  <c r="P1562" i="1"/>
  <c r="P1563" i="1"/>
  <c r="P1564" i="1"/>
  <c r="P1565" i="1"/>
  <c r="P1566" i="1"/>
  <c r="P1567" i="1"/>
  <c r="P1568" i="1"/>
  <c r="P1569" i="1"/>
  <c r="P1570" i="1"/>
  <c r="P1571" i="1"/>
  <c r="P1572" i="1"/>
  <c r="P1573" i="1"/>
  <c r="P1574" i="1"/>
  <c r="P1575" i="1"/>
  <c r="P1576" i="1"/>
  <c r="P1577" i="1"/>
  <c r="P1578" i="1"/>
  <c r="P1579" i="1"/>
  <c r="P1580" i="1"/>
  <c r="P1581" i="1"/>
  <c r="P1582" i="1"/>
  <c r="P1583" i="1"/>
  <c r="P1584" i="1"/>
  <c r="P1585" i="1"/>
  <c r="P1586" i="1"/>
  <c r="P1587" i="1"/>
  <c r="P1588" i="1"/>
  <c r="P1589" i="1"/>
  <c r="P1590" i="1"/>
  <c r="P1591" i="1"/>
  <c r="P1592" i="1"/>
  <c r="P1593" i="1"/>
  <c r="P1594" i="1"/>
  <c r="P1595" i="1"/>
  <c r="P1596" i="1"/>
  <c r="P1597" i="1"/>
  <c r="P1598" i="1"/>
  <c r="P1599" i="1"/>
  <c r="P1600" i="1"/>
  <c r="P1601" i="1"/>
  <c r="P1602" i="1"/>
  <c r="P1603" i="1"/>
  <c r="P1604" i="1"/>
  <c r="P1605" i="1"/>
  <c r="P1606" i="1"/>
  <c r="P1607" i="1"/>
  <c r="P1608" i="1"/>
  <c r="P1609" i="1"/>
  <c r="P1610" i="1"/>
  <c r="P1611" i="1"/>
  <c r="P1612" i="1"/>
  <c r="P1613" i="1"/>
  <c r="P1614" i="1"/>
  <c r="P1615" i="1"/>
  <c r="P1616" i="1"/>
  <c r="P1617" i="1"/>
  <c r="P1618" i="1"/>
  <c r="P1619" i="1"/>
  <c r="P1620" i="1"/>
  <c r="P1621" i="1"/>
  <c r="P1622" i="1"/>
  <c r="P1623" i="1"/>
  <c r="P1624" i="1"/>
  <c r="P1625" i="1"/>
  <c r="P1626" i="1"/>
  <c r="P1627" i="1"/>
  <c r="P1628" i="1"/>
  <c r="P1629" i="1"/>
  <c r="P1630" i="1"/>
  <c r="P1631" i="1"/>
  <c r="P1632" i="1"/>
  <c r="P1633" i="1"/>
  <c r="P1634" i="1"/>
  <c r="P1635" i="1"/>
  <c r="P1636" i="1"/>
  <c r="P1637" i="1"/>
  <c r="P1638" i="1"/>
  <c r="P1639" i="1"/>
  <c r="P1640" i="1"/>
  <c r="P1641" i="1"/>
  <c r="P1642" i="1"/>
  <c r="P1643" i="1"/>
  <c r="P1644" i="1"/>
  <c r="P1645" i="1"/>
  <c r="P1646" i="1"/>
  <c r="P1647" i="1"/>
  <c r="P1648" i="1"/>
  <c r="P1649" i="1"/>
  <c r="P1650" i="1"/>
  <c r="P1651" i="1"/>
  <c r="P1652" i="1"/>
  <c r="P1653" i="1"/>
  <c r="P1654" i="1"/>
  <c r="P1655" i="1"/>
  <c r="P1656" i="1"/>
  <c r="P1657" i="1"/>
  <c r="P1658" i="1"/>
  <c r="P1659" i="1"/>
  <c r="P1660" i="1"/>
  <c r="P1661" i="1"/>
  <c r="P1662" i="1"/>
  <c r="P1663" i="1"/>
  <c r="P1664" i="1"/>
  <c r="P1665" i="1"/>
  <c r="P1666" i="1"/>
  <c r="P1667" i="1"/>
  <c r="P1668" i="1"/>
  <c r="P1669" i="1"/>
  <c r="P1670" i="1"/>
  <c r="P1671" i="1"/>
  <c r="P1672" i="1"/>
  <c r="P1673" i="1"/>
  <c r="P1674" i="1"/>
  <c r="P1675" i="1"/>
  <c r="P1676" i="1"/>
  <c r="P1677" i="1"/>
  <c r="P1678" i="1"/>
  <c r="P1679" i="1"/>
  <c r="P1680" i="1"/>
  <c r="P1681" i="1"/>
  <c r="P1682" i="1"/>
  <c r="P1683" i="1"/>
  <c r="P1684" i="1"/>
  <c r="P1685" i="1"/>
  <c r="P1686" i="1"/>
  <c r="P1687" i="1"/>
  <c r="P1688" i="1"/>
  <c r="P1689" i="1"/>
  <c r="P1690" i="1"/>
  <c r="P1691" i="1"/>
  <c r="P1692" i="1"/>
  <c r="P1693" i="1"/>
  <c r="P1694" i="1"/>
  <c r="P1695" i="1"/>
  <c r="P1696" i="1"/>
  <c r="P1697" i="1"/>
  <c r="P1698" i="1"/>
  <c r="P1699" i="1"/>
  <c r="P1700" i="1"/>
  <c r="P1701" i="1"/>
  <c r="P1702" i="1"/>
  <c r="P1703" i="1"/>
  <c r="P1704" i="1"/>
  <c r="P1705" i="1"/>
  <c r="P1706" i="1"/>
  <c r="P1707" i="1"/>
  <c r="P1708" i="1"/>
  <c r="P1709" i="1"/>
  <c r="P1710" i="1"/>
  <c r="P1711" i="1"/>
  <c r="P1712" i="1"/>
  <c r="P1713" i="1"/>
  <c r="P1714" i="1"/>
  <c r="P1715" i="1"/>
  <c r="P1716" i="1"/>
  <c r="P1717" i="1"/>
  <c r="P1718" i="1"/>
  <c r="P1719" i="1"/>
  <c r="P1720" i="1"/>
  <c r="P1721" i="1"/>
  <c r="P1722" i="1"/>
  <c r="P1723" i="1"/>
  <c r="P1724" i="1"/>
  <c r="P1725" i="1"/>
  <c r="P1726" i="1"/>
  <c r="P1727" i="1"/>
  <c r="P1728" i="1"/>
  <c r="P1729" i="1"/>
  <c r="P1730" i="1"/>
  <c r="P1731" i="1"/>
  <c r="P1732" i="1"/>
  <c r="P1733" i="1"/>
  <c r="P1734" i="1"/>
  <c r="P1735" i="1"/>
  <c r="P1736" i="1"/>
  <c r="P1737" i="1"/>
  <c r="P1738" i="1"/>
  <c r="P1739" i="1"/>
  <c r="P1740" i="1"/>
  <c r="P1741" i="1"/>
  <c r="P1742" i="1"/>
  <c r="P1743" i="1"/>
  <c r="P1744" i="1"/>
  <c r="P1745" i="1"/>
  <c r="P1746" i="1"/>
  <c r="P1747" i="1"/>
  <c r="P1748" i="1"/>
  <c r="P1749" i="1"/>
  <c r="P1750" i="1"/>
  <c r="P1751" i="1"/>
  <c r="P1752" i="1"/>
  <c r="P1753" i="1"/>
  <c r="P1754" i="1"/>
  <c r="P1755" i="1"/>
  <c r="P1756" i="1"/>
  <c r="P1757" i="1"/>
  <c r="P1758" i="1"/>
  <c r="P1759" i="1"/>
  <c r="P1760" i="1"/>
  <c r="P1761" i="1"/>
  <c r="P1762" i="1"/>
  <c r="P1763" i="1"/>
  <c r="P1764" i="1"/>
  <c r="P1765" i="1"/>
  <c r="P1766" i="1"/>
  <c r="P1767" i="1"/>
  <c r="P1768" i="1"/>
  <c r="P1769" i="1"/>
  <c r="P1770" i="1"/>
  <c r="P1771" i="1"/>
  <c r="P1772" i="1"/>
  <c r="P1773" i="1"/>
  <c r="P1774" i="1"/>
  <c r="P1775" i="1"/>
  <c r="P1776" i="1"/>
  <c r="P1777" i="1"/>
  <c r="P1778" i="1"/>
  <c r="P1779" i="1"/>
  <c r="P1780" i="1"/>
  <c r="P1781" i="1"/>
  <c r="P1782" i="1"/>
  <c r="P1783" i="1"/>
  <c r="P1784" i="1"/>
  <c r="P1785" i="1"/>
  <c r="P1786" i="1"/>
  <c r="P1787" i="1"/>
  <c r="P1788" i="1"/>
  <c r="P1789" i="1"/>
  <c r="P1790" i="1"/>
  <c r="P1791" i="1"/>
  <c r="P1792" i="1"/>
  <c r="P1793" i="1"/>
  <c r="P1794" i="1"/>
  <c r="P1795" i="1"/>
  <c r="P1796" i="1"/>
  <c r="P1797" i="1"/>
  <c r="P1798" i="1"/>
  <c r="P1799" i="1"/>
  <c r="P1800" i="1"/>
  <c r="P1801" i="1"/>
  <c r="P1802" i="1"/>
  <c r="P1803" i="1"/>
  <c r="P1804" i="1"/>
  <c r="P1805" i="1"/>
  <c r="P1806" i="1"/>
  <c r="P1807" i="1"/>
  <c r="P1808" i="1"/>
  <c r="P1809" i="1"/>
  <c r="P1810" i="1"/>
  <c r="P1811" i="1"/>
  <c r="P1812" i="1"/>
  <c r="P1813" i="1"/>
  <c r="P1814" i="1"/>
  <c r="P1815" i="1"/>
  <c r="P1816" i="1"/>
  <c r="P1817" i="1"/>
  <c r="P1818" i="1"/>
  <c r="P1819" i="1"/>
  <c r="P1820" i="1"/>
  <c r="P1821" i="1"/>
  <c r="P1822" i="1"/>
  <c r="P1823" i="1"/>
  <c r="P1824" i="1"/>
  <c r="P1825" i="1"/>
  <c r="P1826" i="1"/>
  <c r="P1827" i="1"/>
  <c r="P1828" i="1"/>
  <c r="P1829" i="1"/>
  <c r="P1830" i="1"/>
  <c r="P1831" i="1"/>
  <c r="P1832" i="1"/>
  <c r="P1833" i="1"/>
  <c r="P1834" i="1"/>
  <c r="P1835" i="1"/>
  <c r="P1836" i="1"/>
  <c r="P1837" i="1"/>
  <c r="P1838" i="1"/>
  <c r="P1839" i="1"/>
  <c r="P1840" i="1"/>
  <c r="P1841" i="1"/>
  <c r="P1842" i="1"/>
  <c r="P1843" i="1"/>
  <c r="P1844" i="1"/>
  <c r="P1845" i="1"/>
  <c r="P1846" i="1"/>
  <c r="P1847" i="1"/>
  <c r="P1848" i="1"/>
  <c r="P1849" i="1"/>
  <c r="P1850" i="1"/>
  <c r="P1851" i="1"/>
  <c r="P1852" i="1"/>
  <c r="P1853" i="1"/>
  <c r="P1854" i="1"/>
  <c r="P1855" i="1"/>
  <c r="P1856" i="1"/>
  <c r="P1857" i="1"/>
  <c r="P1858" i="1"/>
  <c r="P1859" i="1"/>
  <c r="P1860" i="1"/>
  <c r="P1861" i="1"/>
  <c r="P1862" i="1"/>
  <c r="P1863" i="1"/>
  <c r="P1864" i="1"/>
  <c r="P1865" i="1"/>
  <c r="P1866" i="1"/>
  <c r="P1867" i="1"/>
  <c r="P1868" i="1"/>
  <c r="P1869" i="1"/>
  <c r="P1870" i="1"/>
  <c r="P1871" i="1"/>
  <c r="P1872" i="1"/>
  <c r="P1873" i="1"/>
  <c r="P1874" i="1"/>
  <c r="P1875" i="1"/>
  <c r="P1876" i="1"/>
  <c r="P1877" i="1"/>
  <c r="P1878" i="1"/>
  <c r="P1879" i="1"/>
  <c r="P1880" i="1"/>
  <c r="P1881" i="1"/>
  <c r="P1882" i="1"/>
  <c r="P1883" i="1"/>
  <c r="P1884" i="1"/>
  <c r="P1885" i="1"/>
  <c r="P1886" i="1"/>
  <c r="P1887" i="1"/>
  <c r="P1888" i="1"/>
  <c r="O6" i="1"/>
  <c r="O7" i="1"/>
  <c r="O8" i="1"/>
  <c r="O9" i="1"/>
  <c r="O10" i="1"/>
  <c r="O11" i="1"/>
  <c r="O12" i="1"/>
  <c r="O13" i="1"/>
  <c r="O14" i="1"/>
  <c r="O15" i="1"/>
  <c r="O16" i="1"/>
  <c r="O17" i="1"/>
  <c r="O18" i="1"/>
  <c r="O19" i="1"/>
  <c r="O20" i="1"/>
  <c r="O21" i="1"/>
  <c r="O22" i="1"/>
  <c r="O23" i="1"/>
  <c r="O24" i="1"/>
  <c r="O25" i="1"/>
  <c r="O26" i="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O59" i="1"/>
  <c r="O60" i="1"/>
  <c r="O61" i="1"/>
  <c r="O62" i="1"/>
  <c r="O63" i="1"/>
  <c r="O64" i="1"/>
  <c r="O65" i="1"/>
  <c r="O66" i="1"/>
  <c r="O67" i="1"/>
  <c r="O68" i="1"/>
  <c r="O69" i="1"/>
  <c r="O70" i="1"/>
  <c r="O71" i="1"/>
  <c r="O72" i="1"/>
  <c r="O73" i="1"/>
  <c r="O74" i="1"/>
  <c r="O75" i="1"/>
  <c r="O76" i="1"/>
  <c r="O77" i="1"/>
  <c r="O78" i="1"/>
  <c r="O79" i="1"/>
  <c r="O80" i="1"/>
  <c r="O81" i="1"/>
  <c r="O82" i="1"/>
  <c r="O83" i="1"/>
  <c r="O84" i="1"/>
  <c r="O85" i="1"/>
  <c r="O86" i="1"/>
  <c r="O87" i="1"/>
  <c r="O88" i="1"/>
  <c r="O89" i="1"/>
  <c r="O90" i="1"/>
  <c r="O91" i="1"/>
  <c r="O92" i="1"/>
  <c r="O93" i="1"/>
  <c r="O94" i="1"/>
  <c r="O95" i="1"/>
  <c r="O96" i="1"/>
  <c r="O97" i="1"/>
  <c r="O98" i="1"/>
  <c r="O99" i="1"/>
  <c r="O100" i="1"/>
  <c r="O101" i="1"/>
  <c r="O102" i="1"/>
  <c r="O103" i="1"/>
  <c r="O104" i="1"/>
  <c r="O105" i="1"/>
  <c r="O106" i="1"/>
  <c r="O107" i="1"/>
  <c r="O108" i="1"/>
  <c r="O109" i="1"/>
  <c r="O110" i="1"/>
  <c r="O111" i="1"/>
  <c r="O112" i="1"/>
  <c r="O113" i="1"/>
  <c r="O114" i="1"/>
  <c r="O115" i="1"/>
  <c r="O116" i="1"/>
  <c r="O117" i="1"/>
  <c r="O118" i="1"/>
  <c r="O119" i="1"/>
  <c r="O120" i="1"/>
  <c r="O121" i="1"/>
  <c r="O122" i="1"/>
  <c r="O123" i="1"/>
  <c r="O124" i="1"/>
  <c r="O125" i="1"/>
  <c r="O126" i="1"/>
  <c r="O127" i="1"/>
  <c r="O128" i="1"/>
  <c r="O129" i="1"/>
  <c r="O130" i="1"/>
  <c r="O131" i="1"/>
  <c r="O132" i="1"/>
  <c r="O133" i="1"/>
  <c r="O134" i="1"/>
  <c r="O135" i="1"/>
  <c r="O136" i="1"/>
  <c r="O137" i="1"/>
  <c r="O138" i="1"/>
  <c r="O139" i="1"/>
  <c r="O140" i="1"/>
  <c r="O141" i="1"/>
  <c r="O142" i="1"/>
  <c r="O143" i="1"/>
  <c r="O144" i="1"/>
  <c r="O145" i="1"/>
  <c r="O146" i="1"/>
  <c r="O147" i="1"/>
  <c r="O148" i="1"/>
  <c r="O149" i="1"/>
  <c r="O150" i="1"/>
  <c r="O151" i="1"/>
  <c r="O152" i="1"/>
  <c r="O153" i="1"/>
  <c r="O154" i="1"/>
  <c r="O155" i="1"/>
  <c r="O156" i="1"/>
  <c r="O157" i="1"/>
  <c r="O158" i="1"/>
  <c r="O159" i="1"/>
  <c r="O160" i="1"/>
  <c r="O161" i="1"/>
  <c r="O162" i="1"/>
  <c r="O163" i="1"/>
  <c r="O164" i="1"/>
  <c r="O165" i="1"/>
  <c r="O166" i="1"/>
  <c r="O167" i="1"/>
  <c r="O168" i="1"/>
  <c r="O169" i="1"/>
  <c r="O170" i="1"/>
  <c r="O171" i="1"/>
  <c r="O172" i="1"/>
  <c r="O173" i="1"/>
  <c r="O174" i="1"/>
  <c r="O175" i="1"/>
  <c r="O176" i="1"/>
  <c r="O177" i="1"/>
  <c r="O178" i="1"/>
  <c r="O179" i="1"/>
  <c r="O180" i="1"/>
  <c r="O181" i="1"/>
  <c r="O182" i="1"/>
  <c r="O183" i="1"/>
  <c r="O184" i="1"/>
  <c r="O185" i="1"/>
  <c r="O186" i="1"/>
  <c r="O187" i="1"/>
  <c r="O188" i="1"/>
  <c r="O189" i="1"/>
  <c r="O190" i="1"/>
  <c r="O191" i="1"/>
  <c r="O192" i="1"/>
  <c r="O193" i="1"/>
  <c r="O194" i="1"/>
  <c r="O195" i="1"/>
  <c r="O196" i="1"/>
  <c r="O197" i="1"/>
  <c r="O198" i="1"/>
  <c r="O199" i="1"/>
  <c r="O200" i="1"/>
  <c r="O201" i="1"/>
  <c r="O202" i="1"/>
  <c r="O203" i="1"/>
  <c r="O204" i="1"/>
  <c r="O205" i="1"/>
  <c r="O206" i="1"/>
  <c r="O207" i="1"/>
  <c r="O208" i="1"/>
  <c r="O209" i="1"/>
  <c r="O210" i="1"/>
  <c r="O211" i="1"/>
  <c r="O212" i="1"/>
  <c r="O213" i="1"/>
  <c r="O214" i="1"/>
  <c r="O215" i="1"/>
  <c r="O216" i="1"/>
  <c r="O217" i="1"/>
  <c r="O218" i="1"/>
  <c r="O219" i="1"/>
  <c r="O220" i="1"/>
  <c r="O221" i="1"/>
  <c r="O222" i="1"/>
  <c r="O223" i="1"/>
  <c r="O224" i="1"/>
  <c r="O225" i="1"/>
  <c r="O226" i="1"/>
  <c r="O227" i="1"/>
  <c r="O228" i="1"/>
  <c r="O229" i="1"/>
  <c r="O230" i="1"/>
  <c r="O231" i="1"/>
  <c r="O232" i="1"/>
  <c r="O233" i="1"/>
  <c r="O234" i="1"/>
  <c r="O235" i="1"/>
  <c r="O236" i="1"/>
  <c r="O237" i="1"/>
  <c r="O238" i="1"/>
  <c r="O239" i="1"/>
  <c r="O240" i="1"/>
  <c r="O241" i="1"/>
  <c r="O242" i="1"/>
  <c r="O243" i="1"/>
  <c r="O244" i="1"/>
  <c r="O245" i="1"/>
  <c r="O246" i="1"/>
  <c r="O247" i="1"/>
  <c r="O248" i="1"/>
  <c r="O249" i="1"/>
  <c r="O250" i="1"/>
  <c r="O251" i="1"/>
  <c r="O252" i="1"/>
  <c r="O253" i="1"/>
  <c r="O254" i="1"/>
  <c r="O255" i="1"/>
  <c r="O256" i="1"/>
  <c r="O257" i="1"/>
  <c r="O258" i="1"/>
  <c r="O259" i="1"/>
  <c r="O260" i="1"/>
  <c r="O261" i="1"/>
  <c r="O262" i="1"/>
  <c r="O263" i="1"/>
  <c r="O264" i="1"/>
  <c r="O265" i="1"/>
  <c r="O266" i="1"/>
  <c r="O267" i="1"/>
  <c r="O268" i="1"/>
  <c r="O269" i="1"/>
  <c r="O270" i="1"/>
  <c r="O271" i="1"/>
  <c r="O272" i="1"/>
  <c r="O273" i="1"/>
  <c r="O274" i="1"/>
  <c r="O275" i="1"/>
  <c r="O276" i="1"/>
  <c r="O277" i="1"/>
  <c r="O278" i="1"/>
  <c r="O279" i="1"/>
  <c r="O280" i="1"/>
  <c r="O281" i="1"/>
  <c r="O282" i="1"/>
  <c r="O283" i="1"/>
  <c r="O284" i="1"/>
  <c r="O285" i="1"/>
  <c r="O286" i="1"/>
  <c r="O287" i="1"/>
  <c r="O288" i="1"/>
  <c r="O289" i="1"/>
  <c r="O290" i="1"/>
  <c r="O291" i="1"/>
  <c r="O292" i="1"/>
  <c r="O293" i="1"/>
  <c r="O294" i="1"/>
  <c r="O295" i="1"/>
  <c r="O296" i="1"/>
  <c r="O297" i="1"/>
  <c r="O298" i="1"/>
  <c r="O299" i="1"/>
  <c r="O300" i="1"/>
  <c r="O301" i="1"/>
  <c r="O302" i="1"/>
  <c r="O303" i="1"/>
  <c r="O304" i="1"/>
  <c r="O305" i="1"/>
  <c r="O306" i="1"/>
  <c r="O307" i="1"/>
  <c r="O308" i="1"/>
  <c r="O309" i="1"/>
  <c r="O310" i="1"/>
  <c r="O311" i="1"/>
  <c r="O312" i="1"/>
  <c r="O313" i="1"/>
  <c r="O314" i="1"/>
  <c r="O315" i="1"/>
  <c r="O316" i="1"/>
  <c r="O317" i="1"/>
  <c r="O318" i="1"/>
  <c r="O319" i="1"/>
  <c r="O320" i="1"/>
  <c r="O321" i="1"/>
  <c r="O322" i="1"/>
  <c r="O323" i="1"/>
  <c r="O324" i="1"/>
  <c r="O325" i="1"/>
  <c r="O326" i="1"/>
  <c r="O327" i="1"/>
  <c r="O328" i="1"/>
  <c r="O329" i="1"/>
  <c r="O330" i="1"/>
  <c r="O331" i="1"/>
  <c r="O332" i="1"/>
  <c r="O333" i="1"/>
  <c r="O334" i="1"/>
  <c r="O335" i="1"/>
  <c r="O336" i="1"/>
  <c r="O337" i="1"/>
  <c r="O338" i="1"/>
  <c r="O339" i="1"/>
  <c r="O340" i="1"/>
  <c r="O341" i="1"/>
  <c r="O342" i="1"/>
  <c r="O343" i="1"/>
  <c r="O344" i="1"/>
  <c r="O345" i="1"/>
  <c r="O346" i="1"/>
  <c r="O347" i="1"/>
  <c r="O348" i="1"/>
  <c r="O349" i="1"/>
  <c r="O350" i="1"/>
  <c r="O351" i="1"/>
  <c r="O352" i="1"/>
  <c r="O353" i="1"/>
  <c r="O354" i="1"/>
  <c r="O355" i="1"/>
  <c r="O356" i="1"/>
  <c r="O357" i="1"/>
  <c r="O358" i="1"/>
  <c r="O359" i="1"/>
  <c r="O360" i="1"/>
  <c r="O361" i="1"/>
  <c r="O362" i="1"/>
  <c r="O363" i="1"/>
  <c r="O364" i="1"/>
  <c r="O365" i="1"/>
  <c r="O366" i="1"/>
  <c r="O367" i="1"/>
  <c r="O368" i="1"/>
  <c r="O369" i="1"/>
  <c r="O370" i="1"/>
  <c r="O371" i="1"/>
  <c r="O372" i="1"/>
  <c r="O373" i="1"/>
  <c r="O374" i="1"/>
  <c r="O375" i="1"/>
  <c r="O376" i="1"/>
  <c r="O377" i="1"/>
  <c r="O378" i="1"/>
  <c r="O379" i="1"/>
  <c r="O380" i="1"/>
  <c r="O381" i="1"/>
  <c r="O382" i="1"/>
  <c r="O383" i="1"/>
  <c r="O384" i="1"/>
  <c r="O385" i="1"/>
  <c r="O386" i="1"/>
  <c r="O387" i="1"/>
  <c r="O388" i="1"/>
  <c r="O389" i="1"/>
  <c r="O390" i="1"/>
  <c r="O391" i="1"/>
  <c r="O392" i="1"/>
  <c r="O393" i="1"/>
  <c r="O394" i="1"/>
  <c r="O395" i="1"/>
  <c r="O396" i="1"/>
  <c r="O397" i="1"/>
  <c r="O398" i="1"/>
  <c r="O399" i="1"/>
  <c r="O400" i="1"/>
  <c r="O401" i="1"/>
  <c r="O402" i="1"/>
  <c r="O403" i="1"/>
  <c r="O404" i="1"/>
  <c r="O405" i="1"/>
  <c r="O406" i="1"/>
  <c r="O407" i="1"/>
  <c r="O408" i="1"/>
  <c r="O409" i="1"/>
  <c r="O410" i="1"/>
  <c r="O411" i="1"/>
  <c r="O412" i="1"/>
  <c r="O413" i="1"/>
  <c r="O414" i="1"/>
  <c r="O415" i="1"/>
  <c r="O416" i="1"/>
  <c r="O417" i="1"/>
  <c r="O418" i="1"/>
  <c r="O419" i="1"/>
  <c r="O420" i="1"/>
  <c r="O421" i="1"/>
  <c r="O422" i="1"/>
  <c r="O423" i="1"/>
  <c r="O424" i="1"/>
  <c r="O425" i="1"/>
  <c r="O426" i="1"/>
  <c r="O427" i="1"/>
  <c r="O428" i="1"/>
  <c r="O429" i="1"/>
  <c r="O430" i="1"/>
  <c r="O431" i="1"/>
  <c r="O432" i="1"/>
  <c r="O433" i="1"/>
  <c r="O434" i="1"/>
  <c r="O435" i="1"/>
  <c r="O436" i="1"/>
  <c r="O437" i="1"/>
  <c r="O438" i="1"/>
  <c r="O439" i="1"/>
  <c r="O440" i="1"/>
  <c r="O441" i="1"/>
  <c r="O442" i="1"/>
  <c r="O443" i="1"/>
  <c r="O444" i="1"/>
  <c r="O445" i="1"/>
  <c r="O446" i="1"/>
  <c r="O447" i="1"/>
  <c r="O448" i="1"/>
  <c r="O449" i="1"/>
  <c r="O450" i="1"/>
  <c r="O451" i="1"/>
  <c r="O452" i="1"/>
  <c r="O453" i="1"/>
  <c r="O454" i="1"/>
  <c r="O455" i="1"/>
  <c r="O456" i="1"/>
  <c r="O457" i="1"/>
  <c r="O458" i="1"/>
  <c r="O459" i="1"/>
  <c r="O460" i="1"/>
  <c r="O461" i="1"/>
  <c r="O462" i="1"/>
  <c r="O463" i="1"/>
  <c r="O464" i="1"/>
  <c r="O465" i="1"/>
  <c r="O466" i="1"/>
  <c r="O467" i="1"/>
  <c r="O468" i="1"/>
  <c r="O469" i="1"/>
  <c r="O470" i="1"/>
  <c r="O471" i="1"/>
  <c r="O472" i="1"/>
  <c r="O473" i="1"/>
  <c r="O474" i="1"/>
  <c r="O475" i="1"/>
  <c r="O476" i="1"/>
  <c r="O477" i="1"/>
  <c r="O478" i="1"/>
  <c r="O479" i="1"/>
  <c r="O480" i="1"/>
  <c r="O481" i="1"/>
  <c r="O482" i="1"/>
  <c r="O483" i="1"/>
  <c r="O484" i="1"/>
  <c r="O485" i="1"/>
  <c r="O486" i="1"/>
  <c r="O487" i="1"/>
  <c r="O488" i="1"/>
  <c r="O489" i="1"/>
  <c r="O490" i="1"/>
  <c r="O491" i="1"/>
  <c r="O492" i="1"/>
  <c r="O493" i="1"/>
  <c r="O494" i="1"/>
  <c r="O495" i="1"/>
  <c r="O496" i="1"/>
  <c r="O497" i="1"/>
  <c r="O498" i="1"/>
  <c r="O499" i="1"/>
  <c r="O500" i="1"/>
  <c r="O501" i="1"/>
  <c r="O502" i="1"/>
  <c r="O503" i="1"/>
  <c r="O504" i="1"/>
  <c r="O505" i="1"/>
  <c r="O506" i="1"/>
  <c r="O507" i="1"/>
  <c r="O508" i="1"/>
  <c r="O509" i="1"/>
  <c r="O510" i="1"/>
  <c r="O511" i="1"/>
  <c r="O512" i="1"/>
  <c r="O513" i="1"/>
  <c r="O514" i="1"/>
  <c r="O515" i="1"/>
  <c r="O516" i="1"/>
  <c r="O517" i="1"/>
  <c r="O518" i="1"/>
  <c r="O519" i="1"/>
  <c r="O520" i="1"/>
  <c r="O521" i="1"/>
  <c r="O522" i="1"/>
  <c r="O523" i="1"/>
  <c r="O524" i="1"/>
  <c r="O525" i="1"/>
  <c r="O526" i="1"/>
  <c r="O527" i="1"/>
  <c r="O528" i="1"/>
  <c r="O529" i="1"/>
  <c r="O530" i="1"/>
  <c r="O531" i="1"/>
  <c r="O532" i="1"/>
  <c r="O533" i="1"/>
  <c r="O534" i="1"/>
  <c r="O535" i="1"/>
  <c r="O536" i="1"/>
  <c r="O537" i="1"/>
  <c r="O538" i="1"/>
  <c r="O539" i="1"/>
  <c r="O540" i="1"/>
  <c r="O541" i="1"/>
  <c r="O542" i="1"/>
  <c r="O543" i="1"/>
  <c r="O544" i="1"/>
  <c r="O545" i="1"/>
  <c r="O546" i="1"/>
  <c r="O547" i="1"/>
  <c r="O548" i="1"/>
  <c r="O549" i="1"/>
  <c r="O550" i="1"/>
  <c r="O551" i="1"/>
  <c r="O552" i="1"/>
  <c r="O553" i="1"/>
  <c r="O554" i="1"/>
  <c r="O555" i="1"/>
  <c r="O556" i="1"/>
  <c r="O557" i="1"/>
  <c r="O558" i="1"/>
  <c r="O559" i="1"/>
  <c r="O560" i="1"/>
  <c r="O561" i="1"/>
  <c r="O562" i="1"/>
  <c r="O563" i="1"/>
  <c r="O564" i="1"/>
  <c r="O565" i="1"/>
  <c r="O566" i="1"/>
  <c r="O567" i="1"/>
  <c r="O568" i="1"/>
  <c r="O569" i="1"/>
  <c r="O570" i="1"/>
  <c r="O571" i="1"/>
  <c r="O572" i="1"/>
  <c r="O573" i="1"/>
  <c r="O574" i="1"/>
  <c r="O575" i="1"/>
  <c r="O576" i="1"/>
  <c r="O577" i="1"/>
  <c r="O578" i="1"/>
  <c r="O579" i="1"/>
  <c r="O580" i="1"/>
  <c r="O581" i="1"/>
  <c r="O582" i="1"/>
  <c r="O583" i="1"/>
  <c r="O584" i="1"/>
  <c r="O585" i="1"/>
  <c r="O586" i="1"/>
  <c r="O587" i="1"/>
  <c r="O588" i="1"/>
  <c r="O589" i="1"/>
  <c r="O590" i="1"/>
  <c r="O591" i="1"/>
  <c r="O592" i="1"/>
  <c r="O593" i="1"/>
  <c r="O594" i="1"/>
  <c r="O595" i="1"/>
  <c r="O596" i="1"/>
  <c r="O597" i="1"/>
  <c r="O598" i="1"/>
  <c r="O599" i="1"/>
  <c r="O600" i="1"/>
  <c r="O601" i="1"/>
  <c r="O602" i="1"/>
  <c r="O603" i="1"/>
  <c r="O604" i="1"/>
  <c r="O605" i="1"/>
  <c r="O606" i="1"/>
  <c r="O607" i="1"/>
  <c r="O608" i="1"/>
  <c r="O609" i="1"/>
  <c r="O610" i="1"/>
  <c r="O611" i="1"/>
  <c r="O612" i="1"/>
  <c r="O613" i="1"/>
  <c r="O614" i="1"/>
  <c r="O615" i="1"/>
  <c r="O616" i="1"/>
  <c r="O617" i="1"/>
  <c r="O618" i="1"/>
  <c r="O619" i="1"/>
  <c r="O620" i="1"/>
  <c r="O621" i="1"/>
  <c r="O622" i="1"/>
  <c r="O623" i="1"/>
  <c r="O624" i="1"/>
  <c r="O625" i="1"/>
  <c r="O626" i="1"/>
  <c r="O627" i="1"/>
  <c r="O628" i="1"/>
  <c r="O629" i="1"/>
  <c r="O630" i="1"/>
  <c r="O631" i="1"/>
  <c r="O632" i="1"/>
  <c r="O633" i="1"/>
  <c r="O634" i="1"/>
  <c r="O635" i="1"/>
  <c r="O636" i="1"/>
  <c r="O637" i="1"/>
  <c r="O638" i="1"/>
  <c r="O639" i="1"/>
  <c r="O640" i="1"/>
  <c r="O641" i="1"/>
  <c r="O642" i="1"/>
  <c r="O643" i="1"/>
  <c r="O644" i="1"/>
  <c r="O645" i="1"/>
  <c r="O646" i="1"/>
  <c r="O647" i="1"/>
  <c r="O648" i="1"/>
  <c r="O649" i="1"/>
  <c r="O650" i="1"/>
  <c r="O651" i="1"/>
  <c r="O652" i="1"/>
  <c r="O653" i="1"/>
  <c r="O654" i="1"/>
  <c r="O655" i="1"/>
  <c r="O656" i="1"/>
  <c r="O657" i="1"/>
  <c r="O658" i="1"/>
  <c r="O659" i="1"/>
  <c r="O660" i="1"/>
  <c r="O661" i="1"/>
  <c r="O662" i="1"/>
  <c r="O663" i="1"/>
  <c r="O664" i="1"/>
  <c r="O665" i="1"/>
  <c r="O666" i="1"/>
  <c r="O667" i="1"/>
  <c r="O668" i="1"/>
  <c r="O669" i="1"/>
  <c r="O670" i="1"/>
  <c r="O671" i="1"/>
  <c r="O672" i="1"/>
  <c r="O673" i="1"/>
  <c r="O674" i="1"/>
  <c r="O675" i="1"/>
  <c r="O676" i="1"/>
  <c r="O677" i="1"/>
  <c r="O678" i="1"/>
  <c r="O679" i="1"/>
  <c r="O680" i="1"/>
  <c r="O681" i="1"/>
  <c r="O682" i="1"/>
  <c r="O683" i="1"/>
  <c r="O684" i="1"/>
  <c r="O685" i="1"/>
  <c r="O686" i="1"/>
  <c r="O687" i="1"/>
  <c r="O688" i="1"/>
  <c r="O689" i="1"/>
  <c r="O690" i="1"/>
  <c r="O691" i="1"/>
  <c r="O692" i="1"/>
  <c r="O693" i="1"/>
  <c r="O694" i="1"/>
  <c r="O695" i="1"/>
  <c r="O696" i="1"/>
  <c r="O697" i="1"/>
  <c r="O698" i="1"/>
  <c r="O699" i="1"/>
  <c r="O700" i="1"/>
  <c r="O701" i="1"/>
  <c r="O702" i="1"/>
  <c r="O703" i="1"/>
  <c r="O704" i="1"/>
  <c r="O705" i="1"/>
  <c r="O706" i="1"/>
  <c r="O707" i="1"/>
  <c r="O708" i="1"/>
  <c r="O709" i="1"/>
  <c r="O710" i="1"/>
  <c r="O711" i="1"/>
  <c r="O712" i="1"/>
  <c r="O713" i="1"/>
  <c r="O714" i="1"/>
  <c r="O715" i="1"/>
  <c r="O716" i="1"/>
  <c r="O717" i="1"/>
  <c r="O718" i="1"/>
  <c r="O719" i="1"/>
  <c r="O720" i="1"/>
  <c r="O721" i="1"/>
  <c r="O722" i="1"/>
  <c r="O723" i="1"/>
  <c r="O724" i="1"/>
  <c r="O725" i="1"/>
  <c r="O726" i="1"/>
  <c r="O727" i="1"/>
  <c r="O728" i="1"/>
  <c r="O729" i="1"/>
  <c r="O730" i="1"/>
  <c r="O731" i="1"/>
  <c r="O732" i="1"/>
  <c r="O733" i="1"/>
  <c r="O734" i="1"/>
  <c r="O735" i="1"/>
  <c r="O736" i="1"/>
  <c r="O737" i="1"/>
  <c r="O738" i="1"/>
  <c r="O739" i="1"/>
  <c r="O740" i="1"/>
  <c r="O741" i="1"/>
  <c r="O742" i="1"/>
  <c r="O743" i="1"/>
  <c r="O744" i="1"/>
  <c r="O745" i="1"/>
  <c r="O746" i="1"/>
  <c r="O747" i="1"/>
  <c r="O748" i="1"/>
  <c r="O749" i="1"/>
  <c r="O750" i="1"/>
  <c r="O751" i="1"/>
  <c r="O752" i="1"/>
  <c r="O753" i="1"/>
  <c r="O754" i="1"/>
  <c r="O755" i="1"/>
  <c r="O756" i="1"/>
  <c r="O757" i="1"/>
  <c r="O758" i="1"/>
  <c r="O759" i="1"/>
  <c r="O760" i="1"/>
  <c r="O761" i="1"/>
  <c r="O762" i="1"/>
  <c r="O763" i="1"/>
  <c r="O764" i="1"/>
  <c r="O765" i="1"/>
  <c r="O766" i="1"/>
  <c r="O767" i="1"/>
  <c r="O768" i="1"/>
  <c r="O769" i="1"/>
  <c r="O770" i="1"/>
  <c r="O771" i="1"/>
  <c r="O772" i="1"/>
  <c r="O773" i="1"/>
  <c r="O774" i="1"/>
  <c r="O775" i="1"/>
  <c r="O776" i="1"/>
  <c r="O777" i="1"/>
  <c r="O778" i="1"/>
  <c r="O779" i="1"/>
  <c r="O780" i="1"/>
  <c r="O781" i="1"/>
  <c r="O782" i="1"/>
  <c r="O783" i="1"/>
  <c r="O784" i="1"/>
  <c r="O785" i="1"/>
  <c r="O786" i="1"/>
  <c r="O787" i="1"/>
  <c r="O788" i="1"/>
  <c r="O789" i="1"/>
  <c r="O790" i="1"/>
  <c r="O791" i="1"/>
  <c r="O792" i="1"/>
  <c r="O793" i="1"/>
  <c r="O794" i="1"/>
  <c r="O795" i="1"/>
  <c r="O796" i="1"/>
  <c r="O797" i="1"/>
  <c r="O798" i="1"/>
  <c r="O799" i="1"/>
  <c r="O800" i="1"/>
  <c r="O801" i="1"/>
  <c r="O802" i="1"/>
  <c r="O803" i="1"/>
  <c r="O804" i="1"/>
  <c r="O805" i="1"/>
  <c r="O806" i="1"/>
  <c r="O807" i="1"/>
  <c r="O808" i="1"/>
  <c r="O809" i="1"/>
  <c r="O810" i="1"/>
  <c r="O811" i="1"/>
  <c r="O812" i="1"/>
  <c r="O813" i="1"/>
  <c r="O814" i="1"/>
  <c r="O815" i="1"/>
  <c r="O816" i="1"/>
  <c r="O817" i="1"/>
  <c r="O818" i="1"/>
  <c r="O819" i="1"/>
  <c r="O820" i="1"/>
  <c r="O821" i="1"/>
  <c r="O822" i="1"/>
  <c r="O823" i="1"/>
  <c r="O824" i="1"/>
  <c r="O825" i="1"/>
  <c r="O826" i="1"/>
  <c r="O827" i="1"/>
  <c r="O828" i="1"/>
  <c r="O829" i="1"/>
  <c r="O830" i="1"/>
  <c r="O831" i="1"/>
  <c r="O832" i="1"/>
  <c r="O833" i="1"/>
  <c r="O834" i="1"/>
  <c r="O835" i="1"/>
  <c r="O836" i="1"/>
  <c r="O837" i="1"/>
  <c r="O838" i="1"/>
  <c r="O839" i="1"/>
  <c r="O840" i="1"/>
  <c r="O841" i="1"/>
  <c r="O842" i="1"/>
  <c r="O843" i="1"/>
  <c r="O844" i="1"/>
  <c r="O845" i="1"/>
  <c r="O846" i="1"/>
  <c r="O847" i="1"/>
  <c r="O848" i="1"/>
  <c r="O849" i="1"/>
  <c r="O850" i="1"/>
  <c r="O851" i="1"/>
  <c r="O852" i="1"/>
  <c r="O853" i="1"/>
  <c r="O854" i="1"/>
  <c r="O855" i="1"/>
  <c r="O856" i="1"/>
  <c r="O857" i="1"/>
  <c r="O858" i="1"/>
  <c r="O859" i="1"/>
  <c r="O860" i="1"/>
  <c r="O861" i="1"/>
  <c r="O862" i="1"/>
  <c r="O863" i="1"/>
  <c r="O864" i="1"/>
  <c r="O865" i="1"/>
  <c r="O866" i="1"/>
  <c r="O867" i="1"/>
  <c r="O868" i="1"/>
  <c r="O869" i="1"/>
  <c r="O870" i="1"/>
  <c r="O871" i="1"/>
  <c r="O872" i="1"/>
  <c r="O873" i="1"/>
  <c r="O874" i="1"/>
  <c r="O875" i="1"/>
  <c r="O876" i="1"/>
  <c r="O877" i="1"/>
  <c r="O878" i="1"/>
  <c r="O879" i="1"/>
  <c r="O880" i="1"/>
  <c r="O881" i="1"/>
  <c r="O882" i="1"/>
  <c r="O883" i="1"/>
  <c r="O884" i="1"/>
  <c r="O885" i="1"/>
  <c r="O886" i="1"/>
  <c r="O887" i="1"/>
  <c r="O888" i="1"/>
  <c r="O889" i="1"/>
  <c r="O890" i="1"/>
  <c r="O891" i="1"/>
  <c r="O892" i="1"/>
  <c r="O893" i="1"/>
  <c r="O894" i="1"/>
  <c r="O895" i="1"/>
  <c r="O896" i="1"/>
  <c r="O897" i="1"/>
  <c r="O898" i="1"/>
  <c r="O899" i="1"/>
  <c r="O900" i="1"/>
  <c r="O901" i="1"/>
  <c r="O902" i="1"/>
  <c r="O903" i="1"/>
  <c r="O904" i="1"/>
  <c r="O905" i="1"/>
  <c r="O906" i="1"/>
  <c r="O907" i="1"/>
  <c r="O908" i="1"/>
  <c r="O909" i="1"/>
  <c r="O910" i="1"/>
  <c r="O911" i="1"/>
  <c r="O912" i="1"/>
  <c r="O913" i="1"/>
  <c r="O914" i="1"/>
  <c r="O915" i="1"/>
  <c r="O916" i="1"/>
  <c r="O917" i="1"/>
  <c r="O918" i="1"/>
  <c r="O919" i="1"/>
  <c r="O920" i="1"/>
  <c r="O921" i="1"/>
  <c r="O922" i="1"/>
  <c r="O923" i="1"/>
  <c r="O924" i="1"/>
  <c r="O925" i="1"/>
  <c r="O926" i="1"/>
  <c r="O927" i="1"/>
  <c r="O928" i="1"/>
  <c r="O929" i="1"/>
  <c r="O930" i="1"/>
  <c r="O931" i="1"/>
  <c r="O932" i="1"/>
  <c r="O933" i="1"/>
  <c r="O934" i="1"/>
  <c r="O935" i="1"/>
  <c r="O936" i="1"/>
  <c r="O937" i="1"/>
  <c r="O938" i="1"/>
  <c r="O939" i="1"/>
  <c r="O940" i="1"/>
  <c r="O941" i="1"/>
  <c r="O942" i="1"/>
  <c r="O943" i="1"/>
  <c r="O944" i="1"/>
  <c r="O945" i="1"/>
  <c r="O946" i="1"/>
  <c r="O947" i="1"/>
  <c r="O948" i="1"/>
  <c r="O949" i="1"/>
  <c r="O950" i="1"/>
  <c r="O951" i="1"/>
  <c r="O952" i="1"/>
  <c r="O953" i="1"/>
  <c r="O954" i="1"/>
  <c r="O955" i="1"/>
  <c r="O956" i="1"/>
  <c r="O957" i="1"/>
  <c r="O958" i="1"/>
  <c r="O959" i="1"/>
  <c r="O960" i="1"/>
  <c r="O961" i="1"/>
  <c r="O962" i="1"/>
  <c r="O963" i="1"/>
  <c r="O964" i="1"/>
  <c r="O965" i="1"/>
  <c r="O966" i="1"/>
  <c r="O967" i="1"/>
  <c r="O968" i="1"/>
  <c r="O969" i="1"/>
  <c r="O970" i="1"/>
  <c r="O971" i="1"/>
  <c r="O972" i="1"/>
  <c r="O973" i="1"/>
  <c r="O974" i="1"/>
  <c r="O975" i="1"/>
  <c r="O976" i="1"/>
  <c r="O977" i="1"/>
  <c r="O978" i="1"/>
  <c r="O979" i="1"/>
  <c r="O980" i="1"/>
  <c r="O981" i="1"/>
  <c r="O982" i="1"/>
  <c r="O983" i="1"/>
  <c r="O984" i="1"/>
  <c r="O985" i="1"/>
  <c r="O986" i="1"/>
  <c r="O987" i="1"/>
  <c r="O988" i="1"/>
  <c r="O989" i="1"/>
  <c r="O990" i="1"/>
  <c r="O991" i="1"/>
  <c r="O992" i="1"/>
  <c r="O993" i="1"/>
  <c r="O994" i="1"/>
  <c r="O995" i="1"/>
  <c r="O996" i="1"/>
  <c r="O997" i="1"/>
  <c r="O998" i="1"/>
  <c r="O999" i="1"/>
  <c r="O1000" i="1"/>
  <c r="O1001" i="1"/>
  <c r="O1002" i="1"/>
  <c r="O1003" i="1"/>
  <c r="O1004" i="1"/>
  <c r="O1005" i="1"/>
  <c r="O1006" i="1"/>
  <c r="O1007" i="1"/>
  <c r="O1008" i="1"/>
  <c r="O1009" i="1"/>
  <c r="O1010" i="1"/>
  <c r="O1011" i="1"/>
  <c r="O1012" i="1"/>
  <c r="O1013" i="1"/>
  <c r="O1014" i="1"/>
  <c r="O1015" i="1"/>
  <c r="O1016" i="1"/>
  <c r="O1017" i="1"/>
  <c r="O1018" i="1"/>
  <c r="O1019" i="1"/>
  <c r="O1020" i="1"/>
  <c r="O1021" i="1"/>
  <c r="O1022" i="1"/>
  <c r="O1023" i="1"/>
  <c r="O1024" i="1"/>
  <c r="O1025" i="1"/>
  <c r="O1026" i="1"/>
  <c r="O1027" i="1"/>
  <c r="O1028" i="1"/>
  <c r="O1029" i="1"/>
  <c r="O1030" i="1"/>
  <c r="O1031" i="1"/>
  <c r="O1032" i="1"/>
  <c r="O1033" i="1"/>
  <c r="O1034" i="1"/>
  <c r="O1035" i="1"/>
  <c r="O1036" i="1"/>
  <c r="O1037" i="1"/>
  <c r="O1038" i="1"/>
  <c r="O1039" i="1"/>
  <c r="O1040" i="1"/>
  <c r="O1041" i="1"/>
  <c r="O1042" i="1"/>
  <c r="O1043" i="1"/>
  <c r="O1044" i="1"/>
  <c r="O1045" i="1"/>
  <c r="O1046" i="1"/>
  <c r="O1047" i="1"/>
  <c r="O1048" i="1"/>
  <c r="O1049" i="1"/>
  <c r="O1050" i="1"/>
  <c r="O1051" i="1"/>
  <c r="O1052" i="1"/>
  <c r="O1053" i="1"/>
  <c r="O1054" i="1"/>
  <c r="O1055" i="1"/>
  <c r="O1056" i="1"/>
  <c r="O1057" i="1"/>
  <c r="O1058" i="1"/>
  <c r="O1059" i="1"/>
  <c r="O1060" i="1"/>
  <c r="O1061" i="1"/>
  <c r="O1062" i="1"/>
  <c r="O1063" i="1"/>
  <c r="O1064" i="1"/>
  <c r="O1065" i="1"/>
  <c r="O1066" i="1"/>
  <c r="O1067" i="1"/>
  <c r="O1068" i="1"/>
  <c r="O1069" i="1"/>
  <c r="O1070" i="1"/>
  <c r="O1071" i="1"/>
  <c r="O1072" i="1"/>
  <c r="O1073" i="1"/>
  <c r="O1074" i="1"/>
  <c r="O1075" i="1"/>
  <c r="O1076" i="1"/>
  <c r="O1077" i="1"/>
  <c r="O1078" i="1"/>
  <c r="O1079" i="1"/>
  <c r="O1080" i="1"/>
  <c r="O1081" i="1"/>
  <c r="O1082" i="1"/>
  <c r="O1083" i="1"/>
  <c r="O1084" i="1"/>
  <c r="O1085" i="1"/>
  <c r="O1086" i="1"/>
  <c r="O1087" i="1"/>
  <c r="O1088" i="1"/>
  <c r="O1089" i="1"/>
  <c r="O1090" i="1"/>
  <c r="O1091" i="1"/>
  <c r="O1092" i="1"/>
  <c r="O1093" i="1"/>
  <c r="O1094" i="1"/>
  <c r="O1095" i="1"/>
  <c r="O1096" i="1"/>
  <c r="O1097" i="1"/>
  <c r="O1098" i="1"/>
  <c r="O1099" i="1"/>
  <c r="O1100" i="1"/>
  <c r="O1101" i="1"/>
  <c r="O1102" i="1"/>
  <c r="O1103" i="1"/>
  <c r="O1104" i="1"/>
  <c r="O1105" i="1"/>
  <c r="O1106" i="1"/>
  <c r="O1107" i="1"/>
  <c r="O1108" i="1"/>
  <c r="O1109" i="1"/>
  <c r="O1110" i="1"/>
  <c r="O1111" i="1"/>
  <c r="O1112" i="1"/>
  <c r="O1113" i="1"/>
  <c r="O1114" i="1"/>
  <c r="O1115" i="1"/>
  <c r="O1116" i="1"/>
  <c r="O1117" i="1"/>
  <c r="O1118" i="1"/>
  <c r="O1119" i="1"/>
  <c r="O1120" i="1"/>
  <c r="O1121" i="1"/>
  <c r="O1122" i="1"/>
  <c r="O1123" i="1"/>
  <c r="O1124" i="1"/>
  <c r="O1125" i="1"/>
  <c r="O1126" i="1"/>
  <c r="O1127" i="1"/>
  <c r="O1128" i="1"/>
  <c r="O1129" i="1"/>
  <c r="O1130" i="1"/>
  <c r="O1131" i="1"/>
  <c r="O1132" i="1"/>
  <c r="O1133" i="1"/>
  <c r="O1134" i="1"/>
  <c r="O1135" i="1"/>
  <c r="O1136" i="1"/>
  <c r="O1137" i="1"/>
  <c r="O1138" i="1"/>
  <c r="O1139" i="1"/>
  <c r="O1140" i="1"/>
  <c r="O1141" i="1"/>
  <c r="O1142" i="1"/>
  <c r="O1143" i="1"/>
  <c r="O1144" i="1"/>
  <c r="O1145" i="1"/>
  <c r="O1146" i="1"/>
  <c r="O1147" i="1"/>
  <c r="O1148" i="1"/>
  <c r="O1149" i="1"/>
  <c r="O1150" i="1"/>
  <c r="O1151" i="1"/>
  <c r="O1152" i="1"/>
  <c r="O1153" i="1"/>
  <c r="O1154" i="1"/>
  <c r="O1155" i="1"/>
  <c r="O1156" i="1"/>
  <c r="O1157" i="1"/>
  <c r="O1158" i="1"/>
  <c r="O1159" i="1"/>
  <c r="O1160" i="1"/>
  <c r="O1161" i="1"/>
  <c r="O1162" i="1"/>
  <c r="O1163" i="1"/>
  <c r="O1164" i="1"/>
  <c r="O1165" i="1"/>
  <c r="O1166" i="1"/>
  <c r="O1167" i="1"/>
  <c r="O1168" i="1"/>
  <c r="O1169" i="1"/>
  <c r="O1170" i="1"/>
  <c r="O1171" i="1"/>
  <c r="O1172" i="1"/>
  <c r="O1173" i="1"/>
  <c r="O1174" i="1"/>
  <c r="O1175" i="1"/>
  <c r="O1176" i="1"/>
  <c r="O1177" i="1"/>
  <c r="O1178" i="1"/>
  <c r="O1179" i="1"/>
  <c r="O1180" i="1"/>
  <c r="O1181" i="1"/>
  <c r="O1182" i="1"/>
  <c r="O1183" i="1"/>
  <c r="O1184" i="1"/>
  <c r="O1185" i="1"/>
  <c r="O1186" i="1"/>
  <c r="O1187" i="1"/>
  <c r="O1188" i="1"/>
  <c r="O1189" i="1"/>
  <c r="O1190" i="1"/>
  <c r="O1191" i="1"/>
  <c r="O1192" i="1"/>
  <c r="O1193" i="1"/>
  <c r="O1194" i="1"/>
  <c r="O1195" i="1"/>
  <c r="O1196" i="1"/>
  <c r="O1197" i="1"/>
  <c r="O1198" i="1"/>
  <c r="O1199" i="1"/>
  <c r="O1200" i="1"/>
  <c r="O1201" i="1"/>
  <c r="O1202" i="1"/>
  <c r="O1203" i="1"/>
  <c r="O1204" i="1"/>
  <c r="O1205" i="1"/>
  <c r="O1206" i="1"/>
  <c r="O1207" i="1"/>
  <c r="O1208" i="1"/>
  <c r="O1209" i="1"/>
  <c r="O1210" i="1"/>
  <c r="O1211" i="1"/>
  <c r="O1212" i="1"/>
  <c r="O1213" i="1"/>
  <c r="O1214" i="1"/>
  <c r="O1215" i="1"/>
  <c r="O1216" i="1"/>
  <c r="O1217" i="1"/>
  <c r="O1218" i="1"/>
  <c r="O1219" i="1"/>
  <c r="O1220" i="1"/>
  <c r="O1221" i="1"/>
  <c r="O1222" i="1"/>
  <c r="O1223" i="1"/>
  <c r="O1224" i="1"/>
  <c r="O1225" i="1"/>
  <c r="O1226" i="1"/>
  <c r="O1227" i="1"/>
  <c r="O1228" i="1"/>
  <c r="O1229" i="1"/>
  <c r="O1230" i="1"/>
  <c r="O1231" i="1"/>
  <c r="O1232" i="1"/>
  <c r="O1233" i="1"/>
  <c r="O1234" i="1"/>
  <c r="O1235" i="1"/>
  <c r="O1236" i="1"/>
  <c r="O1237" i="1"/>
  <c r="O1238" i="1"/>
  <c r="O1239" i="1"/>
  <c r="O1240" i="1"/>
  <c r="O1241" i="1"/>
  <c r="O1242" i="1"/>
  <c r="O1243" i="1"/>
  <c r="O1244" i="1"/>
  <c r="O1245" i="1"/>
  <c r="O1246" i="1"/>
  <c r="O1247" i="1"/>
  <c r="O1248" i="1"/>
  <c r="O1249" i="1"/>
  <c r="O1250" i="1"/>
  <c r="O1251" i="1"/>
  <c r="O1252" i="1"/>
  <c r="O1253" i="1"/>
  <c r="O1254" i="1"/>
  <c r="O1255" i="1"/>
  <c r="O1256" i="1"/>
  <c r="O1257" i="1"/>
  <c r="O1258" i="1"/>
  <c r="O1259" i="1"/>
  <c r="O1260" i="1"/>
  <c r="O1261" i="1"/>
  <c r="O1262" i="1"/>
  <c r="O1263" i="1"/>
  <c r="O1264" i="1"/>
  <c r="O1265" i="1"/>
  <c r="O1266" i="1"/>
  <c r="O1267" i="1"/>
  <c r="O1268" i="1"/>
  <c r="O1269" i="1"/>
  <c r="O1270" i="1"/>
  <c r="O1271" i="1"/>
  <c r="O1272" i="1"/>
  <c r="O1273" i="1"/>
  <c r="O1274" i="1"/>
  <c r="O1275" i="1"/>
  <c r="O1276" i="1"/>
  <c r="O1277" i="1"/>
  <c r="O1278" i="1"/>
  <c r="O1279" i="1"/>
  <c r="O1280" i="1"/>
  <c r="O1281" i="1"/>
  <c r="O1282" i="1"/>
  <c r="O1283" i="1"/>
  <c r="O1284" i="1"/>
  <c r="O1285" i="1"/>
  <c r="O1286" i="1"/>
  <c r="O1287" i="1"/>
  <c r="O1288" i="1"/>
  <c r="O1289" i="1"/>
  <c r="O1290" i="1"/>
  <c r="O1291" i="1"/>
  <c r="O1292" i="1"/>
  <c r="O1293" i="1"/>
  <c r="O1294" i="1"/>
  <c r="O1295" i="1"/>
  <c r="O1296" i="1"/>
  <c r="O1297" i="1"/>
  <c r="O1298" i="1"/>
  <c r="O1299" i="1"/>
  <c r="O1300" i="1"/>
  <c r="O1301" i="1"/>
  <c r="O1302" i="1"/>
  <c r="O1303" i="1"/>
  <c r="O1304" i="1"/>
  <c r="O1305" i="1"/>
  <c r="O1306" i="1"/>
  <c r="O1307" i="1"/>
  <c r="O1308" i="1"/>
  <c r="O1309" i="1"/>
  <c r="O1310" i="1"/>
  <c r="O1311" i="1"/>
  <c r="O1312" i="1"/>
  <c r="O1313" i="1"/>
  <c r="O1314" i="1"/>
  <c r="O1315" i="1"/>
  <c r="O1316" i="1"/>
  <c r="O1317" i="1"/>
  <c r="O1318" i="1"/>
  <c r="O1319" i="1"/>
  <c r="O1320" i="1"/>
  <c r="O1321" i="1"/>
  <c r="O1322" i="1"/>
  <c r="O1323" i="1"/>
  <c r="O1324" i="1"/>
  <c r="O1325" i="1"/>
  <c r="O1326" i="1"/>
  <c r="O1327" i="1"/>
  <c r="O1328" i="1"/>
  <c r="O1329" i="1"/>
  <c r="O1330" i="1"/>
  <c r="O1331" i="1"/>
  <c r="O1332" i="1"/>
  <c r="O1333" i="1"/>
  <c r="O1334" i="1"/>
  <c r="O1335" i="1"/>
  <c r="O1336" i="1"/>
  <c r="O1337" i="1"/>
  <c r="O1338" i="1"/>
  <c r="O1339" i="1"/>
  <c r="O1340" i="1"/>
  <c r="O1341" i="1"/>
  <c r="O1342" i="1"/>
  <c r="O1343" i="1"/>
  <c r="O1344" i="1"/>
  <c r="O1345" i="1"/>
  <c r="O1346" i="1"/>
  <c r="O1347" i="1"/>
  <c r="O1348" i="1"/>
  <c r="O1349" i="1"/>
  <c r="O1350" i="1"/>
  <c r="O1351" i="1"/>
  <c r="O1352" i="1"/>
  <c r="O1353" i="1"/>
  <c r="O1354" i="1"/>
  <c r="O1355" i="1"/>
  <c r="O1356" i="1"/>
  <c r="O1357" i="1"/>
  <c r="O1358" i="1"/>
  <c r="O1359" i="1"/>
  <c r="O1360" i="1"/>
  <c r="O1361" i="1"/>
  <c r="O1362" i="1"/>
  <c r="O1363" i="1"/>
  <c r="O1364" i="1"/>
  <c r="O1365" i="1"/>
  <c r="O1366" i="1"/>
  <c r="O1367" i="1"/>
  <c r="O1368" i="1"/>
  <c r="O1369" i="1"/>
  <c r="O1370" i="1"/>
  <c r="O1371" i="1"/>
  <c r="O1372" i="1"/>
  <c r="O1373" i="1"/>
  <c r="O1374" i="1"/>
  <c r="O1375" i="1"/>
  <c r="O1376" i="1"/>
  <c r="O1377" i="1"/>
  <c r="O1378" i="1"/>
  <c r="O1379" i="1"/>
  <c r="O1380" i="1"/>
  <c r="O1381" i="1"/>
  <c r="O1382" i="1"/>
  <c r="O1383" i="1"/>
  <c r="O1384" i="1"/>
  <c r="O1385" i="1"/>
  <c r="O1386" i="1"/>
  <c r="O1387" i="1"/>
  <c r="O1388" i="1"/>
  <c r="O1389" i="1"/>
  <c r="O1390" i="1"/>
  <c r="O1391" i="1"/>
  <c r="O1392" i="1"/>
  <c r="O1393" i="1"/>
  <c r="O1394" i="1"/>
  <c r="O1395" i="1"/>
  <c r="O1396" i="1"/>
  <c r="O1397" i="1"/>
  <c r="O1398" i="1"/>
  <c r="O1399" i="1"/>
  <c r="O1400" i="1"/>
  <c r="O1401" i="1"/>
  <c r="O1402" i="1"/>
  <c r="O1403" i="1"/>
  <c r="O1404" i="1"/>
  <c r="O1405" i="1"/>
  <c r="O1406" i="1"/>
  <c r="O1407" i="1"/>
  <c r="O1408" i="1"/>
  <c r="O1409" i="1"/>
  <c r="O1410" i="1"/>
  <c r="O1411" i="1"/>
  <c r="O1412" i="1"/>
  <c r="O1413" i="1"/>
  <c r="O1414" i="1"/>
  <c r="O1415" i="1"/>
  <c r="O1416" i="1"/>
  <c r="O1417" i="1"/>
  <c r="O1418" i="1"/>
  <c r="O1419" i="1"/>
  <c r="O1420" i="1"/>
  <c r="O1421" i="1"/>
  <c r="O1422" i="1"/>
  <c r="O1423" i="1"/>
  <c r="O1424" i="1"/>
  <c r="O1425" i="1"/>
  <c r="O1426" i="1"/>
  <c r="O1427" i="1"/>
  <c r="O1428" i="1"/>
  <c r="O1429" i="1"/>
  <c r="O1430" i="1"/>
  <c r="O1431" i="1"/>
  <c r="O1432" i="1"/>
  <c r="O1433" i="1"/>
  <c r="O1434" i="1"/>
  <c r="O1435" i="1"/>
  <c r="O1436" i="1"/>
  <c r="O1437" i="1"/>
  <c r="O1438" i="1"/>
  <c r="O1439" i="1"/>
  <c r="O1440" i="1"/>
  <c r="O1441" i="1"/>
  <c r="O1442" i="1"/>
  <c r="O1443" i="1"/>
  <c r="O1444" i="1"/>
  <c r="O1445" i="1"/>
  <c r="O1446" i="1"/>
  <c r="O1447" i="1"/>
  <c r="O1448" i="1"/>
  <c r="O1449" i="1"/>
  <c r="O1450" i="1"/>
  <c r="O1451" i="1"/>
  <c r="O1452" i="1"/>
  <c r="O1453" i="1"/>
  <c r="O1454" i="1"/>
  <c r="O1455" i="1"/>
  <c r="O1456" i="1"/>
  <c r="O1457" i="1"/>
  <c r="O1458" i="1"/>
  <c r="O1459" i="1"/>
  <c r="O1460" i="1"/>
  <c r="O1461" i="1"/>
  <c r="O1462" i="1"/>
  <c r="O1463" i="1"/>
  <c r="O1464" i="1"/>
  <c r="O1465" i="1"/>
  <c r="O1466" i="1"/>
  <c r="O1467" i="1"/>
  <c r="O1468" i="1"/>
  <c r="O1469" i="1"/>
  <c r="O1470" i="1"/>
  <c r="O1471" i="1"/>
  <c r="O1472" i="1"/>
  <c r="O1473" i="1"/>
  <c r="O1474" i="1"/>
  <c r="O1475" i="1"/>
  <c r="O1476" i="1"/>
  <c r="O1477" i="1"/>
  <c r="O1478" i="1"/>
  <c r="O1479" i="1"/>
  <c r="O1480" i="1"/>
  <c r="O1481" i="1"/>
  <c r="O1482" i="1"/>
  <c r="O1483" i="1"/>
  <c r="O1484" i="1"/>
  <c r="O1485" i="1"/>
  <c r="O1486" i="1"/>
  <c r="O1487" i="1"/>
  <c r="O1488" i="1"/>
  <c r="O1489" i="1"/>
  <c r="O1490" i="1"/>
  <c r="O1491" i="1"/>
  <c r="O1492" i="1"/>
  <c r="O1493" i="1"/>
  <c r="O1494" i="1"/>
  <c r="O1495" i="1"/>
  <c r="O1496" i="1"/>
  <c r="O1497" i="1"/>
  <c r="O1498" i="1"/>
  <c r="O1499" i="1"/>
  <c r="O1500" i="1"/>
  <c r="O1501" i="1"/>
  <c r="O1502" i="1"/>
  <c r="O1503" i="1"/>
  <c r="O1504" i="1"/>
  <c r="O1505" i="1"/>
  <c r="O1506" i="1"/>
  <c r="O1507" i="1"/>
  <c r="O1508" i="1"/>
  <c r="O1509" i="1"/>
  <c r="O1510" i="1"/>
  <c r="O1511" i="1"/>
  <c r="O1512" i="1"/>
  <c r="O1513" i="1"/>
  <c r="O1514" i="1"/>
  <c r="O1515" i="1"/>
  <c r="O1516" i="1"/>
  <c r="O1517" i="1"/>
  <c r="O1518" i="1"/>
  <c r="O1519" i="1"/>
  <c r="O1520" i="1"/>
  <c r="O1521" i="1"/>
  <c r="O1522" i="1"/>
  <c r="O1523" i="1"/>
  <c r="O1524" i="1"/>
  <c r="O1525" i="1"/>
  <c r="O1526" i="1"/>
  <c r="O1527" i="1"/>
  <c r="O1528" i="1"/>
  <c r="O1529" i="1"/>
  <c r="O1530" i="1"/>
  <c r="O1531" i="1"/>
  <c r="O1532" i="1"/>
  <c r="O1533" i="1"/>
  <c r="O1534" i="1"/>
  <c r="O1535" i="1"/>
  <c r="O1536" i="1"/>
  <c r="O1537" i="1"/>
  <c r="O1538" i="1"/>
  <c r="O1539" i="1"/>
  <c r="O1540" i="1"/>
  <c r="O1541" i="1"/>
  <c r="O1542" i="1"/>
  <c r="O1543" i="1"/>
  <c r="O1544" i="1"/>
  <c r="O1545" i="1"/>
  <c r="O1546" i="1"/>
  <c r="O1547" i="1"/>
  <c r="O1548" i="1"/>
  <c r="O1549" i="1"/>
  <c r="O1550" i="1"/>
  <c r="O1551" i="1"/>
  <c r="O1552" i="1"/>
  <c r="O1553" i="1"/>
  <c r="O1554" i="1"/>
  <c r="O1555" i="1"/>
  <c r="O1556" i="1"/>
  <c r="O1557" i="1"/>
  <c r="O1558" i="1"/>
  <c r="O1559" i="1"/>
  <c r="O1560" i="1"/>
  <c r="O1561" i="1"/>
  <c r="O1562" i="1"/>
  <c r="O1563" i="1"/>
  <c r="O1564" i="1"/>
  <c r="O1565" i="1"/>
  <c r="O1566" i="1"/>
  <c r="O1567" i="1"/>
  <c r="O1568" i="1"/>
  <c r="O1569" i="1"/>
  <c r="O1570" i="1"/>
  <c r="O1571" i="1"/>
  <c r="O1572" i="1"/>
  <c r="O1573" i="1"/>
  <c r="O1574" i="1"/>
  <c r="O1575" i="1"/>
  <c r="O1576" i="1"/>
  <c r="O1577" i="1"/>
  <c r="O1578" i="1"/>
  <c r="O1579" i="1"/>
  <c r="O1580" i="1"/>
  <c r="O1581" i="1"/>
  <c r="O1582" i="1"/>
  <c r="O1583" i="1"/>
  <c r="O1584" i="1"/>
  <c r="O1585" i="1"/>
  <c r="O1586" i="1"/>
  <c r="O1587" i="1"/>
  <c r="O1588" i="1"/>
  <c r="O1589" i="1"/>
  <c r="O1590" i="1"/>
  <c r="O1591" i="1"/>
  <c r="O1592" i="1"/>
  <c r="O1593" i="1"/>
  <c r="O1594" i="1"/>
  <c r="O1595" i="1"/>
  <c r="O1596" i="1"/>
  <c r="O1597" i="1"/>
  <c r="O1598" i="1"/>
  <c r="O1599" i="1"/>
  <c r="O1600" i="1"/>
  <c r="O1601" i="1"/>
  <c r="O1602" i="1"/>
  <c r="O1603" i="1"/>
  <c r="O1604" i="1"/>
  <c r="O1605" i="1"/>
  <c r="O1606" i="1"/>
  <c r="O1607" i="1"/>
  <c r="O1608" i="1"/>
  <c r="O1609" i="1"/>
  <c r="O1610" i="1"/>
  <c r="O1611" i="1"/>
  <c r="O1612" i="1"/>
  <c r="O1613" i="1"/>
  <c r="O1614" i="1"/>
  <c r="O1615" i="1"/>
  <c r="O1616" i="1"/>
  <c r="O1617" i="1"/>
  <c r="O1618" i="1"/>
  <c r="O1619" i="1"/>
  <c r="O1620" i="1"/>
  <c r="O1621" i="1"/>
  <c r="O1622" i="1"/>
  <c r="O1623" i="1"/>
  <c r="O1624" i="1"/>
  <c r="O1625" i="1"/>
  <c r="O1626" i="1"/>
  <c r="O1627" i="1"/>
  <c r="O1628" i="1"/>
  <c r="O1629" i="1"/>
  <c r="O1630" i="1"/>
  <c r="O1631" i="1"/>
  <c r="O1632" i="1"/>
  <c r="O1633" i="1"/>
  <c r="O1634" i="1"/>
  <c r="O1635" i="1"/>
  <c r="O1636" i="1"/>
  <c r="O1637" i="1"/>
  <c r="O1638" i="1"/>
  <c r="O1639" i="1"/>
  <c r="O1640" i="1"/>
  <c r="O1641" i="1"/>
  <c r="O1642" i="1"/>
  <c r="O1643" i="1"/>
  <c r="O1644" i="1"/>
  <c r="O1645" i="1"/>
  <c r="O1646" i="1"/>
  <c r="O1647" i="1"/>
  <c r="O1648" i="1"/>
  <c r="O1649" i="1"/>
  <c r="O1650" i="1"/>
  <c r="O1651" i="1"/>
  <c r="O1652" i="1"/>
  <c r="O1653" i="1"/>
  <c r="O1654" i="1"/>
  <c r="O1655" i="1"/>
  <c r="O1656" i="1"/>
  <c r="O1657" i="1"/>
  <c r="O1658" i="1"/>
  <c r="O1659" i="1"/>
  <c r="O1660" i="1"/>
  <c r="O1661" i="1"/>
  <c r="O1662" i="1"/>
  <c r="O1663" i="1"/>
  <c r="O1664" i="1"/>
  <c r="O1665" i="1"/>
  <c r="O1666" i="1"/>
  <c r="O1667" i="1"/>
  <c r="O1668" i="1"/>
  <c r="O1669" i="1"/>
  <c r="O1670" i="1"/>
  <c r="O1671" i="1"/>
  <c r="O1672" i="1"/>
  <c r="O1673" i="1"/>
  <c r="O1674" i="1"/>
  <c r="O1675" i="1"/>
  <c r="O1676" i="1"/>
  <c r="O1677" i="1"/>
  <c r="O1678" i="1"/>
  <c r="O1679" i="1"/>
  <c r="O1680" i="1"/>
  <c r="O1681" i="1"/>
  <c r="O1682" i="1"/>
  <c r="O1683" i="1"/>
  <c r="O1684" i="1"/>
  <c r="O1685" i="1"/>
  <c r="O1686" i="1"/>
  <c r="O1687" i="1"/>
  <c r="O1688" i="1"/>
  <c r="O1689" i="1"/>
  <c r="O1690" i="1"/>
  <c r="O1691" i="1"/>
  <c r="O1692" i="1"/>
  <c r="O1693" i="1"/>
  <c r="O1694" i="1"/>
  <c r="O1695" i="1"/>
  <c r="O1696" i="1"/>
  <c r="O1697" i="1"/>
  <c r="O1698" i="1"/>
  <c r="O1699" i="1"/>
  <c r="O1700" i="1"/>
  <c r="O1701" i="1"/>
  <c r="O1702" i="1"/>
  <c r="O1703" i="1"/>
  <c r="O1704" i="1"/>
  <c r="O1705" i="1"/>
  <c r="O1706" i="1"/>
  <c r="O1707" i="1"/>
  <c r="O1708" i="1"/>
  <c r="O1709" i="1"/>
  <c r="O1710" i="1"/>
  <c r="O1711" i="1"/>
  <c r="O1712" i="1"/>
  <c r="O1713" i="1"/>
  <c r="O1714" i="1"/>
  <c r="O1715" i="1"/>
  <c r="O1716" i="1"/>
  <c r="O1717" i="1"/>
  <c r="O1718" i="1"/>
  <c r="O1719" i="1"/>
  <c r="O1720" i="1"/>
  <c r="O1721" i="1"/>
  <c r="O1722" i="1"/>
  <c r="O1723" i="1"/>
  <c r="O1724" i="1"/>
  <c r="O1725" i="1"/>
  <c r="O1726" i="1"/>
  <c r="O1727" i="1"/>
  <c r="O1728" i="1"/>
  <c r="O1729" i="1"/>
  <c r="O1730" i="1"/>
  <c r="O1731" i="1"/>
  <c r="O1732" i="1"/>
  <c r="O1733" i="1"/>
  <c r="O1734" i="1"/>
  <c r="O1735" i="1"/>
  <c r="O1736" i="1"/>
  <c r="O1737" i="1"/>
  <c r="O1738" i="1"/>
  <c r="O1739" i="1"/>
  <c r="O1740" i="1"/>
  <c r="O1741" i="1"/>
  <c r="O1742" i="1"/>
  <c r="O1743" i="1"/>
  <c r="O1744" i="1"/>
  <c r="O1745" i="1"/>
  <c r="O1746" i="1"/>
  <c r="O1747" i="1"/>
  <c r="O1748" i="1"/>
  <c r="O1749" i="1"/>
  <c r="O1750" i="1"/>
  <c r="O1751" i="1"/>
  <c r="O1752" i="1"/>
  <c r="O1753" i="1"/>
  <c r="O1754" i="1"/>
  <c r="O1755" i="1"/>
  <c r="O1756" i="1"/>
  <c r="O1757" i="1"/>
  <c r="O1758" i="1"/>
  <c r="O1759" i="1"/>
  <c r="O1760" i="1"/>
  <c r="O1761" i="1"/>
  <c r="O1762" i="1"/>
  <c r="O1763" i="1"/>
  <c r="O1764" i="1"/>
  <c r="O1765" i="1"/>
  <c r="O1766" i="1"/>
  <c r="O1767" i="1"/>
  <c r="O1768" i="1"/>
  <c r="O1769" i="1"/>
  <c r="O1770" i="1"/>
  <c r="O1771" i="1"/>
  <c r="O1772" i="1"/>
  <c r="O1773" i="1"/>
  <c r="O1774" i="1"/>
  <c r="O1775" i="1"/>
  <c r="O1776" i="1"/>
  <c r="O1777" i="1"/>
  <c r="O1778" i="1"/>
  <c r="O1779" i="1"/>
  <c r="O1780" i="1"/>
  <c r="O1781" i="1"/>
  <c r="O1782" i="1"/>
  <c r="O1783" i="1"/>
  <c r="O1784" i="1"/>
  <c r="O1785" i="1"/>
  <c r="O1786" i="1"/>
  <c r="O1787" i="1"/>
  <c r="O1788" i="1"/>
  <c r="O1789" i="1"/>
  <c r="O1790" i="1"/>
  <c r="O1791" i="1"/>
  <c r="O1792" i="1"/>
  <c r="O1793" i="1"/>
  <c r="O1794" i="1"/>
  <c r="O1795" i="1"/>
  <c r="O1796" i="1"/>
  <c r="O1797" i="1"/>
  <c r="O1798" i="1"/>
  <c r="O1799" i="1"/>
  <c r="O1800" i="1"/>
  <c r="O1801" i="1"/>
  <c r="O1802" i="1"/>
  <c r="O1803" i="1"/>
  <c r="O1804" i="1"/>
  <c r="O1805" i="1"/>
  <c r="O1806" i="1"/>
  <c r="O1807" i="1"/>
  <c r="O1808" i="1"/>
  <c r="O1809" i="1"/>
  <c r="O1810" i="1"/>
  <c r="O1811" i="1"/>
  <c r="O1812" i="1"/>
  <c r="O1813" i="1"/>
  <c r="O1814" i="1"/>
  <c r="O1815" i="1"/>
  <c r="O1816" i="1"/>
  <c r="O1817" i="1"/>
  <c r="O1818" i="1"/>
  <c r="O1819" i="1"/>
  <c r="O1820" i="1"/>
  <c r="O1821" i="1"/>
  <c r="O1822" i="1"/>
  <c r="O1823" i="1"/>
  <c r="O1824" i="1"/>
  <c r="O1825" i="1"/>
  <c r="O1826" i="1"/>
  <c r="O1827" i="1"/>
  <c r="O1828" i="1"/>
  <c r="O1829" i="1"/>
  <c r="O1830" i="1"/>
  <c r="O1831" i="1"/>
  <c r="O1832" i="1"/>
  <c r="O1833" i="1"/>
  <c r="O1834" i="1"/>
  <c r="O1835" i="1"/>
  <c r="O1836" i="1"/>
  <c r="O1837" i="1"/>
  <c r="O1838" i="1"/>
  <c r="O1839" i="1"/>
  <c r="O1840" i="1"/>
  <c r="O1841" i="1"/>
  <c r="O1842" i="1"/>
  <c r="O1843" i="1"/>
  <c r="O1844" i="1"/>
  <c r="O1845" i="1"/>
  <c r="O1846" i="1"/>
  <c r="O1847" i="1"/>
  <c r="O1848" i="1"/>
  <c r="O1849" i="1"/>
  <c r="O1850" i="1"/>
  <c r="O1851" i="1"/>
  <c r="O1852" i="1"/>
  <c r="O1853" i="1"/>
  <c r="O1854" i="1"/>
  <c r="O1855" i="1"/>
  <c r="O1856" i="1"/>
  <c r="O1857" i="1"/>
  <c r="O1858" i="1"/>
  <c r="O1859" i="1"/>
  <c r="O1860" i="1"/>
  <c r="O1861" i="1"/>
  <c r="O1862" i="1"/>
  <c r="O1863" i="1"/>
  <c r="O1864" i="1"/>
  <c r="O1865" i="1"/>
  <c r="O1866" i="1"/>
  <c r="O1867" i="1"/>
  <c r="O1868" i="1"/>
  <c r="O1869" i="1"/>
  <c r="O1870" i="1"/>
  <c r="O1871" i="1"/>
  <c r="O1872" i="1"/>
  <c r="O1873" i="1"/>
  <c r="O1874" i="1"/>
  <c r="O1875" i="1"/>
  <c r="O1876" i="1"/>
  <c r="O1877" i="1"/>
  <c r="O1878" i="1"/>
  <c r="O1879" i="1"/>
  <c r="O1880" i="1"/>
  <c r="O1881" i="1"/>
  <c r="O1882" i="1"/>
  <c r="O1883" i="1"/>
  <c r="O1884" i="1"/>
  <c r="O1885" i="1"/>
  <c r="O1886" i="1"/>
  <c r="O1887" i="1"/>
  <c r="O1888" i="1"/>
  <c r="G13" i="3"/>
  <c r="G6" i="3"/>
  <c r="G12" i="3"/>
  <c r="G9" i="3"/>
  <c r="G11" i="3"/>
  <c r="G16" i="3"/>
  <c r="G5" i="3"/>
  <c r="G7" i="3"/>
  <c r="G10" i="3"/>
  <c r="G8" i="3"/>
  <c r="G4" i="3"/>
  <c r="AB38" i="3" l="1"/>
  <c r="AB39" i="3" s="1"/>
  <c r="I3" i="3"/>
  <c r="I5" i="3" s="1"/>
  <c r="G17" i="3"/>
  <c r="I6" i="3"/>
  <c r="W1887" i="1"/>
  <c r="W1883" i="1"/>
  <c r="W1879" i="1"/>
  <c r="W1875" i="1"/>
  <c r="W1871" i="1"/>
  <c r="W1867" i="1"/>
  <c r="W1863" i="1"/>
  <c r="W1859" i="1"/>
  <c r="W1855" i="1"/>
  <c r="W1851" i="1"/>
  <c r="W1847" i="1"/>
  <c r="W1843" i="1"/>
  <c r="W1839" i="1"/>
  <c r="W1835" i="1"/>
  <c r="W1831" i="1"/>
  <c r="W1827" i="1"/>
  <c r="W1823" i="1"/>
  <c r="W1819" i="1"/>
  <c r="W1815" i="1"/>
  <c r="W1811" i="1"/>
  <c r="W1807" i="1"/>
  <c r="W1803" i="1"/>
  <c r="W1799" i="1"/>
  <c r="W1795" i="1"/>
  <c r="W1791" i="1"/>
  <c r="W1787" i="1"/>
  <c r="W1783" i="1"/>
  <c r="W1779" i="1"/>
  <c r="W1775" i="1"/>
  <c r="W1767" i="1"/>
  <c r="W1763" i="1"/>
  <c r="W1759" i="1"/>
  <c r="W1755" i="1"/>
  <c r="W1751" i="1"/>
  <c r="W1747" i="1"/>
  <c r="W1743" i="1"/>
  <c r="W1739" i="1"/>
  <c r="W1735" i="1"/>
  <c r="W1731" i="1"/>
  <c r="W1727" i="1"/>
  <c r="X1727" i="1" s="1"/>
  <c r="W1723" i="1"/>
  <c r="W1719" i="1"/>
  <c r="W1715" i="1"/>
  <c r="W1711" i="1"/>
  <c r="W1707" i="1"/>
  <c r="W1703" i="1"/>
  <c r="W1699" i="1"/>
  <c r="W1695" i="1"/>
  <c r="W1691" i="1"/>
  <c r="W1687" i="1"/>
  <c r="W1683" i="1"/>
  <c r="W1679" i="1"/>
  <c r="W1675" i="1"/>
  <c r="W1671" i="1"/>
  <c r="W1667" i="1"/>
  <c r="W1663" i="1"/>
  <c r="W1659" i="1"/>
  <c r="W1655" i="1"/>
  <c r="W1651" i="1"/>
  <c r="W1647" i="1"/>
  <c r="W1643" i="1"/>
  <c r="W1639" i="1"/>
  <c r="W1635" i="1"/>
  <c r="W1631" i="1"/>
  <c r="W1627" i="1"/>
  <c r="W1623" i="1"/>
  <c r="W1619" i="1"/>
  <c r="W1615" i="1"/>
  <c r="W1611" i="1"/>
  <c r="W1607" i="1"/>
  <c r="W1603" i="1"/>
  <c r="W1599" i="1"/>
  <c r="W1595" i="1"/>
  <c r="W1591" i="1"/>
  <c r="W1587" i="1"/>
  <c r="W1583" i="1"/>
  <c r="W1579" i="1"/>
  <c r="W1575" i="1"/>
  <c r="W1571" i="1"/>
  <c r="W1567" i="1"/>
  <c r="W1563" i="1"/>
  <c r="W1559" i="1"/>
  <c r="W1555" i="1"/>
  <c r="W1551" i="1"/>
  <c r="W1547" i="1"/>
  <c r="W1543" i="1"/>
  <c r="W1539" i="1"/>
  <c r="W1535" i="1"/>
  <c r="W1531" i="1"/>
  <c r="W1527" i="1"/>
  <c r="W1523" i="1"/>
  <c r="W1519" i="1"/>
  <c r="W1515" i="1"/>
  <c r="W1511" i="1"/>
  <c r="W1507" i="1"/>
  <c r="W1503" i="1"/>
  <c r="W1499" i="1"/>
  <c r="W1495" i="1"/>
  <c r="W1491" i="1"/>
  <c r="W1487" i="1"/>
  <c r="W1483" i="1"/>
  <c r="W1479" i="1"/>
  <c r="W1475" i="1"/>
  <c r="W1471" i="1"/>
  <c r="W1467" i="1"/>
  <c r="W1463" i="1"/>
  <c r="W1459" i="1"/>
  <c r="W1455" i="1"/>
  <c r="W1451" i="1"/>
  <c r="W1447" i="1"/>
  <c r="W1443" i="1"/>
  <c r="W1439" i="1"/>
  <c r="W1435" i="1"/>
  <c r="W1431" i="1"/>
  <c r="W1427" i="1"/>
  <c r="W1423" i="1"/>
  <c r="W1419" i="1"/>
  <c r="W1415" i="1"/>
  <c r="W1411" i="1"/>
  <c r="W1407" i="1"/>
  <c r="W1403" i="1"/>
  <c r="W1399" i="1"/>
  <c r="W1395" i="1"/>
  <c r="W1391" i="1"/>
  <c r="W1387" i="1"/>
  <c r="W1383" i="1"/>
  <c r="W1379" i="1"/>
  <c r="W1375" i="1"/>
  <c r="W1371" i="1"/>
  <c r="W1367" i="1"/>
  <c r="W1363" i="1"/>
  <c r="W1359" i="1"/>
  <c r="W1355" i="1"/>
  <c r="W1351" i="1"/>
  <c r="W1347" i="1"/>
  <c r="W1343" i="1"/>
  <c r="W1339" i="1"/>
  <c r="W1335" i="1"/>
  <c r="W1331" i="1"/>
  <c r="W1327" i="1"/>
  <c r="W1323" i="1"/>
  <c r="W1319" i="1"/>
  <c r="W1315" i="1"/>
  <c r="W1311" i="1"/>
  <c r="W1307" i="1"/>
  <c r="W1303" i="1"/>
  <c r="W1299" i="1"/>
  <c r="W1295" i="1"/>
  <c r="W1291" i="1"/>
  <c r="W1287" i="1"/>
  <c r="W1283" i="1"/>
  <c r="W1279" i="1"/>
  <c r="W1275" i="1"/>
  <c r="W1271" i="1"/>
  <c r="W1267" i="1"/>
  <c r="W1263" i="1"/>
  <c r="W1259" i="1"/>
  <c r="W1255" i="1"/>
  <c r="W1251" i="1"/>
  <c r="W1247" i="1"/>
  <c r="W1243" i="1"/>
  <c r="W1239" i="1"/>
  <c r="W1235" i="1"/>
  <c r="W1231" i="1"/>
  <c r="W1227" i="1"/>
  <c r="W1223" i="1"/>
  <c r="W1219" i="1"/>
  <c r="W1215" i="1"/>
  <c r="W1211" i="1"/>
  <c r="W1207" i="1"/>
  <c r="W1203" i="1"/>
  <c r="W1199" i="1"/>
  <c r="W1195" i="1"/>
  <c r="W1191" i="1"/>
  <c r="W1187" i="1"/>
  <c r="W1183" i="1"/>
  <c r="W1179" i="1"/>
  <c r="W1175" i="1"/>
  <c r="W1171" i="1"/>
  <c r="W1167" i="1"/>
  <c r="W1163" i="1"/>
  <c r="W1159" i="1"/>
  <c r="W1155" i="1"/>
  <c r="W1151" i="1"/>
  <c r="W1147" i="1"/>
  <c r="W1143" i="1"/>
  <c r="W1139" i="1"/>
  <c r="W1135" i="1"/>
  <c r="W1131" i="1"/>
  <c r="W1127" i="1"/>
  <c r="W1123" i="1"/>
  <c r="W1119" i="1"/>
  <c r="W1115" i="1"/>
  <c r="W1111" i="1"/>
  <c r="W1107" i="1"/>
  <c r="W1103" i="1"/>
  <c r="W1099" i="1"/>
  <c r="W1095" i="1"/>
  <c r="W1091" i="1"/>
  <c r="W1087" i="1"/>
  <c r="W1083" i="1"/>
  <c r="W1079" i="1"/>
  <c r="W1075" i="1"/>
  <c r="W1071" i="1"/>
  <c r="W1067" i="1"/>
  <c r="W1063" i="1"/>
  <c r="W1059" i="1"/>
  <c r="W1055" i="1"/>
  <c r="W1051" i="1"/>
  <c r="W1047" i="1"/>
  <c r="W1043" i="1"/>
  <c r="W1039" i="1"/>
  <c r="W1035" i="1"/>
  <c r="W1031" i="1"/>
  <c r="W1027" i="1"/>
  <c r="W1023" i="1"/>
  <c r="W1019" i="1"/>
  <c r="W1015" i="1"/>
  <c r="W1011" i="1"/>
  <c r="W1007" i="1"/>
  <c r="W1003" i="1"/>
  <c r="W999" i="1"/>
  <c r="W995" i="1"/>
  <c r="W987" i="1"/>
  <c r="W983" i="1"/>
  <c r="W979" i="1"/>
  <c r="W975" i="1"/>
  <c r="W971" i="1"/>
  <c r="W967" i="1"/>
  <c r="W963" i="1"/>
  <c r="W959" i="1"/>
  <c r="W955" i="1"/>
  <c r="W951" i="1"/>
  <c r="W947" i="1"/>
  <c r="W943" i="1"/>
  <c r="W939" i="1"/>
  <c r="W935" i="1"/>
  <c r="W931" i="1"/>
  <c r="W927" i="1"/>
  <c r="W923" i="1"/>
  <c r="W919" i="1"/>
  <c r="W915" i="1"/>
  <c r="W911" i="1"/>
  <c r="W907" i="1"/>
  <c r="W903" i="1"/>
  <c r="W899" i="1"/>
  <c r="W895" i="1"/>
  <c r="W891" i="1"/>
  <c r="W887" i="1"/>
  <c r="W883" i="1"/>
  <c r="W879" i="1"/>
  <c r="W875" i="1"/>
  <c r="W871" i="1"/>
  <c r="W867" i="1"/>
  <c r="W863" i="1"/>
  <c r="W859" i="1"/>
  <c r="W855" i="1"/>
  <c r="W851" i="1"/>
  <c r="W847" i="1"/>
  <c r="W843" i="1"/>
  <c r="W839" i="1"/>
  <c r="W835" i="1"/>
  <c r="W831" i="1"/>
  <c r="W827" i="1"/>
  <c r="W823" i="1"/>
  <c r="W819" i="1"/>
  <c r="W815" i="1"/>
  <c r="W811" i="1"/>
  <c r="W807" i="1"/>
  <c r="W803" i="1"/>
  <c r="W799" i="1"/>
  <c r="W795" i="1"/>
  <c r="W791" i="1"/>
  <c r="W787" i="1"/>
  <c r="W783" i="1"/>
  <c r="W779" i="1"/>
  <c r="W775" i="1"/>
  <c r="W771" i="1"/>
  <c r="W767" i="1"/>
  <c r="W763" i="1"/>
  <c r="W759" i="1"/>
  <c r="W755" i="1"/>
  <c r="W751" i="1"/>
  <c r="W747" i="1"/>
  <c r="W743" i="1"/>
  <c r="W739" i="1"/>
  <c r="W735" i="1"/>
  <c r="W731" i="1"/>
  <c r="W727" i="1"/>
  <c r="W723" i="1"/>
  <c r="W719" i="1"/>
  <c r="W715" i="1"/>
  <c r="W711" i="1"/>
  <c r="W707" i="1"/>
  <c r="W703" i="1"/>
  <c r="W699" i="1"/>
  <c r="W695" i="1"/>
  <c r="W691" i="1"/>
  <c r="W687" i="1"/>
  <c r="W683" i="1"/>
  <c r="W679" i="1"/>
  <c r="W675" i="1"/>
  <c r="W671" i="1"/>
  <c r="W667" i="1"/>
  <c r="W663" i="1"/>
  <c r="W659" i="1"/>
  <c r="W655" i="1"/>
  <c r="W651" i="1"/>
  <c r="W647" i="1"/>
  <c r="W643" i="1"/>
  <c r="W639" i="1"/>
  <c r="W635" i="1"/>
  <c r="W631" i="1"/>
  <c r="W627" i="1"/>
  <c r="W623" i="1"/>
  <c r="W619" i="1"/>
  <c r="W615" i="1"/>
  <c r="W611" i="1"/>
  <c r="W607" i="1"/>
  <c r="W603" i="1"/>
  <c r="W599" i="1"/>
  <c r="W595" i="1"/>
  <c r="W591" i="1"/>
  <c r="W587" i="1"/>
  <c r="W583" i="1"/>
  <c r="W579" i="1"/>
  <c r="W575" i="1"/>
  <c r="W571" i="1"/>
  <c r="W567" i="1"/>
  <c r="W563" i="1"/>
  <c r="W559" i="1"/>
  <c r="W555" i="1"/>
  <c r="W551" i="1"/>
  <c r="W547" i="1"/>
  <c r="W543" i="1"/>
  <c r="W539" i="1"/>
  <c r="W535" i="1"/>
  <c r="W531" i="1"/>
  <c r="W527" i="1"/>
  <c r="W523" i="1"/>
  <c r="W519" i="1"/>
  <c r="W515" i="1"/>
  <c r="W511" i="1"/>
  <c r="W507" i="1"/>
  <c r="W503" i="1"/>
  <c r="W499" i="1"/>
  <c r="W495" i="1"/>
  <c r="W491" i="1"/>
  <c r="W487" i="1"/>
  <c r="W483" i="1"/>
  <c r="W479" i="1"/>
  <c r="W475" i="1"/>
  <c r="W471" i="1"/>
  <c r="W467" i="1"/>
  <c r="W463" i="1"/>
  <c r="W459" i="1"/>
  <c r="W455" i="1"/>
  <c r="W451" i="1"/>
  <c r="W447" i="1"/>
  <c r="W443" i="1"/>
  <c r="W439" i="1"/>
  <c r="W435" i="1"/>
  <c r="W431" i="1"/>
  <c r="W427" i="1"/>
  <c r="W423" i="1"/>
  <c r="W419" i="1"/>
  <c r="W415" i="1"/>
  <c r="W411" i="1"/>
  <c r="W407" i="1"/>
  <c r="W403" i="1"/>
  <c r="W399" i="1"/>
  <c r="W395" i="1"/>
  <c r="W391" i="1"/>
  <c r="W387" i="1"/>
  <c r="W383" i="1"/>
  <c r="W379" i="1"/>
  <c r="W375" i="1"/>
  <c r="W371" i="1"/>
  <c r="W367" i="1"/>
  <c r="W363" i="1"/>
  <c r="W359" i="1"/>
  <c r="W355" i="1"/>
  <c r="W351" i="1"/>
  <c r="W347" i="1"/>
  <c r="W343" i="1"/>
  <c r="W339" i="1"/>
  <c r="W335" i="1"/>
  <c r="W331" i="1"/>
  <c r="W327" i="1"/>
  <c r="W323" i="1"/>
  <c r="W319" i="1"/>
  <c r="W315" i="1"/>
  <c r="W311" i="1"/>
  <c r="W307" i="1"/>
  <c r="W303" i="1"/>
  <c r="W299" i="1"/>
  <c r="W295" i="1"/>
  <c r="W291" i="1"/>
  <c r="W287" i="1"/>
  <c r="W283" i="1"/>
  <c r="W279" i="1"/>
  <c r="W275" i="1"/>
  <c r="W271" i="1"/>
  <c r="W267" i="1"/>
  <c r="W263" i="1"/>
  <c r="W259" i="1"/>
  <c r="W255" i="1"/>
  <c r="W251" i="1"/>
  <c r="W247" i="1"/>
  <c r="W243" i="1"/>
  <c r="W239" i="1"/>
  <c r="W235" i="1"/>
  <c r="W231" i="1"/>
  <c r="W227" i="1"/>
  <c r="W223" i="1"/>
  <c r="W219" i="1"/>
  <c r="W215" i="1"/>
  <c r="W211" i="1"/>
  <c r="W207" i="1"/>
  <c r="W203" i="1"/>
  <c r="W199" i="1"/>
  <c r="W195" i="1"/>
  <c r="W191" i="1"/>
  <c r="W187" i="1"/>
  <c r="W183" i="1"/>
  <c r="W179" i="1"/>
  <c r="W175" i="1"/>
  <c r="W171" i="1"/>
  <c r="W167" i="1"/>
  <c r="W163" i="1"/>
  <c r="W159" i="1"/>
  <c r="W155" i="1"/>
  <c r="W151" i="1"/>
  <c r="W147" i="1"/>
  <c r="W143" i="1"/>
  <c r="W139" i="1"/>
  <c r="W135" i="1"/>
  <c r="W131" i="1"/>
  <c r="W127" i="1"/>
  <c r="W123" i="1"/>
  <c r="X123" i="1" s="1"/>
  <c r="W119" i="1"/>
  <c r="W115" i="1"/>
  <c r="W111" i="1"/>
  <c r="W107" i="1"/>
  <c r="W103" i="1"/>
  <c r="W99" i="1"/>
  <c r="W95" i="1"/>
  <c r="W91" i="1"/>
  <c r="W87" i="1"/>
  <c r="W83" i="1"/>
  <c r="W79" i="1"/>
  <c r="W75" i="1"/>
  <c r="W71" i="1"/>
  <c r="W67" i="1"/>
  <c r="W63" i="1"/>
  <c r="W59" i="1"/>
  <c r="W55" i="1"/>
  <c r="W51" i="1"/>
  <c r="W47" i="1"/>
  <c r="W43" i="1"/>
  <c r="W39" i="1"/>
  <c r="W35" i="1"/>
  <c r="W31" i="1"/>
  <c r="W27" i="1"/>
  <c r="W23" i="1"/>
  <c r="W19" i="1"/>
  <c r="W15" i="1"/>
  <c r="W11" i="1"/>
  <c r="W7" i="1"/>
  <c r="W1771" i="1"/>
  <c r="W991" i="1"/>
  <c r="W1648" i="1"/>
  <c r="W1600" i="1"/>
  <c r="W1568" i="1"/>
  <c r="W1552" i="1"/>
  <c r="W1536" i="1"/>
  <c r="W1520" i="1"/>
  <c r="W1504" i="1"/>
  <c r="W1488" i="1"/>
  <c r="W1472" i="1"/>
  <c r="W1440" i="1"/>
  <c r="W1376" i="1"/>
  <c r="W1664" i="1"/>
  <c r="W1632" i="1"/>
  <c r="W1616" i="1"/>
  <c r="W1584" i="1"/>
  <c r="W1456" i="1"/>
  <c r="W532" i="1"/>
  <c r="W1882" i="1"/>
  <c r="W1874" i="1"/>
  <c r="X1874" i="1" s="1"/>
  <c r="W1866" i="1"/>
  <c r="W1858" i="1"/>
  <c r="W1850" i="1"/>
  <c r="W1842" i="1"/>
  <c r="W1838" i="1"/>
  <c r="W1830" i="1"/>
  <c r="W1822" i="1"/>
  <c r="W1814" i="1"/>
  <c r="W1806" i="1"/>
  <c r="W1798" i="1"/>
  <c r="W1790" i="1"/>
  <c r="W1106" i="1"/>
  <c r="W978" i="1"/>
  <c r="W722" i="1"/>
  <c r="W1789" i="1"/>
  <c r="W1333" i="1"/>
  <c r="W1213" i="1"/>
  <c r="W1021" i="1"/>
  <c r="W865" i="1"/>
  <c r="W637" i="1"/>
  <c r="W1832" i="1"/>
  <c r="W1800" i="1"/>
  <c r="W1768" i="1"/>
  <c r="W1728" i="1"/>
  <c r="W1712" i="1"/>
  <c r="W1696" i="1"/>
  <c r="W1680" i="1"/>
  <c r="W1885" i="1"/>
  <c r="W1853" i="1"/>
  <c r="W1821" i="1"/>
  <c r="W1757" i="1"/>
  <c r="W1397" i="1"/>
  <c r="W1309" i="1"/>
  <c r="W1277" i="1"/>
  <c r="W1886" i="1"/>
  <c r="W1878" i="1"/>
  <c r="W1870" i="1"/>
  <c r="W1862" i="1"/>
  <c r="W1854" i="1"/>
  <c r="W1846" i="1"/>
  <c r="W1834" i="1"/>
  <c r="W1826" i="1"/>
  <c r="W1818" i="1"/>
  <c r="W1810" i="1"/>
  <c r="W1802" i="1"/>
  <c r="W1794" i="1"/>
  <c r="W1245" i="1"/>
  <c r="W1181" i="1"/>
  <c r="W1149" i="1"/>
  <c r="W929" i="1"/>
  <c r="W801" i="1"/>
  <c r="W1864" i="1"/>
  <c r="W1744" i="1"/>
  <c r="W1786" i="1"/>
  <c r="W1782" i="1"/>
  <c r="W1778" i="1"/>
  <c r="W1774" i="1"/>
  <c r="W1770" i="1"/>
  <c r="W1766" i="1"/>
  <c r="W1762" i="1"/>
  <c r="W1758" i="1"/>
  <c r="W1754" i="1"/>
  <c r="W1750" i="1"/>
  <c r="W1746" i="1"/>
  <c r="W1742" i="1"/>
  <c r="W1738" i="1"/>
  <c r="W1734" i="1"/>
  <c r="W1730" i="1"/>
  <c r="W1726" i="1"/>
  <c r="W1722" i="1"/>
  <c r="W1718" i="1"/>
  <c r="W1714" i="1"/>
  <c r="W1710" i="1"/>
  <c r="W1706" i="1"/>
  <c r="W1702" i="1"/>
  <c r="W1698" i="1"/>
  <c r="W1694" i="1"/>
  <c r="W1690" i="1"/>
  <c r="W1686" i="1"/>
  <c r="W1682" i="1"/>
  <c r="W1678" i="1"/>
  <c r="W1674" i="1"/>
  <c r="W1670" i="1"/>
  <c r="W1666" i="1"/>
  <c r="W1662" i="1"/>
  <c r="W1658" i="1"/>
  <c r="W1654" i="1"/>
  <c r="W1650" i="1"/>
  <c r="W1646" i="1"/>
  <c r="W1642" i="1"/>
  <c r="W1638" i="1"/>
  <c r="W1634" i="1"/>
  <c r="W1630" i="1"/>
  <c r="W1626" i="1"/>
  <c r="W1622" i="1"/>
  <c r="W1618" i="1"/>
  <c r="W1614" i="1"/>
  <c r="W1610" i="1"/>
  <c r="W1606" i="1"/>
  <c r="W1602" i="1"/>
  <c r="W1598" i="1"/>
  <c r="W1594" i="1"/>
  <c r="W1590" i="1"/>
  <c r="W1586" i="1"/>
  <c r="W1582" i="1"/>
  <c r="W1578" i="1"/>
  <c r="W1574" i="1"/>
  <c r="W1570" i="1"/>
  <c r="W1566" i="1"/>
  <c r="W1562" i="1"/>
  <c r="W1558" i="1"/>
  <c r="W1554" i="1"/>
  <c r="W1550" i="1"/>
  <c r="W1546" i="1"/>
  <c r="W1542" i="1"/>
  <c r="W1538" i="1"/>
  <c r="W1534" i="1"/>
  <c r="W1530" i="1"/>
  <c r="W1526" i="1"/>
  <c r="W1522" i="1"/>
  <c r="W1518" i="1"/>
  <c r="W1514" i="1"/>
  <c r="W1510" i="1"/>
  <c r="W1506" i="1"/>
  <c r="W1502" i="1"/>
  <c r="W1498" i="1"/>
  <c r="W1494" i="1"/>
  <c r="W1490" i="1"/>
  <c r="W1486" i="1"/>
  <c r="W1482" i="1"/>
  <c r="W1478" i="1"/>
  <c r="W1474" i="1"/>
  <c r="W1470" i="1"/>
  <c r="W1466" i="1"/>
  <c r="W1462" i="1"/>
  <c r="W1458" i="1"/>
  <c r="W1454" i="1"/>
  <c r="W1450" i="1"/>
  <c r="W1446" i="1"/>
  <c r="W1442" i="1"/>
  <c r="W1438" i="1"/>
  <c r="W1434" i="1"/>
  <c r="W1430" i="1"/>
  <c r="W1426" i="1"/>
  <c r="X1426" i="1" s="1"/>
  <c r="W1422" i="1"/>
  <c r="W1418" i="1"/>
  <c r="W1414" i="1"/>
  <c r="W1410" i="1"/>
  <c r="W1406" i="1"/>
  <c r="W1402" i="1"/>
  <c r="W1398" i="1"/>
  <c r="W1394" i="1"/>
  <c r="W1390" i="1"/>
  <c r="W1386" i="1"/>
  <c r="W1382" i="1"/>
  <c r="W1378" i="1"/>
  <c r="W1374" i="1"/>
  <c r="W1370" i="1"/>
  <c r="W1366" i="1"/>
  <c r="W1362" i="1"/>
  <c r="W1358" i="1"/>
  <c r="W1354" i="1"/>
  <c r="W1350" i="1"/>
  <c r="W1346" i="1"/>
  <c r="W1342" i="1"/>
  <c r="W1338" i="1"/>
  <c r="W1334" i="1"/>
  <c r="W1330" i="1"/>
  <c r="W1326" i="1"/>
  <c r="W1322" i="1"/>
  <c r="W1318" i="1"/>
  <c r="W1314" i="1"/>
  <c r="W1310" i="1"/>
  <c r="W1306" i="1"/>
  <c r="W1302" i="1"/>
  <c r="W1298" i="1"/>
  <c r="W1294" i="1"/>
  <c r="W1290" i="1"/>
  <c r="W1286" i="1"/>
  <c r="W1282" i="1"/>
  <c r="W1278" i="1"/>
  <c r="W1274" i="1"/>
  <c r="W1270" i="1"/>
  <c r="W1266" i="1"/>
  <c r="W1262" i="1"/>
  <c r="W1258" i="1"/>
  <c r="W1254" i="1"/>
  <c r="W1250" i="1"/>
  <c r="W1246" i="1"/>
  <c r="W1242" i="1"/>
  <c r="W1238" i="1"/>
  <c r="W1234" i="1"/>
  <c r="W1230" i="1"/>
  <c r="W1226" i="1"/>
  <c r="W1222" i="1"/>
  <c r="W1218" i="1"/>
  <c r="W1214" i="1"/>
  <c r="W1210" i="1"/>
  <c r="W1206" i="1"/>
  <c r="W1202" i="1"/>
  <c r="W1198" i="1"/>
  <c r="W1194" i="1"/>
  <c r="W1190" i="1"/>
  <c r="W1186" i="1"/>
  <c r="W1182" i="1"/>
  <c r="W1178" i="1"/>
  <c r="W1174" i="1"/>
  <c r="W1170" i="1"/>
  <c r="W1166" i="1"/>
  <c r="W1162" i="1"/>
  <c r="W1158" i="1"/>
  <c r="W1154" i="1"/>
  <c r="W1150" i="1"/>
  <c r="W1146" i="1"/>
  <c r="W1142" i="1"/>
  <c r="W1138" i="1"/>
  <c r="W1134" i="1"/>
  <c r="W1130" i="1"/>
  <c r="W1126" i="1"/>
  <c r="W1122" i="1"/>
  <c r="W1118" i="1"/>
  <c r="W1114" i="1"/>
  <c r="W1110" i="1"/>
  <c r="W1102" i="1"/>
  <c r="W1098" i="1"/>
  <c r="W1094" i="1"/>
  <c r="W1090" i="1"/>
  <c r="W1086" i="1"/>
  <c r="W1082" i="1"/>
  <c r="W1078" i="1"/>
  <c r="W1074" i="1"/>
  <c r="W1070" i="1"/>
  <c r="W1066" i="1"/>
  <c r="W1062" i="1"/>
  <c r="W1058" i="1"/>
  <c r="W1054" i="1"/>
  <c r="W1050" i="1"/>
  <c r="W1046" i="1"/>
  <c r="W1042" i="1"/>
  <c r="W1038" i="1"/>
  <c r="W1034" i="1"/>
  <c r="W1030" i="1"/>
  <c r="W1026" i="1"/>
  <c r="W1022" i="1"/>
  <c r="W1018" i="1"/>
  <c r="W1014" i="1"/>
  <c r="W1010" i="1"/>
  <c r="W1006" i="1"/>
  <c r="W1002" i="1"/>
  <c r="W998" i="1"/>
  <c r="W994" i="1"/>
  <c r="W990" i="1"/>
  <c r="W986" i="1"/>
  <c r="W982" i="1"/>
  <c r="W974" i="1"/>
  <c r="W970" i="1"/>
  <c r="W966" i="1"/>
  <c r="W962" i="1"/>
  <c r="W958" i="1"/>
  <c r="W954" i="1"/>
  <c r="W950" i="1"/>
  <c r="W946" i="1"/>
  <c r="W942" i="1"/>
  <c r="W938" i="1"/>
  <c r="W934" i="1"/>
  <c r="W930" i="1"/>
  <c r="W926" i="1"/>
  <c r="W922" i="1"/>
  <c r="W918" i="1"/>
  <c r="W914" i="1"/>
  <c r="W910" i="1"/>
  <c r="W906" i="1"/>
  <c r="W902" i="1"/>
  <c r="W898" i="1"/>
  <c r="W894" i="1"/>
  <c r="W890" i="1"/>
  <c r="W886" i="1"/>
  <c r="W882" i="1"/>
  <c r="W878" i="1"/>
  <c r="W874" i="1"/>
  <c r="W870" i="1"/>
  <c r="W866" i="1"/>
  <c r="W862" i="1"/>
  <c r="W858" i="1"/>
  <c r="W854" i="1"/>
  <c r="W850" i="1"/>
  <c r="W846" i="1"/>
  <c r="W842" i="1"/>
  <c r="W838" i="1"/>
  <c r="W834" i="1"/>
  <c r="W830" i="1"/>
  <c r="W826" i="1"/>
  <c r="W822" i="1"/>
  <c r="W818" i="1"/>
  <c r="W814" i="1"/>
  <c r="W810" i="1"/>
  <c r="W806" i="1"/>
  <c r="W802" i="1"/>
  <c r="W798" i="1"/>
  <c r="W794" i="1"/>
  <c r="W790" i="1"/>
  <c r="W786" i="1"/>
  <c r="W782" i="1"/>
  <c r="W778" i="1"/>
  <c r="W774" i="1"/>
  <c r="W770" i="1"/>
  <c r="W766" i="1"/>
  <c r="W762" i="1"/>
  <c r="W758" i="1"/>
  <c r="W754" i="1"/>
  <c r="W750" i="1"/>
  <c r="W746" i="1"/>
  <c r="W742" i="1"/>
  <c r="W738" i="1"/>
  <c r="W734" i="1"/>
  <c r="W730" i="1"/>
  <c r="W726" i="1"/>
  <c r="W718" i="1"/>
  <c r="W714" i="1"/>
  <c r="W710" i="1"/>
  <c r="W706" i="1"/>
  <c r="W702" i="1"/>
  <c r="W698" i="1"/>
  <c r="W694" i="1"/>
  <c r="W690" i="1"/>
  <c r="W686" i="1"/>
  <c r="W682" i="1"/>
  <c r="W678" i="1"/>
  <c r="W674" i="1"/>
  <c r="W670" i="1"/>
  <c r="W666" i="1"/>
  <c r="W662" i="1"/>
  <c r="W658" i="1"/>
  <c r="W654" i="1"/>
  <c r="W650" i="1"/>
  <c r="W646" i="1"/>
  <c r="W642" i="1"/>
  <c r="W638" i="1"/>
  <c r="W634" i="1"/>
  <c r="W630" i="1"/>
  <c r="W626" i="1"/>
  <c r="W622" i="1"/>
  <c r="W618" i="1"/>
  <c r="W614" i="1"/>
  <c r="W610" i="1"/>
  <c r="W606" i="1"/>
  <c r="W602" i="1"/>
  <c r="W598" i="1"/>
  <c r="W594" i="1"/>
  <c r="W590" i="1"/>
  <c r="W586" i="1"/>
  <c r="W582" i="1"/>
  <c r="W578" i="1"/>
  <c r="W574" i="1"/>
  <c r="W570" i="1"/>
  <c r="W566" i="1"/>
  <c r="W562" i="1"/>
  <c r="W558" i="1"/>
  <c r="W554" i="1"/>
  <c r="W550" i="1"/>
  <c r="W546" i="1"/>
  <c r="W542" i="1"/>
  <c r="W538" i="1"/>
  <c r="W534" i="1"/>
  <c r="W530" i="1"/>
  <c r="W526" i="1"/>
  <c r="W522" i="1"/>
  <c r="W518" i="1"/>
  <c r="W514" i="1"/>
  <c r="W510" i="1"/>
  <c r="W506" i="1"/>
  <c r="W502" i="1"/>
  <c r="W498" i="1"/>
  <c r="W494" i="1"/>
  <c r="W490" i="1"/>
  <c r="W486" i="1"/>
  <c r="W482" i="1"/>
  <c r="W478" i="1"/>
  <c r="W474" i="1"/>
  <c r="X474" i="1" s="1"/>
  <c r="W470" i="1"/>
  <c r="W466" i="1"/>
  <c r="W462" i="1"/>
  <c r="W458" i="1"/>
  <c r="W454" i="1"/>
  <c r="W450" i="1"/>
  <c r="W446" i="1"/>
  <c r="W442" i="1"/>
  <c r="W438" i="1"/>
  <c r="W434" i="1"/>
  <c r="W430" i="1"/>
  <c r="W426" i="1"/>
  <c r="W422" i="1"/>
  <c r="W418" i="1"/>
  <c r="W414" i="1"/>
  <c r="W410" i="1"/>
  <c r="W406" i="1"/>
  <c r="W402" i="1"/>
  <c r="W398" i="1"/>
  <c r="W394" i="1"/>
  <c r="W390" i="1"/>
  <c r="W386" i="1"/>
  <c r="W382" i="1"/>
  <c r="W378" i="1"/>
  <c r="W374" i="1"/>
  <c r="W370" i="1"/>
  <c r="W366" i="1"/>
  <c r="W362" i="1"/>
  <c r="W358" i="1"/>
  <c r="W354" i="1"/>
  <c r="W350" i="1"/>
  <c r="W346" i="1"/>
  <c r="W342" i="1"/>
  <c r="W338" i="1"/>
  <c r="W334" i="1"/>
  <c r="W330" i="1"/>
  <c r="W326" i="1"/>
  <c r="W322" i="1"/>
  <c r="W318" i="1"/>
  <c r="W314" i="1"/>
  <c r="W310" i="1"/>
  <c r="W306" i="1"/>
  <c r="W302" i="1"/>
  <c r="W298" i="1"/>
  <c r="W294" i="1"/>
  <c r="W290" i="1"/>
  <c r="W286" i="1"/>
  <c r="W282" i="1"/>
  <c r="W278" i="1"/>
  <c r="W274" i="1"/>
  <c r="W270" i="1"/>
  <c r="W266" i="1"/>
  <c r="W262" i="1"/>
  <c r="W258" i="1"/>
  <c r="W254" i="1"/>
  <c r="W250" i="1"/>
  <c r="W246" i="1"/>
  <c r="W242" i="1"/>
  <c r="W238" i="1"/>
  <c r="W234" i="1"/>
  <c r="W230" i="1"/>
  <c r="W226" i="1"/>
  <c r="W222" i="1"/>
  <c r="W218" i="1"/>
  <c r="W214" i="1"/>
  <c r="W210" i="1"/>
  <c r="W206" i="1"/>
  <c r="W202" i="1"/>
  <c r="W198" i="1"/>
  <c r="W194" i="1"/>
  <c r="W190" i="1"/>
  <c r="W186" i="1"/>
  <c r="W182" i="1"/>
  <c r="W178" i="1"/>
  <c r="W174" i="1"/>
  <c r="W170" i="1"/>
  <c r="W166" i="1"/>
  <c r="W162" i="1"/>
  <c r="W158" i="1"/>
  <c r="W154" i="1"/>
  <c r="W150" i="1"/>
  <c r="W146" i="1"/>
  <c r="W142" i="1"/>
  <c r="W138" i="1"/>
  <c r="W134" i="1"/>
  <c r="W130" i="1"/>
  <c r="W126" i="1"/>
  <c r="W122" i="1"/>
  <c r="X122" i="1" s="1"/>
  <c r="W118" i="1"/>
  <c r="W114" i="1"/>
  <c r="W110" i="1"/>
  <c r="W106" i="1"/>
  <c r="W102" i="1"/>
  <c r="W98" i="1"/>
  <c r="W94" i="1"/>
  <c r="W90" i="1"/>
  <c r="W86" i="1"/>
  <c r="W82" i="1"/>
  <c r="W78" i="1"/>
  <c r="W74" i="1"/>
  <c r="W70" i="1"/>
  <c r="W66" i="1"/>
  <c r="W62" i="1"/>
  <c r="W58" i="1"/>
  <c r="W54" i="1"/>
  <c r="W50" i="1"/>
  <c r="W46" i="1"/>
  <c r="W42" i="1"/>
  <c r="W38" i="1"/>
  <c r="W34" i="1"/>
  <c r="W30" i="1"/>
  <c r="W26" i="1"/>
  <c r="W22" i="1"/>
  <c r="W18" i="1"/>
  <c r="W14" i="1"/>
  <c r="W10" i="1"/>
  <c r="W6" i="1"/>
  <c r="W1029" i="1"/>
  <c r="W965" i="1"/>
  <c r="W957" i="1"/>
  <c r="W941" i="1"/>
  <c r="W909" i="1"/>
  <c r="W897" i="1"/>
  <c r="W877" i="1"/>
  <c r="W845" i="1"/>
  <c r="W833" i="1"/>
  <c r="W813" i="1"/>
  <c r="W781" i="1"/>
  <c r="W765" i="1"/>
  <c r="W653" i="1"/>
  <c r="W1880" i="1"/>
  <c r="W1848" i="1"/>
  <c r="W1816" i="1"/>
  <c r="W1784" i="1"/>
  <c r="W1752" i="1"/>
  <c r="W1736" i="1"/>
  <c r="W1720" i="1"/>
  <c r="W1704" i="1"/>
  <c r="W1688" i="1"/>
  <c r="W1672" i="1"/>
  <c r="W1656" i="1"/>
  <c r="W1640" i="1"/>
  <c r="W1624" i="1"/>
  <c r="W1608" i="1"/>
  <c r="W1592" i="1"/>
  <c r="W1576" i="1"/>
  <c r="W1560" i="1"/>
  <c r="W1544" i="1"/>
  <c r="W1528" i="1"/>
  <c r="W1512" i="1"/>
  <c r="W1496" i="1"/>
  <c r="W1480" i="1"/>
  <c r="W1464" i="1"/>
  <c r="W1448" i="1"/>
  <c r="W1408" i="1"/>
  <c r="W1344" i="1"/>
  <c r="W696" i="1"/>
  <c r="W680" i="1"/>
  <c r="W556" i="1"/>
  <c r="W492" i="1"/>
  <c r="W468" i="1"/>
  <c r="W284" i="1"/>
  <c r="W1881" i="1"/>
  <c r="W1877" i="1"/>
  <c r="W1873" i="1"/>
  <c r="W1869" i="1"/>
  <c r="W1865" i="1"/>
  <c r="W1861" i="1"/>
  <c r="W1857" i="1"/>
  <c r="W1849" i="1"/>
  <c r="W1845" i="1"/>
  <c r="W1841" i="1"/>
  <c r="W1837" i="1"/>
  <c r="W1833" i="1"/>
  <c r="W1829" i="1"/>
  <c r="W1825" i="1"/>
  <c r="W1817" i="1"/>
  <c r="W1813" i="1"/>
  <c r="W1809" i="1"/>
  <c r="W1805" i="1"/>
  <c r="W1801" i="1"/>
  <c r="W1797" i="1"/>
  <c r="W1793" i="1"/>
  <c r="W1785" i="1"/>
  <c r="W1781" i="1"/>
  <c r="W1777" i="1"/>
  <c r="W1773" i="1"/>
  <c r="W1769" i="1"/>
  <c r="W1765" i="1"/>
  <c r="W1761" i="1"/>
  <c r="W1753" i="1"/>
  <c r="W1749" i="1"/>
  <c r="W1745" i="1"/>
  <c r="W1741" i="1"/>
  <c r="W1737" i="1"/>
  <c r="W1733" i="1"/>
  <c r="W1729" i="1"/>
  <c r="W1725" i="1"/>
  <c r="W1721" i="1"/>
  <c r="W1717" i="1"/>
  <c r="W1713" i="1"/>
  <c r="W1709" i="1"/>
  <c r="W1705" i="1"/>
  <c r="W1701" i="1"/>
  <c r="W1697" i="1"/>
  <c r="W1693" i="1"/>
  <c r="W1689" i="1"/>
  <c r="W1685" i="1"/>
  <c r="W1681" i="1"/>
  <c r="W1677" i="1"/>
  <c r="W1673" i="1"/>
  <c r="W1669" i="1"/>
  <c r="W1665" i="1"/>
  <c r="W1661" i="1"/>
  <c r="W1657" i="1"/>
  <c r="W1653" i="1"/>
  <c r="W1649" i="1"/>
  <c r="W1645" i="1"/>
  <c r="W1641" i="1"/>
  <c r="W1637" i="1"/>
  <c r="W1633" i="1"/>
  <c r="W1629" i="1"/>
  <c r="W1625" i="1"/>
  <c r="W1621" i="1"/>
  <c r="W1617" i="1"/>
  <c r="W1613" i="1"/>
  <c r="W1609" i="1"/>
  <c r="W1605" i="1"/>
  <c r="W1601" i="1"/>
  <c r="W1597" i="1"/>
  <c r="W1593" i="1"/>
  <c r="W1589" i="1"/>
  <c r="W1585" i="1"/>
  <c r="W1581" i="1"/>
  <c r="W1577" i="1"/>
  <c r="W1573" i="1"/>
  <c r="W1569" i="1"/>
  <c r="W1565" i="1"/>
  <c r="W1561" i="1"/>
  <c r="W1557" i="1"/>
  <c r="W1553" i="1"/>
  <c r="W1549" i="1"/>
  <c r="W1545" i="1"/>
  <c r="W1541" i="1"/>
  <c r="W1537" i="1"/>
  <c r="W1533" i="1"/>
  <c r="W1529" i="1"/>
  <c r="W1525" i="1"/>
  <c r="W1521" i="1"/>
  <c r="W1517" i="1"/>
  <c r="W1513" i="1"/>
  <c r="W1509" i="1"/>
  <c r="W1505" i="1"/>
  <c r="W1501" i="1"/>
  <c r="W1497" i="1"/>
  <c r="W1493" i="1"/>
  <c r="W1489" i="1"/>
  <c r="W1485" i="1"/>
  <c r="W1481" i="1"/>
  <c r="W1477" i="1"/>
  <c r="W1473" i="1"/>
  <c r="W1469" i="1"/>
  <c r="W1465" i="1"/>
  <c r="W1461" i="1"/>
  <c r="W1457" i="1"/>
  <c r="W1453" i="1"/>
  <c r="W1449" i="1"/>
  <c r="W1445" i="1"/>
  <c r="W1441" i="1"/>
  <c r="W1437" i="1"/>
  <c r="W1433" i="1"/>
  <c r="W1429" i="1"/>
  <c r="W1425" i="1"/>
  <c r="W1421" i="1"/>
  <c r="W1417" i="1"/>
  <c r="W1413" i="1"/>
  <c r="W1409" i="1"/>
  <c r="W1405" i="1"/>
  <c r="W1401" i="1"/>
  <c r="W1393" i="1"/>
  <c r="W1389" i="1"/>
  <c r="W1385" i="1"/>
  <c r="W1381" i="1"/>
  <c r="W1377" i="1"/>
  <c r="W1373" i="1"/>
  <c r="W1369" i="1"/>
  <c r="W1365" i="1"/>
  <c r="W1361" i="1"/>
  <c r="W1357" i="1"/>
  <c r="W1353" i="1"/>
  <c r="W1349" i="1"/>
  <c r="W1345" i="1"/>
  <c r="W1341" i="1"/>
  <c r="W1337" i="1"/>
  <c r="W1329" i="1"/>
  <c r="W1325" i="1"/>
  <c r="W1321" i="1"/>
  <c r="W1317" i="1"/>
  <c r="W1313" i="1"/>
  <c r="W1305" i="1"/>
  <c r="W1301" i="1"/>
  <c r="W1297" i="1"/>
  <c r="W1293" i="1"/>
  <c r="W1289" i="1"/>
  <c r="W1285" i="1"/>
  <c r="W1281" i="1"/>
  <c r="W1273" i="1"/>
  <c r="W1269" i="1"/>
  <c r="W1265" i="1"/>
  <c r="W1261" i="1"/>
  <c r="W1257" i="1"/>
  <c r="W1253" i="1"/>
  <c r="W1229" i="1"/>
  <c r="W1197" i="1"/>
  <c r="W1165" i="1"/>
  <c r="W1093" i="1"/>
  <c r="W1085" i="1"/>
  <c r="W1876" i="1"/>
  <c r="W1860" i="1"/>
  <c r="W1844" i="1"/>
  <c r="W1828" i="1"/>
  <c r="W1812" i="1"/>
  <c r="W1796" i="1"/>
  <c r="W1780" i="1"/>
  <c r="W1764" i="1"/>
  <c r="W1412" i="1"/>
  <c r="W1380" i="1"/>
  <c r="W1348" i="1"/>
  <c r="W1249" i="1"/>
  <c r="W1241" i="1"/>
  <c r="W1237" i="1"/>
  <c r="W1233" i="1"/>
  <c r="W1225" i="1"/>
  <c r="W1221" i="1"/>
  <c r="W1217" i="1"/>
  <c r="W1209" i="1"/>
  <c r="W1205" i="1"/>
  <c r="W1201" i="1"/>
  <c r="W1193" i="1"/>
  <c r="W1189" i="1"/>
  <c r="W1185" i="1"/>
  <c r="W1177" i="1"/>
  <c r="W1173" i="1"/>
  <c r="W1169" i="1"/>
  <c r="W1161" i="1"/>
  <c r="W1157" i="1"/>
  <c r="W1153" i="1"/>
  <c r="W1145" i="1"/>
  <c r="W1141" i="1"/>
  <c r="W1137" i="1"/>
  <c r="W1133" i="1"/>
  <c r="W1129" i="1"/>
  <c r="W1125" i="1"/>
  <c r="W1121" i="1"/>
  <c r="W1117" i="1"/>
  <c r="W1113" i="1"/>
  <c r="W1109" i="1"/>
  <c r="W1105" i="1"/>
  <c r="W1101" i="1"/>
  <c r="W1097" i="1"/>
  <c r="W1089" i="1"/>
  <c r="W1081" i="1"/>
  <c r="W1077" i="1"/>
  <c r="W1073" i="1"/>
  <c r="W1069" i="1"/>
  <c r="W1061" i="1"/>
  <c r="W1053" i="1"/>
  <c r="W997" i="1"/>
  <c r="W989" i="1"/>
  <c r="W945" i="1"/>
  <c r="W925" i="1"/>
  <c r="W913" i="1"/>
  <c r="W893" i="1"/>
  <c r="W881" i="1"/>
  <c r="W861" i="1"/>
  <c r="W849" i="1"/>
  <c r="W829" i="1"/>
  <c r="W817" i="1"/>
  <c r="W797" i="1"/>
  <c r="W785" i="1"/>
  <c r="W717" i="1"/>
  <c r="W701" i="1"/>
  <c r="W457" i="1"/>
  <c r="W425" i="1"/>
  <c r="W265" i="1"/>
  <c r="W201" i="1"/>
  <c r="W1888" i="1"/>
  <c r="W1884" i="1"/>
  <c r="W1872" i="1"/>
  <c r="W1868" i="1"/>
  <c r="W1856" i="1"/>
  <c r="W1852" i="1"/>
  <c r="W1840" i="1"/>
  <c r="W1836" i="1"/>
  <c r="W1824" i="1"/>
  <c r="W1820" i="1"/>
  <c r="W1808" i="1"/>
  <c r="W1804" i="1"/>
  <c r="W1792" i="1"/>
  <c r="W1788" i="1"/>
  <c r="W1776" i="1"/>
  <c r="W1772" i="1"/>
  <c r="W1760" i="1"/>
  <c r="W1756" i="1"/>
  <c r="W1748" i="1"/>
  <c r="W1740" i="1"/>
  <c r="W1732" i="1"/>
  <c r="W1724" i="1"/>
  <c r="W1716" i="1"/>
  <c r="W1708" i="1"/>
  <c r="W1700" i="1"/>
  <c r="W1692" i="1"/>
  <c r="W1684" i="1"/>
  <c r="W1676" i="1"/>
  <c r="W1668" i="1"/>
  <c r="W1660" i="1"/>
  <c r="W1652" i="1"/>
  <c r="W1644" i="1"/>
  <c r="W1636" i="1"/>
  <c r="W1628" i="1"/>
  <c r="W1620" i="1"/>
  <c r="W1612" i="1"/>
  <c r="W1604" i="1"/>
  <c r="W1596" i="1"/>
  <c r="W1588" i="1"/>
  <c r="W1580" i="1"/>
  <c r="W1572" i="1"/>
  <c r="W1564" i="1"/>
  <c r="W1556" i="1"/>
  <c r="W1548" i="1"/>
  <c r="W1540" i="1"/>
  <c r="W1532" i="1"/>
  <c r="W1524" i="1"/>
  <c r="W1516" i="1"/>
  <c r="W1508" i="1"/>
  <c r="W1500" i="1"/>
  <c r="W1492" i="1"/>
  <c r="W1484" i="1"/>
  <c r="W1476" i="1"/>
  <c r="W1468" i="1"/>
  <c r="W1460" i="1"/>
  <c r="W1452" i="1"/>
  <c r="W1444" i="1"/>
  <c r="W1436" i="1"/>
  <c r="W1432" i="1"/>
  <c r="W1428" i="1"/>
  <c r="W1424" i="1"/>
  <c r="W1420" i="1"/>
  <c r="W1416" i="1"/>
  <c r="W1404" i="1"/>
  <c r="W1400" i="1"/>
  <c r="W1396" i="1"/>
  <c r="W1392" i="1"/>
  <c r="W1388" i="1"/>
  <c r="W1384" i="1"/>
  <c r="W1372" i="1"/>
  <c r="W1368" i="1"/>
  <c r="W1364" i="1"/>
  <c r="W1360" i="1"/>
  <c r="W1356" i="1"/>
  <c r="W1352" i="1"/>
  <c r="W1340" i="1"/>
  <c r="W1336" i="1"/>
  <c r="W1332" i="1"/>
  <c r="W1328" i="1"/>
  <c r="W1324" i="1"/>
  <c r="W1320" i="1"/>
  <c r="W1316" i="1"/>
  <c r="W1312" i="1"/>
  <c r="W1308" i="1"/>
  <c r="W1304" i="1"/>
  <c r="W1300" i="1"/>
  <c r="W1296" i="1"/>
  <c r="W1292" i="1"/>
  <c r="W1288" i="1"/>
  <c r="W1284" i="1"/>
  <c r="W1280" i="1"/>
  <c r="W1276" i="1"/>
  <c r="W1272" i="1"/>
  <c r="W1268" i="1"/>
  <c r="W1264" i="1"/>
  <c r="W1260" i="1"/>
  <c r="W1256" i="1"/>
  <c r="W1252" i="1"/>
  <c r="W1248" i="1"/>
  <c r="W1244" i="1"/>
  <c r="W1240" i="1"/>
  <c r="W1236" i="1"/>
  <c r="W1232" i="1"/>
  <c r="W1228" i="1"/>
  <c r="W1224" i="1"/>
  <c r="W1220" i="1"/>
  <c r="W1216" i="1"/>
  <c r="W1212" i="1"/>
  <c r="W1208" i="1"/>
  <c r="W1204" i="1"/>
  <c r="W1200" i="1"/>
  <c r="W1196" i="1"/>
  <c r="W1192" i="1"/>
  <c r="W1188" i="1"/>
  <c r="W1184" i="1"/>
  <c r="W1180" i="1"/>
  <c r="W1176" i="1"/>
  <c r="W1172" i="1"/>
  <c r="W1168" i="1"/>
  <c r="W1164" i="1"/>
  <c r="W1160" i="1"/>
  <c r="W1156" i="1"/>
  <c r="W1152" i="1"/>
  <c r="W1148" i="1"/>
  <c r="W1144" i="1"/>
  <c r="W1140" i="1"/>
  <c r="W1136" i="1"/>
  <c r="W1132" i="1"/>
  <c r="W1128" i="1"/>
  <c r="W1124" i="1"/>
  <c r="W1120" i="1"/>
  <c r="W1116" i="1"/>
  <c r="W1112" i="1"/>
  <c r="W1108" i="1"/>
  <c r="W1104" i="1"/>
  <c r="W1100" i="1"/>
  <c r="W1096" i="1"/>
  <c r="W1092" i="1"/>
  <c r="W1088" i="1"/>
  <c r="W1084" i="1"/>
  <c r="W1080" i="1"/>
  <c r="W1076" i="1"/>
  <c r="W1072" i="1"/>
  <c r="W1068" i="1"/>
  <c r="W1064" i="1"/>
  <c r="W1060" i="1"/>
  <c r="W1056" i="1"/>
  <c r="W1052" i="1"/>
  <c r="W1048" i="1"/>
  <c r="W1044" i="1"/>
  <c r="W1040" i="1"/>
  <c r="W1036" i="1"/>
  <c r="W1032" i="1"/>
  <c r="W1028" i="1"/>
  <c r="W1024" i="1"/>
  <c r="W1020" i="1"/>
  <c r="W1016" i="1"/>
  <c r="W1012" i="1"/>
  <c r="W1008" i="1"/>
  <c r="W1004" i="1"/>
  <c r="W1000" i="1"/>
  <c r="W996" i="1"/>
  <c r="W760" i="1"/>
  <c r="W744" i="1"/>
  <c r="W632" i="1"/>
  <c r="W616" i="1"/>
  <c r="W588" i="1"/>
  <c r="W564" i="1"/>
  <c r="W524" i="1"/>
  <c r="W500" i="1"/>
  <c r="W372" i="1"/>
  <c r="W340" i="1"/>
  <c r="W1065" i="1"/>
  <c r="W1057" i="1"/>
  <c r="W1049" i="1"/>
  <c r="W1045" i="1"/>
  <c r="W1041" i="1"/>
  <c r="W1037" i="1"/>
  <c r="W1033" i="1"/>
  <c r="W1025" i="1"/>
  <c r="W1017" i="1"/>
  <c r="W1013" i="1"/>
  <c r="W1009" i="1"/>
  <c r="W1005" i="1"/>
  <c r="W1001" i="1"/>
  <c r="W993" i="1"/>
  <c r="W985" i="1"/>
  <c r="W981" i="1"/>
  <c r="W977" i="1"/>
  <c r="W973" i="1"/>
  <c r="W969" i="1"/>
  <c r="W961" i="1"/>
  <c r="W953" i="1"/>
  <c r="W949" i="1"/>
  <c r="W937" i="1"/>
  <c r="W933" i="1"/>
  <c r="W921" i="1"/>
  <c r="W917" i="1"/>
  <c r="W905" i="1"/>
  <c r="W901" i="1"/>
  <c r="W889" i="1"/>
  <c r="W885" i="1"/>
  <c r="W873" i="1"/>
  <c r="W869" i="1"/>
  <c r="W857" i="1"/>
  <c r="W853" i="1"/>
  <c r="W841" i="1"/>
  <c r="W837" i="1"/>
  <c r="W825" i="1"/>
  <c r="W821" i="1"/>
  <c r="W809" i="1"/>
  <c r="W805" i="1"/>
  <c r="W793" i="1"/>
  <c r="W789" i="1"/>
  <c r="W777" i="1"/>
  <c r="W773" i="1"/>
  <c r="W769" i="1"/>
  <c r="W761" i="1"/>
  <c r="W757" i="1"/>
  <c r="W753" i="1"/>
  <c r="W749" i="1"/>
  <c r="W745" i="1"/>
  <c r="W741" i="1"/>
  <c r="W737" i="1"/>
  <c r="W733" i="1"/>
  <c r="W729" i="1"/>
  <c r="W725" i="1"/>
  <c r="W721" i="1"/>
  <c r="W713" i="1"/>
  <c r="W709" i="1"/>
  <c r="W705" i="1"/>
  <c r="W697" i="1"/>
  <c r="W693" i="1"/>
  <c r="W689" i="1"/>
  <c r="W685" i="1"/>
  <c r="W681" i="1"/>
  <c r="W677" i="1"/>
  <c r="W673" i="1"/>
  <c r="W669" i="1"/>
  <c r="W665" i="1"/>
  <c r="W661" i="1"/>
  <c r="W657" i="1"/>
  <c r="W649" i="1"/>
  <c r="W645" i="1"/>
  <c r="W641" i="1"/>
  <c r="W633" i="1"/>
  <c r="W629" i="1"/>
  <c r="W625" i="1"/>
  <c r="W621" i="1"/>
  <c r="W617" i="1"/>
  <c r="W613" i="1"/>
  <c r="W609" i="1"/>
  <c r="W605" i="1"/>
  <c r="W601" i="1"/>
  <c r="W597" i="1"/>
  <c r="W593" i="1"/>
  <c r="W589" i="1"/>
  <c r="W585" i="1"/>
  <c r="W581" i="1"/>
  <c r="W577" i="1"/>
  <c r="W573" i="1"/>
  <c r="W569" i="1"/>
  <c r="W565" i="1"/>
  <c r="W561" i="1"/>
  <c r="W557" i="1"/>
  <c r="W553" i="1"/>
  <c r="W549" i="1"/>
  <c r="W545" i="1"/>
  <c r="W541" i="1"/>
  <c r="W537" i="1"/>
  <c r="W533" i="1"/>
  <c r="W529" i="1"/>
  <c r="W525" i="1"/>
  <c r="W521" i="1"/>
  <c r="W517" i="1"/>
  <c r="W513" i="1"/>
  <c r="W509" i="1"/>
  <c r="W505" i="1"/>
  <c r="W501" i="1"/>
  <c r="W497" i="1"/>
  <c r="W493" i="1"/>
  <c r="W489" i="1"/>
  <c r="W485" i="1"/>
  <c r="W481" i="1"/>
  <c r="W477" i="1"/>
  <c r="W473" i="1"/>
  <c r="W469" i="1"/>
  <c r="W465" i="1"/>
  <c r="W461" i="1"/>
  <c r="W453" i="1"/>
  <c r="W449" i="1"/>
  <c r="W445" i="1"/>
  <c r="W441" i="1"/>
  <c r="W437" i="1"/>
  <c r="W433" i="1"/>
  <c r="W429" i="1"/>
  <c r="W421" i="1"/>
  <c r="W417" i="1"/>
  <c r="W413" i="1"/>
  <c r="W409" i="1"/>
  <c r="W405" i="1"/>
  <c r="W401" i="1"/>
  <c r="W397" i="1"/>
  <c r="W393" i="1"/>
  <c r="W389" i="1"/>
  <c r="W385" i="1"/>
  <c r="W381" i="1"/>
  <c r="W377" i="1"/>
  <c r="W373" i="1"/>
  <c r="W369" i="1"/>
  <c r="W365" i="1"/>
  <c r="W361" i="1"/>
  <c r="W357" i="1"/>
  <c r="W353" i="1"/>
  <c r="W349" i="1"/>
  <c r="W345" i="1"/>
  <c r="W341" i="1"/>
  <c r="W337" i="1"/>
  <c r="W333" i="1"/>
  <c r="W329" i="1"/>
  <c r="W325" i="1"/>
  <c r="W321" i="1"/>
  <c r="W317" i="1"/>
  <c r="W313" i="1"/>
  <c r="W309" i="1"/>
  <c r="W305" i="1"/>
  <c r="W301" i="1"/>
  <c r="W297" i="1"/>
  <c r="W293" i="1"/>
  <c r="W289" i="1"/>
  <c r="W285" i="1"/>
  <c r="W281" i="1"/>
  <c r="W277" i="1"/>
  <c r="W273" i="1"/>
  <c r="W269" i="1"/>
  <c r="W261" i="1"/>
  <c r="W257" i="1"/>
  <c r="W253" i="1"/>
  <c r="W249" i="1"/>
  <c r="W245" i="1"/>
  <c r="W241" i="1"/>
  <c r="W237" i="1"/>
  <c r="W233" i="1"/>
  <c r="W229" i="1"/>
  <c r="W225" i="1"/>
  <c r="W221" i="1"/>
  <c r="W217" i="1"/>
  <c r="W213" i="1"/>
  <c r="W209" i="1"/>
  <c r="W205" i="1"/>
  <c r="W197" i="1"/>
  <c r="W193" i="1"/>
  <c r="W189" i="1"/>
  <c r="W185" i="1"/>
  <c r="W181" i="1"/>
  <c r="W177" i="1"/>
  <c r="W173" i="1"/>
  <c r="W169" i="1"/>
  <c r="W165" i="1"/>
  <c r="W161" i="1"/>
  <c r="W157" i="1"/>
  <c r="W153" i="1"/>
  <c r="W149" i="1"/>
  <c r="W145" i="1"/>
  <c r="W141" i="1"/>
  <c r="W137" i="1"/>
  <c r="W133" i="1"/>
  <c r="W129" i="1"/>
  <c r="W125" i="1"/>
  <c r="W121" i="1"/>
  <c r="W117" i="1"/>
  <c r="W113" i="1"/>
  <c r="W109" i="1"/>
  <c r="W105" i="1"/>
  <c r="W101" i="1"/>
  <c r="W97" i="1"/>
  <c r="W93" i="1"/>
  <c r="W89" i="1"/>
  <c r="W85" i="1"/>
  <c r="W81" i="1"/>
  <c r="W77" i="1"/>
  <c r="W73" i="1"/>
  <c r="W69" i="1"/>
  <c r="W65" i="1"/>
  <c r="W61" i="1"/>
  <c r="W57" i="1"/>
  <c r="W53" i="1"/>
  <c r="W49" i="1"/>
  <c r="W45" i="1"/>
  <c r="W41" i="1"/>
  <c r="W37" i="1"/>
  <c r="W33" i="1"/>
  <c r="W29" i="1"/>
  <c r="W25" i="1"/>
  <c r="W21" i="1"/>
  <c r="W17" i="1"/>
  <c r="W13" i="1"/>
  <c r="W9" i="1"/>
  <c r="W992" i="1"/>
  <c r="W988" i="1"/>
  <c r="W984" i="1"/>
  <c r="W980" i="1"/>
  <c r="W976" i="1"/>
  <c r="W972" i="1"/>
  <c r="W968" i="1"/>
  <c r="W964" i="1"/>
  <c r="W960" i="1"/>
  <c r="W956" i="1"/>
  <c r="W952" i="1"/>
  <c r="W948" i="1"/>
  <c r="W944" i="1"/>
  <c r="W940" i="1"/>
  <c r="W936" i="1"/>
  <c r="W932" i="1"/>
  <c r="W928" i="1"/>
  <c r="W924" i="1"/>
  <c r="W920" i="1"/>
  <c r="W916" i="1"/>
  <c r="W912" i="1"/>
  <c r="W908" i="1"/>
  <c r="W904" i="1"/>
  <c r="W900" i="1"/>
  <c r="W896" i="1"/>
  <c r="W892" i="1"/>
  <c r="W888" i="1"/>
  <c r="W884" i="1"/>
  <c r="W880" i="1"/>
  <c r="W876" i="1"/>
  <c r="W872" i="1"/>
  <c r="W868" i="1"/>
  <c r="W864" i="1"/>
  <c r="W860" i="1"/>
  <c r="W856" i="1"/>
  <c r="W852" i="1"/>
  <c r="W848" i="1"/>
  <c r="W844" i="1"/>
  <c r="W840" i="1"/>
  <c r="W836" i="1"/>
  <c r="W832" i="1"/>
  <c r="W828" i="1"/>
  <c r="W824" i="1"/>
  <c r="W820" i="1"/>
  <c r="W816" i="1"/>
  <c r="W812" i="1"/>
  <c r="W808" i="1"/>
  <c r="W804" i="1"/>
  <c r="W800" i="1"/>
  <c r="W796" i="1"/>
  <c r="W792" i="1"/>
  <c r="W788" i="1"/>
  <c r="W784" i="1"/>
  <c r="W780" i="1"/>
  <c r="W776" i="1"/>
  <c r="W772" i="1"/>
  <c r="W768" i="1"/>
  <c r="W764" i="1"/>
  <c r="W756" i="1"/>
  <c r="W752" i="1"/>
  <c r="W748" i="1"/>
  <c r="W740" i="1"/>
  <c r="W736" i="1"/>
  <c r="W732" i="1"/>
  <c r="W728" i="1"/>
  <c r="W724" i="1"/>
  <c r="W720" i="1"/>
  <c r="W716" i="1"/>
  <c r="W712" i="1"/>
  <c r="W708" i="1"/>
  <c r="W704" i="1"/>
  <c r="W700" i="1"/>
  <c r="W692" i="1"/>
  <c r="W688" i="1"/>
  <c r="W684" i="1"/>
  <c r="W676" i="1"/>
  <c r="W672" i="1"/>
  <c r="W668" i="1"/>
  <c r="W664" i="1"/>
  <c r="W660" i="1"/>
  <c r="W656" i="1"/>
  <c r="W652" i="1"/>
  <c r="W648" i="1"/>
  <c r="W644" i="1"/>
  <c r="W640" i="1"/>
  <c r="W636" i="1"/>
  <c r="W628" i="1"/>
  <c r="W624" i="1"/>
  <c r="W620" i="1"/>
  <c r="W612" i="1"/>
  <c r="W608" i="1"/>
  <c r="W604" i="1"/>
  <c r="W600" i="1"/>
  <c r="W596" i="1"/>
  <c r="W592" i="1"/>
  <c r="W584" i="1"/>
  <c r="W580" i="1"/>
  <c r="W576" i="1"/>
  <c r="W572" i="1"/>
  <c r="W568" i="1"/>
  <c r="W560" i="1"/>
  <c r="W552" i="1"/>
  <c r="W548" i="1"/>
  <c r="W544" i="1"/>
  <c r="W540" i="1"/>
  <c r="W536" i="1"/>
  <c r="W528" i="1"/>
  <c r="W520" i="1"/>
  <c r="W516" i="1"/>
  <c r="W512" i="1"/>
  <c r="W508" i="1"/>
  <c r="W504" i="1"/>
  <c r="W496" i="1"/>
  <c r="W488" i="1"/>
  <c r="W484" i="1"/>
  <c r="W480" i="1"/>
  <c r="W476" i="1"/>
  <c r="W472" i="1"/>
  <c r="W464" i="1"/>
  <c r="W460" i="1"/>
  <c r="W456" i="1"/>
  <c r="W452" i="1"/>
  <c r="W448" i="1"/>
  <c r="W444" i="1"/>
  <c r="W440" i="1"/>
  <c r="W436" i="1"/>
  <c r="W432" i="1"/>
  <c r="W428" i="1"/>
  <c r="W424" i="1"/>
  <c r="W420" i="1"/>
  <c r="W416" i="1"/>
  <c r="W412" i="1"/>
  <c r="W408" i="1"/>
  <c r="W404" i="1"/>
  <c r="W400" i="1"/>
  <c r="W396" i="1"/>
  <c r="W392" i="1"/>
  <c r="W388" i="1"/>
  <c r="W384" i="1"/>
  <c r="W380" i="1"/>
  <c r="W376" i="1"/>
  <c r="W368" i="1"/>
  <c r="W364" i="1"/>
  <c r="W360" i="1"/>
  <c r="W356" i="1"/>
  <c r="X356" i="1" s="1"/>
  <c r="W352" i="1"/>
  <c r="W348" i="1"/>
  <c r="W344" i="1"/>
  <c r="W336" i="1"/>
  <c r="W332" i="1"/>
  <c r="W328" i="1"/>
  <c r="W324" i="1"/>
  <c r="W320" i="1"/>
  <c r="W316" i="1"/>
  <c r="W312" i="1"/>
  <c r="W308" i="1"/>
  <c r="W304" i="1"/>
  <c r="W300" i="1"/>
  <c r="W296" i="1"/>
  <c r="W292" i="1"/>
  <c r="W288" i="1"/>
  <c r="W280" i="1"/>
  <c r="W276" i="1"/>
  <c r="W272" i="1"/>
  <c r="W268" i="1"/>
  <c r="W264" i="1"/>
  <c r="W260" i="1"/>
  <c r="W256" i="1"/>
  <c r="W252" i="1"/>
  <c r="W248" i="1"/>
  <c r="W244" i="1"/>
  <c r="W240" i="1"/>
  <c r="W236" i="1"/>
  <c r="W232" i="1"/>
  <c r="W228" i="1"/>
  <c r="W224" i="1"/>
  <c r="W220" i="1"/>
  <c r="W216" i="1"/>
  <c r="W212" i="1"/>
  <c r="W208" i="1"/>
  <c r="W204" i="1"/>
  <c r="W200" i="1"/>
  <c r="W196" i="1"/>
  <c r="W192" i="1"/>
  <c r="W188" i="1"/>
  <c r="W184" i="1"/>
  <c r="W180" i="1"/>
  <c r="W176" i="1"/>
  <c r="W172" i="1"/>
  <c r="W168" i="1"/>
  <c r="W164" i="1"/>
  <c r="W160" i="1"/>
  <c r="W156" i="1"/>
  <c r="W152" i="1"/>
  <c r="W148" i="1"/>
  <c r="W144" i="1"/>
  <c r="W140" i="1"/>
  <c r="W136" i="1"/>
  <c r="W132" i="1"/>
  <c r="W128" i="1"/>
  <c r="W124" i="1"/>
  <c r="W120" i="1"/>
  <c r="W116" i="1"/>
  <c r="W112" i="1"/>
  <c r="W108" i="1"/>
  <c r="W104" i="1"/>
  <c r="W100" i="1"/>
  <c r="W96" i="1"/>
  <c r="W92" i="1"/>
  <c r="W88" i="1"/>
  <c r="W84" i="1"/>
  <c r="W80" i="1"/>
  <c r="W76" i="1"/>
  <c r="W72" i="1"/>
  <c r="W68" i="1"/>
  <c r="W64" i="1"/>
  <c r="W60" i="1"/>
  <c r="W56" i="1"/>
  <c r="W52" i="1"/>
  <c r="W48" i="1"/>
  <c r="W44" i="1"/>
  <c r="W40" i="1"/>
  <c r="W36" i="1"/>
  <c r="W32" i="1"/>
  <c r="W28" i="1"/>
  <c r="W24" i="1"/>
  <c r="W20" i="1"/>
  <c r="W16" i="1"/>
  <c r="W12" i="1"/>
  <c r="W8" i="1"/>
  <c r="K6" i="1"/>
  <c r="K7" i="1"/>
  <c r="K8" i="1"/>
  <c r="K9" i="1"/>
  <c r="K10" i="1"/>
  <c r="K11" i="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58" i="1"/>
  <c r="K59" i="1"/>
  <c r="K60" i="1"/>
  <c r="K61" i="1"/>
  <c r="K62" i="1"/>
  <c r="K63" i="1"/>
  <c r="K64" i="1"/>
  <c r="K65" i="1"/>
  <c r="K66" i="1"/>
  <c r="K67" i="1"/>
  <c r="K68" i="1"/>
  <c r="K69" i="1"/>
  <c r="K70" i="1"/>
  <c r="K71" i="1"/>
  <c r="K72" i="1"/>
  <c r="K73" i="1"/>
  <c r="K74" i="1"/>
  <c r="K75" i="1"/>
  <c r="K76" i="1"/>
  <c r="K77" i="1"/>
  <c r="K78" i="1"/>
  <c r="K79" i="1"/>
  <c r="K80" i="1"/>
  <c r="K81" i="1"/>
  <c r="K82" i="1"/>
  <c r="K83" i="1"/>
  <c r="K84" i="1"/>
  <c r="K85" i="1"/>
  <c r="K86" i="1"/>
  <c r="K87" i="1"/>
  <c r="K88" i="1"/>
  <c r="K89" i="1"/>
  <c r="K90" i="1"/>
  <c r="K91" i="1"/>
  <c r="K92" i="1"/>
  <c r="K93" i="1"/>
  <c r="K94" i="1"/>
  <c r="K95" i="1"/>
  <c r="K96" i="1"/>
  <c r="K97" i="1"/>
  <c r="K98" i="1"/>
  <c r="K99" i="1"/>
  <c r="K100" i="1"/>
  <c r="K101" i="1"/>
  <c r="K102" i="1"/>
  <c r="K103" i="1"/>
  <c r="K104" i="1"/>
  <c r="K105" i="1"/>
  <c r="K106" i="1"/>
  <c r="K107" i="1"/>
  <c r="K108" i="1"/>
  <c r="K109" i="1"/>
  <c r="K110" i="1"/>
  <c r="K111" i="1"/>
  <c r="K112" i="1"/>
  <c r="K113" i="1"/>
  <c r="K114" i="1"/>
  <c r="K115" i="1"/>
  <c r="K116" i="1"/>
  <c r="K117" i="1"/>
  <c r="K118" i="1"/>
  <c r="K119" i="1"/>
  <c r="K120" i="1"/>
  <c r="K121" i="1"/>
  <c r="K122" i="1"/>
  <c r="K123" i="1"/>
  <c r="K124" i="1"/>
  <c r="K125" i="1"/>
  <c r="K126" i="1"/>
  <c r="K127" i="1"/>
  <c r="K128" i="1"/>
  <c r="K129" i="1"/>
  <c r="K130" i="1"/>
  <c r="K131" i="1"/>
  <c r="K132" i="1"/>
  <c r="K133" i="1"/>
  <c r="K134" i="1"/>
  <c r="K135" i="1"/>
  <c r="K136" i="1"/>
  <c r="K137" i="1"/>
  <c r="K138" i="1"/>
  <c r="K139" i="1"/>
  <c r="K140" i="1"/>
  <c r="K141" i="1"/>
  <c r="K142" i="1"/>
  <c r="K143" i="1"/>
  <c r="K144" i="1"/>
  <c r="K145" i="1"/>
  <c r="K146" i="1"/>
  <c r="K147" i="1"/>
  <c r="K148" i="1"/>
  <c r="K149" i="1"/>
  <c r="K150" i="1"/>
  <c r="K151" i="1"/>
  <c r="K152" i="1"/>
  <c r="K153" i="1"/>
  <c r="K154" i="1"/>
  <c r="K155" i="1"/>
  <c r="K156" i="1"/>
  <c r="K157" i="1"/>
  <c r="K158" i="1"/>
  <c r="K159" i="1"/>
  <c r="K160" i="1"/>
  <c r="K161" i="1"/>
  <c r="K162" i="1"/>
  <c r="K163" i="1"/>
  <c r="K164" i="1"/>
  <c r="K165" i="1"/>
  <c r="K166" i="1"/>
  <c r="K167" i="1"/>
  <c r="K168" i="1"/>
  <c r="K169" i="1"/>
  <c r="K170" i="1"/>
  <c r="K171" i="1"/>
  <c r="K172" i="1"/>
  <c r="K173" i="1"/>
  <c r="K174" i="1"/>
  <c r="K175" i="1"/>
  <c r="K176" i="1"/>
  <c r="K177" i="1"/>
  <c r="K178" i="1"/>
  <c r="K179" i="1"/>
  <c r="K180" i="1"/>
  <c r="K181" i="1"/>
  <c r="K182" i="1"/>
  <c r="K183" i="1"/>
  <c r="K184" i="1"/>
  <c r="K185" i="1"/>
  <c r="K186" i="1"/>
  <c r="K187" i="1"/>
  <c r="K188" i="1"/>
  <c r="K189" i="1"/>
  <c r="K190" i="1"/>
  <c r="K191" i="1"/>
  <c r="K192" i="1"/>
  <c r="K193" i="1"/>
  <c r="K194" i="1"/>
  <c r="K195" i="1"/>
  <c r="K196" i="1"/>
  <c r="K197" i="1"/>
  <c r="K198" i="1"/>
  <c r="K199" i="1"/>
  <c r="K200" i="1"/>
  <c r="K201" i="1"/>
  <c r="K202" i="1"/>
  <c r="K203" i="1"/>
  <c r="K204" i="1"/>
  <c r="K205" i="1"/>
  <c r="K206" i="1"/>
  <c r="K207" i="1"/>
  <c r="K208" i="1"/>
  <c r="K209" i="1"/>
  <c r="K210" i="1"/>
  <c r="K211" i="1"/>
  <c r="K212" i="1"/>
  <c r="K213" i="1"/>
  <c r="K214" i="1"/>
  <c r="K215" i="1"/>
  <c r="K216" i="1"/>
  <c r="K217" i="1"/>
  <c r="K218" i="1"/>
  <c r="K219" i="1"/>
  <c r="K220" i="1"/>
  <c r="K221" i="1"/>
  <c r="K222" i="1"/>
  <c r="K223" i="1"/>
  <c r="K224" i="1"/>
  <c r="K225" i="1"/>
  <c r="K226" i="1"/>
  <c r="K227" i="1"/>
  <c r="K228" i="1"/>
  <c r="K229" i="1"/>
  <c r="K230" i="1"/>
  <c r="K231" i="1"/>
  <c r="K232" i="1"/>
  <c r="K233" i="1"/>
  <c r="K234" i="1"/>
  <c r="K235" i="1"/>
  <c r="K236" i="1"/>
  <c r="K237" i="1"/>
  <c r="K238" i="1"/>
  <c r="K239" i="1"/>
  <c r="K240" i="1"/>
  <c r="K241" i="1"/>
  <c r="K242" i="1"/>
  <c r="K243" i="1"/>
  <c r="K244" i="1"/>
  <c r="K245" i="1"/>
  <c r="K246" i="1"/>
  <c r="K247" i="1"/>
  <c r="K248" i="1"/>
  <c r="K249" i="1"/>
  <c r="K250" i="1"/>
  <c r="K251" i="1"/>
  <c r="K252" i="1"/>
  <c r="K253" i="1"/>
  <c r="K254" i="1"/>
  <c r="K255" i="1"/>
  <c r="K256" i="1"/>
  <c r="K257" i="1"/>
  <c r="K258" i="1"/>
  <c r="K259" i="1"/>
  <c r="K260" i="1"/>
  <c r="K261" i="1"/>
  <c r="K262" i="1"/>
  <c r="K263" i="1"/>
  <c r="K264" i="1"/>
  <c r="K265" i="1"/>
  <c r="K266" i="1"/>
  <c r="K267" i="1"/>
  <c r="K268" i="1"/>
  <c r="K269" i="1"/>
  <c r="K270" i="1"/>
  <c r="K271" i="1"/>
  <c r="K272" i="1"/>
  <c r="K273" i="1"/>
  <c r="K274" i="1"/>
  <c r="K275" i="1"/>
  <c r="K276" i="1"/>
  <c r="K277" i="1"/>
  <c r="K278" i="1"/>
  <c r="K279" i="1"/>
  <c r="K280" i="1"/>
  <c r="K281" i="1"/>
  <c r="K282" i="1"/>
  <c r="K283" i="1"/>
  <c r="K284" i="1"/>
  <c r="K285" i="1"/>
  <c r="K286" i="1"/>
  <c r="K287" i="1"/>
  <c r="K288" i="1"/>
  <c r="K289" i="1"/>
  <c r="K290" i="1"/>
  <c r="K291" i="1"/>
  <c r="K292" i="1"/>
  <c r="K293" i="1"/>
  <c r="K294" i="1"/>
  <c r="K295" i="1"/>
  <c r="K296" i="1"/>
  <c r="K297" i="1"/>
  <c r="K298" i="1"/>
  <c r="K299" i="1"/>
  <c r="K300" i="1"/>
  <c r="K301" i="1"/>
  <c r="K302" i="1"/>
  <c r="K303" i="1"/>
  <c r="K304" i="1"/>
  <c r="K305" i="1"/>
  <c r="K306" i="1"/>
  <c r="K307" i="1"/>
  <c r="K308" i="1"/>
  <c r="K309" i="1"/>
  <c r="K310" i="1"/>
  <c r="K311" i="1"/>
  <c r="K312" i="1"/>
  <c r="K313" i="1"/>
  <c r="K314" i="1"/>
  <c r="K315" i="1"/>
  <c r="K316" i="1"/>
  <c r="K317" i="1"/>
  <c r="K318" i="1"/>
  <c r="K319" i="1"/>
  <c r="K320" i="1"/>
  <c r="K321" i="1"/>
  <c r="K322" i="1"/>
  <c r="K323" i="1"/>
  <c r="K324" i="1"/>
  <c r="K325" i="1"/>
  <c r="K326" i="1"/>
  <c r="K327" i="1"/>
  <c r="K328" i="1"/>
  <c r="K329" i="1"/>
  <c r="K330" i="1"/>
  <c r="K331" i="1"/>
  <c r="K332" i="1"/>
  <c r="K333" i="1"/>
  <c r="K334" i="1"/>
  <c r="K335" i="1"/>
  <c r="K336" i="1"/>
  <c r="K337" i="1"/>
  <c r="K338" i="1"/>
  <c r="K339" i="1"/>
  <c r="K340" i="1"/>
  <c r="K341" i="1"/>
  <c r="K342" i="1"/>
  <c r="K343" i="1"/>
  <c r="K344" i="1"/>
  <c r="K345" i="1"/>
  <c r="K346" i="1"/>
  <c r="K347" i="1"/>
  <c r="K348" i="1"/>
  <c r="K349" i="1"/>
  <c r="K350" i="1"/>
  <c r="K351" i="1"/>
  <c r="K352" i="1"/>
  <c r="K353" i="1"/>
  <c r="K354" i="1"/>
  <c r="K355" i="1"/>
  <c r="K356" i="1"/>
  <c r="K357" i="1"/>
  <c r="K358" i="1"/>
  <c r="K359" i="1"/>
  <c r="K360" i="1"/>
  <c r="K361" i="1"/>
  <c r="K362" i="1"/>
  <c r="K363" i="1"/>
  <c r="K364" i="1"/>
  <c r="K365" i="1"/>
  <c r="K366" i="1"/>
  <c r="K367" i="1"/>
  <c r="K368" i="1"/>
  <c r="K369" i="1"/>
  <c r="K370" i="1"/>
  <c r="K371" i="1"/>
  <c r="K372" i="1"/>
  <c r="K373" i="1"/>
  <c r="K374" i="1"/>
  <c r="K375" i="1"/>
  <c r="K376" i="1"/>
  <c r="K377" i="1"/>
  <c r="K378" i="1"/>
  <c r="K379" i="1"/>
  <c r="K380" i="1"/>
  <c r="K381" i="1"/>
  <c r="K382" i="1"/>
  <c r="K383" i="1"/>
  <c r="K384" i="1"/>
  <c r="K385" i="1"/>
  <c r="K386" i="1"/>
  <c r="K387" i="1"/>
  <c r="K388" i="1"/>
  <c r="K389" i="1"/>
  <c r="K390" i="1"/>
  <c r="K391" i="1"/>
  <c r="K392" i="1"/>
  <c r="K393" i="1"/>
  <c r="K394" i="1"/>
  <c r="K395" i="1"/>
  <c r="K396" i="1"/>
  <c r="K397" i="1"/>
  <c r="K398" i="1"/>
  <c r="K399" i="1"/>
  <c r="K400" i="1"/>
  <c r="K401" i="1"/>
  <c r="K402" i="1"/>
  <c r="K403" i="1"/>
  <c r="K404" i="1"/>
  <c r="K405" i="1"/>
  <c r="K406" i="1"/>
  <c r="K407" i="1"/>
  <c r="K408" i="1"/>
  <c r="K409" i="1"/>
  <c r="K410" i="1"/>
  <c r="K411" i="1"/>
  <c r="K412" i="1"/>
  <c r="K413" i="1"/>
  <c r="K414" i="1"/>
  <c r="K415" i="1"/>
  <c r="K416" i="1"/>
  <c r="K417" i="1"/>
  <c r="K418" i="1"/>
  <c r="K419" i="1"/>
  <c r="K420" i="1"/>
  <c r="K421" i="1"/>
  <c r="K422" i="1"/>
  <c r="K423" i="1"/>
  <c r="K424" i="1"/>
  <c r="K425" i="1"/>
  <c r="K426" i="1"/>
  <c r="K427" i="1"/>
  <c r="K428" i="1"/>
  <c r="K429" i="1"/>
  <c r="K430" i="1"/>
  <c r="K431" i="1"/>
  <c r="K432" i="1"/>
  <c r="K433" i="1"/>
  <c r="K434" i="1"/>
  <c r="K435" i="1"/>
  <c r="K436" i="1"/>
  <c r="K437" i="1"/>
  <c r="K438" i="1"/>
  <c r="K439" i="1"/>
  <c r="K440" i="1"/>
  <c r="K441" i="1"/>
  <c r="K442" i="1"/>
  <c r="K443" i="1"/>
  <c r="K444" i="1"/>
  <c r="K445" i="1"/>
  <c r="K446" i="1"/>
  <c r="K447" i="1"/>
  <c r="K448" i="1"/>
  <c r="K449" i="1"/>
  <c r="K450" i="1"/>
  <c r="K451" i="1"/>
  <c r="K452" i="1"/>
  <c r="K453" i="1"/>
  <c r="K454" i="1"/>
  <c r="K455" i="1"/>
  <c r="K456" i="1"/>
  <c r="K457" i="1"/>
  <c r="K458" i="1"/>
  <c r="K459" i="1"/>
  <c r="K460" i="1"/>
  <c r="K461" i="1"/>
  <c r="K462" i="1"/>
  <c r="K463" i="1"/>
  <c r="K464" i="1"/>
  <c r="K465" i="1"/>
  <c r="K466" i="1"/>
  <c r="K467" i="1"/>
  <c r="K468" i="1"/>
  <c r="K469" i="1"/>
  <c r="K470" i="1"/>
  <c r="K471" i="1"/>
  <c r="K472" i="1"/>
  <c r="K473" i="1"/>
  <c r="K474" i="1"/>
  <c r="K475" i="1"/>
  <c r="K476" i="1"/>
  <c r="K477" i="1"/>
  <c r="K478" i="1"/>
  <c r="K479" i="1"/>
  <c r="K480" i="1"/>
  <c r="K481" i="1"/>
  <c r="K482" i="1"/>
  <c r="K483" i="1"/>
  <c r="K484" i="1"/>
  <c r="K485" i="1"/>
  <c r="K486" i="1"/>
  <c r="K487" i="1"/>
  <c r="K488" i="1"/>
  <c r="K489" i="1"/>
  <c r="K490" i="1"/>
  <c r="K491" i="1"/>
  <c r="K492" i="1"/>
  <c r="K493" i="1"/>
  <c r="K494" i="1"/>
  <c r="K495" i="1"/>
  <c r="K496" i="1"/>
  <c r="K497" i="1"/>
  <c r="K498" i="1"/>
  <c r="K499" i="1"/>
  <c r="K500" i="1"/>
  <c r="K501" i="1"/>
  <c r="K502" i="1"/>
  <c r="K503" i="1"/>
  <c r="K504" i="1"/>
  <c r="K505" i="1"/>
  <c r="K506" i="1"/>
  <c r="K507" i="1"/>
  <c r="K508" i="1"/>
  <c r="K509" i="1"/>
  <c r="K510" i="1"/>
  <c r="K511" i="1"/>
  <c r="K512" i="1"/>
  <c r="K513" i="1"/>
  <c r="K514" i="1"/>
  <c r="K515" i="1"/>
  <c r="K516" i="1"/>
  <c r="K517" i="1"/>
  <c r="K518" i="1"/>
  <c r="K519" i="1"/>
  <c r="K520" i="1"/>
  <c r="K521" i="1"/>
  <c r="K522" i="1"/>
  <c r="K523" i="1"/>
  <c r="K524" i="1"/>
  <c r="K525" i="1"/>
  <c r="K526" i="1"/>
  <c r="K527" i="1"/>
  <c r="K528" i="1"/>
  <c r="K529" i="1"/>
  <c r="K530" i="1"/>
  <c r="K531" i="1"/>
  <c r="K532" i="1"/>
  <c r="K533" i="1"/>
  <c r="K534" i="1"/>
  <c r="K535" i="1"/>
  <c r="K536" i="1"/>
  <c r="K537" i="1"/>
  <c r="K538" i="1"/>
  <c r="K539" i="1"/>
  <c r="K540" i="1"/>
  <c r="K541" i="1"/>
  <c r="K542" i="1"/>
  <c r="K543" i="1"/>
  <c r="K544" i="1"/>
  <c r="K545" i="1"/>
  <c r="K546" i="1"/>
  <c r="K547" i="1"/>
  <c r="K548" i="1"/>
  <c r="K549" i="1"/>
  <c r="K550" i="1"/>
  <c r="K551" i="1"/>
  <c r="K552" i="1"/>
  <c r="K553" i="1"/>
  <c r="K554" i="1"/>
  <c r="K555" i="1"/>
  <c r="K556" i="1"/>
  <c r="K557" i="1"/>
  <c r="K558" i="1"/>
  <c r="K559" i="1"/>
  <c r="K560" i="1"/>
  <c r="K561" i="1"/>
  <c r="K562" i="1"/>
  <c r="K563" i="1"/>
  <c r="K564" i="1"/>
  <c r="K565" i="1"/>
  <c r="K566" i="1"/>
  <c r="K567" i="1"/>
  <c r="K568" i="1"/>
  <c r="K569" i="1"/>
  <c r="K570" i="1"/>
  <c r="K571" i="1"/>
  <c r="K572" i="1"/>
  <c r="K573" i="1"/>
  <c r="K574" i="1"/>
  <c r="K575" i="1"/>
  <c r="K576" i="1"/>
  <c r="K577" i="1"/>
  <c r="K578" i="1"/>
  <c r="K579" i="1"/>
  <c r="K580" i="1"/>
  <c r="K581" i="1"/>
  <c r="K582" i="1"/>
  <c r="K583" i="1"/>
  <c r="K584" i="1"/>
  <c r="K585" i="1"/>
  <c r="K586" i="1"/>
  <c r="K587" i="1"/>
  <c r="K588" i="1"/>
  <c r="K589" i="1"/>
  <c r="K590" i="1"/>
  <c r="K591" i="1"/>
  <c r="K592" i="1"/>
  <c r="K593" i="1"/>
  <c r="K594" i="1"/>
  <c r="K595" i="1"/>
  <c r="K596" i="1"/>
  <c r="K597" i="1"/>
  <c r="K598" i="1"/>
  <c r="K599" i="1"/>
  <c r="K600" i="1"/>
  <c r="K601" i="1"/>
  <c r="K602" i="1"/>
  <c r="K603" i="1"/>
  <c r="K604" i="1"/>
  <c r="K605" i="1"/>
  <c r="K606" i="1"/>
  <c r="K607" i="1"/>
  <c r="K608" i="1"/>
  <c r="K609" i="1"/>
  <c r="K610" i="1"/>
  <c r="K611" i="1"/>
  <c r="K612" i="1"/>
  <c r="K613" i="1"/>
  <c r="K614" i="1"/>
  <c r="K615" i="1"/>
  <c r="K616" i="1"/>
  <c r="K617" i="1"/>
  <c r="K618" i="1"/>
  <c r="K619" i="1"/>
  <c r="K620" i="1"/>
  <c r="K621" i="1"/>
  <c r="K622" i="1"/>
  <c r="K623" i="1"/>
  <c r="K624" i="1"/>
  <c r="K625" i="1"/>
  <c r="K626" i="1"/>
  <c r="K627" i="1"/>
  <c r="K628" i="1"/>
  <c r="K629" i="1"/>
  <c r="K630" i="1"/>
  <c r="K631" i="1"/>
  <c r="K632" i="1"/>
  <c r="K633" i="1"/>
  <c r="K634" i="1"/>
  <c r="K635" i="1"/>
  <c r="K636" i="1"/>
  <c r="K637" i="1"/>
  <c r="K638" i="1"/>
  <c r="K639" i="1"/>
  <c r="K640" i="1"/>
  <c r="K641" i="1"/>
  <c r="K642" i="1"/>
  <c r="K643" i="1"/>
  <c r="K644" i="1"/>
  <c r="K645" i="1"/>
  <c r="K646" i="1"/>
  <c r="K647" i="1"/>
  <c r="K648" i="1"/>
  <c r="K649" i="1"/>
  <c r="K650" i="1"/>
  <c r="K651" i="1"/>
  <c r="K652" i="1"/>
  <c r="K653" i="1"/>
  <c r="K654" i="1"/>
  <c r="K655" i="1"/>
  <c r="K656" i="1"/>
  <c r="K657" i="1"/>
  <c r="K658" i="1"/>
  <c r="K659" i="1"/>
  <c r="K660" i="1"/>
  <c r="K661" i="1"/>
  <c r="K662" i="1"/>
  <c r="K663" i="1"/>
  <c r="K664" i="1"/>
  <c r="K665" i="1"/>
  <c r="K666" i="1"/>
  <c r="K667" i="1"/>
  <c r="K668" i="1"/>
  <c r="K669" i="1"/>
  <c r="K670" i="1"/>
  <c r="K671" i="1"/>
  <c r="K672" i="1"/>
  <c r="K673" i="1"/>
  <c r="K674" i="1"/>
  <c r="K675" i="1"/>
  <c r="K676" i="1"/>
  <c r="K677" i="1"/>
  <c r="K678" i="1"/>
  <c r="K679" i="1"/>
  <c r="K680" i="1"/>
  <c r="K681" i="1"/>
  <c r="K682" i="1"/>
  <c r="K683" i="1"/>
  <c r="K684" i="1"/>
  <c r="K685" i="1"/>
  <c r="K686" i="1"/>
  <c r="K687" i="1"/>
  <c r="K688" i="1"/>
  <c r="K689" i="1"/>
  <c r="K690" i="1"/>
  <c r="K691" i="1"/>
  <c r="K692" i="1"/>
  <c r="K693" i="1"/>
  <c r="K694" i="1"/>
  <c r="K695" i="1"/>
  <c r="K696" i="1"/>
  <c r="K697" i="1"/>
  <c r="K698" i="1"/>
  <c r="K699" i="1"/>
  <c r="K700" i="1"/>
  <c r="K701" i="1"/>
  <c r="K702" i="1"/>
  <c r="K703" i="1"/>
  <c r="K704" i="1"/>
  <c r="K705" i="1"/>
  <c r="K706" i="1"/>
  <c r="K707" i="1"/>
  <c r="K708" i="1"/>
  <c r="K709" i="1"/>
  <c r="K710" i="1"/>
  <c r="K711" i="1"/>
  <c r="K712" i="1"/>
  <c r="K713" i="1"/>
  <c r="K714" i="1"/>
  <c r="K715" i="1"/>
  <c r="K716" i="1"/>
  <c r="K717" i="1"/>
  <c r="K718" i="1"/>
  <c r="K719" i="1"/>
  <c r="K720" i="1"/>
  <c r="K721" i="1"/>
  <c r="K722" i="1"/>
  <c r="K723" i="1"/>
  <c r="K724" i="1"/>
  <c r="K725" i="1"/>
  <c r="K726" i="1"/>
  <c r="K727" i="1"/>
  <c r="K728" i="1"/>
  <c r="K729" i="1"/>
  <c r="K730" i="1"/>
  <c r="K731" i="1"/>
  <c r="K732" i="1"/>
  <c r="K733" i="1"/>
  <c r="K734" i="1"/>
  <c r="K735" i="1"/>
  <c r="K736" i="1"/>
  <c r="K737" i="1"/>
  <c r="K738" i="1"/>
  <c r="K739" i="1"/>
  <c r="K740" i="1"/>
  <c r="K741" i="1"/>
  <c r="K742" i="1"/>
  <c r="K743" i="1"/>
  <c r="K744" i="1"/>
  <c r="K745" i="1"/>
  <c r="K746" i="1"/>
  <c r="K747" i="1"/>
  <c r="K748" i="1"/>
  <c r="K749" i="1"/>
  <c r="K750" i="1"/>
  <c r="K751" i="1"/>
  <c r="K752" i="1"/>
  <c r="K753" i="1"/>
  <c r="K754" i="1"/>
  <c r="K755" i="1"/>
  <c r="K756" i="1"/>
  <c r="K757" i="1"/>
  <c r="K758" i="1"/>
  <c r="K759" i="1"/>
  <c r="K760" i="1"/>
  <c r="K761" i="1"/>
  <c r="K762" i="1"/>
  <c r="K763" i="1"/>
  <c r="K764" i="1"/>
  <c r="K765" i="1"/>
  <c r="K766" i="1"/>
  <c r="K767" i="1"/>
  <c r="K768" i="1"/>
  <c r="K769" i="1"/>
  <c r="K770" i="1"/>
  <c r="K771" i="1"/>
  <c r="K772" i="1"/>
  <c r="K773" i="1"/>
  <c r="K774" i="1"/>
  <c r="K775" i="1"/>
  <c r="K776" i="1"/>
  <c r="K777" i="1"/>
  <c r="K778" i="1"/>
  <c r="K779" i="1"/>
  <c r="K780" i="1"/>
  <c r="K781" i="1"/>
  <c r="K782" i="1"/>
  <c r="K783" i="1"/>
  <c r="K784" i="1"/>
  <c r="K785" i="1"/>
  <c r="K786" i="1"/>
  <c r="K787" i="1"/>
  <c r="K788" i="1"/>
  <c r="K789" i="1"/>
  <c r="K790" i="1"/>
  <c r="K791" i="1"/>
  <c r="K792" i="1"/>
  <c r="K793" i="1"/>
  <c r="K794" i="1"/>
  <c r="K795" i="1"/>
  <c r="K796" i="1"/>
  <c r="K797" i="1"/>
  <c r="K798" i="1"/>
  <c r="K799" i="1"/>
  <c r="K800" i="1"/>
  <c r="K801" i="1"/>
  <c r="K802" i="1"/>
  <c r="K803" i="1"/>
  <c r="K804" i="1"/>
  <c r="K805" i="1"/>
  <c r="K806" i="1"/>
  <c r="K807" i="1"/>
  <c r="K808" i="1"/>
  <c r="K809" i="1"/>
  <c r="K810" i="1"/>
  <c r="K811" i="1"/>
  <c r="K812" i="1"/>
  <c r="K813" i="1"/>
  <c r="K814" i="1"/>
  <c r="K815" i="1"/>
  <c r="K816" i="1"/>
  <c r="K817" i="1"/>
  <c r="K818" i="1"/>
  <c r="K819" i="1"/>
  <c r="K820" i="1"/>
  <c r="K821" i="1"/>
  <c r="K822" i="1"/>
  <c r="K823" i="1"/>
  <c r="K824" i="1"/>
  <c r="K825" i="1"/>
  <c r="K826" i="1"/>
  <c r="K827" i="1"/>
  <c r="K828" i="1"/>
  <c r="K829" i="1"/>
  <c r="K830" i="1"/>
  <c r="K831" i="1"/>
  <c r="K832" i="1"/>
  <c r="K833" i="1"/>
  <c r="K834" i="1"/>
  <c r="K835" i="1"/>
  <c r="K836" i="1"/>
  <c r="K837" i="1"/>
  <c r="K838" i="1"/>
  <c r="K839" i="1"/>
  <c r="K840" i="1"/>
  <c r="K841" i="1"/>
  <c r="K842" i="1"/>
  <c r="K843" i="1"/>
  <c r="K844" i="1"/>
  <c r="K845" i="1"/>
  <c r="K846" i="1"/>
  <c r="K847" i="1"/>
  <c r="K848" i="1"/>
  <c r="K849" i="1"/>
  <c r="K850" i="1"/>
  <c r="K851" i="1"/>
  <c r="K852" i="1"/>
  <c r="K853" i="1"/>
  <c r="K854" i="1"/>
  <c r="K855" i="1"/>
  <c r="K856" i="1"/>
  <c r="K857" i="1"/>
  <c r="K858" i="1"/>
  <c r="K859" i="1"/>
  <c r="K860" i="1"/>
  <c r="K861" i="1"/>
  <c r="K862" i="1"/>
  <c r="K863" i="1"/>
  <c r="K864" i="1"/>
  <c r="K865" i="1"/>
  <c r="K866" i="1"/>
  <c r="K867" i="1"/>
  <c r="K868" i="1"/>
  <c r="K869" i="1"/>
  <c r="K870" i="1"/>
  <c r="K871" i="1"/>
  <c r="K872" i="1"/>
  <c r="K873" i="1"/>
  <c r="K874" i="1"/>
  <c r="K875" i="1"/>
  <c r="K876" i="1"/>
  <c r="K877" i="1"/>
  <c r="K878" i="1"/>
  <c r="K879" i="1"/>
  <c r="K880" i="1"/>
  <c r="K881" i="1"/>
  <c r="K882" i="1"/>
  <c r="K883" i="1"/>
  <c r="K884" i="1"/>
  <c r="K885" i="1"/>
  <c r="K886" i="1"/>
  <c r="K887" i="1"/>
  <c r="K888" i="1"/>
  <c r="K889" i="1"/>
  <c r="K890" i="1"/>
  <c r="K891" i="1"/>
  <c r="K892" i="1"/>
  <c r="K893" i="1"/>
  <c r="K894" i="1"/>
  <c r="K895" i="1"/>
  <c r="K896" i="1"/>
  <c r="K897" i="1"/>
  <c r="K898" i="1"/>
  <c r="K899" i="1"/>
  <c r="K900" i="1"/>
  <c r="K901" i="1"/>
  <c r="K902" i="1"/>
  <c r="K903" i="1"/>
  <c r="K904" i="1"/>
  <c r="K905" i="1"/>
  <c r="K906" i="1"/>
  <c r="K907" i="1"/>
  <c r="K908" i="1"/>
  <c r="K909" i="1"/>
  <c r="K910" i="1"/>
  <c r="K911" i="1"/>
  <c r="K912" i="1"/>
  <c r="K913" i="1"/>
  <c r="K914" i="1"/>
  <c r="K915" i="1"/>
  <c r="K916" i="1"/>
  <c r="K917" i="1"/>
  <c r="K918" i="1"/>
  <c r="K919" i="1"/>
  <c r="K920" i="1"/>
  <c r="K921" i="1"/>
  <c r="K922" i="1"/>
  <c r="K923" i="1"/>
  <c r="K924" i="1"/>
  <c r="K925" i="1"/>
  <c r="K926" i="1"/>
  <c r="K927" i="1"/>
  <c r="K928" i="1"/>
  <c r="K929" i="1"/>
  <c r="K930" i="1"/>
  <c r="K931" i="1"/>
  <c r="K932" i="1"/>
  <c r="K933" i="1"/>
  <c r="K934" i="1"/>
  <c r="K935" i="1"/>
  <c r="K936" i="1"/>
  <c r="K937" i="1"/>
  <c r="K938" i="1"/>
  <c r="K939" i="1"/>
  <c r="K940" i="1"/>
  <c r="K941" i="1"/>
  <c r="K942" i="1"/>
  <c r="K943" i="1"/>
  <c r="K944" i="1"/>
  <c r="K945" i="1"/>
  <c r="K946" i="1"/>
  <c r="K947" i="1"/>
  <c r="K948" i="1"/>
  <c r="K949" i="1"/>
  <c r="K950" i="1"/>
  <c r="K951" i="1"/>
  <c r="K952" i="1"/>
  <c r="K953" i="1"/>
  <c r="K954" i="1"/>
  <c r="K955" i="1"/>
  <c r="K956" i="1"/>
  <c r="K957" i="1"/>
  <c r="K958" i="1"/>
  <c r="K959" i="1"/>
  <c r="K960" i="1"/>
  <c r="K961" i="1"/>
  <c r="K962" i="1"/>
  <c r="K963" i="1"/>
  <c r="K964" i="1"/>
  <c r="K965" i="1"/>
  <c r="K966" i="1"/>
  <c r="K967" i="1"/>
  <c r="K968" i="1"/>
  <c r="K969" i="1"/>
  <c r="K970" i="1"/>
  <c r="K971" i="1"/>
  <c r="K972" i="1"/>
  <c r="K973" i="1"/>
  <c r="K974" i="1"/>
  <c r="K975" i="1"/>
  <c r="K976" i="1"/>
  <c r="K977" i="1"/>
  <c r="K978" i="1"/>
  <c r="K979" i="1"/>
  <c r="K980" i="1"/>
  <c r="K981" i="1"/>
  <c r="K982" i="1"/>
  <c r="K983" i="1"/>
  <c r="K984" i="1"/>
  <c r="K985" i="1"/>
  <c r="K986" i="1"/>
  <c r="K987" i="1"/>
  <c r="K988" i="1"/>
  <c r="K989" i="1"/>
  <c r="K990" i="1"/>
  <c r="K991" i="1"/>
  <c r="K992" i="1"/>
  <c r="K993" i="1"/>
  <c r="K994" i="1"/>
  <c r="K995" i="1"/>
  <c r="K996" i="1"/>
  <c r="K997" i="1"/>
  <c r="K998" i="1"/>
  <c r="K999" i="1"/>
  <c r="K1000" i="1"/>
  <c r="K1001" i="1"/>
  <c r="K1002" i="1"/>
  <c r="K1003" i="1"/>
  <c r="K1004" i="1"/>
  <c r="K1005" i="1"/>
  <c r="K1006" i="1"/>
  <c r="K1007" i="1"/>
  <c r="K1008" i="1"/>
  <c r="K1009" i="1"/>
  <c r="K1010" i="1"/>
  <c r="K1011" i="1"/>
  <c r="K1012" i="1"/>
  <c r="K1013" i="1"/>
  <c r="K1014" i="1"/>
  <c r="K1015" i="1"/>
  <c r="K1016" i="1"/>
  <c r="K1017" i="1"/>
  <c r="K1018" i="1"/>
  <c r="K1019" i="1"/>
  <c r="K1020" i="1"/>
  <c r="K1021" i="1"/>
  <c r="K1022" i="1"/>
  <c r="K1023" i="1"/>
  <c r="K1024" i="1"/>
  <c r="K1025" i="1"/>
  <c r="K1026" i="1"/>
  <c r="K1027" i="1"/>
  <c r="K1028" i="1"/>
  <c r="K1029" i="1"/>
  <c r="K1030" i="1"/>
  <c r="K1031" i="1"/>
  <c r="K1032" i="1"/>
  <c r="K1033" i="1"/>
  <c r="K1034" i="1"/>
  <c r="K1035" i="1"/>
  <c r="K1036" i="1"/>
  <c r="K1037" i="1"/>
  <c r="K1038" i="1"/>
  <c r="K1039" i="1"/>
  <c r="K1040" i="1"/>
  <c r="K1041" i="1"/>
  <c r="K1042" i="1"/>
  <c r="K1043" i="1"/>
  <c r="K1044" i="1"/>
  <c r="K1045" i="1"/>
  <c r="K1046" i="1"/>
  <c r="K1047" i="1"/>
  <c r="K1048" i="1"/>
  <c r="K1049" i="1"/>
  <c r="K1050" i="1"/>
  <c r="K1051" i="1"/>
  <c r="K1052" i="1"/>
  <c r="K1053" i="1"/>
  <c r="K1054" i="1"/>
  <c r="K1055" i="1"/>
  <c r="K1056" i="1"/>
  <c r="K1057" i="1"/>
  <c r="K1058" i="1"/>
  <c r="K1059" i="1"/>
  <c r="K1060" i="1"/>
  <c r="K1061" i="1"/>
  <c r="K1062" i="1"/>
  <c r="K1063" i="1"/>
  <c r="K1064" i="1"/>
  <c r="K1065" i="1"/>
  <c r="K1066" i="1"/>
  <c r="K1067" i="1"/>
  <c r="K1068" i="1"/>
  <c r="K1069" i="1"/>
  <c r="K1070" i="1"/>
  <c r="K1071" i="1"/>
  <c r="K1072" i="1"/>
  <c r="K1073" i="1"/>
  <c r="K1074" i="1"/>
  <c r="K1075" i="1"/>
  <c r="K1076" i="1"/>
  <c r="K1077" i="1"/>
  <c r="K1078" i="1"/>
  <c r="K1079" i="1"/>
  <c r="K1080" i="1"/>
  <c r="K1081" i="1"/>
  <c r="K1082" i="1"/>
  <c r="K1083" i="1"/>
  <c r="K1084" i="1"/>
  <c r="K1085" i="1"/>
  <c r="K1086" i="1"/>
  <c r="K1087" i="1"/>
  <c r="K1088" i="1"/>
  <c r="K1089" i="1"/>
  <c r="K1090" i="1"/>
  <c r="K1091" i="1"/>
  <c r="K1092" i="1"/>
  <c r="K1093" i="1"/>
  <c r="K1094" i="1"/>
  <c r="K1095" i="1"/>
  <c r="K1096" i="1"/>
  <c r="K1097" i="1"/>
  <c r="K1098" i="1"/>
  <c r="K1099" i="1"/>
  <c r="K1100" i="1"/>
  <c r="K1101" i="1"/>
  <c r="K1102" i="1"/>
  <c r="K1103" i="1"/>
  <c r="K1104" i="1"/>
  <c r="K1105" i="1"/>
  <c r="K1106" i="1"/>
  <c r="K1107" i="1"/>
  <c r="K1108" i="1"/>
  <c r="K1109" i="1"/>
  <c r="K1110" i="1"/>
  <c r="K1111" i="1"/>
  <c r="K1112" i="1"/>
  <c r="K1113" i="1"/>
  <c r="K1114" i="1"/>
  <c r="K1115" i="1"/>
  <c r="K1116" i="1"/>
  <c r="K1117" i="1"/>
  <c r="K1118" i="1"/>
  <c r="K1119" i="1"/>
  <c r="K1120" i="1"/>
  <c r="K1121" i="1"/>
  <c r="K1122" i="1"/>
  <c r="K1123" i="1"/>
  <c r="K1124" i="1"/>
  <c r="K1125" i="1"/>
  <c r="K1126" i="1"/>
  <c r="K1127" i="1"/>
  <c r="K1128" i="1"/>
  <c r="K1129" i="1"/>
  <c r="K1130" i="1"/>
  <c r="K1131" i="1"/>
  <c r="K1132" i="1"/>
  <c r="K1133" i="1"/>
  <c r="K1134" i="1"/>
  <c r="K1135" i="1"/>
  <c r="K1136" i="1"/>
  <c r="K1137" i="1"/>
  <c r="K1138" i="1"/>
  <c r="K1139" i="1"/>
  <c r="K1140" i="1"/>
  <c r="K1141" i="1"/>
  <c r="K1142" i="1"/>
  <c r="K1143" i="1"/>
  <c r="K1144" i="1"/>
  <c r="K1145" i="1"/>
  <c r="K1146" i="1"/>
  <c r="K1147" i="1"/>
  <c r="K1148" i="1"/>
  <c r="K1149" i="1"/>
  <c r="K1150" i="1"/>
  <c r="K1151" i="1"/>
  <c r="K1152" i="1"/>
  <c r="K1153" i="1"/>
  <c r="K1154" i="1"/>
  <c r="K1155" i="1"/>
  <c r="K1156" i="1"/>
  <c r="K1157" i="1"/>
  <c r="K1158" i="1"/>
  <c r="K1159" i="1"/>
  <c r="K1160" i="1"/>
  <c r="K1161" i="1"/>
  <c r="K1162" i="1"/>
  <c r="K1163" i="1"/>
  <c r="K1164" i="1"/>
  <c r="K1165" i="1"/>
  <c r="K1166" i="1"/>
  <c r="K1167" i="1"/>
  <c r="K1168" i="1"/>
  <c r="K1169" i="1"/>
  <c r="K1170" i="1"/>
  <c r="K1171" i="1"/>
  <c r="K1172" i="1"/>
  <c r="K1173" i="1"/>
  <c r="K1174" i="1"/>
  <c r="K1175" i="1"/>
  <c r="K1176" i="1"/>
  <c r="K1177" i="1"/>
  <c r="K1178" i="1"/>
  <c r="K1179" i="1"/>
  <c r="K1180" i="1"/>
  <c r="K1181" i="1"/>
  <c r="K1182" i="1"/>
  <c r="K1183" i="1"/>
  <c r="K1184" i="1"/>
  <c r="K1185" i="1"/>
  <c r="K1186" i="1"/>
  <c r="K1187" i="1"/>
  <c r="K1188" i="1"/>
  <c r="K1189" i="1"/>
  <c r="K1190" i="1"/>
  <c r="K1191" i="1"/>
  <c r="K1192" i="1"/>
  <c r="K1193" i="1"/>
  <c r="K1194" i="1"/>
  <c r="K1195" i="1"/>
  <c r="K1196" i="1"/>
  <c r="K1197" i="1"/>
  <c r="K1198" i="1"/>
  <c r="K1199" i="1"/>
  <c r="K1200" i="1"/>
  <c r="K1201" i="1"/>
  <c r="K1202" i="1"/>
  <c r="K1203" i="1"/>
  <c r="K1204" i="1"/>
  <c r="K1205" i="1"/>
  <c r="K1206" i="1"/>
  <c r="K1207" i="1"/>
  <c r="K1208" i="1"/>
  <c r="K1209" i="1"/>
  <c r="K1210" i="1"/>
  <c r="K1211" i="1"/>
  <c r="K1212" i="1"/>
  <c r="K1213" i="1"/>
  <c r="K1214" i="1"/>
  <c r="K1215" i="1"/>
  <c r="K1216" i="1"/>
  <c r="K1217" i="1"/>
  <c r="K1218" i="1"/>
  <c r="K1219" i="1"/>
  <c r="K1220" i="1"/>
  <c r="K1221" i="1"/>
  <c r="K1222" i="1"/>
  <c r="K1223" i="1"/>
  <c r="K1224" i="1"/>
  <c r="K1225" i="1"/>
  <c r="K1226" i="1"/>
  <c r="K1227" i="1"/>
  <c r="K1228" i="1"/>
  <c r="K1229" i="1"/>
  <c r="K1230" i="1"/>
  <c r="K1231" i="1"/>
  <c r="K1232" i="1"/>
  <c r="K1233" i="1"/>
  <c r="K1234" i="1"/>
  <c r="K1235" i="1"/>
  <c r="K1236" i="1"/>
  <c r="K1237" i="1"/>
  <c r="K1238" i="1"/>
  <c r="K1239" i="1"/>
  <c r="K1240" i="1"/>
  <c r="K1241" i="1"/>
  <c r="K1242" i="1"/>
  <c r="K1243" i="1"/>
  <c r="K1244" i="1"/>
  <c r="K1245" i="1"/>
  <c r="K1246" i="1"/>
  <c r="K1247" i="1"/>
  <c r="K1248" i="1"/>
  <c r="K1249" i="1"/>
  <c r="K1250" i="1"/>
  <c r="K1251" i="1"/>
  <c r="K1252" i="1"/>
  <c r="K1253" i="1"/>
  <c r="K1254" i="1"/>
  <c r="K1255" i="1"/>
  <c r="K1256" i="1"/>
  <c r="K1257" i="1"/>
  <c r="K1258" i="1"/>
  <c r="K1259" i="1"/>
  <c r="K1260" i="1"/>
  <c r="K1261" i="1"/>
  <c r="K1262" i="1"/>
  <c r="K1263" i="1"/>
  <c r="K1264" i="1"/>
  <c r="K1265" i="1"/>
  <c r="K1266" i="1"/>
  <c r="K1267" i="1"/>
  <c r="K1268" i="1"/>
  <c r="K1269" i="1"/>
  <c r="K1270" i="1"/>
  <c r="K1271" i="1"/>
  <c r="K1272" i="1"/>
  <c r="K1273" i="1"/>
  <c r="K1274" i="1"/>
  <c r="K1275" i="1"/>
  <c r="K1276" i="1"/>
  <c r="K1277" i="1"/>
  <c r="K1278" i="1"/>
  <c r="K1279" i="1"/>
  <c r="K1280" i="1"/>
  <c r="K1281" i="1"/>
  <c r="K1282" i="1"/>
  <c r="K1283" i="1"/>
  <c r="K1284" i="1"/>
  <c r="K1285" i="1"/>
  <c r="K1286" i="1"/>
  <c r="K1287" i="1"/>
  <c r="K1288" i="1"/>
  <c r="K1289" i="1"/>
  <c r="K1290" i="1"/>
  <c r="K1291" i="1"/>
  <c r="K1292" i="1"/>
  <c r="K1293" i="1"/>
  <c r="K1294" i="1"/>
  <c r="K1295" i="1"/>
  <c r="K1296" i="1"/>
  <c r="K1297" i="1"/>
  <c r="K1298" i="1"/>
  <c r="K1299" i="1"/>
  <c r="K1300" i="1"/>
  <c r="K1301" i="1"/>
  <c r="K1302" i="1"/>
  <c r="K1303" i="1"/>
  <c r="K1304" i="1"/>
  <c r="K1305" i="1"/>
  <c r="K1306" i="1"/>
  <c r="K1307" i="1"/>
  <c r="K1308" i="1"/>
  <c r="K1309" i="1"/>
  <c r="K1310" i="1"/>
  <c r="K1311" i="1"/>
  <c r="K1312" i="1"/>
  <c r="K1313" i="1"/>
  <c r="K1314" i="1"/>
  <c r="K1315" i="1"/>
  <c r="K1316" i="1"/>
  <c r="K1317" i="1"/>
  <c r="K1318" i="1"/>
  <c r="K1319" i="1"/>
  <c r="K1320" i="1"/>
  <c r="K1321" i="1"/>
  <c r="K1322" i="1"/>
  <c r="K1323" i="1"/>
  <c r="K1324" i="1"/>
  <c r="K1325" i="1"/>
  <c r="K1326" i="1"/>
  <c r="K1327" i="1"/>
  <c r="K1328" i="1"/>
  <c r="K1329" i="1"/>
  <c r="K1330" i="1"/>
  <c r="K1331" i="1"/>
  <c r="K1332" i="1"/>
  <c r="K1333" i="1"/>
  <c r="K1334" i="1"/>
  <c r="K1335" i="1"/>
  <c r="K1336" i="1"/>
  <c r="K1337" i="1"/>
  <c r="K1338" i="1"/>
  <c r="K1339" i="1"/>
  <c r="K1340" i="1"/>
  <c r="K1341" i="1"/>
  <c r="K1342" i="1"/>
  <c r="K1343" i="1"/>
  <c r="K1344" i="1"/>
  <c r="K1345" i="1"/>
  <c r="K1346" i="1"/>
  <c r="K1347" i="1"/>
  <c r="K1348" i="1"/>
  <c r="K1349" i="1"/>
  <c r="K1350" i="1"/>
  <c r="K1351" i="1"/>
  <c r="K1352" i="1"/>
  <c r="K1353" i="1"/>
  <c r="K1354" i="1"/>
  <c r="K1355" i="1"/>
  <c r="K1356" i="1"/>
  <c r="K1357" i="1"/>
  <c r="K1358" i="1"/>
  <c r="K1359" i="1"/>
  <c r="K1360" i="1"/>
  <c r="K1361" i="1"/>
  <c r="K1362" i="1"/>
  <c r="K1363" i="1"/>
  <c r="K1364" i="1"/>
  <c r="K1365" i="1"/>
  <c r="K1366" i="1"/>
  <c r="K1367" i="1"/>
  <c r="K1368" i="1"/>
  <c r="K1369" i="1"/>
  <c r="K1370" i="1"/>
  <c r="K1371" i="1"/>
  <c r="K1372" i="1"/>
  <c r="K1373" i="1"/>
  <c r="K1374" i="1"/>
  <c r="K1375" i="1"/>
  <c r="K1376" i="1"/>
  <c r="K1377" i="1"/>
  <c r="K1378" i="1"/>
  <c r="K1379" i="1"/>
  <c r="K1380" i="1"/>
  <c r="K1381" i="1"/>
  <c r="K1382" i="1"/>
  <c r="K1383" i="1"/>
  <c r="K1384" i="1"/>
  <c r="K1385" i="1"/>
  <c r="K1386" i="1"/>
  <c r="K1387" i="1"/>
  <c r="K1388" i="1"/>
  <c r="K1389" i="1"/>
  <c r="K1390" i="1"/>
  <c r="K1391" i="1"/>
  <c r="K1392" i="1"/>
  <c r="K1393" i="1"/>
  <c r="K1394" i="1"/>
  <c r="K1395" i="1"/>
  <c r="K1396" i="1"/>
  <c r="K1397" i="1"/>
  <c r="K1398" i="1"/>
  <c r="K1399" i="1"/>
  <c r="K1400" i="1"/>
  <c r="K1401" i="1"/>
  <c r="K1402" i="1"/>
  <c r="K1403" i="1"/>
  <c r="K1404" i="1"/>
  <c r="K1405" i="1"/>
  <c r="K1406" i="1"/>
  <c r="K1407" i="1"/>
  <c r="K1408" i="1"/>
  <c r="K1409" i="1"/>
  <c r="K1410" i="1"/>
  <c r="K1411" i="1"/>
  <c r="K1412" i="1"/>
  <c r="K1413" i="1"/>
  <c r="K1414" i="1"/>
  <c r="K1415" i="1"/>
  <c r="K1416" i="1"/>
  <c r="K1417" i="1"/>
  <c r="K1418" i="1"/>
  <c r="K1419" i="1"/>
  <c r="K1420" i="1"/>
  <c r="K1421" i="1"/>
  <c r="K1422" i="1"/>
  <c r="K1423" i="1"/>
  <c r="K1424" i="1"/>
  <c r="K1425" i="1"/>
  <c r="K1426" i="1"/>
  <c r="K1427" i="1"/>
  <c r="K1428" i="1"/>
  <c r="K1429" i="1"/>
  <c r="K1430" i="1"/>
  <c r="K1431" i="1"/>
  <c r="K1432" i="1"/>
  <c r="K1433" i="1"/>
  <c r="K1434" i="1"/>
  <c r="K1435" i="1"/>
  <c r="K1436" i="1"/>
  <c r="K1437" i="1"/>
  <c r="K1438" i="1"/>
  <c r="K1439" i="1"/>
  <c r="K1440" i="1"/>
  <c r="K1441" i="1"/>
  <c r="K1442" i="1"/>
  <c r="K1443" i="1"/>
  <c r="K1444" i="1"/>
  <c r="K1445" i="1"/>
  <c r="K1446" i="1"/>
  <c r="K1447" i="1"/>
  <c r="K1448" i="1"/>
  <c r="K1449" i="1"/>
  <c r="K1450" i="1"/>
  <c r="K1451" i="1"/>
  <c r="K1452" i="1"/>
  <c r="K1453" i="1"/>
  <c r="K1454" i="1"/>
  <c r="K1455" i="1"/>
  <c r="K1456" i="1"/>
  <c r="K1457" i="1"/>
  <c r="K1458" i="1"/>
  <c r="K1459" i="1"/>
  <c r="K1460" i="1"/>
  <c r="K1461" i="1"/>
  <c r="K1462" i="1"/>
  <c r="K1463" i="1"/>
  <c r="K1464" i="1"/>
  <c r="K1465" i="1"/>
  <c r="K1466" i="1"/>
  <c r="K1467" i="1"/>
  <c r="K1468" i="1"/>
  <c r="K1469" i="1"/>
  <c r="K1470" i="1"/>
  <c r="K1471" i="1"/>
  <c r="K1472" i="1"/>
  <c r="K1473" i="1"/>
  <c r="K1474" i="1"/>
  <c r="K1475" i="1"/>
  <c r="K1476" i="1"/>
  <c r="K1477" i="1"/>
  <c r="K1478" i="1"/>
  <c r="K1479" i="1"/>
  <c r="K1480" i="1"/>
  <c r="K1481" i="1"/>
  <c r="K1482" i="1"/>
  <c r="K1483" i="1"/>
  <c r="K1484" i="1"/>
  <c r="K1485" i="1"/>
  <c r="K1486" i="1"/>
  <c r="K1487" i="1"/>
  <c r="K1488" i="1"/>
  <c r="K1489" i="1"/>
  <c r="K1490" i="1"/>
  <c r="K1491" i="1"/>
  <c r="K1492" i="1"/>
  <c r="K1493" i="1"/>
  <c r="K1494" i="1"/>
  <c r="K1495" i="1"/>
  <c r="K1496" i="1"/>
  <c r="K1497" i="1"/>
  <c r="K1498" i="1"/>
  <c r="K1499" i="1"/>
  <c r="K1500" i="1"/>
  <c r="K1501" i="1"/>
  <c r="K1502" i="1"/>
  <c r="K1503" i="1"/>
  <c r="K1504" i="1"/>
  <c r="K1505" i="1"/>
  <c r="K1506" i="1"/>
  <c r="K1507" i="1"/>
  <c r="K1508" i="1"/>
  <c r="K1509" i="1"/>
  <c r="K1510" i="1"/>
  <c r="K1511" i="1"/>
  <c r="K1512" i="1"/>
  <c r="K1513" i="1"/>
  <c r="K1514" i="1"/>
  <c r="K1515" i="1"/>
  <c r="K1516" i="1"/>
  <c r="K1517" i="1"/>
  <c r="K1518" i="1"/>
  <c r="K1519" i="1"/>
  <c r="K1520" i="1"/>
  <c r="K1521" i="1"/>
  <c r="K1522" i="1"/>
  <c r="K1523" i="1"/>
  <c r="K1524" i="1"/>
  <c r="K1525" i="1"/>
  <c r="K1526" i="1"/>
  <c r="K1527" i="1"/>
  <c r="K1528" i="1"/>
  <c r="K1529" i="1"/>
  <c r="K1530" i="1"/>
  <c r="K1531" i="1"/>
  <c r="K1532" i="1"/>
  <c r="K1533" i="1"/>
  <c r="K1534" i="1"/>
  <c r="K1535" i="1"/>
  <c r="K1536" i="1"/>
  <c r="K1537" i="1"/>
  <c r="K1538" i="1"/>
  <c r="K1539" i="1"/>
  <c r="K1540" i="1"/>
  <c r="K1541" i="1"/>
  <c r="K1542" i="1"/>
  <c r="K1543" i="1"/>
  <c r="K1544" i="1"/>
  <c r="K1545" i="1"/>
  <c r="K1546" i="1"/>
  <c r="K1547" i="1"/>
  <c r="K1548" i="1"/>
  <c r="K1549" i="1"/>
  <c r="K1550" i="1"/>
  <c r="K1551" i="1"/>
  <c r="K1552" i="1"/>
  <c r="K1553" i="1"/>
  <c r="K1554" i="1"/>
  <c r="K1555" i="1"/>
  <c r="K1556" i="1"/>
  <c r="K1557" i="1"/>
  <c r="K1558" i="1"/>
  <c r="K1559" i="1"/>
  <c r="K1560" i="1"/>
  <c r="K1561" i="1"/>
  <c r="K1562" i="1"/>
  <c r="K1563" i="1"/>
  <c r="K1564" i="1"/>
  <c r="K1565" i="1"/>
  <c r="K1566" i="1"/>
  <c r="K1567" i="1"/>
  <c r="K1568" i="1"/>
  <c r="K1569" i="1"/>
  <c r="K1570" i="1"/>
  <c r="K1571" i="1"/>
  <c r="K1572" i="1"/>
  <c r="K1573" i="1"/>
  <c r="K1574" i="1"/>
  <c r="K1575" i="1"/>
  <c r="K1576" i="1"/>
  <c r="K1577" i="1"/>
  <c r="K1578" i="1"/>
  <c r="K1579" i="1"/>
  <c r="K1580" i="1"/>
  <c r="K1581" i="1"/>
  <c r="K1582" i="1"/>
  <c r="K1583" i="1"/>
  <c r="K1584" i="1"/>
  <c r="K1585" i="1"/>
  <c r="K1586" i="1"/>
  <c r="K1587" i="1"/>
  <c r="K1588" i="1"/>
  <c r="K1589" i="1"/>
  <c r="K1590" i="1"/>
  <c r="K1591" i="1"/>
  <c r="K1592" i="1"/>
  <c r="K1593" i="1"/>
  <c r="K1594" i="1"/>
  <c r="K1595" i="1"/>
  <c r="K1596" i="1"/>
  <c r="K1597" i="1"/>
  <c r="K1598" i="1"/>
  <c r="K1599" i="1"/>
  <c r="K1600" i="1"/>
  <c r="K1601" i="1"/>
  <c r="K1602" i="1"/>
  <c r="K1603" i="1"/>
  <c r="K1604" i="1"/>
  <c r="K1605" i="1"/>
  <c r="K1606" i="1"/>
  <c r="K1607" i="1"/>
  <c r="K1608" i="1"/>
  <c r="K1609" i="1"/>
  <c r="K1610" i="1"/>
  <c r="K1611" i="1"/>
  <c r="K1612" i="1"/>
  <c r="K1613" i="1"/>
  <c r="K1614" i="1"/>
  <c r="K1615" i="1"/>
  <c r="K1616" i="1"/>
  <c r="K1617" i="1"/>
  <c r="K1618" i="1"/>
  <c r="K1619" i="1"/>
  <c r="K1620" i="1"/>
  <c r="K1621" i="1"/>
  <c r="K1622" i="1"/>
  <c r="K1623" i="1"/>
  <c r="K1624" i="1"/>
  <c r="K1625" i="1"/>
  <c r="K1626" i="1"/>
  <c r="K1627" i="1"/>
  <c r="K1628" i="1"/>
  <c r="K1629" i="1"/>
  <c r="K1630" i="1"/>
  <c r="K1631" i="1"/>
  <c r="K1632" i="1"/>
  <c r="K1633" i="1"/>
  <c r="K1634" i="1"/>
  <c r="K1635" i="1"/>
  <c r="K1636" i="1"/>
  <c r="K1637" i="1"/>
  <c r="K1638" i="1"/>
  <c r="K1639" i="1"/>
  <c r="K1640" i="1"/>
  <c r="K1641" i="1"/>
  <c r="K1642" i="1"/>
  <c r="K1643" i="1"/>
  <c r="K1644" i="1"/>
  <c r="K1645" i="1"/>
  <c r="K1646" i="1"/>
  <c r="K1647" i="1"/>
  <c r="K1648" i="1"/>
  <c r="K1649" i="1"/>
  <c r="K1650" i="1"/>
  <c r="K1651" i="1"/>
  <c r="K1652" i="1"/>
  <c r="K1653" i="1"/>
  <c r="K1654" i="1"/>
  <c r="K1655" i="1"/>
  <c r="K1656" i="1"/>
  <c r="K1657" i="1"/>
  <c r="K1658" i="1"/>
  <c r="K1659" i="1"/>
  <c r="K1660" i="1"/>
  <c r="K1661" i="1"/>
  <c r="K1662" i="1"/>
  <c r="K1663" i="1"/>
  <c r="K1664" i="1"/>
  <c r="K1665" i="1"/>
  <c r="K1666" i="1"/>
  <c r="K1667" i="1"/>
  <c r="K1668" i="1"/>
  <c r="K1669" i="1"/>
  <c r="K1670" i="1"/>
  <c r="K1671" i="1"/>
  <c r="K1672" i="1"/>
  <c r="K1673" i="1"/>
  <c r="K1674" i="1"/>
  <c r="K1675" i="1"/>
  <c r="K1676" i="1"/>
  <c r="K1677" i="1"/>
  <c r="K1678" i="1"/>
  <c r="K1679" i="1"/>
  <c r="K1680" i="1"/>
  <c r="K1681" i="1"/>
  <c r="K1682" i="1"/>
  <c r="K1683" i="1"/>
  <c r="K1684" i="1"/>
  <c r="K1685" i="1"/>
  <c r="K1686" i="1"/>
  <c r="K1687" i="1"/>
  <c r="K1688" i="1"/>
  <c r="K1689" i="1"/>
  <c r="K1690" i="1"/>
  <c r="K1691" i="1"/>
  <c r="K1692" i="1"/>
  <c r="K1693" i="1"/>
  <c r="K1694" i="1"/>
  <c r="K1695" i="1"/>
  <c r="K1696" i="1"/>
  <c r="K1697" i="1"/>
  <c r="K1698" i="1"/>
  <c r="K1699" i="1"/>
  <c r="K1700" i="1"/>
  <c r="K1701" i="1"/>
  <c r="K1702" i="1"/>
  <c r="K1703" i="1"/>
  <c r="K1704" i="1"/>
  <c r="K1705" i="1"/>
  <c r="K1706" i="1"/>
  <c r="K1707" i="1"/>
  <c r="K1708" i="1"/>
  <c r="K1709" i="1"/>
  <c r="K1710" i="1"/>
  <c r="K1711" i="1"/>
  <c r="K1712" i="1"/>
  <c r="K1713" i="1"/>
  <c r="K1714" i="1"/>
  <c r="K1715" i="1"/>
  <c r="K1716" i="1"/>
  <c r="K1717" i="1"/>
  <c r="K1718" i="1"/>
  <c r="K1719" i="1"/>
  <c r="K1720" i="1"/>
  <c r="K1721" i="1"/>
  <c r="K1722" i="1"/>
  <c r="K1723" i="1"/>
  <c r="K1724" i="1"/>
  <c r="K1725" i="1"/>
  <c r="K1726" i="1"/>
  <c r="K1727" i="1"/>
  <c r="K1728" i="1"/>
  <c r="K1729" i="1"/>
  <c r="K1730" i="1"/>
  <c r="K1731" i="1"/>
  <c r="K1732" i="1"/>
  <c r="K1733" i="1"/>
  <c r="K1734" i="1"/>
  <c r="K1735" i="1"/>
  <c r="K1736" i="1"/>
  <c r="K1737" i="1"/>
  <c r="K1738" i="1"/>
  <c r="K1739" i="1"/>
  <c r="K1740" i="1"/>
  <c r="K1741" i="1"/>
  <c r="K1742" i="1"/>
  <c r="K1743" i="1"/>
  <c r="K1744" i="1"/>
  <c r="K1745" i="1"/>
  <c r="K1746" i="1"/>
  <c r="K1747" i="1"/>
  <c r="K1748" i="1"/>
  <c r="K1749" i="1"/>
  <c r="K1750" i="1"/>
  <c r="K1751" i="1"/>
  <c r="K1752" i="1"/>
  <c r="K1753" i="1"/>
  <c r="K1754" i="1"/>
  <c r="K1755" i="1"/>
  <c r="K1756" i="1"/>
  <c r="K1757" i="1"/>
  <c r="K1758" i="1"/>
  <c r="K1759" i="1"/>
  <c r="K1760" i="1"/>
  <c r="K1761" i="1"/>
  <c r="K1762" i="1"/>
  <c r="K1763" i="1"/>
  <c r="K1764" i="1"/>
  <c r="K1765" i="1"/>
  <c r="K1766" i="1"/>
  <c r="K1767" i="1"/>
  <c r="K1768" i="1"/>
  <c r="K1769" i="1"/>
  <c r="K1770" i="1"/>
  <c r="K1771" i="1"/>
  <c r="K1772" i="1"/>
  <c r="K1773" i="1"/>
  <c r="K1774" i="1"/>
  <c r="K1775" i="1"/>
  <c r="K1776" i="1"/>
  <c r="K1777" i="1"/>
  <c r="K1778" i="1"/>
  <c r="K1779" i="1"/>
  <c r="K1780" i="1"/>
  <c r="K1781" i="1"/>
  <c r="K1782" i="1"/>
  <c r="K1783" i="1"/>
  <c r="K1784" i="1"/>
  <c r="K1785" i="1"/>
  <c r="K1786" i="1"/>
  <c r="K1787" i="1"/>
  <c r="K1788" i="1"/>
  <c r="K1789" i="1"/>
  <c r="K1790" i="1"/>
  <c r="K1791" i="1"/>
  <c r="K1792" i="1"/>
  <c r="K1793" i="1"/>
  <c r="K1794" i="1"/>
  <c r="K1795" i="1"/>
  <c r="K1796" i="1"/>
  <c r="K1797" i="1"/>
  <c r="K1798" i="1"/>
  <c r="K1799" i="1"/>
  <c r="K1800" i="1"/>
  <c r="K1801" i="1"/>
  <c r="K1802" i="1"/>
  <c r="K1803" i="1"/>
  <c r="K1804" i="1"/>
  <c r="K1805" i="1"/>
  <c r="K1806" i="1"/>
  <c r="K1807" i="1"/>
  <c r="K1808" i="1"/>
  <c r="K1809" i="1"/>
  <c r="K1810" i="1"/>
  <c r="K1811" i="1"/>
  <c r="K1812" i="1"/>
  <c r="K1813" i="1"/>
  <c r="K1814" i="1"/>
  <c r="K1815" i="1"/>
  <c r="K1816" i="1"/>
  <c r="K1817" i="1"/>
  <c r="K1818" i="1"/>
  <c r="K1819" i="1"/>
  <c r="K1820" i="1"/>
  <c r="K1821" i="1"/>
  <c r="K1822" i="1"/>
  <c r="K1823" i="1"/>
  <c r="K1824" i="1"/>
  <c r="K1825" i="1"/>
  <c r="K1826" i="1"/>
  <c r="K1827" i="1"/>
  <c r="K1828" i="1"/>
  <c r="K1829" i="1"/>
  <c r="K1830" i="1"/>
  <c r="K1831" i="1"/>
  <c r="K1832" i="1"/>
  <c r="K1833" i="1"/>
  <c r="K1834" i="1"/>
  <c r="K1835" i="1"/>
  <c r="K1836" i="1"/>
  <c r="K1837" i="1"/>
  <c r="K1838" i="1"/>
  <c r="K1839" i="1"/>
  <c r="K1840" i="1"/>
  <c r="K1841" i="1"/>
  <c r="K1842" i="1"/>
  <c r="K1843" i="1"/>
  <c r="K1844" i="1"/>
  <c r="K1845" i="1"/>
  <c r="K1846" i="1"/>
  <c r="K1847" i="1"/>
  <c r="K1848" i="1"/>
  <c r="K1849" i="1"/>
  <c r="K1850" i="1"/>
  <c r="K1851" i="1"/>
  <c r="K1852" i="1"/>
  <c r="K1853" i="1"/>
  <c r="K1854" i="1"/>
  <c r="K1855" i="1"/>
  <c r="K1856" i="1"/>
  <c r="K1857" i="1"/>
  <c r="K1858" i="1"/>
  <c r="K1859" i="1"/>
  <c r="K1860" i="1"/>
  <c r="K1861" i="1"/>
  <c r="K1862" i="1"/>
  <c r="K1863" i="1"/>
  <c r="K1864" i="1"/>
  <c r="K1865" i="1"/>
  <c r="K1866" i="1"/>
  <c r="K1867" i="1"/>
  <c r="K1868" i="1"/>
  <c r="K1869" i="1"/>
  <c r="K1870" i="1"/>
  <c r="K1871" i="1"/>
  <c r="K1872" i="1"/>
  <c r="K1873" i="1"/>
  <c r="K1874" i="1"/>
  <c r="K1875" i="1"/>
  <c r="K1876" i="1"/>
  <c r="K1877" i="1"/>
  <c r="K1878" i="1"/>
  <c r="K1879" i="1"/>
  <c r="K1880" i="1"/>
  <c r="K1881" i="1"/>
  <c r="K1882" i="1"/>
  <c r="K1883" i="1"/>
  <c r="K1884" i="1"/>
  <c r="K1885" i="1"/>
  <c r="K1886" i="1"/>
  <c r="K1887" i="1"/>
  <c r="K1888" i="1"/>
  <c r="I14" i="3" l="1"/>
  <c r="I9" i="3"/>
  <c r="I7" i="3"/>
  <c r="I11" i="3"/>
  <c r="I4" i="3"/>
  <c r="I8" i="3"/>
  <c r="I13" i="3"/>
  <c r="I10" i="3"/>
  <c r="I12" i="3"/>
  <c r="C6" i="2"/>
  <c r="C7" i="2"/>
  <c r="G162" i="1" s="1"/>
  <c r="AB162" i="1" s="1"/>
  <c r="C8" i="2"/>
  <c r="G37" i="1" s="1"/>
  <c r="AB37" i="1" s="1"/>
  <c r="C9" i="2"/>
  <c r="G946" i="1" s="1"/>
  <c r="AB946" i="1" s="1"/>
  <c r="C10" i="2"/>
  <c r="C11" i="2"/>
  <c r="G327" i="1" s="1"/>
  <c r="AB327" i="1" s="1"/>
  <c r="C12" i="2"/>
  <c r="G286" i="1" s="1"/>
  <c r="AB286" i="1" s="1"/>
  <c r="C13" i="2"/>
  <c r="G315" i="1" s="1"/>
  <c r="AB315" i="1" s="1"/>
  <c r="C14" i="2"/>
  <c r="C15" i="2"/>
  <c r="G395" i="1" s="1"/>
  <c r="AB395" i="1" s="1"/>
  <c r="C16" i="2"/>
  <c r="G409" i="1" s="1"/>
  <c r="AB409" i="1" s="1"/>
  <c r="C17" i="2"/>
  <c r="G794" i="1" s="1"/>
  <c r="AB794" i="1" s="1"/>
  <c r="C18" i="2"/>
  <c r="C19" i="2"/>
  <c r="G586" i="1" s="1"/>
  <c r="AB586" i="1" s="1"/>
  <c r="C20" i="2"/>
  <c r="G730" i="1" s="1"/>
  <c r="AB730" i="1" s="1"/>
  <c r="C21" i="2"/>
  <c r="G749" i="1" s="1"/>
  <c r="AB749" i="1" s="1"/>
  <c r="C22" i="2"/>
  <c r="C23" i="2"/>
  <c r="G811" i="1" s="1"/>
  <c r="AB811" i="1" s="1"/>
  <c r="C24" i="2"/>
  <c r="G822" i="1" s="1"/>
  <c r="AB822" i="1" s="1"/>
  <c r="C26" i="2"/>
  <c r="G1417" i="1" s="1"/>
  <c r="AB1417" i="1" s="1"/>
  <c r="C27" i="2"/>
  <c r="G995" i="1" s="1"/>
  <c r="AB995" i="1" s="1"/>
  <c r="C28" i="2"/>
  <c r="G1002" i="1" s="1"/>
  <c r="AB1002" i="1" s="1"/>
  <c r="C29" i="2"/>
  <c r="C30" i="2"/>
  <c r="G1143" i="1" s="1"/>
  <c r="AB1143" i="1" s="1"/>
  <c r="C31" i="2"/>
  <c r="G1169" i="1" s="1"/>
  <c r="AB1169" i="1" s="1"/>
  <c r="C32" i="2"/>
  <c r="G1173" i="1" s="1"/>
  <c r="AB1173" i="1" s="1"/>
  <c r="C33" i="2"/>
  <c r="G1224" i="1" s="1"/>
  <c r="AB1224" i="1" s="1"/>
  <c r="C34" i="2"/>
  <c r="G1222" i="1" s="1"/>
  <c r="AB1222" i="1" s="1"/>
  <c r="C35" i="2"/>
  <c r="G1237" i="1" s="1"/>
  <c r="AB1237" i="1" s="1"/>
  <c r="C36" i="2"/>
  <c r="G1340" i="1" s="1"/>
  <c r="AB1340" i="1" s="1"/>
  <c r="C37" i="2"/>
  <c r="G1387" i="1" s="1"/>
  <c r="AB1387" i="1" s="1"/>
  <c r="C38" i="2"/>
  <c r="G1547" i="1" s="1"/>
  <c r="AB1547" i="1" s="1"/>
  <c r="C39" i="2"/>
  <c r="C40" i="2"/>
  <c r="G1657" i="1" s="1"/>
  <c r="AB1657" i="1" s="1"/>
  <c r="C41" i="2"/>
  <c r="G1725" i="1" s="1"/>
  <c r="AB1725" i="1" s="1"/>
  <c r="C42" i="2"/>
  <c r="G1863" i="1" s="1"/>
  <c r="AB1863" i="1" s="1"/>
  <c r="C5" i="2"/>
  <c r="G6" i="1"/>
  <c r="AB6" i="1" s="1"/>
  <c r="G7" i="1"/>
  <c r="AB7" i="1" s="1"/>
  <c r="G8" i="1"/>
  <c r="AB8" i="1" s="1"/>
  <c r="G9" i="1"/>
  <c r="AB9" i="1" s="1"/>
  <c r="G10" i="1"/>
  <c r="AB10" i="1" s="1"/>
  <c r="G11" i="1"/>
  <c r="AB11" i="1" s="1"/>
  <c r="G12" i="1"/>
  <c r="AB12" i="1" s="1"/>
  <c r="G13" i="1"/>
  <c r="AB13" i="1" s="1"/>
  <c r="G14" i="1"/>
  <c r="AB14" i="1" s="1"/>
  <c r="G15" i="1"/>
  <c r="AB15" i="1" s="1"/>
  <c r="G16" i="1"/>
  <c r="AB16" i="1" s="1"/>
  <c r="G17" i="1"/>
  <c r="AB17" i="1" s="1"/>
  <c r="G19" i="1"/>
  <c r="AB19" i="1" s="1"/>
  <c r="G20" i="1"/>
  <c r="AB20" i="1" s="1"/>
  <c r="G21" i="1"/>
  <c r="AB21" i="1" s="1"/>
  <c r="G22" i="1"/>
  <c r="AB22" i="1" s="1"/>
  <c r="G23" i="1"/>
  <c r="AB23" i="1" s="1"/>
  <c r="G25" i="1"/>
  <c r="AB25" i="1" s="1"/>
  <c r="G26" i="1"/>
  <c r="AB26" i="1" s="1"/>
  <c r="G27" i="1"/>
  <c r="AB27" i="1" s="1"/>
  <c r="G29" i="1"/>
  <c r="AB29" i="1" s="1"/>
  <c r="G30" i="1"/>
  <c r="AB30" i="1" s="1"/>
  <c r="G31" i="1"/>
  <c r="AB31" i="1" s="1"/>
  <c r="G32" i="1"/>
  <c r="AB32" i="1" s="1"/>
  <c r="G34" i="1"/>
  <c r="AB34" i="1" s="1"/>
  <c r="G35" i="1"/>
  <c r="AB35" i="1" s="1"/>
  <c r="G36" i="1"/>
  <c r="AB36" i="1" s="1"/>
  <c r="G38" i="1"/>
  <c r="AB38" i="1" s="1"/>
  <c r="G39" i="1"/>
  <c r="AB39" i="1" s="1"/>
  <c r="G40" i="1"/>
  <c r="AB40" i="1" s="1"/>
  <c r="G41" i="1"/>
  <c r="AB41" i="1" s="1"/>
  <c r="G42" i="1"/>
  <c r="AB42" i="1" s="1"/>
  <c r="G43" i="1"/>
  <c r="AB43" i="1" s="1"/>
  <c r="G45" i="1"/>
  <c r="AB45" i="1" s="1"/>
  <c r="G46" i="1"/>
  <c r="AB46" i="1" s="1"/>
  <c r="G47" i="1"/>
  <c r="AB47" i="1" s="1"/>
  <c r="G48" i="1"/>
  <c r="AB48" i="1" s="1"/>
  <c r="G50" i="1"/>
  <c r="AB50" i="1" s="1"/>
  <c r="G51" i="1"/>
  <c r="AB51" i="1" s="1"/>
  <c r="G52" i="1"/>
  <c r="AB52" i="1" s="1"/>
  <c r="G53" i="1"/>
  <c r="AB53" i="1" s="1"/>
  <c r="G54" i="1"/>
  <c r="AB54" i="1" s="1"/>
  <c r="G56" i="1"/>
  <c r="AB56" i="1" s="1"/>
  <c r="G57" i="1"/>
  <c r="AB57" i="1" s="1"/>
  <c r="G58" i="1"/>
  <c r="AB58" i="1" s="1"/>
  <c r="G59" i="1"/>
  <c r="AB59" i="1" s="1"/>
  <c r="G61" i="1"/>
  <c r="AB61" i="1" s="1"/>
  <c r="G62" i="1"/>
  <c r="AB62" i="1" s="1"/>
  <c r="G63" i="1"/>
  <c r="AB63" i="1" s="1"/>
  <c r="G64" i="1"/>
  <c r="AB64" i="1" s="1"/>
  <c r="G65" i="1"/>
  <c r="AB65" i="1" s="1"/>
  <c r="G66" i="1"/>
  <c r="AB66" i="1" s="1"/>
  <c r="G67" i="1"/>
  <c r="AB67" i="1" s="1"/>
  <c r="G68" i="1"/>
  <c r="AB68" i="1" s="1"/>
  <c r="G69" i="1"/>
  <c r="AB69" i="1" s="1"/>
  <c r="G71" i="1"/>
  <c r="AB71" i="1" s="1"/>
  <c r="G72" i="1"/>
  <c r="AB72" i="1" s="1"/>
  <c r="G73" i="1"/>
  <c r="AB73" i="1" s="1"/>
  <c r="G74" i="1"/>
  <c r="AB74" i="1" s="1"/>
  <c r="G75" i="1"/>
  <c r="AB75" i="1" s="1"/>
  <c r="G77" i="1"/>
  <c r="AB77" i="1" s="1"/>
  <c r="G78" i="1"/>
  <c r="AB78" i="1" s="1"/>
  <c r="G79" i="1"/>
  <c r="AB79" i="1" s="1"/>
  <c r="G80" i="1"/>
  <c r="AB80" i="1" s="1"/>
  <c r="G82" i="1"/>
  <c r="AB82" i="1" s="1"/>
  <c r="G83" i="1"/>
  <c r="AB83" i="1" s="1"/>
  <c r="G84" i="1"/>
  <c r="AB84" i="1" s="1"/>
  <c r="G86" i="1"/>
  <c r="AB86" i="1" s="1"/>
  <c r="G87" i="1"/>
  <c r="AB87" i="1" s="1"/>
  <c r="G89" i="1"/>
  <c r="AB89" i="1" s="1"/>
  <c r="G90" i="1"/>
  <c r="AB90" i="1" s="1"/>
  <c r="G91" i="1"/>
  <c r="AB91" i="1" s="1"/>
  <c r="G92" i="1"/>
  <c r="AB92" i="1" s="1"/>
  <c r="G93" i="1"/>
  <c r="AB93" i="1" s="1"/>
  <c r="G94" i="1"/>
  <c r="AB94" i="1" s="1"/>
  <c r="G95" i="1"/>
  <c r="AB95" i="1" s="1"/>
  <c r="G97" i="1"/>
  <c r="AB97" i="1" s="1"/>
  <c r="G98" i="1"/>
  <c r="AB98" i="1" s="1"/>
  <c r="G99" i="1"/>
  <c r="AB99" i="1" s="1"/>
  <c r="G100" i="1"/>
  <c r="AB100" i="1" s="1"/>
  <c r="G101" i="1"/>
  <c r="AB101" i="1" s="1"/>
  <c r="G102" i="1"/>
  <c r="AB102" i="1" s="1"/>
  <c r="G103" i="1"/>
  <c r="AB103" i="1" s="1"/>
  <c r="G104" i="1"/>
  <c r="AB104" i="1" s="1"/>
  <c r="G105" i="1"/>
  <c r="AB105" i="1" s="1"/>
  <c r="G106" i="1"/>
  <c r="AB106" i="1" s="1"/>
  <c r="G107" i="1"/>
  <c r="AB107" i="1" s="1"/>
  <c r="G108" i="1"/>
  <c r="AB108" i="1" s="1"/>
  <c r="G109" i="1"/>
  <c r="AB109" i="1" s="1"/>
  <c r="G110" i="1"/>
  <c r="AB110" i="1" s="1"/>
  <c r="G111" i="1"/>
  <c r="AB111" i="1" s="1"/>
  <c r="G112" i="1"/>
  <c r="AB112" i="1" s="1"/>
  <c r="G113" i="1"/>
  <c r="AB113" i="1" s="1"/>
  <c r="G114" i="1"/>
  <c r="AB114" i="1" s="1"/>
  <c r="G115" i="1"/>
  <c r="AB115" i="1" s="1"/>
  <c r="G116" i="1"/>
  <c r="AB116" i="1" s="1"/>
  <c r="G117" i="1"/>
  <c r="AB117" i="1" s="1"/>
  <c r="G118" i="1"/>
  <c r="AB118" i="1" s="1"/>
  <c r="G119" i="1"/>
  <c r="AB119" i="1" s="1"/>
  <c r="G120" i="1"/>
  <c r="AB120" i="1" s="1"/>
  <c r="G121" i="1"/>
  <c r="AB121" i="1" s="1"/>
  <c r="G122" i="1"/>
  <c r="AB122" i="1" s="1"/>
  <c r="G123" i="1"/>
  <c r="AB123" i="1" s="1"/>
  <c r="G124" i="1"/>
  <c r="AB124" i="1" s="1"/>
  <c r="G125" i="1"/>
  <c r="AB125" i="1" s="1"/>
  <c r="G127" i="1"/>
  <c r="AB127" i="1" s="1"/>
  <c r="G128" i="1"/>
  <c r="AB128" i="1" s="1"/>
  <c r="G129" i="1"/>
  <c r="AB129" i="1" s="1"/>
  <c r="G130" i="1"/>
  <c r="AB130" i="1" s="1"/>
  <c r="G131" i="1"/>
  <c r="AB131" i="1" s="1"/>
  <c r="G132" i="1"/>
  <c r="AB132" i="1" s="1"/>
  <c r="G134" i="1"/>
  <c r="AB134" i="1" s="1"/>
  <c r="G135" i="1"/>
  <c r="AB135" i="1" s="1"/>
  <c r="G137" i="1"/>
  <c r="AB137" i="1" s="1"/>
  <c r="G139" i="1"/>
  <c r="AB139" i="1" s="1"/>
  <c r="G140" i="1"/>
  <c r="AB140" i="1" s="1"/>
  <c r="G141" i="1"/>
  <c r="AB141" i="1" s="1"/>
  <c r="G142" i="1"/>
  <c r="AB142" i="1" s="1"/>
  <c r="G144" i="1"/>
  <c r="AB144" i="1" s="1"/>
  <c r="G145" i="1"/>
  <c r="AB145" i="1" s="1"/>
  <c r="G146" i="1"/>
  <c r="AB146" i="1" s="1"/>
  <c r="G147" i="1"/>
  <c r="AB147" i="1" s="1"/>
  <c r="G148" i="1"/>
  <c r="AB148" i="1" s="1"/>
  <c r="G149" i="1"/>
  <c r="AB149" i="1" s="1"/>
  <c r="G150" i="1"/>
  <c r="AB150" i="1" s="1"/>
  <c r="G151" i="1"/>
  <c r="AB151" i="1" s="1"/>
  <c r="G152" i="1"/>
  <c r="AB152" i="1" s="1"/>
  <c r="G153" i="1"/>
  <c r="AB153" i="1" s="1"/>
  <c r="G154" i="1"/>
  <c r="AB154" i="1" s="1"/>
  <c r="G155" i="1"/>
  <c r="AB155" i="1" s="1"/>
  <c r="G156" i="1"/>
  <c r="AB156" i="1" s="1"/>
  <c r="G157" i="1"/>
  <c r="AB157" i="1" s="1"/>
  <c r="G158" i="1"/>
  <c r="AB158" i="1" s="1"/>
  <c r="G159" i="1"/>
  <c r="AB159" i="1" s="1"/>
  <c r="G160" i="1"/>
  <c r="AB160" i="1" s="1"/>
  <c r="G163" i="1"/>
  <c r="AB163" i="1" s="1"/>
  <c r="G164" i="1"/>
  <c r="AB164" i="1" s="1"/>
  <c r="G165" i="1"/>
  <c r="AB165" i="1" s="1"/>
  <c r="G166" i="1"/>
  <c r="AB166" i="1" s="1"/>
  <c r="G168" i="1"/>
  <c r="AB168" i="1" s="1"/>
  <c r="G169" i="1"/>
  <c r="AB169" i="1" s="1"/>
  <c r="G170" i="1"/>
  <c r="AB170" i="1" s="1"/>
  <c r="G171" i="1"/>
  <c r="AB171" i="1" s="1"/>
  <c r="G173" i="1"/>
  <c r="AB173" i="1" s="1"/>
  <c r="G175" i="1"/>
  <c r="AB175" i="1" s="1"/>
  <c r="G176" i="1"/>
  <c r="AB176" i="1" s="1"/>
  <c r="G178" i="1"/>
  <c r="AB178" i="1" s="1"/>
  <c r="G179" i="1"/>
  <c r="AB179" i="1" s="1"/>
  <c r="G182" i="1"/>
  <c r="AB182" i="1" s="1"/>
  <c r="G183" i="1"/>
  <c r="AB183" i="1" s="1"/>
  <c r="G184" i="1"/>
  <c r="AB184" i="1" s="1"/>
  <c r="G185" i="1"/>
  <c r="AB185" i="1" s="1"/>
  <c r="G186" i="1"/>
  <c r="AB186" i="1" s="1"/>
  <c r="G187" i="1"/>
  <c r="AB187" i="1" s="1"/>
  <c r="G188" i="1"/>
  <c r="AB188" i="1" s="1"/>
  <c r="G189" i="1"/>
  <c r="AB189" i="1" s="1"/>
  <c r="G190" i="1"/>
  <c r="AB190" i="1" s="1"/>
  <c r="G191" i="1"/>
  <c r="AB191" i="1" s="1"/>
  <c r="G192" i="1"/>
  <c r="AB192" i="1" s="1"/>
  <c r="G193" i="1"/>
  <c r="AB193" i="1" s="1"/>
  <c r="G194" i="1"/>
  <c r="AB194" i="1" s="1"/>
  <c r="G195" i="1"/>
  <c r="AB195" i="1" s="1"/>
  <c r="G196" i="1"/>
  <c r="AB196" i="1" s="1"/>
  <c r="G197" i="1"/>
  <c r="AB197" i="1" s="1"/>
  <c r="G199" i="1"/>
  <c r="AB199" i="1" s="1"/>
  <c r="G200" i="1"/>
  <c r="AB200" i="1" s="1"/>
  <c r="G202" i="1"/>
  <c r="AB202" i="1" s="1"/>
  <c r="G203" i="1"/>
  <c r="AB203" i="1" s="1"/>
  <c r="G204" i="1"/>
  <c r="AB204" i="1" s="1"/>
  <c r="G207" i="1"/>
  <c r="AB207" i="1" s="1"/>
  <c r="G208" i="1"/>
  <c r="AB208" i="1" s="1"/>
  <c r="G209" i="1"/>
  <c r="AB209" i="1" s="1"/>
  <c r="G210" i="1"/>
  <c r="AB210" i="1" s="1"/>
  <c r="G211" i="1"/>
  <c r="AB211" i="1" s="1"/>
  <c r="G212" i="1"/>
  <c r="AB212" i="1" s="1"/>
  <c r="G213" i="1"/>
  <c r="AB213" i="1" s="1"/>
  <c r="G214" i="1"/>
  <c r="AB214" i="1" s="1"/>
  <c r="G215" i="1"/>
  <c r="AB215" i="1" s="1"/>
  <c r="G216" i="1"/>
  <c r="AB216" i="1" s="1"/>
  <c r="G217" i="1"/>
  <c r="AB217" i="1" s="1"/>
  <c r="G218" i="1"/>
  <c r="AB218" i="1" s="1"/>
  <c r="G219" i="1"/>
  <c r="AB219" i="1" s="1"/>
  <c r="G221" i="1"/>
  <c r="AB221" i="1" s="1"/>
  <c r="G222" i="1"/>
  <c r="AB222" i="1" s="1"/>
  <c r="G223" i="1"/>
  <c r="AB223" i="1" s="1"/>
  <c r="G225" i="1"/>
  <c r="AB225" i="1" s="1"/>
  <c r="G226" i="1"/>
  <c r="AB226" i="1" s="1"/>
  <c r="G227" i="1"/>
  <c r="AB227" i="1" s="1"/>
  <c r="G230" i="1"/>
  <c r="AB230" i="1" s="1"/>
  <c r="G231" i="1"/>
  <c r="AB231" i="1" s="1"/>
  <c r="G232" i="1"/>
  <c r="AB232" i="1" s="1"/>
  <c r="G233" i="1"/>
  <c r="AB233" i="1" s="1"/>
  <c r="G235" i="1"/>
  <c r="AB235" i="1" s="1"/>
  <c r="G236" i="1"/>
  <c r="AB236" i="1" s="1"/>
  <c r="G238" i="1"/>
  <c r="AB238" i="1" s="1"/>
  <c r="G239" i="1"/>
  <c r="AB239" i="1" s="1"/>
  <c r="G240" i="1"/>
  <c r="AB240" i="1" s="1"/>
  <c r="G241" i="1"/>
  <c r="AB241" i="1" s="1"/>
  <c r="G242" i="1"/>
  <c r="AB242" i="1" s="1"/>
  <c r="G243" i="1"/>
  <c r="AB243" i="1" s="1"/>
  <c r="G244" i="1"/>
  <c r="AB244" i="1" s="1"/>
  <c r="G245" i="1"/>
  <c r="AB245" i="1" s="1"/>
  <c r="G246" i="1"/>
  <c r="AB246" i="1" s="1"/>
  <c r="G247" i="1"/>
  <c r="AB247" i="1" s="1"/>
  <c r="G248" i="1"/>
  <c r="AB248" i="1" s="1"/>
  <c r="G249" i="1"/>
  <c r="AB249" i="1" s="1"/>
  <c r="G250" i="1"/>
  <c r="AB250" i="1" s="1"/>
  <c r="G251" i="1"/>
  <c r="AB251" i="1" s="1"/>
  <c r="G252" i="1"/>
  <c r="AB252" i="1" s="1"/>
  <c r="G253" i="1"/>
  <c r="AB253" i="1" s="1"/>
  <c r="G254" i="1"/>
  <c r="AB254" i="1" s="1"/>
  <c r="G256" i="1"/>
  <c r="AB256" i="1" s="1"/>
  <c r="G258" i="1"/>
  <c r="AB258" i="1" s="1"/>
  <c r="G262" i="1"/>
  <c r="AB262" i="1" s="1"/>
  <c r="G263" i="1"/>
  <c r="AB263" i="1" s="1"/>
  <c r="G264" i="1"/>
  <c r="AB264" i="1" s="1"/>
  <c r="G265" i="1"/>
  <c r="AB265" i="1" s="1"/>
  <c r="G267" i="1"/>
  <c r="AB267" i="1" s="1"/>
  <c r="G268" i="1"/>
  <c r="AB268" i="1" s="1"/>
  <c r="G269" i="1"/>
  <c r="AB269" i="1" s="1"/>
  <c r="G270" i="1"/>
  <c r="AB270" i="1" s="1"/>
  <c r="G271" i="1"/>
  <c r="AB271" i="1" s="1"/>
  <c r="G272" i="1"/>
  <c r="AB272" i="1" s="1"/>
  <c r="G273" i="1"/>
  <c r="AB273" i="1" s="1"/>
  <c r="G274" i="1"/>
  <c r="AB274" i="1" s="1"/>
  <c r="G276" i="1"/>
  <c r="AB276" i="1" s="1"/>
  <c r="G277" i="1"/>
  <c r="AB277" i="1" s="1"/>
  <c r="G278" i="1"/>
  <c r="AB278" i="1" s="1"/>
  <c r="G279" i="1"/>
  <c r="AB279" i="1" s="1"/>
  <c r="G280" i="1"/>
  <c r="AB280" i="1" s="1"/>
  <c r="G281" i="1"/>
  <c r="AB281" i="1" s="1"/>
  <c r="G282" i="1"/>
  <c r="AB282" i="1" s="1"/>
  <c r="G283" i="1"/>
  <c r="AB283" i="1" s="1"/>
  <c r="G284" i="1"/>
  <c r="AB284" i="1" s="1"/>
  <c r="G287" i="1"/>
  <c r="AB287" i="1" s="1"/>
  <c r="G288" i="1"/>
  <c r="AB288" i="1" s="1"/>
  <c r="G289" i="1"/>
  <c r="AB289" i="1" s="1"/>
  <c r="G291" i="1"/>
  <c r="AB291" i="1" s="1"/>
  <c r="G292" i="1"/>
  <c r="AB292" i="1" s="1"/>
  <c r="G294" i="1"/>
  <c r="AB294" i="1" s="1"/>
  <c r="G295" i="1"/>
  <c r="AB295" i="1" s="1"/>
  <c r="G297" i="1"/>
  <c r="AB297" i="1" s="1"/>
  <c r="G298" i="1"/>
  <c r="AB298" i="1" s="1"/>
  <c r="G299" i="1"/>
  <c r="AB299" i="1" s="1"/>
  <c r="G300" i="1"/>
  <c r="AB300" i="1" s="1"/>
  <c r="G301" i="1"/>
  <c r="AB301" i="1" s="1"/>
  <c r="G302" i="1"/>
  <c r="AB302" i="1" s="1"/>
  <c r="G303" i="1"/>
  <c r="AB303" i="1" s="1"/>
  <c r="G304" i="1"/>
  <c r="AB304" i="1" s="1"/>
  <c r="G305" i="1"/>
  <c r="AB305" i="1" s="1"/>
  <c r="G306" i="1"/>
  <c r="AB306" i="1" s="1"/>
  <c r="G307" i="1"/>
  <c r="AB307" i="1" s="1"/>
  <c r="G308" i="1"/>
  <c r="AB308" i="1" s="1"/>
  <c r="G309" i="1"/>
  <c r="AB309" i="1" s="1"/>
  <c r="G310" i="1"/>
  <c r="AB310" i="1" s="1"/>
  <c r="G311" i="1"/>
  <c r="AB311" i="1" s="1"/>
  <c r="G313" i="1"/>
  <c r="AB313" i="1" s="1"/>
  <c r="G314" i="1"/>
  <c r="AB314" i="1" s="1"/>
  <c r="G316" i="1"/>
  <c r="AB316" i="1" s="1"/>
  <c r="G317" i="1"/>
  <c r="AB317" i="1" s="1"/>
  <c r="G318" i="1"/>
  <c r="AB318" i="1" s="1"/>
  <c r="G319" i="1"/>
  <c r="AB319" i="1" s="1"/>
  <c r="G321" i="1"/>
  <c r="AB321" i="1" s="1"/>
  <c r="G322" i="1"/>
  <c r="AB322" i="1" s="1"/>
  <c r="G323" i="1"/>
  <c r="AB323" i="1" s="1"/>
  <c r="G325" i="1"/>
  <c r="AB325" i="1" s="1"/>
  <c r="G326" i="1"/>
  <c r="AB326" i="1" s="1"/>
  <c r="G328" i="1"/>
  <c r="AB328" i="1" s="1"/>
  <c r="G329" i="1"/>
  <c r="AB329" i="1" s="1"/>
  <c r="G330" i="1"/>
  <c r="AB330" i="1" s="1"/>
  <c r="G331" i="1"/>
  <c r="AB331" i="1" s="1"/>
  <c r="G332" i="1"/>
  <c r="AB332" i="1" s="1"/>
  <c r="G333" i="1"/>
  <c r="AB333" i="1" s="1"/>
  <c r="G334" i="1"/>
  <c r="AB334" i="1" s="1"/>
  <c r="G336" i="1"/>
  <c r="AB336" i="1" s="1"/>
  <c r="G337" i="1"/>
  <c r="AB337" i="1" s="1"/>
  <c r="G338" i="1"/>
  <c r="AB338" i="1" s="1"/>
  <c r="G340" i="1"/>
  <c r="AB340" i="1" s="1"/>
  <c r="G341" i="1"/>
  <c r="AB341" i="1" s="1"/>
  <c r="G342" i="1"/>
  <c r="AB342" i="1" s="1"/>
  <c r="G343" i="1"/>
  <c r="AB343" i="1" s="1"/>
  <c r="G344" i="1"/>
  <c r="AB344" i="1" s="1"/>
  <c r="G345" i="1"/>
  <c r="AB345" i="1" s="1"/>
  <c r="G346" i="1"/>
  <c r="AB346" i="1" s="1"/>
  <c r="G347" i="1"/>
  <c r="AB347" i="1" s="1"/>
  <c r="G348" i="1"/>
  <c r="AB348" i="1" s="1"/>
  <c r="G349" i="1"/>
  <c r="AB349" i="1" s="1"/>
  <c r="G350" i="1"/>
  <c r="AB350" i="1" s="1"/>
  <c r="G351" i="1"/>
  <c r="AB351" i="1" s="1"/>
  <c r="G352" i="1"/>
  <c r="AB352" i="1" s="1"/>
  <c r="G353" i="1"/>
  <c r="AB353" i="1" s="1"/>
  <c r="G354" i="1"/>
  <c r="AB354" i="1" s="1"/>
  <c r="G355" i="1"/>
  <c r="AB355" i="1" s="1"/>
  <c r="G356" i="1"/>
  <c r="AB356" i="1" s="1"/>
  <c r="G357" i="1"/>
  <c r="AB357" i="1" s="1"/>
  <c r="G358" i="1"/>
  <c r="AB358" i="1" s="1"/>
  <c r="G359" i="1"/>
  <c r="AB359" i="1" s="1"/>
  <c r="G360" i="1"/>
  <c r="AB360" i="1" s="1"/>
  <c r="G361" i="1"/>
  <c r="AB361" i="1" s="1"/>
  <c r="G362" i="1"/>
  <c r="AB362" i="1" s="1"/>
  <c r="G364" i="1"/>
  <c r="AB364" i="1" s="1"/>
  <c r="G365" i="1"/>
  <c r="AB365" i="1" s="1"/>
  <c r="G366" i="1"/>
  <c r="AB366" i="1" s="1"/>
  <c r="G367" i="1"/>
  <c r="AB367" i="1" s="1"/>
  <c r="G368" i="1"/>
  <c r="AB368" i="1" s="1"/>
  <c r="G369" i="1"/>
  <c r="AB369" i="1" s="1"/>
  <c r="G370" i="1"/>
  <c r="AB370" i="1" s="1"/>
  <c r="G371" i="1"/>
  <c r="AB371" i="1" s="1"/>
  <c r="G372" i="1"/>
  <c r="AB372" i="1" s="1"/>
  <c r="G373" i="1"/>
  <c r="AB373" i="1" s="1"/>
  <c r="G375" i="1"/>
  <c r="AB375" i="1" s="1"/>
  <c r="G376" i="1"/>
  <c r="AB376" i="1" s="1"/>
  <c r="G378" i="1"/>
  <c r="AB378" i="1" s="1"/>
  <c r="G380" i="1"/>
  <c r="AB380" i="1" s="1"/>
  <c r="G381" i="1"/>
  <c r="AB381" i="1" s="1"/>
  <c r="G382" i="1"/>
  <c r="AB382" i="1" s="1"/>
  <c r="G385" i="1"/>
  <c r="AB385" i="1" s="1"/>
  <c r="G386" i="1"/>
  <c r="AB386" i="1" s="1"/>
  <c r="G387" i="1"/>
  <c r="AB387" i="1" s="1"/>
  <c r="G388" i="1"/>
  <c r="AB388" i="1" s="1"/>
  <c r="G389" i="1"/>
  <c r="AB389" i="1" s="1"/>
  <c r="G391" i="1"/>
  <c r="AB391" i="1" s="1"/>
  <c r="G392" i="1"/>
  <c r="AB392" i="1" s="1"/>
  <c r="G393" i="1"/>
  <c r="AB393" i="1" s="1"/>
  <c r="G394" i="1"/>
  <c r="AB394" i="1" s="1"/>
  <c r="G396" i="1"/>
  <c r="AB396" i="1" s="1"/>
  <c r="G397" i="1"/>
  <c r="AB397" i="1" s="1"/>
  <c r="G398" i="1"/>
  <c r="AB398" i="1" s="1"/>
  <c r="G399" i="1"/>
  <c r="AB399" i="1" s="1"/>
  <c r="G400" i="1"/>
  <c r="AB400" i="1" s="1"/>
  <c r="G401" i="1"/>
  <c r="AB401" i="1" s="1"/>
  <c r="G402" i="1"/>
  <c r="AB402" i="1" s="1"/>
  <c r="G405" i="1"/>
  <c r="AB405" i="1" s="1"/>
  <c r="G406" i="1"/>
  <c r="AB406" i="1" s="1"/>
  <c r="G407" i="1"/>
  <c r="AB407" i="1" s="1"/>
  <c r="G408" i="1"/>
  <c r="AB408" i="1" s="1"/>
  <c r="G410" i="1"/>
  <c r="AB410" i="1" s="1"/>
  <c r="G411" i="1"/>
  <c r="AB411" i="1" s="1"/>
  <c r="G412" i="1"/>
  <c r="AB412" i="1" s="1"/>
  <c r="G413" i="1"/>
  <c r="AB413" i="1" s="1"/>
  <c r="G414" i="1"/>
  <c r="AB414" i="1" s="1"/>
  <c r="G415" i="1"/>
  <c r="AB415" i="1" s="1"/>
  <c r="G418" i="1"/>
  <c r="AB418" i="1" s="1"/>
  <c r="G419" i="1"/>
  <c r="AB419" i="1" s="1"/>
  <c r="G420" i="1"/>
  <c r="AB420" i="1" s="1"/>
  <c r="G421" i="1"/>
  <c r="AB421" i="1" s="1"/>
  <c r="G422" i="1"/>
  <c r="AB422" i="1" s="1"/>
  <c r="G423" i="1"/>
  <c r="AB423" i="1" s="1"/>
  <c r="G425" i="1"/>
  <c r="AB425" i="1" s="1"/>
  <c r="G426" i="1"/>
  <c r="AB426" i="1" s="1"/>
  <c r="G427" i="1"/>
  <c r="AB427" i="1" s="1"/>
  <c r="G428" i="1"/>
  <c r="AB428" i="1" s="1"/>
  <c r="G429" i="1"/>
  <c r="AB429" i="1" s="1"/>
  <c r="G431" i="1"/>
  <c r="AB431" i="1" s="1"/>
  <c r="G432" i="1"/>
  <c r="AB432" i="1" s="1"/>
  <c r="G433" i="1"/>
  <c r="AB433" i="1" s="1"/>
  <c r="G434" i="1"/>
  <c r="AB434" i="1" s="1"/>
  <c r="G435" i="1"/>
  <c r="AB435" i="1" s="1"/>
  <c r="G436" i="1"/>
  <c r="AB436" i="1" s="1"/>
  <c r="G437" i="1"/>
  <c r="AB437" i="1" s="1"/>
  <c r="G441" i="1"/>
  <c r="AB441" i="1" s="1"/>
  <c r="G443" i="1"/>
  <c r="AB443" i="1" s="1"/>
  <c r="G444" i="1"/>
  <c r="AB444" i="1" s="1"/>
  <c r="G445" i="1"/>
  <c r="AB445" i="1" s="1"/>
  <c r="G446" i="1"/>
  <c r="AB446" i="1" s="1"/>
  <c r="G448" i="1"/>
  <c r="AB448" i="1" s="1"/>
  <c r="G450" i="1"/>
  <c r="AB450" i="1" s="1"/>
  <c r="G452" i="1"/>
  <c r="AB452" i="1" s="1"/>
  <c r="G453" i="1"/>
  <c r="AB453" i="1" s="1"/>
  <c r="G455" i="1"/>
  <c r="AB455" i="1" s="1"/>
  <c r="G457" i="1"/>
  <c r="AB457" i="1" s="1"/>
  <c r="G458" i="1"/>
  <c r="AB458" i="1" s="1"/>
  <c r="G459" i="1"/>
  <c r="AB459" i="1" s="1"/>
  <c r="G460" i="1"/>
  <c r="AB460" i="1" s="1"/>
  <c r="G462" i="1"/>
  <c r="AB462" i="1" s="1"/>
  <c r="G463" i="1"/>
  <c r="AB463" i="1" s="1"/>
  <c r="G464" i="1"/>
  <c r="AB464" i="1" s="1"/>
  <c r="G465" i="1"/>
  <c r="AB465" i="1" s="1"/>
  <c r="G467" i="1"/>
  <c r="AB467" i="1" s="1"/>
  <c r="G468" i="1"/>
  <c r="AB468" i="1" s="1"/>
  <c r="G469" i="1"/>
  <c r="AB469" i="1" s="1"/>
  <c r="G471" i="1"/>
  <c r="AB471" i="1" s="1"/>
  <c r="G472" i="1"/>
  <c r="AB472" i="1" s="1"/>
  <c r="G473" i="1"/>
  <c r="AB473" i="1" s="1"/>
  <c r="G474" i="1"/>
  <c r="AB474" i="1" s="1"/>
  <c r="G475" i="1"/>
  <c r="AB475" i="1" s="1"/>
  <c r="G476" i="1"/>
  <c r="AB476" i="1" s="1"/>
  <c r="G477" i="1"/>
  <c r="AB477" i="1" s="1"/>
  <c r="G478" i="1"/>
  <c r="AB478" i="1" s="1"/>
  <c r="G479" i="1"/>
  <c r="AB479" i="1" s="1"/>
  <c r="G482" i="1"/>
  <c r="AB482" i="1" s="1"/>
  <c r="G483" i="1"/>
  <c r="AB483" i="1" s="1"/>
  <c r="G484" i="1"/>
  <c r="AB484" i="1" s="1"/>
  <c r="G485" i="1"/>
  <c r="AB485" i="1" s="1"/>
  <c r="G486" i="1"/>
  <c r="AB486" i="1" s="1"/>
  <c r="G487" i="1"/>
  <c r="AB487" i="1" s="1"/>
  <c r="G490" i="1"/>
  <c r="AB490" i="1" s="1"/>
  <c r="G491" i="1"/>
  <c r="AB491" i="1" s="1"/>
  <c r="G493" i="1"/>
  <c r="AB493" i="1" s="1"/>
  <c r="G496" i="1"/>
  <c r="AB496" i="1" s="1"/>
  <c r="G497" i="1"/>
  <c r="AB497" i="1" s="1"/>
  <c r="G499" i="1"/>
  <c r="AB499" i="1" s="1"/>
  <c r="G500" i="1"/>
  <c r="AB500" i="1" s="1"/>
  <c r="G501" i="1"/>
  <c r="AB501" i="1" s="1"/>
  <c r="G502" i="1"/>
  <c r="AB502" i="1" s="1"/>
  <c r="G504" i="1"/>
  <c r="AB504" i="1" s="1"/>
  <c r="G506" i="1"/>
  <c r="AB506" i="1" s="1"/>
  <c r="G507" i="1"/>
  <c r="AB507" i="1" s="1"/>
  <c r="G509" i="1"/>
  <c r="AB509" i="1" s="1"/>
  <c r="G510" i="1"/>
  <c r="AB510" i="1" s="1"/>
  <c r="G511" i="1"/>
  <c r="AB511" i="1" s="1"/>
  <c r="G512" i="1"/>
  <c r="AB512" i="1" s="1"/>
  <c r="G513" i="1"/>
  <c r="AB513" i="1" s="1"/>
  <c r="G514" i="1"/>
  <c r="AB514" i="1" s="1"/>
  <c r="G515" i="1"/>
  <c r="AB515" i="1" s="1"/>
  <c r="G516" i="1"/>
  <c r="AB516" i="1" s="1"/>
  <c r="G517" i="1"/>
  <c r="AB517" i="1" s="1"/>
  <c r="G518" i="1"/>
  <c r="AB518" i="1" s="1"/>
  <c r="G519" i="1"/>
  <c r="AB519" i="1" s="1"/>
  <c r="G520" i="1"/>
  <c r="AB520" i="1" s="1"/>
  <c r="G522" i="1"/>
  <c r="AB522" i="1" s="1"/>
  <c r="G523" i="1"/>
  <c r="AB523" i="1" s="1"/>
  <c r="G525" i="1"/>
  <c r="AB525" i="1" s="1"/>
  <c r="G526" i="1"/>
  <c r="AB526" i="1" s="1"/>
  <c r="G527" i="1"/>
  <c r="AB527" i="1" s="1"/>
  <c r="G528" i="1"/>
  <c r="AB528" i="1" s="1"/>
  <c r="G530" i="1"/>
  <c r="AB530" i="1" s="1"/>
  <c r="G531" i="1"/>
  <c r="AB531" i="1" s="1"/>
  <c r="G532" i="1"/>
  <c r="AB532" i="1" s="1"/>
  <c r="G534" i="1"/>
  <c r="AB534" i="1" s="1"/>
  <c r="G535" i="1"/>
  <c r="AB535" i="1" s="1"/>
  <c r="G536" i="1"/>
  <c r="AB536" i="1" s="1"/>
  <c r="G538" i="1"/>
  <c r="AB538" i="1" s="1"/>
  <c r="G539" i="1"/>
  <c r="AB539" i="1" s="1"/>
  <c r="G540" i="1"/>
  <c r="AB540" i="1" s="1"/>
  <c r="G541" i="1"/>
  <c r="AB541" i="1" s="1"/>
  <c r="G542" i="1"/>
  <c r="AB542" i="1" s="1"/>
  <c r="G543" i="1"/>
  <c r="AB543" i="1" s="1"/>
  <c r="G544" i="1"/>
  <c r="AB544" i="1" s="1"/>
  <c r="G545" i="1"/>
  <c r="AB545" i="1" s="1"/>
  <c r="G546" i="1"/>
  <c r="AB546" i="1" s="1"/>
  <c r="G547" i="1"/>
  <c r="AB547" i="1" s="1"/>
  <c r="G548" i="1"/>
  <c r="AB548" i="1" s="1"/>
  <c r="G551" i="1"/>
  <c r="AB551" i="1" s="1"/>
  <c r="G552" i="1"/>
  <c r="AB552" i="1" s="1"/>
  <c r="G553" i="1"/>
  <c r="AB553" i="1" s="1"/>
  <c r="G554" i="1"/>
  <c r="AB554" i="1" s="1"/>
  <c r="G555" i="1"/>
  <c r="AB555" i="1" s="1"/>
  <c r="G556" i="1"/>
  <c r="AB556" i="1" s="1"/>
  <c r="G557" i="1"/>
  <c r="AB557" i="1" s="1"/>
  <c r="G558" i="1"/>
  <c r="AB558" i="1" s="1"/>
  <c r="G559" i="1"/>
  <c r="AB559" i="1" s="1"/>
  <c r="G560" i="1"/>
  <c r="AB560" i="1" s="1"/>
  <c r="G561" i="1"/>
  <c r="AB561" i="1" s="1"/>
  <c r="G562" i="1"/>
  <c r="AB562" i="1" s="1"/>
  <c r="G564" i="1"/>
  <c r="AB564" i="1" s="1"/>
  <c r="G565" i="1"/>
  <c r="AB565" i="1" s="1"/>
  <c r="G566" i="1"/>
  <c r="AB566" i="1" s="1"/>
  <c r="G569" i="1"/>
  <c r="AB569" i="1" s="1"/>
  <c r="G570" i="1"/>
  <c r="AB570" i="1" s="1"/>
  <c r="G572" i="1"/>
  <c r="AB572" i="1" s="1"/>
  <c r="G573" i="1"/>
  <c r="AB573" i="1" s="1"/>
  <c r="G575" i="1"/>
  <c r="AB575" i="1" s="1"/>
  <c r="G576" i="1"/>
  <c r="AB576" i="1" s="1"/>
  <c r="G577" i="1"/>
  <c r="AB577" i="1" s="1"/>
  <c r="G579" i="1"/>
  <c r="AB579" i="1" s="1"/>
  <c r="G580" i="1"/>
  <c r="AB580" i="1" s="1"/>
  <c r="G582" i="1"/>
  <c r="AB582" i="1" s="1"/>
  <c r="G583" i="1"/>
  <c r="AB583" i="1" s="1"/>
  <c r="G584" i="1"/>
  <c r="AB584" i="1" s="1"/>
  <c r="G585" i="1"/>
  <c r="AB585" i="1" s="1"/>
  <c r="G587" i="1"/>
  <c r="AB587" i="1" s="1"/>
  <c r="G588" i="1"/>
  <c r="AB588" i="1" s="1"/>
  <c r="G589" i="1"/>
  <c r="AB589" i="1" s="1"/>
  <c r="G590" i="1"/>
  <c r="AB590" i="1" s="1"/>
  <c r="G592" i="1"/>
  <c r="AB592" i="1" s="1"/>
  <c r="G593" i="1"/>
  <c r="AB593" i="1" s="1"/>
  <c r="G594" i="1"/>
  <c r="AB594" i="1" s="1"/>
  <c r="G595" i="1"/>
  <c r="AB595" i="1" s="1"/>
  <c r="G597" i="1"/>
  <c r="AB597" i="1" s="1"/>
  <c r="G598" i="1"/>
  <c r="AB598" i="1" s="1"/>
  <c r="G599" i="1"/>
  <c r="AB599" i="1" s="1"/>
  <c r="G600" i="1"/>
  <c r="AB600" i="1" s="1"/>
  <c r="G603" i="1"/>
  <c r="AB603" i="1" s="1"/>
  <c r="G605" i="1"/>
  <c r="AB605" i="1" s="1"/>
  <c r="G606" i="1"/>
  <c r="AB606" i="1" s="1"/>
  <c r="G609" i="1"/>
  <c r="AB609" i="1" s="1"/>
  <c r="G610" i="1"/>
  <c r="AB610" i="1" s="1"/>
  <c r="G611" i="1"/>
  <c r="AB611" i="1" s="1"/>
  <c r="G613" i="1"/>
  <c r="AB613" i="1" s="1"/>
  <c r="G615" i="1"/>
  <c r="AB615" i="1" s="1"/>
  <c r="G616" i="1"/>
  <c r="AB616" i="1" s="1"/>
  <c r="G618" i="1"/>
  <c r="AB618" i="1" s="1"/>
  <c r="G619" i="1"/>
  <c r="AB619" i="1" s="1"/>
  <c r="G620" i="1"/>
  <c r="AB620" i="1" s="1"/>
  <c r="G622" i="1"/>
  <c r="AB622" i="1" s="1"/>
  <c r="G623" i="1"/>
  <c r="AB623" i="1" s="1"/>
  <c r="G625" i="1"/>
  <c r="AB625" i="1" s="1"/>
  <c r="G628" i="1"/>
  <c r="AB628" i="1" s="1"/>
  <c r="G633" i="1"/>
  <c r="AB633" i="1" s="1"/>
  <c r="G634" i="1"/>
  <c r="AB634" i="1" s="1"/>
  <c r="G637" i="1"/>
  <c r="AB637" i="1" s="1"/>
  <c r="G638" i="1"/>
  <c r="AB638" i="1" s="1"/>
  <c r="G639" i="1"/>
  <c r="AB639" i="1" s="1"/>
  <c r="G644" i="1"/>
  <c r="AB644" i="1" s="1"/>
  <c r="G645" i="1"/>
  <c r="AB645" i="1" s="1"/>
  <c r="G647" i="1"/>
  <c r="AB647" i="1" s="1"/>
  <c r="G648" i="1"/>
  <c r="AB648" i="1" s="1"/>
  <c r="G649" i="1"/>
  <c r="AB649" i="1" s="1"/>
  <c r="G652" i="1"/>
  <c r="AB652" i="1" s="1"/>
  <c r="G653" i="1"/>
  <c r="AB653" i="1" s="1"/>
  <c r="G657" i="1"/>
  <c r="AB657" i="1" s="1"/>
  <c r="G660" i="1"/>
  <c r="AB660" i="1" s="1"/>
  <c r="G661" i="1"/>
  <c r="AB661" i="1" s="1"/>
  <c r="G662" i="1"/>
  <c r="AB662" i="1" s="1"/>
  <c r="G663" i="1"/>
  <c r="AB663" i="1" s="1"/>
  <c r="G664" i="1"/>
  <c r="AB664" i="1" s="1"/>
  <c r="G665" i="1"/>
  <c r="AB665" i="1" s="1"/>
  <c r="G667" i="1"/>
  <c r="AB667" i="1" s="1"/>
  <c r="G672" i="1"/>
  <c r="AB672" i="1" s="1"/>
  <c r="G673" i="1"/>
  <c r="AB673" i="1" s="1"/>
  <c r="G674" i="1"/>
  <c r="AB674" i="1" s="1"/>
  <c r="G676" i="1"/>
  <c r="AB676" i="1" s="1"/>
  <c r="G678" i="1"/>
  <c r="AB678" i="1" s="1"/>
  <c r="G679" i="1"/>
  <c r="AB679" i="1" s="1"/>
  <c r="G680" i="1"/>
  <c r="AB680" i="1" s="1"/>
  <c r="G683" i="1"/>
  <c r="AB683" i="1" s="1"/>
  <c r="G685" i="1"/>
  <c r="AB685" i="1" s="1"/>
  <c r="G692" i="1"/>
  <c r="AB692" i="1" s="1"/>
  <c r="G694" i="1"/>
  <c r="AB694" i="1" s="1"/>
  <c r="G696" i="1"/>
  <c r="AB696" i="1" s="1"/>
  <c r="G697" i="1"/>
  <c r="AB697" i="1" s="1"/>
  <c r="G698" i="1"/>
  <c r="AB698" i="1" s="1"/>
  <c r="G704" i="1"/>
  <c r="AB704" i="1" s="1"/>
  <c r="G705" i="1"/>
  <c r="AB705" i="1" s="1"/>
  <c r="G708" i="1"/>
  <c r="AB708" i="1" s="1"/>
  <c r="G711" i="1"/>
  <c r="AB711" i="1" s="1"/>
  <c r="G712" i="1"/>
  <c r="AB712" i="1" s="1"/>
  <c r="G713" i="1"/>
  <c r="AB713" i="1" s="1"/>
  <c r="G715" i="1"/>
  <c r="AB715" i="1" s="1"/>
  <c r="G717" i="1"/>
  <c r="AB717" i="1" s="1"/>
  <c r="G720" i="1"/>
  <c r="AB720" i="1" s="1"/>
  <c r="G721" i="1"/>
  <c r="AB721" i="1" s="1"/>
  <c r="G722" i="1"/>
  <c r="AB722" i="1" s="1"/>
  <c r="G724" i="1"/>
  <c r="AB724" i="1" s="1"/>
  <c r="G726" i="1"/>
  <c r="AB726" i="1" s="1"/>
  <c r="G727" i="1"/>
  <c r="AB727" i="1" s="1"/>
  <c r="G728" i="1"/>
  <c r="AB728" i="1" s="1"/>
  <c r="G732" i="1"/>
  <c r="AB732" i="1" s="1"/>
  <c r="G733" i="1"/>
  <c r="AB733" i="1" s="1"/>
  <c r="G734" i="1"/>
  <c r="AB734" i="1" s="1"/>
  <c r="G735" i="1"/>
  <c r="AB735" i="1" s="1"/>
  <c r="G738" i="1"/>
  <c r="AB738" i="1" s="1"/>
  <c r="G739" i="1"/>
  <c r="AB739" i="1" s="1"/>
  <c r="G740" i="1"/>
  <c r="AB740" i="1" s="1"/>
  <c r="G742" i="1"/>
  <c r="AB742" i="1" s="1"/>
  <c r="G743" i="1"/>
  <c r="AB743" i="1" s="1"/>
  <c r="G746" i="1"/>
  <c r="AB746" i="1" s="1"/>
  <c r="G747" i="1"/>
  <c r="AB747" i="1" s="1"/>
  <c r="G750" i="1"/>
  <c r="AB750" i="1" s="1"/>
  <c r="G752" i="1"/>
  <c r="AB752" i="1" s="1"/>
  <c r="G753" i="1"/>
  <c r="AB753" i="1" s="1"/>
  <c r="G754" i="1"/>
  <c r="AB754" i="1" s="1"/>
  <c r="G755" i="1"/>
  <c r="AB755" i="1" s="1"/>
  <c r="G757" i="1"/>
  <c r="AB757" i="1" s="1"/>
  <c r="G758" i="1"/>
  <c r="AB758" i="1" s="1"/>
  <c r="G762" i="1"/>
  <c r="AB762" i="1" s="1"/>
  <c r="G764" i="1"/>
  <c r="AB764" i="1" s="1"/>
  <c r="G766" i="1"/>
  <c r="AB766" i="1" s="1"/>
  <c r="G767" i="1"/>
  <c r="AB767" i="1" s="1"/>
  <c r="G768" i="1"/>
  <c r="AB768" i="1" s="1"/>
  <c r="G773" i="1"/>
  <c r="AB773" i="1" s="1"/>
  <c r="G774" i="1"/>
  <c r="AB774" i="1" s="1"/>
  <c r="G776" i="1"/>
  <c r="AB776" i="1" s="1"/>
  <c r="G779" i="1"/>
  <c r="AB779" i="1" s="1"/>
  <c r="G780" i="1"/>
  <c r="AB780" i="1" s="1"/>
  <c r="G781" i="1"/>
  <c r="AB781" i="1" s="1"/>
  <c r="G783" i="1"/>
  <c r="AB783" i="1" s="1"/>
  <c r="G785" i="1"/>
  <c r="AB785" i="1" s="1"/>
  <c r="G787" i="1"/>
  <c r="AB787" i="1" s="1"/>
  <c r="G790" i="1"/>
  <c r="AB790" i="1" s="1"/>
  <c r="G791" i="1"/>
  <c r="AB791" i="1" s="1"/>
  <c r="G792" i="1"/>
  <c r="AB792" i="1" s="1"/>
  <c r="G793" i="1"/>
  <c r="AB793" i="1" s="1"/>
  <c r="G796" i="1"/>
  <c r="AB796" i="1" s="1"/>
  <c r="G798" i="1"/>
  <c r="AB798" i="1" s="1"/>
  <c r="G800" i="1"/>
  <c r="AB800" i="1" s="1"/>
  <c r="G801" i="1"/>
  <c r="AB801" i="1" s="1"/>
  <c r="G802" i="1"/>
  <c r="AB802" i="1" s="1"/>
  <c r="G805" i="1"/>
  <c r="AB805" i="1" s="1"/>
  <c r="G810" i="1"/>
  <c r="AB810" i="1" s="1"/>
  <c r="G813" i="1"/>
  <c r="AB813" i="1" s="1"/>
  <c r="G814" i="1"/>
  <c r="AB814" i="1" s="1"/>
  <c r="G815" i="1"/>
  <c r="AB815" i="1" s="1"/>
  <c r="G816" i="1"/>
  <c r="AB816" i="1" s="1"/>
  <c r="G817" i="1"/>
  <c r="AB817" i="1" s="1"/>
  <c r="G818" i="1"/>
  <c r="AB818" i="1" s="1"/>
  <c r="G819" i="1"/>
  <c r="AB819" i="1" s="1"/>
  <c r="G820" i="1"/>
  <c r="AB820" i="1" s="1"/>
  <c r="G821" i="1"/>
  <c r="AB821" i="1" s="1"/>
  <c r="G823" i="1"/>
  <c r="AB823" i="1" s="1"/>
  <c r="G827" i="1"/>
  <c r="AB827" i="1" s="1"/>
  <c r="G829" i="1"/>
  <c r="AB829" i="1" s="1"/>
  <c r="G830" i="1"/>
  <c r="AB830" i="1" s="1"/>
  <c r="G831" i="1"/>
  <c r="AB831" i="1" s="1"/>
  <c r="G835" i="1"/>
  <c r="AB835" i="1" s="1"/>
  <c r="G837" i="1"/>
  <c r="AB837" i="1" s="1"/>
  <c r="G840" i="1"/>
  <c r="AB840" i="1" s="1"/>
  <c r="G841" i="1"/>
  <c r="AB841" i="1" s="1"/>
  <c r="G843" i="1"/>
  <c r="AB843" i="1" s="1"/>
  <c r="G844" i="1"/>
  <c r="AB844" i="1" s="1"/>
  <c r="G845" i="1"/>
  <c r="AB845" i="1" s="1"/>
  <c r="G846" i="1"/>
  <c r="AB846" i="1" s="1"/>
  <c r="G847" i="1"/>
  <c r="AB847" i="1" s="1"/>
  <c r="G849" i="1"/>
  <c r="AB849" i="1" s="1"/>
  <c r="G850" i="1"/>
  <c r="AB850" i="1" s="1"/>
  <c r="G851" i="1"/>
  <c r="AB851" i="1" s="1"/>
  <c r="G853" i="1"/>
  <c r="AB853" i="1" s="1"/>
  <c r="G854" i="1"/>
  <c r="AB854" i="1" s="1"/>
  <c r="G855" i="1"/>
  <c r="AB855" i="1" s="1"/>
  <c r="G856" i="1"/>
  <c r="AB856" i="1" s="1"/>
  <c r="G857" i="1"/>
  <c r="AB857" i="1" s="1"/>
  <c r="G858" i="1"/>
  <c r="AB858" i="1" s="1"/>
  <c r="G859" i="1"/>
  <c r="AB859" i="1" s="1"/>
  <c r="G860" i="1"/>
  <c r="AB860" i="1" s="1"/>
  <c r="G861" i="1"/>
  <c r="AB861" i="1" s="1"/>
  <c r="G862" i="1"/>
  <c r="AB862" i="1" s="1"/>
  <c r="G863" i="1"/>
  <c r="AB863" i="1" s="1"/>
  <c r="G864" i="1"/>
  <c r="AB864" i="1" s="1"/>
  <c r="G865" i="1"/>
  <c r="AB865" i="1" s="1"/>
  <c r="G867" i="1"/>
  <c r="AB867" i="1" s="1"/>
  <c r="G869" i="1"/>
  <c r="AB869" i="1" s="1"/>
  <c r="G870" i="1"/>
  <c r="AB870" i="1" s="1"/>
  <c r="G871" i="1"/>
  <c r="AB871" i="1" s="1"/>
  <c r="G873" i="1"/>
  <c r="AB873" i="1" s="1"/>
  <c r="G874" i="1"/>
  <c r="AB874" i="1" s="1"/>
  <c r="G875" i="1"/>
  <c r="AB875" i="1" s="1"/>
  <c r="G877" i="1"/>
  <c r="AB877" i="1" s="1"/>
  <c r="G879" i="1"/>
  <c r="AB879" i="1" s="1"/>
  <c r="G880" i="1"/>
  <c r="AB880" i="1" s="1"/>
  <c r="G887" i="1"/>
  <c r="AB887" i="1" s="1"/>
  <c r="G889" i="1"/>
  <c r="AB889" i="1" s="1"/>
  <c r="G891" i="1"/>
  <c r="AB891" i="1" s="1"/>
  <c r="G892" i="1"/>
  <c r="AB892" i="1" s="1"/>
  <c r="G894" i="1"/>
  <c r="AB894" i="1" s="1"/>
  <c r="G896" i="1"/>
  <c r="AB896" i="1" s="1"/>
  <c r="G900" i="1"/>
  <c r="AB900" i="1" s="1"/>
  <c r="G902" i="1"/>
  <c r="AB902" i="1" s="1"/>
  <c r="G903" i="1"/>
  <c r="AB903" i="1" s="1"/>
  <c r="G907" i="1"/>
  <c r="AB907" i="1" s="1"/>
  <c r="G912" i="1"/>
  <c r="AB912" i="1" s="1"/>
  <c r="G914" i="1"/>
  <c r="AB914" i="1" s="1"/>
  <c r="G915" i="1"/>
  <c r="AB915" i="1" s="1"/>
  <c r="G916" i="1"/>
  <c r="AB916" i="1" s="1"/>
  <c r="G918" i="1"/>
  <c r="AB918" i="1" s="1"/>
  <c r="G919" i="1"/>
  <c r="AB919" i="1" s="1"/>
  <c r="G920" i="1"/>
  <c r="AB920" i="1" s="1"/>
  <c r="G921" i="1"/>
  <c r="AB921" i="1" s="1"/>
  <c r="G923" i="1"/>
  <c r="AB923" i="1" s="1"/>
  <c r="G924" i="1"/>
  <c r="AB924" i="1" s="1"/>
  <c r="G925" i="1"/>
  <c r="AB925" i="1" s="1"/>
  <c r="G926" i="1"/>
  <c r="AB926" i="1" s="1"/>
  <c r="G927" i="1"/>
  <c r="AB927" i="1" s="1"/>
  <c r="G928" i="1"/>
  <c r="AB928" i="1" s="1"/>
  <c r="G929" i="1"/>
  <c r="AB929" i="1" s="1"/>
  <c r="G933" i="1"/>
  <c r="AB933" i="1" s="1"/>
  <c r="G934" i="1"/>
  <c r="AB934" i="1" s="1"/>
  <c r="G935" i="1"/>
  <c r="AB935" i="1" s="1"/>
  <c r="G936" i="1"/>
  <c r="AB936" i="1" s="1"/>
  <c r="G937" i="1"/>
  <c r="AB937" i="1" s="1"/>
  <c r="G938" i="1"/>
  <c r="AB938" i="1" s="1"/>
  <c r="G939" i="1"/>
  <c r="AB939" i="1" s="1"/>
  <c r="G941" i="1"/>
  <c r="AB941" i="1" s="1"/>
  <c r="G942" i="1"/>
  <c r="AB942" i="1" s="1"/>
  <c r="G943" i="1"/>
  <c r="AB943" i="1" s="1"/>
  <c r="G944" i="1"/>
  <c r="AB944" i="1" s="1"/>
  <c r="G945" i="1"/>
  <c r="AB945" i="1" s="1"/>
  <c r="G949" i="1"/>
  <c r="AB949" i="1" s="1"/>
  <c r="G952" i="1"/>
  <c r="AB952" i="1" s="1"/>
  <c r="G954" i="1"/>
  <c r="AB954" i="1" s="1"/>
  <c r="G955" i="1"/>
  <c r="AB955" i="1" s="1"/>
  <c r="G957" i="1"/>
  <c r="AB957" i="1" s="1"/>
  <c r="G963" i="1"/>
  <c r="AB963" i="1" s="1"/>
  <c r="G966" i="1"/>
  <c r="AB966" i="1" s="1"/>
  <c r="G969" i="1"/>
  <c r="AB969" i="1" s="1"/>
  <c r="G972" i="1"/>
  <c r="AB972" i="1" s="1"/>
  <c r="G973" i="1"/>
  <c r="AB973" i="1" s="1"/>
  <c r="G977" i="1"/>
  <c r="AB977" i="1" s="1"/>
  <c r="G978" i="1"/>
  <c r="AB978" i="1" s="1"/>
  <c r="G979" i="1"/>
  <c r="AB979" i="1" s="1"/>
  <c r="G983" i="1"/>
  <c r="AB983" i="1" s="1"/>
  <c r="G987" i="1"/>
  <c r="AB987" i="1" s="1"/>
  <c r="G991" i="1"/>
  <c r="AB991" i="1" s="1"/>
  <c r="G992" i="1"/>
  <c r="AB992" i="1" s="1"/>
  <c r="G996" i="1"/>
  <c r="AB996" i="1" s="1"/>
  <c r="G997" i="1"/>
  <c r="AB997" i="1" s="1"/>
  <c r="G999" i="1"/>
  <c r="AB999" i="1" s="1"/>
  <c r="G1000" i="1"/>
  <c r="AB1000" i="1" s="1"/>
  <c r="G1001" i="1"/>
  <c r="AB1001" i="1" s="1"/>
  <c r="G1004" i="1"/>
  <c r="AB1004" i="1" s="1"/>
  <c r="G1005" i="1"/>
  <c r="AB1005" i="1" s="1"/>
  <c r="G1006" i="1"/>
  <c r="AB1006" i="1" s="1"/>
  <c r="G1008" i="1"/>
  <c r="AB1008" i="1" s="1"/>
  <c r="G1010" i="1"/>
  <c r="AB1010" i="1" s="1"/>
  <c r="G1013" i="1"/>
  <c r="AB1013" i="1" s="1"/>
  <c r="G1014" i="1"/>
  <c r="AB1014" i="1" s="1"/>
  <c r="G1015" i="1"/>
  <c r="AB1015" i="1" s="1"/>
  <c r="G1017" i="1"/>
  <c r="AB1017" i="1" s="1"/>
  <c r="G1018" i="1"/>
  <c r="AB1018" i="1" s="1"/>
  <c r="G1019" i="1"/>
  <c r="AB1019" i="1" s="1"/>
  <c r="G1020" i="1"/>
  <c r="AB1020" i="1" s="1"/>
  <c r="G1023" i="1"/>
  <c r="AB1023" i="1" s="1"/>
  <c r="G1025" i="1"/>
  <c r="AB1025" i="1" s="1"/>
  <c r="G1028" i="1"/>
  <c r="AB1028" i="1" s="1"/>
  <c r="G1030" i="1"/>
  <c r="AB1030" i="1" s="1"/>
  <c r="G1031" i="1"/>
  <c r="AB1031" i="1" s="1"/>
  <c r="G1032" i="1"/>
  <c r="AB1032" i="1" s="1"/>
  <c r="G1033" i="1"/>
  <c r="AB1033" i="1" s="1"/>
  <c r="G1035" i="1"/>
  <c r="AB1035" i="1" s="1"/>
  <c r="G1037" i="1"/>
  <c r="AB1037" i="1" s="1"/>
  <c r="G1038" i="1"/>
  <c r="AB1038" i="1" s="1"/>
  <c r="G1041" i="1"/>
  <c r="AB1041" i="1" s="1"/>
  <c r="G1042" i="1"/>
  <c r="AB1042" i="1" s="1"/>
  <c r="G1043" i="1"/>
  <c r="AB1043" i="1" s="1"/>
  <c r="G1044" i="1"/>
  <c r="AB1044" i="1" s="1"/>
  <c r="G1045" i="1"/>
  <c r="AB1045" i="1" s="1"/>
  <c r="G1047" i="1"/>
  <c r="AB1047" i="1" s="1"/>
  <c r="G1049" i="1"/>
  <c r="AB1049" i="1" s="1"/>
  <c r="G1050" i="1"/>
  <c r="AB1050" i="1" s="1"/>
  <c r="G1051" i="1"/>
  <c r="AB1051" i="1" s="1"/>
  <c r="G1052" i="1"/>
  <c r="AB1052" i="1" s="1"/>
  <c r="G1053" i="1"/>
  <c r="AB1053" i="1" s="1"/>
  <c r="G1056" i="1"/>
  <c r="AB1056" i="1" s="1"/>
  <c r="G1059" i="1"/>
  <c r="AB1059" i="1" s="1"/>
  <c r="G1062" i="1"/>
  <c r="AB1062" i="1" s="1"/>
  <c r="G1067" i="1"/>
  <c r="AB1067" i="1" s="1"/>
  <c r="G1070" i="1"/>
  <c r="AB1070" i="1" s="1"/>
  <c r="G1072" i="1"/>
  <c r="AB1072" i="1" s="1"/>
  <c r="G1073" i="1"/>
  <c r="AB1073" i="1" s="1"/>
  <c r="G1075" i="1"/>
  <c r="AB1075" i="1" s="1"/>
  <c r="G1076" i="1"/>
  <c r="AB1076" i="1" s="1"/>
  <c r="G1078" i="1"/>
  <c r="AB1078" i="1" s="1"/>
  <c r="G1079" i="1"/>
  <c r="AB1079" i="1" s="1"/>
  <c r="G1084" i="1"/>
  <c r="AB1084" i="1" s="1"/>
  <c r="G1085" i="1"/>
  <c r="AB1085" i="1" s="1"/>
  <c r="G1086" i="1"/>
  <c r="AB1086" i="1" s="1"/>
  <c r="G1087" i="1"/>
  <c r="AB1087" i="1" s="1"/>
  <c r="G1096" i="1"/>
  <c r="AB1096" i="1" s="1"/>
  <c r="G1097" i="1"/>
  <c r="AB1097" i="1" s="1"/>
  <c r="G1099" i="1"/>
  <c r="AB1099" i="1" s="1"/>
  <c r="G1101" i="1"/>
  <c r="AB1101" i="1" s="1"/>
  <c r="G1104" i="1"/>
  <c r="AB1104" i="1" s="1"/>
  <c r="G1106" i="1"/>
  <c r="AB1106" i="1" s="1"/>
  <c r="G1107" i="1"/>
  <c r="AB1107" i="1" s="1"/>
  <c r="G1109" i="1"/>
  <c r="AB1109" i="1" s="1"/>
  <c r="G1112" i="1"/>
  <c r="AB1112" i="1" s="1"/>
  <c r="G1115" i="1"/>
  <c r="AB1115" i="1" s="1"/>
  <c r="G1116" i="1"/>
  <c r="AB1116" i="1" s="1"/>
  <c r="G1117" i="1"/>
  <c r="AB1117" i="1" s="1"/>
  <c r="G1118" i="1"/>
  <c r="AB1118" i="1" s="1"/>
  <c r="G1121" i="1"/>
  <c r="AB1121" i="1" s="1"/>
  <c r="G1122" i="1"/>
  <c r="AB1122" i="1" s="1"/>
  <c r="G1123" i="1"/>
  <c r="AB1123" i="1" s="1"/>
  <c r="G1125" i="1"/>
  <c r="AB1125" i="1" s="1"/>
  <c r="G1127" i="1"/>
  <c r="AB1127" i="1" s="1"/>
  <c r="G1128" i="1"/>
  <c r="AB1128" i="1" s="1"/>
  <c r="G1129" i="1"/>
  <c r="AB1129" i="1" s="1"/>
  <c r="G1130" i="1"/>
  <c r="AB1130" i="1" s="1"/>
  <c r="G1131" i="1"/>
  <c r="AB1131" i="1" s="1"/>
  <c r="G1132" i="1"/>
  <c r="AB1132" i="1" s="1"/>
  <c r="G1133" i="1"/>
  <c r="AB1133" i="1" s="1"/>
  <c r="G1137" i="1"/>
  <c r="AB1137" i="1" s="1"/>
  <c r="G1138" i="1"/>
  <c r="AB1138" i="1" s="1"/>
  <c r="G1139" i="1"/>
  <c r="AB1139" i="1" s="1"/>
  <c r="G1140" i="1"/>
  <c r="AB1140" i="1" s="1"/>
  <c r="G1141" i="1"/>
  <c r="AB1141" i="1" s="1"/>
  <c r="G1142" i="1"/>
  <c r="AB1142" i="1" s="1"/>
  <c r="G1144" i="1"/>
  <c r="AB1144" i="1" s="1"/>
  <c r="G1145" i="1"/>
  <c r="AB1145" i="1" s="1"/>
  <c r="G1146" i="1"/>
  <c r="AB1146" i="1" s="1"/>
  <c r="G1147" i="1"/>
  <c r="AB1147" i="1" s="1"/>
  <c r="G1149" i="1"/>
  <c r="AB1149" i="1" s="1"/>
  <c r="G1151" i="1"/>
  <c r="AB1151" i="1" s="1"/>
  <c r="G1154" i="1"/>
  <c r="AB1154" i="1" s="1"/>
  <c r="G1157" i="1"/>
  <c r="AB1157" i="1" s="1"/>
  <c r="G1160" i="1"/>
  <c r="AB1160" i="1" s="1"/>
  <c r="G1162" i="1"/>
  <c r="AB1162" i="1" s="1"/>
  <c r="G1163" i="1"/>
  <c r="AB1163" i="1" s="1"/>
  <c r="G1164" i="1"/>
  <c r="AB1164" i="1" s="1"/>
  <c r="G1165" i="1"/>
  <c r="AB1165" i="1" s="1"/>
  <c r="G1167" i="1"/>
  <c r="AB1167" i="1" s="1"/>
  <c r="G1168" i="1"/>
  <c r="AB1168" i="1" s="1"/>
  <c r="G1170" i="1"/>
  <c r="AB1170" i="1" s="1"/>
  <c r="G1171" i="1"/>
  <c r="AB1171" i="1" s="1"/>
  <c r="G1172" i="1"/>
  <c r="AB1172" i="1" s="1"/>
  <c r="G1174" i="1"/>
  <c r="AB1174" i="1" s="1"/>
  <c r="G1175" i="1"/>
  <c r="AB1175" i="1" s="1"/>
  <c r="G1176" i="1"/>
  <c r="AB1176" i="1" s="1"/>
  <c r="G1177" i="1"/>
  <c r="AB1177" i="1" s="1"/>
  <c r="G1178" i="1"/>
  <c r="AB1178" i="1" s="1"/>
  <c r="G1181" i="1"/>
  <c r="AB1181" i="1" s="1"/>
  <c r="G1185" i="1"/>
  <c r="AB1185" i="1" s="1"/>
  <c r="G1186" i="1"/>
  <c r="AB1186" i="1" s="1"/>
  <c r="G1188" i="1"/>
  <c r="AB1188" i="1" s="1"/>
  <c r="G1189" i="1"/>
  <c r="AB1189" i="1" s="1"/>
  <c r="G1190" i="1"/>
  <c r="AB1190" i="1" s="1"/>
  <c r="G1192" i="1"/>
  <c r="AB1192" i="1" s="1"/>
  <c r="G1194" i="1"/>
  <c r="AB1194" i="1" s="1"/>
  <c r="G1195" i="1"/>
  <c r="AB1195" i="1" s="1"/>
  <c r="G1196" i="1"/>
  <c r="AB1196" i="1" s="1"/>
  <c r="G1197" i="1"/>
  <c r="AB1197" i="1" s="1"/>
  <c r="G1198" i="1"/>
  <c r="AB1198" i="1" s="1"/>
  <c r="G1199" i="1"/>
  <c r="AB1199" i="1" s="1"/>
  <c r="G1200" i="1"/>
  <c r="AB1200" i="1" s="1"/>
  <c r="G1203" i="1"/>
  <c r="AB1203" i="1" s="1"/>
  <c r="G1204" i="1"/>
  <c r="AB1204" i="1" s="1"/>
  <c r="G1205" i="1"/>
  <c r="AB1205" i="1" s="1"/>
  <c r="G1206" i="1"/>
  <c r="AB1206" i="1" s="1"/>
  <c r="G1208" i="1"/>
  <c r="AB1208" i="1" s="1"/>
  <c r="G1212" i="1"/>
  <c r="AB1212" i="1" s="1"/>
  <c r="G1213" i="1"/>
  <c r="AB1213" i="1" s="1"/>
  <c r="G1215" i="1"/>
  <c r="AB1215" i="1" s="1"/>
  <c r="G1216" i="1"/>
  <c r="AB1216" i="1" s="1"/>
  <c r="G1219" i="1"/>
  <c r="AB1219" i="1" s="1"/>
  <c r="G1221" i="1"/>
  <c r="AB1221" i="1" s="1"/>
  <c r="G1225" i="1"/>
  <c r="AB1225" i="1" s="1"/>
  <c r="G1226" i="1"/>
  <c r="AB1226" i="1" s="1"/>
  <c r="G1227" i="1"/>
  <c r="AB1227" i="1" s="1"/>
  <c r="G1230" i="1"/>
  <c r="AB1230" i="1" s="1"/>
  <c r="G1231" i="1"/>
  <c r="AB1231" i="1" s="1"/>
  <c r="G1233" i="1"/>
  <c r="AB1233" i="1" s="1"/>
  <c r="G1235" i="1"/>
  <c r="AB1235" i="1" s="1"/>
  <c r="G1236" i="1"/>
  <c r="AB1236" i="1" s="1"/>
  <c r="G1239" i="1"/>
  <c r="AB1239" i="1" s="1"/>
  <c r="G1242" i="1"/>
  <c r="AB1242" i="1" s="1"/>
  <c r="G1243" i="1"/>
  <c r="AB1243" i="1" s="1"/>
  <c r="G1244" i="1"/>
  <c r="AB1244" i="1" s="1"/>
  <c r="G1246" i="1"/>
  <c r="AB1246" i="1" s="1"/>
  <c r="G1247" i="1"/>
  <c r="AB1247" i="1" s="1"/>
  <c r="G1248" i="1"/>
  <c r="AB1248" i="1" s="1"/>
  <c r="G1250" i="1"/>
  <c r="AB1250" i="1" s="1"/>
  <c r="G1251" i="1"/>
  <c r="AB1251" i="1" s="1"/>
  <c r="G1252" i="1"/>
  <c r="AB1252" i="1" s="1"/>
  <c r="G1255" i="1"/>
  <c r="AB1255" i="1" s="1"/>
  <c r="G1257" i="1"/>
  <c r="AB1257" i="1" s="1"/>
  <c r="G1258" i="1"/>
  <c r="AB1258" i="1" s="1"/>
  <c r="G1260" i="1"/>
  <c r="AB1260" i="1" s="1"/>
  <c r="G1261" i="1"/>
  <c r="AB1261" i="1" s="1"/>
  <c r="G1262" i="1"/>
  <c r="AB1262" i="1" s="1"/>
  <c r="G1263" i="1"/>
  <c r="AB1263" i="1" s="1"/>
  <c r="G1264" i="1"/>
  <c r="AB1264" i="1" s="1"/>
  <c r="G1266" i="1"/>
  <c r="AB1266" i="1" s="1"/>
  <c r="G1267" i="1"/>
  <c r="AB1267" i="1" s="1"/>
  <c r="G1268" i="1"/>
  <c r="AB1268" i="1" s="1"/>
  <c r="G1269" i="1"/>
  <c r="AB1269" i="1" s="1"/>
  <c r="G1270" i="1"/>
  <c r="AB1270" i="1" s="1"/>
  <c r="G1271" i="1"/>
  <c r="AB1271" i="1" s="1"/>
  <c r="G1272" i="1"/>
  <c r="AB1272" i="1" s="1"/>
  <c r="G1273" i="1"/>
  <c r="AB1273" i="1" s="1"/>
  <c r="G1275" i="1"/>
  <c r="AB1275" i="1" s="1"/>
  <c r="G1276" i="1"/>
  <c r="AB1276" i="1" s="1"/>
  <c r="G1278" i="1"/>
  <c r="AB1278" i="1" s="1"/>
  <c r="G1283" i="1"/>
  <c r="AB1283" i="1" s="1"/>
  <c r="G1285" i="1"/>
  <c r="AB1285" i="1" s="1"/>
  <c r="G1288" i="1"/>
  <c r="AB1288" i="1" s="1"/>
  <c r="G1289" i="1"/>
  <c r="AB1289" i="1" s="1"/>
  <c r="G1290" i="1"/>
  <c r="AB1290" i="1" s="1"/>
  <c r="G1293" i="1"/>
  <c r="AB1293" i="1" s="1"/>
  <c r="G1294" i="1"/>
  <c r="AB1294" i="1" s="1"/>
  <c r="G1295" i="1"/>
  <c r="AB1295" i="1" s="1"/>
  <c r="G1297" i="1"/>
  <c r="AB1297" i="1" s="1"/>
  <c r="G1298" i="1"/>
  <c r="AB1298" i="1" s="1"/>
  <c r="G1299" i="1"/>
  <c r="AB1299" i="1" s="1"/>
  <c r="G1300" i="1"/>
  <c r="AB1300" i="1" s="1"/>
  <c r="G1303" i="1"/>
  <c r="AB1303" i="1" s="1"/>
  <c r="G1304" i="1"/>
  <c r="AB1304" i="1" s="1"/>
  <c r="G1305" i="1"/>
  <c r="AB1305" i="1" s="1"/>
  <c r="G1307" i="1"/>
  <c r="AB1307" i="1" s="1"/>
  <c r="G1308" i="1"/>
  <c r="AB1308" i="1" s="1"/>
  <c r="G1309" i="1"/>
  <c r="AB1309" i="1" s="1"/>
  <c r="G1311" i="1"/>
  <c r="AB1311" i="1" s="1"/>
  <c r="G1315" i="1"/>
  <c r="AB1315" i="1" s="1"/>
  <c r="G1316" i="1"/>
  <c r="AB1316" i="1" s="1"/>
  <c r="G1317" i="1"/>
  <c r="AB1317" i="1" s="1"/>
  <c r="G1318" i="1"/>
  <c r="AB1318" i="1" s="1"/>
  <c r="G1319" i="1"/>
  <c r="AB1319" i="1" s="1"/>
  <c r="G1322" i="1"/>
  <c r="AB1322" i="1" s="1"/>
  <c r="G1323" i="1"/>
  <c r="AB1323" i="1" s="1"/>
  <c r="G1324" i="1"/>
  <c r="AB1324" i="1" s="1"/>
  <c r="G1325" i="1"/>
  <c r="AB1325" i="1" s="1"/>
  <c r="G1327" i="1"/>
  <c r="AB1327" i="1" s="1"/>
  <c r="G1329" i="1"/>
  <c r="AB1329" i="1" s="1"/>
  <c r="G1330" i="1"/>
  <c r="AB1330" i="1" s="1"/>
  <c r="G1331" i="1"/>
  <c r="AB1331" i="1" s="1"/>
  <c r="G1333" i="1"/>
  <c r="AB1333" i="1" s="1"/>
  <c r="G1336" i="1"/>
  <c r="AB1336" i="1" s="1"/>
  <c r="G1337" i="1"/>
  <c r="AB1337" i="1" s="1"/>
  <c r="G1339" i="1"/>
  <c r="AB1339" i="1" s="1"/>
  <c r="G1341" i="1"/>
  <c r="AB1341" i="1" s="1"/>
  <c r="G1342" i="1"/>
  <c r="AB1342" i="1" s="1"/>
  <c r="G1343" i="1"/>
  <c r="AB1343" i="1" s="1"/>
  <c r="G1345" i="1"/>
  <c r="AB1345" i="1" s="1"/>
  <c r="G1346" i="1"/>
  <c r="AB1346" i="1" s="1"/>
  <c r="G1347" i="1"/>
  <c r="AB1347" i="1" s="1"/>
  <c r="G1348" i="1"/>
  <c r="AB1348" i="1" s="1"/>
  <c r="G1349" i="1"/>
  <c r="AB1349" i="1" s="1"/>
  <c r="G1350" i="1"/>
  <c r="AB1350" i="1" s="1"/>
  <c r="G1351" i="1"/>
  <c r="AB1351" i="1" s="1"/>
  <c r="G1352" i="1"/>
  <c r="AB1352" i="1" s="1"/>
  <c r="G1353" i="1"/>
  <c r="AB1353" i="1" s="1"/>
  <c r="G1354" i="1"/>
  <c r="AB1354" i="1" s="1"/>
  <c r="G1355" i="1"/>
  <c r="AB1355" i="1" s="1"/>
  <c r="G1356" i="1"/>
  <c r="AB1356" i="1" s="1"/>
  <c r="G1357" i="1"/>
  <c r="AB1357" i="1" s="1"/>
  <c r="G1358" i="1"/>
  <c r="AB1358" i="1" s="1"/>
  <c r="G1359" i="1"/>
  <c r="AB1359" i="1" s="1"/>
  <c r="G1361" i="1"/>
  <c r="AB1361" i="1" s="1"/>
  <c r="G1363" i="1"/>
  <c r="AB1363" i="1" s="1"/>
  <c r="G1364" i="1"/>
  <c r="AB1364" i="1" s="1"/>
  <c r="G1365" i="1"/>
  <c r="AB1365" i="1" s="1"/>
  <c r="G1366" i="1"/>
  <c r="AB1366" i="1" s="1"/>
  <c r="G1367" i="1"/>
  <c r="AB1367" i="1" s="1"/>
  <c r="G1368" i="1"/>
  <c r="AB1368" i="1" s="1"/>
  <c r="G1369" i="1"/>
  <c r="AB1369" i="1" s="1"/>
  <c r="G1370" i="1"/>
  <c r="AB1370" i="1" s="1"/>
  <c r="G1371" i="1"/>
  <c r="AB1371" i="1" s="1"/>
  <c r="G1372" i="1"/>
  <c r="AB1372" i="1" s="1"/>
  <c r="G1373" i="1"/>
  <c r="AB1373" i="1" s="1"/>
  <c r="G1374" i="1"/>
  <c r="AB1374" i="1" s="1"/>
  <c r="G1375" i="1"/>
  <c r="AB1375" i="1" s="1"/>
  <c r="G1376" i="1"/>
  <c r="AB1376" i="1" s="1"/>
  <c r="G1377" i="1"/>
  <c r="AB1377" i="1" s="1"/>
  <c r="G1378" i="1"/>
  <c r="AB1378" i="1" s="1"/>
  <c r="G1379" i="1"/>
  <c r="AB1379" i="1" s="1"/>
  <c r="G1380" i="1"/>
  <c r="AB1380" i="1" s="1"/>
  <c r="G1381" i="1"/>
  <c r="AB1381" i="1" s="1"/>
  <c r="G1382" i="1"/>
  <c r="AB1382" i="1" s="1"/>
  <c r="G1383" i="1"/>
  <c r="AB1383" i="1" s="1"/>
  <c r="G1384" i="1"/>
  <c r="AB1384" i="1" s="1"/>
  <c r="G1385" i="1"/>
  <c r="AB1385" i="1" s="1"/>
  <c r="G1386" i="1"/>
  <c r="AB1386" i="1" s="1"/>
  <c r="G1388" i="1"/>
  <c r="AB1388" i="1" s="1"/>
  <c r="G1389" i="1"/>
  <c r="AB1389" i="1" s="1"/>
  <c r="G1390" i="1"/>
  <c r="AB1390" i="1" s="1"/>
  <c r="G1391" i="1"/>
  <c r="AB1391" i="1" s="1"/>
  <c r="G1392" i="1"/>
  <c r="AB1392" i="1" s="1"/>
  <c r="G1393" i="1"/>
  <c r="AB1393" i="1" s="1"/>
  <c r="G1394" i="1"/>
  <c r="AB1394" i="1" s="1"/>
  <c r="G1395" i="1"/>
  <c r="AB1395" i="1" s="1"/>
  <c r="G1396" i="1"/>
  <c r="AB1396" i="1" s="1"/>
  <c r="G1397" i="1"/>
  <c r="AB1397" i="1" s="1"/>
  <c r="G1398" i="1"/>
  <c r="AB1398" i="1" s="1"/>
  <c r="G1399" i="1"/>
  <c r="AB1399" i="1" s="1"/>
  <c r="G1400" i="1"/>
  <c r="AB1400" i="1" s="1"/>
  <c r="G1401" i="1"/>
  <c r="AB1401" i="1" s="1"/>
  <c r="G1402" i="1"/>
  <c r="AB1402" i="1" s="1"/>
  <c r="G1403" i="1"/>
  <c r="AB1403" i="1" s="1"/>
  <c r="G1404" i="1"/>
  <c r="AB1404" i="1" s="1"/>
  <c r="G1405" i="1"/>
  <c r="AB1405" i="1" s="1"/>
  <c r="G1406" i="1"/>
  <c r="AB1406" i="1" s="1"/>
  <c r="G1407" i="1"/>
  <c r="AB1407" i="1" s="1"/>
  <c r="G1409" i="1"/>
  <c r="AB1409" i="1" s="1"/>
  <c r="G1410" i="1"/>
  <c r="AB1410" i="1" s="1"/>
  <c r="G1411" i="1"/>
  <c r="AB1411" i="1" s="1"/>
  <c r="G1414" i="1"/>
  <c r="AB1414" i="1" s="1"/>
  <c r="G1415" i="1"/>
  <c r="AB1415" i="1" s="1"/>
  <c r="G1416" i="1"/>
  <c r="AB1416" i="1" s="1"/>
  <c r="G1418" i="1"/>
  <c r="AB1418" i="1" s="1"/>
  <c r="G1420" i="1"/>
  <c r="AB1420" i="1" s="1"/>
  <c r="G1424" i="1"/>
  <c r="AB1424" i="1" s="1"/>
  <c r="G1426" i="1"/>
  <c r="AB1426" i="1" s="1"/>
  <c r="G1428" i="1"/>
  <c r="AB1428" i="1" s="1"/>
  <c r="G1429" i="1"/>
  <c r="AB1429" i="1" s="1"/>
  <c r="G1430" i="1"/>
  <c r="AB1430" i="1" s="1"/>
  <c r="G1432" i="1"/>
  <c r="AB1432" i="1" s="1"/>
  <c r="G1434" i="1"/>
  <c r="AB1434" i="1" s="1"/>
  <c r="G1438" i="1"/>
  <c r="AB1438" i="1" s="1"/>
  <c r="G1442" i="1"/>
  <c r="AB1442" i="1" s="1"/>
  <c r="G1444" i="1"/>
  <c r="AB1444" i="1" s="1"/>
  <c r="G1450" i="1"/>
  <c r="AB1450" i="1" s="1"/>
  <c r="G1451" i="1"/>
  <c r="AB1451" i="1" s="1"/>
  <c r="G1452" i="1"/>
  <c r="AB1452" i="1" s="1"/>
  <c r="G1453" i="1"/>
  <c r="AB1453" i="1" s="1"/>
  <c r="G1454" i="1"/>
  <c r="AB1454" i="1" s="1"/>
  <c r="G1455" i="1"/>
  <c r="AB1455" i="1" s="1"/>
  <c r="G1456" i="1"/>
  <c r="AB1456" i="1" s="1"/>
  <c r="G1457" i="1"/>
  <c r="AB1457" i="1" s="1"/>
  <c r="G1458" i="1"/>
  <c r="AB1458" i="1" s="1"/>
  <c r="G1459" i="1"/>
  <c r="AB1459" i="1" s="1"/>
  <c r="G1461" i="1"/>
  <c r="AB1461" i="1" s="1"/>
  <c r="G1464" i="1"/>
  <c r="AB1464" i="1" s="1"/>
  <c r="G1465" i="1"/>
  <c r="AB1465" i="1" s="1"/>
  <c r="G1466" i="1"/>
  <c r="AB1466" i="1" s="1"/>
  <c r="G1467" i="1"/>
  <c r="AB1467" i="1" s="1"/>
  <c r="G1468" i="1"/>
  <c r="AB1468" i="1" s="1"/>
  <c r="G1470" i="1"/>
  <c r="AB1470" i="1" s="1"/>
  <c r="G1471" i="1"/>
  <c r="AB1471" i="1" s="1"/>
  <c r="G1472" i="1"/>
  <c r="AB1472" i="1" s="1"/>
  <c r="G1473" i="1"/>
  <c r="AB1473" i="1" s="1"/>
  <c r="G1474" i="1"/>
  <c r="AB1474" i="1" s="1"/>
  <c r="G1475" i="1"/>
  <c r="AB1475" i="1" s="1"/>
  <c r="G1476" i="1"/>
  <c r="AB1476" i="1" s="1"/>
  <c r="G1477" i="1"/>
  <c r="AB1477" i="1" s="1"/>
  <c r="G1478" i="1"/>
  <c r="AB1478" i="1" s="1"/>
  <c r="G1479" i="1"/>
  <c r="AB1479" i="1" s="1"/>
  <c r="G1480" i="1"/>
  <c r="AB1480" i="1" s="1"/>
  <c r="G1481" i="1"/>
  <c r="AB1481" i="1" s="1"/>
  <c r="G1482" i="1"/>
  <c r="AB1482" i="1" s="1"/>
  <c r="G1485" i="1"/>
  <c r="AB1485" i="1" s="1"/>
  <c r="G1486" i="1"/>
  <c r="AB1486" i="1" s="1"/>
  <c r="G1487" i="1"/>
  <c r="AB1487" i="1" s="1"/>
  <c r="G1488" i="1"/>
  <c r="AB1488" i="1" s="1"/>
  <c r="G1489" i="1"/>
  <c r="AB1489" i="1" s="1"/>
  <c r="G1490" i="1"/>
  <c r="AB1490" i="1" s="1"/>
  <c r="G1491" i="1"/>
  <c r="AB1491" i="1" s="1"/>
  <c r="G1492" i="1"/>
  <c r="AB1492" i="1" s="1"/>
  <c r="G1493" i="1"/>
  <c r="AB1493" i="1" s="1"/>
  <c r="G1494" i="1"/>
  <c r="AB1494" i="1" s="1"/>
  <c r="G1495" i="1"/>
  <c r="AB1495" i="1" s="1"/>
  <c r="G1496" i="1"/>
  <c r="AB1496" i="1" s="1"/>
  <c r="G1497" i="1"/>
  <c r="AB1497" i="1" s="1"/>
  <c r="G1498" i="1"/>
  <c r="AB1498" i="1" s="1"/>
  <c r="G1499" i="1"/>
  <c r="AB1499" i="1" s="1"/>
  <c r="G1500" i="1"/>
  <c r="AB1500" i="1" s="1"/>
  <c r="G1502" i="1"/>
  <c r="AB1502" i="1" s="1"/>
  <c r="G1503" i="1"/>
  <c r="AB1503" i="1" s="1"/>
  <c r="G1504" i="1"/>
  <c r="AB1504" i="1" s="1"/>
  <c r="G1507" i="1"/>
  <c r="AB1507" i="1" s="1"/>
  <c r="G1510" i="1"/>
  <c r="AB1510" i="1" s="1"/>
  <c r="G1512" i="1"/>
  <c r="AB1512" i="1" s="1"/>
  <c r="G1513" i="1"/>
  <c r="AB1513" i="1" s="1"/>
  <c r="G1514" i="1"/>
  <c r="AB1514" i="1" s="1"/>
  <c r="G1515" i="1"/>
  <c r="AB1515" i="1" s="1"/>
  <c r="G1516" i="1"/>
  <c r="AB1516" i="1" s="1"/>
  <c r="G1517" i="1"/>
  <c r="AB1517" i="1" s="1"/>
  <c r="G1521" i="1"/>
  <c r="AB1521" i="1" s="1"/>
  <c r="G1522" i="1"/>
  <c r="AB1522" i="1" s="1"/>
  <c r="G1523" i="1"/>
  <c r="AB1523" i="1" s="1"/>
  <c r="G1524" i="1"/>
  <c r="AB1524" i="1" s="1"/>
  <c r="G1525" i="1"/>
  <c r="AB1525" i="1" s="1"/>
  <c r="G1526" i="1"/>
  <c r="AB1526" i="1" s="1"/>
  <c r="G1527" i="1"/>
  <c r="AB1527" i="1" s="1"/>
  <c r="G1528" i="1"/>
  <c r="AB1528" i="1" s="1"/>
  <c r="G1529" i="1"/>
  <c r="AB1529" i="1" s="1"/>
  <c r="G1531" i="1"/>
  <c r="AB1531" i="1" s="1"/>
  <c r="G1532" i="1"/>
  <c r="AB1532" i="1" s="1"/>
  <c r="G1534" i="1"/>
  <c r="AB1534" i="1" s="1"/>
  <c r="G1535" i="1"/>
  <c r="AB1535" i="1" s="1"/>
  <c r="G1536" i="1"/>
  <c r="AB1536" i="1" s="1"/>
  <c r="G1537" i="1"/>
  <c r="AB1537" i="1" s="1"/>
  <c r="G1538" i="1"/>
  <c r="AB1538" i="1" s="1"/>
  <c r="G1540" i="1"/>
  <c r="AB1540" i="1" s="1"/>
  <c r="G1541" i="1"/>
  <c r="AB1541" i="1" s="1"/>
  <c r="G1542" i="1"/>
  <c r="AB1542" i="1" s="1"/>
  <c r="G1543" i="1"/>
  <c r="AB1543" i="1" s="1"/>
  <c r="G1545" i="1"/>
  <c r="AB1545" i="1" s="1"/>
  <c r="G1546" i="1"/>
  <c r="AB1546" i="1" s="1"/>
  <c r="G1548" i="1"/>
  <c r="AB1548" i="1" s="1"/>
  <c r="G1549" i="1"/>
  <c r="AB1549" i="1" s="1"/>
  <c r="G1550" i="1"/>
  <c r="AB1550" i="1" s="1"/>
  <c r="G1556" i="1"/>
  <c r="AB1556" i="1" s="1"/>
  <c r="G1558" i="1"/>
  <c r="AB1558" i="1" s="1"/>
  <c r="G1560" i="1"/>
  <c r="AB1560" i="1" s="1"/>
  <c r="G1561" i="1"/>
  <c r="AB1561" i="1" s="1"/>
  <c r="G1563" i="1"/>
  <c r="AB1563" i="1" s="1"/>
  <c r="G1565" i="1"/>
  <c r="AB1565" i="1" s="1"/>
  <c r="G1567" i="1"/>
  <c r="AB1567" i="1" s="1"/>
  <c r="G1568" i="1"/>
  <c r="AB1568" i="1" s="1"/>
  <c r="G1569" i="1"/>
  <c r="AB1569" i="1" s="1"/>
  <c r="G1570" i="1"/>
  <c r="AB1570" i="1" s="1"/>
  <c r="G1571" i="1"/>
  <c r="AB1571" i="1" s="1"/>
  <c r="G1572" i="1"/>
  <c r="AB1572" i="1" s="1"/>
  <c r="G1574" i="1"/>
  <c r="AB1574" i="1" s="1"/>
  <c r="G1575" i="1"/>
  <c r="AB1575" i="1" s="1"/>
  <c r="G1576" i="1"/>
  <c r="AB1576" i="1" s="1"/>
  <c r="G1577" i="1"/>
  <c r="AB1577" i="1" s="1"/>
  <c r="G1579" i="1"/>
  <c r="AB1579" i="1" s="1"/>
  <c r="G1580" i="1"/>
  <c r="AB1580" i="1" s="1"/>
  <c r="G1582" i="1"/>
  <c r="AB1582" i="1" s="1"/>
  <c r="G1583" i="1"/>
  <c r="AB1583" i="1" s="1"/>
  <c r="G1584" i="1"/>
  <c r="AB1584" i="1" s="1"/>
  <c r="G1585" i="1"/>
  <c r="AB1585" i="1" s="1"/>
  <c r="G1586" i="1"/>
  <c r="AB1586" i="1" s="1"/>
  <c r="G1587" i="1"/>
  <c r="AB1587" i="1" s="1"/>
  <c r="G1588" i="1"/>
  <c r="AB1588" i="1" s="1"/>
  <c r="G1589" i="1"/>
  <c r="AB1589" i="1" s="1"/>
  <c r="G1590" i="1"/>
  <c r="AB1590" i="1" s="1"/>
  <c r="G1591" i="1"/>
  <c r="AB1591" i="1" s="1"/>
  <c r="G1592" i="1"/>
  <c r="AB1592" i="1" s="1"/>
  <c r="G1595" i="1"/>
  <c r="AB1595" i="1" s="1"/>
  <c r="G1596" i="1"/>
  <c r="AB1596" i="1" s="1"/>
  <c r="G1597" i="1"/>
  <c r="AB1597" i="1" s="1"/>
  <c r="G1598" i="1"/>
  <c r="AB1598" i="1" s="1"/>
  <c r="G1600" i="1"/>
  <c r="AB1600" i="1" s="1"/>
  <c r="G1602" i="1"/>
  <c r="AB1602" i="1" s="1"/>
  <c r="G1604" i="1"/>
  <c r="AB1604" i="1" s="1"/>
  <c r="G1605" i="1"/>
  <c r="AB1605" i="1" s="1"/>
  <c r="G1607" i="1"/>
  <c r="AB1607" i="1" s="1"/>
  <c r="G1608" i="1"/>
  <c r="AB1608" i="1" s="1"/>
  <c r="G1609" i="1"/>
  <c r="AB1609" i="1" s="1"/>
  <c r="G1610" i="1"/>
  <c r="AB1610" i="1" s="1"/>
  <c r="G1611" i="1"/>
  <c r="AB1611" i="1" s="1"/>
  <c r="G1613" i="1"/>
  <c r="AB1613" i="1" s="1"/>
  <c r="G1615" i="1"/>
  <c r="AB1615" i="1" s="1"/>
  <c r="G1617" i="1"/>
  <c r="AB1617" i="1" s="1"/>
  <c r="G1618" i="1"/>
  <c r="AB1618" i="1" s="1"/>
  <c r="G1619" i="1"/>
  <c r="AB1619" i="1" s="1"/>
  <c r="G1620" i="1"/>
  <c r="AB1620" i="1" s="1"/>
  <c r="G1621" i="1"/>
  <c r="AB1621" i="1" s="1"/>
  <c r="G1622" i="1"/>
  <c r="AB1622" i="1" s="1"/>
  <c r="G1623" i="1"/>
  <c r="AB1623" i="1" s="1"/>
  <c r="G1626" i="1"/>
  <c r="AB1626" i="1" s="1"/>
  <c r="G1630" i="1"/>
  <c r="AB1630" i="1" s="1"/>
  <c r="G1631" i="1"/>
  <c r="AB1631" i="1" s="1"/>
  <c r="G1632" i="1"/>
  <c r="AB1632" i="1" s="1"/>
  <c r="G1633" i="1"/>
  <c r="AB1633" i="1" s="1"/>
  <c r="G1634" i="1"/>
  <c r="AB1634" i="1" s="1"/>
  <c r="G1635" i="1"/>
  <c r="AB1635" i="1" s="1"/>
  <c r="G1636" i="1"/>
  <c r="AB1636" i="1" s="1"/>
  <c r="G1637" i="1"/>
  <c r="AB1637" i="1" s="1"/>
  <c r="G1638" i="1"/>
  <c r="AB1638" i="1" s="1"/>
  <c r="G1639" i="1"/>
  <c r="AB1639" i="1" s="1"/>
  <c r="G1640" i="1"/>
  <c r="AB1640" i="1" s="1"/>
  <c r="G1641" i="1"/>
  <c r="AB1641" i="1" s="1"/>
  <c r="G1642" i="1"/>
  <c r="AB1642" i="1" s="1"/>
  <c r="G1643" i="1"/>
  <c r="AB1643" i="1" s="1"/>
  <c r="G1644" i="1"/>
  <c r="AB1644" i="1" s="1"/>
  <c r="G1645" i="1"/>
  <c r="AB1645" i="1" s="1"/>
  <c r="G1647" i="1"/>
  <c r="AB1647" i="1" s="1"/>
  <c r="G1648" i="1"/>
  <c r="AB1648" i="1" s="1"/>
  <c r="G1649" i="1"/>
  <c r="AB1649" i="1" s="1"/>
  <c r="G1651" i="1"/>
  <c r="AB1651" i="1" s="1"/>
  <c r="G1652" i="1"/>
  <c r="AB1652" i="1" s="1"/>
  <c r="G1653" i="1"/>
  <c r="AB1653" i="1" s="1"/>
  <c r="G1655" i="1"/>
  <c r="AB1655" i="1" s="1"/>
  <c r="G1656" i="1"/>
  <c r="AB1656" i="1" s="1"/>
  <c r="G1658" i="1"/>
  <c r="AB1658" i="1" s="1"/>
  <c r="G1660" i="1"/>
  <c r="AB1660" i="1" s="1"/>
  <c r="G1661" i="1"/>
  <c r="AB1661" i="1" s="1"/>
  <c r="G1662" i="1"/>
  <c r="AB1662" i="1" s="1"/>
  <c r="G1663" i="1"/>
  <c r="AB1663" i="1" s="1"/>
  <c r="G1665" i="1"/>
  <c r="AB1665" i="1" s="1"/>
  <c r="G1666" i="1"/>
  <c r="AB1666" i="1" s="1"/>
  <c r="G1667" i="1"/>
  <c r="AB1667" i="1" s="1"/>
  <c r="G1668" i="1"/>
  <c r="AB1668" i="1" s="1"/>
  <c r="G1669" i="1"/>
  <c r="AB1669" i="1" s="1"/>
  <c r="G1670" i="1"/>
  <c r="AB1670" i="1" s="1"/>
  <c r="G1671" i="1"/>
  <c r="AB1671" i="1" s="1"/>
  <c r="G1672" i="1"/>
  <c r="AB1672" i="1" s="1"/>
  <c r="G1673" i="1"/>
  <c r="AB1673" i="1" s="1"/>
  <c r="G1674" i="1"/>
  <c r="AB1674" i="1" s="1"/>
  <c r="G1675" i="1"/>
  <c r="AB1675" i="1" s="1"/>
  <c r="G1677" i="1"/>
  <c r="AB1677" i="1" s="1"/>
  <c r="G1679" i="1"/>
  <c r="AB1679" i="1" s="1"/>
  <c r="G1680" i="1"/>
  <c r="AB1680" i="1" s="1"/>
  <c r="G1681" i="1"/>
  <c r="AB1681" i="1" s="1"/>
  <c r="G1682" i="1"/>
  <c r="AB1682" i="1" s="1"/>
  <c r="G1683" i="1"/>
  <c r="AB1683" i="1" s="1"/>
  <c r="G1684" i="1"/>
  <c r="AB1684" i="1" s="1"/>
  <c r="G1685" i="1"/>
  <c r="AB1685" i="1" s="1"/>
  <c r="G1688" i="1"/>
  <c r="AB1688" i="1" s="1"/>
  <c r="G1689" i="1"/>
  <c r="AB1689" i="1" s="1"/>
  <c r="G1691" i="1"/>
  <c r="AB1691" i="1" s="1"/>
  <c r="G1692" i="1"/>
  <c r="AB1692" i="1" s="1"/>
  <c r="G1693" i="1"/>
  <c r="AB1693" i="1" s="1"/>
  <c r="G1695" i="1"/>
  <c r="AB1695" i="1" s="1"/>
  <c r="G1696" i="1"/>
  <c r="AB1696" i="1" s="1"/>
  <c r="G1697" i="1"/>
  <c r="AB1697" i="1" s="1"/>
  <c r="G1701" i="1"/>
  <c r="AB1701" i="1" s="1"/>
  <c r="G1702" i="1"/>
  <c r="AB1702" i="1" s="1"/>
  <c r="G1703" i="1"/>
  <c r="AB1703" i="1" s="1"/>
  <c r="G1704" i="1"/>
  <c r="AB1704" i="1" s="1"/>
  <c r="G1705" i="1"/>
  <c r="AB1705" i="1" s="1"/>
  <c r="G1706" i="1"/>
  <c r="AB1706" i="1" s="1"/>
  <c r="G1707" i="1"/>
  <c r="AB1707" i="1" s="1"/>
  <c r="G1708" i="1"/>
  <c r="AB1708" i="1" s="1"/>
  <c r="G1709" i="1"/>
  <c r="AB1709" i="1" s="1"/>
  <c r="G1710" i="1"/>
  <c r="AB1710" i="1" s="1"/>
  <c r="G1711" i="1"/>
  <c r="AB1711" i="1" s="1"/>
  <c r="G1712" i="1"/>
  <c r="AB1712" i="1" s="1"/>
  <c r="G1714" i="1"/>
  <c r="AB1714" i="1" s="1"/>
  <c r="G1715" i="1"/>
  <c r="AB1715" i="1" s="1"/>
  <c r="G1716" i="1"/>
  <c r="AB1716" i="1" s="1"/>
  <c r="G1718" i="1"/>
  <c r="AB1718" i="1" s="1"/>
  <c r="G1719" i="1"/>
  <c r="AB1719" i="1" s="1"/>
  <c r="G1720" i="1"/>
  <c r="AB1720" i="1" s="1"/>
  <c r="G1722" i="1"/>
  <c r="AB1722" i="1" s="1"/>
  <c r="G1723" i="1"/>
  <c r="AB1723" i="1" s="1"/>
  <c r="G1724" i="1"/>
  <c r="AB1724" i="1" s="1"/>
  <c r="G1726" i="1"/>
  <c r="AB1726" i="1" s="1"/>
  <c r="G1727" i="1"/>
  <c r="AB1727" i="1" s="1"/>
  <c r="G1728" i="1"/>
  <c r="AB1728" i="1" s="1"/>
  <c r="G1729" i="1"/>
  <c r="AB1729" i="1" s="1"/>
  <c r="G1730" i="1"/>
  <c r="AB1730" i="1" s="1"/>
  <c r="G1731" i="1"/>
  <c r="AB1731" i="1" s="1"/>
  <c r="G1732" i="1"/>
  <c r="AB1732" i="1" s="1"/>
  <c r="G1733" i="1"/>
  <c r="AB1733" i="1" s="1"/>
  <c r="G1735" i="1"/>
  <c r="AB1735" i="1" s="1"/>
  <c r="G1736" i="1"/>
  <c r="AB1736" i="1" s="1"/>
  <c r="G1737" i="1"/>
  <c r="AB1737" i="1" s="1"/>
  <c r="G1739" i="1"/>
  <c r="AB1739" i="1" s="1"/>
  <c r="G1741" i="1"/>
  <c r="AB1741" i="1" s="1"/>
  <c r="G1742" i="1"/>
  <c r="AB1742" i="1" s="1"/>
  <c r="G1743" i="1"/>
  <c r="AB1743" i="1" s="1"/>
  <c r="G1746" i="1"/>
  <c r="AB1746" i="1" s="1"/>
  <c r="G1748" i="1"/>
  <c r="AB1748" i="1" s="1"/>
  <c r="G1749" i="1"/>
  <c r="AB1749" i="1" s="1"/>
  <c r="G1752" i="1"/>
  <c r="AB1752" i="1" s="1"/>
  <c r="G1753" i="1"/>
  <c r="AB1753" i="1" s="1"/>
  <c r="G1754" i="1"/>
  <c r="AB1754" i="1" s="1"/>
  <c r="G1755" i="1"/>
  <c r="AB1755" i="1" s="1"/>
  <c r="G1756" i="1"/>
  <c r="AB1756" i="1" s="1"/>
  <c r="G1757" i="1"/>
  <c r="AB1757" i="1" s="1"/>
  <c r="G1758" i="1"/>
  <c r="AB1758" i="1" s="1"/>
  <c r="G1759" i="1"/>
  <c r="AB1759" i="1" s="1"/>
  <c r="G1760" i="1"/>
  <c r="AB1760" i="1" s="1"/>
  <c r="G1761" i="1"/>
  <c r="AB1761" i="1" s="1"/>
  <c r="G1762" i="1"/>
  <c r="AB1762" i="1" s="1"/>
  <c r="G1763" i="1"/>
  <c r="AB1763" i="1" s="1"/>
  <c r="G1764" i="1"/>
  <c r="AB1764" i="1" s="1"/>
  <c r="G1765" i="1"/>
  <c r="AB1765" i="1" s="1"/>
  <c r="G1766" i="1"/>
  <c r="AB1766" i="1" s="1"/>
  <c r="G1767" i="1"/>
  <c r="AB1767" i="1" s="1"/>
  <c r="G1768" i="1"/>
  <c r="AB1768" i="1" s="1"/>
  <c r="G1769" i="1"/>
  <c r="AB1769" i="1" s="1"/>
  <c r="G1770" i="1"/>
  <c r="AB1770" i="1" s="1"/>
  <c r="G1773" i="1"/>
  <c r="AB1773" i="1" s="1"/>
  <c r="G1776" i="1"/>
  <c r="AB1776" i="1" s="1"/>
  <c r="G1778" i="1"/>
  <c r="AB1778" i="1" s="1"/>
  <c r="G1779" i="1"/>
  <c r="AB1779" i="1" s="1"/>
  <c r="G1780" i="1"/>
  <c r="AB1780" i="1" s="1"/>
  <c r="G1781" i="1"/>
  <c r="AB1781" i="1" s="1"/>
  <c r="G1782" i="1"/>
  <c r="AB1782" i="1" s="1"/>
  <c r="G1783" i="1"/>
  <c r="AB1783" i="1" s="1"/>
  <c r="G1784" i="1"/>
  <c r="AB1784" i="1" s="1"/>
  <c r="G1785" i="1"/>
  <c r="AB1785" i="1" s="1"/>
  <c r="G1786" i="1"/>
  <c r="AB1786" i="1" s="1"/>
  <c r="G1787" i="1"/>
  <c r="AB1787" i="1" s="1"/>
  <c r="G1788" i="1"/>
  <c r="AB1788" i="1" s="1"/>
  <c r="G1789" i="1"/>
  <c r="AB1789" i="1" s="1"/>
  <c r="G1790" i="1"/>
  <c r="AB1790" i="1" s="1"/>
  <c r="G1791" i="1"/>
  <c r="AB1791" i="1" s="1"/>
  <c r="G1792" i="1"/>
  <c r="AB1792" i="1" s="1"/>
  <c r="G1794" i="1"/>
  <c r="AB1794" i="1" s="1"/>
  <c r="G1797" i="1"/>
  <c r="AB1797" i="1" s="1"/>
  <c r="G1798" i="1"/>
  <c r="AB1798" i="1" s="1"/>
  <c r="G1799" i="1"/>
  <c r="AB1799" i="1" s="1"/>
  <c r="G1800" i="1"/>
  <c r="AB1800" i="1" s="1"/>
  <c r="G1801" i="1"/>
  <c r="AB1801" i="1" s="1"/>
  <c r="G1802" i="1"/>
  <c r="AB1802" i="1" s="1"/>
  <c r="G1803" i="1"/>
  <c r="AB1803" i="1" s="1"/>
  <c r="G1804" i="1"/>
  <c r="AB1804" i="1" s="1"/>
  <c r="G1805" i="1"/>
  <c r="AB1805" i="1" s="1"/>
  <c r="G1806" i="1"/>
  <c r="AB1806" i="1" s="1"/>
  <c r="G1807" i="1"/>
  <c r="AB1807" i="1" s="1"/>
  <c r="G1808" i="1"/>
  <c r="AB1808" i="1" s="1"/>
  <c r="G1809" i="1"/>
  <c r="AB1809" i="1" s="1"/>
  <c r="G1810" i="1"/>
  <c r="AB1810" i="1" s="1"/>
  <c r="G1811" i="1"/>
  <c r="AB1811" i="1" s="1"/>
  <c r="G1812" i="1"/>
  <c r="AB1812" i="1" s="1"/>
  <c r="G1813" i="1"/>
  <c r="AB1813" i="1" s="1"/>
  <c r="G1814" i="1"/>
  <c r="AB1814" i="1" s="1"/>
  <c r="G1815" i="1"/>
  <c r="AB1815" i="1" s="1"/>
  <c r="G1816" i="1"/>
  <c r="AB1816" i="1" s="1"/>
  <c r="G1817" i="1"/>
  <c r="AB1817" i="1" s="1"/>
  <c r="G1818" i="1"/>
  <c r="AB1818" i="1" s="1"/>
  <c r="G1819" i="1"/>
  <c r="AB1819" i="1" s="1"/>
  <c r="G1821" i="1"/>
  <c r="AB1821" i="1" s="1"/>
  <c r="G1823" i="1"/>
  <c r="AB1823" i="1" s="1"/>
  <c r="G1824" i="1"/>
  <c r="AB1824" i="1" s="1"/>
  <c r="G1825" i="1"/>
  <c r="AB1825" i="1" s="1"/>
  <c r="G1826" i="1"/>
  <c r="AB1826" i="1" s="1"/>
  <c r="G1827" i="1"/>
  <c r="AB1827" i="1" s="1"/>
  <c r="G1828" i="1"/>
  <c r="AB1828" i="1" s="1"/>
  <c r="G1829" i="1"/>
  <c r="AB1829" i="1" s="1"/>
  <c r="G1830" i="1"/>
  <c r="AB1830" i="1" s="1"/>
  <c r="G1831" i="1"/>
  <c r="AB1831" i="1" s="1"/>
  <c r="G1832" i="1"/>
  <c r="AB1832" i="1" s="1"/>
  <c r="G1833" i="1"/>
  <c r="AB1833" i="1" s="1"/>
  <c r="G1834" i="1"/>
  <c r="AB1834" i="1" s="1"/>
  <c r="G1835" i="1"/>
  <c r="AB1835" i="1" s="1"/>
  <c r="G1837" i="1"/>
  <c r="AB1837" i="1" s="1"/>
  <c r="G1839" i="1"/>
  <c r="AB1839" i="1" s="1"/>
  <c r="G1842" i="1"/>
  <c r="AB1842" i="1" s="1"/>
  <c r="G1843" i="1"/>
  <c r="AB1843" i="1" s="1"/>
  <c r="G1844" i="1"/>
  <c r="AB1844" i="1" s="1"/>
  <c r="G1845" i="1"/>
  <c r="AB1845" i="1" s="1"/>
  <c r="G1846" i="1"/>
  <c r="AB1846" i="1" s="1"/>
  <c r="G1848" i="1"/>
  <c r="AB1848" i="1" s="1"/>
  <c r="G1850" i="1"/>
  <c r="AB1850" i="1" s="1"/>
  <c r="G1851" i="1"/>
  <c r="AB1851" i="1" s="1"/>
  <c r="G1853" i="1"/>
  <c r="AB1853" i="1" s="1"/>
  <c r="G1855" i="1"/>
  <c r="AB1855" i="1" s="1"/>
  <c r="G1856" i="1"/>
  <c r="AB1856" i="1" s="1"/>
  <c r="G1857" i="1"/>
  <c r="AB1857" i="1" s="1"/>
  <c r="G1858" i="1"/>
  <c r="AB1858" i="1" s="1"/>
  <c r="G1859" i="1"/>
  <c r="AB1859" i="1" s="1"/>
  <c r="G1861" i="1"/>
  <c r="AB1861" i="1" s="1"/>
  <c r="G1866" i="1"/>
  <c r="AB1866" i="1" s="1"/>
  <c r="G1867" i="1"/>
  <c r="AB1867" i="1" s="1"/>
  <c r="G1868" i="1"/>
  <c r="AB1868" i="1" s="1"/>
  <c r="G1869" i="1"/>
  <c r="AB1869" i="1" s="1"/>
  <c r="G1870" i="1"/>
  <c r="AB1870" i="1" s="1"/>
  <c r="G1871" i="1"/>
  <c r="AB1871" i="1" s="1"/>
  <c r="G1872" i="1"/>
  <c r="AB1872" i="1" s="1"/>
  <c r="G1873" i="1"/>
  <c r="AB1873" i="1" s="1"/>
  <c r="G1874" i="1"/>
  <c r="AB1874" i="1" s="1"/>
  <c r="G1875" i="1"/>
  <c r="AB1875" i="1" s="1"/>
  <c r="G1876" i="1"/>
  <c r="AB1876" i="1" s="1"/>
  <c r="G1877" i="1"/>
  <c r="AB1877" i="1" s="1"/>
  <c r="G1878" i="1"/>
  <c r="AB1878" i="1" s="1"/>
  <c r="G1879" i="1"/>
  <c r="AB1879" i="1" s="1"/>
  <c r="G1880" i="1"/>
  <c r="AB1880" i="1" s="1"/>
  <c r="G1882" i="1"/>
  <c r="AB1882" i="1" s="1"/>
  <c r="G1883" i="1"/>
  <c r="AB1883" i="1" s="1"/>
  <c r="G1884" i="1"/>
  <c r="AB1884" i="1" s="1"/>
  <c r="G1885" i="1"/>
  <c r="AB1885" i="1" s="1"/>
  <c r="G1886" i="1"/>
  <c r="AB1886" i="1" s="1"/>
  <c r="G1887" i="1"/>
  <c r="AB1887" i="1" s="1"/>
  <c r="G1888" i="1"/>
  <c r="AB1888" i="1" s="1"/>
  <c r="AA356" i="1" l="1"/>
  <c r="AA122" i="1"/>
  <c r="AA474" i="1"/>
  <c r="AA1874" i="1"/>
  <c r="AA1727" i="1"/>
  <c r="AA1426" i="1"/>
  <c r="AA123" i="1"/>
  <c r="X1877" i="1"/>
  <c r="AA1877" i="1"/>
  <c r="X1873" i="1"/>
  <c r="AA1873" i="1"/>
  <c r="X1844" i="1"/>
  <c r="AA1844" i="1"/>
  <c r="X1828" i="1"/>
  <c r="AA1828" i="1"/>
  <c r="X1818" i="1"/>
  <c r="AA1818" i="1"/>
  <c r="X1810" i="1"/>
  <c r="AA1810" i="1"/>
  <c r="X1806" i="1"/>
  <c r="AA1806" i="1"/>
  <c r="X1791" i="1"/>
  <c r="AA1791" i="1"/>
  <c r="X1783" i="1"/>
  <c r="AA1783" i="1"/>
  <c r="X1779" i="1"/>
  <c r="AA1779" i="1"/>
  <c r="X1762" i="1"/>
  <c r="AA1762" i="1"/>
  <c r="X1748" i="1"/>
  <c r="AA1748" i="1"/>
  <c r="X1735" i="1"/>
  <c r="AA1735" i="1"/>
  <c r="X1720" i="1"/>
  <c r="AA1720" i="1"/>
  <c r="X1710" i="1"/>
  <c r="AA1710" i="1"/>
  <c r="X1695" i="1"/>
  <c r="AA1695" i="1"/>
  <c r="X1679" i="1"/>
  <c r="AA1679" i="1"/>
  <c r="X1673" i="1"/>
  <c r="AA1673" i="1"/>
  <c r="X1648" i="1"/>
  <c r="AA1648" i="1"/>
  <c r="X1639" i="1"/>
  <c r="AA1639" i="1"/>
  <c r="X1635" i="1"/>
  <c r="AA1635" i="1"/>
  <c r="X1618" i="1"/>
  <c r="AA1618" i="1"/>
  <c r="X1611" i="1"/>
  <c r="AA1611" i="1"/>
  <c r="X1595" i="1"/>
  <c r="AA1595" i="1"/>
  <c r="X1580" i="1"/>
  <c r="AA1580" i="1"/>
  <c r="X1570" i="1"/>
  <c r="AA1570" i="1"/>
  <c r="X1558" i="1"/>
  <c r="AA1558" i="1"/>
  <c r="X1537" i="1"/>
  <c r="AA1537" i="1"/>
  <c r="X1527" i="1"/>
  <c r="AA1527" i="1"/>
  <c r="X1512" i="1"/>
  <c r="AA1512" i="1"/>
  <c r="X1503" i="1"/>
  <c r="AA1503" i="1"/>
  <c r="X1494" i="1"/>
  <c r="AA1494" i="1"/>
  <c r="X1486" i="1"/>
  <c r="AA1486" i="1"/>
  <c r="X1480" i="1"/>
  <c r="AA1480" i="1"/>
  <c r="X1472" i="1"/>
  <c r="AA1472" i="1"/>
  <c r="X1461" i="1"/>
  <c r="AA1461" i="1"/>
  <c r="X1452" i="1"/>
  <c r="AA1452" i="1"/>
  <c r="X1442" i="1"/>
  <c r="AA1442" i="1"/>
  <c r="X1424" i="1"/>
  <c r="AA1424" i="1"/>
  <c r="X1415" i="1"/>
  <c r="AA1415" i="1"/>
  <c r="X1404" i="1"/>
  <c r="AA1404" i="1"/>
  <c r="X1400" i="1"/>
  <c r="AA1400" i="1"/>
  <c r="X1392" i="1"/>
  <c r="AA1392" i="1"/>
  <c r="X1383" i="1"/>
  <c r="AA1383" i="1"/>
  <c r="X1379" i="1"/>
  <c r="AA1379" i="1"/>
  <c r="X1371" i="1"/>
  <c r="AA1371" i="1"/>
  <c r="X1367" i="1"/>
  <c r="AA1367" i="1"/>
  <c r="X1363" i="1"/>
  <c r="AA1363" i="1"/>
  <c r="X1357" i="1"/>
  <c r="AA1357" i="1"/>
  <c r="X1349" i="1"/>
  <c r="AA1349" i="1"/>
  <c r="X1345" i="1"/>
  <c r="AA1345" i="1"/>
  <c r="X1339" i="1"/>
  <c r="AA1339" i="1"/>
  <c r="X1331" i="1"/>
  <c r="AA1331" i="1"/>
  <c r="X1325" i="1"/>
  <c r="AA1325" i="1"/>
  <c r="X1319" i="1"/>
  <c r="AA1319" i="1"/>
  <c r="X1315" i="1"/>
  <c r="AA1315" i="1"/>
  <c r="X1307" i="1"/>
  <c r="AA1307" i="1"/>
  <c r="X1300" i="1"/>
  <c r="AA1300" i="1"/>
  <c r="X1295" i="1"/>
  <c r="AA1295" i="1"/>
  <c r="X1289" i="1"/>
  <c r="AA1289" i="1"/>
  <c r="X1278" i="1"/>
  <c r="AA1278" i="1"/>
  <c r="X1272" i="1"/>
  <c r="AA1272" i="1"/>
  <c r="X1268" i="1"/>
  <c r="AA1268" i="1"/>
  <c r="X1263" i="1"/>
  <c r="AA1263" i="1"/>
  <c r="X1258" i="1"/>
  <c r="AA1258" i="1"/>
  <c r="X1251" i="1"/>
  <c r="AA1251" i="1"/>
  <c r="X1246" i="1"/>
  <c r="AA1246" i="1"/>
  <c r="X1239" i="1"/>
  <c r="AA1239" i="1"/>
  <c r="X1231" i="1"/>
  <c r="AA1231" i="1"/>
  <c r="X1225" i="1"/>
  <c r="AA1225" i="1"/>
  <c r="X1215" i="1"/>
  <c r="AA1215" i="1"/>
  <c r="X1206" i="1"/>
  <c r="AA1206" i="1"/>
  <c r="X1200" i="1"/>
  <c r="AA1200" i="1"/>
  <c r="X1196" i="1"/>
  <c r="AA1196" i="1"/>
  <c r="X1190" i="1"/>
  <c r="AA1190" i="1"/>
  <c r="X1185" i="1"/>
  <c r="AA1185" i="1"/>
  <c r="X1176" i="1"/>
  <c r="AA1176" i="1"/>
  <c r="X1171" i="1"/>
  <c r="AA1171" i="1"/>
  <c r="X1165" i="1"/>
  <c r="AA1165" i="1"/>
  <c r="X1160" i="1"/>
  <c r="AA1160" i="1"/>
  <c r="X1149" i="1"/>
  <c r="AA1149" i="1"/>
  <c r="X1144" i="1"/>
  <c r="AA1144" i="1"/>
  <c r="X1139" i="1"/>
  <c r="AA1139" i="1"/>
  <c r="X1132" i="1"/>
  <c r="AA1132" i="1"/>
  <c r="X1128" i="1"/>
  <c r="AA1128" i="1"/>
  <c r="X1122" i="1"/>
  <c r="AA1122" i="1"/>
  <c r="X1116" i="1"/>
  <c r="AA1116" i="1"/>
  <c r="X1107" i="1"/>
  <c r="AA1107" i="1"/>
  <c r="X1099" i="1"/>
  <c r="AA1099" i="1"/>
  <c r="X1086" i="1"/>
  <c r="AA1086" i="1"/>
  <c r="X1078" i="1"/>
  <c r="AA1078" i="1"/>
  <c r="X1072" i="1"/>
  <c r="AA1072" i="1"/>
  <c r="X1059" i="1"/>
  <c r="AA1059" i="1"/>
  <c r="X1051" i="1"/>
  <c r="AA1051" i="1"/>
  <c r="X1045" i="1"/>
  <c r="AA1045" i="1"/>
  <c r="X1041" i="1"/>
  <c r="AA1041" i="1"/>
  <c r="X1033" i="1"/>
  <c r="AA1033" i="1"/>
  <c r="X1028" i="1"/>
  <c r="AA1028" i="1"/>
  <c r="X1019" i="1"/>
  <c r="AA1019" i="1"/>
  <c r="X1014" i="1"/>
  <c r="AA1014" i="1"/>
  <c r="X1006" i="1"/>
  <c r="AA1006" i="1"/>
  <c r="X1000" i="1"/>
  <c r="AA1000" i="1"/>
  <c r="X992" i="1"/>
  <c r="AA992" i="1"/>
  <c r="X979" i="1"/>
  <c r="AA979" i="1"/>
  <c r="X972" i="1"/>
  <c r="AA972" i="1"/>
  <c r="X957" i="1"/>
  <c r="AA957" i="1"/>
  <c r="X949" i="1"/>
  <c r="AA949" i="1"/>
  <c r="X942" i="1"/>
  <c r="AA942" i="1"/>
  <c r="X937" i="1"/>
  <c r="AA937" i="1"/>
  <c r="X933" i="1"/>
  <c r="AA933" i="1"/>
  <c r="X926" i="1"/>
  <c r="AA926" i="1"/>
  <c r="X921" i="1"/>
  <c r="AA921" i="1"/>
  <c r="X916" i="1"/>
  <c r="AA916" i="1"/>
  <c r="X907" i="1"/>
  <c r="AA907" i="1"/>
  <c r="X896" i="1"/>
  <c r="AA896" i="1"/>
  <c r="X889" i="1"/>
  <c r="AA889" i="1"/>
  <c r="X877" i="1"/>
  <c r="AA877" i="1"/>
  <c r="X871" i="1"/>
  <c r="AA871" i="1"/>
  <c r="X865" i="1"/>
  <c r="AA865" i="1"/>
  <c r="X861" i="1"/>
  <c r="AA861" i="1"/>
  <c r="X857" i="1"/>
  <c r="AA857" i="1"/>
  <c r="X853" i="1"/>
  <c r="AA853" i="1"/>
  <c r="X847" i="1"/>
  <c r="AA847" i="1"/>
  <c r="X843" i="1"/>
  <c r="AA843" i="1"/>
  <c r="X835" i="1"/>
  <c r="AA835" i="1"/>
  <c r="X827" i="1"/>
  <c r="AA827" i="1"/>
  <c r="X819" i="1"/>
  <c r="AA819" i="1"/>
  <c r="X815" i="1"/>
  <c r="AA815" i="1"/>
  <c r="X805" i="1"/>
  <c r="AA805" i="1"/>
  <c r="X798" i="1"/>
  <c r="AA798" i="1"/>
  <c r="X791" i="1"/>
  <c r="AA791" i="1"/>
  <c r="X783" i="1"/>
  <c r="AA783" i="1"/>
  <c r="X776" i="1"/>
  <c r="AA776" i="1"/>
  <c r="X767" i="1"/>
  <c r="AA767" i="1"/>
  <c r="X758" i="1"/>
  <c r="AA758" i="1"/>
  <c r="X753" i="1"/>
  <c r="AA753" i="1"/>
  <c r="X746" i="1"/>
  <c r="AA746" i="1"/>
  <c r="X739" i="1"/>
  <c r="AA739" i="1"/>
  <c r="X733" i="1"/>
  <c r="AA733" i="1"/>
  <c r="X726" i="1"/>
  <c r="AA726" i="1"/>
  <c r="X720" i="1"/>
  <c r="AA720" i="1"/>
  <c r="X712" i="1"/>
  <c r="AA712" i="1"/>
  <c r="X704" i="1"/>
  <c r="AA704" i="1"/>
  <c r="X694" i="1"/>
  <c r="AA694" i="1"/>
  <c r="X680" i="1"/>
  <c r="AA680" i="1"/>
  <c r="X674" i="1"/>
  <c r="AA674" i="1"/>
  <c r="X665" i="1"/>
  <c r="AA665" i="1"/>
  <c r="X661" i="1"/>
  <c r="AA661" i="1"/>
  <c r="X652" i="1"/>
  <c r="AA652" i="1"/>
  <c r="X645" i="1"/>
  <c r="AA645" i="1"/>
  <c r="X637" i="1"/>
  <c r="AA637" i="1"/>
  <c r="X625" i="1"/>
  <c r="AA625" i="1"/>
  <c r="X619" i="1"/>
  <c r="AA619" i="1"/>
  <c r="X613" i="1"/>
  <c r="AA613" i="1"/>
  <c r="X606" i="1"/>
  <c r="AA606" i="1"/>
  <c r="X599" i="1"/>
  <c r="AA599" i="1"/>
  <c r="X594" i="1"/>
  <c r="AA594" i="1"/>
  <c r="X589" i="1"/>
  <c r="AA589" i="1"/>
  <c r="X584" i="1"/>
  <c r="AA584" i="1"/>
  <c r="X579" i="1"/>
  <c r="AA579" i="1"/>
  <c r="X573" i="1"/>
  <c r="AA573" i="1"/>
  <c r="X566" i="1"/>
  <c r="AA566" i="1"/>
  <c r="X561" i="1"/>
  <c r="AA561" i="1"/>
  <c r="X557" i="1"/>
  <c r="AA557" i="1"/>
  <c r="X553" i="1"/>
  <c r="AA553" i="1"/>
  <c r="X547" i="1"/>
  <c r="AA547" i="1"/>
  <c r="X543" i="1"/>
  <c r="AA543" i="1"/>
  <c r="X539" i="1"/>
  <c r="AA539" i="1"/>
  <c r="X534" i="1"/>
  <c r="AA534" i="1"/>
  <c r="X528" i="1"/>
  <c r="AA528" i="1"/>
  <c r="X523" i="1"/>
  <c r="AA523" i="1"/>
  <c r="X518" i="1"/>
  <c r="AA518" i="1"/>
  <c r="X514" i="1"/>
  <c r="AA514" i="1"/>
  <c r="X510" i="1"/>
  <c r="AA510" i="1"/>
  <c r="X504" i="1"/>
  <c r="AA504" i="1"/>
  <c r="X499" i="1"/>
  <c r="AA499" i="1"/>
  <c r="X491" i="1"/>
  <c r="AA491" i="1"/>
  <c r="X485" i="1"/>
  <c r="AA485" i="1"/>
  <c r="X479" i="1"/>
  <c r="AA479" i="1"/>
  <c r="X475" i="1"/>
  <c r="AA475" i="1"/>
  <c r="X471" i="1"/>
  <c r="AA471" i="1"/>
  <c r="X465" i="1"/>
  <c r="AA465" i="1"/>
  <c r="X460" i="1"/>
  <c r="AA460" i="1"/>
  <c r="X455" i="1"/>
  <c r="AA455" i="1"/>
  <c r="X448" i="1"/>
  <c r="AA448" i="1"/>
  <c r="X443" i="1"/>
  <c r="AA443" i="1"/>
  <c r="X435" i="1"/>
  <c r="AA435" i="1"/>
  <c r="X431" i="1"/>
  <c r="AA431" i="1"/>
  <c r="X426" i="1"/>
  <c r="AA426" i="1"/>
  <c r="X421" i="1"/>
  <c r="AA421" i="1"/>
  <c r="X415" i="1"/>
  <c r="AA415" i="1"/>
  <c r="X411" i="1"/>
  <c r="AA411" i="1"/>
  <c r="X406" i="1"/>
  <c r="AA406" i="1"/>
  <c r="X400" i="1"/>
  <c r="AA400" i="1"/>
  <c r="X396" i="1"/>
  <c r="AA396" i="1"/>
  <c r="X391" i="1"/>
  <c r="AA391" i="1"/>
  <c r="X386" i="1"/>
  <c r="AA386" i="1"/>
  <c r="X380" i="1"/>
  <c r="AA380" i="1"/>
  <c r="X373" i="1"/>
  <c r="AA373" i="1"/>
  <c r="X369" i="1"/>
  <c r="AA369" i="1"/>
  <c r="X365" i="1"/>
  <c r="AA365" i="1"/>
  <c r="X360" i="1"/>
  <c r="AA360" i="1"/>
  <c r="X352" i="1"/>
  <c r="AA352" i="1"/>
  <c r="X348" i="1"/>
  <c r="AA348" i="1"/>
  <c r="X344" i="1"/>
  <c r="AA344" i="1"/>
  <c r="X340" i="1"/>
  <c r="AA340" i="1"/>
  <c r="X334" i="1"/>
  <c r="AA334" i="1"/>
  <c r="X330" i="1"/>
  <c r="AA330" i="1"/>
  <c r="X325" i="1"/>
  <c r="AA325" i="1"/>
  <c r="X319" i="1"/>
  <c r="AA319" i="1"/>
  <c r="X314" i="1"/>
  <c r="AA314" i="1"/>
  <c r="X309" i="1"/>
  <c r="AA309" i="1"/>
  <c r="X305" i="1"/>
  <c r="AA305" i="1"/>
  <c r="X301" i="1"/>
  <c r="AA301" i="1"/>
  <c r="X297" i="1"/>
  <c r="AA297" i="1"/>
  <c r="X291" i="1"/>
  <c r="AA291" i="1"/>
  <c r="X284" i="1"/>
  <c r="AA284" i="1"/>
  <c r="X280" i="1"/>
  <c r="AA280" i="1"/>
  <c r="X276" i="1"/>
  <c r="AA276" i="1"/>
  <c r="X271" i="1"/>
  <c r="AA271" i="1"/>
  <c r="X267" i="1"/>
  <c r="AA267" i="1"/>
  <c r="X262" i="1"/>
  <c r="AA262" i="1"/>
  <c r="X253" i="1"/>
  <c r="AA253" i="1"/>
  <c r="X249" i="1"/>
  <c r="AA249" i="1"/>
  <c r="X245" i="1"/>
  <c r="AA245" i="1"/>
  <c r="X241" i="1"/>
  <c r="AA241" i="1"/>
  <c r="X236" i="1"/>
  <c r="AA236" i="1"/>
  <c r="X231" i="1"/>
  <c r="AA231" i="1"/>
  <c r="X225" i="1"/>
  <c r="AA225" i="1"/>
  <c r="X219" i="1"/>
  <c r="AA219" i="1"/>
  <c r="X215" i="1"/>
  <c r="AA215" i="1"/>
  <c r="X211" i="1"/>
  <c r="AA211" i="1"/>
  <c r="X207" i="1"/>
  <c r="AA207" i="1"/>
  <c r="X200" i="1"/>
  <c r="AA200" i="1"/>
  <c r="X195" i="1"/>
  <c r="AA195" i="1"/>
  <c r="X191" i="1"/>
  <c r="AA191" i="1"/>
  <c r="X187" i="1"/>
  <c r="AA187" i="1"/>
  <c r="X183" i="1"/>
  <c r="AA183" i="1"/>
  <c r="X176" i="1"/>
  <c r="AA176" i="1"/>
  <c r="X170" i="1"/>
  <c r="AA170" i="1"/>
  <c r="X165" i="1"/>
  <c r="AA165" i="1"/>
  <c r="X159" i="1"/>
  <c r="AA159" i="1"/>
  <c r="X155" i="1"/>
  <c r="AA155" i="1"/>
  <c r="X151" i="1"/>
  <c r="AA151" i="1"/>
  <c r="X147" i="1"/>
  <c r="AA147" i="1"/>
  <c r="X142" i="1"/>
  <c r="AA142" i="1"/>
  <c r="X137" i="1"/>
  <c r="AA137" i="1"/>
  <c r="X131" i="1"/>
  <c r="AA131" i="1"/>
  <c r="X127" i="1"/>
  <c r="AA127" i="1"/>
  <c r="X118" i="1"/>
  <c r="AA118" i="1"/>
  <c r="X114" i="1"/>
  <c r="AA114" i="1"/>
  <c r="X110" i="1"/>
  <c r="AA110" i="1"/>
  <c r="X106" i="1"/>
  <c r="AA106" i="1"/>
  <c r="X102" i="1"/>
  <c r="AA102" i="1"/>
  <c r="X98" i="1"/>
  <c r="AA98" i="1"/>
  <c r="X93" i="1"/>
  <c r="AA93" i="1"/>
  <c r="X89" i="1"/>
  <c r="AA89" i="1"/>
  <c r="X83" i="1"/>
  <c r="AA83" i="1"/>
  <c r="X78" i="1"/>
  <c r="AA78" i="1"/>
  <c r="X73" i="1"/>
  <c r="AA73" i="1"/>
  <c r="X68" i="1"/>
  <c r="AA68" i="1"/>
  <c r="X64" i="1"/>
  <c r="AA64" i="1"/>
  <c r="X59" i="1"/>
  <c r="AA59" i="1"/>
  <c r="X54" i="1"/>
  <c r="AA54" i="1"/>
  <c r="X50" i="1"/>
  <c r="AA50" i="1"/>
  <c r="X45" i="1"/>
  <c r="AA45" i="1"/>
  <c r="X40" i="1"/>
  <c r="AA40" i="1"/>
  <c r="X35" i="1"/>
  <c r="AA35" i="1"/>
  <c r="X30" i="1"/>
  <c r="AA30" i="1"/>
  <c r="X25" i="1"/>
  <c r="AA25" i="1"/>
  <c r="X20" i="1"/>
  <c r="AA20" i="1"/>
  <c r="X15" i="1"/>
  <c r="AA15" i="1"/>
  <c r="X11" i="1"/>
  <c r="AA11" i="1"/>
  <c r="X7" i="1"/>
  <c r="AA7" i="1"/>
  <c r="X1725" i="1"/>
  <c r="AA1725" i="1"/>
  <c r="X1387" i="1"/>
  <c r="AA1387" i="1"/>
  <c r="X1224" i="1"/>
  <c r="AA1224" i="1"/>
  <c r="X822" i="1"/>
  <c r="AA822" i="1"/>
  <c r="X730" i="1"/>
  <c r="AA730" i="1"/>
  <c r="X409" i="1"/>
  <c r="AA409" i="1"/>
  <c r="X286" i="1"/>
  <c r="AA286" i="1"/>
  <c r="X37" i="1"/>
  <c r="AA37" i="1"/>
  <c r="X1885" i="1"/>
  <c r="AA1885" i="1"/>
  <c r="X1880" i="1"/>
  <c r="AA1880" i="1"/>
  <c r="X1876" i="1"/>
  <c r="AA1876" i="1"/>
  <c r="X1872" i="1"/>
  <c r="AA1872" i="1"/>
  <c r="X1868" i="1"/>
  <c r="AA1868" i="1"/>
  <c r="X1859" i="1"/>
  <c r="AA1859" i="1"/>
  <c r="X1855" i="1"/>
  <c r="AA1855" i="1"/>
  <c r="X1848" i="1"/>
  <c r="AA1848" i="1"/>
  <c r="X1843" i="1"/>
  <c r="AA1843" i="1"/>
  <c r="X1835" i="1"/>
  <c r="AA1835" i="1"/>
  <c r="X1831" i="1"/>
  <c r="AA1831" i="1"/>
  <c r="X1827" i="1"/>
  <c r="AA1827" i="1"/>
  <c r="X1823" i="1"/>
  <c r="AA1823" i="1"/>
  <c r="X1817" i="1"/>
  <c r="AA1817" i="1"/>
  <c r="X1813" i="1"/>
  <c r="AA1813" i="1"/>
  <c r="X1809" i="1"/>
  <c r="AA1809" i="1"/>
  <c r="X1805" i="1"/>
  <c r="AA1805" i="1"/>
  <c r="X1801" i="1"/>
  <c r="AA1801" i="1"/>
  <c r="X1797" i="1"/>
  <c r="AA1797" i="1"/>
  <c r="X1790" i="1"/>
  <c r="AA1790" i="1"/>
  <c r="X1786" i="1"/>
  <c r="AA1786" i="1"/>
  <c r="X1782" i="1"/>
  <c r="AA1782" i="1"/>
  <c r="X1778" i="1"/>
  <c r="AA1778" i="1"/>
  <c r="X1769" i="1"/>
  <c r="AA1769" i="1"/>
  <c r="X1765" i="1"/>
  <c r="AA1765" i="1"/>
  <c r="X1761" i="1"/>
  <c r="AA1761" i="1"/>
  <c r="X1757" i="1"/>
  <c r="AA1757" i="1"/>
  <c r="X1753" i="1"/>
  <c r="AA1753" i="1"/>
  <c r="X1746" i="1"/>
  <c r="AA1746" i="1"/>
  <c r="X1739" i="1"/>
  <c r="AA1739" i="1"/>
  <c r="X1733" i="1"/>
  <c r="AA1733" i="1"/>
  <c r="X1729" i="1"/>
  <c r="AA1729" i="1"/>
  <c r="X1724" i="1"/>
  <c r="AA1724" i="1"/>
  <c r="X1719" i="1"/>
  <c r="AA1719" i="1"/>
  <c r="X1714" i="1"/>
  <c r="AA1714" i="1"/>
  <c r="X1709" i="1"/>
  <c r="AA1709" i="1"/>
  <c r="X1705" i="1"/>
  <c r="AA1705" i="1"/>
  <c r="X1701" i="1"/>
  <c r="AA1701" i="1"/>
  <c r="X1693" i="1"/>
  <c r="AA1693" i="1"/>
  <c r="X1688" i="1"/>
  <c r="AA1688" i="1"/>
  <c r="X1682" i="1"/>
  <c r="AA1682" i="1"/>
  <c r="X1677" i="1"/>
  <c r="AA1677" i="1"/>
  <c r="X1672" i="1"/>
  <c r="AA1672" i="1"/>
  <c r="X1668" i="1"/>
  <c r="AA1668" i="1"/>
  <c r="X1663" i="1"/>
  <c r="AA1663" i="1"/>
  <c r="X1658" i="1"/>
  <c r="AA1658" i="1"/>
  <c r="X1652" i="1"/>
  <c r="AA1652" i="1"/>
  <c r="X1647" i="1"/>
  <c r="AA1647" i="1"/>
  <c r="X1642" i="1"/>
  <c r="AA1642" i="1"/>
  <c r="X1638" i="1"/>
  <c r="AA1638" i="1"/>
  <c r="X1634" i="1"/>
  <c r="AA1634" i="1"/>
  <c r="X1630" i="1"/>
  <c r="AA1630" i="1"/>
  <c r="X1621" i="1"/>
  <c r="AA1621" i="1"/>
  <c r="X1617" i="1"/>
  <c r="AA1617" i="1"/>
  <c r="X1610" i="1"/>
  <c r="AA1610" i="1"/>
  <c r="X1605" i="1"/>
  <c r="AA1605" i="1"/>
  <c r="X1598" i="1"/>
  <c r="AA1598" i="1"/>
  <c r="X1592" i="1"/>
  <c r="AA1592" i="1"/>
  <c r="X1588" i="1"/>
  <c r="AA1588" i="1"/>
  <c r="X1584" i="1"/>
  <c r="AA1584" i="1"/>
  <c r="X1579" i="1"/>
  <c r="AA1579" i="1"/>
  <c r="X1574" i="1"/>
  <c r="AA1574" i="1"/>
  <c r="X1569" i="1"/>
  <c r="AA1569" i="1"/>
  <c r="X1563" i="1"/>
  <c r="AA1563" i="1"/>
  <c r="X1556" i="1"/>
  <c r="AA1556" i="1"/>
  <c r="X1546" i="1"/>
  <c r="AA1546" i="1"/>
  <c r="X1541" i="1"/>
  <c r="AA1541" i="1"/>
  <c r="X1536" i="1"/>
  <c r="AA1536" i="1"/>
  <c r="X1531" i="1"/>
  <c r="AA1531" i="1"/>
  <c r="X1526" i="1"/>
  <c r="AA1526" i="1"/>
  <c r="X1522" i="1"/>
  <c r="AA1522" i="1"/>
  <c r="X1515" i="1"/>
  <c r="AA1515" i="1"/>
  <c r="X1510" i="1"/>
  <c r="AA1510" i="1"/>
  <c r="X1502" i="1"/>
  <c r="AA1502" i="1"/>
  <c r="X1497" i="1"/>
  <c r="AA1497" i="1"/>
  <c r="X1493" i="1"/>
  <c r="AA1493" i="1"/>
  <c r="X1489" i="1"/>
  <c r="AA1489" i="1"/>
  <c r="X1485" i="1"/>
  <c r="AA1485" i="1"/>
  <c r="X1479" i="1"/>
  <c r="AA1479" i="1"/>
  <c r="X1475" i="1"/>
  <c r="AA1475" i="1"/>
  <c r="X1471" i="1"/>
  <c r="AA1471" i="1"/>
  <c r="X1466" i="1"/>
  <c r="AA1466" i="1"/>
  <c r="X1459" i="1"/>
  <c r="AA1459" i="1"/>
  <c r="X1455" i="1"/>
  <c r="AA1455" i="1"/>
  <c r="X1451" i="1"/>
  <c r="AA1451" i="1"/>
  <c r="X1438" i="1"/>
  <c r="AA1438" i="1"/>
  <c r="X1429" i="1"/>
  <c r="AA1429" i="1"/>
  <c r="X1420" i="1"/>
  <c r="AA1420" i="1"/>
  <c r="X1414" i="1"/>
  <c r="AA1414" i="1"/>
  <c r="X1407" i="1"/>
  <c r="AA1407" i="1"/>
  <c r="X1403" i="1"/>
  <c r="AA1403" i="1"/>
  <c r="X1399" i="1"/>
  <c r="AA1399" i="1"/>
  <c r="X1395" i="1"/>
  <c r="AA1395" i="1"/>
  <c r="X1391" i="1"/>
  <c r="AA1391" i="1"/>
  <c r="X1386" i="1"/>
  <c r="AA1386" i="1"/>
  <c r="X1382" i="1"/>
  <c r="AA1382" i="1"/>
  <c r="X1378" i="1"/>
  <c r="AA1378" i="1"/>
  <c r="X1374" i="1"/>
  <c r="AA1374" i="1"/>
  <c r="X1370" i="1"/>
  <c r="AA1370" i="1"/>
  <c r="X1366" i="1"/>
  <c r="AA1366" i="1"/>
  <c r="X1361" i="1"/>
  <c r="AA1361" i="1"/>
  <c r="X1356" i="1"/>
  <c r="AA1356" i="1"/>
  <c r="X1352" i="1"/>
  <c r="AA1352" i="1"/>
  <c r="X1348" i="1"/>
  <c r="AA1348" i="1"/>
  <c r="X1343" i="1"/>
  <c r="AA1343" i="1"/>
  <c r="X1337" i="1"/>
  <c r="AA1337" i="1"/>
  <c r="X1330" i="1"/>
  <c r="AA1330" i="1"/>
  <c r="X1324" i="1"/>
  <c r="AA1324" i="1"/>
  <c r="X1318" i="1"/>
  <c r="AA1318" i="1"/>
  <c r="X1311" i="1"/>
  <c r="AA1311" i="1"/>
  <c r="X1305" i="1"/>
  <c r="AA1305" i="1"/>
  <c r="X1299" i="1"/>
  <c r="AA1299" i="1"/>
  <c r="X1294" i="1"/>
  <c r="AA1294" i="1"/>
  <c r="X1288" i="1"/>
  <c r="AA1288" i="1"/>
  <c r="X1276" i="1"/>
  <c r="AA1276" i="1"/>
  <c r="X1271" i="1"/>
  <c r="AA1271" i="1"/>
  <c r="X1267" i="1"/>
  <c r="AA1267" i="1"/>
  <c r="X1262" i="1"/>
  <c r="AA1262" i="1"/>
  <c r="X1257" i="1"/>
  <c r="AA1257" i="1"/>
  <c r="X1250" i="1"/>
  <c r="AA1250" i="1"/>
  <c r="X1244" i="1"/>
  <c r="AA1244" i="1"/>
  <c r="X1236" i="1"/>
  <c r="AA1236" i="1"/>
  <c r="X1230" i="1"/>
  <c r="AA1230" i="1"/>
  <c r="X1221" i="1"/>
  <c r="AA1221" i="1"/>
  <c r="X1213" i="1"/>
  <c r="AA1213" i="1"/>
  <c r="X1205" i="1"/>
  <c r="AA1205" i="1"/>
  <c r="X1199" i="1"/>
  <c r="AA1199" i="1"/>
  <c r="X1195" i="1"/>
  <c r="AA1195" i="1"/>
  <c r="X1189" i="1"/>
  <c r="AA1189" i="1"/>
  <c r="X1181" i="1"/>
  <c r="AA1181" i="1"/>
  <c r="X1175" i="1"/>
  <c r="AA1175" i="1"/>
  <c r="X1170" i="1"/>
  <c r="AA1170" i="1"/>
  <c r="X1164" i="1"/>
  <c r="AA1164" i="1"/>
  <c r="X1157" i="1"/>
  <c r="AA1157" i="1"/>
  <c r="X1147" i="1"/>
  <c r="AA1147" i="1"/>
  <c r="X1142" i="1"/>
  <c r="AA1142" i="1"/>
  <c r="X1138" i="1"/>
  <c r="AA1138" i="1"/>
  <c r="X1131" i="1"/>
  <c r="AA1131" i="1"/>
  <c r="X1127" i="1"/>
  <c r="AA1127" i="1"/>
  <c r="X1121" i="1"/>
  <c r="AA1121" i="1"/>
  <c r="X1115" i="1"/>
  <c r="AA1115" i="1"/>
  <c r="X1106" i="1"/>
  <c r="AA1106" i="1"/>
  <c r="X1097" i="1"/>
  <c r="AA1097" i="1"/>
  <c r="X1085" i="1"/>
  <c r="AA1085" i="1"/>
  <c r="X1076" i="1"/>
  <c r="AA1076" i="1"/>
  <c r="X1070" i="1"/>
  <c r="AA1070" i="1"/>
  <c r="X1056" i="1"/>
  <c r="AA1056" i="1"/>
  <c r="X1050" i="1"/>
  <c r="AA1050" i="1"/>
  <c r="X1044" i="1"/>
  <c r="AA1044" i="1"/>
  <c r="X1038" i="1"/>
  <c r="AA1038" i="1"/>
  <c r="X1032" i="1"/>
  <c r="AA1032" i="1"/>
  <c r="X1025" i="1"/>
  <c r="AA1025" i="1"/>
  <c r="X1018" i="1"/>
  <c r="AA1018" i="1"/>
  <c r="X1013" i="1"/>
  <c r="AA1013" i="1"/>
  <c r="X1005" i="1"/>
  <c r="AA1005" i="1"/>
  <c r="X999" i="1"/>
  <c r="AA999" i="1"/>
  <c r="X991" i="1"/>
  <c r="AA991" i="1"/>
  <c r="X978" i="1"/>
  <c r="AA978" i="1"/>
  <c r="X969" i="1"/>
  <c r="AA969" i="1"/>
  <c r="X955" i="1"/>
  <c r="AA955" i="1"/>
  <c r="X945" i="1"/>
  <c r="AA945" i="1"/>
  <c r="X941" i="1"/>
  <c r="AA941" i="1"/>
  <c r="X936" i="1"/>
  <c r="AA936" i="1"/>
  <c r="X929" i="1"/>
  <c r="AA929" i="1"/>
  <c r="X925" i="1"/>
  <c r="AA925" i="1"/>
  <c r="X920" i="1"/>
  <c r="AA920" i="1"/>
  <c r="X915" i="1"/>
  <c r="AA915" i="1"/>
  <c r="X903" i="1"/>
  <c r="AA903" i="1"/>
  <c r="X894" i="1"/>
  <c r="AA894" i="1"/>
  <c r="X887" i="1"/>
  <c r="AA887" i="1"/>
  <c r="X875" i="1"/>
  <c r="AA875" i="1"/>
  <c r="X870" i="1"/>
  <c r="AA870" i="1"/>
  <c r="X864" i="1"/>
  <c r="AA864" i="1"/>
  <c r="X860" i="1"/>
  <c r="AA860" i="1"/>
  <c r="X856" i="1"/>
  <c r="AA856" i="1"/>
  <c r="X851" i="1"/>
  <c r="AA851" i="1"/>
  <c r="X846" i="1"/>
  <c r="AA846" i="1"/>
  <c r="X841" i="1"/>
  <c r="AA841" i="1"/>
  <c r="X831" i="1"/>
  <c r="AA831" i="1"/>
  <c r="X823" i="1"/>
  <c r="AA823" i="1"/>
  <c r="X818" i="1"/>
  <c r="AA818" i="1"/>
  <c r="X814" i="1"/>
  <c r="AA814" i="1"/>
  <c r="X802" i="1"/>
  <c r="AA802" i="1"/>
  <c r="X796" i="1"/>
  <c r="AA796" i="1"/>
  <c r="X790" i="1"/>
  <c r="AA790" i="1"/>
  <c r="X781" i="1"/>
  <c r="AA781" i="1"/>
  <c r="X774" i="1"/>
  <c r="AA774" i="1"/>
  <c r="X766" i="1"/>
  <c r="AA766" i="1"/>
  <c r="X757" i="1"/>
  <c r="AA757" i="1"/>
  <c r="X752" i="1"/>
  <c r="AA752" i="1"/>
  <c r="X743" i="1"/>
  <c r="AA743" i="1"/>
  <c r="X738" i="1"/>
  <c r="AA738" i="1"/>
  <c r="X732" i="1"/>
  <c r="AA732" i="1"/>
  <c r="X724" i="1"/>
  <c r="AA724" i="1"/>
  <c r="X717" i="1"/>
  <c r="AA717" i="1"/>
  <c r="X711" i="1"/>
  <c r="AA711" i="1"/>
  <c r="X698" i="1"/>
  <c r="AA698" i="1"/>
  <c r="X692" i="1"/>
  <c r="AA692" i="1"/>
  <c r="X679" i="1"/>
  <c r="AA679" i="1"/>
  <c r="X673" i="1"/>
  <c r="AA673" i="1"/>
  <c r="X664" i="1"/>
  <c r="AA664" i="1"/>
  <c r="X660" i="1"/>
  <c r="AA660" i="1"/>
  <c r="X649" i="1"/>
  <c r="AA649" i="1"/>
  <c r="X644" i="1"/>
  <c r="AA644" i="1"/>
  <c r="X634" i="1"/>
  <c r="AA634" i="1"/>
  <c r="X623" i="1"/>
  <c r="AA623" i="1"/>
  <c r="X618" i="1"/>
  <c r="AA618" i="1"/>
  <c r="X611" i="1"/>
  <c r="AA611" i="1"/>
  <c r="X605" i="1"/>
  <c r="AA605" i="1"/>
  <c r="X598" i="1"/>
  <c r="AA598" i="1"/>
  <c r="X593" i="1"/>
  <c r="AA593" i="1"/>
  <c r="X588" i="1"/>
  <c r="AA588" i="1"/>
  <c r="X583" i="1"/>
  <c r="AA583" i="1"/>
  <c r="X577" i="1"/>
  <c r="AA577" i="1"/>
  <c r="X572" i="1"/>
  <c r="AA572" i="1"/>
  <c r="X565" i="1"/>
  <c r="AA565" i="1"/>
  <c r="X560" i="1"/>
  <c r="AA560" i="1"/>
  <c r="X556" i="1"/>
  <c r="AA556" i="1"/>
  <c r="X552" i="1"/>
  <c r="AA552" i="1"/>
  <c r="X546" i="1"/>
  <c r="AA546" i="1"/>
  <c r="X542" i="1"/>
  <c r="AA542" i="1"/>
  <c r="X538" i="1"/>
  <c r="AA538" i="1"/>
  <c r="X532" i="1"/>
  <c r="AA532" i="1"/>
  <c r="X527" i="1"/>
  <c r="AA527" i="1"/>
  <c r="X522" i="1"/>
  <c r="AA522" i="1"/>
  <c r="X517" i="1"/>
  <c r="AA517" i="1"/>
  <c r="X513" i="1"/>
  <c r="AA513" i="1"/>
  <c r="X509" i="1"/>
  <c r="AA509" i="1"/>
  <c r="X502" i="1"/>
  <c r="AA502" i="1"/>
  <c r="X497" i="1"/>
  <c r="AA497" i="1"/>
  <c r="X490" i="1"/>
  <c r="AA490" i="1"/>
  <c r="X484" i="1"/>
  <c r="AA484" i="1"/>
  <c r="X478" i="1"/>
  <c r="AA478" i="1"/>
  <c r="X469" i="1"/>
  <c r="AA469" i="1"/>
  <c r="X464" i="1"/>
  <c r="AA464" i="1"/>
  <c r="X459" i="1"/>
  <c r="AA459" i="1"/>
  <c r="X453" i="1"/>
  <c r="AA453" i="1"/>
  <c r="X446" i="1"/>
  <c r="AA446" i="1"/>
  <c r="X441" i="1"/>
  <c r="AA441" i="1"/>
  <c r="X434" i="1"/>
  <c r="AA434" i="1"/>
  <c r="X429" i="1"/>
  <c r="AA429" i="1"/>
  <c r="X425" i="1"/>
  <c r="AA425" i="1"/>
  <c r="X420" i="1"/>
  <c r="AA420" i="1"/>
  <c r="X414" i="1"/>
  <c r="AA414" i="1"/>
  <c r="X410" i="1"/>
  <c r="AA410" i="1"/>
  <c r="X405" i="1"/>
  <c r="AA405" i="1"/>
  <c r="X399" i="1"/>
  <c r="AA399" i="1"/>
  <c r="X394" i="1"/>
  <c r="AA394" i="1"/>
  <c r="X389" i="1"/>
  <c r="AA389" i="1"/>
  <c r="X385" i="1"/>
  <c r="AA385" i="1"/>
  <c r="X378" i="1"/>
  <c r="AA378" i="1"/>
  <c r="X372" i="1"/>
  <c r="AA372" i="1"/>
  <c r="X368" i="1"/>
  <c r="AA368" i="1"/>
  <c r="X364" i="1"/>
  <c r="AA364" i="1"/>
  <c r="X359" i="1"/>
  <c r="AA359" i="1"/>
  <c r="X355" i="1"/>
  <c r="AA355" i="1"/>
  <c r="X351" i="1"/>
  <c r="AA351" i="1"/>
  <c r="X347" i="1"/>
  <c r="AA347" i="1"/>
  <c r="X343" i="1"/>
  <c r="AA343" i="1"/>
  <c r="X338" i="1"/>
  <c r="AA338" i="1"/>
  <c r="X333" i="1"/>
  <c r="AA333" i="1"/>
  <c r="X329" i="1"/>
  <c r="AA329" i="1"/>
  <c r="X323" i="1"/>
  <c r="AA323" i="1"/>
  <c r="X318" i="1"/>
  <c r="AA318" i="1"/>
  <c r="X313" i="1"/>
  <c r="AA313" i="1"/>
  <c r="X308" i="1"/>
  <c r="AA308" i="1"/>
  <c r="X304" i="1"/>
  <c r="AA304" i="1"/>
  <c r="X300" i="1"/>
  <c r="AA300" i="1"/>
  <c r="X295" i="1"/>
  <c r="AA295" i="1"/>
  <c r="X289" i="1"/>
  <c r="AA289" i="1"/>
  <c r="X283" i="1"/>
  <c r="AA283" i="1"/>
  <c r="X279" i="1"/>
  <c r="AA279" i="1"/>
  <c r="X274" i="1"/>
  <c r="AA274" i="1"/>
  <c r="X270" i="1"/>
  <c r="AA270" i="1"/>
  <c r="X265" i="1"/>
  <c r="AA265" i="1"/>
  <c r="X258" i="1"/>
  <c r="AA258" i="1"/>
  <c r="X252" i="1"/>
  <c r="AA252" i="1"/>
  <c r="X248" i="1"/>
  <c r="AA248" i="1"/>
  <c r="X244" i="1"/>
  <c r="AA244" i="1"/>
  <c r="X240" i="1"/>
  <c r="AA240" i="1"/>
  <c r="X235" i="1"/>
  <c r="AA235" i="1"/>
  <c r="X230" i="1"/>
  <c r="AA230" i="1"/>
  <c r="X223" i="1"/>
  <c r="AA223" i="1"/>
  <c r="X218" i="1"/>
  <c r="AA218" i="1"/>
  <c r="X214" i="1"/>
  <c r="AA214" i="1"/>
  <c r="X210" i="1"/>
  <c r="AA210" i="1"/>
  <c r="X204" i="1"/>
  <c r="AA204" i="1"/>
  <c r="X199" i="1"/>
  <c r="AA199" i="1"/>
  <c r="X194" i="1"/>
  <c r="AA194" i="1"/>
  <c r="X190" i="1"/>
  <c r="AA190" i="1"/>
  <c r="X186" i="1"/>
  <c r="AA186" i="1"/>
  <c r="X182" i="1"/>
  <c r="AA182" i="1"/>
  <c r="X175" i="1"/>
  <c r="AA175" i="1"/>
  <c r="X169" i="1"/>
  <c r="AA169" i="1"/>
  <c r="X164" i="1"/>
  <c r="AA164" i="1"/>
  <c r="X158" i="1"/>
  <c r="AA158" i="1"/>
  <c r="X154" i="1"/>
  <c r="AA154" i="1"/>
  <c r="X150" i="1"/>
  <c r="AA150" i="1"/>
  <c r="X146" i="1"/>
  <c r="AA146" i="1"/>
  <c r="X141" i="1"/>
  <c r="AA141" i="1"/>
  <c r="X135" i="1"/>
  <c r="AA135" i="1"/>
  <c r="X130" i="1"/>
  <c r="AA130" i="1"/>
  <c r="X125" i="1"/>
  <c r="AA125" i="1"/>
  <c r="X121" i="1"/>
  <c r="AA121" i="1"/>
  <c r="X117" i="1"/>
  <c r="AA117" i="1"/>
  <c r="X113" i="1"/>
  <c r="AA113" i="1"/>
  <c r="X109" i="1"/>
  <c r="AA109" i="1"/>
  <c r="X105" i="1"/>
  <c r="AA105" i="1"/>
  <c r="X101" i="1"/>
  <c r="AA101" i="1"/>
  <c r="X97" i="1"/>
  <c r="AA97" i="1"/>
  <c r="X92" i="1"/>
  <c r="AA92" i="1"/>
  <c r="X87" i="1"/>
  <c r="AA87" i="1"/>
  <c r="X82" i="1"/>
  <c r="AA82" i="1"/>
  <c r="X77" i="1"/>
  <c r="AA77" i="1"/>
  <c r="X72" i="1"/>
  <c r="AA72" i="1"/>
  <c r="X67" i="1"/>
  <c r="AA67" i="1"/>
  <c r="X63" i="1"/>
  <c r="AA63" i="1"/>
  <c r="X58" i="1"/>
  <c r="AA58" i="1"/>
  <c r="X53" i="1"/>
  <c r="AA53" i="1"/>
  <c r="X48" i="1"/>
  <c r="AA48" i="1"/>
  <c r="X43" i="1"/>
  <c r="AA43" i="1"/>
  <c r="X39" i="1"/>
  <c r="AA39" i="1"/>
  <c r="X34" i="1"/>
  <c r="AA34" i="1"/>
  <c r="X29" i="1"/>
  <c r="AA29" i="1"/>
  <c r="X23" i="1"/>
  <c r="AA23" i="1"/>
  <c r="X19" i="1"/>
  <c r="AA19" i="1"/>
  <c r="X14" i="1"/>
  <c r="AA14" i="1"/>
  <c r="X10" i="1"/>
  <c r="AA10" i="1"/>
  <c r="X6" i="1"/>
  <c r="AA6" i="1"/>
  <c r="X1657" i="1"/>
  <c r="AA1657" i="1"/>
  <c r="X1340" i="1"/>
  <c r="AA1340" i="1"/>
  <c r="X1173" i="1"/>
  <c r="AA1173" i="1"/>
  <c r="X1002" i="1"/>
  <c r="AA1002" i="1"/>
  <c r="X811" i="1"/>
  <c r="AA811" i="1"/>
  <c r="X586" i="1"/>
  <c r="AA586" i="1"/>
  <c r="X395" i="1"/>
  <c r="AA395" i="1"/>
  <c r="X327" i="1"/>
  <c r="AA327" i="1"/>
  <c r="X162" i="1"/>
  <c r="AA162" i="1"/>
  <c r="X1882" i="1"/>
  <c r="AA1882" i="1"/>
  <c r="X1861" i="1"/>
  <c r="AA1861" i="1"/>
  <c r="X1850" i="1"/>
  <c r="AA1850" i="1"/>
  <c r="X1832" i="1"/>
  <c r="AA1832" i="1"/>
  <c r="X1824" i="1"/>
  <c r="AA1824" i="1"/>
  <c r="X1798" i="1"/>
  <c r="AA1798" i="1"/>
  <c r="X1766" i="1"/>
  <c r="AA1766" i="1"/>
  <c r="X1754" i="1"/>
  <c r="AA1754" i="1"/>
  <c r="X1730" i="1"/>
  <c r="AA1730" i="1"/>
  <c r="X1715" i="1"/>
  <c r="AA1715" i="1"/>
  <c r="X1702" i="1"/>
  <c r="AA1702" i="1"/>
  <c r="X1683" i="1"/>
  <c r="AA1683" i="1"/>
  <c r="X1665" i="1"/>
  <c r="AA1665" i="1"/>
  <c r="X1653" i="1"/>
  <c r="AA1653" i="1"/>
  <c r="X1631" i="1"/>
  <c r="AA1631" i="1"/>
  <c r="X1600" i="1"/>
  <c r="AA1600" i="1"/>
  <c r="X1585" i="1"/>
  <c r="AA1585" i="1"/>
  <c r="X1575" i="1"/>
  <c r="AA1575" i="1"/>
  <c r="X1548" i="1"/>
  <c r="AA1548" i="1"/>
  <c r="X1532" i="1"/>
  <c r="AA1532" i="1"/>
  <c r="X1516" i="1"/>
  <c r="AA1516" i="1"/>
  <c r="X1498" i="1"/>
  <c r="AA1498" i="1"/>
  <c r="X1490" i="1"/>
  <c r="AA1490" i="1"/>
  <c r="X1476" i="1"/>
  <c r="AA1476" i="1"/>
  <c r="X1467" i="1"/>
  <c r="AA1467" i="1"/>
  <c r="X1456" i="1"/>
  <c r="AA1456" i="1"/>
  <c r="X1430" i="1"/>
  <c r="AA1430" i="1"/>
  <c r="X1409" i="1"/>
  <c r="AA1409" i="1"/>
  <c r="X1396" i="1"/>
  <c r="AA1396" i="1"/>
  <c r="X1388" i="1"/>
  <c r="AA1388" i="1"/>
  <c r="X1375" i="1"/>
  <c r="AA1375" i="1"/>
  <c r="X1353" i="1"/>
  <c r="AA1353" i="1"/>
  <c r="X1888" i="1"/>
  <c r="AA1888" i="1"/>
  <c r="X1884" i="1"/>
  <c r="AA1884" i="1"/>
  <c r="X1879" i="1"/>
  <c r="AA1879" i="1"/>
  <c r="X1875" i="1"/>
  <c r="AA1875" i="1"/>
  <c r="X1871" i="1"/>
  <c r="AA1871" i="1"/>
  <c r="X1867" i="1"/>
  <c r="AA1867" i="1"/>
  <c r="X1858" i="1"/>
  <c r="AA1858" i="1"/>
  <c r="X1853" i="1"/>
  <c r="AA1853" i="1"/>
  <c r="X1846" i="1"/>
  <c r="AA1846" i="1"/>
  <c r="X1842" i="1"/>
  <c r="AA1842" i="1"/>
  <c r="X1834" i="1"/>
  <c r="AA1834" i="1"/>
  <c r="X1830" i="1"/>
  <c r="AA1830" i="1"/>
  <c r="X1826" i="1"/>
  <c r="AA1826" i="1"/>
  <c r="X1821" i="1"/>
  <c r="AA1821" i="1"/>
  <c r="X1816" i="1"/>
  <c r="AA1816" i="1"/>
  <c r="X1812" i="1"/>
  <c r="AA1812" i="1"/>
  <c r="X1808" i="1"/>
  <c r="AA1808" i="1"/>
  <c r="X1804" i="1"/>
  <c r="AA1804" i="1"/>
  <c r="X1800" i="1"/>
  <c r="AA1800" i="1"/>
  <c r="X1794" i="1"/>
  <c r="AA1794" i="1"/>
  <c r="X1789" i="1"/>
  <c r="AA1789" i="1"/>
  <c r="X1785" i="1"/>
  <c r="AA1785" i="1"/>
  <c r="X1781" i="1"/>
  <c r="AA1781" i="1"/>
  <c r="X1776" i="1"/>
  <c r="AA1776" i="1"/>
  <c r="X1768" i="1"/>
  <c r="AA1768" i="1"/>
  <c r="X1764" i="1"/>
  <c r="AA1764" i="1"/>
  <c r="X1760" i="1"/>
  <c r="AA1760" i="1"/>
  <c r="X1756" i="1"/>
  <c r="AA1756" i="1"/>
  <c r="X1752" i="1"/>
  <c r="AA1752" i="1"/>
  <c r="X1743" i="1"/>
  <c r="AA1743" i="1"/>
  <c r="X1737" i="1"/>
  <c r="AA1737" i="1"/>
  <c r="X1732" i="1"/>
  <c r="AA1732" i="1"/>
  <c r="X1728" i="1"/>
  <c r="AA1728" i="1"/>
  <c r="X1723" i="1"/>
  <c r="AA1723" i="1"/>
  <c r="X1718" i="1"/>
  <c r="AA1718" i="1"/>
  <c r="X1712" i="1"/>
  <c r="AA1712" i="1"/>
  <c r="X1708" i="1"/>
  <c r="AA1708" i="1"/>
  <c r="X1704" i="1"/>
  <c r="AA1704" i="1"/>
  <c r="X1697" i="1"/>
  <c r="AA1697" i="1"/>
  <c r="X1692" i="1"/>
  <c r="AA1692" i="1"/>
  <c r="X1685" i="1"/>
  <c r="AA1685" i="1"/>
  <c r="X1681" i="1"/>
  <c r="AA1681" i="1"/>
  <c r="X1675" i="1"/>
  <c r="AA1675" i="1"/>
  <c r="X1671" i="1"/>
  <c r="AA1671" i="1"/>
  <c r="X1667" i="1"/>
  <c r="AA1667" i="1"/>
  <c r="X1662" i="1"/>
  <c r="AA1662" i="1"/>
  <c r="X1656" i="1"/>
  <c r="AA1656" i="1"/>
  <c r="X1651" i="1"/>
  <c r="AA1651" i="1"/>
  <c r="X1645" i="1"/>
  <c r="AA1645" i="1"/>
  <c r="X1641" i="1"/>
  <c r="AA1641" i="1"/>
  <c r="X1637" i="1"/>
  <c r="AA1637" i="1"/>
  <c r="X1633" i="1"/>
  <c r="AA1633" i="1"/>
  <c r="X1626" i="1"/>
  <c r="AA1626" i="1"/>
  <c r="X1620" i="1"/>
  <c r="AA1620" i="1"/>
  <c r="X1615" i="1"/>
  <c r="AA1615" i="1"/>
  <c r="X1609" i="1"/>
  <c r="AA1609" i="1"/>
  <c r="X1604" i="1"/>
  <c r="AA1604" i="1"/>
  <c r="X1597" i="1"/>
  <c r="AA1597" i="1"/>
  <c r="X1591" i="1"/>
  <c r="AA1591" i="1"/>
  <c r="X1587" i="1"/>
  <c r="AA1587" i="1"/>
  <c r="X1583" i="1"/>
  <c r="AA1583" i="1"/>
  <c r="X1577" i="1"/>
  <c r="AA1577" i="1"/>
  <c r="X1572" i="1"/>
  <c r="AA1572" i="1"/>
  <c r="X1568" i="1"/>
  <c r="AA1568" i="1"/>
  <c r="X1561" i="1"/>
  <c r="AA1561" i="1"/>
  <c r="X1550" i="1"/>
  <c r="AA1550" i="1"/>
  <c r="X1545" i="1"/>
  <c r="AA1545" i="1"/>
  <c r="X1540" i="1"/>
  <c r="AA1540" i="1"/>
  <c r="X1535" i="1"/>
  <c r="AA1535" i="1"/>
  <c r="X1529" i="1"/>
  <c r="AA1529" i="1"/>
  <c r="X1525" i="1"/>
  <c r="AA1525" i="1"/>
  <c r="X1521" i="1"/>
  <c r="AA1521" i="1"/>
  <c r="X1514" i="1"/>
  <c r="AA1514" i="1"/>
  <c r="X1507" i="1"/>
  <c r="AA1507" i="1"/>
  <c r="X1500" i="1"/>
  <c r="AA1500" i="1"/>
  <c r="X1496" i="1"/>
  <c r="AA1496" i="1"/>
  <c r="X1492" i="1"/>
  <c r="AA1492" i="1"/>
  <c r="X1488" i="1"/>
  <c r="AA1488" i="1"/>
  <c r="X1482" i="1"/>
  <c r="AA1482" i="1"/>
  <c r="X1478" i="1"/>
  <c r="AA1478" i="1"/>
  <c r="X1474" i="1"/>
  <c r="AA1474" i="1"/>
  <c r="X1470" i="1"/>
  <c r="AA1470" i="1"/>
  <c r="X1465" i="1"/>
  <c r="AA1465" i="1"/>
  <c r="X1458" i="1"/>
  <c r="AA1458" i="1"/>
  <c r="X1454" i="1"/>
  <c r="AA1454" i="1"/>
  <c r="X1450" i="1"/>
  <c r="AA1450" i="1"/>
  <c r="X1434" i="1"/>
  <c r="AA1434" i="1"/>
  <c r="X1428" i="1"/>
  <c r="AA1428" i="1"/>
  <c r="X1418" i="1"/>
  <c r="AA1418" i="1"/>
  <c r="X1411" i="1"/>
  <c r="AA1411" i="1"/>
  <c r="X1406" i="1"/>
  <c r="AA1406" i="1"/>
  <c r="X1402" i="1"/>
  <c r="AA1402" i="1"/>
  <c r="X1398" i="1"/>
  <c r="AA1398" i="1"/>
  <c r="X1394" i="1"/>
  <c r="AA1394" i="1"/>
  <c r="X1390" i="1"/>
  <c r="AA1390" i="1"/>
  <c r="X1385" i="1"/>
  <c r="AA1385" i="1"/>
  <c r="X1381" i="1"/>
  <c r="AA1381" i="1"/>
  <c r="X1377" i="1"/>
  <c r="AA1377" i="1"/>
  <c r="X1373" i="1"/>
  <c r="AA1373" i="1"/>
  <c r="X1369" i="1"/>
  <c r="AA1369" i="1"/>
  <c r="X1365" i="1"/>
  <c r="AA1365" i="1"/>
  <c r="X1359" i="1"/>
  <c r="AA1359" i="1"/>
  <c r="X1355" i="1"/>
  <c r="AA1355" i="1"/>
  <c r="X1351" i="1"/>
  <c r="AA1351" i="1"/>
  <c r="X1347" i="1"/>
  <c r="AA1347" i="1"/>
  <c r="X1342" i="1"/>
  <c r="AA1342" i="1"/>
  <c r="X1336" i="1"/>
  <c r="AA1336" i="1"/>
  <c r="X1329" i="1"/>
  <c r="AA1329" i="1"/>
  <c r="X1323" i="1"/>
  <c r="AA1323" i="1"/>
  <c r="X1317" i="1"/>
  <c r="AA1317" i="1"/>
  <c r="X1309" i="1"/>
  <c r="AA1309" i="1"/>
  <c r="X1304" i="1"/>
  <c r="AA1304" i="1"/>
  <c r="X1298" i="1"/>
  <c r="AA1298" i="1"/>
  <c r="X1293" i="1"/>
  <c r="AA1293" i="1"/>
  <c r="X1285" i="1"/>
  <c r="AA1285" i="1"/>
  <c r="X1275" i="1"/>
  <c r="AA1275" i="1"/>
  <c r="X1270" i="1"/>
  <c r="AA1270" i="1"/>
  <c r="X1266" i="1"/>
  <c r="AA1266" i="1"/>
  <c r="X1261" i="1"/>
  <c r="AA1261" i="1"/>
  <c r="X1255" i="1"/>
  <c r="AA1255" i="1"/>
  <c r="X1248" i="1"/>
  <c r="AA1248" i="1"/>
  <c r="X1243" i="1"/>
  <c r="AA1243" i="1"/>
  <c r="X1235" i="1"/>
  <c r="AA1235" i="1"/>
  <c r="X1227" i="1"/>
  <c r="AA1227" i="1"/>
  <c r="X1219" i="1"/>
  <c r="AA1219" i="1"/>
  <c r="X1212" i="1"/>
  <c r="AA1212" i="1"/>
  <c r="X1204" i="1"/>
  <c r="AA1204" i="1"/>
  <c r="X1198" i="1"/>
  <c r="AA1198" i="1"/>
  <c r="X1194" i="1"/>
  <c r="AA1194" i="1"/>
  <c r="X1188" i="1"/>
  <c r="AA1188" i="1"/>
  <c r="X1178" i="1"/>
  <c r="AA1178" i="1"/>
  <c r="X1174" i="1"/>
  <c r="AA1174" i="1"/>
  <c r="X1168" i="1"/>
  <c r="AA1168" i="1"/>
  <c r="X1163" i="1"/>
  <c r="AA1163" i="1"/>
  <c r="X1154" i="1"/>
  <c r="AA1154" i="1"/>
  <c r="X1146" i="1"/>
  <c r="AA1146" i="1"/>
  <c r="X1141" i="1"/>
  <c r="AA1141" i="1"/>
  <c r="X1137" i="1"/>
  <c r="AA1137" i="1"/>
  <c r="X1130" i="1"/>
  <c r="AA1130" i="1"/>
  <c r="X1125" i="1"/>
  <c r="AA1125" i="1"/>
  <c r="X1118" i="1"/>
  <c r="AA1118" i="1"/>
  <c r="X1112" i="1"/>
  <c r="AA1112" i="1"/>
  <c r="X1104" i="1"/>
  <c r="AA1104" i="1"/>
  <c r="X1096" i="1"/>
  <c r="AA1096" i="1"/>
  <c r="X1084" i="1"/>
  <c r="AA1084" i="1"/>
  <c r="X1075" i="1"/>
  <c r="AA1075" i="1"/>
  <c r="X1067" i="1"/>
  <c r="AA1067" i="1"/>
  <c r="X1053" i="1"/>
  <c r="AA1053" i="1"/>
  <c r="X1049" i="1"/>
  <c r="AA1049" i="1"/>
  <c r="X1043" i="1"/>
  <c r="AA1043" i="1"/>
  <c r="X1037" i="1"/>
  <c r="AA1037" i="1"/>
  <c r="X1031" i="1"/>
  <c r="AA1031" i="1"/>
  <c r="X1023" i="1"/>
  <c r="AA1023" i="1"/>
  <c r="X1017" i="1"/>
  <c r="AA1017" i="1"/>
  <c r="X1010" i="1"/>
  <c r="AA1010" i="1"/>
  <c r="X1004" i="1"/>
  <c r="AA1004" i="1"/>
  <c r="X997" i="1"/>
  <c r="AA997" i="1"/>
  <c r="X987" i="1"/>
  <c r="AA987" i="1"/>
  <c r="X977" i="1"/>
  <c r="AA977" i="1"/>
  <c r="X966" i="1"/>
  <c r="AA966" i="1"/>
  <c r="X954" i="1"/>
  <c r="AA954" i="1"/>
  <c r="X944" i="1"/>
  <c r="AA944" i="1"/>
  <c r="X939" i="1"/>
  <c r="AA939" i="1"/>
  <c r="X935" i="1"/>
  <c r="AA935" i="1"/>
  <c r="X928" i="1"/>
  <c r="AA928" i="1"/>
  <c r="X924" i="1"/>
  <c r="AA924" i="1"/>
  <c r="X919" i="1"/>
  <c r="AA919" i="1"/>
  <c r="X914" i="1"/>
  <c r="AA914" i="1"/>
  <c r="X902" i="1"/>
  <c r="AA902" i="1"/>
  <c r="X892" i="1"/>
  <c r="AA892" i="1"/>
  <c r="X880" i="1"/>
  <c r="AA880" i="1"/>
  <c r="X874" i="1"/>
  <c r="AA874" i="1"/>
  <c r="X869" i="1"/>
  <c r="AA869" i="1"/>
  <c r="X863" i="1"/>
  <c r="AA863" i="1"/>
  <c r="X859" i="1"/>
  <c r="AA859" i="1"/>
  <c r="X855" i="1"/>
  <c r="AA855" i="1"/>
  <c r="X850" i="1"/>
  <c r="AA850" i="1"/>
  <c r="X845" i="1"/>
  <c r="AA845" i="1"/>
  <c r="X840" i="1"/>
  <c r="AA840" i="1"/>
  <c r="X830" i="1"/>
  <c r="AA830" i="1"/>
  <c r="X821" i="1"/>
  <c r="AA821" i="1"/>
  <c r="X817" i="1"/>
  <c r="AA817" i="1"/>
  <c r="X813" i="1"/>
  <c r="AA813" i="1"/>
  <c r="X801" i="1"/>
  <c r="AA801" i="1"/>
  <c r="X793" i="1"/>
  <c r="AA793" i="1"/>
  <c r="X787" i="1"/>
  <c r="AA787" i="1"/>
  <c r="X780" i="1"/>
  <c r="AA780" i="1"/>
  <c r="X773" i="1"/>
  <c r="AA773" i="1"/>
  <c r="X764" i="1"/>
  <c r="AA764" i="1"/>
  <c r="X755" i="1"/>
  <c r="AA755" i="1"/>
  <c r="X750" i="1"/>
  <c r="AA750" i="1"/>
  <c r="X742" i="1"/>
  <c r="AA742" i="1"/>
  <c r="X735" i="1"/>
  <c r="AA735" i="1"/>
  <c r="X728" i="1"/>
  <c r="AA728" i="1"/>
  <c r="X722" i="1"/>
  <c r="AA722" i="1"/>
  <c r="X715" i="1"/>
  <c r="AA715" i="1"/>
  <c r="X708" i="1"/>
  <c r="AA708" i="1"/>
  <c r="X697" i="1"/>
  <c r="AA697" i="1"/>
  <c r="X685" i="1"/>
  <c r="AA685" i="1"/>
  <c r="X678" i="1"/>
  <c r="AA678" i="1"/>
  <c r="X672" i="1"/>
  <c r="AA672" i="1"/>
  <c r="X663" i="1"/>
  <c r="AA663" i="1"/>
  <c r="X657" i="1"/>
  <c r="AA657" i="1"/>
  <c r="X648" i="1"/>
  <c r="AA648" i="1"/>
  <c r="X639" i="1"/>
  <c r="AA639" i="1"/>
  <c r="X633" i="1"/>
  <c r="AA633" i="1"/>
  <c r="X622" i="1"/>
  <c r="AA622" i="1"/>
  <c r="X616" i="1"/>
  <c r="AA616" i="1"/>
  <c r="X610" i="1"/>
  <c r="AA610" i="1"/>
  <c r="X603" i="1"/>
  <c r="AA603" i="1"/>
  <c r="X597" i="1"/>
  <c r="AA597" i="1"/>
  <c r="X592" i="1"/>
  <c r="AA592" i="1"/>
  <c r="X587" i="1"/>
  <c r="AA587" i="1"/>
  <c r="X582" i="1"/>
  <c r="AA582" i="1"/>
  <c r="X576" i="1"/>
  <c r="AA576" i="1"/>
  <c r="X570" i="1"/>
  <c r="AA570" i="1"/>
  <c r="X564" i="1"/>
  <c r="AA564" i="1"/>
  <c r="X559" i="1"/>
  <c r="AA559" i="1"/>
  <c r="X555" i="1"/>
  <c r="AA555" i="1"/>
  <c r="X551" i="1"/>
  <c r="AA551" i="1"/>
  <c r="X545" i="1"/>
  <c r="AA545" i="1"/>
  <c r="X541" i="1"/>
  <c r="AA541" i="1"/>
  <c r="X536" i="1"/>
  <c r="AA536" i="1"/>
  <c r="X531" i="1"/>
  <c r="AA531" i="1"/>
  <c r="X526" i="1"/>
  <c r="AA526" i="1"/>
  <c r="X520" i="1"/>
  <c r="AA520" i="1"/>
  <c r="X516" i="1"/>
  <c r="AA516" i="1"/>
  <c r="X512" i="1"/>
  <c r="AA512" i="1"/>
  <c r="X507" i="1"/>
  <c r="AA507" i="1"/>
  <c r="X501" i="1"/>
  <c r="AA501" i="1"/>
  <c r="X496" i="1"/>
  <c r="AA496" i="1"/>
  <c r="X487" i="1"/>
  <c r="AA487" i="1"/>
  <c r="X483" i="1"/>
  <c r="AA483" i="1"/>
  <c r="X477" i="1"/>
  <c r="AA477" i="1"/>
  <c r="X473" i="1"/>
  <c r="AA473" i="1"/>
  <c r="X468" i="1"/>
  <c r="AA468" i="1"/>
  <c r="X463" i="1"/>
  <c r="AA463" i="1"/>
  <c r="X458" i="1"/>
  <c r="AA458" i="1"/>
  <c r="X452" i="1"/>
  <c r="AA452" i="1"/>
  <c r="X445" i="1"/>
  <c r="AA445" i="1"/>
  <c r="X437" i="1"/>
  <c r="AA437" i="1"/>
  <c r="X433" i="1"/>
  <c r="AA433" i="1"/>
  <c r="X428" i="1"/>
  <c r="AA428" i="1"/>
  <c r="X423" i="1"/>
  <c r="AA423" i="1"/>
  <c r="X419" i="1"/>
  <c r="AA419" i="1"/>
  <c r="X413" i="1"/>
  <c r="AA413" i="1"/>
  <c r="X408" i="1"/>
  <c r="AA408" i="1"/>
  <c r="X402" i="1"/>
  <c r="AA402" i="1"/>
  <c r="X398" i="1"/>
  <c r="AA398" i="1"/>
  <c r="X393" i="1"/>
  <c r="AA393" i="1"/>
  <c r="X388" i="1"/>
  <c r="AA388" i="1"/>
  <c r="X382" i="1"/>
  <c r="AA382" i="1"/>
  <c r="X376" i="1"/>
  <c r="AA376" i="1"/>
  <c r="X371" i="1"/>
  <c r="AA371" i="1"/>
  <c r="X367" i="1"/>
  <c r="AA367" i="1"/>
  <c r="X362" i="1"/>
  <c r="AA362" i="1"/>
  <c r="X358" i="1"/>
  <c r="AA358" i="1"/>
  <c r="X354" i="1"/>
  <c r="AA354" i="1"/>
  <c r="X350" i="1"/>
  <c r="AA350" i="1"/>
  <c r="X346" i="1"/>
  <c r="AA346" i="1"/>
  <c r="X342" i="1"/>
  <c r="AA342" i="1"/>
  <c r="X337" i="1"/>
  <c r="AA337" i="1"/>
  <c r="X332" i="1"/>
  <c r="AA332" i="1"/>
  <c r="X328" i="1"/>
  <c r="AA328" i="1"/>
  <c r="X322" i="1"/>
  <c r="AA322" i="1"/>
  <c r="X317" i="1"/>
  <c r="AA317" i="1"/>
  <c r="X311" i="1"/>
  <c r="AA311" i="1"/>
  <c r="X307" i="1"/>
  <c r="AA307" i="1"/>
  <c r="X303" i="1"/>
  <c r="AA303" i="1"/>
  <c r="X299" i="1"/>
  <c r="AA299" i="1"/>
  <c r="X294" i="1"/>
  <c r="AA294" i="1"/>
  <c r="X288" i="1"/>
  <c r="AA288" i="1"/>
  <c r="X282" i="1"/>
  <c r="AA282" i="1"/>
  <c r="X278" i="1"/>
  <c r="AA278" i="1"/>
  <c r="X273" i="1"/>
  <c r="AA273" i="1"/>
  <c r="X269" i="1"/>
  <c r="AA269" i="1"/>
  <c r="X264" i="1"/>
  <c r="AA264" i="1"/>
  <c r="X256" i="1"/>
  <c r="AA256" i="1"/>
  <c r="X251" i="1"/>
  <c r="AA251" i="1"/>
  <c r="X247" i="1"/>
  <c r="AA247" i="1"/>
  <c r="X243" i="1"/>
  <c r="AA243" i="1"/>
  <c r="X239" i="1"/>
  <c r="AA239" i="1"/>
  <c r="X233" i="1"/>
  <c r="AA233" i="1"/>
  <c r="X227" i="1"/>
  <c r="AA227" i="1"/>
  <c r="X222" i="1"/>
  <c r="AA222" i="1"/>
  <c r="X217" i="1"/>
  <c r="AA217" i="1"/>
  <c r="X213" i="1"/>
  <c r="AA213" i="1"/>
  <c r="X209" i="1"/>
  <c r="AA209" i="1"/>
  <c r="X203" i="1"/>
  <c r="AA203" i="1"/>
  <c r="X197" i="1"/>
  <c r="AA197" i="1"/>
  <c r="X193" i="1"/>
  <c r="AA193" i="1"/>
  <c r="X189" i="1"/>
  <c r="AA189" i="1"/>
  <c r="X185" i="1"/>
  <c r="AA185" i="1"/>
  <c r="X179" i="1"/>
  <c r="AA179" i="1"/>
  <c r="X173" i="1"/>
  <c r="AA173" i="1"/>
  <c r="X168" i="1"/>
  <c r="AA168" i="1"/>
  <c r="X163" i="1"/>
  <c r="AA163" i="1"/>
  <c r="X157" i="1"/>
  <c r="AA157" i="1"/>
  <c r="X153" i="1"/>
  <c r="AA153" i="1"/>
  <c r="X149" i="1"/>
  <c r="AA149" i="1"/>
  <c r="X145" i="1"/>
  <c r="AA145" i="1"/>
  <c r="X140" i="1"/>
  <c r="AA140" i="1"/>
  <c r="X134" i="1"/>
  <c r="AA134" i="1"/>
  <c r="X129" i="1"/>
  <c r="AA129" i="1"/>
  <c r="X124" i="1"/>
  <c r="AA124" i="1"/>
  <c r="X120" i="1"/>
  <c r="AA120" i="1"/>
  <c r="X116" i="1"/>
  <c r="AA116" i="1"/>
  <c r="X112" i="1"/>
  <c r="AA112" i="1"/>
  <c r="X108" i="1"/>
  <c r="AA108" i="1"/>
  <c r="X104" i="1"/>
  <c r="AA104" i="1"/>
  <c r="X100" i="1"/>
  <c r="AA100" i="1"/>
  <c r="X95" i="1"/>
  <c r="AA95" i="1"/>
  <c r="X91" i="1"/>
  <c r="AA91" i="1"/>
  <c r="X86" i="1"/>
  <c r="AA86" i="1"/>
  <c r="X80" i="1"/>
  <c r="AA80" i="1"/>
  <c r="X75" i="1"/>
  <c r="AA75" i="1"/>
  <c r="X71" i="1"/>
  <c r="AA71" i="1"/>
  <c r="X66" i="1"/>
  <c r="AA66" i="1"/>
  <c r="X62" i="1"/>
  <c r="AA62" i="1"/>
  <c r="X57" i="1"/>
  <c r="AA57" i="1"/>
  <c r="X52" i="1"/>
  <c r="AA52" i="1"/>
  <c r="X47" i="1"/>
  <c r="AA47" i="1"/>
  <c r="X42" i="1"/>
  <c r="AA42" i="1"/>
  <c r="X38" i="1"/>
  <c r="AA38" i="1"/>
  <c r="X32" i="1"/>
  <c r="AA32" i="1"/>
  <c r="X27" i="1"/>
  <c r="AA27" i="1"/>
  <c r="X22" i="1"/>
  <c r="AA22" i="1"/>
  <c r="X17" i="1"/>
  <c r="AA17" i="1"/>
  <c r="X13" i="1"/>
  <c r="AA13" i="1"/>
  <c r="X9" i="1"/>
  <c r="AA9" i="1"/>
  <c r="X1237" i="1"/>
  <c r="AA1237" i="1"/>
  <c r="X1169" i="1"/>
  <c r="AA1169" i="1"/>
  <c r="X995" i="1"/>
  <c r="AA995" i="1"/>
  <c r="X1886" i="1"/>
  <c r="AA1886" i="1"/>
  <c r="X1869" i="1"/>
  <c r="AA1869" i="1"/>
  <c r="X1856" i="1"/>
  <c r="AA1856" i="1"/>
  <c r="X1837" i="1"/>
  <c r="AA1837" i="1"/>
  <c r="X1814" i="1"/>
  <c r="AA1814" i="1"/>
  <c r="X1802" i="1"/>
  <c r="AA1802" i="1"/>
  <c r="X1787" i="1"/>
  <c r="AA1787" i="1"/>
  <c r="X1770" i="1"/>
  <c r="AA1770" i="1"/>
  <c r="X1758" i="1"/>
  <c r="AA1758" i="1"/>
  <c r="X1741" i="1"/>
  <c r="AA1741" i="1"/>
  <c r="X1726" i="1"/>
  <c r="AA1726" i="1"/>
  <c r="X1706" i="1"/>
  <c r="AA1706" i="1"/>
  <c r="X1689" i="1"/>
  <c r="AA1689" i="1"/>
  <c r="X1669" i="1"/>
  <c r="AA1669" i="1"/>
  <c r="X1660" i="1"/>
  <c r="AA1660" i="1"/>
  <c r="X1643" i="1"/>
  <c r="AA1643" i="1"/>
  <c r="X1622" i="1"/>
  <c r="AA1622" i="1"/>
  <c r="X1607" i="1"/>
  <c r="AA1607" i="1"/>
  <c r="X1589" i="1"/>
  <c r="AA1589" i="1"/>
  <c r="X1565" i="1"/>
  <c r="AA1565" i="1"/>
  <c r="X1542" i="1"/>
  <c r="AA1542" i="1"/>
  <c r="X1523" i="1"/>
  <c r="AA1523" i="1"/>
  <c r="X1887" i="1"/>
  <c r="AA1887" i="1"/>
  <c r="X1883" i="1"/>
  <c r="AA1883" i="1"/>
  <c r="X1878" i="1"/>
  <c r="AA1878" i="1"/>
  <c r="X1870" i="1"/>
  <c r="AA1870" i="1"/>
  <c r="X1866" i="1"/>
  <c r="AA1866" i="1"/>
  <c r="X1857" i="1"/>
  <c r="AA1857" i="1"/>
  <c r="X1851" i="1"/>
  <c r="AA1851" i="1"/>
  <c r="X1845" i="1"/>
  <c r="AA1845" i="1"/>
  <c r="X1839" i="1"/>
  <c r="AA1839" i="1"/>
  <c r="X1833" i="1"/>
  <c r="AA1833" i="1"/>
  <c r="X1829" i="1"/>
  <c r="AA1829" i="1"/>
  <c r="X1825" i="1"/>
  <c r="AA1825" i="1"/>
  <c r="X1819" i="1"/>
  <c r="AA1819" i="1"/>
  <c r="X1815" i="1"/>
  <c r="AA1815" i="1"/>
  <c r="X1811" i="1"/>
  <c r="AA1811" i="1"/>
  <c r="X1807" i="1"/>
  <c r="AA1807" i="1"/>
  <c r="X1803" i="1"/>
  <c r="AA1803" i="1"/>
  <c r="X1799" i="1"/>
  <c r="AA1799" i="1"/>
  <c r="X1792" i="1"/>
  <c r="AA1792" i="1"/>
  <c r="X1788" i="1"/>
  <c r="AA1788" i="1"/>
  <c r="X1784" i="1"/>
  <c r="AA1784" i="1"/>
  <c r="X1780" i="1"/>
  <c r="AA1780" i="1"/>
  <c r="X1773" i="1"/>
  <c r="AA1773" i="1"/>
  <c r="X1767" i="1"/>
  <c r="AA1767" i="1"/>
  <c r="X1763" i="1"/>
  <c r="AA1763" i="1"/>
  <c r="X1759" i="1"/>
  <c r="AA1759" i="1"/>
  <c r="X1755" i="1"/>
  <c r="AA1755" i="1"/>
  <c r="X1749" i="1"/>
  <c r="AA1749" i="1"/>
  <c r="X1742" i="1"/>
  <c r="AA1742" i="1"/>
  <c r="X1736" i="1"/>
  <c r="AA1736" i="1"/>
  <c r="X1731" i="1"/>
  <c r="AA1731" i="1"/>
  <c r="X1722" i="1"/>
  <c r="AA1722" i="1"/>
  <c r="X1716" i="1"/>
  <c r="AA1716" i="1"/>
  <c r="X1711" i="1"/>
  <c r="AA1711" i="1"/>
  <c r="X1707" i="1"/>
  <c r="AA1707" i="1"/>
  <c r="X1703" i="1"/>
  <c r="AA1703" i="1"/>
  <c r="X1696" i="1"/>
  <c r="AA1696" i="1"/>
  <c r="X1691" i="1"/>
  <c r="AA1691" i="1"/>
  <c r="X1684" i="1"/>
  <c r="AA1684" i="1"/>
  <c r="X1680" i="1"/>
  <c r="AA1680" i="1"/>
  <c r="X1674" i="1"/>
  <c r="AA1674" i="1"/>
  <c r="X1670" i="1"/>
  <c r="AA1670" i="1"/>
  <c r="X1666" i="1"/>
  <c r="AA1666" i="1"/>
  <c r="X1661" i="1"/>
  <c r="AA1661" i="1"/>
  <c r="X1655" i="1"/>
  <c r="AA1655" i="1"/>
  <c r="X1649" i="1"/>
  <c r="AA1649" i="1"/>
  <c r="X1644" i="1"/>
  <c r="AA1644" i="1"/>
  <c r="X1640" i="1"/>
  <c r="AA1640" i="1"/>
  <c r="X1636" i="1"/>
  <c r="AA1636" i="1"/>
  <c r="X1632" i="1"/>
  <c r="AA1632" i="1"/>
  <c r="X1623" i="1"/>
  <c r="AA1623" i="1"/>
  <c r="X1619" i="1"/>
  <c r="AA1619" i="1"/>
  <c r="X1613" i="1"/>
  <c r="AA1613" i="1"/>
  <c r="X1608" i="1"/>
  <c r="AA1608" i="1"/>
  <c r="X1602" i="1"/>
  <c r="AA1602" i="1"/>
  <c r="X1596" i="1"/>
  <c r="AA1596" i="1"/>
  <c r="X1590" i="1"/>
  <c r="AA1590" i="1"/>
  <c r="X1586" i="1"/>
  <c r="AA1586" i="1"/>
  <c r="X1582" i="1"/>
  <c r="AA1582" i="1"/>
  <c r="X1576" i="1"/>
  <c r="AA1576" i="1"/>
  <c r="X1571" i="1"/>
  <c r="AA1571" i="1"/>
  <c r="X1567" i="1"/>
  <c r="AA1567" i="1"/>
  <c r="X1560" i="1"/>
  <c r="AA1560" i="1"/>
  <c r="X1549" i="1"/>
  <c r="AA1549" i="1"/>
  <c r="X1543" i="1"/>
  <c r="AA1543" i="1"/>
  <c r="X1538" i="1"/>
  <c r="AA1538" i="1"/>
  <c r="X1534" i="1"/>
  <c r="AA1534" i="1"/>
  <c r="X1528" i="1"/>
  <c r="AA1528" i="1"/>
  <c r="X1524" i="1"/>
  <c r="AA1524" i="1"/>
  <c r="X1517" i="1"/>
  <c r="AA1517" i="1"/>
  <c r="X1513" i="1"/>
  <c r="AA1513" i="1"/>
  <c r="X1504" i="1"/>
  <c r="AA1504" i="1"/>
  <c r="X1499" i="1"/>
  <c r="AA1499" i="1"/>
  <c r="X1495" i="1"/>
  <c r="AA1495" i="1"/>
  <c r="X1491" i="1"/>
  <c r="AA1491" i="1"/>
  <c r="X1487" i="1"/>
  <c r="AA1487" i="1"/>
  <c r="X1481" i="1"/>
  <c r="AA1481" i="1"/>
  <c r="X1477" i="1"/>
  <c r="AA1477" i="1"/>
  <c r="X1473" i="1"/>
  <c r="AA1473" i="1"/>
  <c r="X1468" i="1"/>
  <c r="AA1468" i="1"/>
  <c r="X1464" i="1"/>
  <c r="AA1464" i="1"/>
  <c r="X1457" i="1"/>
  <c r="AA1457" i="1"/>
  <c r="X1453" i="1"/>
  <c r="AA1453" i="1"/>
  <c r="X1444" i="1"/>
  <c r="AA1444" i="1"/>
  <c r="X1432" i="1"/>
  <c r="AA1432" i="1"/>
  <c r="X1416" i="1"/>
  <c r="AA1416" i="1"/>
  <c r="X1410" i="1"/>
  <c r="AA1410" i="1"/>
  <c r="X1405" i="1"/>
  <c r="AA1405" i="1"/>
  <c r="X1401" i="1"/>
  <c r="AA1401" i="1"/>
  <c r="X1397" i="1"/>
  <c r="AA1397" i="1"/>
  <c r="X1393" i="1"/>
  <c r="AA1393" i="1"/>
  <c r="X1389" i="1"/>
  <c r="AA1389" i="1"/>
  <c r="X1384" i="1"/>
  <c r="AA1384" i="1"/>
  <c r="X1380" i="1"/>
  <c r="AA1380" i="1"/>
  <c r="X1376" i="1"/>
  <c r="AA1376" i="1"/>
  <c r="X1372" i="1"/>
  <c r="AA1372" i="1"/>
  <c r="X1368" i="1"/>
  <c r="AA1368" i="1"/>
  <c r="X1364" i="1"/>
  <c r="AA1364" i="1"/>
  <c r="X1358" i="1"/>
  <c r="AA1358" i="1"/>
  <c r="X1354" i="1"/>
  <c r="AA1354" i="1"/>
  <c r="X1350" i="1"/>
  <c r="AA1350" i="1"/>
  <c r="X1346" i="1"/>
  <c r="AA1346" i="1"/>
  <c r="X1341" i="1"/>
  <c r="AA1341" i="1"/>
  <c r="X1333" i="1"/>
  <c r="AA1333" i="1"/>
  <c r="X1327" i="1"/>
  <c r="AA1327" i="1"/>
  <c r="X1322" i="1"/>
  <c r="AA1322" i="1"/>
  <c r="X1316" i="1"/>
  <c r="AA1316" i="1"/>
  <c r="X1308" i="1"/>
  <c r="AA1308" i="1"/>
  <c r="X1303" i="1"/>
  <c r="AA1303" i="1"/>
  <c r="X1297" i="1"/>
  <c r="AA1297" i="1"/>
  <c r="X1290" i="1"/>
  <c r="AA1290" i="1"/>
  <c r="X1283" i="1"/>
  <c r="AA1283" i="1"/>
  <c r="X1273" i="1"/>
  <c r="AA1273" i="1"/>
  <c r="X1269" i="1"/>
  <c r="AA1269" i="1"/>
  <c r="X1264" i="1"/>
  <c r="AA1264" i="1"/>
  <c r="X1260" i="1"/>
  <c r="AA1260" i="1"/>
  <c r="X1252" i="1"/>
  <c r="AA1252" i="1"/>
  <c r="X1247" i="1"/>
  <c r="AA1247" i="1"/>
  <c r="X1242" i="1"/>
  <c r="AA1242" i="1"/>
  <c r="X1233" i="1"/>
  <c r="AA1233" i="1"/>
  <c r="X1226" i="1"/>
  <c r="AA1226" i="1"/>
  <c r="X1216" i="1"/>
  <c r="AA1216" i="1"/>
  <c r="X1208" i="1"/>
  <c r="AA1208" i="1"/>
  <c r="X1203" i="1"/>
  <c r="AA1203" i="1"/>
  <c r="X1197" i="1"/>
  <c r="AA1197" i="1"/>
  <c r="X1192" i="1"/>
  <c r="AA1192" i="1"/>
  <c r="X1186" i="1"/>
  <c r="AA1186" i="1"/>
  <c r="X1177" i="1"/>
  <c r="AA1177" i="1"/>
  <c r="X1172" i="1"/>
  <c r="AA1172" i="1"/>
  <c r="X1167" i="1"/>
  <c r="AA1167" i="1"/>
  <c r="X1162" i="1"/>
  <c r="AA1162" i="1"/>
  <c r="X1151" i="1"/>
  <c r="AA1151" i="1"/>
  <c r="X1145" i="1"/>
  <c r="AA1145" i="1"/>
  <c r="X1140" i="1"/>
  <c r="AA1140" i="1"/>
  <c r="X1133" i="1"/>
  <c r="AA1133" i="1"/>
  <c r="X1129" i="1"/>
  <c r="AA1129" i="1"/>
  <c r="X1123" i="1"/>
  <c r="AA1123" i="1"/>
  <c r="X1117" i="1"/>
  <c r="AA1117" i="1"/>
  <c r="X1109" i="1"/>
  <c r="AA1109" i="1"/>
  <c r="X1101" i="1"/>
  <c r="AA1101" i="1"/>
  <c r="X1087" i="1"/>
  <c r="AA1087" i="1"/>
  <c r="X1079" i="1"/>
  <c r="AA1079" i="1"/>
  <c r="X1073" i="1"/>
  <c r="AA1073" i="1"/>
  <c r="X1062" i="1"/>
  <c r="AA1062" i="1"/>
  <c r="X1052" i="1"/>
  <c r="AA1052" i="1"/>
  <c r="X1047" i="1"/>
  <c r="AA1047" i="1"/>
  <c r="X1042" i="1"/>
  <c r="AA1042" i="1"/>
  <c r="X1035" i="1"/>
  <c r="AA1035" i="1"/>
  <c r="X1030" i="1"/>
  <c r="AA1030" i="1"/>
  <c r="X1020" i="1"/>
  <c r="AA1020" i="1"/>
  <c r="X1015" i="1"/>
  <c r="AA1015" i="1"/>
  <c r="X1008" i="1"/>
  <c r="AA1008" i="1"/>
  <c r="X1001" i="1"/>
  <c r="AA1001" i="1"/>
  <c r="X996" i="1"/>
  <c r="AA996" i="1"/>
  <c r="X983" i="1"/>
  <c r="AA983" i="1"/>
  <c r="X973" i="1"/>
  <c r="AA973" i="1"/>
  <c r="X963" i="1"/>
  <c r="AA963" i="1"/>
  <c r="X952" i="1"/>
  <c r="AA952" i="1"/>
  <c r="X943" i="1"/>
  <c r="AA943" i="1"/>
  <c r="X938" i="1"/>
  <c r="AA938" i="1"/>
  <c r="X934" i="1"/>
  <c r="AA934" i="1"/>
  <c r="X927" i="1"/>
  <c r="AA927" i="1"/>
  <c r="X923" i="1"/>
  <c r="AA923" i="1"/>
  <c r="X918" i="1"/>
  <c r="AA918" i="1"/>
  <c r="X912" i="1"/>
  <c r="AA912" i="1"/>
  <c r="X900" i="1"/>
  <c r="AA900" i="1"/>
  <c r="X891" i="1"/>
  <c r="AA891" i="1"/>
  <c r="X879" i="1"/>
  <c r="AA879" i="1"/>
  <c r="X873" i="1"/>
  <c r="AA873" i="1"/>
  <c r="X867" i="1"/>
  <c r="AA867" i="1"/>
  <c r="X862" i="1"/>
  <c r="AA862" i="1"/>
  <c r="X858" i="1"/>
  <c r="AA858" i="1"/>
  <c r="X854" i="1"/>
  <c r="AA854" i="1"/>
  <c r="X849" i="1"/>
  <c r="AA849" i="1"/>
  <c r="X844" i="1"/>
  <c r="AA844" i="1"/>
  <c r="X837" i="1"/>
  <c r="AA837" i="1"/>
  <c r="X829" i="1"/>
  <c r="AA829" i="1"/>
  <c r="X820" i="1"/>
  <c r="AA820" i="1"/>
  <c r="X816" i="1"/>
  <c r="AA816" i="1"/>
  <c r="X810" i="1"/>
  <c r="AA810" i="1"/>
  <c r="X800" i="1"/>
  <c r="AA800" i="1"/>
  <c r="X792" i="1"/>
  <c r="AA792" i="1"/>
  <c r="X785" i="1"/>
  <c r="AA785" i="1"/>
  <c r="X779" i="1"/>
  <c r="AA779" i="1"/>
  <c r="X768" i="1"/>
  <c r="AA768" i="1"/>
  <c r="X762" i="1"/>
  <c r="AA762" i="1"/>
  <c r="X754" i="1"/>
  <c r="AA754" i="1"/>
  <c r="X747" i="1"/>
  <c r="AA747" i="1"/>
  <c r="X740" i="1"/>
  <c r="AA740" i="1"/>
  <c r="X734" i="1"/>
  <c r="AA734" i="1"/>
  <c r="X727" i="1"/>
  <c r="AA727" i="1"/>
  <c r="X721" i="1"/>
  <c r="AA721" i="1"/>
  <c r="X713" i="1"/>
  <c r="AA713" i="1"/>
  <c r="X705" i="1"/>
  <c r="AA705" i="1"/>
  <c r="X696" i="1"/>
  <c r="AA696" i="1"/>
  <c r="X683" i="1"/>
  <c r="AA683" i="1"/>
  <c r="X676" i="1"/>
  <c r="AA676" i="1"/>
  <c r="X667" i="1"/>
  <c r="AA667" i="1"/>
  <c r="X662" i="1"/>
  <c r="AA662" i="1"/>
  <c r="X653" i="1"/>
  <c r="AA653" i="1"/>
  <c r="X647" i="1"/>
  <c r="AA647" i="1"/>
  <c r="X638" i="1"/>
  <c r="AA638" i="1"/>
  <c r="X628" i="1"/>
  <c r="AA628" i="1"/>
  <c r="X620" i="1"/>
  <c r="AA620" i="1"/>
  <c r="X615" i="1"/>
  <c r="AA615" i="1"/>
  <c r="X609" i="1"/>
  <c r="AA609" i="1"/>
  <c r="X600" i="1"/>
  <c r="AA600" i="1"/>
  <c r="X595" i="1"/>
  <c r="AA595" i="1"/>
  <c r="X590" i="1"/>
  <c r="AA590" i="1"/>
  <c r="X585" i="1"/>
  <c r="AA585" i="1"/>
  <c r="X580" i="1"/>
  <c r="AA580" i="1"/>
  <c r="X575" i="1"/>
  <c r="AA575" i="1"/>
  <c r="X569" i="1"/>
  <c r="AA569" i="1"/>
  <c r="X562" i="1"/>
  <c r="AA562" i="1"/>
  <c r="X558" i="1"/>
  <c r="AA558" i="1"/>
  <c r="X554" i="1"/>
  <c r="AA554" i="1"/>
  <c r="X548" i="1"/>
  <c r="AA548" i="1"/>
  <c r="X544" i="1"/>
  <c r="AA544" i="1"/>
  <c r="X540" i="1"/>
  <c r="AA540" i="1"/>
  <c r="X535" i="1"/>
  <c r="AA535" i="1"/>
  <c r="X530" i="1"/>
  <c r="AA530" i="1"/>
  <c r="X525" i="1"/>
  <c r="AA525" i="1"/>
  <c r="X519" i="1"/>
  <c r="AA519" i="1"/>
  <c r="X515" i="1"/>
  <c r="AA515" i="1"/>
  <c r="X511" i="1"/>
  <c r="AA511" i="1"/>
  <c r="X506" i="1"/>
  <c r="AA506" i="1"/>
  <c r="X500" i="1"/>
  <c r="AA500" i="1"/>
  <c r="X493" i="1"/>
  <c r="AA493" i="1"/>
  <c r="X486" i="1"/>
  <c r="AA486" i="1"/>
  <c r="X482" i="1"/>
  <c r="AA482" i="1"/>
  <c r="X476" i="1"/>
  <c r="AA476" i="1"/>
  <c r="X472" i="1"/>
  <c r="AA472" i="1"/>
  <c r="X467" i="1"/>
  <c r="AA467" i="1"/>
  <c r="X462" i="1"/>
  <c r="AA462" i="1"/>
  <c r="X457" i="1"/>
  <c r="AA457" i="1"/>
  <c r="X450" i="1"/>
  <c r="AA450" i="1"/>
  <c r="X444" i="1"/>
  <c r="AA444" i="1"/>
  <c r="X436" i="1"/>
  <c r="AA436" i="1"/>
  <c r="X432" i="1"/>
  <c r="AA432" i="1"/>
  <c r="X427" i="1"/>
  <c r="AA427" i="1"/>
  <c r="X422" i="1"/>
  <c r="AA422" i="1"/>
  <c r="X418" i="1"/>
  <c r="AA418" i="1"/>
  <c r="X412" i="1"/>
  <c r="AA412" i="1"/>
  <c r="X407" i="1"/>
  <c r="AA407" i="1"/>
  <c r="X401" i="1"/>
  <c r="AA401" i="1"/>
  <c r="X397" i="1"/>
  <c r="AA397" i="1"/>
  <c r="X392" i="1"/>
  <c r="AA392" i="1"/>
  <c r="X387" i="1"/>
  <c r="AA387" i="1"/>
  <c r="X381" i="1"/>
  <c r="AA381" i="1"/>
  <c r="X375" i="1"/>
  <c r="AA375" i="1"/>
  <c r="X370" i="1"/>
  <c r="AA370" i="1"/>
  <c r="X366" i="1"/>
  <c r="AA366" i="1"/>
  <c r="X361" i="1"/>
  <c r="AA361" i="1"/>
  <c r="X357" i="1"/>
  <c r="AA357" i="1"/>
  <c r="X353" i="1"/>
  <c r="AA353" i="1"/>
  <c r="X349" i="1"/>
  <c r="AA349" i="1"/>
  <c r="X345" i="1"/>
  <c r="AA345" i="1"/>
  <c r="X341" i="1"/>
  <c r="AA341" i="1"/>
  <c r="X336" i="1"/>
  <c r="AA336" i="1"/>
  <c r="X331" i="1"/>
  <c r="AA331" i="1"/>
  <c r="X326" i="1"/>
  <c r="AA326" i="1"/>
  <c r="X321" i="1"/>
  <c r="AA321" i="1"/>
  <c r="X316" i="1"/>
  <c r="AA316" i="1"/>
  <c r="X310" i="1"/>
  <c r="AA310" i="1"/>
  <c r="X306" i="1"/>
  <c r="AA306" i="1"/>
  <c r="X302" i="1"/>
  <c r="AA302" i="1"/>
  <c r="X298" i="1"/>
  <c r="AA298" i="1"/>
  <c r="X292" i="1"/>
  <c r="AA292" i="1"/>
  <c r="X287" i="1"/>
  <c r="AA287" i="1"/>
  <c r="X281" i="1"/>
  <c r="AA281" i="1"/>
  <c r="X277" i="1"/>
  <c r="AA277" i="1"/>
  <c r="X272" i="1"/>
  <c r="AA272" i="1"/>
  <c r="X268" i="1"/>
  <c r="AA268" i="1"/>
  <c r="X263" i="1"/>
  <c r="AA263" i="1"/>
  <c r="X254" i="1"/>
  <c r="AA254" i="1"/>
  <c r="X250" i="1"/>
  <c r="AA250" i="1"/>
  <c r="X246" i="1"/>
  <c r="AA246" i="1"/>
  <c r="X242" i="1"/>
  <c r="AA242" i="1"/>
  <c r="X238" i="1"/>
  <c r="AA238" i="1"/>
  <c r="X232" i="1"/>
  <c r="AA232" i="1"/>
  <c r="X226" i="1"/>
  <c r="AA226" i="1"/>
  <c r="X221" i="1"/>
  <c r="AA221" i="1"/>
  <c r="X216" i="1"/>
  <c r="AA216" i="1"/>
  <c r="X212" i="1"/>
  <c r="AA212" i="1"/>
  <c r="X208" i="1"/>
  <c r="AA208" i="1"/>
  <c r="X202" i="1"/>
  <c r="AA202" i="1"/>
  <c r="X196" i="1"/>
  <c r="AA196" i="1"/>
  <c r="X192" i="1"/>
  <c r="AA192" i="1"/>
  <c r="X188" i="1"/>
  <c r="AA188" i="1"/>
  <c r="X184" i="1"/>
  <c r="AA184" i="1"/>
  <c r="X178" i="1"/>
  <c r="AA178" i="1"/>
  <c r="X171" i="1"/>
  <c r="AA171" i="1"/>
  <c r="X166" i="1"/>
  <c r="AA166" i="1"/>
  <c r="X160" i="1"/>
  <c r="AA160" i="1"/>
  <c r="X156" i="1"/>
  <c r="AA156" i="1"/>
  <c r="X152" i="1"/>
  <c r="AA152" i="1"/>
  <c r="X148" i="1"/>
  <c r="AA148" i="1"/>
  <c r="X144" i="1"/>
  <c r="AA144" i="1"/>
  <c r="X139" i="1"/>
  <c r="AA139" i="1"/>
  <c r="X132" i="1"/>
  <c r="AA132" i="1"/>
  <c r="X128" i="1"/>
  <c r="AA128" i="1"/>
  <c r="X119" i="1"/>
  <c r="AA119" i="1"/>
  <c r="X115" i="1"/>
  <c r="AA115" i="1"/>
  <c r="X111" i="1"/>
  <c r="AA111" i="1"/>
  <c r="X107" i="1"/>
  <c r="AA107" i="1"/>
  <c r="X103" i="1"/>
  <c r="AA103" i="1"/>
  <c r="X99" i="1"/>
  <c r="AA99" i="1"/>
  <c r="X94" i="1"/>
  <c r="AA94" i="1"/>
  <c r="X90" i="1"/>
  <c r="AA90" i="1"/>
  <c r="X84" i="1"/>
  <c r="AA84" i="1"/>
  <c r="X79" i="1"/>
  <c r="AA79" i="1"/>
  <c r="X74" i="1"/>
  <c r="AA74" i="1"/>
  <c r="X69" i="1"/>
  <c r="AA69" i="1"/>
  <c r="X65" i="1"/>
  <c r="AA65" i="1"/>
  <c r="X61" i="1"/>
  <c r="AA61" i="1"/>
  <c r="X56" i="1"/>
  <c r="AA56" i="1"/>
  <c r="X51" i="1"/>
  <c r="AA51" i="1"/>
  <c r="X46" i="1"/>
  <c r="AA46" i="1"/>
  <c r="X41" i="1"/>
  <c r="AA41" i="1"/>
  <c r="X36" i="1"/>
  <c r="AA36" i="1"/>
  <c r="X31" i="1"/>
  <c r="AA31" i="1"/>
  <c r="X26" i="1"/>
  <c r="AA26" i="1"/>
  <c r="X21" i="1"/>
  <c r="AA21" i="1"/>
  <c r="X16" i="1"/>
  <c r="AA16" i="1"/>
  <c r="X12" i="1"/>
  <c r="AA12" i="1"/>
  <c r="X8" i="1"/>
  <c r="AA8" i="1"/>
  <c r="X1863" i="1"/>
  <c r="AA1863" i="1"/>
  <c r="X1547" i="1"/>
  <c r="AA1547" i="1"/>
  <c r="X1222" i="1"/>
  <c r="AA1222" i="1"/>
  <c r="X1143" i="1"/>
  <c r="AA1143" i="1"/>
  <c r="X1417" i="1"/>
  <c r="AA1417" i="1"/>
  <c r="X749" i="1"/>
  <c r="AA749" i="1"/>
  <c r="X794" i="1"/>
  <c r="AA794" i="1"/>
  <c r="X315" i="1"/>
  <c r="AA315" i="1"/>
  <c r="X946" i="1"/>
  <c r="AA946" i="1"/>
  <c r="G1822" i="1"/>
  <c r="AB1822" i="1" s="1"/>
  <c r="G1566" i="1"/>
  <c r="AB1566" i="1" s="1"/>
  <c r="G1544" i="1"/>
  <c r="AB1544" i="1" s="1"/>
  <c r="G1360" i="1"/>
  <c r="AB1360" i="1" s="1"/>
  <c r="G1344" i="1"/>
  <c r="AB1344" i="1" s="1"/>
  <c r="G1320" i="1"/>
  <c r="AB1320" i="1" s="1"/>
  <c r="G1217" i="1"/>
  <c r="AB1217" i="1" s="1"/>
  <c r="G1100" i="1"/>
  <c r="AB1100" i="1" s="1"/>
  <c r="G1080" i="1"/>
  <c r="AB1080" i="1" s="1"/>
  <c r="G1058" i="1"/>
  <c r="AB1058" i="1" s="1"/>
  <c r="G384" i="1"/>
  <c r="AB384" i="1" s="1"/>
  <c r="G1744" i="1"/>
  <c r="AB1744" i="1" s="1"/>
  <c r="G1111" i="1"/>
  <c r="AB1111" i="1" s="1"/>
  <c r="G1105" i="1"/>
  <c r="AB1105" i="1" s="1"/>
  <c r="G1064" i="1"/>
  <c r="AB1064" i="1" s="1"/>
  <c r="G832" i="1"/>
  <c r="AB832" i="1" s="1"/>
  <c r="G809" i="1"/>
  <c r="AB809" i="1" s="1"/>
  <c r="G1881" i="1"/>
  <c r="AB1881" i="1" s="1"/>
  <c r="G1862" i="1"/>
  <c r="AB1862" i="1" s="1"/>
  <c r="G1840" i="1"/>
  <c r="AB1840" i="1" s="1"/>
  <c r="G1836" i="1"/>
  <c r="AB1836" i="1" s="1"/>
  <c r="G1820" i="1"/>
  <c r="AB1820" i="1" s="1"/>
  <c r="G1796" i="1"/>
  <c r="AB1796" i="1" s="1"/>
  <c r="G1772" i="1"/>
  <c r="AB1772" i="1" s="1"/>
  <c r="G1751" i="1"/>
  <c r="AB1751" i="1" s="1"/>
  <c r="G1740" i="1"/>
  <c r="AB1740" i="1" s="1"/>
  <c r="G1625" i="1"/>
  <c r="AB1625" i="1" s="1"/>
  <c r="G1616" i="1"/>
  <c r="AB1616" i="1" s="1"/>
  <c r="G1612" i="1"/>
  <c r="AB1612" i="1" s="1"/>
  <c r="G1594" i="1"/>
  <c r="AB1594" i="1" s="1"/>
  <c r="G1562" i="1"/>
  <c r="AB1562" i="1" s="1"/>
  <c r="G1557" i="1"/>
  <c r="AB1557" i="1" s="1"/>
  <c r="G1436" i="1"/>
  <c r="AB1436" i="1" s="1"/>
  <c r="G1422" i="1"/>
  <c r="AB1422" i="1" s="1"/>
  <c r="G1284" i="1"/>
  <c r="AB1284" i="1" s="1"/>
  <c r="G1184" i="1"/>
  <c r="AB1184" i="1" s="1"/>
  <c r="G1156" i="1"/>
  <c r="AB1156" i="1" s="1"/>
  <c r="G1091" i="1"/>
  <c r="AB1091" i="1" s="1"/>
  <c r="G1024" i="1"/>
  <c r="AB1024" i="1" s="1"/>
  <c r="G988" i="1"/>
  <c r="AB988" i="1" s="1"/>
  <c r="G981" i="1"/>
  <c r="AB981" i="1" s="1"/>
  <c r="G913" i="1"/>
  <c r="AB913" i="1" s="1"/>
  <c r="G883" i="1"/>
  <c r="AB883" i="1" s="1"/>
  <c r="G836" i="1"/>
  <c r="AB836" i="1" s="1"/>
  <c r="G806" i="1"/>
  <c r="AB806" i="1" s="1"/>
  <c r="G702" i="1"/>
  <c r="AB702" i="1" s="1"/>
  <c r="G668" i="1"/>
  <c r="AB668" i="1" s="1"/>
  <c r="G631" i="1"/>
  <c r="AB631" i="1" s="1"/>
  <c r="G339" i="1"/>
  <c r="AB339" i="1" s="1"/>
  <c r="G335" i="1"/>
  <c r="AB335" i="1" s="1"/>
  <c r="G180" i="1"/>
  <c r="AB180" i="1" s="1"/>
  <c r="G1838" i="1"/>
  <c r="AB1838" i="1" s="1"/>
  <c r="G1793" i="1"/>
  <c r="AB1793" i="1" s="1"/>
  <c r="G1738" i="1"/>
  <c r="AB1738" i="1" s="1"/>
  <c r="G1734" i="1"/>
  <c r="AB1734" i="1" s="1"/>
  <c r="G1721" i="1"/>
  <c r="AB1721" i="1" s="1"/>
  <c r="G1717" i="1"/>
  <c r="AB1717" i="1" s="1"/>
  <c r="G1713" i="1"/>
  <c r="AB1713" i="1" s="1"/>
  <c r="G1678" i="1"/>
  <c r="AB1678" i="1" s="1"/>
  <c r="G1650" i="1"/>
  <c r="AB1650" i="1" s="1"/>
  <c r="G1628" i="1"/>
  <c r="AB1628" i="1" s="1"/>
  <c r="G1614" i="1"/>
  <c r="AB1614" i="1" s="1"/>
  <c r="G1606" i="1"/>
  <c r="AB1606" i="1" s="1"/>
  <c r="G1601" i="1"/>
  <c r="AB1601" i="1" s="1"/>
  <c r="G1564" i="1"/>
  <c r="AB1564" i="1" s="1"/>
  <c r="G1552" i="1"/>
  <c r="AB1552" i="1" s="1"/>
  <c r="G1533" i="1"/>
  <c r="AB1533" i="1" s="1"/>
  <c r="G1519" i="1"/>
  <c r="AB1519" i="1" s="1"/>
  <c r="G1484" i="1"/>
  <c r="AB1484" i="1" s="1"/>
  <c r="G1440" i="1"/>
  <c r="AB1440" i="1" s="1"/>
  <c r="G1335" i="1"/>
  <c r="AB1335" i="1" s="1"/>
  <c r="G1313" i="1"/>
  <c r="AB1313" i="1" s="1"/>
  <c r="G1301" i="1"/>
  <c r="AB1301" i="1" s="1"/>
  <c r="G1292" i="1"/>
  <c r="AB1292" i="1" s="1"/>
  <c r="G1286" i="1"/>
  <c r="AB1286" i="1" s="1"/>
  <c r="G1282" i="1"/>
  <c r="AB1282" i="1" s="1"/>
  <c r="G1274" i="1"/>
  <c r="AB1274" i="1" s="1"/>
  <c r="G1256" i="1"/>
  <c r="AB1256" i="1" s="1"/>
  <c r="G1202" i="1"/>
  <c r="AB1202" i="1" s="1"/>
  <c r="G1180" i="1"/>
  <c r="AB1180" i="1" s="1"/>
  <c r="G1135" i="1"/>
  <c r="AB1135" i="1" s="1"/>
  <c r="G1113" i="1"/>
  <c r="AB1113" i="1" s="1"/>
  <c r="G1103" i="1"/>
  <c r="AB1103" i="1" s="1"/>
  <c r="G1074" i="1"/>
  <c r="AB1074" i="1" s="1"/>
  <c r="G1068" i="1"/>
  <c r="AB1068" i="1" s="1"/>
  <c r="G1060" i="1"/>
  <c r="AB1060" i="1" s="1"/>
  <c r="G1054" i="1"/>
  <c r="AB1054" i="1" s="1"/>
  <c r="G1026" i="1"/>
  <c r="AB1026" i="1" s="1"/>
  <c r="G1022" i="1"/>
  <c r="AB1022" i="1" s="1"/>
  <c r="G1011" i="1"/>
  <c r="AB1011" i="1" s="1"/>
  <c r="G985" i="1"/>
  <c r="AB985" i="1" s="1"/>
  <c r="G838" i="1"/>
  <c r="AB838" i="1" s="1"/>
  <c r="G834" i="1"/>
  <c r="AB834" i="1" s="1"/>
  <c r="G804" i="1"/>
  <c r="AB804" i="1" s="1"/>
  <c r="G760" i="1"/>
  <c r="AB760" i="1" s="1"/>
  <c r="G688" i="1"/>
  <c r="AB688" i="1" s="1"/>
  <c r="G666" i="1"/>
  <c r="AB666" i="1" s="1"/>
  <c r="G654" i="1"/>
  <c r="AB654" i="1" s="1"/>
  <c r="G643" i="1"/>
  <c r="AB643" i="1" s="1"/>
  <c r="G607" i="1"/>
  <c r="AB607" i="1" s="1"/>
  <c r="G591" i="1"/>
  <c r="AB591" i="1" s="1"/>
  <c r="G403" i="1"/>
  <c r="AB403" i="1" s="1"/>
  <c r="G1841" i="1"/>
  <c r="AB1841" i="1" s="1"/>
  <c r="G1747" i="1"/>
  <c r="AB1747" i="1" s="1"/>
  <c r="G1686" i="1"/>
  <c r="AB1686" i="1" s="1"/>
  <c r="G1520" i="1"/>
  <c r="AB1520" i="1" s="1"/>
  <c r="G1334" i="1"/>
  <c r="AB1334" i="1" s="1"/>
  <c r="G1210" i="1"/>
  <c r="AB1210" i="1" s="1"/>
  <c r="G1159" i="1"/>
  <c r="AB1159" i="1" s="1"/>
  <c r="G1148" i="1"/>
  <c r="AB1148" i="1" s="1"/>
  <c r="G1134" i="1"/>
  <c r="AB1134" i="1" s="1"/>
  <c r="G1126" i="1"/>
  <c r="AB1126" i="1" s="1"/>
  <c r="G1089" i="1"/>
  <c r="AB1089" i="1" s="1"/>
  <c r="G737" i="1"/>
  <c r="AB737" i="1" s="1"/>
  <c r="G567" i="1"/>
  <c r="AB567" i="1" s="1"/>
  <c r="G549" i="1"/>
  <c r="AB549" i="1" s="1"/>
  <c r="G481" i="1"/>
  <c r="AB481" i="1" s="1"/>
  <c r="G255" i="1"/>
  <c r="AB255" i="1" s="1"/>
  <c r="G234" i="1"/>
  <c r="AB234" i="1" s="1"/>
  <c r="G1698" i="1"/>
  <c r="AB1698" i="1" s="1"/>
  <c r="G1694" i="1"/>
  <c r="AB1694" i="1" s="1"/>
  <c r="G1690" i="1"/>
  <c r="AB1690" i="1" s="1"/>
  <c r="G1664" i="1"/>
  <c r="AB1664" i="1" s="1"/>
  <c r="G1629" i="1"/>
  <c r="AB1629" i="1" s="1"/>
  <c r="G1603" i="1"/>
  <c r="AB1603" i="1" s="1"/>
  <c r="G1599" i="1"/>
  <c r="AB1599" i="1" s="1"/>
  <c r="G1460" i="1"/>
  <c r="AB1460" i="1" s="1"/>
  <c r="G1443" i="1"/>
  <c r="AB1443" i="1" s="1"/>
  <c r="G1220" i="1"/>
  <c r="AB1220" i="1" s="1"/>
  <c r="G1182" i="1"/>
  <c r="AB1182" i="1" s="1"/>
  <c r="G1158" i="1"/>
  <c r="AB1158" i="1" s="1"/>
  <c r="G1153" i="1"/>
  <c r="AB1153" i="1" s="1"/>
  <c r="G1081" i="1"/>
  <c r="AB1081" i="1" s="1"/>
  <c r="G1077" i="1"/>
  <c r="AB1077" i="1" s="1"/>
  <c r="G906" i="1"/>
  <c r="AB906" i="1" s="1"/>
  <c r="G494" i="1"/>
  <c r="AB494" i="1" s="1"/>
  <c r="G489" i="1"/>
  <c r="AB489" i="1" s="1"/>
  <c r="G456" i="1"/>
  <c r="AB456" i="1" s="1"/>
  <c r="G261" i="1"/>
  <c r="AB261" i="1" s="1"/>
  <c r="G181" i="1"/>
  <c r="AB181" i="1" s="1"/>
  <c r="G161" i="1"/>
  <c r="AB161" i="1" s="1"/>
  <c r="G1254" i="1"/>
  <c r="AB1254" i="1" s="1"/>
  <c r="G1864" i="1"/>
  <c r="AB1864" i="1" s="1"/>
  <c r="G1854" i="1"/>
  <c r="AB1854" i="1" s="1"/>
  <c r="G1849" i="1"/>
  <c r="AB1849" i="1" s="1"/>
  <c r="G1775" i="1"/>
  <c r="AB1775" i="1" s="1"/>
  <c r="G1750" i="1"/>
  <c r="AB1750" i="1" s="1"/>
  <c r="G1659" i="1"/>
  <c r="AB1659" i="1" s="1"/>
  <c r="G1627" i="1"/>
  <c r="AB1627" i="1" s="1"/>
  <c r="G1573" i="1"/>
  <c r="AB1573" i="1" s="1"/>
  <c r="G1530" i="1"/>
  <c r="AB1530" i="1" s="1"/>
  <c r="G1518" i="1"/>
  <c r="AB1518" i="1" s="1"/>
  <c r="G1509" i="1"/>
  <c r="AB1509" i="1" s="1"/>
  <c r="G1462" i="1"/>
  <c r="AB1462" i="1" s="1"/>
  <c r="G1234" i="1"/>
  <c r="AB1234" i="1" s="1"/>
  <c r="G1229" i="1"/>
  <c r="AB1229" i="1" s="1"/>
  <c r="G1209" i="1"/>
  <c r="AB1209" i="1" s="1"/>
  <c r="G1166" i="1"/>
  <c r="AB1166" i="1" s="1"/>
  <c r="G1152" i="1"/>
  <c r="AB1152" i="1" s="1"/>
  <c r="G1119" i="1"/>
  <c r="AB1119" i="1" s="1"/>
  <c r="G1095" i="1"/>
  <c r="AB1095" i="1" s="1"/>
  <c r="G1083" i="1"/>
  <c r="AB1083" i="1" s="1"/>
  <c r="G1071" i="1"/>
  <c r="AB1071" i="1" s="1"/>
  <c r="G1066" i="1"/>
  <c r="AB1066" i="1" s="1"/>
  <c r="G1055" i="1"/>
  <c r="AB1055" i="1" s="1"/>
  <c r="G917" i="1"/>
  <c r="AB917" i="1" s="1"/>
  <c r="G904" i="1"/>
  <c r="AB904" i="1" s="1"/>
  <c r="G736" i="1"/>
  <c r="AB736" i="1" s="1"/>
  <c r="G508" i="1"/>
  <c r="AB508" i="1" s="1"/>
  <c r="G498" i="1"/>
  <c r="AB498" i="1" s="1"/>
  <c r="G488" i="1"/>
  <c r="AB488" i="1" s="1"/>
  <c r="G447" i="1"/>
  <c r="AB447" i="1" s="1"/>
  <c r="G377" i="1"/>
  <c r="AB377" i="1" s="1"/>
  <c r="G324" i="1"/>
  <c r="AB324" i="1" s="1"/>
  <c r="G259" i="1"/>
  <c r="AB259" i="1" s="1"/>
  <c r="G228" i="1"/>
  <c r="AB228" i="1" s="1"/>
  <c r="G206" i="1"/>
  <c r="AB206" i="1" s="1"/>
  <c r="G133" i="1"/>
  <c r="AB133" i="1" s="1"/>
  <c r="G60" i="1"/>
  <c r="AB60" i="1" s="1"/>
  <c r="G1795" i="1"/>
  <c r="AB1795" i="1" s="1"/>
  <c r="G1774" i="1"/>
  <c r="AB1774" i="1" s="1"/>
  <c r="G1745" i="1"/>
  <c r="AB1745" i="1" s="1"/>
  <c r="G1700" i="1"/>
  <c r="AB1700" i="1" s="1"/>
  <c r="G1687" i="1"/>
  <c r="AB1687" i="1" s="1"/>
  <c r="G1654" i="1"/>
  <c r="AB1654" i="1" s="1"/>
  <c r="G1646" i="1"/>
  <c r="AB1646" i="1" s="1"/>
  <c r="G1593" i="1"/>
  <c r="AB1593" i="1" s="1"/>
  <c r="G1581" i="1"/>
  <c r="AB1581" i="1" s="1"/>
  <c r="G1447" i="1"/>
  <c r="AB1447" i="1" s="1"/>
  <c r="G1441" i="1"/>
  <c r="AB1441" i="1" s="1"/>
  <c r="G1321" i="1"/>
  <c r="AB1321" i="1" s="1"/>
  <c r="G1312" i="1"/>
  <c r="AB1312" i="1" s="1"/>
  <c r="G1228" i="1"/>
  <c r="AB1228" i="1" s="1"/>
  <c r="G1223" i="1"/>
  <c r="AB1223" i="1" s="1"/>
  <c r="G1218" i="1"/>
  <c r="AB1218" i="1" s="1"/>
  <c r="G1183" i="1"/>
  <c r="AB1183" i="1" s="1"/>
  <c r="G1098" i="1"/>
  <c r="AB1098" i="1" s="1"/>
  <c r="G1093" i="1"/>
  <c r="AB1093" i="1" s="1"/>
  <c r="G1082" i="1"/>
  <c r="AB1082" i="1" s="1"/>
  <c r="G1065" i="1"/>
  <c r="AB1065" i="1" s="1"/>
  <c r="G895" i="1"/>
  <c r="AB895" i="1" s="1"/>
  <c r="G770" i="1"/>
  <c r="AB770" i="1" s="1"/>
  <c r="G745" i="1"/>
  <c r="AB745" i="1" s="1"/>
  <c r="G568" i="1"/>
  <c r="AB568" i="1" s="1"/>
  <c r="G533" i="1"/>
  <c r="AB533" i="1" s="1"/>
  <c r="G524" i="1"/>
  <c r="AB524" i="1" s="1"/>
  <c r="G470" i="1"/>
  <c r="AB470" i="1" s="1"/>
  <c r="G461" i="1"/>
  <c r="AB461" i="1" s="1"/>
  <c r="G430" i="1"/>
  <c r="AB430" i="1" s="1"/>
  <c r="G416" i="1"/>
  <c r="AB416" i="1" s="1"/>
  <c r="G363" i="1"/>
  <c r="AB363" i="1" s="1"/>
  <c r="G290" i="1"/>
  <c r="AB290" i="1" s="1"/>
  <c r="G136" i="1"/>
  <c r="AB136" i="1" s="1"/>
  <c r="G85" i="1"/>
  <c r="AB85" i="1" s="1"/>
  <c r="G81" i="1"/>
  <c r="AB81" i="1" s="1"/>
  <c r="G55" i="1"/>
  <c r="AB55" i="1" s="1"/>
  <c r="G1699" i="1"/>
  <c r="AB1699" i="1" s="1"/>
  <c r="G1554" i="1"/>
  <c r="AB1554" i="1" s="1"/>
  <c r="G1238" i="1"/>
  <c r="AB1238" i="1" s="1"/>
  <c r="G982" i="1"/>
  <c r="AB982" i="1" s="1"/>
  <c r="G1771" i="1"/>
  <c r="AB1771" i="1" s="1"/>
  <c r="G1280" i="1"/>
  <c r="AB1280" i="1" s="1"/>
  <c r="G940" i="1"/>
  <c r="AB940" i="1" s="1"/>
  <c r="G1865" i="1"/>
  <c r="AB1865" i="1" s="1"/>
  <c r="G1240" i="1"/>
  <c r="AB1240" i="1" s="1"/>
  <c r="G960" i="1"/>
  <c r="AB960" i="1" s="1"/>
  <c r="G1860" i="1"/>
  <c r="AB1860" i="1" s="1"/>
  <c r="G1852" i="1"/>
  <c r="AB1852" i="1" s="1"/>
  <c r="G1214" i="1"/>
  <c r="AB1214" i="1" s="1"/>
  <c r="G908" i="1"/>
  <c r="AB908" i="1" s="1"/>
  <c r="G1847" i="1"/>
  <c r="AB1847" i="1" s="1"/>
  <c r="G1777" i="1"/>
  <c r="AB1777" i="1" s="1"/>
  <c r="G1511" i="1"/>
  <c r="AB1511" i="1" s="1"/>
  <c r="G888" i="1"/>
  <c r="AB888" i="1" s="1"/>
  <c r="G670" i="1"/>
  <c r="AB670" i="1" s="1"/>
  <c r="G275" i="1"/>
  <c r="AB275" i="1" s="1"/>
  <c r="G1114" i="1"/>
  <c r="AB1114" i="1" s="1"/>
  <c r="G24" i="1"/>
  <c r="AB24" i="1" s="1"/>
  <c r="G28" i="1"/>
  <c r="AB28" i="1" s="1"/>
  <c r="G177" i="1"/>
  <c r="AB177" i="1" s="1"/>
  <c r="G266" i="1"/>
  <c r="AB266" i="1" s="1"/>
  <c r="G404" i="1"/>
  <c r="AB404" i="1" s="1"/>
  <c r="G424" i="1"/>
  <c r="AB424" i="1" s="1"/>
  <c r="G440" i="1"/>
  <c r="AB440" i="1" s="1"/>
  <c r="G596" i="1"/>
  <c r="AB596" i="1" s="1"/>
  <c r="G602" i="1"/>
  <c r="AB602" i="1" s="1"/>
  <c r="G630" i="1"/>
  <c r="AB630" i="1" s="1"/>
  <c r="G642" i="1"/>
  <c r="AB642" i="1" s="1"/>
  <c r="G646" i="1"/>
  <c r="AB646" i="1" s="1"/>
  <c r="G669" i="1"/>
  <c r="AB669" i="1" s="1"/>
  <c r="G677" i="1"/>
  <c r="AB677" i="1" s="1"/>
  <c r="G681" i="1"/>
  <c r="AB681" i="1" s="1"/>
  <c r="G689" i="1"/>
  <c r="AB689" i="1" s="1"/>
  <c r="G693" i="1"/>
  <c r="AB693" i="1" s="1"/>
  <c r="G701" i="1"/>
  <c r="AB701" i="1" s="1"/>
  <c r="G709" i="1"/>
  <c r="AB709" i="1" s="1"/>
  <c r="G725" i="1"/>
  <c r="AB725" i="1" s="1"/>
  <c r="G729" i="1"/>
  <c r="AB729" i="1" s="1"/>
  <c r="G741" i="1"/>
  <c r="AB741" i="1" s="1"/>
  <c r="G761" i="1"/>
  <c r="AB761" i="1" s="1"/>
  <c r="G765" i="1"/>
  <c r="AB765" i="1" s="1"/>
  <c r="G769" i="1"/>
  <c r="AB769" i="1" s="1"/>
  <c r="G777" i="1"/>
  <c r="AB777" i="1" s="1"/>
  <c r="G789" i="1"/>
  <c r="AB789" i="1" s="1"/>
  <c r="G797" i="1"/>
  <c r="AB797" i="1" s="1"/>
  <c r="G812" i="1"/>
  <c r="AB812" i="1" s="1"/>
  <c r="G824" i="1"/>
  <c r="AB824" i="1" s="1"/>
  <c r="G828" i="1"/>
  <c r="AB828" i="1" s="1"/>
  <c r="G839" i="1"/>
  <c r="AB839" i="1" s="1"/>
  <c r="G842" i="1"/>
  <c r="AB842" i="1" s="1"/>
  <c r="G866" i="1"/>
  <c r="AB866" i="1" s="1"/>
  <c r="G878" i="1"/>
  <c r="AB878" i="1" s="1"/>
  <c r="G882" i="1"/>
  <c r="AB882" i="1" s="1"/>
  <c r="G886" i="1"/>
  <c r="AB886" i="1" s="1"/>
  <c r="G893" i="1"/>
  <c r="AB893" i="1" s="1"/>
  <c r="G897" i="1"/>
  <c r="AB897" i="1" s="1"/>
  <c r="G901" i="1"/>
  <c r="AB901" i="1" s="1"/>
  <c r="G905" i="1"/>
  <c r="AB905" i="1" s="1"/>
  <c r="G909" i="1"/>
  <c r="AB909" i="1" s="1"/>
  <c r="G18" i="1"/>
  <c r="AB18" i="1" s="1"/>
  <c r="G33" i="1"/>
  <c r="AB33" i="1" s="1"/>
  <c r="G88" i="1"/>
  <c r="AB88" i="1" s="1"/>
  <c r="G96" i="1"/>
  <c r="AB96" i="1" s="1"/>
  <c r="G143" i="1"/>
  <c r="AB143" i="1" s="1"/>
  <c r="G167" i="1"/>
  <c r="AB167" i="1" s="1"/>
  <c r="G198" i="1"/>
  <c r="AB198" i="1" s="1"/>
  <c r="G201" i="1"/>
  <c r="AB201" i="1" s="1"/>
  <c r="G205" i="1"/>
  <c r="AB205" i="1" s="1"/>
  <c r="G220" i="1"/>
  <c r="AB220" i="1" s="1"/>
  <c r="G224" i="1"/>
  <c r="AB224" i="1" s="1"/>
  <c r="G260" i="1"/>
  <c r="AB260" i="1" s="1"/>
  <c r="G296" i="1"/>
  <c r="AB296" i="1" s="1"/>
  <c r="G312" i="1"/>
  <c r="AB312" i="1" s="1"/>
  <c r="G320" i="1"/>
  <c r="AB320" i="1" s="1"/>
  <c r="G374" i="1"/>
  <c r="AB374" i="1" s="1"/>
  <c r="G390" i="1"/>
  <c r="AB390" i="1" s="1"/>
  <c r="G438" i="1"/>
  <c r="AB438" i="1" s="1"/>
  <c r="G442" i="1"/>
  <c r="AB442" i="1" s="1"/>
  <c r="G454" i="1"/>
  <c r="AB454" i="1" s="1"/>
  <c r="G466" i="1"/>
  <c r="AB466" i="1" s="1"/>
  <c r="G492" i="1"/>
  <c r="AB492" i="1" s="1"/>
  <c r="G604" i="1"/>
  <c r="AB604" i="1" s="1"/>
  <c r="G608" i="1"/>
  <c r="AB608" i="1" s="1"/>
  <c r="G612" i="1"/>
  <c r="AB612" i="1" s="1"/>
  <c r="G632" i="1"/>
  <c r="AB632" i="1" s="1"/>
  <c r="G636" i="1"/>
  <c r="AB636" i="1" s="1"/>
  <c r="G640" i="1"/>
  <c r="AB640" i="1" s="1"/>
  <c r="G651" i="1"/>
  <c r="AB651" i="1" s="1"/>
  <c r="G655" i="1"/>
  <c r="AB655" i="1" s="1"/>
  <c r="G659" i="1"/>
  <c r="AB659" i="1" s="1"/>
  <c r="G675" i="1"/>
  <c r="AB675" i="1" s="1"/>
  <c r="G687" i="1"/>
  <c r="AB687" i="1" s="1"/>
  <c r="G691" i="1"/>
  <c r="AB691" i="1" s="1"/>
  <c r="G695" i="1"/>
  <c r="AB695" i="1" s="1"/>
  <c r="G699" i="1"/>
  <c r="AB699" i="1" s="1"/>
  <c r="G703" i="1"/>
  <c r="AB703" i="1" s="1"/>
  <c r="G707" i="1"/>
  <c r="AB707" i="1" s="1"/>
  <c r="G719" i="1"/>
  <c r="AB719" i="1" s="1"/>
  <c r="G723" i="1"/>
  <c r="AB723" i="1" s="1"/>
  <c r="G731" i="1"/>
  <c r="AB731" i="1" s="1"/>
  <c r="G751" i="1"/>
  <c r="AB751" i="1" s="1"/>
  <c r="G763" i="1"/>
  <c r="AB763" i="1" s="1"/>
  <c r="G771" i="1"/>
  <c r="AB771" i="1" s="1"/>
  <c r="G775" i="1"/>
  <c r="AB775" i="1" s="1"/>
  <c r="G795" i="1"/>
  <c r="AB795" i="1" s="1"/>
  <c r="G799" i="1"/>
  <c r="AB799" i="1" s="1"/>
  <c r="G803" i="1"/>
  <c r="AB803" i="1" s="1"/>
  <c r="G807" i="1"/>
  <c r="AB807" i="1" s="1"/>
  <c r="G826" i="1"/>
  <c r="AB826" i="1" s="1"/>
  <c r="G833" i="1"/>
  <c r="AB833" i="1" s="1"/>
  <c r="G848" i="1"/>
  <c r="AB848" i="1" s="1"/>
  <c r="G868" i="1"/>
  <c r="AB868" i="1" s="1"/>
  <c r="G872" i="1"/>
  <c r="AB872" i="1" s="1"/>
  <c r="G876" i="1"/>
  <c r="AB876" i="1" s="1"/>
  <c r="G884" i="1"/>
  <c r="AB884" i="1" s="1"/>
  <c r="G899" i="1"/>
  <c r="AB899" i="1" s="1"/>
  <c r="G911" i="1"/>
  <c r="AB911" i="1" s="1"/>
  <c r="G922" i="1"/>
  <c r="AB922" i="1" s="1"/>
  <c r="G932" i="1"/>
  <c r="AB932" i="1" s="1"/>
  <c r="G986" i="1"/>
  <c r="AB986" i="1" s="1"/>
  <c r="G994" i="1"/>
  <c r="AB994" i="1" s="1"/>
  <c r="G1009" i="1"/>
  <c r="AB1009" i="1" s="1"/>
  <c r="G1021" i="1"/>
  <c r="AB1021" i="1" s="1"/>
  <c r="G1029" i="1"/>
  <c r="AB1029" i="1" s="1"/>
  <c r="G126" i="1"/>
  <c r="AB126" i="1" s="1"/>
  <c r="G138" i="1"/>
  <c r="AB138" i="1" s="1"/>
  <c r="G172" i="1"/>
  <c r="AB172" i="1" s="1"/>
  <c r="G285" i="1"/>
  <c r="AB285" i="1" s="1"/>
  <c r="G293" i="1"/>
  <c r="AB293" i="1" s="1"/>
  <c r="G379" i="1"/>
  <c r="AB379" i="1" s="1"/>
  <c r="G383" i="1"/>
  <c r="AB383" i="1" s="1"/>
  <c r="G417" i="1"/>
  <c r="AB417" i="1" s="1"/>
  <c r="G439" i="1"/>
  <c r="AB439" i="1" s="1"/>
  <c r="G449" i="1"/>
  <c r="AB449" i="1" s="1"/>
  <c r="G495" i="1"/>
  <c r="AB495" i="1" s="1"/>
  <c r="G503" i="1"/>
  <c r="AB503" i="1" s="1"/>
  <c r="G629" i="1"/>
  <c r="AB629" i="1" s="1"/>
  <c r="G635" i="1"/>
  <c r="AB635" i="1" s="1"/>
  <c r="G641" i="1"/>
  <c r="AB641" i="1" s="1"/>
  <c r="G650" i="1"/>
  <c r="AB650" i="1" s="1"/>
  <c r="G656" i="1"/>
  <c r="AB656" i="1" s="1"/>
  <c r="G682" i="1"/>
  <c r="AB682" i="1" s="1"/>
  <c r="G686" i="1"/>
  <c r="AB686" i="1" s="1"/>
  <c r="G700" i="1"/>
  <c r="AB700" i="1" s="1"/>
  <c r="G706" i="1"/>
  <c r="AB706" i="1" s="1"/>
  <c r="G716" i="1"/>
  <c r="AB716" i="1" s="1"/>
  <c r="G756" i="1"/>
  <c r="AB756" i="1" s="1"/>
  <c r="G784" i="1"/>
  <c r="AB784" i="1" s="1"/>
  <c r="G881" i="1"/>
  <c r="AB881" i="1" s="1"/>
  <c r="G898" i="1"/>
  <c r="AB898" i="1" s="1"/>
  <c r="G910" i="1"/>
  <c r="AB910" i="1" s="1"/>
  <c r="G930" i="1"/>
  <c r="AB930" i="1" s="1"/>
  <c r="G980" i="1"/>
  <c r="AB980" i="1" s="1"/>
  <c r="G984" i="1"/>
  <c r="AB984" i="1" s="1"/>
  <c r="G1003" i="1"/>
  <c r="AB1003" i="1" s="1"/>
  <c r="G1007" i="1"/>
  <c r="AB1007" i="1" s="1"/>
  <c r="G1012" i="1"/>
  <c r="AB1012" i="1" s="1"/>
  <c r="G1016" i="1"/>
  <c r="AB1016" i="1" s="1"/>
  <c r="G1034" i="1"/>
  <c r="AB1034" i="1" s="1"/>
  <c r="G1046" i="1"/>
  <c r="AB1046" i="1" s="1"/>
  <c r="G1057" i="1"/>
  <c r="AB1057" i="1" s="1"/>
  <c r="G1061" i="1"/>
  <c r="AB1061" i="1" s="1"/>
  <c r="G1069" i="1"/>
  <c r="AB1069" i="1" s="1"/>
  <c r="G1088" i="1"/>
  <c r="AB1088" i="1" s="1"/>
  <c r="G1092" i="1"/>
  <c r="AB1092" i="1" s="1"/>
  <c r="G1108" i="1"/>
  <c r="AB1108" i="1" s="1"/>
  <c r="G1120" i="1"/>
  <c r="AB1120" i="1" s="1"/>
  <c r="G1124" i="1"/>
  <c r="AB1124" i="1" s="1"/>
  <c r="G1155" i="1"/>
  <c r="AB1155" i="1" s="1"/>
  <c r="G1179" i="1"/>
  <c r="AB1179" i="1" s="1"/>
  <c r="G1187" i="1"/>
  <c r="AB1187" i="1" s="1"/>
  <c r="G1191" i="1"/>
  <c r="AB1191" i="1" s="1"/>
  <c r="G1207" i="1"/>
  <c r="AB1207" i="1" s="1"/>
  <c r="G1211" i="1"/>
  <c r="AB1211" i="1" s="1"/>
  <c r="G1253" i="1"/>
  <c r="AB1253" i="1" s="1"/>
  <c r="G1265" i="1"/>
  <c r="AB1265" i="1" s="1"/>
  <c r="G1287" i="1"/>
  <c r="AB1287" i="1" s="1"/>
  <c r="G1291" i="1"/>
  <c r="AB1291" i="1" s="1"/>
  <c r="G1302" i="1"/>
  <c r="AB1302" i="1" s="1"/>
  <c r="G1306" i="1"/>
  <c r="AB1306" i="1" s="1"/>
  <c r="G1310" i="1"/>
  <c r="AB1310" i="1" s="1"/>
  <c r="G1314" i="1"/>
  <c r="AB1314" i="1" s="1"/>
  <c r="G1338" i="1"/>
  <c r="AB1338" i="1" s="1"/>
  <c r="G1362" i="1"/>
  <c r="AB1362" i="1" s="1"/>
  <c r="G1421" i="1"/>
  <c r="AB1421" i="1" s="1"/>
  <c r="G1425" i="1"/>
  <c r="AB1425" i="1" s="1"/>
  <c r="G1433" i="1"/>
  <c r="AB1433" i="1" s="1"/>
  <c r="G1437" i="1"/>
  <c r="AB1437" i="1" s="1"/>
  <c r="G1445" i="1"/>
  <c r="AB1445" i="1" s="1"/>
  <c r="G1449" i="1"/>
  <c r="AB1449" i="1" s="1"/>
  <c r="G49" i="1"/>
  <c r="AB49" i="1" s="1"/>
  <c r="G174" i="1"/>
  <c r="AB174" i="1" s="1"/>
  <c r="G229" i="1"/>
  <c r="AB229" i="1" s="1"/>
  <c r="G237" i="1"/>
  <c r="AB237" i="1" s="1"/>
  <c r="G257" i="1"/>
  <c r="AB257" i="1" s="1"/>
  <c r="G451" i="1"/>
  <c r="AB451" i="1" s="1"/>
  <c r="G505" i="1"/>
  <c r="AB505" i="1" s="1"/>
  <c r="G521" i="1"/>
  <c r="AB521" i="1" s="1"/>
  <c r="G621" i="1"/>
  <c r="AB621" i="1" s="1"/>
  <c r="G627" i="1"/>
  <c r="AB627" i="1" s="1"/>
  <c r="G658" i="1"/>
  <c r="AB658" i="1" s="1"/>
  <c r="G684" i="1"/>
  <c r="AB684" i="1" s="1"/>
  <c r="G690" i="1"/>
  <c r="AB690" i="1" s="1"/>
  <c r="G710" i="1"/>
  <c r="AB710" i="1" s="1"/>
  <c r="G714" i="1"/>
  <c r="AB714" i="1" s="1"/>
  <c r="G718" i="1"/>
  <c r="AB718" i="1" s="1"/>
  <c r="G744" i="1"/>
  <c r="AB744" i="1" s="1"/>
  <c r="G748" i="1"/>
  <c r="AB748" i="1" s="1"/>
  <c r="G772" i="1"/>
  <c r="AB772" i="1" s="1"/>
  <c r="G778" i="1"/>
  <c r="AB778" i="1" s="1"/>
  <c r="G782" i="1"/>
  <c r="AB782" i="1" s="1"/>
  <c r="G786" i="1"/>
  <c r="AB786" i="1" s="1"/>
  <c r="G808" i="1"/>
  <c r="AB808" i="1" s="1"/>
  <c r="G825" i="1"/>
  <c r="AB825" i="1" s="1"/>
  <c r="G885" i="1"/>
  <c r="AB885" i="1" s="1"/>
  <c r="G890" i="1"/>
  <c r="AB890" i="1" s="1"/>
  <c r="G931" i="1"/>
  <c r="AB931" i="1" s="1"/>
  <c r="G1027" i="1"/>
  <c r="AB1027" i="1" s="1"/>
  <c r="G1048" i="1"/>
  <c r="AB1048" i="1" s="1"/>
  <c r="G1063" i="1"/>
  <c r="AB1063" i="1" s="1"/>
  <c r="G1090" i="1"/>
  <c r="AB1090" i="1" s="1"/>
  <c r="G1102" i="1"/>
  <c r="AB1102" i="1" s="1"/>
  <c r="G1110" i="1"/>
  <c r="AB1110" i="1" s="1"/>
  <c r="G1150" i="1"/>
  <c r="AB1150" i="1" s="1"/>
  <c r="G1161" i="1"/>
  <c r="AB1161" i="1" s="1"/>
  <c r="G1193" i="1"/>
  <c r="AB1193" i="1" s="1"/>
  <c r="G1201" i="1"/>
  <c r="AB1201" i="1" s="1"/>
  <c r="G1259" i="1"/>
  <c r="AB1259" i="1" s="1"/>
  <c r="G1277" i="1"/>
  <c r="AB1277" i="1" s="1"/>
  <c r="G1281" i="1"/>
  <c r="AB1281" i="1" s="1"/>
  <c r="G1296" i="1"/>
  <c r="AB1296" i="1" s="1"/>
  <c r="G1332" i="1"/>
  <c r="AB1332" i="1" s="1"/>
  <c r="G1408" i="1"/>
  <c r="AB1408" i="1" s="1"/>
  <c r="G1419" i="1"/>
  <c r="AB1419" i="1" s="1"/>
  <c r="G1423" i="1"/>
  <c r="AB1423" i="1" s="1"/>
  <c r="G1435" i="1"/>
  <c r="AB1435" i="1" s="1"/>
  <c r="G1439" i="1"/>
  <c r="AB1439" i="1" s="1"/>
  <c r="G1483" i="1"/>
  <c r="AB1483" i="1" s="1"/>
  <c r="G1501" i="1"/>
  <c r="AB1501" i="1" s="1"/>
  <c r="G1505" i="1"/>
  <c r="AB1505" i="1" s="1"/>
  <c r="G1508" i="1"/>
  <c r="AB1508" i="1" s="1"/>
  <c r="G1539" i="1"/>
  <c r="AB1539" i="1" s="1"/>
  <c r="G1555" i="1"/>
  <c r="AB1555" i="1" s="1"/>
  <c r="G1559" i="1"/>
  <c r="AB1559" i="1" s="1"/>
  <c r="G1578" i="1"/>
  <c r="AB1578" i="1" s="1"/>
  <c r="G480" i="1"/>
  <c r="AB480" i="1" s="1"/>
  <c r="G852" i="1"/>
  <c r="AB852" i="1" s="1"/>
  <c r="G998" i="1"/>
  <c r="AB998" i="1" s="1"/>
  <c r="G1136" i="1"/>
  <c r="AB1136" i="1" s="1"/>
  <c r="G1040" i="1"/>
  <c r="AB1040" i="1" s="1"/>
  <c r="G1094" i="1"/>
  <c r="AB1094" i="1" s="1"/>
  <c r="G1431" i="1"/>
  <c r="AB1431" i="1" s="1"/>
  <c r="G70" i="1"/>
  <c r="AB70" i="1" s="1"/>
  <c r="G537" i="1"/>
  <c r="AB537" i="1" s="1"/>
  <c r="G614" i="1"/>
  <c r="AB614" i="1" s="1"/>
  <c r="G626" i="1"/>
  <c r="AB626" i="1" s="1"/>
  <c r="G953" i="1"/>
  <c r="AB953" i="1" s="1"/>
  <c r="G961" i="1"/>
  <c r="AB961" i="1" s="1"/>
  <c r="G964" i="1"/>
  <c r="AB964" i="1" s="1"/>
  <c r="G44" i="1"/>
  <c r="AB44" i="1" s="1"/>
  <c r="G76" i="1"/>
  <c r="AB76" i="1" s="1"/>
  <c r="G563" i="1"/>
  <c r="AB563" i="1" s="1"/>
  <c r="G574" i="1"/>
  <c r="AB574" i="1" s="1"/>
  <c r="G578" i="1"/>
  <c r="AB578" i="1" s="1"/>
  <c r="G601" i="1"/>
  <c r="AB601" i="1" s="1"/>
  <c r="G624" i="1"/>
  <c r="AB624" i="1" s="1"/>
  <c r="G671" i="1"/>
  <c r="AB671" i="1" s="1"/>
  <c r="G759" i="1"/>
  <c r="AB759" i="1" s="1"/>
  <c r="G947" i="1"/>
  <c r="AB947" i="1" s="1"/>
  <c r="G951" i="1"/>
  <c r="AB951" i="1" s="1"/>
  <c r="G959" i="1"/>
  <c r="AB959" i="1" s="1"/>
  <c r="G970" i="1"/>
  <c r="AB970" i="1" s="1"/>
  <c r="G974" i="1"/>
  <c r="AB974" i="1" s="1"/>
  <c r="G990" i="1"/>
  <c r="AB990" i="1" s="1"/>
  <c r="G571" i="1"/>
  <c r="AB571" i="1" s="1"/>
  <c r="G581" i="1"/>
  <c r="AB581" i="1" s="1"/>
  <c r="G788" i="1"/>
  <c r="AB788" i="1" s="1"/>
  <c r="G950" i="1"/>
  <c r="AB950" i="1" s="1"/>
  <c r="G956" i="1"/>
  <c r="AB956" i="1" s="1"/>
  <c r="G962" i="1"/>
  <c r="AB962" i="1" s="1"/>
  <c r="G971" i="1"/>
  <c r="AB971" i="1" s="1"/>
  <c r="G976" i="1"/>
  <c r="AB976" i="1" s="1"/>
  <c r="G989" i="1"/>
  <c r="AB989" i="1" s="1"/>
  <c r="G1249" i="1"/>
  <c r="AB1249" i="1" s="1"/>
  <c r="G1279" i="1"/>
  <c r="AB1279" i="1" s="1"/>
  <c r="G1326" i="1"/>
  <c r="AB1326" i="1" s="1"/>
  <c r="G1413" i="1"/>
  <c r="AB1413" i="1" s="1"/>
  <c r="G1469" i="1"/>
  <c r="AB1469" i="1" s="1"/>
  <c r="G529" i="1"/>
  <c r="AB529" i="1" s="1"/>
  <c r="G617" i="1"/>
  <c r="AB617" i="1" s="1"/>
  <c r="G948" i="1"/>
  <c r="AB948" i="1" s="1"/>
  <c r="G958" i="1"/>
  <c r="AB958" i="1" s="1"/>
  <c r="G968" i="1"/>
  <c r="AB968" i="1" s="1"/>
  <c r="G1036" i="1"/>
  <c r="AB1036" i="1" s="1"/>
  <c r="G1241" i="1"/>
  <c r="AB1241" i="1" s="1"/>
  <c r="G1245" i="1"/>
  <c r="AB1245" i="1" s="1"/>
  <c r="G1328" i="1"/>
  <c r="AB1328" i="1" s="1"/>
  <c r="G1412" i="1"/>
  <c r="AB1412" i="1" s="1"/>
  <c r="G1427" i="1"/>
  <c r="AB1427" i="1" s="1"/>
  <c r="G1463" i="1"/>
  <c r="AB1463" i="1" s="1"/>
  <c r="G1551" i="1"/>
  <c r="AB1551" i="1" s="1"/>
  <c r="G1676" i="1"/>
  <c r="AB1676" i="1" s="1"/>
  <c r="G1553" i="1"/>
  <c r="AB1553" i="1" s="1"/>
  <c r="G1448" i="1"/>
  <c r="AB1448" i="1" s="1"/>
  <c r="G1039" i="1"/>
  <c r="AB1039" i="1" s="1"/>
  <c r="G965" i="1"/>
  <c r="AB965" i="1" s="1"/>
  <c r="G1624" i="1"/>
  <c r="AB1624" i="1" s="1"/>
  <c r="G1506" i="1"/>
  <c r="AB1506" i="1" s="1"/>
  <c r="G1446" i="1"/>
  <c r="AB1446" i="1" s="1"/>
  <c r="G1232" i="1"/>
  <c r="AB1232" i="1" s="1"/>
  <c r="G993" i="1"/>
  <c r="AB993" i="1" s="1"/>
  <c r="G975" i="1"/>
  <c r="AB975" i="1" s="1"/>
  <c r="G967" i="1"/>
  <c r="AB967" i="1" s="1"/>
  <c r="G550" i="1"/>
  <c r="AB550" i="1" s="1"/>
  <c r="X1446" i="1" l="1"/>
  <c r="AA1446" i="1"/>
  <c r="X1551" i="1"/>
  <c r="AA1551" i="1"/>
  <c r="X968" i="1"/>
  <c r="AA968" i="1"/>
  <c r="X1279" i="1"/>
  <c r="AA1279" i="1"/>
  <c r="X788" i="1"/>
  <c r="AA788" i="1"/>
  <c r="X947" i="1"/>
  <c r="AA947" i="1"/>
  <c r="X76" i="1"/>
  <c r="AA76" i="1"/>
  <c r="X953" i="1"/>
  <c r="AA953" i="1"/>
  <c r="X1578" i="1"/>
  <c r="AA1578" i="1"/>
  <c r="X1508" i="1"/>
  <c r="AA1508" i="1"/>
  <c r="X1277" i="1"/>
  <c r="AA1277" i="1"/>
  <c r="X772" i="1"/>
  <c r="AA772" i="1"/>
  <c r="X975" i="1"/>
  <c r="AA975" i="1"/>
  <c r="X1448" i="1"/>
  <c r="AA1448" i="1"/>
  <c r="X1463" i="1"/>
  <c r="AA1463" i="1"/>
  <c r="X958" i="1"/>
  <c r="AA958" i="1"/>
  <c r="X1469" i="1"/>
  <c r="AA1469" i="1"/>
  <c r="X962" i="1"/>
  <c r="AA962" i="1"/>
  <c r="X581" i="1"/>
  <c r="AA581" i="1"/>
  <c r="X759" i="1"/>
  <c r="AA759" i="1"/>
  <c r="X578" i="1"/>
  <c r="AA578" i="1"/>
  <c r="X626" i="1"/>
  <c r="AA626" i="1"/>
  <c r="X1431" i="1"/>
  <c r="AA1431" i="1"/>
  <c r="X1559" i="1"/>
  <c r="AA1559" i="1"/>
  <c r="X1505" i="1"/>
  <c r="AA1505" i="1"/>
  <c r="X1332" i="1"/>
  <c r="AA1332" i="1"/>
  <c r="X1259" i="1"/>
  <c r="AA1259" i="1"/>
  <c r="X1063" i="1"/>
  <c r="AA1063" i="1"/>
  <c r="X890" i="1"/>
  <c r="AA890" i="1"/>
  <c r="X748" i="1"/>
  <c r="AA748" i="1"/>
  <c r="X710" i="1"/>
  <c r="AA710" i="1"/>
  <c r="X451" i="1"/>
  <c r="AA451" i="1"/>
  <c r="X174" i="1"/>
  <c r="AA174" i="1"/>
  <c r="X1362" i="1"/>
  <c r="AA1362" i="1"/>
  <c r="X1306" i="1"/>
  <c r="AA1306" i="1"/>
  <c r="X1191" i="1"/>
  <c r="AA1191" i="1"/>
  <c r="X1124" i="1"/>
  <c r="AA1124" i="1"/>
  <c r="X1046" i="1"/>
  <c r="AA1046" i="1"/>
  <c r="X1007" i="1"/>
  <c r="AA1007" i="1"/>
  <c r="X784" i="1"/>
  <c r="AA784" i="1"/>
  <c r="X650" i="1"/>
  <c r="AA650" i="1"/>
  <c r="X503" i="1"/>
  <c r="AA503" i="1"/>
  <c r="X285" i="1"/>
  <c r="AA285" i="1"/>
  <c r="X1029" i="1"/>
  <c r="AA1029" i="1"/>
  <c r="X899" i="1"/>
  <c r="AA899" i="1"/>
  <c r="X868" i="1"/>
  <c r="AA868" i="1"/>
  <c r="X775" i="1"/>
  <c r="AA775" i="1"/>
  <c r="X731" i="1"/>
  <c r="AA731" i="1"/>
  <c r="X687" i="1"/>
  <c r="AA687" i="1"/>
  <c r="X612" i="1"/>
  <c r="AA612" i="1"/>
  <c r="X466" i="1"/>
  <c r="AA466" i="1"/>
  <c r="X296" i="1"/>
  <c r="AA296" i="1"/>
  <c r="X205" i="1"/>
  <c r="AA205" i="1"/>
  <c r="X18" i="1"/>
  <c r="AA18" i="1"/>
  <c r="X897" i="1"/>
  <c r="AA897" i="1"/>
  <c r="X828" i="1"/>
  <c r="AA828" i="1"/>
  <c r="X761" i="1"/>
  <c r="AA761" i="1"/>
  <c r="X709" i="1"/>
  <c r="AA709" i="1"/>
  <c r="X642" i="1"/>
  <c r="AA642" i="1"/>
  <c r="X440" i="1"/>
  <c r="AA440" i="1"/>
  <c r="X275" i="1"/>
  <c r="AA275" i="1"/>
  <c r="X1777" i="1"/>
  <c r="AA1777" i="1"/>
  <c r="X1852" i="1"/>
  <c r="AA1852" i="1"/>
  <c r="X1865" i="1"/>
  <c r="AA1865" i="1"/>
  <c r="X55" i="1"/>
  <c r="AA55" i="1"/>
  <c r="X290" i="1"/>
  <c r="AA290" i="1"/>
  <c r="X568" i="1"/>
  <c r="AA568" i="1"/>
  <c r="X1065" i="1"/>
  <c r="AA1065" i="1"/>
  <c r="X1312" i="1"/>
  <c r="AA1312" i="1"/>
  <c r="X1581" i="1"/>
  <c r="AA1581" i="1"/>
  <c r="X1795" i="1"/>
  <c r="AA1795" i="1"/>
  <c r="X228" i="1"/>
  <c r="AA228" i="1"/>
  <c r="X736" i="1"/>
  <c r="AA736" i="1"/>
  <c r="X1119" i="1"/>
  <c r="AA1119" i="1"/>
  <c r="X1229" i="1"/>
  <c r="AA1229" i="1"/>
  <c r="X1659" i="1"/>
  <c r="AA1659" i="1"/>
  <c r="X1854" i="1"/>
  <c r="AA1854" i="1"/>
  <c r="X494" i="1"/>
  <c r="AA494" i="1"/>
  <c r="X1153" i="1"/>
  <c r="AA1153" i="1"/>
  <c r="X1629" i="1"/>
  <c r="AA1629" i="1"/>
  <c r="X1698" i="1"/>
  <c r="AA1698" i="1"/>
  <c r="X1126" i="1"/>
  <c r="AA1126" i="1"/>
  <c r="X1210" i="1"/>
  <c r="AA1210" i="1"/>
  <c r="X607" i="1"/>
  <c r="AA607" i="1"/>
  <c r="X838" i="1"/>
  <c r="AA838" i="1"/>
  <c r="X1026" i="1"/>
  <c r="AA1026" i="1"/>
  <c r="X1180" i="1"/>
  <c r="AA1180" i="1"/>
  <c r="X1282" i="1"/>
  <c r="AA1282" i="1"/>
  <c r="X1519" i="1"/>
  <c r="AA1519" i="1"/>
  <c r="X1601" i="1"/>
  <c r="AA1601" i="1"/>
  <c r="X1721" i="1"/>
  <c r="AA1721" i="1"/>
  <c r="X1838" i="1"/>
  <c r="AA1838" i="1"/>
  <c r="X836" i="1"/>
  <c r="AA836" i="1"/>
  <c r="X988" i="1"/>
  <c r="AA988" i="1"/>
  <c r="X1557" i="1"/>
  <c r="AA1557" i="1"/>
  <c r="X1772" i="1"/>
  <c r="AA1772" i="1"/>
  <c r="X1840" i="1"/>
  <c r="AA1840" i="1"/>
  <c r="X1744" i="1"/>
  <c r="AA1744" i="1"/>
  <c r="X1100" i="1"/>
  <c r="AA1100" i="1"/>
  <c r="X993" i="1"/>
  <c r="AA993" i="1"/>
  <c r="X1624" i="1"/>
  <c r="AA1624" i="1"/>
  <c r="X1553" i="1"/>
  <c r="AA1553" i="1"/>
  <c r="X1427" i="1"/>
  <c r="AA1427" i="1"/>
  <c r="X1241" i="1"/>
  <c r="AA1241" i="1"/>
  <c r="X948" i="1"/>
  <c r="AA948" i="1"/>
  <c r="X1413" i="1"/>
  <c r="AA1413" i="1"/>
  <c r="X989" i="1"/>
  <c r="AA989" i="1"/>
  <c r="X956" i="1"/>
  <c r="AA956" i="1"/>
  <c r="X571" i="1"/>
  <c r="AA571" i="1"/>
  <c r="X959" i="1"/>
  <c r="AA959" i="1"/>
  <c r="X671" i="1"/>
  <c r="AA671" i="1"/>
  <c r="X574" i="1"/>
  <c r="AA574" i="1"/>
  <c r="X964" i="1"/>
  <c r="AA964" i="1"/>
  <c r="X614" i="1"/>
  <c r="AA614" i="1"/>
  <c r="X1094" i="1"/>
  <c r="AA1094" i="1"/>
  <c r="X852" i="1"/>
  <c r="AA852" i="1"/>
  <c r="X1555" i="1"/>
  <c r="AA1555" i="1"/>
  <c r="X1501" i="1"/>
  <c r="AA1501" i="1"/>
  <c r="X1423" i="1"/>
  <c r="AA1423" i="1"/>
  <c r="X1296" i="1"/>
  <c r="AA1296" i="1"/>
  <c r="X1201" i="1"/>
  <c r="AA1201" i="1"/>
  <c r="X1110" i="1"/>
  <c r="AA1110" i="1"/>
  <c r="X1048" i="1"/>
  <c r="AA1048" i="1"/>
  <c r="X885" i="1"/>
  <c r="AA885" i="1"/>
  <c r="X782" i="1"/>
  <c r="AA782" i="1"/>
  <c r="X744" i="1"/>
  <c r="AA744" i="1"/>
  <c r="X690" i="1"/>
  <c r="AA690" i="1"/>
  <c r="X621" i="1"/>
  <c r="AA621" i="1"/>
  <c r="X257" i="1"/>
  <c r="AA257" i="1"/>
  <c r="X49" i="1"/>
  <c r="AA49" i="1"/>
  <c r="X1433" i="1"/>
  <c r="AA1433" i="1"/>
  <c r="X1338" i="1"/>
  <c r="AA1338" i="1"/>
  <c r="X1302" i="1"/>
  <c r="AA1302" i="1"/>
  <c r="X1253" i="1"/>
  <c r="AA1253" i="1"/>
  <c r="X1187" i="1"/>
  <c r="AA1187" i="1"/>
  <c r="X1120" i="1"/>
  <c r="AA1120" i="1"/>
  <c r="X1069" i="1"/>
  <c r="AA1069" i="1"/>
  <c r="X1034" i="1"/>
  <c r="AA1034" i="1"/>
  <c r="X1003" i="1"/>
  <c r="AA1003" i="1"/>
  <c r="X910" i="1"/>
  <c r="AA910" i="1"/>
  <c r="X756" i="1"/>
  <c r="AA756" i="1"/>
  <c r="X686" i="1"/>
  <c r="AA686" i="1"/>
  <c r="X641" i="1"/>
  <c r="AA641" i="1"/>
  <c r="X495" i="1"/>
  <c r="AA495" i="1"/>
  <c r="X383" i="1"/>
  <c r="AA383" i="1"/>
  <c r="X172" i="1"/>
  <c r="AA172" i="1"/>
  <c r="X1021" i="1"/>
  <c r="AA1021" i="1"/>
  <c r="X932" i="1"/>
  <c r="AA932" i="1"/>
  <c r="X884" i="1"/>
  <c r="AA884" i="1"/>
  <c r="X848" i="1"/>
  <c r="AA848" i="1"/>
  <c r="X803" i="1"/>
  <c r="AA803" i="1"/>
  <c r="X771" i="1"/>
  <c r="AA771" i="1"/>
  <c r="X723" i="1"/>
  <c r="AA723" i="1"/>
  <c r="X699" i="1"/>
  <c r="AA699" i="1"/>
  <c r="X675" i="1"/>
  <c r="AA675" i="1"/>
  <c r="X640" i="1"/>
  <c r="AA640" i="1"/>
  <c r="X608" i="1"/>
  <c r="AA608" i="1"/>
  <c r="X454" i="1"/>
  <c r="AA454" i="1"/>
  <c r="X374" i="1"/>
  <c r="AA374" i="1"/>
  <c r="X260" i="1"/>
  <c r="AA260" i="1"/>
  <c r="X201" i="1"/>
  <c r="AA201" i="1"/>
  <c r="X96" i="1"/>
  <c r="AA96" i="1"/>
  <c r="X909" i="1"/>
  <c r="AA909" i="1"/>
  <c r="X893" i="1"/>
  <c r="AA893" i="1"/>
  <c r="X866" i="1"/>
  <c r="AA866" i="1"/>
  <c r="X824" i="1"/>
  <c r="AA824" i="1"/>
  <c r="X777" i="1"/>
  <c r="AA777" i="1"/>
  <c r="X741" i="1"/>
  <c r="AA741" i="1"/>
  <c r="X701" i="1"/>
  <c r="AA701" i="1"/>
  <c r="X677" i="1"/>
  <c r="AA677" i="1"/>
  <c r="X630" i="1"/>
  <c r="AA630" i="1"/>
  <c r="X424" i="1"/>
  <c r="AA424" i="1"/>
  <c r="X28" i="1"/>
  <c r="AA28" i="1"/>
  <c r="X670" i="1"/>
  <c r="AA670" i="1"/>
  <c r="X1847" i="1"/>
  <c r="AA1847" i="1"/>
  <c r="X1860" i="1"/>
  <c r="AA1860" i="1"/>
  <c r="X940" i="1"/>
  <c r="AA940" i="1"/>
  <c r="X1238" i="1"/>
  <c r="AA1238" i="1"/>
  <c r="X81" i="1"/>
  <c r="AA81" i="1"/>
  <c r="X363" i="1"/>
  <c r="AA363" i="1"/>
  <c r="X470" i="1"/>
  <c r="AA470" i="1"/>
  <c r="X745" i="1"/>
  <c r="AA745" i="1"/>
  <c r="X1082" i="1"/>
  <c r="AA1082" i="1"/>
  <c r="X1218" i="1"/>
  <c r="AA1218" i="1"/>
  <c r="X1321" i="1"/>
  <c r="AA1321" i="1"/>
  <c r="X1593" i="1"/>
  <c r="AA1593" i="1"/>
  <c r="X1700" i="1"/>
  <c r="AA1700" i="1"/>
  <c r="X60" i="1"/>
  <c r="AA60" i="1"/>
  <c r="X259" i="1"/>
  <c r="AA259" i="1"/>
  <c r="X488" i="1"/>
  <c r="AA488" i="1"/>
  <c r="X904" i="1"/>
  <c r="AA904" i="1"/>
  <c r="X1071" i="1"/>
  <c r="AA1071" i="1"/>
  <c r="X1152" i="1"/>
  <c r="AA1152" i="1"/>
  <c r="X1234" i="1"/>
  <c r="AA1234" i="1"/>
  <c r="X1530" i="1"/>
  <c r="AA1530" i="1"/>
  <c r="X1750" i="1"/>
  <c r="AA1750" i="1"/>
  <c r="X1864" i="1"/>
  <c r="AA1864" i="1"/>
  <c r="X261" i="1"/>
  <c r="AA261" i="1"/>
  <c r="X906" i="1"/>
  <c r="AA906" i="1"/>
  <c r="X1158" i="1"/>
  <c r="AA1158" i="1"/>
  <c r="X1460" i="1"/>
  <c r="AA1460" i="1"/>
  <c r="X1664" i="1"/>
  <c r="AA1664" i="1"/>
  <c r="X234" i="1"/>
  <c r="AA234" i="1"/>
  <c r="X567" i="1"/>
  <c r="AA567" i="1"/>
  <c r="X1134" i="1"/>
  <c r="AA1134" i="1"/>
  <c r="X1334" i="1"/>
  <c r="AA1334" i="1"/>
  <c r="X1841" i="1"/>
  <c r="AA1841" i="1"/>
  <c r="X643" i="1"/>
  <c r="AA643" i="1"/>
  <c r="X760" i="1"/>
  <c r="AA760" i="1"/>
  <c r="X985" i="1"/>
  <c r="AA985" i="1"/>
  <c r="X1054" i="1"/>
  <c r="AA1054" i="1"/>
  <c r="X1103" i="1"/>
  <c r="AA1103" i="1"/>
  <c r="X1202" i="1"/>
  <c r="AA1202" i="1"/>
  <c r="X1286" i="1"/>
  <c r="AA1286" i="1"/>
  <c r="X1335" i="1"/>
  <c r="AA1335" i="1"/>
  <c r="X1533" i="1"/>
  <c r="AA1533" i="1"/>
  <c r="X1606" i="1"/>
  <c r="AA1606" i="1"/>
  <c r="X1678" i="1"/>
  <c r="AA1678" i="1"/>
  <c r="X1734" i="1"/>
  <c r="AA1734" i="1"/>
  <c r="X180" i="1"/>
  <c r="AA180" i="1"/>
  <c r="X668" i="1"/>
  <c r="AA668" i="1"/>
  <c r="X883" i="1"/>
  <c r="AA883" i="1"/>
  <c r="X1024" i="1"/>
  <c r="AA1024" i="1"/>
  <c r="X1284" i="1"/>
  <c r="AA1284" i="1"/>
  <c r="X1562" i="1"/>
  <c r="AA1562" i="1"/>
  <c r="X1625" i="1"/>
  <c r="AA1625" i="1"/>
  <c r="X1796" i="1"/>
  <c r="AA1796" i="1"/>
  <c r="X1862" i="1"/>
  <c r="AA1862" i="1"/>
  <c r="X1064" i="1"/>
  <c r="AA1064" i="1"/>
  <c r="X384" i="1"/>
  <c r="AA384" i="1"/>
  <c r="X1217" i="1"/>
  <c r="AA1217" i="1"/>
  <c r="X1544" i="1"/>
  <c r="AA1544" i="1"/>
  <c r="X967" i="1"/>
  <c r="AA967" i="1"/>
  <c r="X1328" i="1"/>
  <c r="AA1328" i="1"/>
  <c r="X971" i="1"/>
  <c r="AA971" i="1"/>
  <c r="X601" i="1"/>
  <c r="AA601" i="1"/>
  <c r="X70" i="1"/>
  <c r="AA70" i="1"/>
  <c r="X1439" i="1"/>
  <c r="AA1439" i="1"/>
  <c r="X1161" i="1"/>
  <c r="AA1161" i="1"/>
  <c r="X931" i="1"/>
  <c r="AA931" i="1"/>
  <c r="X658" i="1"/>
  <c r="AA658" i="1"/>
  <c r="X1506" i="1"/>
  <c r="AA1506" i="1"/>
  <c r="X1245" i="1"/>
  <c r="AA1245" i="1"/>
  <c r="X1249" i="1"/>
  <c r="AA1249" i="1"/>
  <c r="X970" i="1"/>
  <c r="AA970" i="1"/>
  <c r="X44" i="1"/>
  <c r="AA44" i="1"/>
  <c r="X998" i="1"/>
  <c r="AA998" i="1"/>
  <c r="X1435" i="1"/>
  <c r="AA1435" i="1"/>
  <c r="X1150" i="1"/>
  <c r="AA1150" i="1"/>
  <c r="X786" i="1"/>
  <c r="AA786" i="1"/>
  <c r="X627" i="1"/>
  <c r="AA627" i="1"/>
  <c r="X1437" i="1"/>
  <c r="AA1437" i="1"/>
  <c r="X1265" i="1"/>
  <c r="AA1265" i="1"/>
  <c r="X1088" i="1"/>
  <c r="AA1088" i="1"/>
  <c r="X930" i="1"/>
  <c r="AA930" i="1"/>
  <c r="X700" i="1"/>
  <c r="AA700" i="1"/>
  <c r="X417" i="1"/>
  <c r="AA417" i="1"/>
  <c r="X986" i="1"/>
  <c r="AA986" i="1"/>
  <c r="X807" i="1"/>
  <c r="AA807" i="1"/>
  <c r="X703" i="1"/>
  <c r="AA703" i="1"/>
  <c r="X651" i="1"/>
  <c r="AA651" i="1"/>
  <c r="X390" i="1"/>
  <c r="AA390" i="1"/>
  <c r="X143" i="1"/>
  <c r="AA143" i="1"/>
  <c r="X878" i="1"/>
  <c r="AA878" i="1"/>
  <c r="X789" i="1"/>
  <c r="AA789" i="1"/>
  <c r="X681" i="1"/>
  <c r="AA681" i="1"/>
  <c r="X177" i="1"/>
  <c r="AA177" i="1"/>
  <c r="X982" i="1"/>
  <c r="AA982" i="1"/>
  <c r="X461" i="1"/>
  <c r="AA461" i="1"/>
  <c r="X1183" i="1"/>
  <c r="AA1183" i="1"/>
  <c r="X1687" i="1"/>
  <c r="AA1687" i="1"/>
  <c r="X447" i="1"/>
  <c r="AA447" i="1"/>
  <c r="X1066" i="1"/>
  <c r="AA1066" i="1"/>
  <c r="X1518" i="1"/>
  <c r="AA1518" i="1"/>
  <c r="X181" i="1"/>
  <c r="AA181" i="1"/>
  <c r="X1443" i="1"/>
  <c r="AA1443" i="1"/>
  <c r="X549" i="1"/>
  <c r="AA549" i="1"/>
  <c r="X1747" i="1"/>
  <c r="AA1747" i="1"/>
  <c r="X688" i="1"/>
  <c r="AA688" i="1"/>
  <c r="X1074" i="1"/>
  <c r="AA1074" i="1"/>
  <c r="X1313" i="1"/>
  <c r="AA1313" i="1"/>
  <c r="X1650" i="1"/>
  <c r="AA1650" i="1"/>
  <c r="X631" i="1"/>
  <c r="AA631" i="1"/>
  <c r="X1184" i="1"/>
  <c r="AA1184" i="1"/>
  <c r="X1616" i="1"/>
  <c r="AA1616" i="1"/>
  <c r="X832" i="1"/>
  <c r="AA832" i="1"/>
  <c r="X1360" i="1"/>
  <c r="AA1360" i="1"/>
  <c r="X550" i="1"/>
  <c r="AA550" i="1"/>
  <c r="X1232" i="1"/>
  <c r="AA1232" i="1"/>
  <c r="X965" i="1"/>
  <c r="AA965" i="1"/>
  <c r="X1676" i="1"/>
  <c r="AA1676" i="1"/>
  <c r="X1412" i="1"/>
  <c r="AA1412" i="1"/>
  <c r="X1036" i="1"/>
  <c r="AA1036" i="1"/>
  <c r="X617" i="1"/>
  <c r="AA617" i="1"/>
  <c r="X1326" i="1"/>
  <c r="AA1326" i="1"/>
  <c r="X976" i="1"/>
  <c r="AA976" i="1"/>
  <c r="X950" i="1"/>
  <c r="AA950" i="1"/>
  <c r="X990" i="1"/>
  <c r="AA990" i="1"/>
  <c r="X951" i="1"/>
  <c r="AA951" i="1"/>
  <c r="X624" i="1"/>
  <c r="AA624" i="1"/>
  <c r="X563" i="1"/>
  <c r="AA563" i="1"/>
  <c r="X961" i="1"/>
  <c r="AA961" i="1"/>
  <c r="X537" i="1"/>
  <c r="AA537" i="1"/>
  <c r="X1040" i="1"/>
  <c r="AA1040" i="1"/>
  <c r="X480" i="1"/>
  <c r="AA480" i="1"/>
  <c r="X1539" i="1"/>
  <c r="AA1539" i="1"/>
  <c r="X1483" i="1"/>
  <c r="AA1483" i="1"/>
  <c r="X1419" i="1"/>
  <c r="AA1419" i="1"/>
  <c r="X1281" i="1"/>
  <c r="AA1281" i="1"/>
  <c r="X1193" i="1"/>
  <c r="AA1193" i="1"/>
  <c r="X1102" i="1"/>
  <c r="AA1102" i="1"/>
  <c r="X1027" i="1"/>
  <c r="AA1027" i="1"/>
  <c r="X825" i="1"/>
  <c r="AA825" i="1"/>
  <c r="X778" i="1"/>
  <c r="AA778" i="1"/>
  <c r="X718" i="1"/>
  <c r="AA718" i="1"/>
  <c r="X684" i="1"/>
  <c r="AA684" i="1"/>
  <c r="X521" i="1"/>
  <c r="AA521" i="1"/>
  <c r="X237" i="1"/>
  <c r="AA237" i="1"/>
  <c r="X1449" i="1"/>
  <c r="AA1449" i="1"/>
  <c r="X1425" i="1"/>
  <c r="AA1425" i="1"/>
  <c r="X1314" i="1"/>
  <c r="AA1314" i="1"/>
  <c r="X1291" i="1"/>
  <c r="AA1291" i="1"/>
  <c r="X1211" i="1"/>
  <c r="AA1211" i="1"/>
  <c r="X1179" i="1"/>
  <c r="AA1179" i="1"/>
  <c r="X1108" i="1"/>
  <c r="AA1108" i="1"/>
  <c r="X1061" i="1"/>
  <c r="AA1061" i="1"/>
  <c r="X1016" i="1"/>
  <c r="AA1016" i="1"/>
  <c r="X984" i="1"/>
  <c r="AA984" i="1"/>
  <c r="X898" i="1"/>
  <c r="AA898" i="1"/>
  <c r="X716" i="1"/>
  <c r="AA716" i="1"/>
  <c r="X682" i="1"/>
  <c r="AA682" i="1"/>
  <c r="X635" i="1"/>
  <c r="AA635" i="1"/>
  <c r="X449" i="1"/>
  <c r="AA449" i="1"/>
  <c r="X379" i="1"/>
  <c r="AA379" i="1"/>
  <c r="X138" i="1"/>
  <c r="AA138" i="1"/>
  <c r="X1009" i="1"/>
  <c r="AA1009" i="1"/>
  <c r="X922" i="1"/>
  <c r="AA922" i="1"/>
  <c r="X876" i="1"/>
  <c r="AA876" i="1"/>
  <c r="X833" i="1"/>
  <c r="AA833" i="1"/>
  <c r="X799" i="1"/>
  <c r="AA799" i="1"/>
  <c r="X763" i="1"/>
  <c r="AA763" i="1"/>
  <c r="X719" i="1"/>
  <c r="AA719" i="1"/>
  <c r="X695" i="1"/>
  <c r="AA695" i="1"/>
  <c r="X659" i="1"/>
  <c r="AA659" i="1"/>
  <c r="X636" i="1"/>
  <c r="AA636" i="1"/>
  <c r="X604" i="1"/>
  <c r="AA604" i="1"/>
  <c r="X442" i="1"/>
  <c r="AA442" i="1"/>
  <c r="X320" i="1"/>
  <c r="AA320" i="1"/>
  <c r="X224" i="1"/>
  <c r="AA224" i="1"/>
  <c r="X198" i="1"/>
  <c r="AA198" i="1"/>
  <c r="X88" i="1"/>
  <c r="AA88" i="1"/>
  <c r="X905" i="1"/>
  <c r="AA905" i="1"/>
  <c r="X886" i="1"/>
  <c r="AA886" i="1"/>
  <c r="X842" i="1"/>
  <c r="AA842" i="1"/>
  <c r="X812" i="1"/>
  <c r="AA812" i="1"/>
  <c r="X769" i="1"/>
  <c r="AA769" i="1"/>
  <c r="X729" i="1"/>
  <c r="AA729" i="1"/>
  <c r="X693" i="1"/>
  <c r="AA693" i="1"/>
  <c r="X669" i="1"/>
  <c r="AA669" i="1"/>
  <c r="X602" i="1"/>
  <c r="AA602" i="1"/>
  <c r="X404" i="1"/>
  <c r="AA404" i="1"/>
  <c r="X24" i="1"/>
  <c r="AA24" i="1"/>
  <c r="X888" i="1"/>
  <c r="AA888" i="1"/>
  <c r="X908" i="1"/>
  <c r="AA908" i="1"/>
  <c r="X960" i="1"/>
  <c r="AA960" i="1"/>
  <c r="X1280" i="1"/>
  <c r="AA1280" i="1"/>
  <c r="X1554" i="1"/>
  <c r="AA1554" i="1"/>
  <c r="X85" i="1"/>
  <c r="AA85" i="1"/>
  <c r="X416" i="1"/>
  <c r="AA416" i="1"/>
  <c r="X524" i="1"/>
  <c r="AA524" i="1"/>
  <c r="X770" i="1"/>
  <c r="AA770" i="1"/>
  <c r="X1093" i="1"/>
  <c r="AA1093" i="1"/>
  <c r="X1223" i="1"/>
  <c r="AA1223" i="1"/>
  <c r="X1441" i="1"/>
  <c r="AA1441" i="1"/>
  <c r="X1646" i="1"/>
  <c r="AA1646" i="1"/>
  <c r="X1745" i="1"/>
  <c r="AA1745" i="1"/>
  <c r="X133" i="1"/>
  <c r="AA133" i="1"/>
  <c r="X324" i="1"/>
  <c r="AA324" i="1"/>
  <c r="X498" i="1"/>
  <c r="AA498" i="1"/>
  <c r="X917" i="1"/>
  <c r="AA917" i="1"/>
  <c r="X1083" i="1"/>
  <c r="AA1083" i="1"/>
  <c r="X1166" i="1"/>
  <c r="AA1166" i="1"/>
  <c r="X1462" i="1"/>
  <c r="AA1462" i="1"/>
  <c r="X1573" i="1"/>
  <c r="AA1573" i="1"/>
  <c r="X1775" i="1"/>
  <c r="AA1775" i="1"/>
  <c r="X1254" i="1"/>
  <c r="AA1254" i="1"/>
  <c r="X456" i="1"/>
  <c r="AA456" i="1"/>
  <c r="X1077" i="1"/>
  <c r="AA1077" i="1"/>
  <c r="X1182" i="1"/>
  <c r="AA1182" i="1"/>
  <c r="X1599" i="1"/>
  <c r="AA1599" i="1"/>
  <c r="X1690" i="1"/>
  <c r="AA1690" i="1"/>
  <c r="X255" i="1"/>
  <c r="AA255" i="1"/>
  <c r="X737" i="1"/>
  <c r="AA737" i="1"/>
  <c r="X1148" i="1"/>
  <c r="AA1148" i="1"/>
  <c r="X1520" i="1"/>
  <c r="AA1520" i="1"/>
  <c r="X403" i="1"/>
  <c r="AA403" i="1"/>
  <c r="X654" i="1"/>
  <c r="AA654" i="1"/>
  <c r="X804" i="1"/>
  <c r="AA804" i="1"/>
  <c r="X1011" i="1"/>
  <c r="AA1011" i="1"/>
  <c r="X1060" i="1"/>
  <c r="AA1060" i="1"/>
  <c r="X1113" i="1"/>
  <c r="AA1113" i="1"/>
  <c r="X1256" i="1"/>
  <c r="AA1256" i="1"/>
  <c r="X1292" i="1"/>
  <c r="AA1292" i="1"/>
  <c r="X1440" i="1"/>
  <c r="AA1440" i="1"/>
  <c r="X1552" i="1"/>
  <c r="AA1552" i="1"/>
  <c r="X1614" i="1"/>
  <c r="AA1614" i="1"/>
  <c r="X1713" i="1"/>
  <c r="AA1713" i="1"/>
  <c r="X1738" i="1"/>
  <c r="AA1738" i="1"/>
  <c r="X335" i="1"/>
  <c r="AA335" i="1"/>
  <c r="X702" i="1"/>
  <c r="AA702" i="1"/>
  <c r="X913" i="1"/>
  <c r="AA913" i="1"/>
  <c r="X1091" i="1"/>
  <c r="AA1091" i="1"/>
  <c r="X1422" i="1"/>
  <c r="AA1422" i="1"/>
  <c r="X1594" i="1"/>
  <c r="AA1594" i="1"/>
  <c r="X1740" i="1"/>
  <c r="AA1740" i="1"/>
  <c r="X1820" i="1"/>
  <c r="AA1820" i="1"/>
  <c r="X1881" i="1"/>
  <c r="AA1881" i="1"/>
  <c r="X1105" i="1"/>
  <c r="AA1105" i="1"/>
  <c r="X1058" i="1"/>
  <c r="AA1058" i="1"/>
  <c r="X1320" i="1"/>
  <c r="AA1320" i="1"/>
  <c r="X1566" i="1"/>
  <c r="AA1566" i="1"/>
  <c r="X1039" i="1"/>
  <c r="AA1039" i="1"/>
  <c r="X529" i="1"/>
  <c r="AA529" i="1"/>
  <c r="X974" i="1"/>
  <c r="AA974" i="1"/>
  <c r="X1136" i="1"/>
  <c r="AA1136" i="1"/>
  <c r="X1408" i="1"/>
  <c r="AA1408" i="1"/>
  <c r="X1090" i="1"/>
  <c r="AA1090" i="1"/>
  <c r="X808" i="1"/>
  <c r="AA808" i="1"/>
  <c r="X714" i="1"/>
  <c r="AA714" i="1"/>
  <c r="X505" i="1"/>
  <c r="AA505" i="1"/>
  <c r="X229" i="1"/>
  <c r="AA229" i="1"/>
  <c r="X1445" i="1"/>
  <c r="AA1445" i="1"/>
  <c r="X1421" i="1"/>
  <c r="AA1421" i="1"/>
  <c r="X1310" i="1"/>
  <c r="AA1310" i="1"/>
  <c r="X1287" i="1"/>
  <c r="AA1287" i="1"/>
  <c r="X1207" i="1"/>
  <c r="AA1207" i="1"/>
  <c r="X1155" i="1"/>
  <c r="AA1155" i="1"/>
  <c r="X1092" i="1"/>
  <c r="AA1092" i="1"/>
  <c r="X1057" i="1"/>
  <c r="AA1057" i="1"/>
  <c r="X1012" i="1"/>
  <c r="AA1012" i="1"/>
  <c r="X980" i="1"/>
  <c r="AA980" i="1"/>
  <c r="X881" i="1"/>
  <c r="AA881" i="1"/>
  <c r="X706" i="1"/>
  <c r="AA706" i="1"/>
  <c r="X656" i="1"/>
  <c r="AA656" i="1"/>
  <c r="X629" i="1"/>
  <c r="AA629" i="1"/>
  <c r="X439" i="1"/>
  <c r="AA439" i="1"/>
  <c r="X293" i="1"/>
  <c r="AA293" i="1"/>
  <c r="X126" i="1"/>
  <c r="AA126" i="1"/>
  <c r="X994" i="1"/>
  <c r="AA994" i="1"/>
  <c r="X911" i="1"/>
  <c r="AA911" i="1"/>
  <c r="X872" i="1"/>
  <c r="AA872" i="1"/>
  <c r="X826" i="1"/>
  <c r="AA826" i="1"/>
  <c r="X795" i="1"/>
  <c r="AA795" i="1"/>
  <c r="X751" i="1"/>
  <c r="AA751" i="1"/>
  <c r="X707" i="1"/>
  <c r="AA707" i="1"/>
  <c r="X691" i="1"/>
  <c r="AA691" i="1"/>
  <c r="X655" i="1"/>
  <c r="AA655" i="1"/>
  <c r="X632" i="1"/>
  <c r="AA632" i="1"/>
  <c r="X492" i="1"/>
  <c r="AA492" i="1"/>
  <c r="X438" i="1"/>
  <c r="AA438" i="1"/>
  <c r="X312" i="1"/>
  <c r="AA312" i="1"/>
  <c r="X220" i="1"/>
  <c r="AA220" i="1"/>
  <c r="X167" i="1"/>
  <c r="AA167" i="1"/>
  <c r="X33" i="1"/>
  <c r="AA33" i="1"/>
  <c r="X901" i="1"/>
  <c r="AA901" i="1"/>
  <c r="X882" i="1"/>
  <c r="AA882" i="1"/>
  <c r="X839" i="1"/>
  <c r="AA839" i="1"/>
  <c r="X797" i="1"/>
  <c r="AA797" i="1"/>
  <c r="X765" i="1"/>
  <c r="AA765" i="1"/>
  <c r="X725" i="1"/>
  <c r="AA725" i="1"/>
  <c r="X689" i="1"/>
  <c r="AA689" i="1"/>
  <c r="X646" i="1"/>
  <c r="AA646" i="1"/>
  <c r="X596" i="1"/>
  <c r="AA596" i="1"/>
  <c r="X266" i="1"/>
  <c r="AA266" i="1"/>
  <c r="X1114" i="1"/>
  <c r="AA1114" i="1"/>
  <c r="X1511" i="1"/>
  <c r="AA1511" i="1"/>
  <c r="X1214" i="1"/>
  <c r="AA1214" i="1"/>
  <c r="X1240" i="1"/>
  <c r="AA1240" i="1"/>
  <c r="X1771" i="1"/>
  <c r="AA1771" i="1"/>
  <c r="X1699" i="1"/>
  <c r="AA1699" i="1"/>
  <c r="X136" i="1"/>
  <c r="AA136" i="1"/>
  <c r="X430" i="1"/>
  <c r="AA430" i="1"/>
  <c r="X533" i="1"/>
  <c r="AA533" i="1"/>
  <c r="X895" i="1"/>
  <c r="AA895" i="1"/>
  <c r="X1098" i="1"/>
  <c r="AA1098" i="1"/>
  <c r="X1228" i="1"/>
  <c r="AA1228" i="1"/>
  <c r="X1447" i="1"/>
  <c r="AA1447" i="1"/>
  <c r="X1654" i="1"/>
  <c r="AA1654" i="1"/>
  <c r="X1774" i="1"/>
  <c r="AA1774" i="1"/>
  <c r="X206" i="1"/>
  <c r="AA206" i="1"/>
  <c r="X377" i="1"/>
  <c r="AA377" i="1"/>
  <c r="X508" i="1"/>
  <c r="AA508" i="1"/>
  <c r="X1055" i="1"/>
  <c r="AA1055" i="1"/>
  <c r="X1095" i="1"/>
  <c r="AA1095" i="1"/>
  <c r="X1209" i="1"/>
  <c r="AA1209" i="1"/>
  <c r="X1509" i="1"/>
  <c r="AA1509" i="1"/>
  <c r="X1627" i="1"/>
  <c r="AA1627" i="1"/>
  <c r="X1849" i="1"/>
  <c r="AA1849" i="1"/>
  <c r="X161" i="1"/>
  <c r="AA161" i="1"/>
  <c r="X489" i="1"/>
  <c r="AA489" i="1"/>
  <c r="X1081" i="1"/>
  <c r="AA1081" i="1"/>
  <c r="X1220" i="1"/>
  <c r="AA1220" i="1"/>
  <c r="X1603" i="1"/>
  <c r="AA1603" i="1"/>
  <c r="X1694" i="1"/>
  <c r="AA1694" i="1"/>
  <c r="X481" i="1"/>
  <c r="AA481" i="1"/>
  <c r="X1089" i="1"/>
  <c r="AA1089" i="1"/>
  <c r="X1159" i="1"/>
  <c r="AA1159" i="1"/>
  <c r="X1686" i="1"/>
  <c r="AA1686" i="1"/>
  <c r="X591" i="1"/>
  <c r="AA591" i="1"/>
  <c r="X666" i="1"/>
  <c r="AA666" i="1"/>
  <c r="X834" i="1"/>
  <c r="AA834" i="1"/>
  <c r="X1022" i="1"/>
  <c r="AA1022" i="1"/>
  <c r="X1068" i="1"/>
  <c r="AA1068" i="1"/>
  <c r="X1135" i="1"/>
  <c r="AA1135" i="1"/>
  <c r="X1274" i="1"/>
  <c r="AA1274" i="1"/>
  <c r="X1301" i="1"/>
  <c r="AA1301" i="1"/>
  <c r="X1484" i="1"/>
  <c r="AA1484" i="1"/>
  <c r="X1564" i="1"/>
  <c r="AA1564" i="1"/>
  <c r="X1628" i="1"/>
  <c r="AA1628" i="1"/>
  <c r="X1717" i="1"/>
  <c r="AA1717" i="1"/>
  <c r="X1793" i="1"/>
  <c r="AA1793" i="1"/>
  <c r="X339" i="1"/>
  <c r="AA339" i="1"/>
  <c r="X806" i="1"/>
  <c r="AA806" i="1"/>
  <c r="X981" i="1"/>
  <c r="AA981" i="1"/>
  <c r="X1156" i="1"/>
  <c r="AA1156" i="1"/>
  <c r="X1436" i="1"/>
  <c r="AA1436" i="1"/>
  <c r="X1612" i="1"/>
  <c r="AA1612" i="1"/>
  <c r="X1751" i="1"/>
  <c r="AA1751" i="1"/>
  <c r="X1836" i="1"/>
  <c r="AA1836" i="1"/>
  <c r="X809" i="1"/>
  <c r="AA809" i="1"/>
  <c r="X1111" i="1"/>
  <c r="AA1111" i="1"/>
  <c r="X1080" i="1"/>
  <c r="AA1080" i="1"/>
  <c r="X1344" i="1"/>
  <c r="AA1344" i="1"/>
  <c r="X1822" i="1"/>
  <c r="AA1822" i="1"/>
</calcChain>
</file>

<file path=xl/sharedStrings.xml><?xml version="1.0" encoding="utf-8"?>
<sst xmlns="http://schemas.openxmlformats.org/spreadsheetml/2006/main" count="12789" uniqueCount="4097">
  <si>
    <t>Timestamp</t>
  </si>
  <si>
    <t>Your Salary</t>
  </si>
  <si>
    <t>Currency</t>
  </si>
  <si>
    <t>Your Job Title</t>
  </si>
  <si>
    <t>Where do you work</t>
  </si>
  <si>
    <t>How many hours of a day you work on Excel</t>
  </si>
  <si>
    <t>USD</t>
  </si>
  <si>
    <t>MIS Analyst</t>
  </si>
  <si>
    <t>India</t>
  </si>
  <si>
    <t>4 to 6 hours a day</t>
  </si>
  <si>
    <t>15000 usd</t>
  </si>
  <si>
    <t>cost control</t>
  </si>
  <si>
    <t>europe/Croatia</t>
  </si>
  <si>
    <t>All the 8 hours baby, all the 8!</t>
  </si>
  <si>
    <t>Financial Analyst</t>
  </si>
  <si>
    <t>USA</t>
  </si>
  <si>
    <t>Quality Control</t>
  </si>
  <si>
    <t>Pakistan</t>
  </si>
  <si>
    <t>2 to 3 hours per day</t>
  </si>
  <si>
    <t>Quality Engineer</t>
  </si>
  <si>
    <t>Analyst</t>
  </si>
  <si>
    <t>Iceland</t>
  </si>
  <si>
    <t>EUR</t>
  </si>
  <si>
    <t>senior project manager</t>
  </si>
  <si>
    <t>Germany</t>
  </si>
  <si>
    <t>1 or 2 hours a day</t>
  </si>
  <si>
    <t>Assistant SP&amp;A</t>
  </si>
  <si>
    <t>Ukraine</t>
  </si>
  <si>
    <t>44000 $</t>
  </si>
  <si>
    <t>CFO</t>
  </si>
  <si>
    <t>Portugal</t>
  </si>
  <si>
    <t>PKR 8,000</t>
  </si>
  <si>
    <t>PKR</t>
  </si>
  <si>
    <t xml:space="preserve">Audit Trainee </t>
  </si>
  <si>
    <t>â‚¬ 51650</t>
  </si>
  <si>
    <t>Training Specialist</t>
  </si>
  <si>
    <t>Ireland</t>
  </si>
  <si>
    <t>quality engineer</t>
  </si>
  <si>
    <t>Hungary</t>
  </si>
  <si>
    <t>749000 INR</t>
  </si>
  <si>
    <t>INR</t>
  </si>
  <si>
    <t>Senion Analyst</t>
  </si>
  <si>
    <t>business analyst</t>
  </si>
  <si>
    <t>Project Engineer</t>
  </si>
  <si>
    <t>Sr Project Engineer</t>
  </si>
  <si>
    <t>Business Development</t>
  </si>
  <si>
    <t>Switzerland</t>
  </si>
  <si>
    <t>Excel Report Writer</t>
  </si>
  <si>
    <t>South Africa</t>
  </si>
  <si>
    <t>AGM</t>
  </si>
  <si>
    <t>GM</t>
  </si>
  <si>
    <t>DSE Co-ordinator</t>
  </si>
  <si>
    <t>Manager</t>
  </si>
  <si>
    <t>Marketing Director</t>
  </si>
  <si>
    <t>40000 us</t>
  </si>
  <si>
    <t>sales and marketing</t>
  </si>
  <si>
    <t>ksa</t>
  </si>
  <si>
    <t>Analyst II</t>
  </si>
  <si>
    <t>Project Leader</t>
  </si>
  <si>
    <t>Belgium</t>
  </si>
  <si>
    <t>900000 INR</t>
  </si>
  <si>
    <t>Applications Engineer</t>
  </si>
  <si>
    <t>Rs 600000</t>
  </si>
  <si>
    <t>strategy manager</t>
  </si>
  <si>
    <t>Chief of the department of public budget analisis and forecasting</t>
  </si>
  <si>
    <t>Russia</t>
  </si>
  <si>
    <t>360000 INR</t>
  </si>
  <si>
    <t>Specialist</t>
  </si>
  <si>
    <t>Â£35000</t>
  </si>
  <si>
    <t>GBP</t>
  </si>
  <si>
    <t>Management Information Analyst</t>
  </si>
  <si>
    <t>UK</t>
  </si>
  <si>
    <t>Senior Analyst</t>
  </si>
  <si>
    <t>Romania</t>
  </si>
  <si>
    <t>1600 $</t>
  </si>
  <si>
    <t>Poland</t>
  </si>
  <si>
    <t>Senior Consultant</t>
  </si>
  <si>
    <t>Portfolio Manager</t>
  </si>
  <si>
    <t>Design Engineer</t>
  </si>
  <si>
    <t>Academic Advisor</t>
  </si>
  <si>
    <t>Rs. 400000</t>
  </si>
  <si>
    <t>Coordination</t>
  </si>
  <si>
    <t>AUD</t>
  </si>
  <si>
    <t>consultant</t>
  </si>
  <si>
    <t>Australia</t>
  </si>
  <si>
    <t>Business Analsyt</t>
  </si>
  <si>
    <t>CAD</t>
  </si>
  <si>
    <t>Product Engineer</t>
  </si>
  <si>
    <t>Canada</t>
  </si>
  <si>
    <t>Senior Accountant</t>
  </si>
  <si>
    <t>Scientist</t>
  </si>
  <si>
    <t>Team Lead</t>
  </si>
  <si>
    <t>Senior intelligence analyst</t>
  </si>
  <si>
    <t>Freelance consultant</t>
  </si>
  <si>
    <t>â‚¬ 45</t>
  </si>
  <si>
    <t>Online Traffic Manager / Web Analist</t>
  </si>
  <si>
    <t>The Netherlands</t>
  </si>
  <si>
    <t>100000 USD</t>
  </si>
  <si>
    <t>Seinor Financial Analyst</t>
  </si>
  <si>
    <t>Senior Accounting Supervisor</t>
  </si>
  <si>
    <t>2000 Euros</t>
  </si>
  <si>
    <t>PPC Manager</t>
  </si>
  <si>
    <t>Financial Planner</t>
  </si>
  <si>
    <t>Â£18000</t>
  </si>
  <si>
    <t>Building Design and Performance Researcher</t>
  </si>
  <si>
    <t>Project leader</t>
  </si>
  <si>
    <t>France</t>
  </si>
  <si>
    <t>Engineering Data Analyst</t>
  </si>
  <si>
    <t>Sales Analyst</t>
  </si>
  <si>
    <t>CANADA</t>
  </si>
  <si>
    <t>Coordinator Of Costa and Buget</t>
  </si>
  <si>
    <t>Brasil</t>
  </si>
  <si>
    <t>SAP consultant</t>
  </si>
  <si>
    <t>FR</t>
  </si>
  <si>
    <t>â‚¬ 38000</t>
  </si>
  <si>
    <t>busines analist</t>
  </si>
  <si>
    <t>head of data</t>
  </si>
  <si>
    <t>Business Systems Analyst</t>
  </si>
  <si>
    <t>Financial Analyst II</t>
  </si>
  <si>
    <t>Mngr MI</t>
  </si>
  <si>
    <t>RSA</t>
  </si>
  <si>
    <t>sales analyst</t>
  </si>
  <si>
    <t>Consumer Research Program Manager</t>
  </si>
  <si>
    <t>$AUD100000</t>
  </si>
  <si>
    <t>technical trainer</t>
  </si>
  <si>
    <t>Process Flow Coordinator</t>
  </si>
  <si>
    <t>United Arab Emirates</t>
  </si>
  <si>
    <t>Process Improvement Specialist</t>
  </si>
  <si>
    <t>Excel Programmer Consultant</t>
  </si>
  <si>
    <t>US $60,000</t>
  </si>
  <si>
    <t>Statistical Analyst</t>
  </si>
  <si>
    <t>Us$ 18000</t>
  </si>
  <si>
    <t>Operational Analyst</t>
  </si>
  <si>
    <t>Saudi Arabia</t>
  </si>
  <si>
    <t>Exceler</t>
  </si>
  <si>
    <t>Marketing Analyst</t>
  </si>
  <si>
    <t>Panama</t>
  </si>
  <si>
    <t>Â£30000</t>
  </si>
  <si>
    <t>Database Manager</t>
  </si>
  <si>
    <t>Director</t>
  </si>
  <si>
    <t>Manager, Forecasts &amp; Budgets</t>
  </si>
  <si>
    <t>US $ 31330.00</t>
  </si>
  <si>
    <t>VBA Analyst</t>
  </si>
  <si>
    <t>Brazil</t>
  </si>
  <si>
    <t>Senior Scheduling Engineer</t>
  </si>
  <si>
    <t>81,000USD</t>
  </si>
  <si>
    <t>Strategy Consultant</t>
  </si>
  <si>
    <t>Admin</t>
  </si>
  <si>
    <t>IT Asset Administrator</t>
  </si>
  <si>
    <t>Director of Marketing</t>
  </si>
  <si>
    <t>Graphic Design Manager</t>
  </si>
  <si>
    <t>Rs. 12,000/-</t>
  </si>
  <si>
    <t>Financial Consultant</t>
  </si>
  <si>
    <t>Data Analyst</t>
  </si>
  <si>
    <t>Paraeducator</t>
  </si>
  <si>
    <t>91,000 USD</t>
  </si>
  <si>
    <t>Channel Marketing Manager</t>
  </si>
  <si>
    <t xml:space="preserve">Sales and Marketing Analyst </t>
  </si>
  <si>
    <t>Production Scheduler</t>
  </si>
  <si>
    <t>80k</t>
  </si>
  <si>
    <t>financial analyst</t>
  </si>
  <si>
    <t>Product Specialist</t>
  </si>
  <si>
    <t>IT support</t>
  </si>
  <si>
    <t>arabian Gulf</t>
  </si>
  <si>
    <t>sr. project coordinator</t>
  </si>
  <si>
    <t>Sr Administrative Assistant</t>
  </si>
  <si>
    <t>Mexico</t>
  </si>
  <si>
    <t>IT Analyst</t>
  </si>
  <si>
    <t>Project manager</t>
  </si>
  <si>
    <t>Greece</t>
  </si>
  <si>
    <t>Innovation Analyst</t>
  </si>
  <si>
    <t>Singapore</t>
  </si>
  <si>
    <t>$85,000+</t>
  </si>
  <si>
    <t>Strategic Analyst</t>
  </si>
  <si>
    <t>Transportation Specialist</t>
  </si>
  <si>
    <t>$58,000 USD</t>
  </si>
  <si>
    <t>Operations Programs Support</t>
  </si>
  <si>
    <t>Accounting Coordinator</t>
  </si>
  <si>
    <t>Asst.Manager Finance</t>
  </si>
  <si>
    <t>UAE</t>
  </si>
  <si>
    <t>Operations Cost Analyst</t>
  </si>
  <si>
    <t>Financial Controller</t>
  </si>
  <si>
    <t>Utilization Analyst</t>
  </si>
  <si>
    <t>Researcher</t>
  </si>
  <si>
    <t>Colombia</t>
  </si>
  <si>
    <t>Market Analyst</t>
  </si>
  <si>
    <t>Excel ?!? What Excel?</t>
  </si>
  <si>
    <t>Web Developer</t>
  </si>
  <si>
    <t>Sr. Acct</t>
  </si>
  <si>
    <t>Information Systems Specialist</t>
  </si>
  <si>
    <t>Analytics lead</t>
  </si>
  <si>
    <t>Actuary</t>
  </si>
  <si>
    <t>US $44,000</t>
  </si>
  <si>
    <t>School Tech Coordinator</t>
  </si>
  <si>
    <t>sr accountant</t>
  </si>
  <si>
    <t>36000 usd</t>
  </si>
  <si>
    <t>senior accountant</t>
  </si>
  <si>
    <t>Turkey</t>
  </si>
  <si>
    <t>Freelance</t>
  </si>
  <si>
    <t>DBA</t>
  </si>
  <si>
    <t>Research Analyst</t>
  </si>
  <si>
    <t>Project Manager</t>
  </si>
  <si>
    <t>Market Research Analyst</t>
  </si>
  <si>
    <t>Manager : Accounts</t>
  </si>
  <si>
    <t>project manager</t>
  </si>
  <si>
    <t>canada</t>
  </si>
  <si>
    <t>Inventory manger</t>
  </si>
  <si>
    <t>Business Analyst</t>
  </si>
  <si>
    <t>$62,000 CND</t>
  </si>
  <si>
    <t>Process Technician</t>
  </si>
  <si>
    <t>28000rs</t>
  </si>
  <si>
    <t>MIS Team Leader</t>
  </si>
  <si>
    <t>Finance Director</t>
  </si>
  <si>
    <t>Industrial Engineer</t>
  </si>
  <si>
    <t>data analyst</t>
  </si>
  <si>
    <t>Senior Financial &amp; Systems Analyst</t>
  </si>
  <si>
    <t>project manager - metrics</t>
  </si>
  <si>
    <t>Informatics Research Analyst</t>
  </si>
  <si>
    <t>Business Technical Consultant</t>
  </si>
  <si>
    <t>Business Operations Reporting Analyst</t>
  </si>
  <si>
    <t>Program Services Coordinator</t>
  </si>
  <si>
    <t>Specialist - Finance Planning and Analysis</t>
  </si>
  <si>
    <t>Sr Accountant</t>
  </si>
  <si>
    <t>Proces auditor</t>
  </si>
  <si>
    <t>90000 USD</t>
  </si>
  <si>
    <t>Senior Data Quality Analyst</t>
  </si>
  <si>
    <t>Sr Business Analyst</t>
  </si>
  <si>
    <t>COST ACCOUNTANT</t>
  </si>
  <si>
    <t>Â£32250</t>
  </si>
  <si>
    <t>project Support</t>
  </si>
  <si>
    <t>managerial</t>
  </si>
  <si>
    <t>Program Analyst</t>
  </si>
  <si>
    <t>Team Lead - Computer Discounts</t>
  </si>
  <si>
    <t>Change Architect</t>
  </si>
  <si>
    <t>Telecom Technician</t>
  </si>
  <si>
    <t>Rs. 1300000</t>
  </si>
  <si>
    <t>Manager, Asset Optimization</t>
  </si>
  <si>
    <t>Financialcontroller</t>
  </si>
  <si>
    <t xml:space="preserve">Accounting </t>
  </si>
  <si>
    <t>Consultant, HR Services &amp; Governance</t>
  </si>
  <si>
    <t>Rs 5 lakh</t>
  </si>
  <si>
    <t>QA Executive</t>
  </si>
  <si>
    <t>Senior Actuarial Analyst</t>
  </si>
  <si>
    <t>Sr. Associate</t>
  </si>
  <si>
    <t>Budget Analyst</t>
  </si>
  <si>
    <t>B.I. Data Analyst II</t>
  </si>
  <si>
    <t>Rd. 11 lakhs</t>
  </si>
  <si>
    <t>Asst manager investor relations and business analytics</t>
  </si>
  <si>
    <t>Industrial Engineer (Fed)</t>
  </si>
  <si>
    <t>Informatics specialist</t>
  </si>
  <si>
    <t>Trainee Management Accountant</t>
  </si>
  <si>
    <t>Senior analyst</t>
  </si>
  <si>
    <t>Director of Analytics</t>
  </si>
  <si>
    <t>Executive Assistant</t>
  </si>
  <si>
    <t>Project Speciast</t>
  </si>
  <si>
    <t>Sales Coordinator &amp; Analytical Support</t>
  </si>
  <si>
    <t>analyst</t>
  </si>
  <si>
    <t>Senior Staff Accountant</t>
  </si>
  <si>
    <t>Consultant - Retail Mkts</t>
  </si>
  <si>
    <t>Process Manager</t>
  </si>
  <si>
    <t>Project Manager (Process Owner)</t>
  </si>
  <si>
    <t>60000 CAD$</t>
  </si>
  <si>
    <t>Demographer</t>
  </si>
  <si>
    <t>Administrative Assistant</t>
  </si>
  <si>
    <t>Accounting/Financial Analyst</t>
  </si>
  <si>
    <t>Business Process Specialist</t>
  </si>
  <si>
    <t>Sr Financial Analyst</t>
  </si>
  <si>
    <t>Asst. Manager (MIS)</t>
  </si>
  <si>
    <t>US$ 99000</t>
  </si>
  <si>
    <t>Business Controller</t>
  </si>
  <si>
    <t>controller</t>
  </si>
  <si>
    <t>Rs. 275000</t>
  </si>
  <si>
    <t>low level monitoring</t>
  </si>
  <si>
    <t>INR 16000</t>
  </si>
  <si>
    <t>Administrative</t>
  </si>
  <si>
    <t>Service Line Coordinator</t>
  </si>
  <si>
    <t>Strategic Sourcing Manager</t>
  </si>
  <si>
    <t>INR18Lacs or US$36000</t>
  </si>
  <si>
    <t>Chief Manager</t>
  </si>
  <si>
    <t>Engineer</t>
  </si>
  <si>
    <t>Business Intelligence Analyst</t>
  </si>
  <si>
    <t>â‚¬ 50000</t>
  </si>
  <si>
    <t>Sr. Financial Analyst</t>
  </si>
  <si>
    <t>Buyer</t>
  </si>
  <si>
    <t>program manager</t>
  </si>
  <si>
    <t>Reporting Analyst Team Lead</t>
  </si>
  <si>
    <t>Operations Expert</t>
  </si>
  <si>
    <t>Director of Finance</t>
  </si>
  <si>
    <t>Information Analyst II</t>
  </si>
  <si>
    <t>45k</t>
  </si>
  <si>
    <t>Accounting Assistant</t>
  </si>
  <si>
    <t>Tax Professional</t>
  </si>
  <si>
    <t>Bermuda</t>
  </si>
  <si>
    <t>INR 500000</t>
  </si>
  <si>
    <t>INR 350k</t>
  </si>
  <si>
    <t>Jr. Executive Finance</t>
  </si>
  <si>
    <t>Assistant Controller</t>
  </si>
  <si>
    <t>US$ 138K</t>
  </si>
  <si>
    <t>Project engineer</t>
  </si>
  <si>
    <t>Thailand</t>
  </si>
  <si>
    <t>Cash Officer</t>
  </si>
  <si>
    <t>Technical support specialist</t>
  </si>
  <si>
    <t>ServiceDesk Supervisor</t>
  </si>
  <si>
    <t>medical biller</t>
  </si>
  <si>
    <t>Sr. Strategic Development Specialist</t>
  </si>
  <si>
    <t>VP - Procurment</t>
  </si>
  <si>
    <t>52500.00 USD</t>
  </si>
  <si>
    <t>HRIS Analyst</t>
  </si>
  <si>
    <t>Procurement manager</t>
  </si>
  <si>
    <t>Energy Analyst</t>
  </si>
  <si>
    <t>Accountant</t>
  </si>
  <si>
    <t>Branch head -sales</t>
  </si>
  <si>
    <t>retail buyer</t>
  </si>
  <si>
    <t>1000 â‚¬</t>
  </si>
  <si>
    <t>HR Specialist</t>
  </si>
  <si>
    <t>Director of Finance and Accounting</t>
  </si>
  <si>
    <t>Manager Business Control</t>
  </si>
  <si>
    <t>Manager Pricing</t>
  </si>
  <si>
    <t>Insurance Manager</t>
  </si>
  <si>
    <t>US$ 96k</t>
  </si>
  <si>
    <t>Freellance</t>
  </si>
  <si>
    <t>category manager</t>
  </si>
  <si>
    <t>Customer Operations Analyst</t>
  </si>
  <si>
    <t>$31,000 USD</t>
  </si>
  <si>
    <t>Site Technician</t>
  </si>
  <si>
    <t>Excel Consultant</t>
  </si>
  <si>
    <t>Senior Project Manager</t>
  </si>
  <si>
    <t>Rs 470000</t>
  </si>
  <si>
    <t>Web Statistics Analyst</t>
  </si>
  <si>
    <t>Business Data Analyst I</t>
  </si>
  <si>
    <t>Â£60000</t>
  </si>
  <si>
    <t>Decision Analyst &amp; Modeller</t>
  </si>
  <si>
    <t>Ops Adminstrator</t>
  </si>
  <si>
    <t>Sr. Global marketing Specialist</t>
  </si>
  <si>
    <t>financial accountant</t>
  </si>
  <si>
    <t>Software Consultant</t>
  </si>
  <si>
    <t>Anaylst</t>
  </si>
  <si>
    <t>rs 2.76 lakhs per year</t>
  </si>
  <si>
    <t>$77,000 USD</t>
  </si>
  <si>
    <t>senior accounting coordinator</t>
  </si>
  <si>
    <t>Demand Planning Mgr</t>
  </si>
  <si>
    <t>VP / Credit Administrator</t>
  </si>
  <si>
    <t>DP specialist</t>
  </si>
  <si>
    <t>Analyst 2</t>
  </si>
  <si>
    <t>VP</t>
  </si>
  <si>
    <t>35,000 Philippine Peso</t>
  </si>
  <si>
    <t>Global Problem Management - IT</t>
  </si>
  <si>
    <t>Philippines</t>
  </si>
  <si>
    <t>Enterprise Performance Metrics Manager</t>
  </si>
  <si>
    <t>University Relations Intern</t>
  </si>
  <si>
    <t>Auxiliar Administrativo</t>
  </si>
  <si>
    <t>Engineering Tech Sr.</t>
  </si>
  <si>
    <t>36000 $</t>
  </si>
  <si>
    <t>Senior Specialist</t>
  </si>
  <si>
    <t>moneymaker</t>
  </si>
  <si>
    <t>INR 15,00,000</t>
  </si>
  <si>
    <t>Consultant</t>
  </si>
  <si>
    <t>AED100000</t>
  </si>
  <si>
    <t>AED</t>
  </si>
  <si>
    <t>Dubai</t>
  </si>
  <si>
    <t>MIS</t>
  </si>
  <si>
    <t>management accountant</t>
  </si>
  <si>
    <t>Â£31000</t>
  </si>
  <si>
    <t>Telecoms Engineer</t>
  </si>
  <si>
    <t>Software Support</t>
  </si>
  <si>
    <t>Projects Planner</t>
  </si>
  <si>
    <t>4.5 lakh INR</t>
  </si>
  <si>
    <t>Mathematical Data Analyist</t>
  </si>
  <si>
    <t>sales support</t>
  </si>
  <si>
    <t xml:space="preserve">Rs.1.8 lakhs </t>
  </si>
  <si>
    <t>Administrative Officer</t>
  </si>
  <si>
    <t>IS Manager</t>
  </si>
  <si>
    <t xml:space="preserve">Support Specialist </t>
  </si>
  <si>
    <t>FA</t>
  </si>
  <si>
    <t>VP of Finance</t>
  </si>
  <si>
    <t>36,000 USD</t>
  </si>
  <si>
    <t>PRODUCTION ASSISTANT</t>
  </si>
  <si>
    <t>65000 euro</t>
  </si>
  <si>
    <t>germany</t>
  </si>
  <si>
    <t>HR Analyst</t>
  </si>
  <si>
    <t>Plant Controller</t>
  </si>
  <si>
    <t>consultant bi</t>
  </si>
  <si>
    <t>The netherlands</t>
  </si>
  <si>
    <t>Royalties Coordinator</t>
  </si>
  <si>
    <t>Â£20000/year but i work part time 30h/week</t>
  </si>
  <si>
    <t>Graduate Structural Engineer</t>
  </si>
  <si>
    <t>Operations Analyst</t>
  </si>
  <si>
    <t>Marketing</t>
  </si>
  <si>
    <t xml:space="preserve">Finance, Manager </t>
  </si>
  <si>
    <t>Sr. Business Analyst</t>
  </si>
  <si>
    <t>150000 MXN</t>
  </si>
  <si>
    <t>MXN</t>
  </si>
  <si>
    <t>Information Analyst</t>
  </si>
  <si>
    <t>Financial Specialist</t>
  </si>
  <si>
    <t>Management Analyst</t>
  </si>
  <si>
    <t>INR 1000000</t>
  </si>
  <si>
    <t>Dp manager</t>
  </si>
  <si>
    <t>director of analytics</t>
  </si>
  <si>
    <t>US$ 4.545</t>
  </si>
  <si>
    <t>Supply Processes Analyst</t>
  </si>
  <si>
    <t>Â£29000</t>
  </si>
  <si>
    <t>ICT Technical Analyst</t>
  </si>
  <si>
    <t>Sourcing Specialist</t>
  </si>
  <si>
    <t>PhP 456,000</t>
  </si>
  <si>
    <t>Reporting Shared Services Oferring Lead</t>
  </si>
  <si>
    <t>Sales Analytics Manager</t>
  </si>
  <si>
    <t>22000 usd</t>
  </si>
  <si>
    <t>Product Manager Sr</t>
  </si>
  <si>
    <t>Database Architect</t>
  </si>
  <si>
    <t>CAD 65000</t>
  </si>
  <si>
    <t>Product developer</t>
  </si>
  <si>
    <t>Supply Chain Analyst</t>
  </si>
  <si>
    <t>financial planning</t>
  </si>
  <si>
    <t>400000 INR</t>
  </si>
  <si>
    <t>Test Analyst</t>
  </si>
  <si>
    <t>project manager, project finance consultant</t>
  </si>
  <si>
    <t>Israel</t>
  </si>
  <si>
    <t>QC Fabrication Inspector</t>
  </si>
  <si>
    <t>Manager of Trade Investment &amp; Analysis</t>
  </si>
  <si>
    <t>30000 Rs</t>
  </si>
  <si>
    <t>Business Analysit</t>
  </si>
  <si>
    <t>Assistant Outside Plant Project Manager</t>
  </si>
  <si>
    <t>operation-manager</t>
  </si>
  <si>
    <t>63000 USD</t>
  </si>
  <si>
    <t>Senior Financial Analyst</t>
  </si>
  <si>
    <t>Bangladesh</t>
  </si>
  <si>
    <t>100,000 US$ equiv</t>
  </si>
  <si>
    <t>Senior Data Analyst</t>
  </si>
  <si>
    <t>3.8 k</t>
  </si>
  <si>
    <t>MIS EXCUTIVE</t>
  </si>
  <si>
    <t>Advisor</t>
  </si>
  <si>
    <t>Online Analyst</t>
  </si>
  <si>
    <t>General Manager</t>
  </si>
  <si>
    <t>Sr Staff Engineer</t>
  </si>
  <si>
    <t>3,70,000</t>
  </si>
  <si>
    <t>Senior Design Associate</t>
  </si>
  <si>
    <t>Planning and Analysis Supervisor</t>
  </si>
  <si>
    <t>asset manager</t>
  </si>
  <si>
    <t>Transportation Engineer</t>
  </si>
  <si>
    <t>web marketing analyst</t>
  </si>
  <si>
    <t>170000 usd</t>
  </si>
  <si>
    <t>RS</t>
  </si>
  <si>
    <t>62500.00 USD</t>
  </si>
  <si>
    <t>Director of Payroll</t>
  </si>
  <si>
    <t>480 000 SEK / 70000 US$</t>
  </si>
  <si>
    <t>SEK</t>
  </si>
  <si>
    <t>IT consultant</t>
  </si>
  <si>
    <t>Sweden</t>
  </si>
  <si>
    <t>Commercial Manager</t>
  </si>
  <si>
    <t>Quality Assurance Officer</t>
  </si>
  <si>
    <t>Senior Treasury Analyst</t>
  </si>
  <si>
    <t>Supervisor, Contracts, Rebates, Chargebacks and Returns</t>
  </si>
  <si>
    <t>ceo</t>
  </si>
  <si>
    <t>480000 Rs.</t>
  </si>
  <si>
    <t>System Manager</t>
  </si>
  <si>
    <t>2207,00</t>
  </si>
  <si>
    <t>director</t>
  </si>
  <si>
    <t>Rs. 500000</t>
  </si>
  <si>
    <t>Owner</t>
  </si>
  <si>
    <t>Senior Business Analyst</t>
  </si>
  <si>
    <t xml:space="preserve">marketing and sales </t>
  </si>
  <si>
    <t>Managing Director</t>
  </si>
  <si>
    <t>INR 5,40,000</t>
  </si>
  <si>
    <t>Senior Billing Engineer</t>
  </si>
  <si>
    <t>Quality Analyst</t>
  </si>
  <si>
    <t>46000 usd</t>
  </si>
  <si>
    <t>Financial analyst</t>
  </si>
  <si>
    <t>Economist</t>
  </si>
  <si>
    <t>Rs 6.2 lakhs</t>
  </si>
  <si>
    <t>assistant manager (finance)</t>
  </si>
  <si>
    <t>Â£28000</t>
  </si>
  <si>
    <t>Central Services Manager</t>
  </si>
  <si>
    <t xml:space="preserve">Trainer </t>
  </si>
  <si>
    <t>continuous improvement team member</t>
  </si>
  <si>
    <t>MIS Officer</t>
  </si>
  <si>
    <t>IR Manager</t>
  </si>
  <si>
    <t>7,50,000 INR</t>
  </si>
  <si>
    <t>99147 $</t>
  </si>
  <si>
    <t>Chief Specialist of Economics &amp; Planning</t>
  </si>
  <si>
    <t>Campus Budget Officer</t>
  </si>
  <si>
    <t>Management Ananlyst</t>
  </si>
  <si>
    <t>Sales Operations Analyst</t>
  </si>
  <si>
    <t>120000 BDT</t>
  </si>
  <si>
    <t>BDT</t>
  </si>
  <si>
    <t>Computer Operator</t>
  </si>
  <si>
    <t>ENGINEER</t>
  </si>
  <si>
    <t>Sr Management Analytst 2</t>
  </si>
  <si>
    <t>Accounting Manager</t>
  </si>
  <si>
    <t>Controller</t>
  </si>
  <si>
    <t>Information Research Technician II</t>
  </si>
  <si>
    <t>Sr. Systems Engineer</t>
  </si>
  <si>
    <t>Senior Purchasing Officer</t>
  </si>
  <si>
    <t>United Arab Emriate</t>
  </si>
  <si>
    <t>Mgmt Accountant</t>
  </si>
  <si>
    <t xml:space="preserve">Sr financial analyst </t>
  </si>
  <si>
    <t>Department Manager</t>
  </si>
  <si>
    <t>Â¢ 14.000.000,00</t>
  </si>
  <si>
    <t>COSTARICAN</t>
  </si>
  <si>
    <t>Businees Adminstratot</t>
  </si>
  <si>
    <t>Costa Rica</t>
  </si>
  <si>
    <t xml:space="preserve">Staff assistant </t>
  </si>
  <si>
    <t>Sr. Accountant</t>
  </si>
  <si>
    <t>Air Planning Analyst</t>
  </si>
  <si>
    <t>Credit Analyst</t>
  </si>
  <si>
    <t>financial management consultant</t>
  </si>
  <si>
    <t>US$115000</t>
  </si>
  <si>
    <t>Â£66000</t>
  </si>
  <si>
    <t>IT Project Manager, EMEA</t>
  </si>
  <si>
    <t>INR 200000</t>
  </si>
  <si>
    <t>IS Director</t>
  </si>
  <si>
    <t>8500 USD</t>
  </si>
  <si>
    <t>teacher</t>
  </si>
  <si>
    <t>iran</t>
  </si>
  <si>
    <t>250000 to 270000</t>
  </si>
  <si>
    <t>Excel trainer</t>
  </si>
  <si>
    <t>Finland</t>
  </si>
  <si>
    <t>20000 RS</t>
  </si>
  <si>
    <t>WFM Team Lead</t>
  </si>
  <si>
    <t xml:space="preserve">US $30,000.00 </t>
  </si>
  <si>
    <t>Supervisor</t>
  </si>
  <si>
    <t>30000 $</t>
  </si>
  <si>
    <t>BI Developer</t>
  </si>
  <si>
    <t>engineer</t>
  </si>
  <si>
    <t>Planner</t>
  </si>
  <si>
    <t>Â£65000</t>
  </si>
  <si>
    <t>US $6,629.00</t>
  </si>
  <si>
    <t>Dominican Republic</t>
  </si>
  <si>
    <t>senior analyst</t>
  </si>
  <si>
    <t>Assesor</t>
  </si>
  <si>
    <t>Financial Analys</t>
  </si>
  <si>
    <t>Sr. Information Systems Analyst</t>
  </si>
  <si>
    <t>Senior Claims Analyst</t>
  </si>
  <si>
    <t>INR 40L</t>
  </si>
  <si>
    <t>Sr Mgr Finance</t>
  </si>
  <si>
    <t>Rs. 300000</t>
  </si>
  <si>
    <t>Web Portal Manager</t>
  </si>
  <si>
    <t>manager - MIS &amp; operations planning</t>
  </si>
  <si>
    <t>web analyst</t>
  </si>
  <si>
    <t>INR 30,00,000</t>
  </si>
  <si>
    <t>Management Consultant</t>
  </si>
  <si>
    <t>Continuos improvment</t>
  </si>
  <si>
    <t>Canad</t>
  </si>
  <si>
    <t>Direct marketing manager</t>
  </si>
  <si>
    <t>5000 $</t>
  </si>
  <si>
    <t>mis</t>
  </si>
  <si>
    <t>Wine Analyst</t>
  </si>
  <si>
    <t>500000 rupees</t>
  </si>
  <si>
    <t>FinanceManager</t>
  </si>
  <si>
    <t>Somalia</t>
  </si>
  <si>
    <t>Regional Manager</t>
  </si>
  <si>
    <t>7500 USD</t>
  </si>
  <si>
    <t>HR reporting analyst</t>
  </si>
  <si>
    <t>Finalcial Reporting Analyst</t>
  </si>
  <si>
    <t>800000 rupees</t>
  </si>
  <si>
    <t>Partner</t>
  </si>
  <si>
    <t>operations tech</t>
  </si>
  <si>
    <t>Â£38000</t>
  </si>
  <si>
    <t>Commercial Accountant</t>
  </si>
  <si>
    <t>52,000 Cdn</t>
  </si>
  <si>
    <t>Office Manager</t>
  </si>
  <si>
    <t>Prod Mgr</t>
  </si>
  <si>
    <t>Graphics/Web Document Designer</t>
  </si>
  <si>
    <t>Business intelligence manager</t>
  </si>
  <si>
    <t>CDN $70,000</t>
  </si>
  <si>
    <t>Program Manager</t>
  </si>
  <si>
    <t>5250 $</t>
  </si>
  <si>
    <t>Treasure Specialist</t>
  </si>
  <si>
    <t>Republic of Georgia</t>
  </si>
  <si>
    <t>Business Manager</t>
  </si>
  <si>
    <t>clerk</t>
  </si>
  <si>
    <t>Researcher &amp; Data Analyst</t>
  </si>
  <si>
    <t>Â£28500</t>
  </si>
  <si>
    <t>Data Quality &amp; Analysis Manager</t>
  </si>
  <si>
    <t>Resource managment Analyst</t>
  </si>
  <si>
    <t>Estonia</t>
  </si>
  <si>
    <t>Account Executive</t>
  </si>
  <si>
    <t>video production</t>
  </si>
  <si>
    <t>mozambique</t>
  </si>
  <si>
    <t>principal engineer</t>
  </si>
  <si>
    <t>budget analyst</t>
  </si>
  <si>
    <t>US$169,000</t>
  </si>
  <si>
    <t>Category Director (Marketing)</t>
  </si>
  <si>
    <t>Senior consultant accounting</t>
  </si>
  <si>
    <t>Norway</t>
  </si>
  <si>
    <t>Zar 1080000</t>
  </si>
  <si>
    <t>ZAR</t>
  </si>
  <si>
    <t>Finance manager</t>
  </si>
  <si>
    <t>South africa</t>
  </si>
  <si>
    <t>GB Sterling 59k</t>
  </si>
  <si>
    <t>Health and safety advisor</t>
  </si>
  <si>
    <t>Workforce Analyst</t>
  </si>
  <si>
    <t>Sr. Marketing Solutions Analyst</t>
  </si>
  <si>
    <t>20000 US$</t>
  </si>
  <si>
    <t>Managing Partner</t>
  </si>
  <si>
    <t>Administration Officer</t>
  </si>
  <si>
    <t>BAS</t>
  </si>
  <si>
    <t>USD 108,000</t>
  </si>
  <si>
    <t>200000 Rupees</t>
  </si>
  <si>
    <t>chemist</t>
  </si>
  <si>
    <t>LOGISTIC MANAGER</t>
  </si>
  <si>
    <t>Rs. 7,20,000/-</t>
  </si>
  <si>
    <t>Manager Finance</t>
  </si>
  <si>
    <t>23000 USD</t>
  </si>
  <si>
    <t>IT solutions coordinator</t>
  </si>
  <si>
    <t>Business Modeller</t>
  </si>
  <si>
    <t>Sr QS</t>
  </si>
  <si>
    <t>15000 â‚¬</t>
  </si>
  <si>
    <t>Report Analyst</t>
  </si>
  <si>
    <t>Spain</t>
  </si>
  <si>
    <t>Rs 6L</t>
  </si>
  <si>
    <t>Business Co ordinator</t>
  </si>
  <si>
    <t>Rs 500000</t>
  </si>
  <si>
    <t>duty manager</t>
  </si>
  <si>
    <t>Retail Store Manager</t>
  </si>
  <si>
    <t>Â£16400</t>
  </si>
  <si>
    <t>Job Build analyst</t>
  </si>
  <si>
    <t>Associate</t>
  </si>
  <si>
    <t>$150000pa</t>
  </si>
  <si>
    <t>57000 USD</t>
  </si>
  <si>
    <t>project finance manager</t>
  </si>
  <si>
    <t>israel</t>
  </si>
  <si>
    <t>Metrics Analyst</t>
  </si>
  <si>
    <t>Asst.Manager</t>
  </si>
  <si>
    <t>Accounting Operations Manager</t>
  </si>
  <si>
    <t>Vice President, Analyst</t>
  </si>
  <si>
    <t>COO</t>
  </si>
  <si>
    <t>EUR 49248</t>
  </si>
  <si>
    <t>Financial Advisor</t>
  </si>
  <si>
    <t>Netherlands</t>
  </si>
  <si>
    <t>Production Manager</t>
  </si>
  <si>
    <t>Manager - Finance</t>
  </si>
  <si>
    <t>Process Design Consultant</t>
  </si>
  <si>
    <t>vba specialist</t>
  </si>
  <si>
    <t xml:space="preserve">Analytical Department Director </t>
  </si>
  <si>
    <t>120k</t>
  </si>
  <si>
    <t>manager</t>
  </si>
  <si>
    <t>nz</t>
  </si>
  <si>
    <t>US$95K</t>
  </si>
  <si>
    <t>Director of Supply Chain</t>
  </si>
  <si>
    <t>Central America</t>
  </si>
  <si>
    <t>Research Assistant</t>
  </si>
  <si>
    <t>73,000 GBP</t>
  </si>
  <si>
    <t>Finance Manager</t>
  </si>
  <si>
    <t>Excel professional</t>
  </si>
  <si>
    <t>self-employed</t>
  </si>
  <si>
    <t>PKR 50,000</t>
  </si>
  <si>
    <t>Trainer</t>
  </si>
  <si>
    <t>Business analyst</t>
  </si>
  <si>
    <t>deputy manager</t>
  </si>
  <si>
    <t>Research Associate</t>
  </si>
  <si>
    <t>Reports Coordinator</t>
  </si>
  <si>
    <t>Quality Compliance Manager</t>
  </si>
  <si>
    <t>80,000 USD</t>
  </si>
  <si>
    <t>Cost Analyst</t>
  </si>
  <si>
    <t>Japan</t>
  </si>
  <si>
    <t>Â£20000</t>
  </si>
  <si>
    <t>IT Consultant</t>
  </si>
  <si>
    <t>Intelligence Analyst</t>
  </si>
  <si>
    <t>Marketing Specialist</t>
  </si>
  <si>
    <t>Proyect Manager</t>
  </si>
  <si>
    <t>IT Specialist</t>
  </si>
  <si>
    <t>CONTROLLER</t>
  </si>
  <si>
    <t>BRA</t>
  </si>
  <si>
    <t>Technical Support Technician</t>
  </si>
  <si>
    <t>Director, Supply Chain Operations</t>
  </si>
  <si>
    <t>Workflow Analyst</t>
  </si>
  <si>
    <t>95000 USD</t>
  </si>
  <si>
    <t>AUD $155,000</t>
  </si>
  <si>
    <t>Finance Manager Business Services</t>
  </si>
  <si>
    <t>NZ $80,000</t>
  </si>
  <si>
    <t>NZD</t>
  </si>
  <si>
    <t>Accountant/Analyst</t>
  </si>
  <si>
    <t>New Zealand</t>
  </si>
  <si>
    <t>Costing Analysis</t>
  </si>
  <si>
    <t>Sales Operations Supervisor</t>
  </si>
  <si>
    <t>Â£28800</t>
  </si>
  <si>
    <t>Â£21000</t>
  </si>
  <si>
    <t>USD 4285.00</t>
  </si>
  <si>
    <t>Assistant</t>
  </si>
  <si>
    <t>In Charge</t>
  </si>
  <si>
    <t>Guyana</t>
  </si>
  <si>
    <t>$22,000 AUD</t>
  </si>
  <si>
    <t>CEO</t>
  </si>
  <si>
    <t>coordinator lismore regional airport</t>
  </si>
  <si>
    <t>Mgr Op Excellence</t>
  </si>
  <si>
    <t>Pricing and Strategy Specialist</t>
  </si>
  <si>
    <t>Sr. Human Resources Analyst</t>
  </si>
  <si>
    <t>Performance Improvement Analyst</t>
  </si>
  <si>
    <t>Sr. Analyst</t>
  </si>
  <si>
    <t>finance</t>
  </si>
  <si>
    <t>china</t>
  </si>
  <si>
    <t>$36 000</t>
  </si>
  <si>
    <t>Consulting</t>
  </si>
  <si>
    <t xml:space="preserve">Technology consultant </t>
  </si>
  <si>
    <t>4,00,000</t>
  </si>
  <si>
    <t>BPO</t>
  </si>
  <si>
    <t>General manager</t>
  </si>
  <si>
    <t>Technical Analyst</t>
  </si>
  <si>
    <t>Head Accounts</t>
  </si>
  <si>
    <t>90 k</t>
  </si>
  <si>
    <t>Operations</t>
  </si>
  <si>
    <t>Rs. 20000</t>
  </si>
  <si>
    <t>Talati</t>
  </si>
  <si>
    <t>Product manager</t>
  </si>
  <si>
    <t>Helicopter Mechanic</t>
  </si>
  <si>
    <t>Program/Mgt Analyst</t>
  </si>
  <si>
    <t>Director, Analytics</t>
  </si>
  <si>
    <t>Purchasing Manager</t>
  </si>
  <si>
    <t>owner</t>
  </si>
  <si>
    <t>Incharge</t>
  </si>
  <si>
    <t>Sales Assistant</t>
  </si>
  <si>
    <t>INR 420000</t>
  </si>
  <si>
    <t>Assistant EDP</t>
  </si>
  <si>
    <t>Sales ops</t>
  </si>
  <si>
    <t>1150 $</t>
  </si>
  <si>
    <t>QS</t>
  </si>
  <si>
    <t>Sri Lanka</t>
  </si>
  <si>
    <t>INR 850,000</t>
  </si>
  <si>
    <t>AGM Finance</t>
  </si>
  <si>
    <t>Sales Controller</t>
  </si>
  <si>
    <t>1 lakh 60 thousand INR/Year</t>
  </si>
  <si>
    <t>MIS Executive</t>
  </si>
  <si>
    <t>SYSTEM MANAGER</t>
  </si>
  <si>
    <t>A$85000</t>
  </si>
  <si>
    <t>Project coordinator</t>
  </si>
  <si>
    <t>executive</t>
  </si>
  <si>
    <t>Indonesia</t>
  </si>
  <si>
    <t>Rs60000</t>
  </si>
  <si>
    <t>Quantity Surveyor</t>
  </si>
  <si>
    <t xml:space="preserve">Content Analyst </t>
  </si>
  <si>
    <t>A$170000</t>
  </si>
  <si>
    <t>senior business analyst</t>
  </si>
  <si>
    <t>Corporate Accountant</t>
  </si>
  <si>
    <t>Rs. 200000</t>
  </si>
  <si>
    <t>Auditor</t>
  </si>
  <si>
    <t>program coordinator - automotive</t>
  </si>
  <si>
    <t>Rs 300000</t>
  </si>
  <si>
    <t>Planning Engineer</t>
  </si>
  <si>
    <t>4000000 INR</t>
  </si>
  <si>
    <t>Senior Executive</t>
  </si>
  <si>
    <t>4500000 inr/pa</t>
  </si>
  <si>
    <t>cmo</t>
  </si>
  <si>
    <t>25000 INR</t>
  </si>
  <si>
    <t>Rs 4,00,000</t>
  </si>
  <si>
    <t>Sr Processor</t>
  </si>
  <si>
    <t>6,00,000</t>
  </si>
  <si>
    <t>Organiser</t>
  </si>
  <si>
    <t>Quality officer</t>
  </si>
  <si>
    <t>bangkok</t>
  </si>
  <si>
    <t>Executive</t>
  </si>
  <si>
    <t>Rs 800000</t>
  </si>
  <si>
    <t>BI Consultant</t>
  </si>
  <si>
    <t>Rs. 4.32 Lakhs</t>
  </si>
  <si>
    <t>Assistant Manager - IT</t>
  </si>
  <si>
    <t>Coordinator</t>
  </si>
  <si>
    <t>MANAGER</t>
  </si>
  <si>
    <t>Asst Mgr</t>
  </si>
  <si>
    <t>Accounts Officer</t>
  </si>
  <si>
    <t>INR 9,50,000</t>
  </si>
  <si>
    <t>Investment Banker</t>
  </si>
  <si>
    <t>INR 165000</t>
  </si>
  <si>
    <t>Co-operative bank</t>
  </si>
  <si>
    <t>Cad Engineer</t>
  </si>
  <si>
    <t>Mis Analyst</t>
  </si>
  <si>
    <t>INR 2 l;acks</t>
  </si>
  <si>
    <t>MIS EXECUTIVE</t>
  </si>
  <si>
    <t>Rs 480000</t>
  </si>
  <si>
    <t>PMO</t>
  </si>
  <si>
    <t>Asst. Manager(Commercial)</t>
  </si>
  <si>
    <t>230000 INR</t>
  </si>
  <si>
    <t>23000 Rupees</t>
  </si>
  <si>
    <t>Education Officer</t>
  </si>
  <si>
    <t>Management Accountant</t>
  </si>
  <si>
    <t>Saudi Arabai</t>
  </si>
  <si>
    <t>Us$24000</t>
  </si>
  <si>
    <t>Sales Coordinator</t>
  </si>
  <si>
    <t>TA</t>
  </si>
  <si>
    <t>2.5lakh</t>
  </si>
  <si>
    <t>ASM</t>
  </si>
  <si>
    <t>principal developer</t>
  </si>
  <si>
    <t>220000 in INR</t>
  </si>
  <si>
    <t>Accounts Payable Analyst</t>
  </si>
  <si>
    <t>Maint Sys Support Specialist</t>
  </si>
  <si>
    <t>Rs. 260000</t>
  </si>
  <si>
    <t>1,20,000 INR</t>
  </si>
  <si>
    <t>Rs. 144000</t>
  </si>
  <si>
    <t>Team Leader</t>
  </si>
  <si>
    <t>inr 11.5</t>
  </si>
  <si>
    <t>manager portfolio monitoring</t>
  </si>
  <si>
    <t>33,500 US $</t>
  </si>
  <si>
    <t>Sr. Executive Finance &amp; Accounts</t>
  </si>
  <si>
    <t>AREA SALES MANAGER</t>
  </si>
  <si>
    <t>govt</t>
  </si>
  <si>
    <t>4500 rs. per month</t>
  </si>
  <si>
    <t>COMPUTER OPERATOR</t>
  </si>
  <si>
    <t>Business Executive</t>
  </si>
  <si>
    <t>Team Lead Mis</t>
  </si>
  <si>
    <t>3000 $</t>
  </si>
  <si>
    <t>Call Centre Consultant</t>
  </si>
  <si>
    <t>Cambodia</t>
  </si>
  <si>
    <t>250000 rupees</t>
  </si>
  <si>
    <t>MIS executive</t>
  </si>
  <si>
    <t>Rs. 150000</t>
  </si>
  <si>
    <t>Oprations head</t>
  </si>
  <si>
    <t>Asst. Manager</t>
  </si>
  <si>
    <t>accounts</t>
  </si>
  <si>
    <t>25000 rupess</t>
  </si>
  <si>
    <t>370000 inr</t>
  </si>
  <si>
    <t>Cost Accountant</t>
  </si>
  <si>
    <t>senior executive</t>
  </si>
  <si>
    <t>Rs 10000</t>
  </si>
  <si>
    <t>Intern</t>
  </si>
  <si>
    <t>4,80,000 Ruppes</t>
  </si>
  <si>
    <t>Re. 4.5 Lacs Per Annum</t>
  </si>
  <si>
    <t>inr 2300000</t>
  </si>
  <si>
    <t>Audit Manager</t>
  </si>
  <si>
    <t>15000 USD</t>
  </si>
  <si>
    <t>Audit - senior assistant</t>
  </si>
  <si>
    <t>Lithuania</t>
  </si>
  <si>
    <t>tech operator (oil)</t>
  </si>
  <si>
    <t>uae</t>
  </si>
  <si>
    <t xml:space="preserve">mis </t>
  </si>
  <si>
    <t>Inr 60000</t>
  </si>
  <si>
    <t>Asstt manager</t>
  </si>
  <si>
    <t>Rs 15000</t>
  </si>
  <si>
    <t>Import &amp; Export Documentation Executive</t>
  </si>
  <si>
    <t>Systems Manager</t>
  </si>
  <si>
    <t>Program management</t>
  </si>
  <si>
    <t>PKR 17000</t>
  </si>
  <si>
    <t>Accounts Manager</t>
  </si>
  <si>
    <t xml:space="preserve">Rs.4lk </t>
  </si>
  <si>
    <t>sr. mis executive</t>
  </si>
  <si>
    <t>USD130000</t>
  </si>
  <si>
    <t>Modeller</t>
  </si>
  <si>
    <t>Rs. 250000</t>
  </si>
  <si>
    <t>INR 390000 PA</t>
  </si>
  <si>
    <t>Sr Financial Execative</t>
  </si>
  <si>
    <t>Asst Mngr</t>
  </si>
  <si>
    <t>Ind Rs.10,00,000.00</t>
  </si>
  <si>
    <t>Sr Associate</t>
  </si>
  <si>
    <t>8 Lakhs</t>
  </si>
  <si>
    <t>6 Lac Rs</t>
  </si>
  <si>
    <t>ERP Co-Ordinator</t>
  </si>
  <si>
    <t>Revenue Manager</t>
  </si>
  <si>
    <t>Accounts analyst</t>
  </si>
  <si>
    <t>EGYPT</t>
  </si>
  <si>
    <t>Estimator</t>
  </si>
  <si>
    <t>Egypt</t>
  </si>
  <si>
    <t>50 k per month</t>
  </si>
  <si>
    <t>4800 $</t>
  </si>
  <si>
    <t>Data Analysis</t>
  </si>
  <si>
    <t>Bhutan</t>
  </si>
  <si>
    <t>66000 â‚¬</t>
  </si>
  <si>
    <t>Logistics Analyst</t>
  </si>
  <si>
    <t>PROCSS ASOCIATE</t>
  </si>
  <si>
    <t>Reporting Analyst</t>
  </si>
  <si>
    <t>Corporate Finance Manager</t>
  </si>
  <si>
    <t>GBP21798</t>
  </si>
  <si>
    <t>compliance manager</t>
  </si>
  <si>
    <t>Merchandiser</t>
  </si>
  <si>
    <t>INR 30000</t>
  </si>
  <si>
    <t>Project Lead</t>
  </si>
  <si>
    <t>INR240000</t>
  </si>
  <si>
    <t>SR. ACCOUNTS EXECUTIVE</t>
  </si>
  <si>
    <t>Â£ 24000</t>
  </si>
  <si>
    <t>Business Support Specialist</t>
  </si>
  <si>
    <t>US $ 11,000</t>
  </si>
  <si>
    <t>Assistant Manager - Group MIS</t>
  </si>
  <si>
    <t>Rs. 225000</t>
  </si>
  <si>
    <t>Company Systems Integration Manager</t>
  </si>
  <si>
    <t>Nigeria</t>
  </si>
  <si>
    <t>INR 20000</t>
  </si>
  <si>
    <t>EXECUTIVE</t>
  </si>
  <si>
    <t>INR 700000</t>
  </si>
  <si>
    <t>Sales Management Analyst</t>
  </si>
  <si>
    <t>Asst Production Planner</t>
  </si>
  <si>
    <t>Consultat</t>
  </si>
  <si>
    <t>Denmark</t>
  </si>
  <si>
    <t xml:space="preserve">System Analyst </t>
  </si>
  <si>
    <t>14960 $</t>
  </si>
  <si>
    <t>Stock Controller</t>
  </si>
  <si>
    <t>ACCOUNTANT</t>
  </si>
  <si>
    <t>Accounts Supervisor</t>
  </si>
  <si>
    <t>KSA</t>
  </si>
  <si>
    <t>95000 AUD</t>
  </si>
  <si>
    <t>Data Analyst - Report Writer</t>
  </si>
  <si>
    <t>Rs 1200000</t>
  </si>
  <si>
    <t xml:space="preserve">Regional Formwork Head </t>
  </si>
  <si>
    <t>BRANCH ACCOUNTANT</t>
  </si>
  <si>
    <t>$1,589.00/per month</t>
  </si>
  <si>
    <t>Accounting Head</t>
  </si>
  <si>
    <t>OPEX CONTROL</t>
  </si>
  <si>
    <t>2.2 lakhs per annum</t>
  </si>
  <si>
    <t>Associate Software Engineer</t>
  </si>
  <si>
    <t>45000 $</t>
  </si>
  <si>
    <t>italy</t>
  </si>
  <si>
    <t>Rs 40000</t>
  </si>
  <si>
    <t>Banker</t>
  </si>
  <si>
    <t>Dhs 2800 + Accomodation</t>
  </si>
  <si>
    <t>180000 PKR</t>
  </si>
  <si>
    <t>S&amp;D Reporting &amp; Analysis Team Leader</t>
  </si>
  <si>
    <t>AUS$36000</t>
  </si>
  <si>
    <t>Key Expert User</t>
  </si>
  <si>
    <t>2.25 lakhs per year(prof income)</t>
  </si>
  <si>
    <t>company secretary</t>
  </si>
  <si>
    <t>Mis executiv</t>
  </si>
  <si>
    <t>INR 400000</t>
  </si>
  <si>
    <t>BDM</t>
  </si>
  <si>
    <t>CA$66000</t>
  </si>
  <si>
    <t>Programmer-analyst</t>
  </si>
  <si>
    <t>security analyst</t>
  </si>
  <si>
    <t>Rs 450000</t>
  </si>
  <si>
    <t>Material Planner</t>
  </si>
  <si>
    <t>VP Infrastructure</t>
  </si>
  <si>
    <t>ONE LACK FIFTY THOUSAND(INR)</t>
  </si>
  <si>
    <t>WORKING WITH PRODUCT TEAM OF MAKEMYTRIP.COM</t>
  </si>
  <si>
    <t>Rs. 8000</t>
  </si>
  <si>
    <t>Cashier</t>
  </si>
  <si>
    <t>Technician</t>
  </si>
  <si>
    <t>Aud 65000</t>
  </si>
  <si>
    <t>Market analyst</t>
  </si>
  <si>
    <t>Rs. 377000</t>
  </si>
  <si>
    <t>Team Developer</t>
  </si>
  <si>
    <t>Reporting Assistant</t>
  </si>
  <si>
    <t>Loss Prevention Finance Coordinator</t>
  </si>
  <si>
    <t>ZAR900,000</t>
  </si>
  <si>
    <t>Senior Research Analyst</t>
  </si>
  <si>
    <t>Director, IT/Operations</t>
  </si>
  <si>
    <t>Rs. 450000</t>
  </si>
  <si>
    <t>Sr. Executive</t>
  </si>
  <si>
    <t>Operations Support Coordinator</t>
  </si>
  <si>
    <t>Sr. Executive MIS</t>
  </si>
  <si>
    <t>accountant</t>
  </si>
  <si>
    <t>24000 $</t>
  </si>
  <si>
    <t>Logistic KA Manager</t>
  </si>
  <si>
    <t>Croatia</t>
  </si>
  <si>
    <t>Rs 20000</t>
  </si>
  <si>
    <t>INR 650000</t>
  </si>
  <si>
    <t>Deputy Manager</t>
  </si>
  <si>
    <t>Management Trainee</t>
  </si>
  <si>
    <t>3500 Rs</t>
  </si>
  <si>
    <t>MNR</t>
  </si>
  <si>
    <t>BPO information process enabler</t>
  </si>
  <si>
    <t>Â£55000</t>
  </si>
  <si>
    <t>Financial controller</t>
  </si>
  <si>
    <t>R$3.000,00</t>
  </si>
  <si>
    <t>Market Intelligence Analyst</t>
  </si>
  <si>
    <t>sr financial analyst</t>
  </si>
  <si>
    <t>12000 $</t>
  </si>
  <si>
    <t>Investment manager</t>
  </si>
  <si>
    <t>INR 1700000</t>
  </si>
  <si>
    <t>Operations Lead</t>
  </si>
  <si>
    <t>US$30,000</t>
  </si>
  <si>
    <t>Financial Control Section Headm</t>
  </si>
  <si>
    <t>Inonesia</t>
  </si>
  <si>
    <t>Application Developer</t>
  </si>
  <si>
    <t>High School Teacher</t>
  </si>
  <si>
    <t>5.5 lakhs</t>
  </si>
  <si>
    <t>65000 ron</t>
  </si>
  <si>
    <t>RON</t>
  </si>
  <si>
    <t>HR Planning Specialist</t>
  </si>
  <si>
    <t>15600 â‚¬</t>
  </si>
  <si>
    <t>Managment controller</t>
  </si>
  <si>
    <t>Rs.6,00,000/-</t>
  </si>
  <si>
    <t>AO</t>
  </si>
  <si>
    <t>Rs. 6,00,000</t>
  </si>
  <si>
    <t>business analyist</t>
  </si>
  <si>
    <t>13000 USD</t>
  </si>
  <si>
    <t>900000 Rs</t>
  </si>
  <si>
    <t>actuary</t>
  </si>
  <si>
    <t>Analysis Quality</t>
  </si>
  <si>
    <t>Colombia - South America</t>
  </si>
  <si>
    <t>1200000 Rs</t>
  </si>
  <si>
    <t>2 lac</t>
  </si>
  <si>
    <t>Bio-Statiscian</t>
  </si>
  <si>
    <t>Management Intern</t>
  </si>
  <si>
    <t>INR 2,00,000</t>
  </si>
  <si>
    <t>30000 eur</t>
  </si>
  <si>
    <t>financialcotroller</t>
  </si>
  <si>
    <t>portugal</t>
  </si>
  <si>
    <t>Rs. 10,00,000</t>
  </si>
  <si>
    <t>Financial Analyist</t>
  </si>
  <si>
    <t>Marketing Manager</t>
  </si>
  <si>
    <t>Europe</t>
  </si>
  <si>
    <t>Dir of Analytics</t>
  </si>
  <si>
    <t>Rs. 550000</t>
  </si>
  <si>
    <t>Reporting Manager</t>
  </si>
  <si>
    <t>Data Research Assistant</t>
  </si>
  <si>
    <t>Rs. 45000</t>
  </si>
  <si>
    <t>Uruguay</t>
  </si>
  <si>
    <t>Guide for About.com</t>
  </si>
  <si>
    <t>Policy advisor</t>
  </si>
  <si>
    <t>Aruba</t>
  </si>
  <si>
    <t>R134000</t>
  </si>
  <si>
    <t>Security Access Governance Analyst</t>
  </si>
  <si>
    <t>IT Capacity Planner</t>
  </si>
  <si>
    <t>supply chain manager</t>
  </si>
  <si>
    <t>indonesia</t>
  </si>
  <si>
    <t>Boss</t>
  </si>
  <si>
    <t>Director, P&amp;A</t>
  </si>
  <si>
    <t>125 $</t>
  </si>
  <si>
    <t>Project controls manager</t>
  </si>
  <si>
    <t>senior associate</t>
  </si>
  <si>
    <t>Principal Financial Analyst</t>
  </si>
  <si>
    <t>Store keeper</t>
  </si>
  <si>
    <t xml:space="preserve">qa team supervisor </t>
  </si>
  <si>
    <t>Supply Chain Administrator</t>
  </si>
  <si>
    <t>sup</t>
  </si>
  <si>
    <t>Cost Trainee</t>
  </si>
  <si>
    <t>62000 USD</t>
  </si>
  <si>
    <t>Deputy Manager Finance</t>
  </si>
  <si>
    <t>Qatar</t>
  </si>
  <si>
    <t>3 lacs P.A</t>
  </si>
  <si>
    <t>Sales</t>
  </si>
  <si>
    <t>Medical information analist</t>
  </si>
  <si>
    <t>US 2130</t>
  </si>
  <si>
    <t>Training Coordinator</t>
  </si>
  <si>
    <t>saudi arabia</t>
  </si>
  <si>
    <t>Rs.60000/-</t>
  </si>
  <si>
    <t>Article (Internship) - CA</t>
  </si>
  <si>
    <t>Asst Manager</t>
  </si>
  <si>
    <t>Rs. 35000</t>
  </si>
  <si>
    <t>Assistant Manager</t>
  </si>
  <si>
    <t>$125000 / a excl bonus</t>
  </si>
  <si>
    <t>Commercial Director</t>
  </si>
  <si>
    <t>400000 Rs</t>
  </si>
  <si>
    <t>Finance Staff</t>
  </si>
  <si>
    <t>Viet Nam</t>
  </si>
  <si>
    <t>inr 500000</t>
  </si>
  <si>
    <t>team coach</t>
  </si>
  <si>
    <t>100,000 usd</t>
  </si>
  <si>
    <t>MÃ©xico</t>
  </si>
  <si>
    <t>Accountancy</t>
  </si>
  <si>
    <t>INR 23 L</t>
  </si>
  <si>
    <t>Manager - Business Planning &amp; Reporting</t>
  </si>
  <si>
    <t>rs 100000</t>
  </si>
  <si>
    <t>ASST VICE PREDISDENT</t>
  </si>
  <si>
    <t>co ordinator</t>
  </si>
  <si>
    <t>5,00,000 INR</t>
  </si>
  <si>
    <t>Engagement Lead</t>
  </si>
  <si>
    <t>PhP168000</t>
  </si>
  <si>
    <t>Clerk</t>
  </si>
  <si>
    <t xml:space="preserve">Document controller </t>
  </si>
  <si>
    <t xml:space="preserve">Kuwait </t>
  </si>
  <si>
    <t>180000 INR</t>
  </si>
  <si>
    <t>Rs 600000/-</t>
  </si>
  <si>
    <t>Financial Modeller</t>
  </si>
  <si>
    <t>Cost accountant</t>
  </si>
  <si>
    <t>banker</t>
  </si>
  <si>
    <t>1050000 INR</t>
  </si>
  <si>
    <t>Manager Market Reesrach</t>
  </si>
  <si>
    <t>QA Supervisor</t>
  </si>
  <si>
    <t>Czech Republic</t>
  </si>
  <si>
    <t>486000 INR</t>
  </si>
  <si>
    <t>Assistant manager</t>
  </si>
  <si>
    <t>Zimbabwe</t>
  </si>
  <si>
    <t>HR Advisor - Systems &amp; MI</t>
  </si>
  <si>
    <t>300000RS</t>
  </si>
  <si>
    <t>ANALYST</t>
  </si>
  <si>
    <t>C&amp;B Manager</t>
  </si>
  <si>
    <t>Senior Marketing Analyst</t>
  </si>
  <si>
    <t>operation supervisor</t>
  </si>
  <si>
    <t>MIS TEAM MEMBER</t>
  </si>
  <si>
    <t>7 Lakhs</t>
  </si>
  <si>
    <t>Business Support Executive</t>
  </si>
  <si>
    <t>analytic</t>
  </si>
  <si>
    <t>Slovenia</t>
  </si>
  <si>
    <t>50000 GBP</t>
  </si>
  <si>
    <t>Finance Analyst</t>
  </si>
  <si>
    <t>Credit Controller</t>
  </si>
  <si>
    <t>R$ 19.200,00</t>
  </si>
  <si>
    <t>Programmer</t>
  </si>
  <si>
    <t>business</t>
  </si>
  <si>
    <t>Rs.7,00,000</t>
  </si>
  <si>
    <t>Albania</t>
  </si>
  <si>
    <t>Reconciliation Manager in Textile Mill</t>
  </si>
  <si>
    <t>Reporting Supervisor</t>
  </si>
  <si>
    <t>Financial Expert</t>
  </si>
  <si>
    <t>Iran</t>
  </si>
  <si>
    <t>usd 2000 per month</t>
  </si>
  <si>
    <t>sr manager</t>
  </si>
  <si>
    <t>Client Manager</t>
  </si>
  <si>
    <t>BI</t>
  </si>
  <si>
    <t>INR 600K</t>
  </si>
  <si>
    <t>Asst. Mgr. Finance</t>
  </si>
  <si>
    <t>600000 INR</t>
  </si>
  <si>
    <t>Zambia</t>
  </si>
  <si>
    <t>42000 â‚¬</t>
  </si>
  <si>
    <t>Construction Engineer</t>
  </si>
  <si>
    <t>Marketing Insights Manager</t>
  </si>
  <si>
    <t>Risk analyst</t>
  </si>
  <si>
    <t>data analist</t>
  </si>
  <si>
    <t>netherlands</t>
  </si>
  <si>
    <t>2,000,000 Naira</t>
  </si>
  <si>
    <t>Head Business Advisory</t>
  </si>
  <si>
    <t>48000 $</t>
  </si>
  <si>
    <t>Merchandise planner</t>
  </si>
  <si>
    <t>NZ</t>
  </si>
  <si>
    <t>NZ$ 75000</t>
  </si>
  <si>
    <t>New  Zealand</t>
  </si>
  <si>
    <t>Software Tester</t>
  </si>
  <si>
    <t>Billing manager</t>
  </si>
  <si>
    <t>AUD90000</t>
  </si>
  <si>
    <t>Quality Executive</t>
  </si>
  <si>
    <t>AU$65</t>
  </si>
  <si>
    <t xml:space="preserve">Business Support </t>
  </si>
  <si>
    <t>Sales Manager</t>
  </si>
  <si>
    <t>Finance Officer</t>
  </si>
  <si>
    <t>Assistant Fleet Analyst</t>
  </si>
  <si>
    <t>Operations Coordinator</t>
  </si>
  <si>
    <t>AUD$200,000</t>
  </si>
  <si>
    <t>Director, Informatics</t>
  </si>
  <si>
    <t>admin</t>
  </si>
  <si>
    <t>Sustainability Strategy Advisor</t>
  </si>
  <si>
    <t>AUD$70,000</t>
  </si>
  <si>
    <t>USD 85000.00</t>
  </si>
  <si>
    <t>Reporting and DB Analyist</t>
  </si>
  <si>
    <t>A$107000</t>
  </si>
  <si>
    <t>malaysia</t>
  </si>
  <si>
    <t>AU$52.000</t>
  </si>
  <si>
    <t>Shipping Administrator</t>
  </si>
  <si>
    <t>VP, Operational Analytics</t>
  </si>
  <si>
    <t>Finance analyst</t>
  </si>
  <si>
    <t>China</t>
  </si>
  <si>
    <t>HSLP Data Analyst</t>
  </si>
  <si>
    <t>US$12,000/year</t>
  </si>
  <si>
    <t>Asia</t>
  </si>
  <si>
    <t>Retired Government Officer, having knowledge in excel.</t>
  </si>
  <si>
    <t>1200000 INR</t>
  </si>
  <si>
    <t>RM48,000</t>
  </si>
  <si>
    <t>Credit Risk Manager</t>
  </si>
  <si>
    <t>Malaysia</t>
  </si>
  <si>
    <t>NZD 180000</t>
  </si>
  <si>
    <t>Rs.5,45,000</t>
  </si>
  <si>
    <t>Rs.10,00,000</t>
  </si>
  <si>
    <t>Credit Manager - Loans</t>
  </si>
  <si>
    <t>Audit executive</t>
  </si>
  <si>
    <t>INDIA</t>
  </si>
  <si>
    <t>$45,000  USD</t>
  </si>
  <si>
    <t>Staff accountant -- Auditing</t>
  </si>
  <si>
    <t>Asst Manager - Quality</t>
  </si>
  <si>
    <t>Principal Analyst</t>
  </si>
  <si>
    <t>Business Consultant</t>
  </si>
  <si>
    <t>Ass Research  Manager</t>
  </si>
  <si>
    <t>Data Specialist</t>
  </si>
  <si>
    <t>350000 Rs</t>
  </si>
  <si>
    <t>LKR 240000</t>
  </si>
  <si>
    <t>LKR</t>
  </si>
  <si>
    <t>Rs.6.4 lakhs</t>
  </si>
  <si>
    <t>Sr.Analyst - Process Excellence</t>
  </si>
  <si>
    <t>Operations Management</t>
  </si>
  <si>
    <t>R308 500</t>
  </si>
  <si>
    <t>Management Information Consultant</t>
  </si>
  <si>
    <t>associate analyst</t>
  </si>
  <si>
    <t>usd 20.000</t>
  </si>
  <si>
    <t>Head of Financial Reporting</t>
  </si>
  <si>
    <t>Paraguay</t>
  </si>
  <si>
    <t>Softwar Engineer</t>
  </si>
  <si>
    <t>SGD92,000</t>
  </si>
  <si>
    <t>SGD</t>
  </si>
  <si>
    <t>INR 4.5 Lac</t>
  </si>
  <si>
    <t>Rs.5.7 lacs</t>
  </si>
  <si>
    <t>MIS &amp; Analysis</t>
  </si>
  <si>
    <t>Net- 56000Rs, Gross - 61000Rs</t>
  </si>
  <si>
    <t xml:space="preserve">Asst. Manager </t>
  </si>
  <si>
    <t>Project Managment Office</t>
  </si>
  <si>
    <t>Audit Assistant</t>
  </si>
  <si>
    <t>singapore</t>
  </si>
  <si>
    <t>Rs. 4,00,000/-</t>
  </si>
  <si>
    <t xml:space="preserve">3 Lakh </t>
  </si>
  <si>
    <t>ACCOUNTS</t>
  </si>
  <si>
    <t>Area Sales Manager</t>
  </si>
  <si>
    <t>PK RS 456000</t>
  </si>
  <si>
    <t>Strategic Planning Executive</t>
  </si>
  <si>
    <t xml:space="preserve">Rs 4,20,000 </t>
  </si>
  <si>
    <t>Category Operations Supv.</t>
  </si>
  <si>
    <t>Kuwait</t>
  </si>
  <si>
    <t>10 Lakh</t>
  </si>
  <si>
    <t>Teaching</t>
  </si>
  <si>
    <t>USD 60000</t>
  </si>
  <si>
    <t>Excel Developer</t>
  </si>
  <si>
    <t>Report Specialist</t>
  </si>
  <si>
    <t>Project Controlling (MIS Reports)</t>
  </si>
  <si>
    <t>2,00,000 INR</t>
  </si>
  <si>
    <t>Monitoring &amp; evaluation officer</t>
  </si>
  <si>
    <t>Accounts Exec</t>
  </si>
  <si>
    <t>Rs. 700000</t>
  </si>
  <si>
    <t>55000 usd</t>
  </si>
  <si>
    <t>planning &amp; Sales Control emploee</t>
  </si>
  <si>
    <t>RRHH</t>
  </si>
  <si>
    <t>SPAIN</t>
  </si>
  <si>
    <t>Rs. 1200000</t>
  </si>
  <si>
    <t>BA</t>
  </si>
  <si>
    <t>16000 euro</t>
  </si>
  <si>
    <t>Management Information Systems</t>
  </si>
  <si>
    <t>ZAR240000</t>
  </si>
  <si>
    <t>Bookkeeper</t>
  </si>
  <si>
    <t>Sr Exec - Finance</t>
  </si>
  <si>
    <t xml:space="preserve">INR 530000 </t>
  </si>
  <si>
    <t>Project Administrator</t>
  </si>
  <si>
    <t>1500 $</t>
  </si>
  <si>
    <t>Rs 200000</t>
  </si>
  <si>
    <t>Business Development Executive</t>
  </si>
  <si>
    <t>2LAKHS</t>
  </si>
  <si>
    <t>Rs. 25000</t>
  </si>
  <si>
    <t>Professional consultant-Finance</t>
  </si>
  <si>
    <t>1600000Rs</t>
  </si>
  <si>
    <t>Manager Fin</t>
  </si>
  <si>
    <t>business data analyst</t>
  </si>
  <si>
    <t>Rs. 438000</t>
  </si>
  <si>
    <t>Assistant Professor</t>
  </si>
  <si>
    <t>Â£50</t>
  </si>
  <si>
    <t>Production manager</t>
  </si>
  <si>
    <t>INR 2.5 Lakh</t>
  </si>
  <si>
    <t xml:space="preserve">SR. MIS </t>
  </si>
  <si>
    <t>Data Entry Operator</t>
  </si>
  <si>
    <t>INR 2500000</t>
  </si>
  <si>
    <t>Vice President</t>
  </si>
  <si>
    <t>finance assistant</t>
  </si>
  <si>
    <t>finance controller</t>
  </si>
  <si>
    <t>Manufacturing consultant</t>
  </si>
  <si>
    <t>Â£63000</t>
  </si>
  <si>
    <t>Business Improvement Specialist</t>
  </si>
  <si>
    <t>50000 US $ per year</t>
  </si>
  <si>
    <t>Sr. Manager MIS</t>
  </si>
  <si>
    <t>50000 INR</t>
  </si>
  <si>
    <t>Sr.Supervisor</t>
  </si>
  <si>
    <t>Policy, Performance and Research Officer</t>
  </si>
  <si>
    <t>Â£23000</t>
  </si>
  <si>
    <t>Rs500000</t>
  </si>
  <si>
    <t>40000 euro</t>
  </si>
  <si>
    <t>Accounting analyst</t>
  </si>
  <si>
    <t>Business Operations Co-ordinator</t>
  </si>
  <si>
    <t>Project Control Analyst</t>
  </si>
  <si>
    <t>MDM Executive (Business Analyst)</t>
  </si>
  <si>
    <t>Data analyst</t>
  </si>
  <si>
    <t>OFFICER</t>
  </si>
  <si>
    <t>PAKISTAN</t>
  </si>
  <si>
    <t>Â£40000</t>
  </si>
  <si>
    <t>Spare Part Coordinator</t>
  </si>
  <si>
    <t>coordinator</t>
  </si>
  <si>
    <t>Systems Analyst</t>
  </si>
  <si>
    <t>Rs. 15000</t>
  </si>
  <si>
    <t>Logistics Operation Analyst</t>
  </si>
  <si>
    <t>Rs. 600000</t>
  </si>
  <si>
    <t>Company Secretary</t>
  </si>
  <si>
    <t>INR 300000</t>
  </si>
  <si>
    <t>R100,000</t>
  </si>
  <si>
    <t>Q.A.Officer</t>
  </si>
  <si>
    <t>Â£45000</t>
  </si>
  <si>
    <t>Assistant Director - Performance Information</t>
  </si>
  <si>
    <t>Â£25000</t>
  </si>
  <si>
    <t>Developer</t>
  </si>
  <si>
    <t>Development (Project &amp; Planning) Manager</t>
  </si>
  <si>
    <t>GBP Â£45200</t>
  </si>
  <si>
    <t>Clinical audit manager</t>
  </si>
  <si>
    <t>252000 INR</t>
  </si>
  <si>
    <t>Inventory Manager</t>
  </si>
  <si>
    <t>information Analyst</t>
  </si>
  <si>
    <t>Development Manager</t>
  </si>
  <si>
    <t>AED 120000</t>
  </si>
  <si>
    <t>MI Specialist</t>
  </si>
  <si>
    <t>Network Enginer</t>
  </si>
  <si>
    <t>Rs. 900000</t>
  </si>
  <si>
    <t>officer</t>
  </si>
  <si>
    <t>Sr. Team Lead - MIS</t>
  </si>
  <si>
    <t>KEY</t>
  </si>
  <si>
    <t>Â£15000</t>
  </si>
  <si>
    <t>â‚¬ 45000</t>
  </si>
  <si>
    <t>Sales Planning</t>
  </si>
  <si>
    <t>Rs 2400000</t>
  </si>
  <si>
    <t>GM Finance</t>
  </si>
  <si>
    <t>PhP 216,000</t>
  </si>
  <si>
    <t>Performance manager</t>
  </si>
  <si>
    <t>software engineer</t>
  </si>
  <si>
    <t>200000 rupees</t>
  </si>
  <si>
    <t>MIS Sr. Executive</t>
  </si>
  <si>
    <t>Translator</t>
  </si>
  <si>
    <t>Business Anaylyst</t>
  </si>
  <si>
    <t>INR 853000</t>
  </si>
  <si>
    <t>Lead Research Analyst</t>
  </si>
  <si>
    <t>Management Information Manager</t>
  </si>
  <si>
    <t>Continental Europe</t>
  </si>
  <si>
    <t>Data Management Officer</t>
  </si>
  <si>
    <t>Reporting Accountant</t>
  </si>
  <si>
    <t>â‚¬70k</t>
  </si>
  <si>
    <t>Construction Planner</t>
  </si>
  <si>
    <t>Assistant Accountant</t>
  </si>
  <si>
    <t>BI Analyst</t>
  </si>
  <si>
    <t>MI Analyst</t>
  </si>
  <si>
    <t>Accounts Assistant</t>
  </si>
  <si>
    <t>Montenegro</t>
  </si>
  <si>
    <t>Â£37500</t>
  </si>
  <si>
    <t>Corporate Finance Executive</t>
  </si>
  <si>
    <t>Rs. 59,000 (Per Month)</t>
  </si>
  <si>
    <t>Manager-Operation</t>
  </si>
  <si>
    <t>R366252</t>
  </si>
  <si>
    <t>Financial Analysist</t>
  </si>
  <si>
    <t>AM Ops</t>
  </si>
  <si>
    <t>Rs.5,00,000</t>
  </si>
  <si>
    <t>pricing and cost manager</t>
  </si>
  <si>
    <t>mexico</t>
  </si>
  <si>
    <t>Catlog associates</t>
  </si>
  <si>
    <t>Â£51,000/$81,600</t>
  </si>
  <si>
    <t>Business Analyst - Central Finance</t>
  </si>
  <si>
    <t>Analista de Produccion</t>
  </si>
  <si>
    <t>Republica Dominicana</t>
  </si>
  <si>
    <t>CAD$65000</t>
  </si>
  <si>
    <t>IT Analyst (Reporting)</t>
  </si>
  <si>
    <t>$50,000 U.S.</t>
  </si>
  <si>
    <t>Â£80000</t>
  </si>
  <si>
    <t>R$ 54000</t>
  </si>
  <si>
    <t>Logistics Coordinator</t>
  </si>
  <si>
    <t>8725 $</t>
  </si>
  <si>
    <t>Â£32000</t>
  </si>
  <si>
    <t>Service Analyst</t>
  </si>
  <si>
    <t>Â£43000</t>
  </si>
  <si>
    <t>Head of Finance</t>
  </si>
  <si>
    <t>CAD $53,000/-</t>
  </si>
  <si>
    <t>INR 20 Lakhs p.a.</t>
  </si>
  <si>
    <t>4.5 laks</t>
  </si>
  <si>
    <t>Business Intelligence Manager</t>
  </si>
  <si>
    <t>Network Administrator</t>
  </si>
  <si>
    <t>GBPÂ£32000</t>
  </si>
  <si>
    <t>Performance Analyst</t>
  </si>
  <si>
    <t>Data Entry Clerk III</t>
  </si>
  <si>
    <t>Rs. 350000</t>
  </si>
  <si>
    <t>officer accounts</t>
  </si>
  <si>
    <t>S$50000</t>
  </si>
  <si>
    <t>Cost Controlling Executive</t>
  </si>
  <si>
    <t>Administration Manager</t>
  </si>
  <si>
    <t>Argentina</t>
  </si>
  <si>
    <t>216000 AED</t>
  </si>
  <si>
    <t>Rupees : 2,000,000</t>
  </si>
  <si>
    <t>Excel Corporate Trainer</t>
  </si>
  <si>
    <t>Quality Management</t>
  </si>
  <si>
    <t>5000  PLN   net</t>
  </si>
  <si>
    <t>PLN</t>
  </si>
  <si>
    <t>US$ 7,200</t>
  </si>
  <si>
    <t>Supervisor MIS</t>
  </si>
  <si>
    <t>Rs 5,40,000</t>
  </si>
  <si>
    <t>Business Analyst - Solutions</t>
  </si>
  <si>
    <t>KES 4.3 million</t>
  </si>
  <si>
    <t>KENYA</t>
  </si>
  <si>
    <t>Kenya</t>
  </si>
  <si>
    <t>82.000 Euro (pre-tax)</t>
  </si>
  <si>
    <t>Finance Project Manager</t>
  </si>
  <si>
    <t>Manager, Strategy &amp; Insights</t>
  </si>
  <si>
    <t>Financial/Data Analyst</t>
  </si>
  <si>
    <t>Euro 15.000</t>
  </si>
  <si>
    <t>business consultant</t>
  </si>
  <si>
    <t>Italy</t>
  </si>
  <si>
    <t>Documentation Consultant</t>
  </si>
  <si>
    <t>Sr. Consultant</t>
  </si>
  <si>
    <t>investment accountant</t>
  </si>
  <si>
    <t>Officer Production</t>
  </si>
  <si>
    <t>warehouse management</t>
  </si>
  <si>
    <t>GREECE</t>
  </si>
  <si>
    <t>Chief Accountant</t>
  </si>
  <si>
    <t>Manager F &amp; A</t>
  </si>
  <si>
    <t>Quality Assurance Engineer</t>
  </si>
  <si>
    <t>DKK 625000</t>
  </si>
  <si>
    <t>DKK</t>
  </si>
  <si>
    <t>Manager Business Controlling</t>
  </si>
  <si>
    <t>sample manager</t>
  </si>
  <si>
    <t>Practice Manager</t>
  </si>
  <si>
    <t>INR 750,000</t>
  </si>
  <si>
    <t>marketing specialist</t>
  </si>
  <si>
    <t>40,000 US</t>
  </si>
  <si>
    <t>Staff Accountant</t>
  </si>
  <si>
    <t>Manager Corporate Finance</t>
  </si>
  <si>
    <t>Latin America</t>
  </si>
  <si>
    <t>INR 450000</t>
  </si>
  <si>
    <t>ASSISTANT MANAGER</t>
  </si>
  <si>
    <t>700000 INR</t>
  </si>
  <si>
    <t>Lead Executive MIS</t>
  </si>
  <si>
    <t>Snr Business Analyst</t>
  </si>
  <si>
    <t>QATAR</t>
  </si>
  <si>
    <t>assurance manager</t>
  </si>
  <si>
    <t>$40K</t>
  </si>
  <si>
    <t>SOX,SAP, Insurance Coordinator</t>
  </si>
  <si>
    <t>Pakistan, Angola</t>
  </si>
  <si>
    <t>Â£26000</t>
  </si>
  <si>
    <t>Financial Accountant</t>
  </si>
  <si>
    <t>Pmo</t>
  </si>
  <si>
    <t>62.000 euro</t>
  </si>
  <si>
    <t>Stafmember</t>
  </si>
  <si>
    <t>â‚¬35,000 / â‚¬44,000</t>
  </si>
  <si>
    <t>education advisor</t>
  </si>
  <si>
    <t>the Netherlands</t>
  </si>
  <si>
    <t>Senior Accounts Clerk</t>
  </si>
  <si>
    <t>Infection Prevention Surveillance Specialist</t>
  </si>
  <si>
    <t>IDR 4000000</t>
  </si>
  <si>
    <t>IDR</t>
  </si>
  <si>
    <t>Office Instructor</t>
  </si>
  <si>
    <t>GBP 34000</t>
  </si>
  <si>
    <t>Investment Accountant</t>
  </si>
  <si>
    <t>dkk 450000</t>
  </si>
  <si>
    <t>85000 USD</t>
  </si>
  <si>
    <t xml:space="preserve">Senior Executive Compensation Analyst </t>
  </si>
  <si>
    <t>USD72000</t>
  </si>
  <si>
    <t>Markets Adviser</t>
  </si>
  <si>
    <t>GBP 43,000</t>
  </si>
  <si>
    <t>Â£25750</t>
  </si>
  <si>
    <t>Program &amp; Policy Analyst-Advanced</t>
  </si>
  <si>
    <t>systems accountant</t>
  </si>
  <si>
    <t>Sr. Systems Analyst</t>
  </si>
  <si>
    <t>Environmental Information Analyst</t>
  </si>
  <si>
    <t>Develope</t>
  </si>
  <si>
    <t>it manager</t>
  </si>
  <si>
    <t>MONGOLIAN</t>
  </si>
  <si>
    <t>Mongolia</t>
  </si>
  <si>
    <t>RM3000</t>
  </si>
  <si>
    <t>Process Engineering</t>
  </si>
  <si>
    <t>120,000  US$</t>
  </si>
  <si>
    <t>Consultant - Process Improvement</t>
  </si>
  <si>
    <t>Senior Materials Handler</t>
  </si>
  <si>
    <t>Certified Public Accountant</t>
  </si>
  <si>
    <t>Manager - Marketing Analytics</t>
  </si>
  <si>
    <t>Contractor/Consultant</t>
  </si>
  <si>
    <t>AUD $43000</t>
  </si>
  <si>
    <t>Operations Support Officer</t>
  </si>
  <si>
    <t>master scheduler</t>
  </si>
  <si>
    <t>Practice Manager - Business Operations</t>
  </si>
  <si>
    <t>48000 $AUD</t>
  </si>
  <si>
    <t>Staff Assistant</t>
  </si>
  <si>
    <t>AVP Securitisation</t>
  </si>
  <si>
    <t>Asstt. Manager</t>
  </si>
  <si>
    <t>MYR89500</t>
  </si>
  <si>
    <t>USD 11800 (INR 650000)</t>
  </si>
  <si>
    <t>Assistant Data Analyst</t>
  </si>
  <si>
    <t>Rs.3.6 Lakhs pa</t>
  </si>
  <si>
    <t>Team Leader WFM</t>
  </si>
  <si>
    <t>manager operation</t>
  </si>
  <si>
    <t>srilanka</t>
  </si>
  <si>
    <t>Indian Rs 10 Lakhs</t>
  </si>
  <si>
    <t>INR 900000</t>
  </si>
  <si>
    <t>RENTAL INVENTORY CONTROLLER</t>
  </si>
  <si>
    <t>Publisher</t>
  </si>
  <si>
    <t>Resource Planning Analyst</t>
  </si>
  <si>
    <t>3,00,000.00</t>
  </si>
  <si>
    <t>MIS OFFICER</t>
  </si>
  <si>
    <t>400000INR</t>
  </si>
  <si>
    <t>Monitoring &amp; Evaluation officer</t>
  </si>
  <si>
    <t>Myanmar</t>
  </si>
  <si>
    <t>us $ 14000</t>
  </si>
  <si>
    <t>Pricing Analyst</t>
  </si>
  <si>
    <t>excel prof</t>
  </si>
  <si>
    <t>pakistan</t>
  </si>
  <si>
    <t>30000 EUR</t>
  </si>
  <si>
    <t>Employee</t>
  </si>
  <si>
    <t>6,00,000 INR</t>
  </si>
  <si>
    <t>Senior Business Executive</t>
  </si>
  <si>
    <t>3.5 lakhs p.a</t>
  </si>
  <si>
    <t>I dont know</t>
  </si>
  <si>
    <t>Financial Analysis</t>
  </si>
  <si>
    <t>Rs 1500000</t>
  </si>
  <si>
    <t>US$ 100,000</t>
  </si>
  <si>
    <t>Uganda</t>
  </si>
  <si>
    <t>Project Support Officer</t>
  </si>
  <si>
    <t>AUS 49,000</t>
  </si>
  <si>
    <t>Document Control</t>
  </si>
  <si>
    <t>5,75,000</t>
  </si>
  <si>
    <t>Asst Manager HR</t>
  </si>
  <si>
    <t>500000 Rupees</t>
  </si>
  <si>
    <t>Senior software engineer</t>
  </si>
  <si>
    <t>36K</t>
  </si>
  <si>
    <t>210000 per annum</t>
  </si>
  <si>
    <t>MIS cum Purchase Executive</t>
  </si>
  <si>
    <t>â‚¬ 48500</t>
  </si>
  <si>
    <t>Information analyst</t>
  </si>
  <si>
    <t>2 LPA</t>
  </si>
  <si>
    <t>INR360000</t>
  </si>
  <si>
    <t>Sr. Executive -HR</t>
  </si>
  <si>
    <t>â‚¬ 28500</t>
  </si>
  <si>
    <t>Salary Professsional</t>
  </si>
  <si>
    <t>FANANCE</t>
  </si>
  <si>
    <t>SRI LANKA</t>
  </si>
  <si>
    <t>Manager - Corporate strategy and Planning</t>
  </si>
  <si>
    <t>6lakhs</t>
  </si>
  <si>
    <t>NAF Support Manager</t>
  </si>
  <si>
    <t>43000 EUR</t>
  </si>
  <si>
    <t>Project manager of IT infrastructure</t>
  </si>
  <si>
    <t>about 24.000 â‚¬</t>
  </si>
  <si>
    <t>relationship manager</t>
  </si>
  <si>
    <t>82000 USD</t>
  </si>
  <si>
    <t>6.6 Lacs</t>
  </si>
  <si>
    <t>AM business Intelligence</t>
  </si>
  <si>
    <t>17000 Rs</t>
  </si>
  <si>
    <t>MIS Associate</t>
  </si>
  <si>
    <t>41000 â‚¬</t>
  </si>
  <si>
    <t>TL WFM</t>
  </si>
  <si>
    <t>new zealand</t>
  </si>
  <si>
    <t>Dir. Revenue Mgt</t>
  </si>
  <si>
    <t>Kingdom of Saudi Arabia</t>
  </si>
  <si>
    <t>60000 USD p.a.</t>
  </si>
  <si>
    <t>Controlling Manager</t>
  </si>
  <si>
    <t>CEE</t>
  </si>
  <si>
    <t>Financial Modelling Analyst</t>
  </si>
  <si>
    <t>support manager</t>
  </si>
  <si>
    <t>Web Analyst</t>
  </si>
  <si>
    <t>Rs.6,00,000</t>
  </si>
  <si>
    <t>liquidity manager</t>
  </si>
  <si>
    <t>Ghana</t>
  </si>
  <si>
    <t>41000 $</t>
  </si>
  <si>
    <t>PO/PMO/Planner/PM</t>
  </si>
  <si>
    <t>16,00,000</t>
  </si>
  <si>
    <t xml:space="preserve">Senior Associate </t>
  </si>
  <si>
    <t>MIS HR,HRIS</t>
  </si>
  <si>
    <t>Â£70000</t>
  </si>
  <si>
    <t>USD 5300</t>
  </si>
  <si>
    <t>Asst. Production Manager</t>
  </si>
  <si>
    <t>9 067</t>
  </si>
  <si>
    <t>assistant</t>
  </si>
  <si>
    <t>A$150000</t>
  </si>
  <si>
    <t>Bus Analyst</t>
  </si>
  <si>
    <t>Vice President of Performance Management</t>
  </si>
  <si>
    <t>Principal advisor</t>
  </si>
  <si>
    <t>Director of Technology</t>
  </si>
  <si>
    <t>Austria</t>
  </si>
  <si>
    <t>2.5 per lacks</t>
  </si>
  <si>
    <t>Credit Executive</t>
  </si>
  <si>
    <t>Business Analytics Associate</t>
  </si>
  <si>
    <t xml:space="preserve">27,000.GBP 42,353 USD </t>
  </si>
  <si>
    <t>Engineering Tech</t>
  </si>
  <si>
    <t xml:space="preserve">Rs. 4.5 lakhs </t>
  </si>
  <si>
    <t>Mechanical Design engineer</t>
  </si>
  <si>
    <t>Business Information Analyst</t>
  </si>
  <si>
    <t>2.21Lac</t>
  </si>
  <si>
    <t>Junior Controller</t>
  </si>
  <si>
    <t>4000000 JPY</t>
  </si>
  <si>
    <t>JPY</t>
  </si>
  <si>
    <t>System Analyst (Configuration Mgmt)</t>
  </si>
  <si>
    <t>Planning Supervisor</t>
  </si>
  <si>
    <t>$80,000 USD</t>
  </si>
  <si>
    <t>Manager of Data Analytics</t>
  </si>
  <si>
    <t>Quality Control Supervisor</t>
  </si>
  <si>
    <t>$100,000 US</t>
  </si>
  <si>
    <t>$60,000 USD</t>
  </si>
  <si>
    <t>clerk 24 hrs per week</t>
  </si>
  <si>
    <t>Engineering Intern</t>
  </si>
  <si>
    <t>Vice Head of Dpt in Education</t>
  </si>
  <si>
    <t xml:space="preserve">$83000 USD </t>
  </si>
  <si>
    <t>Senior Planning Analyst</t>
  </si>
  <si>
    <t>energy engineer</t>
  </si>
  <si>
    <t>Measurement &amp; Verification Engineer</t>
  </si>
  <si>
    <t>97,000 USD</t>
  </si>
  <si>
    <t>Sr. Manager of Finance</t>
  </si>
  <si>
    <t>60000 $</t>
  </si>
  <si>
    <t>I.T Manager</t>
  </si>
  <si>
    <t>Rs 250000</t>
  </si>
  <si>
    <t>Measurement Specialist</t>
  </si>
  <si>
    <t>Test engineer</t>
  </si>
  <si>
    <t>VP, Business Management</t>
  </si>
  <si>
    <t>MIS Controller</t>
  </si>
  <si>
    <t>Senior Underwriting Analyst</t>
  </si>
  <si>
    <t>Data Integrity &amp; Reporting Tool Analyst</t>
  </si>
  <si>
    <t>Manager FP and A</t>
  </si>
  <si>
    <t>Business Operation Specialist</t>
  </si>
  <si>
    <t>Stress Engineer</t>
  </si>
  <si>
    <t>eeo analyst</t>
  </si>
  <si>
    <t>Sr Process Consultant</t>
  </si>
  <si>
    <t>37K</t>
  </si>
  <si>
    <t>Credentialing Coordinator &amp; Productivity Reports "Guru"</t>
  </si>
  <si>
    <t>Transportation Planner</t>
  </si>
  <si>
    <t>Risk Analyst</t>
  </si>
  <si>
    <t>Project Coordinator</t>
  </si>
  <si>
    <t>36000 euros</t>
  </si>
  <si>
    <t>Data Analytics Consultant</t>
  </si>
  <si>
    <t>Manager, Financial Planning &amp; Analysis</t>
  </si>
  <si>
    <t>Lead Budget/Financial Analyst</t>
  </si>
  <si>
    <t>216000.00 Saudi Riyak</t>
  </si>
  <si>
    <t>Senior Electrical Engineer</t>
  </si>
  <si>
    <t>Accounting Supervisor</t>
  </si>
  <si>
    <t>Tax Manager</t>
  </si>
  <si>
    <t>Finance &amp; IT Manager</t>
  </si>
  <si>
    <t>Technical Support Specialist</t>
  </si>
  <si>
    <t>Clinical Data Specialist</t>
  </si>
  <si>
    <t>INR 750000</t>
  </si>
  <si>
    <t>Associate - Indirect Tax</t>
  </si>
  <si>
    <t>Digital Analyst</t>
  </si>
  <si>
    <t>Senior Budget Analyst</t>
  </si>
  <si>
    <t>HR Cordinator</t>
  </si>
  <si>
    <t>Treasury Analyst</t>
  </si>
  <si>
    <t>Assistant Engineer</t>
  </si>
  <si>
    <t>92000 USD</t>
  </si>
  <si>
    <t>sr. senior analyst</t>
  </si>
  <si>
    <t>Project Manager - Finance</t>
  </si>
  <si>
    <t>Senior analyst, ops support</t>
  </si>
  <si>
    <t>Rs 3.25 Lacs</t>
  </si>
  <si>
    <t>ISO TS Documentation</t>
  </si>
  <si>
    <t>24000 USD</t>
  </si>
  <si>
    <t>inventory controller</t>
  </si>
  <si>
    <t>Accounting manager</t>
  </si>
  <si>
    <t>AUD55,000</t>
  </si>
  <si>
    <t>PA</t>
  </si>
  <si>
    <t>Manager, Data Management</t>
  </si>
  <si>
    <t>MYR60000</t>
  </si>
  <si>
    <t>Liquidity Management Executive</t>
  </si>
  <si>
    <t xml:space="preserve">accounting systems manager </t>
  </si>
  <si>
    <t>Rs. 900000 per annum</t>
  </si>
  <si>
    <t>Rs  6 lakhs/annum</t>
  </si>
  <si>
    <t>Accounting Specialist</t>
  </si>
  <si>
    <t>Project Management</t>
  </si>
  <si>
    <t>project management</t>
  </si>
  <si>
    <t>Business Intelligence Supervisor</t>
  </si>
  <si>
    <t>zar22000</t>
  </si>
  <si>
    <t>SouthAfrica</t>
  </si>
  <si>
    <t>stress engineer</t>
  </si>
  <si>
    <t>nld</t>
  </si>
  <si>
    <t>320000 INR</t>
  </si>
  <si>
    <t>4 Lakhs INR p.a</t>
  </si>
  <si>
    <t>Rs.2,50,000.00</t>
  </si>
  <si>
    <t>Manager Commercial</t>
  </si>
  <si>
    <t>Rs. 1150000/-</t>
  </si>
  <si>
    <t>Catalog Auditor</t>
  </si>
  <si>
    <t>Rs 10,00,000</t>
  </si>
  <si>
    <t>Â£17000</t>
  </si>
  <si>
    <t>Verification Agent</t>
  </si>
  <si>
    <t>M &amp; E Officer</t>
  </si>
  <si>
    <t>Myanmar [Burma]</t>
  </si>
  <si>
    <t>Assistant Financial Accountant</t>
  </si>
  <si>
    <t>Support</t>
  </si>
  <si>
    <t>EU</t>
  </si>
  <si>
    <t>Process Assocaite</t>
  </si>
  <si>
    <t>$AUD 125,000 +</t>
  </si>
  <si>
    <t>Financial Application Developer</t>
  </si>
  <si>
    <t>Â£37000</t>
  </si>
  <si>
    <t>Planning &amp; Scheduling Manager</t>
  </si>
  <si>
    <t>ZAR6500</t>
  </si>
  <si>
    <t>Online Stats Controller</t>
  </si>
  <si>
    <t>INR 60000</t>
  </si>
  <si>
    <t>DEO</t>
  </si>
  <si>
    <t>M I S Executive</t>
  </si>
  <si>
    <t>Service Solution Rep</t>
  </si>
  <si>
    <t>US $ 3200</t>
  </si>
  <si>
    <t xml:space="preserve">Regional Business Manager </t>
  </si>
  <si>
    <t>sales&amp;marketing</t>
  </si>
  <si>
    <t>turkey</t>
  </si>
  <si>
    <t>sr analyst</t>
  </si>
  <si>
    <t>Mgr Technology</t>
  </si>
  <si>
    <t>60000 Euros</t>
  </si>
  <si>
    <t>Chemical Engineer</t>
  </si>
  <si>
    <t>Senior Planning Engineer</t>
  </si>
  <si>
    <t>AUD 165000</t>
  </si>
  <si>
    <t>50000 US$</t>
  </si>
  <si>
    <t>7200 USD per year aprox</t>
  </si>
  <si>
    <t>control process auxiliary</t>
  </si>
  <si>
    <t>Business Intelligence Consultant</t>
  </si>
  <si>
    <t>Officer MIS</t>
  </si>
  <si>
    <t>operations Administrator</t>
  </si>
  <si>
    <t>33500 â‚¬</t>
  </si>
  <si>
    <t>Controller / VBA Developet</t>
  </si>
  <si>
    <t>61K</t>
  </si>
  <si>
    <t>Director of Business Analytics</t>
  </si>
  <si>
    <t>278000 PA</t>
  </si>
  <si>
    <t>Supplier Manager</t>
  </si>
  <si>
    <t>Reports Writer</t>
  </si>
  <si>
    <t>Process Associate</t>
  </si>
  <si>
    <t>6.5 LAKHS</t>
  </si>
  <si>
    <t>HR/ADMINISTRATION</t>
  </si>
  <si>
    <t>4.00 lac</t>
  </si>
  <si>
    <t>Operational Specialist</t>
  </si>
  <si>
    <t>US$ 10000</t>
  </si>
  <si>
    <t>Trainee</t>
  </si>
  <si>
    <t>Senior Business Research Analyst</t>
  </si>
  <si>
    <t>Senior Consultant - PMO</t>
  </si>
  <si>
    <t>Rs 5,36,000</t>
  </si>
  <si>
    <t>Financial Analst</t>
  </si>
  <si>
    <t>Excel Business Analyst</t>
  </si>
  <si>
    <t>SVP</t>
  </si>
  <si>
    <t>Bolivia</t>
  </si>
  <si>
    <t>info analyst</t>
  </si>
  <si>
    <t>Data Manager</t>
  </si>
  <si>
    <t>10000 US$</t>
  </si>
  <si>
    <t>Project management</t>
  </si>
  <si>
    <t>Vietnam</t>
  </si>
  <si>
    <t>Business Banker</t>
  </si>
  <si>
    <t>Associate Analyst</t>
  </si>
  <si>
    <t>MYS</t>
  </si>
  <si>
    <t>Rs. 200000/-</t>
  </si>
  <si>
    <t>Accounts Executive</t>
  </si>
  <si>
    <t>85,000 AUD</t>
  </si>
  <si>
    <t>Demand Planner</t>
  </si>
  <si>
    <t>Rs. 380000</t>
  </si>
  <si>
    <t>reporting analyst</t>
  </si>
  <si>
    <t>Â£30500</t>
  </si>
  <si>
    <t>Construction Estimator</t>
  </si>
  <si>
    <t>60K â‚¬</t>
  </si>
  <si>
    <t>Trade Marketing</t>
  </si>
  <si>
    <t>NL</t>
  </si>
  <si>
    <t>Merchandise Planning Manager</t>
  </si>
  <si>
    <t>pricing manager</t>
  </si>
  <si>
    <t>Marketing Services Manager</t>
  </si>
  <si>
    <t>Sr Analyst</t>
  </si>
  <si>
    <t>Rs. 180000</t>
  </si>
  <si>
    <t>Asst Store Manager</t>
  </si>
  <si>
    <t>45.000 USD</t>
  </si>
  <si>
    <t>Junior Reporting Manager</t>
  </si>
  <si>
    <t>Brand manager</t>
  </si>
  <si>
    <t>Libya</t>
  </si>
  <si>
    <t>55000 EUR</t>
  </si>
  <si>
    <t>Risk Officer</t>
  </si>
  <si>
    <t>Sr. Risk Analyst</t>
  </si>
  <si>
    <t>60000 EUR</t>
  </si>
  <si>
    <t>Business Engineer</t>
  </si>
  <si>
    <t>FA /financial Analyst</t>
  </si>
  <si>
    <t>Bulgaria</t>
  </si>
  <si>
    <t>$59,000 USD</t>
  </si>
  <si>
    <t>Operations Manager</t>
  </si>
  <si>
    <t>Management Reporting Analyst</t>
  </si>
  <si>
    <t>Reporting Team Lead</t>
  </si>
  <si>
    <t>70000 â‚¬</t>
  </si>
  <si>
    <t>Specialist Learning Technology</t>
  </si>
  <si>
    <t>USD90,000</t>
  </si>
  <si>
    <t>Operationsl Regional Manager</t>
  </si>
  <si>
    <t>Manager - Business Development</t>
  </si>
  <si>
    <t>$40,000 USD</t>
  </si>
  <si>
    <t>QA Data Analyst</t>
  </si>
  <si>
    <t>SME</t>
  </si>
  <si>
    <t>Work Force Scheduler for Call Center</t>
  </si>
  <si>
    <t>Asistente</t>
  </si>
  <si>
    <t>Peru</t>
  </si>
  <si>
    <t>INR 850000</t>
  </si>
  <si>
    <t>Sr Business analyst</t>
  </si>
  <si>
    <t>35000 GBP</t>
  </si>
  <si>
    <t>finance director</t>
  </si>
  <si>
    <t>IT Coordinator</t>
  </si>
  <si>
    <t>120000 MAD</t>
  </si>
  <si>
    <t>MAD</t>
  </si>
  <si>
    <t>Supply chain Controller</t>
  </si>
  <si>
    <t>Morocco</t>
  </si>
  <si>
    <t>Business Operations Analyst</t>
  </si>
  <si>
    <t>Sr Report Developer</t>
  </si>
  <si>
    <t>5.65 lac per annum</t>
  </si>
  <si>
    <t>Administrator</t>
  </si>
  <si>
    <t>AU $120000</t>
  </si>
  <si>
    <t xml:space="preserve">team leader </t>
  </si>
  <si>
    <t>Quality Assurance Analyst</t>
  </si>
  <si>
    <t>Analytics engineer</t>
  </si>
  <si>
    <t>Assistant Manger Service Quality Assurance</t>
  </si>
  <si>
    <t>AVP</t>
  </si>
  <si>
    <t>U$52,000/annual</t>
  </si>
  <si>
    <t>75000 $</t>
  </si>
  <si>
    <t>Rs 1000000</t>
  </si>
  <si>
    <t>Lesotho</t>
  </si>
  <si>
    <t>21000EUR</t>
  </si>
  <si>
    <t>Coordenador PeÃ§as Grupo</t>
  </si>
  <si>
    <t>Owner of Business Improvement Consultancy</t>
  </si>
  <si>
    <t>500 USD</t>
  </si>
  <si>
    <t>dgm</t>
  </si>
  <si>
    <t>Catalog Circulation Analyst</t>
  </si>
  <si>
    <t>20000 $</t>
  </si>
  <si>
    <t>â‚¬ 50k</t>
  </si>
  <si>
    <t>SAS Adminstrator</t>
  </si>
  <si>
    <t>Â£21500Uk</t>
  </si>
  <si>
    <t>42000 US</t>
  </si>
  <si>
    <t>production clerk</t>
  </si>
  <si>
    <t>U$13,000</t>
  </si>
  <si>
    <t>Dss Analyst</t>
  </si>
  <si>
    <t xml:space="preserve">Business Analysis &amp; MIS </t>
  </si>
  <si>
    <t>50000USD</t>
  </si>
  <si>
    <t>Associate Vice President</t>
  </si>
  <si>
    <t>M.I.S</t>
  </si>
  <si>
    <t>application dev</t>
  </si>
  <si>
    <t>37000GBP</t>
  </si>
  <si>
    <t>Technical Web Analyst</t>
  </si>
  <si>
    <t>6.8 Lac INR</t>
  </si>
  <si>
    <t>Head of Business</t>
  </si>
  <si>
    <t>24 K mauritian Rupees</t>
  </si>
  <si>
    <t>IT Support Engineer</t>
  </si>
  <si>
    <t>Mauritius</t>
  </si>
  <si>
    <t>Environmental Adviser</t>
  </si>
  <si>
    <t>Azerbaijan</t>
  </si>
  <si>
    <t>Rs. 3.70 lacs</t>
  </si>
  <si>
    <t>Senior Officer</t>
  </si>
  <si>
    <t>IT Developer</t>
  </si>
  <si>
    <t>485000 DKK</t>
  </si>
  <si>
    <t>business support analyst</t>
  </si>
  <si>
    <t>New zealand</t>
  </si>
  <si>
    <t>10 lacs INR</t>
  </si>
  <si>
    <t>Category Manager</t>
  </si>
  <si>
    <t>assistant director of finance</t>
  </si>
  <si>
    <t>Clinical Intake Specialist</t>
  </si>
  <si>
    <t>Marketing services</t>
  </si>
  <si>
    <t>Senior Associate, Finance</t>
  </si>
  <si>
    <t xml:space="preserve">MIS </t>
  </si>
  <si>
    <t>Rs. 125000</t>
  </si>
  <si>
    <t>No</t>
  </si>
  <si>
    <t>280$/ month</t>
  </si>
  <si>
    <t>service executive</t>
  </si>
  <si>
    <t>Sr financial analyst</t>
  </si>
  <si>
    <t>Consulting Practice Manager</t>
  </si>
  <si>
    <t>SVP of Acquisitions</t>
  </si>
  <si>
    <t>Store Inventory</t>
  </si>
  <si>
    <t>240000 INR</t>
  </si>
  <si>
    <t>Exicutive TQM</t>
  </si>
  <si>
    <t>Rs. 5 lacs</t>
  </si>
  <si>
    <t>INR 3.2 lpa</t>
  </si>
  <si>
    <t>Â£22k</t>
  </si>
  <si>
    <t>Supply/Demand Planner</t>
  </si>
  <si>
    <t>2600 $</t>
  </si>
  <si>
    <t>ISRAEL</t>
  </si>
  <si>
    <t>logistics analyst</t>
  </si>
  <si>
    <t>Slovakia</t>
  </si>
  <si>
    <t>BI director</t>
  </si>
  <si>
    <t>Sr Manager</t>
  </si>
  <si>
    <t>11000 USD</t>
  </si>
  <si>
    <t>Dataminer</t>
  </si>
  <si>
    <t>Tunisia</t>
  </si>
  <si>
    <t>30000 â‚¬</t>
  </si>
  <si>
    <t>Safety technician</t>
  </si>
  <si>
    <t>Marketing Data Analyst</t>
  </si>
  <si>
    <t>Category Leader</t>
  </si>
  <si>
    <t>Customer Sales Analyst</t>
  </si>
  <si>
    <t>Maintenance Manager</t>
  </si>
  <si>
    <t>US$ 30500</t>
  </si>
  <si>
    <t>Data Resource Specialist</t>
  </si>
  <si>
    <t>Waiter</t>
  </si>
  <si>
    <t>Business Systems Analyst I</t>
  </si>
  <si>
    <t>Technical Specialist</t>
  </si>
  <si>
    <t>Rs 16000</t>
  </si>
  <si>
    <t>Enterprise Portfolio Manager</t>
  </si>
  <si>
    <t>NZD$71000</t>
  </si>
  <si>
    <t>Sr Executive - MIS</t>
  </si>
  <si>
    <t>200000 INR</t>
  </si>
  <si>
    <t>france</t>
  </si>
  <si>
    <t>Senior QA Tester</t>
  </si>
  <si>
    <t>400 000 NOK</t>
  </si>
  <si>
    <t>NOK</t>
  </si>
  <si>
    <t>Economic analyst</t>
  </si>
  <si>
    <t>Directer of Sales Support</t>
  </si>
  <si>
    <t>Anallyst</t>
  </si>
  <si>
    <t>Â£35500</t>
  </si>
  <si>
    <t>Bussiness Analyst</t>
  </si>
  <si>
    <t>4 lacs INR</t>
  </si>
  <si>
    <t>38920EUR</t>
  </si>
  <si>
    <t>functional analyst</t>
  </si>
  <si>
    <t>US$45,000</t>
  </si>
  <si>
    <t>US$60000</t>
  </si>
  <si>
    <t>Actuarial Analyst</t>
  </si>
  <si>
    <t>process coordinator</t>
  </si>
  <si>
    <t>Contact Operations Analyst</t>
  </si>
  <si>
    <t>Student assistant</t>
  </si>
  <si>
    <t>PPC Search Specialist</t>
  </si>
  <si>
    <t>data organizer</t>
  </si>
  <si>
    <t>gov employee</t>
  </si>
  <si>
    <t>Accounts manager</t>
  </si>
  <si>
    <t>1.5 LINR</t>
  </si>
  <si>
    <t>Manager (MIS)</t>
  </si>
  <si>
    <t>financial analyst (real estate)</t>
  </si>
  <si>
    <t>36000stg</t>
  </si>
  <si>
    <t>contracts officer</t>
  </si>
  <si>
    <t>exe</t>
  </si>
  <si>
    <t>500000vINR</t>
  </si>
  <si>
    <t>Â£27000</t>
  </si>
  <si>
    <t>Network Designer</t>
  </si>
  <si>
    <t>Senior Production Accountant</t>
  </si>
  <si>
    <t>6000 US</t>
  </si>
  <si>
    <t>Reporting Coordinator</t>
  </si>
  <si>
    <t>Armenia</t>
  </si>
  <si>
    <t>PMO Analyst</t>
  </si>
  <si>
    <t>AGM - Operations &amp; Customer Support</t>
  </si>
  <si>
    <t>Baan ERP Functional Consultant</t>
  </si>
  <si>
    <t>Â£73000</t>
  </si>
  <si>
    <t>Sourcing Analyst</t>
  </si>
  <si>
    <t>Tax Associate</t>
  </si>
  <si>
    <t>Senior Fiancial Analyst</t>
  </si>
  <si>
    <t>Rs. 21500</t>
  </si>
  <si>
    <t>Senior Data Associate</t>
  </si>
  <si>
    <t>Business Analyst II</t>
  </si>
  <si>
    <t>Sales / Finance Manager</t>
  </si>
  <si>
    <t>9,50,000</t>
  </si>
  <si>
    <t>Associate Manager, Drug Safety Operations</t>
  </si>
  <si>
    <t>15000inr</t>
  </si>
  <si>
    <t xml:space="preserve">Project Lead </t>
  </si>
  <si>
    <t>INR800000</t>
  </si>
  <si>
    <t xml:space="preserve">Financial Analyst </t>
  </si>
  <si>
    <t>bUSINESS aNALYST</t>
  </si>
  <si>
    <t>Customer Service</t>
  </si>
  <si>
    <t>CHF140000</t>
  </si>
  <si>
    <t>CHF</t>
  </si>
  <si>
    <t>Projektleiter</t>
  </si>
  <si>
    <t>Pricing Manager</t>
  </si>
  <si>
    <t>Compliance Officer</t>
  </si>
  <si>
    <t>Data Management Solutions Supervisor</t>
  </si>
  <si>
    <t>Officer</t>
  </si>
  <si>
    <t>1.40 lac</t>
  </si>
  <si>
    <t>magic</t>
  </si>
  <si>
    <t>account</t>
  </si>
  <si>
    <t>purchasing manager</t>
  </si>
  <si>
    <t>equity research trainee</t>
  </si>
  <si>
    <t xml:space="preserve">project engineer </t>
  </si>
  <si>
    <t>Teacher</t>
  </si>
  <si>
    <t>regional sales manager</t>
  </si>
  <si>
    <t>croatia</t>
  </si>
  <si>
    <t>Â£22300</t>
  </si>
  <si>
    <t>Analysis &amp; insight consultant</t>
  </si>
  <si>
    <t>Â£31185</t>
  </si>
  <si>
    <t>Data Team Leader</t>
  </si>
  <si>
    <t>assistant account manager</t>
  </si>
  <si>
    <t>Scientist III</t>
  </si>
  <si>
    <t>Â£26500</t>
  </si>
  <si>
    <t>Compliance Manager</t>
  </si>
  <si>
    <t>Development Analyst</t>
  </si>
  <si>
    <t>computer operator</t>
  </si>
  <si>
    <t>ECommerce Manager</t>
  </si>
  <si>
    <t>Machine Scheduler</t>
  </si>
  <si>
    <t>$65,000 US</t>
  </si>
  <si>
    <t>Sr Financial Systems Analyst</t>
  </si>
  <si>
    <t>SFA</t>
  </si>
  <si>
    <t>Ð˜Ð¨ Ð¤Ñ‚Ñ„Ð´Ð½Ñ‹Ðµ</t>
  </si>
  <si>
    <t>ba</t>
  </si>
  <si>
    <t>Lead Financial Analyst</t>
  </si>
  <si>
    <t>Senior Associate Engineer</t>
  </si>
  <si>
    <t>Associate Manager</t>
  </si>
  <si>
    <t>Manager MIS &amp; Analytics</t>
  </si>
  <si>
    <t>aud145000</t>
  </si>
  <si>
    <t>Sales Cordinator</t>
  </si>
  <si>
    <t>Sr Executive</t>
  </si>
  <si>
    <t>4.5 Laks</t>
  </si>
  <si>
    <t>Manager, Operations</t>
  </si>
  <si>
    <t>IT Trainer</t>
  </si>
  <si>
    <t>administrator</t>
  </si>
  <si>
    <t>$214,000  USD</t>
  </si>
  <si>
    <t>Assistant Corporate Controller</t>
  </si>
  <si>
    <t>Data Integration Engenieer</t>
  </si>
  <si>
    <t>purchasing operations administrator</t>
  </si>
  <si>
    <t>Planning and Logistics Coordinator</t>
  </si>
  <si>
    <t>1600â‚¬ net monthly</t>
  </si>
  <si>
    <t>bank clerk</t>
  </si>
  <si>
    <t>Financial Modeler</t>
  </si>
  <si>
    <t>Personal Assistant</t>
  </si>
  <si>
    <t>Hong Kong</t>
  </si>
  <si>
    <t>INR 10 lacs p.a.</t>
  </si>
  <si>
    <t>Mnanager- Customer Project finance &amp; recovery</t>
  </si>
  <si>
    <t xml:space="preserve">Lead </t>
  </si>
  <si>
    <t>36000 British pounds</t>
  </si>
  <si>
    <t>Senior officer data reporting</t>
  </si>
  <si>
    <t>AM</t>
  </si>
  <si>
    <t>Rates Analyst</t>
  </si>
  <si>
    <t>Project Controller</t>
  </si>
  <si>
    <t>accoutant</t>
  </si>
  <si>
    <t>Programme Officer</t>
  </si>
  <si>
    <t>Digital Media Analyst</t>
  </si>
  <si>
    <t>Research Support Specialist</t>
  </si>
  <si>
    <t>US$ 85000</t>
  </si>
  <si>
    <t>Chief Financial Officer</t>
  </si>
  <si>
    <t>Â£33500</t>
  </si>
  <si>
    <t>Senior Manufacturing Engineer</t>
  </si>
  <si>
    <t>Customer Experence Engineer</t>
  </si>
  <si>
    <t>Baltic</t>
  </si>
  <si>
    <t>Manager - Controlling</t>
  </si>
  <si>
    <t>Sr. System Analyst</t>
  </si>
  <si>
    <t>Sr.Manager</t>
  </si>
  <si>
    <t>EUR 90000</t>
  </si>
  <si>
    <t>mainland Europe (Euro zone)</t>
  </si>
  <si>
    <t>$US16.110,72</t>
  </si>
  <si>
    <t>INFORMATION ANALIST</t>
  </si>
  <si>
    <t>COLOMBIA</t>
  </si>
  <si>
    <t>HR Supervisor</t>
  </si>
  <si>
    <t>Marketing Initatities Analyst</t>
  </si>
  <si>
    <t>Sales Compensation Analyst</t>
  </si>
  <si>
    <t>materials</t>
  </si>
  <si>
    <t>Actuarial Specialist</t>
  </si>
  <si>
    <t>Marketing Database Analyst</t>
  </si>
  <si>
    <t>INR 360000</t>
  </si>
  <si>
    <t>INR 50000</t>
  </si>
  <si>
    <t>Manager- Customer Support</t>
  </si>
  <si>
    <t>3.5 lac</t>
  </si>
  <si>
    <t>3r23regedf</t>
  </si>
  <si>
    <t>Revenue Focus Manager</t>
  </si>
  <si>
    <t>technical analyst</t>
  </si>
  <si>
    <t>US$100,000</t>
  </si>
  <si>
    <t>Senior Manager MIS</t>
  </si>
  <si>
    <t>AUD63000</t>
  </si>
  <si>
    <t>Financial Modelling adviser</t>
  </si>
  <si>
    <t>pm</t>
  </si>
  <si>
    <t>DK</t>
  </si>
  <si>
    <t>AML Analyst</t>
  </si>
  <si>
    <t xml:space="preserve">analyst </t>
  </si>
  <si>
    <t>$AUD 76300</t>
  </si>
  <si>
    <t>manager purchase</t>
  </si>
  <si>
    <t>Process Analyst</t>
  </si>
  <si>
    <t>60k usd</t>
  </si>
  <si>
    <t>buyer</t>
  </si>
  <si>
    <t>Inventory Analyst</t>
  </si>
  <si>
    <t>operator</t>
  </si>
  <si>
    <t>52,224.00ETB</t>
  </si>
  <si>
    <t>ETB</t>
  </si>
  <si>
    <t>Project Costing &amp;Dashboard reporting</t>
  </si>
  <si>
    <t>Ethiopia</t>
  </si>
  <si>
    <t>Marketing Analyst Co-op</t>
  </si>
  <si>
    <t>abc</t>
  </si>
  <si>
    <t>Rs23000/month</t>
  </si>
  <si>
    <t>MIS specialist</t>
  </si>
  <si>
    <t>research associate</t>
  </si>
  <si>
    <t>Monitoring and Evaluation Officer</t>
  </si>
  <si>
    <t>Vice President - Finance</t>
  </si>
  <si>
    <t xml:space="preserve">Operations Analyst </t>
  </si>
  <si>
    <t>Poultry Analyst</t>
  </si>
  <si>
    <t>Customer Resolution</t>
  </si>
  <si>
    <t>Business Analist</t>
  </si>
  <si>
    <t>south africa</t>
  </si>
  <si>
    <t>Oman</t>
  </si>
  <si>
    <t>eorl</t>
  </si>
  <si>
    <t>Corporate Trainer</t>
  </si>
  <si>
    <t>Administrative Coordinator</t>
  </si>
  <si>
    <t>Unique ID</t>
  </si>
  <si>
    <t>ID0001</t>
  </si>
  <si>
    <t>ID0002</t>
  </si>
  <si>
    <t>ID0003</t>
  </si>
  <si>
    <t>ID0004</t>
  </si>
  <si>
    <t>ID0005</t>
  </si>
  <si>
    <t>ID0006</t>
  </si>
  <si>
    <t>ID0007</t>
  </si>
  <si>
    <t>ID0008</t>
  </si>
  <si>
    <t>ID0009</t>
  </si>
  <si>
    <t>ID0010</t>
  </si>
  <si>
    <t>ID0011</t>
  </si>
  <si>
    <t>ID0012</t>
  </si>
  <si>
    <t>ID0013</t>
  </si>
  <si>
    <t>ID0014</t>
  </si>
  <si>
    <t>ID0015</t>
  </si>
  <si>
    <t>ID0016</t>
  </si>
  <si>
    <t>ID0017</t>
  </si>
  <si>
    <t>ID0018</t>
  </si>
  <si>
    <t>ID0019</t>
  </si>
  <si>
    <t>ID0020</t>
  </si>
  <si>
    <t>ID0021</t>
  </si>
  <si>
    <t>ID0022</t>
  </si>
  <si>
    <t>ID0023</t>
  </si>
  <si>
    <t>ID0024</t>
  </si>
  <si>
    <t>ID0025</t>
  </si>
  <si>
    <t>ID0026</t>
  </si>
  <si>
    <t>ID0028</t>
  </si>
  <si>
    <t>ID0029</t>
  </si>
  <si>
    <t>ID0030</t>
  </si>
  <si>
    <t>ID0031</t>
  </si>
  <si>
    <t>ID0032</t>
  </si>
  <si>
    <t>ID0033</t>
  </si>
  <si>
    <t>ID0035</t>
  </si>
  <si>
    <t>ID0036</t>
  </si>
  <si>
    <t>ID0037</t>
  </si>
  <si>
    <t>ID0038</t>
  </si>
  <si>
    <t>ID0039</t>
  </si>
  <si>
    <t>ID0040</t>
  </si>
  <si>
    <t>ID0041</t>
  </si>
  <si>
    <t>ID0042</t>
  </si>
  <si>
    <t>ID0043</t>
  </si>
  <si>
    <t>ID0044</t>
  </si>
  <si>
    <t>ID0045</t>
  </si>
  <si>
    <t>ID0046</t>
  </si>
  <si>
    <t>ID0047</t>
  </si>
  <si>
    <t>ID0048</t>
  </si>
  <si>
    <t>ID0049</t>
  </si>
  <si>
    <t>ID0050</t>
  </si>
  <si>
    <t>ID0051</t>
  </si>
  <si>
    <t>ID0052</t>
  </si>
  <si>
    <t>ID0053</t>
  </si>
  <si>
    <t>ID0054</t>
  </si>
  <si>
    <t>ID0055</t>
  </si>
  <si>
    <t>ID0056</t>
  </si>
  <si>
    <t>ID0057</t>
  </si>
  <si>
    <t>ID0058</t>
  </si>
  <si>
    <t>ID0059</t>
  </si>
  <si>
    <t>ID0060</t>
  </si>
  <si>
    <t>ID0061</t>
  </si>
  <si>
    <t>ID0062</t>
  </si>
  <si>
    <t>ID0063</t>
  </si>
  <si>
    <t>ID0064</t>
  </si>
  <si>
    <t>ID0065</t>
  </si>
  <si>
    <t>ID0066</t>
  </si>
  <si>
    <t>ID0067</t>
  </si>
  <si>
    <t>ID0068</t>
  </si>
  <si>
    <t>ID0069</t>
  </si>
  <si>
    <t>ID0070</t>
  </si>
  <si>
    <t>ID0071</t>
  </si>
  <si>
    <t>ID0072</t>
  </si>
  <si>
    <t>ID0073</t>
  </si>
  <si>
    <t>ID0074</t>
  </si>
  <si>
    <t>ID0075</t>
  </si>
  <si>
    <t>ID0076</t>
  </si>
  <si>
    <t>ID0077</t>
  </si>
  <si>
    <t>ID0078</t>
  </si>
  <si>
    <t>ID0079</t>
  </si>
  <si>
    <t>ID0080</t>
  </si>
  <si>
    <t>ID0081</t>
  </si>
  <si>
    <t>ID0082</t>
  </si>
  <si>
    <t>ID0083</t>
  </si>
  <si>
    <t>ID0084</t>
  </si>
  <si>
    <t>ID0085</t>
  </si>
  <si>
    <t>ID0086</t>
  </si>
  <si>
    <t>ID0087</t>
  </si>
  <si>
    <t>ID0088</t>
  </si>
  <si>
    <t>ID0089</t>
  </si>
  <si>
    <t>ID0090</t>
  </si>
  <si>
    <t>ID0091</t>
  </si>
  <si>
    <t>ID0092</t>
  </si>
  <si>
    <t>ID0093</t>
  </si>
  <si>
    <t>ID0094</t>
  </si>
  <si>
    <t>ID0095</t>
  </si>
  <si>
    <t>ID0096</t>
  </si>
  <si>
    <t>ID0097</t>
  </si>
  <si>
    <t>ID0098</t>
  </si>
  <si>
    <t>ID0099</t>
  </si>
  <si>
    <t>ID0100</t>
  </si>
  <si>
    <t>ID0101</t>
  </si>
  <si>
    <t>ID0102</t>
  </si>
  <si>
    <t>ID0103</t>
  </si>
  <si>
    <t>ID0104</t>
  </si>
  <si>
    <t>ID0105</t>
  </si>
  <si>
    <t>ID0106</t>
  </si>
  <si>
    <t>ID0107</t>
  </si>
  <si>
    <t>ID0108</t>
  </si>
  <si>
    <t>ID0109</t>
  </si>
  <si>
    <t>ID0111</t>
  </si>
  <si>
    <t>ID0112</t>
  </si>
  <si>
    <t>ID0113</t>
  </si>
  <si>
    <t>ID0114</t>
  </si>
  <si>
    <t>ID0115</t>
  </si>
  <si>
    <t>ID0116</t>
  </si>
  <si>
    <t>ID0117</t>
  </si>
  <si>
    <t>ID0118</t>
  </si>
  <si>
    <t>ID0119</t>
  </si>
  <si>
    <t>ID0120</t>
  </si>
  <si>
    <t>ID0121</t>
  </si>
  <si>
    <t>ID0122</t>
  </si>
  <si>
    <t>ID0123</t>
  </si>
  <si>
    <t>ID0124</t>
  </si>
  <si>
    <t>ID0125</t>
  </si>
  <si>
    <t>ID0126</t>
  </si>
  <si>
    <t>ID0127</t>
  </si>
  <si>
    <t>ID0128</t>
  </si>
  <si>
    <t>ID0129</t>
  </si>
  <si>
    <t>ID0130</t>
  </si>
  <si>
    <t>ID0131</t>
  </si>
  <si>
    <t>ID0132</t>
  </si>
  <si>
    <t>ID0133</t>
  </si>
  <si>
    <t>ID0134</t>
  </si>
  <si>
    <t>ID0135</t>
  </si>
  <si>
    <t>ID0136</t>
  </si>
  <si>
    <t>ID0137</t>
  </si>
  <si>
    <t>ID0138</t>
  </si>
  <si>
    <t>ID0139</t>
  </si>
  <si>
    <t>ID0140</t>
  </si>
  <si>
    <t>ID0141</t>
  </si>
  <si>
    <t>ID0142</t>
  </si>
  <si>
    <t>ID0143</t>
  </si>
  <si>
    <t>ID0144</t>
  </si>
  <si>
    <t>ID0145</t>
  </si>
  <si>
    <t>ID0146</t>
  </si>
  <si>
    <t>ID0147</t>
  </si>
  <si>
    <t>ID0148</t>
  </si>
  <si>
    <t>ID0149</t>
  </si>
  <si>
    <t>ID0150</t>
  </si>
  <si>
    <t>ID0151</t>
  </si>
  <si>
    <t>ID0152</t>
  </si>
  <si>
    <t>ID0153</t>
  </si>
  <si>
    <t>ID0154</t>
  </si>
  <si>
    <t>ID0155</t>
  </si>
  <si>
    <t>ID0156</t>
  </si>
  <si>
    <t>ID0157</t>
  </si>
  <si>
    <t>ID0158</t>
  </si>
  <si>
    <t>ID0159</t>
  </si>
  <si>
    <t>ID0160</t>
  </si>
  <si>
    <t>ID0161</t>
  </si>
  <si>
    <t>ID0162</t>
  </si>
  <si>
    <t>ID0163</t>
  </si>
  <si>
    <t>ID0164</t>
  </si>
  <si>
    <t>ID0165</t>
  </si>
  <si>
    <t>ID0166</t>
  </si>
  <si>
    <t>ID0167</t>
  </si>
  <si>
    <t>ID0168</t>
  </si>
  <si>
    <t>ID0169</t>
  </si>
  <si>
    <t>ID0170</t>
  </si>
  <si>
    <t>ID0171</t>
  </si>
  <si>
    <t>ID0172</t>
  </si>
  <si>
    <t>ID0173</t>
  </si>
  <si>
    <t>ID0174</t>
  </si>
  <si>
    <t>ID0175</t>
  </si>
  <si>
    <t>ID0176</t>
  </si>
  <si>
    <t>ID0177</t>
  </si>
  <si>
    <t>ID0178</t>
  </si>
  <si>
    <t>ID0179</t>
  </si>
  <si>
    <t>ID0180</t>
  </si>
  <si>
    <t>ID0181</t>
  </si>
  <si>
    <t>ID0182</t>
  </si>
  <si>
    <t>ID0183</t>
  </si>
  <si>
    <t>ID0184</t>
  </si>
  <si>
    <t>ID0185</t>
  </si>
  <si>
    <t>ID0186</t>
  </si>
  <si>
    <t>ID0187</t>
  </si>
  <si>
    <t>ID0188</t>
  </si>
  <si>
    <t>ID0189</t>
  </si>
  <si>
    <t>ID0190</t>
  </si>
  <si>
    <t>ID0192</t>
  </si>
  <si>
    <t>ID0193</t>
  </si>
  <si>
    <t>ID0194</t>
  </si>
  <si>
    <t>ID0195</t>
  </si>
  <si>
    <t>ID0196</t>
  </si>
  <si>
    <t>ID0197</t>
  </si>
  <si>
    <t>ID0198</t>
  </si>
  <si>
    <t>ID0200</t>
  </si>
  <si>
    <t>ID0201</t>
  </si>
  <si>
    <t>ID0202</t>
  </si>
  <si>
    <t>ID0203</t>
  </si>
  <si>
    <t>ID0204</t>
  </si>
  <si>
    <t>ID0205</t>
  </si>
  <si>
    <t>ID0207</t>
  </si>
  <si>
    <t>ID0208</t>
  </si>
  <si>
    <t>ID0209</t>
  </si>
  <si>
    <t>ID0210</t>
  </si>
  <si>
    <t>ID0211</t>
  </si>
  <si>
    <t>ID0212</t>
  </si>
  <si>
    <t>ID0213</t>
  </si>
  <si>
    <t>ID0214</t>
  </si>
  <si>
    <t>ID0215</t>
  </si>
  <si>
    <t>ID0216</t>
  </si>
  <si>
    <t>ID0217</t>
  </si>
  <si>
    <t>ID0218</t>
  </si>
  <si>
    <t>ID0219</t>
  </si>
  <si>
    <t>ID0220</t>
  </si>
  <si>
    <t>ID0221</t>
  </si>
  <si>
    <t>ID0222</t>
  </si>
  <si>
    <t>ID0223</t>
  </si>
  <si>
    <t>ID0224</t>
  </si>
  <si>
    <t>ID0225</t>
  </si>
  <si>
    <t>ID0226</t>
  </si>
  <si>
    <t>ID0227</t>
  </si>
  <si>
    <t>ID0228</t>
  </si>
  <si>
    <t>ID0229</t>
  </si>
  <si>
    <t>ID0230</t>
  </si>
  <si>
    <t>ID0231</t>
  </si>
  <si>
    <t>ID0232</t>
  </si>
  <si>
    <t>ID0233</t>
  </si>
  <si>
    <t>ID0234</t>
  </si>
  <si>
    <t>ID0235</t>
  </si>
  <si>
    <t>ID0236</t>
  </si>
  <si>
    <t>ID0237</t>
  </si>
  <si>
    <t>ID0238</t>
  </si>
  <si>
    <t>ID0239</t>
  </si>
  <si>
    <t>ID0240</t>
  </si>
  <si>
    <t>ID0241</t>
  </si>
  <si>
    <t>ID0242</t>
  </si>
  <si>
    <t>ID0243</t>
  </si>
  <si>
    <t>ID0244</t>
  </si>
  <si>
    <t>ID0245</t>
  </si>
  <si>
    <t>ID0246</t>
  </si>
  <si>
    <t>ID0247</t>
  </si>
  <si>
    <t>ID0248</t>
  </si>
  <si>
    <t>ID0249</t>
  </si>
  <si>
    <t>ID0250</t>
  </si>
  <si>
    <t>ID0251</t>
  </si>
  <si>
    <t>ID0252</t>
  </si>
  <si>
    <t>ID0253</t>
  </si>
  <si>
    <t>ID0254</t>
  </si>
  <si>
    <t>ID0255</t>
  </si>
  <si>
    <t>ID0256</t>
  </si>
  <si>
    <t>ID0257</t>
  </si>
  <si>
    <t>ID0258</t>
  </si>
  <si>
    <t>ID0259</t>
  </si>
  <si>
    <t>ID0260</t>
  </si>
  <si>
    <t>ID0261</t>
  </si>
  <si>
    <t>ID0262</t>
  </si>
  <si>
    <t>ID0263</t>
  </si>
  <si>
    <t>ID0264</t>
  </si>
  <si>
    <t>ID0265</t>
  </si>
  <si>
    <t>ID0266</t>
  </si>
  <si>
    <t>ID0267</t>
  </si>
  <si>
    <t>ID0268</t>
  </si>
  <si>
    <t>ID0269</t>
  </si>
  <si>
    <t>ID0270</t>
  </si>
  <si>
    <t>ID0271</t>
  </si>
  <si>
    <t>ID0272</t>
  </si>
  <si>
    <t>ID0273</t>
  </si>
  <si>
    <t>ID0274</t>
  </si>
  <si>
    <t>ID0275</t>
  </si>
  <si>
    <t>ID0276</t>
  </si>
  <si>
    <t>ID0277</t>
  </si>
  <si>
    <t>ID0278</t>
  </si>
  <si>
    <t>ID0279</t>
  </si>
  <si>
    <t>ID0280</t>
  </si>
  <si>
    <t>ID0281</t>
  </si>
  <si>
    <t>ID0282</t>
  </si>
  <si>
    <t>ID0283</t>
  </si>
  <si>
    <t>ID0284</t>
  </si>
  <si>
    <t>ID0285</t>
  </si>
  <si>
    <t>ID0286</t>
  </si>
  <si>
    <t>ID0287</t>
  </si>
  <si>
    <t>ID0288</t>
  </si>
  <si>
    <t>ID0289</t>
  </si>
  <si>
    <t>ID0290</t>
  </si>
  <si>
    <t>ID0291</t>
  </si>
  <si>
    <t>ID0292</t>
  </si>
  <si>
    <t>ID0293</t>
  </si>
  <si>
    <t>ID0294</t>
  </si>
  <si>
    <t>ID0295</t>
  </si>
  <si>
    <t>ID0296</t>
  </si>
  <si>
    <t>ID0297</t>
  </si>
  <si>
    <t>ID0298</t>
  </si>
  <si>
    <t>ID0299</t>
  </si>
  <si>
    <t>ID0300</t>
  </si>
  <si>
    <t>ID0301</t>
  </si>
  <si>
    <t>ID0302</t>
  </si>
  <si>
    <t>ID0303</t>
  </si>
  <si>
    <t>ID0304</t>
  </si>
  <si>
    <t>ID0305</t>
  </si>
  <si>
    <t>ID0306</t>
  </si>
  <si>
    <t>ID0307</t>
  </si>
  <si>
    <t>ID0308</t>
  </si>
  <si>
    <t>ID0309</t>
  </si>
  <si>
    <t>ID0310</t>
  </si>
  <si>
    <t>ID0311</t>
  </si>
  <si>
    <t>ID0312</t>
  </si>
  <si>
    <t>ID0313</t>
  </si>
  <si>
    <t>ID0314</t>
  </si>
  <si>
    <t>ID0315</t>
  </si>
  <si>
    <t>ID0316</t>
  </si>
  <si>
    <t>ID0317</t>
  </si>
  <si>
    <t>ID0318</t>
  </si>
  <si>
    <t>ID0319</t>
  </si>
  <si>
    <t>ID0320</t>
  </si>
  <si>
    <t>ID0321</t>
  </si>
  <si>
    <t>ID0322</t>
  </si>
  <si>
    <t>ID0323</t>
  </si>
  <si>
    <t>ID0324</t>
  </si>
  <si>
    <t>ID0325</t>
  </si>
  <si>
    <t>ID0326</t>
  </si>
  <si>
    <t>ID0327</t>
  </si>
  <si>
    <t>ID0328</t>
  </si>
  <si>
    <t>ID0329</t>
  </si>
  <si>
    <t>ID0330</t>
  </si>
  <si>
    <t>ID0331</t>
  </si>
  <si>
    <t>ID0332</t>
  </si>
  <si>
    <t>ID0333</t>
  </si>
  <si>
    <t>ID0334</t>
  </si>
  <si>
    <t>ID0335</t>
  </si>
  <si>
    <t>ID0336</t>
  </si>
  <si>
    <t>ID0337</t>
  </si>
  <si>
    <t>ID0338</t>
  </si>
  <si>
    <t>ID0339</t>
  </si>
  <si>
    <t>ID0340</t>
  </si>
  <si>
    <t>ID0341</t>
  </si>
  <si>
    <t>ID0342</t>
  </si>
  <si>
    <t>ID0343</t>
  </si>
  <si>
    <t>ID0344</t>
  </si>
  <si>
    <t>ID0346</t>
  </si>
  <si>
    <t>ID0347</t>
  </si>
  <si>
    <t>ID0348</t>
  </si>
  <si>
    <t>ID0349</t>
  </si>
  <si>
    <t>ID0350</t>
  </si>
  <si>
    <t>ID0351</t>
  </si>
  <si>
    <t>ID0352</t>
  </si>
  <si>
    <t>ID0353</t>
  </si>
  <si>
    <t>ID0354</t>
  </si>
  <si>
    <t>ID0355</t>
  </si>
  <si>
    <t>ID0356</t>
  </si>
  <si>
    <t>ID0357</t>
  </si>
  <si>
    <t>ID0358</t>
  </si>
  <si>
    <t>ID0359</t>
  </si>
  <si>
    <t>ID0360</t>
  </si>
  <si>
    <t>ID0361</t>
  </si>
  <si>
    <t>ID0362</t>
  </si>
  <si>
    <t>ID0363</t>
  </si>
  <si>
    <t>ID0365</t>
  </si>
  <si>
    <t>ID0366</t>
  </si>
  <si>
    <t>ID0367</t>
  </si>
  <si>
    <t>ID0368</t>
  </si>
  <si>
    <t>ID0369</t>
  </si>
  <si>
    <t>ID0370</t>
  </si>
  <si>
    <t>ID0371</t>
  </si>
  <si>
    <t>ID0372</t>
  </si>
  <si>
    <t>ID0373</t>
  </si>
  <si>
    <t>ID0374</t>
  </si>
  <si>
    <t>ID0375</t>
  </si>
  <si>
    <t>ID0376</t>
  </si>
  <si>
    <t>ID0377</t>
  </si>
  <si>
    <t>ID0378</t>
  </si>
  <si>
    <t>ID0379</t>
  </si>
  <si>
    <t>ID0380</t>
  </si>
  <si>
    <t>ID0381</t>
  </si>
  <si>
    <t>ID0382</t>
  </si>
  <si>
    <t>ID0383</t>
  </si>
  <si>
    <t>ID0384</t>
  </si>
  <si>
    <t>ID0385</t>
  </si>
  <si>
    <t>ID0386</t>
  </si>
  <si>
    <t>ID0387</t>
  </si>
  <si>
    <t>ID0388</t>
  </si>
  <si>
    <t>ID0389</t>
  </si>
  <si>
    <t>ID0390</t>
  </si>
  <si>
    <t>ID0391</t>
  </si>
  <si>
    <t>ID0392</t>
  </si>
  <si>
    <t>ID0393</t>
  </si>
  <si>
    <t>ID0394</t>
  </si>
  <si>
    <t>ID0395</t>
  </si>
  <si>
    <t>ID0396</t>
  </si>
  <si>
    <t>ID0397</t>
  </si>
  <si>
    <t>ID0398</t>
  </si>
  <si>
    <t>ID0399</t>
  </si>
  <si>
    <t>ID0400</t>
  </si>
  <si>
    <t>ID0401</t>
  </si>
  <si>
    <t>ID0402</t>
  </si>
  <si>
    <t>ID0403</t>
  </si>
  <si>
    <t>ID0404</t>
  </si>
  <si>
    <t>ID0405</t>
  </si>
  <si>
    <t>ID0406</t>
  </si>
  <si>
    <t>ID0407</t>
  </si>
  <si>
    <t>ID0408</t>
  </si>
  <si>
    <t>ID0409</t>
  </si>
  <si>
    <t>ID0410</t>
  </si>
  <si>
    <t>ID0411</t>
  </si>
  <si>
    <t>ID0412</t>
  </si>
  <si>
    <t>ID0413</t>
  </si>
  <si>
    <t>ID0414</t>
  </si>
  <si>
    <t>ID0415</t>
  </si>
  <si>
    <t>ID0416</t>
  </si>
  <si>
    <t>ID0417</t>
  </si>
  <si>
    <t>ID0418</t>
  </si>
  <si>
    <t>ID0419</t>
  </si>
  <si>
    <t>ID0420</t>
  </si>
  <si>
    <t>ID0421</t>
  </si>
  <si>
    <t>ID0422</t>
  </si>
  <si>
    <t>ID0423</t>
  </si>
  <si>
    <t>ID0424</t>
  </si>
  <si>
    <t>ID0425</t>
  </si>
  <si>
    <t>ID0426</t>
  </si>
  <si>
    <t>ID0427</t>
  </si>
  <si>
    <t>ID0428</t>
  </si>
  <si>
    <t>ID0429</t>
  </si>
  <si>
    <t>ID0430</t>
  </si>
  <si>
    <t>ID0431</t>
  </si>
  <si>
    <t>ID0432</t>
  </si>
  <si>
    <t>ID0433</t>
  </si>
  <si>
    <t>ID0434</t>
  </si>
  <si>
    <t>ID0435</t>
  </si>
  <si>
    <t>ID0436</t>
  </si>
  <si>
    <t>ID0437</t>
  </si>
  <si>
    <t>ID0438</t>
  </si>
  <si>
    <t>ID0439</t>
  </si>
  <si>
    <t>ID0440</t>
  </si>
  <si>
    <t>ID0441</t>
  </si>
  <si>
    <t>ID0442</t>
  </si>
  <si>
    <t>ID0443</t>
  </si>
  <si>
    <t>ID0444</t>
  </si>
  <si>
    <t>ID0445</t>
  </si>
  <si>
    <t>ID0446</t>
  </si>
  <si>
    <t>ID0447</t>
  </si>
  <si>
    <t>ID0448</t>
  </si>
  <si>
    <t>ID0449</t>
  </si>
  <si>
    <t>ID0450</t>
  </si>
  <si>
    <t>ID0451</t>
  </si>
  <si>
    <t>ID0452</t>
  </si>
  <si>
    <t>ID0453</t>
  </si>
  <si>
    <t>ID0454</t>
  </si>
  <si>
    <t>ID0455</t>
  </si>
  <si>
    <t>ID0456</t>
  </si>
  <si>
    <t>ID0457</t>
  </si>
  <si>
    <t>ID0458</t>
  </si>
  <si>
    <t>ID0459</t>
  </si>
  <si>
    <t>ID0460</t>
  </si>
  <si>
    <t>ID0461</t>
  </si>
  <si>
    <t>ID0462</t>
  </si>
  <si>
    <t>ID0463</t>
  </si>
  <si>
    <t>ID0464</t>
  </si>
  <si>
    <t>ID0465</t>
  </si>
  <si>
    <t>ID0466</t>
  </si>
  <si>
    <t>ID0467</t>
  </si>
  <si>
    <t>ID0468</t>
  </si>
  <si>
    <t>ID0469</t>
  </si>
  <si>
    <t>ID0470</t>
  </si>
  <si>
    <t>ID0471</t>
  </si>
  <si>
    <t>ID0472</t>
  </si>
  <si>
    <t>ID0473</t>
  </si>
  <si>
    <t>ID0474</t>
  </si>
  <si>
    <t>ID0476</t>
  </si>
  <si>
    <t>ID0477</t>
  </si>
  <si>
    <t>ID0478</t>
  </si>
  <si>
    <t>ID0479</t>
  </si>
  <si>
    <t>ID0480</t>
  </si>
  <si>
    <t>ID0481</t>
  </si>
  <si>
    <t>ID0482</t>
  </si>
  <si>
    <t>ID0484</t>
  </si>
  <si>
    <t>ID0485</t>
  </si>
  <si>
    <t>ID0486</t>
  </si>
  <si>
    <t>ID0487</t>
  </si>
  <si>
    <t>ID0488</t>
  </si>
  <si>
    <t>ID0489</t>
  </si>
  <si>
    <t>ID0490</t>
  </si>
  <si>
    <t>ID0491</t>
  </si>
  <si>
    <t>ID0492</t>
  </si>
  <si>
    <t>ID0493</t>
  </si>
  <si>
    <t>ID0494</t>
  </si>
  <si>
    <t>ID0495</t>
  </si>
  <si>
    <t>ID0496</t>
  </si>
  <si>
    <t>ID0497</t>
  </si>
  <si>
    <t>ID0498</t>
  </si>
  <si>
    <t>ID0499</t>
  </si>
  <si>
    <t>ID0500</t>
  </si>
  <si>
    <t>ID0501</t>
  </si>
  <si>
    <t>ID0502</t>
  </si>
  <si>
    <t>ID0503</t>
  </si>
  <si>
    <t>ID0504</t>
  </si>
  <si>
    <t>ID0505</t>
  </si>
  <si>
    <t>ID0506</t>
  </si>
  <si>
    <t>ID0507</t>
  </si>
  <si>
    <t>ID0508</t>
  </si>
  <si>
    <t>ID0509</t>
  </si>
  <si>
    <t>ID0510</t>
  </si>
  <si>
    <t>ID0511</t>
  </si>
  <si>
    <t>ID0512</t>
  </si>
  <si>
    <t>ID0513</t>
  </si>
  <si>
    <t>ID0514</t>
  </si>
  <si>
    <t>ID0515</t>
  </si>
  <si>
    <t>ID0516</t>
  </si>
  <si>
    <t>ID0517</t>
  </si>
  <si>
    <t>ID0518</t>
  </si>
  <si>
    <t>ID0519</t>
  </si>
  <si>
    <t>ID0520</t>
  </si>
  <si>
    <t>ID0521</t>
  </si>
  <si>
    <t>ID0522</t>
  </si>
  <si>
    <t>ID0523</t>
  </si>
  <si>
    <t>ID0524</t>
  </si>
  <si>
    <t>ID0525</t>
  </si>
  <si>
    <t>ID0526</t>
  </si>
  <si>
    <t>ID0527</t>
  </si>
  <si>
    <t>ID0528</t>
  </si>
  <si>
    <t>ID0529</t>
  </si>
  <si>
    <t>ID0530</t>
  </si>
  <si>
    <t>ID0531</t>
  </si>
  <si>
    <t>ID0532</t>
  </si>
  <si>
    <t>ID0533</t>
  </si>
  <si>
    <t>ID0534</t>
  </si>
  <si>
    <t>ID0535</t>
  </si>
  <si>
    <t>ID0536</t>
  </si>
  <si>
    <t>ID0537</t>
  </si>
  <si>
    <t>ID0538</t>
  </si>
  <si>
    <t>ID0539</t>
  </si>
  <si>
    <t>ID0540</t>
  </si>
  <si>
    <t>ID0541</t>
  </si>
  <si>
    <t>ID0543</t>
  </si>
  <si>
    <t>ID0544</t>
  </si>
  <si>
    <t>ID0545</t>
  </si>
  <si>
    <t>ID0546</t>
  </si>
  <si>
    <t>ID0547</t>
  </si>
  <si>
    <t>ID0548</t>
  </si>
  <si>
    <t>ID0549</t>
  </si>
  <si>
    <t>ID0550</t>
  </si>
  <si>
    <t>ID0551</t>
  </si>
  <si>
    <t>ID0552</t>
  </si>
  <si>
    <t>ID0553</t>
  </si>
  <si>
    <t>ID0554</t>
  </si>
  <si>
    <t>ID0555</t>
  </si>
  <si>
    <t>ID0556</t>
  </si>
  <si>
    <t>ID0557</t>
  </si>
  <si>
    <t>ID0558</t>
  </si>
  <si>
    <t>ID0559</t>
  </si>
  <si>
    <t>ID0560</t>
  </si>
  <si>
    <t>ID0561</t>
  </si>
  <si>
    <t>ID0562</t>
  </si>
  <si>
    <t>ID0563</t>
  </si>
  <si>
    <t>ID0564</t>
  </si>
  <si>
    <t>ID0565</t>
  </si>
  <si>
    <t>ID0566</t>
  </si>
  <si>
    <t>ID0567</t>
  </si>
  <si>
    <t>ID0568</t>
  </si>
  <si>
    <t>ID0569</t>
  </si>
  <si>
    <t>ID0570</t>
  </si>
  <si>
    <t>ID0572</t>
  </si>
  <si>
    <t>ID0573</t>
  </si>
  <si>
    <t>ID0574</t>
  </si>
  <si>
    <t>ID0575</t>
  </si>
  <si>
    <t>ID0576</t>
  </si>
  <si>
    <t>ID0577</t>
  </si>
  <si>
    <t>ID0578</t>
  </si>
  <si>
    <t>ID0579</t>
  </si>
  <si>
    <t>ID0580</t>
  </si>
  <si>
    <t>ID0581</t>
  </si>
  <si>
    <t>ID0582</t>
  </si>
  <si>
    <t>ID0583</t>
  </si>
  <si>
    <t>ID0584</t>
  </si>
  <si>
    <t>ID0585</t>
  </si>
  <si>
    <t>ID0586</t>
  </si>
  <si>
    <t>ID0587</t>
  </si>
  <si>
    <t>ID0588</t>
  </si>
  <si>
    <t>ID0589</t>
  </si>
  <si>
    <t>ID0590</t>
  </si>
  <si>
    <t>ID0591</t>
  </si>
  <si>
    <t>ID0592</t>
  </si>
  <si>
    <t>ID0593</t>
  </si>
  <si>
    <t>ID0594</t>
  </si>
  <si>
    <t>ID0595</t>
  </si>
  <si>
    <t>ID0596</t>
  </si>
  <si>
    <t>ID0597</t>
  </si>
  <si>
    <t>ID0598</t>
  </si>
  <si>
    <t>ID0599</t>
  </si>
  <si>
    <t>ID0600</t>
  </si>
  <si>
    <t>ID0601</t>
  </si>
  <si>
    <t>ID0602</t>
  </si>
  <si>
    <t>ID0603</t>
  </si>
  <si>
    <t>ID0604</t>
  </si>
  <si>
    <t>ID0605</t>
  </si>
  <si>
    <t>ID0606</t>
  </si>
  <si>
    <t>ID0608</t>
  </si>
  <si>
    <t>ID0609</t>
  </si>
  <si>
    <t>ID0611</t>
  </si>
  <si>
    <t>ID0612</t>
  </si>
  <si>
    <t>ID0613</t>
  </si>
  <si>
    <t>ID0614</t>
  </si>
  <si>
    <t>ID0615</t>
  </si>
  <si>
    <t>ID0616</t>
  </si>
  <si>
    <t>ID0617</t>
  </si>
  <si>
    <t>ID0618</t>
  </si>
  <si>
    <t>ID0619</t>
  </si>
  <si>
    <t>ID0620</t>
  </si>
  <si>
    <t>ID0621</t>
  </si>
  <si>
    <t>ID0622</t>
  </si>
  <si>
    <t>ID0623</t>
  </si>
  <si>
    <t>ID0624</t>
  </si>
  <si>
    <t>ID0625</t>
  </si>
  <si>
    <t>ID0626</t>
  </si>
  <si>
    <t>ID0627</t>
  </si>
  <si>
    <t>ID0628</t>
  </si>
  <si>
    <t>ID0629</t>
  </si>
  <si>
    <t>ID0630</t>
  </si>
  <si>
    <t>ID0631</t>
  </si>
  <si>
    <t>ID0632</t>
  </si>
  <si>
    <t>ID0633</t>
  </si>
  <si>
    <t>ID0634</t>
  </si>
  <si>
    <t>ID0635</t>
  </si>
  <si>
    <t>ID0636</t>
  </si>
  <si>
    <t>ID0637</t>
  </si>
  <si>
    <t>ID0638</t>
  </si>
  <si>
    <t>ID0639</t>
  </si>
  <si>
    <t>ID0640</t>
  </si>
  <si>
    <t>ID0641</t>
  </si>
  <si>
    <t>ID0642</t>
  </si>
  <si>
    <t>ID0643</t>
  </si>
  <si>
    <t>ID0644</t>
  </si>
  <si>
    <t>ID0645</t>
  </si>
  <si>
    <t>ID0646</t>
  </si>
  <si>
    <t>ID0647</t>
  </si>
  <si>
    <t>ID0648</t>
  </si>
  <si>
    <t>ID0649</t>
  </si>
  <si>
    <t>ID0650</t>
  </si>
  <si>
    <t>ID0651</t>
  </si>
  <si>
    <t>ID0652</t>
  </si>
  <si>
    <t>ID0653</t>
  </si>
  <si>
    <t>ID0654</t>
  </si>
  <si>
    <t>ID0655</t>
  </si>
  <si>
    <t>ID0657</t>
  </si>
  <si>
    <t>ID0658</t>
  </si>
  <si>
    <t>ID0659</t>
  </si>
  <si>
    <t>ID0660</t>
  </si>
  <si>
    <t>ID0661</t>
  </si>
  <si>
    <t>ID0662</t>
  </si>
  <si>
    <t>ID0663</t>
  </si>
  <si>
    <t>ID0664</t>
  </si>
  <si>
    <t>ID0665</t>
  </si>
  <si>
    <t>ID0666</t>
  </si>
  <si>
    <t>ID0667</t>
  </si>
  <si>
    <t>ID0668</t>
  </si>
  <si>
    <t>ID0669</t>
  </si>
  <si>
    <t>ID0670</t>
  </si>
  <si>
    <t>ID0671</t>
  </si>
  <si>
    <t>ID0672</t>
  </si>
  <si>
    <t>ID0673</t>
  </si>
  <si>
    <t>ID0674</t>
  </si>
  <si>
    <t>ID0675</t>
  </si>
  <si>
    <t>ID0676</t>
  </si>
  <si>
    <t>ID0677</t>
  </si>
  <si>
    <t>ID0678</t>
  </si>
  <si>
    <t>ID0679</t>
  </si>
  <si>
    <t>ID0680</t>
  </si>
  <si>
    <t>ID0681</t>
  </si>
  <si>
    <t>ID0682</t>
  </si>
  <si>
    <t>ID0683</t>
  </si>
  <si>
    <t>ID0684</t>
  </si>
  <si>
    <t>ID0685</t>
  </si>
  <si>
    <t>ID0686</t>
  </si>
  <si>
    <t>ID0687</t>
  </si>
  <si>
    <t>ID0688</t>
  </si>
  <si>
    <t>ID0689</t>
  </si>
  <si>
    <t>ID0690</t>
  </si>
  <si>
    <t>ID0691</t>
  </si>
  <si>
    <t>ID0692</t>
  </si>
  <si>
    <t>ID0693</t>
  </si>
  <si>
    <t>ID0694</t>
  </si>
  <si>
    <t>ID0695</t>
  </si>
  <si>
    <t>ID0696</t>
  </si>
  <si>
    <t>ID0697</t>
  </si>
  <si>
    <t>ID0698</t>
  </si>
  <si>
    <t>ID0699</t>
  </si>
  <si>
    <t>ID0700</t>
  </si>
  <si>
    <t>ID0701</t>
  </si>
  <si>
    <t>ID0702</t>
  </si>
  <si>
    <t>ID0703</t>
  </si>
  <si>
    <t>ID0704</t>
  </si>
  <si>
    <t>ID0705</t>
  </si>
  <si>
    <t>ID0706</t>
  </si>
  <si>
    <t>ID0707</t>
  </si>
  <si>
    <t>ID0708</t>
  </si>
  <si>
    <t>ID0709</t>
  </si>
  <si>
    <t>ID0710</t>
  </si>
  <si>
    <t>ID0711</t>
  </si>
  <si>
    <t>ID0712</t>
  </si>
  <si>
    <t>ID0713</t>
  </si>
  <si>
    <t>ID0714</t>
  </si>
  <si>
    <t>ID0715</t>
  </si>
  <si>
    <t>ID0716</t>
  </si>
  <si>
    <t>ID0717</t>
  </si>
  <si>
    <t>ID0718</t>
  </si>
  <si>
    <t>ID0719</t>
  </si>
  <si>
    <t>ID0720</t>
  </si>
  <si>
    <t>ID0721</t>
  </si>
  <si>
    <t>ID0722</t>
  </si>
  <si>
    <t>ID0723</t>
  </si>
  <si>
    <t>ID0724</t>
  </si>
  <si>
    <t>ID0725</t>
  </si>
  <si>
    <t>ID0726</t>
  </si>
  <si>
    <t>ID0727</t>
  </si>
  <si>
    <t>ID0728</t>
  </si>
  <si>
    <t>ID0729</t>
  </si>
  <si>
    <t>ID0730</t>
  </si>
  <si>
    <t>ID0731</t>
  </si>
  <si>
    <t>ID0732</t>
  </si>
  <si>
    <t>ID0733</t>
  </si>
  <si>
    <t>ID0734</t>
  </si>
  <si>
    <t>ID0735</t>
  </si>
  <si>
    <t>ID0736</t>
  </si>
  <si>
    <t>ID0737</t>
  </si>
  <si>
    <t>ID0738</t>
  </si>
  <si>
    <t>ID0739</t>
  </si>
  <si>
    <t>ID0740</t>
  </si>
  <si>
    <t>ID0741</t>
  </si>
  <si>
    <t>ID0742</t>
  </si>
  <si>
    <t>ID0743</t>
  </si>
  <si>
    <t>ID0744</t>
  </si>
  <si>
    <t>ID0745</t>
  </si>
  <si>
    <t>ID0746</t>
  </si>
  <si>
    <t>ID0747</t>
  </si>
  <si>
    <t>ID0748</t>
  </si>
  <si>
    <t>ID0749</t>
  </si>
  <si>
    <t>ID0750</t>
  </si>
  <si>
    <t>ID0751</t>
  </si>
  <si>
    <t>ID0752</t>
  </si>
  <si>
    <t>ID0753</t>
  </si>
  <si>
    <t>ID0754</t>
  </si>
  <si>
    <t>ID0755</t>
  </si>
  <si>
    <t>ID0756</t>
  </si>
  <si>
    <t>ID0757</t>
  </si>
  <si>
    <t>ID0758</t>
  </si>
  <si>
    <t>ID0759</t>
  </si>
  <si>
    <t>ID0760</t>
  </si>
  <si>
    <t>ID0761</t>
  </si>
  <si>
    <t>ID0762</t>
  </si>
  <si>
    <t>ID0763</t>
  </si>
  <si>
    <t>ID0764</t>
  </si>
  <si>
    <t>ID0765</t>
  </si>
  <si>
    <t>ID0766</t>
  </si>
  <si>
    <t>ID0767</t>
  </si>
  <si>
    <t>ID0768</t>
  </si>
  <si>
    <t>ID0769</t>
  </si>
  <si>
    <t>ID0770</t>
  </si>
  <si>
    <t>ID0771</t>
  </si>
  <si>
    <t>ID0772</t>
  </si>
  <si>
    <t>ID0773</t>
  </si>
  <si>
    <t>ID0774</t>
  </si>
  <si>
    <t>ID0775</t>
  </si>
  <si>
    <t>ID0776</t>
  </si>
  <si>
    <t>ID0777</t>
  </si>
  <si>
    <t>ID0778</t>
  </si>
  <si>
    <t>ID0779</t>
  </si>
  <si>
    <t>ID0780</t>
  </si>
  <si>
    <t>ID0781</t>
  </si>
  <si>
    <t>ID0782</t>
  </si>
  <si>
    <t>ID0783</t>
  </si>
  <si>
    <t>ID0784</t>
  </si>
  <si>
    <t>ID0785</t>
  </si>
  <si>
    <t>ID0786</t>
  </si>
  <si>
    <t>ID0787</t>
  </si>
  <si>
    <t>ID0788</t>
  </si>
  <si>
    <t>ID0789</t>
  </si>
  <si>
    <t>ID0790</t>
  </si>
  <si>
    <t>ID0791</t>
  </si>
  <si>
    <t>ID0792</t>
  </si>
  <si>
    <t>ID0793</t>
  </si>
  <si>
    <t>ID0794</t>
  </si>
  <si>
    <t>ID0795</t>
  </si>
  <si>
    <t>ID0796</t>
  </si>
  <si>
    <t>ID0797</t>
  </si>
  <si>
    <t>ID0798</t>
  </si>
  <si>
    <t>ID0799</t>
  </si>
  <si>
    <t>ID0800</t>
  </si>
  <si>
    <t>ID0801</t>
  </si>
  <si>
    <t>ID0802</t>
  </si>
  <si>
    <t>ID0803</t>
  </si>
  <si>
    <t>ID0804</t>
  </si>
  <si>
    <t>ID0805</t>
  </si>
  <si>
    <t>ID0806</t>
  </si>
  <si>
    <t>ID0807</t>
  </si>
  <si>
    <t>ID0808</t>
  </si>
  <si>
    <t>ID0809</t>
  </si>
  <si>
    <t>ID0810</t>
  </si>
  <si>
    <t>ID0811</t>
  </si>
  <si>
    <t>ID0812</t>
  </si>
  <si>
    <t>ID0813</t>
  </si>
  <si>
    <t>ID0814</t>
  </si>
  <si>
    <t>ID0815</t>
  </si>
  <si>
    <t>ID0816</t>
  </si>
  <si>
    <t>ID0817</t>
  </si>
  <si>
    <t>ID0818</t>
  </si>
  <si>
    <t>ID0820</t>
  </si>
  <si>
    <t>ID0821</t>
  </si>
  <si>
    <t>ID0822</t>
  </si>
  <si>
    <t>ID0823</t>
  </si>
  <si>
    <t>ID0824</t>
  </si>
  <si>
    <t>ID0825</t>
  </si>
  <si>
    <t>ID0826</t>
  </si>
  <si>
    <t>ID0827</t>
  </si>
  <si>
    <t>ID0828</t>
  </si>
  <si>
    <t>ID0829</t>
  </si>
  <si>
    <t>ID0830</t>
  </si>
  <si>
    <t>ID0831</t>
  </si>
  <si>
    <t>ID0832</t>
  </si>
  <si>
    <t>ID0833</t>
  </si>
  <si>
    <t>ID0834</t>
  </si>
  <si>
    <t>ID0835</t>
  </si>
  <si>
    <t>ID0836</t>
  </si>
  <si>
    <t>ID0837</t>
  </si>
  <si>
    <t>ID0838</t>
  </si>
  <si>
    <t>ID0839</t>
  </si>
  <si>
    <t>ID0840</t>
  </si>
  <si>
    <t>ID0841</t>
  </si>
  <si>
    <t>ID0842</t>
  </si>
  <si>
    <t>ID0844</t>
  </si>
  <si>
    <t>ID0845</t>
  </si>
  <si>
    <t>ID0846</t>
  </si>
  <si>
    <t>ID0847</t>
  </si>
  <si>
    <t>ID0848</t>
  </si>
  <si>
    <t>ID0849</t>
  </si>
  <si>
    <t>ID0850</t>
  </si>
  <si>
    <t>ID0851</t>
  </si>
  <si>
    <t>ID0852</t>
  </si>
  <si>
    <t>ID0854</t>
  </si>
  <si>
    <t>ID0855</t>
  </si>
  <si>
    <t>ID0856</t>
  </si>
  <si>
    <t>ID0857</t>
  </si>
  <si>
    <t>ID0858</t>
  </si>
  <si>
    <t>ID0859</t>
  </si>
  <si>
    <t>ID0860</t>
  </si>
  <si>
    <t>ID0861</t>
  </si>
  <si>
    <t>ID0862</t>
  </si>
  <si>
    <t>ID0863</t>
  </si>
  <si>
    <t>ID0864</t>
  </si>
  <si>
    <t>ID0865</t>
  </si>
  <si>
    <t>ID0866</t>
  </si>
  <si>
    <t>ID0867</t>
  </si>
  <si>
    <t>ID0868</t>
  </si>
  <si>
    <t>ID0869</t>
  </si>
  <si>
    <t>ID0870</t>
  </si>
  <si>
    <t>ID0871</t>
  </si>
  <si>
    <t>ID0872</t>
  </si>
  <si>
    <t>ID0873</t>
  </si>
  <si>
    <t>ID0874</t>
  </si>
  <si>
    <t>ID0875</t>
  </si>
  <si>
    <t>ID0876</t>
  </si>
  <si>
    <t>ID0877</t>
  </si>
  <si>
    <t>ID0878</t>
  </si>
  <si>
    <t>ID0879</t>
  </si>
  <si>
    <t>ID0880</t>
  </si>
  <si>
    <t>ID0881</t>
  </si>
  <si>
    <t>ID0882</t>
  </si>
  <si>
    <t>ID0883</t>
  </si>
  <si>
    <t>ID0884</t>
  </si>
  <si>
    <t>ID0885</t>
  </si>
  <si>
    <t>ID0886</t>
  </si>
  <si>
    <t>ID0887</t>
  </si>
  <si>
    <t>ID0888</t>
  </si>
  <si>
    <t>ID0889</t>
  </si>
  <si>
    <t>ID0890</t>
  </si>
  <si>
    <t>ID0891</t>
  </si>
  <si>
    <t>ID0892</t>
  </si>
  <si>
    <t>ID0893</t>
  </si>
  <si>
    <t>ID0894</t>
  </si>
  <si>
    <t>ID0895</t>
  </si>
  <si>
    <t>ID0896</t>
  </si>
  <si>
    <t>ID0897</t>
  </si>
  <si>
    <t>ID0898</t>
  </si>
  <si>
    <t>ID0899</t>
  </si>
  <si>
    <t>ID0900</t>
  </si>
  <si>
    <t>ID0901</t>
  </si>
  <si>
    <t>ID0903</t>
  </si>
  <si>
    <t>ID0904</t>
  </si>
  <si>
    <t>ID0905</t>
  </si>
  <si>
    <t>ID0906</t>
  </si>
  <si>
    <t>ID0907</t>
  </si>
  <si>
    <t>ID0908</t>
  </si>
  <si>
    <t>ID0909</t>
  </si>
  <si>
    <t>ID0910</t>
  </si>
  <si>
    <t>ID0911</t>
  </si>
  <si>
    <t>ID0912</t>
  </si>
  <si>
    <t>ID0913</t>
  </si>
  <si>
    <t>ID0914</t>
  </si>
  <si>
    <t>ID0915</t>
  </si>
  <si>
    <t>ID0916</t>
  </si>
  <si>
    <t>ID0917</t>
  </si>
  <si>
    <t>ID0918</t>
  </si>
  <si>
    <t>ID0919</t>
  </si>
  <si>
    <t>ID0920</t>
  </si>
  <si>
    <t>ID0921</t>
  </si>
  <si>
    <t>ID0922</t>
  </si>
  <si>
    <t>ID0923</t>
  </si>
  <si>
    <t>ID0924</t>
  </si>
  <si>
    <t>ID0925</t>
  </si>
  <si>
    <t>ID0927</t>
  </si>
  <si>
    <t>ID0928</t>
  </si>
  <si>
    <t>ID0929</t>
  </si>
  <si>
    <t>ID0930</t>
  </si>
  <si>
    <t>ID0931</t>
  </si>
  <si>
    <t>ID0932</t>
  </si>
  <si>
    <t>ID0933</t>
  </si>
  <si>
    <t>ID0934</t>
  </si>
  <si>
    <t>ID0935</t>
  </si>
  <si>
    <t>ID0936</t>
  </si>
  <si>
    <t>ID0937</t>
  </si>
  <si>
    <t>ID0938</t>
  </si>
  <si>
    <t>ID0939</t>
  </si>
  <si>
    <t>ID0940</t>
  </si>
  <si>
    <t>ID0941</t>
  </si>
  <si>
    <t>ID0943</t>
  </si>
  <si>
    <t>ID0944</t>
  </si>
  <si>
    <t>ID0945</t>
  </si>
  <si>
    <t>ID0946</t>
  </si>
  <si>
    <t>ID0948</t>
  </si>
  <si>
    <t>ID0949</t>
  </si>
  <si>
    <t>ID0950</t>
  </si>
  <si>
    <t>ID0951</t>
  </si>
  <si>
    <t>ID0952</t>
  </si>
  <si>
    <t>ID0953</t>
  </si>
  <si>
    <t>ID0954</t>
  </si>
  <si>
    <t>ID0955</t>
  </si>
  <si>
    <t>ID0957</t>
  </si>
  <si>
    <t>ID0958</t>
  </si>
  <si>
    <t>ID0959</t>
  </si>
  <si>
    <t>ID0960</t>
  </si>
  <si>
    <t>ID0961</t>
  </si>
  <si>
    <t>ID0962</t>
  </si>
  <si>
    <t>ID0963</t>
  </si>
  <si>
    <t>ID0964</t>
  </si>
  <si>
    <t>ID0965</t>
  </si>
  <si>
    <t>ID0966</t>
  </si>
  <si>
    <t>ID0967</t>
  </si>
  <si>
    <t>ID0968</t>
  </si>
  <si>
    <t>ID0969</t>
  </si>
  <si>
    <t>ID0970</t>
  </si>
  <si>
    <t>ID0971</t>
  </si>
  <si>
    <t>ID0972</t>
  </si>
  <si>
    <t>ID0973</t>
  </si>
  <si>
    <t>ID0974</t>
  </si>
  <si>
    <t>ID0975</t>
  </si>
  <si>
    <t>ID0976</t>
  </si>
  <si>
    <t>ID0977</t>
  </si>
  <si>
    <t>ID0978</t>
  </si>
  <si>
    <t>ID0979</t>
  </si>
  <si>
    <t>ID0980</t>
  </si>
  <si>
    <t>ID0981</t>
  </si>
  <si>
    <t>ID0983</t>
  </si>
  <si>
    <t>ID0984</t>
  </si>
  <si>
    <t>ID0985</t>
  </si>
  <si>
    <t>ID0986</t>
  </si>
  <si>
    <t>ID0987</t>
  </si>
  <si>
    <t>ID0988</t>
  </si>
  <si>
    <t>ID0989</t>
  </si>
  <si>
    <t>ID0990</t>
  </si>
  <si>
    <t>ID0991</t>
  </si>
  <si>
    <t>ID0992</t>
  </si>
  <si>
    <t>ID0993</t>
  </si>
  <si>
    <t>ID0994</t>
  </si>
  <si>
    <t>ID0995</t>
  </si>
  <si>
    <t>ID0996</t>
  </si>
  <si>
    <t>ID0997</t>
  </si>
  <si>
    <t>ID0998</t>
  </si>
  <si>
    <t>ID0999</t>
  </si>
  <si>
    <t>ID1000</t>
  </si>
  <si>
    <t>ID1001</t>
  </si>
  <si>
    <t>ID1002</t>
  </si>
  <si>
    <t>ID1003</t>
  </si>
  <si>
    <t>ID1004</t>
  </si>
  <si>
    <t>ID1005</t>
  </si>
  <si>
    <t>ID1006</t>
  </si>
  <si>
    <t>ID1007</t>
  </si>
  <si>
    <t>ID1008</t>
  </si>
  <si>
    <t>ID1009</t>
  </si>
  <si>
    <t>ID1010</t>
  </si>
  <si>
    <t>ID1011</t>
  </si>
  <si>
    <t>ID1012</t>
  </si>
  <si>
    <t>ID1013</t>
  </si>
  <si>
    <t>ID1014</t>
  </si>
  <si>
    <t>ID1015</t>
  </si>
  <si>
    <t>ID1016</t>
  </si>
  <si>
    <t>ID1017</t>
  </si>
  <si>
    <t>ID1018</t>
  </si>
  <si>
    <t>ID1019</t>
  </si>
  <si>
    <t>ID1020</t>
  </si>
  <si>
    <t>ID1021</t>
  </si>
  <si>
    <t>ID1023</t>
  </si>
  <si>
    <t>ID1024</t>
  </si>
  <si>
    <t>ID1025</t>
  </si>
  <si>
    <t>ID1026</t>
  </si>
  <si>
    <t>ID1027</t>
  </si>
  <si>
    <t>ID1028</t>
  </si>
  <si>
    <t>ID1029</t>
  </si>
  <si>
    <t>ID1030</t>
  </si>
  <si>
    <t>ID1031</t>
  </si>
  <si>
    <t>ID1032</t>
  </si>
  <si>
    <t>ID1033</t>
  </si>
  <si>
    <t>ID1034</t>
  </si>
  <si>
    <t>ID1035</t>
  </si>
  <si>
    <t>ID1036</t>
  </si>
  <si>
    <t>ID1037</t>
  </si>
  <si>
    <t>ID1038</t>
  </si>
  <si>
    <t>ID1039</t>
  </si>
  <si>
    <t>ID1040</t>
  </si>
  <si>
    <t>ID1041</t>
  </si>
  <si>
    <t>ID1042</t>
  </si>
  <si>
    <t>ID1043</t>
  </si>
  <si>
    <t>ID1044</t>
  </si>
  <si>
    <t>ID1045</t>
  </si>
  <si>
    <t>ID1046</t>
  </si>
  <si>
    <t>ID1047</t>
  </si>
  <si>
    <t>ID1048</t>
  </si>
  <si>
    <t>ID1049</t>
  </si>
  <si>
    <t>ID1050</t>
  </si>
  <si>
    <t>ID1051</t>
  </si>
  <si>
    <t>ID1052</t>
  </si>
  <si>
    <t>ID1053</t>
  </si>
  <si>
    <t>ID1054</t>
  </si>
  <si>
    <t>ID1055</t>
  </si>
  <si>
    <t>ID1056</t>
  </si>
  <si>
    <t>ID1057</t>
  </si>
  <si>
    <t>ID1058</t>
  </si>
  <si>
    <t>ID1059</t>
  </si>
  <si>
    <t>ID1060</t>
  </si>
  <si>
    <t>ID1061</t>
  </si>
  <si>
    <t>ID1062</t>
  </si>
  <si>
    <t>ID1063</t>
  </si>
  <si>
    <t>ID1064</t>
  </si>
  <si>
    <t>ID1065</t>
  </si>
  <si>
    <t>ID1066</t>
  </si>
  <si>
    <t>ID1067</t>
  </si>
  <si>
    <t>ID1068</t>
  </si>
  <si>
    <t>ID1069</t>
  </si>
  <si>
    <t>ID1070</t>
  </si>
  <si>
    <t>ID1071</t>
  </si>
  <si>
    <t>ID1072</t>
  </si>
  <si>
    <t>ID1074</t>
  </si>
  <si>
    <t>ID1075</t>
  </si>
  <si>
    <t>ID1076</t>
  </si>
  <si>
    <t>ID1077</t>
  </si>
  <si>
    <t>ID1078</t>
  </si>
  <si>
    <t>ID1079</t>
  </si>
  <si>
    <t>ID1080</t>
  </si>
  <si>
    <t>ID1081</t>
  </si>
  <si>
    <t>ID1082</t>
  </si>
  <si>
    <t>ID1083</t>
  </si>
  <si>
    <t>ID1084</t>
  </si>
  <si>
    <t>ID1085</t>
  </si>
  <si>
    <t>ID1086</t>
  </si>
  <si>
    <t>ID1087</t>
  </si>
  <si>
    <t>ID1088</t>
  </si>
  <si>
    <t>ID1089</t>
  </si>
  <si>
    <t>ID1090</t>
  </si>
  <si>
    <t>ID1091</t>
  </si>
  <si>
    <t>ID1092</t>
  </si>
  <si>
    <t>ID1093</t>
  </si>
  <si>
    <t>ID1094</t>
  </si>
  <si>
    <t>ID1095</t>
  </si>
  <si>
    <t>ID1096</t>
  </si>
  <si>
    <t>ID1097</t>
  </si>
  <si>
    <t>ID1098</t>
  </si>
  <si>
    <t>ID1099</t>
  </si>
  <si>
    <t>ID1100</t>
  </si>
  <si>
    <t>ID1101</t>
  </si>
  <si>
    <t>ID1102</t>
  </si>
  <si>
    <t>ID1103</t>
  </si>
  <si>
    <t>ID1104</t>
  </si>
  <si>
    <t>ID1105</t>
  </si>
  <si>
    <t>ID1107</t>
  </si>
  <si>
    <t>ID1108</t>
  </si>
  <si>
    <t>ID1109</t>
  </si>
  <si>
    <t>ID1110</t>
  </si>
  <si>
    <t>ID1111</t>
  </si>
  <si>
    <t>ID1112</t>
  </si>
  <si>
    <t>ID1113</t>
  </si>
  <si>
    <t>ID1114</t>
  </si>
  <si>
    <t>ID1115</t>
  </si>
  <si>
    <t>ID1116</t>
  </si>
  <si>
    <t>ID1117</t>
  </si>
  <si>
    <t>ID1118</t>
  </si>
  <si>
    <t>ID1119</t>
  </si>
  <si>
    <t>ID1120</t>
  </si>
  <si>
    <t>ID1121</t>
  </si>
  <si>
    <t>ID1122</t>
  </si>
  <si>
    <t>ID1123</t>
  </si>
  <si>
    <t>ID1124</t>
  </si>
  <si>
    <t>ID1125</t>
  </si>
  <si>
    <t>ID1126</t>
  </si>
  <si>
    <t>ID1127</t>
  </si>
  <si>
    <t>ID1128</t>
  </si>
  <si>
    <t>ID1129</t>
  </si>
  <si>
    <t>ID1130</t>
  </si>
  <si>
    <t>ID1131</t>
  </si>
  <si>
    <t>ID1132</t>
  </si>
  <si>
    <t>ID1133</t>
  </si>
  <si>
    <t>ID1134</t>
  </si>
  <si>
    <t>ID1135</t>
  </si>
  <si>
    <t>ID1136</t>
  </si>
  <si>
    <t>ID1137</t>
  </si>
  <si>
    <t>ID1138</t>
  </si>
  <si>
    <t>ID1139</t>
  </si>
  <si>
    <t>ID1140</t>
  </si>
  <si>
    <t>ID1141</t>
  </si>
  <si>
    <t>ID1142</t>
  </si>
  <si>
    <t>ID1143</t>
  </si>
  <si>
    <t>ID1144</t>
  </si>
  <si>
    <t>ID1145</t>
  </si>
  <si>
    <t>ID1146</t>
  </si>
  <si>
    <t>ID1147</t>
  </si>
  <si>
    <t>ID1148</t>
  </si>
  <si>
    <t>ID1149</t>
  </si>
  <si>
    <t>ID1150</t>
  </si>
  <si>
    <t>ID1151</t>
  </si>
  <si>
    <t>ID1152</t>
  </si>
  <si>
    <t>ID1153</t>
  </si>
  <si>
    <t>ID1154</t>
  </si>
  <si>
    <t>ID1155</t>
  </si>
  <si>
    <t>ID1156</t>
  </si>
  <si>
    <t>ID1157</t>
  </si>
  <si>
    <t>ID1158</t>
  </si>
  <si>
    <t>ID1159</t>
  </si>
  <si>
    <t>ID1160</t>
  </si>
  <si>
    <t>ID1161</t>
  </si>
  <si>
    <t>ID1162</t>
  </si>
  <si>
    <t>ID1163</t>
  </si>
  <si>
    <t>ID1164</t>
  </si>
  <si>
    <t>ID1165</t>
  </si>
  <si>
    <t>ID1166</t>
  </si>
  <si>
    <t>ID1167</t>
  </si>
  <si>
    <t>ID1168</t>
  </si>
  <si>
    <t>ID1169</t>
  </si>
  <si>
    <t>ID1170</t>
  </si>
  <si>
    <t>ID1171</t>
  </si>
  <si>
    <t>ID1172</t>
  </si>
  <si>
    <t>ID1173</t>
  </si>
  <si>
    <t>ID1175</t>
  </si>
  <si>
    <t>ID1176</t>
  </si>
  <si>
    <t>ID1177</t>
  </si>
  <si>
    <t>ID1178</t>
  </si>
  <si>
    <t>ID1179</t>
  </si>
  <si>
    <t>ID1180</t>
  </si>
  <si>
    <t>ID1181</t>
  </si>
  <si>
    <t>ID1182</t>
  </si>
  <si>
    <t>ID1183</t>
  </si>
  <si>
    <t>ID1184</t>
  </si>
  <si>
    <t>ID1185</t>
  </si>
  <si>
    <t>ID1186</t>
  </si>
  <si>
    <t>ID1187</t>
  </si>
  <si>
    <t>ID1188</t>
  </si>
  <si>
    <t>ID1189</t>
  </si>
  <si>
    <t>ID1190</t>
  </si>
  <si>
    <t>ID1191</t>
  </si>
  <si>
    <t>ID1192</t>
  </si>
  <si>
    <t>ID1193</t>
  </si>
  <si>
    <t>ID1194</t>
  </si>
  <si>
    <t>ID1195</t>
  </si>
  <si>
    <t>ID1196</t>
  </si>
  <si>
    <t>ID1197</t>
  </si>
  <si>
    <t>ID1198</t>
  </si>
  <si>
    <t>ID1199</t>
  </si>
  <si>
    <t>ID1200</t>
  </si>
  <si>
    <t>ID1201</t>
  </si>
  <si>
    <t>ID1202</t>
  </si>
  <si>
    <t>ID1203</t>
  </si>
  <si>
    <t>ID1204</t>
  </si>
  <si>
    <t>ID1205</t>
  </si>
  <si>
    <t>ID1206</t>
  </si>
  <si>
    <t>ID1207</t>
  </si>
  <si>
    <t>ID1208</t>
  </si>
  <si>
    <t>ID1209</t>
  </si>
  <si>
    <t>ID1210</t>
  </si>
  <si>
    <t>ID1211</t>
  </si>
  <si>
    <t>ID1212</t>
  </si>
  <si>
    <t>ID1213</t>
  </si>
  <si>
    <t>ID1214</t>
  </si>
  <si>
    <t>ID1215</t>
  </si>
  <si>
    <t>ID1216</t>
  </si>
  <si>
    <t>ID1217</t>
  </si>
  <si>
    <t>ID1218</t>
  </si>
  <si>
    <t>ID1219</t>
  </si>
  <si>
    <t>ID1220</t>
  </si>
  <si>
    <t>ID1221</t>
  </si>
  <si>
    <t>ID1222</t>
  </si>
  <si>
    <t>ID1223</t>
  </si>
  <si>
    <t>ID1224</t>
  </si>
  <si>
    <t>ID1225</t>
  </si>
  <si>
    <t>ID1226</t>
  </si>
  <si>
    <t>ID1227</t>
  </si>
  <si>
    <t>ID1228</t>
  </si>
  <si>
    <t>ID1229</t>
  </si>
  <si>
    <t>ID1230</t>
  </si>
  <si>
    <t>ID1231</t>
  </si>
  <si>
    <t>ID1232</t>
  </si>
  <si>
    <t>ID1233</t>
  </si>
  <si>
    <t>ID1234</t>
  </si>
  <si>
    <t>ID1235</t>
  </si>
  <si>
    <t>ID1236</t>
  </si>
  <si>
    <t>ID1237</t>
  </si>
  <si>
    <t>ID1238</t>
  </si>
  <si>
    <t>ID1239</t>
  </si>
  <si>
    <t>ID1240</t>
  </si>
  <si>
    <t>ID1241</t>
  </si>
  <si>
    <t>ID1242</t>
  </si>
  <si>
    <t>ID1243</t>
  </si>
  <si>
    <t>ID1244</t>
  </si>
  <si>
    <t>ID1245</t>
  </si>
  <si>
    <t>ID1246</t>
  </si>
  <si>
    <t>ID1247</t>
  </si>
  <si>
    <t>ID1248</t>
  </si>
  <si>
    <t>ID1249</t>
  </si>
  <si>
    <t>ID1250</t>
  </si>
  <si>
    <t>ID1251</t>
  </si>
  <si>
    <t>ID1252</t>
  </si>
  <si>
    <t>ID1253</t>
  </si>
  <si>
    <t>ID1254</t>
  </si>
  <si>
    <t>ID1255</t>
  </si>
  <si>
    <t>ID1256</t>
  </si>
  <si>
    <t>ID1257</t>
  </si>
  <si>
    <t>ID1258</t>
  </si>
  <si>
    <t>ID1259</t>
  </si>
  <si>
    <t>ID1260</t>
  </si>
  <si>
    <t>ID1261</t>
  </si>
  <si>
    <t>ID1262</t>
  </si>
  <si>
    <t>ID1263</t>
  </si>
  <si>
    <t>ID1264</t>
  </si>
  <si>
    <t>ID1265</t>
  </si>
  <si>
    <t>ID1266</t>
  </si>
  <si>
    <t>ID1267</t>
  </si>
  <si>
    <t>ID1268</t>
  </si>
  <si>
    <t>ID1270</t>
  </si>
  <si>
    <t>ID1271</t>
  </si>
  <si>
    <t>ID1273</t>
  </si>
  <si>
    <t>ID1274</t>
  </si>
  <si>
    <t>ID1275</t>
  </si>
  <si>
    <t>ID1276</t>
  </si>
  <si>
    <t>ID1277</t>
  </si>
  <si>
    <t>ID1278</t>
  </si>
  <si>
    <t>ID1279</t>
  </si>
  <si>
    <t>ID1280</t>
  </si>
  <si>
    <t>ID1281</t>
  </si>
  <si>
    <t>ID1282</t>
  </si>
  <si>
    <t>ID1283</t>
  </si>
  <si>
    <t>ID1284</t>
  </si>
  <si>
    <t>ID1285</t>
  </si>
  <si>
    <t>ID1286</t>
  </si>
  <si>
    <t>ID1287</t>
  </si>
  <si>
    <t>ID1288</t>
  </si>
  <si>
    <t>ID1289</t>
  </si>
  <si>
    <t>ID1290</t>
  </si>
  <si>
    <t>ID1291</t>
  </si>
  <si>
    <t>ID1292</t>
  </si>
  <si>
    <t>ID1294</t>
  </si>
  <si>
    <t>ID1295</t>
  </si>
  <si>
    <t>ID1296</t>
  </si>
  <si>
    <t>ID1297</t>
  </si>
  <si>
    <t>ID1298</t>
  </si>
  <si>
    <t>ID1299</t>
  </si>
  <si>
    <t>ID1301</t>
  </si>
  <si>
    <t>ID1302</t>
  </si>
  <si>
    <t>ID1303</t>
  </si>
  <si>
    <t>ID1304</t>
  </si>
  <si>
    <t>ID1305</t>
  </si>
  <si>
    <t>ID1306</t>
  </si>
  <si>
    <t>ID1307</t>
  </si>
  <si>
    <t>ID1308</t>
  </si>
  <si>
    <t>ID1309</t>
  </si>
  <si>
    <t>ID1310</t>
  </si>
  <si>
    <t>ID1311</t>
  </si>
  <si>
    <t>ID1312</t>
  </si>
  <si>
    <t>ID1313</t>
  </si>
  <si>
    <t>ID1314</t>
  </si>
  <si>
    <t>ID1315</t>
  </si>
  <si>
    <t>ID1316</t>
  </si>
  <si>
    <t>ID1317</t>
  </si>
  <si>
    <t>ID1318</t>
  </si>
  <si>
    <t>ID1319</t>
  </si>
  <si>
    <t>ID1320</t>
  </si>
  <si>
    <t>ID1322</t>
  </si>
  <si>
    <t>ID1323</t>
  </si>
  <si>
    <t>ID1324</t>
  </si>
  <si>
    <t>ID1325</t>
  </si>
  <si>
    <t>ID1326</t>
  </si>
  <si>
    <t>ID1327</t>
  </si>
  <si>
    <t>ID1328</t>
  </si>
  <si>
    <t>ID1329</t>
  </si>
  <si>
    <t>ID1330</t>
  </si>
  <si>
    <t>ID1331</t>
  </si>
  <si>
    <t>ID1332</t>
  </si>
  <si>
    <t>ID1333</t>
  </si>
  <si>
    <t>ID1334</t>
  </si>
  <si>
    <t>ID1335</t>
  </si>
  <si>
    <t>ID1336</t>
  </si>
  <si>
    <t>ID1337</t>
  </si>
  <si>
    <t>ID1338</t>
  </si>
  <si>
    <t>ID1339</t>
  </si>
  <si>
    <t>ID1340</t>
  </si>
  <si>
    <t>ID1341</t>
  </si>
  <si>
    <t>ID1342</t>
  </si>
  <si>
    <t>ID1343</t>
  </si>
  <si>
    <t>ID1344</t>
  </si>
  <si>
    <t>ID1345</t>
  </si>
  <si>
    <t>ID1346</t>
  </si>
  <si>
    <t>ID1347</t>
  </si>
  <si>
    <t>ID1348</t>
  </si>
  <si>
    <t>ID1349</t>
  </si>
  <si>
    <t>ID1350</t>
  </si>
  <si>
    <t>ID1351</t>
  </si>
  <si>
    <t>ID1352</t>
  </si>
  <si>
    <t>ID1353</t>
  </si>
  <si>
    <t>ID1354</t>
  </si>
  <si>
    <t>ID1355</t>
  </si>
  <si>
    <t>ID1356</t>
  </si>
  <si>
    <t>ID1357</t>
  </si>
  <si>
    <t>ID1358</t>
  </si>
  <si>
    <t>ID1359</t>
  </si>
  <si>
    <t>ID1360</t>
  </si>
  <si>
    <t>ID1361</t>
  </si>
  <si>
    <t>ID1362</t>
  </si>
  <si>
    <t>ID1363</t>
  </si>
  <si>
    <t>ID1364</t>
  </si>
  <si>
    <t>ID1365</t>
  </si>
  <si>
    <t>ID1366</t>
  </si>
  <si>
    <t>ID1367</t>
  </si>
  <si>
    <t>ID1368</t>
  </si>
  <si>
    <t>ID1369</t>
  </si>
  <si>
    <t>ID1370</t>
  </si>
  <si>
    <t>ID1371</t>
  </si>
  <si>
    <t>ID1372</t>
  </si>
  <si>
    <t>ID1373</t>
  </si>
  <si>
    <t>ID1374</t>
  </si>
  <si>
    <t>ID1375</t>
  </si>
  <si>
    <t>ID1376</t>
  </si>
  <si>
    <t>ID1377</t>
  </si>
  <si>
    <t>ID1378</t>
  </si>
  <si>
    <t>ID1379</t>
  </si>
  <si>
    <t>ID1380</t>
  </si>
  <si>
    <t>ID1381</t>
  </si>
  <si>
    <t>ID1382</t>
  </si>
  <si>
    <t>ID1383</t>
  </si>
  <si>
    <t>ID1384</t>
  </si>
  <si>
    <t>ID1385</t>
  </si>
  <si>
    <t>ID1386</t>
  </si>
  <si>
    <t>ID1387</t>
  </si>
  <si>
    <t>ID1388</t>
  </si>
  <si>
    <t>ID1389</t>
  </si>
  <si>
    <t>ID1390</t>
  </si>
  <si>
    <t>ID1391</t>
  </si>
  <si>
    <t>ID1392</t>
  </si>
  <si>
    <t>ID1393</t>
  </si>
  <si>
    <t>ID1394</t>
  </si>
  <si>
    <t>ID1395</t>
  </si>
  <si>
    <t>ID1396</t>
  </si>
  <si>
    <t>ID1397</t>
  </si>
  <si>
    <t>ID1398</t>
  </si>
  <si>
    <t>ID1399</t>
  </si>
  <si>
    <t>ID1400</t>
  </si>
  <si>
    <t>ID1401</t>
  </si>
  <si>
    <t>ID1402</t>
  </si>
  <si>
    <t>ID1403</t>
  </si>
  <si>
    <t>ID1404</t>
  </si>
  <si>
    <t>ID1405</t>
  </si>
  <si>
    <t>ID1406</t>
  </si>
  <si>
    <t>ID1407</t>
  </si>
  <si>
    <t>ID1408</t>
  </si>
  <si>
    <t>ID1409</t>
  </si>
  <si>
    <t>ID1410</t>
  </si>
  <si>
    <t>ID1411</t>
  </si>
  <si>
    <t>ID1412</t>
  </si>
  <si>
    <t>ID1413</t>
  </si>
  <si>
    <t>ID1414</t>
  </si>
  <si>
    <t>ID1415</t>
  </si>
  <si>
    <t>ID1416</t>
  </si>
  <si>
    <t>ID1417</t>
  </si>
  <si>
    <t>ID1418</t>
  </si>
  <si>
    <t>ID1419</t>
  </si>
  <si>
    <t>ID1420</t>
  </si>
  <si>
    <t>ID1421</t>
  </si>
  <si>
    <t>ID1422</t>
  </si>
  <si>
    <t>ID1423</t>
  </si>
  <si>
    <t>ID1424</t>
  </si>
  <si>
    <t>ID1425</t>
  </si>
  <si>
    <t>ID1426</t>
  </si>
  <si>
    <t>ID1427</t>
  </si>
  <si>
    <t>ID1428</t>
  </si>
  <si>
    <t>ID1429</t>
  </si>
  <si>
    <t>ID1430</t>
  </si>
  <si>
    <t>ID1431</t>
  </si>
  <si>
    <t>ID1432</t>
  </si>
  <si>
    <t>ID1433</t>
  </si>
  <si>
    <t>ID1434</t>
  </si>
  <si>
    <t>ID1435</t>
  </si>
  <si>
    <t>ID1436</t>
  </si>
  <si>
    <t>ID1437</t>
  </si>
  <si>
    <t>ID1438</t>
  </si>
  <si>
    <t>ID1439</t>
  </si>
  <si>
    <t>ID1440</t>
  </si>
  <si>
    <t>ID1442</t>
  </si>
  <si>
    <t>ID1443</t>
  </si>
  <si>
    <t>ID1444</t>
  </si>
  <si>
    <t>ID1445</t>
  </si>
  <si>
    <t>ID1446</t>
  </si>
  <si>
    <t>ID1447</t>
  </si>
  <si>
    <t>ID1448</t>
  </si>
  <si>
    <t>ID1449</t>
  </si>
  <si>
    <t>ID1450</t>
  </si>
  <si>
    <t>ID1451</t>
  </si>
  <si>
    <t>ID1452</t>
  </si>
  <si>
    <t>ID1453</t>
  </si>
  <si>
    <t>ID1454</t>
  </si>
  <si>
    <t>ID1455</t>
  </si>
  <si>
    <t>ID1456</t>
  </si>
  <si>
    <t>ID1457</t>
  </si>
  <si>
    <t>ID1458</t>
  </si>
  <si>
    <t>ID1459</t>
  </si>
  <si>
    <t>ID1460</t>
  </si>
  <si>
    <t>ID1461</t>
  </si>
  <si>
    <t>ID1462</t>
  </si>
  <si>
    <t>ID1463</t>
  </si>
  <si>
    <t>ID1464</t>
  </si>
  <si>
    <t>ID1465</t>
  </si>
  <si>
    <t>ID1466</t>
  </si>
  <si>
    <t>ID1467</t>
  </si>
  <si>
    <t>ID1468</t>
  </si>
  <si>
    <t>ID1469</t>
  </si>
  <si>
    <t>ID1470</t>
  </si>
  <si>
    <t>ID1471</t>
  </si>
  <si>
    <t>ID1472</t>
  </si>
  <si>
    <t>ID1473</t>
  </si>
  <si>
    <t>ID1474</t>
  </si>
  <si>
    <t>ID1475</t>
  </si>
  <si>
    <t>ID1476</t>
  </si>
  <si>
    <t>ID1477</t>
  </si>
  <si>
    <t>ID1478</t>
  </si>
  <si>
    <t>ID1479</t>
  </si>
  <si>
    <t>ID1480</t>
  </si>
  <si>
    <t>ID1481</t>
  </si>
  <si>
    <t>ID1482</t>
  </si>
  <si>
    <t>ID1483</t>
  </si>
  <si>
    <t>ID1484</t>
  </si>
  <si>
    <t>ID1485</t>
  </si>
  <si>
    <t>ID1486</t>
  </si>
  <si>
    <t>ID1487</t>
  </si>
  <si>
    <t>ID1488</t>
  </si>
  <si>
    <t>ID1489</t>
  </si>
  <si>
    <t>ID1490</t>
  </si>
  <si>
    <t>ID1491</t>
  </si>
  <si>
    <t>ID1492</t>
  </si>
  <si>
    <t>ID1493</t>
  </si>
  <si>
    <t>ID1494</t>
  </si>
  <si>
    <t>ID1495</t>
  </si>
  <si>
    <t>ID1496</t>
  </si>
  <si>
    <t>ID1497</t>
  </si>
  <si>
    <t>ID1498</t>
  </si>
  <si>
    <t>ID1499</t>
  </si>
  <si>
    <t>ID1500</t>
  </si>
  <si>
    <t>ID1501</t>
  </si>
  <si>
    <t>ID1502</t>
  </si>
  <si>
    <t>ID1503</t>
  </si>
  <si>
    <t>ID1504</t>
  </si>
  <si>
    <t>ID1505</t>
  </si>
  <si>
    <t>ID1506</t>
  </si>
  <si>
    <t>ID1507</t>
  </si>
  <si>
    <t>ID1508</t>
  </si>
  <si>
    <t>ID1509</t>
  </si>
  <si>
    <t>ID1510</t>
  </si>
  <si>
    <t>ID1511</t>
  </si>
  <si>
    <t>ID1512</t>
  </si>
  <si>
    <t>ID1513</t>
  </si>
  <si>
    <t>ID1514</t>
  </si>
  <si>
    <t>ID1515</t>
  </si>
  <si>
    <t>ID1516</t>
  </si>
  <si>
    <t>ID1519</t>
  </si>
  <si>
    <t>ID1520</t>
  </si>
  <si>
    <t>ID1521</t>
  </si>
  <si>
    <t>ID1522</t>
  </si>
  <si>
    <t>ID1523</t>
  </si>
  <si>
    <t>ID1524</t>
  </si>
  <si>
    <t>ID1525</t>
  </si>
  <si>
    <t>ID1526</t>
  </si>
  <si>
    <t>ID1527</t>
  </si>
  <si>
    <t>ID1528</t>
  </si>
  <si>
    <t>ID1529</t>
  </si>
  <si>
    <t>ID1530</t>
  </si>
  <si>
    <t>ID1531</t>
  </si>
  <si>
    <t>ID1532</t>
  </si>
  <si>
    <t>ID1533</t>
  </si>
  <si>
    <t>ID1534</t>
  </si>
  <si>
    <t>ID1535</t>
  </si>
  <si>
    <t>ID1536</t>
  </si>
  <si>
    <t>ID1537</t>
  </si>
  <si>
    <t>ID1539</t>
  </si>
  <si>
    <t>ID1540</t>
  </si>
  <si>
    <t>ID1541</t>
  </si>
  <si>
    <t>ID1542</t>
  </si>
  <si>
    <t>ID1543</t>
  </si>
  <si>
    <t>ID1544</t>
  </si>
  <si>
    <t>ID1545</t>
  </si>
  <si>
    <t>ID1546</t>
  </si>
  <si>
    <t>ID1547</t>
  </si>
  <si>
    <t>ID1548</t>
  </si>
  <si>
    <t>ID1549</t>
  </si>
  <si>
    <t>ID1550</t>
  </si>
  <si>
    <t>ID1551</t>
  </si>
  <si>
    <t>ID1552</t>
  </si>
  <si>
    <t>ID1553</t>
  </si>
  <si>
    <t>ID1554</t>
  </si>
  <si>
    <t>ID1555</t>
  </si>
  <si>
    <t>ID1556</t>
  </si>
  <si>
    <t>ID1557</t>
  </si>
  <si>
    <t>ID1558</t>
  </si>
  <si>
    <t>ID1559</t>
  </si>
  <si>
    <t>ID1560</t>
  </si>
  <si>
    <t>ID1561</t>
  </si>
  <si>
    <t>ID1562</t>
  </si>
  <si>
    <t>ID1563</t>
  </si>
  <si>
    <t>ID1564</t>
  </si>
  <si>
    <t>ID1565</t>
  </si>
  <si>
    <t>ID1566</t>
  </si>
  <si>
    <t>ID1567</t>
  </si>
  <si>
    <t>ID1569</t>
  </si>
  <si>
    <t>ID1570</t>
  </si>
  <si>
    <t>ID1571</t>
  </si>
  <si>
    <t>ID1572</t>
  </si>
  <si>
    <t>ID1573</t>
  </si>
  <si>
    <t>ID1574</t>
  </si>
  <si>
    <t>ID1575</t>
  </si>
  <si>
    <t>ID1576</t>
  </si>
  <si>
    <t>ID1577</t>
  </si>
  <si>
    <t>ID1578</t>
  </si>
  <si>
    <t>ID1579</t>
  </si>
  <si>
    <t>ID1580</t>
  </si>
  <si>
    <t>ID1581</t>
  </si>
  <si>
    <t>ID1582</t>
  </si>
  <si>
    <t>ID1583</t>
  </si>
  <si>
    <t>ID1584</t>
  </si>
  <si>
    <t>ID1585</t>
  </si>
  <si>
    <t>ID1586</t>
  </si>
  <si>
    <t>ID1587</t>
  </si>
  <si>
    <t>ID1588</t>
  </si>
  <si>
    <t>ID1589</t>
  </si>
  <si>
    <t>ID1590</t>
  </si>
  <si>
    <t>ID1591</t>
  </si>
  <si>
    <t>ID1592</t>
  </si>
  <si>
    <t>ID1593</t>
  </si>
  <si>
    <t>ID1594</t>
  </si>
  <si>
    <t>ID1595</t>
  </si>
  <si>
    <t>ID1596</t>
  </si>
  <si>
    <t>ID1597</t>
  </si>
  <si>
    <t>ID1598</t>
  </si>
  <si>
    <t>ID1600</t>
  </si>
  <si>
    <t>ID1601</t>
  </si>
  <si>
    <t>ID1602</t>
  </si>
  <si>
    <t>ID1603</t>
  </si>
  <si>
    <t>ID1604</t>
  </si>
  <si>
    <t>ID1605</t>
  </si>
  <si>
    <t>ID1606</t>
  </si>
  <si>
    <t>ID1607</t>
  </si>
  <si>
    <t>ID1608</t>
  </si>
  <si>
    <t>ID1609</t>
  </si>
  <si>
    <t>ID1610</t>
  </si>
  <si>
    <t>ID1611</t>
  </si>
  <si>
    <t>ID1612</t>
  </si>
  <si>
    <t>ID1613</t>
  </si>
  <si>
    <t>ID1614</t>
  </si>
  <si>
    <t>ID1615</t>
  </si>
  <si>
    <t>ID1616</t>
  </si>
  <si>
    <t>ID1617</t>
  </si>
  <si>
    <t>ID1618</t>
  </si>
  <si>
    <t>ID1619</t>
  </si>
  <si>
    <t>ID1620</t>
  </si>
  <si>
    <t>ID1621</t>
  </si>
  <si>
    <t>ID1623</t>
  </si>
  <si>
    <t>ID1624</t>
  </si>
  <si>
    <t>ID1625</t>
  </si>
  <si>
    <t>ID1626</t>
  </si>
  <si>
    <t>ID1627</t>
  </si>
  <si>
    <t>ID1628</t>
  </si>
  <si>
    <t>ID1629</t>
  </si>
  <si>
    <t>ID1630</t>
  </si>
  <si>
    <t>ID1631</t>
  </si>
  <si>
    <t>ID1632</t>
  </si>
  <si>
    <t>ID1633</t>
  </si>
  <si>
    <t>ID1634</t>
  </si>
  <si>
    <t>ID1635</t>
  </si>
  <si>
    <t>ID1636</t>
  </si>
  <si>
    <t>ID1637</t>
  </si>
  <si>
    <t>ID1638</t>
  </si>
  <si>
    <t>ID1639</t>
  </si>
  <si>
    <t>ID1640</t>
  </si>
  <si>
    <t>ID1641</t>
  </si>
  <si>
    <t>ID1642</t>
  </si>
  <si>
    <t>ID1643</t>
  </si>
  <si>
    <t>ID1644</t>
  </si>
  <si>
    <t>ID1645</t>
  </si>
  <si>
    <t>ID1646</t>
  </si>
  <si>
    <t>ID1647</t>
  </si>
  <si>
    <t>ID1648</t>
  </si>
  <si>
    <t>ID1649</t>
  </si>
  <si>
    <t>ID1650</t>
  </si>
  <si>
    <t>ID1651</t>
  </si>
  <si>
    <t>ID1652</t>
  </si>
  <si>
    <t>ID1653</t>
  </si>
  <si>
    <t>ID1654</t>
  </si>
  <si>
    <t>ID1655</t>
  </si>
  <si>
    <t>ID1656</t>
  </si>
  <si>
    <t>ID1657</t>
  </si>
  <si>
    <t>ID1658</t>
  </si>
  <si>
    <t>ID1659</t>
  </si>
  <si>
    <t>ID1660</t>
  </si>
  <si>
    <t>ID1661</t>
  </si>
  <si>
    <t>ID1662</t>
  </si>
  <si>
    <t>ID1663</t>
  </si>
  <si>
    <t>ID1664</t>
  </si>
  <si>
    <t>ID1665</t>
  </si>
  <si>
    <t>ID1666</t>
  </si>
  <si>
    <t>ID1667</t>
  </si>
  <si>
    <t>ID1668</t>
  </si>
  <si>
    <t>ID1669</t>
  </si>
  <si>
    <t>ID1670</t>
  </si>
  <si>
    <t>ID1671</t>
  </si>
  <si>
    <t>ID1672</t>
  </si>
  <si>
    <t>ID1673</t>
  </si>
  <si>
    <t>ID1674</t>
  </si>
  <si>
    <t>ID1675</t>
  </si>
  <si>
    <t>ID1677</t>
  </si>
  <si>
    <t>ID1678</t>
  </si>
  <si>
    <t>ID1679</t>
  </si>
  <si>
    <t>ID1680</t>
  </si>
  <si>
    <t>ID1681</t>
  </si>
  <si>
    <t>ID1682</t>
  </si>
  <si>
    <t>ID1683</t>
  </si>
  <si>
    <t>ID1684</t>
  </si>
  <si>
    <t>ID1685</t>
  </si>
  <si>
    <t>ID1686</t>
  </si>
  <si>
    <t>ID1687</t>
  </si>
  <si>
    <t>ID1688</t>
  </si>
  <si>
    <t>ID1689</t>
  </si>
  <si>
    <t>ID1690</t>
  </si>
  <si>
    <t>ID1691</t>
  </si>
  <si>
    <t>ID1692</t>
  </si>
  <si>
    <t>ID1693</t>
  </si>
  <si>
    <t>ID1694</t>
  </si>
  <si>
    <t>ID1695</t>
  </si>
  <si>
    <t>ID1696</t>
  </si>
  <si>
    <t>ID1697</t>
  </si>
  <si>
    <t>ID1698</t>
  </si>
  <si>
    <t>ID1699</t>
  </si>
  <si>
    <t>ID1700</t>
  </si>
  <si>
    <t>ID1701</t>
  </si>
  <si>
    <t>ID1702</t>
  </si>
  <si>
    <t>ID1703</t>
  </si>
  <si>
    <t>ID1704</t>
  </si>
  <si>
    <t>ID1705</t>
  </si>
  <si>
    <t>ID1706</t>
  </si>
  <si>
    <t>ID1707</t>
  </si>
  <si>
    <t>ID1708</t>
  </si>
  <si>
    <t>ID1710</t>
  </si>
  <si>
    <t>ID1711</t>
  </si>
  <si>
    <t>ID1712</t>
  </si>
  <si>
    <t>ID1713</t>
  </si>
  <si>
    <t>ID1714</t>
  </si>
  <si>
    <t>ID1716</t>
  </si>
  <si>
    <t>ID1717</t>
  </si>
  <si>
    <t>ID1718</t>
  </si>
  <si>
    <t>ID1719</t>
  </si>
  <si>
    <t>ID1720</t>
  </si>
  <si>
    <t>ID1721</t>
  </si>
  <si>
    <t>ID1722</t>
  </si>
  <si>
    <t>ID1723</t>
  </si>
  <si>
    <t>ID1724</t>
  </si>
  <si>
    <t>ID1725</t>
  </si>
  <si>
    <t>ID1726</t>
  </si>
  <si>
    <t>ID1727</t>
  </si>
  <si>
    <t>ID1729</t>
  </si>
  <si>
    <t>ID1730</t>
  </si>
  <si>
    <t>ID1731</t>
  </si>
  <si>
    <t>ID1732</t>
  </si>
  <si>
    <t>ID1733</t>
  </si>
  <si>
    <t>ID1734</t>
  </si>
  <si>
    <t>ID1735</t>
  </si>
  <si>
    <t>ID1736</t>
  </si>
  <si>
    <t>ID1737</t>
  </si>
  <si>
    <t>ID1738</t>
  </si>
  <si>
    <t>ID1739</t>
  </si>
  <si>
    <t>ID1740</t>
  </si>
  <si>
    <t>ID1741</t>
  </si>
  <si>
    <t>ID1742</t>
  </si>
  <si>
    <t>ID1743</t>
  </si>
  <si>
    <t>ID1744</t>
  </si>
  <si>
    <t>ID1745</t>
  </si>
  <si>
    <t>ID1746</t>
  </si>
  <si>
    <t>ID1747</t>
  </si>
  <si>
    <t>ID1748</t>
  </si>
  <si>
    <t>ID1749</t>
  </si>
  <si>
    <t>ID1750</t>
  </si>
  <si>
    <t>ID1751</t>
  </si>
  <si>
    <t>ID1752</t>
  </si>
  <si>
    <t>ID1753</t>
  </si>
  <si>
    <t>ID1754</t>
  </si>
  <si>
    <t>ID1755</t>
  </si>
  <si>
    <t>ID1756</t>
  </si>
  <si>
    <t>ID1757</t>
  </si>
  <si>
    <t>ID1758</t>
  </si>
  <si>
    <t>ID1759</t>
  </si>
  <si>
    <t>ID1760</t>
  </si>
  <si>
    <t>ID1761</t>
  </si>
  <si>
    <t>ID1762</t>
  </si>
  <si>
    <t>ID1763</t>
  </si>
  <si>
    <t>ID1764</t>
  </si>
  <si>
    <t>ID1765</t>
  </si>
  <si>
    <t>ID1766</t>
  </si>
  <si>
    <t>ID1767</t>
  </si>
  <si>
    <t>ID1768</t>
  </si>
  <si>
    <t>ID1769</t>
  </si>
  <si>
    <t>ID1770</t>
  </si>
  <si>
    <t>ID1771</t>
  </si>
  <si>
    <t>ID1772</t>
  </si>
  <si>
    <t>ID1773</t>
  </si>
  <si>
    <t>ID1774</t>
  </si>
  <si>
    <t>ID1775</t>
  </si>
  <si>
    <t>ID1776</t>
  </si>
  <si>
    <t>ID1777</t>
  </si>
  <si>
    <t>ID1778</t>
  </si>
  <si>
    <t>ID1779</t>
  </si>
  <si>
    <t>ID1780</t>
  </si>
  <si>
    <t>ID1781</t>
  </si>
  <si>
    <t>ID1782</t>
  </si>
  <si>
    <t>ID1783</t>
  </si>
  <si>
    <t>ID1784</t>
  </si>
  <si>
    <t>ID1785</t>
  </si>
  <si>
    <t>ID1786</t>
  </si>
  <si>
    <t>ID1787</t>
  </si>
  <si>
    <t>ID1788</t>
  </si>
  <si>
    <t>ID1789</t>
  </si>
  <si>
    <t>ID1790</t>
  </si>
  <si>
    <t>ID1791</t>
  </si>
  <si>
    <t>ID1792</t>
  </si>
  <si>
    <t>ID1793</t>
  </si>
  <si>
    <t>ID1794</t>
  </si>
  <si>
    <t>ID1795</t>
  </si>
  <si>
    <t>ID1796</t>
  </si>
  <si>
    <t>ID1797</t>
  </si>
  <si>
    <t>ID1798</t>
  </si>
  <si>
    <t>ID1799</t>
  </si>
  <si>
    <t>ID1800</t>
  </si>
  <si>
    <t>ID1801</t>
  </si>
  <si>
    <t>ID1802</t>
  </si>
  <si>
    <t>ID1803</t>
  </si>
  <si>
    <t>ID1804</t>
  </si>
  <si>
    <t>ID1805</t>
  </si>
  <si>
    <t>ID1806</t>
  </si>
  <si>
    <t>ID1807</t>
  </si>
  <si>
    <t>ID1808</t>
  </si>
  <si>
    <t>ID1809</t>
  </si>
  <si>
    <t>ID1810</t>
  </si>
  <si>
    <t>ID1811</t>
  </si>
  <si>
    <t>ID1812</t>
  </si>
  <si>
    <t>ID1813</t>
  </si>
  <si>
    <t>ID1814</t>
  </si>
  <si>
    <t>ID1815</t>
  </si>
  <si>
    <t>ID1816</t>
  </si>
  <si>
    <t>ID1818</t>
  </si>
  <si>
    <t>ID1819</t>
  </si>
  <si>
    <t>ID1820</t>
  </si>
  <si>
    <t>ID1821</t>
  </si>
  <si>
    <t>ID1822</t>
  </si>
  <si>
    <t>ID1823</t>
  </si>
  <si>
    <t>ID1824</t>
  </si>
  <si>
    <t>ID1825</t>
  </si>
  <si>
    <t>ID1826</t>
  </si>
  <si>
    <t>ID1827</t>
  </si>
  <si>
    <t>ID1828</t>
  </si>
  <si>
    <t>ID1829</t>
  </si>
  <si>
    <t>ID1830</t>
  </si>
  <si>
    <t>ID1831</t>
  </si>
  <si>
    <t>ID1832</t>
  </si>
  <si>
    <t>ID1833</t>
  </si>
  <si>
    <t>ID1834</t>
  </si>
  <si>
    <t>ID1835</t>
  </si>
  <si>
    <t>ID1836</t>
  </si>
  <si>
    <t>ID1837</t>
  </si>
  <si>
    <t>ID1838</t>
  </si>
  <si>
    <t>ID1839</t>
  </si>
  <si>
    <t>ID1840</t>
  </si>
  <si>
    <t>ID1841</t>
  </si>
  <si>
    <t>ID1842</t>
  </si>
  <si>
    <t>ID1843</t>
  </si>
  <si>
    <t>ID1844</t>
  </si>
  <si>
    <t>ID1845</t>
  </si>
  <si>
    <t>ID1846</t>
  </si>
  <si>
    <t>ID1847</t>
  </si>
  <si>
    <t>ID1848</t>
  </si>
  <si>
    <t>ID1849</t>
  </si>
  <si>
    <t>ID1850</t>
  </si>
  <si>
    <t>ID1851</t>
  </si>
  <si>
    <t>ID1852</t>
  </si>
  <si>
    <t>ID1853</t>
  </si>
  <si>
    <t>ID1854</t>
  </si>
  <si>
    <t>ID1855</t>
  </si>
  <si>
    <t>ID1857</t>
  </si>
  <si>
    <t>ID1858</t>
  </si>
  <si>
    <t>ID1859</t>
  </si>
  <si>
    <t>ID1860</t>
  </si>
  <si>
    <t>ID1861</t>
  </si>
  <si>
    <t>ID1862</t>
  </si>
  <si>
    <t>ID1863</t>
  </si>
  <si>
    <t>ID1864</t>
  </si>
  <si>
    <t>ID1865</t>
  </si>
  <si>
    <t>ID1866</t>
  </si>
  <si>
    <t>ID1867</t>
  </si>
  <si>
    <t>ID1868</t>
  </si>
  <si>
    <t>ID1869</t>
  </si>
  <si>
    <t>ID1870</t>
  </si>
  <si>
    <t>ID1871</t>
  </si>
  <si>
    <t>ID1872</t>
  </si>
  <si>
    <t>ID1873</t>
  </si>
  <si>
    <t>ID1874</t>
  </si>
  <si>
    <t>ID1875</t>
  </si>
  <si>
    <t>ID1876</t>
  </si>
  <si>
    <t>ID1877</t>
  </si>
  <si>
    <t>ID1878</t>
  </si>
  <si>
    <t>ID1879</t>
  </si>
  <si>
    <t>ID1880</t>
  </si>
  <si>
    <t>ID1881</t>
  </si>
  <si>
    <t>ID1882</t>
  </si>
  <si>
    <t>ID1883</t>
  </si>
  <si>
    <t>ID1884</t>
  </si>
  <si>
    <t>ID1885</t>
  </si>
  <si>
    <t>ID1886</t>
  </si>
  <si>
    <t>ID1887</t>
  </si>
  <si>
    <t>ID1888</t>
  </si>
  <si>
    <t>ID1889</t>
  </si>
  <si>
    <t>ID1890</t>
  </si>
  <si>
    <t>ID1891</t>
  </si>
  <si>
    <t>ID1892</t>
  </si>
  <si>
    <t>ID1893</t>
  </si>
  <si>
    <t>ID1894</t>
  </si>
  <si>
    <t>ID1895</t>
  </si>
  <si>
    <t>ID1896</t>
  </si>
  <si>
    <t>ID1897</t>
  </si>
  <si>
    <t>ID1898</t>
  </si>
  <si>
    <t>ID1899</t>
  </si>
  <si>
    <t>ID1900</t>
  </si>
  <si>
    <t>ID1901</t>
  </si>
  <si>
    <t>ID1902</t>
  </si>
  <si>
    <t>ID1903</t>
  </si>
  <si>
    <t>ID1904</t>
  </si>
  <si>
    <t>ID1905</t>
  </si>
  <si>
    <t>ID1906</t>
  </si>
  <si>
    <t>ID1907</t>
  </si>
  <si>
    <t>ID1908</t>
  </si>
  <si>
    <t>ID1909</t>
  </si>
  <si>
    <t>ID1910</t>
  </si>
  <si>
    <t>ID1911</t>
  </si>
  <si>
    <t>ID1912</t>
  </si>
  <si>
    <t>ID1914</t>
  </si>
  <si>
    <t>ID1915</t>
  </si>
  <si>
    <t>ID1916</t>
  </si>
  <si>
    <t>ID1917</t>
  </si>
  <si>
    <t>ID1918</t>
  </si>
  <si>
    <t>ID1919</t>
  </si>
  <si>
    <t>ID1920</t>
  </si>
  <si>
    <t>ID1921</t>
  </si>
  <si>
    <t>ID1922</t>
  </si>
  <si>
    <t>ID1924</t>
  </si>
  <si>
    <t>ID1925</t>
  </si>
  <si>
    <t>ID1927</t>
  </si>
  <si>
    <t>ID1928</t>
  </si>
  <si>
    <t>ID1929</t>
  </si>
  <si>
    <t>ID1930</t>
  </si>
  <si>
    <t>ID1931</t>
  </si>
  <si>
    <t>ID1932</t>
  </si>
  <si>
    <t>in USD</t>
  </si>
  <si>
    <t>Value of 1 American Dollar</t>
  </si>
  <si>
    <t xml:space="preserve">     Argentine Peso </t>
  </si>
  <si>
    <t>ARS</t>
  </si>
  <si>
    <t xml:space="preserve">     Australian Dollar </t>
  </si>
  <si>
    <t xml:space="preserve">     Botswana Pula </t>
  </si>
  <si>
    <t>BWP</t>
  </si>
  <si>
    <t xml:space="preserve">     Brazilian Real </t>
  </si>
  <si>
    <t>BRL</t>
  </si>
  <si>
    <t xml:space="preserve">     British Pound </t>
  </si>
  <si>
    <t xml:space="preserve">     Brunei dollar </t>
  </si>
  <si>
    <t>BND</t>
  </si>
  <si>
    <t xml:space="preserve">     Bulgarian Lev </t>
  </si>
  <si>
    <t>BGN</t>
  </si>
  <si>
    <t xml:space="preserve">     Canadian Dollar </t>
  </si>
  <si>
    <t xml:space="preserve">     Chilean Peso </t>
  </si>
  <si>
    <t>CLP</t>
  </si>
  <si>
    <t xml:space="preserve">     Chinese Yuan </t>
  </si>
  <si>
    <t>CNY</t>
  </si>
  <si>
    <t xml:space="preserve">     Colombian Peso </t>
  </si>
  <si>
    <t>COP</t>
  </si>
  <si>
    <t xml:space="preserve">     Croatian Kuna </t>
  </si>
  <si>
    <t>HRK</t>
  </si>
  <si>
    <t xml:space="preserve">     Danish Krone </t>
  </si>
  <si>
    <t xml:space="preserve">     Euro </t>
  </si>
  <si>
    <t xml:space="preserve">     Hong Kong Dollar </t>
  </si>
  <si>
    <t>HKD</t>
  </si>
  <si>
    <t xml:space="preserve">     Hungarian Forint </t>
  </si>
  <si>
    <t>HUF</t>
  </si>
  <si>
    <t xml:space="preserve">     Iceland Krona </t>
  </si>
  <si>
    <t>ISK</t>
  </si>
  <si>
    <t xml:space="preserve">     Indian Rupee </t>
  </si>
  <si>
    <t xml:space="preserve">     Indonesian Rupiah </t>
  </si>
  <si>
    <t xml:space="preserve">     Israeli New Shekel </t>
  </si>
  <si>
    <t>ILS</t>
  </si>
  <si>
    <t xml:space="preserve">     Japanese Yen </t>
  </si>
  <si>
    <t xml:space="preserve">     Kazakhstani Tenge </t>
  </si>
  <si>
    <t>KZT</t>
  </si>
  <si>
    <t xml:space="preserve">     Kuwaiti Dinar </t>
  </si>
  <si>
    <t>KWD</t>
  </si>
  <si>
    <t xml:space="preserve">     Latvian Lat </t>
  </si>
  <si>
    <t>LVL</t>
  </si>
  <si>
    <t xml:space="preserve">     Libyan Dinar </t>
  </si>
  <si>
    <t>LYD</t>
  </si>
  <si>
    <t xml:space="preserve">     Lithuanian Litas </t>
  </si>
  <si>
    <t>LTL</t>
  </si>
  <si>
    <t xml:space="preserve">     Malaysian Ringgit </t>
  </si>
  <si>
    <t>MYR</t>
  </si>
  <si>
    <t xml:space="preserve">     Mauritius Rupee </t>
  </si>
  <si>
    <t>MUR</t>
  </si>
  <si>
    <t xml:space="preserve">     Mexican Peso </t>
  </si>
  <si>
    <t xml:space="preserve">     Nepalese Rupee </t>
  </si>
  <si>
    <t>NPR</t>
  </si>
  <si>
    <t xml:space="preserve">     New Zealand Dollar </t>
  </si>
  <si>
    <t xml:space="preserve">     Norwegian Kroner </t>
  </si>
  <si>
    <t xml:space="preserve">     Omani Rial </t>
  </si>
  <si>
    <t>OMR</t>
  </si>
  <si>
    <t xml:space="preserve">     Pakistan Rupee </t>
  </si>
  <si>
    <t xml:space="preserve">     Philippine Peso </t>
  </si>
  <si>
    <t>PHP</t>
  </si>
  <si>
    <t xml:space="preserve">     Qatari Rial </t>
  </si>
  <si>
    <t>QAR</t>
  </si>
  <si>
    <t xml:space="preserve">     Romanian Leu </t>
  </si>
  <si>
    <t xml:space="preserve">     Russian Ruble </t>
  </si>
  <si>
    <t>RUB</t>
  </si>
  <si>
    <t xml:space="preserve">     Saudi Riyal </t>
  </si>
  <si>
    <t>SAR</t>
  </si>
  <si>
    <t xml:space="preserve">     Singapore Dollar </t>
  </si>
  <si>
    <t xml:space="preserve">     South African Rand </t>
  </si>
  <si>
    <t xml:space="preserve">     South Korean Won </t>
  </si>
  <si>
    <t>KRW</t>
  </si>
  <si>
    <t xml:space="preserve">     Sri Lanka Rupee </t>
  </si>
  <si>
    <t xml:space="preserve">     Swedish Krona </t>
  </si>
  <si>
    <t xml:space="preserve">     Swiss Franc </t>
  </si>
  <si>
    <t xml:space="preserve">     Taiwan Dollar </t>
  </si>
  <si>
    <t>TWD</t>
  </si>
  <si>
    <t xml:space="preserve">     Thai Baht </t>
  </si>
  <si>
    <t>THB</t>
  </si>
  <si>
    <t xml:space="preserve">     Trinidad/Tobago Dollar </t>
  </si>
  <si>
    <t>TTD</t>
  </si>
  <si>
    <t xml:space="preserve">     Turkish Lira </t>
  </si>
  <si>
    <t>TRY</t>
  </si>
  <si>
    <t xml:space="preserve">     Venezuelan Bolivar </t>
  </si>
  <si>
    <t>VEF</t>
  </si>
  <si>
    <t>Source: Xrates on 6/21/2012</t>
  </si>
  <si>
    <t>UAE Dirham</t>
  </si>
  <si>
    <t>clean Salary (in local currency)</t>
  </si>
  <si>
    <t>Salary in USD</t>
  </si>
  <si>
    <t>Bangladesh Takha</t>
  </si>
  <si>
    <t>Costarican CRC</t>
  </si>
  <si>
    <t>Costarican</t>
  </si>
  <si>
    <t>Egyptian Pound</t>
  </si>
  <si>
    <t>NAIRA</t>
  </si>
  <si>
    <t>Nigerian Naira</t>
  </si>
  <si>
    <t>DOP</t>
  </si>
  <si>
    <t>Dominican Peso</t>
  </si>
  <si>
    <t>Polish Zloty</t>
  </si>
  <si>
    <t>Kenyan Shilling</t>
  </si>
  <si>
    <t>Mongolian Tughrik</t>
  </si>
  <si>
    <t>Mongolian</t>
  </si>
  <si>
    <t>Moroccan Dirham</t>
  </si>
  <si>
    <t>Ethiopian Birr</t>
  </si>
  <si>
    <t>Excel Salary Survey Data</t>
  </si>
  <si>
    <t>Note: Experience data is not available for first few hundred rows.</t>
  </si>
  <si>
    <t>Years of Experience</t>
  </si>
  <si>
    <t>and xe.com</t>
  </si>
  <si>
    <t>Job Type</t>
  </si>
  <si>
    <t>Reporting</t>
  </si>
  <si>
    <t>Misc.</t>
  </si>
  <si>
    <t>CXO or Top Mgmt.</t>
  </si>
  <si>
    <t>Actual</t>
  </si>
  <si>
    <t>Mapping</t>
  </si>
  <si>
    <t>clean Country</t>
  </si>
  <si>
    <t>Country Mapping</t>
  </si>
  <si>
    <t>Currency Mapping</t>
  </si>
  <si>
    <t>Mapping Sheet</t>
  </si>
  <si>
    <t>Zeilenbeschriftungen</t>
  </si>
  <si>
    <t>Gesamtergebnis</t>
  </si>
  <si>
    <t>Hours a day</t>
  </si>
  <si>
    <t>..6</t>
  </si>
  <si>
    <t>..8</t>
  </si>
  <si>
    <t>..4</t>
  </si>
  <si>
    <t>1 hour</t>
  </si>
  <si>
    <t>2 hours</t>
  </si>
  <si>
    <t>3 hours</t>
  </si>
  <si>
    <t>4 hours</t>
  </si>
  <si>
    <t>5 hours</t>
  </si>
  <si>
    <t>6 hours</t>
  </si>
  <si>
    <t>7 hours</t>
  </si>
  <si>
    <t>8 hours</t>
  </si>
  <si>
    <t>max h</t>
  </si>
  <si>
    <t>sal / h</t>
  </si>
  <si>
    <t>Mittelwert von sal / h</t>
  </si>
  <si>
    <t>Exp. N/A</t>
  </si>
  <si>
    <t>Exp</t>
  </si>
  <si>
    <t>&gt;10</t>
  </si>
  <si>
    <t>0..1</t>
  </si>
  <si>
    <t>3..5</t>
  </si>
  <si>
    <t>5..10</t>
  </si>
  <si>
    <t>Anzahl von Unique ID</t>
  </si>
  <si>
    <t>Achse  + Beschriftung</t>
  </si>
  <si>
    <t>96dpi</t>
  </si>
  <si>
    <t>Salary Report 2012</t>
  </si>
  <si>
    <t>in US Dollar</t>
  </si>
  <si>
    <t>Beschriftungen + Abweichungen</t>
  </si>
  <si>
    <t>Dynamisch:</t>
  </si>
  <si>
    <t xml:space="preserve">Land auswählen </t>
  </si>
  <si>
    <t xml:space="preserve">Wo her kommen die Nennungen </t>
  </si>
  <si>
    <t>IN REALTION zum BIP</t>
  </si>
  <si>
    <t>Indexiert</t>
  </si>
  <si>
    <t>indexierte Betrachtungeweise</t>
  </si>
  <si>
    <t>Seven Countries with smaller Net Sales do not reach</t>
  </si>
  <si>
    <t>the Cost Targets of 8 and 10 Percent of Net Sales</t>
  </si>
  <si>
    <t>Pharmaceuticals</t>
  </si>
  <si>
    <r>
      <t>Cost Analysis</t>
    </r>
    <r>
      <rPr>
        <sz val="11"/>
        <rFont val="Arial"/>
        <family val="2"/>
      </rPr>
      <t xml:space="preserve"> by Country</t>
    </r>
  </si>
  <si>
    <t>2006 ACT</t>
  </si>
  <si>
    <t>© HICHERT+PARTNER 2008 - 002_Bubbles</t>
  </si>
  <si>
    <t>Daten Normierung</t>
  </si>
  <si>
    <t>x</t>
  </si>
  <si>
    <t>y</t>
  </si>
  <si>
    <t>A</t>
  </si>
  <si>
    <t>Beschriftung</t>
  </si>
  <si>
    <t>min</t>
  </si>
  <si>
    <t>Zahl</t>
  </si>
  <si>
    <t>Position</t>
  </si>
  <si>
    <t>Text</t>
  </si>
  <si>
    <t>max</t>
  </si>
  <si>
    <t>Text innerhalb ab:</t>
  </si>
  <si>
    <t>Rahmen</t>
  </si>
  <si>
    <t>Skala</t>
  </si>
  <si>
    <t>Skala-Text</t>
  </si>
  <si>
    <t>1..3</t>
  </si>
  <si>
    <t xml:space="preserve"> </t>
  </si>
  <si>
    <t>$/hour</t>
  </si>
  <si>
    <t>Summe von 1 hour</t>
  </si>
  <si>
    <t>Summe von 2 hours</t>
  </si>
  <si>
    <t>Summe von 3 hours</t>
  </si>
  <si>
    <t>Summe von 4 hours</t>
  </si>
  <si>
    <t>Summe von 5 hours</t>
  </si>
  <si>
    <t>Summe von 6 hours</t>
  </si>
  <si>
    <t>Summe von 7 hours</t>
  </si>
  <si>
    <t>Summe von 8 hours</t>
  </si>
  <si>
    <t>Answers</t>
  </si>
  <si>
    <t>10..</t>
  </si>
  <si>
    <t>red</t>
  </si>
  <si>
    <t>green</t>
  </si>
  <si>
    <t>Label</t>
  </si>
  <si>
    <t>X.Pos2</t>
  </si>
  <si>
    <t>X.Pos1</t>
  </si>
  <si>
    <t>Years of experience vs. $/hours</t>
  </si>
  <si>
    <t>Spalte1</t>
  </si>
  <si>
    <t>Spalte2</t>
  </si>
  <si>
    <t xml:space="preserve">Hoch </t>
  </si>
  <si>
    <t>Tief</t>
  </si>
  <si>
    <t>Schluss</t>
  </si>
  <si>
    <t>Eröffnung</t>
  </si>
  <si>
    <t>1..2</t>
  </si>
  <si>
    <t>Q25</t>
  </si>
  <si>
    <t>WertQ25</t>
  </si>
  <si>
    <t>Q75</t>
  </si>
  <si>
    <t>Maximum von Salary in USD</t>
  </si>
  <si>
    <t>www.pro-chart.de</t>
  </si>
  <si>
    <t>Max/Min Salary, Median, Q25 and Q75 [T US $] by Experience Level</t>
  </si>
  <si>
    <r>
      <rPr>
        <b/>
        <sz val="10"/>
        <color theme="1"/>
        <rFont val="Arial"/>
        <family val="2"/>
      </rPr>
      <t xml:space="preserve">TOP5 </t>
    </r>
    <r>
      <rPr>
        <sz val="10"/>
        <color theme="1"/>
        <rFont val="Arial"/>
        <family val="2"/>
      </rPr>
      <t>Average Salary [$/h] per Experience Level [years]</t>
    </r>
  </si>
  <si>
    <r>
      <rPr>
        <b/>
        <sz val="10"/>
        <color theme="1"/>
        <rFont val="Arial"/>
        <family val="2"/>
      </rPr>
      <t>TOP10</t>
    </r>
    <r>
      <rPr>
        <sz val="10"/>
        <color theme="1"/>
        <rFont val="Arial"/>
        <family val="2"/>
      </rPr>
      <t xml:space="preserve"> Countries/Regions, Salary per h [$]</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</si>
</sst>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d\ mmmm\ yyyy\,\ h:mm\ AM/PM"/>
    <numFmt numFmtId="165" formatCode=";;;"/>
    <numFmt numFmtId="166" formatCode="0.0"/>
    <numFmt numFmtId="167" formatCode="0.0%"/>
    <numFmt numFmtId="168" formatCode="\+0;\-0"/>
  </numFmts>
  <fonts count="37">
    <font>
      <sz val="11"/>
      <color theme="1"/>
      <name val="Calibri"/>
      <family val="2"/>
      <scheme val="minor"/>
    </font>
    <font>
      <sz val="10"/>
      <color theme="1"/>
      <name val="Arial"/>
      <family val="2"/>
    </font>
    <font>
      <sz val="10"/>
      <color theme="1"/>
      <name val="Arial"/>
      <family val="2"/>
    </font>
    <font>
      <sz val="10"/>
      <color theme="1"/>
      <name val="Arial"/>
      <family val="2"/>
    </font>
    <font>
      <u/>
      <sz val="11"/>
      <color theme="10"/>
      <name val="Calibri"/>
      <family val="2"/>
      <scheme val="minor"/>
    </font>
    <font>
      <sz val="18"/>
      <color theme="1"/>
      <name val="Calibri"/>
      <family val="2"/>
      <scheme val="minor"/>
    </font>
    <font>
      <b/>
      <sz val="18"/>
      <color theme="1"/>
      <name val="Calibri"/>
      <family val="2"/>
      <scheme val="minor"/>
    </font>
    <font>
      <sz val="11"/>
      <color rgb="FF00B050"/>
      <name val="Calibri"/>
      <family val="2"/>
      <scheme val="minor"/>
    </font>
    <font>
      <b/>
      <sz val="11"/>
      <color theme="0"/>
      <name val="Calibri"/>
      <family val="2"/>
      <scheme val="minor"/>
    </font>
    <font>
      <sz val="8"/>
      <color theme="0" tint="-0.34998626667073579"/>
      <name val="Arial Narrow"/>
      <family val="2"/>
    </font>
    <font>
      <sz val="11"/>
      <color theme="0" tint="-0.34998626667073579"/>
      <name val="Calibri"/>
      <family val="2"/>
      <scheme val="minor"/>
    </font>
    <font>
      <sz val="11"/>
      <color theme="1"/>
      <name val="Arial"/>
      <family val="2"/>
    </font>
    <font>
      <sz val="11"/>
      <color indexed="8"/>
      <name val="Calibri"/>
      <family val="2"/>
    </font>
    <font>
      <sz val="8"/>
      <color indexed="9"/>
      <name val="Arial"/>
      <family val="2"/>
    </font>
    <font>
      <sz val="8"/>
      <name val="Arial"/>
      <family val="2"/>
    </font>
    <font>
      <sz val="6"/>
      <name val="Arial"/>
      <family val="2"/>
    </font>
    <font>
      <sz val="14"/>
      <name val="Arial"/>
      <family val="2"/>
    </font>
    <font>
      <sz val="8"/>
      <color indexed="8"/>
      <name val="Calibri"/>
      <family val="2"/>
    </font>
    <font>
      <sz val="11"/>
      <name val="Arial"/>
      <family val="2"/>
    </font>
    <font>
      <sz val="10"/>
      <color indexed="8"/>
      <name val="Arial"/>
      <family val="2"/>
    </font>
    <font>
      <b/>
      <sz val="11"/>
      <name val="Arial"/>
      <family val="2"/>
    </font>
    <font>
      <b/>
      <sz val="11"/>
      <color indexed="8"/>
      <name val="Arial"/>
      <family val="2"/>
    </font>
    <font>
      <sz val="11"/>
      <color indexed="8"/>
      <name val="Arial"/>
      <family val="2"/>
    </font>
    <font>
      <sz val="8"/>
      <color indexed="10"/>
      <name val="Calibri"/>
      <family val="2"/>
    </font>
    <font>
      <sz val="6"/>
      <color indexed="8"/>
      <name val="Calibri"/>
      <family val="2"/>
    </font>
    <font>
      <sz val="10"/>
      <color indexed="8"/>
      <name val="Ppt"/>
    </font>
    <font>
      <b/>
      <sz val="10"/>
      <color indexed="8"/>
      <name val="Arial"/>
      <family val="2"/>
    </font>
    <font>
      <sz val="8"/>
      <color indexed="8"/>
      <name val="Arial"/>
      <family val="2"/>
    </font>
    <font>
      <sz val="8"/>
      <color theme="1"/>
      <name val="Arial"/>
      <family val="2"/>
    </font>
    <font>
      <sz val="6"/>
      <color theme="1"/>
      <name val="Arial"/>
      <family val="2"/>
    </font>
    <font>
      <sz val="14"/>
      <color theme="1"/>
      <name val="Arial"/>
      <family val="2"/>
    </font>
    <font>
      <sz val="11"/>
      <color theme="1"/>
      <name val="Calibri"/>
      <family val="2"/>
    </font>
    <font>
      <sz val="8"/>
      <color theme="1"/>
      <name val="Calibri"/>
      <family val="2"/>
    </font>
    <font>
      <sz val="10"/>
      <color indexed="8"/>
      <name val="Arial Narrow"/>
      <family val="2"/>
    </font>
    <font>
      <sz val="8"/>
      <color theme="1"/>
      <name val="Calibri"/>
      <family val="2"/>
      <scheme val="minor"/>
    </font>
    <font>
      <b/>
      <sz val="10"/>
      <color theme="1"/>
      <name val="Arial"/>
      <family val="2"/>
    </font>
    <font>
      <sz val="10"/>
      <color theme="1"/>
      <name val="Arial"/>
    </font>
  </fonts>
  <fills count="11">
    <fill>
      <patternFill patternType="none"/>
    </fill>
    <fill>
      <patternFill patternType="gray125"/>
    </fill>
    <fill>
      <patternFill patternType="solid">
        <fgColor theme="4"/>
        <bgColor indexed="64"/>
      </patternFill>
    </fill>
    <fill>
      <patternFill patternType="solid">
        <fgColor rgb="FFFFFF00"/>
        <bgColor indexed="64"/>
      </patternFill>
    </fill>
    <fill>
      <patternFill patternType="solid">
        <fgColor theme="0" tint="-0.14996795556505021"/>
        <bgColor indexed="64"/>
      </patternFill>
    </fill>
    <fill>
      <patternFill patternType="solid">
        <fgColor indexed="51"/>
        <bgColor indexed="64"/>
      </patternFill>
    </fill>
    <fill>
      <patternFill patternType="solid">
        <fgColor indexed="43"/>
        <bgColor indexed="64"/>
      </patternFill>
    </fill>
    <fill>
      <patternFill patternType="solid">
        <fgColor indexed="55"/>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s>
  <borders count="14">
    <border>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top/>
      <bottom style="thin">
        <color indexed="64"/>
      </bottom>
      <diagonal/>
    </border>
    <border>
      <left style="thin">
        <color auto="1"/>
      </left>
      <right/>
      <top style="thin">
        <color auto="1"/>
      </top>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right/>
      <top style="thin">
        <color indexed="64"/>
      </top>
      <bottom/>
      <diagonal/>
    </border>
    <border>
      <left/>
      <right/>
      <top/>
      <bottom style="thin">
        <color theme="0" tint="-0.499984740745262"/>
      </bottom>
      <diagonal/>
    </border>
    <border>
      <left/>
      <right style="hair">
        <color indexed="9"/>
      </right>
      <top/>
      <bottom/>
      <diagonal/>
    </border>
    <border>
      <left/>
      <right/>
      <top/>
      <bottom style="hair">
        <color indexed="9"/>
      </bottom>
      <diagonal/>
    </border>
    <border>
      <left/>
      <right style="hair">
        <color indexed="9"/>
      </right>
      <top/>
      <bottom style="hair">
        <color indexed="9"/>
      </bottom>
      <diagonal/>
    </border>
    <border>
      <left/>
      <right/>
      <top/>
      <bottom style="thin">
        <color theme="0" tint="-0.34998626667073579"/>
      </bottom>
      <diagonal/>
    </border>
    <border>
      <left/>
      <right style="thin">
        <color indexed="64"/>
      </right>
      <top/>
      <bottom/>
      <diagonal/>
    </border>
  </borders>
  <cellStyleXfs count="4">
    <xf numFmtId="0" fontId="0" fillId="0" borderId="0"/>
    <xf numFmtId="0" fontId="4" fillId="0" borderId="0" applyNumberFormat="0" applyFill="0" applyBorder="0" applyAlignment="0" applyProtection="0"/>
    <xf numFmtId="0" fontId="12" fillId="0" borderId="0"/>
    <xf numFmtId="9" fontId="12" fillId="0" borderId="0" applyFont="0" applyFill="0" applyBorder="0" applyAlignment="0" applyProtection="0"/>
  </cellStyleXfs>
  <cellXfs count="225">
    <xf numFmtId="0" fontId="0" fillId="0" borderId="0" xfId="0"/>
    <xf numFmtId="164" fontId="0" fillId="0" borderId="0" xfId="0" applyNumberFormat="1" applyAlignment="1">
      <alignment horizontal="left"/>
    </xf>
    <xf numFmtId="0" fontId="4" fillId="0" borderId="0" xfId="1"/>
    <xf numFmtId="0" fontId="7" fillId="0" borderId="0" xfId="0" applyFont="1"/>
    <xf numFmtId="0" fontId="0" fillId="0" borderId="0" xfId="0" applyAlignment="1">
      <alignment horizontal="left" indent="1"/>
    </xf>
    <xf numFmtId="0" fontId="8" fillId="2" borderId="0" xfId="0" applyFont="1" applyFill="1"/>
    <xf numFmtId="0" fontId="0" fillId="0" borderId="1" xfId="0" applyBorder="1"/>
    <xf numFmtId="0" fontId="8" fillId="2" borderId="1" xfId="0" applyFont="1" applyFill="1" applyBorder="1"/>
    <xf numFmtId="0" fontId="0" fillId="0" borderId="0" xfId="0" pivotButton="1"/>
    <xf numFmtId="0" fontId="0" fillId="0" borderId="0" xfId="0" applyAlignment="1">
      <alignment horizontal="left"/>
    </xf>
    <xf numFmtId="0" fontId="0" fillId="0" borderId="0" xfId="0" applyAlignment="1">
      <alignment horizontal="right"/>
    </xf>
    <xf numFmtId="0" fontId="0" fillId="0" borderId="0" xfId="0" applyNumberFormat="1" applyAlignment="1">
      <alignment horizontal="right"/>
    </xf>
    <xf numFmtId="3" fontId="0" fillId="0" borderId="0" xfId="0" applyNumberFormat="1"/>
    <xf numFmtId="3" fontId="0" fillId="0" borderId="0" xfId="0" applyNumberFormat="1" applyBorder="1"/>
    <xf numFmtId="0" fontId="9" fillId="0" borderId="0" xfId="0" applyFont="1"/>
    <xf numFmtId="0" fontId="10" fillId="0" borderId="0" xfId="0" applyFont="1"/>
    <xf numFmtId="0" fontId="0" fillId="3" borderId="3" xfId="0" applyFill="1" applyBorder="1"/>
    <xf numFmtId="0" fontId="9" fillId="3" borderId="4" xfId="0" applyFont="1" applyFill="1" applyBorder="1"/>
    <xf numFmtId="0" fontId="10" fillId="3" borderId="5" xfId="0" applyFont="1" applyFill="1" applyBorder="1"/>
    <xf numFmtId="0" fontId="9" fillId="3" borderId="6" xfId="0" applyFont="1" applyFill="1" applyBorder="1"/>
    <xf numFmtId="0" fontId="0" fillId="4" borderId="7" xfId="0" applyFill="1" applyBorder="1"/>
    <xf numFmtId="0" fontId="0" fillId="0" borderId="0" xfId="0" applyFill="1" applyBorder="1"/>
    <xf numFmtId="0" fontId="2" fillId="0" borderId="0" xfId="0" applyFont="1"/>
    <xf numFmtId="9" fontId="2" fillId="0" borderId="0" xfId="0" applyNumberFormat="1" applyFont="1"/>
    <xf numFmtId="0" fontId="2" fillId="0" borderId="0" xfId="0" pivotButton="1" applyFont="1"/>
    <xf numFmtId="0" fontId="2" fillId="0" borderId="0" xfId="0" applyFont="1" applyBorder="1" applyAlignment="1">
      <alignment horizontal="left"/>
    </xf>
    <xf numFmtId="3" fontId="2" fillId="0" borderId="0" xfId="0" applyNumberFormat="1" applyFont="1" applyBorder="1"/>
    <xf numFmtId="3" fontId="2" fillId="0" borderId="0" xfId="0" applyNumberFormat="1" applyFont="1"/>
    <xf numFmtId="0" fontId="2" fillId="0" borderId="0" xfId="0" applyFont="1" applyAlignment="1">
      <alignment horizontal="left"/>
    </xf>
    <xf numFmtId="0" fontId="2" fillId="0" borderId="2" xfId="0" applyFont="1" applyBorder="1" applyAlignment="1">
      <alignment horizontal="left"/>
    </xf>
    <xf numFmtId="3" fontId="2" fillId="0" borderId="2" xfId="0" applyNumberFormat="1" applyFont="1" applyBorder="1"/>
    <xf numFmtId="0" fontId="13" fillId="0" borderId="0" xfId="2" applyFont="1" applyFill="1" applyAlignment="1" applyProtection="1">
      <alignment horizontal="center"/>
      <protection locked="0"/>
    </xf>
    <xf numFmtId="0" fontId="13" fillId="0" borderId="0" xfId="2" applyFont="1" applyFill="1" applyBorder="1" applyAlignment="1" applyProtection="1">
      <alignment horizontal="center"/>
      <protection locked="0"/>
    </xf>
    <xf numFmtId="0" fontId="14" fillId="0" borderId="0" xfId="2" applyFont="1" applyProtection="1">
      <protection locked="0"/>
    </xf>
    <xf numFmtId="0" fontId="14" fillId="0" borderId="0" xfId="2" applyFont="1" applyFill="1" applyProtection="1">
      <protection locked="0"/>
    </xf>
    <xf numFmtId="0" fontId="14" fillId="0" borderId="0" xfId="2" applyFont="1" applyFill="1" applyAlignment="1" applyProtection="1">
      <alignment horizontal="right"/>
      <protection locked="0"/>
    </xf>
    <xf numFmtId="0" fontId="14" fillId="0" borderId="0" xfId="2" applyFont="1" applyFill="1" applyAlignment="1" applyProtection="1">
      <alignment horizontal="center"/>
      <protection locked="0"/>
    </xf>
    <xf numFmtId="0" fontId="14" fillId="0" borderId="0" xfId="2" applyFont="1" applyFill="1" applyAlignment="1" applyProtection="1">
      <alignment horizontal="left"/>
      <protection locked="0"/>
    </xf>
    <xf numFmtId="0" fontId="14" fillId="0" borderId="0" xfId="2" applyFont="1" applyFill="1" applyBorder="1" applyProtection="1">
      <protection locked="0"/>
    </xf>
    <xf numFmtId="0" fontId="14" fillId="0" borderId="0" xfId="2" applyFont="1" applyFill="1" applyBorder="1" applyAlignment="1" applyProtection="1">
      <alignment horizontal="center"/>
      <protection locked="0"/>
    </xf>
    <xf numFmtId="0" fontId="15" fillId="0" borderId="0" xfId="2" applyFont="1"/>
    <xf numFmtId="0" fontId="15" fillId="5" borderId="0" xfId="2" applyFont="1" applyFill="1"/>
    <xf numFmtId="165" fontId="15" fillId="0" borderId="0" xfId="2" applyNumberFormat="1" applyFont="1" applyFill="1"/>
    <xf numFmtId="165" fontId="15" fillId="0" borderId="0" xfId="2" applyNumberFormat="1" applyFont="1" applyFill="1" applyBorder="1" applyAlignment="1">
      <alignment horizontal="center"/>
    </xf>
    <xf numFmtId="165" fontId="14" fillId="0" borderId="0" xfId="2" applyNumberFormat="1" applyFont="1" applyFill="1" applyBorder="1" applyAlignment="1">
      <alignment horizontal="center"/>
    </xf>
    <xf numFmtId="165" fontId="14" fillId="0" borderId="0" xfId="2" applyNumberFormat="1" applyFont="1" applyFill="1" applyAlignment="1">
      <alignment horizontal="center"/>
    </xf>
    <xf numFmtId="165" fontId="14" fillId="0" borderId="0" xfId="2" applyNumberFormat="1" applyFont="1" applyFill="1" applyAlignment="1">
      <alignment horizontal="left"/>
    </xf>
    <xf numFmtId="165" fontId="14" fillId="0" borderId="0" xfId="2" applyNumberFormat="1" applyFont="1" applyFill="1" applyAlignment="1">
      <alignment horizontal="right"/>
    </xf>
    <xf numFmtId="0" fontId="15" fillId="0" borderId="0" xfId="2" applyFont="1" applyFill="1"/>
    <xf numFmtId="0" fontId="15" fillId="0" borderId="0" xfId="2" applyFont="1" applyAlignment="1">
      <alignment horizontal="center"/>
    </xf>
    <xf numFmtId="0" fontId="16" fillId="0" borderId="0" xfId="2" applyFont="1"/>
    <xf numFmtId="0" fontId="16" fillId="0" borderId="0" xfId="2" applyFont="1" applyFill="1"/>
    <xf numFmtId="0" fontId="16" fillId="0" borderId="0" xfId="2" applyFont="1" applyBorder="1" applyAlignment="1">
      <alignment horizontal="center"/>
    </xf>
    <xf numFmtId="0" fontId="14" fillId="0" borderId="0" xfId="2" applyFont="1" applyAlignment="1">
      <alignment horizontal="center"/>
    </xf>
    <xf numFmtId="0" fontId="14" fillId="0" borderId="0" xfId="2" applyFont="1" applyAlignment="1">
      <alignment horizontal="left"/>
    </xf>
    <xf numFmtId="0" fontId="14" fillId="0" borderId="0" xfId="2" applyFont="1" applyAlignment="1">
      <alignment horizontal="right"/>
    </xf>
    <xf numFmtId="0" fontId="14" fillId="0" borderId="0" xfId="2" applyFont="1" applyFill="1" applyBorder="1" applyAlignment="1">
      <alignment horizontal="center"/>
    </xf>
    <xf numFmtId="0" fontId="16" fillId="0" borderId="0" xfId="2" applyFont="1" applyAlignment="1">
      <alignment horizontal="center"/>
    </xf>
    <xf numFmtId="0" fontId="12" fillId="0" borderId="0" xfId="2"/>
    <xf numFmtId="0" fontId="12" fillId="0" borderId="0" xfId="2" applyFill="1" applyBorder="1"/>
    <xf numFmtId="0" fontId="12" fillId="0" borderId="0" xfId="2" applyFill="1"/>
    <xf numFmtId="0" fontId="12" fillId="0" borderId="2" xfId="2" applyBorder="1" applyAlignment="1">
      <alignment horizontal="center"/>
    </xf>
    <xf numFmtId="0" fontId="17" fillId="0" borderId="2" xfId="2" applyFont="1" applyBorder="1" applyAlignment="1">
      <alignment horizontal="center"/>
    </xf>
    <xf numFmtId="0" fontId="17" fillId="0" borderId="2" xfId="2" applyFont="1" applyBorder="1" applyAlignment="1">
      <alignment horizontal="left"/>
    </xf>
    <xf numFmtId="0" fontId="17" fillId="0" borderId="2" xfId="2" applyFont="1" applyBorder="1" applyAlignment="1">
      <alignment horizontal="right"/>
    </xf>
    <xf numFmtId="0" fontId="17" fillId="0" borderId="0" xfId="2" applyFont="1" applyFill="1" applyBorder="1" applyAlignment="1">
      <alignment horizontal="center"/>
    </xf>
    <xf numFmtId="0" fontId="12" fillId="0" borderId="0" xfId="2" applyAlignment="1">
      <alignment horizontal="center"/>
    </xf>
    <xf numFmtId="0" fontId="12" fillId="0" borderId="0" xfId="2" applyBorder="1" applyAlignment="1">
      <alignment horizontal="center"/>
    </xf>
    <xf numFmtId="0" fontId="17" fillId="0" borderId="0" xfId="2" applyFont="1" applyAlignment="1">
      <alignment horizontal="center"/>
    </xf>
    <xf numFmtId="0" fontId="17" fillId="0" borderId="0" xfId="2" applyFont="1" applyAlignment="1">
      <alignment horizontal="left"/>
    </xf>
    <xf numFmtId="0" fontId="17" fillId="0" borderId="0" xfId="2" applyFont="1" applyAlignment="1">
      <alignment horizontal="right"/>
    </xf>
    <xf numFmtId="0" fontId="18" fillId="0" borderId="0" xfId="2" applyFont="1" applyFill="1" applyBorder="1"/>
    <xf numFmtId="0" fontId="18" fillId="0" borderId="0" xfId="2" applyFont="1" applyFill="1"/>
    <xf numFmtId="0" fontId="18" fillId="0" borderId="0" xfId="2" applyFont="1"/>
    <xf numFmtId="0" fontId="18" fillId="0" borderId="0" xfId="2" applyFont="1" applyBorder="1" applyAlignment="1">
      <alignment horizontal="center"/>
    </xf>
    <xf numFmtId="0" fontId="18" fillId="0" borderId="0" xfId="2" applyFont="1" applyAlignment="1">
      <alignment horizontal="center"/>
    </xf>
    <xf numFmtId="0" fontId="19" fillId="0" borderId="0" xfId="0" applyFont="1" applyFill="1" applyBorder="1"/>
    <xf numFmtId="0" fontId="19" fillId="6" borderId="9" xfId="0" applyFont="1" applyFill="1" applyBorder="1"/>
    <xf numFmtId="0" fontId="19" fillId="6" borderId="0" xfId="0" applyFont="1" applyFill="1" applyBorder="1" applyAlignment="1">
      <alignment horizontal="centerContinuous"/>
    </xf>
    <xf numFmtId="0" fontId="19" fillId="6" borderId="9" xfId="0" applyFont="1" applyFill="1" applyBorder="1" applyAlignment="1">
      <alignment horizontal="centerContinuous"/>
    </xf>
    <xf numFmtId="0" fontId="20" fillId="0" borderId="0" xfId="2" applyFont="1" applyFill="1"/>
    <xf numFmtId="0" fontId="19" fillId="6" borderId="9" xfId="0" applyFont="1" applyFill="1" applyBorder="1" applyAlignment="1">
      <alignment vertical="top"/>
    </xf>
    <xf numFmtId="0" fontId="19" fillId="6" borderId="0" xfId="0" applyFont="1" applyFill="1" applyBorder="1" applyAlignment="1">
      <alignment horizontal="center" vertical="top"/>
    </xf>
    <xf numFmtId="0" fontId="19" fillId="6" borderId="9" xfId="0" applyFont="1" applyFill="1" applyBorder="1" applyAlignment="1">
      <alignment horizontal="center" vertical="top"/>
    </xf>
    <xf numFmtId="0" fontId="18" fillId="0" borderId="0" xfId="2" applyFont="1" applyFill="1" applyBorder="1" applyAlignment="1">
      <alignment horizontal="center"/>
    </xf>
    <xf numFmtId="0" fontId="14" fillId="0" borderId="0" xfId="2" applyFont="1" applyFill="1" applyBorder="1" applyAlignment="1">
      <alignment horizontal="left"/>
    </xf>
    <xf numFmtId="0" fontId="14" fillId="0" borderId="0" xfId="2" applyFont="1" applyFill="1" applyBorder="1" applyAlignment="1">
      <alignment horizontal="right"/>
    </xf>
    <xf numFmtId="0" fontId="19" fillId="6" borderId="0" xfId="0" applyFont="1" applyFill="1" applyBorder="1" applyAlignment="1">
      <alignment vertical="center"/>
    </xf>
    <xf numFmtId="1" fontId="19" fillId="6" borderId="9" xfId="0" applyNumberFormat="1" applyFont="1" applyFill="1" applyBorder="1" applyAlignment="1">
      <alignment vertical="center"/>
    </xf>
    <xf numFmtId="166" fontId="19" fillId="6" borderId="0" xfId="0" applyNumberFormat="1" applyFont="1" applyFill="1" applyBorder="1" applyAlignment="1">
      <alignment vertical="center"/>
    </xf>
    <xf numFmtId="167" fontId="19" fillId="6" borderId="9" xfId="3" applyNumberFormat="1" applyFont="1" applyFill="1" applyBorder="1" applyAlignment="1">
      <alignment vertical="center"/>
    </xf>
    <xf numFmtId="167" fontId="19" fillId="6" borderId="0" xfId="3" applyNumberFormat="1" applyFont="1" applyFill="1" applyBorder="1" applyAlignment="1">
      <alignment vertical="center"/>
    </xf>
    <xf numFmtId="0" fontId="14" fillId="0" borderId="0" xfId="2" applyFont="1" applyFill="1" applyBorder="1"/>
    <xf numFmtId="0" fontId="14" fillId="0" borderId="0" xfId="2" applyFont="1" applyFill="1"/>
    <xf numFmtId="0" fontId="17" fillId="0" borderId="0" xfId="2" applyFont="1" applyFill="1" applyBorder="1"/>
    <xf numFmtId="0" fontId="17" fillId="0" borderId="0" xfId="2" applyFont="1" applyFill="1" applyBorder="1" applyAlignment="1">
      <alignment horizontal="left"/>
    </xf>
    <xf numFmtId="0" fontId="17" fillId="0" borderId="0" xfId="2" applyFont="1" applyFill="1" applyBorder="1" applyAlignment="1">
      <alignment horizontal="right"/>
    </xf>
    <xf numFmtId="0" fontId="17" fillId="0" borderId="0" xfId="2" applyFont="1" applyFill="1"/>
    <xf numFmtId="0" fontId="21" fillId="0" borderId="0" xfId="2" applyFont="1" applyFill="1" applyBorder="1" applyAlignment="1">
      <alignment horizontal="right"/>
    </xf>
    <xf numFmtId="0" fontId="21" fillId="0" borderId="0" xfId="2" applyFont="1" applyFill="1" applyBorder="1" applyAlignment="1">
      <alignment horizontal="right" vertical="top"/>
    </xf>
    <xf numFmtId="0" fontId="22" fillId="0" borderId="0" xfId="2" applyFont="1" applyFill="1" applyBorder="1" applyAlignment="1">
      <alignment horizontal="right" vertical="top"/>
    </xf>
    <xf numFmtId="0" fontId="17" fillId="0" borderId="0" xfId="2" applyFont="1" applyFill="1" applyBorder="1" applyAlignment="1">
      <alignment vertical="center"/>
    </xf>
    <xf numFmtId="0" fontId="17" fillId="0" borderId="0" xfId="2" applyFont="1" applyFill="1" applyBorder="1" applyAlignment="1">
      <alignment horizontal="center" vertical="center"/>
    </xf>
    <xf numFmtId="0" fontId="17" fillId="0" borderId="0" xfId="2" applyFont="1" applyFill="1" applyBorder="1" applyAlignment="1">
      <alignment horizontal="left" vertical="center"/>
    </xf>
    <xf numFmtId="0" fontId="17" fillId="0" borderId="0" xfId="2" applyFont="1" applyFill="1" applyBorder="1" applyAlignment="1">
      <alignment horizontal="right" vertical="center"/>
    </xf>
    <xf numFmtId="0" fontId="17" fillId="0" borderId="0" xfId="2" applyFont="1" applyFill="1" applyAlignment="1">
      <alignment vertical="center"/>
    </xf>
    <xf numFmtId="0" fontId="23" fillId="0" borderId="0" xfId="2" applyFont="1" applyFill="1" applyBorder="1" applyAlignment="1">
      <alignment horizontal="center"/>
    </xf>
    <xf numFmtId="0" fontId="23" fillId="0" borderId="0" xfId="2" applyFont="1" applyFill="1" applyBorder="1" applyAlignment="1">
      <alignment horizontal="left"/>
    </xf>
    <xf numFmtId="166" fontId="17" fillId="0" borderId="0" xfId="2" applyNumberFormat="1" applyFont="1" applyFill="1" applyBorder="1" applyAlignment="1">
      <alignment horizontal="center"/>
    </xf>
    <xf numFmtId="0" fontId="19" fillId="6" borderId="10" xfId="0" applyFont="1" applyFill="1" applyBorder="1" applyAlignment="1">
      <alignment vertical="center"/>
    </xf>
    <xf numFmtId="1" fontId="19" fillId="6" borderId="11" xfId="0" applyNumberFormat="1" applyFont="1" applyFill="1" applyBorder="1" applyAlignment="1">
      <alignment vertical="center"/>
    </xf>
    <xf numFmtId="166" fontId="19" fillId="6" borderId="10" xfId="0" applyNumberFormat="1" applyFont="1" applyFill="1" applyBorder="1" applyAlignment="1">
      <alignment vertical="center"/>
    </xf>
    <xf numFmtId="167" fontId="19" fillId="6" borderId="11" xfId="3" applyNumberFormat="1" applyFont="1" applyFill="1" applyBorder="1" applyAlignment="1">
      <alignment vertical="center"/>
    </xf>
    <xf numFmtId="167" fontId="19" fillId="6" borderId="10" xfId="3" applyNumberFormat="1" applyFont="1" applyFill="1" applyBorder="1" applyAlignment="1">
      <alignment vertical="center"/>
    </xf>
    <xf numFmtId="0" fontId="22" fillId="0" borderId="0" xfId="0" applyFont="1" applyFill="1" applyBorder="1"/>
    <xf numFmtId="166" fontId="19" fillId="0" borderId="0" xfId="0" applyNumberFormat="1" applyFont="1" applyFill="1" applyBorder="1"/>
    <xf numFmtId="0" fontId="19" fillId="6" borderId="0" xfId="0" applyFont="1" applyFill="1" applyBorder="1"/>
    <xf numFmtId="166" fontId="19" fillId="6" borderId="0" xfId="0" applyNumberFormat="1" applyFont="1" applyFill="1" applyBorder="1"/>
    <xf numFmtId="9" fontId="19" fillId="6" borderId="0" xfId="3" applyFont="1" applyFill="1" applyBorder="1"/>
    <xf numFmtId="166" fontId="24" fillId="0" borderId="0" xfId="2" applyNumberFormat="1" applyFont="1" applyFill="1" applyBorder="1" applyAlignment="1">
      <alignment horizontal="left" vertical="center"/>
    </xf>
    <xf numFmtId="0" fontId="12" fillId="0" borderId="0" xfId="2" applyFont="1" applyFill="1" applyBorder="1" applyAlignment="1">
      <alignment horizontal="center"/>
    </xf>
    <xf numFmtId="0" fontId="12" fillId="0" borderId="0" xfId="2" applyFont="1" applyFill="1"/>
    <xf numFmtId="0" fontId="14" fillId="0" borderId="0" xfId="2" applyFont="1" applyFill="1" applyAlignment="1">
      <alignment vertical="top"/>
    </xf>
    <xf numFmtId="0" fontId="14" fillId="0" borderId="0" xfId="2" applyFont="1" applyFill="1" applyBorder="1" applyAlignment="1">
      <alignment vertical="top"/>
    </xf>
    <xf numFmtId="0" fontId="14" fillId="0" borderId="0" xfId="2" applyFont="1" applyFill="1" applyBorder="1" applyAlignment="1">
      <alignment horizontal="center" vertical="top"/>
    </xf>
    <xf numFmtId="0" fontId="14" fillId="0" borderId="0" xfId="2" applyFont="1" applyFill="1" applyBorder="1" applyAlignment="1">
      <alignment horizontal="left" vertical="top"/>
    </xf>
    <xf numFmtId="0" fontId="14" fillId="0" borderId="0" xfId="2" applyFont="1" applyFill="1" applyBorder="1" applyAlignment="1">
      <alignment horizontal="right" vertical="top"/>
    </xf>
    <xf numFmtId="0" fontId="12" fillId="0" borderId="0" xfId="2" applyFill="1" applyBorder="1" applyAlignment="1">
      <alignment horizontal="center"/>
    </xf>
    <xf numFmtId="0" fontId="12" fillId="5" borderId="0" xfId="2" applyFill="1"/>
    <xf numFmtId="0" fontId="19" fillId="0" borderId="0" xfId="0" applyNumberFormat="1" applyFont="1" applyFill="1" applyBorder="1"/>
    <xf numFmtId="0" fontId="14" fillId="0" borderId="0" xfId="2" applyFont="1" applyAlignment="1" applyProtection="1">
      <alignment horizontal="right"/>
      <protection locked="0"/>
    </xf>
    <xf numFmtId="0" fontId="14" fillId="0" borderId="0" xfId="2" applyFont="1" applyBorder="1" applyAlignment="1" applyProtection="1">
      <alignment horizontal="right"/>
      <protection locked="0"/>
    </xf>
    <xf numFmtId="0" fontId="13" fillId="0" borderId="0" xfId="2" applyFont="1" applyBorder="1" applyAlignment="1" applyProtection="1">
      <alignment horizontal="center"/>
      <protection locked="0"/>
    </xf>
    <xf numFmtId="0" fontId="14" fillId="0" borderId="0" xfId="2" applyFont="1" applyAlignment="1" applyProtection="1">
      <alignment horizontal="center"/>
      <protection locked="0"/>
    </xf>
    <xf numFmtId="0" fontId="14" fillId="0" borderId="0" xfId="2" applyFont="1" applyAlignment="1" applyProtection="1">
      <alignment horizontal="left"/>
      <protection locked="0"/>
    </xf>
    <xf numFmtId="0" fontId="19" fillId="0" borderId="0" xfId="0" applyNumberFormat="1" applyFont="1"/>
    <xf numFmtId="0" fontId="19" fillId="7" borderId="0" xfId="0" applyNumberFormat="1" applyFont="1" applyFill="1" applyBorder="1"/>
    <xf numFmtId="0" fontId="19" fillId="0" borderId="0" xfId="0" applyNumberFormat="1" applyFont="1" applyFill="1" applyBorder="1" applyAlignment="1">
      <alignment horizontal="center"/>
    </xf>
    <xf numFmtId="0" fontId="19" fillId="0" borderId="0" xfId="0" applyNumberFormat="1" applyFont="1" applyFill="1"/>
    <xf numFmtId="0" fontId="19" fillId="0" borderId="0" xfId="0" applyNumberFormat="1" applyFont="1" applyFill="1" applyBorder="1" applyAlignment="1">
      <alignment horizontal="centerContinuous"/>
    </xf>
    <xf numFmtId="1" fontId="19" fillId="0" borderId="0" xfId="0" applyNumberFormat="1" applyFont="1" applyFill="1" applyBorder="1"/>
    <xf numFmtId="0" fontId="19" fillId="0" borderId="0" xfId="0" applyNumberFormat="1" applyFont="1" applyFill="1" applyBorder="1" applyAlignment="1">
      <alignment horizontal="left"/>
    </xf>
    <xf numFmtId="0" fontId="25" fillId="0" borderId="0" xfId="0" applyNumberFormat="1" applyFont="1" applyFill="1" applyBorder="1"/>
    <xf numFmtId="0" fontId="19" fillId="0" borderId="0" xfId="0" applyNumberFormat="1" applyFont="1" applyFill="1" applyAlignment="1">
      <alignment horizontal="left"/>
    </xf>
    <xf numFmtId="0" fontId="19" fillId="0" borderId="0" xfId="0" applyNumberFormat="1" applyFont="1" applyFill="1" applyBorder="1" applyAlignment="1">
      <alignment horizontal="right"/>
    </xf>
    <xf numFmtId="0" fontId="19" fillId="0" borderId="0" xfId="0" applyNumberFormat="1" applyFont="1" applyFill="1" applyAlignment="1">
      <alignment horizontal="center"/>
    </xf>
    <xf numFmtId="0" fontId="26" fillId="0" borderId="0" xfId="0" applyNumberFormat="1" applyFont="1" applyFill="1" applyBorder="1"/>
    <xf numFmtId="0" fontId="26" fillId="0" borderId="0" xfId="0" applyNumberFormat="1" applyFont="1" applyFill="1"/>
    <xf numFmtId="0" fontId="19" fillId="0" borderId="0" xfId="0" applyNumberFormat="1" applyFont="1" applyFill="1" applyBorder="1" applyAlignment="1">
      <alignment horizontal="center" wrapText="1"/>
    </xf>
    <xf numFmtId="0" fontId="27" fillId="0" borderId="0" xfId="0" applyNumberFormat="1" applyFont="1" applyFill="1" applyBorder="1"/>
    <xf numFmtId="0" fontId="19" fillId="0" borderId="0" xfId="0" applyFont="1"/>
    <xf numFmtId="0" fontId="22" fillId="0" borderId="0" xfId="0" applyFont="1"/>
    <xf numFmtId="1" fontId="19" fillId="6" borderId="9" xfId="3" applyNumberFormat="1" applyFont="1" applyFill="1" applyBorder="1" applyAlignment="1">
      <alignment vertical="center"/>
    </xf>
    <xf numFmtId="1" fontId="19" fillId="6" borderId="0" xfId="3" applyNumberFormat="1" applyFont="1" applyFill="1" applyBorder="1" applyAlignment="1">
      <alignment vertical="center"/>
    </xf>
    <xf numFmtId="1" fontId="14" fillId="0" borderId="0" xfId="2" applyNumberFormat="1" applyFont="1" applyProtection="1">
      <protection locked="0"/>
    </xf>
    <xf numFmtId="1" fontId="14" fillId="0" borderId="0" xfId="2" applyNumberFormat="1" applyFont="1" applyAlignment="1" applyProtection="1">
      <alignment horizontal="right"/>
      <protection locked="0"/>
    </xf>
    <xf numFmtId="1" fontId="14" fillId="0" borderId="0" xfId="2" applyNumberFormat="1" applyFont="1" applyAlignment="1" applyProtection="1">
      <alignment horizontal="center"/>
      <protection locked="0"/>
    </xf>
    <xf numFmtId="0" fontId="28" fillId="0" borderId="0" xfId="2" applyFont="1" applyFill="1" applyAlignment="1" applyProtection="1">
      <alignment horizontal="center"/>
      <protection locked="0"/>
    </xf>
    <xf numFmtId="0" fontId="28" fillId="0" borderId="0" xfId="2" applyFont="1" applyProtection="1">
      <protection locked="0"/>
    </xf>
    <xf numFmtId="0" fontId="28" fillId="0" borderId="0" xfId="2" applyFont="1" applyFill="1" applyProtection="1">
      <protection locked="0"/>
    </xf>
    <xf numFmtId="0" fontId="28" fillId="0" borderId="0" xfId="2" applyFont="1" applyFill="1" applyAlignment="1">
      <alignment horizontal="center"/>
    </xf>
    <xf numFmtId="165" fontId="29" fillId="0" borderId="0" xfId="2" applyNumberFormat="1" applyFont="1" applyFill="1" applyBorder="1"/>
    <xf numFmtId="0" fontId="29" fillId="5" borderId="0" xfId="2" applyFont="1" applyFill="1"/>
    <xf numFmtId="0" fontId="30" fillId="0" borderId="0" xfId="2" applyFont="1" applyFill="1" applyBorder="1"/>
    <xf numFmtId="165" fontId="29" fillId="0" borderId="0" xfId="2" applyNumberFormat="1" applyFont="1" applyFill="1"/>
    <xf numFmtId="0" fontId="31" fillId="0" borderId="0" xfId="2" applyFont="1" applyFill="1" applyBorder="1"/>
    <xf numFmtId="0" fontId="11" fillId="0" borderId="0" xfId="2" applyFont="1" applyFill="1" applyBorder="1"/>
    <xf numFmtId="0" fontId="28" fillId="0" borderId="0" xfId="2" applyFont="1" applyFill="1" applyBorder="1"/>
    <xf numFmtId="165" fontId="28" fillId="0" borderId="0" xfId="2" applyNumberFormat="1" applyFont="1" applyFill="1" applyBorder="1"/>
    <xf numFmtId="0" fontId="32" fillId="0" borderId="0" xfId="2" applyFont="1" applyFill="1" applyBorder="1"/>
    <xf numFmtId="0" fontId="28" fillId="0" borderId="0" xfId="2" applyFont="1" applyFill="1" applyAlignment="1">
      <alignment horizontal="center" vertical="center"/>
    </xf>
    <xf numFmtId="0" fontId="32" fillId="0" borderId="0" xfId="2" applyFont="1" applyFill="1" applyBorder="1" applyAlignment="1">
      <alignment vertical="center"/>
    </xf>
    <xf numFmtId="165" fontId="28" fillId="0" borderId="0" xfId="2" applyNumberFormat="1" applyFont="1" applyFill="1" applyBorder="1" applyAlignment="1">
      <alignment vertical="center"/>
    </xf>
    <xf numFmtId="0" fontId="32" fillId="0" borderId="0" xfId="2" applyFont="1" applyFill="1" applyBorder="1" applyAlignment="1">
      <alignment horizontal="left" vertical="center"/>
    </xf>
    <xf numFmtId="165" fontId="28" fillId="0" borderId="0" xfId="2" applyNumberFormat="1" applyFont="1" applyFill="1" applyBorder="1" applyAlignment="1">
      <alignment horizontal="left" vertical="center"/>
    </xf>
    <xf numFmtId="0" fontId="28" fillId="0" borderId="0" xfId="2" applyFont="1" applyFill="1" applyAlignment="1">
      <alignment horizontal="center" vertical="top"/>
    </xf>
    <xf numFmtId="0" fontId="28" fillId="0" borderId="0" xfId="2" applyFont="1" applyFill="1" applyBorder="1" applyAlignment="1">
      <alignment vertical="top"/>
    </xf>
    <xf numFmtId="165" fontId="29" fillId="0" borderId="0" xfId="2" applyNumberFormat="1" applyFont="1" applyFill="1" applyBorder="1" applyAlignment="1">
      <alignment vertical="top"/>
    </xf>
    <xf numFmtId="0" fontId="2" fillId="0" borderId="0" xfId="0" applyNumberFormat="1" applyFont="1" applyFill="1" applyBorder="1"/>
    <xf numFmtId="166" fontId="2" fillId="0" borderId="0" xfId="0" applyNumberFormat="1" applyFont="1" applyFill="1" applyBorder="1"/>
    <xf numFmtId="2" fontId="2" fillId="0" borderId="0" xfId="0" applyNumberFormat="1" applyFont="1" applyFill="1" applyBorder="1"/>
    <xf numFmtId="1" fontId="2" fillId="0" borderId="0" xfId="0" applyNumberFormat="1" applyFont="1" applyFill="1" applyBorder="1"/>
    <xf numFmtId="1" fontId="28" fillId="0" borderId="0" xfId="2" applyNumberFormat="1" applyFont="1" applyProtection="1">
      <protection locked="0"/>
    </xf>
    <xf numFmtId="0" fontId="2" fillId="0" borderId="0" xfId="0" applyFont="1" applyFill="1" applyBorder="1"/>
    <xf numFmtId="0" fontId="11" fillId="0" borderId="0" xfId="0" applyFont="1" applyFill="1" applyBorder="1"/>
    <xf numFmtId="0" fontId="19" fillId="6" borderId="0" xfId="0" quotePrefix="1" applyFont="1" applyFill="1" applyBorder="1" applyAlignment="1">
      <alignment horizontal="centerContinuous"/>
    </xf>
    <xf numFmtId="1" fontId="19" fillId="6" borderId="0" xfId="3" applyNumberFormat="1" applyFont="1" applyFill="1" applyBorder="1"/>
    <xf numFmtId="0" fontId="33" fillId="0" borderId="0" xfId="2" applyFont="1" applyFill="1" applyBorder="1" applyAlignment="1">
      <alignment horizontal="right"/>
    </xf>
    <xf numFmtId="0" fontId="2" fillId="0" borderId="0" xfId="0" applyFont="1" applyAlignment="1">
      <alignment horizontal="right"/>
    </xf>
    <xf numFmtId="1" fontId="2" fillId="0" borderId="0" xfId="0" applyNumberFormat="1" applyFont="1"/>
    <xf numFmtId="1" fontId="2" fillId="0" borderId="0" xfId="0" applyNumberFormat="1" applyFont="1" applyAlignment="1">
      <alignment horizontal="right"/>
    </xf>
    <xf numFmtId="0" fontId="0" fillId="0" borderId="0" xfId="0" applyBorder="1"/>
    <xf numFmtId="0" fontId="3" fillId="0" borderId="0" xfId="0" applyFont="1" applyFill="1" applyBorder="1" applyAlignment="1"/>
    <xf numFmtId="0" fontId="0" fillId="4" borderId="12" xfId="0" applyFill="1" applyBorder="1"/>
    <xf numFmtId="168" fontId="2" fillId="0" borderId="0" xfId="0" applyNumberFormat="1" applyFont="1"/>
    <xf numFmtId="0" fontId="33" fillId="0" borderId="0" xfId="2" applyFont="1" applyFill="1" applyBorder="1"/>
    <xf numFmtId="14" fontId="0" fillId="8" borderId="0" xfId="0" applyNumberFormat="1" applyFill="1" applyBorder="1"/>
    <xf numFmtId="0" fontId="0" fillId="8" borderId="0" xfId="0" applyFill="1" applyBorder="1"/>
    <xf numFmtId="3" fontId="0" fillId="8" borderId="0" xfId="0" applyNumberFormat="1" applyFill="1" applyBorder="1"/>
    <xf numFmtId="0" fontId="0" fillId="0" borderId="0" xfId="0" applyFill="1"/>
    <xf numFmtId="0" fontId="0" fillId="9" borderId="0" xfId="0" applyFill="1"/>
    <xf numFmtId="0" fontId="0" fillId="0" borderId="13" xfId="0" applyBorder="1"/>
    <xf numFmtId="0" fontId="0" fillId="10" borderId="7" xfId="0" applyFill="1" applyBorder="1"/>
    <xf numFmtId="0" fontId="0" fillId="10" borderId="8" xfId="0" applyFill="1" applyBorder="1"/>
    <xf numFmtId="0" fontId="2" fillId="4" borderId="0" xfId="0" applyFont="1" applyFill="1" applyBorder="1" applyAlignment="1">
      <alignment horizontal="left"/>
    </xf>
    <xf numFmtId="0" fontId="2" fillId="4" borderId="8" xfId="0" applyFont="1" applyFill="1" applyBorder="1" applyAlignment="1">
      <alignment horizontal="left"/>
    </xf>
    <xf numFmtId="0" fontId="3" fillId="0" borderId="0" xfId="0" applyFont="1" applyAlignment="1">
      <alignment horizontal="left"/>
    </xf>
    <xf numFmtId="0" fontId="34" fillId="0" borderId="0" xfId="1" applyFont="1" applyAlignment="1">
      <alignment horizontal="right"/>
    </xf>
    <xf numFmtId="0" fontId="34" fillId="0" borderId="0" xfId="0" applyFont="1" applyAlignment="1">
      <alignment horizontal="right"/>
    </xf>
    <xf numFmtId="0" fontId="34" fillId="0" borderId="2" xfId="0" applyFont="1" applyBorder="1" applyAlignment="1">
      <alignment horizontal="right"/>
    </xf>
    <xf numFmtId="0" fontId="2" fillId="4" borderId="7" xfId="0" applyFont="1" applyFill="1" applyBorder="1" applyAlignment="1">
      <alignment horizontal="left"/>
    </xf>
    <xf numFmtId="0" fontId="3" fillId="4" borderId="7" xfId="0" applyFont="1" applyFill="1" applyBorder="1" applyAlignment="1">
      <alignment horizontal="left"/>
    </xf>
    <xf numFmtId="0" fontId="3" fillId="4" borderId="8" xfId="0" applyFont="1" applyFill="1" applyBorder="1" applyAlignment="1">
      <alignment horizontal="left"/>
    </xf>
    <xf numFmtId="0" fontId="6" fillId="0" borderId="0" xfId="0" applyFont="1" applyAlignment="1">
      <alignment horizontal="left"/>
    </xf>
    <xf numFmtId="0" fontId="5" fillId="0" borderId="0" xfId="0" applyFont="1" applyAlignment="1">
      <alignment horizontal="left"/>
    </xf>
    <xf numFmtId="0" fontId="36" fillId="0" borderId="0" xfId="0" pivotButton="1" applyFont="1"/>
    <xf numFmtId="0" fontId="36" fillId="0" borderId="0" xfId="0" applyFont="1"/>
    <xf numFmtId="0" fontId="36" fillId="0" borderId="0" xfId="0" applyFont="1" applyAlignment="1">
      <alignment horizontal="left"/>
    </xf>
    <xf numFmtId="3" fontId="36" fillId="0" borderId="0" xfId="0" applyNumberFormat="1" applyFont="1"/>
    <xf numFmtId="0" fontId="28" fillId="0" borderId="0" xfId="0" applyFont="1" applyAlignment="1">
      <alignment horizontal="right"/>
    </xf>
    <xf numFmtId="0" fontId="28" fillId="0" borderId="13" xfId="0" applyFont="1" applyBorder="1" applyAlignment="1">
      <alignment horizontal="right"/>
    </xf>
    <xf numFmtId="0" fontId="28" fillId="0" borderId="0" xfId="0" applyFont="1" applyAlignment="1">
      <alignment horizontal="right" vertical="center"/>
    </xf>
    <xf numFmtId="0" fontId="28" fillId="0" borderId="13" xfId="0" applyFont="1" applyBorder="1" applyAlignment="1">
      <alignment horizontal="right" vertical="center"/>
    </xf>
    <xf numFmtId="0" fontId="1" fillId="4" borderId="0" xfId="0" applyFont="1" applyFill="1" applyBorder="1" applyAlignment="1">
      <alignment horizontal="left"/>
    </xf>
    <xf numFmtId="0" fontId="1" fillId="4" borderId="7" xfId="0" applyFont="1" applyFill="1" applyBorder="1" applyAlignment="1">
      <alignment horizontal="left"/>
    </xf>
  </cellXfs>
  <cellStyles count="4">
    <cellStyle name="Hyperlink" xfId="1" builtinId="8"/>
    <cellStyle name="Prozent 2" xfId="3"/>
    <cellStyle name="Standard" xfId="0" builtinId="0"/>
    <cellStyle name="Standard_ppt_frames_RH_2008-04-08" xfId="2"/>
  </cellStyles>
  <dxfs count="71">
    <dxf>
      <font>
        <strike/>
        <color theme="1" tint="0.499984740745262"/>
      </font>
    </dxf>
    <dxf>
      <numFmt numFmtId="3" formatCode="#,##0"/>
    </dxf>
    <dxf>
      <font>
        <name val="Arial"/>
        <scheme val="none"/>
      </font>
    </dxf>
    <dxf>
      <font>
        <sz val="10"/>
      </font>
    </dxf>
    <dxf>
      <numFmt numFmtId="3" formatCode="#,##0"/>
    </dxf>
    <dxf>
      <font>
        <name val="Arial"/>
        <scheme val="none"/>
      </font>
    </dxf>
    <dxf>
      <font>
        <sz val="10"/>
      </font>
    </dxf>
    <dxf>
      <numFmt numFmtId="3" formatCode="#,##0"/>
    </dxf>
    <dxf>
      <font>
        <name val="Arial"/>
        <scheme val="none"/>
      </font>
    </dxf>
    <dxf>
      <font>
        <sz val="10"/>
      </font>
    </dxf>
    <dxf>
      <numFmt numFmtId="3" formatCode="#,##0"/>
    </dxf>
    <dxf>
      <font>
        <name val="Arial"/>
        <scheme val="none"/>
      </font>
    </dxf>
    <dxf>
      <font>
        <sz val="10"/>
      </font>
    </dxf>
    <dxf>
      <numFmt numFmtId="3" formatCode="#,##0"/>
    </dxf>
    <dxf>
      <font>
        <name val="Arial"/>
        <scheme val="none"/>
      </font>
    </dxf>
    <dxf>
      <font>
        <sz val="10"/>
      </font>
    </dxf>
    <dxf>
      <numFmt numFmtId="3" formatCode="#,##0"/>
    </dxf>
    <dxf>
      <font>
        <name val="Arial"/>
        <scheme val="none"/>
      </font>
    </dxf>
    <dxf>
      <font>
        <sz val="10"/>
      </font>
    </dxf>
    <dxf>
      <numFmt numFmtId="3" formatCode="#,##0"/>
    </dxf>
    <dxf>
      <font>
        <name val="Arial"/>
        <scheme val="none"/>
      </font>
    </dxf>
    <dxf>
      <font>
        <sz val="10"/>
      </font>
    </dxf>
    <dxf>
      <numFmt numFmtId="3" formatCode="#,##0"/>
    </dxf>
    <dxf>
      <font>
        <name val="Arial"/>
        <scheme val="none"/>
      </font>
    </dxf>
    <dxf>
      <font>
        <sz val="10"/>
      </font>
    </dxf>
    <dxf>
      <numFmt numFmtId="3" formatCode="#,##0"/>
    </dxf>
    <dxf>
      <numFmt numFmtId="3" formatCode="#,##0"/>
    </dxf>
    <dxf>
      <numFmt numFmtId="3" formatCode="#,##0"/>
    </dxf>
    <dxf>
      <numFmt numFmtId="3" formatCode="#,##0"/>
    </dxf>
    <dxf>
      <numFmt numFmtId="3" formatCode="#,##0"/>
    </dxf>
    <dxf>
      <font>
        <sz val="10"/>
      </font>
    </dxf>
    <dxf>
      <font>
        <name val="Arial"/>
        <scheme val="none"/>
      </font>
    </dxf>
    <dxf>
      <numFmt numFmtId="3" formatCode="#,##0"/>
    </dxf>
    <dxf>
      <font>
        <sz val="10"/>
      </font>
    </dxf>
    <dxf>
      <font>
        <name val="Arial"/>
        <scheme val="none"/>
      </font>
    </dxf>
    <dxf>
      <numFmt numFmtId="3" formatCode="#,##0"/>
    </dxf>
    <dxf>
      <font>
        <sz val="10"/>
      </font>
    </dxf>
    <dxf>
      <font>
        <name val="Arial"/>
        <scheme val="none"/>
      </font>
    </dxf>
    <dxf>
      <border>
        <bottom style="thin">
          <color indexed="64"/>
        </bottom>
      </border>
    </dxf>
    <dxf>
      <border>
        <bottom style="thin">
          <color indexed="64"/>
        </bottom>
      </border>
    </dxf>
    <dxf>
      <numFmt numFmtId="3" formatCode="#,##0"/>
    </dxf>
    <dxf>
      <font>
        <sz val="10"/>
      </font>
    </dxf>
    <dxf>
      <font>
        <name val="Arial"/>
        <scheme val="none"/>
      </font>
    </dxf>
    <dxf>
      <numFmt numFmtId="3" formatCode="#,##0"/>
    </dxf>
    <dxf>
      <font>
        <sz val="10"/>
      </font>
    </dxf>
    <dxf>
      <font>
        <name val="Arial"/>
        <scheme val="none"/>
      </font>
    </dxf>
    <dxf>
      <numFmt numFmtId="3" formatCode="#,##0"/>
    </dxf>
    <dxf>
      <font>
        <sz val="10"/>
      </font>
    </dxf>
    <dxf>
      <font>
        <name val="Arial"/>
        <scheme val="none"/>
      </font>
    </dxf>
    <dxf>
      <numFmt numFmtId="3" formatCode="#,##0"/>
    </dxf>
    <dxf>
      <numFmt numFmtId="0" formatCode="General"/>
      <alignment horizontal="right" vertical="bottom" textRotation="0" wrapText="0" indent="0" justifyLastLine="0" shrinkToFit="0" readingOrder="0"/>
    </dxf>
    <dxf>
      <numFmt numFmtId="0" formatCode="General"/>
      <alignment horizontal="right" vertical="bottom" textRotation="0" wrapText="0" indent="0" justifyLastLine="0" shrinkToFit="0" readingOrder="0"/>
    </dxf>
    <dxf>
      <numFmt numFmtId="0" formatCode="General"/>
      <alignment horizontal="right" vertical="bottom" textRotation="0" wrapText="0" indent="0" justifyLastLine="0" shrinkToFit="0" readingOrder="0"/>
    </dxf>
    <dxf>
      <numFmt numFmtId="0" formatCode="General"/>
      <alignment horizontal="right" vertical="bottom" textRotation="0" wrapText="0" indent="0" justifyLastLine="0" shrinkToFit="0" readingOrder="0"/>
    </dxf>
    <dxf>
      <numFmt numFmtId="0" formatCode="General"/>
      <alignment horizontal="right" vertical="bottom" textRotation="0" wrapText="0" indent="0" justifyLastLine="0" shrinkToFit="0" readingOrder="0"/>
    </dxf>
    <dxf>
      <numFmt numFmtId="0" formatCode="General"/>
      <alignment horizontal="right" vertical="bottom" textRotation="0" wrapText="0" indent="0" justifyLastLine="0" shrinkToFit="0" readingOrder="0"/>
    </dxf>
    <dxf>
      <numFmt numFmtId="0" formatCode="General"/>
      <alignment horizontal="right" vertical="bottom" textRotation="0" wrapText="0" indent="0" justifyLastLine="0" shrinkToFit="0" readingOrder="0"/>
    </dxf>
    <dxf>
      <numFmt numFmtId="0" formatCode="General"/>
      <alignment horizontal="right" vertical="bottom" textRotation="0" wrapText="0" indent="0" justifyLastLine="0" shrinkToFit="0" readingOrder="0"/>
    </dxf>
    <dxf>
      <numFmt numFmtId="0" formatCode="General"/>
      <alignment horizontal="right" vertical="bottom" textRotation="0" wrapText="0" indent="0" justifyLastLine="0" shrinkToFit="0" readingOrder="0"/>
    </dxf>
    <dxf>
      <numFmt numFmtId="0" formatCode="General"/>
      <alignment horizontal="right" vertical="bottom" textRotation="0" wrapText="0" indent="0" justifyLastLine="0" shrinkToFit="0" readingOrder="0"/>
    </dxf>
    <dxf>
      <numFmt numFmtId="0" formatCode="General"/>
      <alignment horizontal="right" vertical="bottom" textRotation="0" wrapText="0" indent="0" justifyLastLine="0" shrinkToFit="0" readingOrder="0"/>
    </dxf>
    <dxf>
      <numFmt numFmtId="0" formatCode="General"/>
      <alignment horizontal="right" vertical="bottom" textRotation="0" wrapText="0" indent="0" justifyLastLine="0" shrinkToFit="0" readingOrder="0"/>
    </dxf>
    <dxf>
      <numFmt numFmtId="0" formatCode="General"/>
      <alignment horizontal="right" vertical="bottom" textRotation="0" wrapText="0" indent="0" justifyLastLine="0" shrinkToFit="0" readingOrder="0"/>
    </dxf>
    <dxf>
      <numFmt numFmtId="0" formatCode="General"/>
      <alignment horizontal="right" vertical="bottom" textRotation="0" wrapText="0" indent="0" justifyLastLine="0" shrinkToFit="0" readingOrder="0"/>
    </dxf>
    <dxf>
      <numFmt numFmtId="0" formatCode="General"/>
    </dxf>
    <dxf>
      <numFmt numFmtId="0" formatCode="General"/>
    </dxf>
    <dxf>
      <numFmt numFmtId="0" formatCode="General"/>
    </dxf>
    <dxf>
      <alignment horizontal="left" vertical="bottom" textRotation="0" wrapText="0" relativeIndent="1" justifyLastLine="0" shrinkToFit="0" readingOrder="0"/>
    </dxf>
    <dxf>
      <numFmt numFmtId="164" formatCode="d\ mmmm\ yyyy\,\ h:mm\ AM/PM"/>
      <alignment horizontal="left" vertical="bottom" textRotation="0" wrapText="0" indent="0" justifyLastLine="0" shrinkToFit="0" readingOrder="0"/>
    </dxf>
    <dxf>
      <font>
        <sz val="8"/>
        <name val="Arial"/>
        <scheme val="none"/>
      </font>
    </dxf>
    <dxf>
      <border diagonalUp="0" diagonalDown="0">
        <left/>
        <right/>
        <top/>
        <bottom/>
        <vertical/>
        <horizontal/>
      </border>
    </dxf>
  </dxfs>
  <tableStyles count="2" defaultTableStyle="TableStyleMedium2" defaultPivotStyle="PivotStyleLight16">
    <tableStyle name="Datenschnittformat 1" pivot="0" table="0" count="1">
      <tableStyleElement type="wholeTable" dxfId="70"/>
    </tableStyle>
    <tableStyle name="Datenschnittformat 2" pivot="0" table="0" count="6">
      <tableStyleElement type="wholeTable" dxfId="69"/>
    </tableStyle>
  </tableStyles>
  <colors>
    <mruColors>
      <color rgb="FF008000"/>
    </mruColors>
  </colors>
  <extLst>
    <ext xmlns:x14="http://schemas.microsoft.com/office/spreadsheetml/2009/9/main" uri="{46F421CA-312F-682f-3DD2-61675219B42D}">
      <x14:dxfs count="5">
        <dxf>
          <fill>
            <patternFill>
              <bgColor theme="0" tint="-0.34998626667073579"/>
            </patternFill>
          </fill>
        </dxf>
        <dxf>
          <fill>
            <patternFill>
              <bgColor theme="0" tint="-0.24994659260841701"/>
            </patternFill>
          </fill>
        </dxf>
        <dxf>
          <font>
            <color theme="0" tint="-0.24994659260841701"/>
          </font>
          <fill>
            <patternFill>
              <bgColor theme="0" tint="-4.9989318521683403E-2"/>
            </patternFill>
          </fill>
        </dxf>
        <dxf>
          <fill>
            <patternFill>
              <bgColor theme="0" tint="-0.14996795556505021"/>
            </patternFill>
          </fill>
        </dxf>
        <dxf>
          <fill>
            <patternFill>
              <bgColor theme="0" tint="-4.9989318521683403E-2"/>
            </patternFill>
          </fill>
        </dxf>
      </x14:dxfs>
    </ext>
    <ext xmlns:x14="http://schemas.microsoft.com/office/spreadsheetml/2009/9/main" uri="{EB79DEF2-80B8-43e5-95BD-54CBDDF9020C}">
      <x14:slicerStyles defaultSlicerStyle="SlicerStyleLight1">
        <x14:slicerStyle name="Datenschnittformat 1"/>
        <x14:slicerStyle name="Datenschnittformat 2">
          <x14:slicerStyleElements>
            <x14:slicerStyleElement type="unselectedItemWithData" dxfId="4"/>
            <x14:slicerStyleElement type="selectedItemWithData" dxfId="3"/>
            <x14:slicerStyleElement type="selectedItemWithNoData" dxfId="2"/>
            <x14:slicerStyleElement type="hoveredUnselectedItemWithData" dxfId="1"/>
            <x14:slicerStyleElement type="hoveredSelectedItemWithData" dxfId="0"/>
          </x14:slicerStyleElements>
        </x14:slicerStyle>
      </x14:slicerStyles>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microsoft.com/office/2007/relationships/slicerCache" Target="slicerCaches/slicerCache2.xml"/><Relationship Id="rId4" Type="http://schemas.openxmlformats.org/officeDocument/2006/relationships/worksheet" Target="worksheets/sheet4.xml"/><Relationship Id="rId9" Type="http://schemas.microsoft.com/office/2007/relationships/slicerCache" Target="slicerCaches/slicerCache1.xml"/><Relationship Id="rId14" Type="http://schemas.openxmlformats.org/officeDocument/2006/relationships/calcChain" Target="calcChain.xml"/></Relationships>
</file>

<file path=xl/charts/_rels/chart8.xml.rels><?xml version="1.0" encoding="UTF-8" standalone="yes"?>
<Relationships xmlns="http://schemas.openxmlformats.org/package/2006/relationships"><Relationship Id="rId8" Type="http://schemas.openxmlformats.org/officeDocument/2006/relationships/image" Target="../media/image13.emf"/><Relationship Id="rId13" Type="http://schemas.openxmlformats.org/officeDocument/2006/relationships/image" Target="../media/image18.emf"/><Relationship Id="rId3" Type="http://schemas.openxmlformats.org/officeDocument/2006/relationships/image" Target="../media/image8.emf"/><Relationship Id="rId7" Type="http://schemas.openxmlformats.org/officeDocument/2006/relationships/image" Target="../media/image12.emf"/><Relationship Id="rId12" Type="http://schemas.openxmlformats.org/officeDocument/2006/relationships/image" Target="../media/image17.emf"/><Relationship Id="rId2" Type="http://schemas.openxmlformats.org/officeDocument/2006/relationships/image" Target="../media/image7.emf"/><Relationship Id="rId1" Type="http://schemas.openxmlformats.org/officeDocument/2006/relationships/image" Target="../media/image6.emf"/><Relationship Id="rId6" Type="http://schemas.openxmlformats.org/officeDocument/2006/relationships/image" Target="../media/image11.emf"/><Relationship Id="rId11" Type="http://schemas.openxmlformats.org/officeDocument/2006/relationships/image" Target="../media/image16.emf"/><Relationship Id="rId5" Type="http://schemas.openxmlformats.org/officeDocument/2006/relationships/image" Target="../media/image10.emf"/><Relationship Id="rId15" Type="http://schemas.openxmlformats.org/officeDocument/2006/relationships/image" Target="../media/image20.png"/><Relationship Id="rId10" Type="http://schemas.openxmlformats.org/officeDocument/2006/relationships/image" Target="../media/image15.emf"/><Relationship Id="rId4" Type="http://schemas.openxmlformats.org/officeDocument/2006/relationships/image" Target="../media/image9.emf"/><Relationship Id="rId9" Type="http://schemas.openxmlformats.org/officeDocument/2006/relationships/image" Target="../media/image14.emf"/><Relationship Id="rId14" Type="http://schemas.openxmlformats.org/officeDocument/2006/relationships/image" Target="../media/image19.emf"/></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pivotSource>
    <c:name>[Chandoo_Salary_Contest_07_2012.xlsx]Data2!PivotTable11</c:name>
    <c:fmtId val="2"/>
  </c:pivotSource>
  <c:chart>
    <c:autoTitleDeleted val="1"/>
    <c:pivotFmts>
      <c:pivotFmt>
        <c:idx val="0"/>
        <c:spPr>
          <a:solidFill>
            <a:schemeClr val="tx1">
              <a:lumMod val="50000"/>
              <a:lumOff val="50000"/>
            </a:schemeClr>
          </a:solidFill>
        </c:spPr>
      </c:pivotFmt>
      <c:pivotFmt>
        <c:idx val="1"/>
        <c:spPr>
          <a:solidFill>
            <a:schemeClr val="tx1">
              <a:lumMod val="50000"/>
              <a:lumOff val="50000"/>
            </a:schemeClr>
          </a:solidFill>
        </c:spPr>
        <c:marker>
          <c:symbol val="none"/>
        </c:marker>
      </c:pivotFmt>
      <c:pivotFmt>
        <c:idx val="2"/>
        <c:spPr>
          <a:solidFill>
            <a:schemeClr val="tx1">
              <a:lumMod val="50000"/>
              <a:lumOff val="50000"/>
            </a:schemeClr>
          </a:solidFill>
        </c:spPr>
        <c:marker>
          <c:symbol val="none"/>
        </c:marker>
      </c:pivotFmt>
    </c:pivotFmts>
    <c:plotArea>
      <c:layout>
        <c:manualLayout>
          <c:layoutTarget val="inner"/>
          <c:xMode val="edge"/>
          <c:yMode val="edge"/>
          <c:x val="0"/>
          <c:y val="0"/>
          <c:w val="1"/>
          <c:h val="1"/>
        </c:manualLayout>
      </c:layout>
      <c:barChart>
        <c:barDir val="bar"/>
        <c:grouping val="clustered"/>
        <c:varyColors val="0"/>
        <c:ser>
          <c:idx val="0"/>
          <c:order val="0"/>
          <c:tx>
            <c:strRef>
              <c:f>Data2!$B$3</c:f>
              <c:strCache>
                <c:ptCount val="1"/>
                <c:pt idx="0">
                  <c:v>Ergebnis</c:v>
                </c:pt>
              </c:strCache>
            </c:strRef>
          </c:tx>
          <c:spPr>
            <a:solidFill>
              <a:schemeClr val="tx1">
                <a:lumMod val="50000"/>
                <a:lumOff val="50000"/>
              </a:schemeClr>
            </a:solidFill>
          </c:spPr>
          <c:invertIfNegative val="0"/>
          <c:cat>
            <c:strRef>
              <c:f>Data2!$A$4:$A$8</c:f>
              <c:strCache>
                <c:ptCount val="5"/>
                <c:pt idx="0">
                  <c:v>CXO or Top Mgmt.</c:v>
                </c:pt>
                <c:pt idx="1">
                  <c:v>Engineer</c:v>
                </c:pt>
                <c:pt idx="2">
                  <c:v>Consultant</c:v>
                </c:pt>
                <c:pt idx="3">
                  <c:v>Controller</c:v>
                </c:pt>
                <c:pt idx="4">
                  <c:v>Manager</c:v>
                </c:pt>
              </c:strCache>
            </c:strRef>
          </c:cat>
          <c:val>
            <c:numRef>
              <c:f>Data2!$B$4:$B$8</c:f>
              <c:numCache>
                <c:formatCode>#,##0</c:formatCode>
                <c:ptCount val="5"/>
                <c:pt idx="0">
                  <c:v>117.02695635947208</c:v>
                </c:pt>
                <c:pt idx="1">
                  <c:v>94.84780103465549</c:v>
                </c:pt>
                <c:pt idx="2">
                  <c:v>68.992671392790214</c:v>
                </c:pt>
                <c:pt idx="3">
                  <c:v>66.310525685997334</c:v>
                </c:pt>
                <c:pt idx="4">
                  <c:v>57.869855130634114</c:v>
                </c:pt>
              </c:numCache>
            </c:numRef>
          </c:val>
        </c:ser>
        <c:dLbls>
          <c:showLegendKey val="0"/>
          <c:showVal val="0"/>
          <c:showCatName val="0"/>
          <c:showSerName val="0"/>
          <c:showPercent val="0"/>
          <c:showBubbleSize val="0"/>
        </c:dLbls>
        <c:gapWidth val="150"/>
        <c:axId val="427265024"/>
        <c:axId val="428188416"/>
      </c:barChart>
      <c:catAx>
        <c:axId val="427265024"/>
        <c:scaling>
          <c:orientation val="maxMin"/>
        </c:scaling>
        <c:delete val="0"/>
        <c:axPos val="l"/>
        <c:majorTickMark val="none"/>
        <c:minorTickMark val="none"/>
        <c:tickLblPos val="nextTo"/>
        <c:txPr>
          <a:bodyPr/>
          <a:lstStyle/>
          <a:p>
            <a:pPr>
              <a:defRPr sz="700">
                <a:latin typeface="Arial" pitchFamily="34" charset="0"/>
                <a:cs typeface="Arial" pitchFamily="34" charset="0"/>
              </a:defRPr>
            </a:pPr>
            <a:endParaRPr lang="de-DE"/>
          </a:p>
        </c:txPr>
        <c:crossAx val="428188416"/>
        <c:crosses val="autoZero"/>
        <c:auto val="1"/>
        <c:lblAlgn val="ctr"/>
        <c:lblOffset val="100"/>
        <c:noMultiLvlLbl val="0"/>
      </c:catAx>
      <c:valAx>
        <c:axId val="428188416"/>
        <c:scaling>
          <c:orientation val="minMax"/>
          <c:max val="190"/>
          <c:min val="-50"/>
        </c:scaling>
        <c:delete val="1"/>
        <c:axPos val="t"/>
        <c:numFmt formatCode="#,##0" sourceLinked="1"/>
        <c:majorTickMark val="out"/>
        <c:minorTickMark val="none"/>
        <c:tickLblPos val="nextTo"/>
        <c:crossAx val="427265024"/>
        <c:crosses val="autoZero"/>
        <c:crossBetween val="between"/>
      </c:valAx>
      <c:spPr>
        <a:noFill/>
        <a:ln>
          <a:noFill/>
        </a:ln>
      </c:spPr>
    </c:plotArea>
    <c:plotVisOnly val="1"/>
    <c:dispBlanksAs val="gap"/>
    <c:showDLblsOverMax val="0"/>
  </c:chart>
  <c:spPr>
    <a:noFill/>
    <a:ln>
      <a:noFill/>
    </a:ln>
  </c:spPr>
  <c:printSettings>
    <c:headerFooter/>
    <c:pageMargins b="0.78740157499999996" l="0.7" r="0.7" t="0.78740157499999996" header="0.3" footer="0.3"/>
    <c:pageSetup/>
  </c:printSettings>
  <c:extLst>
    <c:ext xmlns:c14="http://schemas.microsoft.com/office/drawing/2007/8/2/chart" uri="{781A3756-C4B2-4CAC-9D66-4F8BD8637D16}">
      <c14:pivotOptions>
        <c14:dropZoneFilter val="1"/>
        <c14:dropZoneCategories val="1"/>
        <c14:dropZoneData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
          <c:y val="0"/>
          <c:w val="1"/>
          <c:h val="1"/>
        </c:manualLayout>
      </c:layout>
      <c:barChart>
        <c:barDir val="bar"/>
        <c:grouping val="stacked"/>
        <c:varyColors val="0"/>
        <c:ser>
          <c:idx val="1"/>
          <c:order val="1"/>
          <c:tx>
            <c:v>filler</c:v>
          </c:tx>
          <c:spPr>
            <a:noFill/>
            <a:ln>
              <a:noFill/>
            </a:ln>
          </c:spPr>
          <c:invertIfNegative val="0"/>
          <c:cat>
            <c:numRef>
              <c:f>Data2!$G$15:$G$19</c:f>
              <c:numCache>
                <c:formatCode>General</c:formatCode>
                <c:ptCount val="5"/>
                <c:pt idx="0">
                  <c:v>0.5</c:v>
                </c:pt>
                <c:pt idx="1">
                  <c:v>1.5</c:v>
                </c:pt>
                <c:pt idx="2">
                  <c:v>2.5</c:v>
                </c:pt>
                <c:pt idx="3">
                  <c:v>3.5</c:v>
                </c:pt>
                <c:pt idx="4">
                  <c:v>4.5</c:v>
                </c:pt>
              </c:numCache>
            </c:numRef>
          </c:cat>
          <c:val>
            <c:numRef>
              <c:f>Data2!$K$4:$K$8</c:f>
              <c:numCache>
                <c:formatCode>0</c:formatCode>
                <c:ptCount val="5"/>
                <c:pt idx="0">
                  <c:v>96.69158688340076</c:v>
                </c:pt>
                <c:pt idx="1">
                  <c:v>56.0337723057349</c:v>
                </c:pt>
                <c:pt idx="2">
                  <c:v>56.930763500741818</c:v>
                </c:pt>
                <c:pt idx="3">
                  <c:v>52.268197465043272</c:v>
                </c:pt>
                <c:pt idx="4">
                  <c:v>46.33306304955282</c:v>
                </c:pt>
              </c:numCache>
            </c:numRef>
          </c:val>
        </c:ser>
        <c:ser>
          <c:idx val="2"/>
          <c:order val="2"/>
          <c:tx>
            <c:strRef>
              <c:f>Data2!$M$3</c:f>
              <c:strCache>
                <c:ptCount val="1"/>
                <c:pt idx="0">
                  <c:v>green</c:v>
                </c:pt>
              </c:strCache>
            </c:strRef>
          </c:tx>
          <c:spPr>
            <a:solidFill>
              <a:srgbClr val="008000"/>
            </a:solidFill>
          </c:spPr>
          <c:invertIfNegative val="0"/>
          <c:cat>
            <c:numRef>
              <c:f>Data2!$G$15:$G$19</c:f>
              <c:numCache>
                <c:formatCode>General</c:formatCode>
                <c:ptCount val="5"/>
                <c:pt idx="0">
                  <c:v>0.5</c:v>
                </c:pt>
                <c:pt idx="1">
                  <c:v>1.5</c:v>
                </c:pt>
                <c:pt idx="2">
                  <c:v>2.5</c:v>
                </c:pt>
                <c:pt idx="3">
                  <c:v>3.5</c:v>
                </c:pt>
                <c:pt idx="4">
                  <c:v>4.5</c:v>
                </c:pt>
              </c:numCache>
            </c:numRef>
          </c:cat>
          <c:val>
            <c:numRef>
              <c:f>Data2!$M$4:$M$8</c:f>
              <c:numCache>
                <c:formatCode>0</c:formatCode>
                <c:ptCount val="5"/>
                <c:pt idx="0">
                  <c:v>20.335369476071321</c:v>
                </c:pt>
                <c:pt idx="1">
                  <c:v>38.81402872892059</c:v>
                </c:pt>
                <c:pt idx="2">
                  <c:v>12.061907892048396</c:v>
                </c:pt>
                <c:pt idx="3">
                  <c:v>14.042328220954062</c:v>
                </c:pt>
                <c:pt idx="4">
                  <c:v>11.536792081081295</c:v>
                </c:pt>
              </c:numCache>
            </c:numRef>
          </c:val>
        </c:ser>
        <c:ser>
          <c:idx val="3"/>
          <c:order val="3"/>
          <c:tx>
            <c:strRef>
              <c:f>Data2!$N$3</c:f>
              <c:strCache>
                <c:ptCount val="1"/>
                <c:pt idx="0">
                  <c:v>red</c:v>
                </c:pt>
              </c:strCache>
            </c:strRef>
          </c:tx>
          <c:spPr>
            <a:solidFill>
              <a:srgbClr val="FF0000"/>
            </a:solidFill>
          </c:spPr>
          <c:invertIfNegative val="0"/>
          <c:cat>
            <c:numRef>
              <c:f>Data2!$G$15:$G$19</c:f>
              <c:numCache>
                <c:formatCode>General</c:formatCode>
                <c:ptCount val="5"/>
                <c:pt idx="0">
                  <c:v>0.5</c:v>
                </c:pt>
                <c:pt idx="1">
                  <c:v>1.5</c:v>
                </c:pt>
                <c:pt idx="2">
                  <c:v>2.5</c:v>
                </c:pt>
                <c:pt idx="3">
                  <c:v>3.5</c:v>
                </c:pt>
                <c:pt idx="4">
                  <c:v>4.5</c:v>
                </c:pt>
              </c:numCache>
            </c:numRef>
          </c:cat>
          <c:val>
            <c:numRef>
              <c:f>Data2!$N$4:$N$8</c:f>
              <c:numCache>
                <c:formatCode>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400"/>
        <c:overlap val="100"/>
        <c:axId val="427820928"/>
        <c:axId val="427819392"/>
      </c:barChart>
      <c:scatterChart>
        <c:scatterStyle val="lineMarker"/>
        <c:varyColors val="0"/>
        <c:ser>
          <c:idx val="0"/>
          <c:order val="0"/>
          <c:spPr>
            <a:ln w="19050" cap="sq">
              <a:solidFill>
                <a:schemeClr val="tx1"/>
              </a:solidFill>
              <a:miter lim="800000"/>
            </a:ln>
          </c:spPr>
          <c:marker>
            <c:symbol val="none"/>
          </c:marker>
          <c:dPt>
            <c:idx val="2"/>
            <c:bubble3D val="0"/>
            <c:spPr>
              <a:ln w="19050" cap="sq">
                <a:noFill/>
                <a:miter lim="800000"/>
              </a:ln>
            </c:spPr>
          </c:dPt>
          <c:dPt>
            <c:idx val="4"/>
            <c:bubble3D val="0"/>
            <c:spPr>
              <a:ln w="19050" cap="sq">
                <a:noFill/>
                <a:miter lim="800000"/>
              </a:ln>
            </c:spPr>
          </c:dPt>
          <c:dPt>
            <c:idx val="6"/>
            <c:bubble3D val="0"/>
            <c:spPr>
              <a:ln w="19050" cap="sq">
                <a:noFill/>
                <a:miter lim="800000"/>
              </a:ln>
            </c:spPr>
          </c:dPt>
          <c:dPt>
            <c:idx val="8"/>
            <c:bubble3D val="0"/>
            <c:spPr>
              <a:ln w="19050" cap="sq">
                <a:noFill/>
                <a:miter lim="800000"/>
              </a:ln>
            </c:spPr>
          </c:dPt>
          <c:xVal>
            <c:numRef>
              <c:f>Data2!$H$4:$H$13</c:f>
              <c:numCache>
                <c:formatCode>0</c:formatCode>
                <c:ptCount val="10"/>
                <c:pt idx="0">
                  <c:v>96.69158688340076</c:v>
                </c:pt>
                <c:pt idx="1">
                  <c:v>96.69158688340076</c:v>
                </c:pt>
                <c:pt idx="2">
                  <c:v>56.0337723057349</c:v>
                </c:pt>
                <c:pt idx="3">
                  <c:v>56.0337723057349</c:v>
                </c:pt>
                <c:pt idx="4">
                  <c:v>56.930763500741818</c:v>
                </c:pt>
                <c:pt idx="5">
                  <c:v>56.930763500741818</c:v>
                </c:pt>
                <c:pt idx="6">
                  <c:v>52.268197465043272</c:v>
                </c:pt>
                <c:pt idx="7">
                  <c:v>52.268197465043272</c:v>
                </c:pt>
                <c:pt idx="8">
                  <c:v>46.33306304955282</c:v>
                </c:pt>
                <c:pt idx="9">
                  <c:v>46.33306304955282</c:v>
                </c:pt>
              </c:numCache>
            </c:numRef>
          </c:xVal>
          <c:yVal>
            <c:numRef>
              <c:f>Data2!$I$4:$I$13</c:f>
              <c:numCache>
                <c:formatCode>General</c:formatCode>
                <c:ptCount val="10"/>
                <c:pt idx="0">
                  <c:v>0.2</c:v>
                </c:pt>
                <c:pt idx="1">
                  <c:v>0.8</c:v>
                </c:pt>
                <c:pt idx="2">
                  <c:v>1.2</c:v>
                </c:pt>
                <c:pt idx="3">
                  <c:v>1.8</c:v>
                </c:pt>
                <c:pt idx="4">
                  <c:v>2.2000000000000002</c:v>
                </c:pt>
                <c:pt idx="5">
                  <c:v>2.8</c:v>
                </c:pt>
                <c:pt idx="6">
                  <c:v>3.2</c:v>
                </c:pt>
                <c:pt idx="7">
                  <c:v>3.8</c:v>
                </c:pt>
                <c:pt idx="8">
                  <c:v>4.2</c:v>
                </c:pt>
                <c:pt idx="9">
                  <c:v>4.8</c:v>
                </c:pt>
              </c:numCache>
            </c:numRef>
          </c:yVal>
          <c:smooth val="0"/>
        </c:ser>
        <c:ser>
          <c:idx val="4"/>
          <c:order val="4"/>
          <c:tx>
            <c:v>Label_Delta</c:v>
          </c:tx>
          <c:spPr>
            <a:ln w="28575">
              <a:noFill/>
            </a:ln>
          </c:spPr>
          <c:marker>
            <c:symbol val="none"/>
          </c:marker>
          <c:dLbls>
            <c:dLbl>
              <c:idx val="0"/>
              <c:layout/>
              <c:tx>
                <c:strRef>
                  <c:f>Data2!$J$15</c:f>
                  <c:strCache>
                    <c:ptCount val="1"/>
                    <c:pt idx="0">
                      <c:v>+20</c:v>
                    </c:pt>
                  </c:strCache>
                </c:strRef>
              </c:tx>
              <c:dLblPos val="ctr"/>
              <c:showLegendKey val="0"/>
              <c:showVal val="1"/>
              <c:showCatName val="0"/>
              <c:showSerName val="0"/>
              <c:showPercent val="0"/>
              <c:showBubbleSize val="0"/>
            </c:dLbl>
            <c:dLbl>
              <c:idx val="1"/>
              <c:layout/>
              <c:tx>
                <c:strRef>
                  <c:f>Data2!$J$16</c:f>
                  <c:strCache>
                    <c:ptCount val="1"/>
                    <c:pt idx="0">
                      <c:v>+39</c:v>
                    </c:pt>
                  </c:strCache>
                </c:strRef>
              </c:tx>
              <c:dLblPos val="ctr"/>
              <c:showLegendKey val="0"/>
              <c:showVal val="1"/>
              <c:showCatName val="0"/>
              <c:showSerName val="0"/>
              <c:showPercent val="0"/>
              <c:showBubbleSize val="0"/>
            </c:dLbl>
            <c:dLbl>
              <c:idx val="2"/>
              <c:layout/>
              <c:tx>
                <c:strRef>
                  <c:f>Data2!$J$17</c:f>
                  <c:strCache>
                    <c:ptCount val="1"/>
                    <c:pt idx="0">
                      <c:v>+12</c:v>
                    </c:pt>
                  </c:strCache>
                </c:strRef>
              </c:tx>
              <c:dLblPos val="ctr"/>
              <c:showLegendKey val="0"/>
              <c:showVal val="1"/>
              <c:showCatName val="0"/>
              <c:showSerName val="0"/>
              <c:showPercent val="0"/>
              <c:showBubbleSize val="0"/>
            </c:dLbl>
            <c:dLbl>
              <c:idx val="3"/>
              <c:layout/>
              <c:tx>
                <c:strRef>
                  <c:f>Data2!$J$18</c:f>
                  <c:strCache>
                    <c:ptCount val="1"/>
                    <c:pt idx="0">
                      <c:v>+14</c:v>
                    </c:pt>
                  </c:strCache>
                </c:strRef>
              </c:tx>
              <c:dLblPos val="ctr"/>
              <c:showLegendKey val="0"/>
              <c:showVal val="1"/>
              <c:showCatName val="0"/>
              <c:showSerName val="0"/>
              <c:showPercent val="0"/>
              <c:showBubbleSize val="0"/>
            </c:dLbl>
            <c:dLbl>
              <c:idx val="4"/>
              <c:layout/>
              <c:tx>
                <c:strRef>
                  <c:f>Data2!$J$19</c:f>
                  <c:strCache>
                    <c:ptCount val="1"/>
                    <c:pt idx="0">
                      <c:v>+12</c:v>
                    </c:pt>
                  </c:strCache>
                </c:strRef>
              </c:tx>
              <c:dLblPos val="ctr"/>
              <c:showLegendKey val="0"/>
              <c:showVal val="1"/>
              <c:showCatName val="0"/>
              <c:showSerName val="0"/>
              <c:showPercent val="0"/>
              <c:showBubbleSize val="0"/>
            </c:dLbl>
            <c:txPr>
              <a:bodyPr/>
              <a:lstStyle/>
              <a:p>
                <a:pPr>
                  <a:defRPr sz="800">
                    <a:latin typeface="Arial" pitchFamily="34" charset="0"/>
                    <a:cs typeface="Arial" pitchFamily="34" charset="0"/>
                  </a:defRPr>
                </a:pPr>
                <a:endParaRPr lang="de-DE"/>
              </a:p>
            </c:txPr>
            <c:dLblPos val="ctr"/>
            <c:showLegendKey val="0"/>
            <c:showVal val="1"/>
            <c:showCatName val="0"/>
            <c:showSerName val="0"/>
            <c:showPercent val="0"/>
            <c:showBubbleSize val="0"/>
            <c:showLeaderLines val="0"/>
          </c:dLbls>
          <c:xVal>
            <c:numRef>
              <c:f>Data2!$K$15:$K$19</c:f>
              <c:numCache>
                <c:formatCode>0</c:formatCode>
                <c:ptCount val="5"/>
                <c:pt idx="0">
                  <c:v>127.02695635947208</c:v>
                </c:pt>
                <c:pt idx="1">
                  <c:v>104.84780103465549</c:v>
                </c:pt>
                <c:pt idx="2">
                  <c:v>78.992671392790214</c:v>
                </c:pt>
                <c:pt idx="3">
                  <c:v>76.310525685997334</c:v>
                </c:pt>
                <c:pt idx="4">
                  <c:v>67.869855130634107</c:v>
                </c:pt>
              </c:numCache>
            </c:numRef>
          </c:xVal>
          <c:yVal>
            <c:numRef>
              <c:f>Data2!$G$15:$G$19</c:f>
              <c:numCache>
                <c:formatCode>General</c:formatCode>
                <c:ptCount val="5"/>
                <c:pt idx="0">
                  <c:v>0.5</c:v>
                </c:pt>
                <c:pt idx="1">
                  <c:v>1.5</c:v>
                </c:pt>
                <c:pt idx="2">
                  <c:v>2.5</c:v>
                </c:pt>
                <c:pt idx="3">
                  <c:v>3.5</c:v>
                </c:pt>
                <c:pt idx="4">
                  <c:v>4.5</c:v>
                </c:pt>
              </c:numCache>
            </c:numRef>
          </c:yVal>
          <c:smooth val="0"/>
        </c:ser>
        <c:ser>
          <c:idx val="5"/>
          <c:order val="5"/>
          <c:tx>
            <c:v>Average</c:v>
          </c:tx>
          <c:marker>
            <c:symbol val="none"/>
          </c:marker>
          <c:dLbls>
            <c:dLbl>
              <c:idx val="0"/>
              <c:layout/>
              <c:tx>
                <c:strRef>
                  <c:f>Data2!$G$21</c:f>
                  <c:strCache>
                    <c:ptCount val="1"/>
                    <c:pt idx="0">
                      <c:v>Ø</c:v>
                    </c:pt>
                  </c:strCache>
                </c:strRef>
              </c:tx>
              <c:spPr/>
              <c:txPr>
                <a:bodyPr/>
                <a:lstStyle/>
                <a:p>
                  <a:pPr>
                    <a:defRPr sz="800">
                      <a:latin typeface="Arial" pitchFamily="34" charset="0"/>
                      <a:cs typeface="Arial" pitchFamily="34" charset="0"/>
                    </a:defRPr>
                  </a:pPr>
                  <a:endParaRPr lang="de-DE"/>
                </a:p>
              </c:txPr>
              <c:dLblPos val="ctr"/>
              <c:showLegendKey val="0"/>
              <c:showVal val="1"/>
              <c:showCatName val="0"/>
              <c:showSerName val="0"/>
              <c:showPercent val="0"/>
              <c:showBubbleSize val="0"/>
            </c:dLbl>
            <c:showLegendKey val="0"/>
            <c:showVal val="1"/>
            <c:showCatName val="0"/>
            <c:showSerName val="0"/>
            <c:showPercent val="0"/>
            <c:showBubbleSize val="0"/>
            <c:showLeaderLines val="0"/>
          </c:dLbls>
          <c:xVal>
            <c:numRef>
              <c:f>Data2!$H$20</c:f>
              <c:numCache>
                <c:formatCode>0</c:formatCode>
                <c:ptCount val="1"/>
                <c:pt idx="0">
                  <c:v>96.69158688340076</c:v>
                </c:pt>
              </c:numCache>
            </c:numRef>
          </c:xVal>
          <c:yVal>
            <c:numRef>
              <c:f>Data2!$G$20</c:f>
              <c:numCache>
                <c:formatCode>General</c:formatCode>
                <c:ptCount val="1"/>
                <c:pt idx="0">
                  <c:v>1</c:v>
                </c:pt>
              </c:numCache>
            </c:numRef>
          </c:yVal>
          <c:smooth val="0"/>
        </c:ser>
        <c:ser>
          <c:idx val="6"/>
          <c:order val="6"/>
          <c:tx>
            <c:v>Label_Value</c:v>
          </c:tx>
          <c:spPr>
            <a:ln>
              <a:noFill/>
            </a:ln>
          </c:spPr>
          <c:marker>
            <c:symbol val="none"/>
          </c:marker>
          <c:dLbls>
            <c:dLbl>
              <c:idx val="0"/>
              <c:layout/>
              <c:tx>
                <c:strRef>
                  <c:f>Data2!$H$15</c:f>
                  <c:strCache>
                    <c:ptCount val="1"/>
                    <c:pt idx="0">
                      <c:v>117</c:v>
                    </c:pt>
                  </c:strCache>
                </c:strRef>
              </c:tx>
              <c:dLblPos val="ctr"/>
              <c:showLegendKey val="0"/>
              <c:showVal val="1"/>
              <c:showCatName val="0"/>
              <c:showSerName val="0"/>
              <c:showPercent val="0"/>
              <c:showBubbleSize val="0"/>
            </c:dLbl>
            <c:dLbl>
              <c:idx val="1"/>
              <c:layout/>
              <c:tx>
                <c:strRef>
                  <c:f>Data2!$H$16</c:f>
                  <c:strCache>
                    <c:ptCount val="1"/>
                    <c:pt idx="0">
                      <c:v>95</c:v>
                    </c:pt>
                  </c:strCache>
                </c:strRef>
              </c:tx>
              <c:dLblPos val="ctr"/>
              <c:showLegendKey val="0"/>
              <c:showVal val="1"/>
              <c:showCatName val="0"/>
              <c:showSerName val="0"/>
              <c:showPercent val="0"/>
              <c:showBubbleSize val="0"/>
            </c:dLbl>
            <c:dLbl>
              <c:idx val="2"/>
              <c:layout/>
              <c:tx>
                <c:strRef>
                  <c:f>Data2!$H$17</c:f>
                  <c:strCache>
                    <c:ptCount val="1"/>
                    <c:pt idx="0">
                      <c:v>69</c:v>
                    </c:pt>
                  </c:strCache>
                </c:strRef>
              </c:tx>
              <c:dLblPos val="ctr"/>
              <c:showLegendKey val="0"/>
              <c:showVal val="1"/>
              <c:showCatName val="0"/>
              <c:showSerName val="0"/>
              <c:showPercent val="0"/>
              <c:showBubbleSize val="0"/>
            </c:dLbl>
            <c:dLbl>
              <c:idx val="3"/>
              <c:layout/>
              <c:tx>
                <c:strRef>
                  <c:f>Data2!$H$18</c:f>
                  <c:strCache>
                    <c:ptCount val="1"/>
                    <c:pt idx="0">
                      <c:v>66</c:v>
                    </c:pt>
                  </c:strCache>
                </c:strRef>
              </c:tx>
              <c:dLblPos val="ctr"/>
              <c:showLegendKey val="0"/>
              <c:showVal val="1"/>
              <c:showCatName val="0"/>
              <c:showSerName val="0"/>
              <c:showPercent val="0"/>
              <c:showBubbleSize val="0"/>
            </c:dLbl>
            <c:dLbl>
              <c:idx val="4"/>
              <c:layout/>
              <c:tx>
                <c:strRef>
                  <c:f>Data2!$H$19</c:f>
                  <c:strCache>
                    <c:ptCount val="1"/>
                    <c:pt idx="0">
                      <c:v>58</c:v>
                    </c:pt>
                  </c:strCache>
                </c:strRef>
              </c:tx>
              <c:dLblPos val="ctr"/>
              <c:showLegendKey val="0"/>
              <c:showVal val="1"/>
              <c:showCatName val="0"/>
              <c:showSerName val="0"/>
              <c:showPercent val="0"/>
              <c:showBubbleSize val="0"/>
            </c:dLbl>
            <c:txPr>
              <a:bodyPr/>
              <a:lstStyle/>
              <a:p>
                <a:pPr>
                  <a:defRPr sz="800">
                    <a:latin typeface="Arial" pitchFamily="34" charset="0"/>
                    <a:cs typeface="Arial" pitchFamily="34" charset="0"/>
                  </a:defRPr>
                </a:pPr>
                <a:endParaRPr lang="de-DE"/>
              </a:p>
            </c:txPr>
            <c:dLblPos val="ctr"/>
            <c:showLegendKey val="0"/>
            <c:showVal val="1"/>
            <c:showCatName val="0"/>
            <c:showSerName val="0"/>
            <c:showPercent val="0"/>
            <c:showBubbleSize val="0"/>
            <c:showLeaderLines val="0"/>
          </c:dLbls>
          <c:xVal>
            <c:numRef>
              <c:f>Data2!$L$15:$L$19</c:f>
              <c:numCache>
                <c:formatCode>General</c:formatCode>
                <c:ptCount val="5"/>
                <c:pt idx="0">
                  <c:v>10</c:v>
                </c:pt>
                <c:pt idx="1">
                  <c:v>10</c:v>
                </c:pt>
                <c:pt idx="2">
                  <c:v>10</c:v>
                </c:pt>
                <c:pt idx="3">
                  <c:v>10</c:v>
                </c:pt>
                <c:pt idx="4">
                  <c:v>10</c:v>
                </c:pt>
              </c:numCache>
            </c:numRef>
          </c:xVal>
          <c:yVal>
            <c:numRef>
              <c:f>Data2!$G$15:$G$19</c:f>
              <c:numCache>
                <c:formatCode>General</c:formatCode>
                <c:ptCount val="5"/>
                <c:pt idx="0">
                  <c:v>0.5</c:v>
                </c:pt>
                <c:pt idx="1">
                  <c:v>1.5</c:v>
                </c:pt>
                <c:pt idx="2">
                  <c:v>2.5</c:v>
                </c:pt>
                <c:pt idx="3">
                  <c:v>3.5</c:v>
                </c:pt>
                <c:pt idx="4">
                  <c:v>4.5</c:v>
                </c:pt>
              </c:numCache>
            </c:numRef>
          </c:yVal>
          <c:smooth val="0"/>
        </c:ser>
        <c:dLbls>
          <c:showLegendKey val="0"/>
          <c:showVal val="0"/>
          <c:showCatName val="0"/>
          <c:showSerName val="0"/>
          <c:showPercent val="0"/>
          <c:showBubbleSize val="0"/>
        </c:dLbls>
        <c:axId val="428246144"/>
        <c:axId val="428247680"/>
      </c:scatterChart>
      <c:valAx>
        <c:axId val="428246144"/>
        <c:scaling>
          <c:orientation val="minMax"/>
          <c:max val="190"/>
          <c:min val="-50"/>
        </c:scaling>
        <c:delete val="1"/>
        <c:axPos val="t"/>
        <c:numFmt formatCode="0" sourceLinked="1"/>
        <c:majorTickMark val="out"/>
        <c:minorTickMark val="none"/>
        <c:tickLblPos val="nextTo"/>
        <c:crossAx val="428247680"/>
        <c:crosses val="autoZero"/>
        <c:crossBetween val="midCat"/>
      </c:valAx>
      <c:valAx>
        <c:axId val="428247680"/>
        <c:scaling>
          <c:orientation val="maxMin"/>
          <c:max val="5"/>
          <c:min val="0"/>
        </c:scaling>
        <c:delete val="1"/>
        <c:axPos val="l"/>
        <c:numFmt formatCode="General" sourceLinked="1"/>
        <c:majorTickMark val="out"/>
        <c:minorTickMark val="none"/>
        <c:tickLblPos val="nextTo"/>
        <c:crossAx val="428246144"/>
        <c:crosses val="autoZero"/>
        <c:crossBetween val="midCat"/>
      </c:valAx>
      <c:valAx>
        <c:axId val="427819392"/>
        <c:scaling>
          <c:orientation val="minMax"/>
          <c:max val="190"/>
          <c:min val="-50"/>
        </c:scaling>
        <c:delete val="1"/>
        <c:axPos val="t"/>
        <c:numFmt formatCode="0" sourceLinked="1"/>
        <c:majorTickMark val="out"/>
        <c:minorTickMark val="none"/>
        <c:tickLblPos val="nextTo"/>
        <c:crossAx val="427820928"/>
        <c:crosses val="autoZero"/>
        <c:crossBetween val="between"/>
      </c:valAx>
      <c:catAx>
        <c:axId val="427820928"/>
        <c:scaling>
          <c:orientation val="maxMin"/>
        </c:scaling>
        <c:delete val="1"/>
        <c:axPos val="r"/>
        <c:numFmt formatCode="General" sourceLinked="1"/>
        <c:majorTickMark val="out"/>
        <c:minorTickMark val="none"/>
        <c:tickLblPos val="nextTo"/>
        <c:crossAx val="427819392"/>
        <c:crosses val="max"/>
        <c:auto val="1"/>
        <c:lblAlgn val="ctr"/>
        <c:lblOffset val="100"/>
        <c:noMultiLvlLbl val="0"/>
      </c:catAx>
      <c:spPr>
        <a:noFill/>
        <a:ln>
          <a:noFill/>
        </a:ln>
      </c:spPr>
    </c:plotArea>
    <c:plotVisOnly val="1"/>
    <c:dispBlanksAs val="gap"/>
    <c:showDLblsOverMax val="0"/>
  </c:chart>
  <c:spPr>
    <a:noFill/>
    <a:ln>
      <a:noFill/>
    </a:ln>
  </c:sp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56643700787402"/>
          <c:y val="0"/>
          <c:w val="0.89843356299212596"/>
          <c:h val="1"/>
        </c:manualLayout>
      </c:layout>
      <c:barChart>
        <c:barDir val="bar"/>
        <c:grouping val="clustered"/>
        <c:varyColors val="0"/>
        <c:ser>
          <c:idx val="0"/>
          <c:order val="0"/>
          <c:spPr>
            <a:solidFill>
              <a:schemeClr val="bg1">
                <a:lumMod val="75000"/>
              </a:schemeClr>
            </a:solidFill>
          </c:spPr>
          <c:invertIfNegative val="0"/>
          <c:cat>
            <c:strRef>
              <c:f>Data1!$F$4:$F$15</c:f>
              <c:strCache>
                <c:ptCount val="11"/>
                <c:pt idx="0">
                  <c:v>Switzerland</c:v>
                </c:pt>
                <c:pt idx="1">
                  <c:v>Sweden</c:v>
                </c:pt>
                <c:pt idx="2">
                  <c:v>Central America</c:v>
                </c:pt>
                <c:pt idx="3">
                  <c:v>Europe</c:v>
                </c:pt>
                <c:pt idx="4">
                  <c:v>Lesotho</c:v>
                </c:pt>
                <c:pt idx="5">
                  <c:v>Germany</c:v>
                </c:pt>
                <c:pt idx="6">
                  <c:v>Australia</c:v>
                </c:pt>
                <c:pt idx="7">
                  <c:v>CEE</c:v>
                </c:pt>
                <c:pt idx="8">
                  <c:v>Denmark</c:v>
                </c:pt>
                <c:pt idx="9">
                  <c:v>Norway</c:v>
                </c:pt>
                <c:pt idx="10">
                  <c:v>Other 97</c:v>
                </c:pt>
              </c:strCache>
            </c:strRef>
          </c:cat>
          <c:val>
            <c:numRef>
              <c:f>Data1!$G$4:$G$15</c:f>
              <c:numCache>
                <c:formatCode>#,##0</c:formatCode>
                <c:ptCount val="12"/>
                <c:pt idx="0">
                  <c:v>154.15936814781372</c:v>
                </c:pt>
                <c:pt idx="1">
                  <c:v>130.40498735668041</c:v>
                </c:pt>
                <c:pt idx="2">
                  <c:v>121.7948717948718</c:v>
                </c:pt>
                <c:pt idx="3">
                  <c:v>116.7464510088698</c:v>
                </c:pt>
                <c:pt idx="4">
                  <c:v>113.84615384615384</c:v>
                </c:pt>
                <c:pt idx="5">
                  <c:v>99.702811895220165</c:v>
                </c:pt>
                <c:pt idx="6">
                  <c:v>92.415222805474599</c:v>
                </c:pt>
                <c:pt idx="7">
                  <c:v>87.715352249515831</c:v>
                </c:pt>
                <c:pt idx="8">
                  <c:v>86.588564964009109</c:v>
                </c:pt>
                <c:pt idx="9">
                  <c:v>82.739344642922063</c:v>
                </c:pt>
                <c:pt idx="10">
                  <c:v>25.757182254646601</c:v>
                </c:pt>
              </c:numCache>
            </c:numRef>
          </c:val>
        </c:ser>
        <c:dLbls>
          <c:showLegendKey val="0"/>
          <c:showVal val="0"/>
          <c:showCatName val="0"/>
          <c:showSerName val="0"/>
          <c:showPercent val="0"/>
          <c:showBubbleSize val="0"/>
        </c:dLbls>
        <c:gapWidth val="150"/>
        <c:axId val="427857024"/>
        <c:axId val="427858560"/>
      </c:barChart>
      <c:scatterChart>
        <c:scatterStyle val="lineMarker"/>
        <c:varyColors val="0"/>
        <c:ser>
          <c:idx val="1"/>
          <c:order val="1"/>
          <c:tx>
            <c:v>Average</c:v>
          </c:tx>
          <c:spPr>
            <a:ln w="19050" cap="sq">
              <a:solidFill>
                <a:schemeClr val="tx1"/>
              </a:solidFill>
              <a:miter lim="800000"/>
            </a:ln>
          </c:spPr>
          <c:marker>
            <c:symbol val="none"/>
          </c:marker>
          <c:dLbls>
            <c:dLbl>
              <c:idx val="0"/>
              <c:delete val="1"/>
            </c:dLbl>
            <c:dLbl>
              <c:idx val="1"/>
              <c:layout/>
              <c:tx>
                <c:strRef>
                  <c:f>Data1!$AC$38</c:f>
                  <c:strCache>
                    <c:ptCount val="1"/>
                    <c:pt idx="0">
                      <c:v>Ø 44</c:v>
                    </c:pt>
                  </c:strCache>
                </c:strRef>
              </c:tx>
              <c:spPr/>
              <c:txPr>
                <a:bodyPr/>
                <a:lstStyle/>
                <a:p>
                  <a:pPr>
                    <a:defRPr sz="800">
                      <a:latin typeface="Arial" pitchFamily="34" charset="0"/>
                      <a:cs typeface="Arial" pitchFamily="34" charset="0"/>
                    </a:defRPr>
                  </a:pPr>
                  <a:endParaRPr lang="de-DE"/>
                </a:p>
              </c:txPr>
              <c:dLblPos val="b"/>
              <c:showLegendKey val="0"/>
              <c:showVal val="1"/>
              <c:showCatName val="0"/>
              <c:showSerName val="0"/>
              <c:showPercent val="0"/>
              <c:showBubbleSize val="0"/>
            </c:dLbl>
            <c:dLblPos val="b"/>
            <c:showLegendKey val="0"/>
            <c:showVal val="1"/>
            <c:showCatName val="0"/>
            <c:showSerName val="0"/>
            <c:showPercent val="0"/>
            <c:showBubbleSize val="0"/>
            <c:showLeaderLines val="0"/>
          </c:dLbls>
          <c:xVal>
            <c:numRef>
              <c:f>Data1!$G$16:$G$17</c:f>
              <c:numCache>
                <c:formatCode>General</c:formatCode>
                <c:ptCount val="2"/>
                <c:pt idx="0">
                  <c:v>44.147472597818528</c:v>
                </c:pt>
                <c:pt idx="1">
                  <c:v>44.147472597818528</c:v>
                </c:pt>
              </c:numCache>
            </c:numRef>
          </c:xVal>
          <c:yVal>
            <c:numRef>
              <c:f>Data1!$F$16:$F$17</c:f>
              <c:numCache>
                <c:formatCode>General</c:formatCode>
                <c:ptCount val="2"/>
                <c:pt idx="0">
                  <c:v>0.2</c:v>
                </c:pt>
                <c:pt idx="1">
                  <c:v>10.8</c:v>
                </c:pt>
              </c:numCache>
            </c:numRef>
          </c:yVal>
          <c:smooth val="0"/>
        </c:ser>
        <c:ser>
          <c:idx val="2"/>
          <c:order val="2"/>
          <c:tx>
            <c:v>Label</c:v>
          </c:tx>
          <c:spPr>
            <a:ln>
              <a:noFill/>
            </a:ln>
          </c:spPr>
          <c:marker>
            <c:symbol val="none"/>
          </c:marker>
          <c:dLbls>
            <c:dLbl>
              <c:idx val="0"/>
              <c:layout/>
              <c:tx>
                <c:strRef>
                  <c:f>Data1!$G$4</c:f>
                  <c:strCache>
                    <c:ptCount val="1"/>
                    <c:pt idx="0">
                      <c:v>154</c:v>
                    </c:pt>
                  </c:strCache>
                </c:strRef>
              </c:tx>
              <c:dLblPos val="ctr"/>
              <c:showLegendKey val="0"/>
              <c:showVal val="1"/>
              <c:showCatName val="0"/>
              <c:showSerName val="0"/>
              <c:showPercent val="0"/>
              <c:showBubbleSize val="0"/>
            </c:dLbl>
            <c:dLbl>
              <c:idx val="1"/>
              <c:layout/>
              <c:tx>
                <c:strRef>
                  <c:f>Data1!$G$5</c:f>
                  <c:strCache>
                    <c:ptCount val="1"/>
                    <c:pt idx="0">
                      <c:v>130</c:v>
                    </c:pt>
                  </c:strCache>
                </c:strRef>
              </c:tx>
              <c:dLblPos val="ctr"/>
              <c:showLegendKey val="0"/>
              <c:showVal val="1"/>
              <c:showCatName val="0"/>
              <c:showSerName val="0"/>
              <c:showPercent val="0"/>
              <c:showBubbleSize val="0"/>
            </c:dLbl>
            <c:dLbl>
              <c:idx val="2"/>
              <c:layout/>
              <c:tx>
                <c:strRef>
                  <c:f>Data1!$G$6</c:f>
                  <c:strCache>
                    <c:ptCount val="1"/>
                    <c:pt idx="0">
                      <c:v>122</c:v>
                    </c:pt>
                  </c:strCache>
                </c:strRef>
              </c:tx>
              <c:dLblPos val="ctr"/>
              <c:showLegendKey val="0"/>
              <c:showVal val="1"/>
              <c:showCatName val="0"/>
              <c:showSerName val="0"/>
              <c:showPercent val="0"/>
              <c:showBubbleSize val="0"/>
            </c:dLbl>
            <c:dLbl>
              <c:idx val="3"/>
              <c:layout/>
              <c:tx>
                <c:strRef>
                  <c:f>Data1!$G$7</c:f>
                  <c:strCache>
                    <c:ptCount val="1"/>
                    <c:pt idx="0">
                      <c:v>117</c:v>
                    </c:pt>
                  </c:strCache>
                </c:strRef>
              </c:tx>
              <c:dLblPos val="ctr"/>
              <c:showLegendKey val="0"/>
              <c:showVal val="1"/>
              <c:showCatName val="0"/>
              <c:showSerName val="0"/>
              <c:showPercent val="0"/>
              <c:showBubbleSize val="0"/>
            </c:dLbl>
            <c:dLbl>
              <c:idx val="4"/>
              <c:layout/>
              <c:tx>
                <c:strRef>
                  <c:f>Data1!$G$8</c:f>
                  <c:strCache>
                    <c:ptCount val="1"/>
                    <c:pt idx="0">
                      <c:v>114</c:v>
                    </c:pt>
                  </c:strCache>
                </c:strRef>
              </c:tx>
              <c:dLblPos val="ctr"/>
              <c:showLegendKey val="0"/>
              <c:showVal val="1"/>
              <c:showCatName val="0"/>
              <c:showSerName val="0"/>
              <c:showPercent val="0"/>
              <c:showBubbleSize val="0"/>
            </c:dLbl>
            <c:dLbl>
              <c:idx val="5"/>
              <c:layout/>
              <c:tx>
                <c:strRef>
                  <c:f>Data1!$G$9</c:f>
                  <c:strCache>
                    <c:ptCount val="1"/>
                    <c:pt idx="0">
                      <c:v>100</c:v>
                    </c:pt>
                  </c:strCache>
                </c:strRef>
              </c:tx>
              <c:dLblPos val="ctr"/>
              <c:showLegendKey val="0"/>
              <c:showVal val="1"/>
              <c:showCatName val="0"/>
              <c:showSerName val="0"/>
              <c:showPercent val="0"/>
              <c:showBubbleSize val="0"/>
            </c:dLbl>
            <c:dLbl>
              <c:idx val="6"/>
              <c:layout/>
              <c:tx>
                <c:strRef>
                  <c:f>Data1!$G$10</c:f>
                  <c:strCache>
                    <c:ptCount val="1"/>
                    <c:pt idx="0">
                      <c:v>92</c:v>
                    </c:pt>
                  </c:strCache>
                </c:strRef>
              </c:tx>
              <c:dLblPos val="ctr"/>
              <c:showLegendKey val="0"/>
              <c:showVal val="1"/>
              <c:showCatName val="0"/>
              <c:showSerName val="0"/>
              <c:showPercent val="0"/>
              <c:showBubbleSize val="0"/>
            </c:dLbl>
            <c:dLbl>
              <c:idx val="7"/>
              <c:layout/>
              <c:tx>
                <c:strRef>
                  <c:f>Data1!$G$11</c:f>
                  <c:strCache>
                    <c:ptCount val="1"/>
                    <c:pt idx="0">
                      <c:v>88</c:v>
                    </c:pt>
                  </c:strCache>
                </c:strRef>
              </c:tx>
              <c:dLblPos val="ctr"/>
              <c:showLegendKey val="0"/>
              <c:showVal val="1"/>
              <c:showCatName val="0"/>
              <c:showSerName val="0"/>
              <c:showPercent val="0"/>
              <c:showBubbleSize val="0"/>
            </c:dLbl>
            <c:dLbl>
              <c:idx val="8"/>
              <c:layout/>
              <c:tx>
                <c:strRef>
                  <c:f>Data1!$G$12</c:f>
                  <c:strCache>
                    <c:ptCount val="1"/>
                    <c:pt idx="0">
                      <c:v>87</c:v>
                    </c:pt>
                  </c:strCache>
                </c:strRef>
              </c:tx>
              <c:dLblPos val="ctr"/>
              <c:showLegendKey val="0"/>
              <c:showVal val="1"/>
              <c:showCatName val="0"/>
              <c:showSerName val="0"/>
              <c:showPercent val="0"/>
              <c:showBubbleSize val="0"/>
            </c:dLbl>
            <c:dLbl>
              <c:idx val="9"/>
              <c:layout/>
              <c:tx>
                <c:strRef>
                  <c:f>Data1!$G$13</c:f>
                  <c:strCache>
                    <c:ptCount val="1"/>
                    <c:pt idx="0">
                      <c:v>83</c:v>
                    </c:pt>
                  </c:strCache>
                </c:strRef>
              </c:tx>
              <c:dLblPos val="ctr"/>
              <c:showLegendKey val="0"/>
              <c:showVal val="1"/>
              <c:showCatName val="0"/>
              <c:showSerName val="0"/>
              <c:showPercent val="0"/>
              <c:showBubbleSize val="0"/>
            </c:dLbl>
            <c:dLbl>
              <c:idx val="10"/>
              <c:layout/>
              <c:tx>
                <c:strRef>
                  <c:f>Data1!$G$14</c:f>
                  <c:strCache>
                    <c:ptCount val="1"/>
                    <c:pt idx="0">
                      <c:v>26</c:v>
                    </c:pt>
                  </c:strCache>
                </c:strRef>
              </c:tx>
              <c:dLblPos val="ctr"/>
              <c:showLegendKey val="0"/>
              <c:showVal val="1"/>
              <c:showCatName val="0"/>
              <c:showSerName val="0"/>
              <c:showPercent val="0"/>
              <c:showBubbleSize val="0"/>
            </c:dLbl>
            <c:txPr>
              <a:bodyPr/>
              <a:lstStyle/>
              <a:p>
                <a:pPr>
                  <a:defRPr sz="800">
                    <a:latin typeface="Arial" pitchFamily="34" charset="0"/>
                    <a:cs typeface="Arial" pitchFamily="34" charset="0"/>
                  </a:defRPr>
                </a:pPr>
                <a:endParaRPr lang="de-DE"/>
              </a:p>
            </c:txPr>
            <c:dLblPos val="ctr"/>
            <c:showLegendKey val="0"/>
            <c:showVal val="1"/>
            <c:showCatName val="0"/>
            <c:showSerName val="0"/>
            <c:showPercent val="0"/>
            <c:showBubbleSize val="0"/>
            <c:showLeaderLines val="0"/>
          </c:dLbls>
          <c:xVal>
            <c:numRef>
              <c:f>Data1!$I$4:$I$14</c:f>
              <c:numCache>
                <c:formatCode>#,##0</c:formatCode>
                <c:ptCount val="11"/>
                <c:pt idx="0">
                  <c:v>161.86733655520442</c:v>
                </c:pt>
                <c:pt idx="1">
                  <c:v>138.1129557640711</c:v>
                </c:pt>
                <c:pt idx="2">
                  <c:v>129.50284020226249</c:v>
                </c:pt>
                <c:pt idx="3">
                  <c:v>124.45441941626048</c:v>
                </c:pt>
                <c:pt idx="4">
                  <c:v>121.55412225354452</c:v>
                </c:pt>
                <c:pt idx="5">
                  <c:v>107.41078030261085</c:v>
                </c:pt>
                <c:pt idx="6">
                  <c:v>100.12319121286528</c:v>
                </c:pt>
                <c:pt idx="7">
                  <c:v>95.423320656906512</c:v>
                </c:pt>
                <c:pt idx="8">
                  <c:v>94.296533371399789</c:v>
                </c:pt>
                <c:pt idx="9">
                  <c:v>90.447313050312744</c:v>
                </c:pt>
                <c:pt idx="10">
                  <c:v>33.465150662037288</c:v>
                </c:pt>
              </c:numCache>
            </c:numRef>
          </c:xVal>
          <c:yVal>
            <c:numRef>
              <c:f>Data1!$H$4:$H$14</c:f>
              <c:numCache>
                <c:formatCode>General</c:formatCode>
                <c:ptCount val="11"/>
                <c:pt idx="0">
                  <c:v>0.5</c:v>
                </c:pt>
                <c:pt idx="1">
                  <c:v>1.5</c:v>
                </c:pt>
                <c:pt idx="2">
                  <c:v>2.5</c:v>
                </c:pt>
                <c:pt idx="3">
                  <c:v>3.5</c:v>
                </c:pt>
                <c:pt idx="4">
                  <c:v>4.5</c:v>
                </c:pt>
                <c:pt idx="5">
                  <c:v>5.5</c:v>
                </c:pt>
                <c:pt idx="6">
                  <c:v>6.5</c:v>
                </c:pt>
                <c:pt idx="7">
                  <c:v>7.5</c:v>
                </c:pt>
                <c:pt idx="8">
                  <c:v>8.5</c:v>
                </c:pt>
                <c:pt idx="9">
                  <c:v>9.5</c:v>
                </c:pt>
                <c:pt idx="10">
                  <c:v>10.5</c:v>
                </c:pt>
              </c:numCache>
            </c:numRef>
          </c:yVal>
          <c:smooth val="0"/>
        </c:ser>
        <c:dLbls>
          <c:showLegendKey val="0"/>
          <c:showVal val="0"/>
          <c:showCatName val="0"/>
          <c:showSerName val="0"/>
          <c:showPercent val="0"/>
          <c:showBubbleSize val="0"/>
        </c:dLbls>
        <c:axId val="428681088"/>
        <c:axId val="428679552"/>
      </c:scatterChart>
      <c:catAx>
        <c:axId val="427857024"/>
        <c:scaling>
          <c:orientation val="maxMin"/>
        </c:scaling>
        <c:delete val="0"/>
        <c:axPos val="l"/>
        <c:majorTickMark val="none"/>
        <c:minorTickMark val="none"/>
        <c:tickLblPos val="nextTo"/>
        <c:txPr>
          <a:bodyPr/>
          <a:lstStyle/>
          <a:p>
            <a:pPr>
              <a:defRPr sz="800">
                <a:latin typeface="Arial" pitchFamily="34" charset="0"/>
                <a:cs typeface="Arial" pitchFamily="34" charset="0"/>
              </a:defRPr>
            </a:pPr>
            <a:endParaRPr lang="de-DE"/>
          </a:p>
        </c:txPr>
        <c:crossAx val="427858560"/>
        <c:crosses val="autoZero"/>
        <c:auto val="1"/>
        <c:lblAlgn val="ctr"/>
        <c:lblOffset val="100"/>
        <c:noMultiLvlLbl val="0"/>
      </c:catAx>
      <c:valAx>
        <c:axId val="427858560"/>
        <c:scaling>
          <c:orientation val="minMax"/>
          <c:max val="190"/>
          <c:min val="-50"/>
        </c:scaling>
        <c:delete val="1"/>
        <c:axPos val="t"/>
        <c:numFmt formatCode="#,##0" sourceLinked="1"/>
        <c:majorTickMark val="out"/>
        <c:minorTickMark val="none"/>
        <c:tickLblPos val="nextTo"/>
        <c:crossAx val="427857024"/>
        <c:crosses val="autoZero"/>
        <c:crossBetween val="between"/>
      </c:valAx>
      <c:valAx>
        <c:axId val="428679552"/>
        <c:scaling>
          <c:orientation val="maxMin"/>
          <c:max val="12"/>
          <c:min val="0"/>
        </c:scaling>
        <c:delete val="1"/>
        <c:axPos val="r"/>
        <c:numFmt formatCode="General" sourceLinked="1"/>
        <c:majorTickMark val="out"/>
        <c:minorTickMark val="none"/>
        <c:tickLblPos val="nextTo"/>
        <c:crossAx val="428681088"/>
        <c:crosses val="max"/>
        <c:crossBetween val="midCat"/>
      </c:valAx>
      <c:valAx>
        <c:axId val="428681088"/>
        <c:scaling>
          <c:orientation val="minMax"/>
        </c:scaling>
        <c:delete val="1"/>
        <c:axPos val="t"/>
        <c:numFmt formatCode="General" sourceLinked="1"/>
        <c:majorTickMark val="out"/>
        <c:minorTickMark val="none"/>
        <c:tickLblPos val="nextTo"/>
        <c:crossAx val="428679552"/>
        <c:crosses val="autoZero"/>
        <c:crossBetween val="midCat"/>
      </c:valAx>
      <c:spPr>
        <a:noFill/>
        <a:ln>
          <a:noFill/>
        </a:ln>
      </c:spPr>
    </c:plotArea>
    <c:plotVisOnly val="1"/>
    <c:dispBlanksAs val="gap"/>
    <c:showDLblsOverMax val="0"/>
  </c:chart>
  <c:spPr>
    <a:noFill/>
    <a:ln>
      <a:noFill/>
    </a:ln>
  </c:sp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56643700787402"/>
          <c:y val="0"/>
          <c:w val="0.89843356299212596"/>
          <c:h val="1"/>
        </c:manualLayout>
      </c:layout>
      <c:barChart>
        <c:barDir val="bar"/>
        <c:grouping val="clustered"/>
        <c:varyColors val="0"/>
        <c:ser>
          <c:idx val="0"/>
          <c:order val="0"/>
          <c:spPr>
            <a:solidFill>
              <a:schemeClr val="bg1">
                <a:lumMod val="75000"/>
              </a:schemeClr>
            </a:solidFill>
          </c:spPr>
          <c:invertIfNegative val="0"/>
          <c:cat>
            <c:strRef>
              <c:f>Data1!$F$4:$F$15</c:f>
              <c:strCache>
                <c:ptCount val="11"/>
                <c:pt idx="0">
                  <c:v>Switzerland</c:v>
                </c:pt>
                <c:pt idx="1">
                  <c:v>Sweden</c:v>
                </c:pt>
                <c:pt idx="2">
                  <c:v>Central America</c:v>
                </c:pt>
                <c:pt idx="3">
                  <c:v>Europe</c:v>
                </c:pt>
                <c:pt idx="4">
                  <c:v>Lesotho</c:v>
                </c:pt>
                <c:pt idx="5">
                  <c:v>Germany</c:v>
                </c:pt>
                <c:pt idx="6">
                  <c:v>Australia</c:v>
                </c:pt>
                <c:pt idx="7">
                  <c:v>CEE</c:v>
                </c:pt>
                <c:pt idx="8">
                  <c:v>Denmark</c:v>
                </c:pt>
                <c:pt idx="9">
                  <c:v>Norway</c:v>
                </c:pt>
                <c:pt idx="10">
                  <c:v>Other 97</c:v>
                </c:pt>
              </c:strCache>
            </c:strRef>
          </c:cat>
          <c:val>
            <c:numRef>
              <c:f>Data1!$G$4:$G$15</c:f>
              <c:numCache>
                <c:formatCode>#,##0</c:formatCode>
                <c:ptCount val="12"/>
                <c:pt idx="0">
                  <c:v>154.15936814781372</c:v>
                </c:pt>
                <c:pt idx="1">
                  <c:v>130.40498735668041</c:v>
                </c:pt>
                <c:pt idx="2">
                  <c:v>121.7948717948718</c:v>
                </c:pt>
                <c:pt idx="3">
                  <c:v>116.7464510088698</c:v>
                </c:pt>
                <c:pt idx="4">
                  <c:v>113.84615384615384</c:v>
                </c:pt>
                <c:pt idx="5">
                  <c:v>99.702811895220165</c:v>
                </c:pt>
                <c:pt idx="6">
                  <c:v>92.415222805474599</c:v>
                </c:pt>
                <c:pt idx="7">
                  <c:v>87.715352249515831</c:v>
                </c:pt>
                <c:pt idx="8">
                  <c:v>86.588564964009109</c:v>
                </c:pt>
                <c:pt idx="9">
                  <c:v>82.739344642922063</c:v>
                </c:pt>
                <c:pt idx="10">
                  <c:v>25.757182254646601</c:v>
                </c:pt>
              </c:numCache>
            </c:numRef>
          </c:val>
        </c:ser>
        <c:dLbls>
          <c:showLegendKey val="0"/>
          <c:showVal val="0"/>
          <c:showCatName val="0"/>
          <c:showSerName val="0"/>
          <c:showPercent val="0"/>
          <c:showBubbleSize val="0"/>
        </c:dLbls>
        <c:gapWidth val="150"/>
        <c:axId val="452535040"/>
        <c:axId val="452536576"/>
      </c:barChart>
      <c:scatterChart>
        <c:scatterStyle val="lineMarker"/>
        <c:varyColors val="0"/>
        <c:ser>
          <c:idx val="1"/>
          <c:order val="1"/>
          <c:tx>
            <c:v>Average</c:v>
          </c:tx>
          <c:spPr>
            <a:ln w="19050" cap="sq">
              <a:solidFill>
                <a:schemeClr val="tx1"/>
              </a:solidFill>
              <a:miter lim="800000"/>
            </a:ln>
          </c:spPr>
          <c:marker>
            <c:symbol val="none"/>
          </c:marker>
          <c:dLbls>
            <c:dLbl>
              <c:idx val="0"/>
              <c:delete val="1"/>
            </c:dLbl>
            <c:dLbl>
              <c:idx val="1"/>
              <c:tx>
                <c:strRef>
                  <c:f>Data1!$AC$38</c:f>
                  <c:strCache>
                    <c:ptCount val="1"/>
                    <c:pt idx="0">
                      <c:v>Ø 44</c:v>
                    </c:pt>
                  </c:strCache>
                </c:strRef>
              </c:tx>
              <c:spPr/>
              <c:txPr>
                <a:bodyPr/>
                <a:lstStyle/>
                <a:p>
                  <a:pPr>
                    <a:defRPr>
                      <a:latin typeface="Arial" pitchFamily="34" charset="0"/>
                      <a:cs typeface="Arial" pitchFamily="34" charset="0"/>
                    </a:defRPr>
                  </a:pPr>
                  <a:endParaRPr lang="de-DE"/>
                </a:p>
              </c:txPr>
              <c:dLblPos val="b"/>
              <c:showLegendKey val="0"/>
              <c:showVal val="1"/>
              <c:showCatName val="0"/>
              <c:showSerName val="0"/>
              <c:showPercent val="0"/>
              <c:showBubbleSize val="0"/>
            </c:dLbl>
            <c:dLblPos val="b"/>
            <c:showLegendKey val="0"/>
            <c:showVal val="1"/>
            <c:showCatName val="0"/>
            <c:showSerName val="0"/>
            <c:showPercent val="0"/>
            <c:showBubbleSize val="0"/>
            <c:showLeaderLines val="0"/>
          </c:dLbls>
          <c:xVal>
            <c:numRef>
              <c:f>Data1!$G$16:$G$17</c:f>
              <c:numCache>
                <c:formatCode>General</c:formatCode>
                <c:ptCount val="2"/>
                <c:pt idx="0">
                  <c:v>44.147472597818528</c:v>
                </c:pt>
                <c:pt idx="1">
                  <c:v>44.147472597818528</c:v>
                </c:pt>
              </c:numCache>
            </c:numRef>
          </c:xVal>
          <c:yVal>
            <c:numRef>
              <c:f>Data1!$F$16:$F$17</c:f>
              <c:numCache>
                <c:formatCode>General</c:formatCode>
                <c:ptCount val="2"/>
                <c:pt idx="0">
                  <c:v>0.2</c:v>
                </c:pt>
                <c:pt idx="1">
                  <c:v>10.8</c:v>
                </c:pt>
              </c:numCache>
            </c:numRef>
          </c:yVal>
          <c:smooth val="0"/>
        </c:ser>
        <c:ser>
          <c:idx val="2"/>
          <c:order val="2"/>
          <c:tx>
            <c:v>Label</c:v>
          </c:tx>
          <c:spPr>
            <a:ln>
              <a:noFill/>
            </a:ln>
          </c:spPr>
          <c:marker>
            <c:symbol val="none"/>
          </c:marker>
          <c:dLbls>
            <c:dLbl>
              <c:idx val="0"/>
              <c:tx>
                <c:strRef>
                  <c:f>Data1!$G$4</c:f>
                  <c:strCache>
                    <c:ptCount val="1"/>
                    <c:pt idx="0">
                      <c:v>154</c:v>
                    </c:pt>
                  </c:strCache>
                </c:strRef>
              </c:tx>
              <c:dLblPos val="ctr"/>
              <c:showLegendKey val="0"/>
              <c:showVal val="1"/>
              <c:showCatName val="0"/>
              <c:showSerName val="0"/>
              <c:showPercent val="0"/>
              <c:showBubbleSize val="0"/>
            </c:dLbl>
            <c:dLbl>
              <c:idx val="1"/>
              <c:tx>
                <c:strRef>
                  <c:f>Data1!$G$5</c:f>
                  <c:strCache>
                    <c:ptCount val="1"/>
                    <c:pt idx="0">
                      <c:v>130</c:v>
                    </c:pt>
                  </c:strCache>
                </c:strRef>
              </c:tx>
              <c:dLblPos val="ctr"/>
              <c:showLegendKey val="0"/>
              <c:showVal val="1"/>
              <c:showCatName val="0"/>
              <c:showSerName val="0"/>
              <c:showPercent val="0"/>
              <c:showBubbleSize val="0"/>
            </c:dLbl>
            <c:dLbl>
              <c:idx val="2"/>
              <c:tx>
                <c:strRef>
                  <c:f>Data1!$G$6</c:f>
                  <c:strCache>
                    <c:ptCount val="1"/>
                    <c:pt idx="0">
                      <c:v>122</c:v>
                    </c:pt>
                  </c:strCache>
                </c:strRef>
              </c:tx>
              <c:dLblPos val="ctr"/>
              <c:showLegendKey val="0"/>
              <c:showVal val="1"/>
              <c:showCatName val="0"/>
              <c:showSerName val="0"/>
              <c:showPercent val="0"/>
              <c:showBubbleSize val="0"/>
            </c:dLbl>
            <c:dLbl>
              <c:idx val="3"/>
              <c:tx>
                <c:strRef>
                  <c:f>Data1!$G$7</c:f>
                  <c:strCache>
                    <c:ptCount val="1"/>
                    <c:pt idx="0">
                      <c:v>117</c:v>
                    </c:pt>
                  </c:strCache>
                </c:strRef>
              </c:tx>
              <c:dLblPos val="ctr"/>
              <c:showLegendKey val="0"/>
              <c:showVal val="1"/>
              <c:showCatName val="0"/>
              <c:showSerName val="0"/>
              <c:showPercent val="0"/>
              <c:showBubbleSize val="0"/>
            </c:dLbl>
            <c:dLbl>
              <c:idx val="4"/>
              <c:tx>
                <c:strRef>
                  <c:f>Data1!$G$8</c:f>
                  <c:strCache>
                    <c:ptCount val="1"/>
                    <c:pt idx="0">
                      <c:v>114</c:v>
                    </c:pt>
                  </c:strCache>
                </c:strRef>
              </c:tx>
              <c:dLblPos val="ctr"/>
              <c:showLegendKey val="0"/>
              <c:showVal val="1"/>
              <c:showCatName val="0"/>
              <c:showSerName val="0"/>
              <c:showPercent val="0"/>
              <c:showBubbleSize val="0"/>
            </c:dLbl>
            <c:dLbl>
              <c:idx val="5"/>
              <c:tx>
                <c:strRef>
                  <c:f>Data1!$G$9</c:f>
                  <c:strCache>
                    <c:ptCount val="1"/>
                    <c:pt idx="0">
                      <c:v>100</c:v>
                    </c:pt>
                  </c:strCache>
                </c:strRef>
              </c:tx>
              <c:dLblPos val="ctr"/>
              <c:showLegendKey val="0"/>
              <c:showVal val="1"/>
              <c:showCatName val="0"/>
              <c:showSerName val="0"/>
              <c:showPercent val="0"/>
              <c:showBubbleSize val="0"/>
            </c:dLbl>
            <c:dLbl>
              <c:idx val="6"/>
              <c:tx>
                <c:strRef>
                  <c:f>Data1!$G$10</c:f>
                  <c:strCache>
                    <c:ptCount val="1"/>
                    <c:pt idx="0">
                      <c:v>92</c:v>
                    </c:pt>
                  </c:strCache>
                </c:strRef>
              </c:tx>
              <c:dLblPos val="ctr"/>
              <c:showLegendKey val="0"/>
              <c:showVal val="1"/>
              <c:showCatName val="0"/>
              <c:showSerName val="0"/>
              <c:showPercent val="0"/>
              <c:showBubbleSize val="0"/>
            </c:dLbl>
            <c:dLbl>
              <c:idx val="7"/>
              <c:tx>
                <c:strRef>
                  <c:f>Data1!$G$11</c:f>
                  <c:strCache>
                    <c:ptCount val="1"/>
                    <c:pt idx="0">
                      <c:v>88</c:v>
                    </c:pt>
                  </c:strCache>
                </c:strRef>
              </c:tx>
              <c:dLblPos val="ctr"/>
              <c:showLegendKey val="0"/>
              <c:showVal val="1"/>
              <c:showCatName val="0"/>
              <c:showSerName val="0"/>
              <c:showPercent val="0"/>
              <c:showBubbleSize val="0"/>
            </c:dLbl>
            <c:dLbl>
              <c:idx val="8"/>
              <c:tx>
                <c:strRef>
                  <c:f>Data1!$G$12</c:f>
                  <c:strCache>
                    <c:ptCount val="1"/>
                    <c:pt idx="0">
                      <c:v>87</c:v>
                    </c:pt>
                  </c:strCache>
                </c:strRef>
              </c:tx>
              <c:dLblPos val="ctr"/>
              <c:showLegendKey val="0"/>
              <c:showVal val="1"/>
              <c:showCatName val="0"/>
              <c:showSerName val="0"/>
              <c:showPercent val="0"/>
              <c:showBubbleSize val="0"/>
            </c:dLbl>
            <c:dLbl>
              <c:idx val="9"/>
              <c:tx>
                <c:strRef>
                  <c:f>Data1!$G$13</c:f>
                  <c:strCache>
                    <c:ptCount val="1"/>
                    <c:pt idx="0">
                      <c:v>83</c:v>
                    </c:pt>
                  </c:strCache>
                </c:strRef>
              </c:tx>
              <c:dLblPos val="ctr"/>
              <c:showLegendKey val="0"/>
              <c:showVal val="1"/>
              <c:showCatName val="0"/>
              <c:showSerName val="0"/>
              <c:showPercent val="0"/>
              <c:showBubbleSize val="0"/>
            </c:dLbl>
            <c:dLbl>
              <c:idx val="10"/>
              <c:tx>
                <c:strRef>
                  <c:f>Data1!$G$14</c:f>
                  <c:strCache>
                    <c:ptCount val="1"/>
                    <c:pt idx="0">
                      <c:v>26</c:v>
                    </c:pt>
                  </c:strCache>
                </c:strRef>
              </c:tx>
              <c:dLblPos val="ctr"/>
              <c:showLegendKey val="0"/>
              <c:showVal val="1"/>
              <c:showCatName val="0"/>
              <c:showSerName val="0"/>
              <c:showPercent val="0"/>
              <c:showBubbleSize val="0"/>
            </c:dLbl>
            <c:txPr>
              <a:bodyPr/>
              <a:lstStyle/>
              <a:p>
                <a:pPr>
                  <a:defRPr sz="800">
                    <a:latin typeface="Arial Narrow" pitchFamily="34" charset="0"/>
                  </a:defRPr>
                </a:pPr>
                <a:endParaRPr lang="de-DE"/>
              </a:p>
            </c:txPr>
            <c:dLblPos val="ctr"/>
            <c:showLegendKey val="0"/>
            <c:showVal val="1"/>
            <c:showCatName val="0"/>
            <c:showSerName val="0"/>
            <c:showPercent val="0"/>
            <c:showBubbleSize val="0"/>
            <c:showLeaderLines val="0"/>
          </c:dLbls>
          <c:xVal>
            <c:numRef>
              <c:f>Data1!$I$4:$I$14</c:f>
              <c:numCache>
                <c:formatCode>#,##0</c:formatCode>
                <c:ptCount val="11"/>
                <c:pt idx="0">
                  <c:v>161.86733655520442</c:v>
                </c:pt>
                <c:pt idx="1">
                  <c:v>138.1129557640711</c:v>
                </c:pt>
                <c:pt idx="2">
                  <c:v>129.50284020226249</c:v>
                </c:pt>
                <c:pt idx="3">
                  <c:v>124.45441941626048</c:v>
                </c:pt>
                <c:pt idx="4">
                  <c:v>121.55412225354452</c:v>
                </c:pt>
                <c:pt idx="5">
                  <c:v>107.41078030261085</c:v>
                </c:pt>
                <c:pt idx="6">
                  <c:v>100.12319121286528</c:v>
                </c:pt>
                <c:pt idx="7">
                  <c:v>95.423320656906512</c:v>
                </c:pt>
                <c:pt idx="8">
                  <c:v>94.296533371399789</c:v>
                </c:pt>
                <c:pt idx="9">
                  <c:v>90.447313050312744</c:v>
                </c:pt>
                <c:pt idx="10">
                  <c:v>33.465150662037288</c:v>
                </c:pt>
              </c:numCache>
            </c:numRef>
          </c:xVal>
          <c:yVal>
            <c:numRef>
              <c:f>Data1!$H$4:$H$14</c:f>
              <c:numCache>
                <c:formatCode>General</c:formatCode>
                <c:ptCount val="11"/>
                <c:pt idx="0">
                  <c:v>0.5</c:v>
                </c:pt>
                <c:pt idx="1">
                  <c:v>1.5</c:v>
                </c:pt>
                <c:pt idx="2">
                  <c:v>2.5</c:v>
                </c:pt>
                <c:pt idx="3">
                  <c:v>3.5</c:v>
                </c:pt>
                <c:pt idx="4">
                  <c:v>4.5</c:v>
                </c:pt>
                <c:pt idx="5">
                  <c:v>5.5</c:v>
                </c:pt>
                <c:pt idx="6">
                  <c:v>6.5</c:v>
                </c:pt>
                <c:pt idx="7">
                  <c:v>7.5</c:v>
                </c:pt>
                <c:pt idx="8">
                  <c:v>8.5</c:v>
                </c:pt>
                <c:pt idx="9">
                  <c:v>9.5</c:v>
                </c:pt>
                <c:pt idx="10">
                  <c:v>10.5</c:v>
                </c:pt>
              </c:numCache>
            </c:numRef>
          </c:yVal>
          <c:smooth val="0"/>
        </c:ser>
        <c:dLbls>
          <c:showLegendKey val="0"/>
          <c:showVal val="0"/>
          <c:showCatName val="0"/>
          <c:showSerName val="0"/>
          <c:showPercent val="0"/>
          <c:showBubbleSize val="0"/>
        </c:dLbls>
        <c:axId val="452556288"/>
        <c:axId val="452554752"/>
      </c:scatterChart>
      <c:catAx>
        <c:axId val="452535040"/>
        <c:scaling>
          <c:orientation val="maxMin"/>
        </c:scaling>
        <c:delete val="0"/>
        <c:axPos val="l"/>
        <c:majorTickMark val="none"/>
        <c:minorTickMark val="none"/>
        <c:tickLblPos val="nextTo"/>
        <c:txPr>
          <a:bodyPr/>
          <a:lstStyle/>
          <a:p>
            <a:pPr>
              <a:defRPr sz="800">
                <a:latin typeface="Arial" pitchFamily="34" charset="0"/>
                <a:cs typeface="Arial" pitchFamily="34" charset="0"/>
              </a:defRPr>
            </a:pPr>
            <a:endParaRPr lang="de-DE"/>
          </a:p>
        </c:txPr>
        <c:crossAx val="452536576"/>
        <c:crosses val="autoZero"/>
        <c:auto val="1"/>
        <c:lblAlgn val="ctr"/>
        <c:lblOffset val="100"/>
        <c:noMultiLvlLbl val="0"/>
      </c:catAx>
      <c:valAx>
        <c:axId val="452536576"/>
        <c:scaling>
          <c:orientation val="minMax"/>
        </c:scaling>
        <c:delete val="1"/>
        <c:axPos val="t"/>
        <c:numFmt formatCode="#,##0" sourceLinked="1"/>
        <c:majorTickMark val="out"/>
        <c:minorTickMark val="none"/>
        <c:tickLblPos val="nextTo"/>
        <c:crossAx val="452535040"/>
        <c:crosses val="autoZero"/>
        <c:crossBetween val="between"/>
      </c:valAx>
      <c:valAx>
        <c:axId val="452554752"/>
        <c:scaling>
          <c:orientation val="maxMin"/>
          <c:max val="12"/>
          <c:min val="0"/>
        </c:scaling>
        <c:delete val="1"/>
        <c:axPos val="r"/>
        <c:numFmt formatCode="General" sourceLinked="1"/>
        <c:majorTickMark val="out"/>
        <c:minorTickMark val="none"/>
        <c:tickLblPos val="nextTo"/>
        <c:crossAx val="452556288"/>
        <c:crosses val="max"/>
        <c:crossBetween val="midCat"/>
      </c:valAx>
      <c:valAx>
        <c:axId val="452556288"/>
        <c:scaling>
          <c:orientation val="minMax"/>
        </c:scaling>
        <c:delete val="1"/>
        <c:axPos val="t"/>
        <c:numFmt formatCode="General" sourceLinked="1"/>
        <c:majorTickMark val="out"/>
        <c:minorTickMark val="none"/>
        <c:tickLblPos val="nextTo"/>
        <c:crossAx val="452554752"/>
        <c:crosses val="autoZero"/>
        <c:crossBetween val="midCat"/>
      </c:valAx>
      <c:spPr>
        <a:noFill/>
        <a:ln>
          <a:noFill/>
        </a:ln>
      </c:spPr>
    </c:plotArea>
    <c:plotVisOnly val="1"/>
    <c:dispBlanksAs val="gap"/>
    <c:showDLblsOverMax val="0"/>
  </c:chart>
  <c:spPr>
    <a:noFill/>
    <a:ln>
      <a:noFill/>
    </a:ln>
  </c:sp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
          <c:y val="0"/>
          <c:w val="1"/>
          <c:h val="1"/>
        </c:manualLayout>
      </c:layout>
      <c:barChart>
        <c:barDir val="bar"/>
        <c:grouping val="stacked"/>
        <c:varyColors val="0"/>
        <c:ser>
          <c:idx val="1"/>
          <c:order val="1"/>
          <c:tx>
            <c:v>filler</c:v>
          </c:tx>
          <c:spPr>
            <a:noFill/>
            <a:ln>
              <a:noFill/>
            </a:ln>
          </c:spPr>
          <c:invertIfNegative val="0"/>
          <c:cat>
            <c:numRef>
              <c:f>Data2!$G$15:$G$19</c:f>
              <c:numCache>
                <c:formatCode>General</c:formatCode>
                <c:ptCount val="5"/>
                <c:pt idx="0">
                  <c:v>0.5</c:v>
                </c:pt>
                <c:pt idx="1">
                  <c:v>1.5</c:v>
                </c:pt>
                <c:pt idx="2">
                  <c:v>2.5</c:v>
                </c:pt>
                <c:pt idx="3">
                  <c:v>3.5</c:v>
                </c:pt>
                <c:pt idx="4">
                  <c:v>4.5</c:v>
                </c:pt>
              </c:numCache>
            </c:numRef>
          </c:cat>
          <c:val>
            <c:numRef>
              <c:f>Data2!$K$4:$K$8</c:f>
              <c:numCache>
                <c:formatCode>0</c:formatCode>
                <c:ptCount val="5"/>
                <c:pt idx="0">
                  <c:v>96.69158688340076</c:v>
                </c:pt>
                <c:pt idx="1">
                  <c:v>56.0337723057349</c:v>
                </c:pt>
                <c:pt idx="2">
                  <c:v>56.930763500741818</c:v>
                </c:pt>
                <c:pt idx="3">
                  <c:v>52.268197465043272</c:v>
                </c:pt>
                <c:pt idx="4">
                  <c:v>46.33306304955282</c:v>
                </c:pt>
              </c:numCache>
            </c:numRef>
          </c:val>
        </c:ser>
        <c:ser>
          <c:idx val="2"/>
          <c:order val="2"/>
          <c:tx>
            <c:strRef>
              <c:f>Data2!$M$3</c:f>
              <c:strCache>
                <c:ptCount val="1"/>
                <c:pt idx="0">
                  <c:v>green</c:v>
                </c:pt>
              </c:strCache>
            </c:strRef>
          </c:tx>
          <c:spPr>
            <a:solidFill>
              <a:srgbClr val="008000"/>
            </a:solidFill>
          </c:spPr>
          <c:invertIfNegative val="0"/>
          <c:cat>
            <c:numRef>
              <c:f>Data2!$G$15:$G$19</c:f>
              <c:numCache>
                <c:formatCode>General</c:formatCode>
                <c:ptCount val="5"/>
                <c:pt idx="0">
                  <c:v>0.5</c:v>
                </c:pt>
                <c:pt idx="1">
                  <c:v>1.5</c:v>
                </c:pt>
                <c:pt idx="2">
                  <c:v>2.5</c:v>
                </c:pt>
                <c:pt idx="3">
                  <c:v>3.5</c:v>
                </c:pt>
                <c:pt idx="4">
                  <c:v>4.5</c:v>
                </c:pt>
              </c:numCache>
            </c:numRef>
          </c:cat>
          <c:val>
            <c:numRef>
              <c:f>Data2!$M$4:$M$8</c:f>
              <c:numCache>
                <c:formatCode>0</c:formatCode>
                <c:ptCount val="5"/>
                <c:pt idx="0">
                  <c:v>20.335369476071321</c:v>
                </c:pt>
                <c:pt idx="1">
                  <c:v>38.81402872892059</c:v>
                </c:pt>
                <c:pt idx="2">
                  <c:v>12.061907892048396</c:v>
                </c:pt>
                <c:pt idx="3">
                  <c:v>14.042328220954062</c:v>
                </c:pt>
                <c:pt idx="4">
                  <c:v>11.536792081081295</c:v>
                </c:pt>
              </c:numCache>
            </c:numRef>
          </c:val>
        </c:ser>
        <c:ser>
          <c:idx val="3"/>
          <c:order val="3"/>
          <c:tx>
            <c:strRef>
              <c:f>Data2!$N$3</c:f>
              <c:strCache>
                <c:ptCount val="1"/>
                <c:pt idx="0">
                  <c:v>red</c:v>
                </c:pt>
              </c:strCache>
            </c:strRef>
          </c:tx>
          <c:spPr>
            <a:solidFill>
              <a:srgbClr val="FF0000"/>
            </a:solidFill>
          </c:spPr>
          <c:invertIfNegative val="0"/>
          <c:cat>
            <c:numRef>
              <c:f>Data2!$G$15:$G$19</c:f>
              <c:numCache>
                <c:formatCode>General</c:formatCode>
                <c:ptCount val="5"/>
                <c:pt idx="0">
                  <c:v>0.5</c:v>
                </c:pt>
                <c:pt idx="1">
                  <c:v>1.5</c:v>
                </c:pt>
                <c:pt idx="2">
                  <c:v>2.5</c:v>
                </c:pt>
                <c:pt idx="3">
                  <c:v>3.5</c:v>
                </c:pt>
                <c:pt idx="4">
                  <c:v>4.5</c:v>
                </c:pt>
              </c:numCache>
            </c:numRef>
          </c:cat>
          <c:val>
            <c:numRef>
              <c:f>Data2!$N$4:$N$8</c:f>
              <c:numCache>
                <c:formatCode>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400"/>
        <c:overlap val="100"/>
        <c:axId val="458644480"/>
        <c:axId val="458642944"/>
      </c:barChart>
      <c:scatterChart>
        <c:scatterStyle val="lineMarker"/>
        <c:varyColors val="0"/>
        <c:ser>
          <c:idx val="0"/>
          <c:order val="0"/>
          <c:spPr>
            <a:ln w="19050" cap="sq">
              <a:solidFill>
                <a:schemeClr val="tx1"/>
              </a:solidFill>
              <a:miter lim="800000"/>
            </a:ln>
          </c:spPr>
          <c:marker>
            <c:symbol val="none"/>
          </c:marker>
          <c:dPt>
            <c:idx val="2"/>
            <c:bubble3D val="0"/>
            <c:spPr>
              <a:ln w="19050" cap="sq">
                <a:noFill/>
                <a:miter lim="800000"/>
              </a:ln>
            </c:spPr>
          </c:dPt>
          <c:dPt>
            <c:idx val="4"/>
            <c:bubble3D val="0"/>
            <c:spPr>
              <a:ln w="19050" cap="sq">
                <a:noFill/>
                <a:miter lim="800000"/>
              </a:ln>
            </c:spPr>
          </c:dPt>
          <c:dPt>
            <c:idx val="6"/>
            <c:bubble3D val="0"/>
            <c:spPr>
              <a:ln w="19050" cap="sq">
                <a:noFill/>
                <a:miter lim="800000"/>
              </a:ln>
            </c:spPr>
          </c:dPt>
          <c:dPt>
            <c:idx val="8"/>
            <c:bubble3D val="0"/>
            <c:spPr>
              <a:ln w="19050" cap="sq">
                <a:noFill/>
                <a:miter lim="800000"/>
              </a:ln>
            </c:spPr>
          </c:dPt>
          <c:xVal>
            <c:numRef>
              <c:f>Data2!$H$4:$H$13</c:f>
              <c:numCache>
                <c:formatCode>0</c:formatCode>
                <c:ptCount val="10"/>
                <c:pt idx="0">
                  <c:v>96.69158688340076</c:v>
                </c:pt>
                <c:pt idx="1">
                  <c:v>96.69158688340076</c:v>
                </c:pt>
                <c:pt idx="2">
                  <c:v>56.0337723057349</c:v>
                </c:pt>
                <c:pt idx="3">
                  <c:v>56.0337723057349</c:v>
                </c:pt>
                <c:pt idx="4">
                  <c:v>56.930763500741818</c:v>
                </c:pt>
                <c:pt idx="5">
                  <c:v>56.930763500741818</c:v>
                </c:pt>
                <c:pt idx="6">
                  <c:v>52.268197465043272</c:v>
                </c:pt>
                <c:pt idx="7">
                  <c:v>52.268197465043272</c:v>
                </c:pt>
                <c:pt idx="8">
                  <c:v>46.33306304955282</c:v>
                </c:pt>
                <c:pt idx="9">
                  <c:v>46.33306304955282</c:v>
                </c:pt>
              </c:numCache>
            </c:numRef>
          </c:xVal>
          <c:yVal>
            <c:numRef>
              <c:f>Data2!$I$4:$I$13</c:f>
              <c:numCache>
                <c:formatCode>General</c:formatCode>
                <c:ptCount val="10"/>
                <c:pt idx="0">
                  <c:v>0.2</c:v>
                </c:pt>
                <c:pt idx="1">
                  <c:v>0.8</c:v>
                </c:pt>
                <c:pt idx="2">
                  <c:v>1.2</c:v>
                </c:pt>
                <c:pt idx="3">
                  <c:v>1.8</c:v>
                </c:pt>
                <c:pt idx="4">
                  <c:v>2.2000000000000002</c:v>
                </c:pt>
                <c:pt idx="5">
                  <c:v>2.8</c:v>
                </c:pt>
                <c:pt idx="6">
                  <c:v>3.2</c:v>
                </c:pt>
                <c:pt idx="7">
                  <c:v>3.8</c:v>
                </c:pt>
                <c:pt idx="8">
                  <c:v>4.2</c:v>
                </c:pt>
                <c:pt idx="9">
                  <c:v>4.8</c:v>
                </c:pt>
              </c:numCache>
            </c:numRef>
          </c:yVal>
          <c:smooth val="0"/>
        </c:ser>
        <c:ser>
          <c:idx val="4"/>
          <c:order val="4"/>
          <c:tx>
            <c:v>Label_Delta</c:v>
          </c:tx>
          <c:spPr>
            <a:ln w="28575">
              <a:noFill/>
            </a:ln>
          </c:spPr>
          <c:marker>
            <c:symbol val="none"/>
          </c:marker>
          <c:dLbls>
            <c:dLbl>
              <c:idx val="0"/>
              <c:tx>
                <c:strRef>
                  <c:f>Data2!$J$15</c:f>
                  <c:strCache>
                    <c:ptCount val="1"/>
                    <c:pt idx="0">
                      <c:v>+20</c:v>
                    </c:pt>
                  </c:strCache>
                </c:strRef>
              </c:tx>
              <c:dLblPos val="ctr"/>
              <c:showLegendKey val="0"/>
              <c:showVal val="1"/>
              <c:showCatName val="0"/>
              <c:showSerName val="0"/>
              <c:showPercent val="0"/>
              <c:showBubbleSize val="0"/>
            </c:dLbl>
            <c:dLbl>
              <c:idx val="1"/>
              <c:tx>
                <c:strRef>
                  <c:f>Data2!$J$16</c:f>
                  <c:strCache>
                    <c:ptCount val="1"/>
                    <c:pt idx="0">
                      <c:v>+39</c:v>
                    </c:pt>
                  </c:strCache>
                </c:strRef>
              </c:tx>
              <c:dLblPos val="ctr"/>
              <c:showLegendKey val="0"/>
              <c:showVal val="1"/>
              <c:showCatName val="0"/>
              <c:showSerName val="0"/>
              <c:showPercent val="0"/>
              <c:showBubbleSize val="0"/>
            </c:dLbl>
            <c:dLbl>
              <c:idx val="2"/>
              <c:tx>
                <c:strRef>
                  <c:f>Data2!$J$17</c:f>
                  <c:strCache>
                    <c:ptCount val="1"/>
                    <c:pt idx="0">
                      <c:v>+12</c:v>
                    </c:pt>
                  </c:strCache>
                </c:strRef>
              </c:tx>
              <c:dLblPos val="ctr"/>
              <c:showLegendKey val="0"/>
              <c:showVal val="1"/>
              <c:showCatName val="0"/>
              <c:showSerName val="0"/>
              <c:showPercent val="0"/>
              <c:showBubbleSize val="0"/>
            </c:dLbl>
            <c:dLbl>
              <c:idx val="3"/>
              <c:tx>
                <c:strRef>
                  <c:f>Data2!$J$18</c:f>
                  <c:strCache>
                    <c:ptCount val="1"/>
                    <c:pt idx="0">
                      <c:v>+14</c:v>
                    </c:pt>
                  </c:strCache>
                </c:strRef>
              </c:tx>
              <c:dLblPos val="ctr"/>
              <c:showLegendKey val="0"/>
              <c:showVal val="1"/>
              <c:showCatName val="0"/>
              <c:showSerName val="0"/>
              <c:showPercent val="0"/>
              <c:showBubbleSize val="0"/>
            </c:dLbl>
            <c:dLbl>
              <c:idx val="4"/>
              <c:tx>
                <c:strRef>
                  <c:f>Data2!$J$19</c:f>
                  <c:strCache>
                    <c:ptCount val="1"/>
                    <c:pt idx="0">
                      <c:v>+12</c:v>
                    </c:pt>
                  </c:strCache>
                </c:strRef>
              </c:tx>
              <c:dLblPos val="ctr"/>
              <c:showLegendKey val="0"/>
              <c:showVal val="1"/>
              <c:showCatName val="0"/>
              <c:showSerName val="0"/>
              <c:showPercent val="0"/>
              <c:showBubbleSize val="0"/>
            </c:dLbl>
            <c:txPr>
              <a:bodyPr/>
              <a:lstStyle/>
              <a:p>
                <a:pPr>
                  <a:defRPr sz="800">
                    <a:latin typeface="Arial" pitchFamily="34" charset="0"/>
                    <a:cs typeface="Arial" pitchFamily="34" charset="0"/>
                  </a:defRPr>
                </a:pPr>
                <a:endParaRPr lang="de-DE"/>
              </a:p>
            </c:txPr>
            <c:dLblPos val="ctr"/>
            <c:showLegendKey val="0"/>
            <c:showVal val="1"/>
            <c:showCatName val="0"/>
            <c:showSerName val="0"/>
            <c:showPercent val="0"/>
            <c:showBubbleSize val="0"/>
            <c:showLeaderLines val="0"/>
          </c:dLbls>
          <c:xVal>
            <c:numRef>
              <c:f>Data2!$K$15:$K$19</c:f>
              <c:numCache>
                <c:formatCode>0</c:formatCode>
                <c:ptCount val="5"/>
                <c:pt idx="0">
                  <c:v>127.02695635947208</c:v>
                </c:pt>
                <c:pt idx="1">
                  <c:v>104.84780103465549</c:v>
                </c:pt>
                <c:pt idx="2">
                  <c:v>78.992671392790214</c:v>
                </c:pt>
                <c:pt idx="3">
                  <c:v>76.310525685997334</c:v>
                </c:pt>
                <c:pt idx="4">
                  <c:v>67.869855130634107</c:v>
                </c:pt>
              </c:numCache>
            </c:numRef>
          </c:xVal>
          <c:yVal>
            <c:numRef>
              <c:f>Data2!$G$15:$G$19</c:f>
              <c:numCache>
                <c:formatCode>General</c:formatCode>
                <c:ptCount val="5"/>
                <c:pt idx="0">
                  <c:v>0.5</c:v>
                </c:pt>
                <c:pt idx="1">
                  <c:v>1.5</c:v>
                </c:pt>
                <c:pt idx="2">
                  <c:v>2.5</c:v>
                </c:pt>
                <c:pt idx="3">
                  <c:v>3.5</c:v>
                </c:pt>
                <c:pt idx="4">
                  <c:v>4.5</c:v>
                </c:pt>
              </c:numCache>
            </c:numRef>
          </c:yVal>
          <c:smooth val="0"/>
        </c:ser>
        <c:ser>
          <c:idx val="5"/>
          <c:order val="5"/>
          <c:tx>
            <c:v>Average</c:v>
          </c:tx>
          <c:marker>
            <c:symbol val="none"/>
          </c:marker>
          <c:dLbls>
            <c:dLbl>
              <c:idx val="0"/>
              <c:tx>
                <c:strRef>
                  <c:f>Data2!$G$21</c:f>
                  <c:strCache>
                    <c:ptCount val="1"/>
                    <c:pt idx="0">
                      <c:v>Ø</c:v>
                    </c:pt>
                  </c:strCache>
                </c:strRef>
              </c:tx>
              <c:spPr/>
              <c:txPr>
                <a:bodyPr/>
                <a:lstStyle/>
                <a:p>
                  <a:pPr>
                    <a:defRPr sz="800">
                      <a:latin typeface="Arial" pitchFamily="34" charset="0"/>
                      <a:cs typeface="Arial" pitchFamily="34" charset="0"/>
                    </a:defRPr>
                  </a:pPr>
                  <a:endParaRPr lang="de-DE"/>
                </a:p>
              </c:txPr>
              <c:dLblPos val="ctr"/>
              <c:showLegendKey val="0"/>
              <c:showVal val="1"/>
              <c:showCatName val="0"/>
              <c:showSerName val="0"/>
              <c:showPercent val="0"/>
              <c:showBubbleSize val="0"/>
            </c:dLbl>
            <c:showLegendKey val="0"/>
            <c:showVal val="1"/>
            <c:showCatName val="0"/>
            <c:showSerName val="0"/>
            <c:showPercent val="0"/>
            <c:showBubbleSize val="0"/>
            <c:showLeaderLines val="0"/>
          </c:dLbls>
          <c:xVal>
            <c:numRef>
              <c:f>Data2!$H$20</c:f>
              <c:numCache>
                <c:formatCode>0</c:formatCode>
                <c:ptCount val="1"/>
                <c:pt idx="0">
                  <c:v>96.69158688340076</c:v>
                </c:pt>
              </c:numCache>
            </c:numRef>
          </c:xVal>
          <c:yVal>
            <c:numRef>
              <c:f>Data2!$G$20</c:f>
              <c:numCache>
                <c:formatCode>General</c:formatCode>
                <c:ptCount val="1"/>
                <c:pt idx="0">
                  <c:v>1</c:v>
                </c:pt>
              </c:numCache>
            </c:numRef>
          </c:yVal>
          <c:smooth val="0"/>
        </c:ser>
        <c:ser>
          <c:idx val="6"/>
          <c:order val="6"/>
          <c:tx>
            <c:v>Label_Value</c:v>
          </c:tx>
          <c:spPr>
            <a:ln>
              <a:noFill/>
            </a:ln>
          </c:spPr>
          <c:marker>
            <c:symbol val="none"/>
          </c:marker>
          <c:dLbls>
            <c:dLbl>
              <c:idx val="0"/>
              <c:tx>
                <c:strRef>
                  <c:f>Data2!$H$15</c:f>
                  <c:strCache>
                    <c:ptCount val="1"/>
                    <c:pt idx="0">
                      <c:v>117</c:v>
                    </c:pt>
                  </c:strCache>
                </c:strRef>
              </c:tx>
              <c:dLblPos val="ctr"/>
              <c:showLegendKey val="0"/>
              <c:showVal val="1"/>
              <c:showCatName val="0"/>
              <c:showSerName val="0"/>
              <c:showPercent val="0"/>
              <c:showBubbleSize val="0"/>
            </c:dLbl>
            <c:dLbl>
              <c:idx val="1"/>
              <c:tx>
                <c:strRef>
                  <c:f>Data2!$H$16</c:f>
                  <c:strCache>
                    <c:ptCount val="1"/>
                    <c:pt idx="0">
                      <c:v>95</c:v>
                    </c:pt>
                  </c:strCache>
                </c:strRef>
              </c:tx>
              <c:dLblPos val="ctr"/>
              <c:showLegendKey val="0"/>
              <c:showVal val="1"/>
              <c:showCatName val="0"/>
              <c:showSerName val="0"/>
              <c:showPercent val="0"/>
              <c:showBubbleSize val="0"/>
            </c:dLbl>
            <c:dLbl>
              <c:idx val="2"/>
              <c:tx>
                <c:strRef>
                  <c:f>Data2!$H$17</c:f>
                  <c:strCache>
                    <c:ptCount val="1"/>
                    <c:pt idx="0">
                      <c:v>69</c:v>
                    </c:pt>
                  </c:strCache>
                </c:strRef>
              </c:tx>
              <c:dLblPos val="ctr"/>
              <c:showLegendKey val="0"/>
              <c:showVal val="1"/>
              <c:showCatName val="0"/>
              <c:showSerName val="0"/>
              <c:showPercent val="0"/>
              <c:showBubbleSize val="0"/>
            </c:dLbl>
            <c:dLbl>
              <c:idx val="3"/>
              <c:tx>
                <c:strRef>
                  <c:f>Data2!$H$18</c:f>
                  <c:strCache>
                    <c:ptCount val="1"/>
                    <c:pt idx="0">
                      <c:v>66</c:v>
                    </c:pt>
                  </c:strCache>
                </c:strRef>
              </c:tx>
              <c:dLblPos val="ctr"/>
              <c:showLegendKey val="0"/>
              <c:showVal val="1"/>
              <c:showCatName val="0"/>
              <c:showSerName val="0"/>
              <c:showPercent val="0"/>
              <c:showBubbleSize val="0"/>
            </c:dLbl>
            <c:dLbl>
              <c:idx val="4"/>
              <c:tx>
                <c:strRef>
                  <c:f>Data2!$H$19</c:f>
                  <c:strCache>
                    <c:ptCount val="1"/>
                    <c:pt idx="0">
                      <c:v>58</c:v>
                    </c:pt>
                  </c:strCache>
                </c:strRef>
              </c:tx>
              <c:dLblPos val="ctr"/>
              <c:showLegendKey val="0"/>
              <c:showVal val="1"/>
              <c:showCatName val="0"/>
              <c:showSerName val="0"/>
              <c:showPercent val="0"/>
              <c:showBubbleSize val="0"/>
            </c:dLbl>
            <c:txPr>
              <a:bodyPr/>
              <a:lstStyle/>
              <a:p>
                <a:pPr>
                  <a:defRPr sz="800">
                    <a:latin typeface="Arial" pitchFamily="34" charset="0"/>
                    <a:cs typeface="Arial" pitchFamily="34" charset="0"/>
                  </a:defRPr>
                </a:pPr>
                <a:endParaRPr lang="de-DE"/>
              </a:p>
            </c:txPr>
            <c:dLblPos val="ctr"/>
            <c:showLegendKey val="0"/>
            <c:showVal val="1"/>
            <c:showCatName val="0"/>
            <c:showSerName val="0"/>
            <c:showPercent val="0"/>
            <c:showBubbleSize val="0"/>
            <c:showLeaderLines val="0"/>
          </c:dLbls>
          <c:xVal>
            <c:numRef>
              <c:f>Data2!$L$15:$L$19</c:f>
              <c:numCache>
                <c:formatCode>General</c:formatCode>
                <c:ptCount val="5"/>
                <c:pt idx="0">
                  <c:v>10</c:v>
                </c:pt>
                <c:pt idx="1">
                  <c:v>10</c:v>
                </c:pt>
                <c:pt idx="2">
                  <c:v>10</c:v>
                </c:pt>
                <c:pt idx="3">
                  <c:v>10</c:v>
                </c:pt>
                <c:pt idx="4">
                  <c:v>10</c:v>
                </c:pt>
              </c:numCache>
            </c:numRef>
          </c:xVal>
          <c:yVal>
            <c:numRef>
              <c:f>Data2!$G$15:$G$19</c:f>
              <c:numCache>
                <c:formatCode>General</c:formatCode>
                <c:ptCount val="5"/>
                <c:pt idx="0">
                  <c:v>0.5</c:v>
                </c:pt>
                <c:pt idx="1">
                  <c:v>1.5</c:v>
                </c:pt>
                <c:pt idx="2">
                  <c:v>2.5</c:v>
                </c:pt>
                <c:pt idx="3">
                  <c:v>3.5</c:v>
                </c:pt>
                <c:pt idx="4">
                  <c:v>4.5</c:v>
                </c:pt>
              </c:numCache>
            </c:numRef>
          </c:yVal>
          <c:smooth val="0"/>
        </c:ser>
        <c:dLbls>
          <c:showLegendKey val="0"/>
          <c:showVal val="0"/>
          <c:showCatName val="0"/>
          <c:showSerName val="0"/>
          <c:showPercent val="0"/>
          <c:showBubbleSize val="0"/>
        </c:dLbls>
        <c:axId val="458627328"/>
        <c:axId val="458641408"/>
      </c:scatterChart>
      <c:valAx>
        <c:axId val="458627328"/>
        <c:scaling>
          <c:orientation val="minMax"/>
          <c:max val="190"/>
          <c:min val="-50"/>
        </c:scaling>
        <c:delete val="1"/>
        <c:axPos val="t"/>
        <c:numFmt formatCode="0" sourceLinked="1"/>
        <c:majorTickMark val="out"/>
        <c:minorTickMark val="none"/>
        <c:tickLblPos val="nextTo"/>
        <c:crossAx val="458641408"/>
        <c:crosses val="autoZero"/>
        <c:crossBetween val="midCat"/>
      </c:valAx>
      <c:valAx>
        <c:axId val="458641408"/>
        <c:scaling>
          <c:orientation val="maxMin"/>
          <c:max val="5"/>
          <c:min val="0"/>
        </c:scaling>
        <c:delete val="1"/>
        <c:axPos val="l"/>
        <c:numFmt formatCode="General" sourceLinked="1"/>
        <c:majorTickMark val="out"/>
        <c:minorTickMark val="none"/>
        <c:tickLblPos val="nextTo"/>
        <c:crossAx val="458627328"/>
        <c:crosses val="autoZero"/>
        <c:crossBetween val="midCat"/>
      </c:valAx>
      <c:valAx>
        <c:axId val="458642944"/>
        <c:scaling>
          <c:orientation val="minMax"/>
          <c:max val="190"/>
          <c:min val="-50"/>
        </c:scaling>
        <c:delete val="1"/>
        <c:axPos val="t"/>
        <c:numFmt formatCode="0" sourceLinked="1"/>
        <c:majorTickMark val="out"/>
        <c:minorTickMark val="none"/>
        <c:tickLblPos val="nextTo"/>
        <c:crossAx val="458644480"/>
        <c:crosses val="autoZero"/>
        <c:crossBetween val="between"/>
      </c:valAx>
      <c:catAx>
        <c:axId val="458644480"/>
        <c:scaling>
          <c:orientation val="maxMin"/>
        </c:scaling>
        <c:delete val="1"/>
        <c:axPos val="r"/>
        <c:numFmt formatCode="General" sourceLinked="1"/>
        <c:majorTickMark val="out"/>
        <c:minorTickMark val="none"/>
        <c:tickLblPos val="nextTo"/>
        <c:crossAx val="458642944"/>
        <c:crosses val="max"/>
        <c:auto val="1"/>
        <c:lblAlgn val="ctr"/>
        <c:lblOffset val="100"/>
        <c:noMultiLvlLbl val="0"/>
      </c:catAx>
      <c:spPr>
        <a:noFill/>
        <a:ln>
          <a:noFill/>
        </a:ln>
      </c:spPr>
    </c:plotArea>
    <c:plotVisOnly val="1"/>
    <c:dispBlanksAs val="gap"/>
    <c:showDLblsOverMax val="0"/>
  </c:chart>
  <c:spPr>
    <a:noFill/>
    <a:ln>
      <a:noFill/>
    </a:ln>
  </c:spPr>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
          <c:y val="0"/>
          <c:w val="0.96717948717948721"/>
          <c:h val="1"/>
        </c:manualLayout>
      </c:layout>
      <c:stockChart>
        <c:ser>
          <c:idx val="0"/>
          <c:order val="0"/>
          <c:spPr>
            <a:ln w="28575">
              <a:noFill/>
            </a:ln>
          </c:spPr>
          <c:marker>
            <c:symbol val="none"/>
          </c:marker>
          <c:cat>
            <c:strRef>
              <c:f>Data3!$AF$8:$AF$12</c:f>
              <c:strCache>
                <c:ptCount val="5"/>
                <c:pt idx="0">
                  <c:v>0..1</c:v>
                </c:pt>
                <c:pt idx="1">
                  <c:v>1..3</c:v>
                </c:pt>
                <c:pt idx="2">
                  <c:v>3..5</c:v>
                </c:pt>
                <c:pt idx="3">
                  <c:v>5..10</c:v>
                </c:pt>
                <c:pt idx="4">
                  <c:v>&gt;10</c:v>
                </c:pt>
              </c:strCache>
            </c:strRef>
          </c:cat>
          <c:val>
            <c:numRef>
              <c:f>Data3!$AG$8:$AG$12</c:f>
              <c:numCache>
                <c:formatCode>#,##0</c:formatCode>
                <c:ptCount val="5"/>
                <c:pt idx="0">
                  <c:v>48000</c:v>
                </c:pt>
                <c:pt idx="1">
                  <c:v>3000</c:v>
                </c:pt>
                <c:pt idx="2">
                  <c:v>5342.3750062327708</c:v>
                </c:pt>
                <c:pt idx="3">
                  <c:v>10684.750012465542</c:v>
                </c:pt>
                <c:pt idx="4">
                  <c:v>24000</c:v>
                </c:pt>
              </c:numCache>
            </c:numRef>
          </c:val>
          <c:smooth val="0"/>
        </c:ser>
        <c:ser>
          <c:idx val="1"/>
          <c:order val="1"/>
          <c:spPr>
            <a:ln w="28575">
              <a:noFill/>
            </a:ln>
          </c:spPr>
          <c:marker>
            <c:symbol val="none"/>
          </c:marker>
          <c:cat>
            <c:strRef>
              <c:f>Data3!$AF$8:$AF$12</c:f>
              <c:strCache>
                <c:ptCount val="5"/>
                <c:pt idx="0">
                  <c:v>0..1</c:v>
                </c:pt>
                <c:pt idx="1">
                  <c:v>1..3</c:v>
                </c:pt>
                <c:pt idx="2">
                  <c:v>3..5</c:v>
                </c:pt>
                <c:pt idx="3">
                  <c:v>5..10</c:v>
                </c:pt>
                <c:pt idx="4">
                  <c:v>&gt;10</c:v>
                </c:pt>
              </c:strCache>
            </c:strRef>
          </c:cat>
          <c:val>
            <c:numRef>
              <c:f>Data3!$AH$8:$AH$12</c:f>
              <c:numCache>
                <c:formatCode>#,##0</c:formatCode>
                <c:ptCount val="5"/>
                <c:pt idx="0">
                  <c:v>42000</c:v>
                </c:pt>
                <c:pt idx="1">
                  <c:v>2122.8177433598262</c:v>
                </c:pt>
                <c:pt idx="2">
                  <c:v>2493.1083362419595</c:v>
                </c:pt>
                <c:pt idx="3" formatCode="General">
                  <c:v>1783.166904422254</c:v>
                </c:pt>
                <c:pt idx="4" formatCode="General">
                  <c:v>2400</c:v>
                </c:pt>
              </c:numCache>
            </c:numRef>
          </c:val>
          <c:smooth val="0"/>
        </c:ser>
        <c:ser>
          <c:idx val="2"/>
          <c:order val="2"/>
          <c:spPr>
            <a:ln w="28575">
              <a:noFill/>
            </a:ln>
          </c:spPr>
          <c:marker>
            <c:symbol val="none"/>
          </c:marker>
          <c:dLbls>
            <c:numFmt formatCode="#,##0.0," sourceLinked="0"/>
            <c:txPr>
              <a:bodyPr rot="-5400000" vert="horz"/>
              <a:lstStyle/>
              <a:p>
                <a:pPr>
                  <a:defRPr sz="800">
                    <a:latin typeface="Arial" pitchFamily="34" charset="0"/>
                    <a:cs typeface="Arial" pitchFamily="34" charset="0"/>
                  </a:defRPr>
                </a:pPr>
                <a:endParaRPr lang="de-DE"/>
              </a:p>
            </c:txPr>
            <c:dLblPos val="t"/>
            <c:showLegendKey val="0"/>
            <c:showVal val="1"/>
            <c:showCatName val="0"/>
            <c:showSerName val="0"/>
            <c:showPercent val="0"/>
            <c:showBubbleSize val="0"/>
            <c:showLeaderLines val="0"/>
          </c:dLbls>
          <c:cat>
            <c:strRef>
              <c:f>Data3!$AF$8:$AF$12</c:f>
              <c:strCache>
                <c:ptCount val="5"/>
                <c:pt idx="0">
                  <c:v>0..1</c:v>
                </c:pt>
                <c:pt idx="1">
                  <c:v>1..3</c:v>
                </c:pt>
                <c:pt idx="2">
                  <c:v>3..5</c:v>
                </c:pt>
                <c:pt idx="3">
                  <c:v>5..10</c:v>
                </c:pt>
                <c:pt idx="4">
                  <c:v>&gt;10</c:v>
                </c:pt>
              </c:strCache>
            </c:strRef>
          </c:cat>
          <c:val>
            <c:numRef>
              <c:f>Data3!$AI$8:$AI$12</c:f>
              <c:numCache>
                <c:formatCode>#,##0</c:formatCode>
                <c:ptCount val="5"/>
                <c:pt idx="0">
                  <c:v>85000</c:v>
                </c:pt>
                <c:pt idx="1">
                  <c:v>64254.308353366054</c:v>
                </c:pt>
                <c:pt idx="2">
                  <c:v>81592.772512210868</c:v>
                </c:pt>
                <c:pt idx="3" formatCode="General">
                  <c:v>177600</c:v>
                </c:pt>
                <c:pt idx="4" formatCode="General">
                  <c:v>140000</c:v>
                </c:pt>
              </c:numCache>
            </c:numRef>
          </c:val>
          <c:smooth val="0"/>
        </c:ser>
        <c:ser>
          <c:idx val="3"/>
          <c:order val="3"/>
          <c:spPr>
            <a:ln w="28575">
              <a:noFill/>
            </a:ln>
          </c:spPr>
          <c:marker>
            <c:symbol val="none"/>
          </c:marker>
          <c:cat>
            <c:strRef>
              <c:f>Data3!$AF$8:$AF$12</c:f>
              <c:strCache>
                <c:ptCount val="5"/>
                <c:pt idx="0">
                  <c:v>0..1</c:v>
                </c:pt>
                <c:pt idx="1">
                  <c:v>1..3</c:v>
                </c:pt>
                <c:pt idx="2">
                  <c:v>3..5</c:v>
                </c:pt>
                <c:pt idx="3">
                  <c:v>5..10</c:v>
                </c:pt>
                <c:pt idx="4">
                  <c:v>&gt;10</c:v>
                </c:pt>
              </c:strCache>
            </c:strRef>
          </c:cat>
          <c:val>
            <c:numRef>
              <c:f>Data3!$AJ$8:$AJ$12</c:f>
              <c:numCache>
                <c:formatCode>#,##0</c:formatCode>
                <c:ptCount val="5"/>
                <c:pt idx="0">
                  <c:v>75000</c:v>
                </c:pt>
                <c:pt idx="1">
                  <c:v>18000</c:v>
                </c:pt>
                <c:pt idx="2">
                  <c:v>47285.348162018527</c:v>
                </c:pt>
                <c:pt idx="3">
                  <c:v>55954.328658388586</c:v>
                </c:pt>
                <c:pt idx="4">
                  <c:v>67775.665698893223</c:v>
                </c:pt>
              </c:numCache>
            </c:numRef>
          </c:val>
          <c:smooth val="0"/>
        </c:ser>
        <c:dLbls>
          <c:showLegendKey val="0"/>
          <c:showVal val="0"/>
          <c:showCatName val="0"/>
          <c:showSerName val="0"/>
          <c:showPercent val="0"/>
          <c:showBubbleSize val="0"/>
        </c:dLbls>
        <c:hiLowLines>
          <c:spPr>
            <a:ln>
              <a:headEnd type="oval"/>
              <a:tailEnd type="oval"/>
            </a:ln>
          </c:spPr>
        </c:hiLowLines>
        <c:upDownBars>
          <c:gapWidth val="403"/>
          <c:upBars>
            <c:spPr>
              <a:solidFill>
                <a:schemeClr val="bg1">
                  <a:lumMod val="75000"/>
                </a:schemeClr>
              </a:solidFill>
            </c:spPr>
          </c:upBars>
          <c:downBars/>
        </c:upDownBars>
        <c:axId val="459097216"/>
        <c:axId val="459098752"/>
      </c:stockChart>
      <c:stockChart>
        <c:ser>
          <c:idx val="4"/>
          <c:order val="4"/>
          <c:tx>
            <c:v>Label</c:v>
          </c:tx>
          <c:spPr>
            <a:ln w="28575">
              <a:noFill/>
            </a:ln>
          </c:spPr>
          <c:marker>
            <c:symbol val="none"/>
          </c:marker>
          <c:dLbls>
            <c:numFmt formatCode="#,##0.0," sourceLinked="0"/>
            <c:txPr>
              <a:bodyPr rot="-5400000" vert="horz"/>
              <a:lstStyle/>
              <a:p>
                <a:pPr>
                  <a:defRPr sz="800">
                    <a:latin typeface="Arial" pitchFamily="34" charset="0"/>
                    <a:cs typeface="Arial" pitchFamily="34" charset="0"/>
                  </a:defRPr>
                </a:pPr>
                <a:endParaRPr lang="de-DE"/>
              </a:p>
            </c:txPr>
            <c:showLegendKey val="0"/>
            <c:showVal val="1"/>
            <c:showCatName val="0"/>
            <c:showSerName val="0"/>
            <c:showPercent val="0"/>
            <c:showBubbleSize val="0"/>
            <c:showLeaderLines val="0"/>
          </c:dLbls>
          <c:val>
            <c:numRef>
              <c:f>Data3!$AK$8:$AK$12</c:f>
              <c:numCache>
                <c:formatCode>General</c:formatCode>
                <c:ptCount val="5"/>
                <c:pt idx="0">
                  <c:v>61500</c:v>
                </c:pt>
                <c:pt idx="1">
                  <c:v>10500</c:v>
                </c:pt>
                <c:pt idx="2">
                  <c:v>26313.861584125651</c:v>
                </c:pt>
                <c:pt idx="3">
                  <c:v>33319.539335427064</c:v>
                </c:pt>
                <c:pt idx="4">
                  <c:v>45887.832849446611</c:v>
                </c:pt>
              </c:numCache>
            </c:numRef>
          </c:val>
          <c:smooth val="0"/>
        </c:ser>
        <c:dLbls>
          <c:showLegendKey val="0"/>
          <c:showVal val="0"/>
          <c:showCatName val="0"/>
          <c:showSerName val="0"/>
          <c:showPercent val="0"/>
          <c:showBubbleSize val="0"/>
        </c:dLbls>
        <c:axId val="459102080"/>
        <c:axId val="459100544"/>
      </c:stockChart>
      <c:catAx>
        <c:axId val="459097216"/>
        <c:scaling>
          <c:orientation val="minMax"/>
        </c:scaling>
        <c:delete val="1"/>
        <c:axPos val="b"/>
        <c:majorTickMark val="none"/>
        <c:minorTickMark val="none"/>
        <c:tickLblPos val="nextTo"/>
        <c:crossAx val="459098752"/>
        <c:crosses val="autoZero"/>
        <c:auto val="1"/>
        <c:lblAlgn val="ctr"/>
        <c:lblOffset val="100"/>
        <c:noMultiLvlLbl val="0"/>
      </c:catAx>
      <c:valAx>
        <c:axId val="459098752"/>
        <c:scaling>
          <c:orientation val="minMax"/>
          <c:max val="350000"/>
          <c:min val="-10000"/>
        </c:scaling>
        <c:delete val="1"/>
        <c:axPos val="l"/>
        <c:numFmt formatCode="#,##0" sourceLinked="1"/>
        <c:majorTickMark val="out"/>
        <c:minorTickMark val="none"/>
        <c:tickLblPos val="nextTo"/>
        <c:crossAx val="459097216"/>
        <c:crosses val="autoZero"/>
        <c:crossBetween val="between"/>
      </c:valAx>
      <c:valAx>
        <c:axId val="459100544"/>
        <c:scaling>
          <c:orientation val="minMax"/>
          <c:max val="350000"/>
          <c:min val="-10000"/>
        </c:scaling>
        <c:delete val="1"/>
        <c:axPos val="r"/>
        <c:numFmt formatCode="General" sourceLinked="1"/>
        <c:majorTickMark val="out"/>
        <c:minorTickMark val="none"/>
        <c:tickLblPos val="nextTo"/>
        <c:crossAx val="459102080"/>
        <c:crosses val="max"/>
        <c:crossBetween val="between"/>
      </c:valAx>
      <c:catAx>
        <c:axId val="459102080"/>
        <c:scaling>
          <c:orientation val="minMax"/>
        </c:scaling>
        <c:delete val="1"/>
        <c:axPos val="b"/>
        <c:majorTickMark val="out"/>
        <c:minorTickMark val="none"/>
        <c:tickLblPos val="nextTo"/>
        <c:crossAx val="459100544"/>
        <c:crosses val="autoZero"/>
        <c:auto val="1"/>
        <c:lblAlgn val="ctr"/>
        <c:lblOffset val="100"/>
        <c:noMultiLvlLbl val="0"/>
      </c:catAx>
      <c:spPr>
        <a:noFill/>
        <a:ln>
          <a:noFill/>
        </a:ln>
      </c:spPr>
    </c:plotArea>
    <c:plotVisOnly val="1"/>
    <c:dispBlanksAs val="gap"/>
    <c:showDLblsOverMax val="0"/>
  </c:chart>
  <c:spPr>
    <a:noFill/>
    <a:ln>
      <a:noFill/>
    </a:ln>
  </c:spPr>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575255364396181E-3"/>
          <c:y val="1.2077323174543268E-2"/>
          <c:w val="0.98351824261361498"/>
          <c:h val="0.97826317713800459"/>
        </c:manualLayout>
      </c:layout>
      <c:bubbleChart>
        <c:varyColors val="0"/>
        <c:ser>
          <c:idx val="0"/>
          <c:order val="0"/>
          <c:tx>
            <c:strRef>
              <c:f>Data4!$C$10</c:f>
              <c:strCache>
                <c:ptCount val="1"/>
                <c:pt idx="0">
                  <c:v>Answers</c:v>
                </c:pt>
              </c:strCache>
            </c:strRef>
          </c:tx>
          <c:spPr>
            <a:solidFill>
              <a:srgbClr val="AAAAAA"/>
            </a:solidFill>
            <a:ln w="12700">
              <a:solidFill>
                <a:srgbClr val="FFFFFF"/>
              </a:solidFill>
              <a:prstDash val="solid"/>
            </a:ln>
          </c:spPr>
          <c:invertIfNegative val="1"/>
          <c:xVal>
            <c:numRef>
              <c:f>Data4!$H$48:$H$66</c:f>
              <c:numCache>
                <c:formatCode>0.0</c:formatCode>
                <c:ptCount val="19"/>
                <c:pt idx="0">
                  <c:v>2.7777777777777777</c:v>
                </c:pt>
                <c:pt idx="1">
                  <c:v>11.111111111111111</c:v>
                </c:pt>
                <c:pt idx="2">
                  <c:v>22.222222222222221</c:v>
                </c:pt>
                <c:pt idx="3">
                  <c:v>41.666666666666671</c:v>
                </c:pt>
                <c:pt idx="4">
                  <c:v>83.333333333333343</c:v>
                </c:pt>
                <c:pt idx="5">
                  <c:v>100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xVal>
          <c:yVal>
            <c:numRef>
              <c:f>Data4!$F$48:$F$66</c:f>
              <c:numCache>
                <c:formatCode>0.0</c:formatCode>
                <c:ptCount val="19"/>
                <c:pt idx="0">
                  <c:v>30.54629745395394</c:v>
                </c:pt>
                <c:pt idx="1">
                  <c:v>35.992776593292646</c:v>
                </c:pt>
                <c:pt idx="2">
                  <c:v>42.345770418601269</c:v>
                </c:pt>
                <c:pt idx="3">
                  <c:v>62.379135314751522</c:v>
                </c:pt>
                <c:pt idx="4">
                  <c:v>89.543604760673389</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yVal>
          <c:bubbleSize>
            <c:numRef>
              <c:f>Data4!$C$48:$C$66</c:f>
              <c:numCache>
                <c:formatCode>0</c:formatCode>
                <c:ptCount val="19"/>
                <c:pt idx="0">
                  <c:v>19.012345679012345</c:v>
                </c:pt>
                <c:pt idx="1">
                  <c:v>56.79012345679012</c:v>
                </c:pt>
                <c:pt idx="2">
                  <c:v>59.753086419753089</c:v>
                </c:pt>
                <c:pt idx="3">
                  <c:v>100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bubbleSize>
          <c:bubble3D val="0"/>
          <c:extLst>
            <c:ext xmlns:c14="http://schemas.microsoft.com/office/drawing/2007/8/2/chart" uri="{6F2FDCE9-48DA-4B69-8628-5D25D57E5C99}">
              <c14:invertSolidFillFmt>
                <c14:spPr xmlns:c14="http://schemas.microsoft.com/office/drawing/2007/8/2/chart">
                  <a:solidFill>
                    <a:srgbClr val="FFFFFF"/>
                  </a:solidFill>
                  <a:ln w="12700">
                    <a:solidFill>
                      <a:srgbClr val="FFFFFF"/>
                    </a:solidFill>
                    <a:prstDash val="solid"/>
                  </a:ln>
                </c14:spPr>
              </c14:invertSolidFillFmt>
            </c:ext>
          </c:extLst>
        </c:ser>
        <c:ser>
          <c:idx val="1"/>
          <c:order val="1"/>
          <c:tx>
            <c:v>Net Sales out of targer</c:v>
          </c:tx>
          <c:spPr>
            <a:solidFill>
              <a:srgbClr val="323232"/>
            </a:solidFill>
            <a:ln w="12700">
              <a:solidFill>
                <a:srgbClr val="FFFFFF"/>
              </a:solidFill>
              <a:prstDash val="solid"/>
            </a:ln>
          </c:spPr>
          <c:invertIfNegative val="1"/>
          <c:xVal>
            <c:numRef>
              <c:f>Data4!$H$48:$H$66</c:f>
              <c:numCache>
                <c:formatCode>0.0</c:formatCode>
                <c:ptCount val="19"/>
                <c:pt idx="0">
                  <c:v>2.7777777777777777</c:v>
                </c:pt>
                <c:pt idx="1">
                  <c:v>11.111111111111111</c:v>
                </c:pt>
                <c:pt idx="2">
                  <c:v>22.222222222222221</c:v>
                </c:pt>
                <c:pt idx="3">
                  <c:v>41.666666666666671</c:v>
                </c:pt>
                <c:pt idx="4">
                  <c:v>83.333333333333343</c:v>
                </c:pt>
                <c:pt idx="5">
                  <c:v>100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xVal>
          <c:yVal>
            <c:numRef>
              <c:f>Data4!$F$48:$F$66</c:f>
              <c:numCache>
                <c:formatCode>0.0</c:formatCode>
                <c:ptCount val="19"/>
                <c:pt idx="0">
                  <c:v>30.54629745395394</c:v>
                </c:pt>
                <c:pt idx="1">
                  <c:v>35.992776593292646</c:v>
                </c:pt>
                <c:pt idx="2">
                  <c:v>42.345770418601269</c:v>
                </c:pt>
                <c:pt idx="3">
                  <c:v>62.379135314751522</c:v>
                </c:pt>
                <c:pt idx="4">
                  <c:v>89.543604760673389</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yVal>
          <c:bubbleSize>
            <c:numRef>
              <c:f>Data4!$D$48:$D$66</c:f>
              <c:numCache>
                <c:formatCode>0.0</c:formatCode>
                <c:ptCount val="19"/>
                <c:pt idx="0">
                  <c:v>0</c:v>
                </c:pt>
                <c:pt idx="1">
                  <c:v>0</c:v>
                </c:pt>
                <c:pt idx="2">
                  <c:v>0</c:v>
                </c:pt>
                <c:pt idx="3">
                  <c:v>0</c:v>
                </c:pt>
                <c:pt idx="4">
                  <c:v>91.111111111111114</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bubbleSize>
          <c:bubble3D val="0"/>
          <c:extLst>
            <c:ext xmlns:c14="http://schemas.microsoft.com/office/drawing/2007/8/2/chart" uri="{6F2FDCE9-48DA-4B69-8628-5D25D57E5C99}">
              <c14:invertSolidFillFmt>
                <c14:spPr xmlns:c14="http://schemas.microsoft.com/office/drawing/2007/8/2/chart">
                  <a:solidFill>
                    <a:srgbClr val="FFFFFF"/>
                  </a:solidFill>
                  <a:ln w="12700">
                    <a:solidFill>
                      <a:srgbClr val="FFFFFF"/>
                    </a:solidFill>
                    <a:prstDash val="solid"/>
                  </a:ln>
                </c14:spPr>
              </c14:invertSolidFillFmt>
            </c:ext>
          </c:extLst>
        </c:ser>
        <c:ser>
          <c:idx val="2"/>
          <c:order val="2"/>
          <c:tx>
            <c:strRef>
              <c:f>Data4!$B$78</c:f>
              <c:strCache>
                <c:ptCount val="1"/>
                <c:pt idx="0">
                  <c:v>Skala</c:v>
                </c:pt>
              </c:strCache>
            </c:strRef>
          </c:tx>
          <c:spPr>
            <a:noFill/>
            <a:ln w="12700">
              <a:solidFill>
                <a:srgbClr val="000000"/>
              </a:solidFill>
              <a:prstDash val="solid"/>
            </a:ln>
          </c:spPr>
          <c:invertIfNegative val="1"/>
          <c:dLbls>
            <c:dLbl>
              <c:idx val="0"/>
              <c:layout/>
              <c:tx>
                <c:strRef>
                  <c:f>Data4!$F$78</c:f>
                  <c:strCache>
                    <c:ptCount val="1"/>
                    <c:pt idx="0">
                      <c:v>61</c:v>
                    </c:pt>
                  </c:strCache>
                </c:strRef>
              </c:tx>
              <c:dLblPos val="ctr"/>
              <c:showLegendKey val="0"/>
              <c:showVal val="0"/>
              <c:showCatName val="0"/>
              <c:showSerName val="0"/>
              <c:showPercent val="0"/>
              <c:showBubbleSize val="0"/>
            </c:dLbl>
            <c:spPr>
              <a:noFill/>
              <a:ln w="25400">
                <a:noFill/>
              </a:ln>
            </c:spPr>
            <c:txPr>
              <a:bodyPr/>
              <a:lstStyle/>
              <a:p>
                <a:pPr>
                  <a:defRPr sz="1000" b="0" i="0" u="none" strike="noStrike" baseline="0">
                    <a:solidFill>
                      <a:srgbClr val="000000"/>
                    </a:solidFill>
                    <a:latin typeface="Arial"/>
                    <a:ea typeface="Arial"/>
                    <a:cs typeface="Arial"/>
                  </a:defRPr>
                </a:pPr>
                <a:endParaRPr lang="de-DE"/>
              </a:p>
            </c:txPr>
            <c:dLblPos val="ctr"/>
            <c:showLegendKey val="0"/>
            <c:showVal val="0"/>
            <c:showCatName val="0"/>
            <c:showSerName val="0"/>
            <c:showPercent val="0"/>
            <c:showBubbleSize val="1"/>
            <c:showLeaderLines val="0"/>
          </c:dLbls>
          <c:xVal>
            <c:numRef>
              <c:f>Data4!$D$78</c:f>
              <c:numCache>
                <c:formatCode>General</c:formatCode>
                <c:ptCount val="1"/>
                <c:pt idx="0">
                  <c:v>108</c:v>
                </c:pt>
              </c:numCache>
            </c:numRef>
          </c:xVal>
          <c:yVal>
            <c:numRef>
              <c:f>Data4!$E$78</c:f>
              <c:numCache>
                <c:formatCode>General</c:formatCode>
                <c:ptCount val="1"/>
                <c:pt idx="0">
                  <c:v>85</c:v>
                </c:pt>
              </c:numCache>
            </c:numRef>
          </c:yVal>
          <c:bubbleSize>
            <c:numRef>
              <c:f>Data4!$C$78</c:f>
              <c:numCache>
                <c:formatCode>General</c:formatCode>
                <c:ptCount val="1"/>
                <c:pt idx="0">
                  <c:v>15</c:v>
                </c:pt>
              </c:numCache>
            </c:numRef>
          </c:bubbleSize>
          <c:bubble3D val="0"/>
        </c:ser>
        <c:dLbls>
          <c:showLegendKey val="0"/>
          <c:showVal val="0"/>
          <c:showCatName val="0"/>
          <c:showSerName val="0"/>
          <c:showPercent val="0"/>
          <c:showBubbleSize val="0"/>
        </c:dLbls>
        <c:bubbleScale val="130"/>
        <c:showNegBubbles val="0"/>
        <c:axId val="459120640"/>
        <c:axId val="459122176"/>
      </c:bubbleChart>
      <c:valAx>
        <c:axId val="459120640"/>
        <c:scaling>
          <c:orientation val="minMax"/>
          <c:max val="130"/>
          <c:min val="0"/>
        </c:scaling>
        <c:delete val="1"/>
        <c:axPos val="b"/>
        <c:numFmt formatCode="0.0" sourceLinked="1"/>
        <c:majorTickMark val="out"/>
        <c:minorTickMark val="none"/>
        <c:tickLblPos val="nextTo"/>
        <c:crossAx val="459122176"/>
        <c:crosses val="autoZero"/>
        <c:crossBetween val="midCat"/>
        <c:majorUnit val="10"/>
      </c:valAx>
      <c:valAx>
        <c:axId val="459122176"/>
        <c:scaling>
          <c:orientation val="minMax"/>
          <c:max val="100"/>
          <c:min val="0"/>
        </c:scaling>
        <c:delete val="1"/>
        <c:axPos val="l"/>
        <c:numFmt formatCode="0.0" sourceLinked="1"/>
        <c:majorTickMark val="out"/>
        <c:minorTickMark val="none"/>
        <c:tickLblPos val="nextTo"/>
        <c:crossAx val="459120640"/>
        <c:crosses val="autoZero"/>
        <c:crossBetween val="midCat"/>
        <c:majorUnit val="10"/>
      </c:valAx>
      <c:spPr>
        <a:noFill/>
        <a:ln w="25400">
          <a:noFill/>
        </a:ln>
      </c:spPr>
    </c:plotArea>
    <c:plotVisOnly val="0"/>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horizontalDpi="-3" verticalDpi="0"/>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503415483191638E-3"/>
          <c:y val="1.0121457489878543E-2"/>
          <c:w val="0.98469551295359159"/>
          <c:h val="0.98178137651821862"/>
        </c:manualLayout>
      </c:layout>
      <c:scatterChart>
        <c:scatterStyle val="lineMarker"/>
        <c:varyColors val="0"/>
        <c:ser>
          <c:idx val="0"/>
          <c:order val="0"/>
          <c:tx>
            <c:strRef>
              <c:f>Data4!$B$68</c:f>
              <c:strCache>
                <c:ptCount val="1"/>
                <c:pt idx="0">
                  <c:v>Ø $/hour</c:v>
                </c:pt>
              </c:strCache>
            </c:strRef>
          </c:tx>
          <c:spPr>
            <a:ln w="12700">
              <a:solidFill>
                <a:srgbClr val="FF6400"/>
              </a:solidFill>
              <a:prstDash val="solid"/>
            </a:ln>
          </c:spPr>
          <c:marker>
            <c:symbol val="none"/>
          </c:marker>
          <c:dPt>
            <c:idx val="1"/>
            <c:marker>
              <c:symbol val="picture"/>
              <c:spPr>
                <a:blipFill dpi="0" rotWithShape="0">
                  <a:blip xmlns:r="http://schemas.openxmlformats.org/officeDocument/2006/relationships" r:embed="rId1"/>
                  <a:srcRect/>
                  <a:stretch>
                    <a:fillRect/>
                  </a:stretch>
                </a:blipFill>
                <a:ln w="9525">
                  <a:noFill/>
                </a:ln>
              </c:spPr>
            </c:marker>
            <c:bubble3D val="0"/>
          </c:dPt>
          <c:dPt>
            <c:idx val="2"/>
            <c:bubble3D val="0"/>
            <c:spPr>
              <a:ln w="28575">
                <a:noFill/>
              </a:ln>
            </c:spPr>
          </c:dPt>
          <c:dPt>
            <c:idx val="3"/>
            <c:bubble3D val="0"/>
            <c:spPr>
              <a:ln w="12700">
                <a:solidFill>
                  <a:srgbClr val="FF6400"/>
                </a:solidFill>
                <a:prstDash val="sysDash"/>
              </a:ln>
            </c:spPr>
          </c:dPt>
          <c:xVal>
            <c:numRef>
              <c:f>Data4!$D$70:$H$70</c:f>
              <c:numCache>
                <c:formatCode>General</c:formatCode>
                <c:ptCount val="5"/>
                <c:pt idx="0">
                  <c:v>-7</c:v>
                </c:pt>
                <c:pt idx="1">
                  <c:v>-7</c:v>
                </c:pt>
                <c:pt idx="2">
                  <c:v>-10</c:v>
                </c:pt>
                <c:pt idx="3">
                  <c:v>100</c:v>
                </c:pt>
                <c:pt idx="4">
                  <c:v>#N/A</c:v>
                </c:pt>
              </c:numCache>
            </c:numRef>
          </c:xVal>
          <c:yVal>
            <c:numRef>
              <c:f>Data4!$D$68:$H$68</c:f>
              <c:numCache>
                <c:formatCode>0.0</c:formatCode>
                <c:ptCount val="5"/>
                <c:pt idx="0">
                  <c:v>57.222753820321316</c:v>
                </c:pt>
                <c:pt idx="1">
                  <c:v>62.222753820321316</c:v>
                </c:pt>
                <c:pt idx="2">
                  <c:v>64.922753820321319</c:v>
                </c:pt>
                <c:pt idx="3">
                  <c:v>64.922753820321319</c:v>
                </c:pt>
                <c:pt idx="4">
                  <c:v>#N/A</c:v>
                </c:pt>
              </c:numCache>
            </c:numRef>
          </c:yVal>
          <c:smooth val="0"/>
        </c:ser>
        <c:ser>
          <c:idx val="1"/>
          <c:order val="1"/>
          <c:tx>
            <c:strRef>
              <c:f>Data4!$B$69</c:f>
              <c:strCache>
                <c:ptCount val="1"/>
                <c:pt idx="0">
                  <c:v>Ø Years of Experience</c:v>
                </c:pt>
              </c:strCache>
            </c:strRef>
          </c:tx>
          <c:spPr>
            <a:ln w="12700">
              <a:solidFill>
                <a:srgbClr val="FF6400"/>
              </a:solidFill>
              <a:prstDash val="solid"/>
            </a:ln>
          </c:spPr>
          <c:marker>
            <c:symbol val="none"/>
          </c:marker>
          <c:dPt>
            <c:idx val="1"/>
            <c:marker>
              <c:symbol val="picture"/>
              <c:spPr>
                <a:blipFill dpi="0" rotWithShape="0">
                  <a:blip xmlns:r="http://schemas.openxmlformats.org/officeDocument/2006/relationships" r:embed="rId2"/>
                  <a:srcRect/>
                  <a:stretch>
                    <a:fillRect/>
                  </a:stretch>
                </a:blipFill>
                <a:ln w="9525">
                  <a:noFill/>
                </a:ln>
              </c:spPr>
            </c:marker>
            <c:bubble3D val="0"/>
          </c:dPt>
          <c:dPt>
            <c:idx val="2"/>
            <c:bubble3D val="0"/>
            <c:spPr>
              <a:ln w="28575">
                <a:noFill/>
              </a:ln>
            </c:spPr>
          </c:dPt>
          <c:dPt>
            <c:idx val="3"/>
            <c:bubble3D val="0"/>
            <c:spPr>
              <a:ln w="12700">
                <a:solidFill>
                  <a:srgbClr val="FF6400"/>
                </a:solidFill>
                <a:prstDash val="sysDash"/>
              </a:ln>
            </c:spPr>
          </c:dPt>
          <c:xVal>
            <c:numRef>
              <c:f>Data4!$D$69:$G$69</c:f>
              <c:numCache>
                <c:formatCode>0.0</c:formatCode>
                <c:ptCount val="4"/>
                <c:pt idx="0">
                  <c:v>40.355555555555554</c:v>
                </c:pt>
                <c:pt idx="1">
                  <c:v>45.355555555555554</c:v>
                </c:pt>
                <c:pt idx="2">
                  <c:v>48.055555555555557</c:v>
                </c:pt>
                <c:pt idx="3">
                  <c:v>48.055555555555557</c:v>
                </c:pt>
              </c:numCache>
            </c:numRef>
          </c:xVal>
          <c:yVal>
            <c:numRef>
              <c:f>Data4!$D$70:$G$70</c:f>
              <c:numCache>
                <c:formatCode>General</c:formatCode>
                <c:ptCount val="4"/>
                <c:pt idx="0">
                  <c:v>-7</c:v>
                </c:pt>
                <c:pt idx="1">
                  <c:v>-7</c:v>
                </c:pt>
                <c:pt idx="2">
                  <c:v>-10</c:v>
                </c:pt>
                <c:pt idx="3">
                  <c:v>100</c:v>
                </c:pt>
              </c:numCache>
            </c:numRef>
          </c:yVal>
          <c:smooth val="0"/>
        </c:ser>
        <c:ser>
          <c:idx val="2"/>
          <c:order val="2"/>
          <c:tx>
            <c:strRef>
              <c:f>Data4!$J$44</c:f>
              <c:strCache>
                <c:ptCount val="1"/>
                <c:pt idx="0">
                  <c:v>Beschriftung</c:v>
                </c:pt>
              </c:strCache>
            </c:strRef>
          </c:tx>
          <c:spPr>
            <a:ln w="28575">
              <a:noFill/>
            </a:ln>
          </c:spPr>
          <c:marker>
            <c:symbol val="none"/>
          </c:marker>
          <c:dLbls>
            <c:dLbl>
              <c:idx val="0"/>
              <c:layout/>
              <c:tx>
                <c:strRef>
                  <c:f>Data4!$J$48</c:f>
                  <c:strCache>
                    <c:ptCount val="1"/>
                    <c:pt idx="0">
                      <c:v>77</c:v>
                    </c:pt>
                  </c:strCache>
                </c:strRef>
              </c:tx>
              <c:dLblPos val="ctr"/>
              <c:showLegendKey val="0"/>
              <c:showVal val="0"/>
              <c:showCatName val="0"/>
              <c:showSerName val="0"/>
              <c:showPercent val="0"/>
              <c:showBubbleSize val="0"/>
            </c:dLbl>
            <c:dLbl>
              <c:idx val="1"/>
              <c:layout/>
              <c:tx>
                <c:strRef>
                  <c:f>Data4!$J$49</c:f>
                  <c:strCache>
                    <c:ptCount val="1"/>
                    <c:pt idx="0">
                      <c:v>230</c:v>
                    </c:pt>
                  </c:strCache>
                </c:strRef>
              </c:tx>
              <c:dLblPos val="ctr"/>
              <c:showLegendKey val="0"/>
              <c:showVal val="0"/>
              <c:showCatName val="0"/>
              <c:showSerName val="0"/>
              <c:showPercent val="0"/>
              <c:showBubbleSize val="0"/>
            </c:dLbl>
            <c:dLbl>
              <c:idx val="2"/>
              <c:layout/>
              <c:tx>
                <c:strRef>
                  <c:f>Data4!$J$50</c:f>
                  <c:strCache>
                    <c:ptCount val="1"/>
                    <c:pt idx="0">
                      <c:v>242</c:v>
                    </c:pt>
                  </c:strCache>
                </c:strRef>
              </c:tx>
              <c:dLblPos val="ctr"/>
              <c:showLegendKey val="0"/>
              <c:showVal val="0"/>
              <c:showCatName val="0"/>
              <c:showSerName val="0"/>
              <c:showPercent val="0"/>
              <c:showBubbleSize val="0"/>
            </c:dLbl>
            <c:dLbl>
              <c:idx val="3"/>
              <c:layout/>
              <c:tx>
                <c:strRef>
                  <c:f>Data4!$J$51</c:f>
                  <c:strCache>
                    <c:ptCount val="1"/>
                    <c:pt idx="0">
                      <c:v>405</c:v>
                    </c:pt>
                  </c:strCache>
                </c:strRef>
              </c:tx>
              <c:dLblPos val="ctr"/>
              <c:showLegendKey val="0"/>
              <c:showVal val="0"/>
              <c:showCatName val="0"/>
              <c:showSerName val="0"/>
              <c:showPercent val="0"/>
              <c:showBubbleSize val="0"/>
            </c:dLbl>
            <c:dLbl>
              <c:idx val="4"/>
              <c:layout/>
              <c:tx>
                <c:strRef>
                  <c:f>Data4!$C$16</c:f>
                  <c:strCache>
                    <c:ptCount val="1"/>
                    <c:pt idx="0">
                      <c:v>369</c:v>
                    </c:pt>
                  </c:strCache>
                </c:strRef>
              </c:tx>
              <c:spPr>
                <a:noFill/>
                <a:ln w="25400">
                  <a:noFill/>
                </a:ln>
              </c:spPr>
              <c:txPr>
                <a:bodyPr/>
                <a:lstStyle/>
                <a:p>
                  <a:pPr>
                    <a:defRPr sz="1000" b="0" i="0" u="none" strike="noStrike" baseline="0">
                      <a:solidFill>
                        <a:schemeClr val="bg1">
                          <a:lumMod val="95000"/>
                        </a:schemeClr>
                      </a:solidFill>
                      <a:latin typeface="Arial"/>
                      <a:ea typeface="Arial"/>
                      <a:cs typeface="Arial"/>
                    </a:defRPr>
                  </a:pPr>
                  <a:endParaRPr lang="de-DE"/>
                </a:p>
              </c:txPr>
              <c:dLblPos val="ctr"/>
              <c:showLegendKey val="0"/>
              <c:showVal val="0"/>
              <c:showCatName val="0"/>
              <c:showSerName val="0"/>
              <c:showPercent val="0"/>
              <c:showBubbleSize val="0"/>
            </c:dLbl>
            <c:dLbl>
              <c:idx val="5"/>
              <c:layout/>
              <c:tx>
                <c:strRef>
                  <c:f>Data4!$J$53</c:f>
                  <c:strCache>
                    <c:ptCount val="1"/>
                  </c:strCache>
                </c:strRef>
              </c:tx>
              <c:dLblPos val="ctr"/>
              <c:showLegendKey val="0"/>
              <c:showVal val="0"/>
              <c:showCatName val="0"/>
              <c:showSerName val="0"/>
              <c:showPercent val="0"/>
              <c:showBubbleSize val="0"/>
            </c:dLbl>
            <c:dLbl>
              <c:idx val="6"/>
              <c:layout/>
              <c:tx>
                <c:strRef>
                  <c:f>Data4!$J$54</c:f>
                  <c:strCache>
                    <c:ptCount val="1"/>
                  </c:strCache>
                </c:strRef>
              </c:tx>
              <c:dLblPos val="ctr"/>
              <c:showLegendKey val="0"/>
              <c:showVal val="0"/>
              <c:showCatName val="0"/>
              <c:showSerName val="0"/>
              <c:showPercent val="0"/>
              <c:showBubbleSize val="0"/>
            </c:dLbl>
            <c:dLbl>
              <c:idx val="7"/>
              <c:layout/>
              <c:tx>
                <c:strRef>
                  <c:f>Data4!$J$55</c:f>
                  <c:strCache>
                    <c:ptCount val="1"/>
                  </c:strCache>
                </c:strRef>
              </c:tx>
              <c:dLblPos val="ctr"/>
              <c:showLegendKey val="0"/>
              <c:showVal val="0"/>
              <c:showCatName val="0"/>
              <c:showSerName val="0"/>
              <c:showPercent val="0"/>
              <c:showBubbleSize val="0"/>
            </c:dLbl>
            <c:dLbl>
              <c:idx val="8"/>
              <c:layout/>
              <c:tx>
                <c:strRef>
                  <c:f>Data4!$J$56</c:f>
                  <c:strCache>
                    <c:ptCount val="1"/>
                  </c:strCache>
                </c:strRef>
              </c:tx>
              <c:dLblPos val="ctr"/>
              <c:showLegendKey val="0"/>
              <c:showVal val="0"/>
              <c:showCatName val="0"/>
              <c:showSerName val="0"/>
              <c:showPercent val="0"/>
              <c:showBubbleSize val="0"/>
            </c:dLbl>
            <c:dLbl>
              <c:idx val="9"/>
              <c:layout/>
              <c:tx>
                <c:strRef>
                  <c:f>Data4!$J$57</c:f>
                  <c:strCache>
                    <c:ptCount val="1"/>
                  </c:strCache>
                </c:strRef>
              </c:tx>
              <c:dLblPos val="ctr"/>
              <c:showLegendKey val="0"/>
              <c:showVal val="0"/>
              <c:showCatName val="0"/>
              <c:showSerName val="0"/>
              <c:showPercent val="0"/>
              <c:showBubbleSize val="0"/>
            </c:dLbl>
            <c:dLbl>
              <c:idx val="10"/>
              <c:layout/>
              <c:tx>
                <c:strRef>
                  <c:f>Data4!$J$58</c:f>
                  <c:strCache>
                    <c:ptCount val="1"/>
                  </c:strCache>
                </c:strRef>
              </c:tx>
              <c:dLblPos val="ctr"/>
              <c:showLegendKey val="0"/>
              <c:showVal val="0"/>
              <c:showCatName val="0"/>
              <c:showSerName val="0"/>
              <c:showPercent val="0"/>
              <c:showBubbleSize val="0"/>
            </c:dLbl>
            <c:dLbl>
              <c:idx val="11"/>
              <c:layout/>
              <c:tx>
                <c:strRef>
                  <c:f>Data4!$J$59</c:f>
                  <c:strCache>
                    <c:ptCount val="1"/>
                  </c:strCache>
                </c:strRef>
              </c:tx>
              <c:dLblPos val="ctr"/>
              <c:showLegendKey val="0"/>
              <c:showVal val="0"/>
              <c:showCatName val="0"/>
              <c:showSerName val="0"/>
              <c:showPercent val="0"/>
              <c:showBubbleSize val="0"/>
            </c:dLbl>
            <c:dLbl>
              <c:idx val="12"/>
              <c:layout/>
              <c:tx>
                <c:strRef>
                  <c:f>Data4!$J$60</c:f>
                  <c:strCache>
                    <c:ptCount val="1"/>
                  </c:strCache>
                </c:strRef>
              </c:tx>
              <c:dLblPos val="ctr"/>
              <c:showLegendKey val="0"/>
              <c:showVal val="0"/>
              <c:showCatName val="0"/>
              <c:showSerName val="0"/>
              <c:showPercent val="0"/>
              <c:showBubbleSize val="0"/>
            </c:dLbl>
            <c:dLbl>
              <c:idx val="13"/>
              <c:layout/>
              <c:tx>
                <c:strRef>
                  <c:f>Data4!$J$61</c:f>
                  <c:strCache>
                    <c:ptCount val="1"/>
                  </c:strCache>
                </c:strRef>
              </c:tx>
              <c:dLblPos val="ctr"/>
              <c:showLegendKey val="0"/>
              <c:showVal val="0"/>
              <c:showCatName val="0"/>
              <c:showSerName val="0"/>
              <c:showPercent val="0"/>
              <c:showBubbleSize val="0"/>
            </c:dLbl>
            <c:dLbl>
              <c:idx val="14"/>
              <c:layout/>
              <c:tx>
                <c:strRef>
                  <c:f>Data4!$J$62</c:f>
                  <c:strCache>
                    <c:ptCount val="1"/>
                  </c:strCache>
                </c:strRef>
              </c:tx>
              <c:dLblPos val="ctr"/>
              <c:showLegendKey val="0"/>
              <c:showVal val="0"/>
              <c:showCatName val="0"/>
              <c:showSerName val="0"/>
              <c:showPercent val="0"/>
              <c:showBubbleSize val="0"/>
            </c:dLbl>
            <c:dLbl>
              <c:idx val="15"/>
              <c:layout/>
              <c:tx>
                <c:strRef>
                  <c:f>Data4!$J$63</c:f>
                  <c:strCache>
                    <c:ptCount val="1"/>
                  </c:strCache>
                </c:strRef>
              </c:tx>
              <c:dLblPos val="ctr"/>
              <c:showLegendKey val="0"/>
              <c:showVal val="0"/>
              <c:showCatName val="0"/>
              <c:showSerName val="0"/>
              <c:showPercent val="0"/>
              <c:showBubbleSize val="0"/>
            </c:dLbl>
            <c:dLbl>
              <c:idx val="16"/>
              <c:layout/>
              <c:tx>
                <c:strRef>
                  <c:f>Data4!$J$64</c:f>
                  <c:strCache>
                    <c:ptCount val="1"/>
                  </c:strCache>
                </c:strRef>
              </c:tx>
              <c:dLblPos val="ctr"/>
              <c:showLegendKey val="0"/>
              <c:showVal val="0"/>
              <c:showCatName val="0"/>
              <c:showSerName val="0"/>
              <c:showPercent val="0"/>
              <c:showBubbleSize val="0"/>
            </c:dLbl>
            <c:dLbl>
              <c:idx val="17"/>
              <c:layout/>
              <c:tx>
                <c:strRef>
                  <c:f>Data4!$J$65</c:f>
                  <c:strCache>
                    <c:ptCount val="1"/>
                  </c:strCache>
                </c:strRef>
              </c:tx>
              <c:dLblPos val="ctr"/>
              <c:showLegendKey val="0"/>
              <c:showVal val="0"/>
              <c:showCatName val="0"/>
              <c:showSerName val="0"/>
              <c:showPercent val="0"/>
              <c:showBubbleSize val="0"/>
            </c:dLbl>
            <c:dLbl>
              <c:idx val="18"/>
              <c:layout/>
              <c:tx>
                <c:strRef>
                  <c:f>Data4!$J$66</c:f>
                  <c:strCache>
                    <c:ptCount val="1"/>
                  </c:strCache>
                </c:strRef>
              </c:tx>
              <c:dLblPos val="ctr"/>
              <c:showLegendKey val="0"/>
              <c:showVal val="0"/>
              <c:showCatName val="0"/>
              <c:showSerName val="0"/>
              <c:showPercent val="0"/>
              <c:showBubbleSize val="0"/>
            </c:dLbl>
            <c:spPr>
              <a:noFill/>
              <a:ln w="25400">
                <a:noFill/>
              </a:ln>
            </c:spPr>
            <c:txPr>
              <a:bodyPr/>
              <a:lstStyle/>
              <a:p>
                <a:pPr>
                  <a:defRPr sz="1000" b="0" i="0" u="none" strike="noStrike" baseline="0">
                    <a:solidFill>
                      <a:srgbClr val="000000"/>
                    </a:solidFill>
                    <a:latin typeface="Arial"/>
                    <a:ea typeface="Arial"/>
                    <a:cs typeface="Arial"/>
                  </a:defRPr>
                </a:pPr>
                <a:endParaRPr lang="de-DE"/>
              </a:p>
            </c:txPr>
            <c:dLblPos val="ctr"/>
            <c:showLegendKey val="0"/>
            <c:showVal val="1"/>
            <c:showCatName val="0"/>
            <c:showSerName val="0"/>
            <c:showPercent val="0"/>
            <c:showBubbleSize val="0"/>
            <c:showLeaderLines val="0"/>
          </c:dLbls>
          <c:xVal>
            <c:numRef>
              <c:f>Data4!$H$48:$H$66</c:f>
              <c:numCache>
                <c:formatCode>0.0</c:formatCode>
                <c:ptCount val="19"/>
                <c:pt idx="0">
                  <c:v>2.7777777777777777</c:v>
                </c:pt>
                <c:pt idx="1">
                  <c:v>11.111111111111111</c:v>
                </c:pt>
                <c:pt idx="2">
                  <c:v>22.222222222222221</c:v>
                </c:pt>
                <c:pt idx="3">
                  <c:v>41.666666666666671</c:v>
                </c:pt>
                <c:pt idx="4">
                  <c:v>83.333333333333343</c:v>
                </c:pt>
                <c:pt idx="5">
                  <c:v>100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xVal>
          <c:yVal>
            <c:numRef>
              <c:f>Data4!$F$48:$F$66</c:f>
              <c:numCache>
                <c:formatCode>0.0</c:formatCode>
                <c:ptCount val="19"/>
                <c:pt idx="0">
                  <c:v>30.54629745395394</c:v>
                </c:pt>
                <c:pt idx="1">
                  <c:v>35.992776593292646</c:v>
                </c:pt>
                <c:pt idx="2">
                  <c:v>42.345770418601269</c:v>
                </c:pt>
                <c:pt idx="3">
                  <c:v>62.379135314751522</c:v>
                </c:pt>
                <c:pt idx="4">
                  <c:v>89.543604760673389</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yVal>
          <c:smooth val="0"/>
        </c:ser>
        <c:ser>
          <c:idx val="3"/>
          <c:order val="3"/>
          <c:tx>
            <c:strRef>
              <c:f>Data4!$K$45</c:f>
              <c:strCache>
                <c:ptCount val="1"/>
                <c:pt idx="0">
                  <c:v>Position</c:v>
                </c:pt>
              </c:strCache>
            </c:strRef>
          </c:tx>
          <c:spPr>
            <a:ln w="28575">
              <a:noFill/>
            </a:ln>
          </c:spPr>
          <c:marker>
            <c:symbol val="none"/>
          </c:marker>
          <c:dLbls>
            <c:dLbl>
              <c:idx val="0"/>
              <c:layout/>
              <c:tx>
                <c:strRef>
                  <c:f>Data4!$M$48</c:f>
                  <c:strCache>
                    <c:ptCount val="1"/>
                    <c:pt idx="0">
                      <c:v>0..1</c:v>
                    </c:pt>
                  </c:strCache>
                </c:strRef>
              </c:tx>
              <c:dLblPos val="ctr"/>
              <c:showLegendKey val="0"/>
              <c:showVal val="0"/>
              <c:showCatName val="0"/>
              <c:showSerName val="0"/>
              <c:showPercent val="0"/>
              <c:showBubbleSize val="0"/>
            </c:dLbl>
            <c:dLbl>
              <c:idx val="1"/>
              <c:layout/>
              <c:tx>
                <c:strRef>
                  <c:f>Data4!$M$49</c:f>
                  <c:strCache>
                    <c:ptCount val="1"/>
                    <c:pt idx="0">
                      <c:v>1..3</c:v>
                    </c:pt>
                  </c:strCache>
                </c:strRef>
              </c:tx>
              <c:dLblPos val="ctr"/>
              <c:showLegendKey val="0"/>
              <c:showVal val="0"/>
              <c:showCatName val="0"/>
              <c:showSerName val="0"/>
              <c:showPercent val="0"/>
              <c:showBubbleSize val="0"/>
            </c:dLbl>
            <c:dLbl>
              <c:idx val="2"/>
              <c:layout/>
              <c:tx>
                <c:strRef>
                  <c:f>Data4!$M$50</c:f>
                  <c:strCache>
                    <c:ptCount val="1"/>
                    <c:pt idx="0">
                      <c:v>3..5</c:v>
                    </c:pt>
                  </c:strCache>
                </c:strRef>
              </c:tx>
              <c:dLblPos val="ctr"/>
              <c:showLegendKey val="0"/>
              <c:showVal val="0"/>
              <c:showCatName val="0"/>
              <c:showSerName val="0"/>
              <c:showPercent val="0"/>
              <c:showBubbleSize val="0"/>
            </c:dLbl>
            <c:dLbl>
              <c:idx val="3"/>
              <c:layout/>
              <c:tx>
                <c:strRef>
                  <c:f>Data4!$M$51</c:f>
                  <c:strCache>
                    <c:ptCount val="1"/>
                    <c:pt idx="0">
                      <c:v>5..10</c:v>
                    </c:pt>
                  </c:strCache>
                </c:strRef>
              </c:tx>
              <c:dLblPos val="ctr"/>
              <c:showLegendKey val="0"/>
              <c:showVal val="0"/>
              <c:showCatName val="0"/>
              <c:showSerName val="0"/>
              <c:showPercent val="0"/>
              <c:showBubbleSize val="0"/>
            </c:dLbl>
            <c:dLbl>
              <c:idx val="4"/>
              <c:layout/>
              <c:tx>
                <c:strRef>
                  <c:f>Data4!$M$52</c:f>
                  <c:strCache>
                    <c:ptCount val="1"/>
                    <c:pt idx="0">
                      <c:v>&gt;10</c:v>
                    </c:pt>
                  </c:strCache>
                </c:strRef>
              </c:tx>
              <c:dLblPos val="ctr"/>
              <c:showLegendKey val="0"/>
              <c:showVal val="0"/>
              <c:showCatName val="0"/>
              <c:showSerName val="0"/>
              <c:showPercent val="0"/>
              <c:showBubbleSize val="0"/>
            </c:dLbl>
            <c:dLbl>
              <c:idx val="5"/>
              <c:layout/>
              <c:tx>
                <c:strRef>
                  <c:f>Data4!$M$53</c:f>
                  <c:strCache>
                    <c:ptCount val="1"/>
                    <c:pt idx="0">
                      <c:v>   </c:v>
                    </c:pt>
                  </c:strCache>
                </c:strRef>
              </c:tx>
              <c:dLblPos val="ctr"/>
              <c:showLegendKey val="0"/>
              <c:showVal val="0"/>
              <c:showCatName val="0"/>
              <c:showSerName val="0"/>
              <c:showPercent val="0"/>
              <c:showBubbleSize val="0"/>
            </c:dLbl>
            <c:dLbl>
              <c:idx val="6"/>
              <c:layout/>
              <c:tx>
                <c:strRef>
                  <c:f>Data4!$M$54</c:f>
                  <c:strCache>
                    <c:ptCount val="1"/>
                    <c:pt idx="0">
                      <c:v> </c:v>
                    </c:pt>
                  </c:strCache>
                </c:strRef>
              </c:tx>
              <c:dLblPos val="ctr"/>
              <c:showLegendKey val="0"/>
              <c:showVal val="0"/>
              <c:showCatName val="0"/>
              <c:showSerName val="0"/>
              <c:showPercent val="0"/>
              <c:showBubbleSize val="0"/>
            </c:dLbl>
            <c:dLbl>
              <c:idx val="7"/>
              <c:layout/>
              <c:tx>
                <c:strRef>
                  <c:f>Data4!$M$55</c:f>
                  <c:strCache>
                    <c:ptCount val="1"/>
                    <c:pt idx="0">
                      <c:v> </c:v>
                    </c:pt>
                  </c:strCache>
                </c:strRef>
              </c:tx>
              <c:dLblPos val="ctr"/>
              <c:showLegendKey val="0"/>
              <c:showVal val="0"/>
              <c:showCatName val="0"/>
              <c:showSerName val="0"/>
              <c:showPercent val="0"/>
              <c:showBubbleSize val="0"/>
            </c:dLbl>
            <c:dLbl>
              <c:idx val="8"/>
              <c:layout/>
              <c:tx>
                <c:strRef>
                  <c:f>Data4!$M$56</c:f>
                  <c:strCache>
                    <c:ptCount val="1"/>
                    <c:pt idx="0">
                      <c:v> </c:v>
                    </c:pt>
                  </c:strCache>
                </c:strRef>
              </c:tx>
              <c:dLblPos val="ctr"/>
              <c:showLegendKey val="0"/>
              <c:showVal val="0"/>
              <c:showCatName val="0"/>
              <c:showSerName val="0"/>
              <c:showPercent val="0"/>
              <c:showBubbleSize val="0"/>
            </c:dLbl>
            <c:dLbl>
              <c:idx val="9"/>
              <c:layout/>
              <c:tx>
                <c:strRef>
                  <c:f>Data4!$M$57</c:f>
                  <c:strCache>
                    <c:ptCount val="1"/>
                    <c:pt idx="0">
                      <c:v> </c:v>
                    </c:pt>
                  </c:strCache>
                </c:strRef>
              </c:tx>
              <c:dLblPos val="ctr"/>
              <c:showLegendKey val="0"/>
              <c:showVal val="0"/>
              <c:showCatName val="0"/>
              <c:showSerName val="0"/>
              <c:showPercent val="0"/>
              <c:showBubbleSize val="0"/>
            </c:dLbl>
            <c:dLbl>
              <c:idx val="10"/>
              <c:layout/>
              <c:tx>
                <c:strRef>
                  <c:f>Data4!$M$58</c:f>
                  <c:strCache>
                    <c:ptCount val="1"/>
                    <c:pt idx="0">
                      <c:v> </c:v>
                    </c:pt>
                  </c:strCache>
                </c:strRef>
              </c:tx>
              <c:dLblPos val="ctr"/>
              <c:showLegendKey val="0"/>
              <c:showVal val="0"/>
              <c:showCatName val="0"/>
              <c:showSerName val="0"/>
              <c:showPercent val="0"/>
              <c:showBubbleSize val="0"/>
            </c:dLbl>
            <c:dLbl>
              <c:idx val="11"/>
              <c:layout/>
              <c:tx>
                <c:strRef>
                  <c:f>Data4!$M$59</c:f>
                  <c:strCache>
                    <c:ptCount val="1"/>
                    <c:pt idx="0">
                      <c:v> </c:v>
                    </c:pt>
                  </c:strCache>
                </c:strRef>
              </c:tx>
              <c:dLblPos val="ctr"/>
              <c:showLegendKey val="0"/>
              <c:showVal val="0"/>
              <c:showCatName val="0"/>
              <c:showSerName val="0"/>
              <c:showPercent val="0"/>
              <c:showBubbleSize val="0"/>
            </c:dLbl>
            <c:dLbl>
              <c:idx val="12"/>
              <c:layout/>
              <c:tx>
                <c:strRef>
                  <c:f>Data4!$M$60</c:f>
                  <c:strCache>
                    <c:ptCount val="1"/>
                    <c:pt idx="0">
                      <c:v> </c:v>
                    </c:pt>
                  </c:strCache>
                </c:strRef>
              </c:tx>
              <c:dLblPos val="ctr"/>
              <c:showLegendKey val="0"/>
              <c:showVal val="0"/>
              <c:showCatName val="0"/>
              <c:showSerName val="0"/>
              <c:showPercent val="0"/>
              <c:showBubbleSize val="0"/>
            </c:dLbl>
            <c:dLbl>
              <c:idx val="13"/>
              <c:layout/>
              <c:tx>
                <c:strRef>
                  <c:f>Data4!$M$61</c:f>
                  <c:strCache>
                    <c:ptCount val="1"/>
                    <c:pt idx="0">
                      <c:v> </c:v>
                    </c:pt>
                  </c:strCache>
                </c:strRef>
              </c:tx>
              <c:dLblPos val="ctr"/>
              <c:showLegendKey val="0"/>
              <c:showVal val="0"/>
              <c:showCatName val="0"/>
              <c:showSerName val="0"/>
              <c:showPercent val="0"/>
              <c:showBubbleSize val="0"/>
            </c:dLbl>
            <c:dLbl>
              <c:idx val="14"/>
              <c:layout/>
              <c:tx>
                <c:strRef>
                  <c:f>Data4!$M$62</c:f>
                  <c:strCache>
                    <c:ptCount val="1"/>
                    <c:pt idx="0">
                      <c:v> </c:v>
                    </c:pt>
                  </c:strCache>
                </c:strRef>
              </c:tx>
              <c:dLblPos val="ctr"/>
              <c:showLegendKey val="0"/>
              <c:showVal val="0"/>
              <c:showCatName val="0"/>
              <c:showSerName val="0"/>
              <c:showPercent val="0"/>
              <c:showBubbleSize val="0"/>
            </c:dLbl>
            <c:dLbl>
              <c:idx val="15"/>
              <c:layout/>
              <c:tx>
                <c:strRef>
                  <c:f>Data4!$M$63</c:f>
                  <c:strCache>
                    <c:ptCount val="1"/>
                    <c:pt idx="0">
                      <c:v> </c:v>
                    </c:pt>
                  </c:strCache>
                </c:strRef>
              </c:tx>
              <c:dLblPos val="ctr"/>
              <c:showLegendKey val="0"/>
              <c:showVal val="0"/>
              <c:showCatName val="0"/>
              <c:showSerName val="0"/>
              <c:showPercent val="0"/>
              <c:showBubbleSize val="0"/>
            </c:dLbl>
            <c:dLbl>
              <c:idx val="16"/>
              <c:layout/>
              <c:tx>
                <c:strRef>
                  <c:f>Data4!$M$64</c:f>
                  <c:strCache>
                    <c:ptCount val="1"/>
                    <c:pt idx="0">
                      <c:v> </c:v>
                    </c:pt>
                  </c:strCache>
                </c:strRef>
              </c:tx>
              <c:dLblPos val="ctr"/>
              <c:showLegendKey val="0"/>
              <c:showVal val="0"/>
              <c:showCatName val="0"/>
              <c:showSerName val="0"/>
              <c:showPercent val="0"/>
              <c:showBubbleSize val="0"/>
            </c:dLbl>
            <c:dLbl>
              <c:idx val="17"/>
              <c:layout/>
              <c:tx>
                <c:strRef>
                  <c:f>Data4!$M$65</c:f>
                  <c:strCache>
                    <c:ptCount val="1"/>
                    <c:pt idx="0">
                      <c:v> </c:v>
                    </c:pt>
                  </c:strCache>
                </c:strRef>
              </c:tx>
              <c:dLblPos val="ctr"/>
              <c:showLegendKey val="0"/>
              <c:showVal val="0"/>
              <c:showCatName val="0"/>
              <c:showSerName val="0"/>
              <c:showPercent val="0"/>
              <c:showBubbleSize val="0"/>
            </c:dLbl>
            <c:dLbl>
              <c:idx val="18"/>
              <c:layout/>
              <c:tx>
                <c:strRef>
                  <c:f>Data4!$M$66</c:f>
                  <c:strCache>
                    <c:ptCount val="1"/>
                    <c:pt idx="0">
                      <c:v> </c:v>
                    </c:pt>
                  </c:strCache>
                </c:strRef>
              </c:tx>
              <c:dLblPos val="ctr"/>
              <c:showLegendKey val="0"/>
              <c:showVal val="0"/>
              <c:showCatName val="0"/>
              <c:showSerName val="0"/>
              <c:showPercent val="0"/>
              <c:showBubbleSize val="0"/>
            </c:dLbl>
            <c:spPr>
              <a:noFill/>
              <a:ln w="25400">
                <a:noFill/>
              </a:ln>
            </c:spPr>
            <c:txPr>
              <a:bodyPr/>
              <a:lstStyle/>
              <a:p>
                <a:pPr>
                  <a:defRPr sz="1000" b="0" i="0" u="none" strike="noStrike" baseline="0">
                    <a:solidFill>
                      <a:srgbClr val="000000"/>
                    </a:solidFill>
                    <a:latin typeface="Arial"/>
                    <a:ea typeface="Arial"/>
                    <a:cs typeface="Arial"/>
                  </a:defRPr>
                </a:pPr>
                <a:endParaRPr lang="de-DE"/>
              </a:p>
            </c:txPr>
            <c:dLblPos val="ctr"/>
            <c:showLegendKey val="0"/>
            <c:showVal val="1"/>
            <c:showCatName val="0"/>
            <c:showSerName val="0"/>
            <c:showPercent val="0"/>
            <c:showBubbleSize val="0"/>
            <c:showLeaderLines val="0"/>
          </c:dLbls>
          <c:xVal>
            <c:numRef>
              <c:f>Data4!$K$48:$K$66</c:f>
              <c:numCache>
                <c:formatCode>General</c:formatCode>
                <c:ptCount val="19"/>
                <c:pt idx="0">
                  <c:v>2.7777777777777777</c:v>
                </c:pt>
                <c:pt idx="1">
                  <c:v>11.111111111111111</c:v>
                </c:pt>
                <c:pt idx="2">
                  <c:v>22.222222222222221</c:v>
                </c:pt>
                <c:pt idx="3">
                  <c:v>41.666666666666671</c:v>
                </c:pt>
                <c:pt idx="4">
                  <c:v>83.333333333333343</c:v>
                </c:pt>
                <c:pt idx="5">
                  <c:v>100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xVal>
          <c:yVal>
            <c:numRef>
              <c:f>Data4!$L$48:$L$66</c:f>
              <c:numCache>
                <c:formatCode>General</c:formatCode>
                <c:ptCount val="19"/>
                <c:pt idx="0">
                  <c:v>39.942412439068853</c:v>
                </c:pt>
                <c:pt idx="1">
                  <c:v>50.047167498318821</c:v>
                </c:pt>
                <c:pt idx="2">
                  <c:v>56.68487035681666</c:v>
                </c:pt>
                <c:pt idx="3">
                  <c:v>80.048064486993184</c:v>
                </c:pt>
                <c:pt idx="4">
                  <c:v>106.5454116325421</c:v>
                </c:pt>
                <c:pt idx="5">
                  <c:v>0</c:v>
                </c:pt>
                <c:pt idx="6">
                  <c:v>3</c:v>
                </c:pt>
                <c:pt idx="7">
                  <c:v>3</c:v>
                </c:pt>
                <c:pt idx="8">
                  <c:v>3</c:v>
                </c:pt>
                <c:pt idx="9">
                  <c:v>3</c:v>
                </c:pt>
                <c:pt idx="10">
                  <c:v>3</c:v>
                </c:pt>
                <c:pt idx="11">
                  <c:v>3</c:v>
                </c:pt>
                <c:pt idx="12">
                  <c:v>3</c:v>
                </c:pt>
                <c:pt idx="13">
                  <c:v>3</c:v>
                </c:pt>
                <c:pt idx="14">
                  <c:v>3</c:v>
                </c:pt>
                <c:pt idx="15">
                  <c:v>3</c:v>
                </c:pt>
                <c:pt idx="16">
                  <c:v>3</c:v>
                </c:pt>
                <c:pt idx="17">
                  <c:v>3</c:v>
                </c:pt>
                <c:pt idx="18">
                  <c:v>3</c:v>
                </c:pt>
              </c:numCache>
            </c:numRef>
          </c:yVal>
          <c:smooth val="0"/>
        </c:ser>
        <c:ser>
          <c:idx val="4"/>
          <c:order val="4"/>
          <c:tx>
            <c:strRef>
              <c:f>Data4!$B$74</c:f>
              <c:strCache>
                <c:ptCount val="1"/>
                <c:pt idx="0">
                  <c:v>Rahmen</c:v>
                </c:pt>
              </c:strCache>
            </c:strRef>
          </c:tx>
          <c:spPr>
            <a:ln w="12700">
              <a:solidFill>
                <a:srgbClr val="000000"/>
              </a:solidFill>
              <a:prstDash val="solid"/>
            </a:ln>
          </c:spPr>
          <c:marker>
            <c:symbol val="none"/>
          </c:marker>
          <c:dPt>
            <c:idx val="0"/>
            <c:marker>
              <c:symbol val="picture"/>
              <c:spPr>
                <a:blipFill dpi="0" rotWithShape="0">
                  <a:blip xmlns:r="http://schemas.openxmlformats.org/officeDocument/2006/relationships" r:embed="rId3"/>
                  <a:srcRect/>
                  <a:stretch>
                    <a:fillRect/>
                  </a:stretch>
                </a:blipFill>
                <a:ln w="9525">
                  <a:noFill/>
                </a:ln>
              </c:spPr>
            </c:marker>
            <c:bubble3D val="0"/>
          </c:dPt>
          <c:dPt>
            <c:idx val="1"/>
            <c:marker>
              <c:symbol val="picture"/>
              <c:spPr>
                <a:blipFill dpi="0" rotWithShape="0">
                  <a:blip xmlns:r="http://schemas.openxmlformats.org/officeDocument/2006/relationships" r:embed="rId4"/>
                  <a:srcRect/>
                  <a:stretch>
                    <a:fillRect/>
                  </a:stretch>
                </a:blipFill>
                <a:ln w="9525">
                  <a:noFill/>
                </a:ln>
              </c:spPr>
            </c:marker>
            <c:bubble3D val="0"/>
          </c:dPt>
          <c:dPt>
            <c:idx val="2"/>
            <c:marker>
              <c:symbol val="picture"/>
              <c:spPr>
                <a:blipFill dpi="0" rotWithShape="0">
                  <a:blip xmlns:r="http://schemas.openxmlformats.org/officeDocument/2006/relationships" r:embed="rId5"/>
                  <a:srcRect/>
                  <a:stretch>
                    <a:fillRect/>
                  </a:stretch>
                </a:blipFill>
                <a:ln w="9525">
                  <a:noFill/>
                </a:ln>
              </c:spPr>
            </c:marker>
            <c:bubble3D val="0"/>
          </c:dPt>
          <c:dPt>
            <c:idx val="3"/>
            <c:marker>
              <c:symbol val="picture"/>
              <c:spPr>
                <a:blipFill dpi="0" rotWithShape="0">
                  <a:blip xmlns:r="http://schemas.openxmlformats.org/officeDocument/2006/relationships" r:embed="rId6"/>
                  <a:srcRect/>
                  <a:stretch>
                    <a:fillRect/>
                  </a:stretch>
                </a:blipFill>
                <a:ln w="9525">
                  <a:noFill/>
                </a:ln>
              </c:spPr>
            </c:marker>
            <c:bubble3D val="0"/>
          </c:dPt>
          <c:dPt>
            <c:idx val="4"/>
            <c:marker>
              <c:symbol val="picture"/>
              <c:spPr>
                <a:blipFill dpi="0" rotWithShape="0">
                  <a:blip xmlns:r="http://schemas.openxmlformats.org/officeDocument/2006/relationships" r:embed="rId7"/>
                  <a:srcRect/>
                  <a:stretch>
                    <a:fillRect/>
                  </a:stretch>
                </a:blipFill>
                <a:ln w="9525">
                  <a:noFill/>
                </a:ln>
              </c:spPr>
            </c:marker>
            <c:bubble3D val="0"/>
          </c:dPt>
          <c:dPt>
            <c:idx val="5"/>
            <c:marker>
              <c:symbol val="picture"/>
              <c:spPr>
                <a:blipFill dpi="0" rotWithShape="0">
                  <a:blip xmlns:r="http://schemas.openxmlformats.org/officeDocument/2006/relationships" r:embed="rId8"/>
                  <a:srcRect/>
                  <a:stretch>
                    <a:fillRect/>
                  </a:stretch>
                </a:blipFill>
                <a:ln w="9525">
                  <a:noFill/>
                </a:ln>
              </c:spPr>
            </c:marker>
            <c:bubble3D val="0"/>
          </c:dPt>
          <c:dPt>
            <c:idx val="7"/>
            <c:marker>
              <c:symbol val="picture"/>
              <c:spPr>
                <a:blipFill dpi="0" rotWithShape="0">
                  <a:blip xmlns:r="http://schemas.openxmlformats.org/officeDocument/2006/relationships" r:embed="rId9"/>
                  <a:srcRect/>
                  <a:stretch>
                    <a:fillRect/>
                  </a:stretch>
                </a:blipFill>
                <a:ln w="9525">
                  <a:noFill/>
                </a:ln>
              </c:spPr>
            </c:marker>
            <c:bubble3D val="0"/>
          </c:dPt>
          <c:dPt>
            <c:idx val="8"/>
            <c:marker>
              <c:symbol val="picture"/>
              <c:spPr>
                <a:blipFill dpi="0" rotWithShape="0">
                  <a:blip xmlns:r="http://schemas.openxmlformats.org/officeDocument/2006/relationships" r:embed="rId10"/>
                  <a:srcRect/>
                  <a:stretch>
                    <a:fillRect/>
                  </a:stretch>
                </a:blipFill>
                <a:ln w="9525">
                  <a:noFill/>
                </a:ln>
              </c:spPr>
            </c:marker>
            <c:bubble3D val="0"/>
          </c:dPt>
          <c:dPt>
            <c:idx val="9"/>
            <c:marker>
              <c:symbol val="picture"/>
              <c:spPr>
                <a:blipFill dpi="0" rotWithShape="0">
                  <a:blip xmlns:r="http://schemas.openxmlformats.org/officeDocument/2006/relationships" r:embed="rId11"/>
                  <a:srcRect/>
                  <a:stretch>
                    <a:fillRect/>
                  </a:stretch>
                </a:blipFill>
                <a:ln w="9525">
                  <a:noFill/>
                </a:ln>
              </c:spPr>
            </c:marker>
            <c:bubble3D val="0"/>
          </c:dPt>
          <c:dPt>
            <c:idx val="10"/>
            <c:marker>
              <c:symbol val="picture"/>
              <c:spPr>
                <a:blipFill dpi="0" rotWithShape="0">
                  <a:blip xmlns:r="http://schemas.openxmlformats.org/officeDocument/2006/relationships" r:embed="rId12"/>
                  <a:srcRect/>
                  <a:stretch>
                    <a:fillRect/>
                  </a:stretch>
                </a:blipFill>
                <a:ln w="9525">
                  <a:noFill/>
                </a:ln>
              </c:spPr>
            </c:marker>
            <c:bubble3D val="0"/>
          </c:dPt>
          <c:dPt>
            <c:idx val="11"/>
            <c:marker>
              <c:symbol val="picture"/>
              <c:spPr>
                <a:blipFill dpi="0" rotWithShape="0">
                  <a:blip xmlns:r="http://schemas.openxmlformats.org/officeDocument/2006/relationships" r:embed="rId13"/>
                  <a:srcRect/>
                  <a:stretch>
                    <a:fillRect/>
                  </a:stretch>
                </a:blipFill>
                <a:ln w="9525">
                  <a:noFill/>
                </a:ln>
              </c:spPr>
            </c:marker>
            <c:bubble3D val="0"/>
          </c:dPt>
          <c:dPt>
            <c:idx val="12"/>
            <c:marker>
              <c:symbol val="picture"/>
              <c:spPr>
                <a:blipFill dpi="0" rotWithShape="0">
                  <a:blip xmlns:r="http://schemas.openxmlformats.org/officeDocument/2006/relationships" r:embed="rId14"/>
                  <a:srcRect/>
                  <a:stretch>
                    <a:fillRect/>
                  </a:stretch>
                </a:blipFill>
                <a:ln w="9525">
                  <a:noFill/>
                </a:ln>
              </c:spPr>
            </c:marker>
            <c:bubble3D val="0"/>
          </c:dPt>
          <c:dPt>
            <c:idx val="13"/>
            <c:marker>
              <c:symbol val="picture"/>
              <c:spPr>
                <a:blipFill>
                  <a:blip xmlns:r="http://schemas.openxmlformats.org/officeDocument/2006/relationships" r:embed="rId15"/>
                  <a:stretch>
                    <a:fillRect/>
                  </a:stretch>
                </a:blipFill>
                <a:ln w="9525">
                  <a:noFill/>
                </a:ln>
              </c:spPr>
            </c:marker>
            <c:bubble3D val="0"/>
          </c:dPt>
          <c:dLbls>
            <c:dLbl>
              <c:idx val="1"/>
              <c:layout/>
              <c:tx>
                <c:strRef>
                  <c:f>Data4!$E$77</c:f>
                  <c:strCache>
                    <c:ptCount val="1"/>
                    <c:pt idx="0">
                      <c:v>14</c:v>
                    </c:pt>
                  </c:strCache>
                </c:strRef>
              </c:tx>
              <c:spPr>
                <a:noFill/>
                <a:ln w="25400">
                  <a:noFill/>
                </a:ln>
              </c:spPr>
              <c:txPr>
                <a:bodyPr/>
                <a:lstStyle/>
                <a:p>
                  <a:pPr>
                    <a:defRPr sz="1000" b="0" i="0" u="none" strike="noStrike" baseline="0">
                      <a:solidFill>
                        <a:srgbClr val="000000"/>
                      </a:solidFill>
                      <a:latin typeface="Arial"/>
                      <a:ea typeface="Arial"/>
                      <a:cs typeface="Arial"/>
                    </a:defRPr>
                  </a:pPr>
                  <a:endParaRPr lang="de-DE"/>
                </a:p>
              </c:txPr>
              <c:dLblPos val="l"/>
              <c:showLegendKey val="0"/>
              <c:showVal val="0"/>
              <c:showCatName val="0"/>
              <c:showSerName val="0"/>
              <c:showPercent val="0"/>
              <c:showBubbleSize val="0"/>
            </c:dLbl>
            <c:dLbl>
              <c:idx val="2"/>
              <c:layout/>
              <c:tx>
                <c:strRef>
                  <c:f>Data4!$F$77</c:f>
                  <c:strCache>
                    <c:ptCount val="1"/>
                    <c:pt idx="0">
                      <c:v>27</c:v>
                    </c:pt>
                  </c:strCache>
                </c:strRef>
              </c:tx>
              <c:spPr>
                <a:noFill/>
                <a:ln w="25400">
                  <a:noFill/>
                </a:ln>
              </c:spPr>
              <c:txPr>
                <a:bodyPr/>
                <a:lstStyle/>
                <a:p>
                  <a:pPr>
                    <a:defRPr sz="1000" b="0" i="0" u="none" strike="noStrike" baseline="0">
                      <a:solidFill>
                        <a:srgbClr val="000000"/>
                      </a:solidFill>
                      <a:latin typeface="Arial"/>
                      <a:ea typeface="Arial"/>
                      <a:cs typeface="Arial"/>
                    </a:defRPr>
                  </a:pPr>
                  <a:endParaRPr lang="de-DE"/>
                </a:p>
              </c:txPr>
              <c:dLblPos val="l"/>
              <c:showLegendKey val="0"/>
              <c:showVal val="0"/>
              <c:showCatName val="0"/>
              <c:showSerName val="0"/>
              <c:showPercent val="0"/>
              <c:showBubbleSize val="0"/>
            </c:dLbl>
            <c:dLbl>
              <c:idx val="3"/>
              <c:layout/>
              <c:tx>
                <c:strRef>
                  <c:f>Data4!$G$77</c:f>
                  <c:strCache>
                    <c:ptCount val="1"/>
                    <c:pt idx="0">
                      <c:v>41</c:v>
                    </c:pt>
                  </c:strCache>
                </c:strRef>
              </c:tx>
              <c:spPr>
                <a:noFill/>
                <a:ln w="25400">
                  <a:noFill/>
                </a:ln>
              </c:spPr>
              <c:txPr>
                <a:bodyPr/>
                <a:lstStyle/>
                <a:p>
                  <a:pPr>
                    <a:defRPr sz="1000" b="0" i="0" u="none" strike="noStrike" baseline="0">
                      <a:solidFill>
                        <a:srgbClr val="000000"/>
                      </a:solidFill>
                      <a:latin typeface="Arial"/>
                      <a:ea typeface="Arial"/>
                      <a:cs typeface="Arial"/>
                    </a:defRPr>
                  </a:pPr>
                  <a:endParaRPr lang="de-DE"/>
                </a:p>
              </c:txPr>
              <c:dLblPos val="l"/>
              <c:showLegendKey val="0"/>
              <c:showVal val="0"/>
              <c:showCatName val="0"/>
              <c:showSerName val="0"/>
              <c:showPercent val="0"/>
              <c:showBubbleSize val="0"/>
            </c:dLbl>
            <c:dLbl>
              <c:idx val="4"/>
              <c:layout/>
              <c:tx>
                <c:strRef>
                  <c:f>Data4!$H$77</c:f>
                  <c:strCache>
                    <c:ptCount val="1"/>
                    <c:pt idx="0">
                      <c:v>54</c:v>
                    </c:pt>
                  </c:strCache>
                </c:strRef>
              </c:tx>
              <c:spPr>
                <a:noFill/>
                <a:ln w="25400">
                  <a:noFill/>
                </a:ln>
              </c:spPr>
              <c:txPr>
                <a:bodyPr/>
                <a:lstStyle/>
                <a:p>
                  <a:pPr>
                    <a:defRPr sz="1000" b="0" i="0" u="none" strike="noStrike" baseline="0">
                      <a:solidFill>
                        <a:srgbClr val="000000"/>
                      </a:solidFill>
                      <a:latin typeface="Arial"/>
                      <a:ea typeface="Arial"/>
                      <a:cs typeface="Arial"/>
                    </a:defRPr>
                  </a:pPr>
                  <a:endParaRPr lang="de-DE"/>
                </a:p>
              </c:txPr>
              <c:dLblPos val="l"/>
              <c:showLegendKey val="0"/>
              <c:showVal val="0"/>
              <c:showCatName val="0"/>
              <c:showSerName val="0"/>
              <c:showPercent val="0"/>
              <c:showBubbleSize val="0"/>
            </c:dLbl>
            <c:dLbl>
              <c:idx val="5"/>
              <c:layout/>
              <c:tx>
                <c:strRef>
                  <c:f>Data4!$K$77</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de-DE"/>
                </a:p>
              </c:txPr>
              <c:dLblPos val="l"/>
              <c:showLegendKey val="0"/>
              <c:showVal val="0"/>
              <c:showCatName val="0"/>
              <c:showSerName val="0"/>
              <c:showPercent val="0"/>
              <c:showBubbleSize val="0"/>
            </c:dLbl>
            <c:dLbl>
              <c:idx val="7"/>
              <c:layout/>
              <c:tx>
                <c:strRef>
                  <c:f>Data4!$K$77</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de-DE"/>
                </a:p>
              </c:txPr>
              <c:dLblPos val="b"/>
              <c:showLegendKey val="0"/>
              <c:showVal val="0"/>
              <c:showCatName val="0"/>
              <c:showSerName val="0"/>
              <c:showPercent val="0"/>
              <c:showBubbleSize val="0"/>
            </c:dLbl>
            <c:dLbl>
              <c:idx val="8"/>
              <c:layout/>
              <c:tx>
                <c:strRef>
                  <c:f>Data4!$L$77</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de-DE"/>
                </a:p>
              </c:txPr>
              <c:dLblPos val="b"/>
              <c:showLegendKey val="0"/>
              <c:showVal val="0"/>
              <c:showCatName val="0"/>
              <c:showSerName val="0"/>
              <c:showPercent val="0"/>
              <c:showBubbleSize val="0"/>
            </c:dLbl>
            <c:dLbl>
              <c:idx val="9"/>
              <c:layout/>
              <c:tx>
                <c:strRef>
                  <c:f>Data4!$M$77</c:f>
                  <c:strCache>
                    <c:ptCount val="1"/>
                  </c:strCache>
                </c:strRef>
              </c:tx>
              <c:spPr>
                <a:noFill/>
                <a:ln w="25400">
                  <a:noFill/>
                </a:ln>
              </c:spPr>
              <c:txPr>
                <a:bodyPr/>
                <a:lstStyle/>
                <a:p>
                  <a:pPr>
                    <a:defRPr sz="1000" b="0" i="0" u="none" strike="noStrike" baseline="0">
                      <a:solidFill>
                        <a:srgbClr val="000000"/>
                      </a:solidFill>
                      <a:latin typeface="Arial"/>
                      <a:ea typeface="Arial"/>
                      <a:cs typeface="Arial"/>
                    </a:defRPr>
                  </a:pPr>
                  <a:endParaRPr lang="de-DE"/>
                </a:p>
              </c:txPr>
              <c:dLblPos val="b"/>
              <c:showLegendKey val="0"/>
              <c:showVal val="0"/>
              <c:showCatName val="0"/>
              <c:showSerName val="0"/>
              <c:showPercent val="0"/>
              <c:showBubbleSize val="0"/>
            </c:dLbl>
            <c:dLbl>
              <c:idx val="10"/>
              <c:layout/>
              <c:tx>
                <c:strRef>
                  <c:f>Data4!$N$77</c:f>
                  <c:strCache>
                    <c:ptCount val="1"/>
                    <c:pt idx="0">
                      <c:v>&gt;10</c:v>
                    </c:pt>
                  </c:strCache>
                </c:strRef>
              </c:tx>
              <c:spPr>
                <a:noFill/>
                <a:ln w="25400">
                  <a:noFill/>
                </a:ln>
              </c:spPr>
              <c:txPr>
                <a:bodyPr/>
                <a:lstStyle/>
                <a:p>
                  <a:pPr>
                    <a:defRPr sz="1000" b="0" i="0" u="none" strike="noStrike" baseline="0">
                      <a:solidFill>
                        <a:srgbClr val="000000"/>
                      </a:solidFill>
                      <a:latin typeface="Arial"/>
                      <a:ea typeface="Arial"/>
                      <a:cs typeface="Arial"/>
                    </a:defRPr>
                  </a:pPr>
                  <a:endParaRPr lang="de-DE"/>
                </a:p>
              </c:txPr>
              <c:dLblPos val="b"/>
              <c:showLegendKey val="0"/>
              <c:showVal val="0"/>
              <c:showCatName val="0"/>
              <c:showSerName val="0"/>
              <c:showPercent val="0"/>
              <c:showBubbleSize val="0"/>
            </c:dLbl>
            <c:dLbl>
              <c:idx val="11"/>
              <c:layout/>
              <c:tx>
                <c:strRef>
                  <c:f>Data4!$O$77</c:f>
                  <c:strCache>
                    <c:ptCount val="1"/>
                    <c:pt idx="0">
                      <c:v>9</c:v>
                    </c:pt>
                  </c:strCache>
                </c:strRef>
              </c:tx>
              <c:spPr>
                <a:noFill/>
                <a:ln w="25400">
                  <a:noFill/>
                </a:ln>
              </c:spPr>
              <c:txPr>
                <a:bodyPr/>
                <a:lstStyle/>
                <a:p>
                  <a:pPr>
                    <a:defRPr sz="1000" b="0" i="0" u="none" strike="noStrike" baseline="0">
                      <a:solidFill>
                        <a:srgbClr val="000000"/>
                      </a:solidFill>
                      <a:latin typeface="Arial"/>
                      <a:ea typeface="Arial"/>
                      <a:cs typeface="Arial"/>
                    </a:defRPr>
                  </a:pPr>
                  <a:endParaRPr lang="de-DE"/>
                </a:p>
              </c:txPr>
              <c:dLblPos val="b"/>
              <c:showLegendKey val="0"/>
              <c:showVal val="0"/>
              <c:showCatName val="0"/>
              <c:showSerName val="0"/>
              <c:showPercent val="0"/>
              <c:showBubbleSize val="0"/>
            </c:dLbl>
            <c:dLbl>
              <c:idx val="12"/>
              <c:layout/>
              <c:tx>
                <c:strRef>
                  <c:f>Data4!$P$77</c:f>
                  <c:strCache>
                    <c:ptCount val="1"/>
                    <c:pt idx="0">
                      <c:v>6</c:v>
                    </c:pt>
                  </c:strCache>
                </c:strRef>
              </c:tx>
              <c:spPr>
                <a:noFill/>
                <a:ln w="25400">
                  <a:noFill/>
                </a:ln>
              </c:spPr>
              <c:txPr>
                <a:bodyPr/>
                <a:lstStyle/>
                <a:p>
                  <a:pPr>
                    <a:defRPr sz="1000" b="0" i="0" u="none" strike="noStrike" baseline="0">
                      <a:solidFill>
                        <a:srgbClr val="000000"/>
                      </a:solidFill>
                      <a:latin typeface="Arial"/>
                      <a:ea typeface="Arial"/>
                      <a:cs typeface="Arial"/>
                    </a:defRPr>
                  </a:pPr>
                  <a:endParaRPr lang="de-DE"/>
                </a:p>
              </c:txPr>
              <c:dLblPos val="b"/>
              <c:showLegendKey val="0"/>
              <c:showVal val="1"/>
              <c:showCatName val="0"/>
              <c:showSerName val="0"/>
              <c:showPercent val="0"/>
              <c:showBubbleSize val="0"/>
            </c:dLbl>
            <c:dLbl>
              <c:idx val="13"/>
              <c:layout/>
              <c:tx>
                <c:strRef>
                  <c:f>Data4!$Q$77</c:f>
                  <c:strCache>
                    <c:ptCount val="1"/>
                    <c:pt idx="0">
                      <c:v>3</c:v>
                    </c:pt>
                  </c:strCache>
                </c:strRef>
              </c:tx>
              <c:spPr/>
              <c:txPr>
                <a:bodyPr/>
                <a:lstStyle/>
                <a:p>
                  <a:pPr>
                    <a:defRPr sz="1000"/>
                  </a:pPr>
                  <a:endParaRPr lang="de-DE"/>
                </a:p>
              </c:txPr>
              <c:dLblPos val="b"/>
              <c:showLegendKey val="0"/>
              <c:showVal val="1"/>
              <c:showCatName val="0"/>
              <c:showSerName val="0"/>
              <c:showPercent val="0"/>
              <c:showBubbleSize val="0"/>
            </c:dLbl>
            <c:showLegendKey val="0"/>
            <c:showVal val="0"/>
            <c:showCatName val="0"/>
            <c:showSerName val="0"/>
            <c:showPercent val="0"/>
            <c:showBubbleSize val="0"/>
          </c:dLbls>
          <c:xVal>
            <c:numRef>
              <c:f>Data4!$D$74:$R$74</c:f>
              <c:numCache>
                <c:formatCode>General</c:formatCode>
                <c:ptCount val="15"/>
                <c:pt idx="0">
                  <c:v>0</c:v>
                </c:pt>
                <c:pt idx="1">
                  <c:v>0</c:v>
                </c:pt>
                <c:pt idx="2">
                  <c:v>0</c:v>
                </c:pt>
                <c:pt idx="3">
                  <c:v>0</c:v>
                </c:pt>
                <c:pt idx="4">
                  <c:v>0</c:v>
                </c:pt>
                <c:pt idx="5">
                  <c:v>0</c:v>
                </c:pt>
                <c:pt idx="6">
                  <c:v>100</c:v>
                </c:pt>
                <c:pt idx="7">
                  <c:v>100</c:v>
                </c:pt>
                <c:pt idx="8">
                  <c:v>100</c:v>
                </c:pt>
                <c:pt idx="9">
                  <c:v>83.333333333333343</c:v>
                </c:pt>
                <c:pt idx="10">
                  <c:v>66.666666666666671</c:v>
                </c:pt>
                <c:pt idx="11">
                  <c:v>50</c:v>
                </c:pt>
                <c:pt idx="12">
                  <c:v>33.333333333333336</c:v>
                </c:pt>
                <c:pt idx="13">
                  <c:v>16.666666666666668</c:v>
                </c:pt>
                <c:pt idx="14">
                  <c:v>-0.1</c:v>
                </c:pt>
              </c:numCache>
            </c:numRef>
          </c:xVal>
          <c:yVal>
            <c:numRef>
              <c:f>Data4!$D$75:$R$75</c:f>
              <c:numCache>
                <c:formatCode>General</c:formatCode>
                <c:ptCount val="15"/>
                <c:pt idx="0">
                  <c:v>0</c:v>
                </c:pt>
                <c:pt idx="1">
                  <c:v>20</c:v>
                </c:pt>
                <c:pt idx="2">
                  <c:v>40</c:v>
                </c:pt>
                <c:pt idx="3">
                  <c:v>60</c:v>
                </c:pt>
                <c:pt idx="4">
                  <c:v>80</c:v>
                </c:pt>
                <c:pt idx="5">
                  <c:v>100</c:v>
                </c:pt>
                <c:pt idx="6">
                  <c:v>100</c:v>
                </c:pt>
                <c:pt idx="7">
                  <c:v>0</c:v>
                </c:pt>
                <c:pt idx="8">
                  <c:v>0</c:v>
                </c:pt>
                <c:pt idx="9">
                  <c:v>0</c:v>
                </c:pt>
                <c:pt idx="10">
                  <c:v>0</c:v>
                </c:pt>
                <c:pt idx="11">
                  <c:v>0</c:v>
                </c:pt>
                <c:pt idx="12">
                  <c:v>0</c:v>
                </c:pt>
                <c:pt idx="13">
                  <c:v>0</c:v>
                </c:pt>
                <c:pt idx="14">
                  <c:v>0</c:v>
                </c:pt>
              </c:numCache>
            </c:numRef>
          </c:yVal>
          <c:smooth val="0"/>
        </c:ser>
        <c:ser>
          <c:idx val="5"/>
          <c:order val="5"/>
          <c:tx>
            <c:strRef>
              <c:f>Data4!$B$79</c:f>
              <c:strCache>
                <c:ptCount val="1"/>
                <c:pt idx="0">
                  <c:v>Skala-Text</c:v>
                </c:pt>
              </c:strCache>
            </c:strRef>
          </c:tx>
          <c:spPr>
            <a:ln w="28575">
              <a:noFill/>
            </a:ln>
          </c:spPr>
          <c:marker>
            <c:symbol val="none"/>
          </c:marker>
          <c:dLbls>
            <c:dLbl>
              <c:idx val="0"/>
              <c:layout/>
              <c:tx>
                <c:strRef>
                  <c:f>Data4!$C$10</c:f>
                  <c:strCache>
                    <c:ptCount val="1"/>
                    <c:pt idx="0">
                      <c:v>Answers</c:v>
                    </c:pt>
                  </c:strCache>
                </c:strRef>
              </c:tx>
              <c:spPr>
                <a:noFill/>
                <a:ln w="25400">
                  <a:noFill/>
                </a:ln>
              </c:spPr>
              <c:txPr>
                <a:bodyPr/>
                <a:lstStyle/>
                <a:p>
                  <a:pPr>
                    <a:defRPr sz="1000" b="1" i="0" u="none" strike="noStrike" baseline="0">
                      <a:solidFill>
                        <a:srgbClr val="000000"/>
                      </a:solidFill>
                      <a:latin typeface="Arial"/>
                      <a:ea typeface="Arial"/>
                      <a:cs typeface="Arial"/>
                    </a:defRPr>
                  </a:pPr>
                  <a:endParaRPr lang="de-DE"/>
                </a:p>
              </c:txPr>
              <c:showLegendKey val="0"/>
              <c:showVal val="0"/>
              <c:showCatName val="0"/>
              <c:showSerName val="0"/>
              <c:showPercent val="0"/>
              <c:showBubbleSize val="0"/>
            </c:dLbl>
            <c:dLbl>
              <c:idx val="1"/>
              <c:layout/>
              <c:tx>
                <c:strRef>
                  <c:f>Data4!$C$11</c:f>
                  <c:strCache>
                    <c:ptCount val="1"/>
                  </c:strCache>
                </c:strRef>
              </c:tx>
              <c:showLegendKey val="0"/>
              <c:showVal val="0"/>
              <c:showCatName val="0"/>
              <c:showSerName val="0"/>
              <c:showPercent val="0"/>
              <c:showBubbleSize val="0"/>
            </c:dLbl>
            <c:dLbl>
              <c:idx val="2"/>
              <c:layout/>
              <c:tx>
                <c:strRef>
                  <c:f>Data4!$F$81</c:f>
                  <c:strCache>
                    <c:ptCount val="1"/>
                    <c:pt idx="0">
                      <c:v>Circle Area 
corresponds 
to Answers</c:v>
                    </c:pt>
                  </c:strCache>
                </c:strRef>
              </c:tx>
              <c:showLegendKey val="0"/>
              <c:showVal val="0"/>
              <c:showCatName val="0"/>
              <c:showSerName val="0"/>
              <c:showPercent val="0"/>
              <c:showBubbleSize val="0"/>
            </c:dLbl>
            <c:spPr>
              <a:noFill/>
              <a:ln w="25400">
                <a:noFill/>
              </a:ln>
            </c:spPr>
            <c:txPr>
              <a:bodyPr/>
              <a:lstStyle/>
              <a:p>
                <a:pPr>
                  <a:defRPr sz="100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xVal>
            <c:numRef>
              <c:f>Data4!$D$79:$D$81</c:f>
              <c:numCache>
                <c:formatCode>General</c:formatCode>
                <c:ptCount val="3"/>
                <c:pt idx="0">
                  <c:v>113</c:v>
                </c:pt>
                <c:pt idx="1">
                  <c:v>113</c:v>
                </c:pt>
                <c:pt idx="2">
                  <c:v>108</c:v>
                </c:pt>
              </c:numCache>
            </c:numRef>
          </c:xVal>
          <c:yVal>
            <c:numRef>
              <c:f>Data4!$E$79:$E$81</c:f>
              <c:numCache>
                <c:formatCode>General</c:formatCode>
                <c:ptCount val="3"/>
                <c:pt idx="0">
                  <c:v>87</c:v>
                </c:pt>
                <c:pt idx="1">
                  <c:v>83</c:v>
                </c:pt>
                <c:pt idx="2">
                  <c:v>70</c:v>
                </c:pt>
              </c:numCache>
            </c:numRef>
          </c:yVal>
          <c:smooth val="0"/>
        </c:ser>
        <c:dLbls>
          <c:showLegendKey val="0"/>
          <c:showVal val="0"/>
          <c:showCatName val="0"/>
          <c:showSerName val="0"/>
          <c:showPercent val="0"/>
          <c:showBubbleSize val="0"/>
        </c:dLbls>
        <c:axId val="459399168"/>
        <c:axId val="459400704"/>
      </c:scatterChart>
      <c:valAx>
        <c:axId val="459399168"/>
        <c:scaling>
          <c:orientation val="minMax"/>
          <c:max val="130"/>
          <c:min val="-10"/>
        </c:scaling>
        <c:delete val="1"/>
        <c:axPos val="b"/>
        <c:numFmt formatCode="General" sourceLinked="1"/>
        <c:majorTickMark val="out"/>
        <c:minorTickMark val="none"/>
        <c:tickLblPos val="nextTo"/>
        <c:crossAx val="459400704"/>
        <c:crosses val="autoZero"/>
        <c:crossBetween val="midCat"/>
        <c:majorUnit val="10"/>
      </c:valAx>
      <c:valAx>
        <c:axId val="459400704"/>
        <c:scaling>
          <c:orientation val="minMax"/>
          <c:max val="110"/>
          <c:min val="-10"/>
        </c:scaling>
        <c:delete val="1"/>
        <c:axPos val="l"/>
        <c:numFmt formatCode="0.0" sourceLinked="1"/>
        <c:majorTickMark val="out"/>
        <c:minorTickMark val="none"/>
        <c:tickLblPos val="nextTo"/>
        <c:crossAx val="459399168"/>
        <c:crosses val="autoZero"/>
        <c:crossBetween val="midCat"/>
        <c:majorUnit val="1"/>
      </c:valAx>
      <c:spPr>
        <a:noFill/>
        <a:ln w="25400">
          <a:noFill/>
        </a:ln>
      </c:spPr>
    </c:plotArea>
    <c:plotVisOnly val="0"/>
    <c:dispBlanksAs val="gap"/>
    <c:showDLblsOverMax val="0"/>
  </c:chart>
  <c:spPr>
    <a:noFill/>
    <a:ln w="9525">
      <a:noFill/>
    </a:ln>
  </c:spPr>
  <c:txPr>
    <a:bodyPr/>
    <a:lstStyle/>
    <a:p>
      <a:pPr>
        <a:defRPr sz="8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3.jpeg"/><Relationship Id="rId5" Type="http://schemas.openxmlformats.org/officeDocument/2006/relationships/image" Target="../media/image2.emf"/><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3" Type="http://schemas.openxmlformats.org/officeDocument/2006/relationships/image" Target="../media/image21.emf"/><Relationship Id="rId2" Type="http://schemas.openxmlformats.org/officeDocument/2006/relationships/chart" Target="../charts/chart8.xml"/><Relationship Id="rId1" Type="http://schemas.openxmlformats.org/officeDocument/2006/relationships/chart" Target="../charts/chart7.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4.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2.emf"/></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45</xdr:row>
      <xdr:rowOff>9525</xdr:rowOff>
    </xdr:from>
    <xdr:to>
      <xdr:col>40</xdr:col>
      <xdr:colOff>66675</xdr:colOff>
      <xdr:row>49</xdr:row>
      <xdr:rowOff>9524</xdr:rowOff>
    </xdr:to>
    <mc:AlternateContent xmlns:mc="http://schemas.openxmlformats.org/markup-compatibility/2006" xmlns:a14="http://schemas.microsoft.com/office/drawing/2010/main">
      <mc:Choice Requires="a14">
        <xdr:graphicFrame macro="">
          <xdr:nvGraphicFramePr>
            <xdr:cNvPr id="6" name="Exp"/>
            <xdr:cNvGraphicFramePr/>
          </xdr:nvGraphicFramePr>
          <xdr:xfrm>
            <a:off x="0" y="0"/>
            <a:ext cx="0" cy="0"/>
          </xdr:xfrm>
          <a:graphic>
            <a:graphicData uri="http://schemas.microsoft.com/office/drawing/2010/slicer">
              <sle:slicer xmlns:sle="http://schemas.microsoft.com/office/drawing/2010/slicer" name="Exp"/>
            </a:graphicData>
          </a:graphic>
        </xdr:graphicFrame>
      </mc:Choice>
      <mc:Fallback xmlns="">
        <xdr:sp macro="" textlink="">
          <xdr:nvSpPr>
            <xdr:cNvPr id="0" name=""/>
            <xdr:cNvSpPr>
              <a:spLocks noTextEdit="1"/>
            </xdr:cNvSpPr>
          </xdr:nvSpPr>
          <xdr:spPr>
            <a:xfrm>
              <a:off x="285750" y="4362450"/>
              <a:ext cx="3714750" cy="380999"/>
            </a:xfrm>
            <a:prstGeom prst="rect">
              <a:avLst/>
            </a:prstGeom>
            <a:solidFill>
              <a:prstClr val="white"/>
            </a:solidFill>
            <a:ln w="1">
              <a:solidFill>
                <a:prstClr val="green"/>
              </a:solidFill>
            </a:ln>
          </xdr:spPr>
          <xdr:txBody>
            <a:bodyPr vertOverflow="clip" horzOverflow="clip"/>
            <a:lstStyle/>
            <a:p>
              <a:r>
                <a:rPr lang="de-DE" sz="1100"/>
                <a:t>Diese Form stellt einen Datenschnitt dar. Datenschnitte können spätestens mit Excel 2010 verwendet werden.
Wenn die Form in einer früheren Version von Excel geändert oder die Arbeitsmappe in Excel 2003 oder früher gespeichert wurde, kann der Datenschnitt nicht verwendet werden.</a:t>
              </a:r>
            </a:p>
          </xdr:txBody>
        </xdr:sp>
      </mc:Fallback>
    </mc:AlternateContent>
    <xdr:clientData/>
  </xdr:twoCellAnchor>
  <xdr:twoCellAnchor>
    <xdr:from>
      <xdr:col>2</xdr:col>
      <xdr:colOff>0</xdr:colOff>
      <xdr:row>48</xdr:row>
      <xdr:rowOff>95249</xdr:rowOff>
    </xdr:from>
    <xdr:to>
      <xdr:col>42</xdr:col>
      <xdr:colOff>0</xdr:colOff>
      <xdr:row>73</xdr:row>
      <xdr:rowOff>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xdr:colOff>
      <xdr:row>49</xdr:row>
      <xdr:rowOff>0</xdr:rowOff>
    </xdr:from>
    <xdr:to>
      <xdr:col>42</xdr:col>
      <xdr:colOff>0</xdr:colOff>
      <xdr:row>73</xdr:row>
      <xdr:rowOff>0</xdr:rowOff>
    </xdr:to>
    <xdr:graphicFrame macro="">
      <xdr:nvGraphicFramePr>
        <xdr:cNvPr id="9" name="Diagramm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mc:AlternateContent xmlns:mc="http://schemas.openxmlformats.org/markup-compatibility/2006">
    <mc:Choice xmlns:a14="http://schemas.microsoft.com/office/drawing/2010/main" Requires="a14">
      <xdr:twoCellAnchor editAs="oneCell">
        <xdr:from>
          <xdr:col>47</xdr:col>
          <xdr:colOff>28576</xdr:colOff>
          <xdr:row>9</xdr:row>
          <xdr:rowOff>19051</xdr:rowOff>
        </xdr:from>
        <xdr:to>
          <xdr:col>91</xdr:col>
          <xdr:colOff>85726</xdr:colOff>
          <xdr:row>46</xdr:row>
          <xdr:rowOff>58035</xdr:rowOff>
        </xdr:to>
        <xdr:pic>
          <xdr:nvPicPr>
            <xdr:cNvPr id="10" name="Grafik 9"/>
            <xdr:cNvPicPr>
              <a:picLocks noChangeAspect="1" noChangeArrowheads="1"/>
              <a:extLst>
                <a:ext uri="{84589F7E-364E-4C9E-8A38-B11213B215E9}">
                  <a14:cameraTool cellRange="Data4!$M$14:$AD$36" spid="_x0000_s4124"/>
                </a:ext>
              </a:extLst>
            </xdr:cNvPicPr>
          </xdr:nvPicPr>
          <xdr:blipFill>
            <a:blip xmlns:r="http://schemas.openxmlformats.org/officeDocument/2006/relationships" r:embed="rId3"/>
            <a:srcRect/>
            <a:stretch>
              <a:fillRect/>
            </a:stretch>
          </xdr:blipFill>
          <xdr:spPr bwMode="auto">
            <a:xfrm>
              <a:off x="4629151" y="942976"/>
              <a:ext cx="4248150" cy="3563234"/>
            </a:xfrm>
            <a:prstGeom prst="rect">
              <a:avLst/>
            </a:prstGeom>
            <a:solidFill>
              <a:srgbClr val="FFFFFF" mc:Ignorable="a14" a14:legacySpreadsheetColorIndex="9"/>
            </a:solidFill>
            <a:ln w="9525">
              <a:noFill/>
              <a:miter lim="800000"/>
              <a:headEnd/>
              <a:tailEnd/>
            </a:ln>
          </xdr:spPr>
        </xdr:pic>
        <xdr:clientData/>
      </xdr:twoCellAnchor>
    </mc:Choice>
    <mc:Fallback/>
  </mc:AlternateContent>
  <xdr:twoCellAnchor>
    <xdr:from>
      <xdr:col>1</xdr:col>
      <xdr:colOff>0</xdr:colOff>
      <xdr:row>9</xdr:row>
      <xdr:rowOff>0</xdr:rowOff>
    </xdr:from>
    <xdr:to>
      <xdr:col>42</xdr:col>
      <xdr:colOff>0</xdr:colOff>
      <xdr:row>41</xdr:row>
      <xdr:rowOff>0</xdr:rowOff>
    </xdr:to>
    <xdr:graphicFrame macro="">
      <xdr:nvGraphicFramePr>
        <xdr:cNvPr id="11" name="Diagramm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mc:AlternateContent xmlns:mc="http://schemas.openxmlformats.org/markup-compatibility/2006">
    <mc:Choice xmlns:a14="http://schemas.microsoft.com/office/drawing/2010/main" Requires="a14">
      <xdr:twoCellAnchor editAs="oneCell">
        <xdr:from>
          <xdr:col>66</xdr:col>
          <xdr:colOff>19050</xdr:colOff>
          <xdr:row>49</xdr:row>
          <xdr:rowOff>28576</xdr:rowOff>
        </xdr:from>
        <xdr:to>
          <xdr:col>97</xdr:col>
          <xdr:colOff>0</xdr:colOff>
          <xdr:row>72</xdr:row>
          <xdr:rowOff>57151</xdr:rowOff>
        </xdr:to>
        <xdr:pic>
          <xdr:nvPicPr>
            <xdr:cNvPr id="14" name="Grafik 13"/>
            <xdr:cNvPicPr>
              <a:picLocks noChangeAspect="1" noChangeArrowheads="1"/>
              <a:extLst>
                <a:ext uri="{84589F7E-364E-4C9E-8A38-B11213B215E9}">
                  <a14:cameraTool cellRange="Data3!$AF$14:$AH$29" spid="_x0000_s4125"/>
                </a:ext>
              </a:extLst>
            </xdr:cNvPicPr>
          </xdr:nvPicPr>
          <xdr:blipFill>
            <a:blip xmlns:r="http://schemas.openxmlformats.org/officeDocument/2006/relationships" r:embed="rId5"/>
            <a:srcRect/>
            <a:stretch>
              <a:fillRect/>
            </a:stretch>
          </xdr:blipFill>
          <xdr:spPr bwMode="auto">
            <a:xfrm rot="5400000">
              <a:off x="6786562" y="4405314"/>
              <a:ext cx="2219325" cy="2933700"/>
            </a:xfrm>
            <a:prstGeom prst="rect">
              <a:avLst/>
            </a:prstGeom>
            <a:solidFill>
              <a:srgbClr val="FFFFFF" mc:Ignorable="a14" a14:legacySpreadsheetColorIndex="9"/>
            </a:solidFill>
            <a:ln w="9525">
              <a:noFill/>
              <a:miter lim="800000"/>
              <a:headEnd/>
              <a:tailEnd/>
            </a:ln>
          </xdr:spPr>
        </xdr:pic>
        <xdr:clientData/>
      </xdr:twoCellAnchor>
    </mc:Choice>
    <mc:Fallback/>
  </mc:AlternateContent>
  <xdr:twoCellAnchor editAs="oneCell">
    <xdr:from>
      <xdr:col>46</xdr:col>
      <xdr:colOff>19050</xdr:colOff>
      <xdr:row>49</xdr:row>
      <xdr:rowOff>28574</xdr:rowOff>
    </xdr:from>
    <xdr:to>
      <xdr:col>62</xdr:col>
      <xdr:colOff>7050</xdr:colOff>
      <xdr:row>73</xdr:row>
      <xdr:rowOff>13799</xdr:rowOff>
    </xdr:to>
    <mc:AlternateContent xmlns:mc="http://schemas.openxmlformats.org/markup-compatibility/2006">
      <mc:Choice xmlns:a14="http://schemas.microsoft.com/office/drawing/2010/main" Requires="a14">
        <xdr:graphicFrame macro="">
          <xdr:nvGraphicFramePr>
            <xdr:cNvPr id="15" name="Job Type"/>
            <xdr:cNvGraphicFramePr/>
          </xdr:nvGraphicFramePr>
          <xdr:xfrm>
            <a:off x="0" y="0"/>
            <a:ext cx="0" cy="0"/>
          </xdr:xfrm>
          <a:graphic>
            <a:graphicData uri="http://schemas.microsoft.com/office/drawing/2010/slicer">
              <sle:slicer xmlns:sle="http://schemas.microsoft.com/office/drawing/2010/slicer" name="Job Type"/>
            </a:graphicData>
          </a:graphic>
        </xdr:graphicFrame>
      </mc:Choice>
      <mc:Fallback>
        <xdr:sp macro="" textlink="">
          <xdr:nvSpPr>
            <xdr:cNvPr id="0" name=""/>
            <xdr:cNvSpPr>
              <a:spLocks noTextEdit="1"/>
            </xdr:cNvSpPr>
          </xdr:nvSpPr>
          <xdr:spPr>
            <a:xfrm>
              <a:off x="4524375" y="4762499"/>
              <a:ext cx="1512000" cy="2271225"/>
            </a:xfrm>
            <a:prstGeom prst="rect">
              <a:avLst/>
            </a:prstGeom>
            <a:solidFill>
              <a:prstClr val="white"/>
            </a:solidFill>
            <a:ln w="1">
              <a:solidFill>
                <a:prstClr val="green"/>
              </a:solidFill>
            </a:ln>
          </xdr:spPr>
          <xdr:txBody>
            <a:bodyPr vertOverflow="clip" horzOverflow="clip"/>
            <a:lstStyle/>
            <a:p>
              <a:r>
                <a:rPr lang="de-DE" sz="1100"/>
                <a:t>Diese Form stellt einen Datenschnitt dar. Datenschnitte können spätestens mit Excel 2010 verwendet werden.
Wenn die Form in einer früheren Version von Excel geändert oder die Arbeitsmappe in Excel 2003 oder früher gespeichert wurde, kann der Datenschnitt nicht verwendet werden.</a:t>
              </a:r>
            </a:p>
          </xdr:txBody>
        </xdr:sp>
      </mc:Fallback>
    </mc:AlternateContent>
    <xdr:clientData/>
  </xdr:twoCellAnchor>
  <xdr:twoCellAnchor>
    <xdr:from>
      <xdr:col>98</xdr:col>
      <xdr:colOff>485775</xdr:colOff>
      <xdr:row>4</xdr:row>
      <xdr:rowOff>85725</xdr:rowOff>
    </xdr:from>
    <xdr:to>
      <xdr:col>103</xdr:col>
      <xdr:colOff>19050</xdr:colOff>
      <xdr:row>21</xdr:row>
      <xdr:rowOff>0</xdr:rowOff>
    </xdr:to>
    <xdr:sp macro="" textlink="">
      <xdr:nvSpPr>
        <xdr:cNvPr id="16" name="Textfeld 15"/>
        <xdr:cNvSpPr txBox="1"/>
      </xdr:nvSpPr>
      <xdr:spPr>
        <a:xfrm>
          <a:off x="10125075" y="533400"/>
          <a:ext cx="3343275" cy="1533525"/>
        </a:xfrm>
        <a:prstGeom prst="rect">
          <a:avLst/>
        </a:prstGeom>
        <a:solidFill>
          <a:schemeClr val="bg1"/>
        </a:solidFill>
        <a:ln w="28575" cmpd="sng">
          <a:solidFill>
            <a:srgbClr val="00B0F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latin typeface="Arial" pitchFamily="34" charset="0"/>
              <a:cs typeface="Arial" pitchFamily="34" charset="0"/>
            </a:rPr>
            <a:t>Exact</a:t>
          </a:r>
          <a:r>
            <a:rPr lang="de-DE" sz="1100" baseline="0">
              <a:latin typeface="Arial" pitchFamily="34" charset="0"/>
              <a:cs typeface="Arial" pitchFamily="34" charset="0"/>
            </a:rPr>
            <a:t> PowerPoint Format</a:t>
          </a:r>
        </a:p>
        <a:p>
          <a:r>
            <a:rPr lang="de-DE" sz="1100" baseline="0">
              <a:latin typeface="Arial" pitchFamily="34" charset="0"/>
              <a:cs typeface="Arial" pitchFamily="34" charset="0"/>
            </a:rPr>
            <a:t>No VBA!</a:t>
          </a:r>
        </a:p>
        <a:p>
          <a:r>
            <a:rPr lang="de-DE" sz="1100" baseline="0">
              <a:latin typeface="Arial" pitchFamily="34" charset="0"/>
              <a:cs typeface="Arial" pitchFamily="34" charset="0"/>
            </a:rPr>
            <a:t>Standard Excel Chart Elements</a:t>
          </a:r>
        </a:p>
        <a:p>
          <a:r>
            <a:rPr lang="de-DE" sz="1100" baseline="0">
              <a:latin typeface="Arial" pitchFamily="34" charset="0"/>
              <a:cs typeface="Arial" pitchFamily="34" charset="0"/>
            </a:rPr>
            <a:t>Standard Excel 2010 Pivot Elements</a:t>
          </a:r>
        </a:p>
        <a:p>
          <a:r>
            <a:rPr lang="de-DE" sz="1100" baseline="0">
              <a:latin typeface="Arial" pitchFamily="34" charset="0"/>
              <a:cs typeface="Arial" pitchFamily="34" charset="0"/>
            </a:rPr>
            <a:t>Similar Scaling within the Bar-Charts to make them compareable</a:t>
          </a:r>
        </a:p>
        <a:p>
          <a:endParaRPr lang="de-DE" sz="1100" baseline="0">
            <a:latin typeface="Arial" pitchFamily="34" charset="0"/>
            <a:cs typeface="Arial" pitchFamily="34" charset="0"/>
          </a:endParaRPr>
        </a:p>
        <a:p>
          <a:r>
            <a:rPr lang="de-DE" sz="1100" baseline="0">
              <a:latin typeface="Arial" pitchFamily="34" charset="0"/>
              <a:cs typeface="Arial" pitchFamily="34" charset="0"/>
            </a:rPr>
            <a:t>... ready to be a standard controlling report ;-)</a:t>
          </a:r>
        </a:p>
        <a:p>
          <a:endParaRPr lang="de-DE" sz="1100" baseline="0">
            <a:latin typeface="Arial" pitchFamily="34" charset="0"/>
            <a:cs typeface="Arial" pitchFamily="34" charset="0"/>
          </a:endParaRPr>
        </a:p>
        <a:p>
          <a:endParaRPr lang="de-DE" sz="1100"/>
        </a:p>
      </xdr:txBody>
    </xdr:sp>
    <xdr:clientData/>
  </xdr:twoCellAnchor>
  <xdr:twoCellAnchor editAs="oneCell">
    <xdr:from>
      <xdr:col>83</xdr:col>
      <xdr:colOff>28575</xdr:colOff>
      <xdr:row>1</xdr:row>
      <xdr:rowOff>19050</xdr:rowOff>
    </xdr:from>
    <xdr:to>
      <xdr:col>96</xdr:col>
      <xdr:colOff>85725</xdr:colOff>
      <xdr:row>5</xdr:row>
      <xdr:rowOff>72009</xdr:rowOff>
    </xdr:to>
    <xdr:pic>
      <xdr:nvPicPr>
        <xdr:cNvPr id="17" name="Grafik 16" descr="http://www.pro-chart.de/images/pro-chart-logo_m_spiegel.jpg"/>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058150" y="180975"/>
          <a:ext cx="1295400" cy="4339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26</xdr:col>
      <xdr:colOff>0</xdr:colOff>
      <xdr:row>17</xdr:row>
      <xdr:rowOff>0</xdr:rowOff>
    </xdr:from>
    <xdr:to>
      <xdr:col>31</xdr:col>
      <xdr:colOff>0</xdr:colOff>
      <xdr:row>31</xdr:row>
      <xdr:rowOff>0</xdr:rowOff>
    </xdr:to>
    <xdr:graphicFrame macro="">
      <xdr:nvGraphicFramePr>
        <xdr:cNvPr id="3" name="Diagram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1266825</xdr:colOff>
      <xdr:row>16</xdr:row>
      <xdr:rowOff>47625</xdr:rowOff>
    </xdr:from>
    <xdr:to>
      <xdr:col>3</xdr:col>
      <xdr:colOff>1485899</xdr:colOff>
      <xdr:row>28</xdr:row>
      <xdr:rowOff>104775</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30</xdr:col>
      <xdr:colOff>723901</xdr:colOff>
      <xdr:row>13</xdr:row>
      <xdr:rowOff>0</xdr:rowOff>
    </xdr:from>
    <xdr:to>
      <xdr:col>34</xdr:col>
      <xdr:colOff>0</xdr:colOff>
      <xdr:row>29</xdr:row>
      <xdr:rowOff>0</xdr:rowOff>
    </xdr:to>
    <xdr:graphicFrame macro="">
      <xdr:nvGraphicFramePr>
        <xdr:cNvPr id="8" name="Diagramm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48</xdr:col>
      <xdr:colOff>0</xdr:colOff>
      <xdr:row>90</xdr:row>
      <xdr:rowOff>0</xdr:rowOff>
    </xdr:from>
    <xdr:to>
      <xdr:col>75</xdr:col>
      <xdr:colOff>0</xdr:colOff>
      <xdr:row>111</xdr:row>
      <xdr:rowOff>0</xdr:rowOff>
    </xdr:to>
    <xdr:graphicFrame macro="">
      <xdr:nvGraphicFramePr>
        <xdr:cNvPr id="2" name="Diagramm 8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46</xdr:col>
      <xdr:colOff>0</xdr:colOff>
      <xdr:row>88</xdr:row>
      <xdr:rowOff>0</xdr:rowOff>
    </xdr:from>
    <xdr:to>
      <xdr:col>75</xdr:col>
      <xdr:colOff>0</xdr:colOff>
      <xdr:row>113</xdr:row>
      <xdr:rowOff>0</xdr:rowOff>
    </xdr:to>
    <xdr:graphicFrame macro="">
      <xdr:nvGraphicFramePr>
        <xdr:cNvPr id="3" name="Diagramm 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46</xdr:col>
      <xdr:colOff>114300</xdr:colOff>
      <xdr:row>83</xdr:row>
      <xdr:rowOff>123825</xdr:rowOff>
    </xdr:from>
    <xdr:to>
      <xdr:col>46</xdr:col>
      <xdr:colOff>247650</xdr:colOff>
      <xdr:row>84</xdr:row>
      <xdr:rowOff>38100</xdr:rowOff>
    </xdr:to>
    <xdr:grpSp>
      <xdr:nvGrpSpPr>
        <xdr:cNvPr id="4" name="Group 93"/>
        <xdr:cNvGrpSpPr>
          <a:grpSpLocks/>
        </xdr:cNvGrpSpPr>
      </xdr:nvGrpSpPr>
      <xdr:grpSpPr bwMode="auto">
        <a:xfrm>
          <a:off x="19297650" y="15640050"/>
          <a:ext cx="133350" cy="76200"/>
          <a:chOff x="1742" y="1792"/>
          <a:chExt cx="14" cy="8"/>
        </a:xfrm>
      </xdr:grpSpPr>
      <xdr:sp macro="" textlink="">
        <xdr:nvSpPr>
          <xdr:cNvPr id="5" name="Line 87"/>
          <xdr:cNvSpPr>
            <a:spLocks noChangeShapeType="1"/>
          </xdr:cNvSpPr>
        </xdr:nvSpPr>
        <xdr:spPr bwMode="auto">
          <a:xfrm>
            <a:off x="1742" y="1796"/>
            <a:ext cx="7"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6" name="Rectangle 92"/>
          <xdr:cNvSpPr>
            <a:spLocks noChangeArrowheads="1"/>
          </xdr:cNvSpPr>
        </xdr:nvSpPr>
        <xdr:spPr bwMode="auto">
          <a:xfrm>
            <a:off x="1749" y="1792"/>
            <a:ext cx="7" cy="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49</xdr:col>
      <xdr:colOff>3176</xdr:colOff>
      <xdr:row>83</xdr:row>
      <xdr:rowOff>133350</xdr:rowOff>
    </xdr:from>
    <xdr:to>
      <xdr:col>49</xdr:col>
      <xdr:colOff>79376</xdr:colOff>
      <xdr:row>84</xdr:row>
      <xdr:rowOff>104775</xdr:rowOff>
    </xdr:to>
    <xdr:grpSp>
      <xdr:nvGrpSpPr>
        <xdr:cNvPr id="7" name="Group 94"/>
        <xdr:cNvGrpSpPr>
          <a:grpSpLocks/>
        </xdr:cNvGrpSpPr>
      </xdr:nvGrpSpPr>
      <xdr:grpSpPr bwMode="auto">
        <a:xfrm rot="16200000">
          <a:off x="19748501" y="15678150"/>
          <a:ext cx="133350" cy="76200"/>
          <a:chOff x="1742" y="1792"/>
          <a:chExt cx="14" cy="8"/>
        </a:xfrm>
      </xdr:grpSpPr>
      <xdr:sp macro="" textlink="">
        <xdr:nvSpPr>
          <xdr:cNvPr id="8" name="Line 95"/>
          <xdr:cNvSpPr>
            <a:spLocks noChangeShapeType="1"/>
          </xdr:cNvSpPr>
        </xdr:nvSpPr>
        <xdr:spPr bwMode="auto">
          <a:xfrm>
            <a:off x="1742" y="1796"/>
            <a:ext cx="7"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9" name="Rectangle 96"/>
          <xdr:cNvSpPr>
            <a:spLocks noChangeArrowheads="1"/>
          </xdr:cNvSpPr>
        </xdr:nvSpPr>
        <xdr:spPr bwMode="auto">
          <a:xfrm>
            <a:off x="1749" y="1792"/>
            <a:ext cx="7" cy="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50</xdr:col>
      <xdr:colOff>9525</xdr:colOff>
      <xdr:row>83</xdr:row>
      <xdr:rowOff>57150</xdr:rowOff>
    </xdr:from>
    <xdr:to>
      <xdr:col>51</xdr:col>
      <xdr:colOff>47625</xdr:colOff>
      <xdr:row>84</xdr:row>
      <xdr:rowOff>28575</xdr:rowOff>
    </xdr:to>
    <xdr:grpSp>
      <xdr:nvGrpSpPr>
        <xdr:cNvPr id="10" name="Group 99"/>
        <xdr:cNvGrpSpPr>
          <a:grpSpLocks/>
        </xdr:cNvGrpSpPr>
      </xdr:nvGrpSpPr>
      <xdr:grpSpPr bwMode="auto">
        <a:xfrm rot="10800000">
          <a:off x="19973925" y="15573375"/>
          <a:ext cx="228600" cy="133350"/>
          <a:chOff x="1952" y="2103"/>
          <a:chExt cx="24" cy="14"/>
        </a:xfrm>
      </xdr:grpSpPr>
      <xdr:sp macro="" textlink="">
        <xdr:nvSpPr>
          <xdr:cNvPr id="11" name="AutoShape 97"/>
          <xdr:cNvSpPr>
            <a:spLocks noChangeArrowheads="1"/>
          </xdr:cNvSpPr>
        </xdr:nvSpPr>
        <xdr:spPr bwMode="auto">
          <a:xfrm rot="16200000">
            <a:off x="1951" y="2104"/>
            <a:ext cx="14" cy="12"/>
          </a:xfrm>
          <a:prstGeom prst="triangle">
            <a:avLst>
              <a:gd name="adj" fmla="val 50000"/>
            </a:avLst>
          </a:prstGeom>
          <a:solidFill>
            <a:srgbClr xmlns:mc="http://schemas.openxmlformats.org/markup-compatibility/2006" xmlns:a14="http://schemas.microsoft.com/office/drawing/2010/main" val="9999FF" mc:Ignorable="a14" a14:legacySpreadsheetColorIndex="24"/>
          </a:solidFill>
          <a:ln w="9525">
            <a:solidFill>
              <a:srgbClr xmlns:mc="http://schemas.openxmlformats.org/markup-compatibility/2006" xmlns:a14="http://schemas.microsoft.com/office/drawing/2010/main" val="9999FF" mc:Ignorable="a14" a14:legacySpreadsheetColorIndex="24"/>
            </a:solidFill>
            <a:miter lim="800000"/>
            <a:headEnd/>
            <a:tailEnd/>
          </a:ln>
        </xdr:spPr>
      </xdr:sp>
      <xdr:sp macro="" textlink="">
        <xdr:nvSpPr>
          <xdr:cNvPr id="12" name="AutoShape 98"/>
          <xdr:cNvSpPr>
            <a:spLocks noChangeArrowheads="1"/>
          </xdr:cNvSpPr>
        </xdr:nvSpPr>
        <xdr:spPr bwMode="auto">
          <a:xfrm rot="5400000">
            <a:off x="1963" y="2104"/>
            <a:ext cx="14" cy="12"/>
          </a:xfrm>
          <a:prstGeom prst="triangle">
            <a:avLst>
              <a:gd name="adj" fmla="val 50000"/>
            </a:avLst>
          </a:prstGeom>
          <a:noFill/>
          <a:ln>
            <a:noFill/>
          </a:ln>
          <a:extLst>
            <a:ext uri="{909E8E84-426E-40DD-AFC4-6F175D3DCCD1}">
              <a14:hiddenFill xmlns:a14="http://schemas.microsoft.com/office/drawing/2010/main">
                <a:solidFill>
                  <a:srgbClr xmlns:mc="http://schemas.openxmlformats.org/markup-compatibility/2006" val="9999FF" mc:Ignorable="a14" a14:legacySpreadsheetColorIndex="24"/>
                </a:solidFill>
              </a14:hiddenFill>
            </a:ext>
            <a:ext uri="{91240B29-F687-4F45-9708-019B960494DF}">
              <a14:hiddenLine xmlns:a14="http://schemas.microsoft.com/office/drawing/2010/main" w="9525">
                <a:solidFill>
                  <a:srgbClr xmlns:mc="http://schemas.openxmlformats.org/markup-compatibility/2006" val="9999FF" mc:Ignorable="a14" a14:legacySpreadsheetColorIndex="2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14</xdr:col>
          <xdr:colOff>3175</xdr:colOff>
          <xdr:row>12</xdr:row>
          <xdr:rowOff>209550</xdr:rowOff>
        </xdr:from>
        <xdr:to>
          <xdr:col>30</xdr:col>
          <xdr:colOff>117475</xdr:colOff>
          <xdr:row>34</xdr:row>
          <xdr:rowOff>69850</xdr:rowOff>
        </xdr:to>
        <xdr:pic>
          <xdr:nvPicPr>
            <xdr:cNvPr id="13" name="Picture 100"/>
            <xdr:cNvPicPr>
              <a:picLocks noChangeAspect="1" noChangeArrowheads="1"/>
              <a:extLst>
                <a:ext uri="{84589F7E-364E-4C9E-8A38-B11213B215E9}">
                  <a14:cameraTool cellRange="$AU$88:$BW$113" spid="_x0000_s7183"/>
                </a:ext>
              </a:extLst>
            </xdr:cNvPicPr>
          </xdr:nvPicPr>
          <xdr:blipFill>
            <a:blip xmlns:r="http://schemas.openxmlformats.org/officeDocument/2006/relationships" r:embed="rId3"/>
            <a:srcRect/>
            <a:stretch>
              <a:fillRect/>
            </a:stretch>
          </xdr:blipFill>
          <xdr:spPr bwMode="auto">
            <a:xfrm>
              <a:off x="7394575" y="1771650"/>
              <a:ext cx="5600700" cy="48768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oerg Decker" refreshedDate="41096.517221412039" createdVersion="4" refreshedVersion="4" minRefreshableVersion="3" recordCount="1883">
  <cacheSource type="worksheet">
    <worksheetSource name="tblSalaries"/>
  </cacheSource>
  <cacheFields count="25">
    <cacheField name="Unique ID" numFmtId="0">
      <sharedItems count="1883">
        <s v="ID0001"/>
        <s v="ID0002"/>
        <s v="ID0003"/>
        <s v="ID0004"/>
        <s v="ID0005"/>
        <s v="ID0006"/>
        <s v="ID0007"/>
        <s v="ID0008"/>
        <s v="ID0009"/>
        <s v="ID0010"/>
        <s v="ID0011"/>
        <s v="ID0012"/>
        <s v="ID0013"/>
        <s v="ID0014"/>
        <s v="ID0015"/>
        <s v="ID0016"/>
        <s v="ID0017"/>
        <s v="ID0018"/>
        <s v="ID0019"/>
        <s v="ID0020"/>
        <s v="ID0021"/>
        <s v="ID0022"/>
        <s v="ID0023"/>
        <s v="ID0024"/>
        <s v="ID0025"/>
        <s v="ID0026"/>
        <s v="ID0028"/>
        <s v="ID0029"/>
        <s v="ID0030"/>
        <s v="ID0031"/>
        <s v="ID0032"/>
        <s v="ID0033"/>
        <s v="ID0035"/>
        <s v="ID0036"/>
        <s v="ID0037"/>
        <s v="ID0038"/>
        <s v="ID0039"/>
        <s v="ID0040"/>
        <s v="ID0041"/>
        <s v="ID0042"/>
        <s v="ID0043"/>
        <s v="ID0044"/>
        <s v="ID0045"/>
        <s v="ID0046"/>
        <s v="ID0047"/>
        <s v="ID0048"/>
        <s v="ID0049"/>
        <s v="ID0050"/>
        <s v="ID0051"/>
        <s v="ID0052"/>
        <s v="ID0053"/>
        <s v="ID0054"/>
        <s v="ID0055"/>
        <s v="ID0056"/>
        <s v="ID0057"/>
        <s v="ID0058"/>
        <s v="ID0059"/>
        <s v="ID0060"/>
        <s v="ID0061"/>
        <s v="ID0062"/>
        <s v="ID0063"/>
        <s v="ID0064"/>
        <s v="ID0065"/>
        <s v="ID0066"/>
        <s v="ID0067"/>
        <s v="ID0068"/>
        <s v="ID0069"/>
        <s v="ID0070"/>
        <s v="ID0071"/>
        <s v="ID0072"/>
        <s v="ID0073"/>
        <s v="ID0074"/>
        <s v="ID0075"/>
        <s v="ID0076"/>
        <s v="ID0077"/>
        <s v="ID0078"/>
        <s v="ID0079"/>
        <s v="ID0080"/>
        <s v="ID0081"/>
        <s v="ID0082"/>
        <s v="ID0083"/>
        <s v="ID0084"/>
        <s v="ID0085"/>
        <s v="ID0086"/>
        <s v="ID0087"/>
        <s v="ID0088"/>
        <s v="ID0089"/>
        <s v="ID0090"/>
        <s v="ID0091"/>
        <s v="ID0092"/>
        <s v="ID0093"/>
        <s v="ID0094"/>
        <s v="ID0095"/>
        <s v="ID0096"/>
        <s v="ID0097"/>
        <s v="ID0098"/>
        <s v="ID0099"/>
        <s v="ID0100"/>
        <s v="ID0101"/>
        <s v="ID0102"/>
        <s v="ID0103"/>
        <s v="ID0104"/>
        <s v="ID0105"/>
        <s v="ID0106"/>
        <s v="ID0107"/>
        <s v="ID0108"/>
        <s v="ID0109"/>
        <s v="ID0111"/>
        <s v="ID0112"/>
        <s v="ID0113"/>
        <s v="ID0114"/>
        <s v="ID0115"/>
        <s v="ID0116"/>
        <s v="ID0117"/>
        <s v="ID0118"/>
        <s v="ID0119"/>
        <s v="ID0120"/>
        <s v="ID0121"/>
        <s v="ID0122"/>
        <s v="ID0123"/>
        <s v="ID0124"/>
        <s v="ID0125"/>
        <s v="ID0126"/>
        <s v="ID0127"/>
        <s v="ID0128"/>
        <s v="ID0129"/>
        <s v="ID0130"/>
        <s v="ID0131"/>
        <s v="ID0132"/>
        <s v="ID0133"/>
        <s v="ID0134"/>
        <s v="ID0135"/>
        <s v="ID0136"/>
        <s v="ID0137"/>
        <s v="ID0138"/>
        <s v="ID0139"/>
        <s v="ID0140"/>
        <s v="ID0141"/>
        <s v="ID0142"/>
        <s v="ID0143"/>
        <s v="ID0144"/>
        <s v="ID0145"/>
        <s v="ID0146"/>
        <s v="ID0147"/>
        <s v="ID0148"/>
        <s v="ID0149"/>
        <s v="ID0150"/>
        <s v="ID0151"/>
        <s v="ID0152"/>
        <s v="ID0153"/>
        <s v="ID0154"/>
        <s v="ID0155"/>
        <s v="ID0156"/>
        <s v="ID0157"/>
        <s v="ID0158"/>
        <s v="ID0159"/>
        <s v="ID0160"/>
        <s v="ID0161"/>
        <s v="ID0162"/>
        <s v="ID0163"/>
        <s v="ID0164"/>
        <s v="ID0165"/>
        <s v="ID0166"/>
        <s v="ID0167"/>
        <s v="ID0168"/>
        <s v="ID0169"/>
        <s v="ID0170"/>
        <s v="ID0171"/>
        <s v="ID0172"/>
        <s v="ID0173"/>
        <s v="ID0174"/>
        <s v="ID0175"/>
        <s v="ID0176"/>
        <s v="ID0177"/>
        <s v="ID0178"/>
        <s v="ID0179"/>
        <s v="ID0180"/>
        <s v="ID0181"/>
        <s v="ID0182"/>
        <s v="ID0183"/>
        <s v="ID0184"/>
        <s v="ID0185"/>
        <s v="ID0186"/>
        <s v="ID0187"/>
        <s v="ID0188"/>
        <s v="ID0189"/>
        <s v="ID0190"/>
        <s v="ID0192"/>
        <s v="ID0193"/>
        <s v="ID0194"/>
        <s v="ID0195"/>
        <s v="ID0196"/>
        <s v="ID0197"/>
        <s v="ID0198"/>
        <s v="ID0200"/>
        <s v="ID0201"/>
        <s v="ID0202"/>
        <s v="ID0203"/>
        <s v="ID0204"/>
        <s v="ID0205"/>
        <s v="ID0207"/>
        <s v="ID0208"/>
        <s v="ID0209"/>
        <s v="ID0210"/>
        <s v="ID0211"/>
        <s v="ID0212"/>
        <s v="ID0213"/>
        <s v="ID0214"/>
        <s v="ID0215"/>
        <s v="ID0216"/>
        <s v="ID0217"/>
        <s v="ID0218"/>
        <s v="ID0219"/>
        <s v="ID0220"/>
        <s v="ID0221"/>
        <s v="ID0222"/>
        <s v="ID0223"/>
        <s v="ID0224"/>
        <s v="ID0225"/>
        <s v="ID0226"/>
        <s v="ID0227"/>
        <s v="ID0228"/>
        <s v="ID0229"/>
        <s v="ID0230"/>
        <s v="ID0231"/>
        <s v="ID0232"/>
        <s v="ID0233"/>
        <s v="ID0234"/>
        <s v="ID0235"/>
        <s v="ID0236"/>
        <s v="ID0237"/>
        <s v="ID0238"/>
        <s v="ID0239"/>
        <s v="ID0240"/>
        <s v="ID0241"/>
        <s v="ID0242"/>
        <s v="ID0243"/>
        <s v="ID0244"/>
        <s v="ID0245"/>
        <s v="ID0246"/>
        <s v="ID0247"/>
        <s v="ID0248"/>
        <s v="ID0249"/>
        <s v="ID0250"/>
        <s v="ID0251"/>
        <s v="ID0252"/>
        <s v="ID0253"/>
        <s v="ID0254"/>
        <s v="ID0255"/>
        <s v="ID0256"/>
        <s v="ID0257"/>
        <s v="ID0258"/>
        <s v="ID0259"/>
        <s v="ID0260"/>
        <s v="ID0261"/>
        <s v="ID0262"/>
        <s v="ID0263"/>
        <s v="ID0264"/>
        <s v="ID0265"/>
        <s v="ID0266"/>
        <s v="ID0267"/>
        <s v="ID0268"/>
        <s v="ID0269"/>
        <s v="ID0270"/>
        <s v="ID0271"/>
        <s v="ID0272"/>
        <s v="ID0273"/>
        <s v="ID0274"/>
        <s v="ID0275"/>
        <s v="ID0276"/>
        <s v="ID0277"/>
        <s v="ID0278"/>
        <s v="ID0279"/>
        <s v="ID0280"/>
        <s v="ID0281"/>
        <s v="ID0282"/>
        <s v="ID0283"/>
        <s v="ID0284"/>
        <s v="ID0285"/>
        <s v="ID0286"/>
        <s v="ID0287"/>
        <s v="ID0288"/>
        <s v="ID0289"/>
        <s v="ID0290"/>
        <s v="ID0291"/>
        <s v="ID0292"/>
        <s v="ID0293"/>
        <s v="ID0294"/>
        <s v="ID0295"/>
        <s v="ID0296"/>
        <s v="ID0297"/>
        <s v="ID0298"/>
        <s v="ID0299"/>
        <s v="ID0300"/>
        <s v="ID0301"/>
        <s v="ID0302"/>
        <s v="ID0303"/>
        <s v="ID0304"/>
        <s v="ID0305"/>
        <s v="ID0306"/>
        <s v="ID0307"/>
        <s v="ID0308"/>
        <s v="ID0309"/>
        <s v="ID0310"/>
        <s v="ID0311"/>
        <s v="ID0312"/>
        <s v="ID0313"/>
        <s v="ID0314"/>
        <s v="ID0315"/>
        <s v="ID0316"/>
        <s v="ID0317"/>
        <s v="ID0318"/>
        <s v="ID0319"/>
        <s v="ID0320"/>
        <s v="ID0321"/>
        <s v="ID0322"/>
        <s v="ID0323"/>
        <s v="ID0324"/>
        <s v="ID0325"/>
        <s v="ID0326"/>
        <s v="ID0327"/>
        <s v="ID0328"/>
        <s v="ID0329"/>
        <s v="ID0330"/>
        <s v="ID0331"/>
        <s v="ID0332"/>
        <s v="ID0333"/>
        <s v="ID0334"/>
        <s v="ID0335"/>
        <s v="ID0336"/>
        <s v="ID0337"/>
        <s v="ID0338"/>
        <s v="ID0339"/>
        <s v="ID0340"/>
        <s v="ID0341"/>
        <s v="ID0342"/>
        <s v="ID0343"/>
        <s v="ID0344"/>
        <s v="ID0346"/>
        <s v="ID0347"/>
        <s v="ID0348"/>
        <s v="ID0349"/>
        <s v="ID0350"/>
        <s v="ID0351"/>
        <s v="ID0352"/>
        <s v="ID0353"/>
        <s v="ID0354"/>
        <s v="ID0355"/>
        <s v="ID0356"/>
        <s v="ID0357"/>
        <s v="ID0358"/>
        <s v="ID0359"/>
        <s v="ID0360"/>
        <s v="ID0361"/>
        <s v="ID0362"/>
        <s v="ID0363"/>
        <s v="ID0365"/>
        <s v="ID0366"/>
        <s v="ID0367"/>
        <s v="ID0368"/>
        <s v="ID0369"/>
        <s v="ID0370"/>
        <s v="ID0371"/>
        <s v="ID0372"/>
        <s v="ID0373"/>
        <s v="ID0374"/>
        <s v="ID0375"/>
        <s v="ID0376"/>
        <s v="ID0377"/>
        <s v="ID0378"/>
        <s v="ID0379"/>
        <s v="ID0380"/>
        <s v="ID0381"/>
        <s v="ID0382"/>
        <s v="ID0383"/>
        <s v="ID0384"/>
        <s v="ID0385"/>
        <s v="ID0386"/>
        <s v="ID0387"/>
        <s v="ID0388"/>
        <s v="ID0389"/>
        <s v="ID0390"/>
        <s v="ID0391"/>
        <s v="ID0392"/>
        <s v="ID0393"/>
        <s v="ID0394"/>
        <s v="ID0395"/>
        <s v="ID0396"/>
        <s v="ID0397"/>
        <s v="ID0398"/>
        <s v="ID0399"/>
        <s v="ID0400"/>
        <s v="ID0401"/>
        <s v="ID0402"/>
        <s v="ID0403"/>
        <s v="ID0404"/>
        <s v="ID0405"/>
        <s v="ID0406"/>
        <s v="ID0407"/>
        <s v="ID0408"/>
        <s v="ID0409"/>
        <s v="ID0410"/>
        <s v="ID0411"/>
        <s v="ID0412"/>
        <s v="ID0413"/>
        <s v="ID0414"/>
        <s v="ID0415"/>
        <s v="ID0416"/>
        <s v="ID0417"/>
        <s v="ID0418"/>
        <s v="ID0419"/>
        <s v="ID0420"/>
        <s v="ID0421"/>
        <s v="ID0422"/>
        <s v="ID0423"/>
        <s v="ID0424"/>
        <s v="ID0425"/>
        <s v="ID0426"/>
        <s v="ID0427"/>
        <s v="ID0428"/>
        <s v="ID0429"/>
        <s v="ID0430"/>
        <s v="ID0431"/>
        <s v="ID0432"/>
        <s v="ID0433"/>
        <s v="ID0434"/>
        <s v="ID0435"/>
        <s v="ID0436"/>
        <s v="ID0437"/>
        <s v="ID0438"/>
        <s v="ID0439"/>
        <s v="ID0440"/>
        <s v="ID0441"/>
        <s v="ID0442"/>
        <s v="ID0443"/>
        <s v="ID0444"/>
        <s v="ID0445"/>
        <s v="ID0446"/>
        <s v="ID0447"/>
        <s v="ID0448"/>
        <s v="ID0449"/>
        <s v="ID0450"/>
        <s v="ID0451"/>
        <s v="ID0452"/>
        <s v="ID0453"/>
        <s v="ID0454"/>
        <s v="ID0455"/>
        <s v="ID0456"/>
        <s v="ID0457"/>
        <s v="ID0458"/>
        <s v="ID0459"/>
        <s v="ID0460"/>
        <s v="ID0461"/>
        <s v="ID0462"/>
        <s v="ID0463"/>
        <s v="ID0464"/>
        <s v="ID0465"/>
        <s v="ID0466"/>
        <s v="ID0467"/>
        <s v="ID0468"/>
        <s v="ID0469"/>
        <s v="ID0470"/>
        <s v="ID0471"/>
        <s v="ID0472"/>
        <s v="ID0473"/>
        <s v="ID0474"/>
        <s v="ID0476"/>
        <s v="ID0477"/>
        <s v="ID0478"/>
        <s v="ID0479"/>
        <s v="ID0480"/>
        <s v="ID0481"/>
        <s v="ID0482"/>
        <s v="ID0484"/>
        <s v="ID0485"/>
        <s v="ID0486"/>
        <s v="ID0487"/>
        <s v="ID0488"/>
        <s v="ID0489"/>
        <s v="ID0490"/>
        <s v="ID0491"/>
        <s v="ID0492"/>
        <s v="ID0493"/>
        <s v="ID0494"/>
        <s v="ID0495"/>
        <s v="ID0496"/>
        <s v="ID0497"/>
        <s v="ID0498"/>
        <s v="ID0499"/>
        <s v="ID0500"/>
        <s v="ID0501"/>
        <s v="ID0502"/>
        <s v="ID0503"/>
        <s v="ID0504"/>
        <s v="ID0505"/>
        <s v="ID0506"/>
        <s v="ID0507"/>
        <s v="ID0508"/>
        <s v="ID0509"/>
        <s v="ID0510"/>
        <s v="ID0511"/>
        <s v="ID0512"/>
        <s v="ID0513"/>
        <s v="ID0514"/>
        <s v="ID0515"/>
        <s v="ID0516"/>
        <s v="ID0517"/>
        <s v="ID0518"/>
        <s v="ID0519"/>
        <s v="ID0520"/>
        <s v="ID0521"/>
        <s v="ID0522"/>
        <s v="ID0523"/>
        <s v="ID0524"/>
        <s v="ID0525"/>
        <s v="ID0526"/>
        <s v="ID0527"/>
        <s v="ID0528"/>
        <s v="ID0529"/>
        <s v="ID0530"/>
        <s v="ID0531"/>
        <s v="ID0532"/>
        <s v="ID0533"/>
        <s v="ID0534"/>
        <s v="ID0535"/>
        <s v="ID0536"/>
        <s v="ID0537"/>
        <s v="ID0538"/>
        <s v="ID0539"/>
        <s v="ID0540"/>
        <s v="ID0541"/>
        <s v="ID0543"/>
        <s v="ID0544"/>
        <s v="ID0545"/>
        <s v="ID0546"/>
        <s v="ID0547"/>
        <s v="ID0548"/>
        <s v="ID0549"/>
        <s v="ID0550"/>
        <s v="ID0551"/>
        <s v="ID0552"/>
        <s v="ID0553"/>
        <s v="ID0554"/>
        <s v="ID0555"/>
        <s v="ID0556"/>
        <s v="ID0557"/>
        <s v="ID0558"/>
        <s v="ID0559"/>
        <s v="ID0560"/>
        <s v="ID0561"/>
        <s v="ID0562"/>
        <s v="ID0563"/>
        <s v="ID0564"/>
        <s v="ID0565"/>
        <s v="ID0566"/>
        <s v="ID0567"/>
        <s v="ID0568"/>
        <s v="ID0569"/>
        <s v="ID0570"/>
        <s v="ID0572"/>
        <s v="ID0573"/>
        <s v="ID0574"/>
        <s v="ID0575"/>
        <s v="ID0576"/>
        <s v="ID0577"/>
        <s v="ID0578"/>
        <s v="ID0579"/>
        <s v="ID0580"/>
        <s v="ID0581"/>
        <s v="ID0582"/>
        <s v="ID0583"/>
        <s v="ID0584"/>
        <s v="ID0585"/>
        <s v="ID0586"/>
        <s v="ID0587"/>
        <s v="ID0588"/>
        <s v="ID0589"/>
        <s v="ID0590"/>
        <s v="ID0591"/>
        <s v="ID0592"/>
        <s v="ID0593"/>
        <s v="ID0594"/>
        <s v="ID0595"/>
        <s v="ID0596"/>
        <s v="ID0597"/>
        <s v="ID0598"/>
        <s v="ID0599"/>
        <s v="ID0600"/>
        <s v="ID0601"/>
        <s v="ID0602"/>
        <s v="ID0603"/>
        <s v="ID0604"/>
        <s v="ID0605"/>
        <s v="ID0606"/>
        <s v="ID0608"/>
        <s v="ID0609"/>
        <s v="ID0611"/>
        <s v="ID0612"/>
        <s v="ID0613"/>
        <s v="ID0614"/>
        <s v="ID0615"/>
        <s v="ID0616"/>
        <s v="ID0617"/>
        <s v="ID0618"/>
        <s v="ID0619"/>
        <s v="ID0620"/>
        <s v="ID0621"/>
        <s v="ID0622"/>
        <s v="ID0623"/>
        <s v="ID0624"/>
        <s v="ID0625"/>
        <s v="ID0626"/>
        <s v="ID0627"/>
        <s v="ID0628"/>
        <s v="ID0629"/>
        <s v="ID0630"/>
        <s v="ID0631"/>
        <s v="ID0632"/>
        <s v="ID0633"/>
        <s v="ID0634"/>
        <s v="ID0635"/>
        <s v="ID0636"/>
        <s v="ID0637"/>
        <s v="ID0638"/>
        <s v="ID0639"/>
        <s v="ID0640"/>
        <s v="ID0641"/>
        <s v="ID0642"/>
        <s v="ID0643"/>
        <s v="ID0644"/>
        <s v="ID0645"/>
        <s v="ID0646"/>
        <s v="ID0647"/>
        <s v="ID0648"/>
        <s v="ID0649"/>
        <s v="ID0650"/>
        <s v="ID0651"/>
        <s v="ID0652"/>
        <s v="ID0653"/>
        <s v="ID0654"/>
        <s v="ID0655"/>
        <s v="ID0657"/>
        <s v="ID0658"/>
        <s v="ID0659"/>
        <s v="ID0660"/>
        <s v="ID0661"/>
        <s v="ID0662"/>
        <s v="ID0663"/>
        <s v="ID0664"/>
        <s v="ID0665"/>
        <s v="ID0666"/>
        <s v="ID0667"/>
        <s v="ID0668"/>
        <s v="ID0669"/>
        <s v="ID0670"/>
        <s v="ID0671"/>
        <s v="ID0672"/>
        <s v="ID0673"/>
        <s v="ID0674"/>
        <s v="ID0675"/>
        <s v="ID0676"/>
        <s v="ID0677"/>
        <s v="ID0678"/>
        <s v="ID0679"/>
        <s v="ID0680"/>
        <s v="ID0681"/>
        <s v="ID0682"/>
        <s v="ID0683"/>
        <s v="ID0684"/>
        <s v="ID0685"/>
        <s v="ID0686"/>
        <s v="ID0687"/>
        <s v="ID0688"/>
        <s v="ID0689"/>
        <s v="ID0690"/>
        <s v="ID0691"/>
        <s v="ID0692"/>
        <s v="ID0693"/>
        <s v="ID0694"/>
        <s v="ID0695"/>
        <s v="ID0696"/>
        <s v="ID0697"/>
        <s v="ID0698"/>
        <s v="ID0699"/>
        <s v="ID0700"/>
        <s v="ID0701"/>
        <s v="ID0702"/>
        <s v="ID0703"/>
        <s v="ID0704"/>
        <s v="ID0705"/>
        <s v="ID0706"/>
        <s v="ID0707"/>
        <s v="ID0708"/>
        <s v="ID0709"/>
        <s v="ID0710"/>
        <s v="ID0711"/>
        <s v="ID0712"/>
        <s v="ID0713"/>
        <s v="ID0714"/>
        <s v="ID0715"/>
        <s v="ID0716"/>
        <s v="ID0717"/>
        <s v="ID0718"/>
        <s v="ID0719"/>
        <s v="ID0720"/>
        <s v="ID0721"/>
        <s v="ID0722"/>
        <s v="ID0723"/>
        <s v="ID0724"/>
        <s v="ID0725"/>
        <s v="ID0726"/>
        <s v="ID0727"/>
        <s v="ID0728"/>
        <s v="ID0729"/>
        <s v="ID0730"/>
        <s v="ID0731"/>
        <s v="ID0732"/>
        <s v="ID0733"/>
        <s v="ID0734"/>
        <s v="ID0735"/>
        <s v="ID0736"/>
        <s v="ID0737"/>
        <s v="ID0738"/>
        <s v="ID0739"/>
        <s v="ID0740"/>
        <s v="ID0741"/>
        <s v="ID0742"/>
        <s v="ID0743"/>
        <s v="ID0744"/>
        <s v="ID0745"/>
        <s v="ID0746"/>
        <s v="ID0747"/>
        <s v="ID0748"/>
        <s v="ID0749"/>
        <s v="ID0750"/>
        <s v="ID0751"/>
        <s v="ID0752"/>
        <s v="ID0753"/>
        <s v="ID0754"/>
        <s v="ID0755"/>
        <s v="ID0756"/>
        <s v="ID0757"/>
        <s v="ID0758"/>
        <s v="ID0759"/>
        <s v="ID0760"/>
        <s v="ID0761"/>
        <s v="ID0762"/>
        <s v="ID0763"/>
        <s v="ID0764"/>
        <s v="ID0765"/>
        <s v="ID0766"/>
        <s v="ID0767"/>
        <s v="ID0768"/>
        <s v="ID0769"/>
        <s v="ID0770"/>
        <s v="ID0771"/>
        <s v="ID0772"/>
        <s v="ID0773"/>
        <s v="ID0774"/>
        <s v="ID0775"/>
        <s v="ID0776"/>
        <s v="ID0777"/>
        <s v="ID0778"/>
        <s v="ID0779"/>
        <s v="ID0780"/>
        <s v="ID0781"/>
        <s v="ID0782"/>
        <s v="ID0783"/>
        <s v="ID0784"/>
        <s v="ID0785"/>
        <s v="ID0786"/>
        <s v="ID0787"/>
        <s v="ID0788"/>
        <s v="ID0789"/>
        <s v="ID0790"/>
        <s v="ID0791"/>
        <s v="ID0792"/>
        <s v="ID0793"/>
        <s v="ID0794"/>
        <s v="ID0795"/>
        <s v="ID0796"/>
        <s v="ID0797"/>
        <s v="ID0798"/>
        <s v="ID0799"/>
        <s v="ID0800"/>
        <s v="ID0801"/>
        <s v="ID0802"/>
        <s v="ID0803"/>
        <s v="ID0804"/>
        <s v="ID0805"/>
        <s v="ID0806"/>
        <s v="ID0807"/>
        <s v="ID0808"/>
        <s v="ID0809"/>
        <s v="ID0810"/>
        <s v="ID0811"/>
        <s v="ID0812"/>
        <s v="ID0813"/>
        <s v="ID0814"/>
        <s v="ID0815"/>
        <s v="ID0816"/>
        <s v="ID0817"/>
        <s v="ID0818"/>
        <s v="ID0820"/>
        <s v="ID0821"/>
        <s v="ID0822"/>
        <s v="ID0823"/>
        <s v="ID0824"/>
        <s v="ID0825"/>
        <s v="ID0826"/>
        <s v="ID0827"/>
        <s v="ID0828"/>
        <s v="ID0829"/>
        <s v="ID0830"/>
        <s v="ID0831"/>
        <s v="ID0832"/>
        <s v="ID0833"/>
        <s v="ID0834"/>
        <s v="ID0835"/>
        <s v="ID0836"/>
        <s v="ID0837"/>
        <s v="ID0838"/>
        <s v="ID0839"/>
        <s v="ID0840"/>
        <s v="ID0841"/>
        <s v="ID0842"/>
        <s v="ID0844"/>
        <s v="ID0845"/>
        <s v="ID0846"/>
        <s v="ID0847"/>
        <s v="ID0848"/>
        <s v="ID0849"/>
        <s v="ID0850"/>
        <s v="ID0851"/>
        <s v="ID0852"/>
        <s v="ID0854"/>
        <s v="ID0855"/>
        <s v="ID0856"/>
        <s v="ID0857"/>
        <s v="ID0858"/>
        <s v="ID0859"/>
        <s v="ID0860"/>
        <s v="ID0861"/>
        <s v="ID0862"/>
        <s v="ID0863"/>
        <s v="ID0864"/>
        <s v="ID0865"/>
        <s v="ID0866"/>
        <s v="ID0867"/>
        <s v="ID0868"/>
        <s v="ID0869"/>
        <s v="ID0870"/>
        <s v="ID0871"/>
        <s v="ID0872"/>
        <s v="ID0873"/>
        <s v="ID0874"/>
        <s v="ID0875"/>
        <s v="ID0876"/>
        <s v="ID0877"/>
        <s v="ID0878"/>
        <s v="ID0879"/>
        <s v="ID0880"/>
        <s v="ID0881"/>
        <s v="ID0882"/>
        <s v="ID0883"/>
        <s v="ID0884"/>
        <s v="ID0885"/>
        <s v="ID0886"/>
        <s v="ID0887"/>
        <s v="ID0888"/>
        <s v="ID0889"/>
        <s v="ID0890"/>
        <s v="ID0891"/>
        <s v="ID0892"/>
        <s v="ID0893"/>
        <s v="ID0894"/>
        <s v="ID0895"/>
        <s v="ID0896"/>
        <s v="ID0897"/>
        <s v="ID0898"/>
        <s v="ID0899"/>
        <s v="ID0900"/>
        <s v="ID0901"/>
        <s v="ID0903"/>
        <s v="ID0904"/>
        <s v="ID0905"/>
        <s v="ID0906"/>
        <s v="ID0907"/>
        <s v="ID0908"/>
        <s v="ID0909"/>
        <s v="ID0910"/>
        <s v="ID0911"/>
        <s v="ID0912"/>
        <s v="ID0913"/>
        <s v="ID0914"/>
        <s v="ID0915"/>
        <s v="ID0916"/>
        <s v="ID0917"/>
        <s v="ID0918"/>
        <s v="ID0919"/>
        <s v="ID0920"/>
        <s v="ID0921"/>
        <s v="ID0922"/>
        <s v="ID0923"/>
        <s v="ID0924"/>
        <s v="ID0925"/>
        <s v="ID0927"/>
        <s v="ID0928"/>
        <s v="ID0929"/>
        <s v="ID0930"/>
        <s v="ID0931"/>
        <s v="ID0932"/>
        <s v="ID0933"/>
        <s v="ID0934"/>
        <s v="ID0935"/>
        <s v="ID0936"/>
        <s v="ID0937"/>
        <s v="ID0938"/>
        <s v="ID0939"/>
        <s v="ID0940"/>
        <s v="ID0941"/>
        <s v="ID0943"/>
        <s v="ID0944"/>
        <s v="ID0945"/>
        <s v="ID0946"/>
        <s v="ID0948"/>
        <s v="ID0949"/>
        <s v="ID0950"/>
        <s v="ID0951"/>
        <s v="ID0952"/>
        <s v="ID0953"/>
        <s v="ID0954"/>
        <s v="ID0955"/>
        <s v="ID0957"/>
        <s v="ID0958"/>
        <s v="ID0959"/>
        <s v="ID0960"/>
        <s v="ID0961"/>
        <s v="ID0962"/>
        <s v="ID0963"/>
        <s v="ID0964"/>
        <s v="ID0965"/>
        <s v="ID0966"/>
        <s v="ID0967"/>
        <s v="ID0968"/>
        <s v="ID0969"/>
        <s v="ID0970"/>
        <s v="ID0971"/>
        <s v="ID0972"/>
        <s v="ID0973"/>
        <s v="ID0974"/>
        <s v="ID0975"/>
        <s v="ID0976"/>
        <s v="ID0977"/>
        <s v="ID0978"/>
        <s v="ID0979"/>
        <s v="ID0980"/>
        <s v="ID0981"/>
        <s v="ID0983"/>
        <s v="ID0984"/>
        <s v="ID0985"/>
        <s v="ID0986"/>
        <s v="ID0987"/>
        <s v="ID0988"/>
        <s v="ID0989"/>
        <s v="ID0990"/>
        <s v="ID0991"/>
        <s v="ID0992"/>
        <s v="ID0993"/>
        <s v="ID0994"/>
        <s v="ID0995"/>
        <s v="ID0996"/>
        <s v="ID0997"/>
        <s v="ID0998"/>
        <s v="ID0999"/>
        <s v="ID1000"/>
        <s v="ID1001"/>
        <s v="ID1002"/>
        <s v="ID1003"/>
        <s v="ID1004"/>
        <s v="ID1005"/>
        <s v="ID1006"/>
        <s v="ID1007"/>
        <s v="ID1008"/>
        <s v="ID1009"/>
        <s v="ID1010"/>
        <s v="ID1011"/>
        <s v="ID1012"/>
        <s v="ID1013"/>
        <s v="ID1014"/>
        <s v="ID1015"/>
        <s v="ID1016"/>
        <s v="ID1017"/>
        <s v="ID1018"/>
        <s v="ID1019"/>
        <s v="ID1020"/>
        <s v="ID1021"/>
        <s v="ID1023"/>
        <s v="ID1024"/>
        <s v="ID1025"/>
        <s v="ID1026"/>
        <s v="ID1027"/>
        <s v="ID1028"/>
        <s v="ID1029"/>
        <s v="ID1030"/>
        <s v="ID1031"/>
        <s v="ID1032"/>
        <s v="ID1033"/>
        <s v="ID1034"/>
        <s v="ID1035"/>
        <s v="ID1036"/>
        <s v="ID1037"/>
        <s v="ID1038"/>
        <s v="ID1039"/>
        <s v="ID1040"/>
        <s v="ID1041"/>
        <s v="ID1042"/>
        <s v="ID1043"/>
        <s v="ID1044"/>
        <s v="ID1045"/>
        <s v="ID1046"/>
        <s v="ID1047"/>
        <s v="ID1048"/>
        <s v="ID1049"/>
        <s v="ID1050"/>
        <s v="ID1051"/>
        <s v="ID1052"/>
        <s v="ID1053"/>
        <s v="ID1054"/>
        <s v="ID1055"/>
        <s v="ID1056"/>
        <s v="ID1057"/>
        <s v="ID1058"/>
        <s v="ID1059"/>
        <s v="ID1060"/>
        <s v="ID1061"/>
        <s v="ID1062"/>
        <s v="ID1063"/>
        <s v="ID1064"/>
        <s v="ID1065"/>
        <s v="ID1066"/>
        <s v="ID1067"/>
        <s v="ID1068"/>
        <s v="ID1069"/>
        <s v="ID1070"/>
        <s v="ID1071"/>
        <s v="ID1072"/>
        <s v="ID1074"/>
        <s v="ID1075"/>
        <s v="ID1076"/>
        <s v="ID1077"/>
        <s v="ID1078"/>
        <s v="ID1079"/>
        <s v="ID1080"/>
        <s v="ID1081"/>
        <s v="ID1082"/>
        <s v="ID1083"/>
        <s v="ID1084"/>
        <s v="ID1085"/>
        <s v="ID1086"/>
        <s v="ID1087"/>
        <s v="ID1088"/>
        <s v="ID1089"/>
        <s v="ID1090"/>
        <s v="ID1091"/>
        <s v="ID1092"/>
        <s v="ID1093"/>
        <s v="ID1094"/>
        <s v="ID1095"/>
        <s v="ID1096"/>
        <s v="ID1097"/>
        <s v="ID1098"/>
        <s v="ID1099"/>
        <s v="ID1100"/>
        <s v="ID1101"/>
        <s v="ID1102"/>
        <s v="ID1103"/>
        <s v="ID1104"/>
        <s v="ID1105"/>
        <s v="ID1107"/>
        <s v="ID1108"/>
        <s v="ID1109"/>
        <s v="ID1110"/>
        <s v="ID1111"/>
        <s v="ID1112"/>
        <s v="ID1113"/>
        <s v="ID1114"/>
        <s v="ID1115"/>
        <s v="ID1116"/>
        <s v="ID1117"/>
        <s v="ID1118"/>
        <s v="ID1119"/>
        <s v="ID1120"/>
        <s v="ID1121"/>
        <s v="ID1122"/>
        <s v="ID1123"/>
        <s v="ID1124"/>
        <s v="ID1125"/>
        <s v="ID1126"/>
        <s v="ID1127"/>
        <s v="ID1128"/>
        <s v="ID1129"/>
        <s v="ID1130"/>
        <s v="ID1131"/>
        <s v="ID1132"/>
        <s v="ID1133"/>
        <s v="ID1134"/>
        <s v="ID1135"/>
        <s v="ID1136"/>
        <s v="ID1137"/>
        <s v="ID1138"/>
        <s v="ID1139"/>
        <s v="ID1140"/>
        <s v="ID1141"/>
        <s v="ID1142"/>
        <s v="ID1143"/>
        <s v="ID1144"/>
        <s v="ID1145"/>
        <s v="ID1146"/>
        <s v="ID1147"/>
        <s v="ID1148"/>
        <s v="ID1149"/>
        <s v="ID1150"/>
        <s v="ID1151"/>
        <s v="ID1152"/>
        <s v="ID1153"/>
        <s v="ID1154"/>
        <s v="ID1155"/>
        <s v="ID1156"/>
        <s v="ID1157"/>
        <s v="ID1158"/>
        <s v="ID1159"/>
        <s v="ID1160"/>
        <s v="ID1161"/>
        <s v="ID1162"/>
        <s v="ID1163"/>
        <s v="ID1164"/>
        <s v="ID1165"/>
        <s v="ID1166"/>
        <s v="ID1167"/>
        <s v="ID1168"/>
        <s v="ID1169"/>
        <s v="ID1170"/>
        <s v="ID1171"/>
        <s v="ID1172"/>
        <s v="ID1173"/>
        <s v="ID1175"/>
        <s v="ID1176"/>
        <s v="ID1177"/>
        <s v="ID1178"/>
        <s v="ID1179"/>
        <s v="ID1180"/>
        <s v="ID1181"/>
        <s v="ID1182"/>
        <s v="ID1183"/>
        <s v="ID1184"/>
        <s v="ID1185"/>
        <s v="ID1186"/>
        <s v="ID1187"/>
        <s v="ID1188"/>
        <s v="ID1189"/>
        <s v="ID1190"/>
        <s v="ID1191"/>
        <s v="ID1192"/>
        <s v="ID1193"/>
        <s v="ID1194"/>
        <s v="ID1195"/>
        <s v="ID1196"/>
        <s v="ID1197"/>
        <s v="ID1198"/>
        <s v="ID1199"/>
        <s v="ID1200"/>
        <s v="ID1201"/>
        <s v="ID1202"/>
        <s v="ID1203"/>
        <s v="ID1204"/>
        <s v="ID1205"/>
        <s v="ID1206"/>
        <s v="ID1207"/>
        <s v="ID1208"/>
        <s v="ID1209"/>
        <s v="ID1210"/>
        <s v="ID1211"/>
        <s v="ID1212"/>
        <s v="ID1213"/>
        <s v="ID1214"/>
        <s v="ID1215"/>
        <s v="ID1216"/>
        <s v="ID1217"/>
        <s v="ID1218"/>
        <s v="ID1219"/>
        <s v="ID1220"/>
        <s v="ID1221"/>
        <s v="ID1222"/>
        <s v="ID1223"/>
        <s v="ID1224"/>
        <s v="ID1225"/>
        <s v="ID1226"/>
        <s v="ID1227"/>
        <s v="ID1228"/>
        <s v="ID1229"/>
        <s v="ID1230"/>
        <s v="ID1231"/>
        <s v="ID1232"/>
        <s v="ID1233"/>
        <s v="ID1234"/>
        <s v="ID1235"/>
        <s v="ID1236"/>
        <s v="ID1237"/>
        <s v="ID1238"/>
        <s v="ID1239"/>
        <s v="ID1240"/>
        <s v="ID1241"/>
        <s v="ID1242"/>
        <s v="ID1243"/>
        <s v="ID1244"/>
        <s v="ID1245"/>
        <s v="ID1246"/>
        <s v="ID1247"/>
        <s v="ID1248"/>
        <s v="ID1249"/>
        <s v="ID1250"/>
        <s v="ID1251"/>
        <s v="ID1252"/>
        <s v="ID1253"/>
        <s v="ID1254"/>
        <s v="ID1255"/>
        <s v="ID1256"/>
        <s v="ID1257"/>
        <s v="ID1258"/>
        <s v="ID1259"/>
        <s v="ID1260"/>
        <s v="ID1261"/>
        <s v="ID1262"/>
        <s v="ID1263"/>
        <s v="ID1264"/>
        <s v="ID1265"/>
        <s v="ID1266"/>
        <s v="ID1267"/>
        <s v="ID1268"/>
        <s v="ID1270"/>
        <s v="ID1271"/>
        <s v="ID1273"/>
        <s v="ID1274"/>
        <s v="ID1275"/>
        <s v="ID1276"/>
        <s v="ID1277"/>
        <s v="ID1278"/>
        <s v="ID1279"/>
        <s v="ID1280"/>
        <s v="ID1281"/>
        <s v="ID1282"/>
        <s v="ID1283"/>
        <s v="ID1284"/>
        <s v="ID1285"/>
        <s v="ID1286"/>
        <s v="ID1287"/>
        <s v="ID1288"/>
        <s v="ID1289"/>
        <s v="ID1290"/>
        <s v="ID1291"/>
        <s v="ID1292"/>
        <s v="ID1294"/>
        <s v="ID1295"/>
        <s v="ID1296"/>
        <s v="ID1297"/>
        <s v="ID1298"/>
        <s v="ID1299"/>
        <s v="ID1301"/>
        <s v="ID1302"/>
        <s v="ID1303"/>
        <s v="ID1304"/>
        <s v="ID1305"/>
        <s v="ID1306"/>
        <s v="ID1307"/>
        <s v="ID1308"/>
        <s v="ID1309"/>
        <s v="ID1310"/>
        <s v="ID1311"/>
        <s v="ID1312"/>
        <s v="ID1313"/>
        <s v="ID1314"/>
        <s v="ID1315"/>
        <s v="ID1316"/>
        <s v="ID1317"/>
        <s v="ID1318"/>
        <s v="ID1319"/>
        <s v="ID1320"/>
        <s v="ID1322"/>
        <s v="ID1323"/>
        <s v="ID1324"/>
        <s v="ID1325"/>
        <s v="ID1326"/>
        <s v="ID1327"/>
        <s v="ID1328"/>
        <s v="ID1329"/>
        <s v="ID1330"/>
        <s v="ID1331"/>
        <s v="ID1332"/>
        <s v="ID1333"/>
        <s v="ID1334"/>
        <s v="ID1335"/>
        <s v="ID1336"/>
        <s v="ID1337"/>
        <s v="ID1338"/>
        <s v="ID1339"/>
        <s v="ID1340"/>
        <s v="ID1341"/>
        <s v="ID1342"/>
        <s v="ID1343"/>
        <s v="ID1344"/>
        <s v="ID1345"/>
        <s v="ID1346"/>
        <s v="ID1347"/>
        <s v="ID1348"/>
        <s v="ID1349"/>
        <s v="ID1350"/>
        <s v="ID1351"/>
        <s v="ID1352"/>
        <s v="ID1353"/>
        <s v="ID1354"/>
        <s v="ID1355"/>
        <s v="ID1356"/>
        <s v="ID1357"/>
        <s v="ID1358"/>
        <s v="ID1359"/>
        <s v="ID1360"/>
        <s v="ID1361"/>
        <s v="ID1362"/>
        <s v="ID1363"/>
        <s v="ID1364"/>
        <s v="ID1365"/>
        <s v="ID1366"/>
        <s v="ID1367"/>
        <s v="ID1368"/>
        <s v="ID1369"/>
        <s v="ID1370"/>
        <s v="ID1371"/>
        <s v="ID1372"/>
        <s v="ID1373"/>
        <s v="ID1374"/>
        <s v="ID1375"/>
        <s v="ID1376"/>
        <s v="ID1377"/>
        <s v="ID1378"/>
        <s v="ID1379"/>
        <s v="ID1380"/>
        <s v="ID1381"/>
        <s v="ID1382"/>
        <s v="ID1383"/>
        <s v="ID1384"/>
        <s v="ID1385"/>
        <s v="ID1386"/>
        <s v="ID1387"/>
        <s v="ID1388"/>
        <s v="ID1389"/>
        <s v="ID1390"/>
        <s v="ID1391"/>
        <s v="ID1392"/>
        <s v="ID1393"/>
        <s v="ID1394"/>
        <s v="ID1395"/>
        <s v="ID1396"/>
        <s v="ID1397"/>
        <s v="ID1398"/>
        <s v="ID1399"/>
        <s v="ID1400"/>
        <s v="ID1401"/>
        <s v="ID1402"/>
        <s v="ID1403"/>
        <s v="ID1404"/>
        <s v="ID1405"/>
        <s v="ID1406"/>
        <s v="ID1407"/>
        <s v="ID1408"/>
        <s v="ID1409"/>
        <s v="ID1410"/>
        <s v="ID1411"/>
        <s v="ID1412"/>
        <s v="ID1413"/>
        <s v="ID1414"/>
        <s v="ID1415"/>
        <s v="ID1416"/>
        <s v="ID1417"/>
        <s v="ID1418"/>
        <s v="ID1419"/>
        <s v="ID1420"/>
        <s v="ID1421"/>
        <s v="ID1422"/>
        <s v="ID1423"/>
        <s v="ID1424"/>
        <s v="ID1425"/>
        <s v="ID1426"/>
        <s v="ID1427"/>
        <s v="ID1428"/>
        <s v="ID1429"/>
        <s v="ID1430"/>
        <s v="ID1431"/>
        <s v="ID1432"/>
        <s v="ID1433"/>
        <s v="ID1434"/>
        <s v="ID1435"/>
        <s v="ID1436"/>
        <s v="ID1437"/>
        <s v="ID1438"/>
        <s v="ID1439"/>
        <s v="ID1440"/>
        <s v="ID1442"/>
        <s v="ID1443"/>
        <s v="ID1444"/>
        <s v="ID1445"/>
        <s v="ID1446"/>
        <s v="ID1447"/>
        <s v="ID1448"/>
        <s v="ID1449"/>
        <s v="ID1450"/>
        <s v="ID1451"/>
        <s v="ID1452"/>
        <s v="ID1453"/>
        <s v="ID1454"/>
        <s v="ID1455"/>
        <s v="ID1456"/>
        <s v="ID1457"/>
        <s v="ID1458"/>
        <s v="ID1459"/>
        <s v="ID1460"/>
        <s v="ID1461"/>
        <s v="ID1462"/>
        <s v="ID1463"/>
        <s v="ID1464"/>
        <s v="ID1465"/>
        <s v="ID1466"/>
        <s v="ID1467"/>
        <s v="ID1468"/>
        <s v="ID1469"/>
        <s v="ID1470"/>
        <s v="ID1471"/>
        <s v="ID1472"/>
        <s v="ID1473"/>
        <s v="ID1474"/>
        <s v="ID1475"/>
        <s v="ID1476"/>
        <s v="ID1477"/>
        <s v="ID1478"/>
        <s v="ID1479"/>
        <s v="ID1480"/>
        <s v="ID1481"/>
        <s v="ID1482"/>
        <s v="ID1483"/>
        <s v="ID1484"/>
        <s v="ID1485"/>
        <s v="ID1486"/>
        <s v="ID1487"/>
        <s v="ID1488"/>
        <s v="ID1489"/>
        <s v="ID1490"/>
        <s v="ID1491"/>
        <s v="ID1492"/>
        <s v="ID1493"/>
        <s v="ID1494"/>
        <s v="ID1495"/>
        <s v="ID1496"/>
        <s v="ID1497"/>
        <s v="ID1498"/>
        <s v="ID1499"/>
        <s v="ID1500"/>
        <s v="ID1501"/>
        <s v="ID1502"/>
        <s v="ID1503"/>
        <s v="ID1504"/>
        <s v="ID1505"/>
        <s v="ID1506"/>
        <s v="ID1507"/>
        <s v="ID1508"/>
        <s v="ID1509"/>
        <s v="ID1510"/>
        <s v="ID1511"/>
        <s v="ID1512"/>
        <s v="ID1513"/>
        <s v="ID1514"/>
        <s v="ID1515"/>
        <s v="ID1516"/>
        <s v="ID1519"/>
        <s v="ID1520"/>
        <s v="ID1521"/>
        <s v="ID1522"/>
        <s v="ID1523"/>
        <s v="ID1524"/>
        <s v="ID1525"/>
        <s v="ID1526"/>
        <s v="ID1527"/>
        <s v="ID1528"/>
        <s v="ID1529"/>
        <s v="ID1530"/>
        <s v="ID1531"/>
        <s v="ID1532"/>
        <s v="ID1533"/>
        <s v="ID1534"/>
        <s v="ID1535"/>
        <s v="ID1536"/>
        <s v="ID1537"/>
        <s v="ID1539"/>
        <s v="ID1540"/>
        <s v="ID1541"/>
        <s v="ID1542"/>
        <s v="ID1543"/>
        <s v="ID1544"/>
        <s v="ID1545"/>
        <s v="ID1546"/>
        <s v="ID1547"/>
        <s v="ID1548"/>
        <s v="ID1549"/>
        <s v="ID1550"/>
        <s v="ID1551"/>
        <s v="ID1552"/>
        <s v="ID1553"/>
        <s v="ID1554"/>
        <s v="ID1555"/>
        <s v="ID1556"/>
        <s v="ID1557"/>
        <s v="ID1558"/>
        <s v="ID1559"/>
        <s v="ID1560"/>
        <s v="ID1561"/>
        <s v="ID1562"/>
        <s v="ID1563"/>
        <s v="ID1564"/>
        <s v="ID1565"/>
        <s v="ID1566"/>
        <s v="ID1567"/>
        <s v="ID1569"/>
        <s v="ID1570"/>
        <s v="ID1571"/>
        <s v="ID1572"/>
        <s v="ID1573"/>
        <s v="ID1574"/>
        <s v="ID1575"/>
        <s v="ID1576"/>
        <s v="ID1577"/>
        <s v="ID1578"/>
        <s v="ID1579"/>
        <s v="ID1580"/>
        <s v="ID1581"/>
        <s v="ID1582"/>
        <s v="ID1583"/>
        <s v="ID1584"/>
        <s v="ID1585"/>
        <s v="ID1586"/>
        <s v="ID1587"/>
        <s v="ID1588"/>
        <s v="ID1589"/>
        <s v="ID1590"/>
        <s v="ID1591"/>
        <s v="ID1592"/>
        <s v="ID1593"/>
        <s v="ID1594"/>
        <s v="ID1595"/>
        <s v="ID1596"/>
        <s v="ID1597"/>
        <s v="ID1598"/>
        <s v="ID1600"/>
        <s v="ID1601"/>
        <s v="ID1602"/>
        <s v="ID1603"/>
        <s v="ID1604"/>
        <s v="ID1605"/>
        <s v="ID1606"/>
        <s v="ID1607"/>
        <s v="ID1608"/>
        <s v="ID1609"/>
        <s v="ID1610"/>
        <s v="ID1611"/>
        <s v="ID1612"/>
        <s v="ID1613"/>
        <s v="ID1614"/>
        <s v="ID1615"/>
        <s v="ID1616"/>
        <s v="ID1617"/>
        <s v="ID1618"/>
        <s v="ID1619"/>
        <s v="ID1620"/>
        <s v="ID1621"/>
        <s v="ID1623"/>
        <s v="ID1624"/>
        <s v="ID1625"/>
        <s v="ID1626"/>
        <s v="ID1627"/>
        <s v="ID1628"/>
        <s v="ID1629"/>
        <s v="ID1630"/>
        <s v="ID1631"/>
        <s v="ID1632"/>
        <s v="ID1633"/>
        <s v="ID1634"/>
        <s v="ID1635"/>
        <s v="ID1636"/>
        <s v="ID1637"/>
        <s v="ID1638"/>
        <s v="ID1639"/>
        <s v="ID1640"/>
        <s v="ID1641"/>
        <s v="ID1642"/>
        <s v="ID1643"/>
        <s v="ID1644"/>
        <s v="ID1645"/>
        <s v="ID1646"/>
        <s v="ID1647"/>
        <s v="ID1648"/>
        <s v="ID1649"/>
        <s v="ID1650"/>
        <s v="ID1651"/>
        <s v="ID1652"/>
        <s v="ID1653"/>
        <s v="ID1654"/>
        <s v="ID1655"/>
        <s v="ID1656"/>
        <s v="ID1657"/>
        <s v="ID1658"/>
        <s v="ID1659"/>
        <s v="ID1660"/>
        <s v="ID1661"/>
        <s v="ID1662"/>
        <s v="ID1663"/>
        <s v="ID1664"/>
        <s v="ID1665"/>
        <s v="ID1666"/>
        <s v="ID1667"/>
        <s v="ID1668"/>
        <s v="ID1669"/>
        <s v="ID1670"/>
        <s v="ID1671"/>
        <s v="ID1672"/>
        <s v="ID1673"/>
        <s v="ID1674"/>
        <s v="ID1675"/>
        <s v="ID1677"/>
        <s v="ID1678"/>
        <s v="ID1679"/>
        <s v="ID1680"/>
        <s v="ID1681"/>
        <s v="ID1682"/>
        <s v="ID1683"/>
        <s v="ID1684"/>
        <s v="ID1685"/>
        <s v="ID1686"/>
        <s v="ID1687"/>
        <s v="ID1688"/>
        <s v="ID1689"/>
        <s v="ID1690"/>
        <s v="ID1691"/>
        <s v="ID1692"/>
        <s v="ID1693"/>
        <s v="ID1694"/>
        <s v="ID1695"/>
        <s v="ID1696"/>
        <s v="ID1697"/>
        <s v="ID1698"/>
        <s v="ID1699"/>
        <s v="ID1700"/>
        <s v="ID1701"/>
        <s v="ID1702"/>
        <s v="ID1703"/>
        <s v="ID1704"/>
        <s v="ID1705"/>
        <s v="ID1706"/>
        <s v="ID1707"/>
        <s v="ID1708"/>
        <s v="ID1710"/>
        <s v="ID1711"/>
        <s v="ID1712"/>
        <s v="ID1713"/>
        <s v="ID1714"/>
        <s v="ID1716"/>
        <s v="ID1717"/>
        <s v="ID1718"/>
        <s v="ID1719"/>
        <s v="ID1720"/>
        <s v="ID1721"/>
        <s v="ID1722"/>
        <s v="ID1723"/>
        <s v="ID1724"/>
        <s v="ID1725"/>
        <s v="ID1726"/>
        <s v="ID1727"/>
        <s v="ID1729"/>
        <s v="ID1730"/>
        <s v="ID1731"/>
        <s v="ID1732"/>
        <s v="ID1733"/>
        <s v="ID1734"/>
        <s v="ID1735"/>
        <s v="ID1736"/>
        <s v="ID1737"/>
        <s v="ID1738"/>
        <s v="ID1739"/>
        <s v="ID1740"/>
        <s v="ID1741"/>
        <s v="ID1742"/>
        <s v="ID1743"/>
        <s v="ID1744"/>
        <s v="ID1745"/>
        <s v="ID1746"/>
        <s v="ID1747"/>
        <s v="ID1748"/>
        <s v="ID1749"/>
        <s v="ID1750"/>
        <s v="ID1751"/>
        <s v="ID1752"/>
        <s v="ID1753"/>
        <s v="ID1754"/>
        <s v="ID1755"/>
        <s v="ID1756"/>
        <s v="ID1757"/>
        <s v="ID1758"/>
        <s v="ID1759"/>
        <s v="ID1760"/>
        <s v="ID1761"/>
        <s v="ID1762"/>
        <s v="ID1763"/>
        <s v="ID1764"/>
        <s v="ID1765"/>
        <s v="ID1766"/>
        <s v="ID1767"/>
        <s v="ID1768"/>
        <s v="ID1769"/>
        <s v="ID1770"/>
        <s v="ID1771"/>
        <s v="ID1772"/>
        <s v="ID1773"/>
        <s v="ID1774"/>
        <s v="ID1775"/>
        <s v="ID1776"/>
        <s v="ID1777"/>
        <s v="ID1778"/>
        <s v="ID1779"/>
        <s v="ID1780"/>
        <s v="ID1781"/>
        <s v="ID1782"/>
        <s v="ID1783"/>
        <s v="ID1784"/>
        <s v="ID1785"/>
        <s v="ID1786"/>
        <s v="ID1787"/>
        <s v="ID1788"/>
        <s v="ID1789"/>
        <s v="ID1790"/>
        <s v="ID1791"/>
        <s v="ID1792"/>
        <s v="ID1793"/>
        <s v="ID1794"/>
        <s v="ID1795"/>
        <s v="ID1796"/>
        <s v="ID1797"/>
        <s v="ID1798"/>
        <s v="ID1799"/>
        <s v="ID1800"/>
        <s v="ID1801"/>
        <s v="ID1802"/>
        <s v="ID1803"/>
        <s v="ID1804"/>
        <s v="ID1805"/>
        <s v="ID1806"/>
        <s v="ID1807"/>
        <s v="ID1808"/>
        <s v="ID1809"/>
        <s v="ID1810"/>
        <s v="ID1811"/>
        <s v="ID1812"/>
        <s v="ID1813"/>
        <s v="ID1814"/>
        <s v="ID1815"/>
        <s v="ID1816"/>
        <s v="ID1818"/>
        <s v="ID1819"/>
        <s v="ID1820"/>
        <s v="ID1821"/>
        <s v="ID1822"/>
        <s v="ID1823"/>
        <s v="ID1824"/>
        <s v="ID1825"/>
        <s v="ID1826"/>
        <s v="ID1827"/>
        <s v="ID1828"/>
        <s v="ID1829"/>
        <s v="ID1830"/>
        <s v="ID1831"/>
        <s v="ID1832"/>
        <s v="ID1833"/>
        <s v="ID1834"/>
        <s v="ID1835"/>
        <s v="ID1836"/>
        <s v="ID1837"/>
        <s v="ID1838"/>
        <s v="ID1839"/>
        <s v="ID1840"/>
        <s v="ID1841"/>
        <s v="ID1842"/>
        <s v="ID1843"/>
        <s v="ID1844"/>
        <s v="ID1845"/>
        <s v="ID1846"/>
        <s v="ID1847"/>
        <s v="ID1848"/>
        <s v="ID1849"/>
        <s v="ID1850"/>
        <s v="ID1851"/>
        <s v="ID1852"/>
        <s v="ID1853"/>
        <s v="ID1854"/>
        <s v="ID1855"/>
        <s v="ID1857"/>
        <s v="ID1858"/>
        <s v="ID1859"/>
        <s v="ID1860"/>
        <s v="ID1861"/>
        <s v="ID1862"/>
        <s v="ID1863"/>
        <s v="ID1864"/>
        <s v="ID1865"/>
        <s v="ID1866"/>
        <s v="ID1867"/>
        <s v="ID1868"/>
        <s v="ID1869"/>
        <s v="ID1870"/>
        <s v="ID1871"/>
        <s v="ID1872"/>
        <s v="ID1873"/>
        <s v="ID1874"/>
        <s v="ID1875"/>
        <s v="ID1876"/>
        <s v="ID1877"/>
        <s v="ID1878"/>
        <s v="ID1879"/>
        <s v="ID1880"/>
        <s v="ID1881"/>
        <s v="ID1882"/>
        <s v="ID1883"/>
        <s v="ID1884"/>
        <s v="ID1885"/>
        <s v="ID1886"/>
        <s v="ID1887"/>
        <s v="ID1888"/>
        <s v="ID1889"/>
        <s v="ID1890"/>
        <s v="ID1891"/>
        <s v="ID1892"/>
        <s v="ID1893"/>
        <s v="ID1894"/>
        <s v="ID1895"/>
        <s v="ID1896"/>
        <s v="ID1897"/>
        <s v="ID1898"/>
        <s v="ID1899"/>
        <s v="ID1900"/>
        <s v="ID1901"/>
        <s v="ID1902"/>
        <s v="ID1903"/>
        <s v="ID1904"/>
        <s v="ID1905"/>
        <s v="ID1906"/>
        <s v="ID1907"/>
        <s v="ID1908"/>
        <s v="ID1909"/>
        <s v="ID1910"/>
        <s v="ID1911"/>
        <s v="ID1912"/>
        <s v="ID1914"/>
        <s v="ID1915"/>
        <s v="ID1916"/>
        <s v="ID1917"/>
        <s v="ID1918"/>
        <s v="ID1919"/>
        <s v="ID1920"/>
        <s v="ID1921"/>
        <s v="ID1922"/>
        <s v="ID1924"/>
        <s v="ID1925"/>
        <s v="ID1927"/>
        <s v="ID1928"/>
        <s v="ID1929"/>
        <s v="ID1930"/>
        <s v="ID1931"/>
        <s v="ID1932"/>
      </sharedItems>
    </cacheField>
    <cacheField name="Timestamp" numFmtId="164">
      <sharedItems containsSemiMixedTypes="0" containsNonDate="0" containsDate="1" containsString="0" minDate="2012-05-25T03:11:32" maxDate="2012-06-21T04:46:24"/>
    </cacheField>
    <cacheField name="Your Salary" numFmtId="0">
      <sharedItems containsMixedTypes="1" containsNumber="1" minValue="1.8" maxValue="10500000"/>
    </cacheField>
    <cacheField name="clean Salary (in local currency)" numFmtId="0">
      <sharedItems containsSemiMixedTypes="0" containsString="0" containsNumber="1" containsInteger="1" minValue="2400" maxValue="48000000"/>
    </cacheField>
    <cacheField name="Currency" numFmtId="0">
      <sharedItems/>
    </cacheField>
    <cacheField name="Salary in USD" numFmtId="0">
      <sharedItems containsSemiMixedTypes="0" containsString="0" containsNumber="1" minValue="1783.166904422254" maxValue="1229201.9037879086"/>
    </cacheField>
    <cacheField name="Your Job Title" numFmtId="0">
      <sharedItems/>
    </cacheField>
    <cacheField name="Job Type" numFmtId="0">
      <sharedItems count="10">
        <s v="Analyst"/>
        <s v="Controller"/>
        <s v="Engineer"/>
        <s v="Manager"/>
        <s v="CXO or Top Mgmt."/>
        <s v="Accountant"/>
        <s v="Specialist"/>
        <s v="Reporting"/>
        <s v="Consultant"/>
        <s v="Misc."/>
      </sharedItems>
    </cacheField>
    <cacheField name="Where do you work" numFmtId="0">
      <sharedItems/>
    </cacheField>
    <cacheField name="clean Country" numFmtId="0">
      <sharedItems count="107">
        <s v="India"/>
        <s v="Croatia"/>
        <s v="USA"/>
        <s v="Pakistan"/>
        <s v="Iceland"/>
        <s v="Germany"/>
        <s v="Ukraine"/>
        <s v="Portugal"/>
        <s v="Ireland"/>
        <s v="Hungary"/>
        <s v="Switzerland"/>
        <s v="South Africa"/>
        <s v="Belgium"/>
        <s v="Russia"/>
        <s v="UK"/>
        <s v="Poland"/>
        <s v="Australia"/>
        <s v="Canada"/>
        <s v="Netherlands"/>
        <s v="France"/>
        <s v="Brasil"/>
        <s v="UAE"/>
        <s v="Saudi Arabia"/>
        <s v="Panama"/>
        <s v="Brazil"/>
        <s v="arabian Gulf"/>
        <s v="Mexico"/>
        <s v="Greece"/>
        <s v="Colombia"/>
        <s v="Turkey"/>
        <s v="Singapore"/>
        <s v="Bermuda"/>
        <s v="Thailand"/>
        <s v="Philippines"/>
        <s v="Dubai"/>
        <s v="Israel"/>
        <s v="Sweden"/>
        <s v="Bangladesh"/>
        <s v="Romania"/>
        <s v="Costa Rica"/>
        <s v="iran"/>
        <s v="Finland"/>
        <s v="Dominican Republic"/>
        <s v="Somalia"/>
        <s v="Republic of Georgia"/>
        <s v="Estonia"/>
        <s v="mozambique"/>
        <s v="Norway"/>
        <s v="Spain"/>
        <s v="New Zealand"/>
        <s v="Central America"/>
        <s v="self-employed"/>
        <s v="Japan"/>
        <s v="Guyana"/>
        <s v="china"/>
        <s v="Sri Lanka"/>
        <s v="Indonesia"/>
        <s v="Cambodia"/>
        <s v="Lithuania"/>
        <s v="Egypt"/>
        <s v="Bhutan"/>
        <s v="Nigeria"/>
        <s v="Denmark"/>
        <s v="italy"/>
        <s v="Uruguay"/>
        <s v="Aruba"/>
        <s v="Qatar"/>
        <s v="Viet Nam"/>
        <s v="Kuwait "/>
        <s v="Czech Republic"/>
        <s v="Zimbabwe"/>
        <s v="Slovenia"/>
        <s v="Albania"/>
        <s v="Zambia"/>
        <s v="malaysia"/>
        <s v="Asia"/>
        <s v="Paraguay"/>
        <s v="Kuwait"/>
        <s v="CEE"/>
        <s v="Montenegro"/>
        <s v="Republica Dominicana"/>
        <s v="Argentina"/>
        <s v="Kenya"/>
        <s v="Latin America"/>
        <s v="Mongolia"/>
        <s v="Myanmar"/>
        <s v="Uganda"/>
        <s v="Ghana"/>
        <s v="Austria"/>
        <s v="Europe"/>
        <s v="Bolivia"/>
        <s v="Vietnam"/>
        <s v="MYS"/>
        <s v="Libya"/>
        <s v="Bulgaria"/>
        <s v="Peru"/>
        <s v="Morocco"/>
        <s v="Lesotho"/>
        <s v="Mauritius"/>
        <s v="Azerbaijan"/>
        <s v="Slovakia"/>
        <s v="Tunisia"/>
        <s v="Armenia"/>
        <s v="Hong Kong"/>
        <s v="Baltic"/>
        <s v="Ethiopia"/>
        <s v="Oman"/>
      </sharedItems>
    </cacheField>
    <cacheField name="How many hours of a day you work on Excel" numFmtId="0">
      <sharedItems/>
    </cacheField>
    <cacheField name="Years of Experience" numFmtId="0">
      <sharedItems containsString="0" containsBlank="1" containsNumber="1" minValue="0" maxValue="40"/>
    </cacheField>
    <cacheField name="Hours a day" numFmtId="0">
      <sharedItems containsBlank="1"/>
    </cacheField>
    <cacheField name="1 hour" numFmtId="0">
      <sharedItems containsMixedTypes="1" containsNumber="1" containsInteger="1" minValue="1" maxValue="1"/>
    </cacheField>
    <cacheField name="2 hours" numFmtId="0">
      <sharedItems containsMixedTypes="1" containsNumber="1" containsInteger="1" minValue="2" maxValue="2"/>
    </cacheField>
    <cacheField name="3 hours" numFmtId="0">
      <sharedItems containsMixedTypes="1" containsNumber="1" containsInteger="1" minValue="3" maxValue="3"/>
    </cacheField>
    <cacheField name="4 hours" numFmtId="0">
      <sharedItems containsMixedTypes="1" containsNumber="1" containsInteger="1" minValue="4" maxValue="4"/>
    </cacheField>
    <cacheField name="5 hours" numFmtId="0">
      <sharedItems/>
    </cacheField>
    <cacheField name="6 hours" numFmtId="0">
      <sharedItems containsMixedTypes="1" containsNumber="1" containsInteger="1" minValue="6" maxValue="6"/>
    </cacheField>
    <cacheField name="7 hours" numFmtId="0">
      <sharedItems/>
    </cacheField>
    <cacheField name="8 hours" numFmtId="0">
      <sharedItems containsMixedTypes="1" containsNumber="1" containsInteger="1" minValue="8" maxValue="8"/>
    </cacheField>
    <cacheField name="max h" numFmtId="0">
      <sharedItems containsMixedTypes="1" containsNumber="1" containsInteger="1" minValue="2" maxValue="8"/>
    </cacheField>
    <cacheField name="sal / h" numFmtId="0">
      <sharedItems containsSemiMixedTypes="0" containsString="0" containsNumber="1" minValue="0.91852690818454019" maxValue="787.94993832558248"/>
    </cacheField>
    <cacheField name="Exp. N/A" numFmtId="0">
      <sharedItems containsMixedTypes="1" containsNumber="1" containsInteger="1" minValue="0" maxValue="0"/>
    </cacheField>
    <cacheField name="Exp" numFmtId="0">
      <sharedItems containsMixedTypes="1" containsNumber="1" containsInteger="1" minValue="0" maxValue="0" count="6">
        <n v="0"/>
        <s v="3..5"/>
        <s v="10.."/>
        <s v="5..10"/>
        <s v="0..1"/>
        <s v="1..3"/>
      </sharedItems>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1883">
  <r>
    <x v="0"/>
    <d v="2012-05-25T03:11:32"/>
    <n v="5846"/>
    <n v="5846"/>
    <s v="USD"/>
    <n v="5846"/>
    <s v="MIS Analyst"/>
    <x v="0"/>
    <s v="India"/>
    <x v="0"/>
    <s v="4 to 6 hours a day"/>
    <m/>
    <s v="..6"/>
    <s v=""/>
    <s v=""/>
    <s v=""/>
    <n v="4"/>
    <s v=""/>
    <n v="6"/>
    <s v=""/>
    <s v=""/>
    <n v="6"/>
    <n v="3.7474358974358974"/>
    <n v="0"/>
    <x v="0"/>
  </r>
  <r>
    <x v="1"/>
    <d v="2012-05-25T03:13:13"/>
    <s v="15000 usd"/>
    <n v="15000"/>
    <s v="USD"/>
    <n v="15000"/>
    <s v="cost control"/>
    <x v="1"/>
    <s v="europe/Croatia"/>
    <x v="1"/>
    <s v="All the 8 hours baby, all the 8!"/>
    <m/>
    <s v="..8"/>
    <s v=""/>
    <s v=""/>
    <s v=""/>
    <s v=""/>
    <s v=""/>
    <s v=""/>
    <s v=""/>
    <n v="8"/>
    <n v="8"/>
    <n v="7.2115384615384617"/>
    <n v="0"/>
    <x v="0"/>
  </r>
  <r>
    <x v="2"/>
    <d v="2012-05-25T03:16:26"/>
    <n v="58000"/>
    <n v="58000"/>
    <s v="USD"/>
    <n v="58000"/>
    <s v="Financial Analyst"/>
    <x v="0"/>
    <s v="USA"/>
    <x v="2"/>
    <s v="All the 8 hours baby, all the 8!"/>
    <m/>
    <s v="..8"/>
    <s v=""/>
    <s v=""/>
    <s v=""/>
    <s v=""/>
    <s v=""/>
    <s v=""/>
    <s v=""/>
    <n v="8"/>
    <n v="8"/>
    <n v="27.884615384615383"/>
    <n v="0"/>
    <x v="0"/>
  </r>
  <r>
    <x v="3"/>
    <d v="2012-05-25T03:23:42"/>
    <n v="48000"/>
    <n v="48000"/>
    <s v="USD"/>
    <n v="48000"/>
    <s v="Quality Control"/>
    <x v="1"/>
    <s v="Pakistan"/>
    <x v="3"/>
    <s v="2 to 3 hours per day"/>
    <m/>
    <s v="..4"/>
    <s v=""/>
    <n v="2"/>
    <n v="3"/>
    <s v=""/>
    <s v=""/>
    <s v=""/>
    <s v=""/>
    <s v=""/>
    <n v="3"/>
    <n v="61.53846153846154"/>
    <n v="0"/>
    <x v="0"/>
  </r>
  <r>
    <x v="4"/>
    <d v="2012-05-25T03:27:04"/>
    <n v="54000"/>
    <n v="54000"/>
    <s v="USD"/>
    <n v="54000"/>
    <s v="Quality Engineer"/>
    <x v="2"/>
    <s v="USA"/>
    <x v="2"/>
    <s v="All the 8 hours baby, all the 8!"/>
    <m/>
    <m/>
    <s v=""/>
    <s v=""/>
    <s v=""/>
    <s v=""/>
    <s v=""/>
    <s v=""/>
    <s v=""/>
    <n v="8"/>
    <n v="8"/>
    <n v="25.96153846153846"/>
    <n v="0"/>
    <x v="0"/>
  </r>
  <r>
    <x v="5"/>
    <d v="2012-05-25T03:28:28"/>
    <n v="41731"/>
    <n v="41731"/>
    <s v="USD"/>
    <n v="41731"/>
    <s v="Analyst"/>
    <x v="0"/>
    <s v="Iceland"/>
    <x v="4"/>
    <s v="All the 8 hours baby, all the 8!"/>
    <m/>
    <m/>
    <s v=""/>
    <s v=""/>
    <s v=""/>
    <s v=""/>
    <s v=""/>
    <s v=""/>
    <s v=""/>
    <n v="8"/>
    <n v="8"/>
    <n v="20.062980769230769"/>
    <n v="0"/>
    <x v="0"/>
  </r>
  <r>
    <x v="6"/>
    <d v="2012-05-25T03:33:51"/>
    <n v="145000"/>
    <n v="145000"/>
    <s v="EUR"/>
    <n v="184207.91865378313"/>
    <s v="senior project manager"/>
    <x v="3"/>
    <s v="Germany"/>
    <x v="5"/>
    <s v="1 or 2 hours a day"/>
    <m/>
    <m/>
    <n v="1"/>
    <n v="2"/>
    <s v=""/>
    <s v=""/>
    <s v=""/>
    <s v=""/>
    <s v=""/>
    <s v=""/>
    <n v="2"/>
    <n v="354.24599741112138"/>
    <n v="0"/>
    <x v="0"/>
  </r>
  <r>
    <x v="7"/>
    <d v="2012-05-25T03:36:37"/>
    <n v="12000"/>
    <n v="12000"/>
    <s v="USD"/>
    <n v="12000"/>
    <s v="Assistant SP&amp;A"/>
    <x v="0"/>
    <s v="Ukraine"/>
    <x v="6"/>
    <s v="All the 8 hours baby, all the 8!"/>
    <m/>
    <m/>
    <s v=""/>
    <s v=""/>
    <s v=""/>
    <s v=""/>
    <s v=""/>
    <s v=""/>
    <s v=""/>
    <n v="8"/>
    <n v="8"/>
    <n v="5.7692307692307692"/>
    <n v="0"/>
    <x v="0"/>
  </r>
  <r>
    <x v="8"/>
    <d v="2012-05-25T03:37:17"/>
    <s v="44000 $"/>
    <n v="44000"/>
    <s v="USD"/>
    <n v="44000"/>
    <s v="CFO"/>
    <x v="4"/>
    <s v="Portugal"/>
    <x v="7"/>
    <s v="1 or 2 hours a day"/>
    <m/>
    <m/>
    <n v="1"/>
    <n v="2"/>
    <s v=""/>
    <s v=""/>
    <s v=""/>
    <s v=""/>
    <s v=""/>
    <s v=""/>
    <n v="2"/>
    <n v="84.615384615384613"/>
    <n v="0"/>
    <x v="0"/>
  </r>
  <r>
    <x v="9"/>
    <d v="2012-05-25T03:38:57"/>
    <s v="PKR 8,000"/>
    <n v="1152000"/>
    <s v="PKR"/>
    <n v="12227.430201752599"/>
    <s v="Audit Trainee "/>
    <x v="5"/>
    <s v="Pakistan"/>
    <x v="3"/>
    <s v="All the 8 hours baby, all the 8!"/>
    <m/>
    <m/>
    <s v=""/>
    <s v=""/>
    <s v=""/>
    <s v=""/>
    <s v=""/>
    <s v=""/>
    <s v=""/>
    <n v="8"/>
    <n v="8"/>
    <n v="5.8785722123810569"/>
    <n v="0"/>
    <x v="0"/>
  </r>
  <r>
    <x v="10"/>
    <d v="2012-05-25T03:43:45"/>
    <s v="â‚¬ 51650"/>
    <n v="51650"/>
    <s v="EUR"/>
    <n v="65616.131023916547"/>
    <s v="Training Specialist"/>
    <x v="6"/>
    <s v="Ireland"/>
    <x v="8"/>
    <s v="2 to 3 hours per day"/>
    <m/>
    <m/>
    <s v=""/>
    <n v="2"/>
    <n v="3"/>
    <s v=""/>
    <s v=""/>
    <s v=""/>
    <s v=""/>
    <s v=""/>
    <n v="3"/>
    <n v="84.123244902457103"/>
    <n v="0"/>
    <x v="0"/>
  </r>
  <r>
    <x v="11"/>
    <d v="2012-05-25T03:43:56"/>
    <n v="14000"/>
    <n v="14000"/>
    <s v="USD"/>
    <n v="14000"/>
    <s v="Quality Engineer"/>
    <x v="2"/>
    <s v="Hungary"/>
    <x v="9"/>
    <s v="4 to 6 hours a day"/>
    <m/>
    <m/>
    <s v=""/>
    <s v=""/>
    <s v=""/>
    <n v="4"/>
    <s v=""/>
    <n v="6"/>
    <s v=""/>
    <s v=""/>
    <n v="6"/>
    <n v="8.9743589743589745"/>
    <n v="0"/>
    <x v="0"/>
  </r>
  <r>
    <x v="12"/>
    <d v="2012-05-25T03:48:53"/>
    <s v="749000 INR"/>
    <n v="749000"/>
    <s v="INR"/>
    <n v="13338.129598894484"/>
    <s v="Senion Analyst"/>
    <x v="0"/>
    <s v="India"/>
    <x v="0"/>
    <s v="All the 8 hours baby, all the 8!"/>
    <m/>
    <m/>
    <s v=""/>
    <s v=""/>
    <s v=""/>
    <s v=""/>
    <s v=""/>
    <s v=""/>
    <s v=""/>
    <n v="8"/>
    <n v="8"/>
    <n v="6.41256230716081"/>
    <n v="0"/>
    <x v="0"/>
  </r>
  <r>
    <x v="13"/>
    <d v="2012-05-25T03:50:58"/>
    <n v="49000"/>
    <n v="49000"/>
    <s v="USD"/>
    <n v="49000"/>
    <s v="business analyst"/>
    <x v="0"/>
    <s v="USA"/>
    <x v="2"/>
    <s v="All the 8 hours baby, all the 8!"/>
    <m/>
    <m/>
    <s v=""/>
    <s v=""/>
    <s v=""/>
    <s v=""/>
    <s v=""/>
    <s v=""/>
    <s v=""/>
    <n v="8"/>
    <n v="8"/>
    <n v="23.557692307692307"/>
    <n v="0"/>
    <x v="0"/>
  </r>
  <r>
    <x v="14"/>
    <d v="2012-05-25T03:53:22"/>
    <n v="85000"/>
    <n v="85000"/>
    <s v="USD"/>
    <n v="85000"/>
    <s v="Project Engineer"/>
    <x v="2"/>
    <s v="USA"/>
    <x v="2"/>
    <s v="1 or 2 hours a day"/>
    <m/>
    <m/>
    <n v="1"/>
    <n v="2"/>
    <s v=""/>
    <s v=""/>
    <s v=""/>
    <s v=""/>
    <s v=""/>
    <s v=""/>
    <n v="2"/>
    <n v="163.46153846153845"/>
    <n v="0"/>
    <x v="0"/>
  </r>
  <r>
    <x v="15"/>
    <d v="2012-05-25T03:56:40"/>
    <n v="75000"/>
    <n v="75000"/>
    <s v="USD"/>
    <n v="75000"/>
    <s v="Sr Project Engineer"/>
    <x v="2"/>
    <s v="USA"/>
    <x v="2"/>
    <s v="All the 8 hours baby, all the 8!"/>
    <m/>
    <m/>
    <s v=""/>
    <s v=""/>
    <s v=""/>
    <s v=""/>
    <s v=""/>
    <s v=""/>
    <s v=""/>
    <n v="8"/>
    <n v="8"/>
    <n v="36.057692307692307"/>
    <n v="0"/>
    <x v="0"/>
  </r>
  <r>
    <x v="16"/>
    <d v="2012-05-25T04:10:11"/>
    <n v="107000"/>
    <n v="107000"/>
    <s v="USD"/>
    <n v="107000"/>
    <s v="Business Development"/>
    <x v="3"/>
    <s v="Switzerland"/>
    <x v="10"/>
    <s v="4 to 6 hours a day"/>
    <m/>
    <m/>
    <s v=""/>
    <s v=""/>
    <s v=""/>
    <n v="4"/>
    <s v=""/>
    <n v="6"/>
    <s v=""/>
    <s v=""/>
    <n v="6"/>
    <n v="68.589743589743591"/>
    <n v="0"/>
    <x v="0"/>
  </r>
  <r>
    <x v="17"/>
    <d v="2012-05-25T04:10:44"/>
    <n v="45000"/>
    <n v="45000"/>
    <s v="USD"/>
    <n v="45000"/>
    <s v="Excel Report Writer"/>
    <x v="7"/>
    <s v="South Africa"/>
    <x v="11"/>
    <s v="All the 8 hours baby, all the 8!"/>
    <m/>
    <m/>
    <s v=""/>
    <s v=""/>
    <s v=""/>
    <s v=""/>
    <s v=""/>
    <s v=""/>
    <s v=""/>
    <n v="8"/>
    <n v="8"/>
    <n v="21.634615384615383"/>
    <n v="0"/>
    <x v="0"/>
  </r>
  <r>
    <x v="18"/>
    <d v="2012-05-25T04:16:32"/>
    <n v="550000"/>
    <n v="550000"/>
    <s v="INR"/>
    <n v="9794.354178093412"/>
    <s v="AGM"/>
    <x v="3"/>
    <s v="India"/>
    <x v="0"/>
    <s v="2 to 3 hours per day"/>
    <m/>
    <m/>
    <s v=""/>
    <n v="2"/>
    <n v="3"/>
    <s v=""/>
    <s v=""/>
    <s v=""/>
    <s v=""/>
    <s v=""/>
    <n v="3"/>
    <n v="12.55686433088899"/>
    <n v="0"/>
    <x v="0"/>
  </r>
  <r>
    <x v="19"/>
    <d v="2012-05-25T04:19:22"/>
    <n v="50000"/>
    <n v="50000"/>
    <s v="USD"/>
    <n v="50000"/>
    <s v="GM"/>
    <x v="3"/>
    <s v="India"/>
    <x v="0"/>
    <s v="1 or 2 hours a day"/>
    <m/>
    <m/>
    <n v="1"/>
    <n v="2"/>
    <s v=""/>
    <s v=""/>
    <s v=""/>
    <s v=""/>
    <s v=""/>
    <s v=""/>
    <n v="2"/>
    <n v="96.15384615384616"/>
    <n v="0"/>
    <x v="0"/>
  </r>
  <r>
    <x v="20"/>
    <d v="2012-05-25T04:24:01"/>
    <n v="13500"/>
    <n v="13500"/>
    <s v="USD"/>
    <n v="13500"/>
    <s v="DSE Co-ordinator"/>
    <x v="3"/>
    <s v="India"/>
    <x v="0"/>
    <s v="4 to 6 hours a day"/>
    <m/>
    <m/>
    <s v=""/>
    <s v=""/>
    <s v=""/>
    <n v="4"/>
    <s v=""/>
    <n v="6"/>
    <s v=""/>
    <s v=""/>
    <n v="6"/>
    <n v="8.6538461538461533"/>
    <n v="0"/>
    <x v="0"/>
  </r>
  <r>
    <x v="21"/>
    <d v="2012-05-25T04:24:12"/>
    <n v="96000"/>
    <n v="96000"/>
    <s v="USD"/>
    <n v="96000"/>
    <s v="Analyst"/>
    <x v="0"/>
    <s v="USA"/>
    <x v="2"/>
    <s v="2 to 3 hours per day"/>
    <m/>
    <m/>
    <s v=""/>
    <n v="2"/>
    <n v="3"/>
    <s v=""/>
    <s v=""/>
    <s v=""/>
    <s v=""/>
    <s v=""/>
    <n v="3"/>
    <n v="123.07692307692308"/>
    <n v="0"/>
    <x v="0"/>
  </r>
  <r>
    <x v="22"/>
    <d v="2012-05-25T04:31:41"/>
    <n v="1000000"/>
    <n v="1000000"/>
    <s v="INR"/>
    <n v="17807.916687442568"/>
    <s v="Manager"/>
    <x v="3"/>
    <s v="India"/>
    <x v="0"/>
    <s v="4 to 6 hours a day"/>
    <m/>
    <m/>
    <s v=""/>
    <s v=""/>
    <s v=""/>
    <n v="4"/>
    <s v=""/>
    <n v="6"/>
    <s v=""/>
    <s v=""/>
    <n v="6"/>
    <n v="11.415331209899081"/>
    <n v="0"/>
    <x v="0"/>
  </r>
  <r>
    <x v="23"/>
    <d v="2012-05-25T04:32:49"/>
    <n v="75000"/>
    <n v="75000"/>
    <s v="USD"/>
    <n v="75000"/>
    <s v="Marketing Director"/>
    <x v="4"/>
    <s v="USA"/>
    <x v="2"/>
    <s v="4 to 6 hours a day"/>
    <m/>
    <m/>
    <s v=""/>
    <s v=""/>
    <s v=""/>
    <n v="4"/>
    <s v=""/>
    <n v="6"/>
    <s v=""/>
    <s v=""/>
    <n v="6"/>
    <n v="48.07692307692308"/>
    <n v="0"/>
    <x v="0"/>
  </r>
  <r>
    <x v="24"/>
    <d v="2012-05-25T04:43:51"/>
    <s v="40000 us"/>
    <n v="40000"/>
    <s v="USD"/>
    <n v="40000"/>
    <s v="sales and marketing"/>
    <x v="3"/>
    <s v="USA"/>
    <x v="2"/>
    <s v="2 to 3 hours per day"/>
    <m/>
    <m/>
    <s v=""/>
    <n v="2"/>
    <n v="3"/>
    <s v=""/>
    <s v=""/>
    <s v=""/>
    <s v=""/>
    <s v=""/>
    <n v="3"/>
    <n v="51.282051282051285"/>
    <n v="0"/>
    <x v="0"/>
  </r>
  <r>
    <x v="25"/>
    <d v="2012-05-25T04:45:01"/>
    <n v="60000"/>
    <n v="60000"/>
    <s v="USD"/>
    <n v="60000"/>
    <s v="Analyst II"/>
    <x v="0"/>
    <s v="USA"/>
    <x v="2"/>
    <s v="All the 8 hours baby, all the 8!"/>
    <m/>
    <m/>
    <s v=""/>
    <s v=""/>
    <s v=""/>
    <s v=""/>
    <s v=""/>
    <s v=""/>
    <s v=""/>
    <n v="8"/>
    <n v="8"/>
    <n v="28.846153846153847"/>
    <n v="0"/>
    <x v="0"/>
  </r>
  <r>
    <x v="26"/>
    <d v="2012-05-25T04:48:33"/>
    <n v="2700"/>
    <n v="32400"/>
    <s v="EUR"/>
    <n v="41160.941823328096"/>
    <s v="Project Leader"/>
    <x v="3"/>
    <s v="Belgium"/>
    <x v="12"/>
    <s v="4 to 6 hours a day"/>
    <m/>
    <m/>
    <s v=""/>
    <s v=""/>
    <s v=""/>
    <n v="4"/>
    <s v=""/>
    <n v="6"/>
    <s v=""/>
    <s v=""/>
    <n v="6"/>
    <n v="26.385219117518009"/>
    <n v="0"/>
    <x v="0"/>
  </r>
  <r>
    <x v="27"/>
    <d v="2012-05-25T04:52:23"/>
    <s v="900000 INR"/>
    <n v="900000"/>
    <s v="INR"/>
    <n v="16027.125018698311"/>
    <s v="Applications Engineer"/>
    <x v="2"/>
    <s v="India"/>
    <x v="0"/>
    <s v="1 or 2 hours a day"/>
    <m/>
    <m/>
    <n v="1"/>
    <n v="2"/>
    <s v=""/>
    <s v=""/>
    <s v=""/>
    <s v=""/>
    <s v=""/>
    <s v=""/>
    <n v="2"/>
    <n v="30.82139426672752"/>
    <n v="0"/>
    <x v="0"/>
  </r>
  <r>
    <x v="28"/>
    <d v="2012-05-25T04:55:35"/>
    <s v="Rs 600000"/>
    <n v="600000"/>
    <s v="INR"/>
    <n v="10684.750012465542"/>
    <s v="strategy manager"/>
    <x v="3"/>
    <s v="India"/>
    <x v="0"/>
    <s v="4 to 6 hours a day"/>
    <m/>
    <m/>
    <s v=""/>
    <s v=""/>
    <s v=""/>
    <n v="4"/>
    <s v=""/>
    <n v="6"/>
    <s v=""/>
    <s v=""/>
    <n v="6"/>
    <n v="6.8491987259394493"/>
    <n v="0"/>
    <x v="0"/>
  </r>
  <r>
    <x v="29"/>
    <d v="2012-05-25T04:55:48"/>
    <n v="41000"/>
    <n v="41000"/>
    <s v="USD"/>
    <n v="41000"/>
    <s v="Chief of the department of public budget analisis and forecasting"/>
    <x v="3"/>
    <s v="Russia"/>
    <x v="13"/>
    <s v="All the 8 hours baby, all the 8!"/>
    <m/>
    <m/>
    <s v=""/>
    <s v=""/>
    <s v=""/>
    <s v=""/>
    <s v=""/>
    <s v=""/>
    <s v=""/>
    <n v="8"/>
    <n v="8"/>
    <n v="19.71153846153846"/>
    <n v="0"/>
    <x v="0"/>
  </r>
  <r>
    <x v="30"/>
    <d v="2012-05-25T04:57:06"/>
    <s v="360000 INR"/>
    <n v="360000"/>
    <s v="INR"/>
    <n v="6410.8500074793246"/>
    <s v="Specialist"/>
    <x v="6"/>
    <s v="India"/>
    <x v="0"/>
    <s v="4 to 6 hours a day"/>
    <m/>
    <m/>
    <s v=""/>
    <s v=""/>
    <s v=""/>
    <n v="4"/>
    <s v=""/>
    <n v="6"/>
    <s v=""/>
    <s v=""/>
    <n v="6"/>
    <n v="4.1095192355636696"/>
    <n v="0"/>
    <x v="0"/>
  </r>
  <r>
    <x v="31"/>
    <d v="2012-05-25T04:58:45"/>
    <s v="Â£35000"/>
    <n v="35000"/>
    <s v="GBP"/>
    <n v="55166.239522354947"/>
    <s v="Management Information Analyst"/>
    <x v="0"/>
    <s v="UK"/>
    <x v="14"/>
    <s v="All the 8 hours baby, all the 8!"/>
    <m/>
    <m/>
    <s v=""/>
    <s v=""/>
    <s v=""/>
    <s v=""/>
    <s v=""/>
    <s v=""/>
    <s v=""/>
    <n v="8"/>
    <n v="8"/>
    <n v="26.522230539593725"/>
    <n v="0"/>
    <x v="0"/>
  </r>
  <r>
    <x v="32"/>
    <d v="2012-05-25T05:01:09"/>
    <s v="1600 $"/>
    <n v="19200"/>
    <s v="USD"/>
    <n v="19200"/>
    <s v="Analyst"/>
    <x v="0"/>
    <s v="Poland"/>
    <x v="15"/>
    <s v="2 to 3 hours per day"/>
    <m/>
    <m/>
    <s v=""/>
    <n v="2"/>
    <n v="3"/>
    <s v=""/>
    <s v=""/>
    <s v=""/>
    <s v=""/>
    <s v=""/>
    <n v="3"/>
    <n v="24.615384615384617"/>
    <n v="0"/>
    <x v="0"/>
  </r>
  <r>
    <x v="33"/>
    <d v="2012-05-25T05:04:12"/>
    <n v="500000"/>
    <n v="500000"/>
    <s v="INR"/>
    <n v="8903.9583437212841"/>
    <s v="Senior Consultant"/>
    <x v="8"/>
    <s v="India"/>
    <x v="0"/>
    <s v="All the 8 hours baby, all the 8!"/>
    <m/>
    <m/>
    <s v=""/>
    <s v=""/>
    <s v=""/>
    <s v=""/>
    <s v=""/>
    <s v=""/>
    <s v=""/>
    <n v="8"/>
    <n v="8"/>
    <n v="4.2807492037121557"/>
    <n v="0"/>
    <x v="0"/>
  </r>
  <r>
    <x v="34"/>
    <d v="2012-05-25T05:07:31"/>
    <n v="150000"/>
    <n v="150000"/>
    <s v="USD"/>
    <n v="150000"/>
    <s v="Portfolio Manager"/>
    <x v="3"/>
    <s v="USA"/>
    <x v="2"/>
    <s v="2 to 3 hours per day"/>
    <m/>
    <m/>
    <s v=""/>
    <n v="2"/>
    <n v="3"/>
    <s v=""/>
    <s v=""/>
    <s v=""/>
    <s v=""/>
    <s v=""/>
    <n v="3"/>
    <n v="192.30769230769232"/>
    <n v="0"/>
    <x v="0"/>
  </r>
  <r>
    <x v="35"/>
    <d v="2012-05-25T05:10:29"/>
    <n v="69000"/>
    <n v="69000"/>
    <s v="USD"/>
    <n v="69000"/>
    <s v="Design Engineer"/>
    <x v="2"/>
    <s v="USA"/>
    <x v="2"/>
    <s v="4 to 6 hours a day"/>
    <m/>
    <m/>
    <s v=""/>
    <s v=""/>
    <s v=""/>
    <n v="4"/>
    <s v=""/>
    <n v="6"/>
    <s v=""/>
    <s v=""/>
    <n v="6"/>
    <n v="44.230769230769234"/>
    <n v="0"/>
    <x v="0"/>
  </r>
  <r>
    <x v="36"/>
    <d v="2012-05-25T05:11:37"/>
    <n v="30000"/>
    <n v="30000"/>
    <s v="USD"/>
    <n v="30000"/>
    <s v="Academic Advisor"/>
    <x v="8"/>
    <s v="USA"/>
    <x v="2"/>
    <s v="2 to 3 hours per day"/>
    <m/>
    <m/>
    <s v=""/>
    <n v="2"/>
    <n v="3"/>
    <s v=""/>
    <s v=""/>
    <s v=""/>
    <s v=""/>
    <s v=""/>
    <n v="3"/>
    <n v="38.46153846153846"/>
    <n v="0"/>
    <x v="0"/>
  </r>
  <r>
    <x v="37"/>
    <d v="2012-05-25T05:13:50"/>
    <s v="Rs. 400000"/>
    <n v="400000"/>
    <s v="INR"/>
    <n v="7123.1666749770275"/>
    <s v="Coordination"/>
    <x v="3"/>
    <s v="India"/>
    <x v="0"/>
    <s v="4 to 6 hours a day"/>
    <m/>
    <m/>
    <s v=""/>
    <s v=""/>
    <s v=""/>
    <n v="4"/>
    <s v=""/>
    <n v="6"/>
    <s v=""/>
    <s v=""/>
    <n v="6"/>
    <n v="4.5661324839596329"/>
    <n v="0"/>
    <x v="0"/>
  </r>
  <r>
    <x v="38"/>
    <d v="2012-05-25T05:18:48"/>
    <n v="70000"/>
    <n v="70000"/>
    <s v="AUD"/>
    <n v="71393.675948184507"/>
    <s v="consultant"/>
    <x v="8"/>
    <s v="Australia"/>
    <x v="16"/>
    <s v="2 to 3 hours per day"/>
    <m/>
    <m/>
    <s v=""/>
    <n v="2"/>
    <n v="3"/>
    <s v=""/>
    <s v=""/>
    <s v=""/>
    <s v=""/>
    <s v=""/>
    <n v="3"/>
    <n v="91.530353779723725"/>
    <n v="0"/>
    <x v="0"/>
  </r>
  <r>
    <x v="39"/>
    <d v="2012-05-25T05:20:10"/>
    <n v="14500"/>
    <n v="14500"/>
    <s v="USD"/>
    <n v="14500"/>
    <s v="Business Analsyt"/>
    <x v="0"/>
    <s v="India"/>
    <x v="0"/>
    <s v="4 to 6 hours a day"/>
    <m/>
    <m/>
    <s v=""/>
    <s v=""/>
    <s v=""/>
    <n v="4"/>
    <s v=""/>
    <n v="6"/>
    <s v=""/>
    <s v=""/>
    <n v="6"/>
    <n v="9.2948717948717938"/>
    <n v="0"/>
    <x v="0"/>
  </r>
  <r>
    <x v="40"/>
    <d v="2012-05-25T05:30:39"/>
    <n v="70000"/>
    <n v="70000"/>
    <s v="CAD"/>
    <n v="68835.306612122877"/>
    <s v="Product Engineer"/>
    <x v="2"/>
    <s v="Canada"/>
    <x v="17"/>
    <s v="2 to 3 hours per day"/>
    <m/>
    <m/>
    <s v=""/>
    <n v="2"/>
    <n v="3"/>
    <s v=""/>
    <s v=""/>
    <s v=""/>
    <s v=""/>
    <s v=""/>
    <n v="3"/>
    <n v="88.250393092465231"/>
    <n v="0"/>
    <x v="0"/>
  </r>
  <r>
    <x v="41"/>
    <d v="2012-05-25T05:35:28"/>
    <n v="58000"/>
    <n v="58000"/>
    <s v="USD"/>
    <n v="58000"/>
    <s v="Senior Accountant"/>
    <x v="5"/>
    <s v="USA"/>
    <x v="2"/>
    <s v="4 to 6 hours a day"/>
    <m/>
    <m/>
    <s v=""/>
    <s v=""/>
    <s v=""/>
    <n v="4"/>
    <s v=""/>
    <n v="6"/>
    <s v=""/>
    <s v=""/>
    <n v="6"/>
    <n v="37.179487179487175"/>
    <n v="0"/>
    <x v="0"/>
  </r>
  <r>
    <x v="42"/>
    <d v="2012-05-25T05:45:01"/>
    <n v="90000"/>
    <n v="90000"/>
    <s v="USD"/>
    <n v="90000"/>
    <s v="Scientist"/>
    <x v="9"/>
    <s v="USA"/>
    <x v="2"/>
    <s v="1 or 2 hours a day"/>
    <m/>
    <m/>
    <n v="1"/>
    <n v="2"/>
    <s v=""/>
    <s v=""/>
    <s v=""/>
    <s v=""/>
    <s v=""/>
    <s v=""/>
    <n v="2"/>
    <n v="173.07692307692307"/>
    <n v="0"/>
    <x v="0"/>
  </r>
  <r>
    <x v="43"/>
    <d v="2012-05-25T05:46:47"/>
    <n v="800000"/>
    <n v="800000"/>
    <s v="INR"/>
    <n v="14246.333349954055"/>
    <s v="Team Lead"/>
    <x v="3"/>
    <s v="India"/>
    <x v="0"/>
    <s v="2 to 3 hours per day"/>
    <m/>
    <m/>
    <s v=""/>
    <n v="2"/>
    <n v="3"/>
    <s v=""/>
    <s v=""/>
    <s v=""/>
    <s v=""/>
    <s v=""/>
    <n v="3"/>
    <n v="18.264529935838532"/>
    <n v="0"/>
    <x v="0"/>
  </r>
  <r>
    <x v="44"/>
    <d v="2012-05-25T05:47:10"/>
    <n v="32000"/>
    <n v="32000"/>
    <s v="GBP"/>
    <n v="50437.70470615309"/>
    <s v="Senior intelligence analyst"/>
    <x v="0"/>
    <s v="UK"/>
    <x v="14"/>
    <s v="4 to 6 hours a day"/>
    <m/>
    <m/>
    <s v=""/>
    <s v=""/>
    <s v=""/>
    <n v="4"/>
    <s v=""/>
    <n v="6"/>
    <s v=""/>
    <s v=""/>
    <n v="6"/>
    <n v="32.331861991123773"/>
    <n v="0"/>
    <x v="0"/>
  </r>
  <r>
    <x v="45"/>
    <d v="2012-05-25T05:47:52"/>
    <n v="1000"/>
    <n v="12000"/>
    <s v="USD"/>
    <n v="12000"/>
    <s v="Freelance consultant"/>
    <x v="8"/>
    <s v="USA"/>
    <x v="2"/>
    <s v="1 or 2 hours a day"/>
    <m/>
    <m/>
    <n v="1"/>
    <n v="2"/>
    <s v=""/>
    <s v=""/>
    <s v=""/>
    <s v=""/>
    <s v=""/>
    <s v=""/>
    <n v="2"/>
    <n v="23.076923076923077"/>
    <n v="0"/>
    <x v="0"/>
  </r>
  <r>
    <x v="46"/>
    <d v="2012-05-25T06:04:42"/>
    <s v="â‚¬ 45"/>
    <n v="45000"/>
    <s v="EUR"/>
    <n v="57167.974754622352"/>
    <s v="Online Traffic Manager / Web Analist"/>
    <x v="3"/>
    <s v="The Netherlands"/>
    <x v="18"/>
    <s v="4 to 6 hours a day"/>
    <m/>
    <m/>
    <s v=""/>
    <s v=""/>
    <s v=""/>
    <n v="4"/>
    <s v=""/>
    <n v="6"/>
    <s v=""/>
    <s v=""/>
    <n v="6"/>
    <n v="36.646137663219456"/>
    <n v="0"/>
    <x v="0"/>
  </r>
  <r>
    <x v="47"/>
    <d v="2012-05-25T06:04:57"/>
    <s v="100000 USD"/>
    <n v="100000"/>
    <s v="USD"/>
    <n v="100000"/>
    <s v="Seinor Financial Analyst"/>
    <x v="0"/>
    <s v="Germany"/>
    <x v="5"/>
    <s v="All the 8 hours baby, all the 8!"/>
    <m/>
    <m/>
    <s v=""/>
    <s v=""/>
    <s v=""/>
    <s v=""/>
    <s v=""/>
    <s v=""/>
    <s v=""/>
    <n v="8"/>
    <n v="8"/>
    <n v="48.07692307692308"/>
    <n v="0"/>
    <x v="0"/>
  </r>
  <r>
    <x v="48"/>
    <d v="2012-05-25T06:05:17"/>
    <n v="57000"/>
    <n v="57000"/>
    <s v="USD"/>
    <n v="57000"/>
    <s v="Senior Accounting Supervisor"/>
    <x v="5"/>
    <s v="USA"/>
    <x v="2"/>
    <s v="2 to 3 hours per day"/>
    <m/>
    <m/>
    <s v=""/>
    <n v="2"/>
    <n v="3"/>
    <s v=""/>
    <s v=""/>
    <s v=""/>
    <s v=""/>
    <s v=""/>
    <n v="3"/>
    <n v="73.07692307692308"/>
    <n v="0"/>
    <x v="0"/>
  </r>
  <r>
    <x v="49"/>
    <d v="2012-05-25T06:07:15"/>
    <n v="40000"/>
    <n v="40000"/>
    <s v="GBP"/>
    <n v="63047.130882691366"/>
    <s v="Senior Accountant"/>
    <x v="5"/>
    <s v="UK"/>
    <x v="14"/>
    <s v="4 to 6 hours a day"/>
    <m/>
    <m/>
    <s v=""/>
    <s v=""/>
    <s v=""/>
    <n v="4"/>
    <s v=""/>
    <n v="6"/>
    <s v=""/>
    <s v=""/>
    <n v="6"/>
    <n v="40.41482748890472"/>
    <n v="0"/>
    <x v="0"/>
  </r>
  <r>
    <x v="50"/>
    <d v="2012-05-25T06:09:44"/>
    <s v="2000 Euros"/>
    <n v="24000"/>
    <s v="EUR"/>
    <n v="30489.586535798586"/>
    <s v="PPC Manager"/>
    <x v="3"/>
    <s v="Germany"/>
    <x v="5"/>
    <s v="All the 8 hours baby, all the 8!"/>
    <m/>
    <m/>
    <s v=""/>
    <s v=""/>
    <s v=""/>
    <s v=""/>
    <s v=""/>
    <s v=""/>
    <s v=""/>
    <n v="8"/>
    <n v="8"/>
    <n v="14.658455065287782"/>
    <n v="0"/>
    <x v="0"/>
  </r>
  <r>
    <x v="51"/>
    <d v="2012-05-25T06:10:18"/>
    <n v="4320"/>
    <n v="4320"/>
    <s v="USD"/>
    <n v="4320"/>
    <s v="Financial Planner"/>
    <x v="5"/>
    <s v="India"/>
    <x v="0"/>
    <s v="2 to 3 hours per day"/>
    <m/>
    <m/>
    <s v=""/>
    <n v="2"/>
    <n v="3"/>
    <s v=""/>
    <s v=""/>
    <s v=""/>
    <s v=""/>
    <s v=""/>
    <n v="3"/>
    <n v="5.5384615384615383"/>
    <n v="0"/>
    <x v="0"/>
  </r>
  <r>
    <x v="52"/>
    <d v="2012-05-25T06:15:42"/>
    <n v="62000"/>
    <n v="62000"/>
    <s v="USD"/>
    <n v="62000"/>
    <s v="Analyst"/>
    <x v="0"/>
    <s v="USA"/>
    <x v="2"/>
    <s v="4 to 6 hours a day"/>
    <m/>
    <m/>
    <s v=""/>
    <s v=""/>
    <s v=""/>
    <n v="4"/>
    <s v=""/>
    <n v="6"/>
    <s v=""/>
    <s v=""/>
    <n v="6"/>
    <n v="39.743589743589745"/>
    <n v="0"/>
    <x v="0"/>
  </r>
  <r>
    <x v="53"/>
    <d v="2012-05-25T06:26:44"/>
    <n v="7500"/>
    <n v="7500"/>
    <s v="USD"/>
    <n v="7500"/>
    <s v="Analyst"/>
    <x v="0"/>
    <s v="India"/>
    <x v="0"/>
    <s v="4 to 6 hours a day"/>
    <m/>
    <m/>
    <s v=""/>
    <s v=""/>
    <s v=""/>
    <n v="4"/>
    <s v=""/>
    <n v="6"/>
    <s v=""/>
    <s v=""/>
    <n v="6"/>
    <n v="4.8076923076923075"/>
    <n v="0"/>
    <x v="0"/>
  </r>
  <r>
    <x v="54"/>
    <d v="2012-05-25T06:27:29"/>
    <s v="Â£18000"/>
    <n v="18000"/>
    <s v="GBP"/>
    <n v="28371.208897211112"/>
    <s v="Building Design and Performance Researcher"/>
    <x v="3"/>
    <s v="UK"/>
    <x v="14"/>
    <s v="1 or 2 hours a day"/>
    <m/>
    <m/>
    <n v="1"/>
    <n v="2"/>
    <s v=""/>
    <s v=""/>
    <s v=""/>
    <s v=""/>
    <s v=""/>
    <s v=""/>
    <n v="2"/>
    <n v="54.56001711002137"/>
    <n v="0"/>
    <x v="0"/>
  </r>
  <r>
    <x v="55"/>
    <d v="2012-05-25T06:49:25"/>
    <n v="49000"/>
    <n v="49000"/>
    <s v="EUR"/>
    <n v="62249.572510588783"/>
    <s v="Project leader"/>
    <x v="3"/>
    <s v="France"/>
    <x v="19"/>
    <s v="2 to 3 hours per day"/>
    <m/>
    <m/>
    <s v=""/>
    <n v="2"/>
    <n v="3"/>
    <s v=""/>
    <s v=""/>
    <s v=""/>
    <s v=""/>
    <s v=""/>
    <n v="3"/>
    <n v="79.807144244344599"/>
    <n v="0"/>
    <x v="0"/>
  </r>
  <r>
    <x v="56"/>
    <d v="2012-05-25T06:57:52"/>
    <n v="38000"/>
    <n v="38000"/>
    <s v="USD"/>
    <n v="38000"/>
    <s v="Senior Analyst"/>
    <x v="0"/>
    <s v="USA"/>
    <x v="2"/>
    <s v="4 to 6 hours a day"/>
    <m/>
    <m/>
    <s v=""/>
    <s v=""/>
    <s v=""/>
    <n v="4"/>
    <s v=""/>
    <n v="6"/>
    <s v=""/>
    <s v=""/>
    <n v="6"/>
    <n v="24.358974358974358"/>
    <n v="0"/>
    <x v="0"/>
  </r>
  <r>
    <x v="57"/>
    <d v="2012-05-25T07:00:52"/>
    <n v="41000"/>
    <n v="41000"/>
    <s v="USD"/>
    <n v="41000"/>
    <s v="Specialist"/>
    <x v="6"/>
    <s v="USA"/>
    <x v="2"/>
    <s v="4 to 6 hours a day"/>
    <m/>
    <m/>
    <s v=""/>
    <s v=""/>
    <s v=""/>
    <n v="4"/>
    <s v=""/>
    <n v="6"/>
    <s v=""/>
    <s v=""/>
    <n v="6"/>
    <n v="26.282051282051281"/>
    <n v="0"/>
    <x v="0"/>
  </r>
  <r>
    <x v="58"/>
    <d v="2012-05-25T07:11:09"/>
    <n v="68000"/>
    <n v="68000"/>
    <s v="USD"/>
    <n v="68000"/>
    <s v="Engineering Data Analyst"/>
    <x v="0"/>
    <s v="USA"/>
    <x v="2"/>
    <s v="All the 8 hours baby, all the 8!"/>
    <m/>
    <m/>
    <s v=""/>
    <s v=""/>
    <s v=""/>
    <s v=""/>
    <s v=""/>
    <s v=""/>
    <s v=""/>
    <n v="8"/>
    <n v="8"/>
    <n v="32.692307692307693"/>
    <n v="0"/>
    <x v="0"/>
  </r>
  <r>
    <x v="59"/>
    <d v="2012-05-25T07:13:31"/>
    <n v="56000"/>
    <n v="56000"/>
    <s v="CAD"/>
    <n v="55068.245289698301"/>
    <s v="Sales Analyst"/>
    <x v="0"/>
    <s v="Canada"/>
    <x v="17"/>
    <s v="All the 8 hours baby, all the 8!"/>
    <m/>
    <m/>
    <s v=""/>
    <s v=""/>
    <s v=""/>
    <s v=""/>
    <s v=""/>
    <s v=""/>
    <s v=""/>
    <n v="8"/>
    <n v="8"/>
    <n v="26.475117927739568"/>
    <n v="0"/>
    <x v="0"/>
  </r>
  <r>
    <x v="60"/>
    <d v="2012-05-25T07:15:12"/>
    <n v="61000"/>
    <n v="61000"/>
    <s v="USD"/>
    <n v="61000"/>
    <s v="Coordinator Of Costa and Buget"/>
    <x v="3"/>
    <s v="Brasil"/>
    <x v="20"/>
    <s v="All the 8 hours baby, all the 8!"/>
    <m/>
    <m/>
    <s v=""/>
    <s v=""/>
    <s v=""/>
    <s v=""/>
    <s v=""/>
    <s v=""/>
    <s v=""/>
    <n v="8"/>
    <n v="8"/>
    <n v="29.326923076923077"/>
    <n v="0"/>
    <x v="0"/>
  </r>
  <r>
    <x v="61"/>
    <d v="2012-05-25T07:18:53"/>
    <n v="43000"/>
    <n v="43000"/>
    <s v="EUR"/>
    <n v="54627.175876639136"/>
    <s v="SAP consultant"/>
    <x v="8"/>
    <s v="FR"/>
    <x v="19"/>
    <s v="4 to 6 hours a day"/>
    <m/>
    <m/>
    <s v=""/>
    <s v=""/>
    <s v=""/>
    <n v="4"/>
    <s v=""/>
    <n v="6"/>
    <s v=""/>
    <s v=""/>
    <n v="6"/>
    <n v="35.017420433743034"/>
    <n v="0"/>
    <x v="0"/>
  </r>
  <r>
    <x v="62"/>
    <d v="2012-05-25T07:20:08"/>
    <n v="85000"/>
    <n v="85000"/>
    <s v="USD"/>
    <n v="85000"/>
    <s v="Manager"/>
    <x v="3"/>
    <s v="USA"/>
    <x v="2"/>
    <s v="4 to 6 hours a day"/>
    <m/>
    <m/>
    <s v=""/>
    <s v=""/>
    <s v=""/>
    <n v="4"/>
    <s v=""/>
    <n v="6"/>
    <s v=""/>
    <s v=""/>
    <n v="6"/>
    <n v="54.487179487179482"/>
    <n v="0"/>
    <x v="0"/>
  </r>
  <r>
    <x v="63"/>
    <d v="2012-05-25T07:21:18"/>
    <s v="â‚¬ 38000"/>
    <n v="38000"/>
    <s v="EUR"/>
    <n v="48275.178681681093"/>
    <s v="busines analist"/>
    <x v="0"/>
    <s v="The Netherlands"/>
    <x v="18"/>
    <s v="1 or 2 hours a day"/>
    <m/>
    <m/>
    <n v="1"/>
    <n v="2"/>
    <s v=""/>
    <s v=""/>
    <s v=""/>
    <s v=""/>
    <s v=""/>
    <s v=""/>
    <n v="2"/>
    <n v="92.836882080155945"/>
    <n v="0"/>
    <x v="0"/>
  </r>
  <r>
    <x v="64"/>
    <d v="2012-05-25T07:25:12"/>
    <n v="85000"/>
    <n v="85000"/>
    <s v="AUD"/>
    <n v="86692.320794224041"/>
    <s v="head of data"/>
    <x v="4"/>
    <s v="Australia"/>
    <x v="16"/>
    <s v="4 to 6 hours a day"/>
    <m/>
    <m/>
    <s v=""/>
    <s v=""/>
    <s v=""/>
    <n v="4"/>
    <s v=""/>
    <n v="6"/>
    <s v=""/>
    <s v=""/>
    <n v="6"/>
    <n v="55.572000509117977"/>
    <n v="0"/>
    <x v="0"/>
  </r>
  <r>
    <x v="65"/>
    <d v="2012-05-25T07:29:12"/>
    <n v="85087"/>
    <n v="85087"/>
    <s v="USD"/>
    <n v="85087"/>
    <s v="Business Systems Analyst"/>
    <x v="0"/>
    <s v="USA"/>
    <x v="2"/>
    <s v="2 to 3 hours per day"/>
    <m/>
    <m/>
    <s v=""/>
    <n v="2"/>
    <n v="3"/>
    <s v=""/>
    <s v=""/>
    <s v=""/>
    <s v=""/>
    <s v=""/>
    <n v="3"/>
    <n v="109.08589743589744"/>
    <n v="0"/>
    <x v="0"/>
  </r>
  <r>
    <x v="66"/>
    <d v="2012-05-25T07:38:22"/>
    <n v="50000"/>
    <n v="50000"/>
    <s v="USD"/>
    <n v="50000"/>
    <s v="Financial Analyst II"/>
    <x v="0"/>
    <s v="USA"/>
    <x v="2"/>
    <s v="All the 8 hours baby, all the 8!"/>
    <m/>
    <m/>
    <s v=""/>
    <s v=""/>
    <s v=""/>
    <s v=""/>
    <s v=""/>
    <s v=""/>
    <s v=""/>
    <n v="8"/>
    <n v="8"/>
    <n v="24.03846153846154"/>
    <n v="0"/>
    <x v="0"/>
  </r>
  <r>
    <x v="67"/>
    <d v="2012-05-25T07:47:00"/>
    <n v="100000"/>
    <n v="100000"/>
    <s v="USD"/>
    <n v="100000"/>
    <s v="Mngr MI"/>
    <x v="3"/>
    <s v="RSA"/>
    <x v="11"/>
    <s v="4 to 6 hours a day"/>
    <m/>
    <m/>
    <s v=""/>
    <s v=""/>
    <s v=""/>
    <n v="4"/>
    <s v=""/>
    <n v="6"/>
    <s v=""/>
    <s v=""/>
    <n v="6"/>
    <n v="64.102564102564102"/>
    <n v="0"/>
    <x v="0"/>
  </r>
  <r>
    <x v="68"/>
    <d v="2012-05-25T22:49:00"/>
    <n v="57000"/>
    <n v="57000"/>
    <s v="USD"/>
    <n v="57000"/>
    <s v="sales analyst"/>
    <x v="0"/>
    <s v="USA"/>
    <x v="2"/>
    <s v="4 to 6 hours a day"/>
    <m/>
    <m/>
    <s v=""/>
    <s v=""/>
    <s v=""/>
    <n v="4"/>
    <s v=""/>
    <n v="6"/>
    <s v=""/>
    <s v=""/>
    <n v="6"/>
    <n v="36.53846153846154"/>
    <n v="0"/>
    <x v="0"/>
  </r>
  <r>
    <x v="69"/>
    <d v="2012-05-25T22:52:28"/>
    <n v="75000"/>
    <n v="75000"/>
    <s v="USD"/>
    <n v="75000"/>
    <s v="Consumer Research Program Manager"/>
    <x v="3"/>
    <s v="USA"/>
    <x v="2"/>
    <s v="All the 8 hours baby, all the 8!"/>
    <m/>
    <m/>
    <s v=""/>
    <s v=""/>
    <s v=""/>
    <s v=""/>
    <s v=""/>
    <s v=""/>
    <s v=""/>
    <n v="8"/>
    <n v="8"/>
    <n v="36.057692307692307"/>
    <n v="0"/>
    <x v="0"/>
  </r>
  <r>
    <x v="70"/>
    <d v="2012-05-25T22:59:05"/>
    <s v="$AUD100000"/>
    <n v="100000"/>
    <s v="AUD"/>
    <n v="101990.96564026357"/>
    <s v="technical trainer"/>
    <x v="3"/>
    <s v="Australia"/>
    <x v="16"/>
    <s v="4 to 6 hours a day"/>
    <m/>
    <m/>
    <s v=""/>
    <s v=""/>
    <s v=""/>
    <n v="4"/>
    <s v=""/>
    <n v="6"/>
    <s v=""/>
    <s v=""/>
    <n v="6"/>
    <n v="65.378824128374092"/>
    <n v="0"/>
    <x v="0"/>
  </r>
  <r>
    <x v="71"/>
    <d v="2012-05-25T23:01:20"/>
    <n v="2785"/>
    <n v="33420"/>
    <s v="USD"/>
    <n v="33420"/>
    <s v="Process Flow Coordinator"/>
    <x v="3"/>
    <s v="United Arab Emirates"/>
    <x v="21"/>
    <s v="All the 8 hours baby, all the 8!"/>
    <m/>
    <m/>
    <s v=""/>
    <s v=""/>
    <s v=""/>
    <s v=""/>
    <s v=""/>
    <s v=""/>
    <s v=""/>
    <n v="8"/>
    <n v="8"/>
    <n v="16.067307692307693"/>
    <n v="0"/>
    <x v="0"/>
  </r>
  <r>
    <x v="72"/>
    <d v="2012-05-25T23:03:00"/>
    <n v="59450"/>
    <n v="59450"/>
    <s v="CAD"/>
    <n v="58460.842544152933"/>
    <s v="Process Improvement Specialist"/>
    <x v="6"/>
    <s v="Canada"/>
    <x v="17"/>
    <s v="All the 8 hours baby, all the 8!"/>
    <m/>
    <m/>
    <s v=""/>
    <s v=""/>
    <s v=""/>
    <s v=""/>
    <s v=""/>
    <s v=""/>
    <s v=""/>
    <n v="8"/>
    <n v="8"/>
    <n v="28.106174300073526"/>
    <n v="0"/>
    <x v="0"/>
  </r>
  <r>
    <x v="73"/>
    <d v="2012-05-25T23:12:29"/>
    <n v="15000"/>
    <n v="15000"/>
    <s v="USD"/>
    <n v="15000"/>
    <s v="Excel Programmer Consultant"/>
    <x v="8"/>
    <s v="USA"/>
    <x v="2"/>
    <s v="All the 8 hours baby, all the 8!"/>
    <m/>
    <m/>
    <s v=""/>
    <s v=""/>
    <s v=""/>
    <s v=""/>
    <s v=""/>
    <s v=""/>
    <s v=""/>
    <n v="8"/>
    <n v="8"/>
    <n v="7.2115384615384617"/>
    <n v="0"/>
    <x v="0"/>
  </r>
  <r>
    <x v="74"/>
    <d v="2012-05-25T23:15:34"/>
    <s v="US $60,000"/>
    <n v="60000"/>
    <s v="USD"/>
    <n v="60000"/>
    <s v="Statistical Analyst"/>
    <x v="0"/>
    <s v="Canada"/>
    <x v="17"/>
    <s v="1 or 2 hours a day"/>
    <m/>
    <m/>
    <n v="1"/>
    <n v="2"/>
    <s v=""/>
    <s v=""/>
    <s v=""/>
    <s v=""/>
    <s v=""/>
    <s v=""/>
    <n v="2"/>
    <n v="115.38461538461539"/>
    <n v="0"/>
    <x v="0"/>
  </r>
  <r>
    <x v="75"/>
    <d v="2012-05-25T23:18:45"/>
    <n v="100000"/>
    <n v="100000"/>
    <s v="GBP"/>
    <n v="157617.8272067284"/>
    <s v="Analyst"/>
    <x v="0"/>
    <s v="UK"/>
    <x v="14"/>
    <s v="2 to 3 hours per day"/>
    <m/>
    <m/>
    <s v=""/>
    <n v="2"/>
    <n v="3"/>
    <s v=""/>
    <s v=""/>
    <s v=""/>
    <s v=""/>
    <s v=""/>
    <n v="3"/>
    <n v="202.07413744452359"/>
    <n v="0"/>
    <x v="0"/>
  </r>
  <r>
    <x v="76"/>
    <d v="2012-05-25T23:20:46"/>
    <s v="Us$ 18000"/>
    <n v="18000"/>
    <s v="USD"/>
    <n v="18000"/>
    <s v="Operational Analyst"/>
    <x v="0"/>
    <s v="Saudi Arabia"/>
    <x v="22"/>
    <s v="All the 8 hours baby, all the 8!"/>
    <m/>
    <m/>
    <s v=""/>
    <s v=""/>
    <s v=""/>
    <s v=""/>
    <s v=""/>
    <s v=""/>
    <s v=""/>
    <n v="8"/>
    <n v="8"/>
    <n v="8.6538461538461533"/>
    <n v="0"/>
    <x v="0"/>
  </r>
  <r>
    <x v="77"/>
    <d v="2012-05-25T23:31:16"/>
    <n v="50000"/>
    <n v="50000"/>
    <s v="USD"/>
    <n v="50000"/>
    <s v="Exceler"/>
    <x v="3"/>
    <s v="USA"/>
    <x v="2"/>
    <s v="2 to 3 hours per day"/>
    <m/>
    <m/>
    <s v=""/>
    <n v="2"/>
    <n v="3"/>
    <s v=""/>
    <s v=""/>
    <s v=""/>
    <s v=""/>
    <s v=""/>
    <n v="3"/>
    <n v="64.102564102564102"/>
    <n v="0"/>
    <x v="0"/>
  </r>
  <r>
    <x v="78"/>
    <d v="2012-05-25T23:33:15"/>
    <n v="26000"/>
    <n v="26000"/>
    <s v="USD"/>
    <n v="26000"/>
    <s v="Marketing Analyst"/>
    <x v="0"/>
    <s v="Panama"/>
    <x v="23"/>
    <s v="All the 8 hours baby, all the 8!"/>
    <m/>
    <m/>
    <s v=""/>
    <s v=""/>
    <s v=""/>
    <s v=""/>
    <s v=""/>
    <s v=""/>
    <s v=""/>
    <n v="8"/>
    <n v="8"/>
    <n v="12.5"/>
    <n v="0"/>
    <x v="0"/>
  </r>
  <r>
    <x v="79"/>
    <d v="2012-05-25T23:49:27"/>
    <s v="Â£30000"/>
    <n v="30000"/>
    <s v="GBP"/>
    <n v="47285.348162018527"/>
    <s v="Database Manager"/>
    <x v="3"/>
    <s v="UK"/>
    <x v="14"/>
    <s v="4 to 6 hours a day"/>
    <m/>
    <m/>
    <s v=""/>
    <s v=""/>
    <s v=""/>
    <n v="4"/>
    <s v=""/>
    <n v="6"/>
    <s v=""/>
    <s v=""/>
    <n v="6"/>
    <n v="30.31112061667854"/>
    <n v="0"/>
    <x v="0"/>
  </r>
  <r>
    <x v="80"/>
    <d v="2012-05-26T00:00:52"/>
    <n v="150000"/>
    <n v="150000"/>
    <s v="USD"/>
    <n v="150000"/>
    <s v="Director"/>
    <x v="4"/>
    <s v="USA"/>
    <x v="2"/>
    <s v="All the 8 hours baby, all the 8!"/>
    <m/>
    <m/>
    <s v=""/>
    <s v=""/>
    <s v=""/>
    <s v=""/>
    <s v=""/>
    <s v=""/>
    <s v=""/>
    <n v="8"/>
    <n v="8"/>
    <n v="72.115384615384613"/>
    <n v="0"/>
    <x v="0"/>
  </r>
  <r>
    <x v="81"/>
    <d v="2012-05-26T00:05:45"/>
    <n v="120000"/>
    <n v="120000"/>
    <s v="USD"/>
    <n v="120000"/>
    <s v="Manager, Forecasts &amp; Budgets"/>
    <x v="3"/>
    <s v="USA"/>
    <x v="2"/>
    <s v="4 to 6 hours a day"/>
    <m/>
    <m/>
    <s v=""/>
    <s v=""/>
    <s v=""/>
    <n v="4"/>
    <s v=""/>
    <n v="6"/>
    <s v=""/>
    <s v=""/>
    <n v="6"/>
    <n v="76.92307692307692"/>
    <n v="0"/>
    <x v="0"/>
  </r>
  <r>
    <x v="82"/>
    <d v="2012-05-26T00:10:17"/>
    <n v="500000"/>
    <n v="500000"/>
    <s v="INR"/>
    <n v="8903.9583437212841"/>
    <s v="Senior Consultant"/>
    <x v="8"/>
    <s v="India"/>
    <x v="0"/>
    <s v="All the 8 hours baby, all the 8!"/>
    <m/>
    <m/>
    <s v=""/>
    <s v=""/>
    <s v=""/>
    <s v=""/>
    <s v=""/>
    <s v=""/>
    <s v=""/>
    <n v="8"/>
    <n v="8"/>
    <n v="4.2807492037121557"/>
    <n v="0"/>
    <x v="0"/>
  </r>
  <r>
    <x v="83"/>
    <d v="2012-05-26T00:11:21"/>
    <s v="US $ 31330.00"/>
    <n v="31330"/>
    <s v="USD"/>
    <n v="31330"/>
    <s v="VBA Analyst"/>
    <x v="0"/>
    <s v="Brazil"/>
    <x v="24"/>
    <s v="All the 8 hours baby, all the 8!"/>
    <m/>
    <m/>
    <s v=""/>
    <s v=""/>
    <s v=""/>
    <s v=""/>
    <s v=""/>
    <s v=""/>
    <s v=""/>
    <n v="8"/>
    <n v="8"/>
    <n v="15.0625"/>
    <n v="0"/>
    <x v="0"/>
  </r>
  <r>
    <x v="84"/>
    <d v="2012-05-26T00:15:17"/>
    <n v="110000"/>
    <n v="110000"/>
    <s v="USD"/>
    <n v="110000"/>
    <s v="Senior Scheduling Engineer"/>
    <x v="2"/>
    <s v="USA"/>
    <x v="2"/>
    <s v="2 to 3 hours per day"/>
    <m/>
    <m/>
    <s v=""/>
    <n v="2"/>
    <n v="3"/>
    <s v=""/>
    <s v=""/>
    <s v=""/>
    <s v=""/>
    <s v=""/>
    <n v="3"/>
    <n v="141.02564102564102"/>
    <n v="0"/>
    <x v="0"/>
  </r>
  <r>
    <x v="85"/>
    <d v="2012-05-26T00:22:49"/>
    <s v="81,000USD"/>
    <n v="81000"/>
    <s v="USD"/>
    <n v="81000"/>
    <s v="Strategy Consultant"/>
    <x v="8"/>
    <s v="UK"/>
    <x v="14"/>
    <s v="4 to 6 hours a day"/>
    <m/>
    <m/>
    <s v=""/>
    <s v=""/>
    <s v=""/>
    <n v="4"/>
    <s v=""/>
    <n v="6"/>
    <s v=""/>
    <s v=""/>
    <n v="6"/>
    <n v="51.92307692307692"/>
    <n v="0"/>
    <x v="0"/>
  </r>
  <r>
    <x v="86"/>
    <d v="2012-05-26T00:39:04"/>
    <n v="40000"/>
    <n v="40000"/>
    <s v="USD"/>
    <n v="40000"/>
    <s v="Admin"/>
    <x v="0"/>
    <s v="USA"/>
    <x v="2"/>
    <s v="4 to 6 hours a day"/>
    <m/>
    <m/>
    <s v=""/>
    <s v=""/>
    <s v=""/>
    <n v="4"/>
    <s v=""/>
    <n v="6"/>
    <s v=""/>
    <s v=""/>
    <n v="6"/>
    <n v="25.641025641025642"/>
    <n v="0"/>
    <x v="0"/>
  </r>
  <r>
    <x v="87"/>
    <d v="2012-05-26T00:39:28"/>
    <n v="42000"/>
    <n v="42000"/>
    <s v="CAD"/>
    <n v="41301.183967273726"/>
    <s v="IT Asset Administrator"/>
    <x v="0"/>
    <s v="Canada"/>
    <x v="17"/>
    <s v="4 to 6 hours a day"/>
    <m/>
    <m/>
    <s v=""/>
    <s v=""/>
    <s v=""/>
    <n v="4"/>
    <s v=""/>
    <n v="6"/>
    <s v=""/>
    <s v=""/>
    <n v="6"/>
    <n v="26.475117927739568"/>
    <n v="0"/>
    <x v="0"/>
  </r>
  <r>
    <x v="88"/>
    <d v="2012-05-26T00:39:36"/>
    <n v="125000"/>
    <n v="125000"/>
    <s v="USD"/>
    <n v="125000"/>
    <s v="Director of Marketing"/>
    <x v="4"/>
    <s v="USA"/>
    <x v="2"/>
    <s v="4 to 6 hours a day"/>
    <m/>
    <m/>
    <s v=""/>
    <s v=""/>
    <s v=""/>
    <n v="4"/>
    <s v=""/>
    <n v="6"/>
    <s v=""/>
    <s v=""/>
    <n v="6"/>
    <n v="80.128205128205124"/>
    <n v="0"/>
    <x v="0"/>
  </r>
  <r>
    <x v="89"/>
    <d v="2012-05-26T00:39:38"/>
    <n v="36000"/>
    <n v="36000"/>
    <s v="USD"/>
    <n v="36000"/>
    <s v="Graphic Design Manager"/>
    <x v="3"/>
    <s v="USA"/>
    <x v="2"/>
    <s v="2 to 3 hours per day"/>
    <m/>
    <m/>
    <s v=""/>
    <n v="2"/>
    <n v="3"/>
    <s v=""/>
    <s v=""/>
    <s v=""/>
    <s v=""/>
    <s v=""/>
    <n v="3"/>
    <n v="46.153846153846153"/>
    <n v="0"/>
    <x v="0"/>
  </r>
  <r>
    <x v="90"/>
    <d v="2012-05-26T00:39:54"/>
    <s v="Rs. 12,000/-"/>
    <n v="144000"/>
    <s v="INR"/>
    <n v="2564.3400029917298"/>
    <s v="Financial Consultant"/>
    <x v="8"/>
    <s v="India"/>
    <x v="0"/>
    <s v="1 or 2 hours a day"/>
    <m/>
    <m/>
    <n v="1"/>
    <n v="2"/>
    <s v=""/>
    <s v=""/>
    <s v=""/>
    <s v=""/>
    <s v=""/>
    <s v=""/>
    <n v="2"/>
    <n v="4.9314230826764032"/>
    <n v="0"/>
    <x v="0"/>
  </r>
  <r>
    <x v="91"/>
    <d v="2012-05-26T00:40:00"/>
    <n v="75000"/>
    <n v="75000"/>
    <s v="USD"/>
    <n v="75000"/>
    <s v="Data Analyst"/>
    <x v="0"/>
    <s v="USA"/>
    <x v="2"/>
    <s v="1 or 2 hours a day"/>
    <m/>
    <m/>
    <n v="1"/>
    <n v="2"/>
    <s v=""/>
    <s v=""/>
    <s v=""/>
    <s v=""/>
    <s v=""/>
    <s v=""/>
    <n v="2"/>
    <n v="144.23076923076923"/>
    <n v="0"/>
    <x v="0"/>
  </r>
  <r>
    <x v="92"/>
    <d v="2012-05-26T00:40:20"/>
    <n v="95000"/>
    <n v="95000"/>
    <s v="USD"/>
    <n v="95000"/>
    <s v="CFO"/>
    <x v="4"/>
    <s v="USA"/>
    <x v="2"/>
    <s v="4 to 6 hours a day"/>
    <m/>
    <m/>
    <s v=""/>
    <s v=""/>
    <s v=""/>
    <n v="4"/>
    <s v=""/>
    <n v="6"/>
    <s v=""/>
    <s v=""/>
    <n v="6"/>
    <n v="60.897435897435898"/>
    <n v="0"/>
    <x v="0"/>
  </r>
  <r>
    <x v="93"/>
    <d v="2012-05-26T00:40:27"/>
    <n v="24000"/>
    <n v="24000"/>
    <s v="USD"/>
    <n v="24000"/>
    <s v="Paraeducator"/>
    <x v="3"/>
    <s v="USA"/>
    <x v="2"/>
    <s v="2 to 3 hours per day"/>
    <m/>
    <m/>
    <s v=""/>
    <n v="2"/>
    <n v="3"/>
    <s v=""/>
    <s v=""/>
    <s v=""/>
    <s v=""/>
    <s v=""/>
    <n v="3"/>
    <n v="30.76923076923077"/>
    <n v="0"/>
    <x v="0"/>
  </r>
  <r>
    <x v="94"/>
    <d v="2012-05-26T00:40:31"/>
    <s v="91,000 USD"/>
    <n v="91000"/>
    <s v="USD"/>
    <n v="91000"/>
    <s v="Channel Marketing Manager"/>
    <x v="3"/>
    <s v="USA"/>
    <x v="2"/>
    <s v="1 or 2 hours a day"/>
    <m/>
    <m/>
    <n v="1"/>
    <n v="2"/>
    <s v=""/>
    <s v=""/>
    <s v=""/>
    <s v=""/>
    <s v=""/>
    <s v=""/>
    <n v="2"/>
    <n v="175"/>
    <n v="0"/>
    <x v="0"/>
  </r>
  <r>
    <x v="95"/>
    <d v="2012-05-26T00:40:39"/>
    <n v="40000"/>
    <n v="40000"/>
    <s v="USD"/>
    <n v="40000"/>
    <s v="Sales and Marketing Analyst "/>
    <x v="0"/>
    <s v="USA"/>
    <x v="2"/>
    <s v="4 to 6 hours a day"/>
    <m/>
    <m/>
    <s v=""/>
    <s v=""/>
    <s v=""/>
    <n v="4"/>
    <s v=""/>
    <n v="6"/>
    <s v=""/>
    <s v=""/>
    <n v="6"/>
    <n v="25.641025641025642"/>
    <n v="0"/>
    <x v="0"/>
  </r>
  <r>
    <x v="96"/>
    <d v="2012-05-26T00:40:40"/>
    <n v="57000"/>
    <n v="57000"/>
    <s v="USD"/>
    <n v="57000"/>
    <s v="Production Scheduler"/>
    <x v="3"/>
    <s v="USA"/>
    <x v="2"/>
    <s v="4 to 6 hours a day"/>
    <m/>
    <m/>
    <s v=""/>
    <s v=""/>
    <s v=""/>
    <n v="4"/>
    <s v=""/>
    <n v="6"/>
    <s v=""/>
    <s v=""/>
    <n v="6"/>
    <n v="36.53846153846154"/>
    <n v="0"/>
    <x v="0"/>
  </r>
  <r>
    <x v="97"/>
    <d v="2012-05-26T00:40:41"/>
    <n v="74000"/>
    <n v="74000"/>
    <s v="USD"/>
    <n v="74000"/>
    <s v="Senior Consultant"/>
    <x v="8"/>
    <s v="USA"/>
    <x v="2"/>
    <s v="4 to 6 hours a day"/>
    <m/>
    <m/>
    <s v=""/>
    <s v=""/>
    <s v=""/>
    <n v="4"/>
    <s v=""/>
    <n v="6"/>
    <s v=""/>
    <s v=""/>
    <n v="6"/>
    <n v="47.435897435897438"/>
    <n v="0"/>
    <x v="0"/>
  </r>
  <r>
    <x v="98"/>
    <d v="2012-05-26T00:40:42"/>
    <s v="80k"/>
    <n v="80000"/>
    <s v="USD"/>
    <n v="80000"/>
    <s v="financial analyst"/>
    <x v="0"/>
    <s v="USA"/>
    <x v="2"/>
    <s v="4 to 6 hours a day"/>
    <m/>
    <m/>
    <s v=""/>
    <s v=""/>
    <s v=""/>
    <n v="4"/>
    <s v=""/>
    <n v="6"/>
    <s v=""/>
    <s v=""/>
    <n v="6"/>
    <n v="51.282051282051285"/>
    <n v="0"/>
    <x v="0"/>
  </r>
  <r>
    <x v="99"/>
    <d v="2012-05-26T00:40:46"/>
    <n v="90000"/>
    <n v="90000"/>
    <s v="USD"/>
    <n v="90000"/>
    <s v="Product Specialist"/>
    <x v="6"/>
    <s v="USA"/>
    <x v="2"/>
    <s v="4 to 6 hours a day"/>
    <m/>
    <m/>
    <s v=""/>
    <s v=""/>
    <s v=""/>
    <n v="4"/>
    <s v=""/>
    <n v="6"/>
    <s v=""/>
    <s v=""/>
    <n v="6"/>
    <n v="57.692307692307693"/>
    <n v="0"/>
    <x v="0"/>
  </r>
  <r>
    <x v="100"/>
    <d v="2012-05-26T00:40:48"/>
    <n v="21000"/>
    <n v="21000"/>
    <s v="USD"/>
    <n v="21000"/>
    <s v="IT support"/>
    <x v="0"/>
    <s v="arabian Gulf"/>
    <x v="25"/>
    <s v="1 or 2 hours a day"/>
    <m/>
    <m/>
    <n v="1"/>
    <n v="2"/>
    <s v=""/>
    <s v=""/>
    <s v=""/>
    <s v=""/>
    <s v=""/>
    <s v=""/>
    <n v="2"/>
    <n v="40.384615384615387"/>
    <n v="0"/>
    <x v="0"/>
  </r>
  <r>
    <x v="101"/>
    <d v="2012-05-26T00:40:50"/>
    <n v="52000"/>
    <n v="52000"/>
    <s v="USD"/>
    <n v="52000"/>
    <s v="sr. project coordinator"/>
    <x v="3"/>
    <s v="USA"/>
    <x v="2"/>
    <s v="4 to 6 hours a day"/>
    <m/>
    <m/>
    <s v=""/>
    <s v=""/>
    <s v=""/>
    <n v="4"/>
    <s v=""/>
    <n v="6"/>
    <s v=""/>
    <s v=""/>
    <n v="6"/>
    <n v="33.333333333333329"/>
    <n v="0"/>
    <x v="0"/>
  </r>
  <r>
    <x v="102"/>
    <d v="2012-05-26T00:40:52"/>
    <n v="19200"/>
    <n v="19200"/>
    <s v="USD"/>
    <n v="19200"/>
    <s v="Sr Administrative Assistant"/>
    <x v="0"/>
    <s v="Mexico"/>
    <x v="26"/>
    <s v="4 to 6 hours a day"/>
    <m/>
    <m/>
    <s v=""/>
    <s v=""/>
    <s v=""/>
    <n v="4"/>
    <s v=""/>
    <n v="6"/>
    <s v=""/>
    <s v=""/>
    <n v="6"/>
    <n v="12.307692307692308"/>
    <n v="0"/>
    <x v="0"/>
  </r>
  <r>
    <x v="103"/>
    <d v="2012-05-26T00:40:57"/>
    <n v="36000"/>
    <n v="36000"/>
    <s v="USD"/>
    <n v="36000"/>
    <s v="Analyst"/>
    <x v="0"/>
    <s v="USA"/>
    <x v="2"/>
    <s v="4 to 6 hours a day"/>
    <m/>
    <m/>
    <s v=""/>
    <s v=""/>
    <s v=""/>
    <n v="4"/>
    <s v=""/>
    <n v="6"/>
    <s v=""/>
    <s v=""/>
    <n v="6"/>
    <n v="23.076923076923077"/>
    <n v="0"/>
    <x v="0"/>
  </r>
  <r>
    <x v="104"/>
    <d v="2012-05-26T00:41:02"/>
    <n v="57400"/>
    <n v="57400"/>
    <s v="USD"/>
    <n v="57400"/>
    <s v="IT Analyst"/>
    <x v="0"/>
    <s v="USA"/>
    <x v="2"/>
    <s v="4 to 6 hours a day"/>
    <m/>
    <m/>
    <s v=""/>
    <s v=""/>
    <s v=""/>
    <n v="4"/>
    <s v=""/>
    <n v="6"/>
    <s v=""/>
    <s v=""/>
    <n v="6"/>
    <n v="36.794871794871796"/>
    <n v="0"/>
    <x v="0"/>
  </r>
  <r>
    <x v="105"/>
    <d v="2012-05-26T00:41:03"/>
    <n v="66000"/>
    <n v="66000"/>
    <s v="USD"/>
    <n v="66000"/>
    <s v="Analyst"/>
    <x v="0"/>
    <s v="USA"/>
    <x v="2"/>
    <s v="2 to 3 hours per day"/>
    <m/>
    <m/>
    <s v=""/>
    <n v="2"/>
    <n v="3"/>
    <s v=""/>
    <s v=""/>
    <s v=""/>
    <s v=""/>
    <s v=""/>
    <n v="3"/>
    <n v="84.615384615384613"/>
    <n v="0"/>
    <x v="0"/>
  </r>
  <r>
    <x v="106"/>
    <d v="2012-05-26T00:41:06"/>
    <n v="35000"/>
    <n v="35000"/>
    <s v="EUR"/>
    <n v="44463.980364706273"/>
    <s v="Project manager"/>
    <x v="3"/>
    <s v="Greece"/>
    <x v="27"/>
    <s v="4 to 6 hours a day"/>
    <m/>
    <m/>
    <s v=""/>
    <s v=""/>
    <s v=""/>
    <n v="4"/>
    <s v=""/>
    <n v="6"/>
    <s v=""/>
    <s v=""/>
    <n v="6"/>
    <n v="28.502551515837354"/>
    <n v="0"/>
    <x v="0"/>
  </r>
  <r>
    <x v="107"/>
    <d v="2012-05-26T00:41:16"/>
    <s v="$85,000+"/>
    <n v="85000"/>
    <s v="USD"/>
    <n v="85000"/>
    <s v="Strategic Analyst"/>
    <x v="0"/>
    <s v="USA"/>
    <x v="2"/>
    <s v="4 to 6 hours a day"/>
    <m/>
    <m/>
    <s v=""/>
    <s v=""/>
    <s v=""/>
    <n v="4"/>
    <s v=""/>
    <n v="6"/>
    <s v=""/>
    <s v=""/>
    <n v="6"/>
    <n v="54.487179487179482"/>
    <n v="0"/>
    <x v="0"/>
  </r>
  <r>
    <x v="108"/>
    <d v="2012-05-26T00:41:22"/>
    <n v="50000"/>
    <n v="50000"/>
    <s v="USD"/>
    <n v="50000"/>
    <s v="Transportation Specialist"/>
    <x v="6"/>
    <s v="USA"/>
    <x v="2"/>
    <s v="4 to 6 hours a day"/>
    <m/>
    <m/>
    <s v=""/>
    <s v=""/>
    <s v=""/>
    <n v="4"/>
    <s v=""/>
    <n v="6"/>
    <s v=""/>
    <s v=""/>
    <n v="6"/>
    <n v="32.051282051282051"/>
    <n v="0"/>
    <x v="0"/>
  </r>
  <r>
    <x v="109"/>
    <d v="2012-05-26T00:41:27"/>
    <s v="$58,000 USD"/>
    <n v="58000"/>
    <s v="USD"/>
    <n v="58000"/>
    <s v="Operations Programs Support"/>
    <x v="3"/>
    <s v="USA"/>
    <x v="2"/>
    <s v="4 to 6 hours a day"/>
    <m/>
    <m/>
    <s v=""/>
    <s v=""/>
    <s v=""/>
    <n v="4"/>
    <s v=""/>
    <n v="6"/>
    <s v=""/>
    <s v=""/>
    <n v="6"/>
    <n v="37.179487179487175"/>
    <n v="0"/>
    <x v="0"/>
  </r>
  <r>
    <x v="110"/>
    <d v="2012-05-26T00:41:28"/>
    <n v="37900"/>
    <n v="37900"/>
    <s v="USD"/>
    <n v="37900"/>
    <s v="Accounting Coordinator"/>
    <x v="5"/>
    <s v="USA"/>
    <x v="2"/>
    <s v="All the 8 hours baby, all the 8!"/>
    <m/>
    <m/>
    <s v=""/>
    <s v=""/>
    <s v=""/>
    <s v=""/>
    <s v=""/>
    <s v=""/>
    <s v=""/>
    <n v="8"/>
    <n v="8"/>
    <n v="18.221153846153847"/>
    <n v="0"/>
    <x v="0"/>
  </r>
  <r>
    <x v="111"/>
    <d v="2012-05-26T00:41:30"/>
    <n v="4000"/>
    <n v="48000"/>
    <s v="USD"/>
    <n v="48000"/>
    <s v="Asst.Manager Finance"/>
    <x v="3"/>
    <s v="UAE"/>
    <x v="21"/>
    <s v="2 to 3 hours per day"/>
    <m/>
    <m/>
    <s v=""/>
    <n v="2"/>
    <n v="3"/>
    <s v=""/>
    <s v=""/>
    <s v=""/>
    <s v=""/>
    <s v=""/>
    <n v="3"/>
    <n v="61.53846153846154"/>
    <n v="0"/>
    <x v="0"/>
  </r>
  <r>
    <x v="112"/>
    <d v="2012-05-26T00:41:32"/>
    <n v="67000"/>
    <n v="67000"/>
    <s v="USD"/>
    <n v="67000"/>
    <s v="Operations Cost Analyst"/>
    <x v="0"/>
    <s v="USA"/>
    <x v="2"/>
    <s v="4 to 6 hours a day"/>
    <m/>
    <m/>
    <s v=""/>
    <s v=""/>
    <s v=""/>
    <n v="4"/>
    <s v=""/>
    <n v="6"/>
    <s v=""/>
    <s v=""/>
    <n v="6"/>
    <n v="42.948717948717949"/>
    <n v="0"/>
    <x v="0"/>
  </r>
  <r>
    <x v="113"/>
    <d v="2012-05-26T00:41:35"/>
    <n v="85000"/>
    <n v="85000"/>
    <s v="USD"/>
    <n v="85000"/>
    <s v="Financial Controller"/>
    <x v="1"/>
    <s v="UAE"/>
    <x v="21"/>
    <s v="4 to 6 hours a day"/>
    <m/>
    <m/>
    <s v=""/>
    <s v=""/>
    <s v=""/>
    <n v="4"/>
    <s v=""/>
    <n v="6"/>
    <s v=""/>
    <s v=""/>
    <n v="6"/>
    <n v="54.487179487179482"/>
    <n v="0"/>
    <x v="0"/>
  </r>
  <r>
    <x v="114"/>
    <d v="2012-05-26T00:41:35"/>
    <n v="56160"/>
    <n v="56160"/>
    <s v="USD"/>
    <n v="56160"/>
    <s v="Utilization Analyst"/>
    <x v="0"/>
    <s v="USA"/>
    <x v="2"/>
    <s v="4 to 6 hours a day"/>
    <m/>
    <m/>
    <s v=""/>
    <s v=""/>
    <s v=""/>
    <n v="4"/>
    <s v=""/>
    <n v="6"/>
    <s v=""/>
    <s v=""/>
    <n v="6"/>
    <n v="36"/>
    <n v="0"/>
    <x v="0"/>
  </r>
  <r>
    <x v="115"/>
    <d v="2012-05-26T00:41:38"/>
    <n v="2000"/>
    <n v="24000"/>
    <s v="USD"/>
    <n v="24000"/>
    <s v="Researcher"/>
    <x v="3"/>
    <s v="Colombia"/>
    <x v="28"/>
    <s v="All the 8 hours baby, all the 8!"/>
    <m/>
    <m/>
    <s v=""/>
    <s v=""/>
    <s v=""/>
    <s v=""/>
    <s v=""/>
    <s v=""/>
    <s v=""/>
    <n v="8"/>
    <n v="8"/>
    <n v="11.538461538461538"/>
    <n v="0"/>
    <x v="0"/>
  </r>
  <r>
    <x v="116"/>
    <d v="2012-05-26T00:41:38"/>
    <n v="52000"/>
    <n v="52000"/>
    <s v="USD"/>
    <n v="52000"/>
    <s v="Market Analyst"/>
    <x v="0"/>
    <s v="USA"/>
    <x v="2"/>
    <s v="Excel ?!? What Excel?"/>
    <m/>
    <m/>
    <s v=""/>
    <s v=""/>
    <s v=""/>
    <s v=""/>
    <s v=""/>
    <s v=""/>
    <s v=""/>
    <s v=""/>
    <e v="#N/A"/>
    <n v="1"/>
    <n v="0"/>
    <x v="0"/>
  </r>
  <r>
    <x v="117"/>
    <d v="2012-05-26T00:41:41"/>
    <n v="60000"/>
    <n v="60000"/>
    <s v="CAD"/>
    <n v="59001.691381819612"/>
    <s v="Web Developer"/>
    <x v="0"/>
    <s v="Canada"/>
    <x v="17"/>
    <s v="Excel ?!? What Excel?"/>
    <m/>
    <m/>
    <s v=""/>
    <s v=""/>
    <s v=""/>
    <s v=""/>
    <s v=""/>
    <s v=""/>
    <s v=""/>
    <s v=""/>
    <e v="#N/A"/>
    <n v="1"/>
    <n v="0"/>
    <x v="0"/>
  </r>
  <r>
    <x v="118"/>
    <d v="2012-05-26T00:41:43"/>
    <n v="70000"/>
    <n v="70000"/>
    <s v="USD"/>
    <n v="70000"/>
    <s v="Sr. Acct"/>
    <x v="5"/>
    <s v="USA"/>
    <x v="2"/>
    <s v="All the 8 hours baby, all the 8!"/>
    <m/>
    <m/>
    <s v=""/>
    <s v=""/>
    <s v=""/>
    <s v=""/>
    <s v=""/>
    <s v=""/>
    <s v=""/>
    <n v="8"/>
    <n v="8"/>
    <n v="33.653846153846153"/>
    <n v="0"/>
    <x v="0"/>
  </r>
  <r>
    <x v="119"/>
    <d v="2012-05-26T00:41:56"/>
    <n v="50000"/>
    <n v="50000"/>
    <s v="USD"/>
    <n v="50000"/>
    <s v="Information Systems Specialist"/>
    <x v="6"/>
    <s v="USA"/>
    <x v="2"/>
    <s v="4 to 6 hours a day"/>
    <m/>
    <m/>
    <s v=""/>
    <s v=""/>
    <s v=""/>
    <n v="4"/>
    <s v=""/>
    <n v="6"/>
    <s v=""/>
    <s v=""/>
    <n v="6"/>
    <n v="32.051282051282051"/>
    <n v="0"/>
    <x v="0"/>
  </r>
  <r>
    <x v="120"/>
    <d v="2012-05-26T00:41:58"/>
    <n v="2300000"/>
    <n v="2300000"/>
    <s v="INR"/>
    <n v="40958.208381117904"/>
    <s v="Analytics lead"/>
    <x v="0"/>
    <s v="India"/>
    <x v="0"/>
    <s v="1 or 2 hours a day"/>
    <m/>
    <m/>
    <n v="1"/>
    <n v="2"/>
    <s v=""/>
    <s v=""/>
    <s v=""/>
    <s v=""/>
    <s v=""/>
    <s v=""/>
    <n v="2"/>
    <n v="78.765785348303666"/>
    <n v="0"/>
    <x v="0"/>
  </r>
  <r>
    <x v="121"/>
    <d v="2012-05-26T00:42:00"/>
    <n v="80000"/>
    <n v="80000"/>
    <s v="USD"/>
    <n v="80000"/>
    <s v="Financial Analyst"/>
    <x v="0"/>
    <s v="USA"/>
    <x v="2"/>
    <s v="4 to 6 hours a day"/>
    <m/>
    <m/>
    <s v=""/>
    <s v=""/>
    <s v=""/>
    <n v="4"/>
    <s v=""/>
    <n v="6"/>
    <s v=""/>
    <s v=""/>
    <n v="6"/>
    <n v="51.282051282051285"/>
    <n v="0"/>
    <x v="0"/>
  </r>
  <r>
    <x v="122"/>
    <d v="2012-05-26T00:42:08"/>
    <n v="128000"/>
    <n v="128000"/>
    <s v="USD"/>
    <n v="128000"/>
    <s v="Actuary"/>
    <x v="3"/>
    <s v="USA"/>
    <x v="2"/>
    <s v="All the 8 hours baby, all the 8!"/>
    <m/>
    <m/>
    <s v=""/>
    <s v=""/>
    <s v=""/>
    <s v=""/>
    <s v=""/>
    <s v=""/>
    <s v=""/>
    <n v="8"/>
    <n v="8"/>
    <n v="61.53846153846154"/>
    <n v="0"/>
    <x v="0"/>
  </r>
  <r>
    <x v="123"/>
    <d v="2012-05-26T00:42:10"/>
    <s v="US $44,000"/>
    <n v="44000"/>
    <s v="USD"/>
    <n v="44000"/>
    <s v="School Tech Coordinator"/>
    <x v="3"/>
    <s v="USA"/>
    <x v="2"/>
    <s v="1 or 2 hours a day"/>
    <m/>
    <m/>
    <n v="1"/>
    <n v="2"/>
    <s v=""/>
    <s v=""/>
    <s v=""/>
    <s v=""/>
    <s v=""/>
    <s v=""/>
    <n v="2"/>
    <n v="84.615384615384613"/>
    <n v="0"/>
    <x v="0"/>
  </r>
  <r>
    <x v="124"/>
    <d v="2012-05-26T00:42:11"/>
    <n v="65000"/>
    <n v="65000"/>
    <s v="USD"/>
    <n v="65000"/>
    <s v="sr accountant"/>
    <x v="5"/>
    <s v="USA"/>
    <x v="2"/>
    <s v="All the 8 hours baby, all the 8!"/>
    <m/>
    <m/>
    <s v=""/>
    <s v=""/>
    <s v=""/>
    <s v=""/>
    <s v=""/>
    <s v=""/>
    <s v=""/>
    <n v="8"/>
    <n v="8"/>
    <n v="31.25"/>
    <n v="0"/>
    <x v="0"/>
  </r>
  <r>
    <x v="125"/>
    <d v="2012-05-26T00:42:32"/>
    <s v="36000 usd"/>
    <n v="36000"/>
    <s v="USD"/>
    <n v="36000"/>
    <s v="senior accountant"/>
    <x v="5"/>
    <s v="Turkey"/>
    <x v="29"/>
    <s v="4 to 6 hours a day"/>
    <m/>
    <m/>
    <s v=""/>
    <s v=""/>
    <s v=""/>
    <n v="4"/>
    <s v=""/>
    <n v="6"/>
    <s v=""/>
    <s v=""/>
    <n v="6"/>
    <n v="23.076923076923077"/>
    <n v="0"/>
    <x v="0"/>
  </r>
  <r>
    <x v="126"/>
    <d v="2012-05-26T00:42:34"/>
    <n v="1000"/>
    <n v="12000"/>
    <s v="USD"/>
    <n v="12000"/>
    <s v="Freelance"/>
    <x v="8"/>
    <s v="Pakistan"/>
    <x v="3"/>
    <s v="1 or 2 hours a day"/>
    <m/>
    <m/>
    <n v="1"/>
    <n v="2"/>
    <s v=""/>
    <s v=""/>
    <s v=""/>
    <s v=""/>
    <s v=""/>
    <s v=""/>
    <n v="2"/>
    <n v="23.076923076923077"/>
    <n v="0"/>
    <x v="0"/>
  </r>
  <r>
    <x v="127"/>
    <d v="2012-05-26T00:42:41"/>
    <n v="28159.200000000001"/>
    <n v="28159"/>
    <s v="GBP"/>
    <n v="44383.603963142654"/>
    <s v="Data Analyst"/>
    <x v="0"/>
    <s v="UK"/>
    <x v="14"/>
    <s v="All the 8 hours baby, all the 8!"/>
    <m/>
    <m/>
    <s v=""/>
    <s v=""/>
    <s v=""/>
    <s v=""/>
    <s v=""/>
    <s v=""/>
    <s v=""/>
    <n v="8"/>
    <n v="8"/>
    <n v="21.338271136126277"/>
    <n v="0"/>
    <x v="0"/>
  </r>
  <r>
    <x v="128"/>
    <d v="2012-05-26T00:42:46"/>
    <n v="45000"/>
    <n v="45000"/>
    <s v="USD"/>
    <n v="45000"/>
    <s v="DBA"/>
    <x v="0"/>
    <s v="USA"/>
    <x v="2"/>
    <s v="4 to 6 hours a day"/>
    <m/>
    <m/>
    <s v=""/>
    <s v=""/>
    <s v=""/>
    <n v="4"/>
    <s v=""/>
    <n v="6"/>
    <s v=""/>
    <s v=""/>
    <n v="6"/>
    <n v="28.846153846153847"/>
    <n v="0"/>
    <x v="0"/>
  </r>
  <r>
    <x v="129"/>
    <d v="2012-05-26T00:42:58"/>
    <n v="54000"/>
    <n v="54000"/>
    <s v="USD"/>
    <n v="54000"/>
    <s v="Research Analyst"/>
    <x v="0"/>
    <s v="USA"/>
    <x v="2"/>
    <s v="2 to 3 hours per day"/>
    <m/>
    <m/>
    <s v=""/>
    <n v="2"/>
    <n v="3"/>
    <s v=""/>
    <s v=""/>
    <s v=""/>
    <s v=""/>
    <s v=""/>
    <n v="3"/>
    <n v="69.230769230769226"/>
    <n v="0"/>
    <x v="0"/>
  </r>
  <r>
    <x v="130"/>
    <d v="2012-05-26T00:43:03"/>
    <n v="70000"/>
    <n v="70000"/>
    <s v="GBP"/>
    <n v="110332.47904470989"/>
    <s v="Project Manager"/>
    <x v="3"/>
    <s v="UK"/>
    <x v="14"/>
    <s v="2 to 3 hours per day"/>
    <m/>
    <m/>
    <s v=""/>
    <n v="2"/>
    <n v="3"/>
    <s v=""/>
    <s v=""/>
    <s v=""/>
    <s v=""/>
    <s v=""/>
    <n v="3"/>
    <n v="141.45189621116651"/>
    <n v="0"/>
    <x v="0"/>
  </r>
  <r>
    <x v="131"/>
    <d v="2012-05-26T00:43:07"/>
    <n v="71000"/>
    <n v="71000"/>
    <s v="USD"/>
    <n v="71000"/>
    <s v="Market Research Analyst"/>
    <x v="0"/>
    <s v="USA"/>
    <x v="2"/>
    <s v="4 to 6 hours a day"/>
    <m/>
    <m/>
    <s v=""/>
    <s v=""/>
    <s v=""/>
    <n v="4"/>
    <s v=""/>
    <n v="6"/>
    <s v=""/>
    <s v=""/>
    <n v="6"/>
    <n v="45.512820512820518"/>
    <n v="0"/>
    <x v="0"/>
  </r>
  <r>
    <x v="132"/>
    <d v="2012-05-26T00:43:08"/>
    <n v="800000"/>
    <n v="800000"/>
    <s v="INR"/>
    <n v="14246.333349954055"/>
    <s v="Manager : Accounts"/>
    <x v="3"/>
    <s v="India"/>
    <x v="0"/>
    <s v="2 to 3 hours per day"/>
    <m/>
    <m/>
    <s v=""/>
    <n v="2"/>
    <n v="3"/>
    <s v=""/>
    <s v=""/>
    <s v=""/>
    <s v=""/>
    <s v=""/>
    <n v="3"/>
    <n v="18.264529935838532"/>
    <n v="0"/>
    <x v="0"/>
  </r>
  <r>
    <x v="133"/>
    <d v="2012-05-26T00:43:17"/>
    <n v="70000"/>
    <n v="70000"/>
    <s v="CAD"/>
    <n v="68835.306612122877"/>
    <s v="project manager"/>
    <x v="3"/>
    <s v="canada"/>
    <x v="17"/>
    <s v="4 to 6 hours a day"/>
    <m/>
    <m/>
    <s v=""/>
    <s v=""/>
    <s v=""/>
    <n v="4"/>
    <s v=""/>
    <n v="6"/>
    <s v=""/>
    <s v=""/>
    <n v="6"/>
    <n v="44.125196546232615"/>
    <n v="0"/>
    <x v="0"/>
  </r>
  <r>
    <x v="134"/>
    <d v="2012-05-26T00:43:25"/>
    <n v="50000"/>
    <n v="50000"/>
    <s v="CAD"/>
    <n v="49168.076151516347"/>
    <s v="Inventory manger"/>
    <x v="3"/>
    <s v="Canada"/>
    <x v="17"/>
    <s v="4 to 6 hours a day"/>
    <m/>
    <m/>
    <s v=""/>
    <s v=""/>
    <s v=""/>
    <n v="4"/>
    <s v=""/>
    <n v="6"/>
    <s v=""/>
    <s v=""/>
    <n v="6"/>
    <n v="31.517997533023298"/>
    <n v="0"/>
    <x v="0"/>
  </r>
  <r>
    <x v="135"/>
    <d v="2012-05-26T00:43:27"/>
    <n v="40000"/>
    <n v="40000"/>
    <s v="USD"/>
    <n v="40000"/>
    <s v="Business Analyst"/>
    <x v="0"/>
    <s v="USA"/>
    <x v="2"/>
    <s v="4 to 6 hours a day"/>
    <m/>
    <m/>
    <s v=""/>
    <s v=""/>
    <s v=""/>
    <n v="4"/>
    <s v=""/>
    <n v="6"/>
    <s v=""/>
    <s v=""/>
    <n v="6"/>
    <n v="25.641025641025642"/>
    <n v="0"/>
    <x v="0"/>
  </r>
  <r>
    <x v="136"/>
    <d v="2012-05-26T00:43:34"/>
    <s v="$62,000 CND"/>
    <n v="62000"/>
    <s v="CAD"/>
    <n v="60968.414427880263"/>
    <s v="Process Technician"/>
    <x v="0"/>
    <s v="Canada"/>
    <x v="17"/>
    <s v="2 to 3 hours per day"/>
    <m/>
    <m/>
    <s v=""/>
    <n v="2"/>
    <n v="3"/>
    <s v=""/>
    <s v=""/>
    <s v=""/>
    <s v=""/>
    <s v=""/>
    <n v="3"/>
    <n v="78.164633881897771"/>
    <n v="0"/>
    <x v="0"/>
  </r>
  <r>
    <x v="137"/>
    <d v="2012-05-26T00:43:36"/>
    <s v="28000rs"/>
    <n v="336000"/>
    <s v="INR"/>
    <n v="5983.4600069807029"/>
    <s v="MIS Team Leader"/>
    <x v="7"/>
    <s v="India"/>
    <x v="0"/>
    <s v="4 to 6 hours a day"/>
    <m/>
    <m/>
    <s v=""/>
    <s v=""/>
    <s v=""/>
    <n v="4"/>
    <s v=""/>
    <n v="6"/>
    <s v=""/>
    <s v=""/>
    <n v="6"/>
    <n v="3.8355512865260919"/>
    <n v="0"/>
    <x v="0"/>
  </r>
  <r>
    <x v="138"/>
    <d v="2012-05-26T00:43:36"/>
    <n v="53000"/>
    <n v="53000"/>
    <s v="USD"/>
    <n v="53000"/>
    <s v="Data Analyst"/>
    <x v="0"/>
    <s v="USA"/>
    <x v="2"/>
    <s v="4 to 6 hours a day"/>
    <m/>
    <m/>
    <s v=""/>
    <s v=""/>
    <s v=""/>
    <n v="4"/>
    <s v=""/>
    <n v="6"/>
    <s v=""/>
    <s v=""/>
    <n v="6"/>
    <n v="33.974358974358978"/>
    <n v="0"/>
    <x v="0"/>
  </r>
  <r>
    <x v="139"/>
    <d v="2012-05-26T00:43:49"/>
    <n v="104000"/>
    <n v="104000"/>
    <s v="USD"/>
    <n v="104000"/>
    <s v="Finance Director"/>
    <x v="4"/>
    <s v="USA"/>
    <x v="2"/>
    <s v="2 to 3 hours per day"/>
    <m/>
    <m/>
    <s v=""/>
    <n v="2"/>
    <n v="3"/>
    <s v=""/>
    <s v=""/>
    <s v=""/>
    <s v=""/>
    <s v=""/>
    <n v="3"/>
    <n v="133.33333333333331"/>
    <n v="0"/>
    <x v="0"/>
  </r>
  <r>
    <x v="140"/>
    <d v="2012-05-26T00:44:02"/>
    <n v="57000"/>
    <n v="57000"/>
    <s v="USD"/>
    <n v="57000"/>
    <s v="Industrial Engineer"/>
    <x v="2"/>
    <s v="USA"/>
    <x v="2"/>
    <s v="4 to 6 hours a day"/>
    <m/>
    <m/>
    <s v=""/>
    <s v=""/>
    <s v=""/>
    <n v="4"/>
    <s v=""/>
    <n v="6"/>
    <s v=""/>
    <s v=""/>
    <n v="6"/>
    <n v="36.53846153846154"/>
    <n v="0"/>
    <x v="0"/>
  </r>
  <r>
    <x v="141"/>
    <d v="2012-05-26T00:44:09"/>
    <n v="45000"/>
    <n v="45000"/>
    <s v="USD"/>
    <n v="45000"/>
    <s v="data analyst"/>
    <x v="0"/>
    <s v="USA"/>
    <x v="2"/>
    <s v="2 to 3 hours per day"/>
    <m/>
    <m/>
    <s v=""/>
    <n v="2"/>
    <n v="3"/>
    <s v=""/>
    <s v=""/>
    <s v=""/>
    <s v=""/>
    <s v=""/>
    <n v="3"/>
    <n v="57.692307692307693"/>
    <n v="0"/>
    <x v="0"/>
  </r>
  <r>
    <x v="142"/>
    <d v="2012-05-26T00:44:15"/>
    <n v="92000"/>
    <n v="92000"/>
    <s v="USD"/>
    <n v="92000"/>
    <s v="Senior Financial &amp; Systems Analyst"/>
    <x v="0"/>
    <s v="USA"/>
    <x v="2"/>
    <s v="4 to 6 hours a day"/>
    <m/>
    <m/>
    <s v=""/>
    <s v=""/>
    <s v=""/>
    <n v="4"/>
    <s v=""/>
    <n v="6"/>
    <s v=""/>
    <s v=""/>
    <n v="6"/>
    <n v="58.974358974358978"/>
    <n v="0"/>
    <x v="0"/>
  </r>
  <r>
    <x v="143"/>
    <d v="2012-05-26T00:44:18"/>
    <n v="88000"/>
    <n v="88000"/>
    <s v="USD"/>
    <n v="88000"/>
    <s v="project manager - metrics"/>
    <x v="3"/>
    <s v="USA"/>
    <x v="2"/>
    <s v="4 to 6 hours a day"/>
    <m/>
    <m/>
    <s v=""/>
    <s v=""/>
    <s v=""/>
    <n v="4"/>
    <s v=""/>
    <n v="6"/>
    <s v=""/>
    <s v=""/>
    <n v="6"/>
    <n v="56.410256410256409"/>
    <n v="0"/>
    <x v="0"/>
  </r>
  <r>
    <x v="144"/>
    <d v="2012-05-26T00:44:20"/>
    <n v="80000"/>
    <n v="80000"/>
    <s v="USD"/>
    <n v="80000"/>
    <s v="Informatics Research Analyst"/>
    <x v="0"/>
    <s v="USA"/>
    <x v="2"/>
    <s v="2 to 3 hours per day"/>
    <m/>
    <m/>
    <s v=""/>
    <n v="2"/>
    <n v="3"/>
    <s v=""/>
    <s v=""/>
    <s v=""/>
    <s v=""/>
    <s v=""/>
    <n v="3"/>
    <n v="102.56410256410257"/>
    <n v="0"/>
    <x v="0"/>
  </r>
  <r>
    <x v="145"/>
    <d v="2012-05-26T00:44:22"/>
    <n v="69000"/>
    <n v="69000"/>
    <s v="USD"/>
    <n v="69000"/>
    <s v="Business Technical Consultant"/>
    <x v="8"/>
    <s v="USA"/>
    <x v="2"/>
    <s v="4 to 6 hours a day"/>
    <m/>
    <m/>
    <s v=""/>
    <s v=""/>
    <s v=""/>
    <n v="4"/>
    <s v=""/>
    <n v="6"/>
    <s v=""/>
    <s v=""/>
    <n v="6"/>
    <n v="44.230769230769234"/>
    <n v="0"/>
    <x v="0"/>
  </r>
  <r>
    <x v="146"/>
    <d v="2012-05-26T00:44:23"/>
    <n v="50000"/>
    <n v="50000"/>
    <s v="USD"/>
    <n v="50000"/>
    <s v="Business Operations Reporting Analyst"/>
    <x v="0"/>
    <s v="Mexico"/>
    <x v="26"/>
    <s v="All the 8 hours baby, all the 8!"/>
    <m/>
    <m/>
    <s v=""/>
    <s v=""/>
    <s v=""/>
    <s v=""/>
    <s v=""/>
    <s v=""/>
    <s v=""/>
    <n v="8"/>
    <n v="8"/>
    <n v="24.03846153846154"/>
    <n v="0"/>
    <x v="0"/>
  </r>
  <r>
    <x v="147"/>
    <d v="2012-05-26T00:44:40"/>
    <n v="35000"/>
    <n v="35000"/>
    <s v="USD"/>
    <n v="35000"/>
    <s v="Program Services Coordinator"/>
    <x v="3"/>
    <s v="USA"/>
    <x v="2"/>
    <s v="2 to 3 hours per day"/>
    <m/>
    <m/>
    <s v=""/>
    <n v="2"/>
    <n v="3"/>
    <s v=""/>
    <s v=""/>
    <s v=""/>
    <s v=""/>
    <s v=""/>
    <n v="3"/>
    <n v="44.871794871794869"/>
    <n v="0"/>
    <x v="0"/>
  </r>
  <r>
    <x v="148"/>
    <d v="2012-05-26T00:44:59"/>
    <n v="96000"/>
    <n v="96000"/>
    <s v="USD"/>
    <n v="96000"/>
    <s v="Specialist - Finance Planning and Analysis"/>
    <x v="0"/>
    <s v="USA"/>
    <x v="2"/>
    <s v="4 to 6 hours a day"/>
    <m/>
    <m/>
    <s v=""/>
    <s v=""/>
    <s v=""/>
    <n v="4"/>
    <s v=""/>
    <n v="6"/>
    <s v=""/>
    <s v=""/>
    <n v="6"/>
    <n v="61.53846153846154"/>
    <n v="0"/>
    <x v="0"/>
  </r>
  <r>
    <x v="149"/>
    <d v="2012-05-26T00:45:00"/>
    <n v="65000"/>
    <n v="65000"/>
    <s v="USD"/>
    <n v="65000"/>
    <s v="Sr Accountant"/>
    <x v="5"/>
    <s v="USA"/>
    <x v="2"/>
    <s v="All the 8 hours baby, all the 8!"/>
    <m/>
    <m/>
    <s v=""/>
    <s v=""/>
    <s v=""/>
    <s v=""/>
    <s v=""/>
    <s v=""/>
    <s v=""/>
    <n v="8"/>
    <n v="8"/>
    <n v="31.25"/>
    <n v="0"/>
    <x v="0"/>
  </r>
  <r>
    <x v="150"/>
    <d v="2012-05-26T00:45:06"/>
    <n v="37440"/>
    <n v="37440"/>
    <s v="USD"/>
    <n v="37440"/>
    <s v="sales analyst"/>
    <x v="0"/>
    <s v="USA"/>
    <x v="2"/>
    <s v="All the 8 hours baby, all the 8!"/>
    <m/>
    <m/>
    <s v=""/>
    <s v=""/>
    <s v=""/>
    <s v=""/>
    <s v=""/>
    <s v=""/>
    <s v=""/>
    <n v="8"/>
    <n v="8"/>
    <n v="18"/>
    <n v="0"/>
    <x v="0"/>
  </r>
  <r>
    <x v="151"/>
    <d v="2012-05-26T00:45:11"/>
    <n v="15500"/>
    <n v="15500"/>
    <s v="USD"/>
    <n v="15500"/>
    <s v="Proces auditor"/>
    <x v="5"/>
    <s v="Mexico"/>
    <x v="26"/>
    <s v="All the 8 hours baby, all the 8!"/>
    <m/>
    <m/>
    <s v=""/>
    <s v=""/>
    <s v=""/>
    <s v=""/>
    <s v=""/>
    <s v=""/>
    <s v=""/>
    <n v="8"/>
    <n v="8"/>
    <n v="7.4519230769230766"/>
    <n v="0"/>
    <x v="0"/>
  </r>
  <r>
    <x v="152"/>
    <d v="2012-05-26T00:45:17"/>
    <s v="90000 USD"/>
    <n v="90000"/>
    <s v="USD"/>
    <n v="90000"/>
    <s v="Senior Data Quality Analyst"/>
    <x v="0"/>
    <s v="USA"/>
    <x v="2"/>
    <s v="2 to 3 hours per day"/>
    <m/>
    <m/>
    <s v=""/>
    <n v="2"/>
    <n v="3"/>
    <s v=""/>
    <s v=""/>
    <s v=""/>
    <s v=""/>
    <s v=""/>
    <n v="3"/>
    <n v="115.38461538461539"/>
    <n v="0"/>
    <x v="0"/>
  </r>
  <r>
    <x v="153"/>
    <d v="2012-05-26T00:45:46"/>
    <n v="66500"/>
    <n v="66500"/>
    <s v="USD"/>
    <n v="66500"/>
    <s v="Sr Business Analyst"/>
    <x v="0"/>
    <s v="USA"/>
    <x v="2"/>
    <s v="All the 8 hours baby, all the 8!"/>
    <m/>
    <m/>
    <s v=""/>
    <s v=""/>
    <s v=""/>
    <s v=""/>
    <s v=""/>
    <s v=""/>
    <s v=""/>
    <n v="8"/>
    <n v="8"/>
    <n v="31.971153846153847"/>
    <n v="0"/>
    <x v="0"/>
  </r>
  <r>
    <x v="154"/>
    <d v="2012-05-26T00:45:49"/>
    <n v="100000"/>
    <n v="100000"/>
    <s v="USD"/>
    <n v="100000"/>
    <s v="COST ACCOUNTANT"/>
    <x v="5"/>
    <s v="USA"/>
    <x v="2"/>
    <s v="All the 8 hours baby, all the 8!"/>
    <m/>
    <m/>
    <s v=""/>
    <s v=""/>
    <s v=""/>
    <s v=""/>
    <s v=""/>
    <s v=""/>
    <s v=""/>
    <n v="8"/>
    <n v="8"/>
    <n v="48.07692307692308"/>
    <n v="0"/>
    <x v="0"/>
  </r>
  <r>
    <x v="155"/>
    <d v="2012-05-26T00:45:51"/>
    <s v="Â£32250"/>
    <n v="32250"/>
    <s v="GBP"/>
    <n v="50831.74927416991"/>
    <s v="project Support"/>
    <x v="3"/>
    <s v="UK"/>
    <x v="14"/>
    <s v="4 to 6 hours a day"/>
    <m/>
    <m/>
    <s v=""/>
    <s v=""/>
    <s v=""/>
    <n v="4"/>
    <s v=""/>
    <n v="6"/>
    <s v=""/>
    <s v=""/>
    <n v="6"/>
    <n v="32.584454662929424"/>
    <n v="0"/>
    <x v="0"/>
  </r>
  <r>
    <x v="156"/>
    <d v="2012-05-26T00:45:53"/>
    <n v="420000"/>
    <n v="420000"/>
    <s v="INR"/>
    <n v="7479.3250087258784"/>
    <s v="managerial"/>
    <x v="3"/>
    <s v="India"/>
    <x v="0"/>
    <s v="1 or 2 hours a day"/>
    <m/>
    <m/>
    <n v="1"/>
    <n v="2"/>
    <s v=""/>
    <s v=""/>
    <s v=""/>
    <s v=""/>
    <s v=""/>
    <s v=""/>
    <n v="2"/>
    <n v="14.383317324472843"/>
    <n v="0"/>
    <x v="0"/>
  </r>
  <r>
    <x v="157"/>
    <d v="2012-05-26T00:46:00"/>
    <n v="75000"/>
    <n v="75000"/>
    <s v="USD"/>
    <n v="75000"/>
    <s v="Program Analyst"/>
    <x v="0"/>
    <s v="USA"/>
    <x v="2"/>
    <s v="1 or 2 hours a day"/>
    <m/>
    <m/>
    <n v="1"/>
    <n v="2"/>
    <s v=""/>
    <s v=""/>
    <s v=""/>
    <s v=""/>
    <s v=""/>
    <s v=""/>
    <n v="2"/>
    <n v="144.23076923076923"/>
    <n v="0"/>
    <x v="0"/>
  </r>
  <r>
    <x v="158"/>
    <d v="2012-05-26T00:46:25"/>
    <n v="58"/>
    <n v="58000"/>
    <s v="USD"/>
    <n v="58000"/>
    <s v="Team Lead - Computer Discounts"/>
    <x v="3"/>
    <s v="Canada"/>
    <x v="17"/>
    <s v="1 or 2 hours a day"/>
    <m/>
    <m/>
    <n v="1"/>
    <n v="2"/>
    <s v=""/>
    <s v=""/>
    <s v=""/>
    <s v=""/>
    <s v=""/>
    <s v=""/>
    <n v="2"/>
    <n v="111.53846153846153"/>
    <n v="0"/>
    <x v="0"/>
  </r>
  <r>
    <x v="159"/>
    <d v="2012-05-26T00:46:29"/>
    <n v="55000"/>
    <n v="55000"/>
    <s v="USD"/>
    <n v="55000"/>
    <s v="Change Architect"/>
    <x v="3"/>
    <s v="USA"/>
    <x v="2"/>
    <s v="2 to 3 hours per day"/>
    <m/>
    <m/>
    <s v=""/>
    <n v="2"/>
    <n v="3"/>
    <s v=""/>
    <s v=""/>
    <s v=""/>
    <s v=""/>
    <s v=""/>
    <n v="3"/>
    <n v="70.512820512820511"/>
    <n v="0"/>
    <x v="0"/>
  </r>
  <r>
    <x v="160"/>
    <d v="2012-05-26T00:47:42"/>
    <n v="60000"/>
    <n v="60000"/>
    <s v="USD"/>
    <n v="60000"/>
    <s v="Telecom Technician"/>
    <x v="0"/>
    <s v="USA"/>
    <x v="2"/>
    <s v="4 to 6 hours a day"/>
    <m/>
    <m/>
    <s v=""/>
    <s v=""/>
    <s v=""/>
    <n v="4"/>
    <s v=""/>
    <n v="6"/>
    <s v=""/>
    <s v=""/>
    <n v="6"/>
    <n v="38.46153846153846"/>
    <n v="0"/>
    <x v="0"/>
  </r>
  <r>
    <x v="161"/>
    <d v="2012-05-26T00:47:45"/>
    <s v="Rs. 1300000"/>
    <n v="1300000"/>
    <s v="INR"/>
    <n v="23150.291693675339"/>
    <s v="Manager"/>
    <x v="3"/>
    <s v="India"/>
    <x v="0"/>
    <s v="4 to 6 hours a day"/>
    <m/>
    <m/>
    <s v=""/>
    <s v=""/>
    <s v=""/>
    <n v="4"/>
    <s v=""/>
    <n v="6"/>
    <s v=""/>
    <s v=""/>
    <n v="6"/>
    <n v="14.839930572868807"/>
    <n v="0"/>
    <x v="0"/>
  </r>
  <r>
    <x v="162"/>
    <d v="2012-05-26T00:47:50"/>
    <n v="107000"/>
    <n v="107000"/>
    <s v="CAD"/>
    <n v="105219.68296424497"/>
    <s v="Manager, Asset Optimization"/>
    <x v="3"/>
    <s v="Canada"/>
    <x v="17"/>
    <s v="2 to 3 hours per day"/>
    <m/>
    <m/>
    <s v=""/>
    <n v="2"/>
    <n v="3"/>
    <s v=""/>
    <s v=""/>
    <s v=""/>
    <s v=""/>
    <s v=""/>
    <n v="3"/>
    <n v="134.89702944133973"/>
    <n v="0"/>
    <x v="0"/>
  </r>
  <r>
    <x v="163"/>
    <d v="2012-05-26T00:47:57"/>
    <n v="145000"/>
    <n v="145000"/>
    <s v="USD"/>
    <n v="145000"/>
    <s v="Financialcontroller"/>
    <x v="1"/>
    <s v="Switzerland"/>
    <x v="10"/>
    <s v="All the 8 hours baby, all the 8!"/>
    <m/>
    <m/>
    <s v=""/>
    <s v=""/>
    <s v=""/>
    <s v=""/>
    <s v=""/>
    <s v=""/>
    <s v=""/>
    <n v="8"/>
    <n v="8"/>
    <n v="69.711538461538467"/>
    <n v="0"/>
    <x v="0"/>
  </r>
  <r>
    <x v="164"/>
    <d v="2012-05-26T00:48:04"/>
    <n v="22880"/>
    <n v="22880"/>
    <s v="USD"/>
    <n v="22880"/>
    <s v="Accounting "/>
    <x v="5"/>
    <s v="USA"/>
    <x v="2"/>
    <s v="4 to 6 hours a day"/>
    <m/>
    <m/>
    <s v=""/>
    <s v=""/>
    <s v=""/>
    <n v="4"/>
    <s v=""/>
    <n v="6"/>
    <s v=""/>
    <s v=""/>
    <n v="6"/>
    <n v="14.666666666666668"/>
    <n v="0"/>
    <x v="0"/>
  </r>
  <r>
    <x v="165"/>
    <d v="2012-05-26T00:48:07"/>
    <n v="80000"/>
    <n v="80000"/>
    <s v="USD"/>
    <n v="80000"/>
    <s v="Consultant, HR Services &amp; Governance"/>
    <x v="8"/>
    <s v="USA"/>
    <x v="2"/>
    <s v="4 to 6 hours a day"/>
    <m/>
    <m/>
    <s v=""/>
    <s v=""/>
    <s v=""/>
    <n v="4"/>
    <s v=""/>
    <n v="6"/>
    <s v=""/>
    <s v=""/>
    <n v="6"/>
    <n v="51.282051282051285"/>
    <n v="0"/>
    <x v="0"/>
  </r>
  <r>
    <x v="166"/>
    <d v="2012-05-26T00:48:11"/>
    <s v="Rs 5 lakh"/>
    <n v="500000"/>
    <s v="INR"/>
    <n v="8903.9583437212841"/>
    <s v="QA Executive"/>
    <x v="0"/>
    <s v="India"/>
    <x v="0"/>
    <s v="2 to 3 hours per day"/>
    <m/>
    <m/>
    <s v=""/>
    <n v="2"/>
    <n v="3"/>
    <s v=""/>
    <s v=""/>
    <s v=""/>
    <s v=""/>
    <s v=""/>
    <n v="3"/>
    <n v="11.415331209899081"/>
    <n v="0"/>
    <x v="0"/>
  </r>
  <r>
    <x v="167"/>
    <d v="2012-05-26T00:48:46"/>
    <n v="90000"/>
    <n v="90000"/>
    <s v="CAD"/>
    <n v="88502.537072729421"/>
    <s v="Senior Actuarial Analyst"/>
    <x v="0"/>
    <s v="Canada"/>
    <x v="17"/>
    <s v="4 to 6 hours a day"/>
    <m/>
    <m/>
    <s v=""/>
    <s v=""/>
    <s v=""/>
    <n v="4"/>
    <s v=""/>
    <n v="6"/>
    <s v=""/>
    <s v=""/>
    <n v="6"/>
    <n v="56.732395559441933"/>
    <n v="0"/>
    <x v="0"/>
  </r>
  <r>
    <x v="168"/>
    <d v="2012-05-26T00:48:48"/>
    <n v="180000"/>
    <n v="180000"/>
    <s v="INR"/>
    <n v="3205.4250037396623"/>
    <s v="Sr. Associate"/>
    <x v="0"/>
    <s v="India"/>
    <x v="0"/>
    <s v="4 to 6 hours a day"/>
    <m/>
    <m/>
    <s v=""/>
    <s v=""/>
    <s v=""/>
    <n v="4"/>
    <s v=""/>
    <n v="6"/>
    <s v=""/>
    <s v=""/>
    <n v="6"/>
    <n v="2.0547596177818348"/>
    <n v="0"/>
    <x v="0"/>
  </r>
  <r>
    <x v="169"/>
    <d v="2012-05-26T00:48:48"/>
    <n v="46584"/>
    <n v="46584"/>
    <s v="USD"/>
    <n v="46584"/>
    <s v="Budget Analyst"/>
    <x v="0"/>
    <s v="USA"/>
    <x v="2"/>
    <s v="4 to 6 hours a day"/>
    <m/>
    <m/>
    <s v=""/>
    <s v=""/>
    <s v=""/>
    <n v="4"/>
    <s v=""/>
    <n v="6"/>
    <s v=""/>
    <s v=""/>
    <n v="6"/>
    <n v="29.861538461538462"/>
    <n v="0"/>
    <x v="0"/>
  </r>
  <r>
    <x v="170"/>
    <d v="2012-05-26T00:48:48"/>
    <n v="67000"/>
    <n v="67000"/>
    <s v="USD"/>
    <n v="67000"/>
    <s v="B.I. Data Analyst II"/>
    <x v="0"/>
    <s v="USA"/>
    <x v="2"/>
    <s v="4 to 6 hours a day"/>
    <m/>
    <m/>
    <s v=""/>
    <s v=""/>
    <s v=""/>
    <n v="4"/>
    <s v=""/>
    <n v="6"/>
    <s v=""/>
    <s v=""/>
    <n v="6"/>
    <n v="42.948717948717949"/>
    <n v="0"/>
    <x v="0"/>
  </r>
  <r>
    <x v="171"/>
    <d v="2012-05-26T00:48:57"/>
    <s v="Rd. 11 lakhs"/>
    <n v="1100000"/>
    <s v="INR"/>
    <n v="19588.708356186824"/>
    <s v="Asst manager investor relations and business analytics"/>
    <x v="3"/>
    <s v="India"/>
    <x v="0"/>
    <s v="4 to 6 hours a day"/>
    <m/>
    <m/>
    <s v=""/>
    <s v=""/>
    <s v=""/>
    <n v="4"/>
    <s v=""/>
    <n v="6"/>
    <s v=""/>
    <s v=""/>
    <n v="6"/>
    <n v="12.55686433088899"/>
    <n v="0"/>
    <x v="0"/>
  </r>
  <r>
    <x v="172"/>
    <d v="2012-05-26T00:49:18"/>
    <n v="92000"/>
    <n v="92000"/>
    <s v="USD"/>
    <n v="92000"/>
    <s v="Industrial Engineer (Fed)"/>
    <x v="2"/>
    <s v="USA"/>
    <x v="2"/>
    <s v="4 to 6 hours a day"/>
    <m/>
    <m/>
    <s v=""/>
    <s v=""/>
    <s v=""/>
    <n v="4"/>
    <s v=""/>
    <n v="6"/>
    <s v=""/>
    <s v=""/>
    <n v="6"/>
    <n v="58.974358974358978"/>
    <n v="0"/>
    <x v="0"/>
  </r>
  <r>
    <x v="173"/>
    <d v="2012-05-26T00:49:21"/>
    <n v="75000"/>
    <n v="75000"/>
    <s v="USD"/>
    <n v="75000"/>
    <s v="Informatics specialist"/>
    <x v="6"/>
    <s v="USA"/>
    <x v="2"/>
    <s v="All the 8 hours baby, all the 8!"/>
    <m/>
    <m/>
    <s v=""/>
    <s v=""/>
    <s v=""/>
    <s v=""/>
    <s v=""/>
    <s v=""/>
    <s v=""/>
    <n v="8"/>
    <n v="8"/>
    <n v="36.057692307692307"/>
    <n v="0"/>
    <x v="0"/>
  </r>
  <r>
    <x v="174"/>
    <d v="2012-05-26T00:49:35"/>
    <n v="180000"/>
    <n v="180000"/>
    <s v="INR"/>
    <n v="3205.4250037396623"/>
    <s v="Sr. Associate"/>
    <x v="0"/>
    <s v="India"/>
    <x v="0"/>
    <s v="4 to 6 hours a day"/>
    <m/>
    <m/>
    <s v=""/>
    <s v=""/>
    <s v=""/>
    <n v="4"/>
    <s v=""/>
    <n v="6"/>
    <s v=""/>
    <s v=""/>
    <n v="6"/>
    <n v="2.0547596177818348"/>
    <n v="0"/>
    <x v="0"/>
  </r>
  <r>
    <x v="175"/>
    <d v="2012-05-26T00:49:48"/>
    <n v="18500"/>
    <n v="18500"/>
    <s v="GBP"/>
    <n v="29159.298033244755"/>
    <s v="Trainee Management Accountant"/>
    <x v="3"/>
    <s v="UK"/>
    <x v="14"/>
    <s v="All the 8 hours baby, all the 8!"/>
    <m/>
    <m/>
    <s v=""/>
    <s v=""/>
    <s v=""/>
    <s v=""/>
    <s v=""/>
    <s v=""/>
    <s v=""/>
    <n v="8"/>
    <n v="8"/>
    <n v="14.018893285213824"/>
    <n v="0"/>
    <x v="0"/>
  </r>
  <r>
    <x v="176"/>
    <d v="2012-05-26T00:49:50"/>
    <n v="40000"/>
    <n v="40000"/>
    <s v="USD"/>
    <n v="40000"/>
    <s v="Senior analyst"/>
    <x v="0"/>
    <s v="USA"/>
    <x v="2"/>
    <s v="All the 8 hours baby, all the 8!"/>
    <m/>
    <m/>
    <s v=""/>
    <s v=""/>
    <s v=""/>
    <s v=""/>
    <s v=""/>
    <s v=""/>
    <s v=""/>
    <n v="8"/>
    <n v="8"/>
    <n v="19.23076923076923"/>
    <n v="0"/>
    <x v="0"/>
  </r>
  <r>
    <x v="177"/>
    <d v="2012-05-26T00:49:59"/>
    <n v="111680"/>
    <n v="111680"/>
    <s v="USD"/>
    <n v="111680"/>
    <s v="Director of Analytics"/>
    <x v="0"/>
    <s v="USA"/>
    <x v="2"/>
    <s v="2 to 3 hours per day"/>
    <m/>
    <m/>
    <s v=""/>
    <n v="2"/>
    <n v="3"/>
    <s v=""/>
    <s v=""/>
    <s v=""/>
    <s v=""/>
    <s v=""/>
    <n v="3"/>
    <n v="143.17948717948718"/>
    <n v="0"/>
    <x v="0"/>
  </r>
  <r>
    <x v="178"/>
    <d v="2012-05-26T00:50:11"/>
    <n v="41.405999999999999"/>
    <n v="41406"/>
    <s v="USD"/>
    <n v="41406"/>
    <s v="Executive Assistant"/>
    <x v="0"/>
    <s v="Canada"/>
    <x v="17"/>
    <s v="1 or 2 hours a day"/>
    <m/>
    <m/>
    <n v="1"/>
    <n v="2"/>
    <s v=""/>
    <s v=""/>
    <s v=""/>
    <s v=""/>
    <s v=""/>
    <s v=""/>
    <n v="2"/>
    <n v="79.626923076923077"/>
    <n v="0"/>
    <x v="0"/>
  </r>
  <r>
    <x v="179"/>
    <d v="2012-05-26T00:50:15"/>
    <n v="70000"/>
    <n v="70000"/>
    <s v="USD"/>
    <n v="70000"/>
    <s v="Project Speciast"/>
    <x v="3"/>
    <s v="USA"/>
    <x v="2"/>
    <s v="4 to 6 hours a day"/>
    <m/>
    <m/>
    <s v=""/>
    <s v=""/>
    <s v=""/>
    <n v="4"/>
    <s v=""/>
    <n v="6"/>
    <s v=""/>
    <s v=""/>
    <n v="6"/>
    <n v="44.871794871794869"/>
    <n v="0"/>
    <x v="0"/>
  </r>
  <r>
    <x v="180"/>
    <d v="2012-05-26T00:50:31"/>
    <n v="40700"/>
    <n v="40700"/>
    <s v="USD"/>
    <n v="40700"/>
    <s v="Sales Coordinator &amp; Analytical Support"/>
    <x v="0"/>
    <s v="USA"/>
    <x v="2"/>
    <s v="1 or 2 hours a day"/>
    <m/>
    <m/>
    <n v="1"/>
    <n v="2"/>
    <s v=""/>
    <s v=""/>
    <s v=""/>
    <s v=""/>
    <s v=""/>
    <s v=""/>
    <n v="2"/>
    <n v="78.269230769230774"/>
    <n v="0"/>
    <x v="0"/>
  </r>
  <r>
    <x v="181"/>
    <d v="2012-05-26T00:50:32"/>
    <n v="40000"/>
    <n v="40000"/>
    <s v="USD"/>
    <n v="40000"/>
    <s v="analyst"/>
    <x v="0"/>
    <s v="USA"/>
    <x v="2"/>
    <s v="4 to 6 hours a day"/>
    <m/>
    <m/>
    <s v=""/>
    <s v=""/>
    <s v=""/>
    <n v="4"/>
    <s v=""/>
    <n v="6"/>
    <s v=""/>
    <s v=""/>
    <n v="6"/>
    <n v="25.641025641025642"/>
    <n v="0"/>
    <x v="0"/>
  </r>
  <r>
    <x v="182"/>
    <d v="2012-05-26T00:50:38"/>
    <n v="60000"/>
    <n v="60000"/>
    <s v="USD"/>
    <n v="60000"/>
    <s v="Senior Staff Accountant"/>
    <x v="5"/>
    <s v="USA"/>
    <x v="2"/>
    <s v="4 to 6 hours a day"/>
    <m/>
    <m/>
    <s v=""/>
    <s v=""/>
    <s v=""/>
    <n v="4"/>
    <s v=""/>
    <n v="6"/>
    <s v=""/>
    <s v=""/>
    <n v="6"/>
    <n v="38.46153846153846"/>
    <n v="0"/>
    <x v="0"/>
  </r>
  <r>
    <x v="183"/>
    <d v="2012-05-26T00:50:41"/>
    <n v="92000"/>
    <n v="92000"/>
    <s v="CAD"/>
    <n v="90469.260118790073"/>
    <s v="Consultant - Retail Mkts"/>
    <x v="8"/>
    <s v="Canada"/>
    <x v="17"/>
    <s v="All the 8 hours baby, all the 8!"/>
    <m/>
    <m/>
    <s v=""/>
    <s v=""/>
    <s v=""/>
    <s v=""/>
    <s v=""/>
    <s v=""/>
    <s v=""/>
    <n v="8"/>
    <n v="8"/>
    <n v="43.494836595572153"/>
    <n v="0"/>
    <x v="0"/>
  </r>
  <r>
    <x v="184"/>
    <d v="2012-05-26T00:50:43"/>
    <n v="13636.36"/>
    <n v="13636"/>
    <s v="USD"/>
    <n v="13636"/>
    <s v="Process Manager"/>
    <x v="3"/>
    <s v="India"/>
    <x v="0"/>
    <s v="All the 8 hours baby, all the 8!"/>
    <m/>
    <m/>
    <s v=""/>
    <s v=""/>
    <s v=""/>
    <s v=""/>
    <s v=""/>
    <s v=""/>
    <s v=""/>
    <n v="8"/>
    <n v="8"/>
    <n v="6.555769230769231"/>
    <n v="0"/>
    <x v="0"/>
  </r>
  <r>
    <x v="185"/>
    <d v="2012-05-26T00:50:43"/>
    <n v="80000"/>
    <n v="80000"/>
    <s v="USD"/>
    <n v="80000"/>
    <s v="Project Manager (Process Owner)"/>
    <x v="3"/>
    <s v="USA"/>
    <x v="2"/>
    <s v="2 to 3 hours per day"/>
    <m/>
    <m/>
    <s v=""/>
    <n v="2"/>
    <n v="3"/>
    <s v=""/>
    <s v=""/>
    <s v=""/>
    <s v=""/>
    <s v=""/>
    <n v="3"/>
    <n v="102.56410256410257"/>
    <n v="0"/>
    <x v="0"/>
  </r>
  <r>
    <x v="186"/>
    <d v="2012-05-26T00:51:00"/>
    <s v="60000 CAD$"/>
    <n v="60000"/>
    <s v="CAD"/>
    <n v="59001.691381819612"/>
    <s v="Demographer"/>
    <x v="0"/>
    <s v="Canada"/>
    <x v="17"/>
    <s v="2 to 3 hours per day"/>
    <m/>
    <m/>
    <s v=""/>
    <n v="2"/>
    <n v="3"/>
    <s v=""/>
    <s v=""/>
    <s v=""/>
    <s v=""/>
    <s v=""/>
    <n v="3"/>
    <n v="75.643194079255906"/>
    <n v="0"/>
    <x v="0"/>
  </r>
  <r>
    <x v="187"/>
    <d v="2012-05-26T00:51:43"/>
    <n v="28000"/>
    <n v="28000"/>
    <s v="USD"/>
    <n v="28000"/>
    <s v="Administrative Assistant"/>
    <x v="0"/>
    <s v="USA"/>
    <x v="2"/>
    <s v="4 to 6 hours a day"/>
    <m/>
    <m/>
    <s v=""/>
    <s v=""/>
    <s v=""/>
    <n v="4"/>
    <s v=""/>
    <n v="6"/>
    <s v=""/>
    <s v=""/>
    <n v="6"/>
    <n v="17.948717948717949"/>
    <n v="0"/>
    <x v="0"/>
  </r>
  <r>
    <x v="188"/>
    <d v="2012-05-26T00:51:55"/>
    <n v="60000"/>
    <n v="60000"/>
    <s v="USD"/>
    <n v="60000"/>
    <s v="Accounting/Financial Analyst"/>
    <x v="0"/>
    <s v="USA"/>
    <x v="2"/>
    <s v="4 to 6 hours a day"/>
    <m/>
    <m/>
    <s v=""/>
    <s v=""/>
    <s v=""/>
    <n v="4"/>
    <s v=""/>
    <n v="6"/>
    <s v=""/>
    <s v=""/>
    <n v="6"/>
    <n v="38.46153846153846"/>
    <n v="0"/>
    <x v="0"/>
  </r>
  <r>
    <x v="189"/>
    <d v="2012-05-26T00:51:59"/>
    <n v="96000"/>
    <n v="96000"/>
    <s v="USD"/>
    <n v="96000"/>
    <s v="Business Process Specialist"/>
    <x v="6"/>
    <s v="USA"/>
    <x v="2"/>
    <s v="2 to 3 hours per day"/>
    <m/>
    <m/>
    <s v=""/>
    <n v="2"/>
    <n v="3"/>
    <s v=""/>
    <s v=""/>
    <s v=""/>
    <s v=""/>
    <s v=""/>
    <n v="3"/>
    <n v="123.07692307692308"/>
    <n v="0"/>
    <x v="0"/>
  </r>
  <r>
    <x v="190"/>
    <d v="2012-05-26T00:52:21"/>
    <n v="67000"/>
    <n v="67000"/>
    <s v="USD"/>
    <n v="67000"/>
    <s v="Financial Analyst"/>
    <x v="0"/>
    <s v="USA"/>
    <x v="2"/>
    <s v="4 to 6 hours a day"/>
    <m/>
    <m/>
    <s v=""/>
    <s v=""/>
    <s v=""/>
    <n v="4"/>
    <s v=""/>
    <n v="6"/>
    <s v=""/>
    <s v=""/>
    <n v="6"/>
    <n v="42.948717948717949"/>
    <n v="0"/>
    <x v="0"/>
  </r>
  <r>
    <x v="191"/>
    <d v="2012-05-26T00:52:25"/>
    <n v="70000"/>
    <n v="70000"/>
    <s v="USD"/>
    <n v="70000"/>
    <s v="Sr Financial Analyst"/>
    <x v="0"/>
    <s v="USA"/>
    <x v="2"/>
    <s v="4 to 6 hours a day"/>
    <m/>
    <m/>
    <s v=""/>
    <s v=""/>
    <s v=""/>
    <n v="4"/>
    <s v=""/>
    <n v="6"/>
    <s v=""/>
    <s v=""/>
    <n v="6"/>
    <n v="44.871794871794869"/>
    <n v="0"/>
    <x v="0"/>
  </r>
  <r>
    <x v="192"/>
    <d v="2012-05-26T00:52:30"/>
    <n v="233000"/>
    <n v="233000"/>
    <s v="INR"/>
    <n v="4149.2445881741187"/>
    <s v="Asst. Manager (MIS)"/>
    <x v="3"/>
    <s v="India"/>
    <x v="0"/>
    <s v="All the 8 hours baby, all the 8!"/>
    <m/>
    <m/>
    <s v=""/>
    <s v=""/>
    <s v=""/>
    <s v=""/>
    <s v=""/>
    <s v=""/>
    <s v=""/>
    <n v="8"/>
    <n v="8"/>
    <n v="1.9948291289298647"/>
    <n v="0"/>
    <x v="0"/>
  </r>
  <r>
    <x v="193"/>
    <d v="2012-05-26T00:52:37"/>
    <s v="US$ 99000"/>
    <n v="99000"/>
    <s v="USD"/>
    <n v="99000"/>
    <s v="Business Controller"/>
    <x v="1"/>
    <s v="USA"/>
    <x v="2"/>
    <s v="4 to 6 hours a day"/>
    <m/>
    <m/>
    <s v=""/>
    <s v=""/>
    <s v=""/>
    <n v="4"/>
    <s v=""/>
    <n v="6"/>
    <s v=""/>
    <s v=""/>
    <n v="6"/>
    <n v="63.46153846153846"/>
    <n v="0"/>
    <x v="0"/>
  </r>
  <r>
    <x v="194"/>
    <d v="2012-05-26T00:53:00"/>
    <n v="90000"/>
    <n v="90000"/>
    <s v="USD"/>
    <n v="90000"/>
    <s v="Project Manager"/>
    <x v="3"/>
    <s v="USA"/>
    <x v="2"/>
    <s v="2 to 3 hours per day"/>
    <m/>
    <m/>
    <s v=""/>
    <n v="2"/>
    <n v="3"/>
    <s v=""/>
    <s v=""/>
    <s v=""/>
    <s v=""/>
    <s v=""/>
    <n v="3"/>
    <n v="115.38461538461539"/>
    <n v="0"/>
    <x v="0"/>
  </r>
  <r>
    <x v="195"/>
    <d v="2012-05-26T00:53:02"/>
    <s v="Rs. 275000"/>
    <n v="275000"/>
    <s v="INR"/>
    <n v="4897.177089046706"/>
    <s v="low level monitoring"/>
    <x v="0"/>
    <s v="India"/>
    <x v="0"/>
    <s v="2 to 3 hours per day"/>
    <m/>
    <m/>
    <s v=""/>
    <n v="2"/>
    <n v="3"/>
    <s v=""/>
    <s v=""/>
    <s v=""/>
    <s v=""/>
    <s v=""/>
    <n v="3"/>
    <n v="6.278432165444495"/>
    <n v="0"/>
    <x v="0"/>
  </r>
  <r>
    <x v="196"/>
    <d v="2012-05-26T00:53:18"/>
    <s v="INR 16000"/>
    <n v="192000"/>
    <s v="INR"/>
    <n v="3419.1200039889732"/>
    <s v="Administrative"/>
    <x v="0"/>
    <s v="India"/>
    <x v="0"/>
    <s v="All the 8 hours baby, all the 8!"/>
    <m/>
    <m/>
    <s v=""/>
    <s v=""/>
    <s v=""/>
    <s v=""/>
    <s v=""/>
    <s v=""/>
    <s v=""/>
    <n v="8"/>
    <n v="8"/>
    <n v="1.6438076942254678"/>
    <n v="0"/>
    <x v="0"/>
  </r>
  <r>
    <x v="197"/>
    <d v="2012-05-26T00:53:37"/>
    <n v="51000"/>
    <n v="51000"/>
    <s v="USD"/>
    <n v="51000"/>
    <s v="Service Line Coordinator"/>
    <x v="3"/>
    <s v="USA"/>
    <x v="2"/>
    <s v="4 to 6 hours a day"/>
    <m/>
    <m/>
    <s v=""/>
    <s v=""/>
    <s v=""/>
    <n v="4"/>
    <s v=""/>
    <n v="6"/>
    <s v=""/>
    <s v=""/>
    <n v="6"/>
    <n v="32.692307692307693"/>
    <n v="0"/>
    <x v="0"/>
  </r>
  <r>
    <x v="198"/>
    <d v="2012-05-26T00:53:42"/>
    <n v="100000"/>
    <n v="100000"/>
    <s v="USD"/>
    <n v="100000"/>
    <s v="Strategic Sourcing Manager"/>
    <x v="3"/>
    <s v="USA"/>
    <x v="2"/>
    <s v="All the 8 hours baby, all the 8!"/>
    <m/>
    <m/>
    <s v=""/>
    <s v=""/>
    <s v=""/>
    <s v=""/>
    <s v=""/>
    <s v=""/>
    <s v=""/>
    <n v="8"/>
    <n v="8"/>
    <n v="48.07692307692308"/>
    <n v="0"/>
    <x v="0"/>
  </r>
  <r>
    <x v="199"/>
    <d v="2012-05-26T00:53:46"/>
    <s v="INR18Lacs or US$36000"/>
    <n v="1800000"/>
    <s v="INR"/>
    <n v="32054.250037396621"/>
    <s v="Chief Manager"/>
    <x v="3"/>
    <s v="India"/>
    <x v="0"/>
    <s v="1 or 2 hours a day"/>
    <m/>
    <m/>
    <n v="1"/>
    <n v="2"/>
    <s v=""/>
    <s v=""/>
    <s v=""/>
    <s v=""/>
    <s v=""/>
    <s v=""/>
    <n v="2"/>
    <n v="61.64278853345504"/>
    <n v="0"/>
    <x v="0"/>
  </r>
  <r>
    <x v="200"/>
    <d v="2012-05-26T00:54:12"/>
    <s v="Â£30000"/>
    <n v="30000"/>
    <s v="GBP"/>
    <n v="47285.348162018527"/>
    <s v="Business Intelligence Analyst"/>
    <x v="0"/>
    <s v="UK"/>
    <x v="14"/>
    <s v="2 to 3 hours per day"/>
    <m/>
    <m/>
    <s v=""/>
    <n v="2"/>
    <n v="3"/>
    <s v=""/>
    <s v=""/>
    <s v=""/>
    <s v=""/>
    <s v=""/>
    <n v="3"/>
    <n v="60.62224123335708"/>
    <n v="0"/>
    <x v="0"/>
  </r>
  <r>
    <x v="201"/>
    <d v="2012-05-26T00:54:14"/>
    <s v="â‚¬ 50000"/>
    <n v="50000"/>
    <s v="EUR"/>
    <n v="63519.971949580387"/>
    <s v="Data Analyst"/>
    <x v="0"/>
    <s v="Ireland"/>
    <x v="8"/>
    <s v="4 to 6 hours a day"/>
    <m/>
    <m/>
    <s v=""/>
    <s v=""/>
    <s v=""/>
    <n v="4"/>
    <s v=""/>
    <n v="6"/>
    <s v=""/>
    <s v=""/>
    <n v="6"/>
    <n v="40.717930736910503"/>
    <n v="0"/>
    <x v="0"/>
  </r>
  <r>
    <x v="202"/>
    <d v="2012-05-26T00:54:16"/>
    <n v="108160"/>
    <n v="108160"/>
    <s v="USD"/>
    <n v="108160"/>
    <s v="Sr. Financial Analyst"/>
    <x v="0"/>
    <s v="USA"/>
    <x v="2"/>
    <s v="4 to 6 hours a day"/>
    <m/>
    <m/>
    <s v=""/>
    <s v=""/>
    <s v=""/>
    <n v="4"/>
    <s v=""/>
    <n v="6"/>
    <s v=""/>
    <s v=""/>
    <n v="6"/>
    <n v="69.333333333333343"/>
    <n v="0"/>
    <x v="0"/>
  </r>
  <r>
    <x v="203"/>
    <d v="2012-05-26T00:54:27"/>
    <n v="50000"/>
    <n v="50000"/>
    <s v="USD"/>
    <n v="50000"/>
    <s v="Buyer"/>
    <x v="3"/>
    <s v="USA"/>
    <x v="2"/>
    <s v="4 to 6 hours a day"/>
    <m/>
    <m/>
    <s v=""/>
    <s v=""/>
    <s v=""/>
    <n v="4"/>
    <s v=""/>
    <n v="6"/>
    <s v=""/>
    <s v=""/>
    <n v="6"/>
    <n v="32.051282051282051"/>
    <n v="0"/>
    <x v="0"/>
  </r>
  <r>
    <x v="204"/>
    <d v="2012-05-26T00:54:28"/>
    <n v="400000"/>
    <n v="400000"/>
    <s v="USD"/>
    <n v="400000"/>
    <s v="program manager"/>
    <x v="3"/>
    <s v="USA"/>
    <x v="2"/>
    <s v="1 or 2 hours a day"/>
    <m/>
    <m/>
    <n v="1"/>
    <n v="2"/>
    <s v=""/>
    <s v=""/>
    <s v=""/>
    <s v=""/>
    <s v=""/>
    <s v=""/>
    <n v="2"/>
    <n v="769.23076923076928"/>
    <n v="0"/>
    <x v="0"/>
  </r>
  <r>
    <x v="205"/>
    <d v="2012-05-26T00:54:41"/>
    <n v="43000"/>
    <n v="43000"/>
    <s v="USD"/>
    <n v="43000"/>
    <s v="Reporting Analyst Team Lead"/>
    <x v="0"/>
    <s v="USA"/>
    <x v="2"/>
    <s v="All the 8 hours baby, all the 8!"/>
    <m/>
    <m/>
    <s v=""/>
    <s v=""/>
    <s v=""/>
    <s v=""/>
    <s v=""/>
    <s v=""/>
    <s v=""/>
    <n v="8"/>
    <n v="8"/>
    <n v="20.673076923076923"/>
    <n v="0"/>
    <x v="0"/>
  </r>
  <r>
    <x v="206"/>
    <d v="2012-05-26T00:54:46"/>
    <n v="27000"/>
    <n v="27000"/>
    <s v="USD"/>
    <n v="27000"/>
    <s v="Innovation Analyst"/>
    <x v="0"/>
    <s v="Singapore"/>
    <x v="30"/>
    <s v="All the 8 hours baby, all the 8!"/>
    <m/>
    <m/>
    <s v=""/>
    <s v=""/>
    <s v=""/>
    <s v=""/>
    <s v=""/>
    <s v=""/>
    <s v=""/>
    <n v="8"/>
    <n v="8"/>
    <n v="12.98076923076923"/>
    <n v="0"/>
    <x v="0"/>
  </r>
  <r>
    <x v="207"/>
    <d v="2012-05-26T00:54:56"/>
    <n v="41000"/>
    <n v="41000"/>
    <s v="USD"/>
    <n v="41000"/>
    <s v="Operations Expert"/>
    <x v="3"/>
    <s v="USA"/>
    <x v="2"/>
    <s v="All the 8 hours baby, all the 8!"/>
    <m/>
    <m/>
    <s v=""/>
    <s v=""/>
    <s v=""/>
    <s v=""/>
    <s v=""/>
    <s v=""/>
    <s v=""/>
    <n v="8"/>
    <n v="8"/>
    <n v="19.71153846153846"/>
    <n v="0"/>
    <x v="0"/>
  </r>
  <r>
    <x v="208"/>
    <d v="2012-05-26T00:55:06"/>
    <n v="100000"/>
    <n v="100000"/>
    <s v="USD"/>
    <n v="100000"/>
    <s v="Director of Finance"/>
    <x v="4"/>
    <s v="USA"/>
    <x v="2"/>
    <s v="4 to 6 hours a day"/>
    <m/>
    <m/>
    <s v=""/>
    <s v=""/>
    <s v=""/>
    <n v="4"/>
    <s v=""/>
    <n v="6"/>
    <s v=""/>
    <s v=""/>
    <n v="6"/>
    <n v="64.102564102564102"/>
    <n v="0"/>
    <x v="0"/>
  </r>
  <r>
    <x v="209"/>
    <d v="2012-05-26T00:55:50"/>
    <n v="42140"/>
    <n v="42140"/>
    <s v="USD"/>
    <n v="42140"/>
    <s v="Information Analyst II"/>
    <x v="0"/>
    <s v="USA"/>
    <x v="2"/>
    <s v="4 to 6 hours a day"/>
    <m/>
    <m/>
    <s v=""/>
    <s v=""/>
    <s v=""/>
    <n v="4"/>
    <s v=""/>
    <n v="6"/>
    <s v=""/>
    <s v=""/>
    <n v="6"/>
    <n v="27.012820512820511"/>
    <n v="0"/>
    <x v="0"/>
  </r>
  <r>
    <x v="210"/>
    <d v="2012-05-26T00:56:06"/>
    <n v="80000"/>
    <n v="80000"/>
    <s v="USD"/>
    <n v="80000"/>
    <s v="Marketing Analyst"/>
    <x v="0"/>
    <s v="USA"/>
    <x v="2"/>
    <s v="4 to 6 hours a day"/>
    <m/>
    <m/>
    <s v=""/>
    <s v=""/>
    <s v=""/>
    <n v="4"/>
    <s v=""/>
    <n v="6"/>
    <s v=""/>
    <s v=""/>
    <n v="6"/>
    <n v="51.282051282051285"/>
    <n v="0"/>
    <x v="0"/>
  </r>
  <r>
    <x v="211"/>
    <d v="2012-05-26T00:56:37"/>
    <n v="41600"/>
    <n v="41600"/>
    <s v="USD"/>
    <n v="41600"/>
    <s v="Project Manager"/>
    <x v="3"/>
    <s v="USA"/>
    <x v="2"/>
    <s v="4 to 6 hours a day"/>
    <m/>
    <m/>
    <s v=""/>
    <s v=""/>
    <s v=""/>
    <n v="4"/>
    <s v=""/>
    <n v="6"/>
    <s v=""/>
    <s v=""/>
    <n v="6"/>
    <n v="26.666666666666664"/>
    <n v="0"/>
    <x v="0"/>
  </r>
  <r>
    <x v="212"/>
    <d v="2012-05-26T00:56:37"/>
    <s v="45k"/>
    <n v="45000"/>
    <s v="USD"/>
    <n v="45000"/>
    <s v="Accounting Assistant"/>
    <x v="5"/>
    <s v="USA"/>
    <x v="2"/>
    <s v="2 to 3 hours per day"/>
    <m/>
    <m/>
    <s v=""/>
    <n v="2"/>
    <n v="3"/>
    <s v=""/>
    <s v=""/>
    <s v=""/>
    <s v=""/>
    <s v=""/>
    <n v="3"/>
    <n v="57.692307692307693"/>
    <n v="0"/>
    <x v="0"/>
  </r>
  <r>
    <x v="213"/>
    <d v="2012-05-26T00:56:54"/>
    <n v="78000"/>
    <n v="78000"/>
    <s v="USD"/>
    <n v="78000"/>
    <s v="Tax Professional"/>
    <x v="5"/>
    <s v="Bermuda"/>
    <x v="31"/>
    <s v="4 to 6 hours a day"/>
    <m/>
    <m/>
    <s v=""/>
    <s v=""/>
    <s v=""/>
    <n v="4"/>
    <s v=""/>
    <n v="6"/>
    <s v=""/>
    <s v=""/>
    <n v="6"/>
    <n v="50"/>
    <n v="0"/>
    <x v="0"/>
  </r>
  <r>
    <x v="214"/>
    <d v="2012-05-26T00:57:21"/>
    <s v="INR 500000"/>
    <n v="500000"/>
    <s v="INR"/>
    <n v="8903.9583437212841"/>
    <s v="Project Manager"/>
    <x v="3"/>
    <s v="India"/>
    <x v="0"/>
    <s v="4 to 6 hours a day"/>
    <m/>
    <m/>
    <s v=""/>
    <s v=""/>
    <s v=""/>
    <n v="4"/>
    <s v=""/>
    <n v="6"/>
    <s v=""/>
    <s v=""/>
    <n v="6"/>
    <n v="5.7076656049495407"/>
    <n v="0"/>
    <x v="0"/>
  </r>
  <r>
    <x v="215"/>
    <d v="2012-05-26T00:57:35"/>
    <s v="INR 350k"/>
    <n v="350000"/>
    <s v="INR"/>
    <n v="6232.7708406048987"/>
    <s v="Jr. Executive Finance"/>
    <x v="5"/>
    <s v="India"/>
    <x v="0"/>
    <s v="4 to 6 hours a day"/>
    <m/>
    <m/>
    <s v=""/>
    <s v=""/>
    <s v=""/>
    <n v="4"/>
    <s v=""/>
    <n v="6"/>
    <s v=""/>
    <s v=""/>
    <n v="6"/>
    <n v="3.995365923464679"/>
    <n v="0"/>
    <x v="0"/>
  </r>
  <r>
    <x v="216"/>
    <d v="2012-05-26T00:57:44"/>
    <n v="72500"/>
    <n v="72500"/>
    <s v="USD"/>
    <n v="72500"/>
    <s v="Assistant Controller"/>
    <x v="1"/>
    <s v="USA"/>
    <x v="2"/>
    <s v="4 to 6 hours a day"/>
    <m/>
    <m/>
    <s v=""/>
    <s v=""/>
    <s v=""/>
    <n v="4"/>
    <s v=""/>
    <n v="6"/>
    <s v=""/>
    <s v=""/>
    <n v="6"/>
    <n v="46.474358974358978"/>
    <n v="0"/>
    <x v="0"/>
  </r>
  <r>
    <x v="217"/>
    <d v="2012-05-26T00:57:52"/>
    <s v="US$ 138K"/>
    <n v="138000"/>
    <s v="USD"/>
    <n v="138000"/>
    <s v="Project engineer"/>
    <x v="2"/>
    <s v="Thailand"/>
    <x v="32"/>
    <s v="4 to 6 hours a day"/>
    <m/>
    <m/>
    <s v=""/>
    <s v=""/>
    <s v=""/>
    <n v="4"/>
    <s v=""/>
    <n v="6"/>
    <s v=""/>
    <s v=""/>
    <n v="6"/>
    <n v="88.461538461538467"/>
    <n v="0"/>
    <x v="0"/>
  </r>
  <r>
    <x v="218"/>
    <d v="2012-05-26T00:58:03"/>
    <n v="480000"/>
    <n v="480000"/>
    <s v="INR"/>
    <n v="8547.8000099724322"/>
    <s v="Cash Officer"/>
    <x v="3"/>
    <s v="India"/>
    <x v="0"/>
    <s v="4 to 6 hours a day"/>
    <m/>
    <m/>
    <s v=""/>
    <s v=""/>
    <s v=""/>
    <n v="4"/>
    <s v=""/>
    <n v="6"/>
    <s v=""/>
    <s v=""/>
    <n v="6"/>
    <n v="5.4793589807515595"/>
    <n v="0"/>
    <x v="0"/>
  </r>
  <r>
    <x v="219"/>
    <d v="2012-05-26T00:58:05"/>
    <n v="80000"/>
    <n v="80000"/>
    <s v="USD"/>
    <n v="80000"/>
    <s v="Senior Analyst"/>
    <x v="0"/>
    <s v="USA"/>
    <x v="2"/>
    <s v="4 to 6 hours a day"/>
    <m/>
    <m/>
    <s v=""/>
    <s v=""/>
    <s v=""/>
    <n v="4"/>
    <s v=""/>
    <n v="6"/>
    <s v=""/>
    <s v=""/>
    <n v="6"/>
    <n v="51.282051282051285"/>
    <n v="0"/>
    <x v="0"/>
  </r>
  <r>
    <x v="220"/>
    <d v="2012-05-26T00:58:06"/>
    <n v="50000"/>
    <n v="50000"/>
    <s v="USD"/>
    <n v="50000"/>
    <s v="Project Manager"/>
    <x v="3"/>
    <s v="USA"/>
    <x v="2"/>
    <s v="4 to 6 hours a day"/>
    <m/>
    <m/>
    <s v=""/>
    <s v=""/>
    <s v=""/>
    <n v="4"/>
    <s v=""/>
    <n v="6"/>
    <s v=""/>
    <s v=""/>
    <n v="6"/>
    <n v="32.051282051282051"/>
    <n v="0"/>
    <x v="0"/>
  </r>
  <r>
    <x v="221"/>
    <d v="2012-05-26T00:58:10"/>
    <n v="45000"/>
    <n v="45000"/>
    <s v="CAD"/>
    <n v="44251.268536364711"/>
    <s v="Technical support specialist"/>
    <x v="6"/>
    <s v="Canada"/>
    <x v="17"/>
    <s v="1 or 2 hours a day"/>
    <m/>
    <m/>
    <n v="1"/>
    <n v="2"/>
    <s v=""/>
    <s v=""/>
    <s v=""/>
    <s v=""/>
    <s v=""/>
    <s v=""/>
    <n v="2"/>
    <n v="85.098593339162903"/>
    <n v="0"/>
    <x v="0"/>
  </r>
  <r>
    <x v="222"/>
    <d v="2012-05-26T00:58:22"/>
    <n v="43000"/>
    <n v="43000"/>
    <s v="GBP"/>
    <n v="67775.665698893223"/>
    <s v="ServiceDesk Supervisor"/>
    <x v="3"/>
    <s v="UK"/>
    <x v="14"/>
    <s v="2 to 3 hours per day"/>
    <m/>
    <m/>
    <s v=""/>
    <n v="2"/>
    <n v="3"/>
    <s v=""/>
    <s v=""/>
    <s v=""/>
    <s v=""/>
    <s v=""/>
    <n v="3"/>
    <n v="86.89187910114515"/>
    <n v="0"/>
    <x v="0"/>
  </r>
  <r>
    <x v="223"/>
    <d v="2012-05-26T00:58:56"/>
    <n v="200000"/>
    <n v="200000"/>
    <s v="INR"/>
    <n v="3561.5833374885137"/>
    <s v="medical biller"/>
    <x v="0"/>
    <s v="India"/>
    <x v="0"/>
    <s v="1 or 2 hours a day"/>
    <m/>
    <m/>
    <n v="1"/>
    <n v="2"/>
    <s v=""/>
    <s v=""/>
    <s v=""/>
    <s v=""/>
    <s v=""/>
    <s v=""/>
    <n v="2"/>
    <n v="6.8491987259394493"/>
    <n v="0"/>
    <x v="0"/>
  </r>
  <r>
    <x v="224"/>
    <d v="2012-05-26T00:59:03"/>
    <n v="65000"/>
    <n v="65000"/>
    <s v="USD"/>
    <n v="65000"/>
    <s v="Sr. Strategic Development Specialist"/>
    <x v="6"/>
    <s v="USA"/>
    <x v="2"/>
    <s v="2 to 3 hours per day"/>
    <m/>
    <m/>
    <s v=""/>
    <n v="2"/>
    <n v="3"/>
    <s v=""/>
    <s v=""/>
    <s v=""/>
    <s v=""/>
    <s v=""/>
    <n v="3"/>
    <n v="83.333333333333343"/>
    <n v="0"/>
    <x v="0"/>
  </r>
  <r>
    <x v="225"/>
    <d v="2012-05-26T00:59:09"/>
    <n v="114000"/>
    <n v="114000"/>
    <s v="USD"/>
    <n v="114000"/>
    <s v="Director"/>
    <x v="4"/>
    <s v="USA"/>
    <x v="2"/>
    <s v="2 to 3 hours per day"/>
    <m/>
    <m/>
    <s v=""/>
    <n v="2"/>
    <n v="3"/>
    <s v=""/>
    <s v=""/>
    <s v=""/>
    <s v=""/>
    <s v=""/>
    <n v="3"/>
    <n v="146.15384615384616"/>
    <n v="0"/>
    <x v="0"/>
  </r>
  <r>
    <x v="226"/>
    <d v="2012-05-26T00:59:27"/>
    <n v="95000"/>
    <n v="95000"/>
    <s v="USD"/>
    <n v="95000"/>
    <s v="VP - Procurment"/>
    <x v="4"/>
    <s v="USA"/>
    <x v="2"/>
    <s v="4 to 6 hours a day"/>
    <m/>
    <m/>
    <s v=""/>
    <s v=""/>
    <s v=""/>
    <n v="4"/>
    <s v=""/>
    <n v="6"/>
    <s v=""/>
    <s v=""/>
    <n v="6"/>
    <n v="60.897435897435898"/>
    <n v="0"/>
    <x v="0"/>
  </r>
  <r>
    <x v="227"/>
    <d v="2012-05-26T01:00:51"/>
    <s v="52500.00 USD"/>
    <n v="52500"/>
    <s v="USD"/>
    <n v="52500"/>
    <s v="HRIS Analyst"/>
    <x v="0"/>
    <s v="USA"/>
    <x v="2"/>
    <s v="4 to 6 hours a day"/>
    <m/>
    <m/>
    <s v=""/>
    <s v=""/>
    <s v=""/>
    <n v="4"/>
    <s v=""/>
    <n v="6"/>
    <s v=""/>
    <s v=""/>
    <n v="6"/>
    <n v="33.653846153846153"/>
    <n v="0"/>
    <x v="0"/>
  </r>
  <r>
    <x v="228"/>
    <d v="2012-05-26T01:01:03"/>
    <n v="45000"/>
    <n v="45000"/>
    <s v="GBP"/>
    <n v="70928.022243027779"/>
    <s v="Procurement manager"/>
    <x v="3"/>
    <s v="UK"/>
    <x v="14"/>
    <s v="2 to 3 hours per day"/>
    <m/>
    <m/>
    <s v=""/>
    <n v="2"/>
    <n v="3"/>
    <s v=""/>
    <s v=""/>
    <s v=""/>
    <s v=""/>
    <s v=""/>
    <n v="3"/>
    <n v="90.93336185003561"/>
    <n v="0"/>
    <x v="0"/>
  </r>
  <r>
    <x v="229"/>
    <d v="2012-05-26T01:01:32"/>
    <n v="60000"/>
    <n v="60000"/>
    <s v="USD"/>
    <n v="60000"/>
    <s v="Energy Analyst"/>
    <x v="0"/>
    <s v="USA"/>
    <x v="2"/>
    <s v="4 to 6 hours a day"/>
    <m/>
    <m/>
    <s v=""/>
    <s v=""/>
    <s v=""/>
    <n v="4"/>
    <s v=""/>
    <n v="6"/>
    <s v=""/>
    <s v=""/>
    <n v="6"/>
    <n v="38.46153846153846"/>
    <n v="0"/>
    <x v="0"/>
  </r>
  <r>
    <x v="230"/>
    <d v="2012-05-26T01:02:04"/>
    <n v="65250"/>
    <n v="65250"/>
    <s v="USD"/>
    <n v="65250"/>
    <s v="Accountant"/>
    <x v="5"/>
    <s v="USA"/>
    <x v="2"/>
    <s v="4 to 6 hours a day"/>
    <m/>
    <m/>
    <s v=""/>
    <s v=""/>
    <s v=""/>
    <n v="4"/>
    <s v=""/>
    <n v="6"/>
    <s v=""/>
    <s v=""/>
    <n v="6"/>
    <n v="41.82692307692308"/>
    <n v="0"/>
    <x v="0"/>
  </r>
  <r>
    <x v="231"/>
    <d v="2012-05-26T01:02:07"/>
    <n v="1200000"/>
    <n v="1200000"/>
    <s v="INR"/>
    <n v="21369.500024931083"/>
    <s v="Branch head -sales"/>
    <x v="3"/>
    <s v="India"/>
    <x v="0"/>
    <s v="2 to 3 hours per day"/>
    <m/>
    <m/>
    <s v=""/>
    <n v="2"/>
    <n v="3"/>
    <s v=""/>
    <s v=""/>
    <s v=""/>
    <s v=""/>
    <s v=""/>
    <n v="3"/>
    <n v="27.396794903757797"/>
    <n v="0"/>
    <x v="0"/>
  </r>
  <r>
    <x v="232"/>
    <d v="2012-05-26T01:02:10"/>
    <n v="100000"/>
    <n v="100000"/>
    <s v="CAD"/>
    <n v="98336.152303032693"/>
    <s v="retail buyer"/>
    <x v="3"/>
    <s v="Canada"/>
    <x v="17"/>
    <s v="2 to 3 hours per day"/>
    <m/>
    <m/>
    <s v=""/>
    <n v="2"/>
    <n v="3"/>
    <s v=""/>
    <s v=""/>
    <s v=""/>
    <s v=""/>
    <s v=""/>
    <n v="3"/>
    <n v="126.07199013209319"/>
    <n v="0"/>
    <x v="0"/>
  </r>
  <r>
    <x v="233"/>
    <d v="2012-05-26T01:02:16"/>
    <s v="1000 â‚¬"/>
    <n v="12000"/>
    <s v="EUR"/>
    <n v="15244.793267899293"/>
    <s v="HR Specialist"/>
    <x v="6"/>
    <s v="Portugal"/>
    <x v="7"/>
    <s v="All the 8 hours baby, all the 8!"/>
    <m/>
    <m/>
    <s v=""/>
    <s v=""/>
    <s v=""/>
    <s v=""/>
    <s v=""/>
    <s v=""/>
    <s v=""/>
    <n v="8"/>
    <n v="8"/>
    <n v="7.3292275326438912"/>
    <n v="0"/>
    <x v="0"/>
  </r>
  <r>
    <x v="234"/>
    <d v="2012-05-26T01:02:21"/>
    <n v="73000"/>
    <n v="73000"/>
    <s v="USD"/>
    <n v="73000"/>
    <s v="Financial Analyst"/>
    <x v="0"/>
    <s v="USA"/>
    <x v="2"/>
    <s v="4 to 6 hours a day"/>
    <m/>
    <m/>
    <s v=""/>
    <s v=""/>
    <s v=""/>
    <n v="4"/>
    <s v=""/>
    <n v="6"/>
    <s v=""/>
    <s v=""/>
    <n v="6"/>
    <n v="46.794871794871796"/>
    <n v="0"/>
    <x v="0"/>
  </r>
  <r>
    <x v="235"/>
    <d v="2012-05-26T01:02:47"/>
    <n v="50000"/>
    <n v="50000"/>
    <s v="USD"/>
    <n v="50000"/>
    <s v="data analyst"/>
    <x v="0"/>
    <s v="USA"/>
    <x v="2"/>
    <s v="All the 8 hours baby, all the 8!"/>
    <m/>
    <m/>
    <s v=""/>
    <s v=""/>
    <s v=""/>
    <s v=""/>
    <s v=""/>
    <s v=""/>
    <s v=""/>
    <n v="8"/>
    <n v="8"/>
    <n v="24.03846153846154"/>
    <n v="0"/>
    <x v="0"/>
  </r>
  <r>
    <x v="236"/>
    <d v="2012-05-26T01:02:51"/>
    <n v="79000"/>
    <n v="79000"/>
    <s v="USD"/>
    <n v="79000"/>
    <s v="Director of Finance and Accounting"/>
    <x v="5"/>
    <s v="USA"/>
    <x v="2"/>
    <s v="2 to 3 hours per day"/>
    <m/>
    <m/>
    <s v=""/>
    <n v="2"/>
    <n v="3"/>
    <s v=""/>
    <s v=""/>
    <s v=""/>
    <s v=""/>
    <s v=""/>
    <n v="3"/>
    <n v="101.28205128205127"/>
    <n v="0"/>
    <x v="0"/>
  </r>
  <r>
    <x v="237"/>
    <d v="2012-05-26T01:03:07"/>
    <n v="90000"/>
    <n v="90000"/>
    <s v="USD"/>
    <n v="90000"/>
    <s v="Manager Business Control"/>
    <x v="3"/>
    <s v="USA"/>
    <x v="2"/>
    <s v="4 to 6 hours a day"/>
    <m/>
    <m/>
    <s v=""/>
    <s v=""/>
    <s v=""/>
    <n v="4"/>
    <s v=""/>
    <n v="6"/>
    <s v=""/>
    <s v=""/>
    <n v="6"/>
    <n v="57.692307692307693"/>
    <n v="0"/>
    <x v="0"/>
  </r>
  <r>
    <x v="238"/>
    <d v="2012-05-26T01:03:28"/>
    <n v="70000"/>
    <n v="70000"/>
    <s v="USD"/>
    <n v="70000"/>
    <s v="Manager Pricing"/>
    <x v="3"/>
    <s v="USA"/>
    <x v="2"/>
    <s v="2 to 3 hours per day"/>
    <m/>
    <m/>
    <s v=""/>
    <n v="2"/>
    <n v="3"/>
    <s v=""/>
    <s v=""/>
    <s v=""/>
    <s v=""/>
    <s v=""/>
    <n v="3"/>
    <n v="89.743589743589737"/>
    <n v="0"/>
    <x v="0"/>
  </r>
  <r>
    <x v="239"/>
    <d v="2012-05-26T01:03:34"/>
    <n v="65000"/>
    <n v="65000"/>
    <s v="CAD"/>
    <n v="63918.498996971248"/>
    <s v="Insurance Manager"/>
    <x v="3"/>
    <s v="Canada"/>
    <x v="17"/>
    <s v="4 to 6 hours a day"/>
    <m/>
    <m/>
    <s v=""/>
    <s v=""/>
    <s v=""/>
    <n v="4"/>
    <s v=""/>
    <n v="6"/>
    <s v=""/>
    <s v=""/>
    <n v="6"/>
    <n v="40.973396792930288"/>
    <n v="0"/>
    <x v="0"/>
  </r>
  <r>
    <x v="240"/>
    <d v="2012-05-26T01:03:52"/>
    <n v="80000"/>
    <n v="80000"/>
    <s v="USD"/>
    <n v="80000"/>
    <s v="Analyst"/>
    <x v="0"/>
    <s v="USA"/>
    <x v="2"/>
    <s v="4 to 6 hours a day"/>
    <m/>
    <m/>
    <s v=""/>
    <s v=""/>
    <s v=""/>
    <n v="4"/>
    <s v=""/>
    <n v="6"/>
    <s v=""/>
    <s v=""/>
    <n v="6"/>
    <n v="51.282051282051285"/>
    <n v="0"/>
    <x v="0"/>
  </r>
  <r>
    <x v="241"/>
    <d v="2012-05-26T01:03:54"/>
    <n v="140000"/>
    <n v="140000"/>
    <s v="USD"/>
    <n v="140000"/>
    <s v="Manager"/>
    <x v="3"/>
    <s v="USA"/>
    <x v="2"/>
    <s v="4 to 6 hours a day"/>
    <m/>
    <m/>
    <s v=""/>
    <s v=""/>
    <s v=""/>
    <n v="4"/>
    <s v=""/>
    <n v="6"/>
    <s v=""/>
    <s v=""/>
    <n v="6"/>
    <n v="89.743589743589737"/>
    <n v="0"/>
    <x v="0"/>
  </r>
  <r>
    <x v="242"/>
    <d v="2012-05-26T01:04:13"/>
    <s v="US$ 96k"/>
    <n v="96000"/>
    <s v="USD"/>
    <n v="96000"/>
    <s v="Freellance"/>
    <x v="8"/>
    <s v="Poland"/>
    <x v="15"/>
    <s v="2 to 3 hours per day"/>
    <m/>
    <m/>
    <s v=""/>
    <n v="2"/>
    <n v="3"/>
    <s v=""/>
    <s v=""/>
    <s v=""/>
    <s v=""/>
    <s v=""/>
    <n v="3"/>
    <n v="123.07692307692308"/>
    <n v="0"/>
    <x v="0"/>
  </r>
  <r>
    <x v="243"/>
    <d v="2012-05-26T01:04:17"/>
    <n v="20000"/>
    <n v="20000"/>
    <s v="USD"/>
    <n v="20000"/>
    <s v="category manager"/>
    <x v="3"/>
    <s v="India"/>
    <x v="0"/>
    <s v="4 to 6 hours a day"/>
    <m/>
    <m/>
    <s v=""/>
    <s v=""/>
    <s v=""/>
    <n v="4"/>
    <s v=""/>
    <n v="6"/>
    <s v=""/>
    <s v=""/>
    <n v="6"/>
    <n v="12.820512820512821"/>
    <n v="0"/>
    <x v="0"/>
  </r>
  <r>
    <x v="244"/>
    <d v="2012-05-26T01:04:50"/>
    <n v="47700"/>
    <n v="47700"/>
    <s v="USD"/>
    <n v="47700"/>
    <s v="Customer Operations Analyst"/>
    <x v="0"/>
    <s v="USA"/>
    <x v="2"/>
    <s v="4 to 6 hours a day"/>
    <m/>
    <m/>
    <s v=""/>
    <s v=""/>
    <s v=""/>
    <n v="4"/>
    <s v=""/>
    <n v="6"/>
    <s v=""/>
    <s v=""/>
    <n v="6"/>
    <n v="30.576923076923077"/>
    <n v="0"/>
    <x v="0"/>
  </r>
  <r>
    <x v="245"/>
    <d v="2012-05-26T01:05:14"/>
    <n v="25000"/>
    <n v="25000"/>
    <s v="USD"/>
    <n v="25000"/>
    <s v="Team Lead"/>
    <x v="3"/>
    <s v="India"/>
    <x v="0"/>
    <s v="1 or 2 hours a day"/>
    <m/>
    <m/>
    <n v="1"/>
    <n v="2"/>
    <s v=""/>
    <s v=""/>
    <s v=""/>
    <s v=""/>
    <s v=""/>
    <s v=""/>
    <n v="2"/>
    <n v="48.07692307692308"/>
    <n v="0"/>
    <x v="0"/>
  </r>
  <r>
    <x v="246"/>
    <d v="2012-05-26T01:05:18"/>
    <n v="52500"/>
    <n v="52500"/>
    <s v="USD"/>
    <n v="52500"/>
    <s v="Analyst"/>
    <x v="0"/>
    <s v="USA"/>
    <x v="2"/>
    <s v="4 to 6 hours a day"/>
    <m/>
    <m/>
    <s v=""/>
    <s v=""/>
    <s v=""/>
    <n v="4"/>
    <s v=""/>
    <n v="6"/>
    <s v=""/>
    <s v=""/>
    <n v="6"/>
    <n v="33.653846153846153"/>
    <n v="0"/>
    <x v="0"/>
  </r>
  <r>
    <x v="247"/>
    <d v="2012-05-26T01:05:27"/>
    <n v="40000"/>
    <n v="40000"/>
    <s v="USD"/>
    <n v="40000"/>
    <s v="Business Analyst"/>
    <x v="0"/>
    <s v="USA"/>
    <x v="2"/>
    <s v="All the 8 hours baby, all the 8!"/>
    <m/>
    <m/>
    <s v=""/>
    <s v=""/>
    <s v=""/>
    <s v=""/>
    <s v=""/>
    <s v=""/>
    <s v=""/>
    <n v="8"/>
    <n v="8"/>
    <n v="19.23076923076923"/>
    <n v="0"/>
    <x v="0"/>
  </r>
  <r>
    <x v="248"/>
    <d v="2012-05-26T01:06:02"/>
    <s v="$31,000 USD"/>
    <n v="31000"/>
    <s v="USD"/>
    <n v="31000"/>
    <s v="Site Technician"/>
    <x v="0"/>
    <s v="USA"/>
    <x v="2"/>
    <s v="4 to 6 hours a day"/>
    <m/>
    <m/>
    <s v=""/>
    <s v=""/>
    <s v=""/>
    <n v="4"/>
    <s v=""/>
    <n v="6"/>
    <s v=""/>
    <s v=""/>
    <n v="6"/>
    <n v="19.871794871794872"/>
    <n v="0"/>
    <x v="0"/>
  </r>
  <r>
    <x v="249"/>
    <d v="2012-05-26T01:06:12"/>
    <n v="4390"/>
    <n v="52680"/>
    <s v="GBP"/>
    <n v="83033.071372504521"/>
    <s v="Excel Consultant"/>
    <x v="8"/>
    <s v="UK"/>
    <x v="14"/>
    <s v="All the 8 hours baby, all the 8!"/>
    <m/>
    <m/>
    <s v=""/>
    <s v=""/>
    <s v=""/>
    <s v=""/>
    <s v=""/>
    <s v=""/>
    <s v=""/>
    <n v="8"/>
    <n v="8"/>
    <n v="39.919745852165633"/>
    <n v="0"/>
    <x v="0"/>
  </r>
  <r>
    <x v="250"/>
    <d v="2012-05-26T01:06:31"/>
    <n v="130000"/>
    <n v="130000"/>
    <s v="USD"/>
    <n v="130000"/>
    <s v="Senior Project Manager"/>
    <x v="3"/>
    <s v="USA"/>
    <x v="2"/>
    <s v="4 to 6 hours a day"/>
    <m/>
    <m/>
    <s v=""/>
    <s v=""/>
    <s v=""/>
    <n v="4"/>
    <s v=""/>
    <n v="6"/>
    <s v=""/>
    <s v=""/>
    <n v="6"/>
    <n v="83.333333333333343"/>
    <n v="0"/>
    <x v="0"/>
  </r>
  <r>
    <x v="251"/>
    <d v="2012-05-26T01:06:38"/>
    <s v="Rs 470000"/>
    <n v="470000"/>
    <s v="INR"/>
    <n v="8369.7208430980063"/>
    <s v="Web Statistics Analyst"/>
    <x v="0"/>
    <s v="India"/>
    <x v="0"/>
    <s v="All the 8 hours baby, all the 8!"/>
    <m/>
    <m/>
    <s v=""/>
    <s v=""/>
    <s v=""/>
    <s v=""/>
    <s v=""/>
    <s v=""/>
    <s v=""/>
    <n v="8"/>
    <n v="8"/>
    <n v="4.0239042514894265"/>
    <n v="0"/>
    <x v="0"/>
  </r>
  <r>
    <x v="252"/>
    <d v="2012-05-26T01:07:02"/>
    <n v="51000"/>
    <n v="51000"/>
    <s v="USD"/>
    <n v="51000"/>
    <s v="Business Data Analyst I"/>
    <x v="0"/>
    <s v="USA"/>
    <x v="2"/>
    <s v="2 to 3 hours per day"/>
    <m/>
    <m/>
    <s v=""/>
    <n v="2"/>
    <n v="3"/>
    <s v=""/>
    <s v=""/>
    <s v=""/>
    <s v=""/>
    <s v=""/>
    <n v="3"/>
    <n v="65.384615384615387"/>
    <n v="0"/>
    <x v="0"/>
  </r>
  <r>
    <x v="253"/>
    <d v="2012-05-26T01:07:18"/>
    <s v="Â£60000"/>
    <n v="60000"/>
    <s v="GBP"/>
    <n v="94570.696324037053"/>
    <s v="Decision Analyst &amp; Modeller"/>
    <x v="0"/>
    <s v="UK"/>
    <x v="14"/>
    <s v="All the 8 hours baby, all the 8!"/>
    <m/>
    <m/>
    <s v=""/>
    <s v=""/>
    <s v=""/>
    <s v=""/>
    <s v=""/>
    <s v=""/>
    <s v=""/>
    <n v="8"/>
    <n v="8"/>
    <n v="45.466680925017812"/>
    <n v="0"/>
    <x v="0"/>
  </r>
  <r>
    <x v="254"/>
    <d v="2012-05-26T01:07:42"/>
    <n v="1920000"/>
    <n v="1920000"/>
    <s v="INR"/>
    <n v="34191.200039889729"/>
    <s v="Project Manager"/>
    <x v="3"/>
    <s v="India"/>
    <x v="0"/>
    <s v="2 to 3 hours per day"/>
    <m/>
    <m/>
    <s v=""/>
    <n v="2"/>
    <n v="3"/>
    <s v=""/>
    <s v=""/>
    <s v=""/>
    <s v=""/>
    <s v=""/>
    <n v="3"/>
    <n v="43.834871846012476"/>
    <n v="0"/>
    <x v="0"/>
  </r>
  <r>
    <x v="255"/>
    <d v="2012-05-26T01:08:00"/>
    <n v="28000"/>
    <n v="28000"/>
    <s v="GBP"/>
    <n v="44132.991617883956"/>
    <s v="Ops Adminstrator"/>
    <x v="0"/>
    <s v="UK"/>
    <x v="14"/>
    <s v="All the 8 hours baby, all the 8!"/>
    <m/>
    <m/>
    <s v=""/>
    <s v=""/>
    <s v=""/>
    <s v=""/>
    <s v=""/>
    <s v=""/>
    <s v=""/>
    <n v="8"/>
    <n v="8"/>
    <n v="21.217784431674978"/>
    <n v="0"/>
    <x v="0"/>
  </r>
  <r>
    <x v="256"/>
    <d v="2012-05-26T01:08:04"/>
    <n v="73000"/>
    <n v="73000"/>
    <s v="USD"/>
    <n v="73000"/>
    <s v="Sr. Global marketing Specialist"/>
    <x v="6"/>
    <s v="USA"/>
    <x v="2"/>
    <s v="4 to 6 hours a day"/>
    <m/>
    <m/>
    <s v=""/>
    <s v=""/>
    <s v=""/>
    <n v="4"/>
    <s v=""/>
    <n v="6"/>
    <s v=""/>
    <s v=""/>
    <n v="6"/>
    <n v="46.794871794871796"/>
    <n v="0"/>
    <x v="0"/>
  </r>
  <r>
    <x v="257"/>
    <d v="2012-05-26T01:08:19"/>
    <n v="62400"/>
    <n v="62400"/>
    <s v="USD"/>
    <n v="62400"/>
    <s v="financial accountant"/>
    <x v="5"/>
    <s v="USA"/>
    <x v="2"/>
    <s v="All the 8 hours baby, all the 8!"/>
    <m/>
    <m/>
    <s v=""/>
    <s v=""/>
    <s v=""/>
    <s v=""/>
    <s v=""/>
    <s v=""/>
    <s v=""/>
    <n v="8"/>
    <n v="8"/>
    <n v="30"/>
    <n v="0"/>
    <x v="0"/>
  </r>
  <r>
    <x v="258"/>
    <d v="2012-05-26T01:08:21"/>
    <n v="2300"/>
    <n v="27600"/>
    <s v="USD"/>
    <n v="27600"/>
    <s v="Software Consultant"/>
    <x v="8"/>
    <s v="Singapore"/>
    <x v="30"/>
    <s v="All the 8 hours baby, all the 8!"/>
    <m/>
    <m/>
    <s v=""/>
    <s v=""/>
    <s v=""/>
    <s v=""/>
    <s v=""/>
    <s v=""/>
    <s v=""/>
    <n v="8"/>
    <n v="8"/>
    <n v="13.26923076923077"/>
    <n v="0"/>
    <x v="0"/>
  </r>
  <r>
    <x v="259"/>
    <d v="2012-05-26T01:08:35"/>
    <n v="54000"/>
    <n v="54000"/>
    <s v="USD"/>
    <n v="54000"/>
    <s v="Anaylst"/>
    <x v="3"/>
    <s v="USA"/>
    <x v="2"/>
    <s v="All the 8 hours baby, all the 8!"/>
    <m/>
    <m/>
    <s v=""/>
    <s v=""/>
    <s v=""/>
    <s v=""/>
    <s v=""/>
    <s v=""/>
    <s v=""/>
    <n v="8"/>
    <n v="8"/>
    <n v="25.96153846153846"/>
    <n v="0"/>
    <x v="0"/>
  </r>
  <r>
    <x v="260"/>
    <d v="2012-05-26T01:08:39"/>
    <s v="rs 2.76 lakhs per year"/>
    <n v="276000"/>
    <s v="INR"/>
    <n v="4914.9850057341491"/>
    <s v="analyst"/>
    <x v="0"/>
    <s v="India"/>
    <x v="0"/>
    <s v="All the 8 hours baby, all the 8!"/>
    <m/>
    <m/>
    <s v=""/>
    <s v=""/>
    <s v=""/>
    <s v=""/>
    <s v=""/>
    <s v=""/>
    <s v=""/>
    <n v="8"/>
    <n v="8"/>
    <n v="2.36297356044911"/>
    <n v="0"/>
    <x v="0"/>
  </r>
  <r>
    <x v="261"/>
    <d v="2012-05-26T01:08:42"/>
    <s v="$77,000 USD"/>
    <n v="77000"/>
    <s v="USD"/>
    <n v="77000"/>
    <s v="senior accounting coordinator"/>
    <x v="5"/>
    <s v="USA"/>
    <x v="2"/>
    <s v="4 to 6 hours a day"/>
    <m/>
    <m/>
    <s v=""/>
    <s v=""/>
    <s v=""/>
    <n v="4"/>
    <s v=""/>
    <n v="6"/>
    <s v=""/>
    <s v=""/>
    <n v="6"/>
    <n v="49.358974358974365"/>
    <n v="0"/>
    <x v="0"/>
  </r>
  <r>
    <x v="262"/>
    <d v="2012-05-26T01:09:01"/>
    <n v="76000"/>
    <n v="76000"/>
    <s v="USD"/>
    <n v="76000"/>
    <s v="Demand Planning Mgr"/>
    <x v="3"/>
    <s v="USA"/>
    <x v="2"/>
    <s v="All the 8 hours baby, all the 8!"/>
    <m/>
    <m/>
    <s v=""/>
    <s v=""/>
    <s v=""/>
    <s v=""/>
    <s v=""/>
    <s v=""/>
    <s v=""/>
    <n v="8"/>
    <n v="8"/>
    <n v="36.53846153846154"/>
    <n v="0"/>
    <x v="0"/>
  </r>
  <r>
    <x v="263"/>
    <d v="2012-05-26T01:09:32"/>
    <n v="103000"/>
    <n v="103000"/>
    <s v="USD"/>
    <n v="103000"/>
    <s v="VP / Credit Administrator"/>
    <x v="4"/>
    <s v="USA"/>
    <x v="2"/>
    <s v="2 to 3 hours per day"/>
    <m/>
    <m/>
    <s v=""/>
    <n v="2"/>
    <n v="3"/>
    <s v=""/>
    <s v=""/>
    <s v=""/>
    <s v=""/>
    <s v=""/>
    <n v="3"/>
    <n v="132.05128205128207"/>
    <n v="0"/>
    <x v="0"/>
  </r>
  <r>
    <x v="264"/>
    <d v="2012-05-26T01:09:34"/>
    <n v="7600"/>
    <n v="7600"/>
    <s v="USD"/>
    <n v="7600"/>
    <s v="DP specialist"/>
    <x v="6"/>
    <s v="Ukraine"/>
    <x v="6"/>
    <s v="1 or 2 hours a day"/>
    <m/>
    <m/>
    <n v="1"/>
    <n v="2"/>
    <s v=""/>
    <s v=""/>
    <s v=""/>
    <s v=""/>
    <s v=""/>
    <s v=""/>
    <n v="2"/>
    <n v="14.615384615384615"/>
    <n v="0"/>
    <x v="0"/>
  </r>
  <r>
    <x v="265"/>
    <d v="2012-05-26T01:09:56"/>
    <n v="40000"/>
    <n v="40000"/>
    <s v="USD"/>
    <n v="40000"/>
    <s v="Analyst 2"/>
    <x v="0"/>
    <s v="USA"/>
    <x v="2"/>
    <s v="4 to 6 hours a day"/>
    <m/>
    <m/>
    <s v=""/>
    <s v=""/>
    <s v=""/>
    <n v="4"/>
    <s v=""/>
    <n v="6"/>
    <s v=""/>
    <s v=""/>
    <n v="6"/>
    <n v="25.641025641025642"/>
    <n v="0"/>
    <x v="0"/>
  </r>
  <r>
    <x v="266"/>
    <d v="2012-05-26T01:10:20"/>
    <n v="80000"/>
    <n v="80000"/>
    <s v="USD"/>
    <n v="80000"/>
    <s v="VP"/>
    <x v="4"/>
    <s v="USA"/>
    <x v="2"/>
    <s v="2 to 3 hours per day"/>
    <m/>
    <m/>
    <s v=""/>
    <n v="2"/>
    <n v="3"/>
    <s v=""/>
    <s v=""/>
    <s v=""/>
    <s v=""/>
    <s v=""/>
    <n v="3"/>
    <n v="102.56410256410257"/>
    <n v="0"/>
    <x v="0"/>
  </r>
  <r>
    <x v="267"/>
    <d v="2012-05-26T01:10:24"/>
    <n v="55000"/>
    <n v="55000"/>
    <s v="USD"/>
    <n v="55000"/>
    <s v="data analyst"/>
    <x v="0"/>
    <s v="USA"/>
    <x v="2"/>
    <s v="All the 8 hours baby, all the 8!"/>
    <m/>
    <m/>
    <s v=""/>
    <s v=""/>
    <s v=""/>
    <s v=""/>
    <s v=""/>
    <s v=""/>
    <s v=""/>
    <n v="8"/>
    <n v="8"/>
    <n v="26.442307692307693"/>
    <n v="0"/>
    <x v="0"/>
  </r>
  <r>
    <x v="268"/>
    <d v="2012-05-26T01:10:55"/>
    <n v="99000"/>
    <n v="99000"/>
    <s v="USD"/>
    <n v="99000"/>
    <s v="Business Analyst"/>
    <x v="0"/>
    <s v="USA"/>
    <x v="2"/>
    <s v="2 to 3 hours per day"/>
    <m/>
    <m/>
    <s v=""/>
    <n v="2"/>
    <n v="3"/>
    <s v=""/>
    <s v=""/>
    <s v=""/>
    <s v=""/>
    <s v=""/>
    <n v="3"/>
    <n v="126.92307692307692"/>
    <n v="0"/>
    <x v="0"/>
  </r>
  <r>
    <x v="269"/>
    <d v="2012-05-26T01:10:56"/>
    <s v="35,000 Philippine Peso"/>
    <n v="420000"/>
    <s v="PHP"/>
    <n v="9956.1219482708348"/>
    <s v="Global Problem Management - IT"/>
    <x v="3"/>
    <s v="Philippines"/>
    <x v="33"/>
    <s v="4 to 6 hours a day"/>
    <m/>
    <m/>
    <s v=""/>
    <s v=""/>
    <s v=""/>
    <n v="4"/>
    <s v=""/>
    <n v="6"/>
    <s v=""/>
    <s v=""/>
    <n v="6"/>
    <n v="6.3821294540197657"/>
    <n v="0"/>
    <x v="0"/>
  </r>
  <r>
    <x v="270"/>
    <d v="2012-05-26T01:11:12"/>
    <n v="75000"/>
    <n v="75000"/>
    <s v="USD"/>
    <n v="75000"/>
    <s v="financial analyst"/>
    <x v="0"/>
    <s v="USA"/>
    <x v="2"/>
    <s v="4 to 6 hours a day"/>
    <m/>
    <m/>
    <s v=""/>
    <s v=""/>
    <s v=""/>
    <n v="4"/>
    <s v=""/>
    <n v="6"/>
    <s v=""/>
    <s v=""/>
    <n v="6"/>
    <n v="48.07692307692308"/>
    <n v="0"/>
    <x v="0"/>
  </r>
  <r>
    <x v="271"/>
    <d v="2012-05-26T01:11:54"/>
    <n v="80000"/>
    <n v="80000"/>
    <s v="USD"/>
    <n v="80000"/>
    <s v="Enterprise Performance Metrics Manager"/>
    <x v="3"/>
    <s v="USA"/>
    <x v="2"/>
    <s v="2 to 3 hours per day"/>
    <m/>
    <m/>
    <s v=""/>
    <n v="2"/>
    <n v="3"/>
    <s v=""/>
    <s v=""/>
    <s v=""/>
    <s v=""/>
    <s v=""/>
    <n v="3"/>
    <n v="102.56410256410257"/>
    <n v="0"/>
    <x v="0"/>
  </r>
  <r>
    <x v="272"/>
    <d v="2012-05-26T01:12:41"/>
    <n v="20000"/>
    <n v="20000"/>
    <s v="USD"/>
    <n v="20000"/>
    <s v="Analyst"/>
    <x v="0"/>
    <s v="India"/>
    <x v="0"/>
    <s v="All the 8 hours baby, all the 8!"/>
    <m/>
    <m/>
    <s v=""/>
    <s v=""/>
    <s v=""/>
    <s v=""/>
    <s v=""/>
    <s v=""/>
    <s v=""/>
    <n v="8"/>
    <n v="8"/>
    <n v="9.615384615384615"/>
    <n v="0"/>
    <x v="0"/>
  </r>
  <r>
    <x v="273"/>
    <d v="2012-05-26T01:13:50"/>
    <n v="40000"/>
    <n v="40000"/>
    <s v="USD"/>
    <n v="40000"/>
    <s v="Business Analyst"/>
    <x v="0"/>
    <s v="USA"/>
    <x v="2"/>
    <s v="All the 8 hours baby, all the 8!"/>
    <m/>
    <m/>
    <s v=""/>
    <s v=""/>
    <s v=""/>
    <s v=""/>
    <s v=""/>
    <s v=""/>
    <s v=""/>
    <n v="8"/>
    <n v="8"/>
    <n v="19.23076923076923"/>
    <n v="0"/>
    <x v="0"/>
  </r>
  <r>
    <x v="274"/>
    <d v="2012-05-26T01:14:27"/>
    <n v="46000"/>
    <n v="46000"/>
    <s v="USD"/>
    <n v="46000"/>
    <s v="University Relations Intern"/>
    <x v="0"/>
    <s v="USA"/>
    <x v="2"/>
    <s v="All the 8 hours baby, all the 8!"/>
    <m/>
    <m/>
    <s v=""/>
    <s v=""/>
    <s v=""/>
    <s v=""/>
    <s v=""/>
    <s v=""/>
    <s v=""/>
    <n v="8"/>
    <n v="8"/>
    <n v="22.115384615384617"/>
    <n v="0"/>
    <x v="0"/>
  </r>
  <r>
    <x v="275"/>
    <d v="2012-05-26T01:14:55"/>
    <n v="14000"/>
    <n v="14000"/>
    <s v="USD"/>
    <n v="14000"/>
    <s v="Auxiliar Administrativo"/>
    <x v="0"/>
    <s v="Brazil"/>
    <x v="24"/>
    <s v="1 or 2 hours a day"/>
    <m/>
    <m/>
    <n v="1"/>
    <n v="2"/>
    <s v=""/>
    <s v=""/>
    <s v=""/>
    <s v=""/>
    <s v=""/>
    <s v=""/>
    <n v="2"/>
    <n v="26.923076923076923"/>
    <n v="0"/>
    <x v="0"/>
  </r>
  <r>
    <x v="276"/>
    <d v="2012-05-26T01:15:05"/>
    <n v="70000"/>
    <n v="70000"/>
    <s v="USD"/>
    <n v="70000"/>
    <s v="Engineering Tech Sr."/>
    <x v="2"/>
    <s v="USA"/>
    <x v="2"/>
    <s v="All the 8 hours baby, all the 8!"/>
    <m/>
    <m/>
    <s v=""/>
    <s v=""/>
    <s v=""/>
    <s v=""/>
    <s v=""/>
    <s v=""/>
    <s v=""/>
    <n v="8"/>
    <n v="8"/>
    <n v="33.653846153846153"/>
    <n v="0"/>
    <x v="0"/>
  </r>
  <r>
    <x v="277"/>
    <d v="2012-05-26T01:15:12"/>
    <s v="36000 $"/>
    <n v="36000"/>
    <s v="USD"/>
    <n v="36000"/>
    <s v="Senior Specialist"/>
    <x v="6"/>
    <s v="Russia"/>
    <x v="13"/>
    <s v="4 to 6 hours a day"/>
    <m/>
    <m/>
    <s v=""/>
    <s v=""/>
    <s v=""/>
    <n v="4"/>
    <s v=""/>
    <n v="6"/>
    <s v=""/>
    <s v=""/>
    <n v="6"/>
    <n v="23.076923076923077"/>
    <n v="0"/>
    <x v="0"/>
  </r>
  <r>
    <x v="278"/>
    <d v="2012-05-26T01:15:25"/>
    <n v="15000"/>
    <n v="15000"/>
    <s v="USD"/>
    <n v="15000"/>
    <s v="moneymaker"/>
    <x v="3"/>
    <s v="USA"/>
    <x v="2"/>
    <s v="2 to 3 hours per day"/>
    <m/>
    <m/>
    <s v=""/>
    <n v="2"/>
    <n v="3"/>
    <s v=""/>
    <s v=""/>
    <s v=""/>
    <s v=""/>
    <s v=""/>
    <n v="3"/>
    <n v="19.23076923076923"/>
    <n v="0"/>
    <x v="0"/>
  </r>
  <r>
    <x v="279"/>
    <d v="2012-05-26T01:16:18"/>
    <s v="INR 15,00,000"/>
    <n v="1500000"/>
    <s v="INR"/>
    <n v="26711.875031163851"/>
    <s v="Consultant"/>
    <x v="8"/>
    <s v="India"/>
    <x v="0"/>
    <s v="All the 8 hours baby, all the 8!"/>
    <m/>
    <m/>
    <s v=""/>
    <s v=""/>
    <s v=""/>
    <s v=""/>
    <s v=""/>
    <s v=""/>
    <s v=""/>
    <n v="8"/>
    <n v="8"/>
    <n v="12.842247611136466"/>
    <n v="0"/>
    <x v="0"/>
  </r>
  <r>
    <x v="280"/>
    <d v="2012-05-26T01:17:11"/>
    <s v="AED100000"/>
    <n v="100000"/>
    <s v="AED"/>
    <n v="27221.92126875931"/>
    <s v="Accountant"/>
    <x v="5"/>
    <s v="Dubai"/>
    <x v="34"/>
    <s v="4 to 6 hours a day"/>
    <m/>
    <m/>
    <s v=""/>
    <s v=""/>
    <s v=""/>
    <n v="4"/>
    <s v=""/>
    <n v="6"/>
    <s v=""/>
    <s v=""/>
    <n v="6"/>
    <n v="17.449949531255967"/>
    <n v="0"/>
    <x v="0"/>
  </r>
  <r>
    <x v="281"/>
    <d v="2012-05-26T01:17:50"/>
    <n v="22000"/>
    <n v="22000"/>
    <s v="USD"/>
    <n v="22000"/>
    <s v="MIS"/>
    <x v="7"/>
    <s v="India"/>
    <x v="0"/>
    <s v="All the 8 hours baby, all the 8!"/>
    <m/>
    <m/>
    <s v=""/>
    <s v=""/>
    <s v=""/>
    <s v=""/>
    <s v=""/>
    <s v=""/>
    <s v=""/>
    <n v="8"/>
    <n v="8"/>
    <n v="10.576923076923077"/>
    <n v="0"/>
    <x v="0"/>
  </r>
  <r>
    <x v="282"/>
    <d v="2012-05-26T01:17:56"/>
    <n v="68000"/>
    <n v="68000"/>
    <s v="USD"/>
    <n v="68000"/>
    <s v="management accountant"/>
    <x v="3"/>
    <s v="USA"/>
    <x v="2"/>
    <s v="All the 8 hours baby, all the 8!"/>
    <m/>
    <m/>
    <s v=""/>
    <s v=""/>
    <s v=""/>
    <s v=""/>
    <s v=""/>
    <s v=""/>
    <s v=""/>
    <n v="8"/>
    <n v="8"/>
    <n v="32.692307692307693"/>
    <n v="0"/>
    <x v="0"/>
  </r>
  <r>
    <x v="283"/>
    <d v="2012-05-26T01:17:57"/>
    <n v="97000"/>
    <n v="97000"/>
    <s v="USD"/>
    <n v="97000"/>
    <s v="business analyst"/>
    <x v="0"/>
    <s v="USA"/>
    <x v="2"/>
    <s v="All the 8 hours baby, all the 8!"/>
    <m/>
    <m/>
    <s v=""/>
    <s v=""/>
    <s v=""/>
    <s v=""/>
    <s v=""/>
    <s v=""/>
    <s v=""/>
    <n v="8"/>
    <n v="8"/>
    <n v="46.634615384615387"/>
    <n v="0"/>
    <x v="0"/>
  </r>
  <r>
    <x v="284"/>
    <d v="2012-05-26T01:18:35"/>
    <s v="Â£31000"/>
    <n v="31000"/>
    <s v="GBP"/>
    <n v="48861.526434085805"/>
    <s v="Telecoms Engineer"/>
    <x v="2"/>
    <s v="UK"/>
    <x v="14"/>
    <s v="2 to 3 hours per day"/>
    <m/>
    <m/>
    <s v=""/>
    <n v="2"/>
    <n v="3"/>
    <s v=""/>
    <s v=""/>
    <s v=""/>
    <s v=""/>
    <s v=""/>
    <n v="3"/>
    <n v="62.64298260780231"/>
    <n v="0"/>
    <x v="0"/>
  </r>
  <r>
    <x v="285"/>
    <d v="2012-05-26T01:18:49"/>
    <n v="65000"/>
    <n v="65000"/>
    <s v="USD"/>
    <n v="65000"/>
    <s v="Software Support"/>
    <x v="0"/>
    <s v="USA"/>
    <x v="2"/>
    <s v="4 to 6 hours a day"/>
    <m/>
    <m/>
    <s v=""/>
    <s v=""/>
    <s v=""/>
    <n v="4"/>
    <s v=""/>
    <n v="6"/>
    <s v=""/>
    <s v=""/>
    <n v="6"/>
    <n v="41.666666666666671"/>
    <n v="0"/>
    <x v="0"/>
  </r>
  <r>
    <x v="286"/>
    <d v="2012-05-26T01:18:58"/>
    <n v="3600"/>
    <n v="43200"/>
    <s v="USD"/>
    <n v="43200"/>
    <s v="Projects Planner"/>
    <x v="3"/>
    <s v="Saudi Arabia"/>
    <x v="22"/>
    <s v="4 to 6 hours a day"/>
    <m/>
    <m/>
    <s v=""/>
    <s v=""/>
    <s v=""/>
    <n v="4"/>
    <s v=""/>
    <n v="6"/>
    <s v=""/>
    <s v=""/>
    <n v="6"/>
    <n v="27.692307692307693"/>
    <n v="0"/>
    <x v="0"/>
  </r>
  <r>
    <x v="287"/>
    <d v="2012-05-26T01:19:09"/>
    <s v="4.5 lakh INR"/>
    <n v="450000"/>
    <s v="INR"/>
    <n v="8013.5625093491553"/>
    <s v="Business Analyst"/>
    <x v="0"/>
    <s v="India"/>
    <x v="0"/>
    <s v="4 to 6 hours a day"/>
    <m/>
    <m/>
    <s v=""/>
    <s v=""/>
    <s v=""/>
    <n v="4"/>
    <s v=""/>
    <n v="6"/>
    <s v=""/>
    <s v=""/>
    <n v="6"/>
    <n v="5.1368990444545863"/>
    <n v="0"/>
    <x v="0"/>
  </r>
  <r>
    <x v="288"/>
    <d v="2012-05-26T01:19:09"/>
    <n v="50000"/>
    <n v="50000"/>
    <s v="USD"/>
    <n v="50000"/>
    <s v="Mathematical Data Analyist"/>
    <x v="0"/>
    <s v="USA"/>
    <x v="2"/>
    <s v="All the 8 hours baby, all the 8!"/>
    <m/>
    <m/>
    <s v=""/>
    <s v=""/>
    <s v=""/>
    <s v=""/>
    <s v=""/>
    <s v=""/>
    <s v=""/>
    <n v="8"/>
    <n v="8"/>
    <n v="24.03846153846154"/>
    <n v="0"/>
    <x v="0"/>
  </r>
  <r>
    <x v="289"/>
    <d v="2012-05-26T01:19:22"/>
    <n v="45000"/>
    <n v="45000"/>
    <s v="USD"/>
    <n v="45000"/>
    <s v="sales support"/>
    <x v="0"/>
    <s v="USA"/>
    <x v="2"/>
    <s v="4 to 6 hours a day"/>
    <m/>
    <m/>
    <s v=""/>
    <s v=""/>
    <s v=""/>
    <n v="4"/>
    <s v=""/>
    <n v="6"/>
    <s v=""/>
    <s v=""/>
    <n v="6"/>
    <n v="28.846153846153847"/>
    <n v="0"/>
    <x v="0"/>
  </r>
  <r>
    <x v="290"/>
    <d v="2012-05-26T01:19:37"/>
    <s v="Rs.1.8 lakhs "/>
    <n v="180000"/>
    <s v="INR"/>
    <n v="3205.4250037396623"/>
    <s v="Administrative Officer"/>
    <x v="3"/>
    <s v="India"/>
    <x v="0"/>
    <s v="4 to 6 hours a day"/>
    <m/>
    <m/>
    <s v=""/>
    <s v=""/>
    <s v=""/>
    <n v="4"/>
    <s v=""/>
    <n v="6"/>
    <s v=""/>
    <s v=""/>
    <n v="6"/>
    <n v="2.0547596177818348"/>
    <n v="0"/>
    <x v="0"/>
  </r>
  <r>
    <x v="291"/>
    <d v="2012-05-26T01:20:01"/>
    <n v="60000"/>
    <n v="60000"/>
    <s v="USD"/>
    <n v="60000"/>
    <s v="IS Manager"/>
    <x v="3"/>
    <s v="USA"/>
    <x v="2"/>
    <s v="All the 8 hours baby, all the 8!"/>
    <m/>
    <m/>
    <s v=""/>
    <s v=""/>
    <s v=""/>
    <s v=""/>
    <s v=""/>
    <s v=""/>
    <s v=""/>
    <n v="8"/>
    <n v="8"/>
    <n v="28.846153846153847"/>
    <n v="0"/>
    <x v="0"/>
  </r>
  <r>
    <x v="292"/>
    <d v="2012-05-26T01:20:46"/>
    <n v="31000"/>
    <n v="31000"/>
    <s v="USD"/>
    <n v="31000"/>
    <s v="Support Specialist "/>
    <x v="6"/>
    <s v="USA"/>
    <x v="2"/>
    <s v="2 to 3 hours per day"/>
    <m/>
    <m/>
    <s v=""/>
    <n v="2"/>
    <n v="3"/>
    <s v=""/>
    <s v=""/>
    <s v=""/>
    <s v=""/>
    <s v=""/>
    <n v="3"/>
    <n v="39.743589743589745"/>
    <n v="0"/>
    <x v="0"/>
  </r>
  <r>
    <x v="293"/>
    <d v="2012-05-26T01:21:06"/>
    <n v="75000"/>
    <n v="75000"/>
    <s v="USD"/>
    <n v="75000"/>
    <s v="FA"/>
    <x v="0"/>
    <s v="USA"/>
    <x v="2"/>
    <s v="4 to 6 hours a day"/>
    <m/>
    <m/>
    <s v=""/>
    <s v=""/>
    <s v=""/>
    <n v="4"/>
    <s v=""/>
    <n v="6"/>
    <s v=""/>
    <s v=""/>
    <n v="6"/>
    <n v="48.07692307692308"/>
    <n v="0"/>
    <x v="0"/>
  </r>
  <r>
    <x v="294"/>
    <d v="2012-05-26T01:22:09"/>
    <n v="16000"/>
    <n v="16000"/>
    <s v="USD"/>
    <n v="16000"/>
    <s v="VP of Finance"/>
    <x v="4"/>
    <s v="USA"/>
    <x v="2"/>
    <s v="1 or 2 hours a day"/>
    <m/>
    <m/>
    <n v="1"/>
    <n v="2"/>
    <s v=""/>
    <s v=""/>
    <s v=""/>
    <s v=""/>
    <s v=""/>
    <s v=""/>
    <n v="2"/>
    <n v="30.76923076923077"/>
    <n v="0"/>
    <x v="0"/>
  </r>
  <r>
    <x v="295"/>
    <d v="2012-05-26T01:22:22"/>
    <s v="36,000 USD"/>
    <n v="36000"/>
    <s v="USD"/>
    <n v="36000"/>
    <s v="PRODUCTION ASSISTANT"/>
    <x v="0"/>
    <s v="USA"/>
    <x v="2"/>
    <s v="All the 8 hours baby, all the 8!"/>
    <m/>
    <m/>
    <s v=""/>
    <s v=""/>
    <s v=""/>
    <s v=""/>
    <s v=""/>
    <s v=""/>
    <s v=""/>
    <n v="8"/>
    <n v="8"/>
    <n v="17.307692307692307"/>
    <n v="0"/>
    <x v="0"/>
  </r>
  <r>
    <x v="296"/>
    <d v="2012-05-26T01:22:40"/>
    <n v="42000"/>
    <n v="42000"/>
    <s v="CAD"/>
    <n v="41301.183967273726"/>
    <s v="Financial Analyst"/>
    <x v="0"/>
    <s v="Canada"/>
    <x v="17"/>
    <s v="All the 8 hours baby, all the 8!"/>
    <m/>
    <m/>
    <s v=""/>
    <s v=""/>
    <s v=""/>
    <s v=""/>
    <s v=""/>
    <s v=""/>
    <s v=""/>
    <n v="8"/>
    <n v="8"/>
    <n v="19.856338445804678"/>
    <n v="0"/>
    <x v="0"/>
  </r>
  <r>
    <x v="297"/>
    <d v="2012-05-26T01:22:45"/>
    <n v="53000"/>
    <n v="53000"/>
    <s v="USD"/>
    <n v="53000"/>
    <s v="Data Analyst"/>
    <x v="0"/>
    <s v="USA"/>
    <x v="2"/>
    <s v="4 to 6 hours a day"/>
    <m/>
    <m/>
    <s v=""/>
    <s v=""/>
    <s v=""/>
    <n v="4"/>
    <s v=""/>
    <n v="6"/>
    <s v=""/>
    <s v=""/>
    <n v="6"/>
    <n v="33.974358974358978"/>
    <n v="0"/>
    <x v="0"/>
  </r>
  <r>
    <x v="298"/>
    <d v="2012-05-26T01:22:48"/>
    <s v="65000 euro"/>
    <n v="65000"/>
    <s v="EUR"/>
    <n v="82575.963534454509"/>
    <s v="controller"/>
    <x v="1"/>
    <s v="germany"/>
    <x v="5"/>
    <s v="All the 8 hours baby, all the 8!"/>
    <m/>
    <m/>
    <s v=""/>
    <s v=""/>
    <s v=""/>
    <s v=""/>
    <s v=""/>
    <s v=""/>
    <s v=""/>
    <n v="8"/>
    <n v="8"/>
    <n v="39.699982468487747"/>
    <n v="0"/>
    <x v="0"/>
  </r>
  <r>
    <x v="299"/>
    <d v="2012-05-26T01:22:56"/>
    <n v="67000"/>
    <n v="67000"/>
    <s v="USD"/>
    <n v="67000"/>
    <s v="HR Analyst"/>
    <x v="0"/>
    <s v="USA"/>
    <x v="2"/>
    <s v="4 to 6 hours a day"/>
    <m/>
    <m/>
    <s v=""/>
    <s v=""/>
    <s v=""/>
    <n v="4"/>
    <s v=""/>
    <n v="6"/>
    <s v=""/>
    <s v=""/>
    <n v="6"/>
    <n v="42.948717948717949"/>
    <n v="0"/>
    <x v="0"/>
  </r>
  <r>
    <x v="300"/>
    <d v="2012-05-26T01:23:21"/>
    <n v="12000"/>
    <n v="12000"/>
    <s v="USD"/>
    <n v="12000"/>
    <s v="Analyst"/>
    <x v="0"/>
    <s v="India"/>
    <x v="0"/>
    <s v="All the 8 hours baby, all the 8!"/>
    <m/>
    <m/>
    <s v=""/>
    <s v=""/>
    <s v=""/>
    <s v=""/>
    <s v=""/>
    <s v=""/>
    <s v=""/>
    <n v="8"/>
    <n v="8"/>
    <n v="5.7692307692307692"/>
    <n v="0"/>
    <x v="0"/>
  </r>
  <r>
    <x v="301"/>
    <d v="2012-05-26T01:23:43"/>
    <n v="85000"/>
    <n v="85000"/>
    <s v="USD"/>
    <n v="85000"/>
    <s v="Plant Controller"/>
    <x v="1"/>
    <s v="USA"/>
    <x v="2"/>
    <s v="All the 8 hours baby, all the 8!"/>
    <m/>
    <m/>
    <s v=""/>
    <s v=""/>
    <s v=""/>
    <s v=""/>
    <s v=""/>
    <s v=""/>
    <s v=""/>
    <n v="8"/>
    <n v="8"/>
    <n v="40.865384615384613"/>
    <n v="0"/>
    <x v="0"/>
  </r>
  <r>
    <x v="302"/>
    <d v="2012-05-26T01:23:50"/>
    <n v="200000"/>
    <n v="200000"/>
    <s v="EUR"/>
    <n v="254079.88779832155"/>
    <s v="consultant bi"/>
    <x v="7"/>
    <s v="The netherlands"/>
    <x v="18"/>
    <s v="All the 8 hours baby, all the 8!"/>
    <m/>
    <m/>
    <s v=""/>
    <s v=""/>
    <s v=""/>
    <s v=""/>
    <s v=""/>
    <s v=""/>
    <s v=""/>
    <n v="8"/>
    <n v="8"/>
    <n v="122.15379221073151"/>
    <n v="0"/>
    <x v="0"/>
  </r>
  <r>
    <x v="303"/>
    <d v="2012-05-26T01:23:57"/>
    <n v="40000"/>
    <n v="40000"/>
    <s v="USD"/>
    <n v="40000"/>
    <s v="Royalties Coordinator"/>
    <x v="3"/>
    <s v="USA"/>
    <x v="2"/>
    <s v="4 to 6 hours a day"/>
    <m/>
    <m/>
    <s v=""/>
    <s v=""/>
    <s v=""/>
    <n v="4"/>
    <s v=""/>
    <n v="6"/>
    <s v=""/>
    <s v=""/>
    <n v="6"/>
    <n v="25.641025641025642"/>
    <n v="0"/>
    <x v="0"/>
  </r>
  <r>
    <x v="304"/>
    <d v="2012-05-26T01:24:03"/>
    <s v="Â£20000/year but i work part time 30h/week"/>
    <n v="20000"/>
    <s v="GBP"/>
    <n v="31523.565441345683"/>
    <s v="Graduate Structural Engineer"/>
    <x v="2"/>
    <s v="UK"/>
    <x v="14"/>
    <s v="1 or 2 hours a day"/>
    <m/>
    <m/>
    <n v="1"/>
    <n v="2"/>
    <s v=""/>
    <s v=""/>
    <s v=""/>
    <s v=""/>
    <s v=""/>
    <s v=""/>
    <n v="2"/>
    <n v="60.62224123335708"/>
    <n v="0"/>
    <x v="0"/>
  </r>
  <r>
    <x v="305"/>
    <d v="2012-05-26T01:25:05"/>
    <n v="41000"/>
    <n v="41000"/>
    <s v="USD"/>
    <n v="41000"/>
    <s v="Operations Analyst"/>
    <x v="0"/>
    <s v="USA"/>
    <x v="2"/>
    <s v="4 to 6 hours a day"/>
    <m/>
    <m/>
    <s v=""/>
    <s v=""/>
    <s v=""/>
    <n v="4"/>
    <s v=""/>
    <n v="6"/>
    <s v=""/>
    <s v=""/>
    <n v="6"/>
    <n v="26.282051282051281"/>
    <n v="0"/>
    <x v="0"/>
  </r>
  <r>
    <x v="306"/>
    <d v="2012-05-26T01:25:06"/>
    <n v="1400000"/>
    <n v="1400000"/>
    <s v="INR"/>
    <n v="24931.083362419595"/>
    <s v="Marketing"/>
    <x v="3"/>
    <s v="India"/>
    <x v="0"/>
    <s v="1 or 2 hours a day"/>
    <m/>
    <m/>
    <n v="1"/>
    <n v="2"/>
    <s v=""/>
    <s v=""/>
    <s v=""/>
    <s v=""/>
    <s v=""/>
    <s v=""/>
    <n v="2"/>
    <n v="47.944391081576143"/>
    <n v="0"/>
    <x v="0"/>
  </r>
  <r>
    <x v="307"/>
    <d v="2012-05-26T01:25:30"/>
    <n v="125000"/>
    <n v="125000"/>
    <s v="USD"/>
    <n v="125000"/>
    <s v="Finance, Manager "/>
    <x v="3"/>
    <s v="USA"/>
    <x v="2"/>
    <s v="4 to 6 hours a day"/>
    <m/>
    <m/>
    <s v=""/>
    <s v=""/>
    <s v=""/>
    <n v="4"/>
    <s v=""/>
    <n v="6"/>
    <s v=""/>
    <s v=""/>
    <n v="6"/>
    <n v="80.128205128205124"/>
    <n v="0"/>
    <x v="0"/>
  </r>
  <r>
    <x v="308"/>
    <d v="2012-05-26T01:26:26"/>
    <n v="60000"/>
    <n v="60000"/>
    <s v="CAD"/>
    <n v="59001.691381819612"/>
    <s v="Sr. Business Analyst"/>
    <x v="0"/>
    <s v="Canada"/>
    <x v="17"/>
    <s v="All the 8 hours baby, all the 8!"/>
    <m/>
    <m/>
    <s v=""/>
    <s v=""/>
    <s v=""/>
    <s v=""/>
    <s v=""/>
    <s v=""/>
    <s v=""/>
    <n v="8"/>
    <n v="8"/>
    <n v="28.366197779720967"/>
    <n v="0"/>
    <x v="0"/>
  </r>
  <r>
    <x v="309"/>
    <d v="2012-05-26T01:26:37"/>
    <s v="150000 MXN"/>
    <n v="150000"/>
    <s v="MXN"/>
    <n v="10956.982885192734"/>
    <s v="Information Analyst"/>
    <x v="0"/>
    <s v="Mexico"/>
    <x v="26"/>
    <s v="All the 8 hours baby, all the 8!"/>
    <m/>
    <m/>
    <s v=""/>
    <s v=""/>
    <s v=""/>
    <s v=""/>
    <s v=""/>
    <s v=""/>
    <s v=""/>
    <n v="8"/>
    <n v="8"/>
    <n v="5.2677802332657375"/>
    <n v="0"/>
    <x v="0"/>
  </r>
  <r>
    <x v="310"/>
    <d v="2012-05-26T01:26:52"/>
    <n v="70000"/>
    <n v="70000"/>
    <s v="USD"/>
    <n v="70000"/>
    <s v="Analyst"/>
    <x v="0"/>
    <s v="USA"/>
    <x v="2"/>
    <s v="2 to 3 hours per day"/>
    <m/>
    <m/>
    <s v=""/>
    <n v="2"/>
    <n v="3"/>
    <s v=""/>
    <s v=""/>
    <s v=""/>
    <s v=""/>
    <s v=""/>
    <n v="3"/>
    <n v="89.743589743589737"/>
    <n v="0"/>
    <x v="0"/>
  </r>
  <r>
    <x v="311"/>
    <d v="2012-05-26T01:27:03"/>
    <n v="400000"/>
    <n v="400000"/>
    <s v="USD"/>
    <n v="400000"/>
    <s v="Financial Specialist"/>
    <x v="6"/>
    <s v="USA"/>
    <x v="2"/>
    <s v="All the 8 hours baby, all the 8!"/>
    <m/>
    <m/>
    <s v=""/>
    <s v=""/>
    <s v=""/>
    <s v=""/>
    <s v=""/>
    <s v=""/>
    <s v=""/>
    <n v="8"/>
    <n v="8"/>
    <n v="192.30769230769232"/>
    <n v="0"/>
    <x v="0"/>
  </r>
  <r>
    <x v="312"/>
    <d v="2012-05-26T01:27:26"/>
    <n v="55"/>
    <n v="55000"/>
    <s v="USD"/>
    <n v="55000"/>
    <s v="Business Analyst"/>
    <x v="0"/>
    <s v="USA"/>
    <x v="2"/>
    <s v="4 to 6 hours a day"/>
    <m/>
    <m/>
    <s v=""/>
    <s v=""/>
    <s v=""/>
    <n v="4"/>
    <s v=""/>
    <n v="6"/>
    <s v=""/>
    <s v=""/>
    <n v="6"/>
    <n v="35.256410256410255"/>
    <n v="0"/>
    <x v="0"/>
  </r>
  <r>
    <x v="313"/>
    <d v="2012-05-26T01:27:29"/>
    <n v="60000"/>
    <n v="60000"/>
    <s v="USD"/>
    <n v="60000"/>
    <s v="Management Analyst"/>
    <x v="0"/>
    <s v="USA"/>
    <x v="2"/>
    <s v="4 to 6 hours a day"/>
    <m/>
    <m/>
    <s v=""/>
    <s v=""/>
    <s v=""/>
    <n v="4"/>
    <s v=""/>
    <n v="6"/>
    <s v=""/>
    <s v=""/>
    <n v="6"/>
    <n v="38.46153846153846"/>
    <n v="0"/>
    <x v="0"/>
  </r>
  <r>
    <x v="314"/>
    <d v="2012-05-26T01:27:44"/>
    <s v="INR 1000000"/>
    <n v="1000000"/>
    <s v="INR"/>
    <n v="17807.916687442568"/>
    <s v="Manager"/>
    <x v="3"/>
    <s v="India"/>
    <x v="0"/>
    <s v="4 to 6 hours a day"/>
    <m/>
    <m/>
    <s v=""/>
    <s v=""/>
    <s v=""/>
    <n v="4"/>
    <s v=""/>
    <n v="6"/>
    <s v=""/>
    <s v=""/>
    <n v="6"/>
    <n v="11.415331209899081"/>
    <n v="0"/>
    <x v="0"/>
  </r>
  <r>
    <x v="315"/>
    <d v="2012-05-26T01:27:52"/>
    <n v="40000"/>
    <n v="40000"/>
    <s v="USD"/>
    <n v="40000"/>
    <s v="Dp manager"/>
    <x v="3"/>
    <s v="Hungary"/>
    <x v="9"/>
    <s v="4 to 6 hours a day"/>
    <m/>
    <m/>
    <s v=""/>
    <s v=""/>
    <s v=""/>
    <n v="4"/>
    <s v=""/>
    <n v="6"/>
    <s v=""/>
    <s v=""/>
    <n v="6"/>
    <n v="25.641025641025642"/>
    <n v="0"/>
    <x v="0"/>
  </r>
  <r>
    <x v="316"/>
    <d v="2012-05-26T01:28:37"/>
    <n v="137500"/>
    <n v="137500"/>
    <s v="USD"/>
    <n v="137500"/>
    <s v="director of analytics"/>
    <x v="0"/>
    <s v="USA"/>
    <x v="2"/>
    <s v="4 to 6 hours a day"/>
    <m/>
    <m/>
    <s v=""/>
    <s v=""/>
    <s v=""/>
    <n v="4"/>
    <s v=""/>
    <n v="6"/>
    <s v=""/>
    <s v=""/>
    <n v="6"/>
    <n v="88.141025641025649"/>
    <n v="0"/>
    <x v="0"/>
  </r>
  <r>
    <x v="317"/>
    <d v="2012-05-26T01:29:32"/>
    <s v="US$ 4.545"/>
    <n v="4545"/>
    <s v="USD"/>
    <n v="4545"/>
    <s v="Supply Processes Analyst"/>
    <x v="0"/>
    <s v="Brasil"/>
    <x v="20"/>
    <s v="All the 8 hours baby, all the 8!"/>
    <m/>
    <m/>
    <s v=""/>
    <s v=""/>
    <s v=""/>
    <s v=""/>
    <s v=""/>
    <s v=""/>
    <s v=""/>
    <n v="8"/>
    <n v="8"/>
    <n v="2.1850961538461537"/>
    <n v="0"/>
    <x v="0"/>
  </r>
  <r>
    <x v="318"/>
    <d v="2012-05-26T01:29:37"/>
    <s v="Â£29000"/>
    <n v="29000"/>
    <s v="GBP"/>
    <n v="45709.169889951241"/>
    <s v="ICT Technical Analyst"/>
    <x v="0"/>
    <s v="UK"/>
    <x v="14"/>
    <s v="4 to 6 hours a day"/>
    <m/>
    <m/>
    <s v=""/>
    <s v=""/>
    <s v=""/>
    <n v="4"/>
    <s v=""/>
    <n v="6"/>
    <s v=""/>
    <s v=""/>
    <n v="6"/>
    <n v="29.300749929455925"/>
    <n v="0"/>
    <x v="0"/>
  </r>
  <r>
    <x v="319"/>
    <d v="2012-05-26T01:30:12"/>
    <n v="47000"/>
    <n v="47000"/>
    <s v="USD"/>
    <n v="47000"/>
    <s v="Sourcing Specialist"/>
    <x v="6"/>
    <s v="USA"/>
    <x v="2"/>
    <s v="4 to 6 hours a day"/>
    <m/>
    <m/>
    <s v=""/>
    <s v=""/>
    <s v=""/>
    <n v="4"/>
    <s v=""/>
    <n v="6"/>
    <s v=""/>
    <s v=""/>
    <n v="6"/>
    <n v="30.128205128205128"/>
    <n v="0"/>
    <x v="0"/>
  </r>
  <r>
    <x v="320"/>
    <d v="2012-05-26T01:30:39"/>
    <n v="65000"/>
    <n v="65000"/>
    <s v="USD"/>
    <n v="65000"/>
    <s v="business analyst"/>
    <x v="0"/>
    <s v="USA"/>
    <x v="2"/>
    <s v="All the 8 hours baby, all the 8!"/>
    <m/>
    <m/>
    <s v=""/>
    <s v=""/>
    <s v=""/>
    <s v=""/>
    <s v=""/>
    <s v=""/>
    <s v=""/>
    <n v="8"/>
    <n v="8"/>
    <n v="31.25"/>
    <n v="0"/>
    <x v="0"/>
  </r>
  <r>
    <x v="321"/>
    <d v="2012-05-26T01:30:56"/>
    <s v="PhP 456,000"/>
    <n v="456000"/>
    <s v="PHP"/>
    <n v="10809.503829551191"/>
    <s v="Reporting Shared Services Oferring Lead"/>
    <x v="7"/>
    <s v="Philippines"/>
    <x v="33"/>
    <s v="4 to 6 hours a day"/>
    <m/>
    <m/>
    <s v=""/>
    <s v=""/>
    <s v=""/>
    <n v="4"/>
    <s v=""/>
    <n v="6"/>
    <s v=""/>
    <s v=""/>
    <n v="6"/>
    <n v="6.929169121507174"/>
    <n v="0"/>
    <x v="0"/>
  </r>
  <r>
    <x v="322"/>
    <d v="2012-05-26T01:31:26"/>
    <n v="92000"/>
    <n v="92000"/>
    <s v="USD"/>
    <n v="92000"/>
    <s v="Sales Analytics Manager"/>
    <x v="3"/>
    <s v="USA"/>
    <x v="2"/>
    <s v="4 to 6 hours a day"/>
    <m/>
    <m/>
    <s v=""/>
    <s v=""/>
    <s v=""/>
    <n v="4"/>
    <s v=""/>
    <n v="6"/>
    <s v=""/>
    <s v=""/>
    <n v="6"/>
    <n v="58.974358974358978"/>
    <n v="0"/>
    <x v="0"/>
  </r>
  <r>
    <x v="323"/>
    <d v="2012-05-26T01:31:42"/>
    <s v="22000 usd"/>
    <n v="22000"/>
    <s v="USD"/>
    <n v="22000"/>
    <s v="Product Manager Sr"/>
    <x v="3"/>
    <s v="Mexico"/>
    <x v="26"/>
    <s v="4 to 6 hours a day"/>
    <m/>
    <m/>
    <s v=""/>
    <s v=""/>
    <s v=""/>
    <n v="4"/>
    <s v=""/>
    <n v="6"/>
    <s v=""/>
    <s v=""/>
    <n v="6"/>
    <n v="14.102564102564102"/>
    <n v="0"/>
    <x v="0"/>
  </r>
  <r>
    <x v="324"/>
    <d v="2012-05-26T01:31:58"/>
    <n v="108000"/>
    <n v="108000"/>
    <s v="USD"/>
    <n v="108000"/>
    <s v="Database Architect"/>
    <x v="3"/>
    <s v="USA"/>
    <x v="2"/>
    <s v="2 to 3 hours per day"/>
    <m/>
    <m/>
    <s v=""/>
    <n v="2"/>
    <n v="3"/>
    <s v=""/>
    <s v=""/>
    <s v=""/>
    <s v=""/>
    <s v=""/>
    <n v="3"/>
    <n v="138.46153846153845"/>
    <n v="0"/>
    <x v="0"/>
  </r>
  <r>
    <x v="325"/>
    <d v="2012-05-26T01:32:08"/>
    <n v="61000"/>
    <n v="61000"/>
    <s v="USD"/>
    <n v="61000"/>
    <s v="Data Analyst"/>
    <x v="0"/>
    <s v="USA"/>
    <x v="2"/>
    <s v="1 or 2 hours a day"/>
    <m/>
    <m/>
    <n v="1"/>
    <n v="2"/>
    <s v=""/>
    <s v=""/>
    <s v=""/>
    <s v=""/>
    <s v=""/>
    <s v=""/>
    <n v="2"/>
    <n v="117.30769230769231"/>
    <n v="0"/>
    <x v="0"/>
  </r>
  <r>
    <x v="326"/>
    <d v="2012-05-26T01:32:14"/>
    <s v="CAD 65000"/>
    <n v="65000"/>
    <s v="CAD"/>
    <n v="63918.498996971248"/>
    <s v="Product developer"/>
    <x v="3"/>
    <s v="CANADA"/>
    <x v="17"/>
    <s v="2 to 3 hours per day"/>
    <m/>
    <m/>
    <s v=""/>
    <n v="2"/>
    <n v="3"/>
    <s v=""/>
    <s v=""/>
    <s v=""/>
    <s v=""/>
    <s v=""/>
    <n v="3"/>
    <n v="81.946793585860576"/>
    <n v="0"/>
    <x v="0"/>
  </r>
  <r>
    <x v="327"/>
    <d v="2012-05-26T01:32:26"/>
    <n v="50000"/>
    <n v="50000"/>
    <s v="USD"/>
    <n v="50000"/>
    <s v="Supply Chain Analyst"/>
    <x v="0"/>
    <s v="USA"/>
    <x v="2"/>
    <s v="All the 8 hours baby, all the 8!"/>
    <m/>
    <m/>
    <s v=""/>
    <s v=""/>
    <s v=""/>
    <s v=""/>
    <s v=""/>
    <s v=""/>
    <s v=""/>
    <n v="8"/>
    <n v="8"/>
    <n v="24.03846153846154"/>
    <n v="0"/>
    <x v="0"/>
  </r>
  <r>
    <x v="328"/>
    <d v="2012-05-26T01:33:03"/>
    <n v="150000"/>
    <n v="150000"/>
    <s v="USD"/>
    <n v="150000"/>
    <s v="financial planning"/>
    <x v="5"/>
    <s v="USA"/>
    <x v="2"/>
    <s v="All the 8 hours baby, all the 8!"/>
    <m/>
    <m/>
    <s v=""/>
    <s v=""/>
    <s v=""/>
    <s v=""/>
    <s v=""/>
    <s v=""/>
    <s v=""/>
    <n v="8"/>
    <n v="8"/>
    <n v="72.115384615384613"/>
    <n v="0"/>
    <x v="0"/>
  </r>
  <r>
    <x v="329"/>
    <d v="2012-05-26T01:33:37"/>
    <s v="400000 INR"/>
    <n v="400000"/>
    <s v="INR"/>
    <n v="7123.1666749770275"/>
    <s v="Test Analyst"/>
    <x v="0"/>
    <s v="India"/>
    <x v="0"/>
    <s v="4 to 6 hours a day"/>
    <m/>
    <m/>
    <s v=""/>
    <s v=""/>
    <s v=""/>
    <n v="4"/>
    <s v=""/>
    <n v="6"/>
    <s v=""/>
    <s v=""/>
    <n v="6"/>
    <n v="4.5661324839596329"/>
    <n v="0"/>
    <x v="0"/>
  </r>
  <r>
    <x v="330"/>
    <d v="2012-05-26T01:33:45"/>
    <n v="150000"/>
    <n v="150000"/>
    <s v="USD"/>
    <n v="150000"/>
    <s v="project manager, project finance consultant"/>
    <x v="3"/>
    <s v="Israel"/>
    <x v="35"/>
    <s v="4 to 6 hours a day"/>
    <m/>
    <m/>
    <s v=""/>
    <s v=""/>
    <s v=""/>
    <n v="4"/>
    <s v=""/>
    <n v="6"/>
    <s v=""/>
    <s v=""/>
    <n v="6"/>
    <n v="96.15384615384616"/>
    <n v="0"/>
    <x v="0"/>
  </r>
  <r>
    <x v="331"/>
    <d v="2012-05-26T01:34:56"/>
    <n v="45000"/>
    <n v="45000"/>
    <s v="USD"/>
    <n v="45000"/>
    <s v="QC Fabrication Inspector"/>
    <x v="6"/>
    <s v="USA"/>
    <x v="2"/>
    <s v="4 to 6 hours a day"/>
    <m/>
    <m/>
    <s v=""/>
    <s v=""/>
    <s v=""/>
    <n v="4"/>
    <s v=""/>
    <n v="6"/>
    <s v=""/>
    <s v=""/>
    <n v="6"/>
    <n v="28.846153846153847"/>
    <n v="0"/>
    <x v="0"/>
  </r>
  <r>
    <x v="332"/>
    <d v="2012-05-26T01:35:02"/>
    <n v="135000"/>
    <n v="135000"/>
    <s v="USD"/>
    <n v="135000"/>
    <s v="Manager of Trade Investment &amp; Analysis"/>
    <x v="3"/>
    <s v="USA"/>
    <x v="2"/>
    <s v="All the 8 hours baby, all the 8!"/>
    <m/>
    <m/>
    <s v=""/>
    <s v=""/>
    <s v=""/>
    <s v=""/>
    <s v=""/>
    <s v=""/>
    <s v=""/>
    <n v="8"/>
    <n v="8"/>
    <n v="64.90384615384616"/>
    <n v="0"/>
    <x v="0"/>
  </r>
  <r>
    <x v="333"/>
    <d v="2012-05-26T01:35:18"/>
    <s v="30000 Rs"/>
    <n v="360000"/>
    <s v="INR"/>
    <n v="6410.8500074793246"/>
    <s v="Business Analysit"/>
    <x v="0"/>
    <s v="India"/>
    <x v="0"/>
    <s v="2 to 3 hours per day"/>
    <m/>
    <m/>
    <s v=""/>
    <n v="2"/>
    <n v="3"/>
    <s v=""/>
    <s v=""/>
    <s v=""/>
    <s v=""/>
    <s v=""/>
    <n v="3"/>
    <n v="8.2190384711273392"/>
    <n v="0"/>
    <x v="0"/>
  </r>
  <r>
    <x v="334"/>
    <d v="2012-05-26T01:35:35"/>
    <n v="29000"/>
    <n v="29000"/>
    <s v="USD"/>
    <n v="29000"/>
    <s v="Assistant Outside Plant Project Manager"/>
    <x v="3"/>
    <s v="USA"/>
    <x v="2"/>
    <s v="4 to 6 hours a day"/>
    <m/>
    <m/>
    <s v=""/>
    <s v=""/>
    <s v=""/>
    <n v="4"/>
    <s v=""/>
    <n v="6"/>
    <s v=""/>
    <s v=""/>
    <n v="6"/>
    <n v="18.589743589743588"/>
    <n v="0"/>
    <x v="0"/>
  </r>
  <r>
    <x v="335"/>
    <d v="2012-05-26T01:37:33"/>
    <n v="13000"/>
    <n v="13000"/>
    <s v="USD"/>
    <n v="13000"/>
    <s v="operation-manager"/>
    <x v="3"/>
    <s v="India"/>
    <x v="0"/>
    <s v="All the 8 hours baby, all the 8!"/>
    <m/>
    <m/>
    <s v=""/>
    <s v=""/>
    <s v=""/>
    <s v=""/>
    <s v=""/>
    <s v=""/>
    <s v=""/>
    <n v="8"/>
    <n v="8"/>
    <n v="6.25"/>
    <n v="0"/>
    <x v="0"/>
  </r>
  <r>
    <x v="336"/>
    <d v="2012-05-26T01:38:06"/>
    <s v="63000 USD"/>
    <n v="63000"/>
    <s v="USD"/>
    <n v="63000"/>
    <s v="Sales Analyst"/>
    <x v="0"/>
    <s v="USA"/>
    <x v="2"/>
    <s v="All the 8 hours baby, all the 8!"/>
    <m/>
    <m/>
    <s v=""/>
    <s v=""/>
    <s v=""/>
    <s v=""/>
    <s v=""/>
    <s v=""/>
    <s v=""/>
    <n v="8"/>
    <n v="8"/>
    <n v="30.28846153846154"/>
    <n v="0"/>
    <x v="0"/>
  </r>
  <r>
    <x v="337"/>
    <d v="2012-05-26T01:38:06"/>
    <n v="95000"/>
    <n v="95000"/>
    <s v="USD"/>
    <n v="95000"/>
    <s v="Senior Financial Analyst"/>
    <x v="0"/>
    <s v="USA"/>
    <x v="2"/>
    <s v="4 to 6 hours a day"/>
    <m/>
    <m/>
    <s v=""/>
    <s v=""/>
    <s v=""/>
    <n v="4"/>
    <s v=""/>
    <n v="6"/>
    <s v=""/>
    <s v=""/>
    <n v="6"/>
    <n v="60.897435897435898"/>
    <n v="0"/>
    <x v="0"/>
  </r>
  <r>
    <x v="338"/>
    <d v="2012-05-26T01:38:51"/>
    <s v="100,000 US$ equiv"/>
    <n v="100000"/>
    <s v="USD"/>
    <n v="100000"/>
    <s v="Senior Data Analyst"/>
    <x v="0"/>
    <s v="UK"/>
    <x v="14"/>
    <s v="4 to 6 hours a day"/>
    <m/>
    <m/>
    <s v=""/>
    <s v=""/>
    <s v=""/>
    <n v="4"/>
    <s v=""/>
    <n v="6"/>
    <s v=""/>
    <s v=""/>
    <n v="6"/>
    <n v="64.102564102564102"/>
    <n v="0"/>
    <x v="0"/>
  </r>
  <r>
    <x v="339"/>
    <d v="2012-05-26T01:39:37"/>
    <s v="3.8 k"/>
    <n v="3800"/>
    <s v="USD"/>
    <n v="3800"/>
    <s v="MIS EXCUTIVE"/>
    <x v="7"/>
    <s v="India"/>
    <x v="0"/>
    <s v="4 to 6 hours a day"/>
    <m/>
    <m/>
    <s v=""/>
    <s v=""/>
    <s v=""/>
    <n v="4"/>
    <s v=""/>
    <n v="6"/>
    <s v=""/>
    <s v=""/>
    <n v="6"/>
    <n v="2.4358974358974361"/>
    <n v="0"/>
    <x v="0"/>
  </r>
  <r>
    <x v="340"/>
    <d v="2012-05-26T01:40:05"/>
    <n v="950"/>
    <n v="11400"/>
    <s v="USD"/>
    <n v="11400"/>
    <s v="Advisor"/>
    <x v="8"/>
    <s v="Brazil"/>
    <x v="24"/>
    <s v="4 to 6 hours a day"/>
    <m/>
    <m/>
    <s v=""/>
    <s v=""/>
    <s v=""/>
    <n v="4"/>
    <s v=""/>
    <n v="6"/>
    <s v=""/>
    <s v=""/>
    <n v="6"/>
    <n v="7.3076923076923075"/>
    <n v="0"/>
    <x v="0"/>
  </r>
  <r>
    <x v="341"/>
    <d v="2012-05-26T01:40:18"/>
    <n v="56000"/>
    <n v="56000"/>
    <s v="CAD"/>
    <n v="55068.245289698301"/>
    <s v="Online Analyst"/>
    <x v="0"/>
    <s v="Canada"/>
    <x v="17"/>
    <s v="4 to 6 hours a day"/>
    <m/>
    <m/>
    <s v=""/>
    <s v=""/>
    <s v=""/>
    <n v="4"/>
    <s v=""/>
    <n v="6"/>
    <s v=""/>
    <s v=""/>
    <n v="6"/>
    <n v="35.300157236986088"/>
    <n v="0"/>
    <x v="0"/>
  </r>
  <r>
    <x v="342"/>
    <d v="2012-05-26T01:40:28"/>
    <n v="53000"/>
    <n v="53000"/>
    <s v="USD"/>
    <n v="53000"/>
    <s v="General Manager"/>
    <x v="3"/>
    <s v="USA"/>
    <x v="2"/>
    <s v="2 to 3 hours per day"/>
    <m/>
    <m/>
    <s v=""/>
    <n v="2"/>
    <n v="3"/>
    <s v=""/>
    <s v=""/>
    <s v=""/>
    <s v=""/>
    <s v=""/>
    <n v="3"/>
    <n v="67.948717948717956"/>
    <n v="0"/>
    <x v="0"/>
  </r>
  <r>
    <x v="343"/>
    <d v="2012-05-26T01:40:51"/>
    <n v="130000"/>
    <n v="130000"/>
    <s v="USD"/>
    <n v="130000"/>
    <s v="Sr Staff Engineer"/>
    <x v="2"/>
    <s v="USA"/>
    <x v="2"/>
    <s v="4 to 6 hours a day"/>
    <m/>
    <m/>
    <s v=""/>
    <s v=""/>
    <s v=""/>
    <n v="4"/>
    <s v=""/>
    <n v="6"/>
    <s v=""/>
    <s v=""/>
    <n v="6"/>
    <n v="83.333333333333343"/>
    <n v="0"/>
    <x v="0"/>
  </r>
  <r>
    <x v="344"/>
    <d v="2012-05-26T01:41:32"/>
    <s v="3,70,000"/>
    <n v="370000"/>
    <s v="INR"/>
    <n v="6588.9291743537506"/>
    <s v="Senior Design Associate"/>
    <x v="0"/>
    <s v="India"/>
    <x v="0"/>
    <s v="All the 8 hours baby, all the 8!"/>
    <m/>
    <m/>
    <s v=""/>
    <s v=""/>
    <s v=""/>
    <s v=""/>
    <s v=""/>
    <s v=""/>
    <s v=""/>
    <n v="8"/>
    <n v="8"/>
    <n v="3.1677544107469955"/>
    <n v="0"/>
    <x v="0"/>
  </r>
  <r>
    <x v="345"/>
    <d v="2012-05-26T01:41:53"/>
    <n v="160000"/>
    <n v="160000"/>
    <s v="CAD"/>
    <n v="157337.8436848523"/>
    <s v="Consultant"/>
    <x v="8"/>
    <s v="Canada"/>
    <x v="17"/>
    <s v="2 to 3 hours per day"/>
    <m/>
    <m/>
    <s v=""/>
    <n v="2"/>
    <n v="3"/>
    <s v=""/>
    <s v=""/>
    <s v=""/>
    <s v=""/>
    <s v=""/>
    <n v="3"/>
    <n v="201.71518421134911"/>
    <n v="0"/>
    <x v="0"/>
  </r>
  <r>
    <x v="346"/>
    <d v="2012-05-26T01:41:54"/>
    <n v="44200"/>
    <n v="44200"/>
    <s v="USD"/>
    <n v="44200"/>
    <s v="Planning and Analysis Supervisor"/>
    <x v="0"/>
    <s v="USA"/>
    <x v="2"/>
    <s v="All the 8 hours baby, all the 8!"/>
    <m/>
    <m/>
    <s v=""/>
    <s v=""/>
    <s v=""/>
    <s v=""/>
    <s v=""/>
    <s v=""/>
    <s v=""/>
    <n v="8"/>
    <n v="8"/>
    <n v="21.25"/>
    <n v="0"/>
    <x v="0"/>
  </r>
  <r>
    <x v="347"/>
    <d v="2012-05-26T01:42:07"/>
    <n v="56000"/>
    <n v="56000"/>
    <s v="USD"/>
    <n v="56000"/>
    <s v="asset manager"/>
    <x v="3"/>
    <s v="USA"/>
    <x v="2"/>
    <s v="2 to 3 hours per day"/>
    <m/>
    <m/>
    <s v=""/>
    <n v="2"/>
    <n v="3"/>
    <s v=""/>
    <s v=""/>
    <s v=""/>
    <s v=""/>
    <s v=""/>
    <n v="3"/>
    <n v="71.794871794871796"/>
    <n v="0"/>
    <x v="0"/>
  </r>
  <r>
    <x v="348"/>
    <d v="2012-05-26T01:42:27"/>
    <n v="72500"/>
    <n v="72500"/>
    <s v="USD"/>
    <n v="72500"/>
    <s v="Transportation Engineer"/>
    <x v="2"/>
    <s v="USA"/>
    <x v="2"/>
    <s v="2 to 3 hours per day"/>
    <m/>
    <m/>
    <s v=""/>
    <n v="2"/>
    <n v="3"/>
    <s v=""/>
    <s v=""/>
    <s v=""/>
    <s v=""/>
    <s v=""/>
    <n v="3"/>
    <n v="92.948717948717956"/>
    <n v="0"/>
    <x v="0"/>
  </r>
  <r>
    <x v="349"/>
    <d v="2012-05-26T01:42:31"/>
    <n v="75000"/>
    <n v="75000"/>
    <s v="CAD"/>
    <n v="73752.11422727452"/>
    <s v="web marketing analyst"/>
    <x v="0"/>
    <s v="canada"/>
    <x v="17"/>
    <s v="4 to 6 hours a day"/>
    <m/>
    <m/>
    <s v=""/>
    <s v=""/>
    <s v=""/>
    <n v="4"/>
    <s v=""/>
    <n v="6"/>
    <s v=""/>
    <s v=""/>
    <n v="6"/>
    <n v="47.27699629953495"/>
    <n v="0"/>
    <x v="0"/>
  </r>
  <r>
    <x v="350"/>
    <d v="2012-05-26T01:42:53"/>
    <s v="170000 usd"/>
    <n v="170000"/>
    <s v="USD"/>
    <n v="170000"/>
    <s v="RS"/>
    <x v="0"/>
    <s v="UK"/>
    <x v="14"/>
    <s v="Excel ?!? What Excel?"/>
    <m/>
    <m/>
    <s v=""/>
    <s v=""/>
    <s v=""/>
    <s v=""/>
    <s v=""/>
    <s v=""/>
    <s v=""/>
    <s v=""/>
    <e v="#N/A"/>
    <n v="1"/>
    <n v="0"/>
    <x v="0"/>
  </r>
  <r>
    <x v="351"/>
    <d v="2012-05-26T01:43:48"/>
    <n v="68000"/>
    <n v="68000"/>
    <s v="USD"/>
    <n v="68000"/>
    <s v="Project Manager"/>
    <x v="3"/>
    <s v="USA"/>
    <x v="2"/>
    <s v="2 to 3 hours per day"/>
    <m/>
    <m/>
    <s v=""/>
    <n v="2"/>
    <n v="3"/>
    <s v=""/>
    <s v=""/>
    <s v=""/>
    <s v=""/>
    <s v=""/>
    <n v="3"/>
    <n v="87.179487179487182"/>
    <n v="0"/>
    <x v="0"/>
  </r>
  <r>
    <x v="352"/>
    <d v="2012-05-26T01:44:59"/>
    <n v="75000"/>
    <n v="75000"/>
    <s v="USD"/>
    <n v="75000"/>
    <s v="Sr. Financial Analyst"/>
    <x v="0"/>
    <s v="USA"/>
    <x v="2"/>
    <s v="All the 8 hours baby, all the 8!"/>
    <m/>
    <m/>
    <s v=""/>
    <s v=""/>
    <s v=""/>
    <s v=""/>
    <s v=""/>
    <s v=""/>
    <s v=""/>
    <n v="8"/>
    <n v="8"/>
    <n v="36.057692307692307"/>
    <n v="0"/>
    <x v="0"/>
  </r>
  <r>
    <x v="353"/>
    <d v="2012-05-26T01:45:50"/>
    <s v="62500.00 USD"/>
    <n v="62500"/>
    <s v="USD"/>
    <n v="62500"/>
    <s v="Director of Payroll"/>
    <x v="4"/>
    <s v="USA"/>
    <x v="2"/>
    <s v="All the 8 hours baby, all the 8!"/>
    <m/>
    <m/>
    <s v=""/>
    <s v=""/>
    <s v=""/>
    <s v=""/>
    <s v=""/>
    <s v=""/>
    <s v=""/>
    <n v="8"/>
    <n v="8"/>
    <n v="30.048076923076923"/>
    <n v="0"/>
    <x v="0"/>
  </r>
  <r>
    <x v="354"/>
    <d v="2012-05-26T01:45:58"/>
    <n v="25000"/>
    <n v="25000"/>
    <s v="USD"/>
    <n v="25000"/>
    <s v="Manager"/>
    <x v="3"/>
    <s v="India"/>
    <x v="0"/>
    <s v="4 to 6 hours a day"/>
    <m/>
    <m/>
    <s v=""/>
    <s v=""/>
    <s v=""/>
    <n v="4"/>
    <s v=""/>
    <n v="6"/>
    <s v=""/>
    <s v=""/>
    <n v="6"/>
    <n v="16.025641025641026"/>
    <n v="0"/>
    <x v="0"/>
  </r>
  <r>
    <x v="355"/>
    <d v="2012-05-26T01:46:24"/>
    <s v="480 000 SEK / 70000 US$"/>
    <n v="480000"/>
    <s v="SEK"/>
    <n v="68954.520184280962"/>
    <s v="IT consultant"/>
    <x v="8"/>
    <s v="Sweden"/>
    <x v="36"/>
    <s v="1 or 2 hours a day"/>
    <m/>
    <m/>
    <n v="1"/>
    <n v="2"/>
    <s v=""/>
    <s v=""/>
    <s v=""/>
    <s v=""/>
    <s v=""/>
    <s v=""/>
    <n v="2"/>
    <n v="132.60484650823261"/>
    <n v="0"/>
    <x v="0"/>
  </r>
  <r>
    <x v="356"/>
    <d v="2012-05-26T01:49:19"/>
    <n v="85000"/>
    <n v="85000"/>
    <s v="USD"/>
    <n v="85000"/>
    <s v="Sr. Financial Analyst"/>
    <x v="0"/>
    <s v="USA"/>
    <x v="2"/>
    <s v="4 to 6 hours a day"/>
    <m/>
    <m/>
    <s v=""/>
    <s v=""/>
    <s v=""/>
    <n v="4"/>
    <s v=""/>
    <n v="6"/>
    <s v=""/>
    <s v=""/>
    <n v="6"/>
    <n v="54.487179487179482"/>
    <n v="0"/>
    <x v="0"/>
  </r>
  <r>
    <x v="357"/>
    <d v="2012-05-26T01:49:55"/>
    <n v="43000"/>
    <n v="43000"/>
    <s v="GBP"/>
    <n v="67775.665698893223"/>
    <s v="Commercial Manager"/>
    <x v="3"/>
    <s v="UK"/>
    <x v="14"/>
    <s v="4 to 6 hours a day"/>
    <m/>
    <m/>
    <s v=""/>
    <s v=""/>
    <s v=""/>
    <n v="4"/>
    <s v=""/>
    <n v="6"/>
    <s v=""/>
    <s v=""/>
    <n v="6"/>
    <n v="43.445939550572575"/>
    <n v="0"/>
    <x v="0"/>
  </r>
  <r>
    <x v="358"/>
    <d v="2012-05-26T01:49:56"/>
    <n v="89000"/>
    <n v="89000"/>
    <s v="USD"/>
    <n v="89000"/>
    <s v="Quality Assurance Officer"/>
    <x v="3"/>
    <s v="USA"/>
    <x v="2"/>
    <s v="4 to 6 hours a day"/>
    <m/>
    <m/>
    <s v=""/>
    <s v=""/>
    <s v=""/>
    <n v="4"/>
    <s v=""/>
    <n v="6"/>
    <s v=""/>
    <s v=""/>
    <n v="6"/>
    <n v="57.051282051282051"/>
    <n v="0"/>
    <x v="0"/>
  </r>
  <r>
    <x v="359"/>
    <d v="2012-05-26T01:50:00"/>
    <n v="35000"/>
    <n v="35000"/>
    <s v="USD"/>
    <n v="35000"/>
    <s v="Senior Treasury Analyst"/>
    <x v="0"/>
    <s v="Brasil"/>
    <x v="20"/>
    <s v="All the 8 hours baby, all the 8!"/>
    <m/>
    <m/>
    <s v=""/>
    <s v=""/>
    <s v=""/>
    <s v=""/>
    <s v=""/>
    <s v=""/>
    <s v=""/>
    <n v="8"/>
    <n v="8"/>
    <n v="16.826923076923077"/>
    <n v="0"/>
    <x v="0"/>
  </r>
  <r>
    <x v="360"/>
    <d v="2012-05-26T01:50:28"/>
    <n v="47500"/>
    <n v="47500"/>
    <s v="USD"/>
    <n v="47500"/>
    <s v="Supervisor, Contracts, Rebates, Chargebacks and Returns"/>
    <x v="3"/>
    <s v="USA"/>
    <x v="2"/>
    <s v="All the 8 hours baby, all the 8!"/>
    <m/>
    <m/>
    <s v=""/>
    <s v=""/>
    <s v=""/>
    <s v=""/>
    <s v=""/>
    <s v=""/>
    <s v=""/>
    <n v="8"/>
    <n v="8"/>
    <n v="22.83653846153846"/>
    <n v="0"/>
    <x v="0"/>
  </r>
  <r>
    <x v="361"/>
    <d v="2012-05-26T01:50:30"/>
    <n v="130000"/>
    <n v="130000"/>
    <s v="USD"/>
    <n v="130000"/>
    <s v="Project Manager"/>
    <x v="3"/>
    <s v="USA"/>
    <x v="2"/>
    <s v="2 to 3 hours per day"/>
    <m/>
    <m/>
    <s v=""/>
    <n v="2"/>
    <n v="3"/>
    <s v=""/>
    <s v=""/>
    <s v=""/>
    <s v=""/>
    <s v=""/>
    <n v="3"/>
    <n v="166.66666666666669"/>
    <n v="0"/>
    <x v="0"/>
  </r>
  <r>
    <x v="362"/>
    <d v="2012-05-26T01:50:56"/>
    <n v="18000"/>
    <n v="18000"/>
    <s v="USD"/>
    <n v="18000"/>
    <s v="ceo"/>
    <x v="4"/>
    <s v="India"/>
    <x v="0"/>
    <s v="2 to 3 hours per day"/>
    <m/>
    <m/>
    <s v=""/>
    <n v="2"/>
    <n v="3"/>
    <s v=""/>
    <s v=""/>
    <s v=""/>
    <s v=""/>
    <s v=""/>
    <n v="3"/>
    <n v="23.076923076923077"/>
    <n v="0"/>
    <x v="0"/>
  </r>
  <r>
    <x v="363"/>
    <d v="2012-05-26T01:50:59"/>
    <s v="480000 Rs."/>
    <n v="480000"/>
    <s v="INR"/>
    <n v="8547.8000099724322"/>
    <s v="System Manager"/>
    <x v="3"/>
    <s v="India"/>
    <x v="0"/>
    <s v="1 or 2 hours a day"/>
    <m/>
    <m/>
    <n v="1"/>
    <n v="2"/>
    <s v=""/>
    <s v=""/>
    <s v=""/>
    <s v=""/>
    <s v=""/>
    <s v=""/>
    <n v="2"/>
    <n v="16.438076942254678"/>
    <n v="0"/>
    <x v="0"/>
  </r>
  <r>
    <x v="364"/>
    <d v="2012-05-26T01:51:24"/>
    <n v="41932"/>
    <n v="41932"/>
    <s v="USD"/>
    <n v="41932"/>
    <s v="Buyer"/>
    <x v="3"/>
    <s v="USA"/>
    <x v="2"/>
    <s v="2 to 3 hours per day"/>
    <m/>
    <m/>
    <s v=""/>
    <n v="2"/>
    <n v="3"/>
    <s v=""/>
    <s v=""/>
    <s v=""/>
    <s v=""/>
    <s v=""/>
    <n v="3"/>
    <n v="53.758974358974363"/>
    <n v="0"/>
    <x v="0"/>
  </r>
  <r>
    <x v="365"/>
    <d v="2012-05-26T01:52:01"/>
    <s v="2207,00"/>
    <n v="220700"/>
    <s v="USD"/>
    <n v="220700"/>
    <s v="Consultant"/>
    <x v="8"/>
    <s v="Brazil"/>
    <x v="24"/>
    <s v="All the 8 hours baby, all the 8!"/>
    <m/>
    <m/>
    <s v=""/>
    <s v=""/>
    <s v=""/>
    <s v=""/>
    <s v=""/>
    <s v=""/>
    <s v=""/>
    <n v="8"/>
    <n v="8"/>
    <n v="106.10576923076923"/>
    <n v="0"/>
    <x v="0"/>
  </r>
  <r>
    <x v="366"/>
    <d v="2012-05-26T01:52:04"/>
    <n v="194000"/>
    <n v="194000"/>
    <s v="USD"/>
    <n v="194000"/>
    <s v="director"/>
    <x v="4"/>
    <s v="USA"/>
    <x v="2"/>
    <s v="2 to 3 hours per day"/>
    <m/>
    <m/>
    <s v=""/>
    <n v="2"/>
    <n v="3"/>
    <s v=""/>
    <s v=""/>
    <s v=""/>
    <s v=""/>
    <s v=""/>
    <n v="3"/>
    <n v="248.7179487179487"/>
    <n v="0"/>
    <x v="0"/>
  </r>
  <r>
    <x v="367"/>
    <d v="2012-05-26T01:54:28"/>
    <n v="9000000"/>
    <n v="9000000"/>
    <s v="INR"/>
    <n v="160271.25018698312"/>
    <s v="Financial Analyst"/>
    <x v="0"/>
    <s v="India"/>
    <x v="0"/>
    <s v="4 to 6 hours a day"/>
    <m/>
    <m/>
    <s v=""/>
    <s v=""/>
    <s v=""/>
    <n v="4"/>
    <s v=""/>
    <n v="6"/>
    <s v=""/>
    <s v=""/>
    <n v="6"/>
    <n v="102.73798088909174"/>
    <n v="0"/>
    <x v="0"/>
  </r>
  <r>
    <x v="368"/>
    <d v="2012-05-26T01:54:47"/>
    <s v="Rs. 500000"/>
    <n v="500000"/>
    <s v="INR"/>
    <n v="8903.9583437212841"/>
    <s v="Owner"/>
    <x v="3"/>
    <s v="India"/>
    <x v="0"/>
    <s v="2 to 3 hours per day"/>
    <m/>
    <m/>
    <s v=""/>
    <n v="2"/>
    <n v="3"/>
    <s v=""/>
    <s v=""/>
    <s v=""/>
    <s v=""/>
    <s v=""/>
    <n v="3"/>
    <n v="11.415331209899081"/>
    <n v="0"/>
    <x v="0"/>
  </r>
  <r>
    <x v="369"/>
    <d v="2012-05-26T01:57:23"/>
    <n v="80000"/>
    <n v="80000"/>
    <s v="CAD"/>
    <n v="78668.921842426149"/>
    <s v="Senior Business Analyst"/>
    <x v="0"/>
    <s v="Canada"/>
    <x v="17"/>
    <s v="4 to 6 hours a day"/>
    <m/>
    <m/>
    <s v=""/>
    <s v=""/>
    <s v=""/>
    <n v="4"/>
    <s v=""/>
    <n v="6"/>
    <s v=""/>
    <s v=""/>
    <n v="6"/>
    <n v="50.428796052837278"/>
    <n v="0"/>
    <x v="0"/>
  </r>
  <r>
    <x v="370"/>
    <d v="2012-05-26T01:57:40"/>
    <n v="1500"/>
    <n v="18000"/>
    <s v="EUR"/>
    <n v="22867.189901848938"/>
    <s v="marketing and sales "/>
    <x v="3"/>
    <s v="Portugal"/>
    <x v="7"/>
    <s v="2 to 3 hours per day"/>
    <m/>
    <m/>
    <s v=""/>
    <n v="2"/>
    <n v="3"/>
    <s v=""/>
    <s v=""/>
    <s v=""/>
    <s v=""/>
    <s v=""/>
    <n v="3"/>
    <n v="29.316910130575565"/>
    <n v="0"/>
    <x v="0"/>
  </r>
  <r>
    <x v="371"/>
    <d v="2012-05-26T01:58:19"/>
    <s v="Â£60000"/>
    <n v="60000"/>
    <s v="GBP"/>
    <n v="94570.696324037053"/>
    <s v="Managing Director"/>
    <x v="4"/>
    <s v="UK"/>
    <x v="14"/>
    <s v="2 to 3 hours per day"/>
    <m/>
    <m/>
    <s v=""/>
    <n v="2"/>
    <n v="3"/>
    <s v=""/>
    <s v=""/>
    <s v=""/>
    <s v=""/>
    <s v=""/>
    <n v="3"/>
    <n v="121.24448246671416"/>
    <n v="0"/>
    <x v="0"/>
  </r>
  <r>
    <x v="372"/>
    <d v="2012-05-26T01:58:42"/>
    <n v="95000"/>
    <n v="95000"/>
    <s v="USD"/>
    <n v="95000"/>
    <s v="Senior Financial Analyst"/>
    <x v="0"/>
    <s v="USA"/>
    <x v="2"/>
    <s v="All the 8 hours baby, all the 8!"/>
    <m/>
    <m/>
    <s v=""/>
    <s v=""/>
    <s v=""/>
    <s v=""/>
    <s v=""/>
    <s v=""/>
    <s v=""/>
    <n v="8"/>
    <n v="8"/>
    <n v="45.67307692307692"/>
    <n v="0"/>
    <x v="0"/>
  </r>
  <r>
    <x v="373"/>
    <d v="2012-05-26T01:59:21"/>
    <s v="INR 5,40,000"/>
    <n v="540000"/>
    <s v="INR"/>
    <n v="9616.275011218986"/>
    <s v="Senior Billing Engineer"/>
    <x v="2"/>
    <s v="India"/>
    <x v="0"/>
    <s v="4 to 6 hours a day"/>
    <m/>
    <m/>
    <s v=""/>
    <s v=""/>
    <s v=""/>
    <n v="4"/>
    <s v=""/>
    <n v="6"/>
    <s v=""/>
    <s v=""/>
    <n v="6"/>
    <n v="6.164278853345504"/>
    <n v="0"/>
    <x v="0"/>
  </r>
  <r>
    <x v="374"/>
    <d v="2012-05-26T01:59:40"/>
    <n v="48000"/>
    <n v="48000"/>
    <s v="USD"/>
    <n v="48000"/>
    <s v="Quality Analyst"/>
    <x v="0"/>
    <s v="USA"/>
    <x v="2"/>
    <s v="1 or 2 hours a day"/>
    <m/>
    <m/>
    <n v="1"/>
    <n v="2"/>
    <s v=""/>
    <s v=""/>
    <s v=""/>
    <s v=""/>
    <s v=""/>
    <s v=""/>
    <n v="2"/>
    <n v="92.307692307692307"/>
    <n v="0"/>
    <x v="0"/>
  </r>
  <r>
    <x v="375"/>
    <d v="2012-05-26T01:59:45"/>
    <s v="46000 usd"/>
    <n v="46000"/>
    <s v="USD"/>
    <n v="46000"/>
    <s v="Financial analyst"/>
    <x v="0"/>
    <s v="USA"/>
    <x v="2"/>
    <s v="4 to 6 hours a day"/>
    <m/>
    <m/>
    <s v=""/>
    <s v=""/>
    <s v=""/>
    <n v="4"/>
    <s v=""/>
    <n v="6"/>
    <s v=""/>
    <s v=""/>
    <n v="6"/>
    <n v="29.487179487179489"/>
    <n v="0"/>
    <x v="0"/>
  </r>
  <r>
    <x v="376"/>
    <d v="2012-05-26T01:59:48"/>
    <n v="15000"/>
    <n v="15000"/>
    <s v="USD"/>
    <n v="15000"/>
    <s v="Economist"/>
    <x v="7"/>
    <s v="Ukraine"/>
    <x v="6"/>
    <s v="2 to 3 hours per day"/>
    <m/>
    <m/>
    <s v=""/>
    <n v="2"/>
    <n v="3"/>
    <s v=""/>
    <s v=""/>
    <s v=""/>
    <s v=""/>
    <s v=""/>
    <n v="3"/>
    <n v="19.23076923076923"/>
    <n v="0"/>
    <x v="0"/>
  </r>
  <r>
    <x v="377"/>
    <d v="2012-05-26T02:00:04"/>
    <s v="Rs 6.2 lakhs"/>
    <n v="620000"/>
    <s v="INR"/>
    <n v="11040.908346214392"/>
    <s v="assistant manager (finance)"/>
    <x v="3"/>
    <s v="India"/>
    <x v="0"/>
    <s v="1 or 2 hours a day"/>
    <m/>
    <m/>
    <n v="1"/>
    <n v="2"/>
    <s v=""/>
    <s v=""/>
    <s v=""/>
    <s v=""/>
    <s v=""/>
    <s v=""/>
    <n v="2"/>
    <n v="21.232516050412293"/>
    <n v="0"/>
    <x v="0"/>
  </r>
  <r>
    <x v="378"/>
    <d v="2012-05-26T02:00:10"/>
    <s v="Â£28000"/>
    <n v="28000"/>
    <s v="GBP"/>
    <n v="44132.991617883956"/>
    <s v="Central Services Manager"/>
    <x v="3"/>
    <s v="UK"/>
    <x v="14"/>
    <s v="2 to 3 hours per day"/>
    <m/>
    <m/>
    <s v=""/>
    <n v="2"/>
    <n v="3"/>
    <s v=""/>
    <s v=""/>
    <s v=""/>
    <s v=""/>
    <s v=""/>
    <n v="3"/>
    <n v="56.580758484466614"/>
    <n v="0"/>
    <x v="0"/>
  </r>
  <r>
    <x v="379"/>
    <d v="2012-05-26T02:00:14"/>
    <n v="47000"/>
    <n v="47000"/>
    <s v="USD"/>
    <n v="47000"/>
    <s v="Trainer "/>
    <x v="3"/>
    <s v="USA"/>
    <x v="2"/>
    <s v="2 to 3 hours per day"/>
    <m/>
    <m/>
    <s v=""/>
    <n v="2"/>
    <n v="3"/>
    <s v=""/>
    <s v=""/>
    <s v=""/>
    <s v=""/>
    <s v=""/>
    <n v="3"/>
    <n v="60.256410256410255"/>
    <n v="0"/>
    <x v="0"/>
  </r>
  <r>
    <x v="380"/>
    <d v="2012-05-26T02:00:42"/>
    <n v="44000"/>
    <n v="44000"/>
    <s v="USD"/>
    <n v="44000"/>
    <s v="continuous improvement team member"/>
    <x v="0"/>
    <s v="USA"/>
    <x v="2"/>
    <s v="2 to 3 hours per day"/>
    <m/>
    <m/>
    <s v=""/>
    <n v="2"/>
    <n v="3"/>
    <s v=""/>
    <s v=""/>
    <s v=""/>
    <s v=""/>
    <s v=""/>
    <n v="3"/>
    <n v="56.410256410256409"/>
    <n v="0"/>
    <x v="0"/>
  </r>
  <r>
    <x v="381"/>
    <d v="2012-05-26T02:00:46"/>
    <n v="55000"/>
    <n v="55000"/>
    <s v="USD"/>
    <n v="55000"/>
    <s v="Accountant"/>
    <x v="5"/>
    <s v="USA"/>
    <x v="2"/>
    <s v="4 to 6 hours a day"/>
    <m/>
    <m/>
    <s v=""/>
    <s v=""/>
    <s v=""/>
    <n v="4"/>
    <s v=""/>
    <n v="6"/>
    <s v=""/>
    <s v=""/>
    <n v="6"/>
    <n v="35.256410256410255"/>
    <n v="0"/>
    <x v="0"/>
  </r>
  <r>
    <x v="382"/>
    <d v="2012-05-26T02:00:54"/>
    <n v="12000"/>
    <n v="12000"/>
    <s v="USD"/>
    <n v="12000"/>
    <s v="MIS Officer"/>
    <x v="7"/>
    <s v="South Africa"/>
    <x v="11"/>
    <s v="4 to 6 hours a day"/>
    <m/>
    <m/>
    <s v=""/>
    <s v=""/>
    <s v=""/>
    <n v="4"/>
    <s v=""/>
    <n v="6"/>
    <s v=""/>
    <s v=""/>
    <n v="6"/>
    <n v="7.6923076923076925"/>
    <n v="0"/>
    <x v="0"/>
  </r>
  <r>
    <x v="383"/>
    <d v="2012-05-26T02:01:07"/>
    <n v="50000"/>
    <n v="50000"/>
    <s v="USD"/>
    <n v="50000"/>
    <s v="IR Manager"/>
    <x v="3"/>
    <s v="USA"/>
    <x v="2"/>
    <s v="2 to 3 hours per day"/>
    <m/>
    <m/>
    <s v=""/>
    <n v="2"/>
    <n v="3"/>
    <s v=""/>
    <s v=""/>
    <s v=""/>
    <s v=""/>
    <s v=""/>
    <n v="3"/>
    <n v="64.102564102564102"/>
    <n v="0"/>
    <x v="0"/>
  </r>
  <r>
    <x v="384"/>
    <d v="2012-05-26T02:01:31"/>
    <s v="7,50,000 INR"/>
    <n v="750000"/>
    <s v="INR"/>
    <n v="13355.937515581925"/>
    <s v="Business Analyst"/>
    <x v="0"/>
    <s v="India"/>
    <x v="0"/>
    <s v="1 or 2 hours a day"/>
    <m/>
    <m/>
    <n v="1"/>
    <n v="2"/>
    <s v=""/>
    <s v=""/>
    <s v=""/>
    <s v=""/>
    <s v=""/>
    <s v=""/>
    <n v="2"/>
    <n v="25.684495222272933"/>
    <n v="0"/>
    <x v="0"/>
  </r>
  <r>
    <x v="385"/>
    <d v="2012-05-26T02:02:02"/>
    <s v="99147 $"/>
    <n v="99147"/>
    <s v="USD"/>
    <n v="99147"/>
    <s v="Chief Specialist of Economics &amp; Planning"/>
    <x v="6"/>
    <s v="Russia"/>
    <x v="13"/>
    <s v="4 to 6 hours a day"/>
    <m/>
    <m/>
    <s v=""/>
    <s v=""/>
    <s v=""/>
    <n v="4"/>
    <s v=""/>
    <n v="6"/>
    <s v=""/>
    <s v=""/>
    <n v="6"/>
    <n v="63.555769230769229"/>
    <n v="0"/>
    <x v="0"/>
  </r>
  <r>
    <x v="386"/>
    <d v="2012-05-26T02:03:35"/>
    <n v="45880"/>
    <n v="45880"/>
    <s v="USD"/>
    <n v="45880"/>
    <s v="Campus Budget Officer"/>
    <x v="3"/>
    <s v="USA"/>
    <x v="2"/>
    <s v="All the 8 hours baby, all the 8!"/>
    <m/>
    <m/>
    <s v=""/>
    <s v=""/>
    <s v=""/>
    <s v=""/>
    <s v=""/>
    <s v=""/>
    <s v=""/>
    <n v="8"/>
    <n v="8"/>
    <n v="22.057692307692307"/>
    <n v="0"/>
    <x v="0"/>
  </r>
  <r>
    <x v="387"/>
    <d v="2012-05-26T02:03:45"/>
    <n v="70000"/>
    <n v="70000"/>
    <s v="USD"/>
    <n v="70000"/>
    <s v="Management Ananlyst"/>
    <x v="3"/>
    <s v="USA"/>
    <x v="2"/>
    <s v="4 to 6 hours a day"/>
    <m/>
    <m/>
    <s v=""/>
    <s v=""/>
    <s v=""/>
    <n v="4"/>
    <s v=""/>
    <n v="6"/>
    <s v=""/>
    <s v=""/>
    <n v="6"/>
    <n v="44.871794871794869"/>
    <n v="0"/>
    <x v="0"/>
  </r>
  <r>
    <x v="388"/>
    <d v="2012-05-26T02:04:01"/>
    <n v="100000"/>
    <n v="100000"/>
    <s v="USD"/>
    <n v="100000"/>
    <s v="Sales Operations Analyst"/>
    <x v="0"/>
    <s v="USA"/>
    <x v="2"/>
    <s v="All the 8 hours baby, all the 8!"/>
    <m/>
    <m/>
    <s v=""/>
    <s v=""/>
    <s v=""/>
    <s v=""/>
    <s v=""/>
    <s v=""/>
    <s v=""/>
    <n v="8"/>
    <n v="8"/>
    <n v="48.07692307692308"/>
    <n v="0"/>
    <x v="0"/>
  </r>
  <r>
    <x v="389"/>
    <d v="2012-05-26T02:04:05"/>
    <s v="120000 BDT"/>
    <n v="1440000"/>
    <s v="BDT"/>
    <n v="17598.017290051986"/>
    <s v="Computer Operator"/>
    <x v="0"/>
    <s v="Bangladesh"/>
    <x v="37"/>
    <s v="2 to 3 hours per day"/>
    <m/>
    <m/>
    <s v=""/>
    <n v="2"/>
    <n v="3"/>
    <s v=""/>
    <s v=""/>
    <s v=""/>
    <s v=""/>
    <s v=""/>
    <n v="3"/>
    <n v="22.561560628271778"/>
    <n v="0"/>
    <x v="0"/>
  </r>
  <r>
    <x v="390"/>
    <d v="2012-05-26T02:05:06"/>
    <n v="85000"/>
    <n v="85000"/>
    <s v="USD"/>
    <n v="85000"/>
    <s v="ENGINEER"/>
    <x v="2"/>
    <s v="USA"/>
    <x v="2"/>
    <s v="2 to 3 hours per day"/>
    <m/>
    <m/>
    <s v=""/>
    <n v="2"/>
    <n v="3"/>
    <s v=""/>
    <s v=""/>
    <s v=""/>
    <s v=""/>
    <s v=""/>
    <n v="3"/>
    <n v="108.97435897435896"/>
    <n v="0"/>
    <x v="0"/>
  </r>
  <r>
    <x v="391"/>
    <d v="2012-05-26T02:05:49"/>
    <n v="47000"/>
    <n v="47000"/>
    <s v="USD"/>
    <n v="47000"/>
    <s v="Sr Management Analytst 2"/>
    <x v="3"/>
    <s v="USA"/>
    <x v="2"/>
    <s v="4 to 6 hours a day"/>
    <m/>
    <m/>
    <s v=""/>
    <s v=""/>
    <s v=""/>
    <n v="4"/>
    <s v=""/>
    <n v="6"/>
    <s v=""/>
    <s v=""/>
    <n v="6"/>
    <n v="30.128205128205128"/>
    <n v="0"/>
    <x v="0"/>
  </r>
  <r>
    <x v="392"/>
    <d v="2012-05-26T02:05:58"/>
    <n v="40000"/>
    <n v="40000"/>
    <s v="USD"/>
    <n v="40000"/>
    <s v="Accounting Manager"/>
    <x v="3"/>
    <s v="USA"/>
    <x v="2"/>
    <s v="2 to 3 hours per day"/>
    <m/>
    <m/>
    <s v=""/>
    <n v="2"/>
    <n v="3"/>
    <s v=""/>
    <s v=""/>
    <s v=""/>
    <s v=""/>
    <s v=""/>
    <n v="3"/>
    <n v="51.282051282051285"/>
    <n v="0"/>
    <x v="0"/>
  </r>
  <r>
    <x v="393"/>
    <d v="2012-05-26T02:06:38"/>
    <n v="30000"/>
    <n v="30000"/>
    <s v="USD"/>
    <n v="30000"/>
    <s v="ceo"/>
    <x v="4"/>
    <s v="India"/>
    <x v="0"/>
    <s v="2 to 3 hours per day"/>
    <m/>
    <m/>
    <s v=""/>
    <n v="2"/>
    <n v="3"/>
    <s v=""/>
    <s v=""/>
    <s v=""/>
    <s v=""/>
    <s v=""/>
    <n v="3"/>
    <n v="38.46153846153846"/>
    <n v="0"/>
    <x v="0"/>
  </r>
  <r>
    <x v="394"/>
    <d v="2012-05-26T02:06:56"/>
    <n v="72000"/>
    <n v="72000"/>
    <s v="CAD"/>
    <n v="70802.029658183528"/>
    <s v="Controller"/>
    <x v="1"/>
    <s v="Canada"/>
    <x v="17"/>
    <s v="4 to 6 hours a day"/>
    <m/>
    <m/>
    <s v=""/>
    <s v=""/>
    <s v=""/>
    <n v="4"/>
    <s v=""/>
    <n v="6"/>
    <s v=""/>
    <s v=""/>
    <n v="6"/>
    <n v="45.385916447553548"/>
    <n v="0"/>
    <x v="0"/>
  </r>
  <r>
    <x v="395"/>
    <d v="2012-05-26T02:07:28"/>
    <n v="34000"/>
    <n v="34000"/>
    <s v="USD"/>
    <n v="34000"/>
    <s v="Information Research Technician II"/>
    <x v="0"/>
    <s v="USA"/>
    <x v="2"/>
    <s v="4 to 6 hours a day"/>
    <m/>
    <m/>
    <s v=""/>
    <s v=""/>
    <s v=""/>
    <n v="4"/>
    <s v=""/>
    <n v="6"/>
    <s v=""/>
    <s v=""/>
    <n v="6"/>
    <n v="21.794871794871796"/>
    <n v="0"/>
    <x v="0"/>
  </r>
  <r>
    <x v="396"/>
    <d v="2012-05-26T02:07:49"/>
    <n v="52000"/>
    <n v="52000"/>
    <s v="USD"/>
    <n v="52000"/>
    <s v="Data Analyst"/>
    <x v="0"/>
    <s v="USA"/>
    <x v="2"/>
    <s v="4 to 6 hours a day"/>
    <m/>
    <m/>
    <s v=""/>
    <s v=""/>
    <s v=""/>
    <n v="4"/>
    <s v=""/>
    <n v="6"/>
    <s v=""/>
    <s v=""/>
    <n v="6"/>
    <n v="33.333333333333329"/>
    <n v="0"/>
    <x v="0"/>
  </r>
  <r>
    <x v="397"/>
    <d v="2012-05-26T02:08:10"/>
    <n v="300000"/>
    <n v="300000"/>
    <s v="INR"/>
    <n v="5342.3750062327708"/>
    <s v="Sr. Systems Engineer"/>
    <x v="2"/>
    <s v="India"/>
    <x v="0"/>
    <s v="1 or 2 hours a day"/>
    <m/>
    <m/>
    <n v="1"/>
    <n v="2"/>
    <s v=""/>
    <s v=""/>
    <s v=""/>
    <s v=""/>
    <s v=""/>
    <s v=""/>
    <n v="2"/>
    <n v="10.273798088909174"/>
    <n v="0"/>
    <x v="0"/>
  </r>
  <r>
    <x v="398"/>
    <d v="2012-05-26T02:09:57"/>
    <n v="400000"/>
    <n v="400000"/>
    <s v="INR"/>
    <n v="7123.1666749770275"/>
    <s v="Analyst"/>
    <x v="0"/>
    <s v="India"/>
    <x v="0"/>
    <s v="4 to 6 hours a day"/>
    <m/>
    <m/>
    <s v=""/>
    <s v=""/>
    <s v=""/>
    <n v="4"/>
    <s v=""/>
    <n v="6"/>
    <s v=""/>
    <s v=""/>
    <n v="6"/>
    <n v="4.5661324839596329"/>
    <n v="0"/>
    <x v="0"/>
  </r>
  <r>
    <x v="399"/>
    <d v="2012-05-26T02:10:35"/>
    <n v="63586.95"/>
    <n v="63586"/>
    <s v="USD"/>
    <n v="63586"/>
    <s v="Senior Purchasing Officer"/>
    <x v="3"/>
    <s v="United Arab Emriate"/>
    <x v="21"/>
    <s v="2 to 3 hours per day"/>
    <m/>
    <m/>
    <s v=""/>
    <n v="2"/>
    <n v="3"/>
    <s v=""/>
    <s v=""/>
    <s v=""/>
    <s v=""/>
    <s v=""/>
    <n v="3"/>
    <n v="81.52051282051282"/>
    <n v="0"/>
    <x v="0"/>
  </r>
  <r>
    <x v="400"/>
    <d v="2012-05-26T02:11:40"/>
    <s v="Â£35000"/>
    <n v="35000"/>
    <s v="GBP"/>
    <n v="55166.239522354947"/>
    <s v="Mgmt Accountant"/>
    <x v="5"/>
    <s v="UK"/>
    <x v="14"/>
    <s v="4 to 6 hours a day"/>
    <m/>
    <m/>
    <s v=""/>
    <s v=""/>
    <s v=""/>
    <n v="4"/>
    <s v=""/>
    <n v="6"/>
    <s v=""/>
    <s v=""/>
    <n v="6"/>
    <n v="35.362974052791628"/>
    <n v="0"/>
    <x v="0"/>
  </r>
  <r>
    <x v="401"/>
    <d v="2012-05-26T02:12:58"/>
    <n v="60000"/>
    <n v="60000"/>
    <s v="USD"/>
    <n v="60000"/>
    <s v="Sr financial analyst "/>
    <x v="0"/>
    <s v="USA"/>
    <x v="2"/>
    <s v="4 to 6 hours a day"/>
    <m/>
    <m/>
    <s v=""/>
    <s v=""/>
    <s v=""/>
    <n v="4"/>
    <s v=""/>
    <n v="6"/>
    <s v=""/>
    <s v=""/>
    <n v="6"/>
    <n v="38.46153846153846"/>
    <n v="0"/>
    <x v="0"/>
  </r>
  <r>
    <x v="402"/>
    <d v="2012-05-26T02:13:57"/>
    <n v="19200"/>
    <n v="19200"/>
    <s v="USD"/>
    <n v="19200"/>
    <s v="Department Manager"/>
    <x v="3"/>
    <s v="Romania"/>
    <x v="38"/>
    <s v="All the 8 hours baby, all the 8!"/>
    <m/>
    <m/>
    <s v=""/>
    <s v=""/>
    <s v=""/>
    <s v=""/>
    <s v=""/>
    <s v=""/>
    <s v=""/>
    <n v="8"/>
    <n v="8"/>
    <n v="9.2307692307692299"/>
    <n v="0"/>
    <x v="0"/>
  </r>
  <r>
    <x v="403"/>
    <d v="2012-05-26T02:14:05"/>
    <s v="Â¢ 14.000.000,00"/>
    <n v="14000000"/>
    <s v="COSTARICAN"/>
    <n v="28109.627547434993"/>
    <s v="Businees Adminstratot"/>
    <x v="0"/>
    <s v="Costa Rica"/>
    <x v="39"/>
    <s v="All the 8 hours baby, all the 8!"/>
    <m/>
    <m/>
    <s v=""/>
    <s v=""/>
    <s v=""/>
    <s v=""/>
    <s v=""/>
    <s v=""/>
    <s v=""/>
    <n v="8"/>
    <n v="8"/>
    <n v="13.5142440131899"/>
    <n v="0"/>
    <x v="0"/>
  </r>
  <r>
    <x v="404"/>
    <d v="2012-05-26T02:14:29"/>
    <n v="56000"/>
    <n v="56000"/>
    <s v="USD"/>
    <n v="56000"/>
    <s v="Staff assistant "/>
    <x v="0"/>
    <s v="USA"/>
    <x v="2"/>
    <s v="4 to 6 hours a day"/>
    <m/>
    <m/>
    <s v=""/>
    <s v=""/>
    <s v=""/>
    <n v="4"/>
    <s v=""/>
    <n v="6"/>
    <s v=""/>
    <s v=""/>
    <n v="6"/>
    <n v="35.897435897435898"/>
    <n v="0"/>
    <x v="0"/>
  </r>
  <r>
    <x v="405"/>
    <d v="2012-05-26T02:14:48"/>
    <n v="52000"/>
    <n v="52000"/>
    <s v="USD"/>
    <n v="52000"/>
    <s v="Sr. Accountant"/>
    <x v="5"/>
    <s v="USA"/>
    <x v="2"/>
    <s v="4 to 6 hours a day"/>
    <m/>
    <m/>
    <s v=""/>
    <s v=""/>
    <s v=""/>
    <n v="4"/>
    <s v=""/>
    <n v="6"/>
    <s v=""/>
    <s v=""/>
    <n v="6"/>
    <n v="33.333333333333329"/>
    <n v="0"/>
    <x v="0"/>
  </r>
  <r>
    <x v="406"/>
    <d v="2012-05-26T02:15:19"/>
    <n v="51613"/>
    <n v="51613"/>
    <s v="USD"/>
    <n v="51613"/>
    <s v="Air Planning Analyst"/>
    <x v="0"/>
    <s v="USA"/>
    <x v="2"/>
    <s v="All the 8 hours baby, all the 8!"/>
    <m/>
    <m/>
    <s v=""/>
    <s v=""/>
    <s v=""/>
    <s v=""/>
    <s v=""/>
    <s v=""/>
    <s v=""/>
    <n v="8"/>
    <n v="8"/>
    <n v="24.813942307692308"/>
    <n v="0"/>
    <x v="0"/>
  </r>
  <r>
    <x v="407"/>
    <d v="2012-05-26T02:17:01"/>
    <n v="35000"/>
    <n v="35000"/>
    <s v="USD"/>
    <n v="35000"/>
    <s v="Credit Analyst"/>
    <x v="0"/>
    <s v="Russia"/>
    <x v="13"/>
    <s v="4 to 6 hours a day"/>
    <m/>
    <m/>
    <s v=""/>
    <s v=""/>
    <s v=""/>
    <n v="4"/>
    <s v=""/>
    <n v="6"/>
    <s v=""/>
    <s v=""/>
    <n v="6"/>
    <n v="22.435897435897434"/>
    <n v="0"/>
    <x v="0"/>
  </r>
  <r>
    <x v="408"/>
    <d v="2012-05-26T02:17:18"/>
    <n v="56000"/>
    <n v="56000"/>
    <s v="USD"/>
    <n v="56000"/>
    <s v="financial management consultant"/>
    <x v="3"/>
    <s v="USA"/>
    <x v="2"/>
    <s v="All the 8 hours baby, all the 8!"/>
    <m/>
    <m/>
    <s v=""/>
    <s v=""/>
    <s v=""/>
    <s v=""/>
    <s v=""/>
    <s v=""/>
    <s v=""/>
    <n v="8"/>
    <n v="8"/>
    <n v="26.923076923076923"/>
    <n v="0"/>
    <x v="0"/>
  </r>
  <r>
    <x v="409"/>
    <d v="2012-05-26T02:17:38"/>
    <s v="US$115000"/>
    <n v="115000"/>
    <s v="USD"/>
    <n v="115000"/>
    <s v="Consultant"/>
    <x v="8"/>
    <s v="USA"/>
    <x v="2"/>
    <s v="2 to 3 hours per day"/>
    <m/>
    <m/>
    <s v=""/>
    <n v="2"/>
    <n v="3"/>
    <s v=""/>
    <s v=""/>
    <s v=""/>
    <s v=""/>
    <s v=""/>
    <n v="3"/>
    <n v="147.43589743589746"/>
    <n v="0"/>
    <x v="0"/>
  </r>
  <r>
    <x v="410"/>
    <d v="2012-05-26T02:18:03"/>
    <s v="Â£66000"/>
    <n v="66000"/>
    <s v="GBP"/>
    <n v="104027.76595644075"/>
    <s v="IT Project Manager, EMEA"/>
    <x v="3"/>
    <s v="UK"/>
    <x v="14"/>
    <s v="1 or 2 hours a day"/>
    <m/>
    <m/>
    <n v="1"/>
    <n v="2"/>
    <s v=""/>
    <s v=""/>
    <s v=""/>
    <s v=""/>
    <s v=""/>
    <s v=""/>
    <n v="2"/>
    <n v="200.05339607007838"/>
    <n v="0"/>
    <x v="0"/>
  </r>
  <r>
    <x v="411"/>
    <d v="2012-05-26T02:19:12"/>
    <s v="INR 200000"/>
    <n v="200000"/>
    <s v="INR"/>
    <n v="3561.5833374885137"/>
    <s v="Consultant"/>
    <x v="8"/>
    <s v="India"/>
    <x v="0"/>
    <s v="1 or 2 hours a day"/>
    <m/>
    <m/>
    <n v="1"/>
    <n v="2"/>
    <s v=""/>
    <s v=""/>
    <s v=""/>
    <s v=""/>
    <s v=""/>
    <s v=""/>
    <n v="2"/>
    <n v="6.8491987259394493"/>
    <n v="0"/>
    <x v="0"/>
  </r>
  <r>
    <x v="412"/>
    <d v="2012-05-26T02:19:48"/>
    <n v="72000"/>
    <n v="72000"/>
    <s v="USD"/>
    <n v="72000"/>
    <s v="IS Director"/>
    <x v="4"/>
    <s v="USA"/>
    <x v="2"/>
    <s v="4 to 6 hours a day"/>
    <m/>
    <m/>
    <s v=""/>
    <s v=""/>
    <s v=""/>
    <n v="4"/>
    <s v=""/>
    <n v="6"/>
    <s v=""/>
    <s v=""/>
    <n v="6"/>
    <n v="46.153846153846153"/>
    <n v="0"/>
    <x v="0"/>
  </r>
  <r>
    <x v="413"/>
    <d v="2012-05-26T02:19:52"/>
    <n v="90000"/>
    <n v="90000"/>
    <s v="USD"/>
    <n v="90000"/>
    <s v="Financial Analyst"/>
    <x v="0"/>
    <s v="USA"/>
    <x v="2"/>
    <s v="All the 8 hours baby, all the 8!"/>
    <m/>
    <m/>
    <s v=""/>
    <s v=""/>
    <s v=""/>
    <s v=""/>
    <s v=""/>
    <s v=""/>
    <s v=""/>
    <n v="8"/>
    <n v="8"/>
    <n v="43.269230769230766"/>
    <n v="0"/>
    <x v="0"/>
  </r>
  <r>
    <x v="414"/>
    <d v="2012-05-26T02:20:15"/>
    <s v="8500 USD"/>
    <n v="8500"/>
    <s v="USD"/>
    <n v="8500"/>
    <s v="Accounting Coordinator"/>
    <x v="5"/>
    <s v="Romania"/>
    <x v="38"/>
    <s v="2 to 3 hours per day"/>
    <m/>
    <m/>
    <s v=""/>
    <n v="2"/>
    <n v="3"/>
    <s v=""/>
    <s v=""/>
    <s v=""/>
    <s v=""/>
    <s v=""/>
    <n v="3"/>
    <n v="10.897435897435898"/>
    <n v="0"/>
    <x v="0"/>
  </r>
  <r>
    <x v="415"/>
    <d v="2012-05-26T02:20:22"/>
    <n v="12000"/>
    <n v="12000"/>
    <s v="USD"/>
    <n v="12000"/>
    <s v="teacher"/>
    <x v="0"/>
    <s v="iran"/>
    <x v="40"/>
    <s v="2 to 3 hours per day"/>
    <m/>
    <m/>
    <s v=""/>
    <n v="2"/>
    <n v="3"/>
    <s v=""/>
    <s v=""/>
    <s v=""/>
    <s v=""/>
    <s v=""/>
    <n v="3"/>
    <n v="15.384615384615385"/>
    <n v="0"/>
    <x v="0"/>
  </r>
  <r>
    <x v="416"/>
    <d v="2012-05-26T02:22:17"/>
    <s v="250000 to 270000"/>
    <n v="250000"/>
    <s v="USD"/>
    <n v="250000"/>
    <s v="consultant"/>
    <x v="8"/>
    <s v="USA"/>
    <x v="2"/>
    <s v="All the 8 hours baby, all the 8!"/>
    <m/>
    <m/>
    <s v=""/>
    <s v=""/>
    <s v=""/>
    <s v=""/>
    <s v=""/>
    <s v=""/>
    <s v=""/>
    <n v="8"/>
    <n v="8"/>
    <n v="120.19230769230769"/>
    <n v="0"/>
    <x v="0"/>
  </r>
  <r>
    <x v="417"/>
    <d v="2012-05-26T02:24:24"/>
    <n v="5900"/>
    <n v="70800"/>
    <s v="EUR"/>
    <n v="89944.280280605832"/>
    <s v="Excel trainer"/>
    <x v="0"/>
    <s v="Finland"/>
    <x v="41"/>
    <s v="All the 8 hours baby, all the 8!"/>
    <m/>
    <m/>
    <s v=""/>
    <s v=""/>
    <s v=""/>
    <s v=""/>
    <s v=""/>
    <s v=""/>
    <s v=""/>
    <n v="8"/>
    <n v="8"/>
    <n v="43.242442442598957"/>
    <n v="0"/>
    <x v="0"/>
  </r>
  <r>
    <x v="418"/>
    <d v="2012-05-26T02:25:10"/>
    <s v="20000 RS"/>
    <n v="240000"/>
    <s v="INR"/>
    <n v="4273.9000049862161"/>
    <s v="WFM Team Lead"/>
    <x v="3"/>
    <s v="India"/>
    <x v="0"/>
    <s v="All the 8 hours baby, all the 8!"/>
    <m/>
    <m/>
    <s v=""/>
    <s v=""/>
    <s v=""/>
    <s v=""/>
    <s v=""/>
    <s v=""/>
    <s v=""/>
    <n v="8"/>
    <n v="8"/>
    <n v="2.0547596177818348"/>
    <n v="0"/>
    <x v="0"/>
  </r>
  <r>
    <x v="419"/>
    <d v="2012-05-26T02:27:50"/>
    <s v="US $30,000.00 "/>
    <n v="30000"/>
    <s v="USD"/>
    <n v="30000"/>
    <s v="Supervisor"/>
    <x v="3"/>
    <s v="USA"/>
    <x v="2"/>
    <s v="2 to 3 hours per day"/>
    <m/>
    <m/>
    <s v=""/>
    <n v="2"/>
    <n v="3"/>
    <s v=""/>
    <s v=""/>
    <s v=""/>
    <s v=""/>
    <s v=""/>
    <n v="3"/>
    <n v="38.46153846153846"/>
    <n v="0"/>
    <x v="0"/>
  </r>
  <r>
    <x v="420"/>
    <d v="2012-05-26T02:29:37"/>
    <s v="30000 $"/>
    <n v="30000"/>
    <s v="USD"/>
    <n v="30000"/>
    <s v="BI Developer"/>
    <x v="7"/>
    <s v="Romania"/>
    <x v="38"/>
    <s v="1 or 2 hours a day"/>
    <m/>
    <m/>
    <n v="1"/>
    <n v="2"/>
    <s v=""/>
    <s v=""/>
    <s v=""/>
    <s v=""/>
    <s v=""/>
    <s v=""/>
    <n v="2"/>
    <n v="57.692307692307693"/>
    <n v="0"/>
    <x v="0"/>
  </r>
  <r>
    <x v="421"/>
    <d v="2012-05-26T02:31:24"/>
    <n v="24"/>
    <n v="24000"/>
    <s v="USD"/>
    <n v="24000"/>
    <s v="engineer"/>
    <x v="2"/>
    <s v="USA"/>
    <x v="2"/>
    <s v="1 or 2 hours a day"/>
    <m/>
    <m/>
    <n v="1"/>
    <n v="2"/>
    <s v=""/>
    <s v=""/>
    <s v=""/>
    <s v=""/>
    <s v=""/>
    <s v=""/>
    <n v="2"/>
    <n v="46.153846153846153"/>
    <n v="0"/>
    <x v="0"/>
  </r>
  <r>
    <x v="422"/>
    <d v="2012-05-26T02:33:00"/>
    <n v="60000"/>
    <n v="60000"/>
    <s v="USD"/>
    <n v="60000"/>
    <s v="Planner"/>
    <x v="3"/>
    <s v="USA"/>
    <x v="2"/>
    <s v="4 to 6 hours a day"/>
    <m/>
    <m/>
    <s v=""/>
    <s v=""/>
    <s v=""/>
    <n v="4"/>
    <s v=""/>
    <n v="6"/>
    <s v=""/>
    <s v=""/>
    <n v="6"/>
    <n v="38.46153846153846"/>
    <n v="0"/>
    <x v="0"/>
  </r>
  <r>
    <x v="423"/>
    <d v="2012-05-26T02:33:06"/>
    <n v="76600"/>
    <n v="76600"/>
    <s v="USD"/>
    <n v="76600"/>
    <s v="Analyst"/>
    <x v="0"/>
    <s v="USA"/>
    <x v="2"/>
    <s v="2 to 3 hours per day"/>
    <m/>
    <m/>
    <s v=""/>
    <n v="2"/>
    <n v="3"/>
    <s v=""/>
    <s v=""/>
    <s v=""/>
    <s v=""/>
    <s v=""/>
    <n v="3"/>
    <n v="98.205128205128204"/>
    <n v="0"/>
    <x v="0"/>
  </r>
  <r>
    <x v="424"/>
    <d v="2012-05-26T02:33:10"/>
    <s v="Â£65000"/>
    <n v="65000"/>
    <s v="GBP"/>
    <n v="102451.58768437347"/>
    <s v="Financial Controller"/>
    <x v="1"/>
    <s v="UK"/>
    <x v="14"/>
    <s v="2 to 3 hours per day"/>
    <m/>
    <m/>
    <s v=""/>
    <n v="2"/>
    <n v="3"/>
    <s v=""/>
    <s v=""/>
    <s v=""/>
    <s v=""/>
    <s v=""/>
    <n v="3"/>
    <n v="131.34818933894036"/>
    <n v="0"/>
    <x v="0"/>
  </r>
  <r>
    <x v="425"/>
    <d v="2012-05-26T02:34:00"/>
    <s v="US $6,629.00"/>
    <n v="6629"/>
    <s v="USD"/>
    <n v="6629"/>
    <s v="Engineer"/>
    <x v="2"/>
    <s v="Dominican Republic"/>
    <x v="42"/>
    <s v="All the 8 hours baby, all the 8!"/>
    <m/>
    <m/>
    <s v=""/>
    <s v=""/>
    <s v=""/>
    <s v=""/>
    <s v=""/>
    <s v=""/>
    <s v=""/>
    <n v="8"/>
    <n v="8"/>
    <n v="3.1870192307692307"/>
    <n v="0"/>
    <x v="0"/>
  </r>
  <r>
    <x v="426"/>
    <d v="2012-05-26T02:34:37"/>
    <n v="90000"/>
    <n v="90000"/>
    <s v="USD"/>
    <n v="90000"/>
    <s v="senior analyst"/>
    <x v="0"/>
    <s v="USA"/>
    <x v="2"/>
    <s v="1 or 2 hours a day"/>
    <m/>
    <m/>
    <n v="1"/>
    <n v="2"/>
    <s v=""/>
    <s v=""/>
    <s v=""/>
    <s v=""/>
    <s v=""/>
    <s v=""/>
    <n v="2"/>
    <n v="173.07692307692307"/>
    <n v="0"/>
    <x v="0"/>
  </r>
  <r>
    <x v="427"/>
    <d v="2012-05-26T02:35:10"/>
    <n v="8500"/>
    <n v="8500"/>
    <s v="USD"/>
    <n v="8500"/>
    <s v="Assesor"/>
    <x v="0"/>
    <s v="Colombia"/>
    <x v="28"/>
    <s v="1 or 2 hours a day"/>
    <m/>
    <m/>
    <n v="1"/>
    <n v="2"/>
    <s v=""/>
    <s v=""/>
    <s v=""/>
    <s v=""/>
    <s v=""/>
    <s v=""/>
    <n v="2"/>
    <n v="16.346153846153847"/>
    <n v="0"/>
    <x v="0"/>
  </r>
  <r>
    <x v="428"/>
    <d v="2012-05-26T02:35:11"/>
    <n v="75000"/>
    <n v="75000"/>
    <s v="USD"/>
    <n v="75000"/>
    <s v="Financial Analys"/>
    <x v="0"/>
    <s v="USA"/>
    <x v="2"/>
    <s v="4 to 6 hours a day"/>
    <m/>
    <m/>
    <s v=""/>
    <s v=""/>
    <s v=""/>
    <n v="4"/>
    <s v=""/>
    <n v="6"/>
    <s v=""/>
    <s v=""/>
    <n v="6"/>
    <n v="48.07692307692308"/>
    <n v="0"/>
    <x v="0"/>
  </r>
  <r>
    <x v="429"/>
    <d v="2012-05-26T02:37:50"/>
    <n v="72000"/>
    <n v="72000"/>
    <s v="USD"/>
    <n v="72000"/>
    <s v="Sr. Information Systems Analyst"/>
    <x v="0"/>
    <s v="USA"/>
    <x v="2"/>
    <s v="2 to 3 hours per day"/>
    <m/>
    <m/>
    <s v=""/>
    <n v="2"/>
    <n v="3"/>
    <s v=""/>
    <s v=""/>
    <s v=""/>
    <s v=""/>
    <s v=""/>
    <n v="3"/>
    <n v="92.307692307692307"/>
    <n v="0"/>
    <x v="0"/>
  </r>
  <r>
    <x v="430"/>
    <d v="2012-05-26T02:38:34"/>
    <n v="65000"/>
    <n v="65000"/>
    <s v="USD"/>
    <n v="65000"/>
    <s v="Senior Claims Analyst"/>
    <x v="0"/>
    <s v="USA"/>
    <x v="2"/>
    <s v="4 to 6 hours a day"/>
    <m/>
    <m/>
    <s v=""/>
    <s v=""/>
    <s v=""/>
    <n v="4"/>
    <s v=""/>
    <n v="6"/>
    <s v=""/>
    <s v=""/>
    <n v="6"/>
    <n v="41.666666666666671"/>
    <n v="0"/>
    <x v="0"/>
  </r>
  <r>
    <x v="431"/>
    <d v="2012-05-26T02:39:56"/>
    <n v="120000"/>
    <n v="120000"/>
    <s v="USD"/>
    <n v="120000"/>
    <s v="Director"/>
    <x v="4"/>
    <s v="USA"/>
    <x v="2"/>
    <s v="1 or 2 hours a day"/>
    <m/>
    <m/>
    <n v="1"/>
    <n v="2"/>
    <s v=""/>
    <s v=""/>
    <s v=""/>
    <s v=""/>
    <s v=""/>
    <s v=""/>
    <n v="2"/>
    <n v="230.76923076923077"/>
    <n v="0"/>
    <x v="0"/>
  </r>
  <r>
    <x v="432"/>
    <d v="2012-05-26T02:40:39"/>
    <s v="INR 40L"/>
    <n v="4000000"/>
    <s v="INR"/>
    <n v="71231.666749770273"/>
    <s v="Sr Mgr Finance"/>
    <x v="5"/>
    <s v="India"/>
    <x v="0"/>
    <s v="All the 8 hours baby, all the 8!"/>
    <m/>
    <m/>
    <s v=""/>
    <s v=""/>
    <s v=""/>
    <s v=""/>
    <s v=""/>
    <s v=""/>
    <s v=""/>
    <n v="8"/>
    <n v="8"/>
    <n v="34.245993629697246"/>
    <n v="0"/>
    <x v="0"/>
  </r>
  <r>
    <x v="433"/>
    <d v="2012-05-26T02:42:20"/>
    <s v="Rs. 300000"/>
    <n v="300000"/>
    <s v="INR"/>
    <n v="5342.3750062327708"/>
    <s v="Web Portal Manager"/>
    <x v="3"/>
    <s v="India"/>
    <x v="0"/>
    <s v="4 to 6 hours a day"/>
    <m/>
    <m/>
    <s v=""/>
    <s v=""/>
    <s v=""/>
    <n v="4"/>
    <s v=""/>
    <n v="6"/>
    <s v=""/>
    <s v=""/>
    <n v="6"/>
    <n v="3.4245993629697247"/>
    <n v="0"/>
    <x v="0"/>
  </r>
  <r>
    <x v="434"/>
    <d v="2012-05-26T02:43:21"/>
    <n v="1100000"/>
    <n v="1100000"/>
    <s v="INR"/>
    <n v="19588.708356186824"/>
    <s v="manager - MIS &amp; operations planning"/>
    <x v="3"/>
    <s v="India"/>
    <x v="0"/>
    <s v="4 to 6 hours a day"/>
    <m/>
    <m/>
    <s v=""/>
    <s v=""/>
    <s v=""/>
    <n v="4"/>
    <s v=""/>
    <n v="6"/>
    <s v=""/>
    <s v=""/>
    <n v="6"/>
    <n v="12.55686433088899"/>
    <n v="0"/>
    <x v="0"/>
  </r>
  <r>
    <x v="435"/>
    <d v="2012-05-26T02:46:18"/>
    <n v="80000"/>
    <n v="80000"/>
    <s v="USD"/>
    <n v="80000"/>
    <s v="web analyst"/>
    <x v="0"/>
    <s v="USA"/>
    <x v="2"/>
    <s v="4 to 6 hours a day"/>
    <m/>
    <m/>
    <s v=""/>
    <s v=""/>
    <s v=""/>
    <n v="4"/>
    <s v=""/>
    <n v="6"/>
    <s v=""/>
    <s v=""/>
    <n v="6"/>
    <n v="51.282051282051285"/>
    <n v="0"/>
    <x v="0"/>
  </r>
  <r>
    <x v="436"/>
    <d v="2012-05-26T02:46:56"/>
    <s v="INR 30,00,000"/>
    <n v="3000000"/>
    <s v="INR"/>
    <n v="53423.750062327701"/>
    <s v="Management Consultant"/>
    <x v="3"/>
    <s v="India"/>
    <x v="0"/>
    <s v="4 to 6 hours a day"/>
    <m/>
    <m/>
    <s v=""/>
    <s v=""/>
    <s v=""/>
    <n v="4"/>
    <s v=""/>
    <n v="6"/>
    <s v=""/>
    <s v=""/>
    <n v="6"/>
    <n v="34.245993629697246"/>
    <n v="0"/>
    <x v="0"/>
  </r>
  <r>
    <x v="437"/>
    <d v="2012-05-26T02:48:32"/>
    <n v="110000"/>
    <n v="110000"/>
    <s v="CAD"/>
    <n v="108169.76753333595"/>
    <s v="Continuos improvment"/>
    <x v="1"/>
    <s v="Canad"/>
    <x v="17"/>
    <s v="2 to 3 hours per day"/>
    <m/>
    <m/>
    <s v=""/>
    <n v="2"/>
    <n v="3"/>
    <s v=""/>
    <s v=""/>
    <s v=""/>
    <s v=""/>
    <s v=""/>
    <n v="3"/>
    <n v="138.6791891453025"/>
    <n v="0"/>
    <x v="0"/>
  </r>
  <r>
    <x v="438"/>
    <d v="2012-05-26T02:49:24"/>
    <n v="51000"/>
    <n v="51000"/>
    <s v="USD"/>
    <n v="51000"/>
    <s v="Direct marketing manager"/>
    <x v="3"/>
    <s v="USA"/>
    <x v="2"/>
    <s v="2 to 3 hours per day"/>
    <m/>
    <m/>
    <s v=""/>
    <n v="2"/>
    <n v="3"/>
    <s v=""/>
    <s v=""/>
    <s v=""/>
    <s v=""/>
    <s v=""/>
    <n v="3"/>
    <n v="65.384615384615387"/>
    <n v="0"/>
    <x v="0"/>
  </r>
  <r>
    <x v="439"/>
    <d v="2012-05-26T02:50:16"/>
    <s v="5000 $"/>
    <n v="5000"/>
    <s v="USD"/>
    <n v="5000"/>
    <s v="mis"/>
    <x v="7"/>
    <s v="India"/>
    <x v="0"/>
    <s v="4 to 6 hours a day"/>
    <m/>
    <m/>
    <s v=""/>
    <s v=""/>
    <s v=""/>
    <n v="4"/>
    <s v=""/>
    <n v="6"/>
    <s v=""/>
    <s v=""/>
    <n v="6"/>
    <n v="3.2051282051282053"/>
    <n v="0"/>
    <x v="0"/>
  </r>
  <r>
    <x v="440"/>
    <d v="2012-05-26T02:53:29"/>
    <n v="74000"/>
    <n v="74000"/>
    <s v="USD"/>
    <n v="74000"/>
    <s v="Engineer"/>
    <x v="2"/>
    <s v="USA"/>
    <x v="2"/>
    <s v="4 to 6 hours a day"/>
    <m/>
    <m/>
    <s v=""/>
    <s v=""/>
    <s v=""/>
    <n v="4"/>
    <s v=""/>
    <n v="6"/>
    <s v=""/>
    <s v=""/>
    <n v="6"/>
    <n v="47.435897435897438"/>
    <n v="0"/>
    <x v="0"/>
  </r>
  <r>
    <x v="441"/>
    <d v="2012-05-26T02:53:48"/>
    <s v="Â£60000"/>
    <n v="60000"/>
    <s v="GBP"/>
    <n v="94570.696324037053"/>
    <s v="Excel Consultant"/>
    <x v="8"/>
    <s v="UK"/>
    <x v="14"/>
    <s v="4 to 6 hours a day"/>
    <m/>
    <m/>
    <s v=""/>
    <s v=""/>
    <s v=""/>
    <n v="4"/>
    <s v=""/>
    <n v="6"/>
    <s v=""/>
    <s v=""/>
    <n v="6"/>
    <n v="60.62224123335708"/>
    <n v="0"/>
    <x v="0"/>
  </r>
  <r>
    <x v="442"/>
    <d v="2012-05-26T02:55:27"/>
    <n v="50000"/>
    <n v="50000"/>
    <s v="USD"/>
    <n v="50000"/>
    <s v="Wine Analyst"/>
    <x v="0"/>
    <s v="USA"/>
    <x v="2"/>
    <s v="4 to 6 hours a day"/>
    <m/>
    <m/>
    <s v=""/>
    <s v=""/>
    <s v=""/>
    <n v="4"/>
    <s v=""/>
    <n v="6"/>
    <s v=""/>
    <s v=""/>
    <n v="6"/>
    <n v="32.051282051282051"/>
    <n v="0"/>
    <x v="0"/>
  </r>
  <r>
    <x v="443"/>
    <d v="2012-05-26T02:55:29"/>
    <s v="500000 rupees"/>
    <n v="500000"/>
    <s v="INR"/>
    <n v="8903.9583437212841"/>
    <s v="Business Analyst"/>
    <x v="0"/>
    <s v="India"/>
    <x v="0"/>
    <s v="4 to 6 hours a day"/>
    <m/>
    <m/>
    <s v=""/>
    <s v=""/>
    <s v=""/>
    <n v="4"/>
    <s v=""/>
    <n v="6"/>
    <s v=""/>
    <s v=""/>
    <n v="6"/>
    <n v="5.7076656049495407"/>
    <n v="0"/>
    <x v="0"/>
  </r>
  <r>
    <x v="444"/>
    <d v="2012-05-26T02:57:32"/>
    <n v="78000"/>
    <n v="78000"/>
    <s v="USD"/>
    <n v="78000"/>
    <s v="FinanceManager"/>
    <x v="3"/>
    <s v="Somalia"/>
    <x v="43"/>
    <s v="4 to 6 hours a day"/>
    <m/>
    <m/>
    <s v=""/>
    <s v=""/>
    <s v=""/>
    <n v="4"/>
    <s v=""/>
    <n v="6"/>
    <s v=""/>
    <s v=""/>
    <n v="6"/>
    <n v="50"/>
    <n v="0"/>
    <x v="0"/>
  </r>
  <r>
    <x v="445"/>
    <d v="2012-05-26T02:57:47"/>
    <n v="900000"/>
    <n v="900000"/>
    <s v="INR"/>
    <n v="16027.125018698311"/>
    <s v="Regional Manager"/>
    <x v="3"/>
    <s v="India"/>
    <x v="0"/>
    <s v="1 or 2 hours a day"/>
    <m/>
    <m/>
    <n v="1"/>
    <n v="2"/>
    <s v=""/>
    <s v=""/>
    <s v=""/>
    <s v=""/>
    <s v=""/>
    <s v=""/>
    <n v="2"/>
    <n v="30.82139426672752"/>
    <n v="0"/>
    <x v="0"/>
  </r>
  <r>
    <x v="446"/>
    <d v="2012-05-26T03:01:31"/>
    <s v="7500 USD"/>
    <n v="7500"/>
    <s v="USD"/>
    <n v="7500"/>
    <s v="HR reporting analyst"/>
    <x v="0"/>
    <s v="Romania"/>
    <x v="38"/>
    <s v="All the 8 hours baby, all the 8!"/>
    <m/>
    <m/>
    <s v=""/>
    <s v=""/>
    <s v=""/>
    <s v=""/>
    <s v=""/>
    <s v=""/>
    <s v=""/>
    <n v="8"/>
    <n v="8"/>
    <n v="3.6057692307692308"/>
    <n v="0"/>
    <x v="0"/>
  </r>
  <r>
    <x v="447"/>
    <d v="2012-05-26T03:01:42"/>
    <n v="60000"/>
    <n v="60000"/>
    <s v="USD"/>
    <n v="60000"/>
    <s v="Finalcial Reporting Analyst"/>
    <x v="0"/>
    <s v="USA"/>
    <x v="2"/>
    <s v="All the 8 hours baby, all the 8!"/>
    <m/>
    <m/>
    <s v=""/>
    <s v=""/>
    <s v=""/>
    <s v=""/>
    <s v=""/>
    <s v=""/>
    <s v=""/>
    <n v="8"/>
    <n v="8"/>
    <n v="28.846153846153847"/>
    <n v="0"/>
    <x v="0"/>
  </r>
  <r>
    <x v="448"/>
    <d v="2012-05-26T03:02:42"/>
    <s v="800000 rupees"/>
    <n v="800000"/>
    <s v="INR"/>
    <n v="14246.333349954055"/>
    <s v="Partner"/>
    <x v="4"/>
    <s v="India"/>
    <x v="0"/>
    <s v="All the 8 hours baby, all the 8!"/>
    <m/>
    <m/>
    <s v=""/>
    <s v=""/>
    <s v=""/>
    <s v=""/>
    <s v=""/>
    <s v=""/>
    <s v=""/>
    <n v="8"/>
    <n v="8"/>
    <n v="6.8491987259394493"/>
    <n v="0"/>
    <x v="0"/>
  </r>
  <r>
    <x v="449"/>
    <d v="2012-05-26T03:03:09"/>
    <n v="80000"/>
    <n v="80000"/>
    <s v="USD"/>
    <n v="80000"/>
    <s v="operations tech"/>
    <x v="3"/>
    <s v="USA"/>
    <x v="2"/>
    <s v="1 or 2 hours a day"/>
    <m/>
    <m/>
    <n v="1"/>
    <n v="2"/>
    <s v=""/>
    <s v=""/>
    <s v=""/>
    <s v=""/>
    <s v=""/>
    <s v=""/>
    <n v="2"/>
    <n v="153.84615384615384"/>
    <n v="0"/>
    <x v="0"/>
  </r>
  <r>
    <x v="450"/>
    <d v="2012-05-26T03:03:29"/>
    <s v="Â£38000"/>
    <n v="38000"/>
    <s v="GBP"/>
    <n v="59894.774338556796"/>
    <s v="Commercial Accountant"/>
    <x v="5"/>
    <s v="UK"/>
    <x v="14"/>
    <s v="4 to 6 hours a day"/>
    <m/>
    <m/>
    <s v=""/>
    <s v=""/>
    <s v=""/>
    <n v="4"/>
    <s v=""/>
    <n v="6"/>
    <s v=""/>
    <s v=""/>
    <n v="6"/>
    <n v="38.394086114459483"/>
    <n v="0"/>
    <x v="0"/>
  </r>
  <r>
    <x v="451"/>
    <d v="2012-05-26T03:04:06"/>
    <s v="52,000 Cdn"/>
    <n v="52000"/>
    <s v="CAD"/>
    <n v="51134.799197576998"/>
    <s v="Office Manager"/>
    <x v="3"/>
    <s v="Canada"/>
    <x v="17"/>
    <s v="4 to 6 hours a day"/>
    <m/>
    <m/>
    <s v=""/>
    <s v=""/>
    <s v=""/>
    <n v="4"/>
    <s v=""/>
    <n v="6"/>
    <s v=""/>
    <s v=""/>
    <n v="6"/>
    <n v="32.77871743434423"/>
    <n v="0"/>
    <x v="0"/>
  </r>
  <r>
    <x v="452"/>
    <d v="2012-05-26T03:06:16"/>
    <n v="125000"/>
    <n v="125000"/>
    <s v="USD"/>
    <n v="125000"/>
    <s v="Prod Mgr"/>
    <x v="3"/>
    <s v="USA"/>
    <x v="2"/>
    <s v="2 to 3 hours per day"/>
    <m/>
    <m/>
    <s v=""/>
    <n v="2"/>
    <n v="3"/>
    <s v=""/>
    <s v=""/>
    <s v=""/>
    <s v=""/>
    <s v=""/>
    <n v="3"/>
    <n v="160.25641025641025"/>
    <n v="0"/>
    <x v="0"/>
  </r>
  <r>
    <x v="453"/>
    <d v="2012-05-26T03:06:37"/>
    <n v="52000"/>
    <n v="52000"/>
    <s v="USD"/>
    <n v="52000"/>
    <s v="Graphics/Web Document Designer"/>
    <x v="0"/>
    <s v="USA"/>
    <x v="2"/>
    <s v="2 to 3 hours per day"/>
    <m/>
    <m/>
    <s v=""/>
    <n v="2"/>
    <n v="3"/>
    <s v=""/>
    <s v=""/>
    <s v=""/>
    <s v=""/>
    <s v=""/>
    <n v="3"/>
    <n v="66.666666666666657"/>
    <n v="0"/>
    <x v="0"/>
  </r>
  <r>
    <x v="454"/>
    <d v="2012-05-26T03:07:46"/>
    <n v="45000"/>
    <n v="45000"/>
    <s v="USD"/>
    <n v="45000"/>
    <s v="Analyst"/>
    <x v="0"/>
    <s v="USA"/>
    <x v="2"/>
    <s v="4 to 6 hours a day"/>
    <m/>
    <m/>
    <s v=""/>
    <s v=""/>
    <s v=""/>
    <n v="4"/>
    <s v=""/>
    <n v="6"/>
    <s v=""/>
    <s v=""/>
    <n v="6"/>
    <n v="28.846153846153847"/>
    <n v="0"/>
    <x v="0"/>
  </r>
  <r>
    <x v="455"/>
    <d v="2012-05-26T03:08:28"/>
    <n v="25000"/>
    <n v="25000"/>
    <s v="GBP"/>
    <n v="39404.456801682099"/>
    <s v="Analyst"/>
    <x v="0"/>
    <s v="UK"/>
    <x v="14"/>
    <s v="4 to 6 hours a day"/>
    <m/>
    <m/>
    <s v=""/>
    <s v=""/>
    <s v=""/>
    <n v="4"/>
    <s v=""/>
    <n v="6"/>
    <s v=""/>
    <s v=""/>
    <n v="6"/>
    <n v="25.259267180565448"/>
    <n v="0"/>
    <x v="0"/>
  </r>
  <r>
    <x v="456"/>
    <d v="2012-05-26T03:09:43"/>
    <n v="60000"/>
    <n v="60000"/>
    <s v="USD"/>
    <n v="60000"/>
    <s v="Business intelligence manager"/>
    <x v="3"/>
    <s v="USA"/>
    <x v="2"/>
    <s v="All the 8 hours baby, all the 8!"/>
    <m/>
    <m/>
    <s v=""/>
    <s v=""/>
    <s v=""/>
    <s v=""/>
    <s v=""/>
    <s v=""/>
    <s v=""/>
    <n v="8"/>
    <n v="8"/>
    <n v="28.846153846153847"/>
    <n v="0"/>
    <x v="0"/>
  </r>
  <r>
    <x v="457"/>
    <d v="2012-05-26T03:09:49"/>
    <s v="CDN $70,000"/>
    <n v="70000"/>
    <s v="CAD"/>
    <n v="68835.306612122877"/>
    <s v="Program Manager"/>
    <x v="3"/>
    <s v="Canada"/>
    <x v="17"/>
    <s v="1 or 2 hours a day"/>
    <m/>
    <m/>
    <n v="1"/>
    <n v="2"/>
    <s v=""/>
    <s v=""/>
    <s v=""/>
    <s v=""/>
    <s v=""/>
    <s v=""/>
    <n v="2"/>
    <n v="132.37558963869785"/>
    <n v="0"/>
    <x v="0"/>
  </r>
  <r>
    <x v="458"/>
    <d v="2012-05-26T03:11:21"/>
    <s v="5250 $"/>
    <n v="5250"/>
    <s v="USD"/>
    <n v="5250"/>
    <s v="Treasure Specialist"/>
    <x v="6"/>
    <s v="Republic of Georgia"/>
    <x v="44"/>
    <s v="4 to 6 hours a day"/>
    <m/>
    <m/>
    <s v=""/>
    <s v=""/>
    <s v=""/>
    <n v="4"/>
    <s v=""/>
    <n v="6"/>
    <s v=""/>
    <s v=""/>
    <n v="6"/>
    <n v="3.3653846153846154"/>
    <n v="0"/>
    <x v="0"/>
  </r>
  <r>
    <x v="459"/>
    <d v="2012-05-26T03:11:44"/>
    <n v="87000"/>
    <n v="87000"/>
    <s v="CAD"/>
    <n v="85552.452503638444"/>
    <s v="Business Manager"/>
    <x v="3"/>
    <s v="Canada"/>
    <x v="17"/>
    <s v="4 to 6 hours a day"/>
    <m/>
    <m/>
    <s v=""/>
    <s v=""/>
    <s v=""/>
    <n v="4"/>
    <s v=""/>
    <n v="6"/>
    <s v=""/>
    <s v=""/>
    <n v="6"/>
    <n v="54.841315707460538"/>
    <n v="0"/>
    <x v="0"/>
  </r>
  <r>
    <x v="460"/>
    <d v="2012-05-26T03:13:13"/>
    <n v="125000"/>
    <n v="125000"/>
    <s v="INR"/>
    <n v="2225.989585930321"/>
    <s v="clerk"/>
    <x v="0"/>
    <s v="India"/>
    <x v="0"/>
    <s v="4 to 6 hours a day"/>
    <m/>
    <m/>
    <s v=""/>
    <s v=""/>
    <s v=""/>
    <n v="4"/>
    <s v=""/>
    <n v="6"/>
    <s v=""/>
    <s v=""/>
    <n v="6"/>
    <n v="1.4269164012373852"/>
    <n v="0"/>
    <x v="0"/>
  </r>
  <r>
    <x v="461"/>
    <d v="2012-05-26T03:14:44"/>
    <n v="150000"/>
    <n v="150000"/>
    <s v="USD"/>
    <n v="150000"/>
    <s v="CFO"/>
    <x v="4"/>
    <s v="USA"/>
    <x v="2"/>
    <s v="2 to 3 hours per day"/>
    <m/>
    <m/>
    <s v=""/>
    <n v="2"/>
    <n v="3"/>
    <s v=""/>
    <s v=""/>
    <s v=""/>
    <s v=""/>
    <s v=""/>
    <n v="3"/>
    <n v="192.30769230769232"/>
    <n v="0"/>
    <x v="0"/>
  </r>
  <r>
    <x v="462"/>
    <d v="2012-05-26T03:15:01"/>
    <n v="50000"/>
    <n v="50000"/>
    <s v="USD"/>
    <n v="50000"/>
    <s v="Researcher &amp; Data Analyst"/>
    <x v="0"/>
    <s v="USA"/>
    <x v="2"/>
    <s v="4 to 6 hours a day"/>
    <m/>
    <m/>
    <s v=""/>
    <s v=""/>
    <s v=""/>
    <n v="4"/>
    <s v=""/>
    <n v="6"/>
    <s v=""/>
    <s v=""/>
    <n v="6"/>
    <n v="32.051282051282051"/>
    <n v="0"/>
    <x v="0"/>
  </r>
  <r>
    <x v="463"/>
    <d v="2012-05-26T03:15:04"/>
    <n v="70000"/>
    <n v="70000"/>
    <s v="USD"/>
    <n v="70000"/>
    <s v="Analyst"/>
    <x v="0"/>
    <s v="USA"/>
    <x v="2"/>
    <s v="4 to 6 hours a day"/>
    <m/>
    <m/>
    <s v=""/>
    <s v=""/>
    <s v=""/>
    <n v="4"/>
    <s v=""/>
    <n v="6"/>
    <s v=""/>
    <s v=""/>
    <n v="6"/>
    <n v="44.871794871794869"/>
    <n v="0"/>
    <x v="0"/>
  </r>
  <r>
    <x v="464"/>
    <d v="2012-05-26T03:15:30"/>
    <s v="Â£28500"/>
    <n v="28500"/>
    <s v="GBP"/>
    <n v="44921.080753917595"/>
    <s v="Data Quality &amp; Analysis Manager"/>
    <x v="3"/>
    <s v="UK"/>
    <x v="14"/>
    <s v="2 to 3 hours per day"/>
    <m/>
    <m/>
    <s v=""/>
    <n v="2"/>
    <n v="3"/>
    <s v=""/>
    <s v=""/>
    <s v=""/>
    <s v=""/>
    <s v=""/>
    <n v="3"/>
    <n v="57.591129171689225"/>
    <n v="0"/>
    <x v="0"/>
  </r>
  <r>
    <x v="465"/>
    <d v="2012-05-26T03:15:50"/>
    <n v="20000"/>
    <n v="20000"/>
    <s v="USD"/>
    <n v="20000"/>
    <s v="Specialist"/>
    <x v="6"/>
    <s v="India"/>
    <x v="0"/>
    <s v="4 to 6 hours a day"/>
    <m/>
    <m/>
    <s v=""/>
    <s v=""/>
    <s v=""/>
    <n v="4"/>
    <s v=""/>
    <n v="6"/>
    <s v=""/>
    <s v=""/>
    <n v="6"/>
    <n v="12.820512820512821"/>
    <n v="0"/>
    <x v="0"/>
  </r>
  <r>
    <x v="466"/>
    <d v="2012-05-26T03:16:58"/>
    <n v="12000"/>
    <n v="12000"/>
    <s v="USD"/>
    <n v="12000"/>
    <s v="Resource managment Analyst"/>
    <x v="0"/>
    <s v="Estonia"/>
    <x v="45"/>
    <s v="All the 8 hours baby, all the 8!"/>
    <m/>
    <m/>
    <s v=""/>
    <s v=""/>
    <s v=""/>
    <s v=""/>
    <s v=""/>
    <s v=""/>
    <s v=""/>
    <n v="8"/>
    <n v="8"/>
    <n v="5.7692307692307692"/>
    <n v="0"/>
    <x v="0"/>
  </r>
  <r>
    <x v="467"/>
    <d v="2012-05-26T03:17:19"/>
    <n v="1250000"/>
    <n v="1250000"/>
    <s v="CAD"/>
    <n v="1229201.9037879086"/>
    <s v="Account Executive"/>
    <x v="5"/>
    <s v="Canada"/>
    <x v="17"/>
    <s v="4 to 6 hours a day"/>
    <m/>
    <m/>
    <s v=""/>
    <s v=""/>
    <s v=""/>
    <n v="4"/>
    <s v=""/>
    <n v="6"/>
    <s v=""/>
    <s v=""/>
    <n v="6"/>
    <n v="787.94993832558248"/>
    <n v="0"/>
    <x v="0"/>
  </r>
  <r>
    <x v="468"/>
    <d v="2012-05-26T03:19:00"/>
    <n v="30000"/>
    <n v="30000"/>
    <s v="USD"/>
    <n v="30000"/>
    <s v="video production"/>
    <x v="0"/>
    <s v="USA"/>
    <x v="2"/>
    <s v="Excel ?!? What Excel?"/>
    <m/>
    <m/>
    <s v=""/>
    <s v=""/>
    <s v=""/>
    <s v=""/>
    <s v=""/>
    <s v=""/>
    <s v=""/>
    <s v=""/>
    <e v="#N/A"/>
    <n v="1"/>
    <n v="0"/>
    <x v="0"/>
  </r>
  <r>
    <x v="469"/>
    <d v="2012-05-26T03:21:26"/>
    <n v="2000"/>
    <n v="24000"/>
    <s v="USD"/>
    <n v="24000"/>
    <s v="engineer"/>
    <x v="2"/>
    <s v="mozambique"/>
    <x v="46"/>
    <s v="2 to 3 hours per day"/>
    <m/>
    <m/>
    <s v=""/>
    <n v="2"/>
    <n v="3"/>
    <s v=""/>
    <s v=""/>
    <s v=""/>
    <s v=""/>
    <s v=""/>
    <n v="3"/>
    <n v="30.76923076923077"/>
    <n v="0"/>
    <x v="0"/>
  </r>
  <r>
    <x v="470"/>
    <d v="2012-05-26T03:21:55"/>
    <n v="92000"/>
    <n v="92000"/>
    <s v="USD"/>
    <n v="92000"/>
    <s v="principal engineer"/>
    <x v="2"/>
    <s v="USA"/>
    <x v="2"/>
    <s v="1 or 2 hours a day"/>
    <m/>
    <m/>
    <n v="1"/>
    <n v="2"/>
    <s v=""/>
    <s v=""/>
    <s v=""/>
    <s v=""/>
    <s v=""/>
    <s v=""/>
    <n v="2"/>
    <n v="176.92307692307693"/>
    <n v="0"/>
    <x v="0"/>
  </r>
  <r>
    <x v="471"/>
    <d v="2012-05-26T03:22:33"/>
    <n v="52000"/>
    <n v="52000"/>
    <s v="USD"/>
    <n v="52000"/>
    <s v="budget analyst"/>
    <x v="0"/>
    <s v="USA"/>
    <x v="2"/>
    <s v="4 to 6 hours a day"/>
    <m/>
    <m/>
    <s v=""/>
    <s v=""/>
    <s v=""/>
    <n v="4"/>
    <s v=""/>
    <n v="6"/>
    <s v=""/>
    <s v=""/>
    <n v="6"/>
    <n v="33.333333333333329"/>
    <n v="0"/>
    <x v="0"/>
  </r>
  <r>
    <x v="472"/>
    <d v="2012-05-26T03:23:51"/>
    <s v="US$169,000"/>
    <n v="169000"/>
    <s v="USD"/>
    <n v="169000"/>
    <s v="Category Director (Marketing)"/>
    <x v="4"/>
    <s v="USA"/>
    <x v="2"/>
    <s v="2 to 3 hours per day"/>
    <m/>
    <m/>
    <s v=""/>
    <n v="2"/>
    <n v="3"/>
    <s v=""/>
    <s v=""/>
    <s v=""/>
    <s v=""/>
    <s v=""/>
    <n v="3"/>
    <n v="216.66666666666669"/>
    <n v="0"/>
    <x v="0"/>
  </r>
  <r>
    <x v="473"/>
    <d v="2012-05-26T03:25:57"/>
    <n v="110000"/>
    <n v="110000"/>
    <s v="USD"/>
    <n v="110000"/>
    <s v="Senior consultant accounting"/>
    <x v="5"/>
    <s v="Norway"/>
    <x v="47"/>
    <s v="2 to 3 hours per day"/>
    <m/>
    <m/>
    <s v=""/>
    <n v="2"/>
    <n v="3"/>
    <s v=""/>
    <s v=""/>
    <s v=""/>
    <s v=""/>
    <s v=""/>
    <n v="3"/>
    <n v="141.02564102564102"/>
    <n v="0"/>
    <x v="0"/>
  </r>
  <r>
    <x v="474"/>
    <d v="2012-05-26T03:27:56"/>
    <s v="Zar 1080000"/>
    <n v="1080000"/>
    <s v="ZAR"/>
    <n v="131675.52225194403"/>
    <s v="Finance manager"/>
    <x v="3"/>
    <s v="South africa"/>
    <x v="11"/>
    <s v="2 to 3 hours per day"/>
    <m/>
    <m/>
    <s v=""/>
    <n v="2"/>
    <n v="3"/>
    <s v=""/>
    <s v=""/>
    <s v=""/>
    <s v=""/>
    <s v=""/>
    <n v="3"/>
    <n v="168.81477211787694"/>
    <n v="0"/>
    <x v="0"/>
  </r>
  <r>
    <x v="475"/>
    <d v="2012-05-26T03:30:42"/>
    <s v="GB Sterling 59k"/>
    <n v="59000"/>
    <s v="GBP"/>
    <n v="92994.518051969761"/>
    <s v="Health and safety advisor"/>
    <x v="8"/>
    <s v="UK"/>
    <x v="14"/>
    <s v="2 to 3 hours per day"/>
    <m/>
    <m/>
    <s v=""/>
    <n v="2"/>
    <n v="3"/>
    <s v=""/>
    <s v=""/>
    <s v=""/>
    <s v=""/>
    <s v=""/>
    <n v="3"/>
    <n v="119.22374109226892"/>
    <n v="0"/>
    <x v="0"/>
  </r>
  <r>
    <x v="476"/>
    <d v="2012-05-26T03:31:34"/>
    <n v="50000"/>
    <n v="50000"/>
    <s v="USD"/>
    <n v="50000"/>
    <s v="Workforce Analyst"/>
    <x v="0"/>
    <s v="USA"/>
    <x v="2"/>
    <s v="4 to 6 hours a day"/>
    <m/>
    <m/>
    <s v=""/>
    <s v=""/>
    <s v=""/>
    <n v="4"/>
    <s v=""/>
    <n v="6"/>
    <s v=""/>
    <s v=""/>
    <n v="6"/>
    <n v="32.051282051282051"/>
    <n v="0"/>
    <x v="0"/>
  </r>
  <r>
    <x v="477"/>
    <d v="2012-05-26T03:32:13"/>
    <n v="65000"/>
    <n v="65000"/>
    <s v="USD"/>
    <n v="65000"/>
    <s v="Business Systems Analyst"/>
    <x v="0"/>
    <s v="USA"/>
    <x v="2"/>
    <s v="2 to 3 hours per day"/>
    <m/>
    <m/>
    <s v=""/>
    <n v="2"/>
    <n v="3"/>
    <s v=""/>
    <s v=""/>
    <s v=""/>
    <s v=""/>
    <s v=""/>
    <n v="3"/>
    <n v="83.333333333333343"/>
    <n v="0"/>
    <x v="0"/>
  </r>
  <r>
    <x v="478"/>
    <d v="2012-05-26T03:32:53"/>
    <n v="46000"/>
    <n v="46000"/>
    <s v="CAD"/>
    <n v="45234.630059395036"/>
    <s v="Sr. Marketing Solutions Analyst"/>
    <x v="0"/>
    <s v="Canada"/>
    <x v="17"/>
    <s v="All the 8 hours baby, all the 8!"/>
    <m/>
    <m/>
    <s v=""/>
    <s v=""/>
    <s v=""/>
    <s v=""/>
    <s v=""/>
    <s v=""/>
    <s v=""/>
    <n v="8"/>
    <n v="8"/>
    <n v="21.747418297786076"/>
    <n v="0"/>
    <x v="0"/>
  </r>
  <r>
    <x v="479"/>
    <d v="2012-05-26T03:33:32"/>
    <n v="55000"/>
    <n v="55000"/>
    <s v="USD"/>
    <n v="55000"/>
    <s v="Analyst"/>
    <x v="0"/>
    <s v="USA"/>
    <x v="2"/>
    <s v="2 to 3 hours per day"/>
    <m/>
    <m/>
    <s v=""/>
    <n v="2"/>
    <n v="3"/>
    <s v=""/>
    <s v=""/>
    <s v=""/>
    <s v=""/>
    <s v=""/>
    <n v="3"/>
    <n v="70.512820512820511"/>
    <n v="0"/>
    <x v="0"/>
  </r>
  <r>
    <x v="480"/>
    <d v="2012-05-26T03:34:04"/>
    <s v="20000 US$"/>
    <n v="20000"/>
    <s v="USD"/>
    <n v="20000"/>
    <s v="Consultant"/>
    <x v="8"/>
    <s v="India"/>
    <x v="0"/>
    <s v="2 to 3 hours per day"/>
    <m/>
    <m/>
    <s v=""/>
    <n v="2"/>
    <n v="3"/>
    <s v=""/>
    <s v=""/>
    <s v=""/>
    <s v=""/>
    <s v=""/>
    <n v="3"/>
    <n v="25.641025641025642"/>
    <n v="0"/>
    <x v="0"/>
  </r>
  <r>
    <x v="481"/>
    <d v="2012-05-26T03:34:15"/>
    <n v="6000"/>
    <n v="6000"/>
    <s v="USD"/>
    <n v="6000"/>
    <s v="MIS"/>
    <x v="7"/>
    <s v="India"/>
    <x v="0"/>
    <s v="All the 8 hours baby, all the 8!"/>
    <m/>
    <m/>
    <s v=""/>
    <s v=""/>
    <s v=""/>
    <s v=""/>
    <s v=""/>
    <s v=""/>
    <s v=""/>
    <n v="8"/>
    <n v="8"/>
    <n v="2.8846153846153846"/>
    <n v="0"/>
    <x v="0"/>
  </r>
  <r>
    <x v="482"/>
    <d v="2012-05-26T03:37:33"/>
    <n v="190000"/>
    <n v="190000"/>
    <s v="GBP"/>
    <n v="299473.87169278396"/>
    <s v="Managing Partner"/>
    <x v="4"/>
    <s v="UK"/>
    <x v="14"/>
    <s v="4 to 6 hours a day"/>
    <m/>
    <m/>
    <s v=""/>
    <s v=""/>
    <s v=""/>
    <n v="4"/>
    <s v=""/>
    <n v="6"/>
    <s v=""/>
    <s v=""/>
    <n v="6"/>
    <n v="191.9704305722974"/>
    <n v="0"/>
    <x v="0"/>
  </r>
  <r>
    <x v="483"/>
    <d v="2012-05-26T03:37:46"/>
    <n v="28164"/>
    <n v="28164"/>
    <s v="GBP"/>
    <n v="44391.484854502989"/>
    <s v="Administration Officer"/>
    <x v="3"/>
    <s v="UK"/>
    <x v="14"/>
    <s v="4 to 6 hours a day"/>
    <m/>
    <m/>
    <s v=""/>
    <s v=""/>
    <s v=""/>
    <n v="4"/>
    <s v=""/>
    <n v="6"/>
    <s v=""/>
    <s v=""/>
    <n v="6"/>
    <n v="28.456080034937816"/>
    <n v="0"/>
    <x v="0"/>
  </r>
  <r>
    <x v="484"/>
    <d v="2012-05-26T03:40:26"/>
    <n v="40000"/>
    <n v="40000"/>
    <s v="USD"/>
    <n v="40000"/>
    <s v="BAS"/>
    <x v="0"/>
    <s v="USA"/>
    <x v="2"/>
    <s v="2 to 3 hours per day"/>
    <m/>
    <m/>
    <s v=""/>
    <n v="2"/>
    <n v="3"/>
    <s v=""/>
    <s v=""/>
    <s v=""/>
    <s v=""/>
    <s v=""/>
    <n v="3"/>
    <n v="51.282051282051285"/>
    <n v="0"/>
    <x v="0"/>
  </r>
  <r>
    <x v="485"/>
    <d v="2012-05-26T03:48:42"/>
    <s v="USD 108,000"/>
    <n v="108000"/>
    <s v="USD"/>
    <n v="108000"/>
    <s v="Manager"/>
    <x v="3"/>
    <s v="Norway"/>
    <x v="47"/>
    <s v="4 to 6 hours a day"/>
    <m/>
    <m/>
    <s v=""/>
    <s v=""/>
    <s v=""/>
    <n v="4"/>
    <s v=""/>
    <n v="6"/>
    <s v=""/>
    <s v=""/>
    <n v="6"/>
    <n v="69.230769230769226"/>
    <n v="0"/>
    <x v="0"/>
  </r>
  <r>
    <x v="486"/>
    <d v="2012-05-26T03:49:21"/>
    <s v="200000 Rupees"/>
    <n v="200000"/>
    <s v="INR"/>
    <n v="3561.5833374885137"/>
    <s v="chemist"/>
    <x v="0"/>
    <s v="India"/>
    <x v="0"/>
    <s v="2 to 3 hours per day"/>
    <m/>
    <m/>
    <s v=""/>
    <n v="2"/>
    <n v="3"/>
    <s v=""/>
    <s v=""/>
    <s v=""/>
    <s v=""/>
    <s v=""/>
    <n v="3"/>
    <n v="4.5661324839596329"/>
    <n v="0"/>
    <x v="0"/>
  </r>
  <r>
    <x v="487"/>
    <d v="2012-05-26T03:50:24"/>
    <n v="84000"/>
    <n v="84000"/>
    <s v="USD"/>
    <n v="84000"/>
    <s v="Senior Analyst"/>
    <x v="0"/>
    <s v="USA"/>
    <x v="2"/>
    <s v="All the 8 hours baby, all the 8!"/>
    <m/>
    <m/>
    <s v=""/>
    <s v=""/>
    <s v=""/>
    <s v=""/>
    <s v=""/>
    <s v=""/>
    <s v=""/>
    <n v="8"/>
    <n v="8"/>
    <n v="40.384615384615387"/>
    <n v="0"/>
    <x v="0"/>
  </r>
  <r>
    <x v="488"/>
    <d v="2012-05-26T03:52:24"/>
    <n v="33000"/>
    <n v="33000"/>
    <s v="GBP"/>
    <n v="52013.882978220376"/>
    <s v="LOGISTIC MANAGER"/>
    <x v="3"/>
    <s v="UK"/>
    <x v="14"/>
    <s v="4 to 6 hours a day"/>
    <m/>
    <m/>
    <s v=""/>
    <s v=""/>
    <s v=""/>
    <n v="4"/>
    <s v=""/>
    <n v="6"/>
    <s v=""/>
    <s v=""/>
    <n v="6"/>
    <n v="33.342232678346392"/>
    <n v="0"/>
    <x v="0"/>
  </r>
  <r>
    <x v="489"/>
    <d v="2012-05-26T03:53:29"/>
    <s v="Rs. 7,20,000/-"/>
    <n v="720000"/>
    <s v="INR"/>
    <n v="12821.700014958649"/>
    <s v="Manager Finance"/>
    <x v="3"/>
    <s v="India"/>
    <x v="0"/>
    <s v="2 to 3 hours per day"/>
    <m/>
    <m/>
    <s v=""/>
    <n v="2"/>
    <n v="3"/>
    <s v=""/>
    <s v=""/>
    <s v=""/>
    <s v=""/>
    <s v=""/>
    <n v="3"/>
    <n v="16.438076942254678"/>
    <n v="0"/>
    <x v="0"/>
  </r>
  <r>
    <x v="490"/>
    <d v="2012-05-26T04:00:21"/>
    <n v="68500"/>
    <n v="68500"/>
    <s v="CAD"/>
    <n v="67360.264327577388"/>
    <s v="Financial Analyst"/>
    <x v="0"/>
    <s v="Canada"/>
    <x v="17"/>
    <s v="4 to 6 hours a day"/>
    <m/>
    <m/>
    <s v=""/>
    <s v=""/>
    <s v=""/>
    <n v="4"/>
    <s v=""/>
    <n v="6"/>
    <s v=""/>
    <s v=""/>
    <n v="6"/>
    <n v="43.179656620241914"/>
    <n v="0"/>
    <x v="0"/>
  </r>
  <r>
    <x v="491"/>
    <d v="2012-05-26T04:01:45"/>
    <s v="23000 USD"/>
    <n v="23000"/>
    <s v="USD"/>
    <n v="23000"/>
    <s v="IT solutions coordinator"/>
    <x v="3"/>
    <s v="Hungary"/>
    <x v="9"/>
    <s v="4 to 6 hours a day"/>
    <m/>
    <m/>
    <s v=""/>
    <s v=""/>
    <s v=""/>
    <n v="4"/>
    <s v=""/>
    <n v="6"/>
    <s v=""/>
    <s v=""/>
    <n v="6"/>
    <n v="14.743589743589745"/>
    <n v="0"/>
    <x v="0"/>
  </r>
  <r>
    <x v="492"/>
    <d v="2012-05-26T04:01:59"/>
    <n v="58000"/>
    <n v="58000"/>
    <s v="GBP"/>
    <n v="91418.339779902482"/>
    <s v="Business Modeller"/>
    <x v="3"/>
    <s v="UK"/>
    <x v="14"/>
    <s v="All the 8 hours baby, all the 8!"/>
    <m/>
    <m/>
    <s v=""/>
    <s v=""/>
    <s v=""/>
    <s v=""/>
    <s v=""/>
    <s v=""/>
    <s v=""/>
    <n v="8"/>
    <n v="8"/>
    <n v="43.951124894183884"/>
    <n v="0"/>
    <x v="0"/>
  </r>
  <r>
    <x v="493"/>
    <d v="2012-05-26T04:03:33"/>
    <n v="77000"/>
    <n v="77000"/>
    <s v="USD"/>
    <n v="77000"/>
    <s v="Senior Financial Analyst"/>
    <x v="0"/>
    <s v="USA"/>
    <x v="2"/>
    <s v="All the 8 hours baby, all the 8!"/>
    <m/>
    <m/>
    <s v=""/>
    <s v=""/>
    <s v=""/>
    <s v=""/>
    <s v=""/>
    <s v=""/>
    <s v=""/>
    <n v="8"/>
    <n v="8"/>
    <n v="37.019230769230766"/>
    <n v="0"/>
    <x v="0"/>
  </r>
  <r>
    <x v="494"/>
    <d v="2012-05-26T04:05:08"/>
    <n v="100000"/>
    <n v="100000"/>
    <s v="USD"/>
    <n v="100000"/>
    <s v="Analyst"/>
    <x v="0"/>
    <s v="USA"/>
    <x v="2"/>
    <s v="4 to 6 hours a day"/>
    <m/>
    <m/>
    <s v=""/>
    <s v=""/>
    <s v=""/>
    <n v="4"/>
    <s v=""/>
    <n v="6"/>
    <s v=""/>
    <s v=""/>
    <n v="6"/>
    <n v="64.102564102564102"/>
    <n v="0"/>
    <x v="0"/>
  </r>
  <r>
    <x v="495"/>
    <d v="2012-05-26T04:10:53"/>
    <n v="55500"/>
    <n v="55500"/>
    <s v="USD"/>
    <n v="55500"/>
    <s v="Sr QS"/>
    <x v="1"/>
    <s v="UAE"/>
    <x v="21"/>
    <s v="4 to 6 hours a day"/>
    <m/>
    <m/>
    <s v=""/>
    <s v=""/>
    <s v=""/>
    <n v="4"/>
    <s v=""/>
    <n v="6"/>
    <s v=""/>
    <s v=""/>
    <n v="6"/>
    <n v="35.57692307692308"/>
    <n v="0"/>
    <x v="0"/>
  </r>
  <r>
    <x v="496"/>
    <d v="2012-05-26T04:12:16"/>
    <s v="15000 â‚¬"/>
    <n v="15000"/>
    <s v="EUR"/>
    <n v="19055.991584874118"/>
    <s v="Report Analyst"/>
    <x v="0"/>
    <s v="Spain"/>
    <x v="48"/>
    <s v="All the 8 hours baby, all the 8!"/>
    <m/>
    <m/>
    <s v=""/>
    <s v=""/>
    <s v=""/>
    <s v=""/>
    <s v=""/>
    <s v=""/>
    <s v=""/>
    <n v="8"/>
    <n v="8"/>
    <n v="9.1615344158048639"/>
    <n v="0"/>
    <x v="0"/>
  </r>
  <r>
    <x v="497"/>
    <d v="2012-05-26T04:13:54"/>
    <s v="Rs 6L"/>
    <n v="600000"/>
    <s v="INR"/>
    <n v="10684.750012465542"/>
    <s v="Business Co ordinator"/>
    <x v="3"/>
    <s v="India"/>
    <x v="0"/>
    <s v="4 to 6 hours a day"/>
    <m/>
    <m/>
    <s v=""/>
    <s v=""/>
    <s v=""/>
    <n v="4"/>
    <s v=""/>
    <n v="6"/>
    <s v=""/>
    <s v=""/>
    <n v="6"/>
    <n v="6.8491987259394493"/>
    <n v="0"/>
    <x v="0"/>
  </r>
  <r>
    <x v="498"/>
    <d v="2012-05-26T04:14:27"/>
    <n v="8400"/>
    <n v="8400"/>
    <s v="USD"/>
    <n v="8400"/>
    <s v="Manager"/>
    <x v="3"/>
    <s v="India"/>
    <x v="0"/>
    <s v="4 to 6 hours a day"/>
    <m/>
    <m/>
    <s v=""/>
    <s v=""/>
    <s v=""/>
    <n v="4"/>
    <s v=""/>
    <n v="6"/>
    <s v=""/>
    <s v=""/>
    <n v="6"/>
    <n v="5.384615384615385"/>
    <n v="0"/>
    <x v="0"/>
  </r>
  <r>
    <x v="499"/>
    <d v="2012-05-26T04:16:16"/>
    <s v="Rs 500000"/>
    <n v="500000"/>
    <s v="INR"/>
    <n v="8903.9583437212841"/>
    <s v="duty manager"/>
    <x v="3"/>
    <s v="India"/>
    <x v="0"/>
    <s v="2 to 3 hours per day"/>
    <m/>
    <m/>
    <s v=""/>
    <n v="2"/>
    <n v="3"/>
    <s v=""/>
    <s v=""/>
    <s v=""/>
    <s v=""/>
    <s v=""/>
    <n v="3"/>
    <n v="11.415331209899081"/>
    <n v="0"/>
    <x v="0"/>
  </r>
  <r>
    <x v="500"/>
    <d v="2012-05-26T04:17:20"/>
    <n v="12000"/>
    <n v="12000"/>
    <s v="USD"/>
    <n v="12000"/>
    <s v="Report Analyst"/>
    <x v="0"/>
    <s v="Brazil"/>
    <x v="24"/>
    <s v="All the 8 hours baby, all the 8!"/>
    <m/>
    <m/>
    <s v=""/>
    <s v=""/>
    <s v=""/>
    <s v=""/>
    <s v=""/>
    <s v=""/>
    <s v=""/>
    <n v="8"/>
    <n v="8"/>
    <n v="5.7692307692307692"/>
    <n v="0"/>
    <x v="0"/>
  </r>
  <r>
    <x v="501"/>
    <d v="2012-05-26T04:18:15"/>
    <n v="65000"/>
    <n v="65000"/>
    <s v="USD"/>
    <n v="65000"/>
    <s v="Retail Store Manager"/>
    <x v="3"/>
    <s v="USA"/>
    <x v="2"/>
    <s v="All the 8 hours baby, all the 8!"/>
    <m/>
    <m/>
    <s v=""/>
    <s v=""/>
    <s v=""/>
    <s v=""/>
    <s v=""/>
    <s v=""/>
    <s v=""/>
    <n v="8"/>
    <n v="8"/>
    <n v="31.25"/>
    <n v="0"/>
    <x v="0"/>
  </r>
  <r>
    <x v="502"/>
    <d v="2012-05-26T04:19:05"/>
    <s v="Â£16400"/>
    <n v="16400"/>
    <s v="GBP"/>
    <n v="25849.323661903458"/>
    <s v="Job Build analyst"/>
    <x v="0"/>
    <s v="UK"/>
    <x v="14"/>
    <s v="4 to 6 hours a day"/>
    <m/>
    <m/>
    <s v=""/>
    <s v=""/>
    <s v=""/>
    <n v="4"/>
    <s v=""/>
    <n v="6"/>
    <s v=""/>
    <s v=""/>
    <n v="6"/>
    <n v="16.570079270450936"/>
    <n v="0"/>
    <x v="0"/>
  </r>
  <r>
    <x v="503"/>
    <d v="2012-05-26T04:20:17"/>
    <n v="78000"/>
    <n v="78000"/>
    <s v="GBP"/>
    <n v="122941.90522124816"/>
    <s v="Associate"/>
    <x v="0"/>
    <s v="UK"/>
    <x v="14"/>
    <s v="1 or 2 hours a day"/>
    <m/>
    <m/>
    <n v="1"/>
    <n v="2"/>
    <s v=""/>
    <s v=""/>
    <s v=""/>
    <s v=""/>
    <s v=""/>
    <s v=""/>
    <n v="2"/>
    <n v="236.42674081009261"/>
    <n v="0"/>
    <x v="0"/>
  </r>
  <r>
    <x v="504"/>
    <d v="2012-05-26T04:25:24"/>
    <n v="76000"/>
    <n v="76000"/>
    <s v="USD"/>
    <n v="76000"/>
    <s v="Accounting Manager"/>
    <x v="3"/>
    <s v="USA"/>
    <x v="2"/>
    <s v="2 to 3 hours per day"/>
    <m/>
    <m/>
    <s v=""/>
    <n v="2"/>
    <n v="3"/>
    <s v=""/>
    <s v=""/>
    <s v=""/>
    <s v=""/>
    <s v=""/>
    <n v="3"/>
    <n v="97.435897435897431"/>
    <n v="0"/>
    <x v="0"/>
  </r>
  <r>
    <x v="505"/>
    <d v="2012-05-26T04:26:10"/>
    <s v="$150000pa"/>
    <n v="150000"/>
    <s v="USD"/>
    <n v="150000"/>
    <s v="Consultant"/>
    <x v="8"/>
    <s v="USA"/>
    <x v="2"/>
    <s v="All the 8 hours baby, all the 8!"/>
    <m/>
    <m/>
    <s v=""/>
    <s v=""/>
    <s v=""/>
    <s v=""/>
    <s v=""/>
    <s v=""/>
    <s v=""/>
    <n v="8"/>
    <n v="8"/>
    <n v="72.115384615384613"/>
    <n v="0"/>
    <x v="0"/>
  </r>
  <r>
    <x v="506"/>
    <d v="2012-05-26T04:27:12"/>
    <n v="54000"/>
    <n v="54000"/>
    <s v="USD"/>
    <n v="54000"/>
    <s v="Business Analyst"/>
    <x v="0"/>
    <s v="USA"/>
    <x v="2"/>
    <s v="4 to 6 hours a day"/>
    <m/>
    <m/>
    <s v=""/>
    <s v=""/>
    <s v=""/>
    <n v="4"/>
    <s v=""/>
    <n v="6"/>
    <s v=""/>
    <s v=""/>
    <n v="6"/>
    <n v="34.615384615384613"/>
    <n v="0"/>
    <x v="0"/>
  </r>
  <r>
    <x v="507"/>
    <d v="2012-05-26T04:33:03"/>
    <s v="57000 USD"/>
    <n v="57000"/>
    <s v="USD"/>
    <n v="57000"/>
    <s v="project finance manager"/>
    <x v="3"/>
    <s v="israel"/>
    <x v="35"/>
    <s v="4 to 6 hours a day"/>
    <m/>
    <m/>
    <s v=""/>
    <s v=""/>
    <s v=""/>
    <n v="4"/>
    <s v=""/>
    <n v="6"/>
    <s v=""/>
    <s v=""/>
    <n v="6"/>
    <n v="36.53846153846154"/>
    <n v="0"/>
    <x v="0"/>
  </r>
  <r>
    <x v="508"/>
    <d v="2012-05-26T04:33:27"/>
    <n v="61000"/>
    <n v="61000"/>
    <s v="USD"/>
    <n v="61000"/>
    <s v="Senior Accountant"/>
    <x v="5"/>
    <s v="USA"/>
    <x v="2"/>
    <s v="4 to 6 hours a day"/>
    <m/>
    <m/>
    <s v=""/>
    <s v=""/>
    <s v=""/>
    <n v="4"/>
    <s v=""/>
    <n v="6"/>
    <s v=""/>
    <s v=""/>
    <n v="6"/>
    <n v="39.102564102564102"/>
    <n v="0"/>
    <x v="0"/>
  </r>
  <r>
    <x v="509"/>
    <d v="2012-05-26T04:34:41"/>
    <n v="70000"/>
    <n v="70000"/>
    <s v="USD"/>
    <n v="70000"/>
    <s v="Metrics Analyst"/>
    <x v="0"/>
    <s v="USA"/>
    <x v="2"/>
    <s v="All the 8 hours baby, all the 8!"/>
    <m/>
    <m/>
    <s v=""/>
    <s v=""/>
    <s v=""/>
    <s v=""/>
    <s v=""/>
    <s v=""/>
    <s v=""/>
    <n v="8"/>
    <n v="8"/>
    <n v="33.653846153846153"/>
    <n v="0"/>
    <x v="0"/>
  </r>
  <r>
    <x v="510"/>
    <d v="2012-05-26T04:36:43"/>
    <n v="15000"/>
    <n v="15000"/>
    <s v="USD"/>
    <n v="15000"/>
    <s v="Asst.Manager"/>
    <x v="3"/>
    <s v="India"/>
    <x v="0"/>
    <s v="4 to 6 hours a day"/>
    <m/>
    <m/>
    <s v=""/>
    <s v=""/>
    <s v=""/>
    <n v="4"/>
    <s v=""/>
    <n v="6"/>
    <s v=""/>
    <s v=""/>
    <n v="6"/>
    <n v="9.615384615384615"/>
    <n v="0"/>
    <x v="0"/>
  </r>
  <r>
    <x v="511"/>
    <d v="2012-05-26T04:39:11"/>
    <n v="87550"/>
    <n v="87550"/>
    <s v="CAD"/>
    <n v="86093.301341305123"/>
    <s v="Manager"/>
    <x v="3"/>
    <s v="Canada"/>
    <x v="17"/>
    <s v="4 to 6 hours a day"/>
    <m/>
    <m/>
    <s v=""/>
    <s v=""/>
    <s v=""/>
    <n v="4"/>
    <s v=""/>
    <n v="6"/>
    <s v=""/>
    <s v=""/>
    <n v="6"/>
    <n v="55.188013680323799"/>
    <n v="0"/>
    <x v="0"/>
  </r>
  <r>
    <x v="512"/>
    <d v="2012-05-26T04:40:36"/>
    <n v="72600"/>
    <n v="72600"/>
    <s v="USD"/>
    <n v="72600"/>
    <s v="Accounting Operations Manager"/>
    <x v="3"/>
    <s v="USA"/>
    <x v="2"/>
    <s v="2 to 3 hours per day"/>
    <m/>
    <m/>
    <s v=""/>
    <n v="2"/>
    <n v="3"/>
    <s v=""/>
    <s v=""/>
    <s v=""/>
    <s v=""/>
    <s v=""/>
    <n v="3"/>
    <n v="93.07692307692308"/>
    <n v="0"/>
    <x v="0"/>
  </r>
  <r>
    <x v="513"/>
    <d v="2012-05-26T04:41:20"/>
    <n v="100000"/>
    <n v="100000"/>
    <s v="USD"/>
    <n v="100000"/>
    <s v="Director"/>
    <x v="4"/>
    <s v="USA"/>
    <x v="2"/>
    <s v="2 to 3 hours per day"/>
    <m/>
    <m/>
    <s v=""/>
    <n v="2"/>
    <n v="3"/>
    <s v=""/>
    <s v=""/>
    <s v=""/>
    <s v=""/>
    <s v=""/>
    <n v="3"/>
    <n v="128.2051282051282"/>
    <n v="0"/>
    <x v="0"/>
  </r>
  <r>
    <x v="514"/>
    <d v="2012-05-26T04:44:26"/>
    <n v="104000"/>
    <n v="104000"/>
    <s v="USD"/>
    <n v="104000"/>
    <s v="Vice President, Analyst"/>
    <x v="0"/>
    <s v="USA"/>
    <x v="2"/>
    <s v="4 to 6 hours a day"/>
    <m/>
    <m/>
    <s v=""/>
    <s v=""/>
    <s v=""/>
    <n v="4"/>
    <s v=""/>
    <n v="6"/>
    <s v=""/>
    <s v=""/>
    <n v="6"/>
    <n v="66.666666666666657"/>
    <n v="0"/>
    <x v="0"/>
  </r>
  <r>
    <x v="515"/>
    <d v="2012-05-26T04:48:35"/>
    <n v="600000"/>
    <n v="600000"/>
    <s v="INR"/>
    <n v="10684.750012465542"/>
    <s v="Project Manager"/>
    <x v="3"/>
    <s v="India"/>
    <x v="0"/>
    <s v="4 to 6 hours a day"/>
    <m/>
    <m/>
    <s v=""/>
    <s v=""/>
    <s v=""/>
    <n v="4"/>
    <s v=""/>
    <n v="6"/>
    <s v=""/>
    <s v=""/>
    <n v="6"/>
    <n v="6.8491987259394493"/>
    <n v="0"/>
    <x v="0"/>
  </r>
  <r>
    <x v="516"/>
    <d v="2012-05-26T04:48:54"/>
    <n v="200000"/>
    <n v="200000"/>
    <s v="USD"/>
    <n v="200000"/>
    <s v="COO"/>
    <x v="4"/>
    <s v="USA"/>
    <x v="2"/>
    <s v="2 to 3 hours per day"/>
    <m/>
    <m/>
    <s v=""/>
    <n v="2"/>
    <n v="3"/>
    <s v=""/>
    <s v=""/>
    <s v=""/>
    <s v=""/>
    <s v=""/>
    <n v="3"/>
    <n v="256.41025641025641"/>
    <n v="0"/>
    <x v="0"/>
  </r>
  <r>
    <x v="517"/>
    <d v="2012-05-26T04:50:21"/>
    <s v="EUR 49248"/>
    <n v="49248"/>
    <s v="EUR"/>
    <n v="62564.631571458704"/>
    <s v="Financial Advisor"/>
    <x v="5"/>
    <s v="Netherlands"/>
    <x v="18"/>
    <s v="All the 8 hours baby, all the 8!"/>
    <m/>
    <m/>
    <s v=""/>
    <s v=""/>
    <s v=""/>
    <s v=""/>
    <s v=""/>
    <s v=""/>
    <s v=""/>
    <n v="8"/>
    <n v="8"/>
    <n v="30.079149793970529"/>
    <n v="0"/>
    <x v="0"/>
  </r>
  <r>
    <x v="518"/>
    <d v="2012-05-26T04:50:47"/>
    <n v="36500"/>
    <n v="36500"/>
    <s v="GBP"/>
    <n v="57530.506930455871"/>
    <s v="Production Manager"/>
    <x v="3"/>
    <s v="UK"/>
    <x v="14"/>
    <s v="2 to 3 hours per day"/>
    <m/>
    <m/>
    <s v=""/>
    <n v="2"/>
    <n v="3"/>
    <s v=""/>
    <s v=""/>
    <s v=""/>
    <s v=""/>
    <s v=""/>
    <n v="3"/>
    <n v="73.757060167251112"/>
    <n v="0"/>
    <x v="0"/>
  </r>
  <r>
    <x v="519"/>
    <d v="2012-05-26T05:00:21"/>
    <n v="82300"/>
    <n v="82300"/>
    <s v="USD"/>
    <n v="82300"/>
    <s v="Manager - Finance"/>
    <x v="3"/>
    <s v="USA"/>
    <x v="2"/>
    <s v="2 to 3 hours per day"/>
    <m/>
    <m/>
    <s v=""/>
    <n v="2"/>
    <n v="3"/>
    <s v=""/>
    <s v=""/>
    <s v=""/>
    <s v=""/>
    <s v=""/>
    <n v="3"/>
    <n v="105.51282051282051"/>
    <n v="0"/>
    <x v="0"/>
  </r>
  <r>
    <x v="520"/>
    <d v="2012-05-26T05:04:49"/>
    <n v="95000"/>
    <n v="95000"/>
    <s v="USD"/>
    <n v="95000"/>
    <s v="Process Design Consultant"/>
    <x v="8"/>
    <s v="USA"/>
    <x v="2"/>
    <s v="4 to 6 hours a day"/>
    <m/>
    <m/>
    <s v=""/>
    <s v=""/>
    <s v=""/>
    <n v="4"/>
    <s v=""/>
    <n v="6"/>
    <s v=""/>
    <s v=""/>
    <n v="6"/>
    <n v="60.897435897435898"/>
    <n v="0"/>
    <x v="0"/>
  </r>
  <r>
    <x v="521"/>
    <d v="2012-05-26T05:07:30"/>
    <n v="140000"/>
    <n v="140000"/>
    <s v="GBP"/>
    <n v="220664.95808941979"/>
    <s v="vba specialist"/>
    <x v="6"/>
    <s v="UK"/>
    <x v="14"/>
    <s v="All the 8 hours baby, all the 8!"/>
    <m/>
    <m/>
    <s v=""/>
    <s v=""/>
    <s v=""/>
    <s v=""/>
    <s v=""/>
    <s v=""/>
    <s v=""/>
    <n v="8"/>
    <n v="8"/>
    <n v="106.0889221583749"/>
    <n v="0"/>
    <x v="0"/>
  </r>
  <r>
    <x v="522"/>
    <d v="2012-05-26T05:13:03"/>
    <n v="72000"/>
    <n v="72000"/>
    <s v="USD"/>
    <n v="72000"/>
    <s v="Analytical Department Director "/>
    <x v="0"/>
    <s v="Russia"/>
    <x v="13"/>
    <s v="2 to 3 hours per day"/>
    <m/>
    <m/>
    <s v=""/>
    <n v="2"/>
    <n v="3"/>
    <s v=""/>
    <s v=""/>
    <s v=""/>
    <s v=""/>
    <s v=""/>
    <n v="3"/>
    <n v="92.307692307692307"/>
    <n v="0"/>
    <x v="0"/>
  </r>
  <r>
    <x v="523"/>
    <d v="2012-05-26T05:15:54"/>
    <n v="60000"/>
    <n v="60000"/>
    <s v="AUD"/>
    <n v="61194.579384158147"/>
    <s v="Analyst"/>
    <x v="0"/>
    <s v="Australia"/>
    <x v="16"/>
    <s v="2 to 3 hours per day"/>
    <m/>
    <m/>
    <s v=""/>
    <n v="2"/>
    <n v="3"/>
    <s v=""/>
    <s v=""/>
    <s v=""/>
    <s v=""/>
    <s v=""/>
    <n v="3"/>
    <n v="78.454588954048916"/>
    <n v="0"/>
    <x v="0"/>
  </r>
  <r>
    <x v="524"/>
    <d v="2012-05-26T05:18:12"/>
    <s v="120k"/>
    <n v="120000"/>
    <s v="USD"/>
    <n v="120000"/>
    <s v="manager"/>
    <x v="3"/>
    <s v="nz"/>
    <x v="49"/>
    <s v="2 to 3 hours per day"/>
    <m/>
    <m/>
    <s v=""/>
    <n v="2"/>
    <n v="3"/>
    <s v=""/>
    <s v=""/>
    <s v=""/>
    <s v=""/>
    <s v=""/>
    <n v="3"/>
    <n v="153.84615384615384"/>
    <n v="0"/>
    <x v="0"/>
  </r>
  <r>
    <x v="525"/>
    <d v="2012-05-26T05:18:27"/>
    <s v="US$95K"/>
    <n v="95000"/>
    <s v="USD"/>
    <n v="95000"/>
    <s v="Director of Supply Chain"/>
    <x v="4"/>
    <s v="Central America"/>
    <x v="50"/>
    <s v="2 to 3 hours per day"/>
    <m/>
    <m/>
    <s v=""/>
    <n v="2"/>
    <n v="3"/>
    <s v=""/>
    <s v=""/>
    <s v=""/>
    <s v=""/>
    <s v=""/>
    <n v="3"/>
    <n v="121.7948717948718"/>
    <n v="0"/>
    <x v="0"/>
  </r>
  <r>
    <x v="526"/>
    <d v="2012-05-26T05:20:43"/>
    <n v="50000"/>
    <n v="50000"/>
    <s v="USD"/>
    <n v="50000"/>
    <s v="Research Assistant"/>
    <x v="0"/>
    <s v="USA"/>
    <x v="2"/>
    <s v="2 to 3 hours per day"/>
    <m/>
    <m/>
    <s v=""/>
    <n v="2"/>
    <n v="3"/>
    <s v=""/>
    <s v=""/>
    <s v=""/>
    <s v=""/>
    <s v=""/>
    <n v="3"/>
    <n v="64.102564102564102"/>
    <n v="0"/>
    <x v="0"/>
  </r>
  <r>
    <x v="527"/>
    <d v="2012-05-26T05:23:20"/>
    <s v="73,000 GBP"/>
    <n v="73000"/>
    <s v="GBP"/>
    <n v="115061.01386091174"/>
    <s v="Finance Manager"/>
    <x v="3"/>
    <s v="UK"/>
    <x v="14"/>
    <s v="4 to 6 hours a day"/>
    <m/>
    <m/>
    <s v=""/>
    <s v=""/>
    <s v=""/>
    <n v="4"/>
    <s v=""/>
    <n v="6"/>
    <s v=""/>
    <s v=""/>
    <n v="6"/>
    <n v="73.757060167251112"/>
    <n v="0"/>
    <x v="0"/>
  </r>
  <r>
    <x v="528"/>
    <d v="2012-05-26T05:24:16"/>
    <n v="50000"/>
    <n v="50000"/>
    <s v="USD"/>
    <n v="50000"/>
    <s v="Excel professional"/>
    <x v="0"/>
    <s v="self-employed"/>
    <x v="51"/>
    <s v="4 to 6 hours a day"/>
    <m/>
    <m/>
    <s v=""/>
    <s v=""/>
    <s v=""/>
    <n v="4"/>
    <s v=""/>
    <n v="6"/>
    <s v=""/>
    <s v=""/>
    <n v="6"/>
    <n v="32.051282051282051"/>
    <n v="0"/>
    <x v="0"/>
  </r>
  <r>
    <x v="529"/>
    <d v="2012-05-26T05:27:14"/>
    <n v="46000"/>
    <n v="46000"/>
    <s v="USD"/>
    <n v="46000"/>
    <s v="Research Analyst"/>
    <x v="0"/>
    <s v="USA"/>
    <x v="2"/>
    <s v="2 to 3 hours per day"/>
    <m/>
    <m/>
    <s v=""/>
    <n v="2"/>
    <n v="3"/>
    <s v=""/>
    <s v=""/>
    <s v=""/>
    <s v=""/>
    <s v=""/>
    <n v="3"/>
    <n v="58.974358974358978"/>
    <n v="0"/>
    <x v="0"/>
  </r>
  <r>
    <x v="530"/>
    <d v="2012-05-26T05:27:37"/>
    <s v="PKR 50,000"/>
    <n v="600000"/>
    <s v="PKR"/>
    <n v="6368.453230079479"/>
    <s v="Trainer"/>
    <x v="8"/>
    <s v="Pakistan"/>
    <x v="3"/>
    <s v="4 to 6 hours a day"/>
    <m/>
    <m/>
    <s v=""/>
    <s v=""/>
    <s v=""/>
    <n v="4"/>
    <s v=""/>
    <n v="6"/>
    <s v=""/>
    <s v=""/>
    <n v="6"/>
    <n v="4.0823418141535122"/>
    <n v="0"/>
    <x v="0"/>
  </r>
  <r>
    <x v="531"/>
    <d v="2012-05-26T05:28:46"/>
    <n v="85000"/>
    <n v="85000"/>
    <s v="AUD"/>
    <n v="86692.320794224041"/>
    <s v="Business analyst"/>
    <x v="0"/>
    <s v="Australia"/>
    <x v="16"/>
    <s v="4 to 6 hours a day"/>
    <m/>
    <m/>
    <s v=""/>
    <s v=""/>
    <s v=""/>
    <n v="4"/>
    <s v=""/>
    <n v="6"/>
    <s v=""/>
    <s v=""/>
    <n v="6"/>
    <n v="55.572000509117977"/>
    <n v="0"/>
    <x v="0"/>
  </r>
  <r>
    <x v="532"/>
    <d v="2012-05-26T05:29:55"/>
    <n v="450000"/>
    <n v="450000"/>
    <s v="INR"/>
    <n v="8013.5625093491553"/>
    <s v="deputy manager"/>
    <x v="3"/>
    <s v="India"/>
    <x v="0"/>
    <s v="All the 8 hours baby, all the 8!"/>
    <m/>
    <m/>
    <s v=""/>
    <s v=""/>
    <s v=""/>
    <s v=""/>
    <s v=""/>
    <s v=""/>
    <s v=""/>
    <n v="8"/>
    <n v="8"/>
    <n v="3.85267428334094"/>
    <n v="0"/>
    <x v="0"/>
  </r>
  <r>
    <x v="533"/>
    <d v="2012-05-26T05:29:58"/>
    <n v="43000"/>
    <n v="43000"/>
    <s v="USD"/>
    <n v="43000"/>
    <s v="Accountant"/>
    <x v="5"/>
    <s v="USA"/>
    <x v="2"/>
    <s v="All the 8 hours baby, all the 8!"/>
    <m/>
    <m/>
    <s v=""/>
    <s v=""/>
    <s v=""/>
    <s v=""/>
    <s v=""/>
    <s v=""/>
    <s v=""/>
    <n v="8"/>
    <n v="8"/>
    <n v="20.673076923076923"/>
    <n v="0"/>
    <x v="0"/>
  </r>
  <r>
    <x v="534"/>
    <d v="2012-05-26T05:30:12"/>
    <n v="1500"/>
    <n v="18000"/>
    <s v="USD"/>
    <n v="18000"/>
    <s v="Engineer"/>
    <x v="2"/>
    <s v="Brazil"/>
    <x v="24"/>
    <s v="4 to 6 hours a day"/>
    <m/>
    <m/>
    <s v=""/>
    <s v=""/>
    <s v=""/>
    <n v="4"/>
    <s v=""/>
    <n v="6"/>
    <s v=""/>
    <s v=""/>
    <n v="6"/>
    <n v="11.538461538461538"/>
    <n v="0"/>
    <x v="0"/>
  </r>
  <r>
    <x v="535"/>
    <d v="2012-05-26T05:31:06"/>
    <n v="55000"/>
    <n v="55000"/>
    <s v="USD"/>
    <n v="55000"/>
    <s v="Marketing"/>
    <x v="0"/>
    <s v="USA"/>
    <x v="2"/>
    <s v="2 to 3 hours per day"/>
    <m/>
    <m/>
    <s v=""/>
    <n v="2"/>
    <n v="3"/>
    <s v=""/>
    <s v=""/>
    <s v=""/>
    <s v=""/>
    <s v=""/>
    <n v="3"/>
    <n v="70.512820512820511"/>
    <n v="0"/>
    <x v="0"/>
  </r>
  <r>
    <x v="536"/>
    <d v="2012-05-26T05:31:25"/>
    <s v="Rs. 500000"/>
    <n v="500000"/>
    <s v="INR"/>
    <n v="8903.9583437212841"/>
    <s v="Research Associate"/>
    <x v="0"/>
    <s v="India"/>
    <x v="0"/>
    <s v="All the 8 hours baby, all the 8!"/>
    <m/>
    <m/>
    <s v=""/>
    <s v=""/>
    <s v=""/>
    <s v=""/>
    <s v=""/>
    <s v=""/>
    <s v=""/>
    <n v="8"/>
    <n v="8"/>
    <n v="4.2807492037121557"/>
    <n v="0"/>
    <x v="0"/>
  </r>
  <r>
    <x v="537"/>
    <d v="2012-05-26T05:33:43"/>
    <n v="45000"/>
    <n v="45000"/>
    <s v="USD"/>
    <n v="45000"/>
    <s v="Reports Coordinator"/>
    <x v="7"/>
    <s v="USA"/>
    <x v="2"/>
    <s v="All the 8 hours baby, all the 8!"/>
    <m/>
    <m/>
    <s v=""/>
    <s v=""/>
    <s v=""/>
    <s v=""/>
    <s v=""/>
    <s v=""/>
    <s v=""/>
    <n v="8"/>
    <n v="8"/>
    <n v="21.634615384615383"/>
    <n v="0"/>
    <x v="0"/>
  </r>
  <r>
    <x v="538"/>
    <d v="2012-05-26T05:35:00"/>
    <n v="50000"/>
    <n v="50000"/>
    <s v="USD"/>
    <n v="50000"/>
    <s v="Quality Compliance Manager"/>
    <x v="3"/>
    <s v="USA"/>
    <x v="2"/>
    <s v="4 to 6 hours a day"/>
    <m/>
    <m/>
    <s v=""/>
    <s v=""/>
    <s v=""/>
    <n v="4"/>
    <s v=""/>
    <n v="6"/>
    <s v=""/>
    <s v=""/>
    <n v="6"/>
    <n v="32.051282051282051"/>
    <n v="0"/>
    <x v="0"/>
  </r>
  <r>
    <x v="539"/>
    <d v="2012-05-26T05:44:42"/>
    <s v="80,000 USD"/>
    <n v="80000"/>
    <s v="USD"/>
    <n v="80000"/>
    <s v="Cost Analyst"/>
    <x v="0"/>
    <s v="USA"/>
    <x v="2"/>
    <s v="All the 8 hours baby, all the 8!"/>
    <m/>
    <m/>
    <s v=""/>
    <s v=""/>
    <s v=""/>
    <s v=""/>
    <s v=""/>
    <s v=""/>
    <s v=""/>
    <n v="8"/>
    <n v="8"/>
    <n v="38.46153846153846"/>
    <n v="0"/>
    <x v="0"/>
  </r>
  <r>
    <x v="540"/>
    <d v="2012-05-26T05:46:02"/>
    <n v="67000"/>
    <n v="67000"/>
    <s v="USD"/>
    <n v="67000"/>
    <s v="Management Analyst"/>
    <x v="0"/>
    <s v="USA"/>
    <x v="2"/>
    <s v="4 to 6 hours a day"/>
    <m/>
    <m/>
    <s v=""/>
    <s v=""/>
    <s v=""/>
    <n v="4"/>
    <s v=""/>
    <n v="6"/>
    <s v=""/>
    <s v=""/>
    <n v="6"/>
    <n v="42.948717948717949"/>
    <n v="0"/>
    <x v="0"/>
  </r>
  <r>
    <x v="541"/>
    <d v="2012-05-26T05:46:42"/>
    <n v="111000"/>
    <n v="111000"/>
    <s v="USD"/>
    <n v="111000"/>
    <s v="Senior Financial Analyst"/>
    <x v="0"/>
    <s v="Japan"/>
    <x v="52"/>
    <s v="All the 8 hours baby, all the 8!"/>
    <m/>
    <m/>
    <s v=""/>
    <s v=""/>
    <s v=""/>
    <s v=""/>
    <s v=""/>
    <s v=""/>
    <s v=""/>
    <n v="8"/>
    <n v="8"/>
    <n v="53.365384615384613"/>
    <n v="0"/>
    <x v="0"/>
  </r>
  <r>
    <x v="542"/>
    <d v="2012-05-26T05:48:10"/>
    <n v="120000"/>
    <n v="120000"/>
    <s v="USD"/>
    <n v="120000"/>
    <s v="Director"/>
    <x v="4"/>
    <s v="USA"/>
    <x v="2"/>
    <s v="4 to 6 hours a day"/>
    <m/>
    <m/>
    <s v=""/>
    <s v=""/>
    <s v=""/>
    <n v="4"/>
    <s v=""/>
    <n v="6"/>
    <s v=""/>
    <s v=""/>
    <n v="6"/>
    <n v="76.92307692307692"/>
    <n v="0"/>
    <x v="0"/>
  </r>
  <r>
    <x v="543"/>
    <d v="2012-05-26T05:48:12"/>
    <s v="Â£20000"/>
    <n v="20000"/>
    <s v="GBP"/>
    <n v="31523.565441345683"/>
    <s v="IT Consultant"/>
    <x v="8"/>
    <s v="UK"/>
    <x v="14"/>
    <s v="4 to 6 hours a day"/>
    <m/>
    <m/>
    <s v=""/>
    <s v=""/>
    <s v=""/>
    <n v="4"/>
    <s v=""/>
    <n v="6"/>
    <s v=""/>
    <s v=""/>
    <n v="6"/>
    <n v="20.20741374445236"/>
    <n v="0"/>
    <x v="0"/>
  </r>
  <r>
    <x v="544"/>
    <d v="2012-05-26T05:50:21"/>
    <n v="77000"/>
    <n v="77000"/>
    <s v="AUD"/>
    <n v="78533.043543002947"/>
    <s v="Intelligence Analyst"/>
    <x v="0"/>
    <s v="Australia"/>
    <x v="16"/>
    <s v="2 to 3 hours per day"/>
    <m/>
    <m/>
    <s v=""/>
    <n v="2"/>
    <n v="3"/>
    <s v=""/>
    <s v=""/>
    <s v=""/>
    <s v=""/>
    <s v=""/>
    <n v="3"/>
    <n v="100.68338915769608"/>
    <n v="0"/>
    <x v="0"/>
  </r>
  <r>
    <x v="545"/>
    <d v="2012-05-26T05:50:23"/>
    <n v="60000"/>
    <n v="60000"/>
    <s v="USD"/>
    <n v="60000"/>
    <s v="Marketing Specialist"/>
    <x v="6"/>
    <s v="USA"/>
    <x v="2"/>
    <s v="1 or 2 hours a day"/>
    <m/>
    <m/>
    <n v="1"/>
    <n v="2"/>
    <s v=""/>
    <s v=""/>
    <s v=""/>
    <s v=""/>
    <s v=""/>
    <s v=""/>
    <n v="2"/>
    <n v="115.38461538461539"/>
    <n v="0"/>
    <x v="0"/>
  </r>
  <r>
    <x v="546"/>
    <d v="2012-05-26T05:50:26"/>
    <n v="35000"/>
    <n v="35000"/>
    <s v="USD"/>
    <n v="35000"/>
    <s v="Analyst"/>
    <x v="0"/>
    <s v="USA"/>
    <x v="2"/>
    <s v="2 to 3 hours per day"/>
    <m/>
    <m/>
    <s v=""/>
    <n v="2"/>
    <n v="3"/>
    <s v=""/>
    <s v=""/>
    <s v=""/>
    <s v=""/>
    <s v=""/>
    <n v="3"/>
    <n v="44.871794871794869"/>
    <n v="0"/>
    <x v="0"/>
  </r>
  <r>
    <x v="547"/>
    <d v="2012-05-26T05:52:47"/>
    <n v="50000"/>
    <n v="50000"/>
    <s v="EUR"/>
    <n v="63519.971949580387"/>
    <s v="Proyect Manager"/>
    <x v="3"/>
    <s v="Panama"/>
    <x v="23"/>
    <s v="2 to 3 hours per day"/>
    <m/>
    <m/>
    <s v=""/>
    <n v="2"/>
    <n v="3"/>
    <s v=""/>
    <s v=""/>
    <s v=""/>
    <s v=""/>
    <s v=""/>
    <n v="3"/>
    <n v="81.435861473821006"/>
    <n v="0"/>
    <x v="0"/>
  </r>
  <r>
    <x v="548"/>
    <d v="2012-05-26T05:55:22"/>
    <n v="54000"/>
    <n v="54000"/>
    <s v="USD"/>
    <n v="54000"/>
    <s v="IT Specialist"/>
    <x v="6"/>
    <s v="USA"/>
    <x v="2"/>
    <s v="All the 8 hours baby, all the 8!"/>
    <n v="5"/>
    <m/>
    <s v=""/>
    <s v=""/>
    <s v=""/>
    <s v=""/>
    <s v=""/>
    <s v=""/>
    <s v=""/>
    <n v="8"/>
    <n v="8"/>
    <n v="25.96153846153846"/>
    <s v="0"/>
    <x v="1"/>
  </r>
  <r>
    <x v="549"/>
    <d v="2012-05-26T06:01:57"/>
    <n v="1300"/>
    <n v="15600"/>
    <s v="USD"/>
    <n v="15600"/>
    <s v="CONTROLLER"/>
    <x v="1"/>
    <s v="BRA"/>
    <x v="24"/>
    <s v="4 to 6 hours a day"/>
    <n v="20"/>
    <m/>
    <s v=""/>
    <s v=""/>
    <s v=""/>
    <n v="4"/>
    <s v=""/>
    <n v="6"/>
    <s v=""/>
    <s v=""/>
    <n v="6"/>
    <n v="10"/>
    <s v="0"/>
    <x v="2"/>
  </r>
  <r>
    <x v="550"/>
    <d v="2012-05-26T06:08:23"/>
    <n v="35000"/>
    <n v="35000"/>
    <s v="USD"/>
    <n v="35000"/>
    <s v="Technical Support Technician"/>
    <x v="0"/>
    <s v="USA"/>
    <x v="2"/>
    <s v="1 or 2 hours a day"/>
    <n v="7"/>
    <m/>
    <n v="1"/>
    <n v="2"/>
    <s v=""/>
    <s v=""/>
    <s v=""/>
    <s v=""/>
    <s v=""/>
    <s v=""/>
    <n v="2"/>
    <n v="67.307692307692307"/>
    <s v="0"/>
    <x v="3"/>
  </r>
  <r>
    <x v="551"/>
    <d v="2012-05-26T06:10:08"/>
    <n v="188000"/>
    <n v="188000"/>
    <s v="USD"/>
    <n v="188000"/>
    <s v="Director, Supply Chain Operations"/>
    <x v="4"/>
    <s v="USA"/>
    <x v="2"/>
    <s v="1 or 2 hours a day"/>
    <n v="20"/>
    <m/>
    <n v="1"/>
    <n v="2"/>
    <s v=""/>
    <s v=""/>
    <s v=""/>
    <s v=""/>
    <s v=""/>
    <s v=""/>
    <n v="2"/>
    <n v="361.53846153846155"/>
    <s v="0"/>
    <x v="2"/>
  </r>
  <r>
    <x v="552"/>
    <d v="2012-05-26T06:14:13"/>
    <n v="27500"/>
    <n v="27500"/>
    <s v="USD"/>
    <n v="27500"/>
    <s v="Associate"/>
    <x v="0"/>
    <s v="USA"/>
    <x v="2"/>
    <s v="All the 8 hours baby, all the 8!"/>
    <n v="1"/>
    <m/>
    <s v=""/>
    <s v=""/>
    <s v=""/>
    <s v=""/>
    <s v=""/>
    <s v=""/>
    <s v=""/>
    <n v="8"/>
    <n v="8"/>
    <n v="13.221153846153847"/>
    <s v="0"/>
    <x v="4"/>
  </r>
  <r>
    <x v="553"/>
    <d v="2012-05-26T06:20:38"/>
    <n v="140000"/>
    <n v="140000"/>
    <s v="USD"/>
    <n v="140000"/>
    <s v="controller"/>
    <x v="1"/>
    <s v="USA"/>
    <x v="2"/>
    <s v="2 to 3 hours per day"/>
    <n v="10"/>
    <m/>
    <s v=""/>
    <n v="2"/>
    <n v="3"/>
    <s v=""/>
    <s v=""/>
    <s v=""/>
    <s v=""/>
    <s v=""/>
    <n v="3"/>
    <n v="179.48717948717947"/>
    <s v="0"/>
    <x v="3"/>
  </r>
  <r>
    <x v="554"/>
    <d v="2012-05-26T06:24:03"/>
    <n v="55000"/>
    <n v="55000"/>
    <s v="EUR"/>
    <n v="69871.969144538423"/>
    <s v="Business analyst"/>
    <x v="0"/>
    <s v="Netherlands"/>
    <x v="18"/>
    <s v="All the 8 hours baby, all the 8!"/>
    <n v="6"/>
    <m/>
    <s v=""/>
    <s v=""/>
    <s v=""/>
    <s v=""/>
    <s v=""/>
    <s v=""/>
    <s v=""/>
    <n v="8"/>
    <n v="8"/>
    <n v="33.592292857951165"/>
    <s v="0"/>
    <x v="3"/>
  </r>
  <r>
    <x v="555"/>
    <d v="2012-05-26T06:40:59"/>
    <n v="45000"/>
    <n v="45000"/>
    <s v="USD"/>
    <n v="45000"/>
    <s v="Workflow Analyst"/>
    <x v="0"/>
    <s v="USA"/>
    <x v="2"/>
    <s v="4 to 6 hours a day"/>
    <n v="2"/>
    <m/>
    <s v=""/>
    <s v=""/>
    <s v=""/>
    <n v="4"/>
    <s v=""/>
    <n v="6"/>
    <s v=""/>
    <s v=""/>
    <n v="6"/>
    <n v="28.846153846153847"/>
    <s v="0"/>
    <x v="5"/>
  </r>
  <r>
    <x v="556"/>
    <d v="2012-05-26T06:46:03"/>
    <s v="95000 USD"/>
    <n v="95000"/>
    <s v="USD"/>
    <n v="95000"/>
    <s v="Business Analyst"/>
    <x v="0"/>
    <s v="Australia"/>
    <x v="16"/>
    <s v="2 to 3 hours per day"/>
    <n v="11"/>
    <m/>
    <s v=""/>
    <n v="2"/>
    <n v="3"/>
    <s v=""/>
    <s v=""/>
    <s v=""/>
    <s v=""/>
    <s v=""/>
    <n v="3"/>
    <n v="121.7948717948718"/>
    <s v="0"/>
    <x v="2"/>
  </r>
  <r>
    <x v="557"/>
    <d v="2012-05-26T06:47:00"/>
    <s v="AUD $155,000"/>
    <n v="155000"/>
    <s v="AUD"/>
    <n v="158085.99674240855"/>
    <s v="Finance Manager Business Services"/>
    <x v="3"/>
    <s v="Australia"/>
    <x v="16"/>
    <s v="4 to 6 hours a day"/>
    <n v="20"/>
    <m/>
    <s v=""/>
    <s v=""/>
    <s v=""/>
    <n v="4"/>
    <s v=""/>
    <n v="6"/>
    <s v=""/>
    <s v=""/>
    <n v="6"/>
    <n v="101.33717739897983"/>
    <s v="0"/>
    <x v="2"/>
  </r>
  <r>
    <x v="558"/>
    <d v="2012-05-26T06:47:59"/>
    <s v="NZ $80,000"/>
    <n v="80000"/>
    <s v="NZD"/>
    <n v="63807.047488395103"/>
    <s v="Accountant/Analyst"/>
    <x v="0"/>
    <s v="New Zealand"/>
    <x v="49"/>
    <s v="4 to 6 hours a day"/>
    <n v="23"/>
    <m/>
    <s v=""/>
    <s v=""/>
    <s v=""/>
    <n v="4"/>
    <s v=""/>
    <n v="6"/>
    <s v=""/>
    <s v=""/>
    <n v="6"/>
    <n v="40.901953518201992"/>
    <s v="0"/>
    <x v="2"/>
  </r>
  <r>
    <x v="559"/>
    <d v="2012-05-26T06:50:23"/>
    <n v="38000"/>
    <n v="38000"/>
    <s v="USD"/>
    <n v="38000"/>
    <s v="Costing Analysis"/>
    <x v="0"/>
    <s v="USA"/>
    <x v="2"/>
    <s v="All the 8 hours baby, all the 8!"/>
    <n v="11"/>
    <m/>
    <s v=""/>
    <s v=""/>
    <s v=""/>
    <s v=""/>
    <s v=""/>
    <s v=""/>
    <s v=""/>
    <n v="8"/>
    <n v="8"/>
    <n v="18.26923076923077"/>
    <s v="0"/>
    <x v="2"/>
  </r>
  <r>
    <x v="560"/>
    <d v="2012-05-26T06:54:40"/>
    <n v="90000"/>
    <n v="90000"/>
    <s v="USD"/>
    <n v="90000"/>
    <s v="Sales Operations Supervisor"/>
    <x v="3"/>
    <s v="USA"/>
    <x v="2"/>
    <s v="4 to 6 hours a day"/>
    <n v="6"/>
    <m/>
    <s v=""/>
    <s v=""/>
    <s v=""/>
    <n v="4"/>
    <s v=""/>
    <n v="6"/>
    <s v=""/>
    <s v=""/>
    <n v="6"/>
    <n v="57.692307692307693"/>
    <s v="0"/>
    <x v="3"/>
  </r>
  <r>
    <x v="561"/>
    <d v="2012-05-26T06:57:09"/>
    <s v="Â£28800"/>
    <n v="28800"/>
    <s v="GBP"/>
    <n v="45393.934235537781"/>
    <s v="Finance Manager"/>
    <x v="3"/>
    <s v="UK"/>
    <x v="14"/>
    <s v="4 to 6 hours a day"/>
    <n v="27"/>
    <m/>
    <s v=""/>
    <s v=""/>
    <s v=""/>
    <n v="4"/>
    <s v=""/>
    <n v="6"/>
    <s v=""/>
    <s v=""/>
    <n v="6"/>
    <n v="29.098675792011399"/>
    <s v="0"/>
    <x v="2"/>
  </r>
  <r>
    <x v="562"/>
    <d v="2012-05-26T07:01:10"/>
    <s v="Â£21000"/>
    <n v="21000"/>
    <s v="GBP"/>
    <n v="33099.743713412965"/>
    <s v="Sales Analyst"/>
    <x v="0"/>
    <s v="UK"/>
    <x v="14"/>
    <s v="All the 8 hours baby, all the 8!"/>
    <n v="10"/>
    <m/>
    <s v=""/>
    <s v=""/>
    <s v=""/>
    <s v=""/>
    <s v=""/>
    <s v=""/>
    <s v=""/>
    <n v="8"/>
    <n v="8"/>
    <n v="15.913338323756234"/>
    <s v="0"/>
    <x v="3"/>
  </r>
  <r>
    <x v="563"/>
    <d v="2012-05-26T07:06:50"/>
    <s v="USD 4285.00"/>
    <n v="4285"/>
    <s v="USD"/>
    <n v="4285"/>
    <s v="Assistant"/>
    <x v="0"/>
    <s v="India"/>
    <x v="0"/>
    <s v="All the 8 hours baby, all the 8!"/>
    <n v="6"/>
    <m/>
    <s v=""/>
    <s v=""/>
    <s v=""/>
    <s v=""/>
    <s v=""/>
    <s v=""/>
    <s v=""/>
    <n v="8"/>
    <n v="8"/>
    <n v="2.0600961538461537"/>
    <s v="0"/>
    <x v="3"/>
  </r>
  <r>
    <x v="564"/>
    <d v="2012-05-26T07:14:02"/>
    <n v="6000"/>
    <n v="6000"/>
    <s v="USD"/>
    <n v="6000"/>
    <s v="In Charge"/>
    <x v="3"/>
    <s v="Guyana"/>
    <x v="53"/>
    <s v="1 or 2 hours a day"/>
    <n v="20"/>
    <m/>
    <n v="1"/>
    <n v="2"/>
    <s v=""/>
    <s v=""/>
    <s v=""/>
    <s v=""/>
    <s v=""/>
    <s v=""/>
    <n v="2"/>
    <n v="11.538461538461538"/>
    <s v="0"/>
    <x v="2"/>
  </r>
  <r>
    <x v="565"/>
    <d v="2012-05-26T07:15:48"/>
    <s v="$22,000 AUD"/>
    <n v="22000"/>
    <s v="AUD"/>
    <n v="22438.012440857987"/>
    <s v="Sales Analyst"/>
    <x v="0"/>
    <s v="Australia"/>
    <x v="16"/>
    <s v="4 to 6 hours a day"/>
    <n v="8"/>
    <m/>
    <s v=""/>
    <s v=""/>
    <s v=""/>
    <n v="4"/>
    <s v=""/>
    <n v="6"/>
    <s v=""/>
    <s v=""/>
    <n v="6"/>
    <n v="14.383341308242299"/>
    <s v="0"/>
    <x v="3"/>
  </r>
  <r>
    <x v="566"/>
    <d v="2012-05-26T07:18:57"/>
    <n v="90000"/>
    <n v="90000"/>
    <s v="USD"/>
    <n v="90000"/>
    <s v="Manager"/>
    <x v="3"/>
    <s v="USA"/>
    <x v="2"/>
    <s v="2 to 3 hours per day"/>
    <n v="15"/>
    <m/>
    <s v=""/>
    <n v="2"/>
    <n v="3"/>
    <s v=""/>
    <s v=""/>
    <s v=""/>
    <s v=""/>
    <s v=""/>
    <n v="3"/>
    <n v="115.38461538461539"/>
    <s v="0"/>
    <x v="2"/>
  </r>
  <r>
    <x v="567"/>
    <d v="2012-05-26T07:23:11"/>
    <n v="150000"/>
    <n v="150000"/>
    <s v="USD"/>
    <n v="150000"/>
    <s v="CFO"/>
    <x v="4"/>
    <s v="USA"/>
    <x v="2"/>
    <s v="4 to 6 hours a day"/>
    <n v="22"/>
    <m/>
    <s v=""/>
    <s v=""/>
    <s v=""/>
    <n v="4"/>
    <s v=""/>
    <n v="6"/>
    <s v=""/>
    <s v=""/>
    <n v="6"/>
    <n v="96.15384615384616"/>
    <s v="0"/>
    <x v="2"/>
  </r>
  <r>
    <x v="568"/>
    <d v="2012-05-26T07:32:19"/>
    <n v="130000"/>
    <n v="130000"/>
    <s v="AUD"/>
    <n v="132588.25533234264"/>
    <s v="Accountant"/>
    <x v="5"/>
    <s v="Australia"/>
    <x v="16"/>
    <s v="2 to 3 hours per day"/>
    <n v="27"/>
    <m/>
    <s v=""/>
    <n v="2"/>
    <n v="3"/>
    <s v=""/>
    <s v=""/>
    <s v=""/>
    <s v=""/>
    <s v=""/>
    <n v="3"/>
    <n v="169.98494273377261"/>
    <s v="0"/>
    <x v="2"/>
  </r>
  <r>
    <x v="569"/>
    <d v="2012-05-26T07:36:23"/>
    <n v="45000"/>
    <n v="45000"/>
    <s v="USD"/>
    <n v="45000"/>
    <s v="business analyst"/>
    <x v="0"/>
    <s v="USA"/>
    <x v="2"/>
    <s v="4 to 6 hours a day"/>
    <n v="3"/>
    <m/>
    <s v=""/>
    <s v=""/>
    <s v=""/>
    <n v="4"/>
    <s v=""/>
    <n v="6"/>
    <s v=""/>
    <s v=""/>
    <n v="6"/>
    <n v="28.846153846153847"/>
    <s v="0"/>
    <x v="5"/>
  </r>
  <r>
    <x v="570"/>
    <d v="2012-05-26T07:37:53"/>
    <n v="50000"/>
    <n v="50000"/>
    <s v="USD"/>
    <n v="50000"/>
    <s v="IT Specialist"/>
    <x v="6"/>
    <s v="USA"/>
    <x v="2"/>
    <s v="2 to 3 hours per day"/>
    <n v="10"/>
    <m/>
    <s v=""/>
    <n v="2"/>
    <n v="3"/>
    <s v=""/>
    <s v=""/>
    <s v=""/>
    <s v=""/>
    <s v=""/>
    <n v="3"/>
    <n v="64.102564102564102"/>
    <s v="0"/>
    <x v="3"/>
  </r>
  <r>
    <x v="571"/>
    <d v="2012-05-26T07:44:04"/>
    <n v="300000"/>
    <n v="300000"/>
    <s v="USD"/>
    <n v="300000"/>
    <s v="CEO"/>
    <x v="4"/>
    <s v="USA"/>
    <x v="2"/>
    <s v="2 to 3 hours per day"/>
    <n v="30"/>
    <m/>
    <s v=""/>
    <n v="2"/>
    <n v="3"/>
    <s v=""/>
    <s v=""/>
    <s v=""/>
    <s v=""/>
    <s v=""/>
    <n v="3"/>
    <n v="384.61538461538464"/>
    <s v="0"/>
    <x v="2"/>
  </r>
  <r>
    <x v="572"/>
    <d v="2012-05-26T07:48:29"/>
    <n v="102000"/>
    <n v="102000"/>
    <s v="AUD"/>
    <n v="104030.78495306884"/>
    <s v="coordinator lismore regional airport"/>
    <x v="3"/>
    <s v="Australia"/>
    <x v="16"/>
    <s v="1 or 2 hours a day"/>
    <n v="10"/>
    <m/>
    <n v="1"/>
    <n v="2"/>
    <s v=""/>
    <s v=""/>
    <s v=""/>
    <s v=""/>
    <s v=""/>
    <s v=""/>
    <n v="2"/>
    <n v="200.0592018328247"/>
    <s v="0"/>
    <x v="3"/>
  </r>
  <r>
    <x v="573"/>
    <d v="2012-05-26T07:50:50"/>
    <n v="115000"/>
    <n v="115000"/>
    <s v="USD"/>
    <n v="115000"/>
    <s v="Mgr Op Excellence"/>
    <x v="3"/>
    <s v="USA"/>
    <x v="2"/>
    <s v="4 to 6 hours a day"/>
    <n v="15"/>
    <m/>
    <s v=""/>
    <s v=""/>
    <s v=""/>
    <n v="4"/>
    <s v=""/>
    <n v="6"/>
    <s v=""/>
    <s v=""/>
    <n v="6"/>
    <n v="73.71794871794873"/>
    <s v="0"/>
    <x v="2"/>
  </r>
  <r>
    <x v="574"/>
    <d v="2012-05-26T07:53:13"/>
    <n v="70000"/>
    <n v="70000"/>
    <s v="USD"/>
    <n v="70000"/>
    <s v="Financial Analyst"/>
    <x v="0"/>
    <s v="USA"/>
    <x v="2"/>
    <s v="4 to 6 hours a day"/>
    <n v="3"/>
    <m/>
    <s v=""/>
    <s v=""/>
    <s v=""/>
    <n v="4"/>
    <s v=""/>
    <n v="6"/>
    <s v=""/>
    <s v=""/>
    <n v="6"/>
    <n v="44.871794871794869"/>
    <s v="0"/>
    <x v="5"/>
  </r>
  <r>
    <x v="575"/>
    <d v="2012-05-26T07:57:04"/>
    <n v="106000"/>
    <n v="106000"/>
    <s v="AUD"/>
    <n v="108110.42357867939"/>
    <s v="Pricing and Strategy Specialist"/>
    <x v="6"/>
    <s v="Australia"/>
    <x v="16"/>
    <s v="4 to 6 hours a day"/>
    <n v="16"/>
    <m/>
    <s v=""/>
    <s v=""/>
    <s v=""/>
    <n v="4"/>
    <s v=""/>
    <n v="6"/>
    <s v=""/>
    <s v=""/>
    <n v="6"/>
    <n v="69.301553576076529"/>
    <s v="0"/>
    <x v="2"/>
  </r>
  <r>
    <x v="576"/>
    <d v="2012-05-26T08:01:44"/>
    <n v="75000"/>
    <n v="75000"/>
    <s v="USD"/>
    <n v="75000"/>
    <s v="Sr. Human Resources Analyst"/>
    <x v="0"/>
    <s v="USA"/>
    <x v="2"/>
    <s v="2 to 3 hours per day"/>
    <n v="25"/>
    <m/>
    <s v=""/>
    <n v="2"/>
    <n v="3"/>
    <s v=""/>
    <s v=""/>
    <s v=""/>
    <s v=""/>
    <s v=""/>
    <n v="3"/>
    <n v="96.15384615384616"/>
    <s v="0"/>
    <x v="2"/>
  </r>
  <r>
    <x v="577"/>
    <d v="2012-05-26T08:05:23"/>
    <n v="40414"/>
    <n v="40414"/>
    <s v="USD"/>
    <n v="40414"/>
    <s v="Performance Improvement Analyst"/>
    <x v="0"/>
    <s v="USA"/>
    <x v="2"/>
    <s v="4 to 6 hours a day"/>
    <n v="8"/>
    <m/>
    <s v=""/>
    <s v=""/>
    <s v=""/>
    <n v="4"/>
    <s v=""/>
    <n v="6"/>
    <s v=""/>
    <s v=""/>
    <n v="6"/>
    <n v="25.906410256410258"/>
    <s v="0"/>
    <x v="3"/>
  </r>
  <r>
    <x v="578"/>
    <d v="2012-05-26T08:05:39"/>
    <n v="65000"/>
    <n v="65000"/>
    <s v="USD"/>
    <n v="65000"/>
    <s v="Data Analyst"/>
    <x v="0"/>
    <s v="USA"/>
    <x v="2"/>
    <s v="4 to 6 hours a day"/>
    <n v="3"/>
    <m/>
    <s v=""/>
    <s v=""/>
    <s v=""/>
    <n v="4"/>
    <s v=""/>
    <n v="6"/>
    <s v=""/>
    <s v=""/>
    <n v="6"/>
    <n v="41.666666666666671"/>
    <s v="0"/>
    <x v="5"/>
  </r>
  <r>
    <x v="579"/>
    <d v="2012-05-26T08:08:43"/>
    <n v="120000"/>
    <n v="120000"/>
    <s v="USD"/>
    <n v="120000"/>
    <s v="Sr. Analyst"/>
    <x v="0"/>
    <s v="USA"/>
    <x v="2"/>
    <s v="All the 8 hours baby, all the 8!"/>
    <n v="7"/>
    <m/>
    <s v=""/>
    <s v=""/>
    <s v=""/>
    <s v=""/>
    <s v=""/>
    <s v=""/>
    <s v=""/>
    <n v="8"/>
    <n v="8"/>
    <n v="57.692307692307693"/>
    <s v="0"/>
    <x v="3"/>
  </r>
  <r>
    <x v="580"/>
    <d v="2012-05-26T08:10:43"/>
    <n v="8000"/>
    <n v="96000"/>
    <s v="CNY"/>
    <n v="15092.18020692008"/>
    <s v="finance"/>
    <x v="5"/>
    <s v="china"/>
    <x v="54"/>
    <s v="4 to 6 hours a day"/>
    <n v="10"/>
    <m/>
    <s v=""/>
    <s v=""/>
    <s v=""/>
    <n v="4"/>
    <s v=""/>
    <n v="6"/>
    <s v=""/>
    <s v=""/>
    <n v="6"/>
    <n v="9.6744744916154364"/>
    <s v="0"/>
    <x v="3"/>
  </r>
  <r>
    <x v="581"/>
    <d v="2012-05-26T08:17:53"/>
    <s v="$36 000"/>
    <n v="36000"/>
    <s v="USD"/>
    <n v="36000"/>
    <s v="Consulting"/>
    <x v="8"/>
    <s v="Russia"/>
    <x v="13"/>
    <s v="All the 8 hours baby, all the 8!"/>
    <n v="10"/>
    <m/>
    <s v=""/>
    <s v=""/>
    <s v=""/>
    <s v=""/>
    <s v=""/>
    <s v=""/>
    <s v=""/>
    <n v="8"/>
    <n v="8"/>
    <n v="17.307692307692307"/>
    <s v="0"/>
    <x v="3"/>
  </r>
  <r>
    <x v="582"/>
    <d v="2012-05-26T08:30:00"/>
    <s v="â‚¬ 50000"/>
    <n v="50000"/>
    <s v="EUR"/>
    <n v="63519.971949580387"/>
    <s v="Analyst"/>
    <x v="0"/>
    <s v="Germany"/>
    <x v="5"/>
    <s v="2 to 3 hours per day"/>
    <n v="4"/>
    <m/>
    <s v=""/>
    <n v="2"/>
    <n v="3"/>
    <s v=""/>
    <s v=""/>
    <s v=""/>
    <s v=""/>
    <s v=""/>
    <n v="3"/>
    <n v="81.435861473821006"/>
    <s v="0"/>
    <x v="1"/>
  </r>
  <r>
    <x v="583"/>
    <d v="2012-05-26T08:43:07"/>
    <n v="108000"/>
    <n v="108000"/>
    <s v="USD"/>
    <n v="108000"/>
    <s v="Technology consultant "/>
    <x v="8"/>
    <s v="USA"/>
    <x v="2"/>
    <s v="2 to 3 hours per day"/>
    <n v="7"/>
    <m/>
    <s v=""/>
    <n v="2"/>
    <n v="3"/>
    <s v=""/>
    <s v=""/>
    <s v=""/>
    <s v=""/>
    <s v=""/>
    <n v="3"/>
    <n v="138.46153846153845"/>
    <s v="0"/>
    <x v="3"/>
  </r>
  <r>
    <x v="584"/>
    <d v="2012-05-26T08:45:34"/>
    <n v="75000"/>
    <n v="75000"/>
    <s v="USD"/>
    <n v="75000"/>
    <s v="Financial Analyst"/>
    <x v="0"/>
    <s v="USA"/>
    <x v="2"/>
    <s v="4 to 6 hours a day"/>
    <n v="5"/>
    <m/>
    <s v=""/>
    <s v=""/>
    <s v=""/>
    <n v="4"/>
    <s v=""/>
    <n v="6"/>
    <s v=""/>
    <s v=""/>
    <n v="6"/>
    <n v="48.07692307692308"/>
    <s v="0"/>
    <x v="1"/>
  </r>
  <r>
    <x v="585"/>
    <d v="2012-05-26T08:51:04"/>
    <s v="4,00,000"/>
    <n v="400000"/>
    <s v="INR"/>
    <n v="7123.1666749770275"/>
    <s v="BPO"/>
    <x v="3"/>
    <s v="India"/>
    <x v="0"/>
    <s v="1 or 2 hours a day"/>
    <n v="3"/>
    <m/>
    <n v="1"/>
    <n v="2"/>
    <s v=""/>
    <s v=""/>
    <s v=""/>
    <s v=""/>
    <s v=""/>
    <s v=""/>
    <n v="2"/>
    <n v="13.698397451878899"/>
    <s v="0"/>
    <x v="5"/>
  </r>
  <r>
    <x v="586"/>
    <d v="2012-05-26T08:52:00"/>
    <n v="50000"/>
    <n v="50000"/>
    <s v="USD"/>
    <n v="50000"/>
    <s v="General manager"/>
    <x v="3"/>
    <s v="India"/>
    <x v="0"/>
    <s v="1 or 2 hours a day"/>
    <n v="25"/>
    <m/>
    <n v="1"/>
    <n v="2"/>
    <s v=""/>
    <s v=""/>
    <s v=""/>
    <s v=""/>
    <s v=""/>
    <s v=""/>
    <n v="2"/>
    <n v="96.15384615384616"/>
    <s v="0"/>
    <x v="2"/>
  </r>
  <r>
    <x v="587"/>
    <d v="2012-05-26T08:55:12"/>
    <n v="45000"/>
    <n v="45000"/>
    <s v="USD"/>
    <n v="45000"/>
    <s v="Technical Analyst"/>
    <x v="0"/>
    <s v="USA"/>
    <x v="2"/>
    <s v="4 to 6 hours a day"/>
    <n v="15"/>
    <m/>
    <s v=""/>
    <s v=""/>
    <s v=""/>
    <n v="4"/>
    <s v=""/>
    <n v="6"/>
    <s v=""/>
    <s v=""/>
    <n v="6"/>
    <n v="28.846153846153847"/>
    <s v="0"/>
    <x v="2"/>
  </r>
  <r>
    <x v="588"/>
    <d v="2012-05-26T08:55:17"/>
    <n v="45000"/>
    <n v="45000"/>
    <s v="USD"/>
    <n v="45000"/>
    <s v="Head Accounts"/>
    <x v="5"/>
    <s v="USA"/>
    <x v="2"/>
    <s v="4 to 6 hours a day"/>
    <n v="7"/>
    <m/>
    <s v=""/>
    <s v=""/>
    <s v=""/>
    <n v="4"/>
    <s v=""/>
    <n v="6"/>
    <s v=""/>
    <s v=""/>
    <n v="6"/>
    <n v="28.846153846153847"/>
    <s v="0"/>
    <x v="3"/>
  </r>
  <r>
    <x v="589"/>
    <d v="2012-05-26T08:56:13"/>
    <s v="90 k"/>
    <n v="90000"/>
    <s v="USD"/>
    <n v="90000"/>
    <s v="Operations"/>
    <x v="3"/>
    <s v="USA"/>
    <x v="2"/>
    <s v="2 to 3 hours per day"/>
    <n v="20"/>
    <m/>
    <s v=""/>
    <n v="2"/>
    <n v="3"/>
    <s v=""/>
    <s v=""/>
    <s v=""/>
    <s v=""/>
    <s v=""/>
    <n v="3"/>
    <n v="115.38461538461539"/>
    <s v="0"/>
    <x v="2"/>
  </r>
  <r>
    <x v="590"/>
    <d v="2012-05-26T08:58:55"/>
    <s v="Rs. 20000"/>
    <n v="240000"/>
    <s v="INR"/>
    <n v="4273.9000049862161"/>
    <s v="Talati"/>
    <x v="0"/>
    <s v="India"/>
    <x v="0"/>
    <s v="2 to 3 hours per day"/>
    <n v="5"/>
    <m/>
    <s v=""/>
    <n v="2"/>
    <n v="3"/>
    <s v=""/>
    <s v=""/>
    <s v=""/>
    <s v=""/>
    <s v=""/>
    <n v="3"/>
    <n v="5.4793589807515595"/>
    <s v="0"/>
    <x v="1"/>
  </r>
  <r>
    <x v="591"/>
    <d v="2012-05-26T09:28:32"/>
    <n v="50000"/>
    <n v="50000"/>
    <s v="USD"/>
    <n v="50000"/>
    <s v="Product manager"/>
    <x v="3"/>
    <s v="India"/>
    <x v="0"/>
    <s v="1 or 2 hours a day"/>
    <n v="10"/>
    <m/>
    <n v="1"/>
    <n v="2"/>
    <s v=""/>
    <s v=""/>
    <s v=""/>
    <s v=""/>
    <s v=""/>
    <s v=""/>
    <n v="2"/>
    <n v="96.15384615384616"/>
    <s v="0"/>
    <x v="3"/>
  </r>
  <r>
    <x v="592"/>
    <d v="2012-05-26T09:28:50"/>
    <n v="65000"/>
    <n v="65000"/>
    <s v="USD"/>
    <n v="65000"/>
    <s v="Helicopter Mechanic"/>
    <x v="0"/>
    <s v="USA"/>
    <x v="2"/>
    <s v="2 to 3 hours per day"/>
    <n v="17"/>
    <m/>
    <s v=""/>
    <n v="2"/>
    <n v="3"/>
    <s v=""/>
    <s v=""/>
    <s v=""/>
    <s v=""/>
    <s v=""/>
    <n v="3"/>
    <n v="83.333333333333343"/>
    <s v="0"/>
    <x v="2"/>
  </r>
  <r>
    <x v="593"/>
    <d v="2012-05-26T09:36:28"/>
    <n v="70000"/>
    <n v="70000"/>
    <s v="USD"/>
    <n v="70000"/>
    <s v="Program/Mgt Analyst"/>
    <x v="0"/>
    <s v="USA"/>
    <x v="2"/>
    <s v="2 to 3 hours per day"/>
    <n v="18"/>
    <m/>
    <s v=""/>
    <n v="2"/>
    <n v="3"/>
    <s v=""/>
    <s v=""/>
    <s v=""/>
    <s v=""/>
    <s v=""/>
    <n v="3"/>
    <n v="89.743589743589737"/>
    <s v="0"/>
    <x v="2"/>
  </r>
  <r>
    <x v="594"/>
    <d v="2012-05-26T09:51:47"/>
    <n v="160000"/>
    <n v="160000"/>
    <s v="USD"/>
    <n v="160000"/>
    <s v="Director, Analytics"/>
    <x v="0"/>
    <s v="USA"/>
    <x v="2"/>
    <s v="4 to 6 hours a day"/>
    <n v="5"/>
    <m/>
    <s v=""/>
    <s v=""/>
    <s v=""/>
    <n v="4"/>
    <s v=""/>
    <n v="6"/>
    <s v=""/>
    <s v=""/>
    <n v="6"/>
    <n v="102.56410256410257"/>
    <s v="0"/>
    <x v="1"/>
  </r>
  <r>
    <x v="595"/>
    <d v="2012-05-26T09:52:22"/>
    <n v="100000"/>
    <n v="100000"/>
    <s v="AUD"/>
    <n v="101990.96564026357"/>
    <s v="Purchasing Manager"/>
    <x v="3"/>
    <s v="Australia"/>
    <x v="16"/>
    <s v="2 to 3 hours per day"/>
    <n v="20"/>
    <m/>
    <s v=""/>
    <n v="2"/>
    <n v="3"/>
    <s v=""/>
    <s v=""/>
    <s v=""/>
    <s v=""/>
    <s v=""/>
    <n v="3"/>
    <n v="130.75764825674818"/>
    <s v="0"/>
    <x v="2"/>
  </r>
  <r>
    <x v="596"/>
    <d v="2012-05-26T10:01:28"/>
    <n v="380000"/>
    <n v="380000"/>
    <s v="INR"/>
    <n v="6767.0083412281756"/>
    <s v="Incharge"/>
    <x v="3"/>
    <s v="India"/>
    <x v="0"/>
    <s v="4 to 6 hours a day"/>
    <n v="10"/>
    <m/>
    <s v=""/>
    <s v=""/>
    <s v=""/>
    <n v="4"/>
    <s v=""/>
    <n v="6"/>
    <s v=""/>
    <s v=""/>
    <n v="6"/>
    <n v="4.3378258597616508"/>
    <s v="0"/>
    <x v="3"/>
  </r>
  <r>
    <x v="597"/>
    <d v="2012-05-26T10:20:35"/>
    <n v="30000"/>
    <n v="30000"/>
    <s v="USD"/>
    <n v="30000"/>
    <s v="Sales Assistant"/>
    <x v="0"/>
    <s v="USA"/>
    <x v="2"/>
    <s v="2 to 3 hours per day"/>
    <n v="8"/>
    <m/>
    <s v=""/>
    <n v="2"/>
    <n v="3"/>
    <s v=""/>
    <s v=""/>
    <s v=""/>
    <s v=""/>
    <s v=""/>
    <n v="3"/>
    <n v="38.46153846153846"/>
    <s v="0"/>
    <x v="3"/>
  </r>
  <r>
    <x v="598"/>
    <d v="2012-05-26T10:22:45"/>
    <s v="INR 420000"/>
    <n v="420000"/>
    <s v="INR"/>
    <n v="7479.3250087258784"/>
    <s v="Assistant EDP"/>
    <x v="0"/>
    <s v="India"/>
    <x v="0"/>
    <s v="4 to 6 hours a day"/>
    <n v="3"/>
    <m/>
    <s v=""/>
    <s v=""/>
    <s v=""/>
    <n v="4"/>
    <s v=""/>
    <n v="6"/>
    <s v=""/>
    <s v=""/>
    <n v="6"/>
    <n v="4.7944391081576141"/>
    <s v="0"/>
    <x v="5"/>
  </r>
  <r>
    <x v="599"/>
    <d v="2012-05-26T10:31:42"/>
    <n v="61000"/>
    <n v="61000"/>
    <s v="USD"/>
    <n v="61000"/>
    <s v="Sales ops"/>
    <x v="3"/>
    <s v="USA"/>
    <x v="2"/>
    <s v="4 to 6 hours a day"/>
    <n v="5"/>
    <m/>
    <s v=""/>
    <s v=""/>
    <s v=""/>
    <n v="4"/>
    <s v=""/>
    <n v="6"/>
    <s v=""/>
    <s v=""/>
    <n v="6"/>
    <n v="39.102564102564102"/>
    <s v="0"/>
    <x v="1"/>
  </r>
  <r>
    <x v="600"/>
    <d v="2012-05-26T10:32:07"/>
    <s v="1150 $"/>
    <n v="13800"/>
    <s v="USD"/>
    <n v="13800"/>
    <s v="QS"/>
    <x v="1"/>
    <s v="Sri Lanka"/>
    <x v="55"/>
    <s v="4 to 6 hours a day"/>
    <n v="20"/>
    <m/>
    <s v=""/>
    <s v=""/>
    <s v=""/>
    <n v="4"/>
    <s v=""/>
    <n v="6"/>
    <s v=""/>
    <s v=""/>
    <n v="6"/>
    <n v="8.8461538461538467"/>
    <s v="0"/>
    <x v="2"/>
  </r>
  <r>
    <x v="601"/>
    <d v="2012-05-26T10:41:11"/>
    <s v="INR 850,000"/>
    <n v="850000"/>
    <s v="INR"/>
    <n v="15136.729184326183"/>
    <s v="Sales Analyst"/>
    <x v="0"/>
    <s v="India"/>
    <x v="0"/>
    <s v="4 to 6 hours a day"/>
    <n v="6"/>
    <m/>
    <s v=""/>
    <s v=""/>
    <s v=""/>
    <n v="4"/>
    <s v=""/>
    <n v="6"/>
    <s v=""/>
    <s v=""/>
    <n v="6"/>
    <n v="9.7030315284142183"/>
    <s v="0"/>
    <x v="3"/>
  </r>
  <r>
    <x v="602"/>
    <d v="2012-05-26T10:43:53"/>
    <n v="1800000"/>
    <n v="1800000"/>
    <s v="INR"/>
    <n v="32054.250037396621"/>
    <s v="AGM Finance"/>
    <x v="3"/>
    <s v="India"/>
    <x v="0"/>
    <s v="2 to 3 hours per day"/>
    <n v="10"/>
    <m/>
    <s v=""/>
    <n v="2"/>
    <n v="3"/>
    <s v=""/>
    <s v=""/>
    <s v=""/>
    <s v=""/>
    <s v=""/>
    <n v="3"/>
    <n v="41.095192355636691"/>
    <s v="0"/>
    <x v="3"/>
  </r>
  <r>
    <x v="603"/>
    <d v="2012-05-26T10:51:05"/>
    <n v="80000"/>
    <n v="80000"/>
    <s v="USD"/>
    <n v="80000"/>
    <s v="Sales Controller"/>
    <x v="1"/>
    <s v="USA"/>
    <x v="2"/>
    <s v="4 to 6 hours a day"/>
    <n v="15"/>
    <m/>
    <s v=""/>
    <s v=""/>
    <s v=""/>
    <n v="4"/>
    <s v=""/>
    <n v="6"/>
    <s v=""/>
    <s v=""/>
    <n v="6"/>
    <n v="51.282051282051285"/>
    <s v="0"/>
    <x v="2"/>
  </r>
  <r>
    <x v="604"/>
    <d v="2012-05-26T10:54:22"/>
    <n v="21000"/>
    <n v="21000"/>
    <s v="USD"/>
    <n v="21000"/>
    <s v="Manager"/>
    <x v="3"/>
    <s v="India"/>
    <x v="0"/>
    <s v="All the 8 hours baby, all the 8!"/>
    <n v="23"/>
    <m/>
    <s v=""/>
    <s v=""/>
    <s v=""/>
    <s v=""/>
    <s v=""/>
    <s v=""/>
    <s v=""/>
    <n v="8"/>
    <n v="8"/>
    <n v="10.096153846153847"/>
    <s v="0"/>
    <x v="2"/>
  </r>
  <r>
    <x v="605"/>
    <d v="2012-05-26T10:59:10"/>
    <n v="250000"/>
    <n v="250000"/>
    <s v="CAD"/>
    <n v="245840.3807575817"/>
    <s v="Business Analyst"/>
    <x v="0"/>
    <s v="Canada"/>
    <x v="17"/>
    <s v="4 to 6 hours a day"/>
    <n v="32"/>
    <m/>
    <s v=""/>
    <s v=""/>
    <s v=""/>
    <n v="4"/>
    <s v=""/>
    <n v="6"/>
    <s v=""/>
    <s v=""/>
    <n v="6"/>
    <n v="157.58998766511647"/>
    <s v="0"/>
    <x v="2"/>
  </r>
  <r>
    <x v="606"/>
    <d v="2012-05-26T10:59:39"/>
    <s v="1 lakh 60 thousand INR/Year"/>
    <n v="160000"/>
    <s v="INR"/>
    <n v="2849.2666699908109"/>
    <s v="MIS Executive"/>
    <x v="7"/>
    <s v="India"/>
    <x v="0"/>
    <s v="All the 8 hours baby, all the 8!"/>
    <n v="3"/>
    <m/>
    <s v=""/>
    <s v=""/>
    <s v=""/>
    <s v=""/>
    <s v=""/>
    <s v=""/>
    <s v=""/>
    <n v="8"/>
    <n v="8"/>
    <n v="1.3698397451878899"/>
    <s v="0"/>
    <x v="5"/>
  </r>
  <r>
    <x v="607"/>
    <d v="2012-05-26T11:01:56"/>
    <n v="700"/>
    <n v="8400"/>
    <s v="USD"/>
    <n v="8400"/>
    <s v="SYSTEM MANAGER"/>
    <x v="3"/>
    <s v="India"/>
    <x v="0"/>
    <s v="All the 8 hours baby, all the 8!"/>
    <n v="26"/>
    <m/>
    <s v=""/>
    <s v=""/>
    <s v=""/>
    <s v=""/>
    <s v=""/>
    <s v=""/>
    <s v=""/>
    <n v="8"/>
    <n v="8"/>
    <n v="4.0384615384615383"/>
    <s v="0"/>
    <x v="2"/>
  </r>
  <r>
    <x v="608"/>
    <d v="2012-05-26T11:03:02"/>
    <s v="A$85000"/>
    <n v="85000"/>
    <s v="AUD"/>
    <n v="86692.320794224041"/>
    <s v="Trainer"/>
    <x v="8"/>
    <s v="Australia"/>
    <x v="16"/>
    <s v="1 or 2 hours a day"/>
    <n v="20"/>
    <m/>
    <n v="1"/>
    <n v="2"/>
    <s v=""/>
    <s v=""/>
    <s v=""/>
    <s v=""/>
    <s v=""/>
    <s v=""/>
    <n v="2"/>
    <n v="166.71600152735391"/>
    <s v="0"/>
    <x v="2"/>
  </r>
  <r>
    <x v="609"/>
    <d v="2012-05-26T11:03:06"/>
    <n v="50000"/>
    <n v="50000"/>
    <s v="USD"/>
    <n v="50000"/>
    <s v="Project coordinator"/>
    <x v="3"/>
    <s v="USA"/>
    <x v="2"/>
    <s v="4 to 6 hours a day"/>
    <n v="20"/>
    <m/>
    <s v=""/>
    <s v=""/>
    <s v=""/>
    <n v="4"/>
    <s v=""/>
    <n v="6"/>
    <s v=""/>
    <s v=""/>
    <n v="6"/>
    <n v="32.051282051282051"/>
    <s v="0"/>
    <x v="2"/>
  </r>
  <r>
    <x v="610"/>
    <d v="2012-05-26T11:03:48"/>
    <n v="4000"/>
    <n v="4000"/>
    <s v="USD"/>
    <n v="4000"/>
    <s v="MIS Executive"/>
    <x v="7"/>
    <s v="India"/>
    <x v="0"/>
    <s v="All the 8 hours baby, all the 8!"/>
    <n v="6"/>
    <m/>
    <s v=""/>
    <s v=""/>
    <s v=""/>
    <s v=""/>
    <s v=""/>
    <s v=""/>
    <s v=""/>
    <n v="8"/>
    <n v="8"/>
    <n v="1.9230769230769231"/>
    <s v="0"/>
    <x v="3"/>
  </r>
  <r>
    <x v="611"/>
    <d v="2012-05-26T11:05:45"/>
    <n v="100000"/>
    <n v="100000"/>
    <s v="AUD"/>
    <n v="101990.96564026357"/>
    <s v="Business Analyst"/>
    <x v="0"/>
    <s v="Australia"/>
    <x v="16"/>
    <s v="All the 8 hours baby, all the 8!"/>
    <n v="1"/>
    <m/>
    <s v=""/>
    <s v=""/>
    <s v=""/>
    <s v=""/>
    <s v=""/>
    <s v=""/>
    <s v=""/>
    <n v="8"/>
    <n v="8"/>
    <n v="49.034118096280565"/>
    <s v="0"/>
    <x v="4"/>
  </r>
  <r>
    <x v="612"/>
    <d v="2012-05-26T11:05:58"/>
    <n v="95000"/>
    <n v="95000"/>
    <s v="USD"/>
    <n v="95000"/>
    <s v="Program Manager"/>
    <x v="3"/>
    <s v="USA"/>
    <x v="2"/>
    <s v="1 or 2 hours a day"/>
    <n v="10"/>
    <m/>
    <n v="1"/>
    <n v="2"/>
    <s v=""/>
    <s v=""/>
    <s v=""/>
    <s v=""/>
    <s v=""/>
    <s v=""/>
    <n v="2"/>
    <n v="182.69230769230768"/>
    <s v="0"/>
    <x v="3"/>
  </r>
  <r>
    <x v="613"/>
    <d v="2012-05-26T11:07:01"/>
    <n v="10000"/>
    <n v="10000"/>
    <s v="USD"/>
    <n v="10000"/>
    <s v="executive"/>
    <x v="3"/>
    <s v="Indonesia"/>
    <x v="56"/>
    <s v="2 to 3 hours per day"/>
    <n v="5"/>
    <m/>
    <s v=""/>
    <n v="2"/>
    <n v="3"/>
    <s v=""/>
    <s v=""/>
    <s v=""/>
    <s v=""/>
    <s v=""/>
    <n v="3"/>
    <n v="12.820512820512821"/>
    <s v="0"/>
    <x v="1"/>
  </r>
  <r>
    <x v="614"/>
    <d v="2012-05-26T11:09:27"/>
    <n v="4200"/>
    <n v="4200"/>
    <s v="USD"/>
    <n v="4200"/>
    <s v="MIS Executive"/>
    <x v="7"/>
    <s v="India"/>
    <x v="0"/>
    <s v="All the 8 hours baby, all the 8!"/>
    <n v="4"/>
    <m/>
    <s v=""/>
    <s v=""/>
    <s v=""/>
    <s v=""/>
    <s v=""/>
    <s v=""/>
    <s v=""/>
    <n v="8"/>
    <n v="8"/>
    <n v="2.0192307692307692"/>
    <s v="0"/>
    <x v="1"/>
  </r>
  <r>
    <x v="615"/>
    <d v="2012-05-26T11:10:23"/>
    <s v="Rs60000"/>
    <n v="720000"/>
    <s v="INR"/>
    <n v="12821.700014958649"/>
    <s v="Quantity Surveyor"/>
    <x v="3"/>
    <s v="India"/>
    <x v="0"/>
    <s v="4 to 6 hours a day"/>
    <n v="12"/>
    <m/>
    <s v=""/>
    <s v=""/>
    <s v=""/>
    <n v="4"/>
    <s v=""/>
    <n v="6"/>
    <s v=""/>
    <s v=""/>
    <n v="6"/>
    <n v="8.2190384711273392"/>
    <s v="0"/>
    <x v="2"/>
  </r>
  <r>
    <x v="616"/>
    <d v="2012-05-26T11:17:56"/>
    <n v="39000"/>
    <n v="39000"/>
    <s v="USD"/>
    <n v="39000"/>
    <s v="Content Analyst "/>
    <x v="0"/>
    <s v="USA"/>
    <x v="2"/>
    <s v="All the 8 hours baby, all the 8!"/>
    <n v="3"/>
    <m/>
    <s v=""/>
    <s v=""/>
    <s v=""/>
    <s v=""/>
    <s v=""/>
    <s v=""/>
    <s v=""/>
    <n v="8"/>
    <n v="8"/>
    <n v="18.75"/>
    <s v="0"/>
    <x v="5"/>
  </r>
  <r>
    <x v="617"/>
    <d v="2012-05-26T11:26:46"/>
    <n v="60000"/>
    <n v="60000"/>
    <s v="USD"/>
    <n v="60000"/>
    <s v="business analyst"/>
    <x v="0"/>
    <s v="USA"/>
    <x v="2"/>
    <s v="4 to 6 hours a day"/>
    <n v="12"/>
    <m/>
    <s v=""/>
    <s v=""/>
    <s v=""/>
    <n v="4"/>
    <s v=""/>
    <n v="6"/>
    <s v=""/>
    <s v=""/>
    <n v="6"/>
    <n v="38.46153846153846"/>
    <s v="0"/>
    <x v="2"/>
  </r>
  <r>
    <x v="618"/>
    <d v="2012-05-26T11:30:39"/>
    <s v="A$170000"/>
    <n v="170000"/>
    <s v="AUD"/>
    <n v="173384.64158844808"/>
    <s v="senior business analyst"/>
    <x v="0"/>
    <s v="Australia"/>
    <x v="16"/>
    <s v="All the 8 hours baby, all the 8!"/>
    <n v="10"/>
    <m/>
    <s v=""/>
    <s v=""/>
    <s v=""/>
    <s v=""/>
    <s v=""/>
    <s v=""/>
    <s v=""/>
    <n v="8"/>
    <n v="8"/>
    <n v="83.358000763676955"/>
    <s v="0"/>
    <x v="3"/>
  </r>
  <r>
    <x v="619"/>
    <d v="2012-05-26T11:31:08"/>
    <n v="125000"/>
    <n v="125000"/>
    <s v="USD"/>
    <n v="125000"/>
    <s v="Analyst"/>
    <x v="0"/>
    <s v="USA"/>
    <x v="2"/>
    <s v="2 to 3 hours per day"/>
    <n v="20"/>
    <m/>
    <s v=""/>
    <n v="2"/>
    <n v="3"/>
    <s v=""/>
    <s v=""/>
    <s v=""/>
    <s v=""/>
    <s v=""/>
    <n v="3"/>
    <n v="160.25641025641025"/>
    <s v="0"/>
    <x v="2"/>
  </r>
  <r>
    <x v="620"/>
    <d v="2012-05-26T11:31:52"/>
    <n v="78000"/>
    <n v="78000"/>
    <s v="AUD"/>
    <n v="79552.953199405587"/>
    <s v="Corporate Accountant"/>
    <x v="5"/>
    <s v="Australia"/>
    <x v="16"/>
    <s v="All the 8 hours baby, all the 8!"/>
    <n v="4"/>
    <m/>
    <s v=""/>
    <s v=""/>
    <s v=""/>
    <s v=""/>
    <s v=""/>
    <s v=""/>
    <s v=""/>
    <n v="8"/>
    <n v="8"/>
    <n v="38.246612115098841"/>
    <s v="0"/>
    <x v="1"/>
  </r>
  <r>
    <x v="621"/>
    <d v="2012-05-26T11:36:04"/>
    <s v="Rs. 200000"/>
    <n v="200000"/>
    <s v="INR"/>
    <n v="3561.5833374885137"/>
    <s v="Auditor"/>
    <x v="5"/>
    <s v="India"/>
    <x v="0"/>
    <s v="4 to 6 hours a day"/>
    <n v="3"/>
    <m/>
    <s v=""/>
    <s v=""/>
    <s v=""/>
    <n v="4"/>
    <s v=""/>
    <n v="6"/>
    <s v=""/>
    <s v=""/>
    <n v="6"/>
    <n v="2.2830662419798164"/>
    <s v="0"/>
    <x v="5"/>
  </r>
  <r>
    <x v="622"/>
    <d v="2012-05-26T11:37:26"/>
    <n v="80000"/>
    <n v="80000"/>
    <s v="USD"/>
    <n v="80000"/>
    <s v="program coordinator - automotive"/>
    <x v="3"/>
    <s v="USA"/>
    <x v="2"/>
    <s v="4 to 6 hours a day"/>
    <n v="8"/>
    <m/>
    <s v=""/>
    <s v=""/>
    <s v=""/>
    <n v="4"/>
    <s v=""/>
    <n v="6"/>
    <s v=""/>
    <s v=""/>
    <n v="6"/>
    <n v="51.282051282051285"/>
    <s v="0"/>
    <x v="3"/>
  </r>
  <r>
    <x v="623"/>
    <d v="2012-05-26T11:37:53"/>
    <n v="600000"/>
    <n v="600000"/>
    <s v="INR"/>
    <n v="10684.750012465542"/>
    <s v="Financial Analyst"/>
    <x v="0"/>
    <s v="India"/>
    <x v="0"/>
    <s v="2 to 3 hours per day"/>
    <n v="3"/>
    <m/>
    <s v=""/>
    <n v="2"/>
    <n v="3"/>
    <s v=""/>
    <s v=""/>
    <s v=""/>
    <s v=""/>
    <s v=""/>
    <n v="3"/>
    <n v="13.698397451878899"/>
    <s v="0"/>
    <x v="5"/>
  </r>
  <r>
    <x v="624"/>
    <d v="2012-05-26T11:39:48"/>
    <s v="Rs 300000"/>
    <n v="300000"/>
    <s v="INR"/>
    <n v="5342.3750062327708"/>
    <s v="Planning Engineer"/>
    <x v="2"/>
    <s v="India"/>
    <x v="0"/>
    <s v="All the 8 hours baby, all the 8!"/>
    <n v="2"/>
    <m/>
    <s v=""/>
    <s v=""/>
    <s v=""/>
    <s v=""/>
    <s v=""/>
    <s v=""/>
    <s v=""/>
    <n v="8"/>
    <n v="8"/>
    <n v="2.5684495222272936"/>
    <s v="0"/>
    <x v="5"/>
  </r>
  <r>
    <x v="625"/>
    <d v="2012-05-26T11:40:34"/>
    <s v="4000000 INR"/>
    <n v="4000000"/>
    <s v="INR"/>
    <n v="71231.666749770273"/>
    <s v="Senior Executive"/>
    <x v="3"/>
    <s v="India"/>
    <x v="0"/>
    <s v="4 to 6 hours a day"/>
    <n v="1.5"/>
    <m/>
    <s v=""/>
    <s v=""/>
    <s v=""/>
    <n v="4"/>
    <s v=""/>
    <n v="6"/>
    <s v=""/>
    <s v=""/>
    <n v="6"/>
    <n v="45.661324839596325"/>
    <s v="0"/>
    <x v="5"/>
  </r>
  <r>
    <x v="626"/>
    <d v="2012-05-26T11:45:37"/>
    <s v="4500000 inr/pa"/>
    <n v="4500000"/>
    <s v="INR"/>
    <n v="80135.625093491559"/>
    <s v="cmo"/>
    <x v="4"/>
    <s v="India"/>
    <x v="0"/>
    <s v="1 or 2 hours a day"/>
    <n v="6"/>
    <m/>
    <n v="1"/>
    <n v="2"/>
    <s v=""/>
    <s v=""/>
    <s v=""/>
    <s v=""/>
    <s v=""/>
    <s v=""/>
    <n v="2"/>
    <n v="154.1069713336376"/>
    <s v="0"/>
    <x v="3"/>
  </r>
  <r>
    <x v="627"/>
    <d v="2012-05-26T11:46:20"/>
    <n v="55000"/>
    <n v="55000"/>
    <s v="CAD"/>
    <n v="54084.883766667976"/>
    <s v="Project coordinator"/>
    <x v="3"/>
    <s v="Canada"/>
    <x v="17"/>
    <s v="4 to 6 hours a day"/>
    <n v="5"/>
    <m/>
    <s v=""/>
    <s v=""/>
    <s v=""/>
    <n v="4"/>
    <s v=""/>
    <n v="6"/>
    <s v=""/>
    <s v=""/>
    <n v="6"/>
    <n v="34.669797286325625"/>
    <s v="0"/>
    <x v="1"/>
  </r>
  <r>
    <x v="628"/>
    <d v="2012-05-26T11:47:18"/>
    <n v="53000"/>
    <n v="53000"/>
    <s v="USD"/>
    <n v="53000"/>
    <s v="Financial Analyst"/>
    <x v="0"/>
    <s v="USA"/>
    <x v="2"/>
    <s v="4 to 6 hours a day"/>
    <n v="30"/>
    <m/>
    <s v=""/>
    <s v=""/>
    <s v=""/>
    <n v="4"/>
    <s v=""/>
    <n v="6"/>
    <s v=""/>
    <s v=""/>
    <n v="6"/>
    <n v="33.974358974358978"/>
    <s v="0"/>
    <x v="2"/>
  </r>
  <r>
    <x v="629"/>
    <d v="2012-05-26T11:47:38"/>
    <s v="25000 INR"/>
    <n v="300000"/>
    <s v="INR"/>
    <n v="5342.3750062327708"/>
    <s v="MIS"/>
    <x v="7"/>
    <s v="India"/>
    <x v="0"/>
    <s v="4 to 6 hours a day"/>
    <n v="1"/>
    <m/>
    <s v=""/>
    <s v=""/>
    <s v=""/>
    <n v="4"/>
    <s v=""/>
    <n v="6"/>
    <s v=""/>
    <s v=""/>
    <n v="6"/>
    <n v="3.4245993629697247"/>
    <s v="0"/>
    <x v="4"/>
  </r>
  <r>
    <x v="630"/>
    <d v="2012-05-26T11:50:03"/>
    <s v="Rs 4,00,000"/>
    <n v="400000"/>
    <s v="INR"/>
    <n v="7123.1666749770275"/>
    <s v="Sr Processor"/>
    <x v="3"/>
    <s v="India"/>
    <x v="0"/>
    <s v="1 or 2 hours a day"/>
    <n v="5"/>
    <m/>
    <n v="1"/>
    <n v="2"/>
    <s v=""/>
    <s v=""/>
    <s v=""/>
    <s v=""/>
    <s v=""/>
    <s v=""/>
    <n v="2"/>
    <n v="13.698397451878899"/>
    <s v="0"/>
    <x v="1"/>
  </r>
  <r>
    <x v="631"/>
    <d v="2012-05-26T11:50:34"/>
    <s v="6,00,000"/>
    <n v="600000"/>
    <s v="INR"/>
    <n v="10684.750012465542"/>
    <s v="Organiser"/>
    <x v="3"/>
    <s v="India"/>
    <x v="0"/>
    <s v="4 to 6 hours a day"/>
    <n v="11"/>
    <m/>
    <s v=""/>
    <s v=""/>
    <s v=""/>
    <n v="4"/>
    <s v=""/>
    <n v="6"/>
    <s v=""/>
    <s v=""/>
    <n v="6"/>
    <n v="6.8491987259394493"/>
    <s v="0"/>
    <x v="2"/>
  </r>
  <r>
    <x v="632"/>
    <d v="2012-05-26T11:55:17"/>
    <n v="4000"/>
    <n v="4000"/>
    <s v="USD"/>
    <n v="4000"/>
    <s v="MIS Executive"/>
    <x v="7"/>
    <s v="India"/>
    <x v="0"/>
    <s v="All the 8 hours baby, all the 8!"/>
    <n v="4"/>
    <m/>
    <s v=""/>
    <s v=""/>
    <s v=""/>
    <s v=""/>
    <s v=""/>
    <s v=""/>
    <s v=""/>
    <n v="8"/>
    <n v="8"/>
    <n v="1.9230769230769231"/>
    <s v="0"/>
    <x v="1"/>
  </r>
  <r>
    <x v="633"/>
    <d v="2012-05-26T11:58:23"/>
    <n v="8000"/>
    <n v="8000"/>
    <s v="USD"/>
    <n v="8000"/>
    <s v="Quality officer"/>
    <x v="3"/>
    <s v="bangkok"/>
    <x v="32"/>
    <s v="All the 8 hours baby, all the 8!"/>
    <n v="1"/>
    <m/>
    <s v=""/>
    <s v=""/>
    <s v=""/>
    <s v=""/>
    <s v=""/>
    <s v=""/>
    <s v=""/>
    <n v="8"/>
    <n v="8"/>
    <n v="3.8461538461538463"/>
    <s v="0"/>
    <x v="4"/>
  </r>
  <r>
    <x v="634"/>
    <d v="2012-05-26T12:05:35"/>
    <n v="150000"/>
    <n v="150000"/>
    <s v="INR"/>
    <n v="2671.1875031163854"/>
    <s v="Executive"/>
    <x v="3"/>
    <s v="India"/>
    <x v="0"/>
    <s v="2 to 3 hours per day"/>
    <n v="5"/>
    <m/>
    <s v=""/>
    <n v="2"/>
    <n v="3"/>
    <s v=""/>
    <s v=""/>
    <s v=""/>
    <s v=""/>
    <s v=""/>
    <n v="3"/>
    <n v="3.4245993629697247"/>
    <s v="0"/>
    <x v="1"/>
  </r>
  <r>
    <x v="635"/>
    <d v="2012-05-26T12:14:07"/>
    <s v="Rs 800000"/>
    <n v="800000"/>
    <s v="INR"/>
    <n v="14246.333349954055"/>
    <s v="Engineer"/>
    <x v="2"/>
    <s v="India"/>
    <x v="0"/>
    <s v="2 to 3 hours per day"/>
    <n v="3"/>
    <m/>
    <s v=""/>
    <n v="2"/>
    <n v="3"/>
    <s v=""/>
    <s v=""/>
    <s v=""/>
    <s v=""/>
    <s v=""/>
    <n v="3"/>
    <n v="18.264529935838532"/>
    <s v="0"/>
    <x v="5"/>
  </r>
  <r>
    <x v="636"/>
    <d v="2012-05-26T12:17:01"/>
    <n v="480000"/>
    <n v="480000"/>
    <s v="INR"/>
    <n v="8547.8000099724322"/>
    <s v="BI Consultant"/>
    <x v="7"/>
    <s v="India"/>
    <x v="0"/>
    <s v="1 or 2 hours a day"/>
    <n v="3"/>
    <m/>
    <n v="1"/>
    <n v="2"/>
    <s v=""/>
    <s v=""/>
    <s v=""/>
    <s v=""/>
    <s v=""/>
    <s v=""/>
    <n v="2"/>
    <n v="16.438076942254678"/>
    <s v="0"/>
    <x v="5"/>
  </r>
  <r>
    <x v="637"/>
    <d v="2012-05-26T12:19:47"/>
    <s v="Rs. 4.32 Lakhs"/>
    <n v="432000"/>
    <s v="INR"/>
    <n v="7693.0200089751897"/>
    <s v="Assistant Manager - IT"/>
    <x v="3"/>
    <s v="India"/>
    <x v="0"/>
    <s v="2 to 3 hours per day"/>
    <n v="5"/>
    <m/>
    <s v=""/>
    <n v="2"/>
    <n v="3"/>
    <s v=""/>
    <s v=""/>
    <s v=""/>
    <s v=""/>
    <s v=""/>
    <n v="3"/>
    <n v="9.8628461653528063"/>
    <s v="0"/>
    <x v="1"/>
  </r>
  <r>
    <x v="638"/>
    <d v="2012-05-26T12:19:53"/>
    <n v="4000"/>
    <n v="4000"/>
    <s v="USD"/>
    <n v="4000"/>
    <s v="Coordinator"/>
    <x v="3"/>
    <s v="India"/>
    <x v="0"/>
    <s v="All the 8 hours baby, all the 8!"/>
    <n v="8"/>
    <m/>
    <s v=""/>
    <s v=""/>
    <s v=""/>
    <s v=""/>
    <s v=""/>
    <s v=""/>
    <s v=""/>
    <n v="8"/>
    <n v="8"/>
    <n v="1.9230769230769231"/>
    <s v="0"/>
    <x v="3"/>
  </r>
  <r>
    <x v="639"/>
    <d v="2012-05-26T12:20:07"/>
    <n v="450"/>
    <n v="5400"/>
    <s v="USD"/>
    <n v="5400"/>
    <s v="manager"/>
    <x v="3"/>
    <s v="India"/>
    <x v="0"/>
    <s v="All the 8 hours baby, all the 8!"/>
    <n v="3"/>
    <m/>
    <s v=""/>
    <s v=""/>
    <s v=""/>
    <s v=""/>
    <s v=""/>
    <s v=""/>
    <s v=""/>
    <n v="8"/>
    <n v="8"/>
    <n v="2.5961538461538463"/>
    <s v="0"/>
    <x v="5"/>
  </r>
  <r>
    <x v="640"/>
    <d v="2012-05-26T12:23:14"/>
    <n v="10500000"/>
    <n v="10500000"/>
    <s v="INR"/>
    <n v="186983.12521814698"/>
    <s v="MANAGER"/>
    <x v="3"/>
    <s v="India"/>
    <x v="0"/>
    <s v="2 to 3 hours per day"/>
    <n v="10"/>
    <m/>
    <s v=""/>
    <n v="2"/>
    <n v="3"/>
    <s v=""/>
    <s v=""/>
    <s v=""/>
    <s v=""/>
    <s v=""/>
    <n v="3"/>
    <n v="239.72195540788076"/>
    <s v="0"/>
    <x v="3"/>
  </r>
  <r>
    <x v="641"/>
    <d v="2012-05-26T12:25:09"/>
    <n v="21500"/>
    <n v="21500"/>
    <s v="USD"/>
    <n v="21500"/>
    <s v="Asst Mgr"/>
    <x v="0"/>
    <s v="India"/>
    <x v="0"/>
    <s v="4 to 6 hours a day"/>
    <n v="9"/>
    <m/>
    <s v=""/>
    <s v=""/>
    <s v=""/>
    <n v="4"/>
    <s v=""/>
    <n v="6"/>
    <s v=""/>
    <s v=""/>
    <n v="6"/>
    <n v="13.782051282051283"/>
    <s v="0"/>
    <x v="3"/>
  </r>
  <r>
    <x v="642"/>
    <d v="2012-05-26T12:26:33"/>
    <n v="15000"/>
    <n v="15000"/>
    <s v="USD"/>
    <n v="15000"/>
    <s v="MIS Executive"/>
    <x v="7"/>
    <s v="India"/>
    <x v="0"/>
    <s v="All the 8 hours baby, all the 8!"/>
    <n v="2"/>
    <m/>
    <s v=""/>
    <s v=""/>
    <s v=""/>
    <s v=""/>
    <s v=""/>
    <s v=""/>
    <s v=""/>
    <n v="8"/>
    <n v="8"/>
    <n v="7.2115384615384617"/>
    <s v="0"/>
    <x v="5"/>
  </r>
  <r>
    <x v="643"/>
    <d v="2012-05-26T12:27:20"/>
    <n v="200000"/>
    <n v="200000"/>
    <s v="PKR"/>
    <n v="2122.8177433598262"/>
    <s v="Accounts Officer"/>
    <x v="5"/>
    <s v="Pakistan"/>
    <x v="3"/>
    <s v="2 to 3 hours per day"/>
    <n v="2"/>
    <m/>
    <s v=""/>
    <n v="2"/>
    <n v="3"/>
    <s v=""/>
    <s v=""/>
    <s v=""/>
    <s v=""/>
    <s v=""/>
    <n v="3"/>
    <n v="2.7215612094356749"/>
    <s v="0"/>
    <x v="5"/>
  </r>
  <r>
    <x v="644"/>
    <d v="2012-05-26T12:28:05"/>
    <s v="INR 9,50,000"/>
    <n v="950000"/>
    <s v="INR"/>
    <n v="16917.52085307044"/>
    <s v="Investment Banker"/>
    <x v="3"/>
    <s v="India"/>
    <x v="0"/>
    <s v="4 to 6 hours a day"/>
    <n v="3"/>
    <m/>
    <s v=""/>
    <s v=""/>
    <s v=""/>
    <n v="4"/>
    <s v=""/>
    <n v="6"/>
    <s v=""/>
    <s v=""/>
    <n v="6"/>
    <n v="10.844564649404129"/>
    <s v="0"/>
    <x v="5"/>
  </r>
  <r>
    <x v="645"/>
    <d v="2012-05-26T12:28:11"/>
    <s v="INR 165000"/>
    <n v="165000"/>
    <s v="INR"/>
    <n v="2938.3062534280239"/>
    <s v="Co-operative bank"/>
    <x v="3"/>
    <s v="India"/>
    <x v="0"/>
    <s v="All the 8 hours baby, all the 8!"/>
    <n v="11"/>
    <m/>
    <s v=""/>
    <s v=""/>
    <s v=""/>
    <s v=""/>
    <s v=""/>
    <s v=""/>
    <s v=""/>
    <n v="8"/>
    <n v="8"/>
    <n v="1.4126472372250114"/>
    <s v="0"/>
    <x v="2"/>
  </r>
  <r>
    <x v="646"/>
    <d v="2012-05-26T12:30:22"/>
    <n v="1400"/>
    <n v="16800"/>
    <s v="USD"/>
    <n v="16800"/>
    <s v="Assistant"/>
    <x v="0"/>
    <s v="Pakistan"/>
    <x v="3"/>
    <s v="4 to 6 hours a day"/>
    <n v="12"/>
    <m/>
    <s v=""/>
    <s v=""/>
    <s v=""/>
    <n v="4"/>
    <s v=""/>
    <n v="6"/>
    <s v=""/>
    <s v=""/>
    <n v="6"/>
    <n v="10.76923076923077"/>
    <s v="0"/>
    <x v="2"/>
  </r>
  <r>
    <x v="647"/>
    <d v="2012-05-26T12:31:29"/>
    <n v="37000"/>
    <n v="37000"/>
    <s v="USD"/>
    <n v="37000"/>
    <s v="Cad Engineer"/>
    <x v="2"/>
    <s v="India"/>
    <x v="0"/>
    <s v="4 to 6 hours a day"/>
    <n v="10"/>
    <m/>
    <s v=""/>
    <s v=""/>
    <s v=""/>
    <n v="4"/>
    <s v=""/>
    <n v="6"/>
    <s v=""/>
    <s v=""/>
    <n v="6"/>
    <n v="23.717948717948719"/>
    <s v="0"/>
    <x v="3"/>
  </r>
  <r>
    <x v="648"/>
    <d v="2012-05-26T12:33:48"/>
    <s v="Rs 300000"/>
    <n v="300000"/>
    <s v="INR"/>
    <n v="5342.3750062327708"/>
    <s v="Mis Analyst"/>
    <x v="0"/>
    <s v="India"/>
    <x v="0"/>
    <s v="4 to 6 hours a day"/>
    <n v="4.5"/>
    <m/>
    <s v=""/>
    <s v=""/>
    <s v=""/>
    <n v="4"/>
    <s v=""/>
    <n v="6"/>
    <s v=""/>
    <s v=""/>
    <n v="6"/>
    <n v="3.4245993629697247"/>
    <s v="0"/>
    <x v="1"/>
  </r>
  <r>
    <x v="649"/>
    <d v="2012-05-26T12:35:42"/>
    <s v="INR 2 l;acks"/>
    <n v="200000"/>
    <s v="INR"/>
    <n v="3561.5833374885137"/>
    <s v="MIS EXECUTIVE"/>
    <x v="7"/>
    <s v="India"/>
    <x v="0"/>
    <s v="All the 8 hours baby, all the 8!"/>
    <n v="3"/>
    <m/>
    <s v=""/>
    <s v=""/>
    <s v=""/>
    <s v=""/>
    <s v=""/>
    <s v=""/>
    <s v=""/>
    <n v="8"/>
    <n v="8"/>
    <n v="1.7122996814848623"/>
    <s v="0"/>
    <x v="5"/>
  </r>
  <r>
    <x v="650"/>
    <d v="2012-05-26T12:36:53"/>
    <s v="Rs 480000"/>
    <n v="480000"/>
    <s v="INR"/>
    <n v="8547.8000099724322"/>
    <s v="PMO"/>
    <x v="3"/>
    <s v="India"/>
    <x v="0"/>
    <s v="2 to 3 hours per day"/>
    <n v="8"/>
    <m/>
    <s v=""/>
    <n v="2"/>
    <n v="3"/>
    <s v=""/>
    <s v=""/>
    <s v=""/>
    <s v=""/>
    <s v=""/>
    <n v="3"/>
    <n v="10.958717961503119"/>
    <s v="0"/>
    <x v="3"/>
  </r>
  <r>
    <x v="651"/>
    <d v="2012-05-26T12:46:26"/>
    <n v="5800"/>
    <n v="5800"/>
    <s v="USD"/>
    <n v="5800"/>
    <s v="Asst. Manager(Commercial)"/>
    <x v="3"/>
    <s v="India"/>
    <x v="0"/>
    <s v="All the 8 hours baby, all the 8!"/>
    <n v="8"/>
    <m/>
    <s v=""/>
    <s v=""/>
    <s v=""/>
    <s v=""/>
    <s v=""/>
    <s v=""/>
    <s v=""/>
    <n v="8"/>
    <n v="8"/>
    <n v="2.7884615384615383"/>
    <s v="0"/>
    <x v="3"/>
  </r>
  <r>
    <x v="652"/>
    <d v="2012-05-26T12:48:19"/>
    <s v="230000 INR"/>
    <n v="230000"/>
    <s v="INR"/>
    <n v="4095.8208381117906"/>
    <s v="MIS Executive"/>
    <x v="7"/>
    <s v="India"/>
    <x v="0"/>
    <s v="All the 8 hours baby, all the 8!"/>
    <n v="3"/>
    <m/>
    <s v=""/>
    <s v=""/>
    <s v=""/>
    <s v=""/>
    <s v=""/>
    <s v=""/>
    <s v=""/>
    <n v="8"/>
    <n v="8"/>
    <n v="1.9691446337075917"/>
    <s v="0"/>
    <x v="5"/>
  </r>
  <r>
    <x v="653"/>
    <d v="2012-05-26T12:50:08"/>
    <s v="23000 Rupees"/>
    <n v="276000"/>
    <s v="INR"/>
    <n v="4914.9850057341491"/>
    <s v="Education Officer"/>
    <x v="3"/>
    <s v="Pakistan"/>
    <x v="3"/>
    <s v="1 or 2 hours a day"/>
    <n v="3"/>
    <m/>
    <n v="1"/>
    <n v="2"/>
    <s v=""/>
    <s v=""/>
    <s v=""/>
    <s v=""/>
    <s v=""/>
    <s v=""/>
    <n v="2"/>
    <n v="9.45189424179644"/>
    <s v="0"/>
    <x v="5"/>
  </r>
  <r>
    <x v="654"/>
    <d v="2012-05-26T12:52:37"/>
    <n v="24000"/>
    <n v="24000"/>
    <s v="USD"/>
    <n v="24000"/>
    <s v="Management Accountant"/>
    <x v="3"/>
    <s v="Saudi Arabai"/>
    <x v="22"/>
    <s v="4 to 6 hours a day"/>
    <n v="12"/>
    <m/>
    <s v=""/>
    <s v=""/>
    <s v=""/>
    <n v="4"/>
    <s v=""/>
    <n v="6"/>
    <s v=""/>
    <s v=""/>
    <n v="6"/>
    <n v="15.384615384615385"/>
    <s v="0"/>
    <x v="2"/>
  </r>
  <r>
    <x v="655"/>
    <d v="2012-05-26T12:53:43"/>
    <s v="Us$24000"/>
    <n v="24000"/>
    <s v="USD"/>
    <n v="24000"/>
    <s v="Accountant"/>
    <x v="5"/>
    <s v="UAE"/>
    <x v="21"/>
    <s v="2 to 3 hours per day"/>
    <n v="15"/>
    <m/>
    <s v=""/>
    <n v="2"/>
    <n v="3"/>
    <s v=""/>
    <s v=""/>
    <s v=""/>
    <s v=""/>
    <s v=""/>
    <n v="3"/>
    <n v="30.76923076923077"/>
    <s v="0"/>
    <x v="2"/>
  </r>
  <r>
    <x v="656"/>
    <d v="2012-05-26T12:54:15"/>
    <n v="8738"/>
    <n v="8738"/>
    <s v="USD"/>
    <n v="8738"/>
    <s v="Sales Coordinator"/>
    <x v="3"/>
    <s v="India"/>
    <x v="0"/>
    <s v="All the 8 hours baby, all the 8!"/>
    <n v="7.3"/>
    <m/>
    <s v=""/>
    <s v=""/>
    <s v=""/>
    <s v=""/>
    <s v=""/>
    <s v=""/>
    <s v=""/>
    <n v="8"/>
    <n v="8"/>
    <n v="4.2009615384615389"/>
    <s v="0"/>
    <x v="3"/>
  </r>
  <r>
    <x v="657"/>
    <d v="2012-05-26T12:54:36"/>
    <n v="15000"/>
    <n v="15000"/>
    <s v="USD"/>
    <n v="15000"/>
    <s v="TA"/>
    <x v="0"/>
    <s v="Indonesia"/>
    <x v="56"/>
    <s v="4 to 6 hours a day"/>
    <n v="1"/>
    <m/>
    <s v=""/>
    <s v=""/>
    <s v=""/>
    <n v="4"/>
    <s v=""/>
    <n v="6"/>
    <s v=""/>
    <s v=""/>
    <n v="6"/>
    <n v="9.615384615384615"/>
    <s v="0"/>
    <x v="4"/>
  </r>
  <r>
    <x v="658"/>
    <d v="2012-05-26T12:55:09"/>
    <n v="4700"/>
    <n v="56400"/>
    <s v="USD"/>
    <n v="56400"/>
    <s v="Finance Manager"/>
    <x v="3"/>
    <s v="UAE"/>
    <x v="21"/>
    <s v="2 to 3 hours per day"/>
    <n v="6"/>
    <m/>
    <s v=""/>
    <n v="2"/>
    <n v="3"/>
    <s v=""/>
    <s v=""/>
    <s v=""/>
    <s v=""/>
    <s v=""/>
    <n v="3"/>
    <n v="72.307692307692307"/>
    <s v="0"/>
    <x v="3"/>
  </r>
  <r>
    <x v="659"/>
    <d v="2012-05-26T12:59:13"/>
    <n v="10200"/>
    <n v="10200"/>
    <s v="USD"/>
    <n v="10200"/>
    <s v="business analyst"/>
    <x v="0"/>
    <s v="India"/>
    <x v="0"/>
    <s v="4 to 6 hours a day"/>
    <n v="4.5"/>
    <m/>
    <s v=""/>
    <s v=""/>
    <s v=""/>
    <n v="4"/>
    <s v=""/>
    <n v="6"/>
    <s v=""/>
    <s v=""/>
    <n v="6"/>
    <n v="6.5384615384615383"/>
    <s v="0"/>
    <x v="1"/>
  </r>
  <r>
    <x v="660"/>
    <d v="2012-05-26T12:59:41"/>
    <n v="325000"/>
    <n v="325000"/>
    <s v="INR"/>
    <n v="5787.5729234188348"/>
    <s v="MIS Executive"/>
    <x v="7"/>
    <s v="India"/>
    <x v="0"/>
    <s v="All the 8 hours baby, all the 8!"/>
    <n v="4.5"/>
    <m/>
    <s v=""/>
    <s v=""/>
    <s v=""/>
    <s v=""/>
    <s v=""/>
    <s v=""/>
    <s v=""/>
    <n v="8"/>
    <n v="8"/>
    <n v="2.7824869824129013"/>
    <s v="0"/>
    <x v="1"/>
  </r>
  <r>
    <x v="661"/>
    <d v="2012-05-26T13:01:44"/>
    <n v="105000"/>
    <n v="105000"/>
    <s v="USD"/>
    <n v="105000"/>
    <s v="Senior Consultant"/>
    <x v="8"/>
    <s v="USA"/>
    <x v="2"/>
    <s v="2 to 3 hours per day"/>
    <n v="15"/>
    <m/>
    <s v=""/>
    <n v="2"/>
    <n v="3"/>
    <s v=""/>
    <s v=""/>
    <s v=""/>
    <s v=""/>
    <s v=""/>
    <n v="3"/>
    <n v="134.61538461538461"/>
    <s v="0"/>
    <x v="2"/>
  </r>
  <r>
    <x v="662"/>
    <d v="2012-05-26T13:01:53"/>
    <s v="2.5lakh"/>
    <n v="250000"/>
    <s v="INR"/>
    <n v="4451.9791718606421"/>
    <s v="ASM"/>
    <x v="3"/>
    <s v="India"/>
    <x v="0"/>
    <s v="2 to 3 hours per day"/>
    <n v="5"/>
    <m/>
    <s v=""/>
    <n v="2"/>
    <n v="3"/>
    <s v=""/>
    <s v=""/>
    <s v=""/>
    <s v=""/>
    <s v=""/>
    <n v="3"/>
    <n v="5.7076656049495407"/>
    <s v="0"/>
    <x v="1"/>
  </r>
  <r>
    <x v="663"/>
    <d v="2012-05-26T13:02:50"/>
    <n v="470000"/>
    <n v="470000"/>
    <s v="INR"/>
    <n v="8369.7208430980063"/>
    <s v="Consultant"/>
    <x v="8"/>
    <s v="India"/>
    <x v="0"/>
    <s v="All the 8 hours baby, all the 8!"/>
    <n v="4"/>
    <m/>
    <s v=""/>
    <s v=""/>
    <s v=""/>
    <s v=""/>
    <s v=""/>
    <s v=""/>
    <s v=""/>
    <n v="8"/>
    <n v="8"/>
    <n v="4.0239042514894265"/>
    <s v="0"/>
    <x v="1"/>
  </r>
  <r>
    <x v="664"/>
    <d v="2012-05-26T13:03:32"/>
    <n v="720000"/>
    <n v="720000"/>
    <s v="PHP"/>
    <n v="17067.637625607145"/>
    <s v="System Manager"/>
    <x v="3"/>
    <s v="Philippines"/>
    <x v="33"/>
    <s v="4 to 6 hours a day"/>
    <n v="9"/>
    <m/>
    <s v=""/>
    <s v=""/>
    <s v=""/>
    <n v="4"/>
    <s v=""/>
    <n v="6"/>
    <s v=""/>
    <s v=""/>
    <n v="6"/>
    <n v="10.940793349748169"/>
    <s v="0"/>
    <x v="3"/>
  </r>
  <r>
    <x v="665"/>
    <d v="2012-05-26T13:03:58"/>
    <n v="100000"/>
    <n v="100000"/>
    <s v="AUD"/>
    <n v="101990.96564026357"/>
    <s v="principal developer"/>
    <x v="3"/>
    <s v="Australia"/>
    <x v="16"/>
    <s v="1 or 2 hours a day"/>
    <n v="20"/>
    <m/>
    <n v="1"/>
    <n v="2"/>
    <s v=""/>
    <s v=""/>
    <s v=""/>
    <s v=""/>
    <s v=""/>
    <s v=""/>
    <n v="2"/>
    <n v="196.13647238512226"/>
    <s v="0"/>
    <x v="2"/>
  </r>
  <r>
    <x v="666"/>
    <d v="2012-05-26T13:05:03"/>
    <s v="220000 in INR"/>
    <n v="220000"/>
    <s v="INR"/>
    <n v="3917.7416712373652"/>
    <s v="Accounts Payable Analyst"/>
    <x v="0"/>
    <s v="India"/>
    <x v="0"/>
    <s v="2 to 3 hours per day"/>
    <n v="3"/>
    <m/>
    <s v=""/>
    <n v="2"/>
    <n v="3"/>
    <s v=""/>
    <s v=""/>
    <s v=""/>
    <s v=""/>
    <s v=""/>
    <n v="3"/>
    <n v="5.0227457323555962"/>
    <s v="0"/>
    <x v="5"/>
  </r>
  <r>
    <x v="667"/>
    <d v="2012-05-26T13:08:39"/>
    <n v="52000"/>
    <n v="52000"/>
    <s v="USD"/>
    <n v="52000"/>
    <s v="Maint Sys Support Specialist"/>
    <x v="6"/>
    <s v="USA"/>
    <x v="2"/>
    <s v="4 to 6 hours a day"/>
    <n v="18"/>
    <m/>
    <s v=""/>
    <s v=""/>
    <s v=""/>
    <n v="4"/>
    <s v=""/>
    <n v="6"/>
    <s v=""/>
    <s v=""/>
    <n v="6"/>
    <n v="33.333333333333329"/>
    <s v="0"/>
    <x v="2"/>
  </r>
  <r>
    <x v="668"/>
    <d v="2012-05-26T13:11:01"/>
    <s v="Rs. 260000"/>
    <n v="260000"/>
    <s v="INR"/>
    <n v="4630.058338735068"/>
    <s v="Analyst"/>
    <x v="0"/>
    <s v="India"/>
    <x v="0"/>
    <s v="4 to 6 hours a day"/>
    <n v="2"/>
    <m/>
    <s v=""/>
    <s v=""/>
    <s v=""/>
    <n v="4"/>
    <s v=""/>
    <n v="6"/>
    <s v=""/>
    <s v=""/>
    <n v="6"/>
    <n v="2.9679861145737614"/>
    <s v="0"/>
    <x v="5"/>
  </r>
  <r>
    <x v="669"/>
    <d v="2012-05-26T13:12:48"/>
    <s v="1,20,000 INR"/>
    <n v="120000"/>
    <s v="INR"/>
    <n v="2136.9500024931081"/>
    <s v="Data Analyst"/>
    <x v="0"/>
    <s v="India"/>
    <x v="0"/>
    <s v="2 to 3 hours per day"/>
    <n v="3"/>
    <m/>
    <s v=""/>
    <n v="2"/>
    <n v="3"/>
    <s v=""/>
    <s v=""/>
    <s v=""/>
    <s v=""/>
    <s v=""/>
    <n v="3"/>
    <n v="2.7396794903757797"/>
    <s v="0"/>
    <x v="5"/>
  </r>
  <r>
    <x v="670"/>
    <d v="2012-05-26T13:16:21"/>
    <n v="13000"/>
    <n v="13000"/>
    <s v="USD"/>
    <n v="13000"/>
    <s v="Analyst"/>
    <x v="0"/>
    <s v="India"/>
    <x v="0"/>
    <s v="1 or 2 hours a day"/>
    <n v="4"/>
    <m/>
    <n v="1"/>
    <n v="2"/>
    <s v=""/>
    <s v=""/>
    <s v=""/>
    <s v=""/>
    <s v=""/>
    <s v=""/>
    <n v="2"/>
    <n v="25"/>
    <s v="0"/>
    <x v="1"/>
  </r>
  <r>
    <x v="671"/>
    <d v="2012-05-26T13:17:36"/>
    <s v="Rs. 144000"/>
    <n v="144000"/>
    <s v="INR"/>
    <n v="2564.3400029917298"/>
    <s v="Team Leader"/>
    <x v="3"/>
    <s v="India"/>
    <x v="0"/>
    <s v="2 to 3 hours per day"/>
    <n v="7"/>
    <m/>
    <s v=""/>
    <n v="2"/>
    <n v="3"/>
    <s v=""/>
    <s v=""/>
    <s v=""/>
    <s v=""/>
    <s v=""/>
    <n v="3"/>
    <n v="3.2876153884509356"/>
    <s v="0"/>
    <x v="3"/>
  </r>
  <r>
    <x v="672"/>
    <d v="2012-05-26T13:18:03"/>
    <s v="inr 11.5"/>
    <n v="1150000"/>
    <s v="INR"/>
    <n v="20479.104190558952"/>
    <s v="manager portfolio monitoring"/>
    <x v="3"/>
    <s v="India"/>
    <x v="0"/>
    <s v="2 to 3 hours per day"/>
    <n v="7"/>
    <m/>
    <s v=""/>
    <n v="2"/>
    <n v="3"/>
    <s v=""/>
    <s v=""/>
    <s v=""/>
    <s v=""/>
    <s v=""/>
    <n v="3"/>
    <n v="26.255261782767889"/>
    <s v="0"/>
    <x v="3"/>
  </r>
  <r>
    <x v="673"/>
    <d v="2012-05-26T13:18:32"/>
    <s v="33,500 US $"/>
    <n v="33500"/>
    <s v="USD"/>
    <n v="33500"/>
    <s v="Sr. Executive Finance &amp; Accounts"/>
    <x v="5"/>
    <s v="Dubai"/>
    <x v="34"/>
    <s v="1 or 2 hours a day"/>
    <n v="10"/>
    <m/>
    <n v="1"/>
    <n v="2"/>
    <s v=""/>
    <s v=""/>
    <s v=""/>
    <s v=""/>
    <s v=""/>
    <s v=""/>
    <n v="2"/>
    <n v="64.42307692307692"/>
    <s v="0"/>
    <x v="3"/>
  </r>
  <r>
    <x v="674"/>
    <d v="2012-05-26T13:19:42"/>
    <n v="50000"/>
    <n v="50000"/>
    <s v="USD"/>
    <n v="50000"/>
    <s v="AREA SALES MANAGER"/>
    <x v="3"/>
    <s v="India"/>
    <x v="0"/>
    <s v="2 to 3 hours per day"/>
    <n v="20"/>
    <m/>
    <s v=""/>
    <n v="2"/>
    <n v="3"/>
    <s v=""/>
    <s v=""/>
    <s v=""/>
    <s v=""/>
    <s v=""/>
    <n v="3"/>
    <n v="64.102564102564102"/>
    <s v="0"/>
    <x v="2"/>
  </r>
  <r>
    <x v="675"/>
    <d v="2012-05-26T13:22:43"/>
    <n v="300000"/>
    <n v="300000"/>
    <s v="INR"/>
    <n v="5342.3750062327708"/>
    <s v="govt"/>
    <x v="3"/>
    <s v="India"/>
    <x v="0"/>
    <s v="2 to 3 hours per day"/>
    <n v="3"/>
    <m/>
    <s v=""/>
    <n v="2"/>
    <n v="3"/>
    <s v=""/>
    <s v=""/>
    <s v=""/>
    <s v=""/>
    <s v=""/>
    <n v="3"/>
    <n v="6.8491987259394493"/>
    <s v="0"/>
    <x v="5"/>
  </r>
  <r>
    <x v="676"/>
    <d v="2012-05-26T13:24:05"/>
    <s v="4500 rs. per month"/>
    <n v="648000"/>
    <s v="INR"/>
    <n v="11539.530013462785"/>
    <s v="COMPUTER OPERATOR"/>
    <x v="0"/>
    <s v="India"/>
    <x v="0"/>
    <s v="All the 8 hours baby, all the 8!"/>
    <n v="2"/>
    <m/>
    <s v=""/>
    <s v=""/>
    <s v=""/>
    <s v=""/>
    <s v=""/>
    <s v=""/>
    <s v=""/>
    <n v="8"/>
    <n v="8"/>
    <n v="5.5478509680109545"/>
    <s v="0"/>
    <x v="5"/>
  </r>
  <r>
    <x v="677"/>
    <d v="2012-05-26T13:24:14"/>
    <n v="7000"/>
    <n v="7000"/>
    <s v="USD"/>
    <n v="7000"/>
    <s v="Business Executive"/>
    <x v="3"/>
    <s v="India"/>
    <x v="0"/>
    <s v="4 to 6 hours a day"/>
    <n v="23"/>
    <m/>
    <s v=""/>
    <s v=""/>
    <s v=""/>
    <n v="4"/>
    <s v=""/>
    <n v="6"/>
    <s v=""/>
    <s v=""/>
    <n v="6"/>
    <n v="4.4871794871794872"/>
    <s v="0"/>
    <x v="2"/>
  </r>
  <r>
    <x v="678"/>
    <d v="2012-05-26T13:24:36"/>
    <n v="380000"/>
    <n v="380000"/>
    <s v="INR"/>
    <n v="6767.0083412281756"/>
    <s v="Team Lead Mis"/>
    <x v="7"/>
    <s v="India"/>
    <x v="0"/>
    <s v="2 to 3 hours per day"/>
    <n v="6"/>
    <m/>
    <s v=""/>
    <n v="2"/>
    <n v="3"/>
    <s v=""/>
    <s v=""/>
    <s v=""/>
    <s v=""/>
    <s v=""/>
    <n v="3"/>
    <n v="8.6756517195233016"/>
    <s v="0"/>
    <x v="3"/>
  </r>
  <r>
    <x v="679"/>
    <d v="2012-05-26T13:29:12"/>
    <s v="3000 $"/>
    <n v="3000"/>
    <s v="USD"/>
    <n v="3000"/>
    <s v="Call Centre Consultant"/>
    <x v="8"/>
    <s v="Cambodia"/>
    <x v="57"/>
    <s v="2 to 3 hours per day"/>
    <n v="2"/>
    <m/>
    <s v=""/>
    <n v="2"/>
    <n v="3"/>
    <s v=""/>
    <s v=""/>
    <s v=""/>
    <s v=""/>
    <s v=""/>
    <n v="3"/>
    <n v="3.8461538461538463"/>
    <s v="0"/>
    <x v="5"/>
  </r>
  <r>
    <x v="680"/>
    <d v="2012-05-26T13:29:35"/>
    <s v="250000 rupees"/>
    <n v="250000"/>
    <s v="INR"/>
    <n v="4451.9791718606421"/>
    <s v="MIS executive"/>
    <x v="7"/>
    <s v="India"/>
    <x v="0"/>
    <s v="All the 8 hours baby, all the 8!"/>
    <n v="4"/>
    <m/>
    <s v=""/>
    <s v=""/>
    <s v=""/>
    <s v=""/>
    <s v=""/>
    <s v=""/>
    <s v=""/>
    <n v="8"/>
    <n v="8"/>
    <n v="2.1403746018560779"/>
    <s v="0"/>
    <x v="1"/>
  </r>
  <r>
    <x v="681"/>
    <d v="2012-05-26T13:31:20"/>
    <s v="Rs. 150000"/>
    <n v="150000"/>
    <s v="INR"/>
    <n v="2671.1875031163854"/>
    <s v="Oprations head"/>
    <x v="4"/>
    <s v="India"/>
    <x v="0"/>
    <s v="4 to 6 hours a day"/>
    <n v="4.5"/>
    <m/>
    <s v=""/>
    <s v=""/>
    <s v=""/>
    <n v="4"/>
    <s v=""/>
    <n v="6"/>
    <s v=""/>
    <s v=""/>
    <n v="6"/>
    <n v="1.7122996814848623"/>
    <s v="0"/>
    <x v="1"/>
  </r>
  <r>
    <x v="682"/>
    <d v="2012-05-26T13:37:50"/>
    <n v="278400"/>
    <n v="278400"/>
    <s v="INR"/>
    <n v="4957.7240057840108"/>
    <s v="Asst. Manager"/>
    <x v="3"/>
    <s v="India"/>
    <x v="0"/>
    <s v="4 to 6 hours a day"/>
    <n v="5"/>
    <m/>
    <s v=""/>
    <s v=""/>
    <s v=""/>
    <n v="4"/>
    <s v=""/>
    <n v="6"/>
    <s v=""/>
    <s v=""/>
    <n v="6"/>
    <n v="3.1780282088359044"/>
    <s v="0"/>
    <x v="1"/>
  </r>
  <r>
    <x v="683"/>
    <d v="2012-05-26T13:42:21"/>
    <n v="180000"/>
    <n v="180000"/>
    <s v="INR"/>
    <n v="3205.4250037396623"/>
    <s v="accounts"/>
    <x v="5"/>
    <s v="India"/>
    <x v="0"/>
    <s v="2 to 3 hours per day"/>
    <n v="14"/>
    <m/>
    <s v=""/>
    <n v="2"/>
    <n v="3"/>
    <s v=""/>
    <s v=""/>
    <s v=""/>
    <s v=""/>
    <s v=""/>
    <n v="3"/>
    <n v="4.1095192355636696"/>
    <s v="0"/>
    <x v="2"/>
  </r>
  <r>
    <x v="684"/>
    <d v="2012-05-26T13:42:58"/>
    <n v="800000"/>
    <n v="800000"/>
    <s v="INR"/>
    <n v="14246.333349954055"/>
    <s v="Manager"/>
    <x v="3"/>
    <s v="India"/>
    <x v="0"/>
    <s v="4 to 6 hours a day"/>
    <n v="7"/>
    <m/>
    <s v=""/>
    <s v=""/>
    <s v=""/>
    <n v="4"/>
    <s v=""/>
    <n v="6"/>
    <s v=""/>
    <s v=""/>
    <n v="6"/>
    <n v="9.1322649679192658"/>
    <s v="0"/>
    <x v="3"/>
  </r>
  <r>
    <x v="685"/>
    <d v="2012-05-26T13:44:53"/>
    <s v="25000 rupess"/>
    <n v="300000"/>
    <s v="INR"/>
    <n v="5342.3750062327708"/>
    <s v="Analyst"/>
    <x v="0"/>
    <s v="India"/>
    <x v="0"/>
    <s v="All the 8 hours baby, all the 8!"/>
    <n v="7"/>
    <m/>
    <s v=""/>
    <s v=""/>
    <s v=""/>
    <s v=""/>
    <s v=""/>
    <s v=""/>
    <s v=""/>
    <n v="8"/>
    <n v="8"/>
    <n v="2.5684495222272936"/>
    <s v="0"/>
    <x v="3"/>
  </r>
  <r>
    <x v="686"/>
    <d v="2012-05-26T13:46:52"/>
    <s v="370000 inr"/>
    <n v="370000"/>
    <s v="INR"/>
    <n v="6588.9291743537506"/>
    <s v="Operations Analyst"/>
    <x v="0"/>
    <s v="India"/>
    <x v="0"/>
    <s v="All the 8 hours baby, all the 8!"/>
    <n v="2"/>
    <m/>
    <s v=""/>
    <s v=""/>
    <s v=""/>
    <s v=""/>
    <s v=""/>
    <s v=""/>
    <s v=""/>
    <n v="8"/>
    <n v="8"/>
    <n v="3.1677544107469955"/>
    <s v="0"/>
    <x v="5"/>
  </r>
  <r>
    <x v="687"/>
    <d v="2012-05-26T13:47:06"/>
    <s v="370000 inr"/>
    <n v="370000"/>
    <s v="INR"/>
    <n v="6588.9291743537506"/>
    <s v="Operations Analyst"/>
    <x v="0"/>
    <s v="India"/>
    <x v="0"/>
    <s v="All the 8 hours baby, all the 8!"/>
    <n v="2"/>
    <m/>
    <s v=""/>
    <s v=""/>
    <s v=""/>
    <s v=""/>
    <s v=""/>
    <s v=""/>
    <s v=""/>
    <n v="8"/>
    <n v="8"/>
    <n v="3.1677544107469955"/>
    <s v="0"/>
    <x v="5"/>
  </r>
  <r>
    <x v="688"/>
    <d v="2012-05-26T13:49:54"/>
    <n v="35000"/>
    <n v="35000"/>
    <s v="USD"/>
    <n v="35000"/>
    <s v="IT Specialist"/>
    <x v="6"/>
    <s v="USA"/>
    <x v="2"/>
    <s v="4 to 6 hours a day"/>
    <n v="10"/>
    <m/>
    <s v=""/>
    <s v=""/>
    <s v=""/>
    <n v="4"/>
    <s v=""/>
    <n v="6"/>
    <s v=""/>
    <s v=""/>
    <n v="6"/>
    <n v="22.435897435897434"/>
    <s v="0"/>
    <x v="3"/>
  </r>
  <r>
    <x v="689"/>
    <d v="2012-05-26T13:57:11"/>
    <n v="720000"/>
    <n v="720000"/>
    <s v="INR"/>
    <n v="12821.700014958649"/>
    <s v="Cost Accountant"/>
    <x v="5"/>
    <s v="India"/>
    <x v="0"/>
    <s v="4 to 6 hours a day"/>
    <n v="4"/>
    <m/>
    <s v=""/>
    <s v=""/>
    <s v=""/>
    <n v="4"/>
    <s v=""/>
    <n v="6"/>
    <s v=""/>
    <s v=""/>
    <n v="6"/>
    <n v="8.2190384711273392"/>
    <s v="0"/>
    <x v="1"/>
  </r>
  <r>
    <x v="690"/>
    <d v="2012-05-26T14:01:00"/>
    <n v="600000"/>
    <n v="600000"/>
    <s v="INR"/>
    <n v="10684.750012465542"/>
    <s v="senior executive"/>
    <x v="3"/>
    <s v="India"/>
    <x v="0"/>
    <s v="1 or 2 hours a day"/>
    <n v="2"/>
    <m/>
    <n v="1"/>
    <n v="2"/>
    <s v=""/>
    <s v=""/>
    <s v=""/>
    <s v=""/>
    <s v=""/>
    <s v=""/>
    <n v="2"/>
    <n v="20.547596177818349"/>
    <s v="0"/>
    <x v="5"/>
  </r>
  <r>
    <x v="691"/>
    <d v="2012-05-26T14:01:09"/>
    <n v="10000"/>
    <n v="10000"/>
    <s v="USD"/>
    <n v="10000"/>
    <s v="Executive"/>
    <x v="3"/>
    <s v="India"/>
    <x v="0"/>
    <s v="4 to 6 hours a day"/>
    <n v="2"/>
    <m/>
    <s v=""/>
    <s v=""/>
    <s v=""/>
    <n v="4"/>
    <s v=""/>
    <n v="6"/>
    <s v=""/>
    <s v=""/>
    <n v="6"/>
    <n v="6.4102564102564106"/>
    <s v="0"/>
    <x v="5"/>
  </r>
  <r>
    <x v="692"/>
    <d v="2012-05-26T14:04:35"/>
    <s v="Rs 10000"/>
    <n v="120000"/>
    <s v="INR"/>
    <n v="2136.9500024931081"/>
    <s v="Intern"/>
    <x v="0"/>
    <s v="India"/>
    <x v="0"/>
    <s v="1 or 2 hours a day"/>
    <n v="0"/>
    <m/>
    <n v="1"/>
    <n v="2"/>
    <s v=""/>
    <s v=""/>
    <s v=""/>
    <s v=""/>
    <s v=""/>
    <s v=""/>
    <n v="2"/>
    <n v="4.1095192355636696"/>
    <s v="0"/>
    <x v="0"/>
  </r>
  <r>
    <x v="693"/>
    <d v="2012-05-26T14:10:51"/>
    <s v="4,80,000 Ruppes"/>
    <n v="480000"/>
    <s v="INR"/>
    <n v="8547.8000099724322"/>
    <s v="Business Analyst"/>
    <x v="0"/>
    <s v="India"/>
    <x v="0"/>
    <s v="4 to 6 hours a day"/>
    <n v="4"/>
    <m/>
    <s v=""/>
    <s v=""/>
    <s v=""/>
    <n v="4"/>
    <s v=""/>
    <n v="6"/>
    <s v=""/>
    <s v=""/>
    <n v="6"/>
    <n v="5.4793589807515595"/>
    <s v="0"/>
    <x v="1"/>
  </r>
  <r>
    <x v="694"/>
    <d v="2012-05-26T14:11:52"/>
    <s v="Re. 4.5 Lacs Per Annum"/>
    <n v="450000"/>
    <s v="INR"/>
    <n v="8013.5625093491553"/>
    <s v="Data Analyst"/>
    <x v="0"/>
    <s v="India"/>
    <x v="0"/>
    <s v="All the 8 hours baby, all the 8!"/>
    <n v="8"/>
    <m/>
    <s v=""/>
    <s v=""/>
    <s v=""/>
    <s v=""/>
    <s v=""/>
    <s v=""/>
    <s v=""/>
    <n v="8"/>
    <n v="8"/>
    <n v="3.85267428334094"/>
    <s v="0"/>
    <x v="3"/>
  </r>
  <r>
    <x v="695"/>
    <d v="2012-05-26T14:14:35"/>
    <n v="400000"/>
    <n v="400000"/>
    <s v="INR"/>
    <n v="7123.1666749770275"/>
    <s v="Consultant"/>
    <x v="8"/>
    <s v="India"/>
    <x v="0"/>
    <s v="4 to 6 hours a day"/>
    <n v="0"/>
    <m/>
    <s v=""/>
    <s v=""/>
    <s v=""/>
    <n v="4"/>
    <s v=""/>
    <n v="6"/>
    <s v=""/>
    <s v=""/>
    <n v="6"/>
    <n v="4.5661324839596329"/>
    <s v="0"/>
    <x v="0"/>
  </r>
  <r>
    <x v="696"/>
    <d v="2012-05-26T14:16:14"/>
    <s v="inr 2300000"/>
    <n v="2300000"/>
    <s v="INR"/>
    <n v="40958.208381117904"/>
    <s v="analyst"/>
    <x v="0"/>
    <s v="India"/>
    <x v="0"/>
    <s v="All the 8 hours baby, all the 8!"/>
    <n v="5"/>
    <m/>
    <s v=""/>
    <s v=""/>
    <s v=""/>
    <s v=""/>
    <s v=""/>
    <s v=""/>
    <s v=""/>
    <n v="8"/>
    <n v="8"/>
    <n v="19.691446337075917"/>
    <s v="0"/>
    <x v="1"/>
  </r>
  <r>
    <x v="697"/>
    <d v="2012-05-26T14:18:11"/>
    <n v="636000"/>
    <n v="636000"/>
    <s v="INR"/>
    <n v="11325.835013213473"/>
    <s v="Audit Manager"/>
    <x v="3"/>
    <s v="India"/>
    <x v="0"/>
    <s v="4 to 6 hours a day"/>
    <n v="2"/>
    <m/>
    <s v=""/>
    <s v=""/>
    <s v=""/>
    <n v="4"/>
    <s v=""/>
    <n v="6"/>
    <s v=""/>
    <s v=""/>
    <n v="6"/>
    <n v="7.2601506494958157"/>
    <s v="0"/>
    <x v="5"/>
  </r>
  <r>
    <x v="698"/>
    <d v="2012-05-26T14:20:23"/>
    <s v="15000 USD"/>
    <n v="15000"/>
    <s v="USD"/>
    <n v="15000"/>
    <s v="Audit - senior assistant"/>
    <x v="5"/>
    <s v="Lithuania"/>
    <x v="58"/>
    <s v="4 to 6 hours a day"/>
    <n v="2"/>
    <m/>
    <s v=""/>
    <s v=""/>
    <s v=""/>
    <n v="4"/>
    <s v=""/>
    <n v="6"/>
    <s v=""/>
    <s v=""/>
    <n v="6"/>
    <n v="9.615384615384615"/>
    <s v="0"/>
    <x v="5"/>
  </r>
  <r>
    <x v="699"/>
    <d v="2012-05-26T14:22:05"/>
    <n v="1000"/>
    <n v="12000"/>
    <s v="USD"/>
    <n v="12000"/>
    <s v="tech operator (oil)"/>
    <x v="0"/>
    <s v="uae"/>
    <x v="21"/>
    <s v="4 to 6 hours a day"/>
    <n v="12"/>
    <m/>
    <s v=""/>
    <s v=""/>
    <s v=""/>
    <n v="4"/>
    <s v=""/>
    <n v="6"/>
    <s v=""/>
    <s v=""/>
    <n v="6"/>
    <n v="7.6923076923076925"/>
    <s v="0"/>
    <x v="2"/>
  </r>
  <r>
    <x v="700"/>
    <d v="2012-05-26T14:23:48"/>
    <n v="500000"/>
    <n v="500000"/>
    <s v="INR"/>
    <n v="8903.9583437212841"/>
    <s v="mis "/>
    <x v="7"/>
    <s v="India"/>
    <x v="0"/>
    <s v="2 to 3 hours per day"/>
    <n v="1"/>
    <m/>
    <s v=""/>
    <n v="2"/>
    <n v="3"/>
    <s v=""/>
    <s v=""/>
    <s v=""/>
    <s v=""/>
    <s v=""/>
    <n v="3"/>
    <n v="11.415331209899081"/>
    <s v="0"/>
    <x v="4"/>
  </r>
  <r>
    <x v="701"/>
    <d v="2012-05-26T14:33:11"/>
    <n v="500000"/>
    <n v="500000"/>
    <s v="INR"/>
    <n v="8903.9583437212841"/>
    <s v="Engineer"/>
    <x v="2"/>
    <s v="India"/>
    <x v="0"/>
    <s v="All the 8 hours baby, all the 8!"/>
    <n v="2"/>
    <m/>
    <s v=""/>
    <s v=""/>
    <s v=""/>
    <s v=""/>
    <s v=""/>
    <s v=""/>
    <s v=""/>
    <n v="8"/>
    <n v="8"/>
    <n v="4.2807492037121557"/>
    <s v="0"/>
    <x v="5"/>
  </r>
  <r>
    <x v="702"/>
    <d v="2012-05-26T14:35:48"/>
    <s v="Inr 60000"/>
    <n v="720000"/>
    <s v="INR"/>
    <n v="12821.700014958649"/>
    <s v="Asstt manager"/>
    <x v="3"/>
    <s v="India"/>
    <x v="0"/>
    <s v="All the 8 hours baby, all the 8!"/>
    <n v="10"/>
    <m/>
    <s v=""/>
    <s v=""/>
    <s v=""/>
    <s v=""/>
    <s v=""/>
    <s v=""/>
    <s v=""/>
    <n v="8"/>
    <n v="8"/>
    <n v="6.1642788533455048"/>
    <s v="0"/>
    <x v="3"/>
  </r>
  <r>
    <x v="703"/>
    <d v="2012-05-26T14:41:00"/>
    <s v="Rs 15000"/>
    <n v="180000"/>
    <s v="INR"/>
    <n v="3205.4250037396623"/>
    <s v="Import &amp; Export Documentation Executive"/>
    <x v="3"/>
    <s v="India"/>
    <x v="0"/>
    <s v="All the 8 hours baby, all the 8!"/>
    <n v="7"/>
    <m/>
    <s v=""/>
    <s v=""/>
    <s v=""/>
    <s v=""/>
    <s v=""/>
    <s v=""/>
    <s v=""/>
    <n v="8"/>
    <n v="8"/>
    <n v="1.5410697133363762"/>
    <s v="0"/>
    <x v="3"/>
  </r>
  <r>
    <x v="704"/>
    <d v="2012-05-26T14:46:55"/>
    <n v="375000"/>
    <n v="375000"/>
    <s v="INR"/>
    <n v="6677.9687577909626"/>
    <s v="Team Lead"/>
    <x v="3"/>
    <s v="India"/>
    <x v="0"/>
    <s v="2 to 3 hours per day"/>
    <n v="6"/>
    <m/>
    <s v=""/>
    <n v="2"/>
    <n v="3"/>
    <s v=""/>
    <s v=""/>
    <s v=""/>
    <s v=""/>
    <s v=""/>
    <n v="3"/>
    <n v="8.5614984074243115"/>
    <s v="0"/>
    <x v="3"/>
  </r>
  <r>
    <x v="705"/>
    <d v="2012-05-26T14:51:02"/>
    <n v="85000"/>
    <n v="85000"/>
    <s v="NZD"/>
    <n v="67794.987956419791"/>
    <s v="Systems Manager"/>
    <x v="3"/>
    <s v="New Zealand"/>
    <x v="49"/>
    <s v="4 to 6 hours a day"/>
    <n v="15"/>
    <m/>
    <s v=""/>
    <s v=""/>
    <s v=""/>
    <n v="4"/>
    <s v=""/>
    <n v="6"/>
    <s v=""/>
    <s v=""/>
    <n v="6"/>
    <n v="43.458325613089613"/>
    <s v="0"/>
    <x v="2"/>
  </r>
  <r>
    <x v="706"/>
    <d v="2012-05-26T14:57:39"/>
    <n v="31250"/>
    <n v="31250"/>
    <s v="USD"/>
    <n v="31250"/>
    <s v="Program management"/>
    <x v="3"/>
    <s v="India"/>
    <x v="0"/>
    <s v="2 to 3 hours per day"/>
    <n v="6"/>
    <m/>
    <s v=""/>
    <n v="2"/>
    <n v="3"/>
    <s v=""/>
    <s v=""/>
    <s v=""/>
    <s v=""/>
    <s v=""/>
    <n v="3"/>
    <n v="40.064102564102562"/>
    <s v="0"/>
    <x v="3"/>
  </r>
  <r>
    <x v="707"/>
    <d v="2012-05-26T14:57:45"/>
    <s v="PKR 17000"/>
    <n v="204000"/>
    <s v="PKR"/>
    <n v="2165.2740982270229"/>
    <s v="Accounts Manager"/>
    <x v="3"/>
    <s v="Pakistan"/>
    <x v="3"/>
    <s v="All the 8 hours baby, all the 8!"/>
    <n v="2"/>
    <m/>
    <s v=""/>
    <s v=""/>
    <s v=""/>
    <s v=""/>
    <s v=""/>
    <s v=""/>
    <s v=""/>
    <n v="8"/>
    <n v="8"/>
    <n v="1.0409971626091457"/>
    <s v="0"/>
    <x v="5"/>
  </r>
  <r>
    <x v="708"/>
    <d v="2012-05-26T14:58:24"/>
    <s v="Rs.4lk "/>
    <n v="400000"/>
    <s v="INR"/>
    <n v="7123.1666749770275"/>
    <s v="sr. mis executive"/>
    <x v="7"/>
    <s v="India"/>
    <x v="0"/>
    <s v="All the 8 hours baby, all the 8!"/>
    <n v="4"/>
    <m/>
    <s v=""/>
    <s v=""/>
    <s v=""/>
    <s v=""/>
    <s v=""/>
    <s v=""/>
    <s v=""/>
    <n v="8"/>
    <n v="8"/>
    <n v="3.4245993629697247"/>
    <s v="0"/>
    <x v="1"/>
  </r>
  <r>
    <x v="709"/>
    <d v="2012-05-26T15:01:00"/>
    <s v="USD130000"/>
    <n v="130000"/>
    <s v="USD"/>
    <n v="130000"/>
    <s v="Modeller"/>
    <x v="3"/>
    <s v="Australia"/>
    <x v="16"/>
    <s v="4 to 6 hours a day"/>
    <n v="3"/>
    <m/>
    <s v=""/>
    <s v=""/>
    <s v=""/>
    <n v="4"/>
    <s v=""/>
    <n v="6"/>
    <s v=""/>
    <s v=""/>
    <n v="6"/>
    <n v="83.333333333333343"/>
    <s v="0"/>
    <x v="5"/>
  </r>
  <r>
    <x v="710"/>
    <d v="2012-05-26T15:01:41"/>
    <s v="Rs. 250000"/>
    <n v="250000"/>
    <s v="INR"/>
    <n v="4451.9791718606421"/>
    <s v="Asst. Manager"/>
    <x v="3"/>
    <s v="India"/>
    <x v="0"/>
    <s v="4 to 6 hours a day"/>
    <n v="6"/>
    <m/>
    <s v=""/>
    <s v=""/>
    <s v=""/>
    <n v="4"/>
    <s v=""/>
    <n v="6"/>
    <s v=""/>
    <s v=""/>
    <n v="6"/>
    <n v="2.8538328024747703"/>
    <s v="0"/>
    <x v="3"/>
  </r>
  <r>
    <x v="711"/>
    <d v="2012-05-26T15:02:34"/>
    <n v="800"/>
    <n v="9600"/>
    <s v="USD"/>
    <n v="9600"/>
    <s v="Admin"/>
    <x v="0"/>
    <s v="South Africa"/>
    <x v="11"/>
    <s v="4 to 6 hours a day"/>
    <n v="2"/>
    <m/>
    <s v=""/>
    <s v=""/>
    <s v=""/>
    <n v="4"/>
    <s v=""/>
    <n v="6"/>
    <s v=""/>
    <s v=""/>
    <n v="6"/>
    <n v="6.1538461538461542"/>
    <s v="0"/>
    <x v="5"/>
  </r>
  <r>
    <x v="712"/>
    <d v="2012-05-26T15:04:33"/>
    <s v="INR 390000 PA"/>
    <n v="390000"/>
    <s v="INR"/>
    <n v="6945.0875081026015"/>
    <s v="Business Analyst"/>
    <x v="0"/>
    <s v="India"/>
    <x v="0"/>
    <s v="4 to 6 hours a day"/>
    <n v="1"/>
    <m/>
    <s v=""/>
    <s v=""/>
    <s v=""/>
    <n v="4"/>
    <s v=""/>
    <n v="6"/>
    <s v=""/>
    <s v=""/>
    <n v="6"/>
    <n v="4.4519791718606427"/>
    <s v="0"/>
    <x v="4"/>
  </r>
  <r>
    <x v="713"/>
    <d v="2012-05-26T15:05:42"/>
    <n v="600000"/>
    <n v="600000"/>
    <s v="INR"/>
    <n v="10684.750012465542"/>
    <s v="Sr Financial Execative"/>
    <x v="5"/>
    <s v="India"/>
    <x v="0"/>
    <s v="All the 8 hours baby, all the 8!"/>
    <n v="7"/>
    <m/>
    <s v=""/>
    <s v=""/>
    <s v=""/>
    <s v=""/>
    <s v=""/>
    <s v=""/>
    <s v=""/>
    <n v="8"/>
    <n v="8"/>
    <n v="5.1368990444545872"/>
    <s v="0"/>
    <x v="3"/>
  </r>
  <r>
    <x v="714"/>
    <d v="2012-05-26T15:06:00"/>
    <n v="4.8"/>
    <n v="480000"/>
    <s v="INR"/>
    <n v="8547.8000099724322"/>
    <s v="Asst Mngr"/>
    <x v="0"/>
    <s v="India"/>
    <x v="0"/>
    <s v="2 to 3 hours per day"/>
    <n v="3.5"/>
    <m/>
    <s v=""/>
    <n v="2"/>
    <n v="3"/>
    <s v=""/>
    <s v=""/>
    <s v=""/>
    <s v=""/>
    <s v=""/>
    <n v="3"/>
    <n v="10.958717961503119"/>
    <s v="0"/>
    <x v="1"/>
  </r>
  <r>
    <x v="715"/>
    <d v="2012-05-26T15:07:39"/>
    <n v="35000"/>
    <n v="35000"/>
    <s v="USD"/>
    <n v="35000"/>
    <s v="Associate"/>
    <x v="0"/>
    <s v="India"/>
    <x v="0"/>
    <s v="4 to 6 hours a day"/>
    <n v="10"/>
    <m/>
    <s v=""/>
    <s v=""/>
    <s v=""/>
    <n v="4"/>
    <s v=""/>
    <n v="6"/>
    <s v=""/>
    <s v=""/>
    <n v="6"/>
    <n v="22.435897435897434"/>
    <s v="0"/>
    <x v="3"/>
  </r>
  <r>
    <x v="716"/>
    <d v="2012-05-26T15:09:27"/>
    <s v="Ind Rs.10,00,000.00"/>
    <n v="1000000"/>
    <s v="INR"/>
    <n v="17807.916687442568"/>
    <s v="Sr Associate"/>
    <x v="0"/>
    <s v="India"/>
    <x v="0"/>
    <s v="2 to 3 hours per day"/>
    <n v="12"/>
    <m/>
    <s v=""/>
    <n v="2"/>
    <n v="3"/>
    <s v=""/>
    <s v=""/>
    <s v=""/>
    <s v=""/>
    <s v=""/>
    <n v="3"/>
    <n v="22.830662419798163"/>
    <s v="0"/>
    <x v="2"/>
  </r>
  <r>
    <x v="717"/>
    <d v="2012-05-26T15:21:41"/>
    <n v="180000"/>
    <n v="180000"/>
    <s v="INR"/>
    <n v="3205.4250037396623"/>
    <s v="Accountant"/>
    <x v="5"/>
    <s v="India"/>
    <x v="0"/>
    <s v="All the 8 hours baby, all the 8!"/>
    <n v="4"/>
    <m/>
    <s v=""/>
    <s v=""/>
    <s v=""/>
    <s v=""/>
    <s v=""/>
    <s v=""/>
    <s v=""/>
    <n v="8"/>
    <n v="8"/>
    <n v="1.5410697133363762"/>
    <s v="0"/>
    <x v="1"/>
  </r>
  <r>
    <x v="718"/>
    <d v="2012-05-26T15:24:32"/>
    <n v="5000"/>
    <n v="60000"/>
    <s v="USD"/>
    <n v="60000"/>
    <s v="Manager"/>
    <x v="3"/>
    <s v="Russia"/>
    <x v="13"/>
    <s v="4 to 6 hours a day"/>
    <n v="10"/>
    <m/>
    <s v=""/>
    <s v=""/>
    <s v=""/>
    <n v="4"/>
    <s v=""/>
    <n v="6"/>
    <s v=""/>
    <s v=""/>
    <n v="6"/>
    <n v="38.46153846153846"/>
    <s v="0"/>
    <x v="3"/>
  </r>
  <r>
    <x v="719"/>
    <d v="2012-05-26T15:27:48"/>
    <s v="8 Lakhs"/>
    <n v="800000"/>
    <s v="INR"/>
    <n v="14246.333349954055"/>
    <s v="Manager"/>
    <x v="3"/>
    <s v="India"/>
    <x v="0"/>
    <s v="2 to 3 hours per day"/>
    <n v="13"/>
    <m/>
    <s v=""/>
    <n v="2"/>
    <n v="3"/>
    <s v=""/>
    <s v=""/>
    <s v=""/>
    <s v=""/>
    <s v=""/>
    <n v="3"/>
    <n v="18.264529935838532"/>
    <s v="0"/>
    <x v="2"/>
  </r>
  <r>
    <x v="720"/>
    <d v="2012-05-26T15:30:23"/>
    <s v="6 Lac Rs"/>
    <n v="600000"/>
    <s v="INR"/>
    <n v="10684.750012465542"/>
    <s v="ERP Co-Ordinator"/>
    <x v="3"/>
    <s v="India"/>
    <x v="0"/>
    <s v="2 to 3 hours per day"/>
    <n v="8"/>
    <m/>
    <s v=""/>
    <n v="2"/>
    <n v="3"/>
    <s v=""/>
    <s v=""/>
    <s v=""/>
    <s v=""/>
    <s v=""/>
    <n v="3"/>
    <n v="13.698397451878899"/>
    <s v="0"/>
    <x v="3"/>
  </r>
  <r>
    <x v="721"/>
    <d v="2012-05-26T15:35:43"/>
    <n v="40000"/>
    <n v="40000"/>
    <s v="USD"/>
    <n v="40000"/>
    <s v="Revenue Manager"/>
    <x v="3"/>
    <s v="India"/>
    <x v="0"/>
    <s v="All the 8 hours baby, all the 8!"/>
    <n v="15"/>
    <m/>
    <s v=""/>
    <s v=""/>
    <s v=""/>
    <s v=""/>
    <s v=""/>
    <s v=""/>
    <s v=""/>
    <n v="8"/>
    <n v="8"/>
    <n v="19.23076923076923"/>
    <s v="0"/>
    <x v="2"/>
  </r>
  <r>
    <x v="722"/>
    <d v="2012-05-26T15:44:32"/>
    <n v="5022"/>
    <n v="5022"/>
    <s v="USD"/>
    <n v="5022"/>
    <s v="Accounts analyst"/>
    <x v="0"/>
    <s v="Pakistan"/>
    <x v="3"/>
    <s v="4 to 6 hours a day"/>
    <n v="15"/>
    <m/>
    <s v=""/>
    <s v=""/>
    <s v=""/>
    <n v="4"/>
    <s v=""/>
    <n v="6"/>
    <s v=""/>
    <s v=""/>
    <n v="6"/>
    <n v="3.2192307692307693"/>
    <s v="0"/>
    <x v="2"/>
  </r>
  <r>
    <x v="723"/>
    <d v="2012-05-26T15:51:11"/>
    <n v="410000"/>
    <n v="410000"/>
    <s v="INR"/>
    <n v="7301.2458418514525"/>
    <s v="MIS Analyst"/>
    <x v="0"/>
    <s v="India"/>
    <x v="0"/>
    <s v="All the 8 hours baby, all the 8!"/>
    <n v="5"/>
    <m/>
    <s v=""/>
    <s v=""/>
    <s v=""/>
    <s v=""/>
    <s v=""/>
    <s v=""/>
    <s v=""/>
    <n v="8"/>
    <n v="8"/>
    <n v="3.5102143470439677"/>
    <s v="0"/>
    <x v="1"/>
  </r>
  <r>
    <x v="724"/>
    <d v="2012-05-26T15:53:10"/>
    <n v="10000"/>
    <n v="120000"/>
    <s v="EGYPT"/>
    <n v="19831.432821021317"/>
    <s v="Estimator"/>
    <x v="0"/>
    <s v="Egypt"/>
    <x v="59"/>
    <s v="All the 8 hours baby, all the 8!"/>
    <n v="5"/>
    <m/>
    <s v=""/>
    <s v=""/>
    <s v=""/>
    <s v=""/>
    <s v=""/>
    <s v=""/>
    <s v=""/>
    <n v="8"/>
    <n v="8"/>
    <n v="9.5343427024140954"/>
    <s v="0"/>
    <x v="1"/>
  </r>
  <r>
    <x v="725"/>
    <d v="2012-05-26T15:54:00"/>
    <s v="50 k per month"/>
    <n v="600000"/>
    <s v="INR"/>
    <n v="10684.750012465542"/>
    <s v="Finance Manager"/>
    <x v="3"/>
    <s v="India"/>
    <x v="0"/>
    <s v="4 to 6 hours a day"/>
    <n v="5"/>
    <m/>
    <s v=""/>
    <s v=""/>
    <s v=""/>
    <n v="4"/>
    <s v=""/>
    <n v="6"/>
    <s v=""/>
    <s v=""/>
    <n v="6"/>
    <n v="6.8491987259394493"/>
    <s v="0"/>
    <x v="1"/>
  </r>
  <r>
    <x v="726"/>
    <d v="2012-05-26T15:56:57"/>
    <s v="4800 $"/>
    <n v="4800"/>
    <s v="USD"/>
    <n v="4800"/>
    <s v="Data Analysis"/>
    <x v="0"/>
    <s v="Bhutan"/>
    <x v="60"/>
    <s v="4 to 6 hours a day"/>
    <n v="2"/>
    <m/>
    <s v=""/>
    <s v=""/>
    <s v=""/>
    <n v="4"/>
    <s v=""/>
    <n v="6"/>
    <s v=""/>
    <s v=""/>
    <n v="6"/>
    <n v="3.0769230769230771"/>
    <s v="0"/>
    <x v="5"/>
  </r>
  <r>
    <x v="727"/>
    <d v="2012-05-26T15:59:44"/>
    <s v="66000 â‚¬"/>
    <n v="66000"/>
    <s v="EUR"/>
    <n v="83846.362973446114"/>
    <s v="Logistics Analyst"/>
    <x v="0"/>
    <s v="germany"/>
    <x v="5"/>
    <s v="4 to 6 hours a day"/>
    <n v="7"/>
    <m/>
    <s v=""/>
    <s v=""/>
    <s v=""/>
    <n v="4"/>
    <s v=""/>
    <n v="6"/>
    <s v=""/>
    <s v=""/>
    <n v="6"/>
    <n v="53.747668572721864"/>
    <s v="0"/>
    <x v="3"/>
  </r>
  <r>
    <x v="728"/>
    <d v="2012-05-26T16:01:54"/>
    <n v="15000"/>
    <n v="15000"/>
    <s v="USD"/>
    <n v="15000"/>
    <s v="PROCSS ASOCIATE"/>
    <x v="1"/>
    <s v="India"/>
    <x v="0"/>
    <s v="2 to 3 hours per day"/>
    <n v="2"/>
    <m/>
    <s v=""/>
    <n v="2"/>
    <n v="3"/>
    <s v=""/>
    <s v=""/>
    <s v=""/>
    <s v=""/>
    <s v=""/>
    <n v="3"/>
    <n v="19.23076923076923"/>
    <s v="0"/>
    <x v="5"/>
  </r>
  <r>
    <x v="729"/>
    <d v="2012-05-26T16:05:02"/>
    <n v="10000"/>
    <n v="10000"/>
    <s v="USD"/>
    <n v="10000"/>
    <s v="Reporting Analyst"/>
    <x v="0"/>
    <s v="India"/>
    <x v="0"/>
    <s v="4 to 6 hours a day"/>
    <n v="12"/>
    <m/>
    <s v=""/>
    <s v=""/>
    <s v=""/>
    <n v="4"/>
    <s v=""/>
    <n v="6"/>
    <s v=""/>
    <s v=""/>
    <n v="6"/>
    <n v="6.4102564102564106"/>
    <s v="0"/>
    <x v="2"/>
  </r>
  <r>
    <x v="730"/>
    <d v="2012-05-26T16:10:08"/>
    <n v="74000"/>
    <n v="74000"/>
    <s v="GBP"/>
    <n v="116637.19213297902"/>
    <s v="Corporate Finance Manager"/>
    <x v="3"/>
    <s v="UK"/>
    <x v="14"/>
    <s v="4 to 6 hours a day"/>
    <n v="5"/>
    <m/>
    <s v=""/>
    <s v=""/>
    <s v=""/>
    <n v="4"/>
    <s v=""/>
    <n v="6"/>
    <s v=""/>
    <s v=""/>
    <n v="6"/>
    <n v="74.76743085447373"/>
    <s v="0"/>
    <x v="1"/>
  </r>
  <r>
    <x v="731"/>
    <d v="2012-05-26T16:12:09"/>
    <s v="GBP21798"/>
    <n v="21798"/>
    <s v="GBP"/>
    <n v="34357.533974522659"/>
    <s v="Data Analyst"/>
    <x v="0"/>
    <s v="UK"/>
    <x v="14"/>
    <s v="All the 8 hours baby, all the 8!"/>
    <n v="1.5"/>
    <m/>
    <s v=""/>
    <s v=""/>
    <s v=""/>
    <s v=""/>
    <s v=""/>
    <s v=""/>
    <s v=""/>
    <n v="8"/>
    <n v="8"/>
    <n v="16.518045180058969"/>
    <s v="0"/>
    <x v="5"/>
  </r>
  <r>
    <x v="732"/>
    <d v="2012-05-26T16:16:39"/>
    <n v="65000"/>
    <n v="65000"/>
    <s v="GBP"/>
    <n v="102451.58768437347"/>
    <s v="compliance manager"/>
    <x v="3"/>
    <s v="UK"/>
    <x v="14"/>
    <s v="4 to 6 hours a day"/>
    <n v="15"/>
    <m/>
    <s v=""/>
    <s v=""/>
    <s v=""/>
    <n v="4"/>
    <s v=""/>
    <n v="6"/>
    <s v=""/>
    <s v=""/>
    <n v="6"/>
    <n v="65.674094669470179"/>
    <s v="0"/>
    <x v="2"/>
  </r>
  <r>
    <x v="733"/>
    <d v="2012-05-26T16:23:30"/>
    <n v="16000"/>
    <n v="16000"/>
    <s v="USD"/>
    <n v="16000"/>
    <s v="Engineer"/>
    <x v="2"/>
    <s v="India"/>
    <x v="0"/>
    <s v="2 to 3 hours per day"/>
    <n v="5"/>
    <m/>
    <s v=""/>
    <n v="2"/>
    <n v="3"/>
    <s v=""/>
    <s v=""/>
    <s v=""/>
    <s v=""/>
    <s v=""/>
    <n v="3"/>
    <n v="20.512820512820511"/>
    <s v="0"/>
    <x v="1"/>
  </r>
  <r>
    <x v="734"/>
    <d v="2012-05-26T16:25:53"/>
    <n v="6000"/>
    <n v="6000"/>
    <s v="USD"/>
    <n v="6000"/>
    <s v="Merchandiser"/>
    <x v="3"/>
    <s v="India"/>
    <x v="0"/>
    <s v="2 to 3 hours per day"/>
    <n v="6"/>
    <m/>
    <s v=""/>
    <n v="2"/>
    <n v="3"/>
    <s v=""/>
    <s v=""/>
    <s v=""/>
    <s v=""/>
    <s v=""/>
    <n v="3"/>
    <n v="7.6923076923076925"/>
    <s v="0"/>
    <x v="3"/>
  </r>
  <r>
    <x v="735"/>
    <d v="2012-05-26T16:26:35"/>
    <s v="INR 30000"/>
    <n v="360000"/>
    <s v="INR"/>
    <n v="6410.8500074793246"/>
    <s v="Project Lead"/>
    <x v="3"/>
    <s v="India"/>
    <x v="0"/>
    <s v="All the 8 hours baby, all the 8!"/>
    <n v="6"/>
    <m/>
    <s v=""/>
    <s v=""/>
    <s v=""/>
    <s v=""/>
    <s v=""/>
    <s v=""/>
    <s v=""/>
    <n v="8"/>
    <n v="8"/>
    <n v="3.0821394266727524"/>
    <s v="0"/>
    <x v="3"/>
  </r>
  <r>
    <x v="736"/>
    <d v="2012-05-26T16:29:36"/>
    <n v="36000"/>
    <n v="36000"/>
    <s v="USD"/>
    <n v="36000"/>
    <s v="ENGINEER"/>
    <x v="2"/>
    <s v="uae"/>
    <x v="21"/>
    <s v="1 or 2 hours a day"/>
    <n v="7"/>
    <m/>
    <n v="1"/>
    <n v="2"/>
    <s v=""/>
    <s v=""/>
    <s v=""/>
    <s v=""/>
    <s v=""/>
    <s v=""/>
    <n v="2"/>
    <n v="69.230769230769226"/>
    <s v="0"/>
    <x v="3"/>
  </r>
  <r>
    <x v="737"/>
    <d v="2012-05-26T16:33:58"/>
    <n v="20000"/>
    <n v="20000"/>
    <s v="USD"/>
    <n v="20000"/>
    <s v="engineer"/>
    <x v="2"/>
    <s v="India"/>
    <x v="0"/>
    <s v="1 or 2 hours a day"/>
    <n v="7"/>
    <m/>
    <n v="1"/>
    <n v="2"/>
    <s v=""/>
    <s v=""/>
    <s v=""/>
    <s v=""/>
    <s v=""/>
    <s v=""/>
    <n v="2"/>
    <n v="38.46153846153846"/>
    <s v="0"/>
    <x v="3"/>
  </r>
  <r>
    <x v="738"/>
    <d v="2012-05-26T16:34:18"/>
    <s v="INR240000"/>
    <n v="240000"/>
    <s v="INR"/>
    <n v="4273.9000049862161"/>
    <s v="SR. ACCOUNTS EXECUTIVE"/>
    <x v="5"/>
    <s v="India"/>
    <x v="0"/>
    <s v="4 to 6 hours a day"/>
    <n v="8"/>
    <m/>
    <s v=""/>
    <s v=""/>
    <s v=""/>
    <n v="4"/>
    <s v=""/>
    <n v="6"/>
    <s v=""/>
    <s v=""/>
    <n v="6"/>
    <n v="2.7396794903757797"/>
    <s v="0"/>
    <x v="3"/>
  </r>
  <r>
    <x v="739"/>
    <d v="2012-05-26T16:34:57"/>
    <s v="Â£ 24000"/>
    <n v="24000"/>
    <s v="GBP"/>
    <n v="37828.278529614821"/>
    <s v="Business Support Specialist"/>
    <x v="6"/>
    <s v="UK"/>
    <x v="14"/>
    <s v="All the 8 hours baby, all the 8!"/>
    <n v="8"/>
    <m/>
    <s v=""/>
    <s v=""/>
    <s v=""/>
    <s v=""/>
    <s v=""/>
    <s v=""/>
    <s v=""/>
    <n v="8"/>
    <n v="8"/>
    <n v="18.186672370007127"/>
    <s v="0"/>
    <x v="3"/>
  </r>
  <r>
    <x v="740"/>
    <d v="2012-05-26T16:50:08"/>
    <s v="US $ 11,000"/>
    <n v="11000"/>
    <s v="USD"/>
    <n v="11000"/>
    <s v="Assistant Manager - Group MIS"/>
    <x v="3"/>
    <s v="Sri Lanka"/>
    <x v="55"/>
    <s v="All the 8 hours baby, all the 8!"/>
    <n v="4.5"/>
    <m/>
    <s v=""/>
    <s v=""/>
    <s v=""/>
    <s v=""/>
    <s v=""/>
    <s v=""/>
    <s v=""/>
    <n v="8"/>
    <n v="8"/>
    <n v="5.2884615384615383"/>
    <s v="0"/>
    <x v="1"/>
  </r>
  <r>
    <x v="741"/>
    <d v="2012-05-26T16:50:46"/>
    <n v="8000"/>
    <n v="8000"/>
    <s v="USD"/>
    <n v="8000"/>
    <s v="Business Analyst"/>
    <x v="0"/>
    <s v="India"/>
    <x v="0"/>
    <s v="2 to 3 hours per day"/>
    <n v="6"/>
    <m/>
    <s v=""/>
    <n v="2"/>
    <n v="3"/>
    <s v=""/>
    <s v=""/>
    <s v=""/>
    <s v=""/>
    <s v=""/>
    <n v="3"/>
    <n v="10.256410256410255"/>
    <s v="0"/>
    <x v="3"/>
  </r>
  <r>
    <x v="742"/>
    <d v="2012-05-26T17:02:46"/>
    <s v="Rs. 225000"/>
    <n v="225000"/>
    <s v="INR"/>
    <n v="4006.7812546745777"/>
    <s v="MIS Executive"/>
    <x v="7"/>
    <s v="India"/>
    <x v="0"/>
    <s v="All the 8 hours baby, all the 8!"/>
    <n v="5.5"/>
    <m/>
    <s v=""/>
    <s v=""/>
    <s v=""/>
    <s v=""/>
    <s v=""/>
    <s v=""/>
    <s v=""/>
    <n v="8"/>
    <n v="8"/>
    <n v="1.92633714167047"/>
    <s v="0"/>
    <x v="3"/>
  </r>
  <r>
    <x v="743"/>
    <d v="2012-05-26T17:03:02"/>
    <n v="1488000"/>
    <n v="1488000"/>
    <s v="NAIRA"/>
    <n v="9171.0323574730355"/>
    <s v="Company Systems Integration Manager"/>
    <x v="3"/>
    <s v="Nigeria"/>
    <x v="61"/>
    <s v="2 to 3 hours per day"/>
    <n v="5"/>
    <m/>
    <s v=""/>
    <n v="2"/>
    <n v="3"/>
    <s v=""/>
    <s v=""/>
    <s v=""/>
    <s v=""/>
    <s v=""/>
    <n v="3"/>
    <n v="11.757733791632097"/>
    <s v="0"/>
    <x v="1"/>
  </r>
  <r>
    <x v="744"/>
    <d v="2012-05-26T17:03:26"/>
    <s v="INR 20000"/>
    <n v="240000"/>
    <s v="INR"/>
    <n v="4273.9000049862161"/>
    <s v="EXECUTIVE"/>
    <x v="0"/>
    <s v="India"/>
    <x v="0"/>
    <s v="2 to 3 hours per day"/>
    <n v="20"/>
    <m/>
    <s v=""/>
    <n v="2"/>
    <n v="3"/>
    <s v=""/>
    <s v=""/>
    <s v=""/>
    <s v=""/>
    <s v=""/>
    <n v="3"/>
    <n v="5.4793589807515595"/>
    <s v="0"/>
    <x v="2"/>
  </r>
  <r>
    <x v="745"/>
    <d v="2012-05-26T17:04:23"/>
    <s v="INR 700000"/>
    <n v="700000"/>
    <s v="INR"/>
    <n v="12465.541681209797"/>
    <s v="Sales Management Analyst"/>
    <x v="0"/>
    <s v="India"/>
    <x v="0"/>
    <s v="All the 8 hours baby, all the 8!"/>
    <n v="5"/>
    <m/>
    <s v=""/>
    <s v=""/>
    <s v=""/>
    <s v=""/>
    <s v=""/>
    <s v=""/>
    <s v=""/>
    <n v="8"/>
    <n v="8"/>
    <n v="5.9930488851970178"/>
    <s v="0"/>
    <x v="1"/>
  </r>
  <r>
    <x v="746"/>
    <d v="2012-05-26T17:06:48"/>
    <n v="2000"/>
    <n v="24000"/>
    <s v="USD"/>
    <n v="24000"/>
    <s v="Asst Production Planner"/>
    <x v="0"/>
    <s v="India"/>
    <x v="0"/>
    <s v="2 to 3 hours per day"/>
    <n v="1"/>
    <m/>
    <s v=""/>
    <n v="2"/>
    <n v="3"/>
    <s v=""/>
    <s v=""/>
    <s v=""/>
    <s v=""/>
    <s v=""/>
    <n v="3"/>
    <n v="30.76923076923077"/>
    <s v="0"/>
    <x v="4"/>
  </r>
  <r>
    <x v="747"/>
    <d v="2012-05-26T17:07:30"/>
    <n v="20000"/>
    <n v="20000"/>
    <s v="USD"/>
    <n v="20000"/>
    <s v="Consultat"/>
    <x v="8"/>
    <s v="Denmark"/>
    <x v="62"/>
    <s v="2 to 3 hours per day"/>
    <n v="15"/>
    <m/>
    <s v=""/>
    <n v="2"/>
    <n v="3"/>
    <s v=""/>
    <s v=""/>
    <s v=""/>
    <s v=""/>
    <s v=""/>
    <n v="3"/>
    <n v="25.641025641025642"/>
    <s v="0"/>
    <x v="2"/>
  </r>
  <r>
    <x v="748"/>
    <d v="2012-05-26T17:08:09"/>
    <n v="62000"/>
    <n v="62000"/>
    <s v="USD"/>
    <n v="62000"/>
    <s v="System Analyst "/>
    <x v="0"/>
    <s v="USA"/>
    <x v="2"/>
    <s v="2 to 3 hours per day"/>
    <n v="20"/>
    <m/>
    <s v=""/>
    <n v="2"/>
    <n v="3"/>
    <s v=""/>
    <s v=""/>
    <s v=""/>
    <s v=""/>
    <s v=""/>
    <n v="3"/>
    <n v="79.487179487179489"/>
    <s v="0"/>
    <x v="2"/>
  </r>
  <r>
    <x v="749"/>
    <d v="2012-05-26T17:09:24"/>
    <s v="14960 $"/>
    <n v="14960"/>
    <s v="USD"/>
    <n v="14960"/>
    <s v="Stock Controller"/>
    <x v="1"/>
    <s v="Saudi Arabia"/>
    <x v="22"/>
    <s v="All the 8 hours baby, all the 8!"/>
    <n v="2"/>
    <m/>
    <s v=""/>
    <s v=""/>
    <s v=""/>
    <s v=""/>
    <s v=""/>
    <s v=""/>
    <s v=""/>
    <n v="8"/>
    <n v="8"/>
    <n v="7.1923076923076925"/>
    <s v="0"/>
    <x v="5"/>
  </r>
  <r>
    <x v="750"/>
    <d v="2012-05-26T17:10:20"/>
    <n v="120000"/>
    <n v="120000"/>
    <s v="INR"/>
    <n v="2136.9500024931081"/>
    <s v="ACCOUNTANT"/>
    <x v="5"/>
    <s v="India"/>
    <x v="0"/>
    <s v="2 to 3 hours per day"/>
    <n v="2"/>
    <m/>
    <s v=""/>
    <n v="2"/>
    <n v="3"/>
    <s v=""/>
    <s v=""/>
    <s v=""/>
    <s v=""/>
    <s v=""/>
    <n v="3"/>
    <n v="2.7396794903757797"/>
    <s v="0"/>
    <x v="5"/>
  </r>
  <r>
    <x v="751"/>
    <d v="2012-05-26T17:24:41"/>
    <n v="30232"/>
    <n v="30232"/>
    <s v="USD"/>
    <n v="30232"/>
    <s v="Accounts Supervisor"/>
    <x v="5"/>
    <s v="KSA"/>
    <x v="2"/>
    <s v="2 to 3 hours per day"/>
    <n v="5"/>
    <m/>
    <s v=""/>
    <n v="2"/>
    <n v="3"/>
    <s v=""/>
    <s v=""/>
    <s v=""/>
    <s v=""/>
    <s v=""/>
    <n v="3"/>
    <n v="38.758974358974363"/>
    <s v="0"/>
    <x v="1"/>
  </r>
  <r>
    <x v="752"/>
    <d v="2012-05-26T17:24:41"/>
    <n v="41000"/>
    <n v="41000"/>
    <s v="USD"/>
    <n v="41000"/>
    <s v="Business Analyst"/>
    <x v="0"/>
    <s v="USA"/>
    <x v="2"/>
    <s v="All the 8 hours baby, all the 8!"/>
    <n v="4"/>
    <m/>
    <s v=""/>
    <s v=""/>
    <s v=""/>
    <s v=""/>
    <s v=""/>
    <s v=""/>
    <s v=""/>
    <n v="8"/>
    <n v="8"/>
    <n v="19.71153846153846"/>
    <s v="0"/>
    <x v="1"/>
  </r>
  <r>
    <x v="753"/>
    <d v="2012-05-26T17:31:56"/>
    <s v="95000 AUD"/>
    <n v="95000"/>
    <s v="AUD"/>
    <n v="96891.417358250401"/>
    <s v="Data Analyst - Report Writer"/>
    <x v="0"/>
    <s v="Australia"/>
    <x v="16"/>
    <s v="2 to 3 hours per day"/>
    <n v="11"/>
    <m/>
    <s v=""/>
    <n v="2"/>
    <n v="3"/>
    <s v=""/>
    <s v=""/>
    <s v=""/>
    <s v=""/>
    <s v=""/>
    <n v="3"/>
    <n v="124.21976584391076"/>
    <s v="0"/>
    <x v="2"/>
  </r>
  <r>
    <x v="754"/>
    <d v="2012-05-26T17:44:34"/>
    <s v="Rs 1200000"/>
    <n v="1200000"/>
    <s v="INR"/>
    <n v="21369.500024931083"/>
    <s v="Regional Formwork Head "/>
    <x v="3"/>
    <s v="India"/>
    <x v="0"/>
    <s v="All the 8 hours baby, all the 8!"/>
    <n v="14"/>
    <m/>
    <s v=""/>
    <s v=""/>
    <s v=""/>
    <s v=""/>
    <s v=""/>
    <s v=""/>
    <s v=""/>
    <n v="8"/>
    <n v="8"/>
    <n v="10.273798088909174"/>
    <s v="0"/>
    <x v="2"/>
  </r>
  <r>
    <x v="755"/>
    <d v="2012-05-26T17:47:00"/>
    <n v="205000"/>
    <n v="205000"/>
    <s v="INR"/>
    <n v="3650.6229209257262"/>
    <s v="BRANCH ACCOUNTANT"/>
    <x v="5"/>
    <s v="India"/>
    <x v="0"/>
    <s v="All the 8 hours baby, all the 8!"/>
    <n v="10"/>
    <m/>
    <s v=""/>
    <s v=""/>
    <s v=""/>
    <s v=""/>
    <s v=""/>
    <s v=""/>
    <s v=""/>
    <n v="8"/>
    <n v="8"/>
    <n v="1.7551071735219839"/>
    <s v="0"/>
    <x v="3"/>
  </r>
  <r>
    <x v="756"/>
    <d v="2012-05-26T17:47:10"/>
    <s v="$1,589.00/per month"/>
    <n v="19068"/>
    <s v="USD"/>
    <n v="19068"/>
    <s v="Accounting Head"/>
    <x v="5"/>
    <s v="Philippines"/>
    <x v="33"/>
    <s v="All the 8 hours baby, all the 8!"/>
    <n v="20"/>
    <m/>
    <s v=""/>
    <s v=""/>
    <s v=""/>
    <s v=""/>
    <s v=""/>
    <s v=""/>
    <s v=""/>
    <n v="8"/>
    <n v="8"/>
    <n v="9.167307692307693"/>
    <s v="0"/>
    <x v="2"/>
  </r>
  <r>
    <x v="757"/>
    <d v="2012-05-26T17:49:17"/>
    <s v="Rs. 300000"/>
    <n v="300000"/>
    <s v="INR"/>
    <n v="5342.3750062327708"/>
    <s v="OPEX CONTROL"/>
    <x v="1"/>
    <s v="India"/>
    <x v="0"/>
    <s v="All the 8 hours baby, all the 8!"/>
    <n v="4"/>
    <m/>
    <s v=""/>
    <s v=""/>
    <s v=""/>
    <s v=""/>
    <s v=""/>
    <s v=""/>
    <s v=""/>
    <n v="8"/>
    <n v="8"/>
    <n v="2.5684495222272936"/>
    <s v="0"/>
    <x v="1"/>
  </r>
  <r>
    <x v="758"/>
    <d v="2012-05-26T17:51:27"/>
    <n v="48000"/>
    <n v="48000"/>
    <s v="USD"/>
    <n v="48000"/>
    <s v="Consultant"/>
    <x v="8"/>
    <s v="Singapore"/>
    <x v="30"/>
    <s v="All the 8 hours baby, all the 8!"/>
    <n v="3"/>
    <m/>
    <s v=""/>
    <s v=""/>
    <s v=""/>
    <s v=""/>
    <s v=""/>
    <s v=""/>
    <s v=""/>
    <n v="8"/>
    <n v="8"/>
    <n v="23.076923076923077"/>
    <s v="0"/>
    <x v="5"/>
  </r>
  <r>
    <x v="759"/>
    <d v="2012-05-26T18:19:49"/>
    <s v="2.2 lakhs per annum"/>
    <n v="220000"/>
    <s v="INR"/>
    <n v="3917.7416712373652"/>
    <s v="Associate Software Engineer"/>
    <x v="2"/>
    <s v="India"/>
    <x v="0"/>
    <s v="4 to 6 hours a day"/>
    <n v="2"/>
    <m/>
    <s v=""/>
    <s v=""/>
    <s v=""/>
    <n v="4"/>
    <s v=""/>
    <n v="6"/>
    <s v=""/>
    <s v=""/>
    <n v="6"/>
    <n v="2.5113728661777981"/>
    <s v="0"/>
    <x v="5"/>
  </r>
  <r>
    <x v="760"/>
    <d v="2012-05-26T18:29:06"/>
    <n v="13500"/>
    <n v="13500"/>
    <s v="USD"/>
    <n v="13500"/>
    <s v="MIS"/>
    <x v="7"/>
    <s v="India"/>
    <x v="0"/>
    <s v="All the 8 hours baby, all the 8!"/>
    <n v="2.5"/>
    <m/>
    <s v=""/>
    <s v=""/>
    <s v=""/>
    <s v=""/>
    <s v=""/>
    <s v=""/>
    <s v=""/>
    <n v="8"/>
    <n v="8"/>
    <n v="6.490384615384615"/>
    <s v="0"/>
    <x v="5"/>
  </r>
  <r>
    <x v="761"/>
    <d v="2012-05-26T18:35:20"/>
    <s v="45000 $"/>
    <n v="45000"/>
    <s v="USD"/>
    <n v="45000"/>
    <s v="AGM"/>
    <x v="3"/>
    <s v="India"/>
    <x v="0"/>
    <s v="1 or 2 hours a day"/>
    <n v="15"/>
    <m/>
    <n v="1"/>
    <n v="2"/>
    <s v=""/>
    <s v=""/>
    <s v=""/>
    <s v=""/>
    <s v=""/>
    <s v=""/>
    <n v="2"/>
    <n v="86.538461538461533"/>
    <s v="0"/>
    <x v="2"/>
  </r>
  <r>
    <x v="762"/>
    <d v="2012-05-26T18:38:41"/>
    <n v="55000"/>
    <n v="55000"/>
    <s v="EUR"/>
    <n v="69871.969144538423"/>
    <s v="CFO"/>
    <x v="4"/>
    <s v="italy"/>
    <x v="63"/>
    <s v="2 to 3 hours per day"/>
    <n v="18"/>
    <m/>
    <s v=""/>
    <n v="2"/>
    <n v="3"/>
    <s v=""/>
    <s v=""/>
    <s v=""/>
    <s v=""/>
    <s v=""/>
    <n v="3"/>
    <n v="89.579447621203101"/>
    <s v="0"/>
    <x v="2"/>
  </r>
  <r>
    <x v="763"/>
    <d v="2012-05-26T18:41:31"/>
    <s v="Rs 40000"/>
    <n v="480000"/>
    <s v="INR"/>
    <n v="8547.8000099724322"/>
    <s v="Banker"/>
    <x v="3"/>
    <s v="India"/>
    <x v="0"/>
    <s v="4 to 6 hours a day"/>
    <n v="11"/>
    <m/>
    <s v=""/>
    <s v=""/>
    <s v=""/>
    <n v="4"/>
    <s v=""/>
    <n v="6"/>
    <s v=""/>
    <s v=""/>
    <n v="6"/>
    <n v="5.4793589807515595"/>
    <s v="0"/>
    <x v="2"/>
  </r>
  <r>
    <x v="764"/>
    <d v="2012-05-26T18:44:00"/>
    <s v="Dhs 2800 + Accomodation"/>
    <n v="33600"/>
    <s v="AED"/>
    <n v="9146.5655463031271"/>
    <s v="Accountant"/>
    <x v="5"/>
    <s v="Dubai"/>
    <x v="34"/>
    <s v="1 or 2 hours a day"/>
    <n v="7"/>
    <m/>
    <n v="1"/>
    <n v="2"/>
    <s v=""/>
    <s v=""/>
    <s v=""/>
    <s v=""/>
    <s v=""/>
    <s v=""/>
    <n v="2"/>
    <n v="17.589549127506015"/>
    <s v="0"/>
    <x v="3"/>
  </r>
  <r>
    <x v="765"/>
    <d v="2012-05-26T18:56:52"/>
    <n v="570000"/>
    <n v="570000"/>
    <s v="INR"/>
    <n v="10150.512511842264"/>
    <s v="Analyst"/>
    <x v="0"/>
    <s v="India"/>
    <x v="0"/>
    <s v="All the 8 hours baby, all the 8!"/>
    <n v="2.4"/>
    <m/>
    <s v=""/>
    <s v=""/>
    <s v=""/>
    <s v=""/>
    <s v=""/>
    <s v=""/>
    <s v=""/>
    <n v="8"/>
    <n v="8"/>
    <n v="4.880054092231858"/>
    <s v="0"/>
    <x v="5"/>
  </r>
  <r>
    <x v="766"/>
    <d v="2012-05-26T19:07:55"/>
    <n v="636000"/>
    <n v="636000"/>
    <s v="INR"/>
    <n v="11325.835013213473"/>
    <s v="Program Manager"/>
    <x v="3"/>
    <s v="India"/>
    <x v="0"/>
    <s v="4 to 6 hours a day"/>
    <n v="7"/>
    <m/>
    <s v=""/>
    <s v=""/>
    <s v=""/>
    <n v="4"/>
    <s v=""/>
    <n v="6"/>
    <s v=""/>
    <s v=""/>
    <n v="6"/>
    <n v="7.2601506494958157"/>
    <s v="0"/>
    <x v="3"/>
  </r>
  <r>
    <x v="767"/>
    <d v="2012-05-26T19:13:39"/>
    <s v="180000 PKR"/>
    <n v="180000"/>
    <s v="PKR"/>
    <n v="1910.5359690238436"/>
    <s v="S&amp;D Reporting &amp; Analysis Team Leader"/>
    <x v="7"/>
    <s v="Pakistan"/>
    <x v="3"/>
    <s v="All the 8 hours baby, all the 8!"/>
    <n v="7"/>
    <m/>
    <s v=""/>
    <s v=""/>
    <s v=""/>
    <s v=""/>
    <s v=""/>
    <s v=""/>
    <s v=""/>
    <n v="8"/>
    <n v="8"/>
    <n v="0.91852690818454019"/>
    <s v="0"/>
    <x v="3"/>
  </r>
  <r>
    <x v="768"/>
    <d v="2012-05-26T19:22:53"/>
    <s v="AUS$36000"/>
    <n v="36000"/>
    <s v="USD"/>
    <n v="36000"/>
    <s v="Key Expert User"/>
    <x v="3"/>
    <s v="Australia"/>
    <x v="16"/>
    <s v="2 to 3 hours per day"/>
    <n v="12"/>
    <m/>
    <s v=""/>
    <n v="2"/>
    <n v="3"/>
    <s v=""/>
    <s v=""/>
    <s v=""/>
    <s v=""/>
    <s v=""/>
    <n v="3"/>
    <n v="46.153846153846153"/>
    <s v="0"/>
    <x v="2"/>
  </r>
  <r>
    <x v="769"/>
    <d v="2012-05-26T19:29:23"/>
    <s v="2.25 lakhs per year(prof income)"/>
    <n v="2250000"/>
    <s v="INR"/>
    <n v="40067.812546745779"/>
    <s v="company secretary"/>
    <x v="5"/>
    <s v="India"/>
    <x v="0"/>
    <s v="1 or 2 hours a day"/>
    <n v="5"/>
    <m/>
    <n v="1"/>
    <n v="2"/>
    <s v=""/>
    <s v=""/>
    <s v=""/>
    <s v=""/>
    <s v=""/>
    <s v=""/>
    <n v="2"/>
    <n v="77.053485666818801"/>
    <s v="0"/>
    <x v="1"/>
  </r>
  <r>
    <x v="770"/>
    <d v="2012-05-26T19:29:34"/>
    <n v="16000"/>
    <n v="16000"/>
    <s v="USD"/>
    <n v="16000"/>
    <s v="Mis executiv"/>
    <x v="7"/>
    <s v="India"/>
    <x v="0"/>
    <s v="All the 8 hours baby, all the 8!"/>
    <n v="1"/>
    <m/>
    <s v=""/>
    <s v=""/>
    <s v=""/>
    <s v=""/>
    <s v=""/>
    <s v=""/>
    <s v=""/>
    <n v="8"/>
    <n v="8"/>
    <n v="7.6923076923076925"/>
    <s v="0"/>
    <x v="4"/>
  </r>
  <r>
    <x v="771"/>
    <d v="2012-05-26T19:34:12"/>
    <n v="240000"/>
    <n v="240000"/>
    <s v="INR"/>
    <n v="4273.9000049862161"/>
    <s v="Analyst"/>
    <x v="0"/>
    <s v="India"/>
    <x v="0"/>
    <s v="All the 8 hours baby, all the 8!"/>
    <n v="4"/>
    <m/>
    <s v=""/>
    <s v=""/>
    <s v=""/>
    <s v=""/>
    <s v=""/>
    <s v=""/>
    <s v=""/>
    <n v="8"/>
    <n v="8"/>
    <n v="2.0547596177818348"/>
    <s v="0"/>
    <x v="1"/>
  </r>
  <r>
    <x v="772"/>
    <d v="2012-05-26T19:43:36"/>
    <s v="INR 400000"/>
    <n v="400000"/>
    <s v="INR"/>
    <n v="7123.1666749770275"/>
    <s v="Asst.Manager"/>
    <x v="3"/>
    <s v="India"/>
    <x v="0"/>
    <s v="4 to 6 hours a day"/>
    <n v="7"/>
    <m/>
    <s v=""/>
    <s v=""/>
    <s v=""/>
    <n v="4"/>
    <s v=""/>
    <n v="6"/>
    <s v=""/>
    <s v=""/>
    <n v="6"/>
    <n v="4.5661324839596329"/>
    <s v="0"/>
    <x v="3"/>
  </r>
  <r>
    <x v="773"/>
    <d v="2012-05-26T20:08:21"/>
    <n v="10000"/>
    <n v="10000"/>
    <s v="USD"/>
    <n v="10000"/>
    <s v="BDM"/>
    <x v="3"/>
    <s v="India"/>
    <x v="0"/>
    <s v="1 or 2 hours a day"/>
    <n v="12"/>
    <m/>
    <n v="1"/>
    <n v="2"/>
    <s v=""/>
    <s v=""/>
    <s v=""/>
    <s v=""/>
    <s v=""/>
    <s v=""/>
    <n v="2"/>
    <n v="19.23076923076923"/>
    <s v="0"/>
    <x v="2"/>
  </r>
  <r>
    <x v="774"/>
    <d v="2012-05-26T20:16:28"/>
    <s v="CA$66000"/>
    <n v="66000"/>
    <s v="CAD"/>
    <n v="64901.860520001574"/>
    <s v="Programmer-analyst"/>
    <x v="0"/>
    <s v="Canada"/>
    <x v="17"/>
    <s v="2 to 3 hours per day"/>
    <n v="20"/>
    <m/>
    <s v=""/>
    <n v="2"/>
    <n v="3"/>
    <s v=""/>
    <s v=""/>
    <s v=""/>
    <s v=""/>
    <s v=""/>
    <n v="3"/>
    <n v="83.207513487181515"/>
    <s v="0"/>
    <x v="2"/>
  </r>
  <r>
    <x v="775"/>
    <d v="2012-05-26T20:19:36"/>
    <n v="65000"/>
    <n v="65000"/>
    <s v="USD"/>
    <n v="65000"/>
    <s v="security analyst"/>
    <x v="0"/>
    <s v="USA"/>
    <x v="2"/>
    <s v="2 to 3 hours per day"/>
    <n v="10"/>
    <m/>
    <s v=""/>
    <n v="2"/>
    <n v="3"/>
    <s v=""/>
    <s v=""/>
    <s v=""/>
    <s v=""/>
    <s v=""/>
    <n v="3"/>
    <n v="83.333333333333343"/>
    <s v="0"/>
    <x v="3"/>
  </r>
  <r>
    <x v="776"/>
    <d v="2012-05-26T20:20:34"/>
    <s v="Rs 450000"/>
    <n v="450000"/>
    <s v="INR"/>
    <n v="8013.5625093491553"/>
    <s v="Material Planner"/>
    <x v="3"/>
    <s v="India"/>
    <x v="0"/>
    <s v="All the 8 hours baby, all the 8!"/>
    <n v="1.5"/>
    <m/>
    <s v=""/>
    <s v=""/>
    <s v=""/>
    <s v=""/>
    <s v=""/>
    <s v=""/>
    <s v=""/>
    <n v="8"/>
    <n v="8"/>
    <n v="3.85267428334094"/>
    <s v="0"/>
    <x v="5"/>
  </r>
  <r>
    <x v="777"/>
    <d v="2012-05-26T20:27:19"/>
    <n v="100000"/>
    <n v="100000"/>
    <s v="CAD"/>
    <n v="98336.152303032693"/>
    <s v="VP Infrastructure"/>
    <x v="4"/>
    <s v="Canada"/>
    <x v="17"/>
    <s v="4 to 6 hours a day"/>
    <n v="5"/>
    <m/>
    <s v=""/>
    <s v=""/>
    <s v=""/>
    <n v="4"/>
    <s v=""/>
    <n v="6"/>
    <s v=""/>
    <s v=""/>
    <n v="6"/>
    <n v="63.035995066046596"/>
    <s v="0"/>
    <x v="1"/>
  </r>
  <r>
    <x v="778"/>
    <d v="2012-05-26T20:31:30"/>
    <s v="ONE LACK FIFTY THOUSAND(INR)"/>
    <n v="150000"/>
    <s v="INR"/>
    <n v="2671.1875031163854"/>
    <s v="WORKING WITH PRODUCT TEAM OF MAKEMYTRIP.COM"/>
    <x v="0"/>
    <s v="India"/>
    <x v="0"/>
    <s v="4 to 6 hours a day"/>
    <n v="2"/>
    <m/>
    <s v=""/>
    <s v=""/>
    <s v=""/>
    <n v="4"/>
    <s v=""/>
    <n v="6"/>
    <s v=""/>
    <s v=""/>
    <n v="6"/>
    <n v="1.7122996814848623"/>
    <s v="0"/>
    <x v="5"/>
  </r>
  <r>
    <x v="779"/>
    <d v="2012-05-26T20:50:07"/>
    <n v="96000"/>
    <n v="96000"/>
    <s v="USD"/>
    <n v="96000"/>
    <s v="MIS Executive"/>
    <x v="7"/>
    <s v="India"/>
    <x v="0"/>
    <s v="All the 8 hours baby, all the 8!"/>
    <n v="8"/>
    <m/>
    <s v=""/>
    <s v=""/>
    <s v=""/>
    <s v=""/>
    <s v=""/>
    <s v=""/>
    <s v=""/>
    <n v="8"/>
    <n v="8"/>
    <n v="46.153846153846153"/>
    <s v="0"/>
    <x v="3"/>
  </r>
  <r>
    <x v="780"/>
    <d v="2012-05-26T20:57:13"/>
    <s v="Rs. 8000"/>
    <n v="1152000"/>
    <s v="INR"/>
    <n v="20514.720023933838"/>
    <s v="Cashier"/>
    <x v="5"/>
    <s v="India"/>
    <x v="0"/>
    <s v="4 to 6 hours a day"/>
    <n v="6"/>
    <m/>
    <s v=""/>
    <s v=""/>
    <s v=""/>
    <n v="4"/>
    <s v=""/>
    <n v="6"/>
    <s v=""/>
    <s v=""/>
    <n v="6"/>
    <n v="13.150461553803742"/>
    <s v="0"/>
    <x v="3"/>
  </r>
  <r>
    <x v="781"/>
    <d v="2012-05-26T20:57:17"/>
    <n v="15000"/>
    <n v="15000"/>
    <s v="EUR"/>
    <n v="19055.991584874118"/>
    <s v="Technician"/>
    <x v="0"/>
    <s v="Spain"/>
    <x v="48"/>
    <s v="2 to 3 hours per day"/>
    <n v="10"/>
    <m/>
    <s v=""/>
    <n v="2"/>
    <n v="3"/>
    <s v=""/>
    <s v=""/>
    <s v=""/>
    <s v=""/>
    <s v=""/>
    <n v="3"/>
    <n v="24.430758442146306"/>
    <s v="0"/>
    <x v="3"/>
  </r>
  <r>
    <x v="782"/>
    <d v="2012-05-26T21:00:40"/>
    <s v="Aud 65000"/>
    <n v="65000"/>
    <s v="AUD"/>
    <n v="66294.12766617132"/>
    <s v="Market analyst"/>
    <x v="0"/>
    <s v="Australia"/>
    <x v="16"/>
    <s v="All the 8 hours baby, all the 8!"/>
    <n v="10"/>
    <m/>
    <s v=""/>
    <s v=""/>
    <s v=""/>
    <s v=""/>
    <s v=""/>
    <s v=""/>
    <s v=""/>
    <n v="8"/>
    <n v="8"/>
    <n v="31.872176762582367"/>
    <s v="0"/>
    <x v="3"/>
  </r>
  <r>
    <x v="783"/>
    <d v="2012-05-26T21:05:35"/>
    <s v="Rs. 377000"/>
    <n v="377000"/>
    <s v="INR"/>
    <n v="6713.584591165848"/>
    <s v="Team Developer"/>
    <x v="0"/>
    <s v="India"/>
    <x v="0"/>
    <s v="1 or 2 hours a day"/>
    <n v="7"/>
    <m/>
    <n v="1"/>
    <n v="2"/>
    <s v=""/>
    <s v=""/>
    <s v=""/>
    <s v=""/>
    <s v=""/>
    <s v=""/>
    <n v="2"/>
    <n v="12.910739598395862"/>
    <s v="0"/>
    <x v="3"/>
  </r>
  <r>
    <x v="784"/>
    <d v="2012-05-26T21:07:14"/>
    <s v="Â£29000"/>
    <n v="29000"/>
    <s v="GBP"/>
    <n v="45709.169889951241"/>
    <s v="Reporting Assistant"/>
    <x v="7"/>
    <s v="UK"/>
    <x v="14"/>
    <s v="2 to 3 hours per day"/>
    <n v="15"/>
    <m/>
    <s v=""/>
    <n v="2"/>
    <n v="3"/>
    <s v=""/>
    <s v=""/>
    <s v=""/>
    <s v=""/>
    <s v=""/>
    <n v="3"/>
    <n v="58.601499858911851"/>
    <s v="0"/>
    <x v="2"/>
  </r>
  <r>
    <x v="785"/>
    <d v="2012-05-26T21:10:20"/>
    <n v="48500"/>
    <n v="48500"/>
    <s v="USD"/>
    <n v="48500"/>
    <s v="Loss Prevention Finance Coordinator"/>
    <x v="3"/>
    <s v="USA"/>
    <x v="2"/>
    <s v="2 to 3 hours per day"/>
    <n v="10"/>
    <m/>
    <s v=""/>
    <n v="2"/>
    <n v="3"/>
    <s v=""/>
    <s v=""/>
    <s v=""/>
    <s v=""/>
    <s v=""/>
    <n v="3"/>
    <n v="62.179487179487175"/>
    <s v="0"/>
    <x v="3"/>
  </r>
  <r>
    <x v="786"/>
    <d v="2012-05-26T21:13:02"/>
    <n v="600000"/>
    <n v="600000"/>
    <s v="INR"/>
    <n v="10684.750012465542"/>
    <s v="MIS Analyst"/>
    <x v="0"/>
    <s v="India"/>
    <x v="0"/>
    <s v="All the 8 hours baby, all the 8!"/>
    <n v="4"/>
    <m/>
    <s v=""/>
    <s v=""/>
    <s v=""/>
    <s v=""/>
    <s v=""/>
    <s v=""/>
    <s v=""/>
    <n v="8"/>
    <n v="8"/>
    <n v="5.1368990444545872"/>
    <s v="0"/>
    <x v="1"/>
  </r>
  <r>
    <x v="787"/>
    <d v="2012-05-26T21:13:51"/>
    <n v="33900"/>
    <n v="33900"/>
    <s v="USD"/>
    <n v="33900"/>
    <s v="Administrative Assistant"/>
    <x v="0"/>
    <s v="USA"/>
    <x v="2"/>
    <s v="2 to 3 hours per day"/>
    <n v="10"/>
    <m/>
    <s v=""/>
    <n v="2"/>
    <n v="3"/>
    <s v=""/>
    <s v=""/>
    <s v=""/>
    <s v=""/>
    <s v=""/>
    <n v="3"/>
    <n v="43.46153846153846"/>
    <s v="0"/>
    <x v="3"/>
  </r>
  <r>
    <x v="788"/>
    <d v="2012-05-26T21:24:39"/>
    <s v="ZAR900,000"/>
    <n v="900000"/>
    <s v="ZAR"/>
    <n v="109729.60187662003"/>
    <s v="Business Analyst"/>
    <x v="0"/>
    <s v="South Africa"/>
    <x v="11"/>
    <s v="All the 8 hours baby, all the 8!"/>
    <n v="40"/>
    <m/>
    <s v=""/>
    <s v=""/>
    <s v=""/>
    <s v=""/>
    <s v=""/>
    <s v=""/>
    <s v=""/>
    <n v="8"/>
    <n v="8"/>
    <n v="52.754616286836551"/>
    <s v="0"/>
    <x v="2"/>
  </r>
  <r>
    <x v="789"/>
    <d v="2012-05-26T21:27:01"/>
    <n v="850000"/>
    <n v="850000"/>
    <s v="INR"/>
    <n v="15136.729184326183"/>
    <s v="Senior Research Analyst"/>
    <x v="0"/>
    <s v="India"/>
    <x v="0"/>
    <s v="4 to 6 hours a day"/>
    <n v="2"/>
    <m/>
    <s v=""/>
    <s v=""/>
    <s v=""/>
    <n v="4"/>
    <s v=""/>
    <n v="6"/>
    <s v=""/>
    <s v=""/>
    <n v="6"/>
    <n v="9.7030315284142183"/>
    <s v="0"/>
    <x v="5"/>
  </r>
  <r>
    <x v="790"/>
    <d v="2012-05-26T21:27:17"/>
    <n v="85000"/>
    <n v="85000"/>
    <s v="USD"/>
    <n v="85000"/>
    <s v="Director, IT/Operations"/>
    <x v="4"/>
    <s v="USA"/>
    <x v="2"/>
    <s v="4 to 6 hours a day"/>
    <n v="15"/>
    <m/>
    <s v=""/>
    <s v=""/>
    <s v=""/>
    <n v="4"/>
    <s v=""/>
    <n v="6"/>
    <s v=""/>
    <s v=""/>
    <n v="6"/>
    <n v="54.487179487179482"/>
    <s v="0"/>
    <x v="2"/>
  </r>
  <r>
    <x v="791"/>
    <d v="2012-05-26T21:40:49"/>
    <s v="Rs. 450000"/>
    <n v="450000"/>
    <s v="INR"/>
    <n v="8013.5625093491553"/>
    <s v="Sr. Executive"/>
    <x v="3"/>
    <s v="India"/>
    <x v="0"/>
    <s v="4 to 6 hours a day"/>
    <n v="6"/>
    <m/>
    <s v=""/>
    <s v=""/>
    <s v=""/>
    <n v="4"/>
    <s v=""/>
    <n v="6"/>
    <s v=""/>
    <s v=""/>
    <n v="6"/>
    <n v="5.1368990444545863"/>
    <s v="0"/>
    <x v="3"/>
  </r>
  <r>
    <x v="792"/>
    <d v="2012-05-26T21:43:54"/>
    <n v="48000"/>
    <n v="48000"/>
    <s v="USD"/>
    <n v="48000"/>
    <s v="Operations Support Coordinator"/>
    <x v="3"/>
    <s v="USA"/>
    <x v="2"/>
    <s v="2 to 3 hours per day"/>
    <n v="16"/>
    <m/>
    <s v=""/>
    <n v="2"/>
    <n v="3"/>
    <s v=""/>
    <s v=""/>
    <s v=""/>
    <s v=""/>
    <s v=""/>
    <n v="3"/>
    <n v="61.53846153846154"/>
    <s v="0"/>
    <x v="2"/>
  </r>
  <r>
    <x v="793"/>
    <d v="2012-05-26T21:56:36"/>
    <n v="170000"/>
    <n v="170000"/>
    <s v="INR"/>
    <n v="3027.3458368652364"/>
    <s v="Sr. Executive MIS"/>
    <x v="7"/>
    <s v="India"/>
    <x v="0"/>
    <s v="4 to 6 hours a day"/>
    <n v="2"/>
    <m/>
    <s v=""/>
    <s v=""/>
    <s v=""/>
    <n v="4"/>
    <s v=""/>
    <n v="6"/>
    <s v=""/>
    <s v=""/>
    <n v="6"/>
    <n v="1.9406063056828438"/>
    <s v="0"/>
    <x v="5"/>
  </r>
  <r>
    <x v="794"/>
    <d v="2012-05-26T21:56:49"/>
    <n v="13100"/>
    <n v="13100"/>
    <s v="USD"/>
    <n v="13100"/>
    <s v="accountant"/>
    <x v="5"/>
    <s v="India"/>
    <x v="0"/>
    <s v="2 to 3 hours per day"/>
    <n v="5"/>
    <m/>
    <s v=""/>
    <n v="2"/>
    <n v="3"/>
    <s v=""/>
    <s v=""/>
    <s v=""/>
    <s v=""/>
    <s v=""/>
    <n v="3"/>
    <n v="16.794871794871796"/>
    <s v="0"/>
    <x v="1"/>
  </r>
  <r>
    <x v="795"/>
    <d v="2012-05-26T22:02:53"/>
    <n v="5000"/>
    <n v="60000"/>
    <s v="USD"/>
    <n v="60000"/>
    <s v="Audit Manager"/>
    <x v="3"/>
    <s v="UAE"/>
    <x v="21"/>
    <s v="2 to 3 hours per day"/>
    <n v="15"/>
    <m/>
    <s v=""/>
    <n v="2"/>
    <n v="3"/>
    <s v=""/>
    <s v=""/>
    <s v=""/>
    <s v=""/>
    <s v=""/>
    <n v="3"/>
    <n v="76.92307692307692"/>
    <s v="0"/>
    <x v="2"/>
  </r>
  <r>
    <x v="796"/>
    <d v="2012-05-26T22:07:39"/>
    <s v="24000 $"/>
    <n v="24000"/>
    <s v="USD"/>
    <n v="24000"/>
    <s v="Logistic KA Manager"/>
    <x v="3"/>
    <s v="Croatia"/>
    <x v="1"/>
    <s v="2 to 3 hours per day"/>
    <n v="5"/>
    <m/>
    <s v=""/>
    <n v="2"/>
    <n v="3"/>
    <s v=""/>
    <s v=""/>
    <s v=""/>
    <s v=""/>
    <s v=""/>
    <n v="3"/>
    <n v="30.76923076923077"/>
    <s v="0"/>
    <x v="1"/>
  </r>
  <r>
    <x v="797"/>
    <d v="2012-05-26T22:08:56"/>
    <s v="Rs 20000"/>
    <n v="240000"/>
    <s v="INR"/>
    <n v="4273.9000049862161"/>
    <s v="MANAGER"/>
    <x v="3"/>
    <s v="India"/>
    <x v="0"/>
    <s v="2 to 3 hours per day"/>
    <n v="3"/>
    <m/>
    <s v=""/>
    <n v="2"/>
    <n v="3"/>
    <s v=""/>
    <s v=""/>
    <s v=""/>
    <s v=""/>
    <s v=""/>
    <n v="3"/>
    <n v="5.4793589807515595"/>
    <s v="0"/>
    <x v="5"/>
  </r>
  <r>
    <x v="798"/>
    <d v="2012-05-26T22:16:10"/>
    <s v="INR 650000"/>
    <n v="650000"/>
    <s v="INR"/>
    <n v="11575.14584683767"/>
    <s v="Deputy Manager"/>
    <x v="3"/>
    <s v="India"/>
    <x v="0"/>
    <s v="2 to 3 hours per day"/>
    <n v="5"/>
    <m/>
    <s v=""/>
    <n v="2"/>
    <n v="3"/>
    <s v=""/>
    <s v=""/>
    <s v=""/>
    <s v=""/>
    <s v=""/>
    <n v="3"/>
    <n v="14.839930572868807"/>
    <s v="0"/>
    <x v="1"/>
  </r>
  <r>
    <x v="799"/>
    <d v="2012-05-26T22:22:58"/>
    <n v="95000"/>
    <n v="95000"/>
    <s v="USD"/>
    <n v="95000"/>
    <s v="Business Analyst"/>
    <x v="0"/>
    <s v="USA"/>
    <x v="2"/>
    <s v="2 to 3 hours per day"/>
    <n v="13"/>
    <m/>
    <s v=""/>
    <n v="2"/>
    <n v="3"/>
    <s v=""/>
    <s v=""/>
    <s v=""/>
    <s v=""/>
    <s v=""/>
    <n v="3"/>
    <n v="121.7948717948718"/>
    <s v="0"/>
    <x v="2"/>
  </r>
  <r>
    <x v="800"/>
    <d v="2012-05-26T22:23:38"/>
    <n v="516000"/>
    <n v="516000"/>
    <s v="INR"/>
    <n v="9188.8850107203652"/>
    <s v="Management Trainee"/>
    <x v="3"/>
    <s v="India"/>
    <x v="0"/>
    <s v="4 to 6 hours a day"/>
    <n v="0"/>
    <m/>
    <s v=""/>
    <s v=""/>
    <s v=""/>
    <n v="4"/>
    <s v=""/>
    <n v="6"/>
    <s v=""/>
    <s v=""/>
    <n v="6"/>
    <n v="5.8903109043079267"/>
    <s v="0"/>
    <x v="0"/>
  </r>
  <r>
    <x v="801"/>
    <d v="2012-05-26T22:29:16"/>
    <s v="3500 Rs"/>
    <n v="504000"/>
    <s v="INR"/>
    <n v="8975.1900104710548"/>
    <s v="MNR"/>
    <x v="3"/>
    <s v="India"/>
    <x v="0"/>
    <s v="All the 8 hours baby, all the 8!"/>
    <n v="3"/>
    <m/>
    <s v=""/>
    <s v=""/>
    <s v=""/>
    <s v=""/>
    <s v=""/>
    <s v=""/>
    <s v=""/>
    <n v="8"/>
    <n v="8"/>
    <n v="4.3149951973418537"/>
    <s v="0"/>
    <x v="5"/>
  </r>
  <r>
    <x v="802"/>
    <d v="2012-05-26T22:29:21"/>
    <n v="144000"/>
    <n v="144000"/>
    <s v="INR"/>
    <n v="2564.3400029917298"/>
    <s v="BPO information process enabler"/>
    <x v="0"/>
    <s v="India"/>
    <x v="0"/>
    <s v="All the 8 hours baby, all the 8!"/>
    <n v="1"/>
    <m/>
    <s v=""/>
    <s v=""/>
    <s v=""/>
    <s v=""/>
    <s v=""/>
    <s v=""/>
    <s v=""/>
    <n v="8"/>
    <n v="8"/>
    <n v="1.2328557706691008"/>
    <s v="0"/>
    <x v="4"/>
  </r>
  <r>
    <x v="803"/>
    <d v="2012-05-26T22:43:11"/>
    <s v="Â£55000"/>
    <n v="55000"/>
    <s v="GBP"/>
    <n v="86689.804963700633"/>
    <s v="Financial controller"/>
    <x v="1"/>
    <s v="UK"/>
    <x v="14"/>
    <s v="4 to 6 hours a day"/>
    <n v="12"/>
    <m/>
    <s v=""/>
    <s v=""/>
    <s v=""/>
    <n v="4"/>
    <s v=""/>
    <n v="6"/>
    <s v=""/>
    <s v=""/>
    <n v="6"/>
    <n v="55.570387797243995"/>
    <s v="0"/>
    <x v="2"/>
  </r>
  <r>
    <x v="804"/>
    <d v="2012-05-26T22:43:12"/>
    <n v="15500"/>
    <n v="15500"/>
    <s v="USD"/>
    <n v="15500"/>
    <s v="Engineer"/>
    <x v="2"/>
    <s v="India"/>
    <x v="0"/>
    <s v="1 or 2 hours a day"/>
    <n v="3"/>
    <m/>
    <n v="1"/>
    <n v="2"/>
    <s v=""/>
    <s v=""/>
    <s v=""/>
    <s v=""/>
    <s v=""/>
    <s v=""/>
    <n v="2"/>
    <n v="29.807692307692307"/>
    <s v="0"/>
    <x v="5"/>
  </r>
  <r>
    <x v="805"/>
    <d v="2012-05-26T22:45:14"/>
    <s v="R$3.000,00"/>
    <n v="300000"/>
    <s v="BRL"/>
    <n v="148284.35006969364"/>
    <s v="Market Intelligence Analyst"/>
    <x v="0"/>
    <s v="Brazil"/>
    <x v="24"/>
    <s v="All the 8 hours baby, all the 8!"/>
    <n v="3"/>
    <m/>
    <s v=""/>
    <s v=""/>
    <s v=""/>
    <s v=""/>
    <s v=""/>
    <s v=""/>
    <s v=""/>
    <n v="8"/>
    <n v="8"/>
    <n v="71.290552918121946"/>
    <s v="0"/>
    <x v="5"/>
  </r>
  <r>
    <x v="806"/>
    <d v="2012-05-26T22:48:11"/>
    <n v="600000"/>
    <n v="600000"/>
    <s v="INR"/>
    <n v="10684.750012465542"/>
    <s v="Reporting Analyst"/>
    <x v="0"/>
    <s v="India"/>
    <x v="0"/>
    <s v="All the 8 hours baby, all the 8!"/>
    <n v="5"/>
    <m/>
    <s v=""/>
    <s v=""/>
    <s v=""/>
    <s v=""/>
    <s v=""/>
    <s v=""/>
    <s v=""/>
    <n v="8"/>
    <n v="8"/>
    <n v="5.1368990444545872"/>
    <s v="0"/>
    <x v="1"/>
  </r>
  <r>
    <x v="807"/>
    <d v="2012-05-26T22:49:34"/>
    <n v="75000"/>
    <n v="75000"/>
    <s v="USD"/>
    <n v="75000"/>
    <s v="sr financial analyst"/>
    <x v="0"/>
    <s v="USA"/>
    <x v="2"/>
    <s v="2 to 3 hours per day"/>
    <n v="27"/>
    <m/>
    <s v=""/>
    <n v="2"/>
    <n v="3"/>
    <s v=""/>
    <s v=""/>
    <s v=""/>
    <s v=""/>
    <s v=""/>
    <n v="3"/>
    <n v="96.15384615384616"/>
    <s v="0"/>
    <x v="2"/>
  </r>
  <r>
    <x v="808"/>
    <d v="2012-05-26T22:53:35"/>
    <s v="12000 $"/>
    <n v="12000"/>
    <s v="USD"/>
    <n v="12000"/>
    <s v="Investment manager"/>
    <x v="3"/>
    <s v="Ukraine"/>
    <x v="6"/>
    <s v="4 to 6 hours a day"/>
    <n v="5"/>
    <m/>
    <s v=""/>
    <s v=""/>
    <s v=""/>
    <n v="4"/>
    <s v=""/>
    <n v="6"/>
    <s v=""/>
    <s v=""/>
    <n v="6"/>
    <n v="7.6923076923076925"/>
    <s v="0"/>
    <x v="1"/>
  </r>
  <r>
    <x v="809"/>
    <d v="2012-05-26T23:02:00"/>
    <s v="INR 1700000"/>
    <n v="1700000"/>
    <s v="INR"/>
    <n v="30273.458368652366"/>
    <s v="Operations Lead"/>
    <x v="3"/>
    <s v="India"/>
    <x v="0"/>
    <s v="All the 8 hours baby, all the 8!"/>
    <n v="1.1000000000000001"/>
    <m/>
    <s v=""/>
    <s v=""/>
    <s v=""/>
    <s v=""/>
    <s v=""/>
    <s v=""/>
    <s v=""/>
    <n v="8"/>
    <n v="8"/>
    <n v="14.554547292621329"/>
    <s v="0"/>
    <x v="5"/>
  </r>
  <r>
    <x v="810"/>
    <d v="2012-05-26T23:03:21"/>
    <s v="US$30,000"/>
    <n v="30000"/>
    <s v="USD"/>
    <n v="30000"/>
    <s v="Financial Control Section Headm"/>
    <x v="1"/>
    <s v="Inonesia"/>
    <x v="56"/>
    <s v="4 to 6 hours a day"/>
    <n v="7"/>
    <m/>
    <s v=""/>
    <s v=""/>
    <s v=""/>
    <n v="4"/>
    <s v=""/>
    <n v="6"/>
    <s v=""/>
    <s v=""/>
    <n v="6"/>
    <n v="19.23076923076923"/>
    <s v="0"/>
    <x v="3"/>
  </r>
  <r>
    <x v="811"/>
    <d v="2012-05-26T23:03:59"/>
    <s v="30000 Rs"/>
    <n v="360000"/>
    <s v="INR"/>
    <n v="6410.8500074793246"/>
    <s v="Application Developer"/>
    <x v="0"/>
    <s v="India"/>
    <x v="0"/>
    <s v="All the 8 hours baby, all the 8!"/>
    <n v="4"/>
    <m/>
    <s v=""/>
    <s v=""/>
    <s v=""/>
    <s v=""/>
    <s v=""/>
    <s v=""/>
    <s v=""/>
    <n v="8"/>
    <n v="8"/>
    <n v="3.0821394266727524"/>
    <s v="0"/>
    <x v="1"/>
  </r>
  <r>
    <x v="812"/>
    <d v="2012-05-26T23:04:02"/>
    <n v="100000"/>
    <n v="100000"/>
    <s v="USD"/>
    <n v="100000"/>
    <s v="director"/>
    <x v="4"/>
    <s v="USA"/>
    <x v="2"/>
    <s v="4 to 6 hours a day"/>
    <n v="10"/>
    <m/>
    <s v=""/>
    <s v=""/>
    <s v=""/>
    <n v="4"/>
    <s v=""/>
    <n v="6"/>
    <s v=""/>
    <s v=""/>
    <n v="6"/>
    <n v="64.102564102564102"/>
    <s v="0"/>
    <x v="3"/>
  </r>
  <r>
    <x v="813"/>
    <d v="2012-05-26T23:04:53"/>
    <n v="42000"/>
    <n v="42000"/>
    <s v="EUR"/>
    <n v="53356.776437647524"/>
    <s v="Project Engineer"/>
    <x v="2"/>
    <s v="The Netherlands"/>
    <x v="18"/>
    <s v="4 to 6 hours a day"/>
    <n v="2"/>
    <m/>
    <s v=""/>
    <s v=""/>
    <s v=""/>
    <n v="4"/>
    <s v=""/>
    <n v="6"/>
    <s v=""/>
    <s v=""/>
    <n v="6"/>
    <n v="34.203061819004823"/>
    <s v="0"/>
    <x v="5"/>
  </r>
  <r>
    <x v="814"/>
    <d v="2012-05-26T23:05:15"/>
    <n v="40000"/>
    <n v="40000"/>
    <s v="USD"/>
    <n v="40000"/>
    <s v="High School Teacher"/>
    <x v="3"/>
    <s v="USA"/>
    <x v="2"/>
    <s v="2 to 3 hours per day"/>
    <n v="20"/>
    <m/>
    <s v=""/>
    <n v="2"/>
    <n v="3"/>
    <s v=""/>
    <s v=""/>
    <s v=""/>
    <s v=""/>
    <s v=""/>
    <n v="3"/>
    <n v="51.282051282051285"/>
    <s v="0"/>
    <x v="2"/>
  </r>
  <r>
    <x v="815"/>
    <d v="2012-05-26T23:14:58"/>
    <s v="5.5 lakhs"/>
    <n v="550000"/>
    <s v="INR"/>
    <n v="9794.354178093412"/>
    <s v="web analyst"/>
    <x v="0"/>
    <s v="India"/>
    <x v="0"/>
    <s v="4 to 6 hours a day"/>
    <n v="1"/>
    <m/>
    <s v=""/>
    <s v=""/>
    <s v=""/>
    <n v="4"/>
    <s v=""/>
    <n v="6"/>
    <s v=""/>
    <s v=""/>
    <n v="6"/>
    <n v="6.278432165444495"/>
    <s v="0"/>
    <x v="4"/>
  </r>
  <r>
    <x v="816"/>
    <d v="2012-05-26T23:15:18"/>
    <s v="65000 ron"/>
    <n v="65000"/>
    <s v="RON"/>
    <n v="18499.860539512854"/>
    <s v="HR Planning Specialist"/>
    <x v="6"/>
    <s v="Romania"/>
    <x v="38"/>
    <s v="4 to 6 hours a day"/>
    <n v="6"/>
    <m/>
    <s v=""/>
    <s v=""/>
    <s v=""/>
    <n v="4"/>
    <s v=""/>
    <n v="6"/>
    <s v=""/>
    <s v=""/>
    <n v="6"/>
    <n v="11.858884961226188"/>
    <s v="0"/>
    <x v="3"/>
  </r>
  <r>
    <x v="817"/>
    <d v="2012-05-26T23:17:09"/>
    <s v="15600 â‚¬"/>
    <n v="15600"/>
    <s v="EUR"/>
    <n v="19818.231248269083"/>
    <s v="Managment controller"/>
    <x v="1"/>
    <s v="Portugal"/>
    <x v="7"/>
    <s v="4 to 6 hours a day"/>
    <n v="5"/>
    <m/>
    <s v=""/>
    <s v=""/>
    <s v=""/>
    <n v="4"/>
    <s v=""/>
    <n v="6"/>
    <s v=""/>
    <s v=""/>
    <n v="6"/>
    <n v="12.70399438991608"/>
    <s v="0"/>
    <x v="1"/>
  </r>
  <r>
    <x v="818"/>
    <d v="2012-05-26T23:21:57"/>
    <s v="Rs.6,00,000/-"/>
    <n v="600000"/>
    <s v="INR"/>
    <n v="10684.750012465542"/>
    <s v="AO"/>
    <x v="3"/>
    <s v="India"/>
    <x v="0"/>
    <s v="All the 8 hours baby, all the 8!"/>
    <n v="20"/>
    <m/>
    <s v=""/>
    <s v=""/>
    <s v=""/>
    <s v=""/>
    <s v=""/>
    <s v=""/>
    <s v=""/>
    <n v="8"/>
    <n v="8"/>
    <n v="5.1368990444545872"/>
    <s v="0"/>
    <x v="2"/>
  </r>
  <r>
    <x v="819"/>
    <d v="2012-05-26T23:36:14"/>
    <s v="Rs. 6,00,000"/>
    <n v="600000"/>
    <s v="INR"/>
    <n v="10684.750012465542"/>
    <s v="Project Manager"/>
    <x v="3"/>
    <s v="India"/>
    <x v="0"/>
    <s v="2 to 3 hours per day"/>
    <n v="18"/>
    <m/>
    <s v=""/>
    <n v="2"/>
    <n v="3"/>
    <s v=""/>
    <s v=""/>
    <s v=""/>
    <s v=""/>
    <s v=""/>
    <n v="3"/>
    <n v="13.698397451878899"/>
    <s v="0"/>
    <x v="2"/>
  </r>
  <r>
    <x v="820"/>
    <d v="2012-05-26T23:38:24"/>
    <n v="1000000"/>
    <n v="1000000"/>
    <s v="INR"/>
    <n v="17807.916687442568"/>
    <s v="business analyist"/>
    <x v="0"/>
    <s v="India"/>
    <x v="0"/>
    <s v="4 to 6 hours a day"/>
    <n v="10"/>
    <m/>
    <s v=""/>
    <s v=""/>
    <s v=""/>
    <n v="4"/>
    <s v=""/>
    <n v="6"/>
    <s v=""/>
    <s v=""/>
    <n v="6"/>
    <n v="11.415331209899081"/>
    <s v="0"/>
    <x v="3"/>
  </r>
  <r>
    <x v="821"/>
    <d v="2012-05-26T23:47:34"/>
    <s v="13000 USD"/>
    <n v="13000"/>
    <s v="USD"/>
    <n v="13000"/>
    <s v="Business Analyst"/>
    <x v="0"/>
    <s v="India"/>
    <x v="0"/>
    <s v="All the 8 hours baby, all the 8!"/>
    <n v="6"/>
    <m/>
    <s v=""/>
    <s v=""/>
    <s v=""/>
    <s v=""/>
    <s v=""/>
    <s v=""/>
    <s v=""/>
    <n v="8"/>
    <n v="8"/>
    <n v="6.25"/>
    <s v="0"/>
    <x v="3"/>
  </r>
  <r>
    <x v="822"/>
    <d v="2012-05-26T23:58:53"/>
    <s v="900000 Rs"/>
    <n v="900000"/>
    <s v="INR"/>
    <n v="16027.125018698311"/>
    <s v="Deputy Manager"/>
    <x v="3"/>
    <s v="India"/>
    <x v="0"/>
    <s v="1 or 2 hours a day"/>
    <n v="9"/>
    <m/>
    <n v="1"/>
    <n v="2"/>
    <s v=""/>
    <s v=""/>
    <s v=""/>
    <s v=""/>
    <s v=""/>
    <s v=""/>
    <n v="2"/>
    <n v="30.82139426672752"/>
    <s v="0"/>
    <x v="3"/>
  </r>
  <r>
    <x v="823"/>
    <d v="2012-05-27T00:02:45"/>
    <n v="85000"/>
    <n v="85000"/>
    <s v="USD"/>
    <n v="85000"/>
    <s v="actuary"/>
    <x v="5"/>
    <s v="USA"/>
    <x v="2"/>
    <s v="All the 8 hours baby, all the 8!"/>
    <n v="1"/>
    <m/>
    <s v=""/>
    <s v=""/>
    <s v=""/>
    <s v=""/>
    <s v=""/>
    <s v=""/>
    <s v=""/>
    <n v="8"/>
    <n v="8"/>
    <n v="40.865384615384613"/>
    <s v="0"/>
    <x v="4"/>
  </r>
  <r>
    <x v="824"/>
    <d v="2012-05-27T00:07:52"/>
    <n v="6000"/>
    <n v="6000"/>
    <s v="USD"/>
    <n v="6000"/>
    <s v="Analysis Quality"/>
    <x v="0"/>
    <s v="Colombia - South America"/>
    <x v="28"/>
    <s v="1 or 2 hours a day"/>
    <n v="10"/>
    <m/>
    <n v="1"/>
    <n v="2"/>
    <s v=""/>
    <s v=""/>
    <s v=""/>
    <s v=""/>
    <s v=""/>
    <s v=""/>
    <n v="2"/>
    <n v="11.538461538461538"/>
    <s v="0"/>
    <x v="3"/>
  </r>
  <r>
    <x v="825"/>
    <d v="2012-05-27T00:12:53"/>
    <n v="30000"/>
    <n v="30000"/>
    <s v="USD"/>
    <n v="30000"/>
    <s v="MIS Executive"/>
    <x v="7"/>
    <s v="India"/>
    <x v="0"/>
    <s v="4 to 6 hours a day"/>
    <n v="2"/>
    <m/>
    <s v=""/>
    <s v=""/>
    <s v=""/>
    <n v="4"/>
    <s v=""/>
    <n v="6"/>
    <s v=""/>
    <s v=""/>
    <n v="6"/>
    <n v="19.23076923076923"/>
    <s v="0"/>
    <x v="5"/>
  </r>
  <r>
    <x v="826"/>
    <d v="2012-05-27T00:19:04"/>
    <n v="100000"/>
    <n v="100000"/>
    <s v="GBP"/>
    <n v="157617.8272067284"/>
    <s v="Financial Controller"/>
    <x v="1"/>
    <s v="UK"/>
    <x v="14"/>
    <s v="2 to 3 hours per day"/>
    <n v="20"/>
    <m/>
    <s v=""/>
    <n v="2"/>
    <n v="3"/>
    <s v=""/>
    <s v=""/>
    <s v=""/>
    <s v=""/>
    <s v=""/>
    <n v="3"/>
    <n v="202.07413744452359"/>
    <s v="0"/>
    <x v="2"/>
  </r>
  <r>
    <x v="827"/>
    <d v="2012-05-27T00:33:06"/>
    <s v="1200000 Rs"/>
    <n v="1200000"/>
    <s v="INR"/>
    <n v="21369.500024931083"/>
    <s v="project manager"/>
    <x v="3"/>
    <s v="India"/>
    <x v="0"/>
    <s v="1 or 2 hours a day"/>
    <n v="18"/>
    <m/>
    <n v="1"/>
    <n v="2"/>
    <s v=""/>
    <s v=""/>
    <s v=""/>
    <s v=""/>
    <s v=""/>
    <s v=""/>
    <n v="2"/>
    <n v="41.095192355636698"/>
    <s v="0"/>
    <x v="2"/>
  </r>
  <r>
    <x v="828"/>
    <d v="2012-05-27T00:53:20"/>
    <s v="2 lac"/>
    <n v="200000"/>
    <s v="INR"/>
    <n v="3561.5833374885137"/>
    <s v="Bio-Statiscian"/>
    <x v="7"/>
    <s v="India"/>
    <x v="0"/>
    <s v="4 to 6 hours a day"/>
    <n v="1"/>
    <m/>
    <s v=""/>
    <s v=""/>
    <s v=""/>
    <n v="4"/>
    <s v=""/>
    <n v="6"/>
    <s v=""/>
    <s v=""/>
    <n v="6"/>
    <n v="2.2830662419798164"/>
    <s v="0"/>
    <x v="4"/>
  </r>
  <r>
    <x v="829"/>
    <d v="2012-05-27T01:04:46"/>
    <n v="5000"/>
    <n v="5000"/>
    <s v="USD"/>
    <n v="5000"/>
    <s v="Management Intern"/>
    <x v="3"/>
    <s v="India"/>
    <x v="0"/>
    <s v="4 to 6 hours a day"/>
    <n v="1"/>
    <m/>
    <s v=""/>
    <s v=""/>
    <s v=""/>
    <n v="4"/>
    <s v=""/>
    <n v="6"/>
    <s v=""/>
    <s v=""/>
    <n v="6"/>
    <n v="3.2051282051282053"/>
    <s v="0"/>
    <x v="4"/>
  </r>
  <r>
    <x v="830"/>
    <d v="2012-05-27T01:22:06"/>
    <s v="INR 2,00,000"/>
    <n v="200000"/>
    <s v="INR"/>
    <n v="3561.5833374885137"/>
    <s v="Sales Analyst"/>
    <x v="0"/>
    <s v="India"/>
    <x v="0"/>
    <s v="4 to 6 hours a day"/>
    <n v="2"/>
    <m/>
    <s v=""/>
    <s v=""/>
    <s v=""/>
    <n v="4"/>
    <s v=""/>
    <n v="6"/>
    <s v=""/>
    <s v=""/>
    <n v="6"/>
    <n v="2.2830662419798164"/>
    <s v="0"/>
    <x v="5"/>
  </r>
  <r>
    <x v="831"/>
    <d v="2012-05-27T01:30:55"/>
    <s v="30000 eur"/>
    <n v="30000"/>
    <s v="EUR"/>
    <n v="38111.983169748237"/>
    <s v="financialcotroller"/>
    <x v="5"/>
    <s v="portugal"/>
    <x v="7"/>
    <s v="All the 8 hours baby, all the 8!"/>
    <n v="8"/>
    <m/>
    <s v=""/>
    <s v=""/>
    <s v=""/>
    <s v=""/>
    <s v=""/>
    <s v=""/>
    <s v=""/>
    <n v="8"/>
    <n v="8"/>
    <n v="18.323068831609728"/>
    <s v="0"/>
    <x v="3"/>
  </r>
  <r>
    <x v="832"/>
    <d v="2012-05-27T01:41:11"/>
    <s v="Rs. 10,00,000"/>
    <n v="1000000"/>
    <s v="INR"/>
    <n v="17807.916687442568"/>
    <s v="HR Analyst"/>
    <x v="0"/>
    <s v="India"/>
    <x v="0"/>
    <s v="4 to 6 hours a day"/>
    <n v="6.5"/>
    <m/>
    <s v=""/>
    <s v=""/>
    <s v=""/>
    <n v="4"/>
    <s v=""/>
    <n v="6"/>
    <s v=""/>
    <s v=""/>
    <n v="6"/>
    <n v="11.415331209899081"/>
    <s v="0"/>
    <x v="3"/>
  </r>
  <r>
    <x v="833"/>
    <d v="2012-05-27T01:46:00"/>
    <n v="650000"/>
    <n v="650000"/>
    <s v="INR"/>
    <n v="11575.14584683767"/>
    <s v="Financial Analyist"/>
    <x v="0"/>
    <s v="India"/>
    <x v="0"/>
    <s v="All the 8 hours baby, all the 8!"/>
    <n v="3.5"/>
    <m/>
    <s v=""/>
    <s v=""/>
    <s v=""/>
    <s v=""/>
    <s v=""/>
    <s v=""/>
    <s v=""/>
    <n v="8"/>
    <n v="8"/>
    <n v="5.5649739648258025"/>
    <s v="0"/>
    <x v="1"/>
  </r>
  <r>
    <x v="834"/>
    <d v="2012-05-27T02:33:22"/>
    <n v="100000"/>
    <n v="100000"/>
    <s v="CAD"/>
    <n v="98336.152303032693"/>
    <s v="Marketing Manager"/>
    <x v="3"/>
    <s v="Canada"/>
    <x v="17"/>
    <s v="2 to 3 hours per day"/>
    <n v="10"/>
    <m/>
    <s v=""/>
    <n v="2"/>
    <n v="3"/>
    <s v=""/>
    <s v=""/>
    <s v=""/>
    <s v=""/>
    <s v=""/>
    <n v="3"/>
    <n v="126.07199013209319"/>
    <s v="0"/>
    <x v="3"/>
  </r>
  <r>
    <x v="835"/>
    <d v="2012-05-27T03:06:02"/>
    <n v="92500"/>
    <n v="92500"/>
    <s v="USD"/>
    <n v="92500"/>
    <s v="Dir of Analytics"/>
    <x v="0"/>
    <s v="USA"/>
    <x v="2"/>
    <s v="2 to 3 hours per day"/>
    <n v="15"/>
    <m/>
    <s v=""/>
    <n v="2"/>
    <n v="3"/>
    <s v=""/>
    <s v=""/>
    <s v=""/>
    <s v=""/>
    <s v=""/>
    <n v="3"/>
    <n v="118.58974358974359"/>
    <s v="0"/>
    <x v="2"/>
  </r>
  <r>
    <x v="836"/>
    <d v="2012-05-27T03:16:05"/>
    <s v="Rs. 550000"/>
    <n v="550000"/>
    <s v="INR"/>
    <n v="9794.354178093412"/>
    <s v="Analyst"/>
    <x v="0"/>
    <s v="India"/>
    <x v="0"/>
    <s v="4 to 6 hours a day"/>
    <n v="1"/>
    <m/>
    <s v=""/>
    <s v=""/>
    <s v=""/>
    <n v="4"/>
    <s v=""/>
    <n v="6"/>
    <s v=""/>
    <s v=""/>
    <n v="6"/>
    <n v="6.278432165444495"/>
    <s v="0"/>
    <x v="4"/>
  </r>
  <r>
    <x v="837"/>
    <d v="2012-05-27T03:19:29"/>
    <n v="32000"/>
    <n v="32000"/>
    <s v="USD"/>
    <n v="32000"/>
    <s v="Reporting Manager"/>
    <x v="3"/>
    <s v="USA"/>
    <x v="2"/>
    <s v="4 to 6 hours a day"/>
    <n v="1"/>
    <m/>
    <s v=""/>
    <s v=""/>
    <s v=""/>
    <n v="4"/>
    <s v=""/>
    <n v="6"/>
    <s v=""/>
    <s v=""/>
    <n v="6"/>
    <n v="20.512820512820511"/>
    <s v="0"/>
    <x v="4"/>
  </r>
  <r>
    <x v="838"/>
    <d v="2012-05-27T03:25:05"/>
    <n v="55000"/>
    <n v="55000"/>
    <s v="USD"/>
    <n v="55000"/>
    <s v="Analyst"/>
    <x v="0"/>
    <s v="USA"/>
    <x v="2"/>
    <s v="4 to 6 hours a day"/>
    <n v="10"/>
    <m/>
    <s v=""/>
    <s v=""/>
    <s v=""/>
    <n v="4"/>
    <s v=""/>
    <n v="6"/>
    <s v=""/>
    <s v=""/>
    <n v="6"/>
    <n v="35.256410256410255"/>
    <s v="0"/>
    <x v="3"/>
  </r>
  <r>
    <x v="839"/>
    <d v="2012-05-27T03:25:53"/>
    <n v="40000"/>
    <n v="40000"/>
    <s v="USD"/>
    <n v="40000"/>
    <s v="Data Research Assistant"/>
    <x v="0"/>
    <s v="USA"/>
    <x v="2"/>
    <s v="All the 8 hours baby, all the 8!"/>
    <n v="4"/>
    <m/>
    <s v=""/>
    <s v=""/>
    <s v=""/>
    <s v=""/>
    <s v=""/>
    <s v=""/>
    <s v=""/>
    <n v="8"/>
    <n v="8"/>
    <n v="19.23076923076923"/>
    <s v="0"/>
    <x v="1"/>
  </r>
  <r>
    <x v="840"/>
    <d v="2012-05-27T03:37:32"/>
    <s v="3000 $"/>
    <n v="3000"/>
    <s v="USD"/>
    <n v="3000"/>
    <s v="Statistical Analyst"/>
    <x v="0"/>
    <s v="Pakistan"/>
    <x v="3"/>
    <s v="2 to 3 hours per day"/>
    <n v="2"/>
    <m/>
    <s v=""/>
    <n v="2"/>
    <n v="3"/>
    <s v=""/>
    <s v=""/>
    <s v=""/>
    <s v=""/>
    <s v=""/>
    <n v="3"/>
    <n v="3.8461538461538463"/>
    <s v="0"/>
    <x v="5"/>
  </r>
  <r>
    <x v="841"/>
    <d v="2012-05-27T03:37:36"/>
    <n v="43600"/>
    <n v="43600"/>
    <s v="USD"/>
    <n v="43600"/>
    <s v="Data Analyst"/>
    <x v="0"/>
    <s v="USA"/>
    <x v="2"/>
    <s v="4 to 6 hours a day"/>
    <n v="5"/>
    <m/>
    <s v=""/>
    <s v=""/>
    <s v=""/>
    <n v="4"/>
    <s v=""/>
    <n v="6"/>
    <s v=""/>
    <s v=""/>
    <n v="6"/>
    <n v="27.948717948717949"/>
    <s v="0"/>
    <x v="1"/>
  </r>
  <r>
    <x v="842"/>
    <d v="2012-05-27T04:00:14"/>
    <s v="Rs. 45000"/>
    <n v="540000"/>
    <s v="INR"/>
    <n v="9616.275011218986"/>
    <s v="Senior analyst"/>
    <x v="0"/>
    <s v="India"/>
    <x v="0"/>
    <s v="All the 8 hours baby, all the 8!"/>
    <n v="8"/>
    <m/>
    <s v=""/>
    <s v=""/>
    <s v=""/>
    <s v=""/>
    <s v=""/>
    <s v=""/>
    <s v=""/>
    <n v="8"/>
    <n v="8"/>
    <n v="4.623209140009128"/>
    <s v="0"/>
    <x v="3"/>
  </r>
  <r>
    <x v="843"/>
    <d v="2012-05-27T04:05:28"/>
    <n v="35000"/>
    <n v="35000"/>
    <s v="USD"/>
    <n v="35000"/>
    <s v="Purchasing Manager"/>
    <x v="3"/>
    <s v="Uruguay"/>
    <x v="64"/>
    <s v="All the 8 hours baby, all the 8!"/>
    <n v="10"/>
    <m/>
    <s v=""/>
    <s v=""/>
    <s v=""/>
    <s v=""/>
    <s v=""/>
    <s v=""/>
    <s v=""/>
    <n v="8"/>
    <n v="8"/>
    <n v="16.826923076923077"/>
    <s v="0"/>
    <x v="3"/>
  </r>
  <r>
    <x v="844"/>
    <d v="2012-05-27T04:07:07"/>
    <n v="12000"/>
    <n v="12000"/>
    <s v="USD"/>
    <n v="12000"/>
    <s v="Guide for About.com"/>
    <x v="8"/>
    <s v="Spain"/>
    <x v="48"/>
    <s v="2 to 3 hours per day"/>
    <n v="15"/>
    <m/>
    <s v=""/>
    <n v="2"/>
    <n v="3"/>
    <s v=""/>
    <s v=""/>
    <s v=""/>
    <s v=""/>
    <s v=""/>
    <n v="3"/>
    <n v="15.384615384615385"/>
    <s v="0"/>
    <x v="2"/>
  </r>
  <r>
    <x v="845"/>
    <d v="2012-05-27T04:12:04"/>
    <n v="5000"/>
    <n v="5000"/>
    <s v="USD"/>
    <n v="5000"/>
    <s v="Policy advisor"/>
    <x v="8"/>
    <s v="Aruba"/>
    <x v="65"/>
    <s v="1 or 2 hours a day"/>
    <n v="13"/>
    <m/>
    <n v="1"/>
    <n v="2"/>
    <s v=""/>
    <s v=""/>
    <s v=""/>
    <s v=""/>
    <s v=""/>
    <s v=""/>
    <n v="2"/>
    <n v="9.615384615384615"/>
    <s v="0"/>
    <x v="2"/>
  </r>
  <r>
    <x v="846"/>
    <d v="2012-05-27T04:31:08"/>
    <s v="R134000"/>
    <n v="134000"/>
    <s v="ZAR"/>
    <n v="16337.518501630093"/>
    <s v="Data Analyst"/>
    <x v="0"/>
    <s v="South Africa"/>
    <x v="11"/>
    <s v="4 to 6 hours a day"/>
    <n v="2"/>
    <m/>
    <s v=""/>
    <s v=""/>
    <s v=""/>
    <n v="4"/>
    <s v=""/>
    <n v="6"/>
    <s v=""/>
    <s v=""/>
    <n v="6"/>
    <n v="10.472768270275701"/>
    <s v="0"/>
    <x v="5"/>
  </r>
  <r>
    <x v="847"/>
    <d v="2012-05-27T04:40:33"/>
    <n v="65000"/>
    <n v="65000"/>
    <s v="USD"/>
    <n v="65000"/>
    <s v="Security Access Governance Analyst"/>
    <x v="0"/>
    <s v="USA"/>
    <x v="2"/>
    <s v="1 or 2 hours a day"/>
    <n v="8"/>
    <m/>
    <n v="1"/>
    <n v="2"/>
    <s v=""/>
    <s v=""/>
    <s v=""/>
    <s v=""/>
    <s v=""/>
    <s v=""/>
    <n v="2"/>
    <n v="125"/>
    <s v="0"/>
    <x v="3"/>
  </r>
  <r>
    <x v="848"/>
    <d v="2012-05-27T06:17:41"/>
    <n v="40000"/>
    <n v="40000"/>
    <s v="USD"/>
    <n v="40000"/>
    <s v="IT Capacity Planner"/>
    <x v="0"/>
    <s v="USA"/>
    <x v="2"/>
    <s v="All the 8 hours baby, all the 8!"/>
    <n v="2"/>
    <m/>
    <s v=""/>
    <s v=""/>
    <s v=""/>
    <s v=""/>
    <s v=""/>
    <s v=""/>
    <s v=""/>
    <n v="8"/>
    <n v="8"/>
    <n v="19.23076923076923"/>
    <s v="0"/>
    <x v="5"/>
  </r>
  <r>
    <x v="849"/>
    <d v="2012-05-27T06:37:13"/>
    <n v="98000"/>
    <n v="98000"/>
    <s v="USD"/>
    <n v="98000"/>
    <s v="supply chain manager"/>
    <x v="3"/>
    <s v="indonesia"/>
    <x v="56"/>
    <s v="2 to 3 hours per day"/>
    <n v="14"/>
    <m/>
    <s v=""/>
    <n v="2"/>
    <n v="3"/>
    <s v=""/>
    <s v=""/>
    <s v=""/>
    <s v=""/>
    <s v=""/>
    <n v="3"/>
    <n v="125.64102564102565"/>
    <s v="0"/>
    <x v="2"/>
  </r>
  <r>
    <x v="850"/>
    <d v="2012-05-27T06:37:15"/>
    <n v="50000"/>
    <n v="50000"/>
    <s v="USD"/>
    <n v="50000"/>
    <s v="Boss"/>
    <x v="4"/>
    <s v="USA"/>
    <x v="2"/>
    <s v="All the 8 hours baby, all the 8!"/>
    <n v="15"/>
    <m/>
    <s v=""/>
    <s v=""/>
    <s v=""/>
    <s v=""/>
    <s v=""/>
    <s v=""/>
    <s v=""/>
    <n v="8"/>
    <n v="8"/>
    <n v="24.03846153846154"/>
    <s v="0"/>
    <x v="2"/>
  </r>
  <r>
    <x v="851"/>
    <d v="2012-05-27T07:19:14"/>
    <n v="135000"/>
    <n v="135000"/>
    <s v="USD"/>
    <n v="135000"/>
    <s v="Director, P&amp;A"/>
    <x v="4"/>
    <s v="USA"/>
    <x v="2"/>
    <s v="4 to 6 hours a day"/>
    <n v="25"/>
    <m/>
    <s v=""/>
    <s v=""/>
    <s v=""/>
    <n v="4"/>
    <s v=""/>
    <n v="6"/>
    <s v=""/>
    <s v=""/>
    <n v="6"/>
    <n v="86.538461538461533"/>
    <s v="0"/>
    <x v="2"/>
  </r>
  <r>
    <x v="852"/>
    <d v="2012-05-27T08:07:40"/>
    <s v="125 $"/>
    <n v="125000"/>
    <s v="USD"/>
    <n v="125000"/>
    <s v="Project controls manager"/>
    <x v="3"/>
    <s v="Norway"/>
    <x v="47"/>
    <s v="4 to 6 hours a day"/>
    <n v="6"/>
    <m/>
    <s v=""/>
    <s v=""/>
    <s v=""/>
    <n v="4"/>
    <s v=""/>
    <n v="6"/>
    <s v=""/>
    <s v=""/>
    <n v="6"/>
    <n v="80.128205128205124"/>
    <s v="0"/>
    <x v="3"/>
  </r>
  <r>
    <x v="853"/>
    <d v="2012-05-27T08:54:28"/>
    <n v="4500"/>
    <n v="4500"/>
    <s v="USD"/>
    <n v="4500"/>
    <s v="senior associate"/>
    <x v="0"/>
    <s v="indonesia"/>
    <x v="56"/>
    <s v="2 to 3 hours per day"/>
    <n v="4"/>
    <m/>
    <s v=""/>
    <n v="2"/>
    <n v="3"/>
    <s v=""/>
    <s v=""/>
    <s v=""/>
    <s v=""/>
    <s v=""/>
    <n v="3"/>
    <n v="5.7692307692307692"/>
    <s v="0"/>
    <x v="1"/>
  </r>
  <r>
    <x v="854"/>
    <d v="2012-05-27T08:55:36"/>
    <n v="115000"/>
    <n v="115000"/>
    <s v="USD"/>
    <n v="115000"/>
    <s v="Principal Financial Analyst"/>
    <x v="0"/>
    <s v="USA"/>
    <x v="2"/>
    <s v="4 to 6 hours a day"/>
    <n v="10"/>
    <m/>
    <s v=""/>
    <s v=""/>
    <s v=""/>
    <n v="4"/>
    <s v=""/>
    <n v="6"/>
    <s v=""/>
    <s v=""/>
    <n v="6"/>
    <n v="73.71794871794873"/>
    <s v="0"/>
    <x v="3"/>
  </r>
  <r>
    <x v="855"/>
    <d v="2012-05-27T09:17:47"/>
    <n v="70000"/>
    <n v="70000"/>
    <s v="USD"/>
    <n v="70000"/>
    <s v="Financial Analyst"/>
    <x v="0"/>
    <s v="USA"/>
    <x v="2"/>
    <s v="All the 8 hours baby, all the 8!"/>
    <n v="15"/>
    <m/>
    <s v=""/>
    <s v=""/>
    <s v=""/>
    <s v=""/>
    <s v=""/>
    <s v=""/>
    <s v=""/>
    <n v="8"/>
    <n v="8"/>
    <n v="33.653846153846153"/>
    <s v="0"/>
    <x v="2"/>
  </r>
  <r>
    <x v="856"/>
    <d v="2012-05-27T09:49:30"/>
    <n v="5000"/>
    <n v="60000"/>
    <s v="USD"/>
    <n v="60000"/>
    <s v="Store keeper"/>
    <x v="0"/>
    <s v="USA"/>
    <x v="2"/>
    <s v="2 to 3 hours per day"/>
    <n v="8"/>
    <m/>
    <s v=""/>
    <n v="2"/>
    <n v="3"/>
    <s v=""/>
    <s v=""/>
    <s v=""/>
    <s v=""/>
    <s v=""/>
    <n v="3"/>
    <n v="76.92307692307692"/>
    <s v="0"/>
    <x v="3"/>
  </r>
  <r>
    <x v="857"/>
    <d v="2012-05-27T10:13:27"/>
    <n v="87456"/>
    <n v="87456"/>
    <s v="USD"/>
    <n v="87456"/>
    <s v="qa team supervisor "/>
    <x v="3"/>
    <s v="USA"/>
    <x v="2"/>
    <s v="2 to 3 hours per day"/>
    <n v="12"/>
    <m/>
    <s v=""/>
    <n v="2"/>
    <n v="3"/>
    <s v=""/>
    <s v=""/>
    <s v=""/>
    <s v=""/>
    <s v=""/>
    <n v="3"/>
    <n v="112.12307692307692"/>
    <s v="0"/>
    <x v="2"/>
  </r>
  <r>
    <x v="858"/>
    <d v="2012-05-27T11:32:17"/>
    <n v="26400"/>
    <n v="26400"/>
    <s v="USD"/>
    <n v="26400"/>
    <s v="Supply Chain Administrator"/>
    <x v="0"/>
    <s v="UAE"/>
    <x v="21"/>
    <s v="All the 8 hours baby, all the 8!"/>
    <n v="6"/>
    <m/>
    <s v=""/>
    <s v=""/>
    <s v=""/>
    <s v=""/>
    <s v=""/>
    <s v=""/>
    <s v=""/>
    <n v="8"/>
    <n v="8"/>
    <n v="12.692307692307692"/>
    <s v="0"/>
    <x v="3"/>
  </r>
  <r>
    <x v="859"/>
    <d v="2012-05-27T11:50:16"/>
    <n v="1000"/>
    <n v="12000"/>
    <s v="USD"/>
    <n v="12000"/>
    <s v="sup"/>
    <x v="3"/>
    <s v="UAE"/>
    <x v="21"/>
    <s v="All the 8 hours baby, all the 8!"/>
    <n v="18"/>
    <m/>
    <s v=""/>
    <s v=""/>
    <s v=""/>
    <s v=""/>
    <s v=""/>
    <s v=""/>
    <s v=""/>
    <n v="8"/>
    <n v="8"/>
    <n v="5.7692307692307692"/>
    <s v="0"/>
    <x v="2"/>
  </r>
  <r>
    <x v="860"/>
    <d v="2012-05-27T12:03:51"/>
    <n v="144000"/>
    <n v="144000"/>
    <s v="INR"/>
    <n v="2564.3400029917298"/>
    <s v="Cost Trainee"/>
    <x v="0"/>
    <s v="India"/>
    <x v="0"/>
    <s v="4 to 6 hours a day"/>
    <n v="1"/>
    <m/>
    <s v=""/>
    <s v=""/>
    <s v=""/>
    <n v="4"/>
    <s v=""/>
    <n v="6"/>
    <s v=""/>
    <s v=""/>
    <n v="6"/>
    <n v="1.6438076942254678"/>
    <s v="0"/>
    <x v="4"/>
  </r>
  <r>
    <x v="861"/>
    <d v="2012-05-27T12:32:45"/>
    <s v="62000 USD"/>
    <n v="62000"/>
    <s v="USD"/>
    <n v="62000"/>
    <s v="Deputy Manager Finance"/>
    <x v="3"/>
    <s v="Qatar"/>
    <x v="66"/>
    <s v="All the 8 hours baby, all the 8!"/>
    <n v="11"/>
    <m/>
    <s v=""/>
    <s v=""/>
    <s v=""/>
    <s v=""/>
    <s v=""/>
    <s v=""/>
    <s v=""/>
    <n v="8"/>
    <n v="8"/>
    <n v="29.807692307692307"/>
    <s v="0"/>
    <x v="2"/>
  </r>
  <r>
    <x v="862"/>
    <d v="2012-05-27T12:35:15"/>
    <s v="3 lacs P.A"/>
    <n v="300000"/>
    <s v="INR"/>
    <n v="5342.3750062327708"/>
    <s v="Sales"/>
    <x v="0"/>
    <s v="India"/>
    <x v="0"/>
    <s v="1 or 2 hours a day"/>
    <n v="10"/>
    <m/>
    <n v="1"/>
    <n v="2"/>
    <s v=""/>
    <s v=""/>
    <s v=""/>
    <s v=""/>
    <s v=""/>
    <s v=""/>
    <n v="2"/>
    <n v="10.273798088909174"/>
    <s v="0"/>
    <x v="3"/>
  </r>
  <r>
    <x v="863"/>
    <d v="2012-05-27T12:37:02"/>
    <n v="40000"/>
    <n v="40000"/>
    <s v="EUR"/>
    <n v="50815.977559664309"/>
    <s v="Medical information analist"/>
    <x v="0"/>
    <s v="Netherlands"/>
    <x v="18"/>
    <s v="4 to 6 hours a day"/>
    <n v="4"/>
    <m/>
    <s v=""/>
    <s v=""/>
    <s v=""/>
    <n v="4"/>
    <s v=""/>
    <n v="6"/>
    <s v=""/>
    <s v=""/>
    <n v="6"/>
    <n v="32.574344589528408"/>
    <s v="0"/>
    <x v="1"/>
  </r>
  <r>
    <x v="864"/>
    <d v="2012-05-27T12:41:29"/>
    <s v="US 2130"/>
    <n v="25560"/>
    <s v="USD"/>
    <n v="25560"/>
    <s v="Training Coordinator"/>
    <x v="3"/>
    <s v="saudi arabia"/>
    <x v="22"/>
    <s v="4 to 6 hours a day"/>
    <n v="3"/>
    <m/>
    <s v=""/>
    <s v=""/>
    <s v=""/>
    <n v="4"/>
    <s v=""/>
    <n v="6"/>
    <s v=""/>
    <s v=""/>
    <n v="6"/>
    <n v="16.384615384615383"/>
    <s v="0"/>
    <x v="5"/>
  </r>
  <r>
    <x v="865"/>
    <d v="2012-05-27T12:57:51"/>
    <s v="Rs.60000/-"/>
    <n v="720000"/>
    <s v="INR"/>
    <n v="12821.700014958649"/>
    <s v="Article (Internship) - CA"/>
    <x v="5"/>
    <s v="India"/>
    <x v="0"/>
    <s v="4 to 6 hours a day"/>
    <n v="3"/>
    <m/>
    <s v=""/>
    <s v=""/>
    <s v=""/>
    <n v="4"/>
    <s v=""/>
    <n v="6"/>
    <s v=""/>
    <s v=""/>
    <n v="6"/>
    <n v="8.2190384711273392"/>
    <s v="0"/>
    <x v="5"/>
  </r>
  <r>
    <x v="866"/>
    <d v="2012-05-27T13:06:50"/>
    <n v="600000"/>
    <n v="600000"/>
    <s v="INR"/>
    <n v="10684.750012465542"/>
    <s v="Asst Manager"/>
    <x v="3"/>
    <s v="India"/>
    <x v="0"/>
    <s v="All the 8 hours baby, all the 8!"/>
    <n v="5"/>
    <m/>
    <s v=""/>
    <s v=""/>
    <s v=""/>
    <s v=""/>
    <s v=""/>
    <s v=""/>
    <s v=""/>
    <n v="8"/>
    <n v="8"/>
    <n v="5.1368990444545872"/>
    <s v="0"/>
    <x v="1"/>
  </r>
  <r>
    <x v="867"/>
    <d v="2012-05-27T13:27:19"/>
    <s v="Rs. 35000"/>
    <n v="420000"/>
    <s v="PKR"/>
    <n v="4457.9172610556352"/>
    <s v="Assistant Manager"/>
    <x v="3"/>
    <s v="Pakistan"/>
    <x v="3"/>
    <s v="All the 8 hours baby, all the 8!"/>
    <n v="4"/>
    <m/>
    <s v=""/>
    <s v=""/>
    <s v=""/>
    <s v=""/>
    <s v=""/>
    <s v=""/>
    <s v=""/>
    <n v="8"/>
    <n v="8"/>
    <n v="2.1432294524305937"/>
    <s v="0"/>
    <x v="1"/>
  </r>
  <r>
    <x v="868"/>
    <d v="2012-05-27T13:29:52"/>
    <s v="$125000 / a excl bonus"/>
    <n v="125000"/>
    <s v="USD"/>
    <n v="125000"/>
    <s v="Commercial Director"/>
    <x v="4"/>
    <s v="South Africa"/>
    <x v="11"/>
    <s v="4 to 6 hours a day"/>
    <n v="20"/>
    <m/>
    <s v=""/>
    <s v=""/>
    <s v=""/>
    <n v="4"/>
    <s v=""/>
    <n v="6"/>
    <s v=""/>
    <s v=""/>
    <n v="6"/>
    <n v="80.128205128205124"/>
    <s v="0"/>
    <x v="2"/>
  </r>
  <r>
    <x v="869"/>
    <d v="2012-05-27T13:34:12"/>
    <n v="43000"/>
    <n v="43000"/>
    <s v="USD"/>
    <n v="43000"/>
    <s v="Financial Analyst"/>
    <x v="0"/>
    <s v="USA"/>
    <x v="2"/>
    <s v="4 to 6 hours a day"/>
    <n v="1"/>
    <m/>
    <s v=""/>
    <s v=""/>
    <s v=""/>
    <n v="4"/>
    <s v=""/>
    <n v="6"/>
    <s v=""/>
    <s v=""/>
    <n v="6"/>
    <n v="27.564102564102566"/>
    <s v="0"/>
    <x v="4"/>
  </r>
  <r>
    <x v="870"/>
    <d v="2012-05-27T13:41:04"/>
    <s v="400000 Rs"/>
    <n v="400000"/>
    <s v="INR"/>
    <n v="7123.1666749770275"/>
    <s v="engineer"/>
    <x v="2"/>
    <s v="India"/>
    <x v="0"/>
    <s v="2 to 3 hours per day"/>
    <n v="6"/>
    <m/>
    <s v=""/>
    <n v="2"/>
    <n v="3"/>
    <s v=""/>
    <s v=""/>
    <s v=""/>
    <s v=""/>
    <s v=""/>
    <n v="3"/>
    <n v="9.1322649679192658"/>
    <s v="0"/>
    <x v="3"/>
  </r>
  <r>
    <x v="871"/>
    <d v="2012-05-27T13:41:05"/>
    <n v="10000"/>
    <n v="10000"/>
    <s v="USD"/>
    <n v="10000"/>
    <s v="Finance Staff"/>
    <x v="5"/>
    <s v="Viet Nam"/>
    <x v="67"/>
    <s v="4 to 6 hours a day"/>
    <n v="4"/>
    <m/>
    <s v=""/>
    <s v=""/>
    <s v=""/>
    <n v="4"/>
    <s v=""/>
    <n v="6"/>
    <s v=""/>
    <s v=""/>
    <n v="6"/>
    <n v="6.4102564102564106"/>
    <s v="0"/>
    <x v="1"/>
  </r>
  <r>
    <x v="872"/>
    <d v="2012-05-27T13:42:15"/>
    <s v="inr 500000"/>
    <n v="500000"/>
    <s v="INR"/>
    <n v="8903.9583437212841"/>
    <s v="team coach"/>
    <x v="3"/>
    <s v="India"/>
    <x v="0"/>
    <s v="1 or 2 hours a day"/>
    <n v="5"/>
    <m/>
    <n v="1"/>
    <n v="2"/>
    <s v=""/>
    <s v=""/>
    <s v=""/>
    <s v=""/>
    <s v=""/>
    <s v=""/>
    <n v="2"/>
    <n v="17.122996814848623"/>
    <s v="0"/>
    <x v="1"/>
  </r>
  <r>
    <x v="873"/>
    <d v="2012-05-27T13:45:47"/>
    <n v="36500"/>
    <n v="36500"/>
    <s v="USD"/>
    <n v="36500"/>
    <s v="Accountant"/>
    <x v="5"/>
    <s v="Saudi Arabia"/>
    <x v="22"/>
    <s v="4 to 6 hours a day"/>
    <n v="15"/>
    <m/>
    <s v=""/>
    <s v=""/>
    <s v=""/>
    <n v="4"/>
    <s v=""/>
    <n v="6"/>
    <s v=""/>
    <s v=""/>
    <n v="6"/>
    <n v="23.397435897435898"/>
    <s v="0"/>
    <x v="2"/>
  </r>
  <r>
    <x v="874"/>
    <d v="2012-05-27T13:52:53"/>
    <s v="100,000 usd"/>
    <n v="100000"/>
    <s v="USD"/>
    <n v="100000"/>
    <s v="Director"/>
    <x v="4"/>
    <s v="MÃ©xico"/>
    <x v="26"/>
    <s v="All the 8 hours baby, all the 8!"/>
    <n v="10"/>
    <m/>
    <s v=""/>
    <s v=""/>
    <s v=""/>
    <s v=""/>
    <s v=""/>
    <s v=""/>
    <s v=""/>
    <n v="8"/>
    <n v="8"/>
    <n v="48.07692307692308"/>
    <s v="0"/>
    <x v="3"/>
  </r>
  <r>
    <x v="875"/>
    <d v="2012-05-27T14:04:31"/>
    <s v="Rs. 400000"/>
    <n v="400000"/>
    <s v="INR"/>
    <n v="7123.1666749770275"/>
    <s v="Accountancy"/>
    <x v="5"/>
    <s v="India"/>
    <x v="0"/>
    <s v="2 to 3 hours per day"/>
    <n v="8"/>
    <m/>
    <s v=""/>
    <n v="2"/>
    <n v="3"/>
    <s v=""/>
    <s v=""/>
    <s v=""/>
    <s v=""/>
    <s v=""/>
    <n v="3"/>
    <n v="9.1322649679192658"/>
    <s v="0"/>
    <x v="3"/>
  </r>
  <r>
    <x v="876"/>
    <d v="2012-05-27T14:22:11"/>
    <s v="INR 23 L"/>
    <n v="2300000"/>
    <s v="INR"/>
    <n v="40958.208381117904"/>
    <s v="Manager - Business Planning &amp; Reporting"/>
    <x v="3"/>
    <s v="India"/>
    <x v="0"/>
    <s v="2 to 3 hours per day"/>
    <n v="8"/>
    <m/>
    <s v=""/>
    <n v="2"/>
    <n v="3"/>
    <s v=""/>
    <s v=""/>
    <s v=""/>
    <s v=""/>
    <s v=""/>
    <n v="3"/>
    <n v="52.510523565535777"/>
    <s v="0"/>
    <x v="3"/>
  </r>
  <r>
    <x v="877"/>
    <d v="2012-05-27T14:27:33"/>
    <s v="rs 100000"/>
    <n v="1200000"/>
    <s v="INR"/>
    <n v="21369.500024931083"/>
    <s v="ASST VICE PREDISDENT"/>
    <x v="4"/>
    <s v="India"/>
    <x v="0"/>
    <s v="4 to 6 hours a day"/>
    <n v="17"/>
    <m/>
    <s v=""/>
    <s v=""/>
    <s v=""/>
    <n v="4"/>
    <s v=""/>
    <n v="6"/>
    <s v=""/>
    <s v=""/>
    <n v="6"/>
    <n v="13.698397451878899"/>
    <s v="0"/>
    <x v="2"/>
  </r>
  <r>
    <x v="878"/>
    <d v="2012-05-27T14:47:21"/>
    <n v="120000"/>
    <n v="120000"/>
    <s v="INR"/>
    <n v="2136.9500024931081"/>
    <s v="co ordinator"/>
    <x v="3"/>
    <s v="India"/>
    <x v="0"/>
    <s v="4 to 6 hours a day"/>
    <n v="5"/>
    <m/>
    <s v=""/>
    <s v=""/>
    <s v=""/>
    <n v="4"/>
    <s v=""/>
    <n v="6"/>
    <s v=""/>
    <s v=""/>
    <n v="6"/>
    <n v="1.3698397451878899"/>
    <s v="0"/>
    <x v="1"/>
  </r>
  <r>
    <x v="879"/>
    <d v="2012-05-27T14:49:12"/>
    <s v="5,00,000 INR"/>
    <n v="500000"/>
    <s v="INR"/>
    <n v="8903.9583437212841"/>
    <s v="Planning Engineer"/>
    <x v="2"/>
    <s v="India"/>
    <x v="0"/>
    <s v="2 to 3 hours per day"/>
    <n v="3"/>
    <m/>
    <s v=""/>
    <n v="2"/>
    <n v="3"/>
    <s v=""/>
    <s v=""/>
    <s v=""/>
    <s v=""/>
    <s v=""/>
    <n v="3"/>
    <n v="11.415331209899081"/>
    <s v="0"/>
    <x v="5"/>
  </r>
  <r>
    <x v="880"/>
    <d v="2012-05-27T14:50:56"/>
    <n v="1000000"/>
    <n v="1000000"/>
    <s v="INR"/>
    <n v="17807.916687442568"/>
    <s v="Engagement Lead"/>
    <x v="3"/>
    <s v="India"/>
    <x v="0"/>
    <s v="4 to 6 hours a day"/>
    <n v="5"/>
    <m/>
    <s v=""/>
    <s v=""/>
    <s v=""/>
    <n v="4"/>
    <s v=""/>
    <n v="6"/>
    <s v=""/>
    <s v=""/>
    <n v="6"/>
    <n v="11.415331209899081"/>
    <s v="0"/>
    <x v="1"/>
  </r>
  <r>
    <x v="881"/>
    <d v="2012-05-27T14:55:30"/>
    <s v="INR 850,000"/>
    <n v="850000"/>
    <s v="INR"/>
    <n v="15136.729184326183"/>
    <s v="Assistant Manager"/>
    <x v="3"/>
    <s v="India"/>
    <x v="0"/>
    <s v="2 to 3 hours per day"/>
    <n v="3"/>
    <m/>
    <s v=""/>
    <n v="2"/>
    <n v="3"/>
    <s v=""/>
    <s v=""/>
    <s v=""/>
    <s v=""/>
    <s v=""/>
    <n v="3"/>
    <n v="19.406063056828437"/>
    <s v="0"/>
    <x v="5"/>
  </r>
  <r>
    <x v="882"/>
    <d v="2012-05-27T15:01:02"/>
    <s v="PhP168000"/>
    <n v="168000"/>
    <s v="PHP"/>
    <n v="3982.448779308334"/>
    <s v="Clerk"/>
    <x v="0"/>
    <s v="Philippines"/>
    <x v="33"/>
    <s v="4 to 6 hours a day"/>
    <n v="10"/>
    <m/>
    <s v=""/>
    <s v=""/>
    <s v=""/>
    <n v="4"/>
    <s v=""/>
    <n v="6"/>
    <s v=""/>
    <s v=""/>
    <n v="6"/>
    <n v="2.5528517816079064"/>
    <s v="0"/>
    <x v="3"/>
  </r>
  <r>
    <x v="883"/>
    <d v="2012-05-27T15:25:40"/>
    <n v="1300"/>
    <n v="15600"/>
    <s v="USD"/>
    <n v="15600"/>
    <s v="Document controller "/>
    <x v="1"/>
    <s v="Kuwait "/>
    <x v="68"/>
    <s v="4 to 6 hours a day"/>
    <n v="13"/>
    <m/>
    <s v=""/>
    <s v=""/>
    <s v=""/>
    <n v="4"/>
    <s v=""/>
    <n v="6"/>
    <s v=""/>
    <s v=""/>
    <n v="6"/>
    <n v="10"/>
    <s v="0"/>
    <x v="2"/>
  </r>
  <r>
    <x v="884"/>
    <d v="2012-05-27T15:26:34"/>
    <s v="180000 INR"/>
    <n v="180000"/>
    <s v="INR"/>
    <n v="3205.4250037396623"/>
    <s v="Executive"/>
    <x v="0"/>
    <s v="India"/>
    <x v="0"/>
    <s v="2 to 3 hours per day"/>
    <n v="3.5"/>
    <m/>
    <s v=""/>
    <n v="2"/>
    <n v="3"/>
    <s v=""/>
    <s v=""/>
    <s v=""/>
    <s v=""/>
    <s v=""/>
    <n v="3"/>
    <n v="4.1095192355636696"/>
    <s v="0"/>
    <x v="1"/>
  </r>
  <r>
    <x v="885"/>
    <d v="2012-05-27T15:32:10"/>
    <n v="10000"/>
    <n v="10000"/>
    <s v="USD"/>
    <n v="10000"/>
    <s v="Planner"/>
    <x v="3"/>
    <s v="India"/>
    <x v="0"/>
    <s v="4 to 6 hours a day"/>
    <n v="6"/>
    <m/>
    <s v=""/>
    <s v=""/>
    <s v=""/>
    <n v="4"/>
    <s v=""/>
    <n v="6"/>
    <s v=""/>
    <s v=""/>
    <n v="6"/>
    <n v="6.4102564102564106"/>
    <s v="0"/>
    <x v="3"/>
  </r>
  <r>
    <x v="886"/>
    <d v="2012-05-27T15:44:07"/>
    <n v="75010"/>
    <n v="75010"/>
    <s v="USD"/>
    <n v="75010"/>
    <s v="Senior Business Analyst"/>
    <x v="0"/>
    <s v="USA"/>
    <x v="2"/>
    <s v="2 to 3 hours per day"/>
    <n v="6"/>
    <m/>
    <s v=""/>
    <n v="2"/>
    <n v="3"/>
    <s v=""/>
    <s v=""/>
    <s v=""/>
    <s v=""/>
    <s v=""/>
    <n v="3"/>
    <n v="96.166666666666657"/>
    <s v="0"/>
    <x v="3"/>
  </r>
  <r>
    <x v="887"/>
    <d v="2012-05-27T15:44:52"/>
    <s v="Rs 600000/-"/>
    <n v="600000"/>
    <s v="INR"/>
    <n v="10684.750012465542"/>
    <s v="Manager"/>
    <x v="3"/>
    <s v="India"/>
    <x v="0"/>
    <s v="All the 8 hours baby, all the 8!"/>
    <n v="9"/>
    <m/>
    <s v=""/>
    <s v=""/>
    <s v=""/>
    <s v=""/>
    <s v=""/>
    <s v=""/>
    <s v=""/>
    <n v="8"/>
    <n v="8"/>
    <n v="5.1368990444545872"/>
    <s v="0"/>
    <x v="3"/>
  </r>
  <r>
    <x v="888"/>
    <d v="2012-05-27T15:48:03"/>
    <n v="16350"/>
    <n v="16350"/>
    <s v="USD"/>
    <n v="16350"/>
    <s v="Estimator"/>
    <x v="3"/>
    <s v="India"/>
    <x v="0"/>
    <s v="4 to 6 hours a day"/>
    <n v="5"/>
    <m/>
    <s v=""/>
    <s v=""/>
    <s v=""/>
    <n v="4"/>
    <s v=""/>
    <n v="6"/>
    <s v=""/>
    <s v=""/>
    <n v="6"/>
    <n v="10.48076923076923"/>
    <s v="0"/>
    <x v="1"/>
  </r>
  <r>
    <x v="889"/>
    <d v="2012-05-27T16:10:04"/>
    <n v="80000"/>
    <n v="80000"/>
    <s v="GBP"/>
    <n v="126094.26176538273"/>
    <s v="Financial Modeller"/>
    <x v="5"/>
    <s v="UK"/>
    <x v="14"/>
    <s v="4 to 6 hours a day"/>
    <n v="10"/>
    <m/>
    <s v=""/>
    <s v=""/>
    <s v=""/>
    <n v="4"/>
    <s v=""/>
    <n v="6"/>
    <s v=""/>
    <s v=""/>
    <n v="6"/>
    <n v="80.82965497780944"/>
    <s v="0"/>
    <x v="3"/>
  </r>
  <r>
    <x v="890"/>
    <d v="2012-05-27T16:10:27"/>
    <n v="60000"/>
    <n v="60000"/>
    <s v="USD"/>
    <n v="60000"/>
    <s v="Cost accountant"/>
    <x v="5"/>
    <s v="Singapore"/>
    <x v="30"/>
    <s v="All the 8 hours baby, all the 8!"/>
    <n v="10"/>
    <m/>
    <s v=""/>
    <s v=""/>
    <s v=""/>
    <s v=""/>
    <s v=""/>
    <s v=""/>
    <s v=""/>
    <n v="8"/>
    <n v="8"/>
    <n v="28.846153846153847"/>
    <s v="0"/>
    <x v="3"/>
  </r>
  <r>
    <x v="891"/>
    <d v="2012-05-27T16:24:50"/>
    <n v="1300000"/>
    <n v="1300000"/>
    <s v="INR"/>
    <n v="23150.291693675339"/>
    <s v="banker"/>
    <x v="3"/>
    <s v="India"/>
    <x v="0"/>
    <s v="1 or 2 hours a day"/>
    <n v="3"/>
    <m/>
    <n v="1"/>
    <n v="2"/>
    <s v=""/>
    <s v=""/>
    <s v=""/>
    <s v=""/>
    <s v=""/>
    <s v=""/>
    <n v="2"/>
    <n v="44.51979171860642"/>
    <s v="0"/>
    <x v="5"/>
  </r>
  <r>
    <x v="892"/>
    <d v="2012-05-27T16:30:54"/>
    <n v="775000"/>
    <n v="775000"/>
    <s v="INR"/>
    <n v="13801.135432767991"/>
    <s v="Analyst"/>
    <x v="0"/>
    <s v="India"/>
    <x v="0"/>
    <s v="4 to 6 hours a day"/>
    <n v="2"/>
    <m/>
    <s v=""/>
    <s v=""/>
    <s v=""/>
    <n v="4"/>
    <s v=""/>
    <n v="6"/>
    <s v=""/>
    <s v=""/>
    <n v="6"/>
    <n v="8.8468816876717877"/>
    <s v="0"/>
    <x v="5"/>
  </r>
  <r>
    <x v="893"/>
    <d v="2012-05-27T16:50:50"/>
    <s v="1050000 INR"/>
    <n v="1050000"/>
    <s v="INR"/>
    <n v="18698.312521814696"/>
    <s v="Manager Market Reesrach"/>
    <x v="3"/>
    <s v="India"/>
    <x v="0"/>
    <s v="All the 8 hours baby, all the 8!"/>
    <n v="5"/>
    <m/>
    <s v=""/>
    <s v=""/>
    <s v=""/>
    <s v=""/>
    <s v=""/>
    <s v=""/>
    <s v=""/>
    <n v="8"/>
    <n v="8"/>
    <n v="8.9895733277955276"/>
    <s v="0"/>
    <x v="1"/>
  </r>
  <r>
    <x v="894"/>
    <d v="2012-05-27T17:10:36"/>
    <n v="36000"/>
    <n v="36000"/>
    <s v="USD"/>
    <n v="36000"/>
    <s v="QA Supervisor"/>
    <x v="1"/>
    <s v="Czech Republic"/>
    <x v="69"/>
    <s v="2 to 3 hours per day"/>
    <n v="9"/>
    <m/>
    <s v=""/>
    <n v="2"/>
    <n v="3"/>
    <s v=""/>
    <s v=""/>
    <s v=""/>
    <s v=""/>
    <s v=""/>
    <n v="3"/>
    <n v="46.153846153846153"/>
    <s v="0"/>
    <x v="3"/>
  </r>
  <r>
    <x v="895"/>
    <d v="2012-05-27T17:16:55"/>
    <s v="486000 INR"/>
    <n v="486000"/>
    <s v="INR"/>
    <n v="8654.6475100970874"/>
    <s v="Assistant manager"/>
    <x v="3"/>
    <s v="India"/>
    <x v="0"/>
    <s v="All the 8 hours baby, all the 8!"/>
    <n v="6"/>
    <m/>
    <s v=""/>
    <s v=""/>
    <s v=""/>
    <s v=""/>
    <s v=""/>
    <s v=""/>
    <s v=""/>
    <n v="8"/>
    <n v="8"/>
    <n v="4.1608882260082147"/>
    <s v="0"/>
    <x v="3"/>
  </r>
  <r>
    <x v="896"/>
    <d v="2012-05-27T17:17:24"/>
    <s v="Â£65000"/>
    <n v="65000"/>
    <s v="GBP"/>
    <n v="102451.58768437347"/>
    <s v="Manager"/>
    <x v="3"/>
    <s v="UK"/>
    <x v="14"/>
    <s v="1 or 2 hours a day"/>
    <n v="15"/>
    <m/>
    <n v="1"/>
    <n v="2"/>
    <s v=""/>
    <s v=""/>
    <s v=""/>
    <s v=""/>
    <s v=""/>
    <s v=""/>
    <n v="2"/>
    <n v="197.02228400841054"/>
    <s v="0"/>
    <x v="2"/>
  </r>
  <r>
    <x v="897"/>
    <d v="2012-05-27T17:24:09"/>
    <n v="36400"/>
    <n v="36400"/>
    <s v="USD"/>
    <n v="36400"/>
    <s v="Analyst"/>
    <x v="0"/>
    <s v="Zimbabwe"/>
    <x v="70"/>
    <s v="4 to 6 hours a day"/>
    <n v="20"/>
    <m/>
    <s v=""/>
    <s v=""/>
    <s v=""/>
    <n v="4"/>
    <s v=""/>
    <n v="6"/>
    <s v=""/>
    <s v=""/>
    <n v="6"/>
    <n v="23.333333333333336"/>
    <s v="0"/>
    <x v="2"/>
  </r>
  <r>
    <x v="898"/>
    <d v="2012-05-27T18:19:31"/>
    <n v="64210.1"/>
    <n v="64210"/>
    <s v="GBP"/>
    <n v="101206.40684944032"/>
    <s v="HR Advisor - Systems &amp; MI"/>
    <x v="8"/>
    <s v="UK"/>
    <x v="14"/>
    <s v="4 to 6 hours a day"/>
    <n v="16"/>
    <m/>
    <s v=""/>
    <s v=""/>
    <s v=""/>
    <n v="4"/>
    <s v=""/>
    <n v="6"/>
    <s v=""/>
    <s v=""/>
    <n v="6"/>
    <n v="64.875901826564302"/>
    <s v="0"/>
    <x v="2"/>
  </r>
  <r>
    <x v="899"/>
    <d v="2012-05-27T18:33:51"/>
    <s v="300000RS"/>
    <n v="300000"/>
    <s v="INR"/>
    <n v="5342.3750062327708"/>
    <s v="ANALYST"/>
    <x v="0"/>
    <s v="India"/>
    <x v="0"/>
    <s v="4 to 6 hours a day"/>
    <n v="0.5"/>
    <m/>
    <s v=""/>
    <s v=""/>
    <s v=""/>
    <n v="4"/>
    <s v=""/>
    <n v="6"/>
    <s v=""/>
    <s v=""/>
    <n v="6"/>
    <n v="3.4245993629697247"/>
    <s v="0"/>
    <x v="4"/>
  </r>
  <r>
    <x v="900"/>
    <d v="2012-05-27T19:39:26"/>
    <n v="104000"/>
    <n v="104000"/>
    <s v="AED"/>
    <n v="28310.79811950968"/>
    <s v="Financial Analyst"/>
    <x v="0"/>
    <s v="UAE"/>
    <x v="21"/>
    <s v="4 to 6 hours a day"/>
    <n v="11"/>
    <m/>
    <s v=""/>
    <s v=""/>
    <s v=""/>
    <n v="4"/>
    <s v=""/>
    <n v="6"/>
    <s v=""/>
    <s v=""/>
    <n v="6"/>
    <n v="18.147947512506207"/>
    <s v="0"/>
    <x v="2"/>
  </r>
  <r>
    <x v="901"/>
    <d v="2012-05-27T19:41:55"/>
    <n v="20500"/>
    <n v="20500"/>
    <s v="EUR"/>
    <n v="26043.18849932796"/>
    <s v="C&amp;B Manager"/>
    <x v="3"/>
    <s v="Poland"/>
    <x v="15"/>
    <s v="4 to 6 hours a day"/>
    <n v="8"/>
    <m/>
    <s v=""/>
    <s v=""/>
    <s v=""/>
    <n v="4"/>
    <s v=""/>
    <n v="6"/>
    <s v=""/>
    <s v=""/>
    <n v="6"/>
    <n v="16.694351602133306"/>
    <s v="0"/>
    <x v="3"/>
  </r>
  <r>
    <x v="902"/>
    <d v="2012-05-27T20:18:50"/>
    <s v="95000 AUD"/>
    <n v="95000"/>
    <s v="AUD"/>
    <n v="96891.417358250401"/>
    <s v="Senior Marketing Analyst"/>
    <x v="0"/>
    <s v="Australia"/>
    <x v="16"/>
    <s v="1 or 2 hours a day"/>
    <n v="7"/>
    <m/>
    <n v="1"/>
    <n v="2"/>
    <s v=""/>
    <s v=""/>
    <s v=""/>
    <s v=""/>
    <s v=""/>
    <s v=""/>
    <n v="2"/>
    <n v="186.32964876586615"/>
    <s v="0"/>
    <x v="3"/>
  </r>
  <r>
    <x v="903"/>
    <d v="2012-05-27T20:43:13"/>
    <s v="Rs. 144000"/>
    <n v="144000"/>
    <s v="INR"/>
    <n v="2564.3400029917298"/>
    <s v="operation supervisor"/>
    <x v="1"/>
    <s v="India"/>
    <x v="0"/>
    <s v="4 to 6 hours a day"/>
    <n v="4"/>
    <m/>
    <s v=""/>
    <s v=""/>
    <s v=""/>
    <n v="4"/>
    <s v=""/>
    <n v="6"/>
    <s v=""/>
    <s v=""/>
    <n v="6"/>
    <n v="1.6438076942254678"/>
    <s v="0"/>
    <x v="1"/>
  </r>
  <r>
    <x v="904"/>
    <d v="2012-05-27T20:51:55"/>
    <n v="180000"/>
    <n v="180000"/>
    <s v="INR"/>
    <n v="3205.4250037396623"/>
    <s v="MIS TEAM MEMBER"/>
    <x v="7"/>
    <s v="India"/>
    <x v="0"/>
    <s v="All the 8 hours baby, all the 8!"/>
    <n v="8"/>
    <m/>
    <s v=""/>
    <s v=""/>
    <s v=""/>
    <s v=""/>
    <s v=""/>
    <s v=""/>
    <s v=""/>
    <n v="8"/>
    <n v="8"/>
    <n v="1.5410697133363762"/>
    <s v="0"/>
    <x v="3"/>
  </r>
  <r>
    <x v="905"/>
    <d v="2012-05-27T21:04:07"/>
    <n v="600000"/>
    <n v="600000"/>
    <s v="INR"/>
    <n v="10684.750012465542"/>
    <s v="Sales Analyst"/>
    <x v="0"/>
    <s v="India"/>
    <x v="0"/>
    <s v="All the 8 hours baby, all the 8!"/>
    <n v="8"/>
    <m/>
    <s v=""/>
    <s v=""/>
    <s v=""/>
    <s v=""/>
    <s v=""/>
    <s v=""/>
    <s v=""/>
    <n v="8"/>
    <n v="8"/>
    <n v="5.1368990444545872"/>
    <s v="0"/>
    <x v="3"/>
  </r>
  <r>
    <x v="906"/>
    <d v="2012-05-27T21:21:41"/>
    <n v="150000"/>
    <n v="150000"/>
    <s v="USD"/>
    <n v="150000"/>
    <s v="Controller"/>
    <x v="1"/>
    <s v="USA"/>
    <x v="2"/>
    <s v="4 to 6 hours a day"/>
    <n v="25"/>
    <m/>
    <s v=""/>
    <s v=""/>
    <s v=""/>
    <n v="4"/>
    <s v=""/>
    <n v="6"/>
    <s v=""/>
    <s v=""/>
    <n v="6"/>
    <n v="96.15384615384616"/>
    <s v="0"/>
    <x v="2"/>
  </r>
  <r>
    <x v="907"/>
    <d v="2012-05-27T21:24:42"/>
    <s v="7 Lakhs"/>
    <n v="700000"/>
    <s v="INR"/>
    <n v="12465.541681209797"/>
    <s v="Business Support Executive"/>
    <x v="3"/>
    <s v="India"/>
    <x v="0"/>
    <s v="4 to 6 hours a day"/>
    <n v="3"/>
    <m/>
    <s v=""/>
    <s v=""/>
    <s v=""/>
    <n v="4"/>
    <s v=""/>
    <n v="6"/>
    <s v=""/>
    <s v=""/>
    <n v="6"/>
    <n v="7.990731846929358"/>
    <s v="0"/>
    <x v="5"/>
  </r>
  <r>
    <x v="908"/>
    <d v="2012-05-27T21:44:39"/>
    <s v="15000 â‚¬"/>
    <n v="15000"/>
    <s v="EUR"/>
    <n v="19055.991584874118"/>
    <s v="analytic"/>
    <x v="0"/>
    <s v="Slovenia"/>
    <x v="71"/>
    <s v="4 to 6 hours a day"/>
    <n v="4"/>
    <m/>
    <s v=""/>
    <s v=""/>
    <s v=""/>
    <n v="4"/>
    <s v=""/>
    <n v="6"/>
    <s v=""/>
    <s v=""/>
    <n v="6"/>
    <n v="12.215379221073153"/>
    <s v="0"/>
    <x v="1"/>
  </r>
  <r>
    <x v="909"/>
    <d v="2012-05-27T21:49:55"/>
    <n v="105000"/>
    <n v="105000"/>
    <s v="USD"/>
    <n v="105000"/>
    <s v="business analyst"/>
    <x v="0"/>
    <s v="USA"/>
    <x v="2"/>
    <s v="4 to 6 hours a day"/>
    <n v="20"/>
    <m/>
    <s v=""/>
    <s v=""/>
    <s v=""/>
    <n v="4"/>
    <s v=""/>
    <n v="6"/>
    <s v=""/>
    <s v=""/>
    <n v="6"/>
    <n v="67.307692307692307"/>
    <s v="0"/>
    <x v="2"/>
  </r>
  <r>
    <x v="910"/>
    <d v="2012-05-27T22:05:15"/>
    <n v="24000"/>
    <n v="24000"/>
    <s v="USD"/>
    <n v="24000"/>
    <s v="business analyst"/>
    <x v="0"/>
    <s v="India"/>
    <x v="0"/>
    <s v="4 to 6 hours a day"/>
    <n v="3"/>
    <m/>
    <s v=""/>
    <s v=""/>
    <s v=""/>
    <n v="4"/>
    <s v=""/>
    <n v="6"/>
    <s v=""/>
    <s v=""/>
    <n v="6"/>
    <n v="15.384615384615385"/>
    <s v="0"/>
    <x v="5"/>
  </r>
  <r>
    <x v="911"/>
    <d v="2012-05-27T22:22:01"/>
    <s v="50000 GBP"/>
    <n v="50000"/>
    <s v="GBP"/>
    <n v="78808.913603364199"/>
    <s v="Finance Analyst"/>
    <x v="0"/>
    <s v="UK"/>
    <x v="14"/>
    <s v="All the 8 hours baby, all the 8!"/>
    <n v="10"/>
    <m/>
    <s v=""/>
    <s v=""/>
    <s v=""/>
    <s v=""/>
    <s v=""/>
    <s v=""/>
    <s v=""/>
    <n v="8"/>
    <n v="8"/>
    <n v="37.888900770848174"/>
    <s v="0"/>
    <x v="3"/>
  </r>
  <r>
    <x v="912"/>
    <d v="2012-05-27T22:35:22"/>
    <n v="42000"/>
    <n v="42000"/>
    <s v="USD"/>
    <n v="42000"/>
    <s v="Credit Controller"/>
    <x v="1"/>
    <s v="Saudi Arabia"/>
    <x v="22"/>
    <s v="All the 8 hours baby, all the 8!"/>
    <n v="15"/>
    <m/>
    <s v=""/>
    <s v=""/>
    <s v=""/>
    <s v=""/>
    <s v=""/>
    <s v=""/>
    <s v=""/>
    <n v="8"/>
    <n v="8"/>
    <n v="20.192307692307693"/>
    <s v="0"/>
    <x v="2"/>
  </r>
  <r>
    <x v="913"/>
    <d v="2012-05-27T22:40:38"/>
    <s v="R$ 19.200,00"/>
    <n v="19200"/>
    <s v="BRL"/>
    <n v="9490.1984044603923"/>
    <s v="Programmer"/>
    <x v="0"/>
    <s v="Brazil"/>
    <x v="24"/>
    <s v="All the 8 hours baby, all the 8!"/>
    <n v="8"/>
    <m/>
    <s v=""/>
    <s v=""/>
    <s v=""/>
    <s v=""/>
    <s v=""/>
    <s v=""/>
    <s v=""/>
    <n v="8"/>
    <n v="8"/>
    <n v="4.5625953867598037"/>
    <s v="0"/>
    <x v="3"/>
  </r>
  <r>
    <x v="914"/>
    <d v="2012-05-27T22:58:39"/>
    <n v="60000"/>
    <n v="60000"/>
    <s v="USD"/>
    <n v="60000"/>
    <s v="Consultant"/>
    <x v="8"/>
    <s v="Singapore"/>
    <x v="30"/>
    <s v="4 to 6 hours a day"/>
    <n v="5"/>
    <m/>
    <s v=""/>
    <s v=""/>
    <s v=""/>
    <n v="4"/>
    <s v=""/>
    <n v="6"/>
    <s v=""/>
    <s v=""/>
    <n v="6"/>
    <n v="38.46153846153846"/>
    <s v="0"/>
    <x v="1"/>
  </r>
  <r>
    <x v="915"/>
    <d v="2012-05-27T23:03:21"/>
    <n v="1000000"/>
    <n v="1000000"/>
    <s v="INR"/>
    <n v="17807.916687442568"/>
    <s v="business"/>
    <x v="3"/>
    <s v="India"/>
    <x v="0"/>
    <s v="All the 8 hours baby, all the 8!"/>
    <n v="8"/>
    <m/>
    <s v=""/>
    <s v=""/>
    <s v=""/>
    <s v=""/>
    <s v=""/>
    <s v=""/>
    <s v=""/>
    <n v="8"/>
    <n v="8"/>
    <n v="8.5614984074243115"/>
    <s v="0"/>
    <x v="3"/>
  </r>
  <r>
    <x v="916"/>
    <d v="2012-05-27T23:10:01"/>
    <s v="Rs.7,00,000"/>
    <n v="700000"/>
    <s v="INR"/>
    <n v="12465.541681209797"/>
    <s v="Business Analyst"/>
    <x v="0"/>
    <s v="India"/>
    <x v="0"/>
    <s v="All the 8 hours baby, all the 8!"/>
    <n v="1"/>
    <m/>
    <s v=""/>
    <s v=""/>
    <s v=""/>
    <s v=""/>
    <s v=""/>
    <s v=""/>
    <s v=""/>
    <n v="8"/>
    <n v="8"/>
    <n v="5.9930488851970178"/>
    <s v="0"/>
    <x v="4"/>
  </r>
  <r>
    <x v="917"/>
    <d v="2012-05-27T23:32:30"/>
    <n v="20571"/>
    <n v="20571"/>
    <s v="USD"/>
    <n v="20571"/>
    <s v="CFO"/>
    <x v="4"/>
    <s v="Albania"/>
    <x v="72"/>
    <s v="4 to 6 hours a day"/>
    <n v="8"/>
    <m/>
    <s v=""/>
    <s v=""/>
    <s v=""/>
    <n v="4"/>
    <s v=""/>
    <n v="6"/>
    <s v=""/>
    <s v=""/>
    <n v="6"/>
    <n v="13.186538461538461"/>
    <s v="0"/>
    <x v="3"/>
  </r>
  <r>
    <x v="918"/>
    <d v="2012-05-27T23:43:21"/>
    <n v="290"/>
    <n v="3480"/>
    <s v="USD"/>
    <n v="3480"/>
    <s v="Reconciliation Manager in Textile Mill"/>
    <x v="3"/>
    <s v="Pakistan"/>
    <x v="3"/>
    <s v="All the 8 hours baby, all the 8!"/>
    <n v="6"/>
    <m/>
    <s v=""/>
    <s v=""/>
    <s v=""/>
    <s v=""/>
    <s v=""/>
    <s v=""/>
    <s v=""/>
    <n v="8"/>
    <n v="8"/>
    <n v="1.6730769230769231"/>
    <s v="0"/>
    <x v="3"/>
  </r>
  <r>
    <x v="919"/>
    <d v="2012-05-27T23:46:03"/>
    <n v="18060"/>
    <n v="18060"/>
    <s v="USD"/>
    <n v="18060"/>
    <s v="Reporting Supervisor"/>
    <x v="7"/>
    <s v="Philippines"/>
    <x v="33"/>
    <s v="4 to 6 hours a day"/>
    <n v="12"/>
    <m/>
    <s v=""/>
    <s v=""/>
    <s v=""/>
    <n v="4"/>
    <s v=""/>
    <n v="6"/>
    <s v=""/>
    <s v=""/>
    <n v="6"/>
    <n v="11.576923076923077"/>
    <s v="0"/>
    <x v="2"/>
  </r>
  <r>
    <x v="920"/>
    <d v="2012-05-27T23:47:25"/>
    <s v="30000 $"/>
    <n v="30000"/>
    <s v="USD"/>
    <n v="30000"/>
    <s v="Financial Expert"/>
    <x v="5"/>
    <s v="Iran"/>
    <x v="40"/>
    <s v="2 to 3 hours per day"/>
    <n v="30"/>
    <m/>
    <s v=""/>
    <n v="2"/>
    <n v="3"/>
    <s v=""/>
    <s v=""/>
    <s v=""/>
    <s v=""/>
    <s v=""/>
    <n v="3"/>
    <n v="38.46153846153846"/>
    <s v="0"/>
    <x v="2"/>
  </r>
  <r>
    <x v="921"/>
    <d v="2012-05-27T23:52:48"/>
    <s v="usd 2000 per month"/>
    <n v="24000"/>
    <s v="USD"/>
    <n v="24000"/>
    <s v="sr manager"/>
    <x v="3"/>
    <s v="India"/>
    <x v="0"/>
    <s v="4 to 6 hours a day"/>
    <n v="10"/>
    <m/>
    <s v=""/>
    <s v=""/>
    <s v=""/>
    <n v="4"/>
    <s v=""/>
    <n v="6"/>
    <s v=""/>
    <s v=""/>
    <n v="6"/>
    <n v="15.384615384615385"/>
    <s v="0"/>
    <x v="3"/>
  </r>
  <r>
    <x v="922"/>
    <d v="2012-05-28T00:10:43"/>
    <n v="63200"/>
    <n v="63200"/>
    <s v="EUR"/>
    <n v="80289.244544269619"/>
    <s v="Consultant"/>
    <x v="8"/>
    <s v="France"/>
    <x v="19"/>
    <s v="4 to 6 hours a day"/>
    <n v="3"/>
    <m/>
    <s v=""/>
    <s v=""/>
    <s v=""/>
    <n v="4"/>
    <s v=""/>
    <n v="6"/>
    <s v=""/>
    <s v=""/>
    <n v="6"/>
    <n v="51.467464451454887"/>
    <s v="0"/>
    <x v="5"/>
  </r>
  <r>
    <x v="923"/>
    <d v="2012-05-28T00:17:26"/>
    <n v="70000"/>
    <n v="70000"/>
    <s v="USD"/>
    <n v="70000"/>
    <s v="Client Manager"/>
    <x v="3"/>
    <s v="USA"/>
    <x v="2"/>
    <s v="4 to 6 hours a day"/>
    <n v="4"/>
    <m/>
    <s v=""/>
    <s v=""/>
    <s v=""/>
    <n v="4"/>
    <s v=""/>
    <n v="6"/>
    <s v=""/>
    <s v=""/>
    <n v="6"/>
    <n v="44.871794871794869"/>
    <s v="0"/>
    <x v="1"/>
  </r>
  <r>
    <x v="924"/>
    <d v="2012-05-28T00:28:56"/>
    <s v="Rs 40000"/>
    <n v="480000"/>
    <s v="INR"/>
    <n v="8547.8000099724322"/>
    <s v="Manager"/>
    <x v="3"/>
    <s v="India"/>
    <x v="0"/>
    <s v="2 to 3 hours per day"/>
    <n v="2"/>
    <m/>
    <s v=""/>
    <n v="2"/>
    <n v="3"/>
    <s v=""/>
    <s v=""/>
    <s v=""/>
    <s v=""/>
    <s v=""/>
    <n v="3"/>
    <n v="10.958717961503119"/>
    <s v="0"/>
    <x v="5"/>
  </r>
  <r>
    <x v="925"/>
    <d v="2012-05-28T00:36:20"/>
    <s v="INR 600K"/>
    <n v="600000"/>
    <s v="INR"/>
    <n v="10684.750012465542"/>
    <s v="Asst. Mgr. Finance"/>
    <x v="0"/>
    <s v="India"/>
    <x v="0"/>
    <s v="4 to 6 hours a day"/>
    <n v="11"/>
    <m/>
    <s v=""/>
    <s v=""/>
    <s v=""/>
    <n v="4"/>
    <s v=""/>
    <n v="6"/>
    <s v=""/>
    <s v=""/>
    <n v="6"/>
    <n v="6.8491987259394493"/>
    <s v="0"/>
    <x v="2"/>
  </r>
  <r>
    <x v="926"/>
    <d v="2012-05-28T00:43:40"/>
    <s v="600000 INR"/>
    <n v="600000"/>
    <s v="INR"/>
    <n v="10684.750012465542"/>
    <s v="Executive"/>
    <x v="0"/>
    <s v="India"/>
    <x v="0"/>
    <s v="2 to 3 hours per day"/>
    <n v="4"/>
    <m/>
    <s v=""/>
    <n v="2"/>
    <n v="3"/>
    <s v=""/>
    <s v=""/>
    <s v=""/>
    <s v=""/>
    <s v=""/>
    <n v="3"/>
    <n v="13.698397451878899"/>
    <s v="0"/>
    <x v="1"/>
  </r>
  <r>
    <x v="927"/>
    <d v="2012-05-28T00:48:23"/>
    <n v="20000"/>
    <n v="20000"/>
    <s v="USD"/>
    <n v="20000"/>
    <s v="Financial Modeller"/>
    <x v="5"/>
    <s v="Zambia"/>
    <x v="73"/>
    <s v="All the 8 hours baby, all the 8!"/>
    <n v="2"/>
    <m/>
    <s v=""/>
    <s v=""/>
    <s v=""/>
    <s v=""/>
    <s v=""/>
    <s v=""/>
    <s v=""/>
    <n v="8"/>
    <n v="8"/>
    <n v="9.615384615384615"/>
    <s v="0"/>
    <x v="5"/>
  </r>
  <r>
    <x v="928"/>
    <d v="2012-05-28T01:17:17"/>
    <s v="42000 â‚¬"/>
    <n v="42000"/>
    <s v="EUR"/>
    <n v="53356.776437647524"/>
    <s v="Consultant"/>
    <x v="8"/>
    <s v="Germany"/>
    <x v="5"/>
    <s v="2 to 3 hours per day"/>
    <n v="3"/>
    <m/>
    <s v=""/>
    <n v="2"/>
    <n v="3"/>
    <s v=""/>
    <s v=""/>
    <s v=""/>
    <s v=""/>
    <s v=""/>
    <n v="3"/>
    <n v="68.406123638009646"/>
    <s v="0"/>
    <x v="5"/>
  </r>
  <r>
    <x v="929"/>
    <d v="2012-05-28T01:29:19"/>
    <n v="3000"/>
    <n v="36000"/>
    <s v="USD"/>
    <n v="36000"/>
    <s v="Accountant"/>
    <x v="5"/>
    <s v="United Arab Emirates"/>
    <x v="21"/>
    <s v="4 to 6 hours a day"/>
    <n v="4.5"/>
    <m/>
    <s v=""/>
    <s v=""/>
    <s v=""/>
    <n v="4"/>
    <s v=""/>
    <n v="6"/>
    <s v=""/>
    <s v=""/>
    <n v="6"/>
    <n v="23.076923076923077"/>
    <s v="0"/>
    <x v="1"/>
  </r>
  <r>
    <x v="930"/>
    <d v="2012-05-28T01:30:29"/>
    <n v="57000"/>
    <n v="57000"/>
    <s v="USD"/>
    <n v="57000"/>
    <s v="Construction Engineer"/>
    <x v="2"/>
    <s v="USA"/>
    <x v="2"/>
    <s v="2 to 3 hours per day"/>
    <n v="4"/>
    <m/>
    <s v=""/>
    <n v="2"/>
    <n v="3"/>
    <s v=""/>
    <s v=""/>
    <s v=""/>
    <s v=""/>
    <s v=""/>
    <n v="3"/>
    <n v="73.07692307692308"/>
    <s v="0"/>
    <x v="1"/>
  </r>
  <r>
    <x v="931"/>
    <d v="2012-05-28T01:47:29"/>
    <n v="135000"/>
    <n v="135000"/>
    <s v="USD"/>
    <n v="135000"/>
    <s v="Marketing Insights Manager"/>
    <x v="3"/>
    <s v="USA"/>
    <x v="2"/>
    <s v="All the 8 hours baby, all the 8!"/>
    <n v="15"/>
    <m/>
    <s v=""/>
    <s v=""/>
    <s v=""/>
    <s v=""/>
    <s v=""/>
    <s v=""/>
    <s v=""/>
    <n v="8"/>
    <n v="8"/>
    <n v="64.90384615384616"/>
    <s v="0"/>
    <x v="2"/>
  </r>
  <r>
    <x v="932"/>
    <d v="2012-05-28T02:25:13"/>
    <n v="75000"/>
    <n v="75000"/>
    <s v="EUR"/>
    <n v="95279.957924370581"/>
    <s v="Risk analyst"/>
    <x v="0"/>
    <s v="Netherlands"/>
    <x v="18"/>
    <s v="4 to 6 hours a day"/>
    <n v="4"/>
    <m/>
    <s v=""/>
    <s v=""/>
    <s v=""/>
    <n v="4"/>
    <s v=""/>
    <n v="6"/>
    <s v=""/>
    <s v=""/>
    <n v="6"/>
    <n v="61.076896105365755"/>
    <s v="0"/>
    <x v="1"/>
  </r>
  <r>
    <x v="933"/>
    <d v="2012-05-28T03:34:14"/>
    <n v="45000"/>
    <n v="45000"/>
    <s v="EUR"/>
    <n v="57167.974754622352"/>
    <s v="data analist"/>
    <x v="0"/>
    <s v="netherlands"/>
    <x v="18"/>
    <s v="2 to 3 hours per day"/>
    <n v="10"/>
    <m/>
    <s v=""/>
    <n v="2"/>
    <n v="3"/>
    <s v=""/>
    <s v=""/>
    <s v=""/>
    <s v=""/>
    <s v=""/>
    <n v="3"/>
    <n v="73.292275326438912"/>
    <s v="0"/>
    <x v="3"/>
  </r>
  <r>
    <x v="934"/>
    <d v="2012-05-28T03:44:00"/>
    <s v="2,000,000 Naira"/>
    <n v="2000000"/>
    <s v="NAIRA"/>
    <n v="12326.656394453004"/>
    <s v="Head Business Advisory"/>
    <x v="3"/>
    <s v="Nigeria"/>
    <x v="61"/>
    <s v="4 to 6 hours a day"/>
    <n v="5"/>
    <m/>
    <s v=""/>
    <s v=""/>
    <s v=""/>
    <n v="4"/>
    <s v=""/>
    <n v="6"/>
    <s v=""/>
    <s v=""/>
    <n v="6"/>
    <n v="7.9017028169570551"/>
    <s v="0"/>
    <x v="1"/>
  </r>
  <r>
    <x v="935"/>
    <d v="2012-05-28T04:05:14"/>
    <n v="8000"/>
    <n v="8000"/>
    <s v="USD"/>
    <n v="8000"/>
    <s v="IT Analyst"/>
    <x v="0"/>
    <s v="India"/>
    <x v="0"/>
    <s v="1 or 2 hours a day"/>
    <n v="5"/>
    <m/>
    <n v="1"/>
    <n v="2"/>
    <s v=""/>
    <s v=""/>
    <s v=""/>
    <s v=""/>
    <s v=""/>
    <s v=""/>
    <n v="2"/>
    <n v="15.384615384615385"/>
    <s v="0"/>
    <x v="1"/>
  </r>
  <r>
    <x v="936"/>
    <d v="2012-05-28T04:40:41"/>
    <s v="48000 $"/>
    <n v="48000"/>
    <s v="USD"/>
    <n v="48000"/>
    <s v="Merchandise planner"/>
    <x v="3"/>
    <s v="France"/>
    <x v="19"/>
    <s v="4 to 6 hours a day"/>
    <n v="5"/>
    <m/>
    <s v=""/>
    <s v=""/>
    <s v=""/>
    <n v="4"/>
    <s v=""/>
    <n v="6"/>
    <s v=""/>
    <s v=""/>
    <n v="6"/>
    <n v="30.76923076923077"/>
    <s v="0"/>
    <x v="1"/>
  </r>
  <r>
    <x v="937"/>
    <d v="2012-05-28T05:07:44"/>
    <n v="40000"/>
    <n v="40000"/>
    <s v="USD"/>
    <n v="40000"/>
    <s v="analyst"/>
    <x v="0"/>
    <s v="NZ"/>
    <x v="49"/>
    <s v="4 to 6 hours a day"/>
    <n v="5"/>
    <m/>
    <s v=""/>
    <s v=""/>
    <s v=""/>
    <n v="4"/>
    <s v=""/>
    <n v="6"/>
    <s v=""/>
    <s v=""/>
    <n v="6"/>
    <n v="25.641025641025642"/>
    <s v="0"/>
    <x v="1"/>
  </r>
  <r>
    <x v="938"/>
    <d v="2012-05-28T05:09:12"/>
    <s v="NZ$ 75000"/>
    <n v="75000"/>
    <s v="NZD"/>
    <n v="59819.107020370408"/>
    <s v="Information Analyst"/>
    <x v="0"/>
    <s v="New  Zealand"/>
    <x v="49"/>
    <s v="4 to 6 hours a day"/>
    <n v="10"/>
    <m/>
    <s v=""/>
    <s v=""/>
    <s v=""/>
    <n v="4"/>
    <s v=""/>
    <n v="6"/>
    <s v=""/>
    <s v=""/>
    <n v="6"/>
    <n v="38.345581423314364"/>
    <s v="0"/>
    <x v="3"/>
  </r>
  <r>
    <x v="939"/>
    <d v="2012-05-28T05:12:38"/>
    <n v="150000"/>
    <n v="150000"/>
    <s v="USD"/>
    <n v="150000"/>
    <s v="Software Tester"/>
    <x v="0"/>
    <s v="Switzerland"/>
    <x v="10"/>
    <s v="1 or 2 hours a day"/>
    <n v="20"/>
    <m/>
    <n v="1"/>
    <n v="2"/>
    <s v=""/>
    <s v=""/>
    <s v=""/>
    <s v=""/>
    <s v=""/>
    <s v=""/>
    <n v="2"/>
    <n v="288.46153846153845"/>
    <s v="0"/>
    <x v="2"/>
  </r>
  <r>
    <x v="940"/>
    <d v="2012-05-28T05:20:41"/>
    <n v="80000"/>
    <n v="80000"/>
    <s v="AUD"/>
    <n v="81592.772512210868"/>
    <s v="Billing manager"/>
    <x v="3"/>
    <s v="Australia"/>
    <x v="16"/>
    <s v="4 to 6 hours a day"/>
    <n v="25"/>
    <m/>
    <s v=""/>
    <s v=""/>
    <s v=""/>
    <n v="4"/>
    <s v=""/>
    <n v="6"/>
    <s v=""/>
    <s v=""/>
    <n v="6"/>
    <n v="52.303059302699275"/>
    <s v="0"/>
    <x v="2"/>
  </r>
  <r>
    <x v="941"/>
    <d v="2012-05-28T05:48:56"/>
    <n v="95000"/>
    <n v="95000"/>
    <s v="AUD"/>
    <n v="96891.417358250401"/>
    <s v="financial analyst"/>
    <x v="0"/>
    <s v="Australia"/>
    <x v="16"/>
    <s v="2 to 3 hours per day"/>
    <n v="20"/>
    <m/>
    <s v=""/>
    <n v="2"/>
    <n v="3"/>
    <s v=""/>
    <s v=""/>
    <s v=""/>
    <s v=""/>
    <s v=""/>
    <n v="3"/>
    <n v="124.21976584391076"/>
    <s v="0"/>
    <x v="2"/>
  </r>
  <r>
    <x v="942"/>
    <d v="2012-05-28T05:51:10"/>
    <s v="AUD90000"/>
    <n v="90000"/>
    <s v="AUD"/>
    <n v="91791.869076237213"/>
    <s v="Senior Research Analyst"/>
    <x v="0"/>
    <s v="Australia"/>
    <x v="16"/>
    <s v="4 to 6 hours a day"/>
    <n v="13"/>
    <m/>
    <s v=""/>
    <s v=""/>
    <s v=""/>
    <n v="4"/>
    <s v=""/>
    <n v="6"/>
    <s v=""/>
    <s v=""/>
    <n v="6"/>
    <n v="58.840941715536673"/>
    <s v="0"/>
    <x v="2"/>
  </r>
  <r>
    <x v="943"/>
    <d v="2012-05-28T05:51:20"/>
    <n v="15000"/>
    <n v="15000"/>
    <s v="USD"/>
    <n v="15000"/>
    <s v="Quality Executive"/>
    <x v="0"/>
    <s v="India"/>
    <x v="0"/>
    <s v="2 to 3 hours per day"/>
    <n v="2"/>
    <m/>
    <s v=""/>
    <n v="2"/>
    <n v="3"/>
    <s v=""/>
    <s v=""/>
    <s v=""/>
    <s v=""/>
    <s v=""/>
    <n v="3"/>
    <n v="19.23076923076923"/>
    <s v="0"/>
    <x v="5"/>
  </r>
  <r>
    <x v="944"/>
    <d v="2012-05-28T06:25:36"/>
    <s v="AU$65"/>
    <n v="65000"/>
    <s v="AUD"/>
    <n v="66294.12766617132"/>
    <s v="Business Support "/>
    <x v="3"/>
    <s v="Australia"/>
    <x v="16"/>
    <s v="2 to 3 hours per day"/>
    <n v="5"/>
    <m/>
    <s v=""/>
    <n v="2"/>
    <n v="3"/>
    <s v=""/>
    <s v=""/>
    <s v=""/>
    <s v=""/>
    <s v=""/>
    <n v="3"/>
    <n v="84.992471366886306"/>
    <s v="0"/>
    <x v="1"/>
  </r>
  <r>
    <x v="945"/>
    <d v="2012-05-28T06:35:50"/>
    <n v="100000"/>
    <n v="100000"/>
    <s v="AUD"/>
    <n v="101990.96564026357"/>
    <s v="Senior Consultant"/>
    <x v="8"/>
    <s v="Australia"/>
    <x v="16"/>
    <s v="All the 8 hours baby, all the 8!"/>
    <n v="6"/>
    <m/>
    <s v=""/>
    <s v=""/>
    <s v=""/>
    <s v=""/>
    <s v=""/>
    <s v=""/>
    <s v=""/>
    <n v="8"/>
    <n v="8"/>
    <n v="49.034118096280565"/>
    <s v="0"/>
    <x v="3"/>
  </r>
  <r>
    <x v="946"/>
    <d v="2012-05-28T06:51:54"/>
    <n v="60000"/>
    <n v="60000"/>
    <s v="USD"/>
    <n v="60000"/>
    <s v="Sales Manager"/>
    <x v="3"/>
    <s v="USA"/>
    <x v="2"/>
    <s v="2 to 3 hours per day"/>
    <n v="3"/>
    <m/>
    <s v=""/>
    <n v="2"/>
    <n v="3"/>
    <s v=""/>
    <s v=""/>
    <s v=""/>
    <s v=""/>
    <s v=""/>
    <n v="3"/>
    <n v="76.92307692307692"/>
    <s v="0"/>
    <x v="5"/>
  </r>
  <r>
    <x v="947"/>
    <d v="2012-05-28T06:52:05"/>
    <n v="43000"/>
    <n v="43000"/>
    <s v="AUD"/>
    <n v="43856.11522531334"/>
    <s v="Finance Officer"/>
    <x v="3"/>
    <s v="Australia"/>
    <x v="16"/>
    <s v="All the 8 hours baby, all the 8!"/>
    <n v="1"/>
    <m/>
    <s v=""/>
    <s v=""/>
    <s v=""/>
    <s v=""/>
    <s v=""/>
    <s v=""/>
    <s v=""/>
    <n v="8"/>
    <n v="8"/>
    <n v="21.084670781400643"/>
    <s v="0"/>
    <x v="4"/>
  </r>
  <r>
    <x v="948"/>
    <d v="2012-05-28T06:52:05"/>
    <n v="45616"/>
    <n v="45616"/>
    <s v="USD"/>
    <n v="45616"/>
    <s v="Assistant Fleet Analyst"/>
    <x v="0"/>
    <s v="Australia"/>
    <x v="16"/>
    <s v="4 to 6 hours a day"/>
    <n v="1.5"/>
    <m/>
    <s v=""/>
    <s v=""/>
    <s v=""/>
    <n v="4"/>
    <s v=""/>
    <n v="6"/>
    <s v=""/>
    <s v=""/>
    <n v="6"/>
    <n v="29.241025641025644"/>
    <s v="0"/>
    <x v="5"/>
  </r>
  <r>
    <x v="949"/>
    <d v="2012-05-28T07:00:25"/>
    <n v="95000"/>
    <n v="95000"/>
    <s v="NZD"/>
    <n v="75770.868892469181"/>
    <s v="Cost Accountant"/>
    <x v="5"/>
    <s v="New Zealand"/>
    <x v="49"/>
    <s v="4 to 6 hours a day"/>
    <n v="20"/>
    <m/>
    <s v=""/>
    <s v=""/>
    <s v=""/>
    <n v="4"/>
    <s v=""/>
    <n v="6"/>
    <s v=""/>
    <s v=""/>
    <n v="6"/>
    <n v="48.571069802864862"/>
    <s v="0"/>
    <x v="2"/>
  </r>
  <r>
    <x v="950"/>
    <d v="2012-05-28T07:21:12"/>
    <n v="56600"/>
    <n v="56600"/>
    <s v="AUD"/>
    <n v="57726.886552389187"/>
    <s v="Operations Coordinator"/>
    <x v="3"/>
    <s v="Australia"/>
    <x v="16"/>
    <s v="2 to 3 hours per day"/>
    <n v="2"/>
    <m/>
    <s v=""/>
    <n v="2"/>
    <n v="3"/>
    <s v=""/>
    <s v=""/>
    <s v=""/>
    <s v=""/>
    <s v=""/>
    <n v="3"/>
    <n v="74.008828913319476"/>
    <s v="0"/>
    <x v="5"/>
  </r>
  <r>
    <x v="951"/>
    <d v="2012-05-28T07:23:07"/>
    <n v="20000"/>
    <n v="20000"/>
    <s v="USD"/>
    <n v="20000"/>
    <s v="data analyst"/>
    <x v="0"/>
    <s v="Australia"/>
    <x v="16"/>
    <s v="2 to 3 hours per day"/>
    <n v="2"/>
    <m/>
    <s v=""/>
    <n v="2"/>
    <n v="3"/>
    <s v=""/>
    <s v=""/>
    <s v=""/>
    <s v=""/>
    <s v=""/>
    <n v="3"/>
    <n v="25.641025641025642"/>
    <s v="0"/>
    <x v="5"/>
  </r>
  <r>
    <x v="952"/>
    <d v="2012-05-28T07:28:07"/>
    <s v="AUD$200,000"/>
    <n v="200000"/>
    <s v="AUD"/>
    <n v="203981.93128052715"/>
    <s v="Corporate Finance Manager"/>
    <x v="3"/>
    <s v="Australia"/>
    <x v="16"/>
    <s v="4 to 6 hours a day"/>
    <n v="15"/>
    <m/>
    <s v=""/>
    <s v=""/>
    <s v=""/>
    <n v="4"/>
    <s v=""/>
    <n v="6"/>
    <s v=""/>
    <s v=""/>
    <n v="6"/>
    <n v="130.75764825674818"/>
    <s v="0"/>
    <x v="2"/>
  </r>
  <r>
    <x v="953"/>
    <d v="2012-05-28T07:28:34"/>
    <n v="50000"/>
    <n v="50000"/>
    <s v="AUD"/>
    <n v="50995.482820131787"/>
    <s v="Operations"/>
    <x v="1"/>
    <s v="Australia"/>
    <x v="16"/>
    <s v="1 or 2 hours a day"/>
    <n v="5"/>
    <m/>
    <n v="1"/>
    <n v="2"/>
    <s v=""/>
    <s v=""/>
    <s v=""/>
    <s v=""/>
    <s v=""/>
    <s v=""/>
    <n v="2"/>
    <n v="98.06823619256113"/>
    <s v="0"/>
    <x v="1"/>
  </r>
  <r>
    <x v="954"/>
    <d v="2012-05-28T07:29:43"/>
    <n v="125000"/>
    <n v="125000"/>
    <s v="AUD"/>
    <n v="127488.70705032947"/>
    <s v="Director, Informatics"/>
    <x v="4"/>
    <s v="Australia"/>
    <x v="16"/>
    <s v="4 to 6 hours a day"/>
    <n v="15"/>
    <m/>
    <s v=""/>
    <s v=""/>
    <s v=""/>
    <n v="4"/>
    <s v=""/>
    <n v="6"/>
    <s v=""/>
    <s v=""/>
    <n v="6"/>
    <n v="81.723530160467604"/>
    <s v="0"/>
    <x v="2"/>
  </r>
  <r>
    <x v="955"/>
    <d v="2012-05-28T07:33:29"/>
    <n v="65000"/>
    <n v="65000"/>
    <s v="AUD"/>
    <n v="66294.12766617132"/>
    <s v="Data Analyst"/>
    <x v="0"/>
    <s v="Australia"/>
    <x v="16"/>
    <s v="4 to 6 hours a day"/>
    <n v="4"/>
    <m/>
    <s v=""/>
    <s v=""/>
    <s v=""/>
    <n v="4"/>
    <s v=""/>
    <n v="6"/>
    <s v=""/>
    <s v=""/>
    <n v="6"/>
    <n v="42.496235683443153"/>
    <s v="0"/>
    <x v="1"/>
  </r>
  <r>
    <x v="956"/>
    <d v="2012-05-28T07:39:22"/>
    <n v="62000"/>
    <n v="62000"/>
    <s v="AUD"/>
    <n v="63234.398696963413"/>
    <s v="Business Analyst"/>
    <x v="0"/>
    <s v="Australia"/>
    <x v="16"/>
    <s v="4 to 6 hours a day"/>
    <n v="3"/>
    <m/>
    <s v=""/>
    <s v=""/>
    <s v=""/>
    <n v="4"/>
    <s v=""/>
    <n v="6"/>
    <s v=""/>
    <s v=""/>
    <n v="6"/>
    <n v="40.534870959591935"/>
    <s v="0"/>
    <x v="5"/>
  </r>
  <r>
    <x v="957"/>
    <d v="2012-05-28T07:46:28"/>
    <n v="260000"/>
    <n v="260000"/>
    <s v="USD"/>
    <n v="260000"/>
    <s v="CFO"/>
    <x v="4"/>
    <s v="USA"/>
    <x v="2"/>
    <s v="2 to 3 hours per day"/>
    <n v="10"/>
    <m/>
    <s v=""/>
    <n v="2"/>
    <n v="3"/>
    <s v=""/>
    <s v=""/>
    <s v=""/>
    <s v=""/>
    <s v=""/>
    <n v="3"/>
    <n v="333.33333333333337"/>
    <s v="0"/>
    <x v="3"/>
  </r>
  <r>
    <x v="958"/>
    <d v="2012-05-28T07:59:49"/>
    <n v="110000"/>
    <n v="110000"/>
    <s v="AUD"/>
    <n v="112190.06220428993"/>
    <s v="Sustainability Strategy Advisor"/>
    <x v="3"/>
    <s v="Australia"/>
    <x v="16"/>
    <s v="2 to 3 hours per day"/>
    <n v="8"/>
    <m/>
    <s v=""/>
    <n v="2"/>
    <n v="3"/>
    <s v=""/>
    <s v=""/>
    <s v=""/>
    <s v=""/>
    <s v=""/>
    <n v="3"/>
    <n v="143.83341308242299"/>
    <s v="0"/>
    <x v="3"/>
  </r>
  <r>
    <x v="959"/>
    <d v="2012-05-28T08:03:10"/>
    <s v="AUD$70,000"/>
    <n v="70000"/>
    <s v="AUD"/>
    <n v="71393.675948184507"/>
    <s v="Business Development"/>
    <x v="3"/>
    <s v="Australia"/>
    <x v="16"/>
    <s v="4 to 6 hours a day"/>
    <n v="7"/>
    <m/>
    <s v=""/>
    <s v=""/>
    <s v=""/>
    <n v="4"/>
    <s v=""/>
    <n v="6"/>
    <s v=""/>
    <s v=""/>
    <n v="6"/>
    <n v="45.765176889861863"/>
    <s v="0"/>
    <x v="3"/>
  </r>
  <r>
    <x v="960"/>
    <d v="2012-05-28T08:22:44"/>
    <s v="USD 85000.00"/>
    <n v="85000"/>
    <s v="USD"/>
    <n v="85000"/>
    <s v="Reporting and DB Analyist"/>
    <x v="7"/>
    <s v="Australia"/>
    <x v="16"/>
    <s v="4 to 6 hours a day"/>
    <n v="8"/>
    <m/>
    <s v=""/>
    <s v=""/>
    <s v=""/>
    <n v="4"/>
    <s v=""/>
    <n v="6"/>
    <s v=""/>
    <s v=""/>
    <n v="6"/>
    <n v="54.487179487179482"/>
    <s v="0"/>
    <x v="3"/>
  </r>
  <r>
    <x v="961"/>
    <d v="2012-05-28T08:26:43"/>
    <n v="94000"/>
    <n v="94000"/>
    <s v="AUD"/>
    <n v="95871.50770184776"/>
    <s v="Business Analyst"/>
    <x v="0"/>
    <s v="Australia"/>
    <x v="16"/>
    <s v="2 to 3 hours per day"/>
    <n v="2.5"/>
    <m/>
    <s v=""/>
    <n v="2"/>
    <n v="3"/>
    <s v=""/>
    <s v=""/>
    <s v=""/>
    <s v=""/>
    <s v=""/>
    <n v="3"/>
    <n v="122.91218936134328"/>
    <s v="0"/>
    <x v="5"/>
  </r>
  <r>
    <x v="962"/>
    <d v="2012-05-28T08:35:32"/>
    <s v="A$107000"/>
    <n v="107000"/>
    <s v="AUD"/>
    <n v="109130.33323508203"/>
    <s v="Management Accountant"/>
    <x v="3"/>
    <s v="Australia"/>
    <x v="16"/>
    <s v="4 to 6 hours a day"/>
    <n v="35"/>
    <m/>
    <s v=""/>
    <s v=""/>
    <s v=""/>
    <n v="4"/>
    <s v=""/>
    <n v="6"/>
    <s v=""/>
    <s v=""/>
    <n v="6"/>
    <n v="69.955341817360278"/>
    <s v="0"/>
    <x v="2"/>
  </r>
  <r>
    <x v="963"/>
    <d v="2012-05-28T08:39:53"/>
    <n v="3000"/>
    <n v="36000"/>
    <s v="USD"/>
    <n v="36000"/>
    <s v="Project manager"/>
    <x v="3"/>
    <s v="malaysia"/>
    <x v="74"/>
    <s v="1 or 2 hours a day"/>
    <n v="3"/>
    <m/>
    <n v="1"/>
    <n v="2"/>
    <s v=""/>
    <s v=""/>
    <s v=""/>
    <s v=""/>
    <s v=""/>
    <s v=""/>
    <n v="2"/>
    <n v="69.230769230769226"/>
    <s v="0"/>
    <x v="5"/>
  </r>
  <r>
    <x v="964"/>
    <d v="2012-05-28T08:41:13"/>
    <n v="120000"/>
    <n v="120000"/>
    <s v="AUD"/>
    <n v="122389.15876831629"/>
    <s v="analyst"/>
    <x v="0"/>
    <s v="Australia"/>
    <x v="16"/>
    <s v="4 to 6 hours a day"/>
    <n v="2"/>
    <m/>
    <s v=""/>
    <s v=""/>
    <s v=""/>
    <n v="4"/>
    <s v=""/>
    <n v="6"/>
    <s v=""/>
    <s v=""/>
    <n v="6"/>
    <n v="78.454588954048916"/>
    <s v="0"/>
    <x v="5"/>
  </r>
  <r>
    <x v="965"/>
    <d v="2012-05-28T08:47:39"/>
    <s v="AU$52.000"/>
    <n v="52000"/>
    <s v="AUD"/>
    <n v="53035.30213293706"/>
    <s v="Shipping Administrator"/>
    <x v="0"/>
    <s v="Australia"/>
    <x v="16"/>
    <s v="4 to 6 hours a day"/>
    <n v="4"/>
    <m/>
    <s v=""/>
    <s v=""/>
    <s v=""/>
    <n v="4"/>
    <s v=""/>
    <n v="6"/>
    <s v=""/>
    <s v=""/>
    <n v="6"/>
    <n v="33.99698854675453"/>
    <s v="0"/>
    <x v="1"/>
  </r>
  <r>
    <x v="966"/>
    <d v="2012-05-28T08:48:56"/>
    <n v="125000"/>
    <n v="125000"/>
    <s v="USD"/>
    <n v="125000"/>
    <s v="VP, Operational Analytics"/>
    <x v="4"/>
    <s v="USA"/>
    <x v="2"/>
    <s v="4 to 6 hours a day"/>
    <n v="10"/>
    <m/>
    <s v=""/>
    <s v=""/>
    <s v=""/>
    <n v="4"/>
    <s v=""/>
    <n v="6"/>
    <s v=""/>
    <s v=""/>
    <n v="6"/>
    <n v="80.128205128205124"/>
    <s v="0"/>
    <x v="3"/>
  </r>
  <r>
    <x v="967"/>
    <d v="2012-05-28T09:03:56"/>
    <n v="19000"/>
    <n v="19000"/>
    <s v="USD"/>
    <n v="19000"/>
    <s v="Finance analyst"/>
    <x v="0"/>
    <s v="China"/>
    <x v="54"/>
    <s v="4 to 6 hours a day"/>
    <n v="6"/>
    <m/>
    <s v=""/>
    <s v=""/>
    <s v=""/>
    <n v="4"/>
    <s v=""/>
    <n v="6"/>
    <s v=""/>
    <s v=""/>
    <n v="6"/>
    <n v="12.179487179487179"/>
    <s v="0"/>
    <x v="3"/>
  </r>
  <r>
    <x v="968"/>
    <d v="2012-05-28T09:12:27"/>
    <n v="92000"/>
    <n v="92000"/>
    <s v="AUD"/>
    <n v="93831.688389042494"/>
    <s v="Finance analyst"/>
    <x v="0"/>
    <s v="Australia"/>
    <x v="16"/>
    <s v="All the 8 hours baby, all the 8!"/>
    <n v="6"/>
    <m/>
    <s v=""/>
    <s v=""/>
    <s v=""/>
    <s v=""/>
    <s v=""/>
    <s v=""/>
    <s v=""/>
    <n v="8"/>
    <n v="8"/>
    <n v="45.111388648578121"/>
    <s v="0"/>
    <x v="3"/>
  </r>
  <r>
    <x v="969"/>
    <d v="2012-05-28T09:21:56"/>
    <n v="100000"/>
    <n v="100000"/>
    <s v="AUD"/>
    <n v="101990.96564026357"/>
    <s v="Reporting Analyst"/>
    <x v="0"/>
    <s v="Australia"/>
    <x v="16"/>
    <s v="4 to 6 hours a day"/>
    <n v="20"/>
    <m/>
    <s v=""/>
    <s v=""/>
    <s v=""/>
    <n v="4"/>
    <s v=""/>
    <n v="6"/>
    <s v=""/>
    <s v=""/>
    <n v="6"/>
    <n v="65.378824128374092"/>
    <s v="0"/>
    <x v="2"/>
  </r>
  <r>
    <x v="970"/>
    <d v="2012-05-28T09:26:10"/>
    <n v="120000"/>
    <n v="120000"/>
    <s v="AUD"/>
    <n v="122389.15876831629"/>
    <s v="HSLP Data Analyst"/>
    <x v="0"/>
    <s v="Australia"/>
    <x v="16"/>
    <s v="4 to 6 hours a day"/>
    <n v="5"/>
    <m/>
    <s v=""/>
    <s v=""/>
    <s v=""/>
    <n v="4"/>
    <s v=""/>
    <n v="6"/>
    <s v=""/>
    <s v=""/>
    <n v="6"/>
    <n v="78.454588954048916"/>
    <s v="0"/>
    <x v="1"/>
  </r>
  <r>
    <x v="971"/>
    <d v="2012-05-28T09:38:29"/>
    <n v="35000"/>
    <n v="35000"/>
    <s v="CAD"/>
    <n v="34417.653306061438"/>
    <s v="Reporting Analyst"/>
    <x v="0"/>
    <s v="Canada"/>
    <x v="17"/>
    <s v="All the 8 hours baby, all the 8!"/>
    <n v="4"/>
    <m/>
    <s v=""/>
    <s v=""/>
    <s v=""/>
    <s v=""/>
    <s v=""/>
    <s v=""/>
    <s v=""/>
    <n v="8"/>
    <n v="8"/>
    <n v="16.546948704837231"/>
    <s v="0"/>
    <x v="1"/>
  </r>
  <r>
    <x v="972"/>
    <d v="2012-05-28T09:40:10"/>
    <s v="US$12,000/year"/>
    <n v="12000"/>
    <s v="USD"/>
    <n v="12000"/>
    <s v="Manager"/>
    <x v="3"/>
    <s v="Asia"/>
    <x v="75"/>
    <s v="All the 8 hours baby, all the 8!"/>
    <n v="3"/>
    <m/>
    <s v=""/>
    <s v=""/>
    <s v=""/>
    <s v=""/>
    <s v=""/>
    <s v=""/>
    <s v=""/>
    <n v="8"/>
    <n v="8"/>
    <n v="5.7692307692307692"/>
    <s v="0"/>
    <x v="5"/>
  </r>
  <r>
    <x v="973"/>
    <d v="2012-05-28T09:41:04"/>
    <n v="204000"/>
    <n v="204000"/>
    <s v="INR"/>
    <n v="3632.815004238284"/>
    <s v="Retired Government Officer, having knowledge in excel."/>
    <x v="3"/>
    <s v="India"/>
    <x v="0"/>
    <s v="4 to 6 hours a day"/>
    <n v="0"/>
    <m/>
    <s v=""/>
    <s v=""/>
    <s v=""/>
    <n v="4"/>
    <s v=""/>
    <n v="6"/>
    <s v=""/>
    <s v=""/>
    <n v="6"/>
    <n v="2.3287275668194125"/>
    <s v="0"/>
    <x v="0"/>
  </r>
  <r>
    <x v="974"/>
    <d v="2012-05-28T09:43:33"/>
    <s v="1200000 INR"/>
    <n v="1200000"/>
    <s v="INR"/>
    <n v="21369.500024931083"/>
    <s v="Senior Consultant"/>
    <x v="8"/>
    <s v="India"/>
    <x v="0"/>
    <s v="All the 8 hours baby, all the 8!"/>
    <n v="6"/>
    <m/>
    <s v=""/>
    <s v=""/>
    <s v=""/>
    <s v=""/>
    <s v=""/>
    <s v=""/>
    <s v=""/>
    <n v="8"/>
    <n v="8"/>
    <n v="10.273798088909174"/>
    <s v="0"/>
    <x v="3"/>
  </r>
  <r>
    <x v="975"/>
    <d v="2012-05-28T09:51:24"/>
    <s v="Rs. 500000"/>
    <n v="500000"/>
    <s v="INR"/>
    <n v="8903.9583437212841"/>
    <s v="Business Analyst"/>
    <x v="0"/>
    <s v="India"/>
    <x v="0"/>
    <s v="4 to 6 hours a day"/>
    <n v="7"/>
    <m/>
    <s v=""/>
    <s v=""/>
    <s v=""/>
    <n v="4"/>
    <s v=""/>
    <n v="6"/>
    <s v=""/>
    <s v=""/>
    <n v="6"/>
    <n v="5.7076656049495407"/>
    <s v="0"/>
    <x v="3"/>
  </r>
  <r>
    <x v="976"/>
    <d v="2012-05-28T10:15:27"/>
    <s v="RM48,000"/>
    <n v="48000"/>
    <s v="MYR"/>
    <n v="15206.427249917633"/>
    <s v="Credit Risk Manager"/>
    <x v="3"/>
    <s v="Malaysia"/>
    <x v="74"/>
    <s v="4 to 6 hours a day"/>
    <n v="2"/>
    <m/>
    <s v=""/>
    <s v=""/>
    <s v=""/>
    <n v="4"/>
    <s v=""/>
    <n v="6"/>
    <s v=""/>
    <s v=""/>
    <n v="6"/>
    <n v="9.7477097755882269"/>
    <s v="0"/>
    <x v="5"/>
  </r>
  <r>
    <x v="977"/>
    <d v="2012-05-28T10:21:58"/>
    <s v="NZD 180000"/>
    <n v="180000"/>
    <s v="NZD"/>
    <n v="143565.85684888897"/>
    <s v="Commercial Manager"/>
    <x v="3"/>
    <s v="New Zealand"/>
    <x v="49"/>
    <s v="4 to 6 hours a day"/>
    <n v="25"/>
    <m/>
    <s v=""/>
    <s v=""/>
    <s v=""/>
    <n v="4"/>
    <s v=""/>
    <n v="6"/>
    <s v=""/>
    <s v=""/>
    <n v="6"/>
    <n v="92.029395415954468"/>
    <s v="0"/>
    <x v="2"/>
  </r>
  <r>
    <x v="978"/>
    <d v="2012-05-28T10:25:51"/>
    <s v="Rs.5,45,000"/>
    <n v="545000"/>
    <s v="INR"/>
    <n v="9705.3145946561999"/>
    <s v="Assistant Manager"/>
    <x v="3"/>
    <s v="India"/>
    <x v="0"/>
    <s v="2 to 3 hours per day"/>
    <n v="6"/>
    <m/>
    <s v=""/>
    <n v="2"/>
    <n v="3"/>
    <s v=""/>
    <s v=""/>
    <s v=""/>
    <s v=""/>
    <s v=""/>
    <n v="3"/>
    <n v="12.44271101879"/>
    <s v="0"/>
    <x v="3"/>
  </r>
  <r>
    <x v="979"/>
    <d v="2012-05-28T10:27:45"/>
    <s v="Rs.10,00,000"/>
    <n v="1000000"/>
    <s v="INR"/>
    <n v="17807.916687442568"/>
    <s v="Credit Manager - Loans"/>
    <x v="3"/>
    <s v="India"/>
    <x v="0"/>
    <s v="All the 8 hours baby, all the 8!"/>
    <n v="8"/>
    <m/>
    <s v=""/>
    <s v=""/>
    <s v=""/>
    <s v=""/>
    <s v=""/>
    <s v=""/>
    <s v=""/>
    <n v="8"/>
    <n v="8"/>
    <n v="8.5614984074243115"/>
    <s v="0"/>
    <x v="3"/>
  </r>
  <r>
    <x v="980"/>
    <d v="2012-05-28T10:27:48"/>
    <n v="180000"/>
    <n v="180000"/>
    <s v="INR"/>
    <n v="3205.4250037396623"/>
    <s v="Audit executive"/>
    <x v="0"/>
    <s v="INDIA"/>
    <x v="0"/>
    <s v="4 to 6 hours a day"/>
    <n v="10"/>
    <m/>
    <s v=""/>
    <s v=""/>
    <s v=""/>
    <n v="4"/>
    <s v=""/>
    <n v="6"/>
    <s v=""/>
    <s v=""/>
    <n v="6"/>
    <n v="2.0547596177818348"/>
    <s v="0"/>
    <x v="3"/>
  </r>
  <r>
    <x v="981"/>
    <d v="2012-05-28T10:29:41"/>
    <s v="$45,000  USD"/>
    <n v="45000"/>
    <s v="USD"/>
    <n v="45000"/>
    <s v="Staff accountant -- Auditing"/>
    <x v="5"/>
    <s v="USA"/>
    <x v="2"/>
    <s v="All the 8 hours baby, all the 8!"/>
    <n v="3"/>
    <m/>
    <s v=""/>
    <s v=""/>
    <s v=""/>
    <s v=""/>
    <s v=""/>
    <s v=""/>
    <s v=""/>
    <n v="8"/>
    <n v="8"/>
    <n v="21.634615384615383"/>
    <s v="0"/>
    <x v="5"/>
  </r>
  <r>
    <x v="982"/>
    <d v="2012-05-28T10:38:53"/>
    <n v="700000"/>
    <n v="700000"/>
    <s v="INR"/>
    <n v="12465.541681209797"/>
    <s v="Asst Manager - Quality"/>
    <x v="3"/>
    <s v="India"/>
    <x v="0"/>
    <s v="2 to 3 hours per day"/>
    <n v="7"/>
    <m/>
    <s v=""/>
    <n v="2"/>
    <n v="3"/>
    <s v=""/>
    <s v=""/>
    <s v=""/>
    <s v=""/>
    <s v=""/>
    <n v="3"/>
    <n v="15.981463693858716"/>
    <s v="0"/>
    <x v="3"/>
  </r>
  <r>
    <x v="983"/>
    <d v="2012-05-28T10:41:38"/>
    <n v="94000"/>
    <n v="94000"/>
    <s v="AUD"/>
    <n v="95871.50770184776"/>
    <s v="Principal Analyst"/>
    <x v="0"/>
    <s v="Australia"/>
    <x v="16"/>
    <s v="2 to 3 hours per day"/>
    <n v="14"/>
    <m/>
    <s v=""/>
    <n v="2"/>
    <n v="3"/>
    <s v=""/>
    <s v=""/>
    <s v=""/>
    <s v=""/>
    <s v=""/>
    <n v="3"/>
    <n v="122.91218936134328"/>
    <s v="0"/>
    <x v="2"/>
  </r>
  <r>
    <x v="984"/>
    <d v="2012-05-28T10:42:08"/>
    <n v="170000"/>
    <n v="170000"/>
    <s v="AUD"/>
    <n v="173384.64158844808"/>
    <s v="Business Consultant"/>
    <x v="8"/>
    <s v="Australia"/>
    <x v="16"/>
    <s v="2 to 3 hours per day"/>
    <n v="8"/>
    <m/>
    <s v=""/>
    <n v="2"/>
    <n v="3"/>
    <s v=""/>
    <s v=""/>
    <s v=""/>
    <s v=""/>
    <s v=""/>
    <n v="3"/>
    <n v="222.28800203647191"/>
    <s v="0"/>
    <x v="3"/>
  </r>
  <r>
    <x v="985"/>
    <d v="2012-05-28T11:11:53"/>
    <n v="650000"/>
    <n v="650000"/>
    <s v="INR"/>
    <n v="11575.14584683767"/>
    <s v="Ass Research  Manager"/>
    <x v="3"/>
    <s v="India"/>
    <x v="0"/>
    <s v="2 to 3 hours per day"/>
    <n v="1"/>
    <m/>
    <s v=""/>
    <n v="2"/>
    <n v="3"/>
    <s v=""/>
    <s v=""/>
    <s v=""/>
    <s v=""/>
    <s v=""/>
    <n v="3"/>
    <n v="14.839930572868807"/>
    <s v="0"/>
    <x v="4"/>
  </r>
  <r>
    <x v="986"/>
    <d v="2012-05-28T11:31:20"/>
    <n v="18000"/>
    <n v="18000"/>
    <s v="USD"/>
    <n v="18000"/>
    <s v="Data Specialist"/>
    <x v="6"/>
    <s v="India"/>
    <x v="0"/>
    <s v="All the 8 hours baby, all the 8!"/>
    <n v="8"/>
    <m/>
    <s v=""/>
    <s v=""/>
    <s v=""/>
    <s v=""/>
    <s v=""/>
    <s v=""/>
    <s v=""/>
    <n v="8"/>
    <n v="8"/>
    <n v="8.6538461538461533"/>
    <s v="0"/>
    <x v="3"/>
  </r>
  <r>
    <x v="987"/>
    <d v="2012-05-28T11:33:05"/>
    <s v="AUD$70,000"/>
    <n v="70000"/>
    <s v="AUD"/>
    <n v="71393.675948184507"/>
    <s v="Director"/>
    <x v="4"/>
    <s v="Australia"/>
    <x v="16"/>
    <s v="All the 8 hours baby, all the 8!"/>
    <n v="2"/>
    <m/>
    <s v=""/>
    <s v=""/>
    <s v=""/>
    <s v=""/>
    <s v=""/>
    <s v=""/>
    <s v=""/>
    <n v="8"/>
    <n v="8"/>
    <n v="34.323882667396397"/>
    <s v="0"/>
    <x v="5"/>
  </r>
  <r>
    <x v="988"/>
    <d v="2012-05-28T11:33:07"/>
    <s v="350000 Rs"/>
    <n v="350000"/>
    <s v="INR"/>
    <n v="6232.7708406048987"/>
    <s v="Data Analyst"/>
    <x v="0"/>
    <s v="India"/>
    <x v="0"/>
    <s v="4 to 6 hours a day"/>
    <n v="2.5"/>
    <m/>
    <s v=""/>
    <s v=""/>
    <s v=""/>
    <n v="4"/>
    <s v=""/>
    <n v="6"/>
    <s v=""/>
    <s v=""/>
    <n v="6"/>
    <n v="3.995365923464679"/>
    <s v="0"/>
    <x v="5"/>
  </r>
  <r>
    <x v="989"/>
    <d v="2012-05-28T11:37:17"/>
    <s v="LKR 240000"/>
    <n v="240000"/>
    <s v="LKR"/>
    <n v="1805.7739622442759"/>
    <s v="Management Trainee"/>
    <x v="3"/>
    <s v="Sri Lanka"/>
    <x v="55"/>
    <s v="4 to 6 hours a day"/>
    <n v="3"/>
    <m/>
    <s v=""/>
    <s v=""/>
    <s v=""/>
    <n v="4"/>
    <s v=""/>
    <n v="6"/>
    <s v=""/>
    <s v=""/>
    <n v="6"/>
    <n v="1.1575474116950486"/>
    <s v="0"/>
    <x v="5"/>
  </r>
  <r>
    <x v="990"/>
    <d v="2012-05-28T11:39:01"/>
    <s v="Rs.6.4 lakhs"/>
    <n v="640000"/>
    <s v="INR"/>
    <n v="11397.066679963244"/>
    <s v="Sr.Analyst - Process Excellence"/>
    <x v="0"/>
    <s v="India"/>
    <x v="0"/>
    <s v="All the 8 hours baby, all the 8!"/>
    <n v="6"/>
    <m/>
    <s v=""/>
    <s v=""/>
    <s v=""/>
    <s v=""/>
    <s v=""/>
    <s v=""/>
    <s v=""/>
    <n v="8"/>
    <n v="8"/>
    <n v="5.4793589807515595"/>
    <s v="0"/>
    <x v="3"/>
  </r>
  <r>
    <x v="991"/>
    <d v="2012-05-28T11:41:11"/>
    <n v="15000"/>
    <n v="15000"/>
    <s v="USD"/>
    <n v="15000"/>
    <s v="Operations Management"/>
    <x v="3"/>
    <s v="India"/>
    <x v="0"/>
    <s v="4 to 6 hours a day"/>
    <n v="4"/>
    <m/>
    <s v=""/>
    <s v=""/>
    <s v=""/>
    <n v="4"/>
    <s v=""/>
    <n v="6"/>
    <s v=""/>
    <s v=""/>
    <n v="6"/>
    <n v="9.615384615384615"/>
    <s v="0"/>
    <x v="1"/>
  </r>
  <r>
    <x v="992"/>
    <d v="2012-05-28T11:58:39"/>
    <s v="R308 500"/>
    <n v="308500"/>
    <s v="ZAR"/>
    <n v="37612.869087708088"/>
    <s v="Management Information Consultant"/>
    <x v="3"/>
    <s v="South Africa"/>
    <x v="11"/>
    <s v="All the 8 hours baby, all the 8!"/>
    <n v="3"/>
    <m/>
    <s v=""/>
    <s v=""/>
    <s v=""/>
    <s v=""/>
    <s v=""/>
    <s v=""/>
    <s v=""/>
    <n v="8"/>
    <n v="8"/>
    <n v="18.083110138321196"/>
    <s v="0"/>
    <x v="5"/>
  </r>
  <r>
    <x v="993"/>
    <d v="2012-05-28T12:00:14"/>
    <n v="3.65"/>
    <n v="365000"/>
    <s v="INR"/>
    <n v="6499.8895909165376"/>
    <s v="associate analyst"/>
    <x v="0"/>
    <s v="India"/>
    <x v="0"/>
    <s v="4 to 6 hours a day"/>
    <n v="3"/>
    <m/>
    <s v=""/>
    <s v=""/>
    <s v=""/>
    <n v="4"/>
    <s v=""/>
    <n v="6"/>
    <s v=""/>
    <s v=""/>
    <n v="6"/>
    <n v="4.1665958916131656"/>
    <s v="0"/>
    <x v="5"/>
  </r>
  <r>
    <x v="994"/>
    <d v="2012-05-28T12:09:37"/>
    <s v="usd 20.000"/>
    <n v="20000"/>
    <s v="USD"/>
    <n v="20000"/>
    <s v="Head of Financial Reporting"/>
    <x v="7"/>
    <s v="Paraguay"/>
    <x v="76"/>
    <s v="All the 8 hours baby, all the 8!"/>
    <n v="6"/>
    <m/>
    <s v=""/>
    <s v=""/>
    <s v=""/>
    <s v=""/>
    <s v=""/>
    <s v=""/>
    <s v=""/>
    <n v="8"/>
    <n v="8"/>
    <n v="9.615384615384615"/>
    <s v="0"/>
    <x v="3"/>
  </r>
  <r>
    <x v="995"/>
    <d v="2012-05-28T12:10:09"/>
    <n v="7265"/>
    <n v="7265"/>
    <s v="USD"/>
    <n v="7265"/>
    <s v="Softwar Engineer"/>
    <x v="2"/>
    <s v="India"/>
    <x v="0"/>
    <s v="4 to 6 hours a day"/>
    <n v="6"/>
    <m/>
    <s v=""/>
    <s v=""/>
    <s v=""/>
    <n v="4"/>
    <s v=""/>
    <n v="6"/>
    <s v=""/>
    <s v=""/>
    <n v="6"/>
    <n v="4.6570512820512819"/>
    <s v="0"/>
    <x v="3"/>
  </r>
  <r>
    <x v="996"/>
    <d v="2012-05-28T12:15:53"/>
    <s v="SGD92,000"/>
    <n v="92000"/>
    <s v="SGD"/>
    <n v="72571.80269935554"/>
    <s v="Finance Manager"/>
    <x v="3"/>
    <s v="Singapore"/>
    <x v="30"/>
    <s v="All the 8 hours baby, all the 8!"/>
    <n v="15"/>
    <m/>
    <s v=""/>
    <s v=""/>
    <s v=""/>
    <s v=""/>
    <s v=""/>
    <s v=""/>
    <s v=""/>
    <n v="8"/>
    <n v="8"/>
    <n v="34.890289759305546"/>
    <s v="0"/>
    <x v="2"/>
  </r>
  <r>
    <x v="997"/>
    <d v="2012-05-28T12:20:48"/>
    <s v="INR 4.5 Lac"/>
    <n v="450000"/>
    <s v="INR"/>
    <n v="8013.5625093491553"/>
    <s v="Asst. Manager"/>
    <x v="3"/>
    <s v="India"/>
    <x v="0"/>
    <s v="All the 8 hours baby, all the 8!"/>
    <n v="15"/>
    <m/>
    <s v=""/>
    <s v=""/>
    <s v=""/>
    <s v=""/>
    <s v=""/>
    <s v=""/>
    <s v=""/>
    <n v="8"/>
    <n v="8"/>
    <n v="3.85267428334094"/>
    <s v="0"/>
    <x v="2"/>
  </r>
  <r>
    <x v="998"/>
    <d v="2012-05-28T12:26:01"/>
    <s v="Rs.5.7 lacs"/>
    <n v="570000"/>
    <s v="INR"/>
    <n v="10150.512511842264"/>
    <s v="MIS &amp; Analysis"/>
    <x v="0"/>
    <s v="India"/>
    <x v="0"/>
    <s v="4 to 6 hours a day"/>
    <n v="5"/>
    <m/>
    <s v=""/>
    <s v=""/>
    <s v=""/>
    <n v="4"/>
    <s v=""/>
    <n v="6"/>
    <s v=""/>
    <s v=""/>
    <n v="6"/>
    <n v="6.5067387896424762"/>
    <s v="0"/>
    <x v="1"/>
  </r>
  <r>
    <x v="999"/>
    <d v="2012-05-28T12:26:42"/>
    <n v="65000"/>
    <n v="65000"/>
    <s v="USD"/>
    <n v="65000"/>
    <s v="Controller"/>
    <x v="1"/>
    <s v="USA"/>
    <x v="2"/>
    <s v="4 to 6 hours a day"/>
    <n v="9"/>
    <m/>
    <s v=""/>
    <s v=""/>
    <s v=""/>
    <n v="4"/>
    <s v=""/>
    <n v="6"/>
    <s v=""/>
    <s v=""/>
    <n v="6"/>
    <n v="41.666666666666671"/>
    <s v="0"/>
    <x v="3"/>
  </r>
  <r>
    <x v="1000"/>
    <d v="2012-05-28T12:32:12"/>
    <n v="300000"/>
    <n v="300000"/>
    <s v="PKR"/>
    <n v="3184.2266150397395"/>
    <s v="Banker"/>
    <x v="3"/>
    <s v="Pakistan"/>
    <x v="3"/>
    <s v="4 to 6 hours a day"/>
    <n v="4"/>
    <m/>
    <s v=""/>
    <s v=""/>
    <s v=""/>
    <n v="4"/>
    <s v=""/>
    <n v="6"/>
    <s v=""/>
    <s v=""/>
    <n v="6"/>
    <n v="2.0411709070767561"/>
    <s v="0"/>
    <x v="1"/>
  </r>
  <r>
    <x v="1001"/>
    <d v="2012-05-28T12:35:38"/>
    <s v="Net- 56000Rs, Gross - 61000Rs"/>
    <n v="612000"/>
    <s v="INR"/>
    <n v="10898.445012714852"/>
    <s v="Asst. Manager "/>
    <x v="3"/>
    <s v="India"/>
    <x v="0"/>
    <s v="2 to 3 hours per day"/>
    <n v="13"/>
    <m/>
    <s v=""/>
    <n v="2"/>
    <n v="3"/>
    <s v=""/>
    <s v=""/>
    <s v=""/>
    <s v=""/>
    <s v=""/>
    <n v="3"/>
    <n v="13.972365400916477"/>
    <s v="0"/>
    <x v="2"/>
  </r>
  <r>
    <x v="1002"/>
    <d v="2012-05-28T12:40:26"/>
    <n v="900"/>
    <n v="10800"/>
    <s v="USD"/>
    <n v="10800"/>
    <s v="Project Managment Office"/>
    <x v="3"/>
    <s v="Pakistan"/>
    <x v="3"/>
    <s v="All the 8 hours baby, all the 8!"/>
    <n v="5"/>
    <m/>
    <s v=""/>
    <s v=""/>
    <s v=""/>
    <s v=""/>
    <s v=""/>
    <s v=""/>
    <s v=""/>
    <n v="8"/>
    <n v="8"/>
    <n v="5.1923076923076925"/>
    <s v="0"/>
    <x v="1"/>
  </r>
  <r>
    <x v="1003"/>
    <d v="2012-05-28T12:47:20"/>
    <n v="120000"/>
    <n v="120000"/>
    <s v="INR"/>
    <n v="2136.9500024931081"/>
    <s v="Audit Assistant"/>
    <x v="0"/>
    <s v="India"/>
    <x v="0"/>
    <s v="2 to 3 hours per day"/>
    <n v="3.5"/>
    <m/>
    <s v=""/>
    <n v="2"/>
    <n v="3"/>
    <s v=""/>
    <s v=""/>
    <s v=""/>
    <s v=""/>
    <s v=""/>
    <n v="3"/>
    <n v="2.7396794903757797"/>
    <s v="0"/>
    <x v="1"/>
  </r>
  <r>
    <x v="1004"/>
    <d v="2012-05-28T12:51:53"/>
    <n v="45000"/>
    <n v="45000"/>
    <s v="USD"/>
    <n v="45000"/>
    <s v="Engineer"/>
    <x v="2"/>
    <s v="singapore"/>
    <x v="30"/>
    <s v="2 to 3 hours per day"/>
    <n v="4"/>
    <m/>
    <s v=""/>
    <n v="2"/>
    <n v="3"/>
    <s v=""/>
    <s v=""/>
    <s v=""/>
    <s v=""/>
    <s v=""/>
    <n v="3"/>
    <n v="57.692307692307693"/>
    <s v="0"/>
    <x v="1"/>
  </r>
  <r>
    <x v="1005"/>
    <d v="2012-05-28T12:57:13"/>
    <s v="Rs. 4,00,000/-"/>
    <n v="400000"/>
    <s v="INR"/>
    <n v="7123.1666749770275"/>
    <s v="Sr. Executive"/>
    <x v="3"/>
    <s v="India"/>
    <x v="0"/>
    <s v="2 to 3 hours per day"/>
    <n v="5"/>
    <m/>
    <s v=""/>
    <n v="2"/>
    <n v="3"/>
    <s v=""/>
    <s v=""/>
    <s v=""/>
    <s v=""/>
    <s v=""/>
    <n v="3"/>
    <n v="9.1322649679192658"/>
    <s v="0"/>
    <x v="1"/>
  </r>
  <r>
    <x v="1006"/>
    <d v="2012-05-28T12:58:44"/>
    <s v="3 Lakh "/>
    <n v="300000"/>
    <s v="INR"/>
    <n v="5342.3750062327708"/>
    <s v="ACCOUNTS"/>
    <x v="5"/>
    <s v="India"/>
    <x v="0"/>
    <s v="2 to 3 hours per day"/>
    <n v="5"/>
    <m/>
    <s v=""/>
    <n v="2"/>
    <n v="3"/>
    <s v=""/>
    <s v=""/>
    <s v=""/>
    <s v=""/>
    <s v=""/>
    <n v="3"/>
    <n v="6.8491987259394493"/>
    <s v="0"/>
    <x v="1"/>
  </r>
  <r>
    <x v="1007"/>
    <d v="2012-05-28T12:59:59"/>
    <n v="18000"/>
    <n v="18000"/>
    <s v="USD"/>
    <n v="18000"/>
    <s v="Area Sales Manager"/>
    <x v="3"/>
    <s v="India"/>
    <x v="0"/>
    <s v="2 to 3 hours per day"/>
    <n v="4.5999999999999996"/>
    <m/>
    <s v=""/>
    <n v="2"/>
    <n v="3"/>
    <s v=""/>
    <s v=""/>
    <s v=""/>
    <s v=""/>
    <s v=""/>
    <n v="3"/>
    <n v="23.076923076923077"/>
    <s v="0"/>
    <x v="1"/>
  </r>
  <r>
    <x v="1008"/>
    <d v="2012-05-28T13:01:42"/>
    <s v="PK RS 456000"/>
    <n v="456000"/>
    <s v="PKR"/>
    <n v="4840.0244548604041"/>
    <s v="Strategic Planning Executive"/>
    <x v="3"/>
    <s v="Pakistan"/>
    <x v="3"/>
    <s v="4 to 6 hours a day"/>
    <n v="2"/>
    <m/>
    <s v=""/>
    <s v=""/>
    <s v=""/>
    <n v="4"/>
    <s v=""/>
    <n v="6"/>
    <s v=""/>
    <s v=""/>
    <n v="6"/>
    <n v="3.1025797787566693"/>
    <s v="0"/>
    <x v="5"/>
  </r>
  <r>
    <x v="1009"/>
    <d v="2012-05-28T13:02:56"/>
    <s v="Rs 4,20,000 "/>
    <n v="420000"/>
    <s v="INR"/>
    <n v="7479.3250087258784"/>
    <s v="Analyst"/>
    <x v="0"/>
    <s v="India"/>
    <x v="0"/>
    <s v="2 to 3 hours per day"/>
    <n v="10"/>
    <m/>
    <s v=""/>
    <n v="2"/>
    <n v="3"/>
    <s v=""/>
    <s v=""/>
    <s v=""/>
    <s v=""/>
    <s v=""/>
    <n v="3"/>
    <n v="9.5888782163152282"/>
    <s v="0"/>
    <x v="3"/>
  </r>
  <r>
    <x v="1010"/>
    <d v="2012-05-28T13:05:39"/>
    <n v="210000"/>
    <n v="210000"/>
    <s v="INR"/>
    <n v="3739.6625043629392"/>
    <s v="MIS executive"/>
    <x v="7"/>
    <s v="India"/>
    <x v="0"/>
    <s v="All the 8 hours baby, all the 8!"/>
    <n v="3.5"/>
    <m/>
    <s v=""/>
    <s v=""/>
    <s v=""/>
    <s v=""/>
    <s v=""/>
    <s v=""/>
    <s v=""/>
    <n v="8"/>
    <n v="8"/>
    <n v="1.7979146655591054"/>
    <s v="0"/>
    <x v="1"/>
  </r>
  <r>
    <x v="1011"/>
    <d v="2012-05-28T13:06:37"/>
    <n v="3500"/>
    <n v="42000"/>
    <s v="USD"/>
    <n v="42000"/>
    <s v="Category Operations Supv."/>
    <x v="3"/>
    <s v="Kuwait"/>
    <x v="77"/>
    <s v="All the 8 hours baby, all the 8!"/>
    <n v="5"/>
    <m/>
    <s v=""/>
    <s v=""/>
    <s v=""/>
    <s v=""/>
    <s v=""/>
    <s v=""/>
    <s v=""/>
    <n v="8"/>
    <n v="8"/>
    <n v="20.192307692307693"/>
    <s v="0"/>
    <x v="1"/>
  </r>
  <r>
    <x v="1012"/>
    <d v="2012-05-28T13:10:02"/>
    <n v="28000"/>
    <n v="28000"/>
    <s v="USD"/>
    <n v="28000"/>
    <s v="BI"/>
    <x v="7"/>
    <s v="India"/>
    <x v="0"/>
    <s v="2 to 3 hours per day"/>
    <n v="3"/>
    <m/>
    <s v=""/>
    <n v="2"/>
    <n v="3"/>
    <s v=""/>
    <s v=""/>
    <s v=""/>
    <s v=""/>
    <s v=""/>
    <n v="3"/>
    <n v="35.897435897435898"/>
    <s v="0"/>
    <x v="5"/>
  </r>
  <r>
    <x v="1013"/>
    <d v="2012-05-28T13:11:42"/>
    <n v="6000"/>
    <n v="6000"/>
    <s v="USD"/>
    <n v="6000"/>
    <s v="Manager"/>
    <x v="3"/>
    <s v="India"/>
    <x v="0"/>
    <s v="4 to 6 hours a day"/>
    <n v="5"/>
    <m/>
    <s v=""/>
    <s v=""/>
    <s v=""/>
    <n v="4"/>
    <s v=""/>
    <n v="6"/>
    <s v=""/>
    <s v=""/>
    <n v="6"/>
    <n v="3.8461538461538463"/>
    <s v="0"/>
    <x v="1"/>
  </r>
  <r>
    <x v="1014"/>
    <d v="2012-05-28T13:26:22"/>
    <n v="55"/>
    <n v="55000"/>
    <s v="NZD"/>
    <n v="43867.345148271634"/>
    <s v="Financial Analyst"/>
    <x v="0"/>
    <s v="New Zealand"/>
    <x v="49"/>
    <s v="All the 8 hours baby, all the 8!"/>
    <n v="10"/>
    <m/>
    <s v=""/>
    <s v=""/>
    <s v=""/>
    <s v=""/>
    <s v=""/>
    <s v=""/>
    <s v=""/>
    <n v="8"/>
    <n v="8"/>
    <n v="21.090069782822901"/>
    <s v="0"/>
    <x v="3"/>
  </r>
  <r>
    <x v="1015"/>
    <d v="2012-05-28T13:27:46"/>
    <s v="10 Lakh"/>
    <n v="1000000"/>
    <s v="INR"/>
    <n v="17807.916687442568"/>
    <s v="Teaching"/>
    <x v="0"/>
    <s v="India"/>
    <x v="0"/>
    <s v="1 or 2 hours a day"/>
    <n v="25"/>
    <m/>
    <n v="1"/>
    <n v="2"/>
    <s v=""/>
    <s v=""/>
    <s v=""/>
    <s v=""/>
    <s v=""/>
    <s v=""/>
    <n v="2"/>
    <n v="34.245993629697246"/>
    <s v="0"/>
    <x v="2"/>
  </r>
  <r>
    <x v="1016"/>
    <d v="2012-05-28T13:37:10"/>
    <n v="600000"/>
    <n v="600000"/>
    <s v="INR"/>
    <n v="10684.750012465542"/>
    <s v="Business Analyst"/>
    <x v="0"/>
    <s v="India"/>
    <x v="0"/>
    <s v="All the 8 hours baby, all the 8!"/>
    <n v="12"/>
    <m/>
    <s v=""/>
    <s v=""/>
    <s v=""/>
    <s v=""/>
    <s v=""/>
    <s v=""/>
    <s v=""/>
    <n v="8"/>
    <n v="8"/>
    <n v="5.1368990444545872"/>
    <s v="0"/>
    <x v="2"/>
  </r>
  <r>
    <x v="1017"/>
    <d v="2012-05-28T13:40:58"/>
    <s v="USD 60000"/>
    <n v="60000"/>
    <s v="USD"/>
    <n v="60000"/>
    <s v="Excel Developer"/>
    <x v="8"/>
    <s v="Finland"/>
    <x v="41"/>
    <s v="All the 8 hours baby, all the 8!"/>
    <n v="5"/>
    <m/>
    <s v=""/>
    <s v=""/>
    <s v=""/>
    <s v=""/>
    <s v=""/>
    <s v=""/>
    <s v=""/>
    <n v="8"/>
    <n v="8"/>
    <n v="28.846153846153847"/>
    <s v="0"/>
    <x v="1"/>
  </r>
  <r>
    <x v="1018"/>
    <d v="2012-05-28T13:41:33"/>
    <n v="476000"/>
    <n v="476000"/>
    <s v="INR"/>
    <n v="8476.5683432226633"/>
    <s v="Report Specialist"/>
    <x v="7"/>
    <s v="India"/>
    <x v="0"/>
    <s v="4 to 6 hours a day"/>
    <n v="8"/>
    <m/>
    <s v=""/>
    <s v=""/>
    <s v=""/>
    <n v="4"/>
    <s v=""/>
    <n v="6"/>
    <s v=""/>
    <s v=""/>
    <n v="6"/>
    <n v="5.4336976559119643"/>
    <s v="0"/>
    <x v="3"/>
  </r>
  <r>
    <x v="1019"/>
    <d v="2012-05-28T13:42:12"/>
    <n v="725"/>
    <n v="8700"/>
    <s v="USD"/>
    <n v="8700"/>
    <s v="Project Controlling (MIS Reports)"/>
    <x v="1"/>
    <s v="India"/>
    <x v="0"/>
    <s v="2 to 3 hours per day"/>
    <n v="7"/>
    <m/>
    <s v=""/>
    <n v="2"/>
    <n v="3"/>
    <s v=""/>
    <s v=""/>
    <s v=""/>
    <s v=""/>
    <s v=""/>
    <n v="3"/>
    <n v="11.153846153846153"/>
    <s v="0"/>
    <x v="3"/>
  </r>
  <r>
    <x v="1020"/>
    <d v="2012-05-28T13:42:35"/>
    <s v="2,00,000 INR"/>
    <n v="200000"/>
    <s v="INR"/>
    <n v="3561.5833374885137"/>
    <s v="Monitoring &amp; evaluation officer"/>
    <x v="3"/>
    <s v="India"/>
    <x v="0"/>
    <s v="All the 8 hours baby, all the 8!"/>
    <n v="8"/>
    <m/>
    <s v=""/>
    <s v=""/>
    <s v=""/>
    <s v=""/>
    <s v=""/>
    <s v=""/>
    <s v=""/>
    <n v="8"/>
    <n v="8"/>
    <n v="1.7122996814848623"/>
    <s v="0"/>
    <x v="3"/>
  </r>
  <r>
    <x v="1021"/>
    <d v="2012-05-28T13:43:01"/>
    <n v="1.8"/>
    <n v="180000"/>
    <s v="INR"/>
    <n v="3205.4250037396623"/>
    <s v="MIS EXCUTIVE"/>
    <x v="7"/>
    <s v="India"/>
    <x v="0"/>
    <s v="All the 8 hours baby, all the 8!"/>
    <n v="4"/>
    <m/>
    <s v=""/>
    <s v=""/>
    <s v=""/>
    <s v=""/>
    <s v=""/>
    <s v=""/>
    <s v=""/>
    <n v="8"/>
    <n v="8"/>
    <n v="1.5410697133363762"/>
    <s v="0"/>
    <x v="1"/>
  </r>
  <r>
    <x v="1022"/>
    <d v="2012-05-28T13:46:17"/>
    <n v="252000"/>
    <n v="252000"/>
    <s v="INR"/>
    <n v="4487.5950052355274"/>
    <s v="Accounts Exec"/>
    <x v="5"/>
    <s v="India"/>
    <x v="0"/>
    <s v="1 or 2 hours a day"/>
    <n v="5"/>
    <m/>
    <n v="1"/>
    <n v="2"/>
    <s v=""/>
    <s v=""/>
    <s v=""/>
    <s v=""/>
    <s v=""/>
    <s v=""/>
    <n v="2"/>
    <n v="8.6299903946837073"/>
    <s v="0"/>
    <x v="1"/>
  </r>
  <r>
    <x v="1023"/>
    <d v="2012-05-28T13:54:57"/>
    <s v="Rs. 700000"/>
    <n v="700000"/>
    <s v="INR"/>
    <n v="12465.541681209797"/>
    <s v="Credit Analyst"/>
    <x v="0"/>
    <s v="India"/>
    <x v="0"/>
    <s v="4 to 6 hours a day"/>
    <n v="5"/>
    <m/>
    <s v=""/>
    <s v=""/>
    <s v=""/>
    <n v="4"/>
    <s v=""/>
    <n v="6"/>
    <s v=""/>
    <s v=""/>
    <n v="6"/>
    <n v="7.990731846929358"/>
    <s v="0"/>
    <x v="1"/>
  </r>
  <r>
    <x v="1024"/>
    <d v="2012-05-28T14:00:56"/>
    <n v="194"/>
    <n v="2400"/>
    <s v="USD"/>
    <n v="2400"/>
    <s v="Accounts Officer"/>
    <x v="5"/>
    <s v="Pakistan"/>
    <x v="3"/>
    <s v="2 to 3 hours per day"/>
    <n v="15"/>
    <m/>
    <s v=""/>
    <n v="2"/>
    <n v="3"/>
    <s v=""/>
    <s v=""/>
    <s v=""/>
    <s v=""/>
    <s v=""/>
    <n v="3"/>
    <n v="3.0769230769230771"/>
    <s v="0"/>
    <x v="2"/>
  </r>
  <r>
    <x v="1025"/>
    <d v="2012-05-28T14:11:34"/>
    <s v="55000 usd"/>
    <n v="55000"/>
    <s v="USD"/>
    <n v="55000"/>
    <s v="Economist"/>
    <x v="7"/>
    <s v="Israel"/>
    <x v="35"/>
    <s v="4 to 6 hours a day"/>
    <n v="6"/>
    <m/>
    <s v=""/>
    <s v=""/>
    <s v=""/>
    <n v="4"/>
    <s v=""/>
    <n v="6"/>
    <s v=""/>
    <s v=""/>
    <n v="6"/>
    <n v="35.256410256410255"/>
    <s v="0"/>
    <x v="3"/>
  </r>
  <r>
    <x v="1026"/>
    <d v="2012-05-28T14:12:35"/>
    <s v="12000 $"/>
    <n v="12000"/>
    <s v="USD"/>
    <n v="12000"/>
    <s v="planning &amp; Sales Control emploee"/>
    <x v="1"/>
    <s v="Iran"/>
    <x v="40"/>
    <s v="4 to 6 hours a day"/>
    <n v="3"/>
    <m/>
    <s v=""/>
    <s v=""/>
    <s v=""/>
    <n v="4"/>
    <s v=""/>
    <n v="6"/>
    <s v=""/>
    <s v=""/>
    <n v="6"/>
    <n v="7.6923076923076925"/>
    <s v="0"/>
    <x v="5"/>
  </r>
  <r>
    <x v="1027"/>
    <d v="2012-05-28T14:12:50"/>
    <n v="43500"/>
    <n v="43500"/>
    <s v="EUR"/>
    <n v="55262.375596134938"/>
    <s v="RRHH"/>
    <x v="3"/>
    <s v="SPAIN"/>
    <x v="48"/>
    <s v="2 to 3 hours per day"/>
    <n v="10"/>
    <m/>
    <s v=""/>
    <n v="2"/>
    <n v="3"/>
    <s v=""/>
    <s v=""/>
    <s v=""/>
    <s v=""/>
    <s v=""/>
    <n v="3"/>
    <n v="70.849199482224279"/>
    <s v="0"/>
    <x v="3"/>
  </r>
  <r>
    <x v="1028"/>
    <d v="2012-05-28T14:12:52"/>
    <s v="Rs. 1200000"/>
    <n v="1200000"/>
    <s v="INR"/>
    <n v="21369.500024931083"/>
    <s v="Management Trainee"/>
    <x v="3"/>
    <s v="India"/>
    <x v="0"/>
    <s v="2 to 3 hours per day"/>
    <n v="2"/>
    <m/>
    <s v=""/>
    <n v="2"/>
    <n v="3"/>
    <s v=""/>
    <s v=""/>
    <s v=""/>
    <s v=""/>
    <s v=""/>
    <n v="3"/>
    <n v="27.396794903757797"/>
    <s v="0"/>
    <x v="5"/>
  </r>
  <r>
    <x v="1029"/>
    <d v="2012-05-28T14:18:40"/>
    <n v="26000"/>
    <n v="26000"/>
    <s v="GBP"/>
    <n v="40980.635073749385"/>
    <s v="Consultant"/>
    <x v="8"/>
    <s v="UK"/>
    <x v="14"/>
    <s v="All the 8 hours baby, all the 8!"/>
    <n v="8"/>
    <m/>
    <s v=""/>
    <s v=""/>
    <s v=""/>
    <s v=""/>
    <s v=""/>
    <s v=""/>
    <s v=""/>
    <n v="8"/>
    <n v="8"/>
    <n v="19.702228400841051"/>
    <s v="0"/>
    <x v="3"/>
  </r>
  <r>
    <x v="1030"/>
    <d v="2012-05-28T14:21:27"/>
    <n v="50000"/>
    <n v="50000"/>
    <s v="AUD"/>
    <n v="50995.482820131787"/>
    <s v="BA"/>
    <x v="0"/>
    <s v="Australia"/>
    <x v="16"/>
    <s v="4 to 6 hours a day"/>
    <n v="4"/>
    <m/>
    <s v=""/>
    <s v=""/>
    <s v=""/>
    <n v="4"/>
    <s v=""/>
    <n v="6"/>
    <s v=""/>
    <s v=""/>
    <n v="6"/>
    <n v="32.689412064187046"/>
    <s v="0"/>
    <x v="1"/>
  </r>
  <r>
    <x v="1031"/>
    <d v="2012-05-28T14:22:02"/>
    <s v="16000 euro"/>
    <n v="16000"/>
    <s v="EUR"/>
    <n v="20326.391023865726"/>
    <s v="Management Information Systems"/>
    <x v="3"/>
    <s v="Greece"/>
    <x v="27"/>
    <s v="All the 8 hours baby, all the 8!"/>
    <n v="16"/>
    <m/>
    <s v=""/>
    <s v=""/>
    <s v=""/>
    <s v=""/>
    <s v=""/>
    <s v=""/>
    <s v=""/>
    <n v="8"/>
    <n v="8"/>
    <n v="9.7723033768585221"/>
    <s v="0"/>
    <x v="2"/>
  </r>
  <r>
    <x v="1032"/>
    <d v="2012-05-28T14:23:57"/>
    <n v="1000"/>
    <n v="12000"/>
    <s v="USD"/>
    <n v="12000"/>
    <s v="consultant"/>
    <x v="8"/>
    <s v="India"/>
    <x v="0"/>
    <s v="2 to 3 hours per day"/>
    <n v="8"/>
    <m/>
    <s v=""/>
    <n v="2"/>
    <n v="3"/>
    <s v=""/>
    <s v=""/>
    <s v=""/>
    <s v=""/>
    <s v=""/>
    <n v="3"/>
    <n v="15.384615384615385"/>
    <s v="0"/>
    <x v="3"/>
  </r>
  <r>
    <x v="1033"/>
    <d v="2012-05-28T14:30:05"/>
    <s v="ZAR240000"/>
    <n v="240000"/>
    <s v="ZAR"/>
    <n v="29261.227167098674"/>
    <s v="Bookkeeper"/>
    <x v="5"/>
    <s v="South Africa"/>
    <x v="11"/>
    <s v="2 to 3 hours per day"/>
    <n v="20"/>
    <m/>
    <s v=""/>
    <n v="2"/>
    <n v="3"/>
    <s v=""/>
    <s v=""/>
    <s v=""/>
    <s v=""/>
    <s v=""/>
    <n v="3"/>
    <n v="37.514393803972659"/>
    <s v="0"/>
    <x v="2"/>
  </r>
  <r>
    <x v="1034"/>
    <d v="2012-05-28T14:32:11"/>
    <n v="120000"/>
    <n v="120000"/>
    <s v="ZAR"/>
    <n v="14630.613583549337"/>
    <s v="VP"/>
    <x v="4"/>
    <s v="South Africa"/>
    <x v="11"/>
    <s v="4 to 6 hours a day"/>
    <n v="10"/>
    <m/>
    <s v=""/>
    <s v=""/>
    <s v=""/>
    <n v="4"/>
    <s v=""/>
    <n v="6"/>
    <s v=""/>
    <s v=""/>
    <n v="6"/>
    <n v="9.3785984509931648"/>
    <s v="0"/>
    <x v="3"/>
  </r>
  <r>
    <x v="1035"/>
    <d v="2012-05-28T14:34:34"/>
    <n v="408000"/>
    <n v="408000"/>
    <s v="INR"/>
    <n v="7265.630008476568"/>
    <s v="Sr Exec - Finance"/>
    <x v="5"/>
    <s v="India"/>
    <x v="0"/>
    <s v="All the 8 hours baby, all the 8!"/>
    <n v="5"/>
    <m/>
    <s v=""/>
    <s v=""/>
    <s v=""/>
    <s v=""/>
    <s v=""/>
    <s v=""/>
    <s v=""/>
    <n v="8"/>
    <n v="8"/>
    <n v="3.4930913502291192"/>
    <s v="0"/>
    <x v="1"/>
  </r>
  <r>
    <x v="1036"/>
    <d v="2012-05-28T14:34:37"/>
    <s v="Â£28000"/>
    <n v="28000"/>
    <s v="GBP"/>
    <n v="44132.991617883956"/>
    <s v="Modeller"/>
    <x v="0"/>
    <s v="UK"/>
    <x v="14"/>
    <s v="2 to 3 hours per day"/>
    <n v="16"/>
    <m/>
    <s v=""/>
    <n v="2"/>
    <n v="3"/>
    <s v=""/>
    <s v=""/>
    <s v=""/>
    <s v=""/>
    <s v=""/>
    <n v="3"/>
    <n v="56.580758484466614"/>
    <s v="0"/>
    <x v="2"/>
  </r>
  <r>
    <x v="1037"/>
    <d v="2012-05-28T14:40:54"/>
    <s v="INR 530000 "/>
    <n v="530000"/>
    <s v="INR"/>
    <n v="9438.1958443445619"/>
    <s v="Project Administrator"/>
    <x v="0"/>
    <s v="India"/>
    <x v="0"/>
    <s v="2 to 3 hours per day"/>
    <n v="7"/>
    <m/>
    <s v=""/>
    <n v="2"/>
    <n v="3"/>
    <s v=""/>
    <s v=""/>
    <s v=""/>
    <s v=""/>
    <s v=""/>
    <n v="3"/>
    <n v="12.100251082493028"/>
    <s v="0"/>
    <x v="3"/>
  </r>
  <r>
    <x v="1038"/>
    <d v="2012-05-28T14:43:40"/>
    <s v="1500 $"/>
    <n v="18000"/>
    <s v="USD"/>
    <n v="18000"/>
    <s v="Analyst"/>
    <x v="0"/>
    <s v="Poland"/>
    <x v="15"/>
    <s v="4 to 6 hours a day"/>
    <n v="7"/>
    <m/>
    <s v=""/>
    <s v=""/>
    <s v=""/>
    <n v="4"/>
    <s v=""/>
    <n v="6"/>
    <s v=""/>
    <s v=""/>
    <n v="6"/>
    <n v="11.538461538461538"/>
    <s v="0"/>
    <x v="3"/>
  </r>
  <r>
    <x v="1039"/>
    <d v="2012-05-28T14:44:26"/>
    <s v="Rs 200000"/>
    <n v="200000"/>
    <s v="INR"/>
    <n v="3561.5833374885137"/>
    <s v="Business Development Executive"/>
    <x v="3"/>
    <s v="India"/>
    <x v="0"/>
    <s v="2 to 3 hours per day"/>
    <n v="5"/>
    <m/>
    <s v=""/>
    <n v="2"/>
    <n v="3"/>
    <s v=""/>
    <s v=""/>
    <s v=""/>
    <s v=""/>
    <s v=""/>
    <n v="3"/>
    <n v="4.5661324839596329"/>
    <s v="0"/>
    <x v="1"/>
  </r>
  <r>
    <x v="1040"/>
    <d v="2012-05-28T14:45:04"/>
    <s v="2LAKHS"/>
    <n v="200000"/>
    <s v="INR"/>
    <n v="3561.5833374885137"/>
    <s v="MIS Executive"/>
    <x v="7"/>
    <s v="India"/>
    <x v="0"/>
    <s v="4 to 6 hours a day"/>
    <n v="3"/>
    <m/>
    <s v=""/>
    <s v=""/>
    <s v=""/>
    <n v="4"/>
    <s v=""/>
    <n v="6"/>
    <s v=""/>
    <s v=""/>
    <n v="6"/>
    <n v="2.2830662419798164"/>
    <s v="0"/>
    <x v="5"/>
  </r>
  <r>
    <x v="1041"/>
    <d v="2012-05-28T14:46:42"/>
    <n v="5100"/>
    <n v="5100"/>
    <s v="USD"/>
    <n v="5100"/>
    <s v="MIS Executive"/>
    <x v="7"/>
    <s v="India"/>
    <x v="0"/>
    <s v="All the 8 hours baby, all the 8!"/>
    <n v="8"/>
    <m/>
    <s v=""/>
    <s v=""/>
    <s v=""/>
    <s v=""/>
    <s v=""/>
    <s v=""/>
    <s v=""/>
    <n v="8"/>
    <n v="8"/>
    <n v="2.4519230769230771"/>
    <s v="0"/>
    <x v="3"/>
  </r>
  <r>
    <x v="1042"/>
    <d v="2012-05-28T14:50:03"/>
    <n v="100000"/>
    <n v="1200000"/>
    <s v="INR"/>
    <n v="21369.500024931083"/>
    <s v="executive"/>
    <x v="0"/>
    <s v="India"/>
    <x v="0"/>
    <s v="4 to 6 hours a day"/>
    <n v="7"/>
    <m/>
    <s v=""/>
    <s v=""/>
    <s v=""/>
    <n v="4"/>
    <s v=""/>
    <n v="6"/>
    <s v=""/>
    <s v=""/>
    <n v="6"/>
    <n v="13.698397451878899"/>
    <s v="0"/>
    <x v="3"/>
  </r>
  <r>
    <x v="1043"/>
    <d v="2012-05-28T14:52:45"/>
    <s v="Rs. 25000"/>
    <n v="300000"/>
    <s v="INR"/>
    <n v="5342.3750062327708"/>
    <s v="Professional consultant-Finance"/>
    <x v="8"/>
    <s v="India"/>
    <x v="0"/>
    <s v="2 to 3 hours per day"/>
    <n v="1"/>
    <m/>
    <s v=""/>
    <n v="2"/>
    <n v="3"/>
    <s v=""/>
    <s v=""/>
    <s v=""/>
    <s v=""/>
    <s v=""/>
    <n v="3"/>
    <n v="6.8491987259394493"/>
    <s v="0"/>
    <x v="4"/>
  </r>
  <r>
    <x v="1044"/>
    <d v="2012-05-28T14:53:02"/>
    <n v="50000"/>
    <n v="50000"/>
    <s v="USD"/>
    <n v="50000"/>
    <s v="Managing Partner"/>
    <x v="4"/>
    <s v="India"/>
    <x v="0"/>
    <s v="1 or 2 hours a day"/>
    <n v="26"/>
    <m/>
    <n v="1"/>
    <n v="2"/>
    <s v=""/>
    <s v=""/>
    <s v=""/>
    <s v=""/>
    <s v=""/>
    <s v=""/>
    <n v="2"/>
    <n v="96.15384615384616"/>
    <s v="0"/>
    <x v="2"/>
  </r>
  <r>
    <x v="1045"/>
    <d v="2012-05-28T14:53:44"/>
    <s v="1600000Rs"/>
    <n v="1600000"/>
    <s v="INR"/>
    <n v="28492.66669990811"/>
    <s v="Manager Fin"/>
    <x v="3"/>
    <s v="India"/>
    <x v="0"/>
    <s v="All the 8 hours baby, all the 8!"/>
    <n v="9"/>
    <m/>
    <s v=""/>
    <s v=""/>
    <s v=""/>
    <s v=""/>
    <s v=""/>
    <s v=""/>
    <s v=""/>
    <n v="8"/>
    <n v="8"/>
    <n v="13.698397451878899"/>
    <s v="0"/>
    <x v="3"/>
  </r>
  <r>
    <x v="1046"/>
    <d v="2012-05-28T14:56:27"/>
    <n v="15600"/>
    <n v="15600"/>
    <s v="GBP"/>
    <n v="24588.381044249632"/>
    <s v="business data analyst"/>
    <x v="0"/>
    <s v="UK"/>
    <x v="14"/>
    <s v="All the 8 hours baby, all the 8!"/>
    <n v="0"/>
    <m/>
    <s v=""/>
    <s v=""/>
    <s v=""/>
    <s v=""/>
    <s v=""/>
    <s v=""/>
    <s v=""/>
    <n v="8"/>
    <n v="8"/>
    <n v="11.821337040504631"/>
    <s v="0"/>
    <x v="0"/>
  </r>
  <r>
    <x v="1047"/>
    <d v="2012-05-28T15:12:38"/>
    <n v="7000"/>
    <n v="7000"/>
    <s v="USD"/>
    <n v="7000"/>
    <s v="MIS Executive"/>
    <x v="7"/>
    <s v="India"/>
    <x v="0"/>
    <s v="All the 8 hours baby, all the 8!"/>
    <n v="5"/>
    <m/>
    <s v=""/>
    <s v=""/>
    <s v=""/>
    <s v=""/>
    <s v=""/>
    <s v=""/>
    <s v=""/>
    <n v="8"/>
    <n v="8"/>
    <n v="3.3653846153846154"/>
    <s v="0"/>
    <x v="1"/>
  </r>
  <r>
    <x v="1048"/>
    <d v="2012-05-28T15:16:20"/>
    <s v="Rs. 438000"/>
    <n v="438000"/>
    <s v="INR"/>
    <n v="7799.8675090998449"/>
    <s v="Assistant Professor"/>
    <x v="0"/>
    <s v="India"/>
    <x v="0"/>
    <s v="1 or 2 hours a day"/>
    <n v="10"/>
    <m/>
    <n v="1"/>
    <n v="2"/>
    <s v=""/>
    <s v=""/>
    <s v=""/>
    <s v=""/>
    <s v=""/>
    <s v=""/>
    <n v="2"/>
    <n v="14.999745209807394"/>
    <s v="0"/>
    <x v="3"/>
  </r>
  <r>
    <x v="1049"/>
    <d v="2012-05-28T15:21:51"/>
    <s v="Â£50"/>
    <n v="50000"/>
    <s v="GBP"/>
    <n v="78808.913603364199"/>
    <s v="Production manager"/>
    <x v="3"/>
    <s v="UK"/>
    <x v="14"/>
    <s v="2 to 3 hours per day"/>
    <n v="12"/>
    <m/>
    <s v=""/>
    <n v="2"/>
    <n v="3"/>
    <s v=""/>
    <s v=""/>
    <s v=""/>
    <s v=""/>
    <s v=""/>
    <n v="3"/>
    <n v="101.03706872226179"/>
    <s v="0"/>
    <x v="2"/>
  </r>
  <r>
    <x v="1050"/>
    <d v="2012-05-28T15:27:59"/>
    <n v="560"/>
    <n v="6720"/>
    <s v="USD"/>
    <n v="6720"/>
    <s v="MIS Executive"/>
    <x v="7"/>
    <s v="India"/>
    <x v="0"/>
    <s v="4 to 6 hours a day"/>
    <n v="6"/>
    <m/>
    <s v=""/>
    <s v=""/>
    <s v=""/>
    <n v="4"/>
    <s v=""/>
    <n v="6"/>
    <s v=""/>
    <s v=""/>
    <n v="6"/>
    <n v="4.3076923076923075"/>
    <s v="0"/>
    <x v="3"/>
  </r>
  <r>
    <x v="1051"/>
    <d v="2012-05-28T15:29:24"/>
    <s v="INR 2.5 Lakh"/>
    <n v="250000"/>
    <s v="INR"/>
    <n v="4451.9791718606421"/>
    <s v="SR. MIS "/>
    <x v="7"/>
    <s v="India"/>
    <x v="0"/>
    <s v="All the 8 hours baby, all the 8!"/>
    <n v="3.5"/>
    <m/>
    <s v=""/>
    <s v=""/>
    <s v=""/>
    <s v=""/>
    <s v=""/>
    <s v=""/>
    <s v=""/>
    <n v="8"/>
    <n v="8"/>
    <n v="2.1403746018560779"/>
    <s v="0"/>
    <x v="1"/>
  </r>
  <r>
    <x v="1052"/>
    <d v="2012-05-28T15:29:53"/>
    <s v="Â£30000"/>
    <n v="30000"/>
    <s v="GBP"/>
    <n v="47285.348162018527"/>
    <s v="Data Analyst"/>
    <x v="0"/>
    <s v="UK"/>
    <x v="14"/>
    <s v="All the 8 hours baby, all the 8!"/>
    <n v="15"/>
    <m/>
    <s v=""/>
    <s v=""/>
    <s v=""/>
    <s v=""/>
    <s v=""/>
    <s v=""/>
    <s v=""/>
    <n v="8"/>
    <n v="8"/>
    <n v="22.733340462508906"/>
    <s v="0"/>
    <x v="2"/>
  </r>
  <r>
    <x v="1053"/>
    <d v="2012-05-28T15:33:23"/>
    <n v="600"/>
    <n v="7200"/>
    <s v="USD"/>
    <n v="7200"/>
    <s v="Data Entry Operator"/>
    <x v="0"/>
    <s v="India"/>
    <x v="0"/>
    <s v="All the 8 hours baby, all the 8!"/>
    <n v="10"/>
    <m/>
    <s v=""/>
    <s v=""/>
    <s v=""/>
    <s v=""/>
    <s v=""/>
    <s v=""/>
    <s v=""/>
    <n v="8"/>
    <n v="8"/>
    <n v="3.4615384615384617"/>
    <s v="0"/>
    <x v="3"/>
  </r>
  <r>
    <x v="1054"/>
    <d v="2012-05-28T15:33:37"/>
    <s v="INR 2500000"/>
    <n v="2500000"/>
    <s v="INR"/>
    <n v="44519.791718606422"/>
    <s v="Vice President"/>
    <x v="4"/>
    <s v="India"/>
    <x v="0"/>
    <s v="4 to 6 hours a day"/>
    <n v="9"/>
    <m/>
    <s v=""/>
    <s v=""/>
    <s v=""/>
    <n v="4"/>
    <s v=""/>
    <n v="6"/>
    <s v=""/>
    <s v=""/>
    <n v="6"/>
    <n v="28.538328024747706"/>
    <s v="0"/>
    <x v="3"/>
  </r>
  <r>
    <x v="1055"/>
    <d v="2012-05-28T15:34:12"/>
    <n v="140000"/>
    <n v="140000"/>
    <s v="INR"/>
    <n v="2493.1083362419595"/>
    <s v="Accountant"/>
    <x v="5"/>
    <s v="India"/>
    <x v="0"/>
    <s v="4 to 6 hours a day"/>
    <n v="4"/>
    <m/>
    <s v=""/>
    <s v=""/>
    <s v=""/>
    <n v="4"/>
    <s v=""/>
    <n v="6"/>
    <s v=""/>
    <s v=""/>
    <n v="6"/>
    <n v="1.5981463693858715"/>
    <s v="0"/>
    <x v="1"/>
  </r>
  <r>
    <x v="1056"/>
    <d v="2012-05-28T15:35:32"/>
    <n v="20000"/>
    <n v="20000"/>
    <s v="GBP"/>
    <n v="31523.565441345683"/>
    <s v="finance assistant"/>
    <x v="0"/>
    <s v="UK"/>
    <x v="14"/>
    <s v="4 to 6 hours a day"/>
    <n v="1"/>
    <m/>
    <s v=""/>
    <s v=""/>
    <s v=""/>
    <n v="4"/>
    <s v=""/>
    <n v="6"/>
    <s v=""/>
    <s v=""/>
    <n v="6"/>
    <n v="20.20741374445236"/>
    <s v="0"/>
    <x v="4"/>
  </r>
  <r>
    <x v="1057"/>
    <d v="2012-05-28T15:37:23"/>
    <n v="1200000"/>
    <n v="1200000"/>
    <s v="INR"/>
    <n v="21369.500024931083"/>
    <s v="finance controller"/>
    <x v="1"/>
    <s v="India"/>
    <x v="0"/>
    <s v="4 to 6 hours a day"/>
    <n v="8"/>
    <m/>
    <s v=""/>
    <s v=""/>
    <s v=""/>
    <n v="4"/>
    <s v=""/>
    <n v="6"/>
    <s v=""/>
    <s v=""/>
    <n v="6"/>
    <n v="13.698397451878899"/>
    <s v="0"/>
    <x v="3"/>
  </r>
  <r>
    <x v="1058"/>
    <d v="2012-05-28T15:42:04"/>
    <n v="80000"/>
    <n v="80000"/>
    <s v="GBP"/>
    <n v="126094.26176538273"/>
    <s v="Manufacturing consultant"/>
    <x v="8"/>
    <s v="UK"/>
    <x v="14"/>
    <s v="4 to 6 hours a day"/>
    <n v="10"/>
    <m/>
    <s v=""/>
    <s v=""/>
    <s v=""/>
    <n v="4"/>
    <s v=""/>
    <n v="6"/>
    <s v=""/>
    <s v=""/>
    <n v="6"/>
    <n v="80.82965497780944"/>
    <s v="0"/>
    <x v="3"/>
  </r>
  <r>
    <x v="1059"/>
    <d v="2012-05-28T15:44:12"/>
    <s v="Â£63000"/>
    <n v="63000"/>
    <s v="GBP"/>
    <n v="99299.231140238902"/>
    <s v="Business Improvement Specialist"/>
    <x v="6"/>
    <s v="UK"/>
    <x v="14"/>
    <s v="2 to 3 hours per day"/>
    <n v="1"/>
    <m/>
    <s v=""/>
    <n v="2"/>
    <n v="3"/>
    <s v=""/>
    <s v=""/>
    <s v=""/>
    <s v=""/>
    <s v=""/>
    <n v="3"/>
    <n v="127.30670659004987"/>
    <s v="0"/>
    <x v="4"/>
  </r>
  <r>
    <x v="1060"/>
    <d v="2012-05-28T15:47:46"/>
    <s v="Â£55000"/>
    <n v="55000"/>
    <s v="GBP"/>
    <n v="86689.804963700633"/>
    <s v="Finance Director"/>
    <x v="4"/>
    <s v="UK"/>
    <x v="14"/>
    <s v="2 to 3 hours per day"/>
    <n v="22"/>
    <m/>
    <s v=""/>
    <n v="2"/>
    <n v="3"/>
    <s v=""/>
    <s v=""/>
    <s v=""/>
    <s v=""/>
    <s v=""/>
    <n v="3"/>
    <n v="111.14077559448799"/>
    <s v="0"/>
    <x v="2"/>
  </r>
  <r>
    <x v="1061"/>
    <d v="2012-05-28T15:48:23"/>
    <s v="50000 US $ per year"/>
    <n v="50000"/>
    <s v="USD"/>
    <n v="50000"/>
    <s v="Sr. Manager MIS"/>
    <x v="3"/>
    <s v="India"/>
    <x v="0"/>
    <s v="2 to 3 hours per day"/>
    <n v="30"/>
    <m/>
    <s v=""/>
    <n v="2"/>
    <n v="3"/>
    <s v=""/>
    <s v=""/>
    <s v=""/>
    <s v=""/>
    <s v=""/>
    <n v="3"/>
    <n v="64.102564102564102"/>
    <s v="0"/>
    <x v="2"/>
  </r>
  <r>
    <x v="1062"/>
    <d v="2012-05-28T15:49:22"/>
    <n v="240000"/>
    <n v="240000"/>
    <s v="INR"/>
    <n v="4273.9000049862161"/>
    <s v="Executive"/>
    <x v="0"/>
    <s v="India"/>
    <x v="0"/>
    <s v="2 to 3 hours per day"/>
    <n v="3"/>
    <m/>
    <s v=""/>
    <n v="2"/>
    <n v="3"/>
    <s v=""/>
    <s v=""/>
    <s v=""/>
    <s v=""/>
    <s v=""/>
    <n v="3"/>
    <n v="5.4793589807515595"/>
    <s v="0"/>
    <x v="5"/>
  </r>
  <r>
    <x v="1063"/>
    <d v="2012-05-28T15:49:54"/>
    <s v="Rs. 250000"/>
    <n v="250000"/>
    <s v="INR"/>
    <n v="4451.9791718606421"/>
    <s v="MIS Executive"/>
    <x v="7"/>
    <s v="India"/>
    <x v="0"/>
    <s v="2 to 3 hours per day"/>
    <n v="3"/>
    <m/>
    <s v=""/>
    <n v="2"/>
    <n v="3"/>
    <s v=""/>
    <s v=""/>
    <s v=""/>
    <s v=""/>
    <s v=""/>
    <n v="3"/>
    <n v="5.7076656049495407"/>
    <s v="0"/>
    <x v="5"/>
  </r>
  <r>
    <x v="1064"/>
    <d v="2012-05-28T15:51:32"/>
    <s v="50000 INR"/>
    <n v="600000"/>
    <s v="INR"/>
    <n v="10684.750012465542"/>
    <s v="Sr.Supervisor"/>
    <x v="0"/>
    <s v="India"/>
    <x v="0"/>
    <s v="4 to 6 hours a day"/>
    <n v="10"/>
    <m/>
    <s v=""/>
    <s v=""/>
    <s v=""/>
    <n v="4"/>
    <s v=""/>
    <n v="6"/>
    <s v=""/>
    <s v=""/>
    <n v="6"/>
    <n v="6.8491987259394493"/>
    <s v="0"/>
    <x v="3"/>
  </r>
  <r>
    <x v="1065"/>
    <d v="2012-05-28T15:59:46"/>
    <n v="40500"/>
    <n v="40500"/>
    <s v="GBP"/>
    <n v="63835.220018725006"/>
    <s v="Policy, Performance and Research Officer"/>
    <x v="3"/>
    <s v="UK"/>
    <x v="14"/>
    <s v="2 to 3 hours per day"/>
    <n v="25"/>
    <m/>
    <s v=""/>
    <n v="2"/>
    <n v="3"/>
    <s v=""/>
    <s v=""/>
    <s v=""/>
    <s v=""/>
    <s v=""/>
    <n v="3"/>
    <n v="81.840025665032059"/>
    <s v="0"/>
    <x v="2"/>
  </r>
  <r>
    <x v="1066"/>
    <d v="2012-05-28T16:01:05"/>
    <s v="Â£23000"/>
    <n v="23000"/>
    <s v="GBP"/>
    <n v="36252.100257547536"/>
    <s v="Data Analyst"/>
    <x v="0"/>
    <s v="UK"/>
    <x v="14"/>
    <s v="All the 8 hours baby, all the 8!"/>
    <n v="5"/>
    <m/>
    <s v=""/>
    <s v=""/>
    <s v=""/>
    <s v=""/>
    <s v=""/>
    <s v=""/>
    <s v=""/>
    <n v="8"/>
    <n v="8"/>
    <n v="17.428894354590163"/>
    <s v="0"/>
    <x v="1"/>
  </r>
  <r>
    <x v="1067"/>
    <d v="2012-05-28T16:03:18"/>
    <n v="7960"/>
    <n v="7960"/>
    <s v="USD"/>
    <n v="7960"/>
    <s v="Team Leader"/>
    <x v="3"/>
    <s v="India"/>
    <x v="0"/>
    <s v="4 to 6 hours a day"/>
    <n v="7"/>
    <m/>
    <s v=""/>
    <s v=""/>
    <s v=""/>
    <n v="4"/>
    <s v=""/>
    <n v="6"/>
    <s v=""/>
    <s v=""/>
    <n v="6"/>
    <n v="5.1025641025641031"/>
    <s v="0"/>
    <x v="3"/>
  </r>
  <r>
    <x v="1068"/>
    <d v="2012-05-28T16:03:45"/>
    <s v="Rs500000"/>
    <n v="500000"/>
    <s v="INR"/>
    <n v="8903.9583437212841"/>
    <s v="Executive"/>
    <x v="0"/>
    <s v="India"/>
    <x v="0"/>
    <s v="2 to 3 hours per day"/>
    <n v="23"/>
    <m/>
    <s v=""/>
    <n v="2"/>
    <n v="3"/>
    <s v=""/>
    <s v=""/>
    <s v=""/>
    <s v=""/>
    <s v=""/>
    <n v="3"/>
    <n v="11.415331209899081"/>
    <s v="0"/>
    <x v="2"/>
  </r>
  <r>
    <x v="1069"/>
    <d v="2012-05-28T16:05:43"/>
    <s v="40000 euro"/>
    <n v="40000"/>
    <s v="EUR"/>
    <n v="50815.977559664309"/>
    <s v="Accounting analyst"/>
    <x v="0"/>
    <s v="Netherlands"/>
    <x v="18"/>
    <s v="4 to 6 hours a day"/>
    <n v="3"/>
    <m/>
    <s v=""/>
    <s v=""/>
    <s v=""/>
    <n v="4"/>
    <s v=""/>
    <n v="6"/>
    <s v=""/>
    <s v=""/>
    <n v="6"/>
    <n v="32.574344589528408"/>
    <s v="0"/>
    <x v="5"/>
  </r>
  <r>
    <x v="1070"/>
    <d v="2012-05-28T16:07:51"/>
    <s v="Â£30000"/>
    <n v="30000"/>
    <s v="GBP"/>
    <n v="47285.348162018527"/>
    <s v="Information Analyst"/>
    <x v="0"/>
    <s v="UK"/>
    <x v="14"/>
    <s v="4 to 6 hours a day"/>
    <n v="4"/>
    <m/>
    <s v=""/>
    <s v=""/>
    <s v=""/>
    <n v="4"/>
    <s v=""/>
    <n v="6"/>
    <s v=""/>
    <s v=""/>
    <n v="6"/>
    <n v="30.31112061667854"/>
    <s v="0"/>
    <x v="1"/>
  </r>
  <r>
    <x v="1071"/>
    <d v="2012-05-28T16:07:51"/>
    <n v="48000"/>
    <n v="48000"/>
    <s v="GBP"/>
    <n v="75656.557059229643"/>
    <s v="Business Operations Co-ordinator"/>
    <x v="3"/>
    <s v="UK"/>
    <x v="14"/>
    <s v="2 to 3 hours per day"/>
    <n v="10"/>
    <m/>
    <s v=""/>
    <n v="2"/>
    <n v="3"/>
    <s v=""/>
    <s v=""/>
    <s v=""/>
    <s v=""/>
    <s v=""/>
    <n v="3"/>
    <n v="96.995585973371348"/>
    <s v="0"/>
    <x v="3"/>
  </r>
  <r>
    <x v="1072"/>
    <d v="2012-05-28T16:10:52"/>
    <s v="Rs. 20000"/>
    <n v="240000"/>
    <s v="INR"/>
    <n v="4273.9000049862161"/>
    <s v="Accountant"/>
    <x v="5"/>
    <s v="India"/>
    <x v="0"/>
    <s v="All the 8 hours baby, all the 8!"/>
    <n v="20"/>
    <m/>
    <s v=""/>
    <s v=""/>
    <s v=""/>
    <s v=""/>
    <s v=""/>
    <s v=""/>
    <s v=""/>
    <n v="8"/>
    <n v="8"/>
    <n v="2.0547596177818348"/>
    <s v="0"/>
    <x v="2"/>
  </r>
  <r>
    <x v="1073"/>
    <d v="2012-05-28T16:19:21"/>
    <n v="37000"/>
    <n v="37000"/>
    <s v="EUR"/>
    <n v="47004.779242689488"/>
    <s v="Project Control Analyst"/>
    <x v="0"/>
    <s v="Spain"/>
    <x v="48"/>
    <s v="4 to 6 hours a day"/>
    <n v="11"/>
    <m/>
    <s v=""/>
    <s v=""/>
    <s v=""/>
    <n v="4"/>
    <s v=""/>
    <n v="6"/>
    <s v=""/>
    <s v=""/>
    <n v="6"/>
    <n v="30.131268745313776"/>
    <s v="0"/>
    <x v="2"/>
  </r>
  <r>
    <x v="1074"/>
    <d v="2012-05-28T16:19:41"/>
    <s v="Â£30000"/>
    <n v="30000"/>
    <s v="GBP"/>
    <n v="47285.348162018527"/>
    <s v="MDM Executive (Business Analyst)"/>
    <x v="0"/>
    <s v="UK"/>
    <x v="14"/>
    <s v="All the 8 hours baby, all the 8!"/>
    <n v="10"/>
    <m/>
    <s v=""/>
    <s v=""/>
    <s v=""/>
    <s v=""/>
    <s v=""/>
    <s v=""/>
    <s v=""/>
    <n v="8"/>
    <n v="8"/>
    <n v="22.733340462508906"/>
    <s v="0"/>
    <x v="3"/>
  </r>
  <r>
    <x v="1075"/>
    <d v="2012-05-28T16:20:52"/>
    <n v="58000"/>
    <n v="58000"/>
    <s v="GBP"/>
    <n v="91418.339779902482"/>
    <s v="Data analyst"/>
    <x v="0"/>
    <s v="UK"/>
    <x v="14"/>
    <s v="All the 8 hours baby, all the 8!"/>
    <n v="8"/>
    <m/>
    <s v=""/>
    <s v=""/>
    <s v=""/>
    <s v=""/>
    <s v=""/>
    <s v=""/>
    <s v=""/>
    <n v="8"/>
    <n v="8"/>
    <n v="43.951124894183884"/>
    <s v="0"/>
    <x v="3"/>
  </r>
  <r>
    <x v="1076"/>
    <d v="2012-05-28T16:21:27"/>
    <n v="79000"/>
    <n v="79000"/>
    <s v="GBP"/>
    <n v="124518.08349331544"/>
    <s v="Market Analyst"/>
    <x v="0"/>
    <s v="UK"/>
    <x v="14"/>
    <s v="2 to 3 hours per day"/>
    <n v="14"/>
    <m/>
    <s v=""/>
    <n v="2"/>
    <n v="3"/>
    <s v=""/>
    <s v=""/>
    <s v=""/>
    <s v=""/>
    <s v=""/>
    <n v="3"/>
    <n v="159.63856858117364"/>
    <s v="0"/>
    <x v="2"/>
  </r>
  <r>
    <x v="1077"/>
    <d v="2012-05-28T16:26:14"/>
    <n v="43912.03"/>
    <n v="43912"/>
    <s v="GBP"/>
    <n v="69213.140283018583"/>
    <s v="Senior Data Analyst"/>
    <x v="0"/>
    <s v="UK"/>
    <x v="14"/>
    <s v="All the 8 hours baby, all the 8!"/>
    <n v="3"/>
    <m/>
    <s v=""/>
    <s v=""/>
    <s v=""/>
    <s v=""/>
    <s v=""/>
    <s v=""/>
    <s v=""/>
    <n v="8"/>
    <n v="8"/>
    <n v="33.275548212989705"/>
    <s v="0"/>
    <x v="5"/>
  </r>
  <r>
    <x v="1078"/>
    <d v="2012-05-28T16:28:25"/>
    <n v="3500"/>
    <n v="3500"/>
    <s v="USD"/>
    <n v="3500"/>
    <s v="OFFICER"/>
    <x v="3"/>
    <s v="PAKISTAN"/>
    <x v="3"/>
    <s v="4 to 6 hours a day"/>
    <n v="4"/>
    <m/>
    <s v=""/>
    <s v=""/>
    <s v=""/>
    <n v="4"/>
    <s v=""/>
    <n v="6"/>
    <s v=""/>
    <s v=""/>
    <n v="6"/>
    <n v="2.2435897435897436"/>
    <s v="0"/>
    <x v="1"/>
  </r>
  <r>
    <x v="1079"/>
    <d v="2012-05-28T16:34:48"/>
    <s v="Â£40000"/>
    <n v="40000"/>
    <s v="GBP"/>
    <n v="63047.130882691366"/>
    <s v="Buyer"/>
    <x v="3"/>
    <s v="UK"/>
    <x v="14"/>
    <s v="1 or 2 hours a day"/>
    <n v="20"/>
    <m/>
    <n v="1"/>
    <n v="2"/>
    <s v=""/>
    <s v=""/>
    <s v=""/>
    <s v=""/>
    <s v=""/>
    <s v=""/>
    <n v="2"/>
    <n v="121.24448246671416"/>
    <s v="0"/>
    <x v="2"/>
  </r>
  <r>
    <x v="1080"/>
    <d v="2012-05-28T16:35:19"/>
    <n v="57000"/>
    <n v="57000"/>
    <s v="EUR"/>
    <n v="72412.768022521646"/>
    <s v="Spare Part Coordinator"/>
    <x v="3"/>
    <s v="Norway"/>
    <x v="47"/>
    <s v="1 or 2 hours a day"/>
    <n v="15"/>
    <m/>
    <n v="1"/>
    <n v="2"/>
    <s v=""/>
    <s v=""/>
    <s v=""/>
    <s v=""/>
    <s v=""/>
    <s v=""/>
    <n v="2"/>
    <n v="139.25532312023392"/>
    <s v="0"/>
    <x v="2"/>
  </r>
  <r>
    <x v="1081"/>
    <d v="2012-05-28T16:41:27"/>
    <n v="40000"/>
    <n v="40000"/>
    <s v="EUR"/>
    <n v="50815.977559664309"/>
    <s v="Actuary"/>
    <x v="5"/>
    <s v="Portugal"/>
    <x v="7"/>
    <s v="2 to 3 hours per day"/>
    <n v="10"/>
    <m/>
    <s v=""/>
    <n v="2"/>
    <n v="3"/>
    <s v=""/>
    <s v=""/>
    <s v=""/>
    <s v=""/>
    <s v=""/>
    <n v="3"/>
    <n v="65.148689179056817"/>
    <s v="0"/>
    <x v="3"/>
  </r>
  <r>
    <x v="1082"/>
    <d v="2012-05-28T16:45:28"/>
    <n v="100000"/>
    <n v="1200000"/>
    <s v="INR"/>
    <n v="21369.500024931083"/>
    <s v="coordinator"/>
    <x v="3"/>
    <s v="India"/>
    <x v="0"/>
    <s v="2 to 3 hours per day"/>
    <n v="5"/>
    <m/>
    <s v=""/>
    <n v="2"/>
    <n v="3"/>
    <s v=""/>
    <s v=""/>
    <s v=""/>
    <s v=""/>
    <s v=""/>
    <n v="3"/>
    <n v="27.396794903757797"/>
    <s v="0"/>
    <x v="1"/>
  </r>
  <r>
    <x v="1083"/>
    <d v="2012-05-28T16:45:32"/>
    <s v="Â£35000"/>
    <n v="35000"/>
    <s v="GBP"/>
    <n v="55166.239522354947"/>
    <s v="Systems Analyst"/>
    <x v="0"/>
    <s v="UK"/>
    <x v="14"/>
    <s v="2 to 3 hours per day"/>
    <n v="6"/>
    <m/>
    <s v=""/>
    <n v="2"/>
    <n v="3"/>
    <s v=""/>
    <s v=""/>
    <s v=""/>
    <s v=""/>
    <s v=""/>
    <n v="3"/>
    <n v="70.725948105583257"/>
    <s v="0"/>
    <x v="3"/>
  </r>
  <r>
    <x v="1084"/>
    <d v="2012-05-28T16:53:13"/>
    <s v="Rs. 15000"/>
    <n v="180000"/>
    <s v="INR"/>
    <n v="3205.4250037396623"/>
    <s v="Logistics Operation Analyst"/>
    <x v="0"/>
    <s v="India"/>
    <x v="0"/>
    <s v="All the 8 hours baby, all the 8!"/>
    <n v="3"/>
    <m/>
    <s v=""/>
    <s v=""/>
    <s v=""/>
    <s v=""/>
    <s v=""/>
    <s v=""/>
    <s v=""/>
    <n v="8"/>
    <n v="8"/>
    <n v="1.5410697133363762"/>
    <s v="0"/>
    <x v="5"/>
  </r>
  <r>
    <x v="1085"/>
    <d v="2012-05-28T16:58:03"/>
    <s v="Rs. 600000"/>
    <n v="600000"/>
    <s v="INR"/>
    <n v="10684.750012465542"/>
    <s v="Company Secretary"/>
    <x v="5"/>
    <s v="India"/>
    <x v="0"/>
    <s v="2 to 3 hours per day"/>
    <n v="8"/>
    <m/>
    <s v=""/>
    <n v="2"/>
    <n v="3"/>
    <s v=""/>
    <s v=""/>
    <s v=""/>
    <s v=""/>
    <s v=""/>
    <n v="3"/>
    <n v="13.698397451878899"/>
    <s v="0"/>
    <x v="3"/>
  </r>
  <r>
    <x v="1086"/>
    <d v="2012-05-28T16:59:48"/>
    <s v="INR 300000"/>
    <n v="300000"/>
    <s v="INR"/>
    <n v="5342.3750062327708"/>
    <s v="Analyst"/>
    <x v="0"/>
    <s v="India"/>
    <x v="0"/>
    <s v="4 to 6 hours a day"/>
    <n v="5"/>
    <m/>
    <s v=""/>
    <s v=""/>
    <s v=""/>
    <n v="4"/>
    <s v=""/>
    <n v="6"/>
    <s v=""/>
    <s v=""/>
    <n v="6"/>
    <n v="3.4245993629697247"/>
    <s v="0"/>
    <x v="1"/>
  </r>
  <r>
    <x v="1087"/>
    <d v="2012-05-28T17:02:43"/>
    <n v="75000"/>
    <n v="75000"/>
    <s v="GBP"/>
    <n v="118213.37040504631"/>
    <s v="Management Consultant"/>
    <x v="3"/>
    <s v="UK"/>
    <x v="14"/>
    <s v="2 to 3 hours per day"/>
    <n v="10"/>
    <m/>
    <s v=""/>
    <n v="2"/>
    <n v="3"/>
    <s v=""/>
    <s v=""/>
    <s v=""/>
    <s v=""/>
    <s v=""/>
    <n v="3"/>
    <n v="151.55560308339273"/>
    <s v="0"/>
    <x v="3"/>
  </r>
  <r>
    <x v="1088"/>
    <d v="2012-05-28T17:04:04"/>
    <s v="R100,000"/>
    <n v="100000"/>
    <s v="ZAR"/>
    <n v="12192.177986291113"/>
    <s v="Q.A.Officer"/>
    <x v="3"/>
    <s v="South Africa"/>
    <x v="11"/>
    <s v="All the 8 hours baby, all the 8!"/>
    <n v="15"/>
    <m/>
    <s v=""/>
    <s v=""/>
    <s v=""/>
    <s v=""/>
    <s v=""/>
    <s v=""/>
    <s v=""/>
    <n v="8"/>
    <n v="8"/>
    <n v="5.8616240318707273"/>
    <s v="0"/>
    <x v="2"/>
  </r>
  <r>
    <x v="1089"/>
    <d v="2012-05-28T17:05:07"/>
    <s v="Â£45000"/>
    <n v="45000"/>
    <s v="GBP"/>
    <n v="70928.022243027779"/>
    <s v="Assistant Director - Performance Information"/>
    <x v="4"/>
    <s v="UK"/>
    <x v="14"/>
    <s v="4 to 6 hours a day"/>
    <n v="8"/>
    <m/>
    <s v=""/>
    <s v=""/>
    <s v=""/>
    <n v="4"/>
    <s v=""/>
    <n v="6"/>
    <s v=""/>
    <s v=""/>
    <n v="6"/>
    <n v="45.466680925017805"/>
    <s v="0"/>
    <x v="3"/>
  </r>
  <r>
    <x v="1090"/>
    <d v="2012-05-28T17:09:40"/>
    <s v="Â£25000"/>
    <n v="25000"/>
    <s v="GBP"/>
    <n v="39404.456801682099"/>
    <s v="Developer"/>
    <x v="0"/>
    <s v="UK"/>
    <x v="14"/>
    <s v="4 to 6 hours a day"/>
    <n v="3"/>
    <m/>
    <s v=""/>
    <s v=""/>
    <s v=""/>
    <n v="4"/>
    <s v=""/>
    <n v="6"/>
    <s v=""/>
    <s v=""/>
    <n v="6"/>
    <n v="25.259267180565448"/>
    <s v="0"/>
    <x v="5"/>
  </r>
  <r>
    <x v="1091"/>
    <d v="2012-05-28T17:12:47"/>
    <n v="18987"/>
    <n v="18987"/>
    <s v="USD"/>
    <n v="18987"/>
    <s v="Business Analyst"/>
    <x v="0"/>
    <s v="Nigeria"/>
    <x v="61"/>
    <s v="All the 8 hours baby, all the 8!"/>
    <n v="7"/>
    <m/>
    <s v=""/>
    <s v=""/>
    <s v=""/>
    <s v=""/>
    <s v=""/>
    <s v=""/>
    <s v=""/>
    <n v="8"/>
    <n v="8"/>
    <n v="9.1283653846153854"/>
    <s v="0"/>
    <x v="3"/>
  </r>
  <r>
    <x v="1092"/>
    <d v="2012-05-28T17:15:29"/>
    <s v="Â£28500"/>
    <n v="28500"/>
    <s v="GBP"/>
    <n v="44921.080753917595"/>
    <s v="Development (Project &amp; Planning) Manager"/>
    <x v="3"/>
    <s v="UK"/>
    <x v="14"/>
    <s v="1 or 2 hours a day"/>
    <n v="15"/>
    <m/>
    <n v="1"/>
    <n v="2"/>
    <s v=""/>
    <s v=""/>
    <s v=""/>
    <s v=""/>
    <s v=""/>
    <s v=""/>
    <n v="2"/>
    <n v="86.386693757533834"/>
    <s v="0"/>
    <x v="2"/>
  </r>
  <r>
    <x v="1093"/>
    <d v="2012-05-28T17:17:39"/>
    <n v="60000"/>
    <n v="60000"/>
    <s v="USD"/>
    <n v="60000"/>
    <s v="manager"/>
    <x v="3"/>
    <s v="India"/>
    <x v="0"/>
    <s v="All the 8 hours baby, all the 8!"/>
    <n v="14"/>
    <m/>
    <s v=""/>
    <s v=""/>
    <s v=""/>
    <s v=""/>
    <s v=""/>
    <s v=""/>
    <s v=""/>
    <n v="8"/>
    <n v="8"/>
    <n v="28.846153846153847"/>
    <s v="0"/>
    <x v="2"/>
  </r>
  <r>
    <x v="1094"/>
    <d v="2012-05-28T17:18:47"/>
    <s v="GBP Â£45200"/>
    <n v="45200"/>
    <s v="GBP"/>
    <n v="71243.257897441246"/>
    <s v="Clinical audit manager"/>
    <x v="3"/>
    <s v="UK"/>
    <x v="14"/>
    <s v="2 to 3 hours per day"/>
    <n v="5"/>
    <m/>
    <s v=""/>
    <n v="2"/>
    <n v="3"/>
    <s v=""/>
    <s v=""/>
    <s v=""/>
    <s v=""/>
    <s v=""/>
    <n v="3"/>
    <n v="91.337510124924677"/>
    <s v="0"/>
    <x v="1"/>
  </r>
  <r>
    <x v="1095"/>
    <d v="2012-05-28T17:22:19"/>
    <s v="252000 INR"/>
    <n v="252000"/>
    <s v="INR"/>
    <n v="4487.5950052355274"/>
    <s v="Inventory Manager"/>
    <x v="3"/>
    <s v="India"/>
    <x v="0"/>
    <s v="1 or 2 hours a day"/>
    <n v="16"/>
    <m/>
    <n v="1"/>
    <n v="2"/>
    <s v=""/>
    <s v=""/>
    <s v=""/>
    <s v=""/>
    <s v=""/>
    <s v=""/>
    <n v="2"/>
    <n v="8.6299903946837073"/>
    <s v="0"/>
    <x v="2"/>
  </r>
  <r>
    <x v="1096"/>
    <d v="2012-05-28T17:34:16"/>
    <n v="242304"/>
    <n v="242304"/>
    <s v="INR"/>
    <n v="4314.929445034084"/>
    <s v="accountant"/>
    <x v="5"/>
    <s v="India"/>
    <x v="0"/>
    <s v="4 to 6 hours a day"/>
    <n v="7"/>
    <m/>
    <s v=""/>
    <s v=""/>
    <s v=""/>
    <n v="4"/>
    <s v=""/>
    <n v="6"/>
    <s v=""/>
    <s v=""/>
    <n v="6"/>
    <n v="2.765980413483387"/>
    <s v="0"/>
    <x v="3"/>
  </r>
  <r>
    <x v="1097"/>
    <d v="2012-05-28T17:38:46"/>
    <n v="210000"/>
    <n v="210000"/>
    <s v="INR"/>
    <n v="3739.6625043629392"/>
    <s v="information Analyst"/>
    <x v="0"/>
    <s v="India"/>
    <x v="0"/>
    <s v="All the 8 hours baby, all the 8!"/>
    <n v="1"/>
    <m/>
    <s v=""/>
    <s v=""/>
    <s v=""/>
    <s v=""/>
    <s v=""/>
    <s v=""/>
    <s v=""/>
    <n v="8"/>
    <n v="8"/>
    <n v="1.7979146655591054"/>
    <s v="0"/>
    <x v="4"/>
  </r>
  <r>
    <x v="1098"/>
    <d v="2012-05-28T17:42:11"/>
    <n v="5000"/>
    <n v="60000"/>
    <s v="EUR"/>
    <n v="76223.966339496474"/>
    <s v="Development Manager"/>
    <x v="3"/>
    <s v="Finland"/>
    <x v="41"/>
    <s v="1 or 2 hours a day"/>
    <n v="4"/>
    <m/>
    <n v="1"/>
    <n v="2"/>
    <s v=""/>
    <s v=""/>
    <s v=""/>
    <s v=""/>
    <s v=""/>
    <s v=""/>
    <n v="2"/>
    <n v="146.58455065287782"/>
    <s v="0"/>
    <x v="1"/>
  </r>
  <r>
    <x v="1099"/>
    <d v="2012-05-28T17:42:22"/>
    <s v="AED 120000"/>
    <n v="120000"/>
    <s v="AED"/>
    <n v="32666.305522511171"/>
    <s v="Finance Manager"/>
    <x v="3"/>
    <s v="UAE"/>
    <x v="21"/>
    <s v="2 to 3 hours per day"/>
    <n v="12"/>
    <m/>
    <s v=""/>
    <n v="2"/>
    <n v="3"/>
    <s v=""/>
    <s v=""/>
    <s v=""/>
    <s v=""/>
    <s v=""/>
    <n v="3"/>
    <n v="41.879878875014327"/>
    <s v="0"/>
    <x v="2"/>
  </r>
  <r>
    <x v="1100"/>
    <d v="2012-05-28T17:42:51"/>
    <n v="19000"/>
    <n v="19000"/>
    <s v="USD"/>
    <n v="19000"/>
    <s v="MI Specialist"/>
    <x v="7"/>
    <s v="UK"/>
    <x v="14"/>
    <s v="All the 8 hours baby, all the 8!"/>
    <n v="8"/>
    <m/>
    <s v=""/>
    <s v=""/>
    <s v=""/>
    <s v=""/>
    <s v=""/>
    <s v=""/>
    <s v=""/>
    <n v="8"/>
    <n v="8"/>
    <n v="9.134615384615385"/>
    <s v="0"/>
    <x v="3"/>
  </r>
  <r>
    <x v="1101"/>
    <d v="2012-05-28T17:42:57"/>
    <n v="50000"/>
    <n v="50000"/>
    <s v="EUR"/>
    <n v="63519.971949580387"/>
    <s v="Network Enginer"/>
    <x v="2"/>
    <s v="Portugal"/>
    <x v="7"/>
    <s v="2 to 3 hours per day"/>
    <n v="14"/>
    <m/>
    <s v=""/>
    <n v="2"/>
    <n v="3"/>
    <s v=""/>
    <s v=""/>
    <s v=""/>
    <s v=""/>
    <s v=""/>
    <n v="3"/>
    <n v="81.435861473821006"/>
    <s v="0"/>
    <x v="2"/>
  </r>
  <r>
    <x v="1102"/>
    <d v="2012-05-28T17:53:43"/>
    <s v="Rs. 900000"/>
    <n v="900000"/>
    <s v="INR"/>
    <n v="16027.125018698311"/>
    <s v="officer"/>
    <x v="3"/>
    <s v="India"/>
    <x v="0"/>
    <s v="4 to 6 hours a day"/>
    <n v="22"/>
    <m/>
    <s v=""/>
    <s v=""/>
    <s v=""/>
    <n v="4"/>
    <s v=""/>
    <n v="6"/>
    <s v=""/>
    <s v=""/>
    <n v="6"/>
    <n v="10.273798088909173"/>
    <s v="0"/>
    <x v="2"/>
  </r>
  <r>
    <x v="1103"/>
    <d v="2012-05-28T18:02:44"/>
    <s v="4,00,000"/>
    <n v="400000"/>
    <s v="INR"/>
    <n v="7123.1666749770275"/>
    <s v="Sr. Team Lead - MIS"/>
    <x v="7"/>
    <s v="India"/>
    <x v="0"/>
    <s v="4 to 6 hours a day"/>
    <n v="9"/>
    <m/>
    <s v=""/>
    <s v=""/>
    <s v=""/>
    <n v="4"/>
    <s v=""/>
    <n v="6"/>
    <s v=""/>
    <s v=""/>
    <n v="6"/>
    <n v="4.5661324839596329"/>
    <s v="0"/>
    <x v="3"/>
  </r>
  <r>
    <x v="1104"/>
    <d v="2012-05-28T18:05:13"/>
    <n v="150252"/>
    <n v="150252"/>
    <s v="INR"/>
    <n v="2675.675098121621"/>
    <s v="KEY"/>
    <x v="3"/>
    <s v="India"/>
    <x v="0"/>
    <s v="2 to 3 hours per day"/>
    <n v="5"/>
    <m/>
    <s v=""/>
    <n v="2"/>
    <n v="3"/>
    <s v=""/>
    <s v=""/>
    <s v=""/>
    <s v=""/>
    <s v=""/>
    <n v="3"/>
    <n v="3.430352689899514"/>
    <s v="0"/>
    <x v="1"/>
  </r>
  <r>
    <x v="1105"/>
    <d v="2012-05-28T18:05:16"/>
    <s v="Â£15000"/>
    <n v="15000"/>
    <s v="GBP"/>
    <n v="23642.674081009263"/>
    <s v="MI Specialist"/>
    <x v="7"/>
    <s v="UK"/>
    <x v="14"/>
    <s v="All the 8 hours baby, all the 8!"/>
    <n v="2"/>
    <m/>
    <s v=""/>
    <s v=""/>
    <s v=""/>
    <s v=""/>
    <s v=""/>
    <s v=""/>
    <s v=""/>
    <n v="8"/>
    <n v="8"/>
    <n v="11.366670231254453"/>
    <s v="0"/>
    <x v="5"/>
  </r>
  <r>
    <x v="1106"/>
    <d v="2012-05-28T18:11:36"/>
    <s v="â‚¬ 45000"/>
    <n v="45000"/>
    <s v="EUR"/>
    <n v="57167.974754622352"/>
    <s v="Sales Planning"/>
    <x v="3"/>
    <s v="Spain"/>
    <x v="48"/>
    <s v="4 to 6 hours a day"/>
    <n v="14"/>
    <m/>
    <s v=""/>
    <s v=""/>
    <s v=""/>
    <n v="4"/>
    <s v=""/>
    <n v="6"/>
    <s v=""/>
    <s v=""/>
    <n v="6"/>
    <n v="36.646137663219456"/>
    <s v="0"/>
    <x v="2"/>
  </r>
  <r>
    <x v="1107"/>
    <d v="2012-05-28T18:30:51"/>
    <s v="Rs 2400000"/>
    <n v="2400000"/>
    <s v="INR"/>
    <n v="42739.000049862167"/>
    <s v="GM Finance"/>
    <x v="3"/>
    <s v="India"/>
    <x v="0"/>
    <s v="All the 8 hours baby, all the 8!"/>
    <n v="10"/>
    <m/>
    <s v=""/>
    <s v=""/>
    <s v=""/>
    <s v=""/>
    <s v=""/>
    <s v=""/>
    <s v=""/>
    <n v="8"/>
    <n v="8"/>
    <n v="20.547596177818349"/>
    <s v="0"/>
    <x v="3"/>
  </r>
  <r>
    <x v="1108"/>
    <d v="2012-05-28T18:34:12"/>
    <s v="PhP 216,000"/>
    <n v="216000"/>
    <s v="PHP"/>
    <n v="5120.2912876821438"/>
    <s v="Planner"/>
    <x v="3"/>
    <s v="Philippines"/>
    <x v="33"/>
    <s v="4 to 6 hours a day"/>
    <n v="2"/>
    <m/>
    <s v=""/>
    <s v=""/>
    <s v=""/>
    <n v="4"/>
    <s v=""/>
    <n v="6"/>
    <s v=""/>
    <s v=""/>
    <n v="6"/>
    <n v="3.2822380049244515"/>
    <s v="0"/>
    <x v="5"/>
  </r>
  <r>
    <x v="1109"/>
    <d v="2012-05-28T18:38:06"/>
    <n v="100000"/>
    <n v="100000"/>
    <s v="EUR"/>
    <n v="127039.94389916077"/>
    <s v="Finance Director"/>
    <x v="4"/>
    <s v="Spain"/>
    <x v="48"/>
    <s v="1 or 2 hours a day"/>
    <n v="20"/>
    <m/>
    <n v="1"/>
    <n v="2"/>
    <s v=""/>
    <s v=""/>
    <s v=""/>
    <s v=""/>
    <s v=""/>
    <s v=""/>
    <n v="2"/>
    <n v="244.30758442146302"/>
    <s v="0"/>
    <x v="2"/>
  </r>
  <r>
    <x v="1110"/>
    <d v="2012-05-28T18:39:19"/>
    <n v="90000"/>
    <n v="90000"/>
    <s v="USD"/>
    <n v="90000"/>
    <s v="Performance manager"/>
    <x v="3"/>
    <s v="USA"/>
    <x v="2"/>
    <s v="4 to 6 hours a day"/>
    <n v="5"/>
    <m/>
    <s v=""/>
    <s v=""/>
    <s v=""/>
    <n v="4"/>
    <s v=""/>
    <n v="6"/>
    <s v=""/>
    <s v=""/>
    <n v="6"/>
    <n v="57.692307692307693"/>
    <s v="0"/>
    <x v="1"/>
  </r>
  <r>
    <x v="1111"/>
    <d v="2012-05-28T18:40:08"/>
    <n v="400000"/>
    <n v="400000"/>
    <s v="INR"/>
    <n v="7123.1666749770275"/>
    <s v="software engineer"/>
    <x v="2"/>
    <s v="India"/>
    <x v="0"/>
    <s v="1 or 2 hours a day"/>
    <n v="2"/>
    <m/>
    <n v="1"/>
    <n v="2"/>
    <s v=""/>
    <s v=""/>
    <s v=""/>
    <s v=""/>
    <s v=""/>
    <s v=""/>
    <n v="2"/>
    <n v="13.698397451878899"/>
    <s v="0"/>
    <x v="5"/>
  </r>
  <r>
    <x v="1112"/>
    <d v="2012-05-28T18:45:00"/>
    <n v="10000"/>
    <n v="10000"/>
    <s v="USD"/>
    <n v="10000"/>
    <s v="Business analyst"/>
    <x v="0"/>
    <s v="India"/>
    <x v="0"/>
    <s v="2 to 3 hours per day"/>
    <n v="5"/>
    <m/>
    <s v=""/>
    <n v="2"/>
    <n v="3"/>
    <s v=""/>
    <s v=""/>
    <s v=""/>
    <s v=""/>
    <s v=""/>
    <n v="3"/>
    <n v="12.820512820512821"/>
    <s v="0"/>
    <x v="1"/>
  </r>
  <r>
    <x v="1113"/>
    <d v="2012-05-28T18:50:35"/>
    <n v="29000"/>
    <n v="29000"/>
    <s v="GBP"/>
    <n v="45709.169889951241"/>
    <s v="Financial Analyst"/>
    <x v="0"/>
    <s v="UK"/>
    <x v="14"/>
    <s v="4 to 6 hours a day"/>
    <n v="14"/>
    <m/>
    <s v=""/>
    <s v=""/>
    <s v=""/>
    <n v="4"/>
    <s v=""/>
    <n v="6"/>
    <s v=""/>
    <s v=""/>
    <n v="6"/>
    <n v="29.300749929455925"/>
    <s v="0"/>
    <x v="2"/>
  </r>
  <r>
    <x v="1114"/>
    <d v="2012-05-28T19:05:22"/>
    <s v="200000 rupees"/>
    <n v="200000"/>
    <s v="INR"/>
    <n v="3561.5833374885137"/>
    <s v="MIS Sr. Executive"/>
    <x v="7"/>
    <s v="India"/>
    <x v="0"/>
    <s v="All the 8 hours baby, all the 8!"/>
    <n v="5"/>
    <m/>
    <s v=""/>
    <s v=""/>
    <s v=""/>
    <s v=""/>
    <s v=""/>
    <s v=""/>
    <s v=""/>
    <n v="8"/>
    <n v="8"/>
    <n v="1.7122996814848623"/>
    <s v="0"/>
    <x v="1"/>
  </r>
  <r>
    <x v="1115"/>
    <d v="2012-05-28T19:09:37"/>
    <n v="30000"/>
    <n v="30000"/>
    <s v="EUR"/>
    <n v="38111.983169748237"/>
    <s v="Translator"/>
    <x v="0"/>
    <s v="Belgium"/>
    <x v="12"/>
    <s v="1 or 2 hours a day"/>
    <n v="15"/>
    <m/>
    <n v="1"/>
    <n v="2"/>
    <s v=""/>
    <s v=""/>
    <s v=""/>
    <s v=""/>
    <s v=""/>
    <s v=""/>
    <n v="2"/>
    <n v="73.292275326438912"/>
    <s v="0"/>
    <x v="2"/>
  </r>
  <r>
    <x v="1116"/>
    <d v="2012-05-28T19:19:51"/>
    <n v="5000"/>
    <n v="60000"/>
    <s v="USD"/>
    <n v="60000"/>
    <s v="Business Anaylyst"/>
    <x v="0"/>
    <s v="USA"/>
    <x v="2"/>
    <s v="2 to 3 hours per day"/>
    <n v="4"/>
    <m/>
    <s v=""/>
    <n v="2"/>
    <n v="3"/>
    <s v=""/>
    <s v=""/>
    <s v=""/>
    <s v=""/>
    <s v=""/>
    <n v="3"/>
    <n v="76.92307692307692"/>
    <s v="0"/>
    <x v="1"/>
  </r>
  <r>
    <x v="1117"/>
    <d v="2012-05-28T19:23:29"/>
    <n v="40000"/>
    <n v="40000"/>
    <s v="USD"/>
    <n v="40000"/>
    <s v="Engineer"/>
    <x v="2"/>
    <s v="India"/>
    <x v="0"/>
    <s v="2 to 3 hours per day"/>
    <n v="2"/>
    <m/>
    <s v=""/>
    <n v="2"/>
    <n v="3"/>
    <s v=""/>
    <s v=""/>
    <s v=""/>
    <s v=""/>
    <s v=""/>
    <n v="3"/>
    <n v="51.282051282051285"/>
    <s v="0"/>
    <x v="5"/>
  </r>
  <r>
    <x v="1118"/>
    <d v="2012-05-28T19:25:04"/>
    <s v="INR 853000"/>
    <n v="853000"/>
    <s v="INR"/>
    <n v="15190.15293438851"/>
    <s v="Lead Research Analyst"/>
    <x v="0"/>
    <s v="India"/>
    <x v="0"/>
    <s v="2 to 3 hours per day"/>
    <n v="6"/>
    <m/>
    <s v=""/>
    <n v="2"/>
    <n v="3"/>
    <s v=""/>
    <s v=""/>
    <s v=""/>
    <s v=""/>
    <s v=""/>
    <n v="3"/>
    <n v="19.474555044087836"/>
    <s v="0"/>
    <x v="3"/>
  </r>
  <r>
    <x v="1119"/>
    <d v="2012-05-28T19:25:35"/>
    <n v="90000"/>
    <n v="90000"/>
    <s v="EUR"/>
    <n v="114335.9495092447"/>
    <s v="Management Information Manager"/>
    <x v="3"/>
    <s v="Continental Europe"/>
    <x v="78"/>
    <s v="2 to 3 hours per day"/>
    <n v="20"/>
    <m/>
    <s v=""/>
    <n v="2"/>
    <n v="3"/>
    <s v=""/>
    <s v=""/>
    <s v=""/>
    <s v=""/>
    <s v=""/>
    <n v="3"/>
    <n v="146.58455065287782"/>
    <s v="0"/>
    <x v="2"/>
  </r>
  <r>
    <x v="1120"/>
    <d v="2012-05-28T19:32:15"/>
    <s v="Â£23000"/>
    <n v="23000"/>
    <s v="GBP"/>
    <n v="36252.100257547536"/>
    <s v="Data Management Officer"/>
    <x v="3"/>
    <s v="UK"/>
    <x v="14"/>
    <s v="4 to 6 hours a day"/>
    <n v="10"/>
    <m/>
    <s v=""/>
    <s v=""/>
    <s v=""/>
    <n v="4"/>
    <s v=""/>
    <n v="6"/>
    <s v=""/>
    <s v=""/>
    <n v="6"/>
    <n v="23.238525806120215"/>
    <s v="0"/>
    <x v="3"/>
  </r>
  <r>
    <x v="1121"/>
    <d v="2012-05-28T19:53:14"/>
    <s v="Â£30000"/>
    <n v="30000"/>
    <s v="GBP"/>
    <n v="47285.348162018527"/>
    <s v="Reporting Accountant"/>
    <x v="5"/>
    <s v="UK"/>
    <x v="14"/>
    <s v="2 to 3 hours per day"/>
    <n v="5"/>
    <m/>
    <s v=""/>
    <n v="2"/>
    <n v="3"/>
    <s v=""/>
    <s v=""/>
    <s v=""/>
    <s v=""/>
    <s v=""/>
    <n v="3"/>
    <n v="60.62224123335708"/>
    <s v="0"/>
    <x v="1"/>
  </r>
  <r>
    <x v="1122"/>
    <d v="2012-05-28T20:05:20"/>
    <s v="â‚¬70k"/>
    <n v="70000"/>
    <s v="EUR"/>
    <n v="88927.960729412545"/>
    <s v="Construction Planner"/>
    <x v="8"/>
    <s v="Ireland"/>
    <x v="8"/>
    <s v="2 to 3 hours per day"/>
    <n v="20"/>
    <m/>
    <s v=""/>
    <n v="2"/>
    <n v="3"/>
    <s v=""/>
    <s v=""/>
    <s v=""/>
    <s v=""/>
    <s v=""/>
    <n v="3"/>
    <n v="114.01020606334941"/>
    <s v="0"/>
    <x v="2"/>
  </r>
  <r>
    <x v="1123"/>
    <d v="2012-05-28T20:19:57"/>
    <n v="6000"/>
    <n v="6000"/>
    <s v="USD"/>
    <n v="6000"/>
    <s v="Assistant Accountant"/>
    <x v="5"/>
    <s v="Zambia"/>
    <x v="73"/>
    <s v="All the 8 hours baby, all the 8!"/>
    <n v="5"/>
    <m/>
    <s v=""/>
    <s v=""/>
    <s v=""/>
    <s v=""/>
    <s v=""/>
    <s v=""/>
    <s v=""/>
    <n v="8"/>
    <n v="8"/>
    <n v="2.8846153846153846"/>
    <s v="0"/>
    <x v="1"/>
  </r>
  <r>
    <x v="1124"/>
    <d v="2012-05-28T20:20:54"/>
    <n v="35000"/>
    <n v="35000"/>
    <s v="USD"/>
    <n v="35000"/>
    <s v="BI Analyst"/>
    <x v="0"/>
    <s v="USA"/>
    <x v="2"/>
    <s v="All the 8 hours baby, all the 8!"/>
    <n v="20"/>
    <m/>
    <s v=""/>
    <s v=""/>
    <s v=""/>
    <s v=""/>
    <s v=""/>
    <s v=""/>
    <s v=""/>
    <n v="8"/>
    <n v="8"/>
    <n v="16.826923076923077"/>
    <s v="0"/>
    <x v="2"/>
  </r>
  <r>
    <x v="1125"/>
    <d v="2012-05-28T20:35:30"/>
    <s v="Â£35000"/>
    <n v="35000"/>
    <s v="GBP"/>
    <n v="55166.239522354947"/>
    <s v="MI Analyst"/>
    <x v="0"/>
    <s v="UK"/>
    <x v="14"/>
    <s v="4 to 6 hours a day"/>
    <n v="10"/>
    <m/>
    <s v=""/>
    <s v=""/>
    <s v=""/>
    <n v="4"/>
    <s v=""/>
    <n v="6"/>
    <s v=""/>
    <s v=""/>
    <n v="6"/>
    <n v="35.362974052791628"/>
    <s v="0"/>
    <x v="3"/>
  </r>
  <r>
    <x v="1126"/>
    <d v="2012-05-28T20:43:31"/>
    <n v="168000"/>
    <n v="168000"/>
    <s v="PKR"/>
    <n v="1783.166904422254"/>
    <s v="Accounts Assistant"/>
    <x v="5"/>
    <s v="Pakistan"/>
    <x v="3"/>
    <s v="4 to 6 hours a day"/>
    <n v="10"/>
    <m/>
    <s v=""/>
    <s v=""/>
    <s v=""/>
    <n v="4"/>
    <s v=""/>
    <n v="6"/>
    <s v=""/>
    <s v=""/>
    <n v="6"/>
    <n v="1.1430557079629833"/>
    <s v="0"/>
    <x v="3"/>
  </r>
  <r>
    <x v="1127"/>
    <d v="2012-05-28T20:45:35"/>
    <n v="13.5"/>
    <n v="13500"/>
    <s v="USD"/>
    <n v="13500"/>
    <s v="Project manager"/>
    <x v="3"/>
    <s v="Montenegro"/>
    <x v="79"/>
    <s v="4 to 6 hours a day"/>
    <n v="13"/>
    <m/>
    <s v=""/>
    <s v=""/>
    <s v=""/>
    <n v="4"/>
    <s v=""/>
    <n v="6"/>
    <s v=""/>
    <s v=""/>
    <n v="6"/>
    <n v="8.6538461538461533"/>
    <s v="0"/>
    <x v="2"/>
  </r>
  <r>
    <x v="1128"/>
    <d v="2012-05-28T20:51:37"/>
    <s v="Â£37500"/>
    <n v="37500"/>
    <s v="GBP"/>
    <n v="59106.685202523156"/>
    <s v="Corporate Finance Executive"/>
    <x v="5"/>
    <s v="UK"/>
    <x v="14"/>
    <s v="2 to 3 hours per day"/>
    <n v="5"/>
    <m/>
    <s v=""/>
    <n v="2"/>
    <n v="3"/>
    <s v=""/>
    <s v=""/>
    <s v=""/>
    <s v=""/>
    <s v=""/>
    <n v="3"/>
    <n v="75.777801541696363"/>
    <s v="0"/>
    <x v="1"/>
  </r>
  <r>
    <x v="1129"/>
    <d v="2012-05-28T20:54:29"/>
    <s v="Rs. 59,000 (Per Month)"/>
    <n v="708000"/>
    <s v="INR"/>
    <n v="12608.005014709339"/>
    <s v="Manager-Operation"/>
    <x v="3"/>
    <s v="India"/>
    <x v="0"/>
    <s v="4 to 6 hours a day"/>
    <n v="5"/>
    <m/>
    <s v=""/>
    <s v=""/>
    <s v=""/>
    <n v="4"/>
    <s v=""/>
    <n v="6"/>
    <s v=""/>
    <s v=""/>
    <n v="6"/>
    <n v="8.082054496608551"/>
    <s v="0"/>
    <x v="1"/>
  </r>
  <r>
    <x v="1130"/>
    <d v="2012-05-28T21:14:25"/>
    <s v="R366252"/>
    <n v="366252"/>
    <s v="ZAR"/>
    <n v="44654.095718350931"/>
    <s v="Accountant"/>
    <x v="5"/>
    <s v="South Africa"/>
    <x v="11"/>
    <s v="All the 8 hours baby, all the 8!"/>
    <n v="15"/>
    <m/>
    <s v=""/>
    <s v=""/>
    <s v=""/>
    <s v=""/>
    <s v=""/>
    <s v=""/>
    <s v=""/>
    <n v="8"/>
    <n v="8"/>
    <n v="21.46831524920718"/>
    <s v="0"/>
    <x v="2"/>
  </r>
  <r>
    <x v="1131"/>
    <d v="2012-05-28T21:17:04"/>
    <n v="69000"/>
    <n v="69000"/>
    <s v="USD"/>
    <n v="69000"/>
    <s v="Financial Analysist"/>
    <x v="0"/>
    <s v="USA"/>
    <x v="2"/>
    <s v="2 to 3 hours per day"/>
    <n v="20"/>
    <m/>
    <s v=""/>
    <n v="2"/>
    <n v="3"/>
    <s v=""/>
    <s v=""/>
    <s v=""/>
    <s v=""/>
    <s v=""/>
    <n v="3"/>
    <n v="88.461538461538467"/>
    <s v="0"/>
    <x v="2"/>
  </r>
  <r>
    <x v="1132"/>
    <d v="2012-05-28T21:55:25"/>
    <n v="500"/>
    <n v="6000"/>
    <s v="USD"/>
    <n v="6000"/>
    <s v="AM Ops"/>
    <x v="3"/>
    <s v="India"/>
    <x v="0"/>
    <s v="4 to 6 hours a day"/>
    <n v="6"/>
    <m/>
    <s v=""/>
    <s v=""/>
    <s v=""/>
    <n v="4"/>
    <s v=""/>
    <n v="6"/>
    <s v=""/>
    <s v=""/>
    <n v="6"/>
    <n v="3.8461538461538463"/>
    <s v="0"/>
    <x v="3"/>
  </r>
  <r>
    <x v="1133"/>
    <d v="2012-05-28T22:08:12"/>
    <s v="Rs.5,00,000"/>
    <n v="500000"/>
    <s v="INR"/>
    <n v="8903.9583437212841"/>
    <s v="Deputy Manager"/>
    <x v="3"/>
    <s v="India"/>
    <x v="0"/>
    <s v="1 or 2 hours a day"/>
    <n v="25"/>
    <m/>
    <n v="1"/>
    <n v="2"/>
    <s v=""/>
    <s v=""/>
    <s v=""/>
    <s v=""/>
    <s v=""/>
    <s v=""/>
    <n v="2"/>
    <n v="17.122996814848623"/>
    <s v="0"/>
    <x v="2"/>
  </r>
  <r>
    <x v="1134"/>
    <d v="2012-05-28T22:10:12"/>
    <n v="30000"/>
    <n v="30000"/>
    <s v="USD"/>
    <n v="30000"/>
    <s v="pricing and cost manager"/>
    <x v="3"/>
    <s v="mexico"/>
    <x v="26"/>
    <s v="All the 8 hours baby, all the 8!"/>
    <n v="17"/>
    <m/>
    <s v=""/>
    <s v=""/>
    <s v=""/>
    <s v=""/>
    <s v=""/>
    <s v=""/>
    <s v=""/>
    <n v="8"/>
    <n v="8"/>
    <n v="14.423076923076923"/>
    <s v="0"/>
    <x v="2"/>
  </r>
  <r>
    <x v="1135"/>
    <d v="2012-05-28T22:13:24"/>
    <n v="8600"/>
    <n v="8600"/>
    <s v="USD"/>
    <n v="8600"/>
    <s v="Catlog associates"/>
    <x v="0"/>
    <s v="India"/>
    <x v="0"/>
    <s v="4 to 6 hours a day"/>
    <n v="2"/>
    <m/>
    <s v=""/>
    <s v=""/>
    <s v=""/>
    <n v="4"/>
    <s v=""/>
    <n v="6"/>
    <s v=""/>
    <s v=""/>
    <n v="6"/>
    <n v="5.5128205128205128"/>
    <s v="0"/>
    <x v="5"/>
  </r>
  <r>
    <x v="1136"/>
    <d v="2012-05-28T22:25:04"/>
    <s v="Â£51,000/$81,600"/>
    <n v="81600"/>
    <s v="USD"/>
    <n v="81600"/>
    <s v="Business Analyst - Central Finance"/>
    <x v="0"/>
    <s v="UK"/>
    <x v="14"/>
    <s v="4 to 6 hours a day"/>
    <n v="4"/>
    <m/>
    <s v=""/>
    <s v=""/>
    <s v=""/>
    <n v="4"/>
    <s v=""/>
    <n v="6"/>
    <s v=""/>
    <s v=""/>
    <n v="6"/>
    <n v="52.307692307692307"/>
    <s v="0"/>
    <x v="1"/>
  </r>
  <r>
    <x v="1137"/>
    <d v="2012-05-28T22:33:29"/>
    <n v="600000"/>
    <n v="600000"/>
    <s v="DOP"/>
    <n v="15404.364569961488"/>
    <s v="Analista de Produccion"/>
    <x v="0"/>
    <s v="Republica Dominicana"/>
    <x v="80"/>
    <s v="All the 8 hours baby, all the 8!"/>
    <n v="3"/>
    <m/>
    <s v=""/>
    <s v=""/>
    <s v=""/>
    <s v=""/>
    <s v=""/>
    <s v=""/>
    <s v=""/>
    <n v="8"/>
    <n v="8"/>
    <n v="7.4059445047891765"/>
    <s v="0"/>
    <x v="5"/>
  </r>
  <r>
    <x v="1138"/>
    <d v="2012-05-28T22:35:56"/>
    <s v="CAD$65000"/>
    <n v="65000"/>
    <s v="CAD"/>
    <n v="63918.498996971248"/>
    <s v="IT Analyst (Reporting)"/>
    <x v="0"/>
    <s v="Canada"/>
    <x v="17"/>
    <s v="4 to 6 hours a day"/>
    <n v="20"/>
    <m/>
    <s v=""/>
    <s v=""/>
    <s v=""/>
    <n v="4"/>
    <s v=""/>
    <n v="6"/>
    <s v=""/>
    <s v=""/>
    <n v="6"/>
    <n v="40.973396792930288"/>
    <s v="0"/>
    <x v="2"/>
  </r>
  <r>
    <x v="1139"/>
    <d v="2012-05-28T22:36:22"/>
    <n v="75000"/>
    <n v="75000"/>
    <s v="USD"/>
    <n v="75000"/>
    <s v="Controller"/>
    <x v="1"/>
    <s v="USA"/>
    <x v="2"/>
    <s v="2 to 3 hours per day"/>
    <n v="20"/>
    <m/>
    <s v=""/>
    <n v="2"/>
    <n v="3"/>
    <s v=""/>
    <s v=""/>
    <s v=""/>
    <s v=""/>
    <s v=""/>
    <n v="3"/>
    <n v="96.15384615384616"/>
    <s v="0"/>
    <x v="2"/>
  </r>
  <r>
    <x v="1140"/>
    <d v="2012-05-28T22:36:47"/>
    <n v="59000"/>
    <n v="59000"/>
    <s v="USD"/>
    <n v="59000"/>
    <s v="Management Analyst"/>
    <x v="0"/>
    <s v="USA"/>
    <x v="2"/>
    <s v="4 to 6 hours a day"/>
    <n v="14"/>
    <m/>
    <s v=""/>
    <s v=""/>
    <s v=""/>
    <n v="4"/>
    <s v=""/>
    <n v="6"/>
    <s v=""/>
    <s v=""/>
    <n v="6"/>
    <n v="37.820512820512825"/>
    <s v="0"/>
    <x v="2"/>
  </r>
  <r>
    <x v="1141"/>
    <d v="2012-05-28T22:38:37"/>
    <s v="$50,000 U.S."/>
    <n v="50000"/>
    <s v="USD"/>
    <n v="50000"/>
    <s v="Program Manager"/>
    <x v="3"/>
    <s v="Canada"/>
    <x v="17"/>
    <s v="1 or 2 hours a day"/>
    <n v="5"/>
    <m/>
    <n v="1"/>
    <n v="2"/>
    <s v=""/>
    <s v=""/>
    <s v=""/>
    <s v=""/>
    <s v=""/>
    <s v=""/>
    <n v="2"/>
    <n v="96.15384615384616"/>
    <s v="0"/>
    <x v="1"/>
  </r>
  <r>
    <x v="1142"/>
    <d v="2012-05-28T22:39:09"/>
    <s v="Â£80000"/>
    <n v="80000"/>
    <s v="GBP"/>
    <n v="126094.26176538273"/>
    <s v="Financial Controller"/>
    <x v="1"/>
    <s v="UK"/>
    <x v="14"/>
    <s v="4 to 6 hours a day"/>
    <n v="15"/>
    <m/>
    <s v=""/>
    <s v=""/>
    <s v=""/>
    <n v="4"/>
    <s v=""/>
    <n v="6"/>
    <s v=""/>
    <s v=""/>
    <n v="6"/>
    <n v="80.82965497780944"/>
    <s v="0"/>
    <x v="2"/>
  </r>
  <r>
    <x v="1143"/>
    <d v="2012-05-28T22:41:01"/>
    <s v="R$ 54000"/>
    <n v="54000"/>
    <s v="BRL"/>
    <n v="26691.183012544854"/>
    <s v="Logistics Coordinator"/>
    <x v="3"/>
    <s v="Brazil"/>
    <x v="24"/>
    <s v="1 or 2 hours a day"/>
    <n v="7"/>
    <m/>
    <n v="1"/>
    <n v="2"/>
    <s v=""/>
    <s v=""/>
    <s v=""/>
    <s v=""/>
    <s v=""/>
    <s v=""/>
    <n v="2"/>
    <n v="51.329198101047794"/>
    <s v="0"/>
    <x v="3"/>
  </r>
  <r>
    <x v="1144"/>
    <d v="2012-05-28T22:41:15"/>
    <n v="500000"/>
    <n v="500000"/>
    <s v="INR"/>
    <n v="8903.9583437212841"/>
    <s v="Business Analyst"/>
    <x v="0"/>
    <s v="India"/>
    <x v="0"/>
    <s v="4 to 6 hours a day"/>
    <n v="0.8"/>
    <m/>
    <s v=""/>
    <s v=""/>
    <s v=""/>
    <n v="4"/>
    <s v=""/>
    <n v="6"/>
    <s v=""/>
    <s v=""/>
    <n v="6"/>
    <n v="5.7076656049495407"/>
    <s v="0"/>
    <x v="4"/>
  </r>
  <r>
    <x v="1145"/>
    <d v="2012-05-28T22:41:26"/>
    <s v="8725 $"/>
    <n v="8725"/>
    <s v="USD"/>
    <n v="8725"/>
    <s v="Administration Officer"/>
    <x v="3"/>
    <s v="Pakistan"/>
    <x v="3"/>
    <s v="2 to 3 hours per day"/>
    <n v="18"/>
    <m/>
    <s v=""/>
    <n v="2"/>
    <n v="3"/>
    <s v=""/>
    <s v=""/>
    <s v=""/>
    <s v=""/>
    <s v=""/>
    <n v="3"/>
    <n v="11.185897435897436"/>
    <s v="0"/>
    <x v="2"/>
  </r>
  <r>
    <x v="1146"/>
    <d v="2012-05-28T22:44:48"/>
    <s v="Â£32000"/>
    <n v="32000"/>
    <s v="GBP"/>
    <n v="50437.70470615309"/>
    <s v="Service Analyst"/>
    <x v="0"/>
    <s v="UK"/>
    <x v="14"/>
    <s v="4 to 6 hours a day"/>
    <n v="4"/>
    <m/>
    <s v=""/>
    <s v=""/>
    <s v=""/>
    <n v="4"/>
    <s v=""/>
    <n v="6"/>
    <s v=""/>
    <s v=""/>
    <n v="6"/>
    <n v="32.331861991123773"/>
    <s v="0"/>
    <x v="1"/>
  </r>
  <r>
    <x v="1147"/>
    <d v="2012-05-28T22:45:49"/>
    <s v="Â£43000"/>
    <n v="43000"/>
    <s v="GBP"/>
    <n v="67775.665698893223"/>
    <s v="Head of Finance"/>
    <x v="5"/>
    <s v="UK"/>
    <x v="14"/>
    <s v="All the 8 hours baby, all the 8!"/>
    <n v="15"/>
    <m/>
    <s v=""/>
    <s v=""/>
    <s v=""/>
    <s v=""/>
    <s v=""/>
    <s v=""/>
    <s v=""/>
    <n v="8"/>
    <n v="8"/>
    <n v="32.584454662929431"/>
    <s v="0"/>
    <x v="2"/>
  </r>
  <r>
    <x v="1148"/>
    <d v="2012-05-28T22:46:37"/>
    <s v="CAD $53,000/-"/>
    <n v="53000"/>
    <s v="CAD"/>
    <n v="52118.160720607324"/>
    <s v="Data Analyst"/>
    <x v="0"/>
    <s v="Canada"/>
    <x v="17"/>
    <s v="4 to 6 hours a day"/>
    <n v="6"/>
    <m/>
    <s v=""/>
    <s v=""/>
    <s v=""/>
    <n v="4"/>
    <s v=""/>
    <n v="6"/>
    <s v=""/>
    <s v=""/>
    <n v="6"/>
    <n v="33.409077385004693"/>
    <s v="0"/>
    <x v="3"/>
  </r>
  <r>
    <x v="1149"/>
    <d v="2012-05-28T22:48:32"/>
    <s v="INR 20 Lakhs p.a."/>
    <n v="200000"/>
    <s v="INR"/>
    <n v="3561.5833374885137"/>
    <s v="Associate"/>
    <x v="0"/>
    <s v="India"/>
    <x v="0"/>
    <s v="1 or 2 hours a day"/>
    <n v="6"/>
    <m/>
    <n v="1"/>
    <n v="2"/>
    <s v=""/>
    <s v=""/>
    <s v=""/>
    <s v=""/>
    <s v=""/>
    <s v=""/>
    <n v="2"/>
    <n v="6.8491987259394493"/>
    <s v="0"/>
    <x v="3"/>
  </r>
  <r>
    <x v="1150"/>
    <d v="2012-05-28T22:49:15"/>
    <s v="4.5 laks"/>
    <n v="450000"/>
    <s v="INR"/>
    <n v="8013.5625093491553"/>
    <s v="Production Manager"/>
    <x v="3"/>
    <s v="India"/>
    <x v="0"/>
    <s v="4 to 6 hours a day"/>
    <n v="21"/>
    <m/>
    <s v=""/>
    <s v=""/>
    <s v=""/>
    <n v="4"/>
    <s v=""/>
    <n v="6"/>
    <s v=""/>
    <s v=""/>
    <n v="6"/>
    <n v="5.1368990444545863"/>
    <s v="0"/>
    <x v="2"/>
  </r>
  <r>
    <x v="1151"/>
    <d v="2012-05-28T22:50:51"/>
    <n v="28000"/>
    <n v="28000"/>
    <s v="USD"/>
    <n v="28000"/>
    <s v="Business Intelligence Manager"/>
    <x v="3"/>
    <s v="Poland"/>
    <x v="15"/>
    <s v="4 to 6 hours a day"/>
    <n v="5"/>
    <m/>
    <s v=""/>
    <s v=""/>
    <s v=""/>
    <n v="4"/>
    <s v=""/>
    <n v="6"/>
    <s v=""/>
    <s v=""/>
    <n v="6"/>
    <n v="17.948717948717949"/>
    <s v="0"/>
    <x v="1"/>
  </r>
  <r>
    <x v="1152"/>
    <d v="2012-05-28T22:51:27"/>
    <n v="31763"/>
    <n v="31763"/>
    <s v="GBP"/>
    <n v="50064.150455673145"/>
    <s v="Network Administrator"/>
    <x v="0"/>
    <s v="UK"/>
    <x v="14"/>
    <s v="2 to 3 hours per day"/>
    <n v="2"/>
    <m/>
    <s v=""/>
    <n v="2"/>
    <n v="3"/>
    <s v=""/>
    <s v=""/>
    <s v=""/>
    <s v=""/>
    <s v=""/>
    <n v="3"/>
    <n v="64.184808276504043"/>
    <s v="0"/>
    <x v="5"/>
  </r>
  <r>
    <x v="1153"/>
    <d v="2012-05-28T22:52:19"/>
    <s v="GBPÂ£32000"/>
    <n v="32000"/>
    <s v="GBP"/>
    <n v="50437.70470615309"/>
    <s v="Performance Analyst"/>
    <x v="0"/>
    <s v="Canada"/>
    <x v="17"/>
    <s v="4 to 6 hours a day"/>
    <n v="9"/>
    <m/>
    <s v=""/>
    <s v=""/>
    <s v=""/>
    <n v="4"/>
    <s v=""/>
    <n v="6"/>
    <s v=""/>
    <s v=""/>
    <n v="6"/>
    <n v="32.331861991123773"/>
    <s v="0"/>
    <x v="3"/>
  </r>
  <r>
    <x v="1154"/>
    <d v="2012-05-28T22:53:03"/>
    <n v="27840"/>
    <n v="27840"/>
    <s v="USD"/>
    <n v="27840"/>
    <s v="Data Entry Clerk III"/>
    <x v="0"/>
    <s v="USA"/>
    <x v="2"/>
    <s v="2 to 3 hours per day"/>
    <n v="1"/>
    <m/>
    <s v=""/>
    <n v="2"/>
    <n v="3"/>
    <s v=""/>
    <s v=""/>
    <s v=""/>
    <s v=""/>
    <s v=""/>
    <n v="3"/>
    <n v="35.692307692307693"/>
    <s v="0"/>
    <x v="4"/>
  </r>
  <r>
    <x v="1155"/>
    <d v="2012-05-28T22:54:24"/>
    <s v="Rs. 350000"/>
    <n v="350000"/>
    <s v="INR"/>
    <n v="6232.7708406048987"/>
    <s v="officer accounts"/>
    <x v="5"/>
    <s v="India"/>
    <x v="0"/>
    <s v="2 to 3 hours per day"/>
    <n v="1.5"/>
    <m/>
    <s v=""/>
    <n v="2"/>
    <n v="3"/>
    <s v=""/>
    <s v=""/>
    <s v=""/>
    <s v=""/>
    <s v=""/>
    <n v="3"/>
    <n v="7.990731846929358"/>
    <s v="0"/>
    <x v="5"/>
  </r>
  <r>
    <x v="1156"/>
    <d v="2012-05-28T22:55:40"/>
    <s v="S$50000"/>
    <n v="50000"/>
    <s v="USD"/>
    <n v="50000"/>
    <s v="Engineer"/>
    <x v="2"/>
    <s v="Singapore"/>
    <x v="30"/>
    <s v="2 to 3 hours per day"/>
    <n v="25"/>
    <m/>
    <s v=""/>
    <n v="2"/>
    <n v="3"/>
    <s v=""/>
    <s v=""/>
    <s v=""/>
    <s v=""/>
    <s v=""/>
    <n v="3"/>
    <n v="64.102564102564102"/>
    <s v="0"/>
    <x v="2"/>
  </r>
  <r>
    <x v="1157"/>
    <d v="2012-05-28T22:58:25"/>
    <n v="48000"/>
    <n v="48000"/>
    <s v="USD"/>
    <n v="48000"/>
    <s v="Cost Controlling Executive"/>
    <x v="1"/>
    <s v="Qatar"/>
    <x v="66"/>
    <s v="2 to 3 hours per day"/>
    <n v="10"/>
    <m/>
    <s v=""/>
    <n v="2"/>
    <n v="3"/>
    <s v=""/>
    <s v=""/>
    <s v=""/>
    <s v=""/>
    <s v=""/>
    <n v="3"/>
    <n v="61.53846153846154"/>
    <s v="0"/>
    <x v="3"/>
  </r>
  <r>
    <x v="1158"/>
    <d v="2012-05-28T22:59:16"/>
    <n v="2000"/>
    <n v="24000"/>
    <s v="USD"/>
    <n v="24000"/>
    <s v="Administration Manager"/>
    <x v="3"/>
    <s v="Argentina"/>
    <x v="81"/>
    <s v="4 to 6 hours a day"/>
    <n v="21"/>
    <m/>
    <s v=""/>
    <s v=""/>
    <s v=""/>
    <n v="4"/>
    <s v=""/>
    <n v="6"/>
    <s v=""/>
    <s v=""/>
    <n v="6"/>
    <n v="15.384615384615385"/>
    <s v="0"/>
    <x v="2"/>
  </r>
  <r>
    <x v="1159"/>
    <d v="2012-05-28T23:02:08"/>
    <n v="75000"/>
    <n v="75000"/>
    <s v="USD"/>
    <n v="75000"/>
    <s v="Financial Analyst"/>
    <x v="0"/>
    <s v="USA"/>
    <x v="2"/>
    <s v="4 to 6 hours a day"/>
    <n v="12"/>
    <m/>
    <s v=""/>
    <s v=""/>
    <s v=""/>
    <n v="4"/>
    <s v=""/>
    <n v="6"/>
    <s v=""/>
    <s v=""/>
    <n v="6"/>
    <n v="48.07692307692308"/>
    <s v="0"/>
    <x v="2"/>
  </r>
  <r>
    <x v="1160"/>
    <d v="2012-05-28T23:05:03"/>
    <s v="216000 AED"/>
    <n v="216000"/>
    <s v="AED"/>
    <n v="58799.349940520107"/>
    <s v="Financial analyst"/>
    <x v="0"/>
    <s v="Dubai"/>
    <x v="34"/>
    <s v="4 to 6 hours a day"/>
    <n v="2"/>
    <m/>
    <s v=""/>
    <s v=""/>
    <s v=""/>
    <n v="4"/>
    <s v=""/>
    <n v="6"/>
    <s v=""/>
    <s v=""/>
    <n v="6"/>
    <n v="37.691890987512885"/>
    <s v="0"/>
    <x v="5"/>
  </r>
  <r>
    <x v="1161"/>
    <d v="2012-05-28T23:06:22"/>
    <s v="Rupees : 2,000,000"/>
    <n v="2000000"/>
    <s v="PKR"/>
    <n v="21228.177433598263"/>
    <s v="Excel Corporate Trainer"/>
    <x v="8"/>
    <s v="Pakistan"/>
    <x v="3"/>
    <s v="All the 8 hours baby, all the 8!"/>
    <n v="8"/>
    <m/>
    <s v=""/>
    <s v=""/>
    <s v=""/>
    <s v=""/>
    <s v=""/>
    <s v=""/>
    <s v=""/>
    <n v="8"/>
    <n v="8"/>
    <n v="10.20585453538378"/>
    <s v="0"/>
    <x v="3"/>
  </r>
  <r>
    <x v="1162"/>
    <d v="2012-05-28T23:13:24"/>
    <n v="60000"/>
    <n v="60000"/>
    <s v="USD"/>
    <n v="60000"/>
    <s v="Quality Management"/>
    <x v="3"/>
    <s v="USA"/>
    <x v="2"/>
    <s v="2 to 3 hours per day"/>
    <n v="10"/>
    <m/>
    <s v=""/>
    <n v="2"/>
    <n v="3"/>
    <s v=""/>
    <s v=""/>
    <s v=""/>
    <s v=""/>
    <s v=""/>
    <n v="3"/>
    <n v="76.92307692307692"/>
    <s v="0"/>
    <x v="3"/>
  </r>
  <r>
    <x v="1163"/>
    <d v="2012-05-28T23:13:31"/>
    <s v="5000  PLN   net"/>
    <n v="60000"/>
    <s v="PLN"/>
    <n v="18018.883790212141"/>
    <s v="Sales Analyst"/>
    <x v="0"/>
    <s v="Poland"/>
    <x v="15"/>
    <s v="All the 8 hours baby, all the 8!"/>
    <n v="10"/>
    <m/>
    <s v=""/>
    <s v=""/>
    <s v=""/>
    <s v=""/>
    <s v=""/>
    <s v=""/>
    <s v=""/>
    <n v="8"/>
    <n v="8"/>
    <n v="8.662924899140453"/>
    <s v="0"/>
    <x v="3"/>
  </r>
  <r>
    <x v="1164"/>
    <d v="2012-05-28T23:17:12"/>
    <s v="US$ 7,200"/>
    <n v="7200"/>
    <s v="USD"/>
    <n v="7200"/>
    <s v="Supervisor MIS"/>
    <x v="7"/>
    <s v="India"/>
    <x v="0"/>
    <s v="4 to 6 hours a day"/>
    <n v="7"/>
    <m/>
    <s v=""/>
    <s v=""/>
    <s v=""/>
    <n v="4"/>
    <s v=""/>
    <n v="6"/>
    <s v=""/>
    <s v=""/>
    <n v="6"/>
    <n v="4.615384615384615"/>
    <s v="0"/>
    <x v="3"/>
  </r>
  <r>
    <x v="1165"/>
    <d v="2012-05-28T23:17:31"/>
    <n v="56000"/>
    <n v="56000"/>
    <s v="USD"/>
    <n v="56000"/>
    <s v="Analyst"/>
    <x v="0"/>
    <s v="USA"/>
    <x v="2"/>
    <s v="1 or 2 hours a day"/>
    <n v="2"/>
    <m/>
    <n v="1"/>
    <n v="2"/>
    <s v=""/>
    <s v=""/>
    <s v=""/>
    <s v=""/>
    <s v=""/>
    <s v=""/>
    <n v="2"/>
    <n v="107.69230769230769"/>
    <s v="0"/>
    <x v="5"/>
  </r>
  <r>
    <x v="1166"/>
    <d v="2012-05-28T23:19:36"/>
    <s v="Rs 5,40,000"/>
    <n v="540000"/>
    <s v="INR"/>
    <n v="9616.275011218986"/>
    <s v="Business Analyst - Solutions"/>
    <x v="0"/>
    <s v="India"/>
    <x v="0"/>
    <s v="4 to 6 hours a day"/>
    <n v="7.9"/>
    <m/>
    <s v=""/>
    <s v=""/>
    <s v=""/>
    <n v="4"/>
    <s v=""/>
    <n v="6"/>
    <s v=""/>
    <s v=""/>
    <n v="6"/>
    <n v="6.164278853345504"/>
    <s v="0"/>
    <x v="3"/>
  </r>
  <r>
    <x v="1167"/>
    <d v="2012-05-28T23:21:02"/>
    <s v="KES 4.3 million"/>
    <n v="4300000"/>
    <s v="KENYA"/>
    <n v="51497.005988023957"/>
    <s v="Finance Manager"/>
    <x v="3"/>
    <s v="Kenya"/>
    <x v="82"/>
    <s v="4 to 6 hours a day"/>
    <n v="9"/>
    <m/>
    <s v=""/>
    <s v=""/>
    <s v=""/>
    <n v="4"/>
    <s v=""/>
    <n v="6"/>
    <s v=""/>
    <s v=""/>
    <n v="6"/>
    <n v="33.010901274374334"/>
    <s v="0"/>
    <x v="3"/>
  </r>
  <r>
    <x v="1168"/>
    <d v="2012-05-28T23:25:32"/>
    <s v="82.000 Euro (pre-tax)"/>
    <n v="82000"/>
    <s v="EUR"/>
    <n v="104172.75399731184"/>
    <s v="Finance Project Manager"/>
    <x v="3"/>
    <s v="Netherlands"/>
    <x v="18"/>
    <s v="All the 8 hours baby, all the 8!"/>
    <n v="25"/>
    <m/>
    <s v=""/>
    <s v=""/>
    <s v=""/>
    <s v=""/>
    <s v=""/>
    <s v=""/>
    <s v=""/>
    <n v="8"/>
    <n v="8"/>
    <n v="50.083054806399922"/>
    <s v="0"/>
    <x v="2"/>
  </r>
  <r>
    <x v="1169"/>
    <d v="2012-05-28T23:33:59"/>
    <n v="88000"/>
    <n v="88000"/>
    <s v="USD"/>
    <n v="88000"/>
    <s v="Manager, Strategy &amp; Insights"/>
    <x v="3"/>
    <s v="USA"/>
    <x v="2"/>
    <s v="4 to 6 hours a day"/>
    <n v="2"/>
    <m/>
    <s v=""/>
    <s v=""/>
    <s v=""/>
    <n v="4"/>
    <s v=""/>
    <n v="6"/>
    <s v=""/>
    <s v=""/>
    <n v="6"/>
    <n v="56.410256410256409"/>
    <s v="0"/>
    <x v="5"/>
  </r>
  <r>
    <x v="1170"/>
    <d v="2012-05-28T23:38:52"/>
    <n v="80000"/>
    <n v="80000"/>
    <s v="USD"/>
    <n v="80000"/>
    <s v="Financial/Data Analyst"/>
    <x v="0"/>
    <s v="USA"/>
    <x v="2"/>
    <s v="4 to 6 hours a day"/>
    <n v="6"/>
    <m/>
    <s v=""/>
    <s v=""/>
    <s v=""/>
    <n v="4"/>
    <s v=""/>
    <n v="6"/>
    <s v=""/>
    <s v=""/>
    <n v="6"/>
    <n v="51.282051282051285"/>
    <s v="0"/>
    <x v="3"/>
  </r>
  <r>
    <x v="1171"/>
    <d v="2012-05-28T23:47:10"/>
    <n v="19000"/>
    <n v="19000"/>
    <s v="USD"/>
    <n v="19000"/>
    <s v="Accountant"/>
    <x v="5"/>
    <s v="UK"/>
    <x v="14"/>
    <s v="4 to 6 hours a day"/>
    <n v="20"/>
    <m/>
    <s v=""/>
    <s v=""/>
    <s v=""/>
    <n v="4"/>
    <s v=""/>
    <n v="6"/>
    <s v=""/>
    <s v=""/>
    <n v="6"/>
    <n v="12.179487179487179"/>
    <s v="0"/>
    <x v="2"/>
  </r>
  <r>
    <x v="1172"/>
    <d v="2012-05-28T23:51:37"/>
    <s v="Euro 15.000"/>
    <n v="15000"/>
    <s v="EUR"/>
    <n v="19055.991584874118"/>
    <s v="business consultant"/>
    <x v="8"/>
    <s v="Italy"/>
    <x v="63"/>
    <s v="4 to 6 hours a day"/>
    <n v="3"/>
    <m/>
    <s v=""/>
    <s v=""/>
    <s v=""/>
    <n v="4"/>
    <s v=""/>
    <n v="6"/>
    <s v=""/>
    <s v=""/>
    <n v="6"/>
    <n v="12.215379221073153"/>
    <s v="0"/>
    <x v="5"/>
  </r>
  <r>
    <x v="1173"/>
    <d v="2012-05-28T23:52:42"/>
    <n v="480000"/>
    <n v="480000"/>
    <s v="INR"/>
    <n v="8547.8000099724322"/>
    <s v="Documentation Consultant"/>
    <x v="8"/>
    <s v="India"/>
    <x v="0"/>
    <s v="All the 8 hours baby, all the 8!"/>
    <n v="15"/>
    <m/>
    <s v=""/>
    <s v=""/>
    <s v=""/>
    <s v=""/>
    <s v=""/>
    <s v=""/>
    <s v=""/>
    <n v="8"/>
    <n v="8"/>
    <n v="4.1095192355636696"/>
    <s v="0"/>
    <x v="2"/>
  </r>
  <r>
    <x v="1174"/>
    <d v="2012-05-28T23:53:02"/>
    <n v="1100000"/>
    <n v="1100000"/>
    <s v="INR"/>
    <n v="19588.708356186824"/>
    <s v="Sr. Consultant"/>
    <x v="8"/>
    <s v="India"/>
    <x v="0"/>
    <s v="All the 8 hours baby, all the 8!"/>
    <n v="13"/>
    <m/>
    <s v=""/>
    <s v=""/>
    <s v=""/>
    <s v=""/>
    <s v=""/>
    <s v=""/>
    <s v=""/>
    <n v="8"/>
    <n v="8"/>
    <n v="9.4176482481667421"/>
    <s v="0"/>
    <x v="2"/>
  </r>
  <r>
    <x v="1175"/>
    <d v="2012-05-29T00:00:21"/>
    <n v="61000"/>
    <n v="61000"/>
    <s v="USD"/>
    <n v="61000"/>
    <s v="Financial Analyst"/>
    <x v="0"/>
    <s v="USA"/>
    <x v="2"/>
    <s v="4 to 6 hours a day"/>
    <n v="1.5"/>
    <m/>
    <s v=""/>
    <s v=""/>
    <s v=""/>
    <n v="4"/>
    <s v=""/>
    <n v="6"/>
    <s v=""/>
    <s v=""/>
    <n v="6"/>
    <n v="39.102564102564102"/>
    <s v="0"/>
    <x v="5"/>
  </r>
  <r>
    <x v="1176"/>
    <d v="2012-05-29T00:03:43"/>
    <n v="34000"/>
    <n v="34000"/>
    <s v="GBP"/>
    <n v="53590.061250287661"/>
    <s v="investment accountant"/>
    <x v="5"/>
    <s v="UK"/>
    <x v="14"/>
    <s v="All the 8 hours baby, all the 8!"/>
    <n v="10"/>
    <m/>
    <s v=""/>
    <s v=""/>
    <s v=""/>
    <s v=""/>
    <s v=""/>
    <s v=""/>
    <s v=""/>
    <n v="8"/>
    <n v="8"/>
    <n v="25.764452524176761"/>
    <s v="0"/>
    <x v="3"/>
  </r>
  <r>
    <x v="1177"/>
    <d v="2012-05-29T00:03:48"/>
    <n v="34000"/>
    <n v="34000"/>
    <s v="GBP"/>
    <n v="53590.061250287661"/>
    <s v="investment accountant"/>
    <x v="5"/>
    <s v="UK"/>
    <x v="14"/>
    <s v="All the 8 hours baby, all the 8!"/>
    <n v="10"/>
    <m/>
    <s v=""/>
    <s v=""/>
    <s v=""/>
    <s v=""/>
    <s v=""/>
    <s v=""/>
    <s v=""/>
    <n v="8"/>
    <n v="8"/>
    <n v="25.764452524176761"/>
    <s v="0"/>
    <x v="3"/>
  </r>
  <r>
    <x v="1178"/>
    <d v="2012-05-29T00:07:00"/>
    <n v="250000"/>
    <n v="250000"/>
    <s v="INR"/>
    <n v="4451.9791718606421"/>
    <s v="Officer Production"/>
    <x v="3"/>
    <s v="India"/>
    <x v="0"/>
    <s v="4 to 6 hours a day"/>
    <n v="1"/>
    <m/>
    <s v=""/>
    <s v=""/>
    <s v=""/>
    <n v="4"/>
    <s v=""/>
    <n v="6"/>
    <s v=""/>
    <s v=""/>
    <n v="6"/>
    <n v="2.8538328024747703"/>
    <s v="0"/>
    <x v="4"/>
  </r>
  <r>
    <x v="1179"/>
    <d v="2012-05-29T00:07:36"/>
    <n v="20000"/>
    <n v="20000"/>
    <s v="EUR"/>
    <n v="25407.988779832154"/>
    <s v="warehouse management"/>
    <x v="3"/>
    <s v="GREECE"/>
    <x v="27"/>
    <s v="1 or 2 hours a day"/>
    <n v="12"/>
    <m/>
    <n v="1"/>
    <n v="2"/>
    <s v=""/>
    <s v=""/>
    <s v=""/>
    <s v=""/>
    <s v=""/>
    <s v=""/>
    <n v="2"/>
    <n v="48.861516884292605"/>
    <s v="0"/>
    <x v="2"/>
  </r>
  <r>
    <x v="1180"/>
    <d v="2012-05-29T00:12:23"/>
    <n v="23000"/>
    <n v="23000"/>
    <s v="USD"/>
    <n v="23000"/>
    <s v="Chief Accountant"/>
    <x v="5"/>
    <s v="Saudi Arabia"/>
    <x v="22"/>
    <s v="All the 8 hours baby, all the 8!"/>
    <n v="14"/>
    <m/>
    <s v=""/>
    <s v=""/>
    <s v=""/>
    <s v=""/>
    <s v=""/>
    <s v=""/>
    <s v=""/>
    <n v="8"/>
    <n v="8"/>
    <n v="11.057692307692308"/>
    <s v="0"/>
    <x v="2"/>
  </r>
  <r>
    <x v="1181"/>
    <d v="2012-05-29T00:16:55"/>
    <s v="Rs. 900000"/>
    <n v="900000"/>
    <s v="INR"/>
    <n v="16027.125018698311"/>
    <s v="Manager F &amp; A"/>
    <x v="3"/>
    <s v="India"/>
    <x v="0"/>
    <s v="1 or 2 hours a day"/>
    <n v="13"/>
    <m/>
    <n v="1"/>
    <n v="2"/>
    <s v=""/>
    <s v=""/>
    <s v=""/>
    <s v=""/>
    <s v=""/>
    <s v=""/>
    <n v="2"/>
    <n v="30.82139426672752"/>
    <s v="0"/>
    <x v="2"/>
  </r>
  <r>
    <x v="1182"/>
    <d v="2012-05-29T00:25:39"/>
    <n v="60000"/>
    <n v="60000"/>
    <s v="USD"/>
    <n v="60000"/>
    <s v="Quality Assurance Engineer"/>
    <x v="2"/>
    <s v="USA"/>
    <x v="2"/>
    <s v="1 or 2 hours a day"/>
    <n v="6"/>
    <m/>
    <n v="1"/>
    <n v="2"/>
    <s v=""/>
    <s v=""/>
    <s v=""/>
    <s v=""/>
    <s v=""/>
    <s v=""/>
    <n v="2"/>
    <n v="115.38461538461539"/>
    <s v="0"/>
    <x v="3"/>
  </r>
  <r>
    <x v="1183"/>
    <d v="2012-05-29T00:25:46"/>
    <n v="800"/>
    <n v="4800"/>
    <s v="USD"/>
    <n v="4800"/>
    <s v="Financial Analyst"/>
    <x v="0"/>
    <s v="India"/>
    <x v="0"/>
    <s v="4 to 6 hours a day"/>
    <n v="5"/>
    <m/>
    <s v=""/>
    <s v=""/>
    <s v=""/>
    <n v="4"/>
    <s v=""/>
    <n v="6"/>
    <s v=""/>
    <s v=""/>
    <n v="6"/>
    <n v="3.0769230769230771"/>
    <s v="0"/>
    <x v="1"/>
  </r>
  <r>
    <x v="1184"/>
    <d v="2012-05-29T00:26:21"/>
    <s v="DKK 625000"/>
    <n v="625000"/>
    <s v="DKK"/>
    <n v="106815.148267971"/>
    <s v="Manager Business Controlling"/>
    <x v="3"/>
    <s v="Denmark"/>
    <x v="62"/>
    <s v="4 to 6 hours a day"/>
    <n v="25"/>
    <m/>
    <s v=""/>
    <s v=""/>
    <s v=""/>
    <n v="4"/>
    <s v=""/>
    <n v="6"/>
    <s v=""/>
    <s v=""/>
    <n v="6"/>
    <n v="68.471248889725004"/>
    <s v="0"/>
    <x v="2"/>
  </r>
  <r>
    <x v="1185"/>
    <d v="2012-05-29T00:28:38"/>
    <n v="500000"/>
    <n v="500000"/>
    <s v="INR"/>
    <n v="8903.9583437212841"/>
    <s v="Consultant"/>
    <x v="8"/>
    <s v="India"/>
    <x v="0"/>
    <s v="2 to 3 hours per day"/>
    <n v="3"/>
    <m/>
    <s v=""/>
    <n v="2"/>
    <n v="3"/>
    <s v=""/>
    <s v=""/>
    <s v=""/>
    <s v=""/>
    <s v=""/>
    <n v="3"/>
    <n v="11.415331209899081"/>
    <s v="0"/>
    <x v="5"/>
  </r>
  <r>
    <x v="1186"/>
    <d v="2012-05-29T00:29:32"/>
    <n v="60000"/>
    <n v="60000"/>
    <s v="USD"/>
    <n v="60000"/>
    <s v="sample manager"/>
    <x v="3"/>
    <s v="USA"/>
    <x v="2"/>
    <s v="4 to 6 hours a day"/>
    <n v="12"/>
    <m/>
    <s v=""/>
    <s v=""/>
    <s v=""/>
    <n v="4"/>
    <s v=""/>
    <n v="6"/>
    <s v=""/>
    <s v=""/>
    <n v="6"/>
    <n v="38.46153846153846"/>
    <s v="0"/>
    <x v="2"/>
  </r>
  <r>
    <x v="1187"/>
    <d v="2012-05-29T00:30:42"/>
    <n v="2600000"/>
    <n v="2600000"/>
    <s v="INR"/>
    <n v="46300.583387350678"/>
    <s v="Practice Manager"/>
    <x v="3"/>
    <s v="India"/>
    <x v="0"/>
    <s v="4 to 6 hours a day"/>
    <n v="4"/>
    <m/>
    <s v=""/>
    <s v=""/>
    <s v=""/>
    <n v="4"/>
    <s v=""/>
    <n v="6"/>
    <s v=""/>
    <s v=""/>
    <n v="6"/>
    <n v="29.679861145737615"/>
    <s v="0"/>
    <x v="1"/>
  </r>
  <r>
    <x v="1188"/>
    <d v="2012-05-29T00:32:35"/>
    <s v="INR 750,000"/>
    <n v="750000"/>
    <s v="INR"/>
    <n v="13355.937515581925"/>
    <s v="Assistant Manager"/>
    <x v="3"/>
    <s v="India"/>
    <x v="0"/>
    <s v="2 to 3 hours per day"/>
    <n v="3"/>
    <m/>
    <s v=""/>
    <n v="2"/>
    <n v="3"/>
    <s v=""/>
    <s v=""/>
    <s v=""/>
    <s v=""/>
    <s v=""/>
    <n v="3"/>
    <n v="17.122996814848623"/>
    <s v="0"/>
    <x v="5"/>
  </r>
  <r>
    <x v="1189"/>
    <d v="2012-05-29T00:36:21"/>
    <n v="74000"/>
    <n v="74000"/>
    <s v="USD"/>
    <n v="74000"/>
    <s v="marketing specialist"/>
    <x v="6"/>
    <s v="USA"/>
    <x v="2"/>
    <s v="4 to 6 hours a day"/>
    <n v="10"/>
    <m/>
    <s v=""/>
    <s v=""/>
    <s v=""/>
    <n v="4"/>
    <s v=""/>
    <n v="6"/>
    <s v=""/>
    <s v=""/>
    <n v="6"/>
    <n v="47.435897435897438"/>
    <s v="0"/>
    <x v="3"/>
  </r>
  <r>
    <x v="1190"/>
    <d v="2012-05-29T00:47:17"/>
    <n v="95856"/>
    <n v="95856"/>
    <s v="USD"/>
    <n v="95856"/>
    <s v="Analyst"/>
    <x v="0"/>
    <s v="USA"/>
    <x v="2"/>
    <s v="2 to 3 hours per day"/>
    <n v="13"/>
    <m/>
    <s v=""/>
    <n v="2"/>
    <n v="3"/>
    <s v=""/>
    <s v=""/>
    <s v=""/>
    <s v=""/>
    <s v=""/>
    <n v="3"/>
    <n v="122.8923076923077"/>
    <s v="0"/>
    <x v="2"/>
  </r>
  <r>
    <x v="1191"/>
    <d v="2012-05-29T01:03:19"/>
    <s v="40,000 US"/>
    <n v="40000"/>
    <s v="USD"/>
    <n v="40000"/>
    <s v="Staff Accountant"/>
    <x v="5"/>
    <s v="USA"/>
    <x v="2"/>
    <s v="2 to 3 hours per day"/>
    <n v="15"/>
    <m/>
    <s v=""/>
    <n v="2"/>
    <n v="3"/>
    <s v=""/>
    <s v=""/>
    <s v=""/>
    <s v=""/>
    <s v=""/>
    <n v="3"/>
    <n v="51.282051282051285"/>
    <s v="0"/>
    <x v="2"/>
  </r>
  <r>
    <x v="1192"/>
    <d v="2012-05-29T01:06:44"/>
    <n v="4400"/>
    <n v="4400"/>
    <s v="USD"/>
    <n v="4400"/>
    <s v="Manager Corporate Finance"/>
    <x v="3"/>
    <s v="Latin America"/>
    <x v="83"/>
    <s v="2 to 3 hours per day"/>
    <n v="5"/>
    <m/>
    <s v=""/>
    <n v="2"/>
    <n v="3"/>
    <s v=""/>
    <s v=""/>
    <s v=""/>
    <s v=""/>
    <s v=""/>
    <n v="3"/>
    <n v="5.6410256410256414"/>
    <s v="0"/>
    <x v="1"/>
  </r>
  <r>
    <x v="1193"/>
    <d v="2012-05-29T01:12:28"/>
    <n v="90000"/>
    <n v="90000"/>
    <s v="USD"/>
    <n v="90000"/>
    <s v="Senior Analyst"/>
    <x v="0"/>
    <s v="USA"/>
    <x v="2"/>
    <s v="4 to 6 hours a day"/>
    <n v="30"/>
    <m/>
    <s v=""/>
    <s v=""/>
    <s v=""/>
    <n v="4"/>
    <s v=""/>
    <n v="6"/>
    <s v=""/>
    <s v=""/>
    <n v="6"/>
    <n v="57.692307692307693"/>
    <s v="0"/>
    <x v="2"/>
  </r>
  <r>
    <x v="1194"/>
    <d v="2012-05-29T01:19:26"/>
    <s v="INR 450000"/>
    <n v="450000"/>
    <s v="INR"/>
    <n v="8013.5625093491553"/>
    <s v="ASSISTANT MANAGER"/>
    <x v="3"/>
    <s v="India"/>
    <x v="0"/>
    <s v="All the 8 hours baby, all the 8!"/>
    <n v="2"/>
    <m/>
    <s v=""/>
    <s v=""/>
    <s v=""/>
    <s v=""/>
    <s v=""/>
    <s v=""/>
    <s v=""/>
    <n v="8"/>
    <n v="8"/>
    <n v="3.85267428334094"/>
    <s v="0"/>
    <x v="5"/>
  </r>
  <r>
    <x v="1195"/>
    <d v="2012-05-29T01:22:59"/>
    <s v="INR 1000000"/>
    <n v="1000000"/>
    <s v="INR"/>
    <n v="17807.916687442568"/>
    <s v="Asst Manager"/>
    <x v="3"/>
    <s v="India"/>
    <x v="0"/>
    <s v="4 to 6 hours a day"/>
    <n v="8.5"/>
    <m/>
    <s v=""/>
    <s v=""/>
    <s v=""/>
    <n v="4"/>
    <s v=""/>
    <n v="6"/>
    <s v=""/>
    <s v=""/>
    <n v="6"/>
    <n v="11.415331209899081"/>
    <s v="0"/>
    <x v="3"/>
  </r>
  <r>
    <x v="1196"/>
    <d v="2012-05-29T01:31:39"/>
    <s v="700000 INR"/>
    <n v="700000"/>
    <s v="INR"/>
    <n v="12465.541681209797"/>
    <s v="Lead Executive MIS"/>
    <x v="7"/>
    <s v="India"/>
    <x v="0"/>
    <s v="4 to 6 hours a day"/>
    <n v="6"/>
    <m/>
    <s v=""/>
    <s v=""/>
    <s v=""/>
    <n v="4"/>
    <s v=""/>
    <n v="6"/>
    <s v=""/>
    <s v=""/>
    <n v="6"/>
    <n v="7.990731846929358"/>
    <s v="0"/>
    <x v="3"/>
  </r>
  <r>
    <x v="1197"/>
    <d v="2012-05-29T01:41:00"/>
    <n v="80000"/>
    <n v="80000"/>
    <s v="USD"/>
    <n v="80000"/>
    <s v="Snr Business Analyst"/>
    <x v="0"/>
    <s v="Singapore"/>
    <x v="30"/>
    <s v="1 or 2 hours a day"/>
    <n v="6"/>
    <m/>
    <n v="1"/>
    <n v="2"/>
    <s v=""/>
    <s v=""/>
    <s v=""/>
    <s v=""/>
    <s v=""/>
    <s v=""/>
    <n v="2"/>
    <n v="153.84615384615384"/>
    <s v="0"/>
    <x v="3"/>
  </r>
  <r>
    <x v="1198"/>
    <d v="2012-05-29T01:44:03"/>
    <n v="100000"/>
    <n v="100000"/>
    <s v="USD"/>
    <n v="100000"/>
    <s v="Finance Manager"/>
    <x v="3"/>
    <s v="USA"/>
    <x v="2"/>
    <s v="4 to 6 hours a day"/>
    <n v="11"/>
    <m/>
    <s v=""/>
    <s v=""/>
    <s v=""/>
    <n v="4"/>
    <s v=""/>
    <n v="6"/>
    <s v=""/>
    <s v=""/>
    <n v="6"/>
    <n v="64.102564102564102"/>
    <s v="0"/>
    <x v="2"/>
  </r>
  <r>
    <x v="1199"/>
    <d v="2012-05-29T01:45:13"/>
    <n v="4100"/>
    <n v="49200"/>
    <s v="USD"/>
    <n v="49200"/>
    <s v="Chief Accountant"/>
    <x v="5"/>
    <s v="QATAR"/>
    <x v="66"/>
    <s v="2 to 3 hours per day"/>
    <n v="25"/>
    <m/>
    <s v=""/>
    <n v="2"/>
    <n v="3"/>
    <s v=""/>
    <s v=""/>
    <s v=""/>
    <s v=""/>
    <s v=""/>
    <n v="3"/>
    <n v="63.07692307692308"/>
    <s v="0"/>
    <x v="2"/>
  </r>
  <r>
    <x v="1200"/>
    <d v="2012-05-29T01:47:39"/>
    <n v="750"/>
    <n v="9000"/>
    <s v="USD"/>
    <n v="9000"/>
    <s v="assurance manager"/>
    <x v="3"/>
    <s v="India"/>
    <x v="0"/>
    <s v="4 to 6 hours a day"/>
    <n v="1"/>
    <m/>
    <s v=""/>
    <s v=""/>
    <s v=""/>
    <n v="4"/>
    <s v=""/>
    <n v="6"/>
    <s v=""/>
    <s v=""/>
    <n v="6"/>
    <n v="5.7692307692307692"/>
    <s v="0"/>
    <x v="4"/>
  </r>
  <r>
    <x v="1201"/>
    <d v="2012-05-29T01:50:01"/>
    <n v="300000"/>
    <n v="300000"/>
    <s v="INR"/>
    <n v="5342.3750062327708"/>
    <s v="Finance Analyst"/>
    <x v="0"/>
    <s v="India"/>
    <x v="0"/>
    <s v="4 to 6 hours a day"/>
    <n v="6"/>
    <m/>
    <s v=""/>
    <s v=""/>
    <s v=""/>
    <n v="4"/>
    <s v=""/>
    <n v="6"/>
    <s v=""/>
    <s v=""/>
    <n v="6"/>
    <n v="3.4245993629697247"/>
    <s v="0"/>
    <x v="3"/>
  </r>
  <r>
    <x v="1202"/>
    <d v="2012-05-29T02:02:39"/>
    <s v="$40K"/>
    <n v="40000"/>
    <s v="USD"/>
    <n v="40000"/>
    <s v="SOX,SAP, Insurance Coordinator"/>
    <x v="3"/>
    <s v="Pakistan, Angola"/>
    <x v="3"/>
    <s v="4 to 6 hours a day"/>
    <n v="15"/>
    <m/>
    <s v=""/>
    <s v=""/>
    <s v=""/>
    <n v="4"/>
    <s v=""/>
    <n v="6"/>
    <s v=""/>
    <s v=""/>
    <n v="6"/>
    <n v="25.641025641025642"/>
    <s v="0"/>
    <x v="2"/>
  </r>
  <r>
    <x v="1203"/>
    <d v="2012-05-29T02:12:32"/>
    <s v="Â£26000"/>
    <n v="26000"/>
    <s v="GBP"/>
    <n v="40980.635073749385"/>
    <s v="Business Analyst"/>
    <x v="0"/>
    <s v="UK"/>
    <x v="14"/>
    <s v="4 to 6 hours a day"/>
    <n v="2"/>
    <m/>
    <s v=""/>
    <s v=""/>
    <s v=""/>
    <n v="4"/>
    <s v=""/>
    <n v="6"/>
    <s v=""/>
    <s v=""/>
    <n v="6"/>
    <n v="26.269637867788067"/>
    <s v="0"/>
    <x v="5"/>
  </r>
  <r>
    <x v="1204"/>
    <d v="2012-05-29T02:19:27"/>
    <s v="Â£29000"/>
    <n v="29000"/>
    <s v="GBP"/>
    <n v="45709.169889951241"/>
    <s v="Financial Accountant"/>
    <x v="5"/>
    <s v="UK"/>
    <x v="14"/>
    <s v="2 to 3 hours per day"/>
    <n v="8"/>
    <m/>
    <s v=""/>
    <n v="2"/>
    <n v="3"/>
    <s v=""/>
    <s v=""/>
    <s v=""/>
    <s v=""/>
    <s v=""/>
    <n v="3"/>
    <n v="58.601499858911851"/>
    <s v="0"/>
    <x v="3"/>
  </r>
  <r>
    <x v="1205"/>
    <d v="2012-05-29T02:22:13"/>
    <n v="400000"/>
    <n v="400000"/>
    <s v="INR"/>
    <n v="7123.1666749770275"/>
    <s v="Pmo"/>
    <x v="3"/>
    <s v="India"/>
    <x v="0"/>
    <s v="4 to 6 hours a day"/>
    <n v="1"/>
    <m/>
    <s v=""/>
    <s v=""/>
    <s v=""/>
    <n v="4"/>
    <s v=""/>
    <n v="6"/>
    <s v=""/>
    <s v=""/>
    <n v="6"/>
    <n v="4.5661324839596329"/>
    <s v="0"/>
    <x v="4"/>
  </r>
  <r>
    <x v="1206"/>
    <d v="2012-05-29T02:26:28"/>
    <s v="100000 USD"/>
    <n v="100000"/>
    <s v="USD"/>
    <n v="100000"/>
    <s v="Controller"/>
    <x v="1"/>
    <s v="Norway"/>
    <x v="47"/>
    <s v="4 to 6 hours a day"/>
    <n v="12"/>
    <m/>
    <s v=""/>
    <s v=""/>
    <s v=""/>
    <n v="4"/>
    <s v=""/>
    <n v="6"/>
    <s v=""/>
    <s v=""/>
    <n v="6"/>
    <n v="64.102564102564102"/>
    <s v="0"/>
    <x v="2"/>
  </r>
  <r>
    <x v="1207"/>
    <d v="2012-05-29T02:43:44"/>
    <s v="62.000 euro"/>
    <n v="62000"/>
    <s v="EUR"/>
    <n v="78764.765217479682"/>
    <s v="Stafmember"/>
    <x v="0"/>
    <s v="Netherlands"/>
    <x v="18"/>
    <s v="4 to 6 hours a day"/>
    <n v="15"/>
    <m/>
    <s v=""/>
    <s v=""/>
    <s v=""/>
    <n v="4"/>
    <s v=""/>
    <n v="6"/>
    <s v=""/>
    <s v=""/>
    <n v="6"/>
    <n v="50.490234113769027"/>
    <s v="0"/>
    <x v="2"/>
  </r>
  <r>
    <x v="1208"/>
    <d v="2012-05-29T03:16:02"/>
    <n v="150000"/>
    <n v="150000"/>
    <s v="AUD"/>
    <n v="152986.44846039536"/>
    <s v="Analyst"/>
    <x v="0"/>
    <s v="Australia"/>
    <x v="16"/>
    <s v="2 to 3 hours per day"/>
    <n v="10"/>
    <m/>
    <s v=""/>
    <n v="2"/>
    <n v="3"/>
    <s v=""/>
    <s v=""/>
    <s v=""/>
    <s v=""/>
    <s v=""/>
    <n v="3"/>
    <n v="196.13647238512226"/>
    <s v="0"/>
    <x v="3"/>
  </r>
  <r>
    <x v="1209"/>
    <d v="2012-05-29T03:28:37"/>
    <s v="â‚¬35,000 / â‚¬44,000"/>
    <n v="35000"/>
    <s v="EUR"/>
    <n v="44463.980364706273"/>
    <s v="Business Analyst"/>
    <x v="0"/>
    <s v="Ireland"/>
    <x v="8"/>
    <s v="All the 8 hours baby, all the 8!"/>
    <n v="12"/>
    <m/>
    <s v=""/>
    <s v=""/>
    <s v=""/>
    <s v=""/>
    <s v=""/>
    <s v=""/>
    <s v=""/>
    <n v="8"/>
    <n v="8"/>
    <n v="21.376913636878015"/>
    <s v="0"/>
    <x v="2"/>
  </r>
  <r>
    <x v="1210"/>
    <d v="2012-05-29T03:51:09"/>
    <n v="30"/>
    <n v="30000"/>
    <s v="EUR"/>
    <n v="38111.983169748237"/>
    <s v="education advisor"/>
    <x v="8"/>
    <s v="the Netherlands"/>
    <x v="18"/>
    <s v="1 or 2 hours a day"/>
    <n v="8"/>
    <m/>
    <n v="1"/>
    <n v="2"/>
    <s v=""/>
    <s v=""/>
    <s v=""/>
    <s v=""/>
    <s v=""/>
    <s v=""/>
    <n v="2"/>
    <n v="73.292275326438912"/>
    <s v="0"/>
    <x v="3"/>
  </r>
  <r>
    <x v="1211"/>
    <d v="2012-05-29T03:51:28"/>
    <n v="75000"/>
    <n v="75000"/>
    <s v="GBP"/>
    <n v="118213.37040504631"/>
    <s v="Finance Manager"/>
    <x v="3"/>
    <s v="UK"/>
    <x v="14"/>
    <s v="4 to 6 hours a day"/>
    <n v="20"/>
    <m/>
    <s v=""/>
    <s v=""/>
    <s v=""/>
    <n v="4"/>
    <s v=""/>
    <n v="6"/>
    <s v=""/>
    <s v=""/>
    <n v="6"/>
    <n v="75.777801541696363"/>
    <s v="0"/>
    <x v="2"/>
  </r>
  <r>
    <x v="1212"/>
    <d v="2012-05-29T04:03:07"/>
    <n v="25000"/>
    <n v="25000"/>
    <s v="GBP"/>
    <n v="39404.456801682099"/>
    <s v="Senior Accounts Clerk"/>
    <x v="5"/>
    <s v="UK"/>
    <x v="14"/>
    <s v="2 to 3 hours per day"/>
    <n v="10"/>
    <m/>
    <s v=""/>
    <n v="2"/>
    <n v="3"/>
    <s v=""/>
    <s v=""/>
    <s v=""/>
    <s v=""/>
    <s v=""/>
    <n v="3"/>
    <n v="50.518534361130897"/>
    <s v="0"/>
    <x v="3"/>
  </r>
  <r>
    <x v="1213"/>
    <d v="2012-05-29T04:08:45"/>
    <n v="71000"/>
    <n v="71000"/>
    <s v="EUR"/>
    <n v="90198.36016840415"/>
    <s v="Consultant"/>
    <x v="8"/>
    <s v="Germany"/>
    <x v="5"/>
    <s v="1 or 2 hours a day"/>
    <n v="3"/>
    <m/>
    <n v="1"/>
    <n v="2"/>
    <s v=""/>
    <s v=""/>
    <s v=""/>
    <s v=""/>
    <s v=""/>
    <s v=""/>
    <n v="2"/>
    <n v="173.45838493923875"/>
    <s v="0"/>
    <x v="5"/>
  </r>
  <r>
    <x v="1214"/>
    <d v="2012-05-29T04:11:58"/>
    <s v="Â£30000"/>
    <n v="30000"/>
    <s v="GBP"/>
    <n v="47285.348162018527"/>
    <s v="Infection Prevention Surveillance Specialist"/>
    <x v="6"/>
    <s v="UK"/>
    <x v="14"/>
    <s v="4 to 6 hours a day"/>
    <n v="14"/>
    <m/>
    <s v=""/>
    <s v=""/>
    <s v=""/>
    <n v="4"/>
    <s v=""/>
    <n v="6"/>
    <s v=""/>
    <s v=""/>
    <n v="6"/>
    <n v="30.31112061667854"/>
    <s v="0"/>
    <x v="2"/>
  </r>
  <r>
    <x v="1215"/>
    <d v="2012-05-29T04:25:02"/>
    <n v="56000"/>
    <n v="56000"/>
    <s v="USD"/>
    <n v="56000"/>
    <s v="Accountant"/>
    <x v="5"/>
    <s v="USA"/>
    <x v="2"/>
    <s v="4 to 6 hours a day"/>
    <n v="1"/>
    <m/>
    <s v=""/>
    <s v=""/>
    <s v=""/>
    <n v="4"/>
    <s v=""/>
    <n v="6"/>
    <s v=""/>
    <s v=""/>
    <n v="6"/>
    <n v="35.897435897435898"/>
    <s v="0"/>
    <x v="4"/>
  </r>
  <r>
    <x v="1216"/>
    <d v="2012-05-29T04:30:10"/>
    <s v="IDR 4000000"/>
    <n v="48000000"/>
    <s v="IDR"/>
    <n v="5082.6943786459069"/>
    <s v="Office Instructor"/>
    <x v="0"/>
    <s v="Indonesia"/>
    <x v="56"/>
    <s v="1 or 2 hours a day"/>
    <n v="2"/>
    <m/>
    <n v="1"/>
    <n v="2"/>
    <s v=""/>
    <s v=""/>
    <s v=""/>
    <s v=""/>
    <s v=""/>
    <s v=""/>
    <n v="2"/>
    <n v="9.7744122666267437"/>
    <s v="0"/>
    <x v="5"/>
  </r>
  <r>
    <x v="1217"/>
    <d v="2012-05-29T04:33:37"/>
    <s v="GBP 34000"/>
    <n v="34000"/>
    <s v="GBP"/>
    <n v="53590.061250287661"/>
    <s v="Investment Accountant"/>
    <x v="5"/>
    <s v="UK"/>
    <x v="14"/>
    <s v="All the 8 hours baby, all the 8!"/>
    <n v="10"/>
    <m/>
    <s v=""/>
    <s v=""/>
    <s v=""/>
    <s v=""/>
    <s v=""/>
    <s v=""/>
    <s v=""/>
    <n v="8"/>
    <n v="8"/>
    <n v="25.764452524176761"/>
    <s v="0"/>
    <x v="3"/>
  </r>
  <r>
    <x v="1218"/>
    <d v="2012-05-29T05:03:26"/>
    <s v="dkk 450000"/>
    <n v="450000"/>
    <s v="DKK"/>
    <n v="76906.906752939132"/>
    <s v="owner"/>
    <x v="4"/>
    <s v="Denmark"/>
    <x v="62"/>
    <s v="All the 8 hours baby, all the 8!"/>
    <n v="17"/>
    <m/>
    <s v=""/>
    <s v=""/>
    <s v=""/>
    <s v=""/>
    <s v=""/>
    <s v=""/>
    <s v=""/>
    <n v="8"/>
    <n v="8"/>
    <n v="36.974474400451506"/>
    <s v="0"/>
    <x v="2"/>
  </r>
  <r>
    <x v="1219"/>
    <d v="2012-05-29T05:08:57"/>
    <s v="85000 USD"/>
    <n v="85000"/>
    <s v="USD"/>
    <n v="85000"/>
    <s v="Senior Executive Compensation Analyst "/>
    <x v="0"/>
    <s v="USA"/>
    <x v="2"/>
    <s v="4 to 6 hours a day"/>
    <n v="5"/>
    <m/>
    <s v=""/>
    <s v=""/>
    <s v=""/>
    <n v="4"/>
    <s v=""/>
    <n v="6"/>
    <s v=""/>
    <s v=""/>
    <n v="6"/>
    <n v="54.487179487179482"/>
    <s v="0"/>
    <x v="1"/>
  </r>
  <r>
    <x v="1220"/>
    <d v="2012-05-29T05:11:03"/>
    <s v="USD72000"/>
    <n v="72000"/>
    <s v="USD"/>
    <n v="72000"/>
    <s v="Markets Adviser"/>
    <x v="8"/>
    <s v="New Zealand"/>
    <x v="49"/>
    <s v="2 to 3 hours per day"/>
    <n v="10"/>
    <m/>
    <s v=""/>
    <n v="2"/>
    <n v="3"/>
    <s v=""/>
    <s v=""/>
    <s v=""/>
    <s v=""/>
    <s v=""/>
    <n v="3"/>
    <n v="92.307692307692307"/>
    <s v="0"/>
    <x v="3"/>
  </r>
  <r>
    <x v="1221"/>
    <d v="2012-05-29T05:21:39"/>
    <n v="55000"/>
    <n v="55000"/>
    <s v="USD"/>
    <n v="55000"/>
    <s v="Systems Analyst"/>
    <x v="0"/>
    <s v="USA"/>
    <x v="2"/>
    <s v="1 or 2 hours a day"/>
    <n v="7"/>
    <m/>
    <n v="1"/>
    <n v="2"/>
    <s v=""/>
    <s v=""/>
    <s v=""/>
    <s v=""/>
    <s v=""/>
    <s v=""/>
    <n v="2"/>
    <n v="105.76923076923077"/>
    <s v="0"/>
    <x v="3"/>
  </r>
  <r>
    <x v="1222"/>
    <d v="2012-05-29T05:47:34"/>
    <s v="GBP 43,000"/>
    <n v="43000"/>
    <s v="GBP"/>
    <n v="67775.665698893223"/>
    <s v="Financial Controller"/>
    <x v="1"/>
    <s v="UK"/>
    <x v="14"/>
    <s v="4 to 6 hours a day"/>
    <n v="25"/>
    <m/>
    <s v=""/>
    <s v=""/>
    <s v=""/>
    <n v="4"/>
    <s v=""/>
    <n v="6"/>
    <s v=""/>
    <s v=""/>
    <n v="6"/>
    <n v="43.445939550572575"/>
    <s v="0"/>
    <x v="2"/>
  </r>
  <r>
    <x v="1223"/>
    <d v="2012-05-29T05:53:42"/>
    <s v="Â£25750"/>
    <n v="25750"/>
    <s v="GBP"/>
    <n v="40586.590505732565"/>
    <s v="Energy Analyst"/>
    <x v="0"/>
    <s v="UK"/>
    <x v="14"/>
    <s v="4 to 6 hours a day"/>
    <n v="1"/>
    <m/>
    <s v=""/>
    <s v=""/>
    <s v=""/>
    <n v="4"/>
    <s v=""/>
    <n v="6"/>
    <s v=""/>
    <s v=""/>
    <n v="6"/>
    <n v="26.017045195982412"/>
    <s v="0"/>
    <x v="4"/>
  </r>
  <r>
    <x v="1224"/>
    <d v="2012-05-29T06:08:12"/>
    <n v="50846"/>
    <n v="50846"/>
    <s v="USD"/>
    <n v="50846"/>
    <s v="Program &amp; Policy Analyst-Advanced"/>
    <x v="0"/>
    <s v="USA"/>
    <x v="2"/>
    <s v="4 to 6 hours a day"/>
    <n v="25"/>
    <m/>
    <s v=""/>
    <s v=""/>
    <s v=""/>
    <n v="4"/>
    <s v=""/>
    <n v="6"/>
    <s v=""/>
    <s v=""/>
    <n v="6"/>
    <n v="32.593589743589746"/>
    <s v="0"/>
    <x v="2"/>
  </r>
  <r>
    <x v="1225"/>
    <d v="2012-05-29T06:24:36"/>
    <n v="63000"/>
    <n v="63000"/>
    <s v="USD"/>
    <n v="63000"/>
    <s v="Senior Staff Accountant"/>
    <x v="5"/>
    <s v="USA"/>
    <x v="2"/>
    <s v="All the 8 hours baby, all the 8!"/>
    <n v="16"/>
    <m/>
    <s v=""/>
    <s v=""/>
    <s v=""/>
    <s v=""/>
    <s v=""/>
    <s v=""/>
    <s v=""/>
    <n v="8"/>
    <n v="8"/>
    <n v="30.28846153846154"/>
    <s v="0"/>
    <x v="2"/>
  </r>
  <r>
    <x v="1226"/>
    <d v="2012-05-29T06:26:05"/>
    <n v="80000"/>
    <n v="80000"/>
    <s v="AUD"/>
    <n v="81592.772512210868"/>
    <s v="systems accountant"/>
    <x v="5"/>
    <s v="Australia"/>
    <x v="16"/>
    <s v="4 to 6 hours a day"/>
    <n v="5"/>
    <m/>
    <s v=""/>
    <s v=""/>
    <s v=""/>
    <n v="4"/>
    <s v=""/>
    <n v="6"/>
    <s v=""/>
    <s v=""/>
    <n v="6"/>
    <n v="52.303059302699275"/>
    <s v="0"/>
    <x v="1"/>
  </r>
  <r>
    <x v="1227"/>
    <d v="2012-05-29T07:21:41"/>
    <n v="50700"/>
    <n v="50700"/>
    <s v="USD"/>
    <n v="50700"/>
    <s v="Sr. Systems Analyst"/>
    <x v="0"/>
    <s v="Brazil"/>
    <x v="24"/>
    <s v="1 or 2 hours a day"/>
    <n v="15"/>
    <m/>
    <n v="1"/>
    <n v="2"/>
    <s v=""/>
    <s v=""/>
    <s v=""/>
    <s v=""/>
    <s v=""/>
    <s v=""/>
    <n v="2"/>
    <n v="97.5"/>
    <s v="0"/>
    <x v="2"/>
  </r>
  <r>
    <x v="1228"/>
    <d v="2012-05-29T07:28:41"/>
    <n v="20000"/>
    <n v="20000"/>
    <s v="GBP"/>
    <n v="31523.565441345683"/>
    <s v="Environmental Information Analyst"/>
    <x v="0"/>
    <s v="UK"/>
    <x v="14"/>
    <s v="4 to 6 hours a day"/>
    <n v="1"/>
    <m/>
    <s v=""/>
    <s v=""/>
    <s v=""/>
    <n v="4"/>
    <s v=""/>
    <n v="6"/>
    <s v=""/>
    <s v=""/>
    <n v="6"/>
    <n v="20.20741374445236"/>
    <s v="0"/>
    <x v="4"/>
  </r>
  <r>
    <x v="1229"/>
    <d v="2012-05-29T07:46:56"/>
    <n v="70000"/>
    <n v="70000"/>
    <s v="USD"/>
    <n v="70000"/>
    <s v="Develope"/>
    <x v="0"/>
    <s v="USA"/>
    <x v="2"/>
    <s v="1 or 2 hours a day"/>
    <n v="6"/>
    <m/>
    <n v="1"/>
    <n v="2"/>
    <s v=""/>
    <s v=""/>
    <s v=""/>
    <s v=""/>
    <s v=""/>
    <s v=""/>
    <n v="2"/>
    <n v="134.61538461538461"/>
    <s v="0"/>
    <x v="3"/>
  </r>
  <r>
    <x v="1230"/>
    <d v="2012-05-29T07:52:56"/>
    <n v="65000"/>
    <n v="65000"/>
    <s v="CAD"/>
    <n v="63918.498996971248"/>
    <s v="it manager"/>
    <x v="3"/>
    <s v="Canada"/>
    <x v="17"/>
    <s v="2 to 3 hours per day"/>
    <n v="15"/>
    <m/>
    <s v=""/>
    <n v="2"/>
    <n v="3"/>
    <s v=""/>
    <s v=""/>
    <s v=""/>
    <s v=""/>
    <s v=""/>
    <n v="3"/>
    <n v="81.946793585860576"/>
    <s v="0"/>
    <x v="2"/>
  </r>
  <r>
    <x v="1231"/>
    <d v="2012-05-29T07:57:04"/>
    <n v="800000"/>
    <n v="9600000"/>
    <s v="MONGOLIAN"/>
    <n v="7261.724659606657"/>
    <s v="Analyst"/>
    <x v="0"/>
    <s v="Mongolia"/>
    <x v="84"/>
    <s v="All the 8 hours baby, all the 8!"/>
    <n v="2"/>
    <m/>
    <s v=""/>
    <s v=""/>
    <s v=""/>
    <s v=""/>
    <s v=""/>
    <s v=""/>
    <s v=""/>
    <n v="8"/>
    <n v="8"/>
    <n v="3.4912137786570465"/>
    <s v="0"/>
    <x v="5"/>
  </r>
  <r>
    <x v="1232"/>
    <d v="2012-05-29T08:13:06"/>
    <s v="RM3000"/>
    <n v="36000"/>
    <s v="MYR"/>
    <n v="11404.820437438224"/>
    <s v="Process Engineering"/>
    <x v="2"/>
    <s v="Malaysia"/>
    <x v="74"/>
    <s v="4 to 6 hours a day"/>
    <n v="2"/>
    <m/>
    <s v=""/>
    <s v=""/>
    <s v=""/>
    <n v="4"/>
    <s v=""/>
    <n v="6"/>
    <s v=""/>
    <s v=""/>
    <n v="6"/>
    <n v="7.3107823316911693"/>
    <s v="0"/>
    <x v="5"/>
  </r>
  <r>
    <x v="1233"/>
    <d v="2012-05-29T08:25:51"/>
    <s v="120,000  US$"/>
    <n v="120000"/>
    <s v="USD"/>
    <n v="120000"/>
    <s v="Consultant - Process Improvement"/>
    <x v="8"/>
    <s v="Singapore"/>
    <x v="30"/>
    <s v="1 or 2 hours a day"/>
    <n v="5"/>
    <m/>
    <n v="1"/>
    <n v="2"/>
    <s v=""/>
    <s v=""/>
    <s v=""/>
    <s v=""/>
    <s v=""/>
    <s v=""/>
    <n v="2"/>
    <n v="230.76923076923077"/>
    <s v="0"/>
    <x v="1"/>
  </r>
  <r>
    <x v="1234"/>
    <d v="2012-05-29T08:41:02"/>
    <n v="90000"/>
    <n v="90000"/>
    <s v="AUD"/>
    <n v="91791.869076237213"/>
    <s v="Business Analyst"/>
    <x v="0"/>
    <s v="Australia"/>
    <x v="16"/>
    <s v="4 to 6 hours a day"/>
    <n v="5"/>
    <m/>
    <s v=""/>
    <s v=""/>
    <s v=""/>
    <n v="4"/>
    <s v=""/>
    <n v="6"/>
    <s v=""/>
    <s v=""/>
    <n v="6"/>
    <n v="58.840941715536673"/>
    <s v="0"/>
    <x v="1"/>
  </r>
  <r>
    <x v="1235"/>
    <d v="2012-05-29T08:41:14"/>
    <n v="110000"/>
    <n v="110000"/>
    <s v="AUD"/>
    <n v="112190.06220428993"/>
    <s v="Analyst"/>
    <x v="0"/>
    <s v="Australia"/>
    <x v="16"/>
    <s v="2 to 3 hours per day"/>
    <n v="7"/>
    <m/>
    <s v=""/>
    <n v="2"/>
    <n v="3"/>
    <s v=""/>
    <s v=""/>
    <s v=""/>
    <s v=""/>
    <s v=""/>
    <n v="3"/>
    <n v="143.83341308242299"/>
    <s v="0"/>
    <x v="3"/>
  </r>
  <r>
    <x v="1236"/>
    <d v="2012-05-29T08:47:48"/>
    <n v="40000"/>
    <n v="40000"/>
    <s v="USD"/>
    <n v="40000"/>
    <s v="Senior Materials Handler"/>
    <x v="3"/>
    <s v="USA"/>
    <x v="2"/>
    <s v="2 to 3 hours per day"/>
    <n v="18"/>
    <m/>
    <s v=""/>
    <n v="2"/>
    <n v="3"/>
    <s v=""/>
    <s v=""/>
    <s v=""/>
    <s v=""/>
    <s v=""/>
    <n v="3"/>
    <n v="51.282051282051285"/>
    <s v="0"/>
    <x v="2"/>
  </r>
  <r>
    <x v="1237"/>
    <d v="2012-05-29T08:59:41"/>
    <n v="107000"/>
    <n v="107000"/>
    <s v="USD"/>
    <n v="107000"/>
    <s v="Certified Public Accountant"/>
    <x v="5"/>
    <s v="USA"/>
    <x v="2"/>
    <s v="4 to 6 hours a day"/>
    <n v="12"/>
    <m/>
    <s v=""/>
    <s v=""/>
    <s v=""/>
    <n v="4"/>
    <s v=""/>
    <n v="6"/>
    <s v=""/>
    <s v=""/>
    <n v="6"/>
    <n v="68.589743589743591"/>
    <s v="0"/>
    <x v="2"/>
  </r>
  <r>
    <x v="1238"/>
    <d v="2012-05-29T09:15:09"/>
    <n v="82000"/>
    <n v="82000"/>
    <s v="USD"/>
    <n v="82000"/>
    <s v="Manager - Marketing Analytics"/>
    <x v="3"/>
    <s v="USA"/>
    <x v="2"/>
    <s v="4 to 6 hours a day"/>
    <n v="10"/>
    <m/>
    <s v=""/>
    <s v=""/>
    <s v=""/>
    <n v="4"/>
    <s v=""/>
    <n v="6"/>
    <s v=""/>
    <s v=""/>
    <n v="6"/>
    <n v="52.564102564102562"/>
    <s v="0"/>
    <x v="3"/>
  </r>
  <r>
    <x v="1239"/>
    <d v="2012-05-29T09:25:31"/>
    <n v="100000"/>
    <n v="100000"/>
    <s v="AUD"/>
    <n v="101990.96564026357"/>
    <s v="Contractor/Consultant"/>
    <x v="8"/>
    <s v="Australia"/>
    <x v="16"/>
    <s v="4 to 6 hours a day"/>
    <n v="15"/>
    <m/>
    <s v=""/>
    <s v=""/>
    <s v=""/>
    <n v="4"/>
    <s v=""/>
    <n v="6"/>
    <s v=""/>
    <s v=""/>
    <n v="6"/>
    <n v="65.378824128374092"/>
    <s v="0"/>
    <x v="2"/>
  </r>
  <r>
    <x v="1240"/>
    <d v="2012-05-29T09:37:40"/>
    <s v="AUD $43000"/>
    <n v="43000"/>
    <s v="USD"/>
    <n v="43000"/>
    <s v="Operations Support Officer"/>
    <x v="3"/>
    <s v="Australia"/>
    <x v="16"/>
    <s v="2 to 3 hours per day"/>
    <n v="4"/>
    <m/>
    <s v=""/>
    <n v="2"/>
    <n v="3"/>
    <s v=""/>
    <s v=""/>
    <s v=""/>
    <s v=""/>
    <s v=""/>
    <n v="3"/>
    <n v="55.128205128205131"/>
    <s v="0"/>
    <x v="1"/>
  </r>
  <r>
    <x v="1241"/>
    <d v="2012-05-29T09:38:14"/>
    <n v="69000"/>
    <n v="69000"/>
    <s v="USD"/>
    <n v="69000"/>
    <s v="master scheduler"/>
    <x v="1"/>
    <s v="USA"/>
    <x v="2"/>
    <s v="4 to 6 hours a day"/>
    <n v="20"/>
    <m/>
    <s v=""/>
    <s v=""/>
    <s v=""/>
    <n v="4"/>
    <s v=""/>
    <n v="6"/>
    <s v=""/>
    <s v=""/>
    <n v="6"/>
    <n v="44.230769230769234"/>
    <s v="0"/>
    <x v="2"/>
  </r>
  <r>
    <x v="1242"/>
    <d v="2012-05-29T09:47:47"/>
    <n v="30000"/>
    <n v="30000"/>
    <s v="USD"/>
    <n v="30000"/>
    <s v="Practice Manager - Business Operations"/>
    <x v="3"/>
    <s v="India"/>
    <x v="0"/>
    <s v="2 to 3 hours per day"/>
    <n v="3"/>
    <m/>
    <s v=""/>
    <n v="2"/>
    <n v="3"/>
    <s v=""/>
    <s v=""/>
    <s v=""/>
    <s v=""/>
    <s v=""/>
    <n v="3"/>
    <n v="38.46153846153846"/>
    <s v="0"/>
    <x v="5"/>
  </r>
  <r>
    <x v="1243"/>
    <d v="2012-05-29T09:52:02"/>
    <s v="48000 $AUD"/>
    <n v="48000"/>
    <s v="AUD"/>
    <n v="48955.663507326513"/>
    <s v="Research Assistant"/>
    <x v="0"/>
    <s v="Australia"/>
    <x v="16"/>
    <s v="1 or 2 hours a day"/>
    <n v="2"/>
    <m/>
    <n v="1"/>
    <n v="2"/>
    <s v=""/>
    <s v=""/>
    <s v=""/>
    <s v=""/>
    <s v=""/>
    <s v=""/>
    <n v="2"/>
    <n v="94.145506744858679"/>
    <s v="0"/>
    <x v="5"/>
  </r>
  <r>
    <x v="1244"/>
    <d v="2012-05-29T10:08:21"/>
    <n v="70000"/>
    <n v="70000"/>
    <s v="USD"/>
    <n v="70000"/>
    <s v="Project Manager"/>
    <x v="3"/>
    <s v="USA"/>
    <x v="2"/>
    <s v="4 to 6 hours a day"/>
    <n v="8"/>
    <m/>
    <s v=""/>
    <s v=""/>
    <s v=""/>
    <n v="4"/>
    <s v=""/>
    <n v="6"/>
    <s v=""/>
    <s v=""/>
    <n v="6"/>
    <n v="44.871794871794869"/>
    <s v="0"/>
    <x v="3"/>
  </r>
  <r>
    <x v="1245"/>
    <d v="2012-05-29T10:09:37"/>
    <n v="45000"/>
    <n v="45000"/>
    <s v="USD"/>
    <n v="45000"/>
    <s v="Staff Assistant"/>
    <x v="0"/>
    <s v="USA"/>
    <x v="2"/>
    <s v="4 to 6 hours a day"/>
    <n v="7"/>
    <m/>
    <s v=""/>
    <s v=""/>
    <s v=""/>
    <n v="4"/>
    <s v=""/>
    <n v="6"/>
    <s v=""/>
    <s v=""/>
    <n v="6"/>
    <n v="28.846153846153847"/>
    <s v="0"/>
    <x v="3"/>
  </r>
  <r>
    <x v="1246"/>
    <d v="2012-05-29T10:11:28"/>
    <n v="35000"/>
    <n v="35000"/>
    <s v="USD"/>
    <n v="35000"/>
    <s v="AVP Securitisation"/>
    <x v="4"/>
    <s v="Malaysia"/>
    <x v="74"/>
    <s v="All the 8 hours baby, all the 8!"/>
    <n v="12"/>
    <m/>
    <s v=""/>
    <s v=""/>
    <s v=""/>
    <s v=""/>
    <s v=""/>
    <s v=""/>
    <s v=""/>
    <n v="8"/>
    <n v="8"/>
    <n v="16.826923076923077"/>
    <s v="0"/>
    <x v="2"/>
  </r>
  <r>
    <x v="1247"/>
    <d v="2012-05-29T10:43:49"/>
    <n v="500000"/>
    <n v="500000"/>
    <s v="INR"/>
    <n v="8903.9583437212841"/>
    <s v="Asstt. Manager"/>
    <x v="3"/>
    <s v="India"/>
    <x v="0"/>
    <s v="2 to 3 hours per day"/>
    <n v="29"/>
    <m/>
    <s v=""/>
    <n v="2"/>
    <n v="3"/>
    <s v=""/>
    <s v=""/>
    <s v=""/>
    <s v=""/>
    <s v=""/>
    <n v="3"/>
    <n v="11.415331209899081"/>
    <s v="0"/>
    <x v="2"/>
  </r>
  <r>
    <x v="1248"/>
    <d v="2012-05-29T10:45:46"/>
    <s v="MYR89500"/>
    <n v="89500"/>
    <s v="MYR"/>
    <n v="28353.650809742252"/>
    <s v="Manager"/>
    <x v="3"/>
    <s v="Malaysia"/>
    <x v="74"/>
    <s v="2 to 3 hours per day"/>
    <n v="20"/>
    <m/>
    <s v=""/>
    <n v="2"/>
    <n v="3"/>
    <s v=""/>
    <s v=""/>
    <s v=""/>
    <s v=""/>
    <s v=""/>
    <n v="3"/>
    <n v="36.35083437146443"/>
    <s v="0"/>
    <x v="2"/>
  </r>
  <r>
    <x v="1249"/>
    <d v="2012-05-29T10:48:33"/>
    <s v="USD 11800 (INR 650000)"/>
    <n v="11800"/>
    <s v="USD"/>
    <n v="11800"/>
    <s v="Assistant Data Analyst"/>
    <x v="0"/>
    <s v="India"/>
    <x v="0"/>
    <s v="4 to 6 hours a day"/>
    <n v="10"/>
    <m/>
    <s v=""/>
    <s v=""/>
    <s v=""/>
    <n v="4"/>
    <s v=""/>
    <n v="6"/>
    <s v=""/>
    <s v=""/>
    <n v="6"/>
    <n v="7.5641025641025648"/>
    <s v="0"/>
    <x v="3"/>
  </r>
  <r>
    <x v="1250"/>
    <d v="2012-05-29T10:51:02"/>
    <s v="Rs.3.6 Lakhs pa"/>
    <n v="360000"/>
    <s v="INR"/>
    <n v="6410.8500074793246"/>
    <s v="Team Leader WFM"/>
    <x v="3"/>
    <s v="India"/>
    <x v="0"/>
    <s v="All the 8 hours baby, all the 8!"/>
    <n v="6"/>
    <m/>
    <s v=""/>
    <s v=""/>
    <s v=""/>
    <s v=""/>
    <s v=""/>
    <s v=""/>
    <s v=""/>
    <n v="8"/>
    <n v="8"/>
    <n v="3.0821394266727524"/>
    <s v="0"/>
    <x v="3"/>
  </r>
  <r>
    <x v="1251"/>
    <d v="2012-05-29T10:51:31"/>
    <n v="50000"/>
    <n v="50000"/>
    <s v="USD"/>
    <n v="50000"/>
    <s v="Data Analyst"/>
    <x v="0"/>
    <s v="USA"/>
    <x v="2"/>
    <s v="4 to 6 hours a day"/>
    <n v="3"/>
    <m/>
    <s v=""/>
    <s v=""/>
    <s v=""/>
    <n v="4"/>
    <s v=""/>
    <n v="6"/>
    <s v=""/>
    <s v=""/>
    <n v="6"/>
    <n v="32.051282051282051"/>
    <s v="0"/>
    <x v="5"/>
  </r>
  <r>
    <x v="1252"/>
    <d v="2012-05-29T11:00:32"/>
    <n v="85000"/>
    <n v="85000"/>
    <s v="USD"/>
    <n v="85000"/>
    <s v="manager operation"/>
    <x v="3"/>
    <s v="srilanka"/>
    <x v="55"/>
    <s v="All the 8 hours baby, all the 8!"/>
    <n v="10"/>
    <m/>
    <s v=""/>
    <s v=""/>
    <s v=""/>
    <s v=""/>
    <s v=""/>
    <s v=""/>
    <s v=""/>
    <n v="8"/>
    <n v="8"/>
    <n v="40.865384615384613"/>
    <s v="0"/>
    <x v="3"/>
  </r>
  <r>
    <x v="1253"/>
    <d v="2012-05-29T11:35:53"/>
    <s v="Indian Rs 10 Lakhs"/>
    <n v="1000000"/>
    <s v="INR"/>
    <n v="17807.916687442568"/>
    <s v="Manager"/>
    <x v="3"/>
    <s v="India"/>
    <x v="0"/>
    <s v="2 to 3 hours per day"/>
    <n v="10"/>
    <m/>
    <s v=""/>
    <n v="2"/>
    <n v="3"/>
    <s v=""/>
    <s v=""/>
    <s v=""/>
    <s v=""/>
    <s v=""/>
    <n v="3"/>
    <n v="22.830662419798163"/>
    <s v="0"/>
    <x v="3"/>
  </r>
  <r>
    <x v="1254"/>
    <d v="2012-05-29T11:46:47"/>
    <s v="INR 900000"/>
    <n v="900000"/>
    <s v="INR"/>
    <n v="16027.125018698311"/>
    <s v="RENTAL INVENTORY CONTROLLER"/>
    <x v="1"/>
    <s v="India"/>
    <x v="0"/>
    <s v="All the 8 hours baby, all the 8!"/>
    <n v="8"/>
    <m/>
    <s v=""/>
    <s v=""/>
    <s v=""/>
    <s v=""/>
    <s v=""/>
    <s v=""/>
    <s v=""/>
    <n v="8"/>
    <n v="8"/>
    <n v="7.70534856668188"/>
    <s v="0"/>
    <x v="3"/>
  </r>
  <r>
    <x v="1255"/>
    <d v="2012-05-29T11:51:35"/>
    <n v="192000"/>
    <n v="192000"/>
    <s v="USD"/>
    <n v="192000"/>
    <s v="Publisher"/>
    <x v="4"/>
    <s v="USA"/>
    <x v="2"/>
    <s v="All the 8 hours baby, all the 8!"/>
    <n v="27"/>
    <m/>
    <s v=""/>
    <s v=""/>
    <s v=""/>
    <s v=""/>
    <s v=""/>
    <s v=""/>
    <s v=""/>
    <n v="8"/>
    <n v="8"/>
    <n v="92.307692307692307"/>
    <s v="0"/>
    <x v="2"/>
  </r>
  <r>
    <x v="1256"/>
    <d v="2012-05-29T12:14:02"/>
    <n v="54000"/>
    <n v="54000"/>
    <s v="USD"/>
    <n v="54000"/>
    <s v="Resource Planning Analyst"/>
    <x v="0"/>
    <s v="USA"/>
    <x v="2"/>
    <s v="All the 8 hours baby, all the 8!"/>
    <n v="6"/>
    <m/>
    <s v=""/>
    <s v=""/>
    <s v=""/>
    <s v=""/>
    <s v=""/>
    <s v=""/>
    <s v=""/>
    <n v="8"/>
    <n v="8"/>
    <n v="25.96153846153846"/>
    <s v="0"/>
    <x v="3"/>
  </r>
  <r>
    <x v="1257"/>
    <d v="2012-05-29T12:17:07"/>
    <n v="18000"/>
    <n v="18000"/>
    <s v="USD"/>
    <n v="18000"/>
    <s v="Manager"/>
    <x v="3"/>
    <s v="India"/>
    <x v="0"/>
    <s v="4 to 6 hours a day"/>
    <n v="12"/>
    <m/>
    <s v=""/>
    <s v=""/>
    <s v=""/>
    <n v="4"/>
    <s v=""/>
    <n v="6"/>
    <s v=""/>
    <s v=""/>
    <n v="6"/>
    <n v="11.538461538461538"/>
    <s v="0"/>
    <x v="2"/>
  </r>
  <r>
    <x v="1258"/>
    <d v="2012-05-29T12:19:39"/>
    <s v="3,00,000.00"/>
    <n v="300000"/>
    <s v="INR"/>
    <n v="5342.3750062327708"/>
    <s v="MIS OFFICER"/>
    <x v="7"/>
    <s v="India"/>
    <x v="0"/>
    <s v="2 to 3 hours per day"/>
    <n v="5"/>
    <m/>
    <s v=""/>
    <n v="2"/>
    <n v="3"/>
    <s v=""/>
    <s v=""/>
    <s v=""/>
    <s v=""/>
    <s v=""/>
    <n v="3"/>
    <n v="6.8491987259394493"/>
    <s v="0"/>
    <x v="1"/>
  </r>
  <r>
    <x v="1259"/>
    <d v="2012-05-29T12:20:32"/>
    <s v="400000INR"/>
    <n v="400000"/>
    <s v="INR"/>
    <n v="7123.1666749770275"/>
    <s v="PMO"/>
    <x v="3"/>
    <s v="India"/>
    <x v="0"/>
    <s v="All the 8 hours baby, all the 8!"/>
    <n v="3"/>
    <m/>
    <s v=""/>
    <s v=""/>
    <s v=""/>
    <s v=""/>
    <s v=""/>
    <s v=""/>
    <s v=""/>
    <n v="8"/>
    <n v="8"/>
    <n v="3.4245993629697247"/>
    <s v="0"/>
    <x v="5"/>
  </r>
  <r>
    <x v="1260"/>
    <d v="2012-05-29T12:28:41"/>
    <n v="15000"/>
    <n v="15000"/>
    <s v="USD"/>
    <n v="15000"/>
    <s v="Monitoring &amp; Evaluation officer"/>
    <x v="3"/>
    <s v="Myanmar"/>
    <x v="85"/>
    <s v="4 to 6 hours a day"/>
    <n v="10"/>
    <m/>
    <s v=""/>
    <s v=""/>
    <s v=""/>
    <n v="4"/>
    <s v=""/>
    <n v="6"/>
    <s v=""/>
    <s v=""/>
    <n v="6"/>
    <n v="9.615384615384615"/>
    <s v="0"/>
    <x v="3"/>
  </r>
  <r>
    <x v="1261"/>
    <d v="2012-05-29T12:29:12"/>
    <s v="us $ 14000"/>
    <n v="14000"/>
    <s v="USD"/>
    <n v="14000"/>
    <s v="Pricing Analyst"/>
    <x v="0"/>
    <s v="India"/>
    <x v="0"/>
    <s v="4 to 6 hours a day"/>
    <n v="12"/>
    <m/>
    <s v=""/>
    <s v=""/>
    <s v=""/>
    <n v="4"/>
    <s v=""/>
    <n v="6"/>
    <s v=""/>
    <s v=""/>
    <n v="6"/>
    <n v="8.9743589743589745"/>
    <s v="0"/>
    <x v="2"/>
  </r>
  <r>
    <x v="1262"/>
    <d v="2012-05-29T13:06:30"/>
    <n v="8000"/>
    <n v="8000"/>
    <s v="USD"/>
    <n v="8000"/>
    <s v="Data Analyst"/>
    <x v="0"/>
    <s v="India"/>
    <x v="0"/>
    <s v="All the 8 hours baby, all the 8!"/>
    <n v="4"/>
    <m/>
    <s v=""/>
    <s v=""/>
    <s v=""/>
    <s v=""/>
    <s v=""/>
    <s v=""/>
    <s v=""/>
    <n v="8"/>
    <n v="8"/>
    <n v="3.8461538461538463"/>
    <s v="0"/>
    <x v="1"/>
  </r>
  <r>
    <x v="1263"/>
    <d v="2012-05-29T13:13:56"/>
    <n v="12500"/>
    <n v="12500"/>
    <s v="USD"/>
    <n v="12500"/>
    <s v="Specialist"/>
    <x v="6"/>
    <s v="Philippines"/>
    <x v="33"/>
    <s v="2 to 3 hours per day"/>
    <n v="7"/>
    <m/>
    <s v=""/>
    <n v="2"/>
    <n v="3"/>
    <s v=""/>
    <s v=""/>
    <s v=""/>
    <s v=""/>
    <s v=""/>
    <n v="3"/>
    <n v="16.025641025641026"/>
    <s v="0"/>
    <x v="3"/>
  </r>
  <r>
    <x v="1264"/>
    <d v="2012-05-29T13:15:17"/>
    <n v="140000"/>
    <n v="140000"/>
    <s v="USD"/>
    <n v="140000"/>
    <s v="Senior Accountant"/>
    <x v="5"/>
    <s v="USA"/>
    <x v="2"/>
    <s v="4 to 6 hours a day"/>
    <n v="12"/>
    <m/>
    <s v=""/>
    <s v=""/>
    <s v=""/>
    <n v="4"/>
    <s v=""/>
    <n v="6"/>
    <s v=""/>
    <s v=""/>
    <n v="6"/>
    <n v="89.743589743589737"/>
    <s v="0"/>
    <x v="2"/>
  </r>
  <r>
    <x v="1265"/>
    <d v="2012-05-29T13:16:45"/>
    <n v="1000"/>
    <n v="12000"/>
    <s v="USD"/>
    <n v="12000"/>
    <s v="excel prof"/>
    <x v="8"/>
    <s v="pakistan"/>
    <x v="3"/>
    <s v="4 to 6 hours a day"/>
    <n v="1"/>
    <m/>
    <s v=""/>
    <s v=""/>
    <s v=""/>
    <n v="4"/>
    <s v=""/>
    <n v="6"/>
    <s v=""/>
    <s v=""/>
    <n v="6"/>
    <n v="7.6923076923076925"/>
    <s v="0"/>
    <x v="4"/>
  </r>
  <r>
    <x v="1266"/>
    <d v="2012-05-29T13:16:59"/>
    <s v="30000 EUR"/>
    <n v="30000"/>
    <s v="EUR"/>
    <n v="38111.983169748237"/>
    <s v="Employee"/>
    <x v="0"/>
    <s v="Belgium"/>
    <x v="12"/>
    <s v="2 to 3 hours per day"/>
    <n v="15"/>
    <m/>
    <s v=""/>
    <n v="2"/>
    <n v="3"/>
    <s v=""/>
    <s v=""/>
    <s v=""/>
    <s v=""/>
    <s v=""/>
    <n v="3"/>
    <n v="48.861516884292612"/>
    <s v="0"/>
    <x v="2"/>
  </r>
  <r>
    <x v="1267"/>
    <d v="2012-05-29T13:23:45"/>
    <s v="6,00,000 INR"/>
    <n v="600000"/>
    <s v="INR"/>
    <n v="10684.750012465542"/>
    <s v="Senior Business Executive"/>
    <x v="3"/>
    <s v="India"/>
    <x v="0"/>
    <s v="2 to 3 hours per day"/>
    <n v="2"/>
    <m/>
    <s v=""/>
    <n v="2"/>
    <n v="3"/>
    <s v=""/>
    <s v=""/>
    <s v=""/>
    <s v=""/>
    <s v=""/>
    <n v="3"/>
    <n v="13.698397451878899"/>
    <s v="0"/>
    <x v="5"/>
  </r>
  <r>
    <x v="1268"/>
    <d v="2012-05-29T13:40:09"/>
    <s v="3.5 lakhs p.a"/>
    <n v="350000"/>
    <s v="INR"/>
    <n v="6232.7708406048987"/>
    <s v="I dont know"/>
    <x v="0"/>
    <s v="India"/>
    <x v="0"/>
    <s v="4 to 6 hours a day"/>
    <n v="1.5"/>
    <m/>
    <s v=""/>
    <s v=""/>
    <s v=""/>
    <n v="4"/>
    <s v=""/>
    <n v="6"/>
    <s v=""/>
    <s v=""/>
    <n v="6"/>
    <n v="3.995365923464679"/>
    <s v="0"/>
    <x v="5"/>
  </r>
  <r>
    <x v="1269"/>
    <d v="2012-05-29T13:52:13"/>
    <n v="45000"/>
    <n v="45000"/>
    <s v="USD"/>
    <n v="45000"/>
    <s v="Financial Analysis"/>
    <x v="0"/>
    <s v="Pakistan"/>
    <x v="3"/>
    <s v="All the 8 hours baby, all the 8!"/>
    <n v="8"/>
    <m/>
    <s v=""/>
    <s v=""/>
    <s v=""/>
    <s v=""/>
    <s v=""/>
    <s v=""/>
    <s v=""/>
    <n v="8"/>
    <n v="8"/>
    <n v="21.634615384615383"/>
    <s v="0"/>
    <x v="3"/>
  </r>
  <r>
    <x v="1270"/>
    <d v="2012-05-29T13:53:59"/>
    <n v="80000"/>
    <n v="80000"/>
    <s v="USD"/>
    <n v="80000"/>
    <s v="Manager"/>
    <x v="3"/>
    <s v="USA"/>
    <x v="2"/>
    <s v="1 or 2 hours a day"/>
    <n v="6"/>
    <m/>
    <n v="1"/>
    <n v="2"/>
    <s v=""/>
    <s v=""/>
    <s v=""/>
    <s v=""/>
    <s v=""/>
    <s v=""/>
    <n v="2"/>
    <n v="153.84615384615384"/>
    <s v="0"/>
    <x v="3"/>
  </r>
  <r>
    <x v="1271"/>
    <d v="2012-05-29T13:54:38"/>
    <s v="Rs 1500000"/>
    <n v="1500000"/>
    <s v="INR"/>
    <n v="26711.875031163851"/>
    <s v="Analyst"/>
    <x v="0"/>
    <s v="India"/>
    <x v="0"/>
    <s v="4 to 6 hours a day"/>
    <n v="7"/>
    <m/>
    <s v=""/>
    <s v=""/>
    <s v=""/>
    <n v="4"/>
    <s v=""/>
    <n v="6"/>
    <s v=""/>
    <s v=""/>
    <n v="6"/>
    <n v="17.122996814848623"/>
    <s v="0"/>
    <x v="3"/>
  </r>
  <r>
    <x v="1272"/>
    <d v="2012-05-29T13:58:30"/>
    <s v="US$ 100,000"/>
    <n v="100000"/>
    <s v="USD"/>
    <n v="100000"/>
    <s v="Business Analyst"/>
    <x v="0"/>
    <s v="Uganda"/>
    <x v="86"/>
    <s v="4 to 6 hours a day"/>
    <n v="17"/>
    <m/>
    <s v=""/>
    <s v=""/>
    <s v=""/>
    <n v="4"/>
    <s v=""/>
    <n v="6"/>
    <s v=""/>
    <s v=""/>
    <n v="6"/>
    <n v="64.102564102564102"/>
    <s v="0"/>
    <x v="2"/>
  </r>
  <r>
    <x v="1273"/>
    <d v="2012-05-29T13:59:14"/>
    <n v="68000"/>
    <n v="68000"/>
    <s v="AUD"/>
    <n v="69353.856635379227"/>
    <s v="Project Support Officer"/>
    <x v="3"/>
    <s v="Australia"/>
    <x v="16"/>
    <s v="4 to 6 hours a day"/>
    <n v="10"/>
    <m/>
    <s v=""/>
    <s v=""/>
    <s v=""/>
    <n v="4"/>
    <s v=""/>
    <n v="6"/>
    <s v=""/>
    <s v=""/>
    <n v="6"/>
    <n v="44.457600407294379"/>
    <s v="0"/>
    <x v="3"/>
  </r>
  <r>
    <x v="1274"/>
    <d v="2012-05-29T14:10:28"/>
    <s v="AUS 49,000"/>
    <n v="49000"/>
    <s v="AUD"/>
    <n v="49975.573163729154"/>
    <s v="Document Control"/>
    <x v="1"/>
    <s v="Australia"/>
    <x v="16"/>
    <s v="4 to 6 hours a day"/>
    <n v="30"/>
    <m/>
    <s v=""/>
    <s v=""/>
    <s v=""/>
    <n v="4"/>
    <s v=""/>
    <n v="6"/>
    <s v=""/>
    <s v=""/>
    <n v="6"/>
    <n v="32.035623822903304"/>
    <s v="0"/>
    <x v="2"/>
  </r>
  <r>
    <x v="1275"/>
    <d v="2012-05-29T14:16:06"/>
    <s v="5,75,000"/>
    <n v="575000"/>
    <s v="INR"/>
    <n v="10239.552095279476"/>
    <s v="Asst Manager HR"/>
    <x v="3"/>
    <s v="India"/>
    <x v="0"/>
    <s v="2 to 3 hours per day"/>
    <n v="5"/>
    <m/>
    <s v=""/>
    <n v="2"/>
    <n v="3"/>
    <s v=""/>
    <s v=""/>
    <s v=""/>
    <s v=""/>
    <s v=""/>
    <n v="3"/>
    <n v="13.127630891383944"/>
    <s v="0"/>
    <x v="1"/>
  </r>
  <r>
    <x v="1276"/>
    <d v="2012-05-29T14:34:42"/>
    <s v="500000 Rupees"/>
    <n v="500000"/>
    <s v="INR"/>
    <n v="8903.9583437212841"/>
    <s v="Senior software engineer"/>
    <x v="2"/>
    <s v="India"/>
    <x v="0"/>
    <s v="4 to 6 hours a day"/>
    <n v="2"/>
    <m/>
    <s v=""/>
    <s v=""/>
    <s v=""/>
    <n v="4"/>
    <s v=""/>
    <n v="6"/>
    <s v=""/>
    <s v=""/>
    <n v="6"/>
    <n v="5.7076656049495407"/>
    <s v="0"/>
    <x v="5"/>
  </r>
  <r>
    <x v="1277"/>
    <d v="2012-05-29T14:55:21"/>
    <s v="36K"/>
    <n v="36000"/>
    <s v="USD"/>
    <n v="36000"/>
    <s v="Administrative Assistant"/>
    <x v="0"/>
    <s v="Kuwait"/>
    <x v="77"/>
    <s v="2 to 3 hours per day"/>
    <n v="10"/>
    <m/>
    <s v=""/>
    <n v="2"/>
    <n v="3"/>
    <s v=""/>
    <s v=""/>
    <s v=""/>
    <s v=""/>
    <s v=""/>
    <n v="3"/>
    <n v="46.153846153846153"/>
    <s v="0"/>
    <x v="3"/>
  </r>
  <r>
    <x v="1278"/>
    <d v="2012-05-29T14:55:29"/>
    <s v="210000 per annum"/>
    <n v="210000"/>
    <s v="INR"/>
    <n v="3739.6625043629392"/>
    <s v="MIS cum Purchase Executive"/>
    <x v="7"/>
    <s v="India"/>
    <x v="0"/>
    <s v="1 or 2 hours a day"/>
    <n v="4.5"/>
    <m/>
    <n v="1"/>
    <n v="2"/>
    <s v=""/>
    <s v=""/>
    <s v=""/>
    <s v=""/>
    <s v=""/>
    <s v=""/>
    <n v="2"/>
    <n v="7.1916586622364216"/>
    <s v="0"/>
    <x v="1"/>
  </r>
  <r>
    <x v="1279"/>
    <d v="2012-05-29T14:59:11"/>
    <s v="â‚¬ 48500"/>
    <n v="48500"/>
    <s v="EUR"/>
    <n v="61614.372791092981"/>
    <s v="Information analyst"/>
    <x v="0"/>
    <s v="Netherlands"/>
    <x v="18"/>
    <s v="4 to 6 hours a day"/>
    <n v="8"/>
    <m/>
    <s v=""/>
    <s v=""/>
    <s v=""/>
    <n v="4"/>
    <s v=""/>
    <n v="6"/>
    <s v=""/>
    <s v=""/>
    <n v="6"/>
    <n v="39.496392814803194"/>
    <s v="0"/>
    <x v="3"/>
  </r>
  <r>
    <x v="1280"/>
    <d v="2012-05-29T15:02:56"/>
    <s v="2 LPA"/>
    <n v="200000"/>
    <s v="INR"/>
    <n v="3561.5833374885137"/>
    <s v="MIS"/>
    <x v="7"/>
    <s v="India"/>
    <x v="0"/>
    <s v="2 to 3 hours per day"/>
    <n v="3"/>
    <m/>
    <s v=""/>
    <n v="2"/>
    <n v="3"/>
    <s v=""/>
    <s v=""/>
    <s v=""/>
    <s v=""/>
    <s v=""/>
    <n v="3"/>
    <n v="4.5661324839596329"/>
    <s v="0"/>
    <x v="5"/>
  </r>
  <r>
    <x v="1281"/>
    <d v="2012-05-29T15:04:11"/>
    <s v="INR360000"/>
    <n v="360000"/>
    <s v="INR"/>
    <n v="6410.8500074793246"/>
    <s v="Sr. Executive -HR"/>
    <x v="0"/>
    <s v="India"/>
    <x v="0"/>
    <s v="All the 8 hours baby, all the 8!"/>
    <n v="6"/>
    <m/>
    <s v=""/>
    <s v=""/>
    <s v=""/>
    <s v=""/>
    <s v=""/>
    <s v=""/>
    <s v=""/>
    <n v="8"/>
    <n v="8"/>
    <n v="3.0821394266727524"/>
    <s v="0"/>
    <x v="3"/>
  </r>
  <r>
    <x v="1282"/>
    <d v="2012-05-29T15:08:12"/>
    <s v="â‚¬ 28500"/>
    <n v="28500"/>
    <s v="EUR"/>
    <n v="36206.384011260823"/>
    <s v="Salary Professsional"/>
    <x v="0"/>
    <s v="Netherlands"/>
    <x v="18"/>
    <s v="1 or 2 hours a day"/>
    <n v="5"/>
    <m/>
    <n v="1"/>
    <n v="2"/>
    <s v=""/>
    <s v=""/>
    <s v=""/>
    <s v=""/>
    <s v=""/>
    <s v=""/>
    <n v="2"/>
    <n v="69.627661560116962"/>
    <s v="0"/>
    <x v="1"/>
  </r>
  <r>
    <x v="1283"/>
    <d v="2012-05-29T15:10:24"/>
    <n v="13500"/>
    <n v="13500"/>
    <s v="USD"/>
    <n v="13500"/>
    <s v="Asst. Manager"/>
    <x v="3"/>
    <s v="India"/>
    <x v="0"/>
    <s v="2 to 3 hours per day"/>
    <n v="20"/>
    <m/>
    <s v=""/>
    <n v="2"/>
    <n v="3"/>
    <s v=""/>
    <s v=""/>
    <s v=""/>
    <s v=""/>
    <s v=""/>
    <n v="3"/>
    <n v="17.307692307692307"/>
    <s v="0"/>
    <x v="2"/>
  </r>
  <r>
    <x v="1284"/>
    <d v="2012-05-29T15:18:45"/>
    <n v="250"/>
    <n v="3000"/>
    <s v="USD"/>
    <n v="3000"/>
    <s v="FANANCE"/>
    <x v="5"/>
    <s v="SRI LANKA"/>
    <x v="55"/>
    <s v="4 to 6 hours a day"/>
    <n v="2"/>
    <m/>
    <s v=""/>
    <s v=""/>
    <s v=""/>
    <n v="4"/>
    <s v=""/>
    <n v="6"/>
    <s v=""/>
    <s v=""/>
    <n v="6"/>
    <n v="1.9230769230769231"/>
    <s v="0"/>
    <x v="5"/>
  </r>
  <r>
    <x v="1285"/>
    <d v="2012-05-29T15:24:45"/>
    <n v="1200000"/>
    <n v="1200000"/>
    <s v="INR"/>
    <n v="21369.500024931083"/>
    <s v="Manager - Corporate strategy and Planning"/>
    <x v="3"/>
    <s v="India"/>
    <x v="0"/>
    <s v="4 to 6 hours a day"/>
    <n v="9"/>
    <m/>
    <s v=""/>
    <s v=""/>
    <s v=""/>
    <n v="4"/>
    <s v=""/>
    <n v="6"/>
    <s v=""/>
    <s v=""/>
    <n v="6"/>
    <n v="13.698397451878899"/>
    <s v="0"/>
    <x v="3"/>
  </r>
  <r>
    <x v="1286"/>
    <d v="2012-05-29T15:36:25"/>
    <s v="6lakhs"/>
    <n v="600000"/>
    <s v="INR"/>
    <n v="10684.750012465542"/>
    <s v="General Manager"/>
    <x v="3"/>
    <s v="India"/>
    <x v="0"/>
    <s v="2 to 3 hours per day"/>
    <n v="28"/>
    <m/>
    <s v=""/>
    <n v="2"/>
    <n v="3"/>
    <s v=""/>
    <s v=""/>
    <s v=""/>
    <s v=""/>
    <s v=""/>
    <n v="3"/>
    <n v="13.698397451878899"/>
    <s v="0"/>
    <x v="2"/>
  </r>
  <r>
    <x v="1287"/>
    <d v="2012-05-29T15:36:42"/>
    <n v="139000"/>
    <n v="139000"/>
    <s v="EUR"/>
    <n v="176585.52201983347"/>
    <s v="NAF Support Manager"/>
    <x v="3"/>
    <s v="Germany"/>
    <x v="5"/>
    <s v="1 or 2 hours a day"/>
    <n v="25"/>
    <m/>
    <n v="1"/>
    <n v="2"/>
    <s v=""/>
    <s v=""/>
    <s v=""/>
    <s v=""/>
    <s v=""/>
    <s v=""/>
    <n v="2"/>
    <n v="339.58754234583358"/>
    <s v="0"/>
    <x v="2"/>
  </r>
  <r>
    <x v="1288"/>
    <d v="2012-05-29T15:38:40"/>
    <s v="43000 EUR"/>
    <n v="43000"/>
    <s v="EUR"/>
    <n v="54627.175876639136"/>
    <s v="Project manager of IT infrastructure"/>
    <x v="3"/>
    <s v="France"/>
    <x v="19"/>
    <s v="All the 8 hours baby, all the 8!"/>
    <n v="7"/>
    <m/>
    <s v=""/>
    <s v=""/>
    <s v=""/>
    <s v=""/>
    <s v=""/>
    <s v=""/>
    <s v=""/>
    <n v="8"/>
    <n v="8"/>
    <n v="26.263065325307277"/>
    <s v="0"/>
    <x v="3"/>
  </r>
  <r>
    <x v="1289"/>
    <d v="2012-05-29T15:46:17"/>
    <s v="about 24.000 â‚¬"/>
    <n v="24000"/>
    <s v="EUR"/>
    <n v="30489.586535798586"/>
    <s v="Controller"/>
    <x v="1"/>
    <s v="Italy"/>
    <x v="63"/>
    <s v="4 to 6 hours a day"/>
    <n v="10"/>
    <m/>
    <s v=""/>
    <s v=""/>
    <s v=""/>
    <n v="4"/>
    <s v=""/>
    <n v="6"/>
    <s v=""/>
    <s v=""/>
    <n v="6"/>
    <n v="19.544606753717041"/>
    <s v="0"/>
    <x v="3"/>
  </r>
  <r>
    <x v="1290"/>
    <d v="2012-05-29T15:49:41"/>
    <n v="314000"/>
    <n v="314000"/>
    <s v="INR"/>
    <n v="5591.6858398569666"/>
    <s v="relationship manager"/>
    <x v="3"/>
    <s v="India"/>
    <x v="0"/>
    <s v="1 or 2 hours a day"/>
    <n v="0.1"/>
    <m/>
    <n v="1"/>
    <n v="2"/>
    <s v=""/>
    <s v=""/>
    <s v=""/>
    <s v=""/>
    <s v=""/>
    <s v=""/>
    <n v="2"/>
    <n v="10.753241999724935"/>
    <s v="0"/>
    <x v="4"/>
  </r>
  <r>
    <x v="1291"/>
    <d v="2012-05-29T15:51:21"/>
    <s v="82000 USD"/>
    <n v="82000"/>
    <s v="USD"/>
    <n v="82000"/>
    <s v="Consultant"/>
    <x v="8"/>
    <s v="South Africa"/>
    <x v="11"/>
    <s v="4 to 6 hours a day"/>
    <n v="10"/>
    <m/>
    <s v=""/>
    <s v=""/>
    <s v=""/>
    <n v="4"/>
    <s v=""/>
    <n v="6"/>
    <s v=""/>
    <s v=""/>
    <n v="6"/>
    <n v="52.564102564102562"/>
    <s v="0"/>
    <x v="3"/>
  </r>
  <r>
    <x v="1292"/>
    <d v="2012-05-29T15:53:14"/>
    <n v="10000"/>
    <n v="10000"/>
    <s v="USD"/>
    <n v="10000"/>
    <s v="MIS"/>
    <x v="7"/>
    <s v="India"/>
    <x v="0"/>
    <s v="1 or 2 hours a day"/>
    <n v="0.5"/>
    <m/>
    <n v="1"/>
    <n v="2"/>
    <s v=""/>
    <s v=""/>
    <s v=""/>
    <s v=""/>
    <s v=""/>
    <s v=""/>
    <n v="2"/>
    <n v="19.23076923076923"/>
    <s v="0"/>
    <x v="4"/>
  </r>
  <r>
    <x v="1293"/>
    <d v="2012-05-29T16:07:59"/>
    <n v="9000"/>
    <n v="9000"/>
    <s v="USD"/>
    <n v="9000"/>
    <s v="Data Analyst"/>
    <x v="0"/>
    <s v="India"/>
    <x v="0"/>
    <s v="All the 8 hours baby, all the 8!"/>
    <n v="0.6"/>
    <m/>
    <s v=""/>
    <s v=""/>
    <s v=""/>
    <s v=""/>
    <s v=""/>
    <s v=""/>
    <s v=""/>
    <n v="8"/>
    <n v="8"/>
    <n v="4.3269230769230766"/>
    <s v="0"/>
    <x v="4"/>
  </r>
  <r>
    <x v="1294"/>
    <d v="2012-05-29T16:08:40"/>
    <n v="9000"/>
    <n v="9000"/>
    <s v="USD"/>
    <n v="9000"/>
    <s v="Data Analyst"/>
    <x v="0"/>
    <s v="India"/>
    <x v="0"/>
    <s v="4 to 6 hours a day"/>
    <n v="1"/>
    <m/>
    <s v=""/>
    <s v=""/>
    <s v=""/>
    <n v="4"/>
    <s v=""/>
    <n v="6"/>
    <s v=""/>
    <s v=""/>
    <n v="6"/>
    <n v="5.7692307692307692"/>
    <s v="0"/>
    <x v="4"/>
  </r>
  <r>
    <x v="1295"/>
    <d v="2012-05-29T16:18:59"/>
    <s v="6.6 Lacs"/>
    <n v="660000"/>
    <s v="INR"/>
    <n v="11753.225013712095"/>
    <s v="AM business Intelligence"/>
    <x v="3"/>
    <s v="India"/>
    <x v="0"/>
    <s v="All the 8 hours baby, all the 8!"/>
    <n v="7"/>
    <m/>
    <s v=""/>
    <s v=""/>
    <s v=""/>
    <s v=""/>
    <s v=""/>
    <s v=""/>
    <s v=""/>
    <n v="8"/>
    <n v="8"/>
    <n v="5.6505889489000456"/>
    <s v="0"/>
    <x v="3"/>
  </r>
  <r>
    <x v="1296"/>
    <d v="2012-05-29T16:26:15"/>
    <s v="17000 Rs"/>
    <n v="204000"/>
    <s v="INR"/>
    <n v="3632.815004238284"/>
    <s v="MIS Associate"/>
    <x v="7"/>
    <s v="India"/>
    <x v="0"/>
    <s v="All the 8 hours baby, all the 8!"/>
    <n v="2"/>
    <m/>
    <s v=""/>
    <s v=""/>
    <s v=""/>
    <s v=""/>
    <s v=""/>
    <s v=""/>
    <s v=""/>
    <n v="8"/>
    <n v="8"/>
    <n v="1.7465456751145596"/>
    <s v="0"/>
    <x v="5"/>
  </r>
  <r>
    <x v="1297"/>
    <d v="2012-05-29T16:31:06"/>
    <n v="75000"/>
    <n v="75000"/>
    <s v="EUR"/>
    <n v="95279.957924370581"/>
    <s v="Financial Analyst"/>
    <x v="0"/>
    <s v="Netherlands"/>
    <x v="18"/>
    <s v="All the 8 hours baby, all the 8!"/>
    <n v="16"/>
    <m/>
    <s v=""/>
    <s v=""/>
    <s v=""/>
    <s v=""/>
    <s v=""/>
    <s v=""/>
    <s v=""/>
    <n v="8"/>
    <n v="8"/>
    <n v="45.807672079024314"/>
    <s v="0"/>
    <x v="2"/>
  </r>
  <r>
    <x v="1298"/>
    <d v="2012-05-29T16:39:11"/>
    <s v="Â£45000"/>
    <n v="45000"/>
    <s v="GBP"/>
    <n v="70928.022243027779"/>
    <s v="Senior Consultant"/>
    <x v="8"/>
    <s v="UK"/>
    <x v="14"/>
    <s v="2 to 3 hours per day"/>
    <n v="4"/>
    <m/>
    <s v=""/>
    <n v="2"/>
    <n v="3"/>
    <s v=""/>
    <s v=""/>
    <s v=""/>
    <s v=""/>
    <s v=""/>
    <n v="3"/>
    <n v="90.93336185003561"/>
    <s v="0"/>
    <x v="1"/>
  </r>
  <r>
    <x v="1299"/>
    <d v="2012-05-29T16:41:19"/>
    <s v="41000 â‚¬"/>
    <n v="41000"/>
    <s v="EUR"/>
    <n v="52086.37699865592"/>
    <s v="engineer"/>
    <x v="2"/>
    <s v="Spain"/>
    <x v="48"/>
    <s v="4 to 6 hours a day"/>
    <n v="12"/>
    <m/>
    <s v=""/>
    <s v=""/>
    <s v=""/>
    <n v="4"/>
    <s v=""/>
    <n v="6"/>
    <s v=""/>
    <s v=""/>
    <n v="6"/>
    <n v="33.388703204266612"/>
    <s v="0"/>
    <x v="2"/>
  </r>
  <r>
    <x v="1300"/>
    <d v="2012-05-29T16:49:44"/>
    <n v="275000"/>
    <n v="275000"/>
    <s v="INR"/>
    <n v="4897.177089046706"/>
    <s v="TL WFM"/>
    <x v="3"/>
    <s v="India"/>
    <x v="0"/>
    <s v="All the 8 hours baby, all the 8!"/>
    <n v="4"/>
    <m/>
    <s v=""/>
    <s v=""/>
    <s v=""/>
    <s v=""/>
    <s v=""/>
    <s v=""/>
    <s v=""/>
    <n v="8"/>
    <n v="8"/>
    <n v="2.3544120620416855"/>
    <s v="0"/>
    <x v="1"/>
  </r>
  <r>
    <x v="1301"/>
    <d v="2012-05-29T16:55:43"/>
    <n v="80000"/>
    <n v="80000"/>
    <s v="NZD"/>
    <n v="63807.047488395103"/>
    <s v="accountant"/>
    <x v="5"/>
    <s v="new zealand"/>
    <x v="49"/>
    <s v="All the 8 hours baby, all the 8!"/>
    <n v="15"/>
    <m/>
    <s v=""/>
    <s v=""/>
    <s v=""/>
    <s v=""/>
    <s v=""/>
    <s v=""/>
    <s v=""/>
    <n v="8"/>
    <n v="8"/>
    <n v="30.676465138651491"/>
    <s v="0"/>
    <x v="2"/>
  </r>
  <r>
    <x v="1302"/>
    <d v="2012-05-29T17:05:31"/>
    <n v="24000"/>
    <n v="24000"/>
    <s v="USD"/>
    <n v="24000"/>
    <s v="Dir. Revenue Mgt"/>
    <x v="3"/>
    <s v="Kingdom of Saudi Arabia"/>
    <x v="22"/>
    <s v="4 to 6 hours a day"/>
    <n v="5"/>
    <m/>
    <s v=""/>
    <s v=""/>
    <s v=""/>
    <n v="4"/>
    <s v=""/>
    <n v="6"/>
    <s v=""/>
    <s v=""/>
    <n v="6"/>
    <n v="15.384615384615385"/>
    <s v="0"/>
    <x v="1"/>
  </r>
  <r>
    <x v="1303"/>
    <d v="2012-05-29T17:09:02"/>
    <s v="60000 USD p.a."/>
    <n v="60000"/>
    <s v="USD"/>
    <n v="60000"/>
    <s v="Controlling Manager"/>
    <x v="3"/>
    <s v="CEE"/>
    <x v="78"/>
    <s v="All the 8 hours baby, all the 8!"/>
    <n v="20"/>
    <m/>
    <s v=""/>
    <s v=""/>
    <s v=""/>
    <s v=""/>
    <s v=""/>
    <s v=""/>
    <s v=""/>
    <n v="8"/>
    <n v="8"/>
    <n v="28.846153846153847"/>
    <s v="0"/>
    <x v="2"/>
  </r>
  <r>
    <x v="1304"/>
    <d v="2012-05-29T17:09:52"/>
    <n v="300000"/>
    <n v="300000"/>
    <s v="INR"/>
    <n v="5342.3750062327708"/>
    <s v="Financial Modelling Analyst"/>
    <x v="0"/>
    <s v="India"/>
    <x v="0"/>
    <s v="All the 8 hours baby, all the 8!"/>
    <n v="3"/>
    <m/>
    <s v=""/>
    <s v=""/>
    <s v=""/>
    <s v=""/>
    <s v=""/>
    <s v=""/>
    <s v=""/>
    <n v="8"/>
    <n v="8"/>
    <n v="2.5684495222272936"/>
    <s v="0"/>
    <x v="5"/>
  </r>
  <r>
    <x v="1305"/>
    <d v="2012-05-29T17:16:20"/>
    <n v="500000"/>
    <n v="500000"/>
    <s v="INR"/>
    <n v="8903.9583437212841"/>
    <s v="support manager"/>
    <x v="3"/>
    <s v="India"/>
    <x v="0"/>
    <s v="2 to 3 hours per day"/>
    <n v="5"/>
    <m/>
    <s v=""/>
    <n v="2"/>
    <n v="3"/>
    <s v=""/>
    <s v=""/>
    <s v=""/>
    <s v=""/>
    <s v=""/>
    <n v="3"/>
    <n v="11.415331209899081"/>
    <s v="0"/>
    <x v="1"/>
  </r>
  <r>
    <x v="1306"/>
    <d v="2012-05-29T17:17:13"/>
    <s v="Â£26000"/>
    <n v="26000"/>
    <s v="GBP"/>
    <n v="40980.635073749385"/>
    <s v="Web Analyst"/>
    <x v="0"/>
    <s v="UK"/>
    <x v="14"/>
    <s v="4 to 6 hours a day"/>
    <n v="2"/>
    <m/>
    <s v=""/>
    <s v=""/>
    <s v=""/>
    <n v="4"/>
    <s v=""/>
    <n v="6"/>
    <s v=""/>
    <s v=""/>
    <n v="6"/>
    <n v="26.269637867788067"/>
    <s v="0"/>
    <x v="5"/>
  </r>
  <r>
    <x v="1307"/>
    <d v="2012-05-29T17:17:46"/>
    <s v="Rs.6,00,000"/>
    <n v="600000"/>
    <s v="INR"/>
    <n v="10684.750012465542"/>
    <s v="Assistant Manager"/>
    <x v="3"/>
    <s v="India"/>
    <x v="0"/>
    <s v="1 or 2 hours a day"/>
    <n v="7"/>
    <m/>
    <n v="1"/>
    <n v="2"/>
    <s v=""/>
    <s v=""/>
    <s v=""/>
    <s v=""/>
    <s v=""/>
    <s v=""/>
    <n v="2"/>
    <n v="20.547596177818349"/>
    <s v="0"/>
    <x v="3"/>
  </r>
  <r>
    <x v="1308"/>
    <d v="2012-05-29T17:30:43"/>
    <n v="1200000"/>
    <n v="1200000"/>
    <s v="INR"/>
    <n v="21369.500024931083"/>
    <s v="Consultant"/>
    <x v="8"/>
    <s v="India"/>
    <x v="0"/>
    <s v="2 to 3 hours per day"/>
    <n v="21"/>
    <m/>
    <s v=""/>
    <n v="2"/>
    <n v="3"/>
    <s v=""/>
    <s v=""/>
    <s v=""/>
    <s v=""/>
    <s v=""/>
    <n v="3"/>
    <n v="27.396794903757797"/>
    <s v="0"/>
    <x v="2"/>
  </r>
  <r>
    <x v="1309"/>
    <d v="2012-05-29T17:36:13"/>
    <n v="18000"/>
    <n v="18000"/>
    <s v="USD"/>
    <n v="18000"/>
    <s v="liquidity manager"/>
    <x v="3"/>
    <s v="Ghana"/>
    <x v="87"/>
    <s v="4 to 6 hours a day"/>
    <n v="12"/>
    <m/>
    <s v=""/>
    <s v=""/>
    <s v=""/>
    <n v="4"/>
    <s v=""/>
    <n v="6"/>
    <s v=""/>
    <s v=""/>
    <n v="6"/>
    <n v="11.538461538461538"/>
    <s v="0"/>
    <x v="2"/>
  </r>
  <r>
    <x v="1310"/>
    <d v="2012-05-29T17:39:55"/>
    <s v="41000 $"/>
    <n v="41000"/>
    <s v="USD"/>
    <n v="41000"/>
    <s v="PO/PMO/Planner/PM"/>
    <x v="3"/>
    <s v="Israel"/>
    <x v="35"/>
    <s v="2 to 3 hours per day"/>
    <n v="4"/>
    <m/>
    <s v=""/>
    <n v="2"/>
    <n v="3"/>
    <s v=""/>
    <s v=""/>
    <s v=""/>
    <s v=""/>
    <s v=""/>
    <n v="3"/>
    <n v="52.564102564102562"/>
    <s v="0"/>
    <x v="1"/>
  </r>
  <r>
    <x v="1311"/>
    <d v="2012-05-29T17:45:59"/>
    <s v="16,00,000"/>
    <n v="1600000"/>
    <s v="INR"/>
    <n v="28492.66669990811"/>
    <s v="Senior Associate "/>
    <x v="0"/>
    <s v="India"/>
    <x v="0"/>
    <s v="2 to 3 hours per day"/>
    <n v="4"/>
    <m/>
    <s v=""/>
    <n v="2"/>
    <n v="3"/>
    <s v=""/>
    <s v=""/>
    <s v=""/>
    <s v=""/>
    <s v=""/>
    <n v="3"/>
    <n v="36.529059871677063"/>
    <s v="0"/>
    <x v="1"/>
  </r>
  <r>
    <x v="1312"/>
    <d v="2012-05-29T17:48:04"/>
    <n v="49500"/>
    <n v="49500"/>
    <s v="USD"/>
    <n v="49500"/>
    <s v="Financial Analyst II"/>
    <x v="0"/>
    <s v="USA"/>
    <x v="2"/>
    <s v="4 to 6 hours a day"/>
    <n v="4.5"/>
    <m/>
    <s v=""/>
    <s v=""/>
    <s v=""/>
    <n v="4"/>
    <s v=""/>
    <n v="6"/>
    <s v=""/>
    <s v=""/>
    <n v="6"/>
    <n v="31.73076923076923"/>
    <s v="0"/>
    <x v="1"/>
  </r>
  <r>
    <x v="1313"/>
    <d v="2012-05-29T18:00:19"/>
    <n v="6600"/>
    <n v="6600"/>
    <s v="USD"/>
    <n v="6600"/>
    <s v="MIS HR,HRIS"/>
    <x v="7"/>
    <s v="India"/>
    <x v="0"/>
    <s v="2 to 3 hours per day"/>
    <n v="6.4"/>
    <m/>
    <s v=""/>
    <n v="2"/>
    <n v="3"/>
    <s v=""/>
    <s v=""/>
    <s v=""/>
    <s v=""/>
    <s v=""/>
    <n v="3"/>
    <n v="8.4615384615384617"/>
    <s v="0"/>
    <x v="3"/>
  </r>
  <r>
    <x v="1314"/>
    <d v="2012-05-29T18:05:50"/>
    <s v="Â£70000"/>
    <n v="70000"/>
    <s v="GBP"/>
    <n v="110332.47904470989"/>
    <s v="Consultant"/>
    <x v="8"/>
    <s v="UK"/>
    <x v="14"/>
    <s v="4 to 6 hours a day"/>
    <n v="15"/>
    <m/>
    <s v=""/>
    <s v=""/>
    <s v=""/>
    <n v="4"/>
    <s v=""/>
    <n v="6"/>
    <s v=""/>
    <s v=""/>
    <n v="6"/>
    <n v="70.725948105583257"/>
    <s v="0"/>
    <x v="2"/>
  </r>
  <r>
    <x v="1315"/>
    <d v="2012-05-29T18:14:48"/>
    <s v="Â£30000"/>
    <n v="30000"/>
    <s v="GBP"/>
    <n v="47285.348162018527"/>
    <s v="Market Analyst"/>
    <x v="0"/>
    <s v="UK"/>
    <x v="14"/>
    <s v="All the 8 hours baby, all the 8!"/>
    <n v="6"/>
    <m/>
    <s v=""/>
    <s v=""/>
    <s v=""/>
    <s v=""/>
    <s v=""/>
    <s v=""/>
    <s v=""/>
    <n v="8"/>
    <n v="8"/>
    <n v="22.733340462508906"/>
    <s v="0"/>
    <x v="3"/>
  </r>
  <r>
    <x v="1316"/>
    <d v="2012-05-29T18:14:53"/>
    <s v="USD 5300"/>
    <n v="5300"/>
    <s v="USD"/>
    <n v="5300"/>
    <s v="Asst. Production Manager"/>
    <x v="3"/>
    <s v="Pakistan"/>
    <x v="3"/>
    <s v="4 to 6 hours a day"/>
    <n v="5"/>
    <m/>
    <s v=""/>
    <s v=""/>
    <s v=""/>
    <n v="4"/>
    <s v=""/>
    <n v="6"/>
    <s v=""/>
    <s v=""/>
    <n v="6"/>
    <n v="3.3974358974358978"/>
    <s v="0"/>
    <x v="1"/>
  </r>
  <r>
    <x v="1317"/>
    <d v="2012-05-29T18:21:13"/>
    <n v="34500"/>
    <n v="34500"/>
    <s v="EUR"/>
    <n v="43828.780645210471"/>
    <s v="Analyst"/>
    <x v="0"/>
    <s v="Netherlands"/>
    <x v="18"/>
    <s v="4 to 6 hours a day"/>
    <n v="15"/>
    <m/>
    <s v=""/>
    <s v=""/>
    <s v=""/>
    <n v="4"/>
    <s v=""/>
    <n v="6"/>
    <s v=""/>
    <s v=""/>
    <n v="6"/>
    <n v="28.095372208468252"/>
    <s v="0"/>
    <x v="2"/>
  </r>
  <r>
    <x v="1318"/>
    <d v="2012-05-29T18:33:08"/>
    <n v="80000"/>
    <n v="80000"/>
    <s v="USD"/>
    <n v="80000"/>
    <s v="Developer"/>
    <x v="0"/>
    <s v="USA"/>
    <x v="2"/>
    <s v="1 or 2 hours a day"/>
    <n v="14"/>
    <m/>
    <n v="1"/>
    <n v="2"/>
    <s v=""/>
    <s v=""/>
    <s v=""/>
    <s v=""/>
    <s v=""/>
    <s v=""/>
    <n v="2"/>
    <n v="153.84615384615384"/>
    <s v="0"/>
    <x v="2"/>
  </r>
  <r>
    <x v="1319"/>
    <d v="2012-05-29T18:35:10"/>
    <s v="9 067"/>
    <n v="9067"/>
    <s v="EUR"/>
    <n v="11518.711713336908"/>
    <s v="assistant"/>
    <x v="0"/>
    <s v="Hungary"/>
    <x v="9"/>
    <s v="2 to 3 hours per day"/>
    <n v="3"/>
    <m/>
    <s v=""/>
    <n v="2"/>
    <n v="3"/>
    <s v=""/>
    <s v=""/>
    <s v=""/>
    <s v=""/>
    <s v=""/>
    <n v="3"/>
    <n v="14.767579119662702"/>
    <s v="0"/>
    <x v="5"/>
  </r>
  <r>
    <x v="1320"/>
    <d v="2012-05-29T18:35:31"/>
    <s v="A$150000"/>
    <n v="150000"/>
    <s v="AUD"/>
    <n v="152986.44846039536"/>
    <s v="Bus Analyst"/>
    <x v="0"/>
    <s v="Australia"/>
    <x v="16"/>
    <s v="1 or 2 hours a day"/>
    <n v="5.5"/>
    <m/>
    <n v="1"/>
    <n v="2"/>
    <s v=""/>
    <s v=""/>
    <s v=""/>
    <s v=""/>
    <s v=""/>
    <s v=""/>
    <n v="2"/>
    <n v="294.20470857768339"/>
    <s v="0"/>
    <x v="3"/>
  </r>
  <r>
    <x v="1321"/>
    <d v="2012-05-29T18:38:51"/>
    <n v="125000"/>
    <n v="125000"/>
    <s v="USD"/>
    <n v="125000"/>
    <s v="Vice President of Performance Management"/>
    <x v="3"/>
    <s v="USA"/>
    <x v="2"/>
    <s v="4 to 6 hours a day"/>
    <n v="2"/>
    <m/>
    <s v=""/>
    <s v=""/>
    <s v=""/>
    <n v="4"/>
    <s v=""/>
    <n v="6"/>
    <s v=""/>
    <s v=""/>
    <n v="6"/>
    <n v="80.128205128205124"/>
    <s v="0"/>
    <x v="5"/>
  </r>
  <r>
    <x v="1322"/>
    <d v="2012-05-29T18:55:18"/>
    <n v="100000"/>
    <n v="100000"/>
    <s v="AUD"/>
    <n v="101990.96564026357"/>
    <s v="Principal advisor"/>
    <x v="8"/>
    <s v="Australia"/>
    <x v="16"/>
    <s v="1 or 2 hours a day"/>
    <n v="30"/>
    <m/>
    <n v="1"/>
    <n v="2"/>
    <s v=""/>
    <s v=""/>
    <s v=""/>
    <s v=""/>
    <s v=""/>
    <s v=""/>
    <n v="2"/>
    <n v="196.13647238512226"/>
    <s v="0"/>
    <x v="2"/>
  </r>
  <r>
    <x v="1323"/>
    <d v="2012-05-29T18:55:20"/>
    <n v="105000"/>
    <n v="105000"/>
    <s v="USD"/>
    <n v="105000"/>
    <s v="Director of Technology"/>
    <x v="4"/>
    <s v="USA"/>
    <x v="2"/>
    <s v="1 or 2 hours a day"/>
    <n v="15"/>
    <m/>
    <n v="1"/>
    <n v="2"/>
    <s v=""/>
    <s v=""/>
    <s v=""/>
    <s v=""/>
    <s v=""/>
    <s v=""/>
    <n v="2"/>
    <n v="201.92307692307693"/>
    <s v="0"/>
    <x v="2"/>
  </r>
  <r>
    <x v="1324"/>
    <d v="2012-05-29T19:01:05"/>
    <n v="40000"/>
    <n v="40000"/>
    <s v="EUR"/>
    <n v="50815.977559664309"/>
    <s v="officer"/>
    <x v="3"/>
    <s v="Austria"/>
    <x v="88"/>
    <s v="4 to 6 hours a day"/>
    <n v="20"/>
    <m/>
    <s v=""/>
    <s v=""/>
    <s v=""/>
    <n v="4"/>
    <s v=""/>
    <n v="6"/>
    <s v=""/>
    <s v=""/>
    <n v="6"/>
    <n v="32.574344589528408"/>
    <s v="0"/>
    <x v="2"/>
  </r>
  <r>
    <x v="1325"/>
    <d v="2012-05-29T19:01:48"/>
    <n v="75000"/>
    <n v="75000"/>
    <s v="USD"/>
    <n v="75000"/>
    <s v="Financial Analyst"/>
    <x v="0"/>
    <s v="USA"/>
    <x v="2"/>
    <s v="4 to 6 hours a day"/>
    <n v="7"/>
    <m/>
    <s v=""/>
    <s v=""/>
    <s v=""/>
    <n v="4"/>
    <s v=""/>
    <n v="6"/>
    <s v=""/>
    <s v=""/>
    <n v="6"/>
    <n v="48.07692307692308"/>
    <s v="0"/>
    <x v="3"/>
  </r>
  <r>
    <x v="1326"/>
    <d v="2012-05-29T19:06:14"/>
    <s v="2.5 per lacks"/>
    <n v="250000"/>
    <s v="INR"/>
    <n v="4451.9791718606421"/>
    <s v="Credit Executive"/>
    <x v="0"/>
    <s v="India"/>
    <x v="0"/>
    <s v="All the 8 hours baby, all the 8!"/>
    <n v="8"/>
    <m/>
    <s v=""/>
    <s v=""/>
    <s v=""/>
    <s v=""/>
    <s v=""/>
    <s v=""/>
    <s v=""/>
    <n v="8"/>
    <n v="8"/>
    <n v="2.1403746018560779"/>
    <s v="0"/>
    <x v="3"/>
  </r>
  <r>
    <x v="1327"/>
    <d v="2012-05-29T19:08:37"/>
    <n v="110000"/>
    <n v="110000"/>
    <s v="USD"/>
    <n v="110000"/>
    <s v="Business Analytics Associate"/>
    <x v="0"/>
    <s v="USA"/>
    <x v="2"/>
    <s v="1 or 2 hours a day"/>
    <n v="10"/>
    <m/>
    <n v="1"/>
    <n v="2"/>
    <s v=""/>
    <s v=""/>
    <s v=""/>
    <s v=""/>
    <s v=""/>
    <s v=""/>
    <n v="2"/>
    <n v="211.53846153846155"/>
    <s v="0"/>
    <x v="3"/>
  </r>
  <r>
    <x v="1328"/>
    <d v="2012-05-29T19:10:05"/>
    <s v="27,000.GBP 42,353 USD "/>
    <n v="27000"/>
    <s v="GBP"/>
    <n v="42556.81334581667"/>
    <s v="Engineering Tech"/>
    <x v="2"/>
    <s v="UK"/>
    <x v="14"/>
    <s v="4 to 6 hours a day"/>
    <n v="1"/>
    <m/>
    <s v=""/>
    <s v=""/>
    <s v=""/>
    <n v="4"/>
    <s v=""/>
    <n v="6"/>
    <s v=""/>
    <s v=""/>
    <n v="6"/>
    <n v="27.280008555010685"/>
    <s v="0"/>
    <x v="4"/>
  </r>
  <r>
    <x v="1329"/>
    <d v="2012-05-29T19:11:31"/>
    <s v="Rs. 4.5 lakhs "/>
    <n v="450000"/>
    <s v="INR"/>
    <n v="8013.5625093491553"/>
    <s v="Mechanical Design engineer"/>
    <x v="2"/>
    <s v="India"/>
    <x v="0"/>
    <s v="1 or 2 hours a day"/>
    <n v="7"/>
    <m/>
    <n v="1"/>
    <n v="2"/>
    <s v=""/>
    <s v=""/>
    <s v=""/>
    <s v=""/>
    <s v=""/>
    <s v=""/>
    <n v="2"/>
    <n v="15.41069713336376"/>
    <s v="0"/>
    <x v="3"/>
  </r>
  <r>
    <x v="1330"/>
    <d v="2012-05-29T19:12:19"/>
    <n v="125000"/>
    <n v="125000"/>
    <s v="USD"/>
    <n v="125000"/>
    <s v="Finance Manager"/>
    <x v="3"/>
    <s v="USA"/>
    <x v="2"/>
    <s v="4 to 6 hours a day"/>
    <n v="25"/>
    <m/>
    <s v=""/>
    <s v=""/>
    <s v=""/>
    <n v="4"/>
    <s v=""/>
    <n v="6"/>
    <s v=""/>
    <s v=""/>
    <n v="6"/>
    <n v="80.128205128205124"/>
    <s v="0"/>
    <x v="2"/>
  </r>
  <r>
    <x v="1331"/>
    <d v="2012-05-29T19:23:32"/>
    <n v="60000"/>
    <n v="60000"/>
    <s v="USD"/>
    <n v="60000"/>
    <s v="Business Information Analyst"/>
    <x v="0"/>
    <s v="USA"/>
    <x v="2"/>
    <s v="All the 8 hours baby, all the 8!"/>
    <n v="12"/>
    <m/>
    <s v=""/>
    <s v=""/>
    <s v=""/>
    <s v=""/>
    <s v=""/>
    <s v=""/>
    <s v=""/>
    <n v="8"/>
    <n v="8"/>
    <n v="28.846153846153847"/>
    <s v="0"/>
    <x v="2"/>
  </r>
  <r>
    <x v="1332"/>
    <d v="2012-05-29T19:31:32"/>
    <s v="2.21Lac"/>
    <n v="2210000"/>
    <s v="INR"/>
    <n v="39355.495879248076"/>
    <s v="Marketing"/>
    <x v="0"/>
    <s v="India"/>
    <x v="0"/>
    <s v="1 or 2 hours a day"/>
    <n v="5.6"/>
    <m/>
    <n v="1"/>
    <n v="2"/>
    <s v=""/>
    <s v=""/>
    <s v=""/>
    <s v=""/>
    <s v=""/>
    <s v=""/>
    <n v="2"/>
    <n v="75.683645921630912"/>
    <s v="0"/>
    <x v="3"/>
  </r>
  <r>
    <x v="1333"/>
    <d v="2012-05-29T19:33:07"/>
    <n v="45000"/>
    <n v="45000"/>
    <s v="EUR"/>
    <n v="57167.974754622352"/>
    <s v="Junior Controller"/>
    <x v="1"/>
    <s v="Germany"/>
    <x v="5"/>
    <s v="4 to 6 hours a day"/>
    <n v="12"/>
    <m/>
    <s v=""/>
    <s v=""/>
    <s v=""/>
    <n v="4"/>
    <s v=""/>
    <n v="6"/>
    <s v=""/>
    <s v=""/>
    <n v="6"/>
    <n v="36.646137663219456"/>
    <s v="0"/>
    <x v="2"/>
  </r>
  <r>
    <x v="1334"/>
    <d v="2012-05-29T19:39:35"/>
    <s v="4000000 JPY"/>
    <n v="4000000"/>
    <s v="JPY"/>
    <n v="50694.322109187968"/>
    <s v="System Analyst (Configuration Mgmt)"/>
    <x v="0"/>
    <s v="Japan"/>
    <x v="52"/>
    <s v="4 to 6 hours a day"/>
    <n v="8"/>
    <m/>
    <s v=""/>
    <s v=""/>
    <s v=""/>
    <n v="4"/>
    <s v=""/>
    <n v="6"/>
    <s v=""/>
    <s v=""/>
    <n v="6"/>
    <n v="32.496360326402538"/>
    <s v="0"/>
    <x v="3"/>
  </r>
  <r>
    <x v="1335"/>
    <d v="2012-05-29T19:47:18"/>
    <n v="57500"/>
    <n v="57500"/>
    <s v="USD"/>
    <n v="57500"/>
    <s v="Planning Supervisor"/>
    <x v="3"/>
    <s v="USA"/>
    <x v="2"/>
    <s v="4 to 6 hours a day"/>
    <n v="30"/>
    <m/>
    <s v=""/>
    <s v=""/>
    <s v=""/>
    <n v="4"/>
    <s v=""/>
    <n v="6"/>
    <s v=""/>
    <s v=""/>
    <n v="6"/>
    <n v="36.858974358974365"/>
    <s v="0"/>
    <x v="2"/>
  </r>
  <r>
    <x v="1336"/>
    <d v="2012-05-29T19:50:25"/>
    <n v="62000"/>
    <n v="62000"/>
    <s v="EUR"/>
    <n v="78764.765217479682"/>
    <s v="Controller"/>
    <x v="1"/>
    <s v="Netherlands"/>
    <x v="18"/>
    <s v="4 to 6 hours a day"/>
    <n v="15"/>
    <m/>
    <s v=""/>
    <s v=""/>
    <s v=""/>
    <n v="4"/>
    <s v=""/>
    <n v="6"/>
    <s v=""/>
    <s v=""/>
    <n v="6"/>
    <n v="50.490234113769027"/>
    <s v="0"/>
    <x v="2"/>
  </r>
  <r>
    <x v="1337"/>
    <d v="2012-05-29T19:52:35"/>
    <s v="$80,000 USD"/>
    <n v="80000"/>
    <s v="USD"/>
    <n v="80000"/>
    <s v="Manager of Data Analytics"/>
    <x v="3"/>
    <s v="USA"/>
    <x v="2"/>
    <s v="4 to 6 hours a day"/>
    <n v="10"/>
    <m/>
    <s v=""/>
    <s v=""/>
    <s v=""/>
    <n v="4"/>
    <s v=""/>
    <n v="6"/>
    <s v=""/>
    <s v=""/>
    <n v="6"/>
    <n v="51.282051282051285"/>
    <s v="0"/>
    <x v="3"/>
  </r>
  <r>
    <x v="1338"/>
    <d v="2012-05-29T19:54:38"/>
    <s v="Â£45000"/>
    <n v="45000"/>
    <s v="GBP"/>
    <n v="70928.022243027779"/>
    <s v="Management Accountant"/>
    <x v="3"/>
    <s v="UK"/>
    <x v="14"/>
    <s v="2 to 3 hours per day"/>
    <n v="15"/>
    <m/>
    <s v=""/>
    <n v="2"/>
    <n v="3"/>
    <s v=""/>
    <s v=""/>
    <s v=""/>
    <s v=""/>
    <s v=""/>
    <n v="3"/>
    <n v="90.93336185003561"/>
    <s v="0"/>
    <x v="2"/>
  </r>
  <r>
    <x v="1339"/>
    <d v="2012-05-29T20:03:07"/>
    <n v="33000"/>
    <n v="33000"/>
    <s v="USD"/>
    <n v="33000"/>
    <s v="Quality Control Supervisor"/>
    <x v="1"/>
    <s v="USA"/>
    <x v="2"/>
    <s v="4 to 6 hours a day"/>
    <n v="3"/>
    <m/>
    <s v=""/>
    <s v=""/>
    <s v=""/>
    <n v="4"/>
    <s v=""/>
    <n v="6"/>
    <s v=""/>
    <s v=""/>
    <n v="6"/>
    <n v="21.153846153846153"/>
    <s v="0"/>
    <x v="5"/>
  </r>
  <r>
    <x v="1340"/>
    <d v="2012-05-29T20:20:21"/>
    <s v="$100,000 US"/>
    <n v="100000"/>
    <s v="USD"/>
    <n v="100000"/>
    <s v="Senior Financial Analyst"/>
    <x v="0"/>
    <s v="USA"/>
    <x v="2"/>
    <s v="4 to 6 hours a day"/>
    <n v="1"/>
    <m/>
    <s v=""/>
    <s v=""/>
    <s v=""/>
    <n v="4"/>
    <s v=""/>
    <n v="6"/>
    <s v=""/>
    <s v=""/>
    <n v="6"/>
    <n v="64.102564102564102"/>
    <s v="0"/>
    <x v="4"/>
  </r>
  <r>
    <x v="1341"/>
    <d v="2012-05-29T20:40:12"/>
    <s v="$60,000 USD"/>
    <n v="60000"/>
    <s v="USD"/>
    <n v="60000"/>
    <s v="project manager"/>
    <x v="3"/>
    <s v="USA"/>
    <x v="2"/>
    <s v="2 to 3 hours per day"/>
    <n v="20"/>
    <m/>
    <s v=""/>
    <n v="2"/>
    <n v="3"/>
    <s v=""/>
    <s v=""/>
    <s v=""/>
    <s v=""/>
    <s v=""/>
    <n v="3"/>
    <n v="76.92307692307692"/>
    <s v="0"/>
    <x v="2"/>
  </r>
  <r>
    <x v="1342"/>
    <d v="2012-05-29T20:53:43"/>
    <n v="95000"/>
    <n v="95000"/>
    <s v="USD"/>
    <n v="95000"/>
    <s v="Cost Analyst"/>
    <x v="0"/>
    <s v="USA"/>
    <x v="2"/>
    <s v="2 to 3 hours per day"/>
    <n v="7"/>
    <m/>
    <s v=""/>
    <n v="2"/>
    <n v="3"/>
    <s v=""/>
    <s v=""/>
    <s v=""/>
    <s v=""/>
    <s v=""/>
    <n v="3"/>
    <n v="121.7948717948718"/>
    <s v="0"/>
    <x v="3"/>
  </r>
  <r>
    <x v="1343"/>
    <d v="2012-05-29T21:07:27"/>
    <n v="24000"/>
    <n v="24000"/>
    <s v="USD"/>
    <n v="24000"/>
    <s v="clerk 24 hrs per week"/>
    <x v="0"/>
    <s v="USA"/>
    <x v="2"/>
    <s v="1 or 2 hours a day"/>
    <n v="33"/>
    <m/>
    <n v="1"/>
    <n v="2"/>
    <s v=""/>
    <s v=""/>
    <s v=""/>
    <s v=""/>
    <s v=""/>
    <s v=""/>
    <n v="2"/>
    <n v="46.153846153846153"/>
    <s v="0"/>
    <x v="2"/>
  </r>
  <r>
    <x v="1344"/>
    <d v="2012-05-29T21:17:26"/>
    <n v="50000"/>
    <n v="50000"/>
    <s v="USD"/>
    <n v="50000"/>
    <s v="Engineering Intern"/>
    <x v="2"/>
    <s v="USA"/>
    <x v="2"/>
    <s v="4 to 6 hours a day"/>
    <n v="0.5"/>
    <m/>
    <s v=""/>
    <s v=""/>
    <s v=""/>
    <n v="4"/>
    <s v=""/>
    <n v="6"/>
    <s v=""/>
    <s v=""/>
    <n v="6"/>
    <n v="32.051282051282051"/>
    <s v="0"/>
    <x v="4"/>
  </r>
  <r>
    <x v="1345"/>
    <d v="2012-05-29T21:25:03"/>
    <n v="103000"/>
    <n v="103000"/>
    <s v="USD"/>
    <n v="103000"/>
    <s v="Controller"/>
    <x v="1"/>
    <s v="USA"/>
    <x v="2"/>
    <s v="4 to 6 hours a day"/>
    <n v="22"/>
    <m/>
    <s v=""/>
    <s v=""/>
    <s v=""/>
    <n v="4"/>
    <s v=""/>
    <n v="6"/>
    <s v=""/>
    <s v=""/>
    <n v="6"/>
    <n v="66.025641025641036"/>
    <s v="0"/>
    <x v="2"/>
  </r>
  <r>
    <x v="1346"/>
    <d v="2012-05-29T21:27:23"/>
    <n v="36000"/>
    <n v="36000"/>
    <s v="USD"/>
    <n v="36000"/>
    <s v="Data Specialist"/>
    <x v="6"/>
    <s v="USA"/>
    <x v="2"/>
    <s v="All the 8 hours baby, all the 8!"/>
    <n v="8"/>
    <m/>
    <s v=""/>
    <s v=""/>
    <s v=""/>
    <s v=""/>
    <s v=""/>
    <s v=""/>
    <s v=""/>
    <n v="8"/>
    <n v="8"/>
    <n v="17.307692307692307"/>
    <s v="0"/>
    <x v="3"/>
  </r>
  <r>
    <x v="1347"/>
    <d v="2012-05-29T21:28:07"/>
    <n v="85000"/>
    <n v="85000"/>
    <s v="USD"/>
    <n v="85000"/>
    <s v="Senior Analyst"/>
    <x v="0"/>
    <s v="USA"/>
    <x v="2"/>
    <s v="4 to 6 hours a day"/>
    <n v="17"/>
    <m/>
    <s v=""/>
    <s v=""/>
    <s v=""/>
    <n v="4"/>
    <s v=""/>
    <n v="6"/>
    <s v=""/>
    <s v=""/>
    <n v="6"/>
    <n v="54.487179487179482"/>
    <s v="0"/>
    <x v="2"/>
  </r>
  <r>
    <x v="1348"/>
    <d v="2012-05-29T21:29:36"/>
    <n v="100000"/>
    <n v="100000"/>
    <s v="USD"/>
    <n v="100000"/>
    <s v="Vice Head of Dpt in Education"/>
    <x v="4"/>
    <s v="Sweden"/>
    <x v="36"/>
    <s v="2 to 3 hours per day"/>
    <n v="20"/>
    <m/>
    <s v=""/>
    <n v="2"/>
    <n v="3"/>
    <s v=""/>
    <s v=""/>
    <s v=""/>
    <s v=""/>
    <s v=""/>
    <n v="3"/>
    <n v="128.2051282051282"/>
    <s v="0"/>
    <x v="2"/>
  </r>
  <r>
    <x v="1349"/>
    <d v="2012-05-29T21:33:42"/>
    <s v="$83000 USD "/>
    <n v="83000"/>
    <s v="USD"/>
    <n v="83000"/>
    <s v="Senior Planning Analyst"/>
    <x v="0"/>
    <s v="Canada"/>
    <x v="17"/>
    <s v="4 to 6 hours a day"/>
    <n v="12"/>
    <m/>
    <s v=""/>
    <s v=""/>
    <s v=""/>
    <n v="4"/>
    <s v=""/>
    <n v="6"/>
    <s v=""/>
    <s v=""/>
    <n v="6"/>
    <n v="53.205128205128204"/>
    <s v="0"/>
    <x v="2"/>
  </r>
  <r>
    <x v="1350"/>
    <d v="2012-05-29T21:38:10"/>
    <n v="85000"/>
    <n v="85000"/>
    <s v="USD"/>
    <n v="85000"/>
    <s v="energy engineer"/>
    <x v="2"/>
    <s v="USA"/>
    <x v="2"/>
    <s v="2 to 3 hours per day"/>
    <n v="25"/>
    <m/>
    <s v=""/>
    <n v="2"/>
    <n v="3"/>
    <s v=""/>
    <s v=""/>
    <s v=""/>
    <s v=""/>
    <s v=""/>
    <n v="3"/>
    <n v="108.97435897435896"/>
    <s v="0"/>
    <x v="2"/>
  </r>
  <r>
    <x v="1351"/>
    <d v="2012-05-29T21:42:44"/>
    <n v="120000"/>
    <n v="120000"/>
    <s v="USD"/>
    <n v="120000"/>
    <s v="Finance Manager"/>
    <x v="3"/>
    <s v="USA"/>
    <x v="2"/>
    <s v="2 to 3 hours per day"/>
    <n v="5"/>
    <m/>
    <s v=""/>
    <n v="2"/>
    <n v="3"/>
    <s v=""/>
    <s v=""/>
    <s v=""/>
    <s v=""/>
    <s v=""/>
    <n v="3"/>
    <n v="153.84615384615384"/>
    <s v="0"/>
    <x v="1"/>
  </r>
  <r>
    <x v="1352"/>
    <d v="2012-05-29T21:44:00"/>
    <n v="69960"/>
    <n v="69960"/>
    <s v="USD"/>
    <n v="69960"/>
    <s v="Measurement &amp; Verification Engineer"/>
    <x v="2"/>
    <s v="USA"/>
    <x v="2"/>
    <s v="2 to 3 hours per day"/>
    <n v="22"/>
    <m/>
    <s v=""/>
    <n v="2"/>
    <n v="3"/>
    <s v=""/>
    <s v=""/>
    <s v=""/>
    <s v=""/>
    <s v=""/>
    <n v="3"/>
    <n v="89.692307692307693"/>
    <s v="0"/>
    <x v="2"/>
  </r>
  <r>
    <x v="1353"/>
    <d v="2012-05-29T21:46:28"/>
    <s v="97,000 USD"/>
    <n v="97000"/>
    <s v="USD"/>
    <n v="97000"/>
    <s v="Sr. Manager of Finance"/>
    <x v="3"/>
    <s v="USA"/>
    <x v="2"/>
    <s v="4 to 6 hours a day"/>
    <n v="14"/>
    <m/>
    <s v=""/>
    <s v=""/>
    <s v=""/>
    <n v="4"/>
    <s v=""/>
    <n v="6"/>
    <s v=""/>
    <s v=""/>
    <n v="6"/>
    <n v="62.179487179487175"/>
    <s v="0"/>
    <x v="2"/>
  </r>
  <r>
    <x v="1354"/>
    <d v="2012-05-29T21:48:13"/>
    <s v="60000 $"/>
    <n v="60000"/>
    <s v="GBP"/>
    <n v="94570.696324037053"/>
    <s v="Analyst"/>
    <x v="0"/>
    <s v="UK"/>
    <x v="14"/>
    <s v="4 to 6 hours a day"/>
    <n v="7"/>
    <m/>
    <s v=""/>
    <s v=""/>
    <s v=""/>
    <n v="4"/>
    <s v=""/>
    <n v="6"/>
    <s v=""/>
    <s v=""/>
    <n v="6"/>
    <n v="60.62224123335708"/>
    <s v="0"/>
    <x v="3"/>
  </r>
  <r>
    <x v="1355"/>
    <d v="2012-05-29T21:50:30"/>
    <n v="39000"/>
    <n v="39000"/>
    <s v="USD"/>
    <n v="39000"/>
    <s v="I.T Manager"/>
    <x v="3"/>
    <s v="South Africa"/>
    <x v="11"/>
    <s v="All the 8 hours baby, all the 8!"/>
    <n v="6"/>
    <m/>
    <s v=""/>
    <s v=""/>
    <s v=""/>
    <s v=""/>
    <s v=""/>
    <s v=""/>
    <s v=""/>
    <n v="8"/>
    <n v="8"/>
    <n v="18.75"/>
    <s v="0"/>
    <x v="3"/>
  </r>
  <r>
    <x v="1356"/>
    <d v="2012-05-29T21:50:45"/>
    <s v="Rs 250000"/>
    <n v="250000"/>
    <s v="INR"/>
    <n v="4451.9791718606421"/>
    <s v="Manager"/>
    <x v="3"/>
    <s v="India"/>
    <x v="0"/>
    <s v="1 or 2 hours a day"/>
    <n v="15"/>
    <m/>
    <n v="1"/>
    <n v="2"/>
    <s v=""/>
    <s v=""/>
    <s v=""/>
    <s v=""/>
    <s v=""/>
    <s v=""/>
    <n v="2"/>
    <n v="8.5614984074243115"/>
    <s v="0"/>
    <x v="2"/>
  </r>
  <r>
    <x v="1357"/>
    <d v="2012-05-29T21:54:33"/>
    <n v="62000"/>
    <n v="62000"/>
    <s v="USD"/>
    <n v="62000"/>
    <s v="Measurement Specialist"/>
    <x v="6"/>
    <s v="USA"/>
    <x v="2"/>
    <s v="All the 8 hours baby, all the 8!"/>
    <n v="25"/>
    <m/>
    <s v=""/>
    <s v=""/>
    <s v=""/>
    <s v=""/>
    <s v=""/>
    <s v=""/>
    <s v=""/>
    <n v="8"/>
    <n v="8"/>
    <n v="29.807692307692307"/>
    <s v="0"/>
    <x v="2"/>
  </r>
  <r>
    <x v="1358"/>
    <d v="2012-05-29T21:59:35"/>
    <n v="44000"/>
    <n v="44000"/>
    <s v="USD"/>
    <n v="44000"/>
    <s v="Test engineer"/>
    <x v="2"/>
    <s v="USA"/>
    <x v="2"/>
    <s v="4 to 6 hours a day"/>
    <n v="15"/>
    <m/>
    <s v=""/>
    <s v=""/>
    <s v=""/>
    <n v="4"/>
    <s v=""/>
    <n v="6"/>
    <s v=""/>
    <s v=""/>
    <n v="6"/>
    <n v="28.205128205128204"/>
    <s v="0"/>
    <x v="2"/>
  </r>
  <r>
    <x v="1359"/>
    <d v="2012-05-29T22:02:31"/>
    <n v="150000"/>
    <n v="150000"/>
    <s v="USD"/>
    <n v="150000"/>
    <s v="VP, Business Management"/>
    <x v="3"/>
    <s v="USA"/>
    <x v="2"/>
    <s v="2 to 3 hours per day"/>
    <n v="30"/>
    <m/>
    <s v=""/>
    <n v="2"/>
    <n v="3"/>
    <s v=""/>
    <s v=""/>
    <s v=""/>
    <s v=""/>
    <s v=""/>
    <n v="3"/>
    <n v="192.30769230769232"/>
    <s v="0"/>
    <x v="2"/>
  </r>
  <r>
    <x v="1360"/>
    <d v="2012-05-29T22:04:09"/>
    <n v="180000"/>
    <n v="180000"/>
    <s v="EUR"/>
    <n v="228671.89901848941"/>
    <s v="MIS Controller"/>
    <x v="1"/>
    <s v="Europe"/>
    <x v="89"/>
    <s v="4 to 6 hours a day"/>
    <n v="15"/>
    <m/>
    <s v=""/>
    <s v=""/>
    <s v=""/>
    <n v="4"/>
    <s v=""/>
    <n v="6"/>
    <s v=""/>
    <s v=""/>
    <n v="6"/>
    <n v="146.58455065287782"/>
    <s v="0"/>
    <x v="2"/>
  </r>
  <r>
    <x v="1361"/>
    <d v="2012-05-29T22:13:08"/>
    <n v="73500"/>
    <n v="73500"/>
    <s v="USD"/>
    <n v="73500"/>
    <s v="Senior Underwriting Analyst"/>
    <x v="0"/>
    <s v="USA"/>
    <x v="2"/>
    <s v="All the 8 hours baby, all the 8!"/>
    <n v="6"/>
    <m/>
    <s v=""/>
    <s v=""/>
    <s v=""/>
    <s v=""/>
    <s v=""/>
    <s v=""/>
    <s v=""/>
    <n v="8"/>
    <n v="8"/>
    <n v="35.33653846153846"/>
    <s v="0"/>
    <x v="3"/>
  </r>
  <r>
    <x v="1362"/>
    <d v="2012-05-29T22:14:19"/>
    <n v="77500"/>
    <n v="77500"/>
    <s v="USD"/>
    <n v="77500"/>
    <s v="Sr Financial Analyst"/>
    <x v="0"/>
    <s v="USA"/>
    <x v="2"/>
    <s v="4 to 6 hours a day"/>
    <n v="7"/>
    <m/>
    <s v=""/>
    <s v=""/>
    <s v=""/>
    <n v="4"/>
    <s v=""/>
    <n v="6"/>
    <s v=""/>
    <s v=""/>
    <n v="6"/>
    <n v="49.679487179487175"/>
    <s v="0"/>
    <x v="3"/>
  </r>
  <r>
    <x v="1363"/>
    <d v="2012-05-29T22:18:48"/>
    <n v="60800"/>
    <n v="60800"/>
    <s v="USD"/>
    <n v="60800"/>
    <s v="Data Integrity &amp; Reporting Tool Analyst"/>
    <x v="0"/>
    <s v="USA"/>
    <x v="2"/>
    <s v="All the 8 hours baby, all the 8!"/>
    <n v="10"/>
    <m/>
    <s v=""/>
    <s v=""/>
    <s v=""/>
    <s v=""/>
    <s v=""/>
    <s v=""/>
    <s v=""/>
    <n v="8"/>
    <n v="8"/>
    <n v="29.23076923076923"/>
    <s v="0"/>
    <x v="3"/>
  </r>
  <r>
    <x v="1364"/>
    <d v="2012-05-29T22:24:28"/>
    <n v="136000"/>
    <n v="136000"/>
    <s v="USD"/>
    <n v="136000"/>
    <s v="Manager FP and A"/>
    <x v="3"/>
    <s v="USA"/>
    <x v="2"/>
    <s v="4 to 6 hours a day"/>
    <n v="10"/>
    <m/>
    <s v=""/>
    <s v=""/>
    <s v=""/>
    <n v="4"/>
    <s v=""/>
    <n v="6"/>
    <s v=""/>
    <s v=""/>
    <n v="6"/>
    <n v="87.179487179487182"/>
    <s v="0"/>
    <x v="3"/>
  </r>
  <r>
    <x v="1365"/>
    <d v="2012-05-29T22:32:16"/>
    <n v="20000"/>
    <n v="20000"/>
    <s v="USD"/>
    <n v="20000"/>
    <s v="Business Operation Specialist"/>
    <x v="6"/>
    <s v="India"/>
    <x v="0"/>
    <s v="4 to 6 hours a day"/>
    <n v="6"/>
    <m/>
    <s v=""/>
    <s v=""/>
    <s v=""/>
    <n v="4"/>
    <s v=""/>
    <n v="6"/>
    <s v=""/>
    <s v=""/>
    <n v="6"/>
    <n v="12.820512820512821"/>
    <s v="0"/>
    <x v="3"/>
  </r>
  <r>
    <x v="1366"/>
    <d v="2012-05-29T22:35:17"/>
    <n v="95000"/>
    <n v="95000"/>
    <s v="USD"/>
    <n v="95000"/>
    <s v="Stress Engineer"/>
    <x v="2"/>
    <s v="USA"/>
    <x v="2"/>
    <s v="4 to 6 hours a day"/>
    <n v="14"/>
    <m/>
    <s v=""/>
    <s v=""/>
    <s v=""/>
    <n v="4"/>
    <s v=""/>
    <n v="6"/>
    <s v=""/>
    <s v=""/>
    <n v="6"/>
    <n v="60.897435897435898"/>
    <s v="0"/>
    <x v="2"/>
  </r>
  <r>
    <x v="1367"/>
    <d v="2012-05-29T22:47:10"/>
    <n v="130000"/>
    <n v="130000"/>
    <s v="USD"/>
    <n v="130000"/>
    <s v="Manager"/>
    <x v="3"/>
    <s v="USA"/>
    <x v="2"/>
    <s v="1 or 2 hours a day"/>
    <n v="25"/>
    <m/>
    <n v="1"/>
    <n v="2"/>
    <s v=""/>
    <s v=""/>
    <s v=""/>
    <s v=""/>
    <s v=""/>
    <s v=""/>
    <n v="2"/>
    <n v="250"/>
    <s v="0"/>
    <x v="2"/>
  </r>
  <r>
    <x v="1368"/>
    <d v="2012-05-29T22:50:16"/>
    <n v="65000"/>
    <n v="65000"/>
    <s v="USD"/>
    <n v="65000"/>
    <s v="eeo analyst"/>
    <x v="0"/>
    <s v="USA"/>
    <x v="2"/>
    <s v="2 to 3 hours per day"/>
    <n v="10"/>
    <m/>
    <s v=""/>
    <n v="2"/>
    <n v="3"/>
    <s v=""/>
    <s v=""/>
    <s v=""/>
    <s v=""/>
    <s v=""/>
    <n v="3"/>
    <n v="83.333333333333343"/>
    <s v="0"/>
    <x v="3"/>
  </r>
  <r>
    <x v="1369"/>
    <d v="2012-05-29T22:50:20"/>
    <n v="80000"/>
    <n v="80000"/>
    <s v="USD"/>
    <n v="80000"/>
    <s v="Sr Process Consultant"/>
    <x v="8"/>
    <s v="USA"/>
    <x v="2"/>
    <s v="2 to 3 hours per day"/>
    <n v="8"/>
    <m/>
    <s v=""/>
    <n v="2"/>
    <n v="3"/>
    <s v=""/>
    <s v=""/>
    <s v=""/>
    <s v=""/>
    <s v=""/>
    <n v="3"/>
    <n v="102.56410256410257"/>
    <s v="0"/>
    <x v="3"/>
  </r>
  <r>
    <x v="1370"/>
    <d v="2012-05-29T22:56:24"/>
    <s v="37K"/>
    <n v="37000"/>
    <s v="USD"/>
    <n v="37000"/>
    <s v="Credentialing Coordinator &amp; Productivity Reports &quot;Guru&quot;"/>
    <x v="7"/>
    <s v="USA"/>
    <x v="2"/>
    <s v="2 to 3 hours per day"/>
    <n v="30"/>
    <m/>
    <s v=""/>
    <n v="2"/>
    <n v="3"/>
    <s v=""/>
    <s v=""/>
    <s v=""/>
    <s v=""/>
    <s v=""/>
    <n v="3"/>
    <n v="47.435897435897438"/>
    <s v="0"/>
    <x v="2"/>
  </r>
  <r>
    <x v="1371"/>
    <d v="2012-05-29T23:06:00"/>
    <n v="40000"/>
    <n v="40000"/>
    <s v="USD"/>
    <n v="40000"/>
    <s v="Transportation Planner"/>
    <x v="3"/>
    <s v="USA"/>
    <x v="2"/>
    <s v="1 or 2 hours a day"/>
    <n v="8"/>
    <m/>
    <n v="1"/>
    <n v="2"/>
    <s v=""/>
    <s v=""/>
    <s v=""/>
    <s v=""/>
    <s v=""/>
    <s v=""/>
    <n v="2"/>
    <n v="76.92307692307692"/>
    <s v="0"/>
    <x v="3"/>
  </r>
  <r>
    <x v="1372"/>
    <d v="2012-05-29T23:08:45"/>
    <n v="49000"/>
    <n v="49000"/>
    <s v="USD"/>
    <n v="49000"/>
    <s v="Research Analyst"/>
    <x v="0"/>
    <s v="USA"/>
    <x v="2"/>
    <s v="4 to 6 hours a day"/>
    <n v="10"/>
    <m/>
    <s v=""/>
    <s v=""/>
    <s v=""/>
    <n v="4"/>
    <s v=""/>
    <n v="6"/>
    <s v=""/>
    <s v=""/>
    <n v="6"/>
    <n v="31.410256410256412"/>
    <s v="0"/>
    <x v="3"/>
  </r>
  <r>
    <x v="1373"/>
    <d v="2012-05-29T23:09:29"/>
    <n v="65000"/>
    <n v="65000"/>
    <s v="USD"/>
    <n v="65000"/>
    <s v="Data Analyst"/>
    <x v="0"/>
    <s v="USA"/>
    <x v="2"/>
    <s v="All the 8 hours baby, all the 8!"/>
    <n v="14"/>
    <m/>
    <s v=""/>
    <s v=""/>
    <s v=""/>
    <s v=""/>
    <s v=""/>
    <s v=""/>
    <s v=""/>
    <n v="8"/>
    <n v="8"/>
    <n v="31.25"/>
    <s v="0"/>
    <x v="2"/>
  </r>
  <r>
    <x v="1374"/>
    <d v="2012-05-29T23:13:32"/>
    <n v="55000"/>
    <n v="55000"/>
    <s v="USD"/>
    <n v="55000"/>
    <s v="Risk Analyst"/>
    <x v="0"/>
    <s v="USA"/>
    <x v="2"/>
    <s v="All the 8 hours baby, all the 8!"/>
    <n v="1"/>
    <m/>
    <s v=""/>
    <s v=""/>
    <s v=""/>
    <s v=""/>
    <s v=""/>
    <s v=""/>
    <s v=""/>
    <n v="8"/>
    <n v="8"/>
    <n v="26.442307692307693"/>
    <s v="0"/>
    <x v="4"/>
  </r>
  <r>
    <x v="1375"/>
    <d v="2012-05-29T23:20:41"/>
    <n v="40000"/>
    <n v="40000"/>
    <s v="USD"/>
    <n v="40000"/>
    <s v="Project Coordinator"/>
    <x v="3"/>
    <s v="USA"/>
    <x v="2"/>
    <s v="4 to 6 hours a day"/>
    <n v="1"/>
    <m/>
    <s v=""/>
    <s v=""/>
    <s v=""/>
    <n v="4"/>
    <s v=""/>
    <n v="6"/>
    <s v=""/>
    <s v=""/>
    <n v="6"/>
    <n v="25.641025641025642"/>
    <s v="0"/>
    <x v="4"/>
  </r>
  <r>
    <x v="1376"/>
    <d v="2012-05-29T23:21:25"/>
    <n v="60000"/>
    <n v="60000"/>
    <s v="USD"/>
    <n v="60000"/>
    <s v="business analyst"/>
    <x v="0"/>
    <s v="USA"/>
    <x v="2"/>
    <s v="4 to 6 hours a day"/>
    <n v="15"/>
    <m/>
    <s v=""/>
    <s v=""/>
    <s v=""/>
    <n v="4"/>
    <s v=""/>
    <n v="6"/>
    <s v=""/>
    <s v=""/>
    <n v="6"/>
    <n v="38.46153846153846"/>
    <s v="0"/>
    <x v="2"/>
  </r>
  <r>
    <x v="1377"/>
    <d v="2012-05-29T23:31:03"/>
    <s v="36000 euros"/>
    <n v="36000"/>
    <s v="EUR"/>
    <n v="45734.379803697877"/>
    <s v="Data Analytics Consultant"/>
    <x v="0"/>
    <s v="Ireland"/>
    <x v="8"/>
    <s v="2 to 3 hours per day"/>
    <n v="4"/>
    <m/>
    <s v=""/>
    <n v="2"/>
    <n v="3"/>
    <s v=""/>
    <s v=""/>
    <s v=""/>
    <s v=""/>
    <s v=""/>
    <n v="3"/>
    <n v="58.633820261151129"/>
    <s v="0"/>
    <x v="1"/>
  </r>
  <r>
    <x v="1378"/>
    <d v="2012-05-29T23:39:13"/>
    <n v="150000"/>
    <n v="150000"/>
    <s v="USD"/>
    <n v="150000"/>
    <s v="Senior Analyst"/>
    <x v="0"/>
    <s v="USA"/>
    <x v="2"/>
    <s v="2 to 3 hours per day"/>
    <n v="30"/>
    <m/>
    <s v=""/>
    <n v="2"/>
    <n v="3"/>
    <s v=""/>
    <s v=""/>
    <s v=""/>
    <s v=""/>
    <s v=""/>
    <n v="3"/>
    <n v="192.30769230769232"/>
    <s v="0"/>
    <x v="2"/>
  </r>
  <r>
    <x v="1379"/>
    <d v="2012-05-29T23:44:26"/>
    <n v="88000"/>
    <n v="88000"/>
    <s v="USD"/>
    <n v="88000"/>
    <s v="Manager, Financial Planning &amp; Analysis"/>
    <x v="3"/>
    <s v="USA"/>
    <x v="2"/>
    <s v="4 to 6 hours a day"/>
    <n v="21"/>
    <m/>
    <s v=""/>
    <s v=""/>
    <s v=""/>
    <n v="4"/>
    <s v=""/>
    <n v="6"/>
    <s v=""/>
    <s v=""/>
    <n v="6"/>
    <n v="56.410256410256409"/>
    <s v="0"/>
    <x v="2"/>
  </r>
  <r>
    <x v="1380"/>
    <d v="2012-05-30T00:02:08"/>
    <n v="64500"/>
    <n v="64500"/>
    <s v="USD"/>
    <n v="64500"/>
    <s v="Lead Budget/Financial Analyst"/>
    <x v="0"/>
    <s v="USA"/>
    <x v="2"/>
    <s v="4 to 6 hours a day"/>
    <n v="13"/>
    <m/>
    <s v=""/>
    <s v=""/>
    <s v=""/>
    <n v="4"/>
    <s v=""/>
    <n v="6"/>
    <s v=""/>
    <s v=""/>
    <n v="6"/>
    <n v="41.346153846153847"/>
    <s v="0"/>
    <x v="2"/>
  </r>
  <r>
    <x v="1381"/>
    <d v="2012-05-30T00:13:07"/>
    <s v="216000.00 Saudi Riyak"/>
    <n v="216000"/>
    <s v="SAR"/>
    <n v="57600"/>
    <s v="Senior Electrical Engineer"/>
    <x v="2"/>
    <s v="Saudi Arabia"/>
    <x v="22"/>
    <s v="4 to 6 hours a day"/>
    <n v="20"/>
    <m/>
    <s v=""/>
    <s v=""/>
    <s v=""/>
    <n v="4"/>
    <s v=""/>
    <n v="6"/>
    <s v=""/>
    <s v=""/>
    <n v="6"/>
    <n v="36.92307692307692"/>
    <s v="0"/>
    <x v="2"/>
  </r>
  <r>
    <x v="1382"/>
    <d v="2012-05-30T00:22:28"/>
    <n v="50000"/>
    <n v="50000"/>
    <s v="USD"/>
    <n v="50000"/>
    <s v="Accounting Supervisor"/>
    <x v="5"/>
    <s v="USA"/>
    <x v="2"/>
    <s v="4 to 6 hours a day"/>
    <n v="15"/>
    <m/>
    <s v=""/>
    <s v=""/>
    <s v=""/>
    <n v="4"/>
    <s v=""/>
    <n v="6"/>
    <s v=""/>
    <s v=""/>
    <n v="6"/>
    <n v="32.051282051282051"/>
    <s v="0"/>
    <x v="2"/>
  </r>
  <r>
    <x v="1383"/>
    <d v="2012-05-30T00:25:43"/>
    <n v="120000"/>
    <n v="120000"/>
    <s v="USD"/>
    <n v="120000"/>
    <s v="Finance Manager"/>
    <x v="3"/>
    <s v="USA"/>
    <x v="2"/>
    <s v="2 to 3 hours per day"/>
    <n v="10"/>
    <m/>
    <s v=""/>
    <n v="2"/>
    <n v="3"/>
    <s v=""/>
    <s v=""/>
    <s v=""/>
    <s v=""/>
    <s v=""/>
    <n v="3"/>
    <n v="153.84615384615384"/>
    <s v="0"/>
    <x v="3"/>
  </r>
  <r>
    <x v="1384"/>
    <d v="2012-05-30T00:34:53"/>
    <n v="107000"/>
    <n v="107000"/>
    <s v="USD"/>
    <n v="107000"/>
    <s v="Tax Manager"/>
    <x v="3"/>
    <s v="USA"/>
    <x v="2"/>
    <s v="All the 8 hours baby, all the 8!"/>
    <n v="29"/>
    <m/>
    <s v=""/>
    <s v=""/>
    <s v=""/>
    <s v=""/>
    <s v=""/>
    <s v=""/>
    <s v=""/>
    <n v="8"/>
    <n v="8"/>
    <n v="51.442307692307693"/>
    <s v="0"/>
    <x v="2"/>
  </r>
  <r>
    <x v="1385"/>
    <d v="2012-05-30T00:42:50"/>
    <n v="40000"/>
    <n v="40000"/>
    <s v="USD"/>
    <n v="40000"/>
    <s v="Metrics Analyst"/>
    <x v="0"/>
    <s v="USA"/>
    <x v="2"/>
    <s v="2 to 3 hours per day"/>
    <n v="6"/>
    <m/>
    <s v=""/>
    <n v="2"/>
    <n v="3"/>
    <s v=""/>
    <s v=""/>
    <s v=""/>
    <s v=""/>
    <s v=""/>
    <n v="3"/>
    <n v="51.282051282051285"/>
    <s v="0"/>
    <x v="3"/>
  </r>
  <r>
    <x v="1386"/>
    <d v="2012-05-30T00:50:03"/>
    <n v="81000"/>
    <n v="81000"/>
    <s v="USD"/>
    <n v="81000"/>
    <s v="Finance &amp; IT Manager"/>
    <x v="3"/>
    <s v="USA"/>
    <x v="2"/>
    <s v="1 or 2 hours a day"/>
    <n v="12"/>
    <m/>
    <n v="1"/>
    <n v="2"/>
    <s v=""/>
    <s v=""/>
    <s v=""/>
    <s v=""/>
    <s v=""/>
    <s v=""/>
    <n v="2"/>
    <n v="155.76923076923077"/>
    <s v="0"/>
    <x v="2"/>
  </r>
  <r>
    <x v="1387"/>
    <d v="2012-05-30T01:05:26"/>
    <n v="45000"/>
    <n v="45000"/>
    <s v="USD"/>
    <n v="45000"/>
    <s v="Technical Support Specialist"/>
    <x v="6"/>
    <s v="USA"/>
    <x v="2"/>
    <s v="4 to 6 hours a day"/>
    <n v="20"/>
    <m/>
    <s v=""/>
    <s v=""/>
    <s v=""/>
    <n v="4"/>
    <s v=""/>
    <n v="6"/>
    <s v=""/>
    <s v=""/>
    <n v="6"/>
    <n v="28.846153846153847"/>
    <s v="0"/>
    <x v="2"/>
  </r>
  <r>
    <x v="1388"/>
    <d v="2012-05-30T01:12:04"/>
    <n v="49000"/>
    <n v="49000"/>
    <s v="USD"/>
    <n v="49000"/>
    <s v="Clinical Data Specialist"/>
    <x v="6"/>
    <s v="USA"/>
    <x v="2"/>
    <s v="4 to 6 hours a day"/>
    <n v="5"/>
    <m/>
    <s v=""/>
    <s v=""/>
    <s v=""/>
    <n v="4"/>
    <s v=""/>
    <n v="6"/>
    <s v=""/>
    <s v=""/>
    <n v="6"/>
    <n v="31.410256410256412"/>
    <s v="0"/>
    <x v="1"/>
  </r>
  <r>
    <x v="1389"/>
    <d v="2012-05-30T01:12:35"/>
    <s v="INR 750000"/>
    <n v="750000"/>
    <s v="INR"/>
    <n v="13355.937515581925"/>
    <s v="Associate - Indirect Tax"/>
    <x v="4"/>
    <s v="India"/>
    <x v="0"/>
    <s v="1 or 2 hours a day"/>
    <n v="1"/>
    <m/>
    <n v="1"/>
    <n v="2"/>
    <s v=""/>
    <s v=""/>
    <s v=""/>
    <s v=""/>
    <s v=""/>
    <s v=""/>
    <n v="2"/>
    <n v="25.684495222272933"/>
    <s v="0"/>
    <x v="4"/>
  </r>
  <r>
    <x v="1390"/>
    <d v="2012-05-30T01:15:32"/>
    <n v="72000"/>
    <n v="72000"/>
    <s v="USD"/>
    <n v="72000"/>
    <s v="Manager"/>
    <x v="3"/>
    <s v="USA"/>
    <x v="2"/>
    <s v="1 or 2 hours a day"/>
    <n v="20"/>
    <m/>
    <n v="1"/>
    <n v="2"/>
    <s v=""/>
    <s v=""/>
    <s v=""/>
    <s v=""/>
    <s v=""/>
    <s v=""/>
    <n v="2"/>
    <n v="138.46153846153845"/>
    <s v="0"/>
    <x v="2"/>
  </r>
  <r>
    <x v="1391"/>
    <d v="2012-05-30T01:25:17"/>
    <n v="50000"/>
    <n v="50000"/>
    <s v="USD"/>
    <n v="50000"/>
    <s v="Digital Analyst"/>
    <x v="0"/>
    <s v="USA"/>
    <x v="2"/>
    <s v="4 to 6 hours a day"/>
    <n v="7"/>
    <m/>
    <s v=""/>
    <s v=""/>
    <s v=""/>
    <n v="4"/>
    <s v=""/>
    <n v="6"/>
    <s v=""/>
    <s v=""/>
    <n v="6"/>
    <n v="32.051282051282051"/>
    <s v="0"/>
    <x v="3"/>
  </r>
  <r>
    <x v="1392"/>
    <d v="2012-05-30T01:25:26"/>
    <n v="57678.400000000001"/>
    <n v="57678"/>
    <s v="USD"/>
    <n v="57678"/>
    <s v="Financial Analyst"/>
    <x v="0"/>
    <s v="USA"/>
    <x v="2"/>
    <s v="4 to 6 hours a day"/>
    <n v="2"/>
    <m/>
    <s v=""/>
    <s v=""/>
    <s v=""/>
    <n v="4"/>
    <s v=""/>
    <n v="6"/>
    <s v=""/>
    <s v=""/>
    <n v="6"/>
    <n v="36.973076923076924"/>
    <s v="0"/>
    <x v="5"/>
  </r>
  <r>
    <x v="1393"/>
    <d v="2012-05-30T01:29:51"/>
    <n v="80442"/>
    <n v="80442"/>
    <s v="USD"/>
    <n v="80442"/>
    <s v="Senior Budget Analyst"/>
    <x v="0"/>
    <s v="USA"/>
    <x v="2"/>
    <s v="4 to 6 hours a day"/>
    <n v="16"/>
    <m/>
    <s v=""/>
    <s v=""/>
    <s v=""/>
    <n v="4"/>
    <s v=""/>
    <n v="6"/>
    <s v=""/>
    <s v=""/>
    <n v="6"/>
    <n v="51.565384615384616"/>
    <s v="0"/>
    <x v="2"/>
  </r>
  <r>
    <x v="1394"/>
    <d v="2012-05-30T01:48:18"/>
    <n v="75000"/>
    <n v="75000"/>
    <s v="USD"/>
    <n v="75000"/>
    <s v="HR Cordinator"/>
    <x v="3"/>
    <s v="USA"/>
    <x v="2"/>
    <s v="1 or 2 hours a day"/>
    <n v="9"/>
    <m/>
    <n v="1"/>
    <n v="2"/>
    <s v=""/>
    <s v=""/>
    <s v=""/>
    <s v=""/>
    <s v=""/>
    <s v=""/>
    <n v="2"/>
    <n v="144.23076923076923"/>
    <s v="0"/>
    <x v="3"/>
  </r>
  <r>
    <x v="1395"/>
    <d v="2012-05-30T01:52:33"/>
    <n v="61000"/>
    <n v="61000"/>
    <s v="USD"/>
    <n v="61000"/>
    <s v="Treasury Analyst"/>
    <x v="0"/>
    <s v="USA"/>
    <x v="2"/>
    <s v="4 to 6 hours a day"/>
    <n v="12"/>
    <m/>
    <s v=""/>
    <s v=""/>
    <s v=""/>
    <n v="4"/>
    <s v=""/>
    <n v="6"/>
    <s v=""/>
    <s v=""/>
    <n v="6"/>
    <n v="39.102564102564102"/>
    <s v="0"/>
    <x v="2"/>
  </r>
  <r>
    <x v="1396"/>
    <d v="2012-05-30T01:57:58"/>
    <n v="77000"/>
    <n v="77000"/>
    <s v="USD"/>
    <n v="77000"/>
    <s v="Assistant Engineer"/>
    <x v="2"/>
    <s v="USA"/>
    <x v="2"/>
    <s v="4 to 6 hours a day"/>
    <n v="10"/>
    <m/>
    <s v=""/>
    <s v=""/>
    <s v=""/>
    <n v="4"/>
    <s v=""/>
    <n v="6"/>
    <s v=""/>
    <s v=""/>
    <n v="6"/>
    <n v="49.358974358974365"/>
    <s v="0"/>
    <x v="3"/>
  </r>
  <r>
    <x v="1397"/>
    <d v="2012-05-30T02:18:02"/>
    <s v="92000 USD"/>
    <n v="92000"/>
    <s v="USD"/>
    <n v="92000"/>
    <s v="Controller"/>
    <x v="1"/>
    <s v="USA"/>
    <x v="2"/>
    <s v="2 to 3 hours per day"/>
    <n v="9"/>
    <m/>
    <s v=""/>
    <n v="2"/>
    <n v="3"/>
    <s v=""/>
    <s v=""/>
    <s v=""/>
    <s v=""/>
    <s v=""/>
    <n v="3"/>
    <n v="117.94871794871796"/>
    <s v="0"/>
    <x v="3"/>
  </r>
  <r>
    <x v="1398"/>
    <d v="2012-05-30T02:18:30"/>
    <n v="72000"/>
    <n v="72000"/>
    <s v="USD"/>
    <n v="72000"/>
    <s v="sr. senior analyst"/>
    <x v="0"/>
    <s v="USA"/>
    <x v="2"/>
    <s v="All the 8 hours baby, all the 8!"/>
    <n v="10"/>
    <m/>
    <s v=""/>
    <s v=""/>
    <s v=""/>
    <s v=""/>
    <s v=""/>
    <s v=""/>
    <s v=""/>
    <n v="8"/>
    <n v="8"/>
    <n v="34.615384615384613"/>
    <s v="0"/>
    <x v="3"/>
  </r>
  <r>
    <x v="1399"/>
    <d v="2012-05-30T02:22:39"/>
    <n v="14000"/>
    <n v="14000"/>
    <s v="USD"/>
    <n v="14000"/>
    <s v="Consultant"/>
    <x v="8"/>
    <s v="India"/>
    <x v="0"/>
    <s v="4 to 6 hours a day"/>
    <n v="3"/>
    <m/>
    <s v=""/>
    <s v=""/>
    <s v=""/>
    <n v="4"/>
    <s v=""/>
    <n v="6"/>
    <s v=""/>
    <s v=""/>
    <n v="6"/>
    <n v="8.9743589743589745"/>
    <s v="0"/>
    <x v="5"/>
  </r>
  <r>
    <x v="1400"/>
    <d v="2012-05-30T02:22:59"/>
    <n v="111000"/>
    <n v="111000"/>
    <s v="USD"/>
    <n v="111000"/>
    <s v="Project Manager - Finance"/>
    <x v="3"/>
    <s v="USA"/>
    <x v="2"/>
    <s v="2 to 3 hours per day"/>
    <n v="10"/>
    <m/>
    <s v=""/>
    <n v="2"/>
    <n v="3"/>
    <s v=""/>
    <s v=""/>
    <s v=""/>
    <s v=""/>
    <s v=""/>
    <n v="3"/>
    <n v="142.30769230769232"/>
    <s v="0"/>
    <x v="3"/>
  </r>
  <r>
    <x v="1401"/>
    <d v="2012-05-30T02:32:17"/>
    <n v="80000"/>
    <n v="80000"/>
    <s v="USD"/>
    <n v="80000"/>
    <s v="Senior analyst, ops support"/>
    <x v="0"/>
    <s v="USA"/>
    <x v="2"/>
    <s v="4 to 6 hours a day"/>
    <n v="20"/>
    <m/>
    <s v=""/>
    <s v=""/>
    <s v=""/>
    <n v="4"/>
    <s v=""/>
    <n v="6"/>
    <s v=""/>
    <s v=""/>
    <n v="6"/>
    <n v="51.282051282051285"/>
    <s v="0"/>
    <x v="2"/>
  </r>
  <r>
    <x v="1402"/>
    <d v="2012-05-30T02:35:40"/>
    <s v="Rs 3.25 Lacs"/>
    <n v="3250000"/>
    <s v="INR"/>
    <n v="57875.729234188344"/>
    <s v="ISO TS Documentation"/>
    <x v="0"/>
    <s v="India"/>
    <x v="0"/>
    <s v="4 to 6 hours a day"/>
    <n v="5.5"/>
    <m/>
    <s v=""/>
    <s v=""/>
    <s v=""/>
    <n v="4"/>
    <s v=""/>
    <n v="6"/>
    <s v=""/>
    <s v=""/>
    <n v="6"/>
    <n v="37.099826432172016"/>
    <s v="0"/>
    <x v="3"/>
  </r>
  <r>
    <x v="1403"/>
    <d v="2012-05-30T02:39:50"/>
    <n v="25000"/>
    <n v="25000"/>
    <s v="USD"/>
    <n v="25000"/>
    <s v="Accountant"/>
    <x v="5"/>
    <s v="India"/>
    <x v="0"/>
    <s v="2 to 3 hours per day"/>
    <n v="8"/>
    <m/>
    <s v=""/>
    <n v="2"/>
    <n v="3"/>
    <s v=""/>
    <s v=""/>
    <s v=""/>
    <s v=""/>
    <s v=""/>
    <n v="3"/>
    <n v="32.051282051282051"/>
    <s v="0"/>
    <x v="3"/>
  </r>
  <r>
    <x v="1404"/>
    <d v="2012-05-30T03:20:17"/>
    <s v="24000 USD"/>
    <n v="24000"/>
    <s v="USD"/>
    <n v="24000"/>
    <s v="inventory controller"/>
    <x v="1"/>
    <s v="USA"/>
    <x v="2"/>
    <s v="1 or 2 hours a day"/>
    <n v="2"/>
    <m/>
    <n v="1"/>
    <n v="2"/>
    <s v=""/>
    <s v=""/>
    <s v=""/>
    <s v=""/>
    <s v=""/>
    <s v=""/>
    <n v="2"/>
    <n v="46.153846153846153"/>
    <s v="0"/>
    <x v="5"/>
  </r>
  <r>
    <x v="1405"/>
    <d v="2012-05-30T04:13:50"/>
    <n v="61000"/>
    <n v="61000"/>
    <s v="USD"/>
    <n v="61000"/>
    <s v="Accounting manager"/>
    <x v="3"/>
    <s v="USA"/>
    <x v="2"/>
    <s v="2 to 3 hours per day"/>
    <n v="25"/>
    <m/>
    <s v=""/>
    <n v="2"/>
    <n v="3"/>
    <s v=""/>
    <s v=""/>
    <s v=""/>
    <s v=""/>
    <s v=""/>
    <n v="3"/>
    <n v="78.205128205128204"/>
    <s v="0"/>
    <x v="2"/>
  </r>
  <r>
    <x v="1406"/>
    <d v="2012-05-30T08:05:16"/>
    <s v="AUD55,000"/>
    <n v="55000"/>
    <s v="AUD"/>
    <n v="56095.031102144967"/>
    <s v="PA"/>
    <x v="0"/>
    <s v="Australia"/>
    <x v="16"/>
    <s v="2 to 3 hours per day"/>
    <n v="11"/>
    <m/>
    <s v=""/>
    <n v="2"/>
    <n v="3"/>
    <s v=""/>
    <s v=""/>
    <s v=""/>
    <s v=""/>
    <s v=""/>
    <n v="3"/>
    <n v="71.916706541211497"/>
    <s v="0"/>
    <x v="2"/>
  </r>
  <r>
    <x v="1407"/>
    <d v="2012-05-30T09:42:01"/>
    <n v="70000"/>
    <n v="70000"/>
    <s v="AUD"/>
    <n v="71393.675948184507"/>
    <s v="Assistant Accountant"/>
    <x v="5"/>
    <s v="Australia"/>
    <x v="16"/>
    <s v="2 to 3 hours per day"/>
    <n v="5"/>
    <m/>
    <s v=""/>
    <n v="2"/>
    <n v="3"/>
    <s v=""/>
    <s v=""/>
    <s v=""/>
    <s v=""/>
    <s v=""/>
    <n v="3"/>
    <n v="91.530353779723725"/>
    <s v="0"/>
    <x v="1"/>
  </r>
  <r>
    <x v="1408"/>
    <d v="2012-05-30T10:11:19"/>
    <n v="96230"/>
    <n v="96230"/>
    <s v="USD"/>
    <n v="96230"/>
    <s v="Manager, Data Management"/>
    <x v="3"/>
    <s v="USA"/>
    <x v="2"/>
    <s v="4 to 6 hours a day"/>
    <n v="18"/>
    <m/>
    <s v=""/>
    <s v=""/>
    <s v=""/>
    <n v="4"/>
    <s v=""/>
    <n v="6"/>
    <s v=""/>
    <s v=""/>
    <n v="6"/>
    <n v="61.685897435897438"/>
    <s v="0"/>
    <x v="2"/>
  </r>
  <r>
    <x v="1409"/>
    <d v="2012-05-30T10:40:24"/>
    <n v="75000"/>
    <n v="75000"/>
    <s v="USD"/>
    <n v="75000"/>
    <s v="Business Analyst"/>
    <x v="0"/>
    <s v="USA"/>
    <x v="2"/>
    <s v="2 to 3 hours per day"/>
    <n v="1.5"/>
    <m/>
    <s v=""/>
    <n v="2"/>
    <n v="3"/>
    <s v=""/>
    <s v=""/>
    <s v=""/>
    <s v=""/>
    <s v=""/>
    <n v="3"/>
    <n v="96.15384615384616"/>
    <s v="0"/>
    <x v="5"/>
  </r>
  <r>
    <x v="1410"/>
    <d v="2012-05-30T10:57:38"/>
    <n v="8500"/>
    <n v="102000"/>
    <s v="USD"/>
    <n v="102000"/>
    <s v="Sales Analyst"/>
    <x v="0"/>
    <s v="USA"/>
    <x v="2"/>
    <s v="4 to 6 hours a day"/>
    <n v="5"/>
    <m/>
    <s v=""/>
    <s v=""/>
    <s v=""/>
    <n v="4"/>
    <s v=""/>
    <n v="6"/>
    <s v=""/>
    <s v=""/>
    <n v="6"/>
    <n v="65.384615384615387"/>
    <s v="0"/>
    <x v="1"/>
  </r>
  <r>
    <x v="1411"/>
    <d v="2012-05-30T11:20:33"/>
    <s v="MYR60000"/>
    <n v="60000"/>
    <s v="MYR"/>
    <n v="19008.034062397041"/>
    <s v="Liquidity Management Executive"/>
    <x v="3"/>
    <s v="Malaysia"/>
    <x v="74"/>
    <s v="4 to 6 hours a day"/>
    <n v="3"/>
    <m/>
    <s v=""/>
    <s v=""/>
    <s v=""/>
    <n v="4"/>
    <s v=""/>
    <n v="6"/>
    <s v=""/>
    <s v=""/>
    <n v="6"/>
    <n v="12.184637219485284"/>
    <s v="0"/>
    <x v="5"/>
  </r>
  <r>
    <x v="1412"/>
    <d v="2012-05-30T11:38:53"/>
    <n v="363"/>
    <n v="4356"/>
    <s v="USD"/>
    <n v="4356"/>
    <s v="Business Analyst"/>
    <x v="0"/>
    <s v="India"/>
    <x v="0"/>
    <s v="4 to 6 hours a day"/>
    <n v="5"/>
    <m/>
    <s v=""/>
    <s v=""/>
    <s v=""/>
    <n v="4"/>
    <s v=""/>
    <n v="6"/>
    <s v=""/>
    <s v=""/>
    <n v="6"/>
    <n v="2.7923076923076922"/>
    <s v="0"/>
    <x v="1"/>
  </r>
  <r>
    <x v="1413"/>
    <d v="2012-05-30T11:43:50"/>
    <n v="300000"/>
    <n v="300000"/>
    <s v="INR"/>
    <n v="5342.3750062327708"/>
    <s v="accountant"/>
    <x v="5"/>
    <s v="India"/>
    <x v="0"/>
    <s v="4 to 6 hours a day"/>
    <n v="4"/>
    <m/>
    <s v=""/>
    <s v=""/>
    <s v=""/>
    <n v="4"/>
    <s v=""/>
    <n v="6"/>
    <s v=""/>
    <s v=""/>
    <n v="6"/>
    <n v="3.4245993629697247"/>
    <s v="0"/>
    <x v="1"/>
  </r>
  <r>
    <x v="1414"/>
    <d v="2012-05-30T12:12:38"/>
    <n v="67000"/>
    <n v="67000"/>
    <s v="USD"/>
    <n v="67000"/>
    <s v="accounting systems manager "/>
    <x v="3"/>
    <s v="USA"/>
    <x v="2"/>
    <s v="2 to 3 hours per day"/>
    <n v="20"/>
    <m/>
    <s v=""/>
    <n v="2"/>
    <n v="3"/>
    <s v=""/>
    <s v=""/>
    <s v=""/>
    <s v=""/>
    <s v=""/>
    <n v="3"/>
    <n v="85.897435897435898"/>
    <s v="0"/>
    <x v="2"/>
  </r>
  <r>
    <x v="1415"/>
    <d v="2012-05-30T12:25:23"/>
    <n v="480000"/>
    <n v="480000"/>
    <s v="INR"/>
    <n v="8547.8000099724322"/>
    <s v="Performance Analyst"/>
    <x v="0"/>
    <s v="India"/>
    <x v="0"/>
    <s v="4 to 6 hours a day"/>
    <n v="7"/>
    <m/>
    <s v=""/>
    <s v=""/>
    <s v=""/>
    <n v="4"/>
    <s v=""/>
    <n v="6"/>
    <s v=""/>
    <s v=""/>
    <n v="6"/>
    <n v="5.4793589807515595"/>
    <s v="0"/>
    <x v="3"/>
  </r>
  <r>
    <x v="1416"/>
    <d v="2012-05-30T12:35:08"/>
    <s v="Rs. 900000 per annum"/>
    <n v="900000"/>
    <s v="INR"/>
    <n v="16027.125018698311"/>
    <s v="Data Analyst"/>
    <x v="0"/>
    <s v="India"/>
    <x v="0"/>
    <s v="4 to 6 hours a day"/>
    <n v="4"/>
    <m/>
    <s v=""/>
    <s v=""/>
    <s v=""/>
    <n v="4"/>
    <s v=""/>
    <n v="6"/>
    <s v=""/>
    <s v=""/>
    <n v="6"/>
    <n v="10.273798088909173"/>
    <s v="0"/>
    <x v="1"/>
  </r>
  <r>
    <x v="1417"/>
    <d v="2012-05-30T12:56:38"/>
    <s v="Rs  6 lakhs/annum"/>
    <n v="600000"/>
    <s v="INR"/>
    <n v="10684.750012465542"/>
    <s v="consultant"/>
    <x v="8"/>
    <s v="India"/>
    <x v="0"/>
    <s v="2 to 3 hours per day"/>
    <n v="36"/>
    <m/>
    <s v=""/>
    <n v="2"/>
    <n v="3"/>
    <s v=""/>
    <s v=""/>
    <s v=""/>
    <s v=""/>
    <s v=""/>
    <n v="3"/>
    <n v="13.698397451878899"/>
    <s v="0"/>
    <x v="2"/>
  </r>
  <r>
    <x v="1418"/>
    <d v="2012-05-30T13:06:12"/>
    <n v="30000"/>
    <n v="30000"/>
    <s v="USD"/>
    <n v="30000"/>
    <s v="Accounting Specialist"/>
    <x v="5"/>
    <s v="UAE"/>
    <x v="21"/>
    <s v="4 to 6 hours a day"/>
    <n v="8"/>
    <m/>
    <s v=""/>
    <s v=""/>
    <s v=""/>
    <n v="4"/>
    <s v=""/>
    <n v="6"/>
    <s v=""/>
    <s v=""/>
    <n v="6"/>
    <n v="19.23076923076923"/>
    <s v="0"/>
    <x v="3"/>
  </r>
  <r>
    <x v="1419"/>
    <d v="2012-05-30T13:21:06"/>
    <n v="500000"/>
    <n v="500000"/>
    <s v="INR"/>
    <n v="8903.9583437212841"/>
    <s v="Project Management"/>
    <x v="3"/>
    <s v="India"/>
    <x v="0"/>
    <s v="2 to 3 hours per day"/>
    <n v="0"/>
    <m/>
    <s v=""/>
    <n v="2"/>
    <n v="3"/>
    <s v=""/>
    <s v=""/>
    <s v=""/>
    <s v=""/>
    <s v=""/>
    <n v="3"/>
    <n v="11.415331209899081"/>
    <s v="0"/>
    <x v="0"/>
  </r>
  <r>
    <x v="1420"/>
    <d v="2012-05-30T13:25:12"/>
    <n v="20000"/>
    <n v="20000"/>
    <s v="USD"/>
    <n v="20000"/>
    <s v="manager"/>
    <x v="3"/>
    <s v="India"/>
    <x v="0"/>
    <s v="Excel ?!? What Excel?"/>
    <n v="10"/>
    <m/>
    <s v=""/>
    <s v=""/>
    <s v=""/>
    <s v=""/>
    <s v=""/>
    <s v=""/>
    <s v=""/>
    <s v=""/>
    <e v="#N/A"/>
    <n v="1"/>
    <s v="0"/>
    <x v="3"/>
  </r>
  <r>
    <x v="1421"/>
    <d v="2012-05-30T13:31:35"/>
    <n v="86000"/>
    <n v="86000"/>
    <s v="AUD"/>
    <n v="87712.230450626681"/>
    <s v="data analyst"/>
    <x v="0"/>
    <s v="Australia"/>
    <x v="16"/>
    <s v="4 to 6 hours a day"/>
    <n v="10"/>
    <m/>
    <s v=""/>
    <s v=""/>
    <s v=""/>
    <n v="4"/>
    <s v=""/>
    <n v="6"/>
    <s v=""/>
    <s v=""/>
    <n v="6"/>
    <n v="56.225788750401719"/>
    <s v="0"/>
    <x v="3"/>
  </r>
  <r>
    <x v="1422"/>
    <d v="2012-05-30T13:36:42"/>
    <n v="1000000"/>
    <n v="1000000"/>
    <s v="INR"/>
    <n v="17807.916687442568"/>
    <s v="project management"/>
    <x v="3"/>
    <s v="India"/>
    <x v="0"/>
    <s v="All the 8 hours baby, all the 8!"/>
    <n v="6"/>
    <m/>
    <s v=""/>
    <s v=""/>
    <s v=""/>
    <s v=""/>
    <s v=""/>
    <s v=""/>
    <s v=""/>
    <n v="8"/>
    <n v="8"/>
    <n v="8.5614984074243115"/>
    <s v="0"/>
    <x v="3"/>
  </r>
  <r>
    <x v="1423"/>
    <d v="2012-05-30T13:36:48"/>
    <n v="41000"/>
    <n v="41000"/>
    <s v="USD"/>
    <n v="41000"/>
    <s v="Marketing Analyst"/>
    <x v="0"/>
    <s v="Japan"/>
    <x v="52"/>
    <s v="2 to 3 hours per day"/>
    <n v="2"/>
    <m/>
    <s v=""/>
    <n v="2"/>
    <n v="3"/>
    <s v=""/>
    <s v=""/>
    <s v=""/>
    <s v=""/>
    <s v=""/>
    <n v="3"/>
    <n v="52.564102564102562"/>
    <s v="0"/>
    <x v="5"/>
  </r>
  <r>
    <x v="1424"/>
    <d v="2012-05-30T13:41:41"/>
    <n v="60000"/>
    <n v="60000"/>
    <s v="USD"/>
    <n v="60000"/>
    <s v="Business Intelligence Supervisor"/>
    <x v="3"/>
    <s v="USA"/>
    <x v="2"/>
    <s v="2 to 3 hours per day"/>
    <n v="4"/>
    <m/>
    <s v=""/>
    <n v="2"/>
    <n v="3"/>
    <s v=""/>
    <s v=""/>
    <s v=""/>
    <s v=""/>
    <s v=""/>
    <n v="3"/>
    <n v="76.92307692307692"/>
    <s v="0"/>
    <x v="1"/>
  </r>
  <r>
    <x v="1425"/>
    <d v="2012-05-30T13:47:51"/>
    <s v="zar22000"/>
    <n v="264000"/>
    <s v="ZAR"/>
    <n v="32187.34988380854"/>
    <s v="Analyst"/>
    <x v="0"/>
    <s v="SouthAfrica"/>
    <x v="11"/>
    <s v="All the 8 hours baby, all the 8!"/>
    <n v="2"/>
    <m/>
    <s v=""/>
    <s v=""/>
    <s v=""/>
    <s v=""/>
    <s v=""/>
    <s v=""/>
    <s v=""/>
    <n v="8"/>
    <n v="8"/>
    <n v="15.474687444138722"/>
    <s v="0"/>
    <x v="5"/>
  </r>
  <r>
    <x v="1426"/>
    <d v="2012-05-30T13:56:27"/>
    <n v="50000"/>
    <n v="50000"/>
    <s v="NZD"/>
    <n v="39879.404680246938"/>
    <s v="stress engineer"/>
    <x v="2"/>
    <s v="nld"/>
    <x v="49"/>
    <s v="4 to 6 hours a day"/>
    <n v="5"/>
    <m/>
    <s v=""/>
    <s v=""/>
    <s v=""/>
    <n v="4"/>
    <s v=""/>
    <n v="6"/>
    <s v=""/>
    <s v=""/>
    <n v="6"/>
    <n v="25.563720948876245"/>
    <s v="0"/>
    <x v="1"/>
  </r>
  <r>
    <x v="1427"/>
    <d v="2012-05-30T13:56:48"/>
    <s v="320000 INR"/>
    <n v="320000"/>
    <s v="INR"/>
    <n v="5698.5333399816218"/>
    <s v="Analyst"/>
    <x v="0"/>
    <s v="India"/>
    <x v="0"/>
    <s v="2 to 3 hours per day"/>
    <n v="2"/>
    <m/>
    <s v=""/>
    <n v="2"/>
    <n v="3"/>
    <s v=""/>
    <s v=""/>
    <s v=""/>
    <s v=""/>
    <s v=""/>
    <n v="3"/>
    <n v="7.3058119743354126"/>
    <s v="0"/>
    <x v="5"/>
  </r>
  <r>
    <x v="1428"/>
    <d v="2012-05-30T14:09:10"/>
    <s v="4 Lakhs INR p.a"/>
    <n v="400000"/>
    <s v="INR"/>
    <n v="7123.1666749770275"/>
    <s v="Reporting Manager"/>
    <x v="3"/>
    <s v="India"/>
    <x v="0"/>
    <s v="4 to 6 hours a day"/>
    <n v="6"/>
    <m/>
    <s v=""/>
    <s v=""/>
    <s v=""/>
    <n v="4"/>
    <s v=""/>
    <n v="6"/>
    <s v=""/>
    <s v=""/>
    <n v="6"/>
    <n v="4.5661324839596329"/>
    <s v="0"/>
    <x v="3"/>
  </r>
  <r>
    <x v="1429"/>
    <d v="2012-05-30T14:19:07"/>
    <s v="Rs.2,50,000.00"/>
    <n v="250000"/>
    <s v="INR"/>
    <n v="4451.9791718606421"/>
    <s v="Manager Commercial"/>
    <x v="3"/>
    <s v="India"/>
    <x v="0"/>
    <s v="2 to 3 hours per day"/>
    <n v="15"/>
    <m/>
    <s v=""/>
    <n v="2"/>
    <n v="3"/>
    <s v=""/>
    <s v=""/>
    <s v=""/>
    <s v=""/>
    <s v=""/>
    <n v="3"/>
    <n v="5.7076656049495407"/>
    <s v="0"/>
    <x v="2"/>
  </r>
  <r>
    <x v="1430"/>
    <d v="2012-05-30T14:21:57"/>
    <n v="360000"/>
    <n v="360000"/>
    <s v="INR"/>
    <n v="6410.8500074793246"/>
    <s v="analyst"/>
    <x v="0"/>
    <s v="India"/>
    <x v="0"/>
    <s v="2 to 3 hours per day"/>
    <n v="6"/>
    <m/>
    <s v=""/>
    <n v="2"/>
    <n v="3"/>
    <s v=""/>
    <s v=""/>
    <s v=""/>
    <s v=""/>
    <s v=""/>
    <n v="3"/>
    <n v="8.2190384711273392"/>
    <s v="0"/>
    <x v="3"/>
  </r>
  <r>
    <x v="1431"/>
    <d v="2012-05-30T14:28:57"/>
    <s v="Rs. 1150000/-"/>
    <n v="1150000"/>
    <s v="INR"/>
    <n v="20479.104190558952"/>
    <s v="Project Manager"/>
    <x v="3"/>
    <s v="India"/>
    <x v="0"/>
    <s v="All the 8 hours baby, all the 8!"/>
    <n v="12"/>
    <m/>
    <s v=""/>
    <s v=""/>
    <s v=""/>
    <s v=""/>
    <s v=""/>
    <s v=""/>
    <s v=""/>
    <n v="8"/>
    <n v="8"/>
    <n v="9.8457231685379583"/>
    <s v="0"/>
    <x v="2"/>
  </r>
  <r>
    <x v="1432"/>
    <d v="2012-05-30T14:31:33"/>
    <n v="620000"/>
    <n v="620000"/>
    <s v="INR"/>
    <n v="11040.908346214392"/>
    <s v="Catalog Auditor"/>
    <x v="0"/>
    <s v="India"/>
    <x v="0"/>
    <s v="1 or 2 hours a day"/>
    <n v="5"/>
    <m/>
    <n v="1"/>
    <n v="2"/>
    <s v=""/>
    <s v=""/>
    <s v=""/>
    <s v=""/>
    <s v=""/>
    <s v=""/>
    <n v="2"/>
    <n v="21.232516050412293"/>
    <s v="0"/>
    <x v="1"/>
  </r>
  <r>
    <x v="1433"/>
    <d v="2012-05-30T15:59:01"/>
    <s v="Rs 10,00,000"/>
    <n v="1000000"/>
    <s v="INR"/>
    <n v="17807.916687442568"/>
    <s v="Marketing Specialist"/>
    <x v="6"/>
    <s v="India"/>
    <x v="0"/>
    <s v="2 to 3 hours per day"/>
    <n v="7"/>
    <m/>
    <s v=""/>
    <n v="2"/>
    <n v="3"/>
    <s v=""/>
    <s v=""/>
    <s v=""/>
    <s v=""/>
    <s v=""/>
    <n v="3"/>
    <n v="22.830662419798163"/>
    <s v="0"/>
    <x v="3"/>
  </r>
  <r>
    <x v="1434"/>
    <d v="2012-05-30T16:12:34"/>
    <s v="Rs. 200000"/>
    <n v="200000"/>
    <s v="INR"/>
    <n v="3561.5833374885137"/>
    <s v="Executive"/>
    <x v="0"/>
    <s v="India"/>
    <x v="0"/>
    <s v="4 to 6 hours a day"/>
    <n v="11"/>
    <m/>
    <s v=""/>
    <s v=""/>
    <s v=""/>
    <n v="4"/>
    <s v=""/>
    <n v="6"/>
    <s v=""/>
    <s v=""/>
    <n v="6"/>
    <n v="2.2830662419798164"/>
    <s v="0"/>
    <x v="2"/>
  </r>
  <r>
    <x v="1435"/>
    <d v="2012-05-30T16:22:19"/>
    <s v="Â£17000"/>
    <n v="17000"/>
    <s v="GBP"/>
    <n v="26795.030625143831"/>
    <s v="Verification Agent"/>
    <x v="0"/>
    <s v="UK"/>
    <x v="14"/>
    <s v="2 to 3 hours per day"/>
    <n v="5"/>
    <m/>
    <s v=""/>
    <n v="2"/>
    <n v="3"/>
    <s v=""/>
    <s v=""/>
    <s v=""/>
    <s v=""/>
    <s v=""/>
    <n v="3"/>
    <n v="34.352603365569017"/>
    <s v="0"/>
    <x v="1"/>
  </r>
  <r>
    <x v="1436"/>
    <d v="2012-05-30T16:48:32"/>
    <n v="1700"/>
    <n v="20400"/>
    <s v="USD"/>
    <n v="20400"/>
    <s v="M &amp; E Officer"/>
    <x v="3"/>
    <s v="Myanmar [Burma]"/>
    <x v="85"/>
    <s v="1 or 2 hours a day"/>
    <n v="10"/>
    <m/>
    <n v="1"/>
    <n v="2"/>
    <s v=""/>
    <s v=""/>
    <s v=""/>
    <s v=""/>
    <s v=""/>
    <s v=""/>
    <n v="2"/>
    <n v="39.230769230769234"/>
    <s v="0"/>
    <x v="3"/>
  </r>
  <r>
    <x v="1437"/>
    <d v="2012-05-30T16:49:15"/>
    <s v="Â£25000"/>
    <n v="25000"/>
    <s v="GBP"/>
    <n v="39404.456801682099"/>
    <s v="Assistant Financial Accountant"/>
    <x v="5"/>
    <s v="UK"/>
    <x v="14"/>
    <s v="4 to 6 hours a day"/>
    <n v="35"/>
    <m/>
    <s v=""/>
    <s v=""/>
    <s v=""/>
    <n v="4"/>
    <s v=""/>
    <n v="6"/>
    <s v=""/>
    <s v=""/>
    <n v="6"/>
    <n v="25.259267180565448"/>
    <s v="0"/>
    <x v="2"/>
  </r>
  <r>
    <x v="1438"/>
    <d v="2012-05-30T16:55:51"/>
    <n v="118000"/>
    <n v="118000"/>
    <s v="EUR"/>
    <n v="149907.13380100971"/>
    <s v="Support"/>
    <x v="0"/>
    <s v="EU"/>
    <x v="89"/>
    <s v="4 to 6 hours a day"/>
    <n v="7"/>
    <m/>
    <s v=""/>
    <s v=""/>
    <s v=""/>
    <n v="4"/>
    <s v=""/>
    <n v="6"/>
    <s v=""/>
    <s v=""/>
    <n v="6"/>
    <n v="96.094316539108789"/>
    <s v="0"/>
    <x v="3"/>
  </r>
  <r>
    <x v="1439"/>
    <d v="2012-05-30T17:01:10"/>
    <n v="230000"/>
    <n v="230000"/>
    <s v="INR"/>
    <n v="4095.8208381117906"/>
    <s v="Process Assocaite"/>
    <x v="0"/>
    <s v="India"/>
    <x v="0"/>
    <s v="4 to 6 hours a day"/>
    <n v="1.6"/>
    <m/>
    <s v=""/>
    <s v=""/>
    <s v=""/>
    <n v="4"/>
    <s v=""/>
    <n v="6"/>
    <s v=""/>
    <s v=""/>
    <n v="6"/>
    <n v="2.6255261782767887"/>
    <s v="0"/>
    <x v="5"/>
  </r>
  <r>
    <x v="1440"/>
    <d v="2012-05-30T17:04:53"/>
    <s v="$AUD 125,000 +"/>
    <n v="125000"/>
    <s v="AUD"/>
    <n v="127488.70705032947"/>
    <s v="Financial Application Developer"/>
    <x v="5"/>
    <s v="Australia"/>
    <x v="16"/>
    <s v="4 to 6 hours a day"/>
    <n v="7"/>
    <m/>
    <s v=""/>
    <s v=""/>
    <s v=""/>
    <n v="4"/>
    <s v=""/>
    <n v="6"/>
    <s v=""/>
    <s v=""/>
    <n v="6"/>
    <n v="81.723530160467604"/>
    <s v="0"/>
    <x v="3"/>
  </r>
  <r>
    <x v="1441"/>
    <d v="2012-05-30T17:07:47"/>
    <s v="Â£37000"/>
    <n v="37000"/>
    <s v="GBP"/>
    <n v="58318.59606648951"/>
    <s v="Planning &amp; Scheduling Manager"/>
    <x v="3"/>
    <s v="UK"/>
    <x v="14"/>
    <s v="All the 8 hours baby, all the 8!"/>
    <n v="20"/>
    <m/>
    <s v=""/>
    <s v=""/>
    <s v=""/>
    <s v=""/>
    <s v=""/>
    <s v=""/>
    <s v=""/>
    <n v="8"/>
    <n v="8"/>
    <n v="28.037786570427649"/>
    <s v="0"/>
    <x v="2"/>
  </r>
  <r>
    <x v="1442"/>
    <d v="2012-05-30T17:14:27"/>
    <s v="ZAR6500"/>
    <n v="78000"/>
    <s v="ZAR"/>
    <n v="9509.8988293070688"/>
    <s v="Online Stats Controller"/>
    <x v="1"/>
    <s v="South Africa"/>
    <x v="11"/>
    <s v="4 to 6 hours a day"/>
    <n v="2"/>
    <m/>
    <s v=""/>
    <s v=""/>
    <s v=""/>
    <n v="4"/>
    <s v=""/>
    <n v="6"/>
    <s v=""/>
    <s v=""/>
    <n v="6"/>
    <n v="6.0960889931455569"/>
    <s v="0"/>
    <x v="5"/>
  </r>
  <r>
    <x v="1443"/>
    <d v="2012-05-30T17:18:38"/>
    <s v="INR 60000"/>
    <n v="720000"/>
    <s v="INR"/>
    <n v="12821.700014958649"/>
    <s v="DEO"/>
    <x v="0"/>
    <s v="India"/>
    <x v="0"/>
    <s v="4 to 6 hours a day"/>
    <n v="3"/>
    <m/>
    <s v=""/>
    <s v=""/>
    <s v=""/>
    <n v="4"/>
    <s v=""/>
    <n v="6"/>
    <s v=""/>
    <s v=""/>
    <n v="6"/>
    <n v="8.2190384711273392"/>
    <s v="0"/>
    <x v="5"/>
  </r>
  <r>
    <x v="1444"/>
    <d v="2012-05-30T18:15:28"/>
    <n v="4000"/>
    <n v="4000"/>
    <s v="USD"/>
    <n v="4000"/>
    <s v="M I S Executive"/>
    <x v="0"/>
    <s v="India"/>
    <x v="0"/>
    <s v="All the 8 hours baby, all the 8!"/>
    <n v="6"/>
    <m/>
    <s v=""/>
    <s v=""/>
    <s v=""/>
    <s v=""/>
    <s v=""/>
    <s v=""/>
    <s v=""/>
    <n v="8"/>
    <n v="8"/>
    <n v="1.9230769230769231"/>
    <s v="0"/>
    <x v="3"/>
  </r>
  <r>
    <x v="1445"/>
    <d v="2012-05-30T18:16:05"/>
    <n v="42000"/>
    <n v="42000"/>
    <s v="USD"/>
    <n v="42000"/>
    <s v="Service Solution Rep"/>
    <x v="0"/>
    <s v="USA"/>
    <x v="2"/>
    <s v="All the 8 hours baby, all the 8!"/>
    <n v="2"/>
    <m/>
    <s v=""/>
    <s v=""/>
    <s v=""/>
    <s v=""/>
    <s v=""/>
    <s v=""/>
    <s v=""/>
    <n v="8"/>
    <n v="8"/>
    <n v="20.192307692307693"/>
    <s v="0"/>
    <x v="5"/>
  </r>
  <r>
    <x v="1446"/>
    <d v="2012-05-30T18:47:17"/>
    <s v="US $ 3200"/>
    <n v="3200"/>
    <s v="USD"/>
    <n v="3200"/>
    <s v="Regional Business Manager "/>
    <x v="3"/>
    <s v="India"/>
    <x v="0"/>
    <s v="All the 8 hours baby, all the 8!"/>
    <n v="19"/>
    <m/>
    <s v=""/>
    <s v=""/>
    <s v=""/>
    <s v=""/>
    <s v=""/>
    <s v=""/>
    <s v=""/>
    <n v="8"/>
    <n v="8"/>
    <n v="1.5384615384615385"/>
    <s v="0"/>
    <x v="2"/>
  </r>
  <r>
    <x v="1447"/>
    <d v="2012-05-30T18:51:57"/>
    <n v="60000"/>
    <n v="60000"/>
    <s v="USD"/>
    <n v="60000"/>
    <s v="sales&amp;marketing"/>
    <x v="0"/>
    <s v="turkey"/>
    <x v="29"/>
    <s v="2 to 3 hours per day"/>
    <n v="10"/>
    <m/>
    <s v=""/>
    <n v="2"/>
    <n v="3"/>
    <s v=""/>
    <s v=""/>
    <s v=""/>
    <s v=""/>
    <s v=""/>
    <n v="3"/>
    <n v="76.92307692307692"/>
    <s v="0"/>
    <x v="3"/>
  </r>
  <r>
    <x v="1448"/>
    <d v="2012-05-30T19:01:20"/>
    <n v="85000"/>
    <n v="85000"/>
    <s v="USD"/>
    <n v="85000"/>
    <s v="sr analyst"/>
    <x v="0"/>
    <s v="USA"/>
    <x v="2"/>
    <s v="4 to 6 hours a day"/>
    <n v="9"/>
    <m/>
    <s v=""/>
    <s v=""/>
    <s v=""/>
    <n v="4"/>
    <s v=""/>
    <n v="6"/>
    <s v=""/>
    <s v=""/>
    <n v="6"/>
    <n v="54.487179487179482"/>
    <s v="0"/>
    <x v="3"/>
  </r>
  <r>
    <x v="1449"/>
    <d v="2012-05-30T19:04:44"/>
    <n v="109000"/>
    <n v="109000"/>
    <s v="USD"/>
    <n v="109000"/>
    <s v="Mgr Technology"/>
    <x v="3"/>
    <s v="USA"/>
    <x v="2"/>
    <s v="4 to 6 hours a day"/>
    <n v="15"/>
    <m/>
    <s v=""/>
    <s v=""/>
    <s v=""/>
    <n v="4"/>
    <s v=""/>
    <n v="6"/>
    <s v=""/>
    <s v=""/>
    <n v="6"/>
    <n v="69.871794871794876"/>
    <s v="0"/>
    <x v="2"/>
  </r>
  <r>
    <x v="1450"/>
    <d v="2012-05-30T19:27:35"/>
    <s v="60000 Euros"/>
    <n v="60000"/>
    <s v="EUR"/>
    <n v="76223.966339496474"/>
    <s v="Sales Analyst"/>
    <x v="0"/>
    <s v="Italy"/>
    <x v="63"/>
    <s v="All the 8 hours baby, all the 8!"/>
    <n v="14"/>
    <m/>
    <s v=""/>
    <s v=""/>
    <s v=""/>
    <s v=""/>
    <s v=""/>
    <s v=""/>
    <s v=""/>
    <n v="8"/>
    <n v="8"/>
    <n v="36.646137663219456"/>
    <s v="0"/>
    <x v="2"/>
  </r>
  <r>
    <x v="1451"/>
    <d v="2012-05-30T19:42:50"/>
    <n v="77000"/>
    <n v="77000"/>
    <s v="USD"/>
    <n v="77000"/>
    <s v="Chemical Engineer"/>
    <x v="2"/>
    <s v="USA"/>
    <x v="2"/>
    <s v="2 to 3 hours per day"/>
    <n v="13"/>
    <m/>
    <s v=""/>
    <n v="2"/>
    <n v="3"/>
    <s v=""/>
    <s v=""/>
    <s v=""/>
    <s v=""/>
    <s v=""/>
    <n v="3"/>
    <n v="98.71794871794873"/>
    <s v="0"/>
    <x v="2"/>
  </r>
  <r>
    <x v="1452"/>
    <d v="2012-05-30T19:43:43"/>
    <n v="25000"/>
    <n v="25000"/>
    <s v="USD"/>
    <n v="25000"/>
    <s v="data analyst"/>
    <x v="0"/>
    <s v="India"/>
    <x v="0"/>
    <s v="All the 8 hours baby, all the 8!"/>
    <n v="4"/>
    <m/>
    <s v=""/>
    <s v=""/>
    <s v=""/>
    <s v=""/>
    <s v=""/>
    <s v=""/>
    <s v=""/>
    <n v="8"/>
    <n v="8"/>
    <n v="12.01923076923077"/>
    <s v="0"/>
    <x v="1"/>
  </r>
  <r>
    <x v="1453"/>
    <d v="2012-05-30T20:19:51"/>
    <n v="64000"/>
    <n v="64000"/>
    <s v="USD"/>
    <n v="64000"/>
    <s v="Program Manager"/>
    <x v="3"/>
    <s v="USA"/>
    <x v="2"/>
    <s v="2 to 3 hours per day"/>
    <n v="12"/>
    <m/>
    <s v=""/>
    <n v="2"/>
    <n v="3"/>
    <s v=""/>
    <s v=""/>
    <s v=""/>
    <s v=""/>
    <s v=""/>
    <n v="3"/>
    <n v="82.051282051282044"/>
    <s v="0"/>
    <x v="2"/>
  </r>
  <r>
    <x v="1454"/>
    <d v="2012-05-30T20:26:10"/>
    <n v="146633"/>
    <n v="146633"/>
    <s v="GBP"/>
    <n v="231119.74856804207"/>
    <s v="Senior Planning Engineer"/>
    <x v="2"/>
    <s v="UK"/>
    <x v="14"/>
    <s v="2 to 3 hours per day"/>
    <n v="10"/>
    <m/>
    <s v=""/>
    <n v="2"/>
    <n v="3"/>
    <s v=""/>
    <s v=""/>
    <s v=""/>
    <s v=""/>
    <s v=""/>
    <n v="3"/>
    <n v="296.30736995902828"/>
    <s v="0"/>
    <x v="3"/>
  </r>
  <r>
    <x v="1455"/>
    <d v="2012-05-30T20:40:45"/>
    <n v="76000"/>
    <n v="76000"/>
    <s v="USD"/>
    <n v="76000"/>
    <s v="Sr. Analyst"/>
    <x v="0"/>
    <s v="USA"/>
    <x v="2"/>
    <s v="All the 8 hours baby, all the 8!"/>
    <n v="10"/>
    <m/>
    <s v=""/>
    <s v=""/>
    <s v=""/>
    <s v=""/>
    <s v=""/>
    <s v=""/>
    <s v=""/>
    <n v="8"/>
    <n v="8"/>
    <n v="36.53846153846154"/>
    <s v="0"/>
    <x v="3"/>
  </r>
  <r>
    <x v="1456"/>
    <d v="2012-05-30T20:42:27"/>
    <n v="10000"/>
    <n v="10000"/>
    <s v="GBP"/>
    <n v="15761.782720672842"/>
    <s v="Analyst"/>
    <x v="0"/>
    <s v="UK"/>
    <x v="14"/>
    <s v="2 to 3 hours per day"/>
    <n v="8"/>
    <m/>
    <s v=""/>
    <n v="2"/>
    <n v="3"/>
    <s v=""/>
    <s v=""/>
    <s v=""/>
    <s v=""/>
    <s v=""/>
    <n v="3"/>
    <n v="20.20741374445236"/>
    <s v="0"/>
    <x v="3"/>
  </r>
  <r>
    <x v="1457"/>
    <d v="2012-05-30T20:42:47"/>
    <s v="AUD 165000"/>
    <n v="165000"/>
    <s v="AUD"/>
    <n v="168285.09330643489"/>
    <s v="Engineer"/>
    <x v="2"/>
    <s v="Australia"/>
    <x v="16"/>
    <s v="2 to 3 hours per day"/>
    <n v="17"/>
    <m/>
    <s v=""/>
    <n v="2"/>
    <n v="3"/>
    <s v=""/>
    <s v=""/>
    <s v=""/>
    <s v=""/>
    <s v=""/>
    <n v="3"/>
    <n v="215.75011962363448"/>
    <s v="0"/>
    <x v="2"/>
  </r>
  <r>
    <x v="1458"/>
    <d v="2012-05-30T20:47:55"/>
    <s v="50000 US$"/>
    <n v="50000"/>
    <s v="USD"/>
    <n v="50000"/>
    <s v="Sr. Financial Analyst"/>
    <x v="0"/>
    <s v="Kuwait"/>
    <x v="77"/>
    <s v="4 to 6 hours a day"/>
    <n v="13"/>
    <m/>
    <s v=""/>
    <s v=""/>
    <s v=""/>
    <n v="4"/>
    <s v=""/>
    <n v="6"/>
    <s v=""/>
    <s v=""/>
    <n v="6"/>
    <n v="32.051282051282051"/>
    <s v="0"/>
    <x v="2"/>
  </r>
  <r>
    <x v="1459"/>
    <d v="2012-05-30T20:53:12"/>
    <s v="7200 USD per year aprox"/>
    <n v="7200"/>
    <s v="USD"/>
    <n v="7200"/>
    <s v="control process auxiliary"/>
    <x v="1"/>
    <s v="Colombia"/>
    <x v="28"/>
    <s v="4 to 6 hours a day"/>
    <n v="8"/>
    <m/>
    <s v=""/>
    <s v=""/>
    <s v=""/>
    <n v="4"/>
    <s v=""/>
    <n v="6"/>
    <s v=""/>
    <s v=""/>
    <n v="6"/>
    <n v="4.615384615384615"/>
    <s v="0"/>
    <x v="3"/>
  </r>
  <r>
    <x v="1460"/>
    <d v="2012-05-30T21:07:54"/>
    <n v="42000"/>
    <n v="42000"/>
    <s v="EUR"/>
    <n v="53356.776437647524"/>
    <s v="Business Intelligence Consultant"/>
    <x v="8"/>
    <s v="Germany"/>
    <x v="5"/>
    <s v="All the 8 hours baby, all the 8!"/>
    <n v="7"/>
    <m/>
    <s v=""/>
    <s v=""/>
    <s v=""/>
    <s v=""/>
    <s v=""/>
    <s v=""/>
    <s v=""/>
    <n v="8"/>
    <n v="8"/>
    <n v="25.652296364253619"/>
    <s v="0"/>
    <x v="3"/>
  </r>
  <r>
    <x v="1461"/>
    <d v="2012-05-30T21:19:31"/>
    <n v="45000"/>
    <n v="45000"/>
    <s v="USD"/>
    <n v="45000"/>
    <s v="Data Specialist"/>
    <x v="6"/>
    <s v="USA"/>
    <x v="2"/>
    <s v="2 to 3 hours per day"/>
    <n v="10"/>
    <m/>
    <s v=""/>
    <n v="2"/>
    <n v="3"/>
    <s v=""/>
    <s v=""/>
    <s v=""/>
    <s v=""/>
    <s v=""/>
    <n v="3"/>
    <n v="57.692307692307693"/>
    <s v="0"/>
    <x v="3"/>
  </r>
  <r>
    <x v="1462"/>
    <d v="2012-05-30T21:26:04"/>
    <n v="5000"/>
    <n v="5000"/>
    <s v="USD"/>
    <n v="5000"/>
    <s v="Officer MIS"/>
    <x v="3"/>
    <s v="India"/>
    <x v="0"/>
    <s v="All the 8 hours baby, all the 8!"/>
    <n v="4"/>
    <m/>
    <s v=""/>
    <s v=""/>
    <s v=""/>
    <s v=""/>
    <s v=""/>
    <s v=""/>
    <s v=""/>
    <n v="8"/>
    <n v="8"/>
    <n v="2.4038461538461537"/>
    <s v="0"/>
    <x v="1"/>
  </r>
  <r>
    <x v="1463"/>
    <d v="2012-05-30T21:45:06"/>
    <n v="74000"/>
    <n v="74000"/>
    <s v="AUD"/>
    <n v="75473.31457379504"/>
    <s v="operations Administrator"/>
    <x v="0"/>
    <s v="Australia"/>
    <x v="16"/>
    <s v="All the 8 hours baby, all the 8!"/>
    <n v="20"/>
    <m/>
    <s v=""/>
    <s v=""/>
    <s v=""/>
    <s v=""/>
    <s v=""/>
    <s v=""/>
    <s v=""/>
    <n v="8"/>
    <n v="8"/>
    <n v="36.285247391247616"/>
    <s v="0"/>
    <x v="2"/>
  </r>
  <r>
    <x v="1464"/>
    <d v="2012-05-30T22:11:21"/>
    <s v="15000 USD"/>
    <n v="15000"/>
    <s v="USD"/>
    <n v="15000"/>
    <s v="Manager"/>
    <x v="3"/>
    <s v="Romania"/>
    <x v="38"/>
    <s v="2 to 3 hours per day"/>
    <n v="5"/>
    <m/>
    <s v=""/>
    <n v="2"/>
    <n v="3"/>
    <s v=""/>
    <s v=""/>
    <s v=""/>
    <s v=""/>
    <s v=""/>
    <n v="3"/>
    <n v="19.23076923076923"/>
    <s v="0"/>
    <x v="1"/>
  </r>
  <r>
    <x v="1465"/>
    <d v="2012-05-30T22:31:33"/>
    <s v="33500 â‚¬"/>
    <n v="33500"/>
    <s v="EUR"/>
    <n v="42558.381206218859"/>
    <s v="Controller / VBA Developet"/>
    <x v="1"/>
    <s v="Germany"/>
    <x v="5"/>
    <s v="All the 8 hours baby, all the 8!"/>
    <n v="8"/>
    <m/>
    <s v=""/>
    <s v=""/>
    <s v=""/>
    <s v=""/>
    <s v=""/>
    <s v=""/>
    <s v=""/>
    <n v="8"/>
    <n v="8"/>
    <n v="20.460760195297528"/>
    <s v="0"/>
    <x v="3"/>
  </r>
  <r>
    <x v="1466"/>
    <d v="2012-05-30T22:31:35"/>
    <s v="61K"/>
    <n v="61000"/>
    <s v="USD"/>
    <n v="61000"/>
    <s v="Financial Analyst"/>
    <x v="0"/>
    <s v="USA"/>
    <x v="2"/>
    <s v="4 to 6 hours a day"/>
    <n v="5"/>
    <m/>
    <s v=""/>
    <s v=""/>
    <s v=""/>
    <n v="4"/>
    <s v=""/>
    <n v="6"/>
    <s v=""/>
    <s v=""/>
    <n v="6"/>
    <n v="39.102564102564102"/>
    <s v="0"/>
    <x v="1"/>
  </r>
  <r>
    <x v="1467"/>
    <d v="2012-05-30T22:32:21"/>
    <n v="66000"/>
    <n v="66000"/>
    <s v="USD"/>
    <n v="66000"/>
    <s v="Director of Business Analytics"/>
    <x v="0"/>
    <s v="USA"/>
    <x v="2"/>
    <s v="4 to 6 hours a day"/>
    <n v="2"/>
    <m/>
    <s v=""/>
    <s v=""/>
    <s v=""/>
    <n v="4"/>
    <s v=""/>
    <n v="6"/>
    <s v=""/>
    <s v=""/>
    <n v="6"/>
    <n v="42.307692307692307"/>
    <s v="0"/>
    <x v="5"/>
  </r>
  <r>
    <x v="1468"/>
    <d v="2012-05-30T22:59:44"/>
    <s v="278000 PA"/>
    <n v="278000"/>
    <s v="INR"/>
    <n v="4950.6008391090336"/>
    <s v="MIS Executive"/>
    <x v="7"/>
    <s v="India"/>
    <x v="0"/>
    <s v="All the 8 hours baby, all the 8!"/>
    <n v="8"/>
    <m/>
    <s v=""/>
    <s v=""/>
    <s v=""/>
    <s v=""/>
    <s v=""/>
    <s v=""/>
    <s v=""/>
    <n v="8"/>
    <n v="8"/>
    <n v="2.3800965572639585"/>
    <s v="0"/>
    <x v="3"/>
  </r>
  <r>
    <x v="1469"/>
    <d v="2012-05-30T23:01:48"/>
    <n v="55000"/>
    <n v="55000"/>
    <s v="USD"/>
    <n v="55000"/>
    <s v="Supplier Manager"/>
    <x v="3"/>
    <s v="USA"/>
    <x v="2"/>
    <s v="2 to 3 hours per day"/>
    <n v="14"/>
    <m/>
    <s v=""/>
    <n v="2"/>
    <n v="3"/>
    <s v=""/>
    <s v=""/>
    <s v=""/>
    <s v=""/>
    <s v=""/>
    <n v="3"/>
    <n v="70.512820512820511"/>
    <s v="0"/>
    <x v="2"/>
  </r>
  <r>
    <x v="1470"/>
    <d v="2012-05-30T23:26:00"/>
    <n v="32000"/>
    <n v="32000"/>
    <s v="USD"/>
    <n v="32000"/>
    <s v="Reports Writer"/>
    <x v="7"/>
    <s v="USA"/>
    <x v="2"/>
    <s v="4 to 6 hours a day"/>
    <n v="10"/>
    <m/>
    <s v=""/>
    <s v=""/>
    <s v=""/>
    <n v="4"/>
    <s v=""/>
    <n v="6"/>
    <s v=""/>
    <s v=""/>
    <n v="6"/>
    <n v="20.512820512820511"/>
    <s v="0"/>
    <x v="3"/>
  </r>
  <r>
    <x v="1471"/>
    <d v="2012-05-30T23:29:58"/>
    <n v="18000"/>
    <n v="18000"/>
    <s v="USD"/>
    <n v="18000"/>
    <s v="Process Associate"/>
    <x v="0"/>
    <s v="India"/>
    <x v="0"/>
    <s v="All the 8 hours baby, all the 8!"/>
    <n v="6"/>
    <m/>
    <s v=""/>
    <s v=""/>
    <s v=""/>
    <s v=""/>
    <s v=""/>
    <s v=""/>
    <s v=""/>
    <n v="8"/>
    <n v="8"/>
    <n v="8.6538461538461533"/>
    <s v="0"/>
    <x v="3"/>
  </r>
  <r>
    <x v="1472"/>
    <d v="2012-05-30T23:59:22"/>
    <s v="6.5 LAKHS"/>
    <n v="650000"/>
    <s v="INR"/>
    <n v="11575.14584683767"/>
    <s v="HR/ADMINISTRATION"/>
    <x v="0"/>
    <s v="India"/>
    <x v="0"/>
    <s v="4 to 6 hours a day"/>
    <n v="21"/>
    <m/>
    <s v=""/>
    <s v=""/>
    <s v=""/>
    <n v="4"/>
    <s v=""/>
    <n v="6"/>
    <s v=""/>
    <s v=""/>
    <n v="6"/>
    <n v="7.4199652864344037"/>
    <s v="0"/>
    <x v="2"/>
  </r>
  <r>
    <x v="1473"/>
    <d v="2012-05-31T00:36:30"/>
    <n v="50000"/>
    <n v="50000"/>
    <s v="EUR"/>
    <n v="63519.971949580387"/>
    <s v="accountant"/>
    <x v="5"/>
    <s v="italy"/>
    <x v="63"/>
    <s v="All the 8 hours baby, all the 8!"/>
    <n v="15"/>
    <m/>
    <s v=""/>
    <s v=""/>
    <s v=""/>
    <s v=""/>
    <s v=""/>
    <s v=""/>
    <s v=""/>
    <n v="8"/>
    <n v="8"/>
    <n v="30.538448052682877"/>
    <s v="0"/>
    <x v="2"/>
  </r>
  <r>
    <x v="1474"/>
    <d v="2012-05-31T00:46:55"/>
    <s v="4.00 lac"/>
    <n v="4000000"/>
    <s v="INR"/>
    <n v="71231.666749770273"/>
    <s v="Operational Specialist"/>
    <x v="6"/>
    <s v="India"/>
    <x v="0"/>
    <s v="All the 8 hours baby, all the 8!"/>
    <n v="5"/>
    <m/>
    <s v=""/>
    <s v=""/>
    <s v=""/>
    <s v=""/>
    <s v=""/>
    <s v=""/>
    <s v=""/>
    <n v="8"/>
    <n v="8"/>
    <n v="34.245993629697246"/>
    <s v="0"/>
    <x v="1"/>
  </r>
  <r>
    <x v="1475"/>
    <d v="2012-05-31T01:09:06"/>
    <s v="US$ 10000"/>
    <n v="10000"/>
    <s v="USD"/>
    <n v="10000"/>
    <s v="Trainee"/>
    <x v="0"/>
    <s v="Brazil"/>
    <x v="24"/>
    <s v="4 to 6 hours a day"/>
    <n v="1"/>
    <m/>
    <s v=""/>
    <s v=""/>
    <s v=""/>
    <n v="4"/>
    <s v=""/>
    <n v="6"/>
    <s v=""/>
    <s v=""/>
    <n v="6"/>
    <n v="6.4102564102564106"/>
    <s v="0"/>
    <x v="4"/>
  </r>
  <r>
    <x v="1476"/>
    <d v="2012-05-31T01:17:16"/>
    <n v="74300"/>
    <n v="74300"/>
    <s v="USD"/>
    <n v="74300"/>
    <s v="Senior Business Research Analyst"/>
    <x v="0"/>
    <s v="USA"/>
    <x v="2"/>
    <s v="4 to 6 hours a day"/>
    <n v="3"/>
    <m/>
    <s v=""/>
    <s v=""/>
    <s v=""/>
    <n v="4"/>
    <s v=""/>
    <n v="6"/>
    <s v=""/>
    <s v=""/>
    <n v="6"/>
    <n v="47.628205128205131"/>
    <s v="0"/>
    <x v="5"/>
  </r>
  <r>
    <x v="1477"/>
    <d v="2012-05-31T01:17:48"/>
    <n v="1500000"/>
    <n v="1500000"/>
    <s v="INR"/>
    <n v="26711.875031163851"/>
    <s v="Senior Consultant - PMO"/>
    <x v="8"/>
    <s v="India"/>
    <x v="0"/>
    <s v="4 to 6 hours a day"/>
    <n v="10"/>
    <m/>
    <s v=""/>
    <s v=""/>
    <s v=""/>
    <n v="4"/>
    <s v=""/>
    <n v="6"/>
    <s v=""/>
    <s v=""/>
    <n v="6"/>
    <n v="17.122996814848623"/>
    <s v="0"/>
    <x v="3"/>
  </r>
  <r>
    <x v="1478"/>
    <d v="2012-05-31T01:45:48"/>
    <s v="Rs 5,36,000"/>
    <n v="536000"/>
    <s v="INR"/>
    <n v="9545.0433444692171"/>
    <s v="Team Lead"/>
    <x v="3"/>
    <s v="India"/>
    <x v="0"/>
    <s v="4 to 6 hours a day"/>
    <n v="4"/>
    <m/>
    <s v=""/>
    <s v=""/>
    <s v=""/>
    <n v="4"/>
    <s v=""/>
    <n v="6"/>
    <s v=""/>
    <s v=""/>
    <n v="6"/>
    <n v="6.1186175285059079"/>
    <s v="0"/>
    <x v="1"/>
  </r>
  <r>
    <x v="1479"/>
    <d v="2012-05-31T01:50:26"/>
    <n v="95000"/>
    <n v="95000"/>
    <s v="USD"/>
    <n v="95000"/>
    <s v="Sr Financial Analyst"/>
    <x v="0"/>
    <s v="USA"/>
    <x v="2"/>
    <s v="4 to 6 hours a day"/>
    <n v="15"/>
    <m/>
    <s v=""/>
    <s v=""/>
    <s v=""/>
    <n v="4"/>
    <s v=""/>
    <n v="6"/>
    <s v=""/>
    <s v=""/>
    <n v="6"/>
    <n v="60.897435897435898"/>
    <s v="0"/>
    <x v="2"/>
  </r>
  <r>
    <x v="1480"/>
    <d v="2012-05-31T02:24:37"/>
    <n v="64300"/>
    <n v="64300"/>
    <s v="USD"/>
    <n v="64300"/>
    <s v="Financial Analst"/>
    <x v="5"/>
    <s v="USA"/>
    <x v="2"/>
    <s v="4 to 6 hours a day"/>
    <n v="15"/>
    <m/>
    <s v=""/>
    <s v=""/>
    <s v=""/>
    <n v="4"/>
    <s v=""/>
    <n v="6"/>
    <s v=""/>
    <s v=""/>
    <n v="6"/>
    <n v="41.217948717948715"/>
    <s v="0"/>
    <x v="2"/>
  </r>
  <r>
    <x v="1481"/>
    <d v="2012-05-31T02:37:09"/>
    <n v="250000"/>
    <n v="250000"/>
    <s v="USD"/>
    <n v="250000"/>
    <s v="consultant"/>
    <x v="8"/>
    <s v="USA"/>
    <x v="2"/>
    <s v="All the 8 hours baby, all the 8!"/>
    <n v="20"/>
    <m/>
    <s v=""/>
    <s v=""/>
    <s v=""/>
    <s v=""/>
    <s v=""/>
    <s v=""/>
    <s v=""/>
    <n v="8"/>
    <n v="8"/>
    <n v="120.19230769230769"/>
    <s v="0"/>
    <x v="2"/>
  </r>
  <r>
    <x v="1482"/>
    <d v="2012-05-31T03:07:09"/>
    <n v="89000"/>
    <n v="89000"/>
    <s v="USD"/>
    <n v="89000"/>
    <s v="Finance Manager"/>
    <x v="3"/>
    <s v="USA"/>
    <x v="2"/>
    <s v="2 to 3 hours per day"/>
    <n v="10"/>
    <m/>
    <s v=""/>
    <n v="2"/>
    <n v="3"/>
    <s v=""/>
    <s v=""/>
    <s v=""/>
    <s v=""/>
    <s v=""/>
    <n v="3"/>
    <n v="114.1025641025641"/>
    <s v="0"/>
    <x v="3"/>
  </r>
  <r>
    <x v="1483"/>
    <d v="2012-05-31T04:12:19"/>
    <n v="75000"/>
    <n v="75000"/>
    <s v="USD"/>
    <n v="75000"/>
    <s v="Financial Analyst"/>
    <x v="0"/>
    <s v="USA"/>
    <x v="2"/>
    <s v="All the 8 hours baby, all the 8!"/>
    <n v="1.5"/>
    <m/>
    <s v=""/>
    <s v=""/>
    <s v=""/>
    <s v=""/>
    <s v=""/>
    <s v=""/>
    <s v=""/>
    <n v="8"/>
    <n v="8"/>
    <n v="36.057692307692307"/>
    <s v="0"/>
    <x v="5"/>
  </r>
  <r>
    <x v="1484"/>
    <d v="2012-05-31T05:02:59"/>
    <n v="45000"/>
    <n v="45000"/>
    <s v="USD"/>
    <n v="45000"/>
    <s v="Excel Business Analyst"/>
    <x v="0"/>
    <s v="USA"/>
    <x v="2"/>
    <s v="All the 8 hours baby, all the 8!"/>
    <n v="5"/>
    <m/>
    <s v=""/>
    <s v=""/>
    <s v=""/>
    <s v=""/>
    <s v=""/>
    <s v=""/>
    <s v=""/>
    <n v="8"/>
    <n v="8"/>
    <n v="21.634615384615383"/>
    <s v="0"/>
    <x v="1"/>
  </r>
  <r>
    <x v="1485"/>
    <d v="2012-05-31T05:23:58"/>
    <n v="127500"/>
    <n v="127500"/>
    <s v="USD"/>
    <n v="127500"/>
    <s v="SVP"/>
    <x v="4"/>
    <s v="USA"/>
    <x v="2"/>
    <s v="All the 8 hours baby, all the 8!"/>
    <n v="22"/>
    <m/>
    <s v=""/>
    <s v=""/>
    <s v=""/>
    <s v=""/>
    <s v=""/>
    <s v=""/>
    <s v=""/>
    <n v="8"/>
    <n v="8"/>
    <n v="61.29807692307692"/>
    <s v="0"/>
    <x v="2"/>
  </r>
  <r>
    <x v="1486"/>
    <d v="2012-05-31T05:31:54"/>
    <n v="170000"/>
    <n v="170000"/>
    <s v="USD"/>
    <n v="170000"/>
    <s v="CFO"/>
    <x v="4"/>
    <s v="USA"/>
    <x v="2"/>
    <s v="2 to 3 hours per day"/>
    <n v="18"/>
    <m/>
    <s v=""/>
    <n v="2"/>
    <n v="3"/>
    <s v=""/>
    <s v=""/>
    <s v=""/>
    <s v=""/>
    <s v=""/>
    <n v="3"/>
    <n v="217.94871794871793"/>
    <s v="0"/>
    <x v="2"/>
  </r>
  <r>
    <x v="1487"/>
    <d v="2012-05-31T05:37:29"/>
    <n v="800"/>
    <n v="9600"/>
    <s v="USD"/>
    <n v="9600"/>
    <s v="Reporting Analyst"/>
    <x v="0"/>
    <s v="Bolivia"/>
    <x v="90"/>
    <s v="All the 8 hours baby, all the 8!"/>
    <n v="2"/>
    <m/>
    <s v=""/>
    <s v=""/>
    <s v=""/>
    <s v=""/>
    <s v=""/>
    <s v=""/>
    <s v=""/>
    <n v="8"/>
    <n v="8"/>
    <n v="4.615384615384615"/>
    <s v="0"/>
    <x v="5"/>
  </r>
  <r>
    <x v="1488"/>
    <d v="2012-05-31T06:13:42"/>
    <n v="62000"/>
    <n v="62000"/>
    <s v="USD"/>
    <n v="62000"/>
    <s v="info analyst"/>
    <x v="0"/>
    <s v="USA"/>
    <x v="2"/>
    <s v="All the 8 hours baby, all the 8!"/>
    <n v="27"/>
    <m/>
    <s v=""/>
    <s v=""/>
    <s v=""/>
    <s v=""/>
    <s v=""/>
    <s v=""/>
    <s v=""/>
    <n v="8"/>
    <n v="8"/>
    <n v="29.807692307692307"/>
    <s v="0"/>
    <x v="2"/>
  </r>
  <r>
    <x v="1489"/>
    <d v="2012-05-31T06:23:09"/>
    <n v="22000"/>
    <n v="22000"/>
    <s v="USD"/>
    <n v="22000"/>
    <s v="Data Manager"/>
    <x v="3"/>
    <s v="USA"/>
    <x v="2"/>
    <s v="4 to 6 hours a day"/>
    <n v="3"/>
    <m/>
    <s v=""/>
    <s v=""/>
    <s v=""/>
    <n v="4"/>
    <s v=""/>
    <n v="6"/>
    <s v=""/>
    <s v=""/>
    <n v="6"/>
    <n v="14.102564102564102"/>
    <s v="0"/>
    <x v="5"/>
  </r>
  <r>
    <x v="1490"/>
    <d v="2012-05-31T06:23:55"/>
    <n v="45000"/>
    <n v="45000"/>
    <s v="USD"/>
    <n v="45000"/>
    <s v="Business Analyst"/>
    <x v="0"/>
    <s v="USA"/>
    <x v="2"/>
    <s v="4 to 6 hours a day"/>
    <n v="8"/>
    <m/>
    <s v=""/>
    <s v=""/>
    <s v=""/>
    <n v="4"/>
    <s v=""/>
    <n v="6"/>
    <s v=""/>
    <s v=""/>
    <n v="6"/>
    <n v="28.846153846153847"/>
    <s v="0"/>
    <x v="3"/>
  </r>
  <r>
    <x v="1491"/>
    <d v="2012-05-31T07:17:36"/>
    <n v="145000"/>
    <n v="145000"/>
    <s v="USD"/>
    <n v="145000"/>
    <s v="Associate"/>
    <x v="0"/>
    <s v="USA"/>
    <x v="2"/>
    <s v="4 to 6 hours a day"/>
    <n v="6"/>
    <m/>
    <s v=""/>
    <s v=""/>
    <s v=""/>
    <n v="4"/>
    <s v=""/>
    <n v="6"/>
    <s v=""/>
    <s v=""/>
    <n v="6"/>
    <n v="92.948717948717956"/>
    <s v="0"/>
    <x v="3"/>
  </r>
  <r>
    <x v="1492"/>
    <d v="2012-05-31T08:20:03"/>
    <n v="89000"/>
    <n v="89000"/>
    <s v="USD"/>
    <n v="89000"/>
    <s v="BI Analyst"/>
    <x v="0"/>
    <s v="USA"/>
    <x v="2"/>
    <s v="All the 8 hours baby, all the 8!"/>
    <n v="14"/>
    <m/>
    <s v=""/>
    <s v=""/>
    <s v=""/>
    <s v=""/>
    <s v=""/>
    <s v=""/>
    <s v=""/>
    <n v="8"/>
    <n v="8"/>
    <n v="42.78846153846154"/>
    <s v="0"/>
    <x v="2"/>
  </r>
  <r>
    <x v="1493"/>
    <d v="2012-05-31T09:28:05"/>
    <n v="38000"/>
    <n v="38000"/>
    <s v="USD"/>
    <n v="38000"/>
    <s v="Accountant"/>
    <x v="5"/>
    <s v="USA"/>
    <x v="2"/>
    <s v="4 to 6 hours a day"/>
    <n v="11"/>
    <m/>
    <s v=""/>
    <s v=""/>
    <s v=""/>
    <n v="4"/>
    <s v=""/>
    <n v="6"/>
    <s v=""/>
    <s v=""/>
    <n v="6"/>
    <n v="24.358974358974358"/>
    <s v="0"/>
    <x v="2"/>
  </r>
  <r>
    <x v="1494"/>
    <d v="2012-05-31T09:45:09"/>
    <n v="50000"/>
    <n v="50000"/>
    <s v="CAD"/>
    <n v="49168.076151516347"/>
    <s v="Business Analyst"/>
    <x v="0"/>
    <s v="Canada"/>
    <x v="17"/>
    <s v="4 to 6 hours a day"/>
    <n v="3"/>
    <m/>
    <s v=""/>
    <s v=""/>
    <s v=""/>
    <n v="4"/>
    <s v=""/>
    <n v="6"/>
    <s v=""/>
    <s v=""/>
    <n v="6"/>
    <n v="31.517997533023298"/>
    <s v="0"/>
    <x v="5"/>
  </r>
  <r>
    <x v="1495"/>
    <d v="2012-05-31T10:29:42"/>
    <n v="500000"/>
    <n v="500000"/>
    <s v="INR"/>
    <n v="8903.9583437212841"/>
    <s v="Developer"/>
    <x v="0"/>
    <s v="India"/>
    <x v="0"/>
    <s v="4 to 6 hours a day"/>
    <n v="8"/>
    <m/>
    <s v=""/>
    <s v=""/>
    <s v=""/>
    <n v="4"/>
    <s v=""/>
    <n v="6"/>
    <s v=""/>
    <s v=""/>
    <n v="6"/>
    <n v="5.7076656049495407"/>
    <s v="0"/>
    <x v="3"/>
  </r>
  <r>
    <x v="1496"/>
    <d v="2012-05-31T10:33:07"/>
    <s v="10000 US$"/>
    <n v="10000"/>
    <s v="USD"/>
    <n v="10000"/>
    <s v="Project management"/>
    <x v="3"/>
    <s v="Vietnam"/>
    <x v="91"/>
    <s v="2 to 3 hours per day"/>
    <n v="8"/>
    <m/>
    <s v=""/>
    <n v="2"/>
    <n v="3"/>
    <s v=""/>
    <s v=""/>
    <s v=""/>
    <s v=""/>
    <s v=""/>
    <n v="3"/>
    <n v="12.820512820512821"/>
    <s v="0"/>
    <x v="3"/>
  </r>
  <r>
    <x v="1497"/>
    <d v="2012-05-31T10:37:38"/>
    <n v="105000"/>
    <n v="105000"/>
    <s v="USD"/>
    <n v="105000"/>
    <s v="Business Banker"/>
    <x v="3"/>
    <s v="USA"/>
    <x v="2"/>
    <s v="1 or 2 hours a day"/>
    <n v="30"/>
    <m/>
    <n v="1"/>
    <n v="2"/>
    <s v=""/>
    <s v=""/>
    <s v=""/>
    <s v=""/>
    <s v=""/>
    <s v=""/>
    <n v="2"/>
    <n v="201.92307692307693"/>
    <s v="0"/>
    <x v="2"/>
  </r>
  <r>
    <x v="1498"/>
    <d v="2012-05-31T10:54:48"/>
    <n v="1000"/>
    <n v="12000"/>
    <s v="USD"/>
    <n v="12000"/>
    <s v="Associate Analyst"/>
    <x v="0"/>
    <s v="MYS"/>
    <x v="92"/>
    <s v="2 to 3 hours per day"/>
    <n v="0"/>
    <m/>
    <s v=""/>
    <n v="2"/>
    <n v="3"/>
    <s v=""/>
    <s v=""/>
    <s v=""/>
    <s v=""/>
    <s v=""/>
    <n v="3"/>
    <n v="15.384615384615385"/>
    <s v="0"/>
    <x v="0"/>
  </r>
  <r>
    <x v="1499"/>
    <d v="2012-05-31T11:08:38"/>
    <s v="Rs. 200000/-"/>
    <n v="200000"/>
    <s v="INR"/>
    <n v="3561.5833374885137"/>
    <s v="Accounts Executive"/>
    <x v="5"/>
    <s v="India"/>
    <x v="0"/>
    <s v="All the 8 hours baby, all the 8!"/>
    <n v="3"/>
    <m/>
    <s v=""/>
    <s v=""/>
    <s v=""/>
    <s v=""/>
    <s v=""/>
    <s v=""/>
    <s v=""/>
    <n v="8"/>
    <n v="8"/>
    <n v="1.7122996814848623"/>
    <s v="0"/>
    <x v="5"/>
  </r>
  <r>
    <x v="1500"/>
    <d v="2012-05-31T13:25:49"/>
    <s v="85,000 AUD"/>
    <n v="85000"/>
    <s v="AUD"/>
    <n v="86692.320794224041"/>
    <s v="Demand Planner"/>
    <x v="0"/>
    <s v="Australia"/>
    <x v="16"/>
    <s v="1 or 2 hours a day"/>
    <n v="5"/>
    <m/>
    <n v="1"/>
    <n v="2"/>
    <s v=""/>
    <s v=""/>
    <s v=""/>
    <s v=""/>
    <s v=""/>
    <s v=""/>
    <n v="2"/>
    <n v="166.71600152735391"/>
    <s v="0"/>
    <x v="1"/>
  </r>
  <r>
    <x v="1501"/>
    <d v="2012-05-31T16:00:16"/>
    <n v="8000"/>
    <n v="8000"/>
    <s v="USD"/>
    <n v="8000"/>
    <s v="Owner"/>
    <x v="4"/>
    <s v="India"/>
    <x v="0"/>
    <s v="4 to 6 hours a day"/>
    <n v="18"/>
    <m/>
    <s v=""/>
    <s v=""/>
    <s v=""/>
    <n v="4"/>
    <s v=""/>
    <n v="6"/>
    <s v=""/>
    <s v=""/>
    <n v="6"/>
    <n v="5.1282051282051277"/>
    <s v="0"/>
    <x v="2"/>
  </r>
  <r>
    <x v="1502"/>
    <d v="2012-05-31T16:10:28"/>
    <s v="Rs. 380000"/>
    <n v="380000"/>
    <s v="INR"/>
    <n v="6767.0083412281756"/>
    <s v="reporting analyst"/>
    <x v="0"/>
    <s v="India"/>
    <x v="0"/>
    <s v="2 to 3 hours per day"/>
    <n v="6"/>
    <m/>
    <s v=""/>
    <n v="2"/>
    <n v="3"/>
    <s v=""/>
    <s v=""/>
    <s v=""/>
    <s v=""/>
    <s v=""/>
    <n v="3"/>
    <n v="8.6756517195233016"/>
    <s v="0"/>
    <x v="3"/>
  </r>
  <r>
    <x v="1503"/>
    <d v="2012-05-31T16:16:11"/>
    <s v="Â£30500"/>
    <n v="30500"/>
    <s v="GBP"/>
    <n v="48073.437298052166"/>
    <s v="Construction Estimator"/>
    <x v="8"/>
    <s v="UK"/>
    <x v="14"/>
    <s v="4 to 6 hours a day"/>
    <n v="14"/>
    <m/>
    <s v=""/>
    <s v=""/>
    <s v=""/>
    <n v="4"/>
    <s v=""/>
    <n v="6"/>
    <s v=""/>
    <s v=""/>
    <n v="6"/>
    <n v="30.816305960289849"/>
    <s v="0"/>
    <x v="2"/>
  </r>
  <r>
    <x v="1504"/>
    <d v="2012-05-31T16:25:23"/>
    <s v="60K â‚¬"/>
    <n v="60000"/>
    <s v="EUR"/>
    <n v="76223.966339496474"/>
    <s v="Trade Marketing"/>
    <x v="3"/>
    <s v="NL"/>
    <x v="18"/>
    <s v="2 to 3 hours per day"/>
    <n v="15"/>
    <m/>
    <s v=""/>
    <n v="2"/>
    <n v="3"/>
    <s v=""/>
    <s v=""/>
    <s v=""/>
    <s v=""/>
    <s v=""/>
    <n v="3"/>
    <n v="97.723033768585225"/>
    <s v="0"/>
    <x v="2"/>
  </r>
  <r>
    <x v="1505"/>
    <d v="2012-05-31T16:25:24"/>
    <n v="320000"/>
    <n v="320000"/>
    <s v="SAR"/>
    <n v="85333.333333333328"/>
    <s v="Merchandise Planning Manager"/>
    <x v="3"/>
    <s v="Saudi Arabia"/>
    <x v="22"/>
    <s v="2 to 3 hours per day"/>
    <n v="15"/>
    <m/>
    <s v=""/>
    <n v="2"/>
    <n v="3"/>
    <s v=""/>
    <s v=""/>
    <s v=""/>
    <s v=""/>
    <s v=""/>
    <n v="3"/>
    <n v="109.4017094017094"/>
    <s v="0"/>
    <x v="2"/>
  </r>
  <r>
    <x v="1506"/>
    <d v="2012-05-31T16:30:09"/>
    <n v="48360"/>
    <n v="48360"/>
    <s v="GBP"/>
    <n v="76223.981237173866"/>
    <s v="pricing manager"/>
    <x v="3"/>
    <s v="UK"/>
    <x v="14"/>
    <s v="All the 8 hours baby, all the 8!"/>
    <n v="8"/>
    <m/>
    <s v=""/>
    <s v=""/>
    <s v=""/>
    <s v=""/>
    <s v=""/>
    <s v=""/>
    <s v=""/>
    <n v="8"/>
    <n v="8"/>
    <n v="36.646144825564356"/>
    <s v="0"/>
    <x v="3"/>
  </r>
  <r>
    <x v="1507"/>
    <d v="2012-05-31T17:08:59"/>
    <n v="30000"/>
    <n v="30000"/>
    <s v="USD"/>
    <n v="30000"/>
    <s v="Marketing Services Manager"/>
    <x v="3"/>
    <s v="Pakistan"/>
    <x v="3"/>
    <s v="4 to 6 hours a day"/>
    <n v="5"/>
    <m/>
    <s v=""/>
    <s v=""/>
    <s v=""/>
    <n v="4"/>
    <s v=""/>
    <n v="6"/>
    <s v=""/>
    <s v=""/>
    <n v="6"/>
    <n v="19.23076923076923"/>
    <s v="0"/>
    <x v="1"/>
  </r>
  <r>
    <x v="1508"/>
    <d v="2012-05-31T17:21:45"/>
    <n v="34000"/>
    <n v="34000"/>
    <s v="USD"/>
    <n v="34000"/>
    <s v="Sr Analyst"/>
    <x v="0"/>
    <s v="India"/>
    <x v="0"/>
    <s v="All the 8 hours baby, all the 8!"/>
    <n v="4"/>
    <m/>
    <s v=""/>
    <s v=""/>
    <s v=""/>
    <s v=""/>
    <s v=""/>
    <s v=""/>
    <s v=""/>
    <n v="8"/>
    <n v="8"/>
    <n v="16.346153846153847"/>
    <s v="0"/>
    <x v="1"/>
  </r>
  <r>
    <x v="1509"/>
    <d v="2012-05-31T17:34:34"/>
    <s v="Rs. 180000"/>
    <n v="180000"/>
    <s v="INR"/>
    <n v="3205.4250037396623"/>
    <s v="Asst Store Manager"/>
    <x v="3"/>
    <s v="India"/>
    <x v="0"/>
    <s v="4 to 6 hours a day"/>
    <n v="5"/>
    <m/>
    <s v=""/>
    <s v=""/>
    <s v=""/>
    <n v="4"/>
    <s v=""/>
    <n v="6"/>
    <s v=""/>
    <s v=""/>
    <n v="6"/>
    <n v="2.0547596177818348"/>
    <s v="0"/>
    <x v="1"/>
  </r>
  <r>
    <x v="1510"/>
    <d v="2012-05-31T17:35:33"/>
    <s v="45.000 USD"/>
    <n v="45000"/>
    <s v="USD"/>
    <n v="45000"/>
    <s v="Junior Reporting Manager"/>
    <x v="3"/>
    <s v="Germany"/>
    <x v="5"/>
    <s v="2 to 3 hours per day"/>
    <n v="5"/>
    <m/>
    <s v=""/>
    <n v="2"/>
    <n v="3"/>
    <s v=""/>
    <s v=""/>
    <s v=""/>
    <s v=""/>
    <s v=""/>
    <n v="3"/>
    <n v="57.692307692307693"/>
    <s v="0"/>
    <x v="1"/>
  </r>
  <r>
    <x v="1511"/>
    <d v="2012-05-31T18:35:30"/>
    <n v="24864"/>
    <n v="24864"/>
    <s v="USD"/>
    <n v="24864"/>
    <s v="Brand manager"/>
    <x v="3"/>
    <s v="Libya"/>
    <x v="93"/>
    <s v="All the 8 hours baby, all the 8!"/>
    <n v="8"/>
    <m/>
    <s v=""/>
    <s v=""/>
    <s v=""/>
    <s v=""/>
    <s v=""/>
    <s v=""/>
    <s v=""/>
    <n v="8"/>
    <n v="8"/>
    <n v="11.953846153846154"/>
    <s v="0"/>
    <x v="3"/>
  </r>
  <r>
    <x v="1512"/>
    <d v="2012-05-31T19:51:29"/>
    <s v="Â£30000"/>
    <n v="30000"/>
    <s v="GBP"/>
    <n v="47285.348162018527"/>
    <s v="Cost Analyst"/>
    <x v="0"/>
    <s v="UK"/>
    <x v="14"/>
    <s v="4 to 6 hours a day"/>
    <n v="7"/>
    <m/>
    <s v=""/>
    <s v=""/>
    <s v=""/>
    <n v="4"/>
    <s v=""/>
    <n v="6"/>
    <s v=""/>
    <s v=""/>
    <n v="6"/>
    <n v="30.31112061667854"/>
    <s v="0"/>
    <x v="3"/>
  </r>
  <r>
    <x v="1513"/>
    <d v="2012-05-31T20:13:27"/>
    <n v="1000000"/>
    <n v="1000000"/>
    <s v="INR"/>
    <n v="17807.916687442568"/>
    <s v="Financial analyst"/>
    <x v="0"/>
    <s v="India"/>
    <x v="0"/>
    <s v="All the 8 hours baby, all the 8!"/>
    <n v="10"/>
    <m/>
    <s v=""/>
    <s v=""/>
    <s v=""/>
    <s v=""/>
    <s v=""/>
    <s v=""/>
    <s v=""/>
    <n v="8"/>
    <n v="8"/>
    <n v="8.5614984074243115"/>
    <s v="0"/>
    <x v="3"/>
  </r>
  <r>
    <x v="1514"/>
    <d v="2012-05-31T20:14:20"/>
    <s v="Â£35000"/>
    <n v="35000"/>
    <s v="GBP"/>
    <n v="55166.239522354947"/>
    <s v="Research Analyst"/>
    <x v="0"/>
    <s v="UK"/>
    <x v="14"/>
    <s v="4 to 6 hours a day"/>
    <n v="3"/>
    <m/>
    <s v=""/>
    <s v=""/>
    <s v=""/>
    <n v="4"/>
    <s v=""/>
    <n v="6"/>
    <s v=""/>
    <s v=""/>
    <n v="6"/>
    <n v="35.362974052791628"/>
    <s v="0"/>
    <x v="5"/>
  </r>
  <r>
    <x v="1515"/>
    <d v="2012-05-31T21:05:02"/>
    <s v="55000 EUR"/>
    <n v="55000"/>
    <s v="EUR"/>
    <n v="69871.969144538423"/>
    <s v="Risk Officer"/>
    <x v="3"/>
    <s v="The Netherlands"/>
    <x v="18"/>
    <s v="1 or 2 hours a day"/>
    <n v="5"/>
    <m/>
    <n v="1"/>
    <n v="2"/>
    <s v=""/>
    <s v=""/>
    <s v=""/>
    <s v=""/>
    <s v=""/>
    <s v=""/>
    <n v="2"/>
    <n v="134.36917143180466"/>
    <s v="0"/>
    <x v="1"/>
  </r>
  <r>
    <x v="1516"/>
    <d v="2012-05-31T21:06:45"/>
    <n v="70970"/>
    <n v="70970"/>
    <s v="USD"/>
    <n v="70970"/>
    <s v="Sr. Risk Analyst"/>
    <x v="0"/>
    <s v="USA"/>
    <x v="2"/>
    <s v="4 to 6 hours a day"/>
    <n v="17"/>
    <m/>
    <s v=""/>
    <s v=""/>
    <s v=""/>
    <n v="4"/>
    <s v=""/>
    <n v="6"/>
    <s v=""/>
    <s v=""/>
    <n v="6"/>
    <n v="45.493589743589745"/>
    <s v="0"/>
    <x v="2"/>
  </r>
  <r>
    <x v="1517"/>
    <d v="2012-05-31T21:45:03"/>
    <s v="60000 EUR"/>
    <n v="60000"/>
    <s v="EUR"/>
    <n v="76223.966339496474"/>
    <s v="Business Engineer"/>
    <x v="2"/>
    <s v="Netherlands"/>
    <x v="18"/>
    <s v="4 to 6 hours a day"/>
    <n v="7"/>
    <m/>
    <s v=""/>
    <s v=""/>
    <s v=""/>
    <n v="4"/>
    <s v=""/>
    <n v="6"/>
    <s v=""/>
    <s v=""/>
    <n v="6"/>
    <n v="48.861516884292612"/>
    <s v="0"/>
    <x v="3"/>
  </r>
  <r>
    <x v="1518"/>
    <d v="2012-05-31T21:47:37"/>
    <n v="110000"/>
    <n v="110000"/>
    <s v="USD"/>
    <n v="110000"/>
    <s v="Business Controller"/>
    <x v="1"/>
    <s v="Norway"/>
    <x v="47"/>
    <s v="All the 8 hours baby, all the 8!"/>
    <n v="5"/>
    <m/>
    <s v=""/>
    <s v=""/>
    <s v=""/>
    <s v=""/>
    <s v=""/>
    <s v=""/>
    <s v=""/>
    <n v="8"/>
    <n v="8"/>
    <n v="52.884615384615387"/>
    <s v="0"/>
    <x v="1"/>
  </r>
  <r>
    <x v="1519"/>
    <d v="2012-05-31T21:48:35"/>
    <n v="1200"/>
    <n v="14400"/>
    <s v="USD"/>
    <n v="14400"/>
    <s v="FA /financial Analyst"/>
    <x v="0"/>
    <s v="Bulgaria"/>
    <x v="94"/>
    <s v="All the 8 hours baby, all the 8!"/>
    <n v="15"/>
    <m/>
    <s v=""/>
    <s v=""/>
    <s v=""/>
    <s v=""/>
    <s v=""/>
    <s v=""/>
    <s v=""/>
    <n v="8"/>
    <n v="8"/>
    <n v="6.9230769230769234"/>
    <s v="0"/>
    <x v="2"/>
  </r>
  <r>
    <x v="1520"/>
    <d v="2012-05-31T22:05:03"/>
    <n v="125000"/>
    <n v="125000"/>
    <s v="USD"/>
    <n v="125000"/>
    <s v="Consultant"/>
    <x v="8"/>
    <s v="USA"/>
    <x v="2"/>
    <s v="All the 8 hours baby, all the 8!"/>
    <n v="8"/>
    <m/>
    <s v=""/>
    <s v=""/>
    <s v=""/>
    <s v=""/>
    <s v=""/>
    <s v=""/>
    <s v=""/>
    <n v="8"/>
    <n v="8"/>
    <n v="60.096153846153847"/>
    <s v="0"/>
    <x v="3"/>
  </r>
  <r>
    <x v="1521"/>
    <d v="2012-05-31T22:06:59"/>
    <n v="74000"/>
    <n v="74000"/>
    <s v="CAD"/>
    <n v="72768.752704244194"/>
    <s v="Operations Analyst"/>
    <x v="0"/>
    <s v="Canada"/>
    <x v="17"/>
    <s v="4 to 6 hours a day"/>
    <n v="10"/>
    <m/>
    <s v=""/>
    <s v=""/>
    <s v=""/>
    <n v="4"/>
    <s v=""/>
    <n v="6"/>
    <s v=""/>
    <s v=""/>
    <n v="6"/>
    <n v="46.646636348874488"/>
    <s v="0"/>
    <x v="3"/>
  </r>
  <r>
    <x v="1522"/>
    <d v="2012-05-31T22:56:21"/>
    <s v="$59,000 USD"/>
    <n v="59000"/>
    <s v="USD"/>
    <n v="59000"/>
    <s v="Operations Manager"/>
    <x v="3"/>
    <s v="USA"/>
    <x v="2"/>
    <s v="4 to 6 hours a day"/>
    <n v="15"/>
    <m/>
    <s v=""/>
    <s v=""/>
    <s v=""/>
    <n v="4"/>
    <s v=""/>
    <n v="6"/>
    <s v=""/>
    <s v=""/>
    <n v="6"/>
    <n v="37.820512820512825"/>
    <s v="0"/>
    <x v="2"/>
  </r>
  <r>
    <x v="1523"/>
    <d v="2012-05-31T23:08:12"/>
    <n v="71500"/>
    <n v="71500"/>
    <s v="USD"/>
    <n v="71500"/>
    <s v="Management Reporting Analyst"/>
    <x v="0"/>
    <s v="USA"/>
    <x v="2"/>
    <s v="4 to 6 hours a day"/>
    <n v="5"/>
    <m/>
    <s v=""/>
    <s v=""/>
    <s v=""/>
    <n v="4"/>
    <s v=""/>
    <n v="6"/>
    <s v=""/>
    <s v=""/>
    <n v="6"/>
    <n v="45.833333333333329"/>
    <s v="0"/>
    <x v="1"/>
  </r>
  <r>
    <x v="1524"/>
    <d v="2012-05-31T23:09:08"/>
    <s v="Â£25000"/>
    <n v="25000"/>
    <s v="GBP"/>
    <n v="39404.456801682099"/>
    <s v="Reporting Team Lead"/>
    <x v="7"/>
    <s v="UK"/>
    <x v="14"/>
    <s v="4 to 6 hours a day"/>
    <n v="2"/>
    <m/>
    <s v=""/>
    <s v=""/>
    <s v=""/>
    <n v="4"/>
    <s v=""/>
    <n v="6"/>
    <s v=""/>
    <s v=""/>
    <n v="6"/>
    <n v="25.259267180565448"/>
    <s v="0"/>
    <x v="5"/>
  </r>
  <r>
    <x v="1525"/>
    <d v="2012-05-31T23:10:44"/>
    <s v="70000 â‚¬"/>
    <n v="70000"/>
    <s v="EUR"/>
    <n v="88927.960729412545"/>
    <s v="Specialist Learning Technology"/>
    <x v="6"/>
    <s v="Germany"/>
    <x v="5"/>
    <s v="1 or 2 hours a day"/>
    <n v="5"/>
    <m/>
    <n v="1"/>
    <n v="2"/>
    <s v=""/>
    <s v=""/>
    <s v=""/>
    <s v=""/>
    <s v=""/>
    <s v=""/>
    <n v="2"/>
    <n v="171.01530909502412"/>
    <s v="0"/>
    <x v="1"/>
  </r>
  <r>
    <x v="1526"/>
    <d v="2012-05-31T23:48:36"/>
    <s v="USD90,000"/>
    <n v="90000"/>
    <s v="USD"/>
    <n v="90000"/>
    <s v="Operationsl Regional Manager"/>
    <x v="3"/>
    <s v="USA"/>
    <x v="2"/>
    <s v="4 to 6 hours a day"/>
    <n v="25"/>
    <m/>
    <s v=""/>
    <s v=""/>
    <s v=""/>
    <n v="4"/>
    <s v=""/>
    <n v="6"/>
    <s v=""/>
    <s v=""/>
    <n v="6"/>
    <n v="57.692307692307693"/>
    <s v="0"/>
    <x v="2"/>
  </r>
  <r>
    <x v="1527"/>
    <d v="2012-06-01T00:02:34"/>
    <s v="Rs. 700000"/>
    <n v="700000"/>
    <s v="INR"/>
    <n v="12465.541681209797"/>
    <s v="Manager - Business Development"/>
    <x v="3"/>
    <s v="India"/>
    <x v="0"/>
    <s v="All the 8 hours baby, all the 8!"/>
    <n v="30"/>
    <m/>
    <s v=""/>
    <s v=""/>
    <s v=""/>
    <s v=""/>
    <s v=""/>
    <s v=""/>
    <s v=""/>
    <n v="8"/>
    <n v="8"/>
    <n v="5.9930488851970178"/>
    <s v="0"/>
    <x v="2"/>
  </r>
  <r>
    <x v="1528"/>
    <d v="2012-06-01T00:18:35"/>
    <s v="$40,000 USD"/>
    <n v="40000"/>
    <s v="USD"/>
    <n v="40000"/>
    <s v="QA Data Analyst"/>
    <x v="0"/>
    <s v="USA"/>
    <x v="2"/>
    <s v="4 to 6 hours a day"/>
    <n v="8"/>
    <m/>
    <s v=""/>
    <s v=""/>
    <s v=""/>
    <n v="4"/>
    <s v=""/>
    <n v="6"/>
    <s v=""/>
    <s v=""/>
    <n v="6"/>
    <n v="25.641025641025642"/>
    <s v="0"/>
    <x v="3"/>
  </r>
  <r>
    <x v="1529"/>
    <d v="2012-06-01T00:23:54"/>
    <n v="30000"/>
    <n v="30000"/>
    <s v="USD"/>
    <n v="30000"/>
    <s v="SME"/>
    <x v="0"/>
    <s v="India"/>
    <x v="0"/>
    <s v="All the 8 hours baby, all the 8!"/>
    <n v="4"/>
    <m/>
    <s v=""/>
    <s v=""/>
    <s v=""/>
    <s v=""/>
    <s v=""/>
    <s v=""/>
    <s v=""/>
    <n v="8"/>
    <n v="8"/>
    <n v="14.423076923076923"/>
    <s v="0"/>
    <x v="1"/>
  </r>
  <r>
    <x v="1530"/>
    <d v="2012-06-01T01:29:02"/>
    <n v="46325"/>
    <n v="46325"/>
    <s v="USD"/>
    <n v="46325"/>
    <s v="Work Force Scheduler for Call Center"/>
    <x v="1"/>
    <s v="USA"/>
    <x v="2"/>
    <s v="4 to 6 hours a day"/>
    <n v="1"/>
    <m/>
    <s v=""/>
    <s v=""/>
    <s v=""/>
    <n v="4"/>
    <s v=""/>
    <n v="6"/>
    <s v=""/>
    <s v=""/>
    <n v="6"/>
    <n v="29.695512820512818"/>
    <s v="0"/>
    <x v="4"/>
  </r>
  <r>
    <x v="1531"/>
    <d v="2012-06-01T01:47:43"/>
    <n v="15000"/>
    <n v="15000"/>
    <s v="USD"/>
    <n v="15000"/>
    <s v="Application Developer"/>
    <x v="0"/>
    <s v="USA"/>
    <x v="2"/>
    <s v="All the 8 hours baby, all the 8!"/>
    <n v="8"/>
    <m/>
    <s v=""/>
    <s v=""/>
    <s v=""/>
    <s v=""/>
    <s v=""/>
    <s v=""/>
    <s v=""/>
    <n v="8"/>
    <n v="8"/>
    <n v="7.2115384615384617"/>
    <s v="0"/>
    <x v="3"/>
  </r>
  <r>
    <x v="1532"/>
    <d v="2012-06-01T02:33:02"/>
    <n v="31200"/>
    <n v="31200"/>
    <s v="USD"/>
    <n v="31200"/>
    <s v="Data Analyst"/>
    <x v="0"/>
    <s v="USA"/>
    <x v="2"/>
    <s v="4 to 6 hours a day"/>
    <n v="15"/>
    <m/>
    <s v=""/>
    <s v=""/>
    <s v=""/>
    <n v="4"/>
    <s v=""/>
    <n v="6"/>
    <s v=""/>
    <s v=""/>
    <n v="6"/>
    <n v="20"/>
    <s v="0"/>
    <x v="2"/>
  </r>
  <r>
    <x v="1533"/>
    <d v="2012-06-01T02:46:21"/>
    <s v="Rs. 500000"/>
    <n v="500000"/>
    <s v="INR"/>
    <n v="8903.9583437212841"/>
    <s v="Sr. Associate"/>
    <x v="0"/>
    <s v="India"/>
    <x v="0"/>
    <s v="4 to 6 hours a day"/>
    <n v="9"/>
    <m/>
    <s v=""/>
    <s v=""/>
    <s v=""/>
    <n v="4"/>
    <s v=""/>
    <n v="6"/>
    <s v=""/>
    <s v=""/>
    <n v="6"/>
    <n v="5.7076656049495407"/>
    <s v="0"/>
    <x v="3"/>
  </r>
  <r>
    <x v="1534"/>
    <d v="2012-06-01T03:01:04"/>
    <n v="1320"/>
    <n v="15840"/>
    <s v="USD"/>
    <n v="15840"/>
    <s v="Asistente"/>
    <x v="0"/>
    <s v="Peru"/>
    <x v="95"/>
    <s v="All the 8 hours baby, all the 8!"/>
    <n v="8"/>
    <m/>
    <s v=""/>
    <s v=""/>
    <s v=""/>
    <s v=""/>
    <s v=""/>
    <s v=""/>
    <s v=""/>
    <n v="8"/>
    <n v="8"/>
    <n v="7.615384615384615"/>
    <s v="0"/>
    <x v="3"/>
  </r>
  <r>
    <x v="1535"/>
    <d v="2012-06-01T03:07:31"/>
    <s v="INR 850000"/>
    <n v="850000"/>
    <s v="INR"/>
    <n v="15136.729184326183"/>
    <s v="Sr Business analyst"/>
    <x v="0"/>
    <s v="India"/>
    <x v="0"/>
    <s v="4 to 6 hours a day"/>
    <n v="5"/>
    <m/>
    <s v=""/>
    <s v=""/>
    <s v=""/>
    <n v="4"/>
    <s v=""/>
    <n v="6"/>
    <s v=""/>
    <s v=""/>
    <n v="6"/>
    <n v="9.7030315284142183"/>
    <s v="0"/>
    <x v="1"/>
  </r>
  <r>
    <x v="1536"/>
    <d v="2012-06-01T04:10:52"/>
    <n v="41000"/>
    <n v="41000"/>
    <s v="USD"/>
    <n v="41000"/>
    <s v="Excel Developer"/>
    <x v="8"/>
    <s v="USA"/>
    <x v="2"/>
    <s v="4 to 6 hours a day"/>
    <n v="10"/>
    <m/>
    <s v=""/>
    <s v=""/>
    <s v=""/>
    <n v="4"/>
    <s v=""/>
    <n v="6"/>
    <s v=""/>
    <s v=""/>
    <n v="6"/>
    <n v="26.282051282051281"/>
    <s v="0"/>
    <x v="3"/>
  </r>
  <r>
    <x v="1537"/>
    <d v="2012-06-01T04:44:29"/>
    <n v="11000"/>
    <n v="11000"/>
    <s v="USD"/>
    <n v="11000"/>
    <s v="Coordinator"/>
    <x v="3"/>
    <s v="MÃ©xico"/>
    <x v="26"/>
    <s v="4 to 6 hours a day"/>
    <n v="2"/>
    <m/>
    <s v=""/>
    <s v=""/>
    <s v=""/>
    <n v="4"/>
    <s v=""/>
    <n v="6"/>
    <s v=""/>
    <s v=""/>
    <n v="6"/>
    <n v="7.0512820512820511"/>
    <s v="0"/>
    <x v="5"/>
  </r>
  <r>
    <x v="1538"/>
    <d v="2012-06-01T05:32:31"/>
    <s v="35000 GBP"/>
    <n v="35000"/>
    <s v="GBP"/>
    <n v="55166.239522354947"/>
    <s v="finance director"/>
    <x v="4"/>
    <s v="UK"/>
    <x v="14"/>
    <s v="2 to 3 hours per day"/>
    <n v="30"/>
    <m/>
    <s v=""/>
    <n v="2"/>
    <n v="3"/>
    <s v=""/>
    <s v=""/>
    <s v=""/>
    <s v=""/>
    <s v=""/>
    <n v="3"/>
    <n v="70.725948105583257"/>
    <s v="0"/>
    <x v="2"/>
  </r>
  <r>
    <x v="1539"/>
    <d v="2012-06-01T05:37:32"/>
    <n v="240000"/>
    <n v="240000"/>
    <s v="PHP"/>
    <n v="5689.2125418690484"/>
    <s v="IT Coordinator"/>
    <x v="3"/>
    <s v="Philippines"/>
    <x v="33"/>
    <s v="4 to 6 hours a day"/>
    <n v="15"/>
    <m/>
    <s v=""/>
    <s v=""/>
    <s v=""/>
    <n v="4"/>
    <s v=""/>
    <n v="6"/>
    <s v=""/>
    <s v=""/>
    <n v="6"/>
    <n v="3.6469311165827234"/>
    <s v="0"/>
    <x v="2"/>
  </r>
  <r>
    <x v="1540"/>
    <d v="2012-06-01T05:52:11"/>
    <n v="17728.57"/>
    <n v="17728"/>
    <s v="USD"/>
    <n v="17728"/>
    <s v="Financial analyst"/>
    <x v="0"/>
    <s v="Mexico"/>
    <x v="26"/>
    <s v="4 to 6 hours a day"/>
    <n v="3"/>
    <m/>
    <s v=""/>
    <s v=""/>
    <s v=""/>
    <n v="4"/>
    <s v=""/>
    <n v="6"/>
    <s v=""/>
    <s v=""/>
    <n v="6"/>
    <n v="11.364102564102563"/>
    <s v="0"/>
    <x v="5"/>
  </r>
  <r>
    <x v="1541"/>
    <d v="2012-06-01T05:56:20"/>
    <s v="120000 MAD"/>
    <n v="120000"/>
    <s v="MAD"/>
    <n v="13745.704467353951"/>
    <s v="Supply chain Controller"/>
    <x v="1"/>
    <s v="Morocco"/>
    <x v="96"/>
    <s v="All the 8 hours baby, all the 8!"/>
    <n v="8"/>
    <m/>
    <s v=""/>
    <s v=""/>
    <s v=""/>
    <s v=""/>
    <s v=""/>
    <s v=""/>
    <s v=""/>
    <n v="8"/>
    <n v="8"/>
    <n v="6.608511763150938"/>
    <s v="0"/>
    <x v="3"/>
  </r>
  <r>
    <x v="1542"/>
    <d v="2012-06-01T06:17:19"/>
    <n v="50000"/>
    <n v="50000"/>
    <s v="USD"/>
    <n v="50000"/>
    <s v="Staff Accountant"/>
    <x v="5"/>
    <s v="USA"/>
    <x v="2"/>
    <s v="4 to 6 hours a day"/>
    <n v="15"/>
    <m/>
    <s v=""/>
    <s v=""/>
    <s v=""/>
    <n v="4"/>
    <s v=""/>
    <n v="6"/>
    <s v=""/>
    <s v=""/>
    <n v="6"/>
    <n v="32.051282051282051"/>
    <s v="0"/>
    <x v="2"/>
  </r>
  <r>
    <x v="1543"/>
    <d v="2012-06-01T06:31:49"/>
    <n v="80000"/>
    <n v="80000"/>
    <s v="CAD"/>
    <n v="78668.921842426149"/>
    <s v="Business Operations Analyst"/>
    <x v="0"/>
    <s v="Canada"/>
    <x v="17"/>
    <s v="4 to 6 hours a day"/>
    <n v="7"/>
    <m/>
    <s v=""/>
    <s v=""/>
    <s v=""/>
    <n v="4"/>
    <s v=""/>
    <n v="6"/>
    <s v=""/>
    <s v=""/>
    <n v="6"/>
    <n v="50.428796052837278"/>
    <s v="0"/>
    <x v="3"/>
  </r>
  <r>
    <x v="1544"/>
    <d v="2012-06-01T06:53:52"/>
    <n v="85000"/>
    <n v="85000"/>
    <s v="USD"/>
    <n v="85000"/>
    <s v="Sr Report Developer"/>
    <x v="7"/>
    <s v="USA"/>
    <x v="2"/>
    <s v="4 to 6 hours a day"/>
    <n v="10"/>
    <m/>
    <s v=""/>
    <s v=""/>
    <s v=""/>
    <n v="4"/>
    <s v=""/>
    <n v="6"/>
    <s v=""/>
    <s v=""/>
    <n v="6"/>
    <n v="54.487179487179482"/>
    <s v="0"/>
    <x v="3"/>
  </r>
  <r>
    <x v="1545"/>
    <d v="2012-06-01T07:22:36"/>
    <n v="100000"/>
    <n v="100000"/>
    <s v="AUD"/>
    <n v="101990.96564026357"/>
    <s v="Management Accountant"/>
    <x v="3"/>
    <s v="Australia"/>
    <x v="16"/>
    <s v="4 to 6 hours a day"/>
    <n v="20"/>
    <m/>
    <s v=""/>
    <s v=""/>
    <s v=""/>
    <n v="4"/>
    <s v=""/>
    <n v="6"/>
    <s v=""/>
    <s v=""/>
    <n v="6"/>
    <n v="65.378824128374092"/>
    <s v="0"/>
    <x v="2"/>
  </r>
  <r>
    <x v="1546"/>
    <d v="2012-06-01T08:06:34"/>
    <s v="5.65 lac per annum"/>
    <n v="5650000"/>
    <s v="INR"/>
    <n v="100614.72928405051"/>
    <s v="MIS"/>
    <x v="7"/>
    <s v="India"/>
    <x v="0"/>
    <s v="2 to 3 hours per day"/>
    <n v="6"/>
    <m/>
    <s v=""/>
    <n v="2"/>
    <n v="3"/>
    <s v=""/>
    <s v=""/>
    <s v=""/>
    <s v=""/>
    <s v=""/>
    <n v="3"/>
    <n v="128.99324267185963"/>
    <s v="0"/>
    <x v="3"/>
  </r>
  <r>
    <x v="1547"/>
    <d v="2012-06-01T08:52:31"/>
    <n v="85000"/>
    <n v="85000"/>
    <s v="AUD"/>
    <n v="86692.320794224041"/>
    <s v="Administrator"/>
    <x v="0"/>
    <s v="Australia"/>
    <x v="16"/>
    <s v="4 to 6 hours a day"/>
    <n v="30"/>
    <m/>
    <s v=""/>
    <s v=""/>
    <s v=""/>
    <n v="4"/>
    <s v=""/>
    <n v="6"/>
    <s v=""/>
    <s v=""/>
    <n v="6"/>
    <n v="55.572000509117977"/>
    <s v="0"/>
    <x v="2"/>
  </r>
  <r>
    <x v="1548"/>
    <d v="2012-06-01T10:55:27"/>
    <s v="AU $120000"/>
    <n v="120000"/>
    <s v="AUD"/>
    <n v="122389.15876831629"/>
    <s v="Reporting Analyst"/>
    <x v="0"/>
    <s v="Australia"/>
    <x v="16"/>
    <s v="2 to 3 hours per day"/>
    <n v="5"/>
    <m/>
    <s v=""/>
    <n v="2"/>
    <n v="3"/>
    <s v=""/>
    <s v=""/>
    <s v=""/>
    <s v=""/>
    <s v=""/>
    <n v="3"/>
    <n v="156.90917790809783"/>
    <s v="0"/>
    <x v="1"/>
  </r>
  <r>
    <x v="1549"/>
    <d v="2012-06-01T10:57:59"/>
    <s v="30000 Rs"/>
    <n v="360000"/>
    <s v="INR"/>
    <n v="6410.8500074793246"/>
    <s v="team leader "/>
    <x v="3"/>
    <s v="India"/>
    <x v="0"/>
    <s v="2 to 3 hours per day"/>
    <n v="8"/>
    <m/>
    <s v=""/>
    <n v="2"/>
    <n v="3"/>
    <s v=""/>
    <s v=""/>
    <s v=""/>
    <s v=""/>
    <s v=""/>
    <n v="3"/>
    <n v="8.2190384711273392"/>
    <s v="0"/>
    <x v="3"/>
  </r>
  <r>
    <x v="1550"/>
    <d v="2012-06-01T13:03:18"/>
    <n v="44000"/>
    <n v="44000"/>
    <s v="USD"/>
    <n v="44000"/>
    <s v="Quality Assurance Analyst"/>
    <x v="0"/>
    <s v="USA"/>
    <x v="2"/>
    <s v="4 to 6 hours a day"/>
    <n v="3.5"/>
    <m/>
    <s v=""/>
    <s v=""/>
    <s v=""/>
    <n v="4"/>
    <s v=""/>
    <n v="6"/>
    <s v=""/>
    <s v=""/>
    <n v="6"/>
    <n v="28.205128205128204"/>
    <s v="0"/>
    <x v="1"/>
  </r>
  <r>
    <x v="1551"/>
    <d v="2012-06-01T14:32:41"/>
    <n v="250000"/>
    <n v="250000"/>
    <s v="INR"/>
    <n v="4451.9791718606421"/>
    <s v="Analytics engineer"/>
    <x v="2"/>
    <s v="India"/>
    <x v="0"/>
    <s v="4 to 6 hours a day"/>
    <n v="2.5"/>
    <m/>
    <s v=""/>
    <s v=""/>
    <s v=""/>
    <n v="4"/>
    <s v=""/>
    <n v="6"/>
    <s v=""/>
    <s v=""/>
    <n v="6"/>
    <n v="2.8538328024747703"/>
    <s v="0"/>
    <x v="5"/>
  </r>
  <r>
    <x v="1552"/>
    <d v="2012-06-01T14:50:41"/>
    <n v="4500"/>
    <n v="4500"/>
    <s v="USD"/>
    <n v="4500"/>
    <s v="Assistant Manger Service Quality Assurance"/>
    <x v="0"/>
    <s v="Pakistan"/>
    <x v="3"/>
    <s v="4 to 6 hours a day"/>
    <n v="6"/>
    <m/>
    <s v=""/>
    <s v=""/>
    <s v=""/>
    <n v="4"/>
    <s v=""/>
    <n v="6"/>
    <s v=""/>
    <s v=""/>
    <n v="6"/>
    <n v="2.8846153846153846"/>
    <s v="0"/>
    <x v="3"/>
  </r>
  <r>
    <x v="1553"/>
    <d v="2012-06-01T15:09:27"/>
    <n v="1700000"/>
    <n v="1700000"/>
    <s v="INR"/>
    <n v="30273.458368652366"/>
    <s v="AVP"/>
    <x v="4"/>
    <s v="India"/>
    <x v="0"/>
    <s v="4 to 6 hours a day"/>
    <n v="6"/>
    <m/>
    <s v=""/>
    <s v=""/>
    <s v=""/>
    <n v="4"/>
    <s v=""/>
    <n v="6"/>
    <s v=""/>
    <s v=""/>
    <n v="6"/>
    <n v="19.406063056828437"/>
    <s v="0"/>
    <x v="3"/>
  </r>
  <r>
    <x v="1554"/>
    <d v="2012-06-01T15:39:20"/>
    <s v="U$52,000/annual"/>
    <n v="52000"/>
    <s v="USD"/>
    <n v="52000"/>
    <s v="Planner"/>
    <x v="0"/>
    <s v="USA"/>
    <x v="2"/>
    <s v="All the 8 hours baby, all the 8!"/>
    <n v="5"/>
    <m/>
    <s v=""/>
    <s v=""/>
    <s v=""/>
    <s v=""/>
    <s v=""/>
    <s v=""/>
    <s v=""/>
    <n v="8"/>
    <n v="8"/>
    <n v="25"/>
    <s v="0"/>
    <x v="1"/>
  </r>
  <r>
    <x v="1555"/>
    <d v="2012-06-01T18:08:07"/>
    <s v="75000 $"/>
    <n v="75000"/>
    <s v="USD"/>
    <n v="75000"/>
    <s v="Consultant"/>
    <x v="8"/>
    <s v="Germany"/>
    <x v="5"/>
    <s v="2 to 3 hours per day"/>
    <n v="9"/>
    <m/>
    <s v=""/>
    <n v="2"/>
    <n v="3"/>
    <s v=""/>
    <s v=""/>
    <s v=""/>
    <s v=""/>
    <s v=""/>
    <n v="3"/>
    <n v="96.15384615384616"/>
    <s v="0"/>
    <x v="3"/>
  </r>
  <r>
    <x v="1556"/>
    <d v="2012-06-01T18:18:31"/>
    <s v="Rs 1000000"/>
    <n v="1000000"/>
    <s v="INR"/>
    <n v="17807.916687442568"/>
    <s v="Senior Analyst"/>
    <x v="0"/>
    <s v="India"/>
    <x v="0"/>
    <s v="All the 8 hours baby, all the 8!"/>
    <n v="4"/>
    <m/>
    <s v=""/>
    <s v=""/>
    <s v=""/>
    <s v=""/>
    <s v=""/>
    <s v=""/>
    <s v=""/>
    <n v="8"/>
    <n v="8"/>
    <n v="8.5614984074243115"/>
    <s v="0"/>
    <x v="1"/>
  </r>
  <r>
    <x v="1557"/>
    <d v="2012-06-01T18:58:42"/>
    <n v="177600"/>
    <n v="177600"/>
    <s v="USD"/>
    <n v="177600"/>
    <s v="Accountant"/>
    <x v="5"/>
    <s v="Lesotho"/>
    <x v="97"/>
    <s v="4 to 6 hours a day"/>
    <n v="6"/>
    <m/>
    <s v=""/>
    <s v=""/>
    <s v=""/>
    <n v="4"/>
    <s v=""/>
    <n v="6"/>
    <s v=""/>
    <s v=""/>
    <n v="6"/>
    <n v="113.84615384615384"/>
    <s v="0"/>
    <x v="3"/>
  </r>
  <r>
    <x v="1558"/>
    <d v="2012-06-01T19:42:46"/>
    <n v="650000"/>
    <n v="650000"/>
    <s v="INR"/>
    <n v="11575.14584683767"/>
    <s v="Associate"/>
    <x v="0"/>
    <s v="India"/>
    <x v="0"/>
    <s v="4 to 6 hours a day"/>
    <n v="5"/>
    <m/>
    <s v=""/>
    <s v=""/>
    <s v=""/>
    <n v="4"/>
    <s v=""/>
    <n v="6"/>
    <s v=""/>
    <s v=""/>
    <n v="6"/>
    <n v="7.4199652864344037"/>
    <s v="0"/>
    <x v="1"/>
  </r>
  <r>
    <x v="1559"/>
    <d v="2012-06-01T19:46:33"/>
    <s v="21000EUR"/>
    <n v="21000"/>
    <s v="EUR"/>
    <n v="26678.388218823762"/>
    <s v="Coordenador PeÃ§as Grupo"/>
    <x v="3"/>
    <s v="Portugal"/>
    <x v="7"/>
    <s v="4 to 6 hours a day"/>
    <n v="10"/>
    <m/>
    <s v=""/>
    <s v=""/>
    <s v=""/>
    <n v="4"/>
    <s v=""/>
    <n v="6"/>
    <s v=""/>
    <s v=""/>
    <n v="6"/>
    <n v="17.101530909502412"/>
    <s v="0"/>
    <x v="3"/>
  </r>
  <r>
    <x v="1560"/>
    <d v="2012-06-01T19:57:45"/>
    <s v="Â£80000"/>
    <n v="80000"/>
    <s v="GBP"/>
    <n v="126094.26176538273"/>
    <s v="Owner of Business Improvement Consultancy"/>
    <x v="8"/>
    <s v="UK"/>
    <x v="14"/>
    <s v="4 to 6 hours a day"/>
    <n v="12"/>
    <m/>
    <s v=""/>
    <s v=""/>
    <s v=""/>
    <n v="4"/>
    <s v=""/>
    <n v="6"/>
    <s v=""/>
    <s v=""/>
    <n v="6"/>
    <n v="80.82965497780944"/>
    <s v="0"/>
    <x v="2"/>
  </r>
  <r>
    <x v="1561"/>
    <d v="2012-06-01T20:12:22"/>
    <s v="500 USD"/>
    <n v="6000"/>
    <s v="USD"/>
    <n v="6000"/>
    <s v="Business Analyst"/>
    <x v="0"/>
    <s v="India"/>
    <x v="0"/>
    <s v="4 to 6 hours a day"/>
    <n v="2"/>
    <m/>
    <s v=""/>
    <s v=""/>
    <s v=""/>
    <n v="4"/>
    <s v=""/>
    <n v="6"/>
    <s v=""/>
    <s v=""/>
    <n v="6"/>
    <n v="3.8461538461538463"/>
    <s v="0"/>
    <x v="5"/>
  </r>
  <r>
    <x v="1562"/>
    <d v="2012-06-01T20:27:23"/>
    <n v="10000"/>
    <n v="10000"/>
    <s v="USD"/>
    <n v="10000"/>
    <s v="MIS"/>
    <x v="7"/>
    <s v="India"/>
    <x v="0"/>
    <s v="All the 8 hours baby, all the 8!"/>
    <n v="6"/>
    <m/>
    <s v=""/>
    <s v=""/>
    <s v=""/>
    <s v=""/>
    <s v=""/>
    <s v=""/>
    <s v=""/>
    <n v="8"/>
    <n v="8"/>
    <n v="4.8076923076923075"/>
    <s v="0"/>
    <x v="3"/>
  </r>
  <r>
    <x v="1563"/>
    <d v="2012-06-01T20:37:53"/>
    <n v="50000"/>
    <n v="50000"/>
    <s v="USD"/>
    <n v="50000"/>
    <s v="Sales Operations Analyst"/>
    <x v="0"/>
    <s v="USA"/>
    <x v="2"/>
    <s v="All the 8 hours baby, all the 8!"/>
    <n v="2"/>
    <m/>
    <s v=""/>
    <s v=""/>
    <s v=""/>
    <s v=""/>
    <s v=""/>
    <s v=""/>
    <s v=""/>
    <n v="8"/>
    <n v="8"/>
    <n v="24.03846153846154"/>
    <s v="0"/>
    <x v="5"/>
  </r>
  <r>
    <x v="1564"/>
    <d v="2012-06-01T20:38:57"/>
    <n v="10000"/>
    <n v="10000"/>
    <s v="USD"/>
    <n v="10000"/>
    <s v="dgm"/>
    <x v="3"/>
    <s v="India"/>
    <x v="0"/>
    <s v="All the 8 hours baby, all the 8!"/>
    <n v="12"/>
    <m/>
    <s v=""/>
    <s v=""/>
    <s v=""/>
    <s v=""/>
    <s v=""/>
    <s v=""/>
    <s v=""/>
    <n v="8"/>
    <n v="8"/>
    <n v="4.8076923076923075"/>
    <s v="0"/>
    <x v="2"/>
  </r>
  <r>
    <x v="1565"/>
    <d v="2012-06-01T20:53:08"/>
    <n v="50000"/>
    <n v="50000"/>
    <s v="USD"/>
    <n v="50000"/>
    <s v="Catalog Circulation Analyst"/>
    <x v="0"/>
    <s v="USA"/>
    <x v="2"/>
    <s v="All the 8 hours baby, all the 8!"/>
    <n v="12"/>
    <m/>
    <s v=""/>
    <s v=""/>
    <s v=""/>
    <s v=""/>
    <s v=""/>
    <s v=""/>
    <s v=""/>
    <n v="8"/>
    <n v="8"/>
    <n v="24.03846153846154"/>
    <s v="0"/>
    <x v="2"/>
  </r>
  <r>
    <x v="1566"/>
    <d v="2012-06-01T22:20:26"/>
    <s v="20000 $"/>
    <n v="20000"/>
    <s v="USD"/>
    <n v="20000"/>
    <s v="Manager"/>
    <x v="3"/>
    <s v="India"/>
    <x v="0"/>
    <s v="4 to 6 hours a day"/>
    <n v="1"/>
    <m/>
    <s v=""/>
    <s v=""/>
    <s v=""/>
    <n v="4"/>
    <s v=""/>
    <n v="6"/>
    <s v=""/>
    <s v=""/>
    <n v="6"/>
    <n v="12.820512820512821"/>
    <s v="0"/>
    <x v="4"/>
  </r>
  <r>
    <x v="1567"/>
    <d v="2012-06-01T23:29:43"/>
    <s v="Â£20000"/>
    <n v="20000"/>
    <s v="GBP"/>
    <n v="31523.565441345683"/>
    <s v="Operations Analyst"/>
    <x v="0"/>
    <s v="UK"/>
    <x v="14"/>
    <s v="All the 8 hours baby, all the 8!"/>
    <n v="3"/>
    <m/>
    <s v=""/>
    <s v=""/>
    <s v=""/>
    <s v=""/>
    <s v=""/>
    <s v=""/>
    <s v=""/>
    <n v="8"/>
    <n v="8"/>
    <n v="15.15556030833927"/>
    <s v="0"/>
    <x v="5"/>
  </r>
  <r>
    <x v="1568"/>
    <d v="2012-06-02T01:29:04"/>
    <s v="â‚¬ 50k"/>
    <n v="50000"/>
    <s v="EUR"/>
    <n v="63519.971949580387"/>
    <s v="Controller"/>
    <x v="1"/>
    <s v="Netherlands"/>
    <x v="18"/>
    <s v="4 to 6 hours a day"/>
    <n v="10"/>
    <m/>
    <s v=""/>
    <s v=""/>
    <s v=""/>
    <n v="4"/>
    <s v=""/>
    <n v="6"/>
    <s v=""/>
    <s v=""/>
    <n v="6"/>
    <n v="40.717930736910503"/>
    <s v="0"/>
    <x v="3"/>
  </r>
  <r>
    <x v="1569"/>
    <d v="2012-06-02T01:43:24"/>
    <n v="2300"/>
    <n v="27600"/>
    <s v="EUR"/>
    <n v="35063.024516168378"/>
    <s v="controller"/>
    <x v="1"/>
    <s v="Hungary"/>
    <x v="9"/>
    <s v="All the 8 hours baby, all the 8!"/>
    <n v="15"/>
    <m/>
    <s v=""/>
    <s v=""/>
    <s v=""/>
    <s v=""/>
    <s v=""/>
    <s v=""/>
    <s v=""/>
    <n v="8"/>
    <n v="8"/>
    <n v="16.857223325080952"/>
    <s v="0"/>
    <x v="2"/>
  </r>
  <r>
    <x v="1570"/>
    <d v="2012-06-02T02:24:39"/>
    <n v="55000"/>
    <n v="55000"/>
    <s v="USD"/>
    <n v="55000"/>
    <s v="Business Analyst"/>
    <x v="0"/>
    <s v="USA"/>
    <x v="2"/>
    <s v="4 to 6 hours a day"/>
    <n v="2"/>
    <m/>
    <s v=""/>
    <s v=""/>
    <s v=""/>
    <n v="4"/>
    <s v=""/>
    <n v="6"/>
    <s v=""/>
    <s v=""/>
    <n v="6"/>
    <n v="35.256410256410255"/>
    <s v="0"/>
    <x v="5"/>
  </r>
  <r>
    <x v="1571"/>
    <d v="2012-06-02T02:28:30"/>
    <n v="38000"/>
    <n v="38000"/>
    <s v="USD"/>
    <n v="38000"/>
    <s v="Business Analyst"/>
    <x v="0"/>
    <s v="USA"/>
    <x v="2"/>
    <s v="All the 8 hours baby, all the 8!"/>
    <n v="1"/>
    <m/>
    <s v=""/>
    <s v=""/>
    <s v=""/>
    <s v=""/>
    <s v=""/>
    <s v=""/>
    <s v=""/>
    <n v="8"/>
    <n v="8"/>
    <n v="18.26923076923077"/>
    <s v="0"/>
    <x v="4"/>
  </r>
  <r>
    <x v="1572"/>
    <d v="2012-06-02T03:08:50"/>
    <n v="1800000"/>
    <n v="1800000"/>
    <s v="INR"/>
    <n v="32054.250037396621"/>
    <s v="analyst"/>
    <x v="0"/>
    <s v="India"/>
    <x v="0"/>
    <s v="All the 8 hours baby, all the 8!"/>
    <n v="1"/>
    <m/>
    <s v=""/>
    <s v=""/>
    <s v=""/>
    <s v=""/>
    <s v=""/>
    <s v=""/>
    <s v=""/>
    <n v="8"/>
    <n v="8"/>
    <n v="15.41069713336376"/>
    <s v="0"/>
    <x v="4"/>
  </r>
  <r>
    <x v="1573"/>
    <d v="2012-06-02T03:13:57"/>
    <n v="35500"/>
    <n v="35500"/>
    <s v="USD"/>
    <n v="35500"/>
    <s v="SAS Adminstrator"/>
    <x v="0"/>
    <s v="USA"/>
    <x v="2"/>
    <s v="4 to 6 hours a day"/>
    <n v="20"/>
    <m/>
    <s v=""/>
    <s v=""/>
    <s v=""/>
    <n v="4"/>
    <s v=""/>
    <n v="6"/>
    <s v=""/>
    <s v=""/>
    <n v="6"/>
    <n v="22.756410256410259"/>
    <s v="0"/>
    <x v="2"/>
  </r>
  <r>
    <x v="1574"/>
    <d v="2012-06-02T03:23:09"/>
    <n v="62000"/>
    <n v="62000"/>
    <s v="USD"/>
    <n v="62000"/>
    <s v="Financial Analyst"/>
    <x v="0"/>
    <s v="USA"/>
    <x v="2"/>
    <s v="2 to 3 hours per day"/>
    <n v="5"/>
    <m/>
    <s v=""/>
    <n v="2"/>
    <n v="3"/>
    <s v=""/>
    <s v=""/>
    <s v=""/>
    <s v=""/>
    <s v=""/>
    <n v="3"/>
    <n v="79.487179487179489"/>
    <s v="0"/>
    <x v="1"/>
  </r>
  <r>
    <x v="1575"/>
    <d v="2012-06-02T03:29:19"/>
    <s v="Â£21500Uk"/>
    <n v="21500"/>
    <s v="GBP"/>
    <n v="33887.832849446611"/>
    <s v="Data Analyst"/>
    <x v="0"/>
    <s v="UK"/>
    <x v="14"/>
    <s v="All the 8 hours baby, all the 8!"/>
    <n v="1"/>
    <m/>
    <s v=""/>
    <s v=""/>
    <s v=""/>
    <s v=""/>
    <s v=""/>
    <s v=""/>
    <s v=""/>
    <n v="8"/>
    <n v="8"/>
    <n v="16.292227331464716"/>
    <s v="0"/>
    <x v="4"/>
  </r>
  <r>
    <x v="1576"/>
    <d v="2012-06-02T04:49:42"/>
    <n v="60000"/>
    <n v="60000"/>
    <s v="USD"/>
    <n v="60000"/>
    <s v="Data Analyst"/>
    <x v="0"/>
    <s v="USA"/>
    <x v="2"/>
    <s v="2 to 3 hours per day"/>
    <n v="1"/>
    <m/>
    <s v=""/>
    <n v="2"/>
    <n v="3"/>
    <s v=""/>
    <s v=""/>
    <s v=""/>
    <s v=""/>
    <s v=""/>
    <n v="3"/>
    <n v="76.92307692307692"/>
    <s v="0"/>
    <x v="4"/>
  </r>
  <r>
    <x v="1577"/>
    <d v="2012-06-02T06:21:45"/>
    <n v="32884.800000000003"/>
    <n v="32884"/>
    <s v="USD"/>
    <n v="32884"/>
    <s v="Administrative Assistant"/>
    <x v="0"/>
    <s v="USA"/>
    <x v="2"/>
    <s v="All the 8 hours baby, all the 8!"/>
    <n v="10"/>
    <m/>
    <s v=""/>
    <s v=""/>
    <s v=""/>
    <s v=""/>
    <s v=""/>
    <s v=""/>
    <s v=""/>
    <n v="8"/>
    <n v="8"/>
    <n v="15.809615384615384"/>
    <s v="0"/>
    <x v="3"/>
  </r>
  <r>
    <x v="1578"/>
    <d v="2012-06-02T06:31:21"/>
    <s v="42000 US"/>
    <n v="42000"/>
    <s v="USD"/>
    <n v="42000"/>
    <s v="production clerk"/>
    <x v="0"/>
    <s v="USA"/>
    <x v="2"/>
    <s v="4 to 6 hours a day"/>
    <n v="2"/>
    <m/>
    <s v=""/>
    <s v=""/>
    <s v=""/>
    <n v="4"/>
    <s v=""/>
    <n v="6"/>
    <s v=""/>
    <s v=""/>
    <n v="6"/>
    <n v="26.923076923076923"/>
    <s v="0"/>
    <x v="5"/>
  </r>
  <r>
    <x v="1579"/>
    <d v="2012-06-02T06:43:25"/>
    <n v="68000"/>
    <n v="68000"/>
    <s v="USD"/>
    <n v="68000"/>
    <s v="Supply Chain Analyst"/>
    <x v="0"/>
    <s v="USA"/>
    <x v="2"/>
    <s v="4 to 6 hours a day"/>
    <n v="12"/>
    <m/>
    <s v=""/>
    <s v=""/>
    <s v=""/>
    <n v="4"/>
    <s v=""/>
    <n v="6"/>
    <s v=""/>
    <s v=""/>
    <n v="6"/>
    <n v="43.589743589743591"/>
    <s v="0"/>
    <x v="2"/>
  </r>
  <r>
    <x v="1580"/>
    <d v="2012-06-02T07:42:02"/>
    <n v="85000"/>
    <n v="85000"/>
    <s v="USD"/>
    <n v="85000"/>
    <s v="Senior Accountant"/>
    <x v="5"/>
    <s v="USA"/>
    <x v="2"/>
    <s v="2 to 3 hours per day"/>
    <n v="8"/>
    <m/>
    <s v=""/>
    <n v="2"/>
    <n v="3"/>
    <s v=""/>
    <s v=""/>
    <s v=""/>
    <s v=""/>
    <s v=""/>
    <n v="3"/>
    <n v="108.97435897435896"/>
    <s v="0"/>
    <x v="3"/>
  </r>
  <r>
    <x v="1581"/>
    <d v="2012-06-02T11:11:18"/>
    <s v="U$13,000"/>
    <n v="13000"/>
    <s v="USD"/>
    <n v="13000"/>
    <s v="Dss Analyst"/>
    <x v="0"/>
    <s v="Brazil"/>
    <x v="24"/>
    <s v="All the 8 hours baby, all the 8!"/>
    <n v="4"/>
    <m/>
    <s v=""/>
    <s v=""/>
    <s v=""/>
    <s v=""/>
    <s v=""/>
    <s v=""/>
    <s v=""/>
    <n v="8"/>
    <n v="8"/>
    <n v="6.25"/>
    <s v="0"/>
    <x v="1"/>
  </r>
  <r>
    <x v="1582"/>
    <d v="2012-06-02T13:58:46"/>
    <n v="15000"/>
    <n v="15000"/>
    <s v="USD"/>
    <n v="15000"/>
    <s v="Business Analysis &amp; MIS "/>
    <x v="0"/>
    <s v="India"/>
    <x v="0"/>
    <s v="4 to 6 hours a day"/>
    <n v="5"/>
    <m/>
    <s v=""/>
    <s v=""/>
    <s v=""/>
    <n v="4"/>
    <s v=""/>
    <n v="6"/>
    <s v=""/>
    <s v=""/>
    <n v="6"/>
    <n v="9.615384615384615"/>
    <s v="0"/>
    <x v="1"/>
  </r>
  <r>
    <x v="1583"/>
    <d v="2012-06-02T17:34:20"/>
    <s v="50000USD"/>
    <n v="50000"/>
    <s v="USD"/>
    <n v="50000"/>
    <s v="Associate Vice President"/>
    <x v="4"/>
    <s v="India"/>
    <x v="0"/>
    <s v="1 or 2 hours a day"/>
    <n v="8"/>
    <m/>
    <n v="1"/>
    <n v="2"/>
    <s v=""/>
    <s v=""/>
    <s v=""/>
    <s v=""/>
    <s v=""/>
    <s v=""/>
    <n v="2"/>
    <n v="96.15384615384616"/>
    <s v="0"/>
    <x v="3"/>
  </r>
  <r>
    <x v="1584"/>
    <d v="2012-06-02T18:47:32"/>
    <n v="7000"/>
    <n v="7000"/>
    <s v="USD"/>
    <n v="7000"/>
    <s v="M.I.S"/>
    <x v="7"/>
    <s v="India"/>
    <x v="0"/>
    <s v="4 to 6 hours a day"/>
    <n v="1"/>
    <m/>
    <s v=""/>
    <s v=""/>
    <s v=""/>
    <n v="4"/>
    <s v=""/>
    <n v="6"/>
    <s v=""/>
    <s v=""/>
    <n v="6"/>
    <n v="4.4871794871794872"/>
    <s v="0"/>
    <x v="4"/>
  </r>
  <r>
    <x v="1585"/>
    <d v="2012-06-02T19:14:35"/>
    <n v="140000"/>
    <n v="140000"/>
    <s v="USD"/>
    <n v="140000"/>
    <s v="sr manager"/>
    <x v="3"/>
    <s v="USA"/>
    <x v="2"/>
    <s v="4 to 6 hours a day"/>
    <n v="12"/>
    <m/>
    <s v=""/>
    <s v=""/>
    <s v=""/>
    <n v="4"/>
    <s v=""/>
    <n v="6"/>
    <s v=""/>
    <s v=""/>
    <n v="6"/>
    <n v="89.743589743589737"/>
    <s v="0"/>
    <x v="2"/>
  </r>
  <r>
    <x v="1586"/>
    <d v="2012-06-02T20:50:40"/>
    <n v="400000"/>
    <n v="400000"/>
    <s v="INR"/>
    <n v="7123.1666749770275"/>
    <s v="application dev"/>
    <x v="0"/>
    <s v="India"/>
    <x v="0"/>
    <s v="1 or 2 hours a day"/>
    <n v="2.5"/>
    <m/>
    <n v="1"/>
    <n v="2"/>
    <s v=""/>
    <s v=""/>
    <s v=""/>
    <s v=""/>
    <s v=""/>
    <s v=""/>
    <n v="2"/>
    <n v="13.698397451878899"/>
    <s v="0"/>
    <x v="5"/>
  </r>
  <r>
    <x v="1587"/>
    <d v="2012-06-02T20:52:59"/>
    <s v="37000GBP"/>
    <n v="37000"/>
    <s v="GBP"/>
    <n v="58318.59606648951"/>
    <s v="Technical Web Analyst"/>
    <x v="0"/>
    <s v="UK"/>
    <x v="14"/>
    <s v="4 to 6 hours a day"/>
    <n v="9"/>
    <m/>
    <s v=""/>
    <s v=""/>
    <s v=""/>
    <n v="4"/>
    <s v=""/>
    <n v="6"/>
    <s v=""/>
    <s v=""/>
    <n v="6"/>
    <n v="37.383715427236865"/>
    <s v="0"/>
    <x v="3"/>
  </r>
  <r>
    <x v="1588"/>
    <d v="2012-06-02T21:42:42"/>
    <s v="6.8 Lac INR"/>
    <n v="680000"/>
    <s v="INR"/>
    <n v="12109.383347460946"/>
    <s v="Deputy Manager"/>
    <x v="3"/>
    <s v="India"/>
    <x v="0"/>
    <s v="1 or 2 hours a day"/>
    <n v="2"/>
    <m/>
    <n v="1"/>
    <n v="2"/>
    <s v=""/>
    <s v=""/>
    <s v=""/>
    <s v=""/>
    <s v=""/>
    <s v=""/>
    <n v="2"/>
    <n v="23.287275668194127"/>
    <s v="0"/>
    <x v="5"/>
  </r>
  <r>
    <x v="1589"/>
    <d v="2012-06-02T22:33:32"/>
    <n v="55000"/>
    <n v="55000"/>
    <s v="USD"/>
    <n v="55000"/>
    <s v="Supply Chain Analyst"/>
    <x v="0"/>
    <s v="USA"/>
    <x v="2"/>
    <s v="4 to 6 hours a day"/>
    <n v="1"/>
    <m/>
    <s v=""/>
    <s v=""/>
    <s v=""/>
    <n v="4"/>
    <s v=""/>
    <n v="6"/>
    <s v=""/>
    <s v=""/>
    <n v="6"/>
    <n v="35.256410256410255"/>
    <s v="0"/>
    <x v="4"/>
  </r>
  <r>
    <x v="1590"/>
    <d v="2012-06-02T22:38:56"/>
    <n v="60000"/>
    <n v="60000"/>
    <s v="USD"/>
    <n v="60000"/>
    <s v="Head of Business"/>
    <x v="3"/>
    <s v="Indonesia"/>
    <x v="56"/>
    <s v="2 to 3 hours per day"/>
    <n v="16"/>
    <m/>
    <s v=""/>
    <n v="2"/>
    <n v="3"/>
    <s v=""/>
    <s v=""/>
    <s v=""/>
    <s v=""/>
    <s v=""/>
    <n v="3"/>
    <n v="76.92307692307692"/>
    <s v="0"/>
    <x v="2"/>
  </r>
  <r>
    <x v="1591"/>
    <d v="2012-06-03T01:33:57"/>
    <n v="320000"/>
    <n v="320000"/>
    <s v="INR"/>
    <n v="5698.5333399816218"/>
    <s v="senior executive"/>
    <x v="3"/>
    <s v="India"/>
    <x v="0"/>
    <s v="4 to 6 hours a day"/>
    <n v="5"/>
    <m/>
    <s v=""/>
    <s v=""/>
    <s v=""/>
    <n v="4"/>
    <s v=""/>
    <n v="6"/>
    <s v=""/>
    <s v=""/>
    <n v="6"/>
    <n v="3.6529059871677063"/>
    <s v="0"/>
    <x v="1"/>
  </r>
  <r>
    <x v="1592"/>
    <d v="2012-06-03T01:36:43"/>
    <s v="24 K mauritian Rupees"/>
    <n v="288000"/>
    <s v="MUR"/>
    <n v="9376.2513877177607"/>
    <s v="IT Support Engineer"/>
    <x v="2"/>
    <s v="Mauritius"/>
    <x v="98"/>
    <s v="4 to 6 hours a day"/>
    <n v="7"/>
    <m/>
    <s v=""/>
    <s v=""/>
    <s v=""/>
    <n v="4"/>
    <s v=""/>
    <n v="6"/>
    <s v=""/>
    <s v=""/>
    <n v="6"/>
    <n v="6.0104175562293332"/>
    <s v="0"/>
    <x v="3"/>
  </r>
  <r>
    <x v="1593"/>
    <d v="2012-06-03T02:06:44"/>
    <s v="Â£60000"/>
    <n v="60000"/>
    <s v="GBP"/>
    <n v="94570.696324037053"/>
    <s v="Data Analyst"/>
    <x v="0"/>
    <s v="UK"/>
    <x v="14"/>
    <s v="4 to 6 hours a day"/>
    <n v="5"/>
    <m/>
    <s v=""/>
    <s v=""/>
    <s v=""/>
    <n v="4"/>
    <s v=""/>
    <n v="6"/>
    <s v=""/>
    <s v=""/>
    <n v="6"/>
    <n v="60.62224123335708"/>
    <s v="0"/>
    <x v="1"/>
  </r>
  <r>
    <x v="1594"/>
    <d v="2012-06-03T02:54:32"/>
    <n v="36000"/>
    <n v="36000"/>
    <s v="USD"/>
    <n v="36000"/>
    <s v="Environmental Adviser"/>
    <x v="8"/>
    <s v="Azerbaijan"/>
    <x v="99"/>
    <s v="4 to 6 hours a day"/>
    <n v="5"/>
    <m/>
    <s v=""/>
    <s v=""/>
    <s v=""/>
    <n v="4"/>
    <s v=""/>
    <n v="6"/>
    <s v=""/>
    <s v=""/>
    <n v="6"/>
    <n v="23.076923076923077"/>
    <s v="0"/>
    <x v="1"/>
  </r>
  <r>
    <x v="1595"/>
    <d v="2012-06-03T04:14:45"/>
    <s v="Rs. 3.70 lacs"/>
    <n v="3700000"/>
    <s v="INR"/>
    <n v="65889.291743537498"/>
    <s v="Senior Officer"/>
    <x v="3"/>
    <s v="India"/>
    <x v="0"/>
    <s v="All the 8 hours baby, all the 8!"/>
    <n v="4"/>
    <m/>
    <s v=""/>
    <s v=""/>
    <s v=""/>
    <s v=""/>
    <s v=""/>
    <s v=""/>
    <s v=""/>
    <n v="8"/>
    <n v="8"/>
    <n v="31.677544107469952"/>
    <s v="0"/>
    <x v="1"/>
  </r>
  <r>
    <x v="1596"/>
    <d v="2012-06-03T04:42:54"/>
    <n v="106000"/>
    <n v="106000"/>
    <s v="USD"/>
    <n v="106000"/>
    <s v="IT Developer"/>
    <x v="0"/>
    <s v="Denmark"/>
    <x v="62"/>
    <s v="1 or 2 hours a day"/>
    <n v="7"/>
    <m/>
    <n v="1"/>
    <n v="2"/>
    <s v=""/>
    <s v=""/>
    <s v=""/>
    <s v=""/>
    <s v=""/>
    <s v=""/>
    <n v="2"/>
    <n v="203.84615384615384"/>
    <s v="0"/>
    <x v="3"/>
  </r>
  <r>
    <x v="1597"/>
    <d v="2012-06-03T07:16:47"/>
    <s v="485000 DKK"/>
    <n v="485000"/>
    <s v="DKK"/>
    <n v="82888.5550559455"/>
    <s v="Controller"/>
    <x v="1"/>
    <s v="Denmark"/>
    <x v="62"/>
    <s v="4 to 6 hours a day"/>
    <n v="18"/>
    <m/>
    <s v=""/>
    <s v=""/>
    <s v=""/>
    <n v="4"/>
    <s v=""/>
    <n v="6"/>
    <s v=""/>
    <s v=""/>
    <n v="6"/>
    <n v="53.133689138426604"/>
    <s v="0"/>
    <x v="2"/>
  </r>
  <r>
    <x v="1598"/>
    <d v="2012-06-03T09:42:40"/>
    <n v="75000"/>
    <n v="75000"/>
    <s v="NZD"/>
    <n v="59819.107020370408"/>
    <s v="business support analyst"/>
    <x v="0"/>
    <s v="New zealand"/>
    <x v="49"/>
    <s v="2 to 3 hours per day"/>
    <n v="10"/>
    <m/>
    <s v=""/>
    <n v="2"/>
    <n v="3"/>
    <s v=""/>
    <s v=""/>
    <s v=""/>
    <s v=""/>
    <s v=""/>
    <n v="3"/>
    <n v="76.691162846628728"/>
    <s v="0"/>
    <x v="3"/>
  </r>
  <r>
    <x v="1599"/>
    <d v="2012-06-03T10:10:43"/>
    <n v="6545"/>
    <n v="6545"/>
    <s v="USD"/>
    <n v="6545"/>
    <s v="Operations"/>
    <x v="3"/>
    <s v="India"/>
    <x v="0"/>
    <s v="All the 8 hours baby, all the 8!"/>
    <n v="9"/>
    <m/>
    <s v=""/>
    <s v=""/>
    <s v=""/>
    <s v=""/>
    <s v=""/>
    <s v=""/>
    <s v=""/>
    <n v="8"/>
    <n v="8"/>
    <n v="3.1466346153846154"/>
    <s v="0"/>
    <x v="3"/>
  </r>
  <r>
    <x v="1600"/>
    <d v="2012-06-03T12:09:27"/>
    <s v="10 lacs INR"/>
    <n v="1000000"/>
    <s v="INR"/>
    <n v="17807.916687442568"/>
    <s v="Category Manager"/>
    <x v="3"/>
    <s v="India"/>
    <x v="0"/>
    <s v="2 to 3 hours per day"/>
    <n v="13"/>
    <m/>
    <s v=""/>
    <n v="2"/>
    <n v="3"/>
    <s v=""/>
    <s v=""/>
    <s v=""/>
    <s v=""/>
    <s v=""/>
    <n v="3"/>
    <n v="22.830662419798163"/>
    <s v="0"/>
    <x v="2"/>
  </r>
  <r>
    <x v="1601"/>
    <d v="2012-06-03T12:16:15"/>
    <n v="54000"/>
    <n v="54000"/>
    <s v="USD"/>
    <n v="54000"/>
    <s v="assistant director of finance"/>
    <x v="4"/>
    <s v="USA"/>
    <x v="2"/>
    <s v="4 to 6 hours a day"/>
    <n v="10"/>
    <m/>
    <s v=""/>
    <s v=""/>
    <s v=""/>
    <n v="4"/>
    <s v=""/>
    <n v="6"/>
    <s v=""/>
    <s v=""/>
    <n v="6"/>
    <n v="34.615384615384613"/>
    <s v="0"/>
    <x v="3"/>
  </r>
  <r>
    <x v="1602"/>
    <d v="2012-06-03T12:27:07"/>
    <n v="100000"/>
    <n v="100000"/>
    <s v="USD"/>
    <n v="100000"/>
    <s v="Consultant"/>
    <x v="8"/>
    <s v="USA"/>
    <x v="2"/>
    <s v="2 to 3 hours per day"/>
    <n v="4"/>
    <m/>
    <s v=""/>
    <n v="2"/>
    <n v="3"/>
    <s v=""/>
    <s v=""/>
    <s v=""/>
    <s v=""/>
    <s v=""/>
    <n v="3"/>
    <n v="128.2051282051282"/>
    <s v="0"/>
    <x v="1"/>
  </r>
  <r>
    <x v="1603"/>
    <d v="2012-06-03T13:30:47"/>
    <n v="50000"/>
    <n v="50000"/>
    <s v="CAD"/>
    <n v="49168.076151516347"/>
    <s v="Application Developer"/>
    <x v="0"/>
    <s v="Canada"/>
    <x v="17"/>
    <s v="4 to 6 hours a day"/>
    <n v="5"/>
    <m/>
    <s v=""/>
    <s v=""/>
    <s v=""/>
    <n v="4"/>
    <s v=""/>
    <n v="6"/>
    <s v=""/>
    <s v=""/>
    <n v="6"/>
    <n v="31.517997533023298"/>
    <s v="0"/>
    <x v="1"/>
  </r>
  <r>
    <x v="1604"/>
    <d v="2012-06-03T14:27:29"/>
    <n v="4019"/>
    <n v="4019"/>
    <s v="USD"/>
    <n v="4019"/>
    <s v="Clinical Intake Specialist"/>
    <x v="6"/>
    <s v="Philippines"/>
    <x v="33"/>
    <s v="2 to 3 hours per day"/>
    <n v="3"/>
    <m/>
    <s v=""/>
    <n v="2"/>
    <n v="3"/>
    <s v=""/>
    <s v=""/>
    <s v=""/>
    <s v=""/>
    <s v=""/>
    <n v="3"/>
    <n v="5.1525641025641029"/>
    <s v="0"/>
    <x v="5"/>
  </r>
  <r>
    <x v="1605"/>
    <d v="2012-06-03T14:34:56"/>
    <n v="15000"/>
    <n v="15000"/>
    <s v="USD"/>
    <n v="15000"/>
    <s v="Marketing services"/>
    <x v="0"/>
    <s v="Pakistan"/>
    <x v="3"/>
    <s v="4 to 6 hours a day"/>
    <n v="5"/>
    <m/>
    <s v=""/>
    <s v=""/>
    <s v=""/>
    <n v="4"/>
    <s v=""/>
    <n v="6"/>
    <s v=""/>
    <s v=""/>
    <n v="6"/>
    <n v="9.615384615384615"/>
    <s v="0"/>
    <x v="1"/>
  </r>
  <r>
    <x v="1606"/>
    <d v="2012-06-03T14:52:21"/>
    <s v="INR 1000000"/>
    <n v="1000000"/>
    <s v="INR"/>
    <n v="17807.916687442568"/>
    <s v="Senior Associate, Finance"/>
    <x v="0"/>
    <s v="India"/>
    <x v="0"/>
    <s v="All the 8 hours baby, all the 8!"/>
    <n v="4"/>
    <m/>
    <s v=""/>
    <s v=""/>
    <s v=""/>
    <s v=""/>
    <s v=""/>
    <s v=""/>
    <s v=""/>
    <n v="8"/>
    <n v="8"/>
    <n v="8.5614984074243115"/>
    <s v="0"/>
    <x v="1"/>
  </r>
  <r>
    <x v="1607"/>
    <d v="2012-06-03T16:48:54"/>
    <n v="12000"/>
    <n v="12000"/>
    <s v="USD"/>
    <n v="12000"/>
    <s v="MIS "/>
    <x v="7"/>
    <s v="India"/>
    <x v="0"/>
    <s v="All the 8 hours baby, all the 8!"/>
    <n v="3"/>
    <m/>
    <s v=""/>
    <s v=""/>
    <s v=""/>
    <s v=""/>
    <s v=""/>
    <s v=""/>
    <s v=""/>
    <n v="8"/>
    <n v="8"/>
    <n v="5.7692307692307692"/>
    <s v="0"/>
    <x v="5"/>
  </r>
  <r>
    <x v="1608"/>
    <d v="2012-06-03T17:39:14"/>
    <s v="Rs. 125000"/>
    <n v="125000"/>
    <s v="INR"/>
    <n v="2225.989585930321"/>
    <s v="No"/>
    <x v="0"/>
    <s v="India"/>
    <x v="0"/>
    <s v="2 to 3 hours per day"/>
    <n v="4"/>
    <m/>
    <s v=""/>
    <n v="2"/>
    <n v="3"/>
    <s v=""/>
    <s v=""/>
    <s v=""/>
    <s v=""/>
    <s v=""/>
    <n v="3"/>
    <n v="2.8538328024747703"/>
    <s v="0"/>
    <x v="1"/>
  </r>
  <r>
    <x v="1609"/>
    <d v="2012-06-03T19:40:18"/>
    <n v="86000"/>
    <n v="86000"/>
    <s v="USD"/>
    <n v="86000"/>
    <s v="Analyst"/>
    <x v="0"/>
    <s v="Philippines"/>
    <x v="33"/>
    <s v="All the 8 hours baby, all the 8!"/>
    <n v="3"/>
    <m/>
    <s v=""/>
    <s v=""/>
    <s v=""/>
    <s v=""/>
    <s v=""/>
    <s v=""/>
    <s v=""/>
    <n v="8"/>
    <n v="8"/>
    <n v="41.346153846153847"/>
    <s v="0"/>
    <x v="5"/>
  </r>
  <r>
    <x v="1610"/>
    <d v="2012-06-04T01:45:03"/>
    <n v="340000"/>
    <n v="340000"/>
    <s v="INR"/>
    <n v="6054.6916737304728"/>
    <s v="Assistant Manager"/>
    <x v="3"/>
    <s v="India"/>
    <x v="0"/>
    <s v="4 to 6 hours a day"/>
    <n v="5"/>
    <m/>
    <s v=""/>
    <s v=""/>
    <s v=""/>
    <n v="4"/>
    <s v=""/>
    <n v="6"/>
    <s v=""/>
    <s v=""/>
    <n v="6"/>
    <n v="3.8812126113656875"/>
    <s v="0"/>
    <x v="1"/>
  </r>
  <r>
    <x v="1611"/>
    <d v="2012-06-04T02:03:53"/>
    <s v="280$/ month"/>
    <n v="3360"/>
    <s v="USD"/>
    <n v="3360"/>
    <s v="service executive"/>
    <x v="0"/>
    <s v="India"/>
    <x v="0"/>
    <s v="1 or 2 hours a day"/>
    <n v="3"/>
    <m/>
    <n v="1"/>
    <n v="2"/>
    <s v=""/>
    <s v=""/>
    <s v=""/>
    <s v=""/>
    <s v=""/>
    <s v=""/>
    <n v="2"/>
    <n v="6.4615384615384617"/>
    <s v="0"/>
    <x v="5"/>
  </r>
  <r>
    <x v="1612"/>
    <d v="2012-06-04T02:30:11"/>
    <n v="10000"/>
    <n v="10000"/>
    <s v="USD"/>
    <n v="10000"/>
    <s v="ceo"/>
    <x v="4"/>
    <s v="India"/>
    <x v="0"/>
    <s v="All the 8 hours baby, all the 8!"/>
    <n v="1"/>
    <m/>
    <s v=""/>
    <s v=""/>
    <s v=""/>
    <s v=""/>
    <s v=""/>
    <s v=""/>
    <s v=""/>
    <n v="8"/>
    <n v="8"/>
    <n v="4.8076923076923075"/>
    <s v="0"/>
    <x v="4"/>
  </r>
  <r>
    <x v="1613"/>
    <d v="2012-06-04T04:31:53"/>
    <n v="70000"/>
    <n v="70000"/>
    <s v="USD"/>
    <n v="70000"/>
    <s v="Sr financial analyst"/>
    <x v="0"/>
    <s v="USA"/>
    <x v="2"/>
    <s v="4 to 6 hours a day"/>
    <n v="9"/>
    <m/>
    <s v=""/>
    <s v=""/>
    <s v=""/>
    <n v="4"/>
    <s v=""/>
    <n v="6"/>
    <s v=""/>
    <s v=""/>
    <n v="6"/>
    <n v="44.871794871794869"/>
    <s v="0"/>
    <x v="3"/>
  </r>
  <r>
    <x v="1614"/>
    <d v="2012-06-04T09:49:44"/>
    <n v="155000"/>
    <n v="155000"/>
    <s v="USD"/>
    <n v="155000"/>
    <s v="Consulting Practice Manager"/>
    <x v="3"/>
    <s v="USA"/>
    <x v="2"/>
    <s v="1 or 2 hours a day"/>
    <n v="14"/>
    <m/>
    <n v="1"/>
    <n v="2"/>
    <s v=""/>
    <s v=""/>
    <s v=""/>
    <s v=""/>
    <s v=""/>
    <s v=""/>
    <n v="2"/>
    <n v="298.07692307692309"/>
    <s v="0"/>
    <x v="2"/>
  </r>
  <r>
    <x v="1615"/>
    <d v="2012-06-04T10:23:27"/>
    <n v="225000"/>
    <n v="225000"/>
    <s v="USD"/>
    <n v="225000"/>
    <s v="SVP of Acquisitions"/>
    <x v="4"/>
    <s v="USA"/>
    <x v="2"/>
    <s v="4 to 6 hours a day"/>
    <n v="15"/>
    <m/>
    <s v=""/>
    <s v=""/>
    <s v=""/>
    <n v="4"/>
    <s v=""/>
    <n v="6"/>
    <s v=""/>
    <s v=""/>
    <n v="6"/>
    <n v="144.23076923076923"/>
    <s v="0"/>
    <x v="2"/>
  </r>
  <r>
    <x v="1616"/>
    <d v="2012-06-04T12:22:05"/>
    <n v="10000"/>
    <n v="10000"/>
    <s v="USD"/>
    <n v="10000"/>
    <s v="MIS Executive"/>
    <x v="7"/>
    <s v="India"/>
    <x v="0"/>
    <s v="All the 8 hours baby, all the 8!"/>
    <n v="2"/>
    <m/>
    <s v=""/>
    <s v=""/>
    <s v=""/>
    <s v=""/>
    <s v=""/>
    <s v=""/>
    <s v=""/>
    <n v="8"/>
    <n v="8"/>
    <n v="4.8076923076923075"/>
    <s v="0"/>
    <x v="5"/>
  </r>
  <r>
    <x v="1617"/>
    <d v="2012-06-04T12:58:06"/>
    <n v="300000"/>
    <n v="300000"/>
    <s v="INR"/>
    <n v="5342.3750062327708"/>
    <s v="Store Inventory"/>
    <x v="0"/>
    <s v="India"/>
    <x v="0"/>
    <s v="4 to 6 hours a day"/>
    <n v="8"/>
    <m/>
    <s v=""/>
    <s v=""/>
    <s v=""/>
    <n v="4"/>
    <s v=""/>
    <n v="6"/>
    <s v=""/>
    <s v=""/>
    <n v="6"/>
    <n v="3.4245993629697247"/>
    <s v="0"/>
    <x v="3"/>
  </r>
  <r>
    <x v="1618"/>
    <d v="2012-06-04T13:30:51"/>
    <n v="84000"/>
    <n v="84000"/>
    <s v="AUD"/>
    <n v="85672.4111378214"/>
    <s v="consultant"/>
    <x v="8"/>
    <s v="Australia"/>
    <x v="16"/>
    <s v="4 to 6 hours a day"/>
    <n v="6"/>
    <m/>
    <s v=""/>
    <s v=""/>
    <s v=""/>
    <n v="4"/>
    <s v=""/>
    <n v="6"/>
    <s v=""/>
    <s v=""/>
    <n v="6"/>
    <n v="54.918212267834228"/>
    <s v="0"/>
    <x v="3"/>
  </r>
  <r>
    <x v="1619"/>
    <d v="2012-06-04T14:25:45"/>
    <s v="240000 INR"/>
    <n v="240000"/>
    <s v="INR"/>
    <n v="4273.9000049862161"/>
    <s v="Exicutive TQM"/>
    <x v="1"/>
    <s v="India"/>
    <x v="0"/>
    <s v="2 to 3 hours per day"/>
    <n v="15"/>
    <m/>
    <s v=""/>
    <n v="2"/>
    <n v="3"/>
    <s v=""/>
    <s v=""/>
    <s v=""/>
    <s v=""/>
    <s v=""/>
    <n v="3"/>
    <n v="5.4793589807515595"/>
    <s v="0"/>
    <x v="2"/>
  </r>
  <r>
    <x v="1620"/>
    <d v="2012-06-04T16:31:09"/>
    <s v="Rs. 5 lacs"/>
    <n v="500000"/>
    <s v="INR"/>
    <n v="8903.9583437212841"/>
    <s v="Team Leader"/>
    <x v="3"/>
    <s v="India"/>
    <x v="0"/>
    <s v="All the 8 hours baby, all the 8!"/>
    <n v="20"/>
    <m/>
    <s v=""/>
    <s v=""/>
    <s v=""/>
    <s v=""/>
    <s v=""/>
    <s v=""/>
    <s v=""/>
    <n v="8"/>
    <n v="8"/>
    <n v="4.2807492037121557"/>
    <s v="0"/>
    <x v="2"/>
  </r>
  <r>
    <x v="1621"/>
    <d v="2012-06-04T18:03:21"/>
    <n v="42000"/>
    <n v="42000"/>
    <s v="GBP"/>
    <n v="66199.48742682593"/>
    <s v="Management Accountant"/>
    <x v="3"/>
    <s v="UK"/>
    <x v="14"/>
    <s v="4 to 6 hours a day"/>
    <n v="23"/>
    <m/>
    <s v=""/>
    <s v=""/>
    <s v=""/>
    <n v="4"/>
    <s v=""/>
    <n v="6"/>
    <s v=""/>
    <s v=""/>
    <n v="6"/>
    <n v="42.435568863349957"/>
    <s v="0"/>
    <x v="2"/>
  </r>
  <r>
    <x v="1622"/>
    <d v="2012-06-04T18:55:54"/>
    <s v="INR 3.2 lpa"/>
    <n v="320000"/>
    <s v="INR"/>
    <n v="5698.5333399816218"/>
    <s v="Research Associate"/>
    <x v="0"/>
    <s v="India"/>
    <x v="0"/>
    <s v="4 to 6 hours a day"/>
    <n v="2.5"/>
    <m/>
    <s v=""/>
    <s v=""/>
    <s v=""/>
    <n v="4"/>
    <s v=""/>
    <n v="6"/>
    <s v=""/>
    <s v=""/>
    <n v="6"/>
    <n v="3.6529059871677063"/>
    <s v="0"/>
    <x v="5"/>
  </r>
  <r>
    <x v="1623"/>
    <d v="2012-06-04T19:11:18"/>
    <s v="Â£22k"/>
    <n v="22000"/>
    <s v="GBP"/>
    <n v="34675.92198548025"/>
    <s v="Supply/Demand Planner"/>
    <x v="3"/>
    <s v="UK"/>
    <x v="14"/>
    <s v="4 to 6 hours a day"/>
    <n v="17"/>
    <m/>
    <s v=""/>
    <s v=""/>
    <s v=""/>
    <n v="4"/>
    <s v=""/>
    <n v="6"/>
    <s v=""/>
    <s v=""/>
    <n v="6"/>
    <n v="22.228155118897597"/>
    <s v="0"/>
    <x v="2"/>
  </r>
  <r>
    <x v="1624"/>
    <d v="2012-06-04T19:46:09"/>
    <s v="2600 $"/>
    <n v="31200"/>
    <s v="USD"/>
    <n v="31200"/>
    <s v="Economist"/>
    <x v="7"/>
    <s v="ISRAEL"/>
    <x v="35"/>
    <s v="All the 8 hours baby, all the 8!"/>
    <n v="11"/>
    <m/>
    <s v=""/>
    <s v=""/>
    <s v=""/>
    <s v=""/>
    <s v=""/>
    <s v=""/>
    <s v=""/>
    <n v="8"/>
    <n v="8"/>
    <n v="15"/>
    <s v="0"/>
    <x v="2"/>
  </r>
  <r>
    <x v="1625"/>
    <d v="2012-06-04T21:43:15"/>
    <n v="56000"/>
    <n v="56000"/>
    <s v="CAD"/>
    <n v="55068.245289698301"/>
    <s v="consultant"/>
    <x v="8"/>
    <s v="Canada"/>
    <x v="17"/>
    <s v="All the 8 hours baby, all the 8!"/>
    <n v="1"/>
    <m/>
    <s v=""/>
    <s v=""/>
    <s v=""/>
    <s v=""/>
    <s v=""/>
    <s v=""/>
    <s v=""/>
    <n v="8"/>
    <n v="8"/>
    <n v="26.475117927739568"/>
    <s v="0"/>
    <x v="4"/>
  </r>
  <r>
    <x v="1626"/>
    <d v="2012-06-04T22:16:00"/>
    <n v="13000"/>
    <n v="13000"/>
    <s v="USD"/>
    <n v="13000"/>
    <s v="logistics analyst"/>
    <x v="0"/>
    <s v="Slovakia"/>
    <x v="100"/>
    <s v="All the 8 hours baby, all the 8!"/>
    <n v="6"/>
    <m/>
    <s v=""/>
    <s v=""/>
    <s v=""/>
    <s v=""/>
    <s v=""/>
    <s v=""/>
    <s v=""/>
    <n v="8"/>
    <n v="8"/>
    <n v="6.25"/>
    <s v="0"/>
    <x v="3"/>
  </r>
  <r>
    <x v="1627"/>
    <d v="2012-06-04T23:00:10"/>
    <n v="92000"/>
    <n v="92000"/>
    <s v="USD"/>
    <n v="92000"/>
    <s v="BI director"/>
    <x v="7"/>
    <s v="USA"/>
    <x v="2"/>
    <s v="2 to 3 hours per day"/>
    <n v="12"/>
    <m/>
    <s v=""/>
    <n v="2"/>
    <n v="3"/>
    <s v=""/>
    <s v=""/>
    <s v=""/>
    <s v=""/>
    <s v=""/>
    <n v="3"/>
    <n v="117.94871794871796"/>
    <s v="0"/>
    <x v="2"/>
  </r>
  <r>
    <x v="1628"/>
    <d v="2012-06-04T23:18:41"/>
    <n v="85000"/>
    <n v="85000"/>
    <s v="USD"/>
    <n v="85000"/>
    <s v="Sr Manager"/>
    <x v="3"/>
    <s v="USA"/>
    <x v="2"/>
    <s v="All the 8 hours baby, all the 8!"/>
    <n v="10"/>
    <m/>
    <s v=""/>
    <s v=""/>
    <s v=""/>
    <s v=""/>
    <s v=""/>
    <s v=""/>
    <s v=""/>
    <n v="8"/>
    <n v="8"/>
    <n v="40.865384615384613"/>
    <s v="0"/>
    <x v="3"/>
  </r>
  <r>
    <x v="1629"/>
    <d v="2012-06-04T23:38:42"/>
    <s v="11000 USD"/>
    <n v="11000"/>
    <s v="USD"/>
    <n v="11000"/>
    <s v="Dataminer"/>
    <x v="0"/>
    <s v="Tunisia"/>
    <x v="101"/>
    <s v="4 to 6 hours a day"/>
    <n v="8"/>
    <m/>
    <s v=""/>
    <s v=""/>
    <s v=""/>
    <n v="4"/>
    <s v=""/>
    <n v="6"/>
    <s v=""/>
    <s v=""/>
    <n v="6"/>
    <n v="7.0512820512820511"/>
    <s v="0"/>
    <x v="3"/>
  </r>
  <r>
    <x v="1630"/>
    <d v="2012-06-04T23:38:47"/>
    <s v="30000 â‚¬"/>
    <n v="30000"/>
    <s v="EUR"/>
    <n v="38111.983169748237"/>
    <s v="Safety technician"/>
    <x v="0"/>
    <s v="Spain"/>
    <x v="48"/>
    <s v="1 or 2 hours a day"/>
    <n v="12"/>
    <m/>
    <n v="1"/>
    <n v="2"/>
    <s v=""/>
    <s v=""/>
    <s v=""/>
    <s v=""/>
    <s v=""/>
    <s v=""/>
    <n v="2"/>
    <n v="73.292275326438912"/>
    <s v="0"/>
    <x v="2"/>
  </r>
  <r>
    <x v="1631"/>
    <d v="2012-06-04T23:41:47"/>
    <n v="49000"/>
    <n v="49000"/>
    <s v="USD"/>
    <n v="49000"/>
    <s v="Marketing Data Analyst"/>
    <x v="0"/>
    <s v="USA"/>
    <x v="2"/>
    <s v="2 to 3 hours per day"/>
    <n v="3"/>
    <m/>
    <s v=""/>
    <n v="2"/>
    <n v="3"/>
    <s v=""/>
    <s v=""/>
    <s v=""/>
    <s v=""/>
    <s v=""/>
    <n v="3"/>
    <n v="62.820512820512825"/>
    <s v="0"/>
    <x v="5"/>
  </r>
  <r>
    <x v="1632"/>
    <d v="2012-06-05T00:22:14"/>
    <n v="59000"/>
    <n v="59000"/>
    <s v="USD"/>
    <n v="59000"/>
    <s v="Category Leader"/>
    <x v="3"/>
    <s v="USA"/>
    <x v="2"/>
    <s v="1 or 2 hours a day"/>
    <n v="3"/>
    <m/>
    <n v="1"/>
    <n v="2"/>
    <s v=""/>
    <s v=""/>
    <s v=""/>
    <s v=""/>
    <s v=""/>
    <s v=""/>
    <n v="2"/>
    <n v="113.46153846153847"/>
    <s v="0"/>
    <x v="5"/>
  </r>
  <r>
    <x v="1633"/>
    <d v="2012-06-05T02:03:48"/>
    <n v="55000"/>
    <n v="55000"/>
    <s v="USD"/>
    <n v="55000"/>
    <s v="Customer Sales Analyst"/>
    <x v="0"/>
    <s v="USA"/>
    <x v="2"/>
    <s v="4 to 6 hours a day"/>
    <n v="15"/>
    <m/>
    <s v=""/>
    <s v=""/>
    <s v=""/>
    <n v="4"/>
    <s v=""/>
    <n v="6"/>
    <s v=""/>
    <s v=""/>
    <n v="6"/>
    <n v="35.256410256410255"/>
    <s v="0"/>
    <x v="2"/>
  </r>
  <r>
    <x v="1634"/>
    <d v="2012-06-05T02:21:01"/>
    <n v="75000"/>
    <n v="75000"/>
    <s v="USD"/>
    <n v="75000"/>
    <s v="Accountant"/>
    <x v="5"/>
    <s v="USA"/>
    <x v="2"/>
    <s v="4 to 6 hours a day"/>
    <n v="10"/>
    <m/>
    <s v=""/>
    <s v=""/>
    <s v=""/>
    <n v="4"/>
    <s v=""/>
    <n v="6"/>
    <s v=""/>
    <s v=""/>
    <n v="6"/>
    <n v="48.07692307692308"/>
    <s v="0"/>
    <x v="3"/>
  </r>
  <r>
    <x v="1635"/>
    <d v="2012-06-05T03:50:02"/>
    <n v="3300"/>
    <n v="39600"/>
    <s v="EUR"/>
    <n v="50307.817784067665"/>
    <s v="Maintenance Manager"/>
    <x v="3"/>
    <s v="Europe"/>
    <x v="89"/>
    <s v="1 or 2 hours a day"/>
    <n v="5"/>
    <m/>
    <n v="1"/>
    <n v="2"/>
    <s v=""/>
    <s v=""/>
    <s v=""/>
    <s v=""/>
    <s v=""/>
    <s v=""/>
    <n v="2"/>
    <n v="96.745803430899358"/>
    <s v="0"/>
    <x v="1"/>
  </r>
  <r>
    <x v="1636"/>
    <d v="2012-06-05T03:55:36"/>
    <s v="US$ 30500"/>
    <n v="30500"/>
    <s v="USD"/>
    <n v="30500"/>
    <s v="Financial Analyst"/>
    <x v="0"/>
    <s v="Brazil"/>
    <x v="24"/>
    <s v="All the 8 hours baby, all the 8!"/>
    <n v="8"/>
    <m/>
    <s v=""/>
    <s v=""/>
    <s v=""/>
    <s v=""/>
    <s v=""/>
    <s v=""/>
    <s v=""/>
    <n v="8"/>
    <n v="8"/>
    <n v="14.663461538461538"/>
    <s v="0"/>
    <x v="3"/>
  </r>
  <r>
    <x v="1637"/>
    <d v="2012-06-05T04:06:09"/>
    <n v="80000"/>
    <n v="80000"/>
    <s v="USD"/>
    <n v="80000"/>
    <s v="Data Resource Specialist"/>
    <x v="6"/>
    <s v="USA"/>
    <x v="2"/>
    <s v="2 to 3 hours per day"/>
    <n v="2"/>
    <m/>
    <s v=""/>
    <n v="2"/>
    <n v="3"/>
    <s v=""/>
    <s v=""/>
    <s v=""/>
    <s v=""/>
    <s v=""/>
    <n v="3"/>
    <n v="102.56410256410257"/>
    <s v="0"/>
    <x v="5"/>
  </r>
  <r>
    <x v="1638"/>
    <d v="2012-06-05T05:03:04"/>
    <n v="1000"/>
    <n v="12000"/>
    <s v="USD"/>
    <n v="12000"/>
    <s v="Waiter"/>
    <x v="0"/>
    <s v="USA"/>
    <x v="2"/>
    <s v="2 to 3 hours per day"/>
    <n v="1"/>
    <m/>
    <s v=""/>
    <n v="2"/>
    <n v="3"/>
    <s v=""/>
    <s v=""/>
    <s v=""/>
    <s v=""/>
    <s v=""/>
    <n v="3"/>
    <n v="15.384615384615385"/>
    <s v="0"/>
    <x v="4"/>
  </r>
  <r>
    <x v="1639"/>
    <d v="2012-06-05T05:03:20"/>
    <n v="48500"/>
    <n v="48500"/>
    <s v="USD"/>
    <n v="48500"/>
    <s v="Business Systems Analyst I"/>
    <x v="0"/>
    <s v="USA"/>
    <x v="2"/>
    <s v="4 to 6 hours a day"/>
    <n v="6"/>
    <m/>
    <s v=""/>
    <s v=""/>
    <s v=""/>
    <n v="4"/>
    <s v=""/>
    <n v="6"/>
    <s v=""/>
    <s v=""/>
    <n v="6"/>
    <n v="31.089743589743588"/>
    <s v="0"/>
    <x v="3"/>
  </r>
  <r>
    <x v="1640"/>
    <d v="2012-06-05T06:51:36"/>
    <s v="Â£40000"/>
    <n v="40000"/>
    <s v="GBP"/>
    <n v="63047.130882691366"/>
    <s v="Technical Specialist"/>
    <x v="6"/>
    <s v="UK"/>
    <x v="14"/>
    <s v="2 to 3 hours per day"/>
    <n v="25"/>
    <m/>
    <s v=""/>
    <n v="2"/>
    <n v="3"/>
    <s v=""/>
    <s v=""/>
    <s v=""/>
    <s v=""/>
    <s v=""/>
    <n v="3"/>
    <n v="80.82965497780944"/>
    <s v="0"/>
    <x v="2"/>
  </r>
  <r>
    <x v="1641"/>
    <d v="2012-06-05T07:05:12"/>
    <s v="Rs 16000"/>
    <n v="192000"/>
    <s v="INR"/>
    <n v="3419.1200039889732"/>
    <s v="Sr Associate"/>
    <x v="0"/>
    <s v="India"/>
    <x v="0"/>
    <s v="4 to 6 hours a day"/>
    <n v="5"/>
    <m/>
    <s v=""/>
    <s v=""/>
    <s v=""/>
    <n v="4"/>
    <s v=""/>
    <n v="6"/>
    <s v=""/>
    <s v=""/>
    <n v="6"/>
    <n v="2.1917435923006239"/>
    <s v="0"/>
    <x v="1"/>
  </r>
  <r>
    <x v="1642"/>
    <d v="2012-06-05T10:43:34"/>
    <n v="110000"/>
    <n v="110000"/>
    <s v="NZD"/>
    <n v="87734.690296543267"/>
    <s v="Enterprise Portfolio Manager"/>
    <x v="3"/>
    <s v="New Zealand"/>
    <x v="49"/>
    <s v="4 to 6 hours a day"/>
    <n v="6"/>
    <m/>
    <s v=""/>
    <s v=""/>
    <s v=""/>
    <n v="4"/>
    <s v=""/>
    <n v="6"/>
    <s v=""/>
    <s v=""/>
    <n v="6"/>
    <n v="56.240186087527732"/>
    <s v="0"/>
    <x v="3"/>
  </r>
  <r>
    <x v="1643"/>
    <d v="2012-06-05T12:42:38"/>
    <s v="NZD$71000"/>
    <n v="71000"/>
    <s v="NZD"/>
    <n v="56628.754645950656"/>
    <s v="Business Analyst"/>
    <x v="0"/>
    <s v="NZ"/>
    <x v="49"/>
    <s v="All the 8 hours baby, all the 8!"/>
    <n v="6"/>
    <m/>
    <s v=""/>
    <s v=""/>
    <s v=""/>
    <s v=""/>
    <s v=""/>
    <s v=""/>
    <s v=""/>
    <n v="8"/>
    <n v="8"/>
    <n v="27.2253628105532"/>
    <s v="0"/>
    <x v="3"/>
  </r>
  <r>
    <x v="1644"/>
    <d v="2012-06-05T17:59:39"/>
    <s v="INR 450000"/>
    <n v="450000"/>
    <s v="INR"/>
    <n v="8013.5625093491553"/>
    <s v="Sr Executive - MIS"/>
    <x v="7"/>
    <s v="India"/>
    <x v="0"/>
    <s v="All the 8 hours baby, all the 8!"/>
    <n v="4"/>
    <m/>
    <s v=""/>
    <s v=""/>
    <s v=""/>
    <s v=""/>
    <s v=""/>
    <s v=""/>
    <s v=""/>
    <n v="8"/>
    <n v="8"/>
    <n v="3.85267428334094"/>
    <s v="0"/>
    <x v="1"/>
  </r>
  <r>
    <x v="1645"/>
    <d v="2012-06-05T18:31:59"/>
    <s v="200000 INR"/>
    <n v="200000"/>
    <s v="INR"/>
    <n v="3561.5833374885137"/>
    <s v="Executive"/>
    <x v="0"/>
    <s v="India"/>
    <x v="0"/>
    <s v="1 or 2 hours a day"/>
    <n v="16"/>
    <m/>
    <n v="1"/>
    <n v="2"/>
    <s v=""/>
    <s v=""/>
    <s v=""/>
    <s v=""/>
    <s v=""/>
    <s v=""/>
    <n v="2"/>
    <n v="6.8491987259394493"/>
    <s v="0"/>
    <x v="2"/>
  </r>
  <r>
    <x v="1646"/>
    <d v="2012-06-05T19:14:04"/>
    <n v="62000"/>
    <n v="62000"/>
    <s v="USD"/>
    <n v="62000"/>
    <s v="Quality Engineer"/>
    <x v="2"/>
    <s v="USA"/>
    <x v="2"/>
    <s v="2 to 3 hours per day"/>
    <n v="12"/>
    <m/>
    <s v=""/>
    <n v="2"/>
    <n v="3"/>
    <s v=""/>
    <s v=""/>
    <s v=""/>
    <s v=""/>
    <s v=""/>
    <n v="3"/>
    <n v="79.487179487179489"/>
    <s v="0"/>
    <x v="2"/>
  </r>
  <r>
    <x v="1647"/>
    <d v="2012-06-05T19:16:03"/>
    <n v="21000"/>
    <n v="21000"/>
    <s v="EUR"/>
    <n v="26678.388218823762"/>
    <s v="Sales Planning"/>
    <x v="0"/>
    <s v="Portugal"/>
    <x v="7"/>
    <s v="4 to 6 hours a day"/>
    <n v="5"/>
    <m/>
    <s v=""/>
    <s v=""/>
    <s v=""/>
    <n v="4"/>
    <s v=""/>
    <n v="6"/>
    <s v=""/>
    <s v=""/>
    <n v="6"/>
    <n v="17.101530909502412"/>
    <s v="0"/>
    <x v="1"/>
  </r>
  <r>
    <x v="1648"/>
    <d v="2012-06-05T19:37:13"/>
    <s v="Â£45000"/>
    <n v="45000"/>
    <s v="GBP"/>
    <n v="70928.022243027779"/>
    <s v="Data Analyst"/>
    <x v="0"/>
    <s v="UK"/>
    <x v="14"/>
    <s v="All the 8 hours baby, all the 8!"/>
    <n v="5"/>
    <m/>
    <s v=""/>
    <s v=""/>
    <s v=""/>
    <s v=""/>
    <s v=""/>
    <s v=""/>
    <s v=""/>
    <n v="8"/>
    <n v="8"/>
    <n v="34.100010693763352"/>
    <s v="0"/>
    <x v="1"/>
  </r>
  <r>
    <x v="1649"/>
    <d v="2012-06-05T19:59:35"/>
    <n v="33000"/>
    <n v="33000"/>
    <s v="EUR"/>
    <n v="41923.181486723057"/>
    <s v="assistant"/>
    <x v="0"/>
    <s v="france"/>
    <x v="19"/>
    <s v="4 to 6 hours a day"/>
    <n v="6"/>
    <m/>
    <s v=""/>
    <s v=""/>
    <s v=""/>
    <n v="4"/>
    <s v=""/>
    <n v="6"/>
    <s v=""/>
    <s v=""/>
    <n v="6"/>
    <n v="26.873834286360932"/>
    <s v="0"/>
    <x v="3"/>
  </r>
  <r>
    <x v="1650"/>
    <d v="2012-06-05T20:43:21"/>
    <n v="90000"/>
    <n v="90000"/>
    <s v="USD"/>
    <n v="90000"/>
    <s v="Senior QA Tester"/>
    <x v="0"/>
    <s v="USA"/>
    <x v="2"/>
    <s v="2 to 3 hours per day"/>
    <n v="8"/>
    <m/>
    <s v=""/>
    <n v="2"/>
    <n v="3"/>
    <s v=""/>
    <s v=""/>
    <s v=""/>
    <s v=""/>
    <s v=""/>
    <n v="3"/>
    <n v="115.38461538461539"/>
    <s v="0"/>
    <x v="3"/>
  </r>
  <r>
    <x v="1651"/>
    <d v="2012-06-05T21:07:16"/>
    <s v="400 000 NOK"/>
    <n v="400000"/>
    <s v="NOK"/>
    <n v="67700.452577525488"/>
    <s v="Economic analyst"/>
    <x v="0"/>
    <s v="Norway"/>
    <x v="47"/>
    <s v="All the 8 hours baby, all the 8!"/>
    <n v="5"/>
    <m/>
    <s v=""/>
    <s v=""/>
    <s v=""/>
    <s v=""/>
    <s v=""/>
    <s v=""/>
    <s v=""/>
    <n v="8"/>
    <n v="8"/>
    <n v="32.548294508425712"/>
    <s v="0"/>
    <x v="1"/>
  </r>
  <r>
    <x v="1652"/>
    <d v="2012-06-05T21:33:47"/>
    <n v="85000"/>
    <n v="85000"/>
    <s v="USD"/>
    <n v="85000"/>
    <s v="Financial Analyst"/>
    <x v="0"/>
    <s v="USA"/>
    <x v="2"/>
    <s v="4 to 6 hours a day"/>
    <n v="12"/>
    <m/>
    <s v=""/>
    <s v=""/>
    <s v=""/>
    <n v="4"/>
    <s v=""/>
    <n v="6"/>
    <s v=""/>
    <s v=""/>
    <n v="6"/>
    <n v="54.487179487179482"/>
    <s v="0"/>
    <x v="2"/>
  </r>
  <r>
    <x v="1653"/>
    <d v="2012-06-05T21:49:10"/>
    <n v="50000"/>
    <n v="50000"/>
    <s v="GBP"/>
    <n v="78808.913603364199"/>
    <s v="Commercial Director"/>
    <x v="4"/>
    <s v="UK"/>
    <x v="14"/>
    <s v="4 to 6 hours a day"/>
    <n v="10"/>
    <m/>
    <s v=""/>
    <s v=""/>
    <s v=""/>
    <n v="4"/>
    <s v=""/>
    <n v="6"/>
    <s v=""/>
    <s v=""/>
    <n v="6"/>
    <n v="50.518534361130897"/>
    <s v="0"/>
    <x v="3"/>
  </r>
  <r>
    <x v="1654"/>
    <d v="2012-06-05T21:59:40"/>
    <n v="65000"/>
    <n v="65000"/>
    <s v="USD"/>
    <n v="65000"/>
    <s v="Business Analyst"/>
    <x v="0"/>
    <s v="USA"/>
    <x v="2"/>
    <s v="4 to 6 hours a day"/>
    <n v="8"/>
    <m/>
    <s v=""/>
    <s v=""/>
    <s v=""/>
    <n v="4"/>
    <s v=""/>
    <n v="6"/>
    <s v=""/>
    <s v=""/>
    <n v="6"/>
    <n v="41.666666666666671"/>
    <s v="0"/>
    <x v="3"/>
  </r>
  <r>
    <x v="1655"/>
    <d v="2012-06-05T22:05:10"/>
    <n v="75000"/>
    <n v="75000"/>
    <s v="USD"/>
    <n v="75000"/>
    <s v="Directer of Sales Support"/>
    <x v="4"/>
    <s v="USA"/>
    <x v="2"/>
    <s v="2 to 3 hours per day"/>
    <n v="3"/>
    <m/>
    <s v=""/>
    <n v="2"/>
    <n v="3"/>
    <s v=""/>
    <s v=""/>
    <s v=""/>
    <s v=""/>
    <s v=""/>
    <n v="3"/>
    <n v="96.15384615384616"/>
    <s v="0"/>
    <x v="5"/>
  </r>
  <r>
    <x v="1656"/>
    <d v="2012-06-05T22:44:27"/>
    <n v="92000"/>
    <n v="92000"/>
    <s v="USD"/>
    <n v="92000"/>
    <s v="Anallyst"/>
    <x v="0"/>
    <s v="USA"/>
    <x v="2"/>
    <s v="4 to 6 hours a day"/>
    <n v="9"/>
    <m/>
    <s v=""/>
    <s v=""/>
    <s v=""/>
    <n v="4"/>
    <s v=""/>
    <n v="6"/>
    <s v=""/>
    <s v=""/>
    <n v="6"/>
    <n v="58.974358974358978"/>
    <s v="0"/>
    <x v="3"/>
  </r>
  <r>
    <x v="1657"/>
    <d v="2012-06-05T22:50:20"/>
    <n v="40000"/>
    <n v="40000"/>
    <s v="EUR"/>
    <n v="50815.977559664309"/>
    <s v="Financial Analyst"/>
    <x v="0"/>
    <s v="Germany"/>
    <x v="5"/>
    <s v="2 to 3 hours per day"/>
    <n v="3"/>
    <m/>
    <s v=""/>
    <n v="2"/>
    <n v="3"/>
    <s v=""/>
    <s v=""/>
    <s v=""/>
    <s v=""/>
    <s v=""/>
    <n v="3"/>
    <n v="65.148689179056817"/>
    <s v="0"/>
    <x v="5"/>
  </r>
  <r>
    <x v="1658"/>
    <d v="2012-06-05T23:09:44"/>
    <s v="Â£35500"/>
    <n v="35500"/>
    <s v="GBP"/>
    <n v="55954.328658388586"/>
    <s v="Assistant Accountant"/>
    <x v="5"/>
    <s v="UK"/>
    <x v="14"/>
    <s v="4 to 6 hours a day"/>
    <n v="8"/>
    <m/>
    <s v=""/>
    <s v=""/>
    <s v=""/>
    <n v="4"/>
    <s v=""/>
    <n v="6"/>
    <s v=""/>
    <s v=""/>
    <n v="6"/>
    <n v="35.868159396402937"/>
    <s v="0"/>
    <x v="3"/>
  </r>
  <r>
    <x v="1659"/>
    <d v="2012-06-06T00:49:15"/>
    <n v="45000"/>
    <n v="45000"/>
    <s v="USD"/>
    <n v="45000"/>
    <s v="Bussiness Analyst"/>
    <x v="0"/>
    <s v="USA"/>
    <x v="2"/>
    <s v="2 to 3 hours per day"/>
    <n v="4"/>
    <m/>
    <s v=""/>
    <n v="2"/>
    <n v="3"/>
    <s v=""/>
    <s v=""/>
    <s v=""/>
    <s v=""/>
    <s v=""/>
    <n v="3"/>
    <n v="57.692307692307693"/>
    <s v="0"/>
    <x v="1"/>
  </r>
  <r>
    <x v="1660"/>
    <d v="2012-06-06T01:04:35"/>
    <s v="4 lacs INR"/>
    <n v="400000"/>
    <s v="INR"/>
    <n v="7123.1666749770275"/>
    <s v="Analyst"/>
    <x v="0"/>
    <s v="India"/>
    <x v="0"/>
    <s v="4 to 6 hours a day"/>
    <n v="4"/>
    <m/>
    <s v=""/>
    <s v=""/>
    <s v=""/>
    <n v="4"/>
    <s v=""/>
    <n v="6"/>
    <s v=""/>
    <s v=""/>
    <n v="6"/>
    <n v="4.5661324839596329"/>
    <s v="0"/>
    <x v="1"/>
  </r>
  <r>
    <x v="1661"/>
    <d v="2012-06-06T01:26:56"/>
    <s v="38920EUR"/>
    <n v="38920"/>
    <s v="EUR"/>
    <n v="49443.946165553374"/>
    <s v="functional analyst"/>
    <x v="0"/>
    <s v="Belgium"/>
    <x v="12"/>
    <s v="4 to 6 hours a day"/>
    <n v="1.5"/>
    <m/>
    <s v=""/>
    <s v=""/>
    <s v=""/>
    <n v="4"/>
    <s v=""/>
    <n v="6"/>
    <s v=""/>
    <s v=""/>
    <n v="6"/>
    <n v="31.69483728561114"/>
    <s v="0"/>
    <x v="5"/>
  </r>
  <r>
    <x v="1662"/>
    <d v="2012-06-06T01:41:40"/>
    <s v="US$45,000"/>
    <n v="45000"/>
    <s v="USD"/>
    <n v="45000"/>
    <s v="CFO"/>
    <x v="4"/>
    <s v="Mexico"/>
    <x v="26"/>
    <s v="4 to 6 hours a day"/>
    <n v="5"/>
    <m/>
    <s v=""/>
    <s v=""/>
    <s v=""/>
    <n v="4"/>
    <s v=""/>
    <n v="6"/>
    <s v=""/>
    <s v=""/>
    <n v="6"/>
    <n v="28.846153846153847"/>
    <s v="0"/>
    <x v="1"/>
  </r>
  <r>
    <x v="1663"/>
    <d v="2012-06-06T02:11:58"/>
    <s v="US$60000"/>
    <n v="60000"/>
    <s v="USD"/>
    <n v="60000"/>
    <s v="Analyst"/>
    <x v="0"/>
    <s v="USA"/>
    <x v="2"/>
    <s v="All the 8 hours baby, all the 8!"/>
    <n v="1"/>
    <m/>
    <s v=""/>
    <s v=""/>
    <s v=""/>
    <s v=""/>
    <s v=""/>
    <s v=""/>
    <s v=""/>
    <n v="8"/>
    <n v="8"/>
    <n v="28.846153846153847"/>
    <s v="0"/>
    <x v="4"/>
  </r>
  <r>
    <x v="1664"/>
    <d v="2012-06-06T02:17:14"/>
    <n v="65000"/>
    <n v="65000"/>
    <s v="USD"/>
    <n v="65000"/>
    <s v="Actuarial Analyst"/>
    <x v="0"/>
    <s v="USA"/>
    <x v="2"/>
    <s v="All the 8 hours baby, all the 8!"/>
    <n v="4"/>
    <m/>
    <s v=""/>
    <s v=""/>
    <s v=""/>
    <s v=""/>
    <s v=""/>
    <s v=""/>
    <s v=""/>
    <n v="8"/>
    <n v="8"/>
    <n v="31.25"/>
    <s v="0"/>
    <x v="1"/>
  </r>
  <r>
    <x v="1665"/>
    <d v="2012-06-06T03:14:56"/>
    <n v="73000"/>
    <n v="73000"/>
    <s v="USD"/>
    <n v="73000"/>
    <s v="process coordinator"/>
    <x v="3"/>
    <s v="USA"/>
    <x v="2"/>
    <s v="2 to 3 hours per day"/>
    <n v="6"/>
    <m/>
    <s v=""/>
    <n v="2"/>
    <n v="3"/>
    <s v=""/>
    <s v=""/>
    <s v=""/>
    <s v=""/>
    <s v=""/>
    <n v="3"/>
    <n v="93.589743589743591"/>
    <s v="0"/>
    <x v="3"/>
  </r>
  <r>
    <x v="1666"/>
    <d v="2012-06-06T04:00:52"/>
    <n v="54000"/>
    <n v="54000"/>
    <s v="USD"/>
    <n v="54000"/>
    <s v="Energy Analyst"/>
    <x v="0"/>
    <s v="USA"/>
    <x v="2"/>
    <s v="All the 8 hours baby, all the 8!"/>
    <n v="6"/>
    <m/>
    <s v=""/>
    <s v=""/>
    <s v=""/>
    <s v=""/>
    <s v=""/>
    <s v=""/>
    <s v=""/>
    <n v="8"/>
    <n v="8"/>
    <n v="25.96153846153846"/>
    <s v="0"/>
    <x v="3"/>
  </r>
  <r>
    <x v="1667"/>
    <d v="2012-06-06T05:52:59"/>
    <n v="81000"/>
    <n v="81000"/>
    <s v="USD"/>
    <n v="81000"/>
    <s v="Contact Operations Analyst"/>
    <x v="0"/>
    <s v="USA"/>
    <x v="2"/>
    <s v="4 to 6 hours a day"/>
    <n v="6"/>
    <m/>
    <s v=""/>
    <s v=""/>
    <s v=""/>
    <n v="4"/>
    <s v=""/>
    <n v="6"/>
    <s v=""/>
    <s v=""/>
    <n v="6"/>
    <n v="51.92307692307692"/>
    <s v="0"/>
    <x v="3"/>
  </r>
  <r>
    <x v="1668"/>
    <d v="2012-06-06T07:28:48"/>
    <n v="10000"/>
    <n v="10000"/>
    <s v="USD"/>
    <n v="10000"/>
    <s v="Student assistant"/>
    <x v="0"/>
    <s v="USA"/>
    <x v="2"/>
    <s v="4 to 6 hours a day"/>
    <n v="2"/>
    <m/>
    <s v=""/>
    <s v=""/>
    <s v=""/>
    <n v="4"/>
    <s v=""/>
    <n v="6"/>
    <s v=""/>
    <s v=""/>
    <n v="6"/>
    <n v="6.4102564102564106"/>
    <s v="0"/>
    <x v="5"/>
  </r>
  <r>
    <x v="1669"/>
    <d v="2012-06-06T08:25:56"/>
    <n v="42000"/>
    <n v="42000"/>
    <s v="USD"/>
    <n v="42000"/>
    <s v="Staff Accountant"/>
    <x v="5"/>
    <s v="USA"/>
    <x v="2"/>
    <s v="4 to 6 hours a day"/>
    <n v="1"/>
    <m/>
    <s v=""/>
    <s v=""/>
    <s v=""/>
    <n v="4"/>
    <s v=""/>
    <n v="6"/>
    <s v=""/>
    <s v=""/>
    <n v="6"/>
    <n v="26.923076923076923"/>
    <s v="0"/>
    <x v="4"/>
  </r>
  <r>
    <x v="1670"/>
    <d v="2012-06-06T09:31:47"/>
    <n v="80000"/>
    <n v="80000"/>
    <s v="AUD"/>
    <n v="81592.772512210868"/>
    <s v="PPC Search Specialist"/>
    <x v="6"/>
    <s v="Australia"/>
    <x v="16"/>
    <s v="4 to 6 hours a day"/>
    <n v="5"/>
    <m/>
    <s v=""/>
    <s v=""/>
    <s v=""/>
    <n v="4"/>
    <s v=""/>
    <n v="6"/>
    <s v=""/>
    <s v=""/>
    <n v="6"/>
    <n v="52.303059302699275"/>
    <s v="0"/>
    <x v="1"/>
  </r>
  <r>
    <x v="1671"/>
    <d v="2012-06-06T11:21:08"/>
    <n v="36000"/>
    <n v="36000"/>
    <s v="CAD"/>
    <n v="35401.014829091764"/>
    <s v="data organizer"/>
    <x v="0"/>
    <s v="Canada"/>
    <x v="17"/>
    <s v="All the 8 hours baby, all the 8!"/>
    <n v="2"/>
    <m/>
    <s v=""/>
    <s v=""/>
    <s v=""/>
    <s v=""/>
    <s v=""/>
    <s v=""/>
    <s v=""/>
    <n v="8"/>
    <n v="8"/>
    <n v="17.019718667832578"/>
    <s v="0"/>
    <x v="5"/>
  </r>
  <r>
    <x v="1672"/>
    <d v="2012-06-06T16:03:39"/>
    <n v="500000"/>
    <n v="500000"/>
    <s v="INR"/>
    <n v="8903.9583437212841"/>
    <s v="Sr. Associate"/>
    <x v="0"/>
    <s v="India"/>
    <x v="0"/>
    <s v="4 to 6 hours a day"/>
    <n v="4"/>
    <m/>
    <s v=""/>
    <s v=""/>
    <s v=""/>
    <n v="4"/>
    <s v=""/>
    <n v="6"/>
    <s v=""/>
    <s v=""/>
    <n v="6"/>
    <n v="5.7076656049495407"/>
    <s v="0"/>
    <x v="1"/>
  </r>
  <r>
    <x v="1673"/>
    <d v="2012-06-06T17:41:41"/>
    <n v="600000"/>
    <n v="600000"/>
    <s v="INR"/>
    <n v="10684.750012465542"/>
    <s v="admin"/>
    <x v="0"/>
    <s v="India"/>
    <x v="0"/>
    <s v="All the 8 hours baby, all the 8!"/>
    <n v="5"/>
    <m/>
    <s v=""/>
    <s v=""/>
    <s v=""/>
    <s v=""/>
    <s v=""/>
    <s v=""/>
    <s v=""/>
    <n v="8"/>
    <n v="8"/>
    <n v="5.1368990444545872"/>
    <s v="0"/>
    <x v="1"/>
  </r>
  <r>
    <x v="1674"/>
    <d v="2012-06-06T18:52:03"/>
    <n v="700"/>
    <n v="8400"/>
    <s v="USD"/>
    <n v="8400"/>
    <s v="gov employee"/>
    <x v="0"/>
    <s v="indonesia"/>
    <x v="56"/>
    <s v="4 to 6 hours a day"/>
    <n v="14"/>
    <m/>
    <s v=""/>
    <s v=""/>
    <s v=""/>
    <n v="4"/>
    <s v=""/>
    <n v="6"/>
    <s v=""/>
    <s v=""/>
    <n v="6"/>
    <n v="5.384615384615385"/>
    <s v="0"/>
    <x v="2"/>
  </r>
  <r>
    <x v="1675"/>
    <d v="2012-06-06T19:39:06"/>
    <n v="550000"/>
    <n v="550000"/>
    <s v="INR"/>
    <n v="9794.354178093412"/>
    <s v="Accounts manager"/>
    <x v="3"/>
    <s v="India"/>
    <x v="0"/>
    <s v="4 to 6 hours a day"/>
    <n v="13"/>
    <m/>
    <s v=""/>
    <s v=""/>
    <s v=""/>
    <n v="4"/>
    <s v=""/>
    <n v="6"/>
    <s v=""/>
    <s v=""/>
    <n v="6"/>
    <n v="6.278432165444495"/>
    <s v="0"/>
    <x v="2"/>
  </r>
  <r>
    <x v="1676"/>
    <d v="2012-06-06T19:54:49"/>
    <n v="1200"/>
    <n v="14400"/>
    <s v="USD"/>
    <n v="14400"/>
    <s v="Engineer"/>
    <x v="2"/>
    <s v="India"/>
    <x v="0"/>
    <s v="1 or 2 hours a day"/>
    <n v="8"/>
    <m/>
    <n v="1"/>
    <n v="2"/>
    <s v=""/>
    <s v=""/>
    <s v=""/>
    <s v=""/>
    <s v=""/>
    <s v=""/>
    <n v="2"/>
    <n v="27.692307692307693"/>
    <s v="0"/>
    <x v="3"/>
  </r>
  <r>
    <x v="1677"/>
    <d v="2012-06-06T20:07:43"/>
    <s v="1.5 LINR"/>
    <n v="150000"/>
    <s v="INR"/>
    <n v="2671.1875031163854"/>
    <s v="MIS Executive"/>
    <x v="7"/>
    <s v="India"/>
    <x v="0"/>
    <s v="All the 8 hours baby, all the 8!"/>
    <n v="3"/>
    <m/>
    <s v=""/>
    <s v=""/>
    <s v=""/>
    <s v=""/>
    <s v=""/>
    <s v=""/>
    <s v=""/>
    <n v="8"/>
    <n v="8"/>
    <n v="1.2842247611136468"/>
    <s v="0"/>
    <x v="5"/>
  </r>
  <r>
    <x v="1678"/>
    <d v="2012-06-06T20:41:35"/>
    <n v="22000"/>
    <n v="22000"/>
    <s v="USD"/>
    <n v="22000"/>
    <s v="Manager (MIS)"/>
    <x v="3"/>
    <s v="India"/>
    <x v="0"/>
    <s v="All the 8 hours baby, all the 8!"/>
    <n v="6"/>
    <m/>
    <s v=""/>
    <s v=""/>
    <s v=""/>
    <s v=""/>
    <s v=""/>
    <s v=""/>
    <s v=""/>
    <n v="8"/>
    <n v="8"/>
    <n v="10.576923076923077"/>
    <s v="0"/>
    <x v="3"/>
  </r>
  <r>
    <x v="1679"/>
    <d v="2012-06-06T21:18:51"/>
    <n v="100000"/>
    <n v="100000"/>
    <s v="USD"/>
    <n v="100000"/>
    <s v="financial analyst (real estate)"/>
    <x v="0"/>
    <s v="Russia"/>
    <x v="13"/>
    <s v="All the 8 hours baby, all the 8!"/>
    <n v="6"/>
    <m/>
    <s v=""/>
    <s v=""/>
    <s v=""/>
    <s v=""/>
    <s v=""/>
    <s v=""/>
    <s v=""/>
    <n v="8"/>
    <n v="8"/>
    <n v="48.07692307692308"/>
    <s v="0"/>
    <x v="3"/>
  </r>
  <r>
    <x v="1680"/>
    <d v="2012-06-06T21:20:38"/>
    <n v="40000"/>
    <n v="40000"/>
    <s v="GBP"/>
    <n v="63047.130882691366"/>
    <s v="project manager"/>
    <x v="3"/>
    <s v="UK"/>
    <x v="14"/>
    <s v="4 to 6 hours a day"/>
    <n v="15"/>
    <m/>
    <s v=""/>
    <s v=""/>
    <s v=""/>
    <n v="4"/>
    <s v=""/>
    <n v="6"/>
    <s v=""/>
    <s v=""/>
    <n v="6"/>
    <n v="40.41482748890472"/>
    <s v="0"/>
    <x v="2"/>
  </r>
  <r>
    <x v="1681"/>
    <d v="2012-06-06T22:14:27"/>
    <s v="36000stg"/>
    <n v="36000"/>
    <s v="GBP"/>
    <n v="56742.417794422225"/>
    <s v="contracts officer"/>
    <x v="3"/>
    <s v="UK"/>
    <x v="14"/>
    <s v="1 or 2 hours a day"/>
    <n v="25"/>
    <m/>
    <n v="1"/>
    <n v="2"/>
    <s v=""/>
    <s v=""/>
    <s v=""/>
    <s v=""/>
    <s v=""/>
    <s v=""/>
    <n v="2"/>
    <n v="109.12003422004274"/>
    <s v="0"/>
    <x v="2"/>
  </r>
  <r>
    <x v="1682"/>
    <d v="2012-06-06T22:42:16"/>
    <n v="25000"/>
    <n v="25000"/>
    <s v="USD"/>
    <n v="25000"/>
    <s v="exe"/>
    <x v="0"/>
    <s v="India"/>
    <x v="0"/>
    <s v="All the 8 hours baby, all the 8!"/>
    <n v="8"/>
    <m/>
    <s v=""/>
    <s v=""/>
    <s v=""/>
    <s v=""/>
    <s v=""/>
    <s v=""/>
    <s v=""/>
    <n v="8"/>
    <n v="8"/>
    <n v="12.01923076923077"/>
    <s v="0"/>
    <x v="3"/>
  </r>
  <r>
    <x v="1683"/>
    <d v="2012-06-07T00:32:24"/>
    <s v="500000vINR"/>
    <n v="500000"/>
    <s v="INR"/>
    <n v="8903.9583437212841"/>
    <s v="Business Analyst"/>
    <x v="0"/>
    <s v="India"/>
    <x v="0"/>
    <s v="4 to 6 hours a day"/>
    <n v="2"/>
    <m/>
    <s v=""/>
    <s v=""/>
    <s v=""/>
    <n v="4"/>
    <s v=""/>
    <n v="6"/>
    <s v=""/>
    <s v=""/>
    <n v="6"/>
    <n v="5.7076656049495407"/>
    <s v="0"/>
    <x v="5"/>
  </r>
  <r>
    <x v="1684"/>
    <d v="2012-06-07T06:22:17"/>
    <s v="Â£27000"/>
    <n v="27000"/>
    <s v="GBP"/>
    <n v="42556.81334581667"/>
    <s v="Network Designer"/>
    <x v="0"/>
    <s v="UK"/>
    <x v="14"/>
    <s v="4 to 6 hours a day"/>
    <n v="2"/>
    <m/>
    <s v=""/>
    <s v=""/>
    <s v=""/>
    <n v="4"/>
    <s v=""/>
    <n v="6"/>
    <s v=""/>
    <s v=""/>
    <n v="6"/>
    <n v="27.280008555010685"/>
    <s v="0"/>
    <x v="5"/>
  </r>
  <r>
    <x v="1685"/>
    <d v="2012-06-07T08:36:51"/>
    <n v="134000"/>
    <n v="134000"/>
    <s v="CAD"/>
    <n v="131770.4440860638"/>
    <s v="Senior Production Accountant"/>
    <x v="5"/>
    <s v="Canada"/>
    <x v="17"/>
    <s v="All the 8 hours baby, all the 8!"/>
    <n v="20"/>
    <m/>
    <s v=""/>
    <s v=""/>
    <s v=""/>
    <s v=""/>
    <s v=""/>
    <s v=""/>
    <s v=""/>
    <n v="8"/>
    <n v="8"/>
    <n v="63.351175041376827"/>
    <s v="0"/>
    <x v="2"/>
  </r>
  <r>
    <x v="1686"/>
    <d v="2012-06-07T09:25:45"/>
    <n v="70000"/>
    <n v="70000"/>
    <s v="CAD"/>
    <n v="68835.306612122877"/>
    <s v="Financial Analyst"/>
    <x v="0"/>
    <s v="Canada"/>
    <x v="17"/>
    <s v="All the 8 hours baby, all the 8!"/>
    <n v="2"/>
    <m/>
    <s v=""/>
    <s v=""/>
    <s v=""/>
    <s v=""/>
    <s v=""/>
    <s v=""/>
    <s v=""/>
    <n v="8"/>
    <n v="8"/>
    <n v="33.093897409674462"/>
    <s v="0"/>
    <x v="5"/>
  </r>
  <r>
    <x v="1687"/>
    <d v="2012-06-07T14:06:38"/>
    <s v="6000 US"/>
    <n v="6000"/>
    <s v="USD"/>
    <n v="6000"/>
    <s v="Reporting Coordinator"/>
    <x v="7"/>
    <s v="Armenia"/>
    <x v="102"/>
    <s v="All the 8 hours baby, all the 8!"/>
    <n v="5"/>
    <m/>
    <s v=""/>
    <s v=""/>
    <s v=""/>
    <s v=""/>
    <s v=""/>
    <s v=""/>
    <s v=""/>
    <n v="8"/>
    <n v="8"/>
    <n v="2.8846153846153846"/>
    <s v="0"/>
    <x v="1"/>
  </r>
  <r>
    <x v="1688"/>
    <d v="2012-06-07T15:19:53"/>
    <n v="50000"/>
    <n v="50000"/>
    <s v="GBP"/>
    <n v="78808.913603364199"/>
    <s v="Research Analyst"/>
    <x v="0"/>
    <s v="UK"/>
    <x v="14"/>
    <s v="2 to 3 hours per day"/>
    <n v="2"/>
    <m/>
    <s v=""/>
    <n v="2"/>
    <n v="3"/>
    <s v=""/>
    <s v=""/>
    <s v=""/>
    <s v=""/>
    <s v=""/>
    <n v="3"/>
    <n v="101.03706872226179"/>
    <s v="0"/>
    <x v="5"/>
  </r>
  <r>
    <x v="1689"/>
    <d v="2012-06-07T16:45:01"/>
    <n v="421000"/>
    <n v="421000"/>
    <s v="INR"/>
    <n v="7497.1329254133216"/>
    <s v="PMO Analyst"/>
    <x v="0"/>
    <s v="India"/>
    <x v="0"/>
    <s v="4 to 6 hours a day"/>
    <n v="4"/>
    <m/>
    <s v=""/>
    <s v=""/>
    <s v=""/>
    <n v="4"/>
    <s v=""/>
    <n v="6"/>
    <s v=""/>
    <s v=""/>
    <n v="6"/>
    <n v="4.805854439367514"/>
    <s v="0"/>
    <x v="1"/>
  </r>
  <r>
    <x v="1690"/>
    <d v="2012-06-07T16:53:54"/>
    <n v="10000"/>
    <n v="10000"/>
    <s v="USD"/>
    <n v="10000"/>
    <s v="AGM - Operations &amp; Customer Support"/>
    <x v="3"/>
    <s v="India"/>
    <x v="0"/>
    <s v="4 to 6 hours a day"/>
    <n v="11"/>
    <m/>
    <s v=""/>
    <s v=""/>
    <s v=""/>
    <n v="4"/>
    <s v=""/>
    <n v="6"/>
    <s v=""/>
    <s v=""/>
    <n v="6"/>
    <n v="6.4102564102564106"/>
    <s v="0"/>
    <x v="2"/>
  </r>
  <r>
    <x v="1691"/>
    <d v="2012-06-07T17:09:18"/>
    <n v="360000"/>
    <n v="360000"/>
    <s v="INR"/>
    <n v="6410.8500074793246"/>
    <s v="Baan ERP Functional Consultant"/>
    <x v="8"/>
    <s v="India"/>
    <x v="0"/>
    <s v="1 or 2 hours a day"/>
    <n v="2"/>
    <m/>
    <n v="1"/>
    <n v="2"/>
    <s v=""/>
    <s v=""/>
    <s v=""/>
    <s v=""/>
    <s v=""/>
    <s v=""/>
    <n v="2"/>
    <n v="12.32855770669101"/>
    <s v="0"/>
    <x v="5"/>
  </r>
  <r>
    <x v="1692"/>
    <d v="2012-06-07T17:13:42"/>
    <n v="40000"/>
    <n v="40000"/>
    <s v="GBP"/>
    <n v="63047.130882691366"/>
    <s v="Analyst"/>
    <x v="0"/>
    <s v="UK"/>
    <x v="14"/>
    <s v="4 to 6 hours a day"/>
    <n v="5"/>
    <m/>
    <s v=""/>
    <s v=""/>
    <s v=""/>
    <n v="4"/>
    <s v=""/>
    <n v="6"/>
    <s v=""/>
    <s v=""/>
    <n v="6"/>
    <n v="40.41482748890472"/>
    <s v="0"/>
    <x v="1"/>
  </r>
  <r>
    <x v="1693"/>
    <d v="2012-06-07T20:10:41"/>
    <n v="60000"/>
    <n v="60000"/>
    <s v="AUD"/>
    <n v="61194.579384158147"/>
    <s v="business analyst"/>
    <x v="0"/>
    <s v="Australia"/>
    <x v="16"/>
    <s v="2 to 3 hours per day"/>
    <n v="3"/>
    <m/>
    <s v=""/>
    <n v="2"/>
    <n v="3"/>
    <s v=""/>
    <s v=""/>
    <s v=""/>
    <s v=""/>
    <s v=""/>
    <n v="3"/>
    <n v="78.454588954048916"/>
    <s v="0"/>
    <x v="5"/>
  </r>
  <r>
    <x v="1694"/>
    <d v="2012-06-07T20:48:04"/>
    <s v="Â£73000"/>
    <n v="73000"/>
    <s v="GBP"/>
    <n v="115061.01386091174"/>
    <s v="Financial Controller"/>
    <x v="1"/>
    <s v="UK"/>
    <x v="14"/>
    <s v="4 to 6 hours a day"/>
    <n v="8"/>
    <m/>
    <s v=""/>
    <s v=""/>
    <s v=""/>
    <n v="4"/>
    <s v=""/>
    <n v="6"/>
    <s v=""/>
    <s v=""/>
    <n v="6"/>
    <n v="73.757060167251112"/>
    <s v="0"/>
    <x v="3"/>
  </r>
  <r>
    <x v="1695"/>
    <d v="2012-06-07T23:33:23"/>
    <n v="45000"/>
    <n v="45000"/>
    <s v="USD"/>
    <n v="45000"/>
    <s v="Sourcing Analyst"/>
    <x v="0"/>
    <s v="USA"/>
    <x v="2"/>
    <s v="All the 8 hours baby, all the 8!"/>
    <n v="2"/>
    <m/>
    <s v=""/>
    <s v=""/>
    <s v=""/>
    <s v=""/>
    <s v=""/>
    <s v=""/>
    <s v=""/>
    <n v="8"/>
    <n v="8"/>
    <n v="21.634615384615383"/>
    <s v="0"/>
    <x v="5"/>
  </r>
  <r>
    <x v="1696"/>
    <d v="2012-06-07T23:48:29"/>
    <n v="36000"/>
    <n v="36000"/>
    <s v="USD"/>
    <n v="36000"/>
    <s v="clerk"/>
    <x v="0"/>
    <s v="USA"/>
    <x v="2"/>
    <s v="4 to 6 hours a day"/>
    <n v="4"/>
    <m/>
    <s v=""/>
    <s v=""/>
    <s v=""/>
    <n v="4"/>
    <s v=""/>
    <n v="6"/>
    <s v=""/>
    <s v=""/>
    <n v="6"/>
    <n v="23.076923076923077"/>
    <s v="0"/>
    <x v="1"/>
  </r>
  <r>
    <x v="1697"/>
    <d v="2012-06-08T00:01:49"/>
    <n v="68000"/>
    <n v="68000"/>
    <s v="USD"/>
    <n v="68000"/>
    <s v="Tax Associate"/>
    <x v="0"/>
    <s v="USA"/>
    <x v="2"/>
    <s v="4 to 6 hours a day"/>
    <n v="2.5"/>
    <m/>
    <s v=""/>
    <s v=""/>
    <s v=""/>
    <n v="4"/>
    <s v=""/>
    <n v="6"/>
    <s v=""/>
    <s v=""/>
    <n v="6"/>
    <n v="43.589743589743591"/>
    <s v="0"/>
    <x v="5"/>
  </r>
  <r>
    <x v="1698"/>
    <d v="2012-06-08T00:21:23"/>
    <n v="75000"/>
    <n v="75000"/>
    <s v="USD"/>
    <n v="75000"/>
    <s v="Senior Financial Analyst"/>
    <x v="0"/>
    <s v="USA"/>
    <x v="2"/>
    <s v="All the 8 hours baby, all the 8!"/>
    <n v="5"/>
    <m/>
    <s v=""/>
    <s v=""/>
    <s v=""/>
    <s v=""/>
    <s v=""/>
    <s v=""/>
    <s v=""/>
    <n v="8"/>
    <n v="8"/>
    <n v="36.057692307692307"/>
    <s v="0"/>
    <x v="1"/>
  </r>
  <r>
    <x v="1699"/>
    <d v="2012-06-08T02:27:13"/>
    <n v="88000"/>
    <n v="88000"/>
    <s v="USD"/>
    <n v="88000"/>
    <s v="Senior Fiancial Analyst"/>
    <x v="0"/>
    <s v="USA"/>
    <x v="2"/>
    <s v="All the 8 hours baby, all the 8!"/>
    <n v="10"/>
    <m/>
    <s v=""/>
    <s v=""/>
    <s v=""/>
    <s v=""/>
    <s v=""/>
    <s v=""/>
    <s v=""/>
    <n v="8"/>
    <n v="8"/>
    <n v="42.307692307692307"/>
    <s v="0"/>
    <x v="3"/>
  </r>
  <r>
    <x v="1700"/>
    <d v="2012-06-08T02:28:45"/>
    <s v="Rs. 21500"/>
    <n v="258000"/>
    <s v="INR"/>
    <n v="4594.4425053601826"/>
    <s v="Senior Data Associate"/>
    <x v="0"/>
    <s v="India"/>
    <x v="0"/>
    <s v="4 to 6 hours a day"/>
    <n v="4"/>
    <m/>
    <s v=""/>
    <s v=""/>
    <s v=""/>
    <n v="4"/>
    <s v=""/>
    <n v="6"/>
    <s v=""/>
    <s v=""/>
    <n v="6"/>
    <n v="2.9451554521539633"/>
    <s v="0"/>
    <x v="1"/>
  </r>
  <r>
    <x v="1701"/>
    <d v="2012-06-08T03:23:20"/>
    <n v="69000"/>
    <n v="69000"/>
    <s v="USD"/>
    <n v="69000"/>
    <s v="Business Analyst II"/>
    <x v="0"/>
    <s v="USA"/>
    <x v="2"/>
    <s v="All the 8 hours baby, all the 8!"/>
    <n v="15"/>
    <m/>
    <s v=""/>
    <s v=""/>
    <s v=""/>
    <s v=""/>
    <s v=""/>
    <s v=""/>
    <s v=""/>
    <n v="8"/>
    <n v="8"/>
    <n v="33.17307692307692"/>
    <s v="0"/>
    <x v="2"/>
  </r>
  <r>
    <x v="1702"/>
    <d v="2012-06-08T03:34:51"/>
    <n v="30000"/>
    <n v="30000"/>
    <s v="USD"/>
    <n v="30000"/>
    <s v="Inventory Manager"/>
    <x v="3"/>
    <s v="USA"/>
    <x v="2"/>
    <s v="4 to 6 hours a day"/>
    <n v="1"/>
    <m/>
    <s v=""/>
    <s v=""/>
    <s v=""/>
    <n v="4"/>
    <s v=""/>
    <n v="6"/>
    <s v=""/>
    <s v=""/>
    <n v="6"/>
    <n v="19.23076923076923"/>
    <s v="0"/>
    <x v="4"/>
  </r>
  <r>
    <x v="1703"/>
    <d v="2012-06-08T04:51:45"/>
    <n v="80000"/>
    <n v="80000"/>
    <s v="USD"/>
    <n v="80000"/>
    <s v="Sales / Finance Manager"/>
    <x v="3"/>
    <s v="USA"/>
    <x v="2"/>
    <s v="4 to 6 hours a day"/>
    <n v="7"/>
    <m/>
    <s v=""/>
    <s v=""/>
    <s v=""/>
    <n v="4"/>
    <s v=""/>
    <n v="6"/>
    <s v=""/>
    <s v=""/>
    <n v="6"/>
    <n v="51.282051282051285"/>
    <s v="0"/>
    <x v="3"/>
  </r>
  <r>
    <x v="1704"/>
    <d v="2012-06-08T06:42:32"/>
    <n v="75000"/>
    <n v="75000"/>
    <s v="USD"/>
    <n v="75000"/>
    <s v="actuary"/>
    <x v="5"/>
    <s v="USA"/>
    <x v="2"/>
    <s v="All the 8 hours baby, all the 8!"/>
    <n v="1"/>
    <m/>
    <s v=""/>
    <s v=""/>
    <s v=""/>
    <s v=""/>
    <s v=""/>
    <s v=""/>
    <s v=""/>
    <n v="8"/>
    <n v="8"/>
    <n v="36.057692307692307"/>
    <s v="0"/>
    <x v="4"/>
  </r>
  <r>
    <x v="1705"/>
    <d v="2012-06-08T08:15:54"/>
    <n v="31200"/>
    <n v="31200"/>
    <s v="USD"/>
    <n v="31200"/>
    <s v="Risk analyst"/>
    <x v="0"/>
    <s v="Brazil"/>
    <x v="24"/>
    <s v="4 to 6 hours a day"/>
    <n v="4"/>
    <m/>
    <s v=""/>
    <s v=""/>
    <s v=""/>
    <n v="4"/>
    <s v=""/>
    <n v="6"/>
    <s v=""/>
    <s v=""/>
    <n v="6"/>
    <n v="20"/>
    <s v="0"/>
    <x v="1"/>
  </r>
  <r>
    <x v="1706"/>
    <d v="2012-06-08T09:46:59"/>
    <n v="85000"/>
    <n v="85000"/>
    <s v="USD"/>
    <n v="85000"/>
    <s v="Actuary"/>
    <x v="5"/>
    <s v="USA"/>
    <x v="2"/>
    <s v="4 to 6 hours a day"/>
    <n v="20"/>
    <m/>
    <s v=""/>
    <s v=""/>
    <s v=""/>
    <n v="4"/>
    <s v=""/>
    <n v="6"/>
    <s v=""/>
    <s v=""/>
    <n v="6"/>
    <n v="54.487179487179482"/>
    <s v="0"/>
    <x v="2"/>
  </r>
  <r>
    <x v="1707"/>
    <d v="2012-06-08T13:38:45"/>
    <s v="9,50,000"/>
    <n v="950000"/>
    <s v="INR"/>
    <n v="16917.52085307044"/>
    <s v="Associate Manager, Drug Safety Operations"/>
    <x v="3"/>
    <s v="India"/>
    <x v="0"/>
    <s v="2 to 3 hours per day"/>
    <n v="9"/>
    <m/>
    <s v=""/>
    <n v="2"/>
    <n v="3"/>
    <s v=""/>
    <s v=""/>
    <s v=""/>
    <s v=""/>
    <s v=""/>
    <n v="3"/>
    <n v="21.689129298808258"/>
    <s v="0"/>
    <x v="3"/>
  </r>
  <r>
    <x v="1708"/>
    <d v="2012-06-08T13:55:44"/>
    <s v="15000inr"/>
    <n v="180000"/>
    <s v="INR"/>
    <n v="3205.4250037396623"/>
    <s v="mis"/>
    <x v="7"/>
    <s v="India"/>
    <x v="0"/>
    <s v="4 to 6 hours a day"/>
    <n v="2"/>
    <m/>
    <s v=""/>
    <s v=""/>
    <s v=""/>
    <n v="4"/>
    <s v=""/>
    <n v="6"/>
    <s v=""/>
    <s v=""/>
    <n v="6"/>
    <n v="2.0547596177818348"/>
    <s v="0"/>
    <x v="5"/>
  </r>
  <r>
    <x v="1709"/>
    <d v="2012-06-08T14:43:05"/>
    <n v="60000"/>
    <n v="60000"/>
    <s v="USD"/>
    <n v="60000"/>
    <s v="Project Lead "/>
    <x v="3"/>
    <s v="USA"/>
    <x v="2"/>
    <s v="All the 8 hours baby, all the 8!"/>
    <n v="2"/>
    <m/>
    <s v=""/>
    <s v=""/>
    <s v=""/>
    <s v=""/>
    <s v=""/>
    <s v=""/>
    <s v=""/>
    <n v="8"/>
    <n v="8"/>
    <n v="28.846153846153847"/>
    <s v="0"/>
    <x v="5"/>
  </r>
  <r>
    <x v="1710"/>
    <d v="2012-06-08T14:43:40"/>
    <n v="60000"/>
    <n v="60000"/>
    <s v="USD"/>
    <n v="60000"/>
    <s v="Project Lead "/>
    <x v="3"/>
    <s v="USA"/>
    <x v="2"/>
    <s v="All the 8 hours baby, all the 8!"/>
    <n v="2"/>
    <m/>
    <s v=""/>
    <s v=""/>
    <s v=""/>
    <s v=""/>
    <s v=""/>
    <s v=""/>
    <s v=""/>
    <n v="8"/>
    <n v="8"/>
    <n v="28.846153846153847"/>
    <s v="0"/>
    <x v="5"/>
  </r>
  <r>
    <x v="1711"/>
    <d v="2012-06-08T15:43:16"/>
    <s v="INR800000"/>
    <n v="800000"/>
    <s v="INR"/>
    <n v="14246.333349954055"/>
    <s v="MANAGER"/>
    <x v="3"/>
    <s v="India"/>
    <x v="0"/>
    <s v="2 to 3 hours per day"/>
    <n v="0"/>
    <m/>
    <s v=""/>
    <n v="2"/>
    <n v="3"/>
    <s v=""/>
    <s v=""/>
    <s v=""/>
    <s v=""/>
    <s v=""/>
    <n v="3"/>
    <n v="18.264529935838532"/>
    <s v="0"/>
    <x v="0"/>
  </r>
  <r>
    <x v="1712"/>
    <d v="2012-06-08T15:45:14"/>
    <n v="800000"/>
    <n v="800000"/>
    <s v="INR"/>
    <n v="14246.333349954055"/>
    <s v="MANAGER"/>
    <x v="3"/>
    <s v="India"/>
    <x v="0"/>
    <s v="2 to 3 hours per day"/>
    <n v="0"/>
    <m/>
    <s v=""/>
    <n v="2"/>
    <n v="3"/>
    <s v=""/>
    <s v=""/>
    <s v=""/>
    <s v=""/>
    <s v=""/>
    <n v="3"/>
    <n v="18.264529935838532"/>
    <s v="0"/>
    <x v="0"/>
  </r>
  <r>
    <x v="1713"/>
    <d v="2012-06-08T18:48:12"/>
    <n v="28995"/>
    <n v="28995"/>
    <s v="USD"/>
    <n v="28995"/>
    <s v="Senior Executive"/>
    <x v="3"/>
    <s v="India"/>
    <x v="0"/>
    <s v="4 to 6 hours a day"/>
    <n v="6"/>
    <m/>
    <s v=""/>
    <s v=""/>
    <s v=""/>
    <n v="4"/>
    <s v=""/>
    <n v="6"/>
    <s v=""/>
    <s v=""/>
    <n v="6"/>
    <n v="18.58653846153846"/>
    <s v="0"/>
    <x v="3"/>
  </r>
  <r>
    <x v="1714"/>
    <d v="2012-06-08T18:52:06"/>
    <n v="1230000"/>
    <n v="1230000"/>
    <s v="INR"/>
    <n v="21903.737525554359"/>
    <s v="Financial Analyst "/>
    <x v="0"/>
    <s v="India"/>
    <x v="0"/>
    <s v="All the 8 hours baby, all the 8!"/>
    <n v="3"/>
    <m/>
    <s v=""/>
    <s v=""/>
    <s v=""/>
    <s v=""/>
    <s v=""/>
    <s v=""/>
    <s v=""/>
    <n v="8"/>
    <n v="8"/>
    <n v="10.530643041131903"/>
    <s v="0"/>
    <x v="5"/>
  </r>
  <r>
    <x v="1715"/>
    <d v="2012-06-08T18:52:44"/>
    <n v="1130000"/>
    <n v="1130000"/>
    <s v="INR"/>
    <n v="20122.945856810104"/>
    <s v="Financial Analyst "/>
    <x v="0"/>
    <s v="India"/>
    <x v="0"/>
    <s v="All the 8 hours baby, all the 8!"/>
    <n v="3"/>
    <m/>
    <s v=""/>
    <s v=""/>
    <s v=""/>
    <s v=""/>
    <s v=""/>
    <s v=""/>
    <s v=""/>
    <n v="8"/>
    <n v="8"/>
    <n v="9.6744932003894721"/>
    <s v="0"/>
    <x v="5"/>
  </r>
  <r>
    <x v="1716"/>
    <d v="2012-06-08T20:47:58"/>
    <n v="45000"/>
    <n v="45000"/>
    <s v="GBP"/>
    <n v="70928.022243027779"/>
    <s v="bUSINESS aNALYST"/>
    <x v="0"/>
    <s v="UK"/>
    <x v="14"/>
    <s v="All the 8 hours baby, all the 8!"/>
    <n v="20"/>
    <m/>
    <s v=""/>
    <s v=""/>
    <s v=""/>
    <s v=""/>
    <s v=""/>
    <s v=""/>
    <s v=""/>
    <n v="8"/>
    <n v="8"/>
    <n v="34.100010693763352"/>
    <s v="0"/>
    <x v="2"/>
  </r>
  <r>
    <x v="1717"/>
    <d v="2012-06-08T21:00:25"/>
    <n v="67000"/>
    <n v="67000"/>
    <s v="USD"/>
    <n v="67000"/>
    <s v="Manager"/>
    <x v="3"/>
    <s v="USA"/>
    <x v="2"/>
    <s v="4 to 6 hours a day"/>
    <n v="16"/>
    <m/>
    <s v=""/>
    <s v=""/>
    <s v=""/>
    <n v="4"/>
    <s v=""/>
    <n v="6"/>
    <s v=""/>
    <s v=""/>
    <n v="6"/>
    <n v="42.948717948717949"/>
    <s v="0"/>
    <x v="2"/>
  </r>
  <r>
    <x v="1718"/>
    <d v="2012-06-08T21:02:48"/>
    <n v="30000"/>
    <n v="30000"/>
    <s v="USD"/>
    <n v="30000"/>
    <s v="Customer Service"/>
    <x v="0"/>
    <s v="USA"/>
    <x v="2"/>
    <s v="2 to 3 hours per day"/>
    <n v="4"/>
    <m/>
    <s v=""/>
    <n v="2"/>
    <n v="3"/>
    <s v=""/>
    <s v=""/>
    <s v=""/>
    <s v=""/>
    <s v=""/>
    <n v="3"/>
    <n v="38.46153846153846"/>
    <s v="0"/>
    <x v="1"/>
  </r>
  <r>
    <x v="1719"/>
    <d v="2012-06-08T22:48:39"/>
    <s v="CHF140000"/>
    <n v="140000"/>
    <s v="CHF"/>
    <n v="148102.22862117883"/>
    <s v="Projektleiter"/>
    <x v="3"/>
    <s v="Switzerland"/>
    <x v="10"/>
    <s v="2 to 3 hours per day"/>
    <n v="6"/>
    <m/>
    <s v=""/>
    <n v="2"/>
    <n v="3"/>
    <s v=""/>
    <s v=""/>
    <s v=""/>
    <s v=""/>
    <s v=""/>
    <n v="3"/>
    <n v="189.87465207843439"/>
    <s v="0"/>
    <x v="3"/>
  </r>
  <r>
    <x v="1720"/>
    <d v="2012-06-08T23:20:36"/>
    <n v="71500"/>
    <n v="71500"/>
    <s v="USD"/>
    <n v="71500"/>
    <s v="Pricing Manager"/>
    <x v="3"/>
    <s v="USA"/>
    <x v="2"/>
    <s v="All the 8 hours baby, all the 8!"/>
    <n v="11"/>
    <m/>
    <s v=""/>
    <s v=""/>
    <s v=""/>
    <s v=""/>
    <s v=""/>
    <s v=""/>
    <s v=""/>
    <n v="8"/>
    <n v="8"/>
    <n v="34.375"/>
    <s v="0"/>
    <x v="2"/>
  </r>
  <r>
    <x v="1721"/>
    <d v="2012-06-08T23:46:11"/>
    <n v="67000"/>
    <n v="67000"/>
    <s v="USD"/>
    <n v="67000"/>
    <s v="Manager"/>
    <x v="3"/>
    <s v="USA"/>
    <x v="2"/>
    <s v="Excel ?!? What Excel?"/>
    <n v="6"/>
    <m/>
    <s v=""/>
    <s v=""/>
    <s v=""/>
    <s v=""/>
    <s v=""/>
    <s v=""/>
    <s v=""/>
    <s v=""/>
    <e v="#N/A"/>
    <n v="1"/>
    <s v="0"/>
    <x v="3"/>
  </r>
  <r>
    <x v="1722"/>
    <d v="2012-06-09T00:49:07"/>
    <n v="40000"/>
    <n v="40000"/>
    <s v="USD"/>
    <n v="40000"/>
    <s v="Market Research Analyst"/>
    <x v="0"/>
    <s v="USA"/>
    <x v="2"/>
    <s v="4 to 6 hours a day"/>
    <n v="5"/>
    <m/>
    <s v=""/>
    <s v=""/>
    <s v=""/>
    <n v="4"/>
    <s v=""/>
    <n v="6"/>
    <s v=""/>
    <s v=""/>
    <n v="6"/>
    <n v="25.641025641025642"/>
    <s v="0"/>
    <x v="1"/>
  </r>
  <r>
    <x v="1723"/>
    <d v="2012-06-09T01:15:44"/>
    <n v="65000"/>
    <n v="65000"/>
    <s v="USD"/>
    <n v="65000"/>
    <s v="Compliance Officer"/>
    <x v="3"/>
    <s v="USA"/>
    <x v="2"/>
    <s v="4 to 6 hours a day"/>
    <n v="2"/>
    <m/>
    <s v=""/>
    <s v=""/>
    <s v=""/>
    <n v="4"/>
    <s v=""/>
    <n v="6"/>
    <s v=""/>
    <s v=""/>
    <n v="6"/>
    <n v="41.666666666666671"/>
    <s v="0"/>
    <x v="5"/>
  </r>
  <r>
    <x v="1724"/>
    <d v="2012-06-09T01:47:30"/>
    <n v="72000"/>
    <n v="72000"/>
    <s v="USD"/>
    <n v="72000"/>
    <s v="Consultant"/>
    <x v="8"/>
    <s v="USA"/>
    <x v="2"/>
    <s v="2 to 3 hours per day"/>
    <n v="13"/>
    <m/>
    <s v=""/>
    <n v="2"/>
    <n v="3"/>
    <s v=""/>
    <s v=""/>
    <s v=""/>
    <s v=""/>
    <s v=""/>
    <n v="3"/>
    <n v="92.307692307692307"/>
    <s v="0"/>
    <x v="2"/>
  </r>
  <r>
    <x v="1725"/>
    <d v="2012-06-09T03:20:15"/>
    <n v="52500"/>
    <n v="52500"/>
    <s v="USD"/>
    <n v="52500"/>
    <s v="Data Management Solutions Supervisor"/>
    <x v="3"/>
    <s v="USA"/>
    <x v="2"/>
    <s v="All the 8 hours baby, all the 8!"/>
    <n v="3"/>
    <m/>
    <s v=""/>
    <s v=""/>
    <s v=""/>
    <s v=""/>
    <s v=""/>
    <s v=""/>
    <s v=""/>
    <n v="8"/>
    <n v="8"/>
    <n v="25.240384615384617"/>
    <s v="0"/>
    <x v="5"/>
  </r>
  <r>
    <x v="1726"/>
    <d v="2012-06-09T12:01:19"/>
    <n v="444"/>
    <n v="5320"/>
    <s v="USD"/>
    <n v="5320"/>
    <s v="Officer"/>
    <x v="3"/>
    <s v="India"/>
    <x v="0"/>
    <s v="2 to 3 hours per day"/>
    <n v="5"/>
    <m/>
    <s v=""/>
    <n v="2"/>
    <n v="3"/>
    <s v=""/>
    <s v=""/>
    <s v=""/>
    <s v=""/>
    <s v=""/>
    <n v="3"/>
    <n v="6.8205128205128203"/>
    <s v="0"/>
    <x v="1"/>
  </r>
  <r>
    <x v="1727"/>
    <d v="2012-06-09T20:38:03"/>
    <n v="1500"/>
    <n v="18000"/>
    <s v="USD"/>
    <n v="18000"/>
    <s v="accountant"/>
    <x v="5"/>
    <s v="uae"/>
    <x v="21"/>
    <s v="All the 8 hours baby, all the 8!"/>
    <n v="3"/>
    <m/>
    <s v=""/>
    <s v=""/>
    <s v=""/>
    <s v=""/>
    <s v=""/>
    <s v=""/>
    <s v=""/>
    <n v="8"/>
    <n v="8"/>
    <n v="8.6538461538461533"/>
    <s v="0"/>
    <x v="5"/>
  </r>
  <r>
    <x v="1728"/>
    <d v="2012-06-10T00:50:26"/>
    <s v="1.40 lac"/>
    <n v="140000"/>
    <s v="INR"/>
    <n v="2493.1083362419595"/>
    <s v="magic"/>
    <x v="9"/>
    <s v="India"/>
    <x v="0"/>
    <s v="4 to 6 hours a day"/>
    <n v="5"/>
    <m/>
    <s v=""/>
    <s v=""/>
    <s v=""/>
    <n v="4"/>
    <s v=""/>
    <n v="6"/>
    <s v=""/>
    <s v=""/>
    <n v="6"/>
    <n v="1.5981463693858715"/>
    <s v="0"/>
    <x v="1"/>
  </r>
  <r>
    <x v="1729"/>
    <d v="2012-06-10T01:48:44"/>
    <n v="1400"/>
    <n v="16800"/>
    <s v="EUR"/>
    <n v="21342.710575059013"/>
    <s v="account"/>
    <x v="5"/>
    <s v="portugal"/>
    <x v="7"/>
    <s v="4 to 6 hours a day"/>
    <n v="15"/>
    <m/>
    <s v=""/>
    <s v=""/>
    <s v=""/>
    <n v="4"/>
    <s v=""/>
    <n v="6"/>
    <s v=""/>
    <s v=""/>
    <n v="6"/>
    <n v="13.681224727601931"/>
    <s v="0"/>
    <x v="2"/>
  </r>
  <r>
    <x v="1730"/>
    <d v="2012-06-10T02:20:05"/>
    <n v="85000"/>
    <n v="85000"/>
    <s v="USD"/>
    <n v="85000"/>
    <s v="purchasing manager"/>
    <x v="3"/>
    <s v="USA"/>
    <x v="2"/>
    <s v="2 to 3 hours per day"/>
    <n v="15"/>
    <m/>
    <s v=""/>
    <n v="2"/>
    <n v="3"/>
    <s v=""/>
    <s v=""/>
    <s v=""/>
    <s v=""/>
    <s v=""/>
    <n v="3"/>
    <n v="108.97435897435896"/>
    <s v="0"/>
    <x v="2"/>
  </r>
  <r>
    <x v="1731"/>
    <d v="2012-06-10T02:29:57"/>
    <n v="80000"/>
    <n v="80000"/>
    <s v="USD"/>
    <n v="80000"/>
    <s v="Engineer"/>
    <x v="2"/>
    <s v="Brazil"/>
    <x v="24"/>
    <s v="1 or 2 hours a day"/>
    <n v="9"/>
    <m/>
    <n v="1"/>
    <n v="2"/>
    <s v=""/>
    <s v=""/>
    <s v=""/>
    <s v=""/>
    <s v=""/>
    <s v=""/>
    <n v="2"/>
    <n v="153.84615384615384"/>
    <s v="0"/>
    <x v="3"/>
  </r>
  <r>
    <x v="1732"/>
    <d v="2012-06-10T04:16:05"/>
    <n v="500000"/>
    <n v="500000"/>
    <s v="INR"/>
    <n v="8903.9583437212841"/>
    <s v="equity research trainee"/>
    <x v="0"/>
    <s v="India"/>
    <x v="0"/>
    <s v="All the 8 hours baby, all the 8!"/>
    <n v="0"/>
    <m/>
    <s v=""/>
    <s v=""/>
    <s v=""/>
    <s v=""/>
    <s v=""/>
    <s v=""/>
    <s v=""/>
    <n v="8"/>
    <n v="8"/>
    <n v="4.2807492037121557"/>
    <s v="0"/>
    <x v="0"/>
  </r>
  <r>
    <x v="1733"/>
    <d v="2012-06-10T12:31:48"/>
    <n v="125000"/>
    <n v="125000"/>
    <s v="USD"/>
    <n v="125000"/>
    <s v="project manager"/>
    <x v="3"/>
    <s v="USA"/>
    <x v="2"/>
    <s v="All the 8 hours baby, all the 8!"/>
    <n v="10"/>
    <m/>
    <s v=""/>
    <s v=""/>
    <s v=""/>
    <s v=""/>
    <s v=""/>
    <s v=""/>
    <s v=""/>
    <n v="8"/>
    <n v="8"/>
    <n v="60.096153846153847"/>
    <s v="0"/>
    <x v="3"/>
  </r>
  <r>
    <x v="1734"/>
    <d v="2012-06-10T14:58:39"/>
    <n v="1300000"/>
    <n v="1300000"/>
    <s v="INR"/>
    <n v="23150.291693675339"/>
    <s v="Manager"/>
    <x v="3"/>
    <s v="India"/>
    <x v="0"/>
    <s v="All the 8 hours baby, all the 8!"/>
    <n v="9"/>
    <m/>
    <s v=""/>
    <s v=""/>
    <s v=""/>
    <s v=""/>
    <s v=""/>
    <s v=""/>
    <s v=""/>
    <n v="8"/>
    <n v="8"/>
    <n v="11.129947929651605"/>
    <s v="0"/>
    <x v="3"/>
  </r>
  <r>
    <x v="1735"/>
    <d v="2012-06-10T15:20:01"/>
    <n v="1000"/>
    <n v="12000"/>
    <s v="USD"/>
    <n v="12000"/>
    <s v="project engineer "/>
    <x v="2"/>
    <s v="India"/>
    <x v="0"/>
    <s v="2 to 3 hours per day"/>
    <n v="7"/>
    <m/>
    <s v=""/>
    <n v="2"/>
    <n v="3"/>
    <s v=""/>
    <s v=""/>
    <s v=""/>
    <s v=""/>
    <s v=""/>
    <n v="3"/>
    <n v="15.384615384615385"/>
    <s v="0"/>
    <x v="3"/>
  </r>
  <r>
    <x v="1736"/>
    <d v="2012-06-10T15:59:17"/>
    <n v="30000"/>
    <n v="30000"/>
    <s v="USD"/>
    <n v="30000"/>
    <s v="Teacher"/>
    <x v="0"/>
    <s v="Malaysia"/>
    <x v="74"/>
    <s v="1 or 2 hours a day"/>
    <n v="12"/>
    <m/>
    <n v="1"/>
    <n v="2"/>
    <s v=""/>
    <s v=""/>
    <s v=""/>
    <s v=""/>
    <s v=""/>
    <s v=""/>
    <n v="2"/>
    <n v="57.692307692307693"/>
    <s v="0"/>
    <x v="2"/>
  </r>
  <r>
    <x v="1737"/>
    <d v="2012-06-10T17:21:08"/>
    <n v="72000"/>
    <n v="72000"/>
    <s v="EUR"/>
    <n v="91468.759607395754"/>
    <s v="regional sales manager"/>
    <x v="3"/>
    <s v="croatia"/>
    <x v="1"/>
    <s v="1 or 2 hours a day"/>
    <n v="3"/>
    <m/>
    <n v="1"/>
    <n v="2"/>
    <s v=""/>
    <s v=""/>
    <s v=""/>
    <s v=""/>
    <s v=""/>
    <s v=""/>
    <n v="2"/>
    <n v="175.90146078345336"/>
    <s v="0"/>
    <x v="5"/>
  </r>
  <r>
    <x v="1738"/>
    <d v="2012-06-10T20:30:23"/>
    <s v="Â£22300"/>
    <n v="22300"/>
    <s v="GBP"/>
    <n v="35148.775467100437"/>
    <s v="Analysis &amp; insight consultant"/>
    <x v="0"/>
    <s v="UK"/>
    <x v="14"/>
    <s v="All the 8 hours baby, all the 8!"/>
    <n v="4"/>
    <m/>
    <s v=""/>
    <s v=""/>
    <s v=""/>
    <s v=""/>
    <s v=""/>
    <s v=""/>
    <s v=""/>
    <n v="8"/>
    <n v="8"/>
    <n v="16.898449743798288"/>
    <s v="0"/>
    <x v="1"/>
  </r>
  <r>
    <x v="1739"/>
    <d v="2012-06-10T21:52:30"/>
    <s v="Â£31185"/>
    <n v="31185"/>
    <s v="GBP"/>
    <n v="49153.119414418252"/>
    <s v="Data Team Leader"/>
    <x v="3"/>
    <s v="UK"/>
    <x v="14"/>
    <s v="4 to 6 hours a day"/>
    <n v="7"/>
    <m/>
    <s v=""/>
    <s v=""/>
    <s v=""/>
    <n v="4"/>
    <s v=""/>
    <n v="6"/>
    <s v=""/>
    <s v=""/>
    <n v="6"/>
    <n v="31.508409881037341"/>
    <s v="0"/>
    <x v="3"/>
  </r>
  <r>
    <x v="1740"/>
    <d v="2012-06-11T03:11:39"/>
    <n v="150000"/>
    <n v="150000"/>
    <s v="INR"/>
    <n v="2671.1875031163854"/>
    <s v="ENGINEER"/>
    <x v="2"/>
    <s v="India"/>
    <x v="0"/>
    <s v="2 to 3 hours per day"/>
    <n v="1"/>
    <m/>
    <s v=""/>
    <n v="2"/>
    <n v="3"/>
    <s v=""/>
    <s v=""/>
    <s v=""/>
    <s v=""/>
    <s v=""/>
    <n v="3"/>
    <n v="3.4245993629697247"/>
    <s v="0"/>
    <x v="4"/>
  </r>
  <r>
    <x v="1741"/>
    <d v="2012-06-11T05:59:09"/>
    <n v="27000"/>
    <n v="27000"/>
    <s v="GBP"/>
    <n v="42556.81334581667"/>
    <s v="assistant account manager"/>
    <x v="3"/>
    <s v="UK"/>
    <x v="14"/>
    <s v="4 to 6 hours a day"/>
    <n v="3"/>
    <m/>
    <s v=""/>
    <s v=""/>
    <s v=""/>
    <n v="4"/>
    <s v=""/>
    <n v="6"/>
    <s v=""/>
    <s v=""/>
    <n v="6"/>
    <n v="27.280008555010685"/>
    <s v="0"/>
    <x v="5"/>
  </r>
  <r>
    <x v="1742"/>
    <d v="2012-06-11T05:59:55"/>
    <n v="27000"/>
    <n v="27000"/>
    <s v="GBP"/>
    <n v="42556.81334581667"/>
    <s v="assistant account manager"/>
    <x v="3"/>
    <s v="UK"/>
    <x v="14"/>
    <s v="4 to 6 hours a day"/>
    <n v="3"/>
    <m/>
    <s v=""/>
    <s v=""/>
    <s v=""/>
    <n v="4"/>
    <s v=""/>
    <n v="6"/>
    <s v=""/>
    <s v=""/>
    <n v="6"/>
    <n v="27.280008555010685"/>
    <s v="0"/>
    <x v="5"/>
  </r>
  <r>
    <x v="1743"/>
    <d v="2012-06-11T10:04:43"/>
    <n v="74461"/>
    <n v="74461"/>
    <s v="USD"/>
    <n v="74461"/>
    <s v="Scientist III"/>
    <x v="9"/>
    <s v="USA"/>
    <x v="2"/>
    <s v="1 or 2 hours a day"/>
    <n v="9"/>
    <m/>
    <n v="1"/>
    <n v="2"/>
    <s v=""/>
    <s v=""/>
    <s v=""/>
    <s v=""/>
    <s v=""/>
    <s v=""/>
    <n v="2"/>
    <n v="143.19423076923076"/>
    <s v="0"/>
    <x v="3"/>
  </r>
  <r>
    <x v="1744"/>
    <d v="2012-06-11T16:55:40"/>
    <s v="Â£26500"/>
    <n v="26500"/>
    <s v="GBP"/>
    <n v="41768.724209783031"/>
    <s v="Compliance Manager"/>
    <x v="3"/>
    <s v="UK"/>
    <x v="14"/>
    <s v="4 to 6 hours a day"/>
    <n v="16"/>
    <m/>
    <s v=""/>
    <s v=""/>
    <s v=""/>
    <n v="4"/>
    <s v=""/>
    <n v="6"/>
    <s v=""/>
    <s v=""/>
    <n v="6"/>
    <n v="26.774823211399379"/>
    <s v="0"/>
    <x v="2"/>
  </r>
  <r>
    <x v="1745"/>
    <d v="2012-06-11T17:01:58"/>
    <s v="Rs 480000"/>
    <n v="480000"/>
    <s v="INR"/>
    <n v="8547.8000099724322"/>
    <s v="Development Analyst"/>
    <x v="0"/>
    <s v="India"/>
    <x v="0"/>
    <s v="4 to 6 hours a day"/>
    <n v="1"/>
    <m/>
    <s v=""/>
    <s v=""/>
    <s v=""/>
    <n v="4"/>
    <s v=""/>
    <n v="6"/>
    <s v=""/>
    <s v=""/>
    <n v="6"/>
    <n v="5.4793589807515595"/>
    <s v="0"/>
    <x v="4"/>
  </r>
  <r>
    <x v="1746"/>
    <d v="2012-06-11T17:54:22"/>
    <n v="200"/>
    <n v="2400"/>
    <s v="USD"/>
    <n v="2400"/>
    <s v="computer operator"/>
    <x v="0"/>
    <s v="India"/>
    <x v="0"/>
    <s v="2 to 3 hours per day"/>
    <n v="3"/>
    <m/>
    <s v=""/>
    <n v="2"/>
    <n v="3"/>
    <s v=""/>
    <s v=""/>
    <s v=""/>
    <s v=""/>
    <s v=""/>
    <n v="3"/>
    <n v="3.0769230769230771"/>
    <s v="0"/>
    <x v="5"/>
  </r>
  <r>
    <x v="1747"/>
    <d v="2012-06-11T19:40:47"/>
    <s v="3000 $"/>
    <n v="3000"/>
    <s v="USD"/>
    <n v="3000"/>
    <s v="executive"/>
    <x v="0"/>
    <s v="Bangladesh"/>
    <x v="37"/>
    <s v="1 or 2 hours a day"/>
    <n v="12"/>
    <m/>
    <n v="1"/>
    <n v="2"/>
    <s v=""/>
    <s v=""/>
    <s v=""/>
    <s v=""/>
    <s v=""/>
    <s v=""/>
    <n v="2"/>
    <n v="5.7692307692307692"/>
    <s v="0"/>
    <x v="2"/>
  </r>
  <r>
    <x v="1748"/>
    <d v="2012-06-11T19:56:36"/>
    <n v="11000"/>
    <n v="11000"/>
    <s v="USD"/>
    <n v="11000"/>
    <s v="Web Analyst"/>
    <x v="0"/>
    <s v="India"/>
    <x v="0"/>
    <s v="4 to 6 hours a day"/>
    <n v="2"/>
    <m/>
    <s v=""/>
    <s v=""/>
    <s v=""/>
    <n v="4"/>
    <s v=""/>
    <n v="6"/>
    <s v=""/>
    <s v=""/>
    <n v="6"/>
    <n v="7.0512820512820511"/>
    <s v="0"/>
    <x v="5"/>
  </r>
  <r>
    <x v="1749"/>
    <d v="2012-06-11T21:03:36"/>
    <n v="40000"/>
    <n v="40000"/>
    <s v="USD"/>
    <n v="40000"/>
    <s v="Intern"/>
    <x v="0"/>
    <s v="USA"/>
    <x v="2"/>
    <s v="2 to 3 hours per day"/>
    <n v="2"/>
    <m/>
    <s v=""/>
    <n v="2"/>
    <n v="3"/>
    <s v=""/>
    <s v=""/>
    <s v=""/>
    <s v=""/>
    <s v=""/>
    <n v="3"/>
    <n v="51.282051282051285"/>
    <s v="0"/>
    <x v="5"/>
  </r>
  <r>
    <x v="1750"/>
    <d v="2012-06-11T21:29:29"/>
    <n v="300"/>
    <n v="3600"/>
    <s v="USD"/>
    <n v="3600"/>
    <s v="Analyst"/>
    <x v="0"/>
    <s v="India"/>
    <x v="0"/>
    <s v="4 to 6 hours a day"/>
    <n v="1"/>
    <m/>
    <s v=""/>
    <s v=""/>
    <s v=""/>
    <n v="4"/>
    <s v=""/>
    <n v="6"/>
    <s v=""/>
    <s v=""/>
    <n v="6"/>
    <n v="2.3076923076923075"/>
    <s v="0"/>
    <x v="4"/>
  </r>
  <r>
    <x v="1751"/>
    <d v="2012-06-11T21:52:14"/>
    <n v="56600"/>
    <n v="56600"/>
    <s v="USD"/>
    <n v="56600"/>
    <s v="ECommerce Manager"/>
    <x v="3"/>
    <s v="USA"/>
    <x v="2"/>
    <s v="4 to 6 hours a day"/>
    <n v="12"/>
    <m/>
    <s v=""/>
    <s v=""/>
    <s v=""/>
    <n v="4"/>
    <s v=""/>
    <n v="6"/>
    <s v=""/>
    <s v=""/>
    <n v="6"/>
    <n v="36.282051282051285"/>
    <s v="0"/>
    <x v="2"/>
  </r>
  <r>
    <x v="1752"/>
    <d v="2012-06-11T22:21:25"/>
    <n v="33600"/>
    <n v="33600"/>
    <s v="USD"/>
    <n v="33600"/>
    <s v="Executive"/>
    <x v="0"/>
    <s v="Singapore"/>
    <x v="30"/>
    <s v="All the 8 hours baby, all the 8!"/>
    <n v="2"/>
    <m/>
    <s v=""/>
    <s v=""/>
    <s v=""/>
    <s v=""/>
    <s v=""/>
    <s v=""/>
    <s v=""/>
    <n v="8"/>
    <n v="8"/>
    <n v="16.153846153846153"/>
    <s v="0"/>
    <x v="5"/>
  </r>
  <r>
    <x v="1753"/>
    <d v="2012-06-11T22:22:00"/>
    <n v="33600"/>
    <n v="33600"/>
    <s v="USD"/>
    <n v="33600"/>
    <s v="Executive"/>
    <x v="0"/>
    <s v="Singapore"/>
    <x v="30"/>
    <s v="All the 8 hours baby, all the 8!"/>
    <n v="2"/>
    <m/>
    <s v=""/>
    <s v=""/>
    <s v=""/>
    <s v=""/>
    <s v=""/>
    <s v=""/>
    <s v=""/>
    <n v="8"/>
    <n v="8"/>
    <n v="16.153846153846153"/>
    <s v="0"/>
    <x v="5"/>
  </r>
  <r>
    <x v="1754"/>
    <d v="2012-06-12T00:26:07"/>
    <n v="100000"/>
    <n v="100000"/>
    <s v="USD"/>
    <n v="100000"/>
    <s v="analyst"/>
    <x v="0"/>
    <s v="USA"/>
    <x v="2"/>
    <s v="All the 8 hours baby, all the 8!"/>
    <n v="12"/>
    <m/>
    <s v=""/>
    <s v=""/>
    <s v=""/>
    <s v=""/>
    <s v=""/>
    <s v=""/>
    <s v=""/>
    <n v="8"/>
    <n v="8"/>
    <n v="48.07692307692308"/>
    <s v="0"/>
    <x v="2"/>
  </r>
  <r>
    <x v="1755"/>
    <d v="2012-06-12T01:55:12"/>
    <n v="40000"/>
    <n v="40000"/>
    <s v="CAD"/>
    <n v="39334.460921213074"/>
    <s v="Machine Scheduler"/>
    <x v="0"/>
    <s v="Canada"/>
    <x v="17"/>
    <s v="1 or 2 hours a day"/>
    <n v="1"/>
    <m/>
    <n v="1"/>
    <n v="2"/>
    <s v=""/>
    <s v=""/>
    <s v=""/>
    <s v=""/>
    <s v=""/>
    <s v=""/>
    <n v="2"/>
    <n v="75.643194079255906"/>
    <s v="0"/>
    <x v="4"/>
  </r>
  <r>
    <x v="1756"/>
    <d v="2012-06-12T01:58:00"/>
    <n v="400000"/>
    <n v="400000"/>
    <s v="INR"/>
    <n v="7123.1666749770275"/>
    <s v="business analyst"/>
    <x v="0"/>
    <s v="India"/>
    <x v="0"/>
    <s v="2 to 3 hours per day"/>
    <n v="3"/>
    <m/>
    <s v=""/>
    <n v="2"/>
    <n v="3"/>
    <s v=""/>
    <s v=""/>
    <s v=""/>
    <s v=""/>
    <s v=""/>
    <n v="3"/>
    <n v="9.1322649679192658"/>
    <s v="0"/>
    <x v="5"/>
  </r>
  <r>
    <x v="1757"/>
    <d v="2012-06-12T02:43:17"/>
    <s v="$65,000 US"/>
    <n v="65000"/>
    <s v="USD"/>
    <n v="65000"/>
    <s v="Sr Financial Systems Analyst"/>
    <x v="0"/>
    <s v="USA"/>
    <x v="2"/>
    <s v="4 to 6 hours a day"/>
    <n v="14"/>
    <m/>
    <s v=""/>
    <s v=""/>
    <s v=""/>
    <n v="4"/>
    <s v=""/>
    <n v="6"/>
    <s v=""/>
    <s v=""/>
    <n v="6"/>
    <n v="41.666666666666671"/>
    <s v="0"/>
    <x v="2"/>
  </r>
  <r>
    <x v="1758"/>
    <d v="2012-06-12T02:59:16"/>
    <n v="65000"/>
    <n v="65000"/>
    <s v="USD"/>
    <n v="65000"/>
    <s v="Data Analyst"/>
    <x v="0"/>
    <s v="USA"/>
    <x v="2"/>
    <s v="2 to 3 hours per day"/>
    <n v="10"/>
    <m/>
    <s v=""/>
    <n v="2"/>
    <n v="3"/>
    <s v=""/>
    <s v=""/>
    <s v=""/>
    <s v=""/>
    <s v=""/>
    <n v="3"/>
    <n v="83.333333333333343"/>
    <s v="0"/>
    <x v="3"/>
  </r>
  <r>
    <x v="1759"/>
    <d v="2012-06-12T03:32:27"/>
    <n v="65000"/>
    <n v="65000"/>
    <s v="USD"/>
    <n v="65000"/>
    <s v="Assistant Controller"/>
    <x v="1"/>
    <s v="USA"/>
    <x v="2"/>
    <s v="2 to 3 hours per day"/>
    <n v="13"/>
    <m/>
    <s v=""/>
    <n v="2"/>
    <n v="3"/>
    <s v=""/>
    <s v=""/>
    <s v=""/>
    <s v=""/>
    <s v=""/>
    <n v="3"/>
    <n v="83.333333333333343"/>
    <s v="0"/>
    <x v="2"/>
  </r>
  <r>
    <x v="1760"/>
    <d v="2012-06-12T03:45:25"/>
    <n v="78000"/>
    <n v="78000"/>
    <s v="CAD"/>
    <n v="76702.198796365497"/>
    <s v="SFA"/>
    <x v="0"/>
    <s v="Canada"/>
    <x v="17"/>
    <s v="All the 8 hours baby, all the 8!"/>
    <n v="4"/>
    <m/>
    <s v=""/>
    <s v=""/>
    <s v=""/>
    <s v=""/>
    <s v=""/>
    <s v=""/>
    <s v=""/>
    <n v="8"/>
    <n v="8"/>
    <n v="36.876057113637259"/>
    <s v="0"/>
    <x v="1"/>
  </r>
  <r>
    <x v="1761"/>
    <d v="2012-06-12T06:36:12"/>
    <n v="63000"/>
    <n v="63000"/>
    <s v="USD"/>
    <n v="63000"/>
    <s v="Sales Analyst"/>
    <x v="0"/>
    <s v="USA"/>
    <x v="2"/>
    <s v="All the 8 hours baby, all the 8!"/>
    <n v="10"/>
    <m/>
    <s v=""/>
    <s v=""/>
    <s v=""/>
    <s v=""/>
    <s v=""/>
    <s v=""/>
    <s v=""/>
    <n v="8"/>
    <n v="8"/>
    <n v="30.28846153846154"/>
    <s v="0"/>
    <x v="3"/>
  </r>
  <r>
    <x v="1762"/>
    <d v="2012-06-12T08:36:15"/>
    <n v="87000"/>
    <n v="87000"/>
    <s v="USD"/>
    <n v="87000"/>
    <s v="Ð˜Ð¨ Ð¤Ñ‚Ñ„Ð´Ð½Ñ‹Ðµ"/>
    <x v="9"/>
    <s v="USA"/>
    <x v="2"/>
    <s v="4 to 6 hours a day"/>
    <n v="3"/>
    <m/>
    <s v=""/>
    <s v=""/>
    <s v=""/>
    <n v="4"/>
    <s v=""/>
    <n v="6"/>
    <s v=""/>
    <s v=""/>
    <n v="6"/>
    <n v="55.769230769230766"/>
    <s v="0"/>
    <x v="5"/>
  </r>
  <r>
    <x v="1763"/>
    <d v="2012-06-12T08:46:15"/>
    <n v="45000"/>
    <n v="45000"/>
    <s v="USD"/>
    <n v="45000"/>
    <s v="ba"/>
    <x v="0"/>
    <s v="USA"/>
    <x v="2"/>
    <s v="4 to 6 hours a day"/>
    <n v="4"/>
    <m/>
    <s v=""/>
    <s v=""/>
    <s v=""/>
    <n v="4"/>
    <s v=""/>
    <n v="6"/>
    <s v=""/>
    <s v=""/>
    <n v="6"/>
    <n v="28.846153846153847"/>
    <s v="0"/>
    <x v="1"/>
  </r>
  <r>
    <x v="1764"/>
    <d v="2012-06-12T12:15:46"/>
    <n v="85000"/>
    <n v="85000"/>
    <s v="USD"/>
    <n v="85000"/>
    <s v="Lead Financial Analyst"/>
    <x v="0"/>
    <s v="USA"/>
    <x v="2"/>
    <s v="All the 8 hours baby, all the 8!"/>
    <n v="3"/>
    <m/>
    <s v=""/>
    <s v=""/>
    <s v=""/>
    <s v=""/>
    <s v=""/>
    <s v=""/>
    <s v=""/>
    <n v="8"/>
    <n v="8"/>
    <n v="40.865384615384613"/>
    <s v="0"/>
    <x v="5"/>
  </r>
  <r>
    <x v="1765"/>
    <d v="2012-06-12T15:09:22"/>
    <n v="156000"/>
    <n v="156000"/>
    <s v="AUD"/>
    <n v="159105.90639881117"/>
    <s v="Senior Associate Engineer"/>
    <x v="2"/>
    <s v="Australia"/>
    <x v="16"/>
    <s v="2 to 3 hours per day"/>
    <n v="12"/>
    <m/>
    <s v=""/>
    <n v="2"/>
    <n v="3"/>
    <s v=""/>
    <s v=""/>
    <s v=""/>
    <s v=""/>
    <s v=""/>
    <n v="3"/>
    <n v="203.98193128052716"/>
    <s v="0"/>
    <x v="2"/>
  </r>
  <r>
    <x v="1766"/>
    <d v="2012-06-12T15:58:36"/>
    <n v="560000"/>
    <n v="560000"/>
    <s v="INR"/>
    <n v="9972.4333449678379"/>
    <s v="Associate Manager"/>
    <x v="3"/>
    <s v="India"/>
    <x v="0"/>
    <s v="2 to 3 hours per day"/>
    <n v="4"/>
    <m/>
    <s v=""/>
    <n v="2"/>
    <n v="3"/>
    <s v=""/>
    <s v=""/>
    <s v=""/>
    <s v=""/>
    <s v=""/>
    <n v="3"/>
    <n v="12.785170955086972"/>
    <s v="0"/>
    <x v="1"/>
  </r>
  <r>
    <x v="1767"/>
    <d v="2012-06-12T16:16:25"/>
    <n v="14000"/>
    <n v="14000"/>
    <s v="USD"/>
    <n v="14000"/>
    <s v="Manager"/>
    <x v="3"/>
    <s v="India"/>
    <x v="0"/>
    <s v="4 to 6 hours a day"/>
    <n v="5"/>
    <m/>
    <s v=""/>
    <s v=""/>
    <s v=""/>
    <n v="4"/>
    <s v=""/>
    <n v="6"/>
    <s v=""/>
    <s v=""/>
    <n v="6"/>
    <n v="8.9743589743589745"/>
    <s v="0"/>
    <x v="1"/>
  </r>
  <r>
    <x v="1768"/>
    <d v="2012-06-12T18:09:58"/>
    <s v="Â£32000"/>
    <n v="32000"/>
    <s v="GBP"/>
    <n v="50437.70470615309"/>
    <s v="Business Analyst"/>
    <x v="0"/>
    <s v="UK"/>
    <x v="14"/>
    <s v="4 to 6 hours a day"/>
    <n v="20"/>
    <m/>
    <s v=""/>
    <s v=""/>
    <s v=""/>
    <n v="4"/>
    <s v=""/>
    <n v="6"/>
    <s v=""/>
    <s v=""/>
    <n v="6"/>
    <n v="32.331861991123773"/>
    <s v="0"/>
    <x v="2"/>
  </r>
  <r>
    <x v="1769"/>
    <d v="2012-06-12T18:28:39"/>
    <n v="32000"/>
    <n v="32000"/>
    <s v="GBP"/>
    <n v="50437.70470615309"/>
    <s v="Financial Analyst"/>
    <x v="0"/>
    <s v="UK"/>
    <x v="14"/>
    <s v="All the 8 hours baby, all the 8!"/>
    <n v="1"/>
    <m/>
    <s v=""/>
    <s v=""/>
    <s v=""/>
    <s v=""/>
    <s v=""/>
    <s v=""/>
    <s v=""/>
    <n v="8"/>
    <n v="8"/>
    <n v="24.248896493342833"/>
    <s v="0"/>
    <x v="4"/>
  </r>
  <r>
    <x v="1770"/>
    <d v="2012-06-12T20:11:24"/>
    <n v="8900"/>
    <n v="1281600"/>
    <s v="PKR"/>
    <n v="13603.016099449767"/>
    <s v="Manager MIS &amp; Analytics"/>
    <x v="3"/>
    <s v="pakistan"/>
    <x v="3"/>
    <s v="All the 8 hours baby, all the 8!"/>
    <n v="8"/>
    <m/>
    <s v=""/>
    <s v=""/>
    <s v=""/>
    <s v=""/>
    <s v=""/>
    <s v=""/>
    <s v=""/>
    <n v="8"/>
    <n v="8"/>
    <n v="6.5399115862739263"/>
    <s v="0"/>
    <x v="3"/>
  </r>
  <r>
    <x v="1771"/>
    <d v="2012-06-12T20:47:33"/>
    <s v="aud145000"/>
    <n v="145000"/>
    <s v="AUD"/>
    <n v="147886.90017838217"/>
    <s v="Financial controller"/>
    <x v="1"/>
    <s v="Australia"/>
    <x v="16"/>
    <s v="2 to 3 hours per day"/>
    <n v="15"/>
    <m/>
    <s v=""/>
    <n v="2"/>
    <n v="3"/>
    <s v=""/>
    <s v=""/>
    <s v=""/>
    <s v=""/>
    <s v=""/>
    <n v="3"/>
    <n v="189.59858997228483"/>
    <s v="0"/>
    <x v="2"/>
  </r>
  <r>
    <x v="1772"/>
    <d v="2012-06-12T21:47:54"/>
    <n v="280000"/>
    <n v="280000"/>
    <s v="INR"/>
    <n v="4986.216672483919"/>
    <s v="Sales Cordinator"/>
    <x v="0"/>
    <s v="India"/>
    <x v="0"/>
    <s v="All the 8 hours baby, all the 8!"/>
    <n v="8"/>
    <m/>
    <s v=""/>
    <s v=""/>
    <s v=""/>
    <s v=""/>
    <s v=""/>
    <s v=""/>
    <s v=""/>
    <n v="8"/>
    <n v="8"/>
    <n v="2.397219554078807"/>
    <s v="0"/>
    <x v="3"/>
  </r>
  <r>
    <x v="1773"/>
    <d v="2012-06-12T21:58:21"/>
    <n v="4800"/>
    <n v="4800"/>
    <s v="USD"/>
    <n v="4800"/>
    <s v="Sr Executive"/>
    <x v="3"/>
    <s v="India"/>
    <x v="0"/>
    <s v="All the 8 hours baby, all the 8!"/>
    <n v="3"/>
    <m/>
    <s v=""/>
    <s v=""/>
    <s v=""/>
    <s v=""/>
    <s v=""/>
    <s v=""/>
    <s v=""/>
    <n v="8"/>
    <n v="8"/>
    <n v="2.3076923076923075"/>
    <s v="0"/>
    <x v="5"/>
  </r>
  <r>
    <x v="1774"/>
    <d v="2012-06-13T00:20:14"/>
    <s v="4.5 Laks"/>
    <n v="450000"/>
    <s v="INR"/>
    <n v="8013.5625093491553"/>
    <s v="MIS Executive"/>
    <x v="7"/>
    <s v="India"/>
    <x v="0"/>
    <s v="4 to 6 hours a day"/>
    <n v="4"/>
    <m/>
    <s v=""/>
    <s v=""/>
    <s v=""/>
    <n v="4"/>
    <s v=""/>
    <n v="6"/>
    <s v=""/>
    <s v=""/>
    <n v="6"/>
    <n v="5.1368990444545863"/>
    <s v="0"/>
    <x v="1"/>
  </r>
  <r>
    <x v="1775"/>
    <d v="2012-06-13T00:23:31"/>
    <n v="80000"/>
    <n v="80000"/>
    <s v="USD"/>
    <n v="80000"/>
    <s v="Manager, Operations"/>
    <x v="3"/>
    <s v="USA"/>
    <x v="2"/>
    <s v="4 to 6 hours a day"/>
    <n v="2"/>
    <m/>
    <s v=""/>
    <s v=""/>
    <s v=""/>
    <n v="4"/>
    <s v=""/>
    <n v="6"/>
    <s v=""/>
    <s v=""/>
    <n v="6"/>
    <n v="51.282051282051285"/>
    <s v="0"/>
    <x v="5"/>
  </r>
  <r>
    <x v="1776"/>
    <d v="2012-06-13T00:37:24"/>
    <s v="â‚¬ 45000"/>
    <n v="45000"/>
    <s v="EUR"/>
    <n v="57167.974754622352"/>
    <s v="IT Trainer"/>
    <x v="0"/>
    <s v="Netherlands"/>
    <x v="18"/>
    <s v="2 to 3 hours per day"/>
    <n v="14"/>
    <m/>
    <s v=""/>
    <n v="2"/>
    <n v="3"/>
    <s v=""/>
    <s v=""/>
    <s v=""/>
    <s v=""/>
    <s v=""/>
    <n v="3"/>
    <n v="73.292275326438912"/>
    <s v="0"/>
    <x v="2"/>
  </r>
  <r>
    <x v="1777"/>
    <d v="2012-06-13T00:50:20"/>
    <n v="20000"/>
    <n v="20000"/>
    <s v="USD"/>
    <n v="20000"/>
    <s v="administrator"/>
    <x v="0"/>
    <s v="Canada"/>
    <x v="17"/>
    <s v="2 to 3 hours per day"/>
    <n v="2"/>
    <m/>
    <s v=""/>
    <n v="2"/>
    <n v="3"/>
    <s v=""/>
    <s v=""/>
    <s v=""/>
    <s v=""/>
    <s v=""/>
    <n v="3"/>
    <n v="25.641025641025642"/>
    <s v="0"/>
    <x v="5"/>
  </r>
  <r>
    <x v="1778"/>
    <d v="2012-06-13T01:56:23"/>
    <n v="70000"/>
    <n v="70000"/>
    <s v="USD"/>
    <n v="70000"/>
    <s v="business analyst"/>
    <x v="0"/>
    <s v="USA"/>
    <x v="2"/>
    <s v="2 to 3 hours per day"/>
    <n v="5"/>
    <m/>
    <s v=""/>
    <n v="2"/>
    <n v="3"/>
    <s v=""/>
    <s v=""/>
    <s v=""/>
    <s v=""/>
    <s v=""/>
    <n v="3"/>
    <n v="89.743589743589737"/>
    <s v="0"/>
    <x v="1"/>
  </r>
  <r>
    <x v="1779"/>
    <d v="2012-06-13T03:23:05"/>
    <s v="$214,000  USD"/>
    <n v="214000"/>
    <s v="USD"/>
    <n v="214000"/>
    <s v="Assistant Corporate Controller"/>
    <x v="1"/>
    <s v="USA"/>
    <x v="2"/>
    <s v="All the 8 hours baby, all the 8!"/>
    <n v="20"/>
    <m/>
    <s v=""/>
    <s v=""/>
    <s v=""/>
    <s v=""/>
    <s v=""/>
    <s v=""/>
    <s v=""/>
    <n v="8"/>
    <n v="8"/>
    <n v="102.88461538461539"/>
    <s v="0"/>
    <x v="2"/>
  </r>
  <r>
    <x v="1780"/>
    <d v="2012-06-13T03:48:39"/>
    <n v="78000"/>
    <n v="78000"/>
    <s v="USD"/>
    <n v="78000"/>
    <s v="Data Integration Engenieer"/>
    <x v="2"/>
    <s v="USA"/>
    <x v="2"/>
    <s v="All the 8 hours baby, all the 8!"/>
    <n v="5"/>
    <m/>
    <s v=""/>
    <s v=""/>
    <s v=""/>
    <s v=""/>
    <s v=""/>
    <s v=""/>
    <s v=""/>
    <n v="8"/>
    <n v="8"/>
    <n v="37.5"/>
    <s v="0"/>
    <x v="1"/>
  </r>
  <r>
    <x v="1781"/>
    <d v="2012-06-13T04:39:37"/>
    <n v="42307.199999999997"/>
    <n v="42307"/>
    <s v="USD"/>
    <n v="42307"/>
    <s v="purchasing operations administrator"/>
    <x v="0"/>
    <s v="USA"/>
    <x v="2"/>
    <s v="2 to 3 hours per day"/>
    <n v="25"/>
    <m/>
    <s v=""/>
    <n v="2"/>
    <n v="3"/>
    <s v=""/>
    <s v=""/>
    <s v=""/>
    <s v=""/>
    <s v=""/>
    <n v="3"/>
    <n v="54.23974358974359"/>
    <s v="0"/>
    <x v="2"/>
  </r>
  <r>
    <x v="1782"/>
    <d v="2012-06-13T04:40:03"/>
    <n v="33250"/>
    <n v="33250"/>
    <s v="USD"/>
    <n v="33250"/>
    <s v="Planning and Logistics Coordinator"/>
    <x v="3"/>
    <s v="USA"/>
    <x v="2"/>
    <s v="All the 8 hours baby, all the 8!"/>
    <n v="20"/>
    <m/>
    <s v=""/>
    <s v=""/>
    <s v=""/>
    <s v=""/>
    <s v=""/>
    <s v=""/>
    <s v=""/>
    <n v="8"/>
    <n v="8"/>
    <n v="15.985576923076923"/>
    <s v="0"/>
    <x v="2"/>
  </r>
  <r>
    <x v="1783"/>
    <d v="2012-06-13T05:20:32"/>
    <s v="1600â‚¬ net monthly"/>
    <n v="19200"/>
    <s v="EUR"/>
    <n v="24391.669228638868"/>
    <s v="bank clerk"/>
    <x v="0"/>
    <s v="italy"/>
    <x v="63"/>
    <s v="4 to 6 hours a day"/>
    <n v="10"/>
    <m/>
    <s v=""/>
    <s v=""/>
    <s v=""/>
    <n v="4"/>
    <s v=""/>
    <n v="6"/>
    <s v=""/>
    <s v=""/>
    <n v="6"/>
    <n v="15.635685402973634"/>
    <s v="0"/>
    <x v="3"/>
  </r>
  <r>
    <x v="1784"/>
    <d v="2012-06-13T06:19:24"/>
    <n v="120000"/>
    <n v="120000"/>
    <s v="USD"/>
    <n v="120000"/>
    <s v="Financial Modeler"/>
    <x v="5"/>
    <s v="USA"/>
    <x v="2"/>
    <s v="4 to 6 hours a day"/>
    <n v="20"/>
    <m/>
    <s v=""/>
    <s v=""/>
    <s v=""/>
    <n v="4"/>
    <s v=""/>
    <n v="6"/>
    <s v=""/>
    <s v=""/>
    <n v="6"/>
    <n v="76.92307692307692"/>
    <s v="0"/>
    <x v="2"/>
  </r>
  <r>
    <x v="1785"/>
    <d v="2012-06-13T11:58:30"/>
    <n v="20000"/>
    <n v="20000"/>
    <s v="USD"/>
    <n v="20000"/>
    <s v="Personal Assistant"/>
    <x v="0"/>
    <s v="Hong Kong"/>
    <x v="103"/>
    <s v="1 or 2 hours a day"/>
    <n v="1"/>
    <m/>
    <n v="1"/>
    <n v="2"/>
    <s v=""/>
    <s v=""/>
    <s v=""/>
    <s v=""/>
    <s v=""/>
    <s v=""/>
    <n v="2"/>
    <n v="38.46153846153846"/>
    <s v="0"/>
    <x v="4"/>
  </r>
  <r>
    <x v="1786"/>
    <d v="2012-06-13T17:22:47"/>
    <n v="15000"/>
    <n v="15000"/>
    <s v="USD"/>
    <n v="15000"/>
    <s v="senior associate"/>
    <x v="0"/>
    <s v="India"/>
    <x v="0"/>
    <s v="2 to 3 hours per day"/>
    <n v="0.3"/>
    <m/>
    <s v=""/>
    <n v="2"/>
    <n v="3"/>
    <s v=""/>
    <s v=""/>
    <s v=""/>
    <s v=""/>
    <s v=""/>
    <n v="3"/>
    <n v="19.23076923076923"/>
    <s v="0"/>
    <x v="4"/>
  </r>
  <r>
    <x v="1787"/>
    <d v="2012-06-13T18:25:00"/>
    <s v="INR 10 lacs p.a."/>
    <n v="1000000"/>
    <s v="INR"/>
    <n v="17807.916687442568"/>
    <s v="Mnanager- Customer Project finance &amp; recovery"/>
    <x v="3"/>
    <s v="India"/>
    <x v="0"/>
    <s v="2 to 3 hours per day"/>
    <n v="10"/>
    <m/>
    <s v=""/>
    <n v="2"/>
    <n v="3"/>
    <s v=""/>
    <s v=""/>
    <s v=""/>
    <s v=""/>
    <s v=""/>
    <n v="3"/>
    <n v="22.830662419798163"/>
    <s v="0"/>
    <x v="3"/>
  </r>
  <r>
    <x v="1788"/>
    <d v="2012-06-13T19:20:25"/>
    <n v="900000"/>
    <n v="900000"/>
    <s v="INR"/>
    <n v="16027.125018698311"/>
    <s v="Lead "/>
    <x v="3"/>
    <s v="India"/>
    <x v="0"/>
    <s v="2 to 3 hours per day"/>
    <n v="6"/>
    <m/>
    <s v=""/>
    <n v="2"/>
    <n v="3"/>
    <s v=""/>
    <s v=""/>
    <s v=""/>
    <s v=""/>
    <s v=""/>
    <n v="3"/>
    <n v="20.547596177818345"/>
    <s v="0"/>
    <x v="3"/>
  </r>
  <r>
    <x v="1789"/>
    <d v="2012-06-13T19:33:58"/>
    <s v="36000 British pounds"/>
    <n v="36000"/>
    <s v="GBP"/>
    <n v="56742.417794422225"/>
    <s v="Senior officer data reporting"/>
    <x v="3"/>
    <s v="UK"/>
    <x v="14"/>
    <s v="All the 8 hours baby, all the 8!"/>
    <n v="7"/>
    <m/>
    <s v=""/>
    <s v=""/>
    <s v=""/>
    <s v=""/>
    <s v=""/>
    <s v=""/>
    <s v=""/>
    <n v="8"/>
    <n v="8"/>
    <n v="27.280008555010685"/>
    <s v="0"/>
    <x v="3"/>
  </r>
  <r>
    <x v="1790"/>
    <d v="2012-06-13T19:40:16"/>
    <n v="1200000"/>
    <n v="1200000"/>
    <s v="INR"/>
    <n v="21369.500024931083"/>
    <s v="AM"/>
    <x v="3"/>
    <s v="India"/>
    <x v="0"/>
    <s v="4 to 6 hours a day"/>
    <n v="7"/>
    <m/>
    <s v=""/>
    <s v=""/>
    <s v=""/>
    <n v="4"/>
    <s v=""/>
    <n v="6"/>
    <s v=""/>
    <s v=""/>
    <n v="6"/>
    <n v="13.698397451878899"/>
    <s v="0"/>
    <x v="3"/>
  </r>
  <r>
    <x v="1791"/>
    <d v="2012-06-13T20:39:18"/>
    <n v="425000"/>
    <n v="425000"/>
    <s v="INR"/>
    <n v="7568.3645921630914"/>
    <s v="accountant"/>
    <x v="5"/>
    <s v="India"/>
    <x v="0"/>
    <s v="2 to 3 hours per day"/>
    <n v="6"/>
    <m/>
    <s v=""/>
    <n v="2"/>
    <n v="3"/>
    <s v=""/>
    <s v=""/>
    <s v=""/>
    <s v=""/>
    <s v=""/>
    <n v="3"/>
    <n v="9.7030315284142183"/>
    <s v="0"/>
    <x v="3"/>
  </r>
  <r>
    <x v="1792"/>
    <d v="2012-06-13T23:32:36"/>
    <n v="50000"/>
    <n v="50000"/>
    <s v="GBP"/>
    <n v="78808.913603364199"/>
    <s v="Assistant Financial Accountant"/>
    <x v="5"/>
    <s v="UK"/>
    <x v="14"/>
    <s v="2 to 3 hours per day"/>
    <n v="10"/>
    <m/>
    <s v=""/>
    <n v="2"/>
    <n v="3"/>
    <s v=""/>
    <s v=""/>
    <s v=""/>
    <s v=""/>
    <s v=""/>
    <n v="3"/>
    <n v="101.03706872226179"/>
    <s v="0"/>
    <x v="3"/>
  </r>
  <r>
    <x v="1793"/>
    <d v="2012-06-14T01:55:13"/>
    <n v="60000"/>
    <n v="60000"/>
    <s v="USD"/>
    <n v="60000"/>
    <s v="Business Analyst"/>
    <x v="0"/>
    <s v="USA"/>
    <x v="2"/>
    <s v="4 to 6 hours a day"/>
    <n v="15"/>
    <m/>
    <s v=""/>
    <s v=""/>
    <s v=""/>
    <n v="4"/>
    <s v=""/>
    <n v="6"/>
    <s v=""/>
    <s v=""/>
    <n v="6"/>
    <n v="38.46153846153846"/>
    <s v="0"/>
    <x v="2"/>
  </r>
  <r>
    <x v="1794"/>
    <d v="2012-06-14T02:44:43"/>
    <n v="57000"/>
    <n v="57000"/>
    <s v="USD"/>
    <n v="57000"/>
    <s v="Staff Accountant"/>
    <x v="5"/>
    <s v="USA"/>
    <x v="2"/>
    <s v="4 to 6 hours a day"/>
    <n v="9"/>
    <m/>
    <s v=""/>
    <s v=""/>
    <s v=""/>
    <n v="4"/>
    <s v=""/>
    <n v="6"/>
    <s v=""/>
    <s v=""/>
    <n v="6"/>
    <n v="36.53846153846154"/>
    <s v="0"/>
    <x v="3"/>
  </r>
  <r>
    <x v="1795"/>
    <d v="2012-06-14T04:22:36"/>
    <n v="40000"/>
    <n v="40000"/>
    <s v="USD"/>
    <n v="40000"/>
    <s v="Rates Analyst"/>
    <x v="0"/>
    <s v="USA"/>
    <x v="2"/>
    <s v="2 to 3 hours per day"/>
    <n v="0"/>
    <m/>
    <s v=""/>
    <n v="2"/>
    <n v="3"/>
    <s v=""/>
    <s v=""/>
    <s v=""/>
    <s v=""/>
    <s v=""/>
    <n v="3"/>
    <n v="51.282051282051285"/>
    <s v="0"/>
    <x v="0"/>
  </r>
  <r>
    <x v="1796"/>
    <d v="2012-06-14T07:16:41"/>
    <n v="80000"/>
    <n v="80000"/>
    <s v="USD"/>
    <n v="80000"/>
    <s v="Project Controller"/>
    <x v="1"/>
    <s v="USA"/>
    <x v="2"/>
    <s v="4 to 6 hours a day"/>
    <n v="9"/>
    <m/>
    <s v=""/>
    <s v=""/>
    <s v=""/>
    <n v="4"/>
    <s v=""/>
    <n v="6"/>
    <s v=""/>
    <s v=""/>
    <n v="6"/>
    <n v="51.282051282051285"/>
    <s v="0"/>
    <x v="3"/>
  </r>
  <r>
    <x v="1797"/>
    <d v="2012-06-14T12:27:30"/>
    <n v="118000"/>
    <n v="118000"/>
    <s v="USD"/>
    <n v="118000"/>
    <s v="AVP"/>
    <x v="4"/>
    <s v="USA"/>
    <x v="2"/>
    <s v="4 to 6 hours a day"/>
    <n v="6"/>
    <m/>
    <s v=""/>
    <s v=""/>
    <s v=""/>
    <n v="4"/>
    <s v=""/>
    <n v="6"/>
    <s v=""/>
    <s v=""/>
    <n v="6"/>
    <n v="75.641025641025649"/>
    <s v="0"/>
    <x v="3"/>
  </r>
  <r>
    <x v="1798"/>
    <d v="2012-06-14T14:08:58"/>
    <n v="5000"/>
    <n v="60000"/>
    <s v="USD"/>
    <n v="60000"/>
    <s v="Analyst"/>
    <x v="0"/>
    <s v="UAE"/>
    <x v="21"/>
    <s v="4 to 6 hours a day"/>
    <n v="5"/>
    <m/>
    <s v=""/>
    <s v=""/>
    <s v=""/>
    <n v="4"/>
    <s v=""/>
    <n v="6"/>
    <s v=""/>
    <s v=""/>
    <n v="6"/>
    <n v="38.46153846153846"/>
    <s v="0"/>
    <x v="1"/>
  </r>
  <r>
    <x v="1799"/>
    <d v="2012-06-14T18:27:04"/>
    <n v="560"/>
    <n v="6720"/>
    <s v="USD"/>
    <n v="6720"/>
    <s v="accoutant"/>
    <x v="5"/>
    <s v="India"/>
    <x v="0"/>
    <s v="4 to 6 hours a day"/>
    <n v="5"/>
    <m/>
    <s v=""/>
    <s v=""/>
    <s v=""/>
    <n v="4"/>
    <s v=""/>
    <n v="6"/>
    <s v=""/>
    <s v=""/>
    <n v="6"/>
    <n v="4.3076923076923075"/>
    <s v="0"/>
    <x v="1"/>
  </r>
  <r>
    <x v="1800"/>
    <d v="2012-06-14T22:03:05"/>
    <n v="1720"/>
    <n v="20640"/>
    <s v="USD"/>
    <n v="20640"/>
    <s v="Programme Officer"/>
    <x v="3"/>
    <s v="Singapore"/>
    <x v="30"/>
    <s v="4 to 6 hours a day"/>
    <n v="3"/>
    <m/>
    <s v=""/>
    <s v=""/>
    <s v=""/>
    <n v="4"/>
    <s v=""/>
    <n v="6"/>
    <s v=""/>
    <s v=""/>
    <n v="6"/>
    <n v="13.23076923076923"/>
    <s v="0"/>
    <x v="5"/>
  </r>
  <r>
    <x v="1801"/>
    <d v="2012-06-15T00:35:45"/>
    <n v="50000"/>
    <n v="50000"/>
    <s v="USD"/>
    <n v="50000"/>
    <s v="Digital Media Analyst"/>
    <x v="0"/>
    <s v="USA"/>
    <x v="2"/>
    <s v="All the 8 hours baby, all the 8!"/>
    <n v="15"/>
    <m/>
    <s v=""/>
    <s v=""/>
    <s v=""/>
    <s v=""/>
    <s v=""/>
    <s v=""/>
    <s v=""/>
    <n v="8"/>
    <n v="8"/>
    <n v="24.03846153846154"/>
    <s v="0"/>
    <x v="2"/>
  </r>
  <r>
    <x v="1802"/>
    <d v="2012-06-15T00:52:38"/>
    <n v="2000"/>
    <n v="24000"/>
    <s v="USD"/>
    <n v="24000"/>
    <s v="Plant Controller"/>
    <x v="1"/>
    <s v="Russia"/>
    <x v="13"/>
    <s v="All the 8 hours baby, all the 8!"/>
    <n v="23"/>
    <m/>
    <s v=""/>
    <s v=""/>
    <s v=""/>
    <s v=""/>
    <s v=""/>
    <s v=""/>
    <s v=""/>
    <n v="8"/>
    <n v="8"/>
    <n v="11.538461538461538"/>
    <s v="0"/>
    <x v="2"/>
  </r>
  <r>
    <x v="1803"/>
    <d v="2012-06-15T01:02:48"/>
    <n v="60000"/>
    <n v="60000"/>
    <s v="USD"/>
    <n v="60000"/>
    <s v="Business Analyst"/>
    <x v="0"/>
    <s v="USA"/>
    <x v="2"/>
    <s v="2 to 3 hours per day"/>
    <n v="3"/>
    <m/>
    <s v=""/>
    <n v="2"/>
    <n v="3"/>
    <s v=""/>
    <s v=""/>
    <s v=""/>
    <s v=""/>
    <s v=""/>
    <n v="3"/>
    <n v="76.92307692307692"/>
    <s v="0"/>
    <x v="5"/>
  </r>
  <r>
    <x v="1804"/>
    <d v="2012-06-15T01:10:09"/>
    <n v="37500"/>
    <n v="37500"/>
    <s v="USD"/>
    <n v="37500"/>
    <s v="consultant"/>
    <x v="8"/>
    <s v="India"/>
    <x v="0"/>
    <s v="All the 8 hours baby, all the 8!"/>
    <n v="0"/>
    <m/>
    <s v=""/>
    <s v=""/>
    <s v=""/>
    <s v=""/>
    <s v=""/>
    <s v=""/>
    <s v=""/>
    <n v="8"/>
    <n v="8"/>
    <n v="18.028846153846153"/>
    <s v="0"/>
    <x v="0"/>
  </r>
  <r>
    <x v="1805"/>
    <d v="2012-06-15T02:24:44"/>
    <n v="40000"/>
    <n v="40000"/>
    <s v="USD"/>
    <n v="40000"/>
    <s v="Research Support Specialist"/>
    <x v="6"/>
    <s v="USA"/>
    <x v="2"/>
    <s v="4 to 6 hours a day"/>
    <n v="1"/>
    <m/>
    <s v=""/>
    <s v=""/>
    <s v=""/>
    <n v="4"/>
    <s v=""/>
    <n v="6"/>
    <s v=""/>
    <s v=""/>
    <n v="6"/>
    <n v="25.641025641025642"/>
    <s v="0"/>
    <x v="4"/>
  </r>
  <r>
    <x v="1806"/>
    <d v="2012-06-15T02:30:11"/>
    <s v="US$ 85000"/>
    <n v="85000"/>
    <s v="USD"/>
    <n v="85000"/>
    <s v="Chief Financial Officer"/>
    <x v="4"/>
    <s v="USA"/>
    <x v="2"/>
    <s v="2 to 3 hours per day"/>
    <n v="15"/>
    <m/>
    <s v=""/>
    <n v="2"/>
    <n v="3"/>
    <s v=""/>
    <s v=""/>
    <s v=""/>
    <s v=""/>
    <s v=""/>
    <n v="3"/>
    <n v="108.97435897435896"/>
    <s v="0"/>
    <x v="2"/>
  </r>
  <r>
    <x v="1807"/>
    <d v="2012-06-15T03:00:04"/>
    <n v="30000"/>
    <n v="30000"/>
    <s v="USD"/>
    <n v="30000"/>
    <s v="Trainee"/>
    <x v="0"/>
    <s v="Brazil"/>
    <x v="24"/>
    <s v="2 to 3 hours per day"/>
    <n v="1"/>
    <m/>
    <s v=""/>
    <n v="2"/>
    <n v="3"/>
    <s v=""/>
    <s v=""/>
    <s v=""/>
    <s v=""/>
    <s v=""/>
    <n v="3"/>
    <n v="38.46153846153846"/>
    <s v="0"/>
    <x v="4"/>
  </r>
  <r>
    <x v="1808"/>
    <d v="2012-06-15T03:51:50"/>
    <s v="Â£33500"/>
    <n v="33500"/>
    <s v="GBP"/>
    <n v="52801.972114254015"/>
    <s v="Senior Manufacturing Engineer"/>
    <x v="2"/>
    <s v="UK"/>
    <x v="14"/>
    <s v="2 to 3 hours per day"/>
    <n v="7"/>
    <m/>
    <s v=""/>
    <n v="2"/>
    <n v="3"/>
    <s v=""/>
    <s v=""/>
    <s v=""/>
    <s v=""/>
    <s v=""/>
    <n v="3"/>
    <n v="67.694836043915402"/>
    <s v="0"/>
    <x v="3"/>
  </r>
  <r>
    <x v="1809"/>
    <d v="2012-06-15T05:44:30"/>
    <n v="29000"/>
    <n v="29000"/>
    <s v="USD"/>
    <n v="29000"/>
    <s v="Customer Experence Engineer"/>
    <x v="2"/>
    <s v="USA"/>
    <x v="2"/>
    <s v="All the 8 hours baby, all the 8!"/>
    <n v="1"/>
    <m/>
    <s v=""/>
    <s v=""/>
    <s v=""/>
    <s v=""/>
    <s v=""/>
    <s v=""/>
    <s v=""/>
    <n v="8"/>
    <n v="8"/>
    <n v="13.942307692307692"/>
    <s v="0"/>
    <x v="4"/>
  </r>
  <r>
    <x v="1810"/>
    <d v="2012-06-15T09:00:08"/>
    <n v="48000"/>
    <n v="48000"/>
    <s v="USD"/>
    <n v="48000"/>
    <s v="Accountant"/>
    <x v="5"/>
    <s v="USA"/>
    <x v="2"/>
    <s v="4 to 6 hours a day"/>
    <n v="1"/>
    <m/>
    <s v=""/>
    <s v=""/>
    <s v=""/>
    <n v="4"/>
    <s v=""/>
    <n v="6"/>
    <s v=""/>
    <s v=""/>
    <n v="6"/>
    <n v="30.76923076923077"/>
    <s v="0"/>
    <x v="4"/>
  </r>
  <r>
    <x v="1811"/>
    <d v="2012-06-15T09:01:23"/>
    <n v="48000"/>
    <n v="48000"/>
    <s v="USD"/>
    <n v="48000"/>
    <s v="Accountant"/>
    <x v="5"/>
    <s v="USA"/>
    <x v="2"/>
    <s v="4 to 6 hours a day"/>
    <n v="1"/>
    <m/>
    <s v=""/>
    <s v=""/>
    <s v=""/>
    <n v="4"/>
    <s v=""/>
    <n v="6"/>
    <s v=""/>
    <s v=""/>
    <n v="6"/>
    <n v="30.76923076923077"/>
    <s v="0"/>
    <x v="4"/>
  </r>
  <r>
    <x v="1812"/>
    <d v="2012-06-15T15:07:11"/>
    <n v="700"/>
    <n v="8400"/>
    <s v="USD"/>
    <n v="8400"/>
    <s v="Analyst"/>
    <x v="0"/>
    <s v="Baltic"/>
    <x v="104"/>
    <s v="All the 8 hours baby, all the 8!"/>
    <n v="0.3"/>
    <m/>
    <s v=""/>
    <s v=""/>
    <s v=""/>
    <s v=""/>
    <s v=""/>
    <s v=""/>
    <s v=""/>
    <n v="8"/>
    <n v="8"/>
    <n v="4.0384615384615383"/>
    <s v="0"/>
    <x v="4"/>
  </r>
  <r>
    <x v="1813"/>
    <d v="2012-06-15T15:43:42"/>
    <n v="270000"/>
    <n v="270000"/>
    <s v="INR"/>
    <n v="4808.137505609493"/>
    <s v="Team Lead"/>
    <x v="3"/>
    <s v="India"/>
    <x v="0"/>
    <s v="2 to 3 hours per day"/>
    <n v="5"/>
    <m/>
    <s v=""/>
    <n v="2"/>
    <n v="3"/>
    <s v=""/>
    <s v=""/>
    <s v=""/>
    <s v=""/>
    <s v=""/>
    <n v="3"/>
    <n v="6.164278853345504"/>
    <s v="0"/>
    <x v="1"/>
  </r>
  <r>
    <x v="1814"/>
    <d v="2012-06-15T16:36:47"/>
    <n v="1400000"/>
    <n v="1400000"/>
    <s v="INR"/>
    <n v="24931.083362419595"/>
    <s v="Manager - Controlling"/>
    <x v="3"/>
    <s v="India"/>
    <x v="0"/>
    <s v="4 to 6 hours a day"/>
    <n v="10"/>
    <m/>
    <s v=""/>
    <s v=""/>
    <s v=""/>
    <n v="4"/>
    <s v=""/>
    <n v="6"/>
    <s v=""/>
    <s v=""/>
    <n v="6"/>
    <n v="15.981463693858716"/>
    <s v="0"/>
    <x v="3"/>
  </r>
  <r>
    <x v="1815"/>
    <d v="2012-06-15T17:16:19"/>
    <s v="INR 700000"/>
    <n v="700000"/>
    <s v="INR"/>
    <n v="12465.541681209797"/>
    <s v="Sr. System Analyst"/>
    <x v="0"/>
    <s v="India"/>
    <x v="0"/>
    <s v="2 to 3 hours per day"/>
    <n v="4"/>
    <m/>
    <s v=""/>
    <n v="2"/>
    <n v="3"/>
    <s v=""/>
    <s v=""/>
    <s v=""/>
    <s v=""/>
    <s v=""/>
    <n v="3"/>
    <n v="15.981463693858716"/>
    <s v="0"/>
    <x v="1"/>
  </r>
  <r>
    <x v="1816"/>
    <d v="2012-06-15T17:35:32"/>
    <n v="20000"/>
    <n v="20000"/>
    <s v="GBP"/>
    <n v="31523.565441345683"/>
    <s v="Accountant"/>
    <x v="5"/>
    <s v="UK"/>
    <x v="14"/>
    <s v="2 to 3 hours per day"/>
    <n v="10"/>
    <m/>
    <s v=""/>
    <n v="2"/>
    <n v="3"/>
    <s v=""/>
    <s v=""/>
    <s v=""/>
    <s v=""/>
    <s v=""/>
    <n v="3"/>
    <n v="40.41482748890472"/>
    <s v="0"/>
    <x v="3"/>
  </r>
  <r>
    <x v="1817"/>
    <d v="2012-06-15T17:36:10"/>
    <s v="INR 1000000"/>
    <n v="1000000"/>
    <s v="INR"/>
    <n v="17807.916687442568"/>
    <s v="Sr.Manager"/>
    <x v="3"/>
    <s v="India"/>
    <x v="0"/>
    <s v="All the 8 hours baby, all the 8!"/>
    <n v="10"/>
    <m/>
    <s v=""/>
    <s v=""/>
    <s v=""/>
    <s v=""/>
    <s v=""/>
    <s v=""/>
    <s v=""/>
    <n v="8"/>
    <n v="8"/>
    <n v="8.5614984074243115"/>
    <s v="0"/>
    <x v="3"/>
  </r>
  <r>
    <x v="1818"/>
    <d v="2012-06-15T18:13:12"/>
    <n v="112000"/>
    <n v="112000"/>
    <s v="USD"/>
    <n v="112000"/>
    <s v="manager"/>
    <x v="3"/>
    <s v="USA"/>
    <x v="2"/>
    <s v="2 to 3 hours per day"/>
    <n v="8"/>
    <m/>
    <s v=""/>
    <n v="2"/>
    <n v="3"/>
    <s v=""/>
    <s v=""/>
    <s v=""/>
    <s v=""/>
    <s v=""/>
    <n v="3"/>
    <n v="143.58974358974359"/>
    <s v="0"/>
    <x v="3"/>
  </r>
  <r>
    <x v="1819"/>
    <d v="2012-06-15T20:00:26"/>
    <n v="11000"/>
    <n v="11000"/>
    <s v="USD"/>
    <n v="11000"/>
    <s v="AM"/>
    <x v="3"/>
    <s v="India"/>
    <x v="0"/>
    <s v="All the 8 hours baby, all the 8!"/>
    <n v="8"/>
    <m/>
    <s v=""/>
    <s v=""/>
    <s v=""/>
    <s v=""/>
    <s v=""/>
    <s v=""/>
    <s v=""/>
    <n v="8"/>
    <n v="8"/>
    <n v="5.2884615384615383"/>
    <s v="0"/>
    <x v="3"/>
  </r>
  <r>
    <x v="1820"/>
    <d v="2012-06-15T20:50:49"/>
    <s v="EUR 90000"/>
    <n v="90000"/>
    <s v="EUR"/>
    <n v="114335.9495092447"/>
    <s v="Controller"/>
    <x v="1"/>
    <s v="mainland Europe (Euro zone)"/>
    <x v="89"/>
    <s v="2 to 3 hours per day"/>
    <n v="20"/>
    <m/>
    <s v=""/>
    <n v="2"/>
    <n v="3"/>
    <s v=""/>
    <s v=""/>
    <s v=""/>
    <s v=""/>
    <s v=""/>
    <n v="3"/>
    <n v="146.58455065287782"/>
    <s v="0"/>
    <x v="2"/>
  </r>
  <r>
    <x v="1821"/>
    <d v="2012-06-15T21:32:16"/>
    <s v="$US16.110,72"/>
    <n v="16110"/>
    <s v="USD"/>
    <n v="16110"/>
    <s v="INFORMATION ANALIST"/>
    <x v="0"/>
    <s v="COLOMBIA"/>
    <x v="28"/>
    <s v="All the 8 hours baby, all the 8!"/>
    <n v="10"/>
    <m/>
    <s v=""/>
    <s v=""/>
    <s v=""/>
    <s v=""/>
    <s v=""/>
    <s v=""/>
    <s v=""/>
    <n v="8"/>
    <n v="8"/>
    <n v="7.7451923076923075"/>
    <s v="0"/>
    <x v="3"/>
  </r>
  <r>
    <x v="1822"/>
    <d v="2012-06-15T22:36:45"/>
    <n v="72000"/>
    <n v="72000"/>
    <s v="USD"/>
    <n v="72000"/>
    <s v="HR Supervisor"/>
    <x v="3"/>
    <s v="USA"/>
    <x v="2"/>
    <s v="4 to 6 hours a day"/>
    <n v="10"/>
    <m/>
    <s v=""/>
    <s v=""/>
    <s v=""/>
    <n v="4"/>
    <s v=""/>
    <n v="6"/>
    <s v=""/>
    <s v=""/>
    <n v="6"/>
    <n v="46.153846153846153"/>
    <s v="0"/>
    <x v="3"/>
  </r>
  <r>
    <x v="1823"/>
    <d v="2012-06-15T23:21:00"/>
    <n v="60000"/>
    <n v="60000"/>
    <s v="USD"/>
    <n v="60000"/>
    <s v="Marketing Initatities Analyst"/>
    <x v="0"/>
    <s v="USA"/>
    <x v="2"/>
    <s v="All the 8 hours baby, all the 8!"/>
    <n v="10"/>
    <m/>
    <s v=""/>
    <s v=""/>
    <s v=""/>
    <s v=""/>
    <s v=""/>
    <s v=""/>
    <s v=""/>
    <n v="8"/>
    <n v="8"/>
    <n v="28.846153846153847"/>
    <s v="0"/>
    <x v="3"/>
  </r>
  <r>
    <x v="1824"/>
    <d v="2012-06-15T23:50:11"/>
    <n v="67000"/>
    <n v="67000"/>
    <s v="USD"/>
    <n v="67000"/>
    <s v="Sales Compensation Analyst"/>
    <x v="0"/>
    <s v="USA"/>
    <x v="2"/>
    <s v="4 to 6 hours a day"/>
    <n v="6"/>
    <m/>
    <s v=""/>
    <s v=""/>
    <s v=""/>
    <n v="4"/>
    <s v=""/>
    <n v="6"/>
    <s v=""/>
    <s v=""/>
    <n v="6"/>
    <n v="42.948717948717949"/>
    <s v="0"/>
    <x v="3"/>
  </r>
  <r>
    <x v="1825"/>
    <d v="2012-06-16T02:50:49"/>
    <n v="54000"/>
    <n v="54000"/>
    <s v="USD"/>
    <n v="54000"/>
    <s v="materials"/>
    <x v="0"/>
    <s v="USA"/>
    <x v="2"/>
    <s v="4 to 6 hours a day"/>
    <n v="18"/>
    <m/>
    <s v=""/>
    <s v=""/>
    <s v=""/>
    <n v="4"/>
    <s v=""/>
    <n v="6"/>
    <s v=""/>
    <s v=""/>
    <n v="6"/>
    <n v="34.615384615384613"/>
    <s v="0"/>
    <x v="2"/>
  </r>
  <r>
    <x v="1826"/>
    <d v="2012-06-16T05:23:03"/>
    <n v="38666"/>
    <n v="38666"/>
    <s v="USD"/>
    <n v="38666"/>
    <s v="Actuarial Specialist"/>
    <x v="6"/>
    <s v="South Africa"/>
    <x v="11"/>
    <s v="All the 8 hours baby, all the 8!"/>
    <n v="10"/>
    <m/>
    <s v=""/>
    <s v=""/>
    <s v=""/>
    <s v=""/>
    <s v=""/>
    <s v=""/>
    <s v=""/>
    <n v="8"/>
    <n v="8"/>
    <n v="18.589423076923076"/>
    <s v="0"/>
    <x v="3"/>
  </r>
  <r>
    <x v="1827"/>
    <d v="2012-06-16T06:17:53"/>
    <n v="63000"/>
    <n v="63000"/>
    <s v="USD"/>
    <n v="63000"/>
    <s v="Marketing Database Analyst"/>
    <x v="0"/>
    <s v="USA"/>
    <x v="2"/>
    <s v="4 to 6 hours a day"/>
    <n v="6"/>
    <m/>
    <s v=""/>
    <s v=""/>
    <s v=""/>
    <n v="4"/>
    <s v=""/>
    <n v="6"/>
    <s v=""/>
    <s v=""/>
    <n v="6"/>
    <n v="40.384615384615387"/>
    <s v="0"/>
    <x v="3"/>
  </r>
  <r>
    <x v="1828"/>
    <d v="2012-06-16T08:10:59"/>
    <s v="63000 USD"/>
    <n v="63000"/>
    <s v="USD"/>
    <n v="63000"/>
    <s v="Financial Analyst"/>
    <x v="0"/>
    <s v="USA"/>
    <x v="2"/>
    <s v="All the 8 hours baby, all the 8!"/>
    <n v="1"/>
    <m/>
    <s v=""/>
    <s v=""/>
    <s v=""/>
    <s v=""/>
    <s v=""/>
    <s v=""/>
    <s v=""/>
    <n v="8"/>
    <n v="8"/>
    <n v="30.28846153846154"/>
    <s v="0"/>
    <x v="4"/>
  </r>
  <r>
    <x v="1829"/>
    <d v="2012-06-16T14:10:51"/>
    <s v="INR 360000"/>
    <n v="360000"/>
    <s v="INR"/>
    <n v="6410.8500074793246"/>
    <s v="Analyst"/>
    <x v="0"/>
    <s v="India"/>
    <x v="0"/>
    <s v="All the 8 hours baby, all the 8!"/>
    <n v="2"/>
    <m/>
    <s v=""/>
    <s v=""/>
    <s v=""/>
    <s v=""/>
    <s v=""/>
    <s v=""/>
    <s v=""/>
    <n v="8"/>
    <n v="8"/>
    <n v="3.0821394266727524"/>
    <s v="0"/>
    <x v="5"/>
  </r>
  <r>
    <x v="1830"/>
    <d v="2012-06-16T17:07:45"/>
    <s v="INR 50000"/>
    <n v="600000"/>
    <s v="INR"/>
    <n v="10684.750012465542"/>
    <s v="Manager- Customer Support"/>
    <x v="3"/>
    <s v="India"/>
    <x v="0"/>
    <s v="4 to 6 hours a day"/>
    <n v="12"/>
    <m/>
    <s v=""/>
    <s v=""/>
    <s v=""/>
    <n v="4"/>
    <s v=""/>
    <n v="6"/>
    <s v=""/>
    <s v=""/>
    <n v="6"/>
    <n v="6.8491987259394493"/>
    <s v="0"/>
    <x v="2"/>
  </r>
  <r>
    <x v="1831"/>
    <d v="2012-06-16T17:14:03"/>
    <n v="40000"/>
    <n v="40000"/>
    <s v="USD"/>
    <n v="40000"/>
    <s v="Assistant Manager"/>
    <x v="3"/>
    <s v="India"/>
    <x v="0"/>
    <s v="4 to 6 hours a day"/>
    <n v="5"/>
    <m/>
    <s v=""/>
    <s v=""/>
    <s v=""/>
    <n v="4"/>
    <s v=""/>
    <n v="6"/>
    <s v=""/>
    <s v=""/>
    <n v="6"/>
    <n v="25.641025641025642"/>
    <s v="0"/>
    <x v="1"/>
  </r>
  <r>
    <x v="1832"/>
    <d v="2012-06-16T17:49:27"/>
    <s v="3.5 lac"/>
    <n v="350000"/>
    <s v="INR"/>
    <n v="6232.7708406048987"/>
    <s v="Analyst"/>
    <x v="0"/>
    <s v="India"/>
    <x v="0"/>
    <s v="4 to 6 hours a day"/>
    <n v="6"/>
    <m/>
    <s v=""/>
    <s v=""/>
    <s v=""/>
    <n v="4"/>
    <s v=""/>
    <n v="6"/>
    <s v=""/>
    <s v=""/>
    <n v="6"/>
    <n v="3.995365923464679"/>
    <s v="0"/>
    <x v="3"/>
  </r>
  <r>
    <x v="1833"/>
    <d v="2012-06-16T18:31:59"/>
    <n v="2342342"/>
    <n v="2342342"/>
    <s v="INR"/>
    <n v="41712.231189497601"/>
    <s v="3r23regedf"/>
    <x v="9"/>
    <s v="India"/>
    <x v="0"/>
    <s v="2 to 3 hours per day"/>
    <n v="12"/>
    <m/>
    <s v=""/>
    <n v="2"/>
    <n v="3"/>
    <s v=""/>
    <s v=""/>
    <s v=""/>
    <s v=""/>
    <s v=""/>
    <n v="3"/>
    <n v="53.477219473714875"/>
    <s v="0"/>
    <x v="2"/>
  </r>
  <r>
    <x v="1834"/>
    <d v="2012-06-16T18:33:25"/>
    <s v="Rs. 700000"/>
    <n v="700000"/>
    <s v="INR"/>
    <n v="12465.541681209797"/>
    <s v="Revenue Focus Manager"/>
    <x v="3"/>
    <s v="India"/>
    <x v="0"/>
    <s v="2 to 3 hours per day"/>
    <n v="9"/>
    <m/>
    <s v=""/>
    <n v="2"/>
    <n v="3"/>
    <s v=""/>
    <s v=""/>
    <s v=""/>
    <s v=""/>
    <s v=""/>
    <n v="3"/>
    <n v="15.981463693858716"/>
    <s v="0"/>
    <x v="3"/>
  </r>
  <r>
    <x v="1835"/>
    <d v="2012-06-16T22:24:30"/>
    <n v="20500"/>
    <n v="20500"/>
    <s v="GBP"/>
    <n v="32311.654577379326"/>
    <s v="analyst"/>
    <x v="0"/>
    <s v="UK"/>
    <x v="14"/>
    <s v="4 to 6 hours a day"/>
    <n v="20"/>
    <m/>
    <s v=""/>
    <s v=""/>
    <s v=""/>
    <n v="4"/>
    <s v=""/>
    <n v="6"/>
    <s v=""/>
    <s v=""/>
    <n v="6"/>
    <n v="20.712599088063673"/>
    <s v="0"/>
    <x v="2"/>
  </r>
  <r>
    <x v="1836"/>
    <d v="2012-06-17T01:34:46"/>
    <s v="4,00,000"/>
    <n v="400000"/>
    <s v="INR"/>
    <n v="7123.1666749770275"/>
    <s v="technical analyst"/>
    <x v="0"/>
    <s v="India"/>
    <x v="0"/>
    <s v="1 or 2 hours a day"/>
    <n v="2"/>
    <m/>
    <n v="1"/>
    <n v="2"/>
    <s v=""/>
    <s v=""/>
    <s v=""/>
    <s v=""/>
    <s v=""/>
    <s v=""/>
    <n v="2"/>
    <n v="13.698397451878899"/>
    <s v="0"/>
    <x v="5"/>
  </r>
  <r>
    <x v="1837"/>
    <d v="2012-06-17T04:02:00"/>
    <s v="US$100,000"/>
    <n v="100000"/>
    <s v="USD"/>
    <n v="100000"/>
    <s v="Senior Manager MIS"/>
    <x v="3"/>
    <s v="UAE"/>
    <x v="21"/>
    <s v="All the 8 hours baby, all the 8!"/>
    <n v="15"/>
    <m/>
    <s v=""/>
    <s v=""/>
    <s v=""/>
    <s v=""/>
    <s v=""/>
    <s v=""/>
    <s v=""/>
    <n v="8"/>
    <n v="8"/>
    <n v="48.07692307692308"/>
    <s v="0"/>
    <x v="2"/>
  </r>
  <r>
    <x v="1838"/>
    <d v="2012-06-17T11:38:53"/>
    <n v="75000"/>
    <n v="75000"/>
    <s v="NZD"/>
    <n v="59819.107020370408"/>
    <s v="Commercial Accountant"/>
    <x v="5"/>
    <s v="New Zealand"/>
    <x v="49"/>
    <s v="4 to 6 hours a day"/>
    <n v="4"/>
    <m/>
    <s v=""/>
    <s v=""/>
    <s v=""/>
    <n v="4"/>
    <s v=""/>
    <n v="6"/>
    <s v=""/>
    <s v=""/>
    <n v="6"/>
    <n v="38.345581423314364"/>
    <s v="0"/>
    <x v="1"/>
  </r>
  <r>
    <x v="1839"/>
    <d v="2012-06-17T12:00:57"/>
    <n v="25000"/>
    <n v="25000"/>
    <s v="USD"/>
    <n v="25000"/>
    <s v="Data Analyst"/>
    <x v="0"/>
    <s v="India"/>
    <x v="0"/>
    <s v="All the 8 hours baby, all the 8!"/>
    <n v="1.5"/>
    <m/>
    <s v=""/>
    <s v=""/>
    <s v=""/>
    <s v=""/>
    <s v=""/>
    <s v=""/>
    <s v=""/>
    <n v="8"/>
    <n v="8"/>
    <n v="12.01923076923077"/>
    <s v="0"/>
    <x v="5"/>
  </r>
  <r>
    <x v="1840"/>
    <d v="2012-06-17T12:48:52"/>
    <n v="5000"/>
    <n v="5000"/>
    <s v="USD"/>
    <n v="5000"/>
    <s v="admin"/>
    <x v="0"/>
    <s v="India"/>
    <x v="0"/>
    <s v="2 to 3 hours per day"/>
    <n v="10"/>
    <m/>
    <s v=""/>
    <n v="2"/>
    <n v="3"/>
    <s v=""/>
    <s v=""/>
    <s v=""/>
    <s v=""/>
    <s v=""/>
    <n v="3"/>
    <n v="6.4102564102564106"/>
    <s v="0"/>
    <x v="3"/>
  </r>
  <r>
    <x v="1841"/>
    <d v="2012-06-17T13:26:38"/>
    <s v="AUD63000"/>
    <n v="63000"/>
    <s v="AUD"/>
    <n v="64254.308353366054"/>
    <s v="Financial Modelling adviser"/>
    <x v="5"/>
    <s v="Australia"/>
    <x v="16"/>
    <s v="All the 8 hours baby, all the 8!"/>
    <n v="3"/>
    <m/>
    <s v=""/>
    <s v=""/>
    <s v=""/>
    <s v=""/>
    <s v=""/>
    <s v=""/>
    <s v=""/>
    <n v="8"/>
    <n v="8"/>
    <n v="30.891494400656757"/>
    <s v="0"/>
    <x v="5"/>
  </r>
  <r>
    <x v="1842"/>
    <d v="2012-06-17T16:01:50"/>
    <n v="60000"/>
    <n v="60000"/>
    <s v="EUR"/>
    <n v="76223.966339496474"/>
    <s v="pm"/>
    <x v="3"/>
    <s v="Germany"/>
    <x v="5"/>
    <s v="4 to 6 hours a day"/>
    <n v="6"/>
    <m/>
    <s v=""/>
    <s v=""/>
    <s v=""/>
    <n v="4"/>
    <s v=""/>
    <n v="6"/>
    <s v=""/>
    <s v=""/>
    <n v="6"/>
    <n v="48.861516884292612"/>
    <s v="0"/>
    <x v="3"/>
  </r>
  <r>
    <x v="1843"/>
    <d v="2012-06-18T05:42:18"/>
    <n v="600000"/>
    <n v="600000"/>
    <s v="DKK"/>
    <n v="102542.54233725216"/>
    <s v="Engineer"/>
    <x v="2"/>
    <s v="DK"/>
    <x v="62"/>
    <s v="2 to 3 hours per day"/>
    <n v="20"/>
    <m/>
    <s v=""/>
    <n v="2"/>
    <n v="3"/>
    <s v=""/>
    <s v=""/>
    <s v=""/>
    <s v=""/>
    <s v=""/>
    <n v="3"/>
    <n v="131.464797868272"/>
    <s v="0"/>
    <x v="2"/>
  </r>
  <r>
    <x v="1844"/>
    <d v="2012-06-18T06:14:35"/>
    <n v="46000"/>
    <n v="46000"/>
    <s v="USD"/>
    <n v="46000"/>
    <s v="AML Analyst"/>
    <x v="0"/>
    <s v="USA"/>
    <x v="2"/>
    <s v="All the 8 hours baby, all the 8!"/>
    <n v="1"/>
    <m/>
    <s v=""/>
    <s v=""/>
    <s v=""/>
    <s v=""/>
    <s v=""/>
    <s v=""/>
    <s v=""/>
    <n v="8"/>
    <n v="8"/>
    <n v="22.115384615384617"/>
    <s v="0"/>
    <x v="4"/>
  </r>
  <r>
    <x v="1845"/>
    <d v="2012-06-18T08:19:01"/>
    <n v="5000"/>
    <n v="5000"/>
    <s v="USD"/>
    <n v="5000"/>
    <s v="analyst "/>
    <x v="0"/>
    <s v="India"/>
    <x v="0"/>
    <s v="All the 8 hours baby, all the 8!"/>
    <n v="2"/>
    <m/>
    <s v=""/>
    <s v=""/>
    <s v=""/>
    <s v=""/>
    <s v=""/>
    <s v=""/>
    <s v=""/>
    <n v="8"/>
    <n v="8"/>
    <n v="2.4038461538461537"/>
    <s v="0"/>
    <x v="5"/>
  </r>
  <r>
    <x v="1846"/>
    <d v="2012-06-18T14:27:59"/>
    <s v="$AUD 76300"/>
    <n v="76300"/>
    <s v="AUD"/>
    <n v="77819.106783521114"/>
    <s v="Operations Analyst"/>
    <x v="0"/>
    <s v="Australia"/>
    <x v="16"/>
    <s v="All the 8 hours baby, all the 8!"/>
    <n v="3"/>
    <m/>
    <s v=""/>
    <s v=""/>
    <s v=""/>
    <s v=""/>
    <s v=""/>
    <s v=""/>
    <s v=""/>
    <n v="8"/>
    <n v="8"/>
    <n v="37.413032107462072"/>
    <s v="0"/>
    <x v="5"/>
  </r>
  <r>
    <x v="1847"/>
    <d v="2012-06-18T17:51:52"/>
    <s v="Rs. 350000"/>
    <n v="350000"/>
    <s v="INR"/>
    <n v="6232.7708406048987"/>
    <s v="manager purchase"/>
    <x v="3"/>
    <s v="India"/>
    <x v="0"/>
    <s v="2 to 3 hours per day"/>
    <n v="27"/>
    <m/>
    <s v=""/>
    <n v="2"/>
    <n v="3"/>
    <s v=""/>
    <s v=""/>
    <s v=""/>
    <s v=""/>
    <s v=""/>
    <n v="3"/>
    <n v="7.990731846929358"/>
    <s v="0"/>
    <x v="2"/>
  </r>
  <r>
    <x v="1848"/>
    <d v="2012-06-18T18:26:47"/>
    <s v="Â£35000"/>
    <n v="35000"/>
    <s v="GBP"/>
    <n v="55166.239522354947"/>
    <s v="Process Analyst"/>
    <x v="0"/>
    <s v="UK"/>
    <x v="14"/>
    <s v="All the 8 hours baby, all the 8!"/>
    <n v="34"/>
    <m/>
    <s v=""/>
    <s v=""/>
    <s v=""/>
    <s v=""/>
    <s v=""/>
    <s v=""/>
    <s v=""/>
    <n v="8"/>
    <n v="8"/>
    <n v="26.522230539593725"/>
    <s v="0"/>
    <x v="2"/>
  </r>
  <r>
    <x v="1849"/>
    <d v="2012-06-19T00:23:24"/>
    <n v="45000"/>
    <n v="45000"/>
    <s v="USD"/>
    <n v="45000"/>
    <s v="Senior Accountant"/>
    <x v="5"/>
    <s v="USA"/>
    <x v="2"/>
    <s v="2 to 3 hours per day"/>
    <n v="5"/>
    <m/>
    <s v=""/>
    <n v="2"/>
    <n v="3"/>
    <s v=""/>
    <s v=""/>
    <s v=""/>
    <s v=""/>
    <s v=""/>
    <n v="3"/>
    <n v="57.692307692307693"/>
    <s v="0"/>
    <x v="1"/>
  </r>
  <r>
    <x v="1850"/>
    <d v="2012-06-19T01:49:49"/>
    <s v="60k usd"/>
    <n v="60000"/>
    <s v="USD"/>
    <n v="60000"/>
    <s v="buyer"/>
    <x v="3"/>
    <s v="Canada"/>
    <x v="17"/>
    <s v="2 to 3 hours per day"/>
    <n v="10"/>
    <m/>
    <s v=""/>
    <n v="2"/>
    <n v="3"/>
    <s v=""/>
    <s v=""/>
    <s v=""/>
    <s v=""/>
    <s v=""/>
    <n v="3"/>
    <n v="76.92307692307692"/>
    <s v="0"/>
    <x v="3"/>
  </r>
  <r>
    <x v="1851"/>
    <d v="2012-06-19T03:25:34"/>
    <n v="43000"/>
    <n v="43000"/>
    <s v="USD"/>
    <n v="43000"/>
    <s v="Performance Improvement Analyst"/>
    <x v="0"/>
    <s v="USA"/>
    <x v="2"/>
    <s v="4 to 6 hours a day"/>
    <n v="5"/>
    <m/>
    <s v=""/>
    <s v=""/>
    <s v=""/>
    <n v="4"/>
    <s v=""/>
    <n v="6"/>
    <s v=""/>
    <s v=""/>
    <n v="6"/>
    <n v="27.564102564102566"/>
    <s v="0"/>
    <x v="1"/>
  </r>
  <r>
    <x v="1852"/>
    <d v="2012-06-19T04:55:06"/>
    <n v="28000"/>
    <n v="28000"/>
    <s v="EUR"/>
    <n v="35571.184291765021"/>
    <s v="controller"/>
    <x v="1"/>
    <s v="Spain"/>
    <x v="48"/>
    <s v="4 to 6 hours a day"/>
    <n v="8"/>
    <m/>
    <s v=""/>
    <s v=""/>
    <s v=""/>
    <n v="4"/>
    <s v=""/>
    <n v="6"/>
    <s v=""/>
    <s v=""/>
    <n v="6"/>
    <n v="22.802041212669888"/>
    <s v="0"/>
    <x v="3"/>
  </r>
  <r>
    <x v="1853"/>
    <d v="2012-06-19T06:50:47"/>
    <n v="48000"/>
    <n v="48000"/>
    <s v="USD"/>
    <n v="48000"/>
    <s v="Inventory Analyst"/>
    <x v="0"/>
    <s v="USA"/>
    <x v="2"/>
    <s v="4 to 6 hours a day"/>
    <n v="12"/>
    <m/>
    <s v=""/>
    <s v=""/>
    <s v=""/>
    <n v="4"/>
    <s v=""/>
    <n v="6"/>
    <s v=""/>
    <s v=""/>
    <n v="6"/>
    <n v="30.76923076923077"/>
    <s v="0"/>
    <x v="2"/>
  </r>
  <r>
    <x v="1854"/>
    <d v="2012-06-19T07:59:00"/>
    <n v="120000"/>
    <n v="120000"/>
    <s v="AUD"/>
    <n v="122389.15876831629"/>
    <s v="Manager"/>
    <x v="3"/>
    <s v="Australia"/>
    <x v="16"/>
    <s v="1 or 2 hours a day"/>
    <n v="8"/>
    <m/>
    <n v="1"/>
    <n v="2"/>
    <s v=""/>
    <s v=""/>
    <s v=""/>
    <s v=""/>
    <s v=""/>
    <s v=""/>
    <n v="2"/>
    <n v="235.36376686214672"/>
    <s v="0"/>
    <x v="3"/>
  </r>
  <r>
    <x v="1855"/>
    <d v="2012-06-19T12:39:16"/>
    <n v="4000"/>
    <n v="4000"/>
    <s v="USD"/>
    <n v="4000"/>
    <s v="operator"/>
    <x v="0"/>
    <s v="India"/>
    <x v="0"/>
    <s v="2 to 3 hours per day"/>
    <n v="4"/>
    <m/>
    <s v=""/>
    <n v="2"/>
    <n v="3"/>
    <s v=""/>
    <s v=""/>
    <s v=""/>
    <s v=""/>
    <s v=""/>
    <n v="3"/>
    <n v="5.1282051282051277"/>
    <s v="0"/>
    <x v="1"/>
  </r>
  <r>
    <x v="1856"/>
    <d v="2012-06-19T15:15:38"/>
    <n v="250000"/>
    <n v="250000"/>
    <s v="INR"/>
    <n v="4451.9791718606421"/>
    <s v="MIS EXECUTIVE"/>
    <x v="7"/>
    <s v="India"/>
    <x v="0"/>
    <s v="4 to 6 hours a day"/>
    <n v="3"/>
    <m/>
    <s v=""/>
    <s v=""/>
    <s v=""/>
    <n v="4"/>
    <s v=""/>
    <n v="6"/>
    <s v=""/>
    <s v=""/>
    <n v="6"/>
    <n v="2.8538328024747703"/>
    <s v="0"/>
    <x v="5"/>
  </r>
  <r>
    <x v="1857"/>
    <d v="2012-06-19T17:01:38"/>
    <s v="52,224.00ETB"/>
    <n v="52224"/>
    <s v="ETB"/>
    <n v="2953.8461538461538"/>
    <s v="Project Costing &amp;Dashboard reporting"/>
    <x v="7"/>
    <s v="Ethiopia"/>
    <x v="105"/>
    <s v="4 to 6 hours a day"/>
    <n v="3"/>
    <m/>
    <s v=""/>
    <s v=""/>
    <s v=""/>
    <n v="4"/>
    <s v=""/>
    <n v="6"/>
    <s v=""/>
    <s v=""/>
    <n v="6"/>
    <n v="1.8934911242603552"/>
    <s v="0"/>
    <x v="5"/>
  </r>
  <r>
    <x v="1858"/>
    <d v="2012-06-19T18:17:42"/>
    <n v="25000"/>
    <n v="25000"/>
    <s v="GBP"/>
    <n v="39404.456801682099"/>
    <s v="Data Analyst"/>
    <x v="0"/>
    <s v="UK"/>
    <x v="14"/>
    <s v="4 to 6 hours a day"/>
    <n v="3"/>
    <m/>
    <s v=""/>
    <s v=""/>
    <s v=""/>
    <n v="4"/>
    <s v=""/>
    <n v="6"/>
    <s v=""/>
    <s v=""/>
    <n v="6"/>
    <n v="25.259267180565448"/>
    <s v="0"/>
    <x v="5"/>
  </r>
  <r>
    <x v="1859"/>
    <d v="2012-06-19T19:33:25"/>
    <n v="74000"/>
    <n v="74000"/>
    <s v="AUD"/>
    <n v="75473.31457379504"/>
    <s v="Systems Analyst"/>
    <x v="0"/>
    <s v="Australia"/>
    <x v="16"/>
    <s v="4 to 6 hours a day"/>
    <n v="8"/>
    <m/>
    <s v=""/>
    <s v=""/>
    <s v=""/>
    <n v="4"/>
    <s v=""/>
    <n v="6"/>
    <s v=""/>
    <s v=""/>
    <n v="6"/>
    <n v="48.380329854996816"/>
    <s v="0"/>
    <x v="3"/>
  </r>
  <r>
    <x v="1860"/>
    <d v="2012-06-19T20:16:30"/>
    <n v="750000"/>
    <n v="750000"/>
    <s v="INR"/>
    <n v="13355.937515581925"/>
    <s v="Analyst"/>
    <x v="0"/>
    <s v="India"/>
    <x v="0"/>
    <s v="4 to 6 hours a day"/>
    <n v="5"/>
    <m/>
    <s v=""/>
    <s v=""/>
    <s v=""/>
    <n v="4"/>
    <s v=""/>
    <n v="6"/>
    <s v=""/>
    <s v=""/>
    <n v="6"/>
    <n v="8.5614984074243115"/>
    <s v="0"/>
    <x v="1"/>
  </r>
  <r>
    <x v="1861"/>
    <d v="2012-06-19T20:35:35"/>
    <n v="25000"/>
    <n v="25000"/>
    <s v="USD"/>
    <n v="25000"/>
    <s v="Team Lead"/>
    <x v="3"/>
    <s v="India"/>
    <x v="0"/>
    <s v="4 to 6 hours a day"/>
    <n v="10"/>
    <m/>
    <s v=""/>
    <s v=""/>
    <s v=""/>
    <n v="4"/>
    <s v=""/>
    <n v="6"/>
    <s v=""/>
    <s v=""/>
    <n v="6"/>
    <n v="16.025641025641026"/>
    <s v="0"/>
    <x v="3"/>
  </r>
  <r>
    <x v="1862"/>
    <d v="2012-06-19T21:01:21"/>
    <n v="420000"/>
    <n v="420000"/>
    <s v="INR"/>
    <n v="7479.3250087258784"/>
    <s v="Analyst"/>
    <x v="0"/>
    <s v="India"/>
    <x v="0"/>
    <s v="4 to 6 hours a day"/>
    <n v="2"/>
    <m/>
    <s v=""/>
    <s v=""/>
    <s v=""/>
    <n v="4"/>
    <s v=""/>
    <n v="6"/>
    <s v=""/>
    <s v=""/>
    <n v="6"/>
    <n v="4.7944391081576141"/>
    <s v="0"/>
    <x v="5"/>
  </r>
  <r>
    <x v="1863"/>
    <d v="2012-06-19T21:06:16"/>
    <n v="62000"/>
    <n v="62000"/>
    <s v="USD"/>
    <n v="62000"/>
    <s v="Analyst"/>
    <x v="0"/>
    <s v="USA"/>
    <x v="2"/>
    <s v="4 to 6 hours a day"/>
    <n v="4"/>
    <m/>
    <s v=""/>
    <s v=""/>
    <s v=""/>
    <n v="4"/>
    <s v=""/>
    <n v="6"/>
    <s v=""/>
    <s v=""/>
    <n v="6"/>
    <n v="39.743589743589745"/>
    <s v="0"/>
    <x v="1"/>
  </r>
  <r>
    <x v="1864"/>
    <d v="2012-06-19T21:32:36"/>
    <n v="48000"/>
    <n v="48000"/>
    <s v="USD"/>
    <n v="48000"/>
    <s v="Marketing Analyst Co-op"/>
    <x v="0"/>
    <s v="USA"/>
    <x v="2"/>
    <s v="4 to 6 hours a day"/>
    <n v="1"/>
    <m/>
    <s v=""/>
    <s v=""/>
    <s v=""/>
    <n v="4"/>
    <s v=""/>
    <n v="6"/>
    <s v=""/>
    <s v=""/>
    <n v="6"/>
    <n v="30.76923076923077"/>
    <s v="0"/>
    <x v="4"/>
  </r>
  <r>
    <x v="1865"/>
    <d v="2012-06-19T22:42:55"/>
    <n v="5000"/>
    <n v="5000"/>
    <s v="USD"/>
    <n v="5000"/>
    <s v="abc"/>
    <x v="9"/>
    <s v="India"/>
    <x v="0"/>
    <s v="4 to 6 hours a day"/>
    <n v="3"/>
    <m/>
    <s v=""/>
    <s v=""/>
    <s v=""/>
    <n v="4"/>
    <s v=""/>
    <n v="6"/>
    <s v=""/>
    <s v=""/>
    <n v="6"/>
    <n v="3.2051282051282053"/>
    <s v="0"/>
    <x v="5"/>
  </r>
  <r>
    <x v="1866"/>
    <d v="2012-06-20T00:27:54"/>
    <s v="Rs23000/month"/>
    <n v="276000"/>
    <s v="INR"/>
    <n v="4914.9850057341491"/>
    <s v="MIS specialist"/>
    <x v="7"/>
    <s v="India"/>
    <x v="0"/>
    <s v="All the 8 hours baby, all the 8!"/>
    <n v="6"/>
    <m/>
    <s v=""/>
    <s v=""/>
    <s v=""/>
    <s v=""/>
    <s v=""/>
    <s v=""/>
    <s v=""/>
    <n v="8"/>
    <n v="8"/>
    <n v="2.36297356044911"/>
    <s v="0"/>
    <x v="3"/>
  </r>
  <r>
    <x v="1867"/>
    <d v="2012-06-20T00:55:28"/>
    <n v="75000"/>
    <n v="75000"/>
    <s v="USD"/>
    <n v="75000"/>
    <s v="Data Analyst"/>
    <x v="0"/>
    <s v="USA"/>
    <x v="2"/>
    <s v="1 or 2 hours a day"/>
    <n v="3"/>
    <m/>
    <n v="1"/>
    <n v="2"/>
    <s v=""/>
    <s v=""/>
    <s v=""/>
    <s v=""/>
    <s v=""/>
    <s v=""/>
    <n v="2"/>
    <n v="144.23076923076923"/>
    <s v="0"/>
    <x v="5"/>
  </r>
  <r>
    <x v="1868"/>
    <d v="2012-06-20T01:20:49"/>
    <n v="250000"/>
    <n v="250000"/>
    <s v="INR"/>
    <n v="4451.9791718606421"/>
    <s v="research associate"/>
    <x v="0"/>
    <s v="India"/>
    <x v="0"/>
    <s v="Excel ?!? What Excel?"/>
    <n v="1.6"/>
    <m/>
    <s v=""/>
    <s v=""/>
    <s v=""/>
    <s v=""/>
    <s v=""/>
    <s v=""/>
    <s v=""/>
    <s v=""/>
    <e v="#N/A"/>
    <n v="1"/>
    <s v="0"/>
    <x v="5"/>
  </r>
  <r>
    <x v="1869"/>
    <d v="2012-06-20T01:43:12"/>
    <n v="700"/>
    <n v="8400"/>
    <s v="USD"/>
    <n v="8400"/>
    <s v="Sr. Executive MIS"/>
    <x v="7"/>
    <s v="India"/>
    <x v="0"/>
    <s v="All the 8 hours baby, all the 8!"/>
    <n v="6"/>
    <m/>
    <s v=""/>
    <s v=""/>
    <s v=""/>
    <s v=""/>
    <s v=""/>
    <s v=""/>
    <s v=""/>
    <n v="8"/>
    <n v="8"/>
    <n v="4.0384615384615383"/>
    <s v="0"/>
    <x v="3"/>
  </r>
  <r>
    <x v="1870"/>
    <d v="2012-06-20T01:54:10"/>
    <n v="20000"/>
    <n v="20000"/>
    <s v="USD"/>
    <n v="20000"/>
    <s v="Monitoring and Evaluation Officer"/>
    <x v="3"/>
    <s v="India"/>
    <x v="0"/>
    <s v="2 to 3 hours per day"/>
    <n v="5"/>
    <m/>
    <s v=""/>
    <n v="2"/>
    <n v="3"/>
    <s v=""/>
    <s v=""/>
    <s v=""/>
    <s v=""/>
    <s v=""/>
    <n v="3"/>
    <n v="25.641025641025642"/>
    <s v="0"/>
    <x v="1"/>
  </r>
  <r>
    <x v="1871"/>
    <d v="2012-06-20T02:31:52"/>
    <n v="110000"/>
    <n v="110000"/>
    <s v="USD"/>
    <n v="110000"/>
    <s v="Vice President - Finance"/>
    <x v="4"/>
    <s v="USA"/>
    <x v="2"/>
    <s v="4 to 6 hours a day"/>
    <n v="10"/>
    <m/>
    <s v=""/>
    <s v=""/>
    <s v=""/>
    <n v="4"/>
    <s v=""/>
    <n v="6"/>
    <s v=""/>
    <s v=""/>
    <n v="6"/>
    <n v="70.512820512820511"/>
    <s v="0"/>
    <x v="3"/>
  </r>
  <r>
    <x v="1872"/>
    <d v="2012-06-20T03:52:40"/>
    <n v="50000"/>
    <n v="50000"/>
    <s v="USD"/>
    <n v="50000"/>
    <s v="Operations Analyst "/>
    <x v="0"/>
    <s v="USA"/>
    <x v="2"/>
    <s v="All the 8 hours baby, all the 8!"/>
    <n v="3.5"/>
    <m/>
    <s v=""/>
    <s v=""/>
    <s v=""/>
    <s v=""/>
    <s v=""/>
    <s v=""/>
    <s v=""/>
    <n v="8"/>
    <n v="8"/>
    <n v="24.03846153846154"/>
    <s v="0"/>
    <x v="1"/>
  </r>
  <r>
    <x v="1873"/>
    <d v="2012-06-20T03:55:55"/>
    <n v="46000"/>
    <n v="46000"/>
    <s v="USD"/>
    <n v="46000"/>
    <s v="Poultry Analyst"/>
    <x v="0"/>
    <s v="USA"/>
    <x v="2"/>
    <s v="4 to 6 hours a day"/>
    <n v="8"/>
    <m/>
    <s v=""/>
    <s v=""/>
    <s v=""/>
    <n v="4"/>
    <s v=""/>
    <n v="6"/>
    <s v=""/>
    <s v=""/>
    <n v="6"/>
    <n v="29.487179487179489"/>
    <s v="0"/>
    <x v="3"/>
  </r>
  <r>
    <x v="1874"/>
    <d v="2012-06-20T05:03:44"/>
    <n v="115000"/>
    <n v="115000"/>
    <s v="USD"/>
    <n v="115000"/>
    <s v="Business Analyst"/>
    <x v="0"/>
    <s v="USA"/>
    <x v="2"/>
    <s v="All the 8 hours baby, all the 8!"/>
    <n v="15"/>
    <m/>
    <s v=""/>
    <s v=""/>
    <s v=""/>
    <s v=""/>
    <s v=""/>
    <s v=""/>
    <s v=""/>
    <n v="8"/>
    <n v="8"/>
    <n v="55.28846153846154"/>
    <s v="0"/>
    <x v="2"/>
  </r>
  <r>
    <x v="1875"/>
    <d v="2012-06-20T12:53:56"/>
    <n v="180000"/>
    <n v="180000"/>
    <s v="INR"/>
    <n v="3205.4250037396623"/>
    <s v="Customer Resolution"/>
    <x v="0"/>
    <s v="India"/>
    <x v="0"/>
    <s v="4 to 6 hours a day"/>
    <n v="3"/>
    <m/>
    <s v=""/>
    <s v=""/>
    <s v=""/>
    <n v="4"/>
    <s v=""/>
    <n v="6"/>
    <s v=""/>
    <s v=""/>
    <n v="6"/>
    <n v="2.0547596177818348"/>
    <s v="0"/>
    <x v="5"/>
  </r>
  <r>
    <x v="1876"/>
    <d v="2012-06-20T13:05:17"/>
    <s v="60000 EUR"/>
    <n v="60000"/>
    <s v="EUR"/>
    <n v="76223.966339496474"/>
    <s v="Project Manager"/>
    <x v="3"/>
    <s v="Europe"/>
    <x v="89"/>
    <s v="2 to 3 hours per day"/>
    <n v="20"/>
    <m/>
    <s v=""/>
    <n v="2"/>
    <n v="3"/>
    <s v=""/>
    <s v=""/>
    <s v=""/>
    <s v=""/>
    <s v=""/>
    <n v="3"/>
    <n v="97.723033768585225"/>
    <s v="0"/>
    <x v="2"/>
  </r>
  <r>
    <x v="1877"/>
    <d v="2012-06-20T14:08:51"/>
    <n v="52500"/>
    <n v="52500"/>
    <s v="USD"/>
    <n v="52500"/>
    <s v="Business Analist"/>
    <x v="0"/>
    <s v="south africa"/>
    <x v="11"/>
    <s v="4 to 6 hours a day"/>
    <n v="21"/>
    <m/>
    <s v=""/>
    <s v=""/>
    <s v=""/>
    <n v="4"/>
    <s v=""/>
    <n v="6"/>
    <s v=""/>
    <s v=""/>
    <n v="6"/>
    <n v="33.653846153846153"/>
    <s v="0"/>
    <x v="2"/>
  </r>
  <r>
    <x v="1878"/>
    <d v="2012-06-20T20:58:23"/>
    <n v="8400"/>
    <n v="100800"/>
    <s v="USD"/>
    <n v="100800"/>
    <s v="AVP"/>
    <x v="4"/>
    <s v="Oman"/>
    <x v="106"/>
    <s v="4 to 6 hours a day"/>
    <n v="4"/>
    <m/>
    <s v=""/>
    <s v=""/>
    <s v=""/>
    <n v="4"/>
    <s v=""/>
    <n v="6"/>
    <s v=""/>
    <s v=""/>
    <n v="6"/>
    <n v="64.615384615384613"/>
    <s v="0"/>
    <x v="1"/>
  </r>
  <r>
    <x v="1879"/>
    <d v="2012-06-21T03:46:23"/>
    <n v="21000"/>
    <n v="21000"/>
    <s v="USD"/>
    <n v="21000"/>
    <s v="eorl"/>
    <x v="9"/>
    <s v="India"/>
    <x v="0"/>
    <s v="All the 8 hours baby, all the 8!"/>
    <n v="5"/>
    <m/>
    <s v=""/>
    <s v=""/>
    <s v=""/>
    <s v=""/>
    <s v=""/>
    <s v=""/>
    <s v=""/>
    <n v="8"/>
    <n v="8"/>
    <n v="10.096153846153847"/>
    <s v="0"/>
    <x v="1"/>
  </r>
  <r>
    <x v="1880"/>
    <d v="2012-06-21T04:06:15"/>
    <n v="40000"/>
    <n v="40000"/>
    <s v="USD"/>
    <n v="40000"/>
    <s v="Corporate Trainer"/>
    <x v="0"/>
    <s v="USA"/>
    <x v="2"/>
    <s v="1 or 2 hours a day"/>
    <n v="3"/>
    <m/>
    <n v="1"/>
    <n v="2"/>
    <s v=""/>
    <s v=""/>
    <s v=""/>
    <s v=""/>
    <s v=""/>
    <s v=""/>
    <n v="2"/>
    <n v="76.92307692307692"/>
    <s v="0"/>
    <x v="5"/>
  </r>
  <r>
    <x v="1881"/>
    <d v="2012-06-21T04:44:20"/>
    <n v="46359"/>
    <n v="46359"/>
    <s v="USD"/>
    <n v="46359"/>
    <s v="Data Analyst"/>
    <x v="0"/>
    <s v="USA"/>
    <x v="2"/>
    <s v="All the 8 hours baby, all the 8!"/>
    <n v="5"/>
    <m/>
    <s v=""/>
    <s v=""/>
    <s v=""/>
    <s v=""/>
    <s v=""/>
    <s v=""/>
    <s v=""/>
    <n v="8"/>
    <n v="8"/>
    <n v="22.287980769230771"/>
    <s v="0"/>
    <x v="1"/>
  </r>
  <r>
    <x v="1882"/>
    <d v="2012-06-21T04:46:24"/>
    <n v="70000"/>
    <n v="70000"/>
    <s v="USD"/>
    <n v="70000"/>
    <s v="Administrative Coordinator"/>
    <x v="0"/>
    <s v="USA"/>
    <x v="2"/>
    <s v="4 to 6 hours a day"/>
    <n v="10"/>
    <m/>
    <s v=""/>
    <s v=""/>
    <s v=""/>
    <n v="4"/>
    <s v=""/>
    <n v="6"/>
    <s v=""/>
    <s v=""/>
    <n v="6"/>
    <n v="44.871794871794869"/>
    <s v="0"/>
    <x v="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Werte" updatedVersion="4" minRefreshableVersion="3" useAutoFormatting="1" itemPrintTitles="1" createdVersion="4" indent="0" outline="1" outlineData="1" multipleFieldFilters="0">
  <location ref="B3:D111" firstHeaderRow="0" firstDataRow="1" firstDataCol="1"/>
  <pivotFields count="25">
    <pivotField dataField="1" showAll="0"/>
    <pivotField numFmtId="164" showAll="0"/>
    <pivotField showAll="0"/>
    <pivotField showAll="0"/>
    <pivotField showAll="0"/>
    <pivotField showAll="0"/>
    <pivotField showAll="0"/>
    <pivotField showAll="0"/>
    <pivotField showAll="0"/>
    <pivotField axis="axisRow" showAll="0" sortType="descending">
      <items count="108">
        <item x="72"/>
        <item x="25"/>
        <item x="81"/>
        <item x="102"/>
        <item x="65"/>
        <item x="75"/>
        <item x="16"/>
        <item x="88"/>
        <item x="99"/>
        <item x="104"/>
        <item x="37"/>
        <item x="12"/>
        <item x="31"/>
        <item x="60"/>
        <item x="90"/>
        <item x="20"/>
        <item x="24"/>
        <item x="94"/>
        <item x="57"/>
        <item x="17"/>
        <item x="78"/>
        <item x="50"/>
        <item x="54"/>
        <item x="28"/>
        <item x="39"/>
        <item x="1"/>
        <item x="69"/>
        <item x="62"/>
        <item x="42"/>
        <item x="34"/>
        <item x="59"/>
        <item x="45"/>
        <item x="105"/>
        <item x="89"/>
        <item x="41"/>
        <item x="19"/>
        <item x="5"/>
        <item x="87"/>
        <item x="27"/>
        <item x="53"/>
        <item x="103"/>
        <item x="9"/>
        <item x="4"/>
        <item x="0"/>
        <item x="56"/>
        <item x="40"/>
        <item x="8"/>
        <item x="35"/>
        <item x="63"/>
        <item x="52"/>
        <item x="82"/>
        <item x="77"/>
        <item x="68"/>
        <item x="83"/>
        <item x="97"/>
        <item x="93"/>
        <item x="58"/>
        <item x="74"/>
        <item x="98"/>
        <item x="26"/>
        <item x="84"/>
        <item x="79"/>
        <item x="96"/>
        <item x="46"/>
        <item x="85"/>
        <item x="92"/>
        <item x="18"/>
        <item x="49"/>
        <item x="61"/>
        <item x="47"/>
        <item x="106"/>
        <item x="3"/>
        <item x="23"/>
        <item x="76"/>
        <item x="95"/>
        <item x="33"/>
        <item x="15"/>
        <item x="7"/>
        <item x="66"/>
        <item x="44"/>
        <item x="80"/>
        <item x="38"/>
        <item x="13"/>
        <item x="22"/>
        <item x="51"/>
        <item x="30"/>
        <item x="100"/>
        <item x="71"/>
        <item x="43"/>
        <item x="11"/>
        <item x="48"/>
        <item x="55"/>
        <item x="36"/>
        <item x="10"/>
        <item x="32"/>
        <item x="101"/>
        <item x="29"/>
        <item x="21"/>
        <item x="86"/>
        <item x="14"/>
        <item x="6"/>
        <item x="64"/>
        <item x="2"/>
        <item x="67"/>
        <item x="91"/>
        <item x="73"/>
        <item x="70"/>
        <item t="default"/>
      </items>
      <autoSortScope>
        <pivotArea dataOnly="0" outline="0" fieldPosition="0">
          <references count="1">
            <reference field="4294967294" count="1" selected="0">
              <x v="0"/>
            </reference>
          </references>
        </pivotArea>
      </autoSortScope>
    </pivotField>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s>
  <rowFields count="1">
    <field x="9"/>
  </rowFields>
  <rowItems count="108">
    <i>
      <x v="93"/>
    </i>
    <i>
      <x v="92"/>
    </i>
    <i>
      <x v="21"/>
    </i>
    <i>
      <x v="33"/>
    </i>
    <i>
      <x v="54"/>
    </i>
    <i>
      <x v="36"/>
    </i>
    <i>
      <x v="6"/>
    </i>
    <i>
      <x v="20"/>
    </i>
    <i>
      <x v="27"/>
    </i>
    <i>
      <x v="69"/>
    </i>
    <i>
      <x v="19"/>
    </i>
    <i>
      <x v="34"/>
    </i>
    <i>
      <x v="25"/>
    </i>
    <i>
      <x v="70"/>
    </i>
    <i>
      <x v="98"/>
    </i>
    <i>
      <x v="46"/>
    </i>
    <i>
      <x v="102"/>
    </i>
    <i>
      <x v="66"/>
    </i>
    <i>
      <x v="99"/>
    </i>
    <i>
      <x v="90"/>
    </i>
    <i>
      <x v="85"/>
    </i>
    <i>
      <x v="67"/>
    </i>
    <i>
      <x v="78"/>
    </i>
    <i>
      <x v="12"/>
    </i>
    <i>
      <x v="88"/>
    </i>
    <i>
      <x v="96"/>
    </i>
    <i>
      <x v="47"/>
    </i>
    <i>
      <x v="72"/>
    </i>
    <i>
      <x v="26"/>
    </i>
    <i>
      <x v="94"/>
    </i>
    <i>
      <x v="49"/>
    </i>
    <i>
      <x v="11"/>
    </i>
    <i>
      <x v="35"/>
    </i>
    <i>
      <x v="1"/>
    </i>
    <i>
      <x v="40"/>
    </i>
    <i>
      <x v="16"/>
    </i>
    <i>
      <x v="97"/>
    </i>
    <i>
      <x v="82"/>
    </i>
    <i>
      <x v="77"/>
    </i>
    <i>
      <x v="29"/>
    </i>
    <i>
      <x v="89"/>
    </i>
    <i>
      <x v="48"/>
    </i>
    <i>
      <x v="76"/>
    </i>
    <i>
      <x v="44"/>
    </i>
    <i>
      <x v="50"/>
    </i>
    <i>
      <x v="51"/>
    </i>
    <i>
      <x v="7"/>
    </i>
    <i>
      <x v="84"/>
    </i>
    <i>
      <x v="63"/>
    </i>
    <i>
      <x v="57"/>
    </i>
    <i>
      <x v="38"/>
    </i>
    <i>
      <x v="83"/>
    </i>
    <i>
      <x v="64"/>
    </i>
    <i>
      <x v="106"/>
    </i>
    <i>
      <x v="8"/>
    </i>
    <i>
      <x v="45"/>
    </i>
    <i>
      <x v="42"/>
    </i>
    <i>
      <x v="81"/>
    </i>
    <i>
      <x v="59"/>
    </i>
    <i>
      <x v="101"/>
    </i>
    <i>
      <x v="41"/>
    </i>
    <i>
      <x v="15"/>
    </i>
    <i>
      <x v="65"/>
    </i>
    <i>
      <x v="2"/>
    </i>
    <i>
      <x v="10"/>
    </i>
    <i>
      <x v="24"/>
    </i>
    <i>
      <x/>
    </i>
    <i>
      <x v="104"/>
    </i>
    <i>
      <x v="43"/>
    </i>
    <i>
      <x v="87"/>
    </i>
    <i>
      <x v="55"/>
    </i>
    <i>
      <x v="100"/>
    </i>
    <i>
      <x v="91"/>
    </i>
    <i>
      <x v="39"/>
    </i>
    <i>
      <x v="37"/>
    </i>
    <i>
      <x v="22"/>
    </i>
    <i>
      <x v="75"/>
    </i>
    <i>
      <x v="23"/>
    </i>
    <i>
      <x v="52"/>
    </i>
    <i>
      <x v="73"/>
    </i>
    <i>
      <x v="4"/>
    </i>
    <i>
      <x v="56"/>
    </i>
    <i>
      <x v="68"/>
    </i>
    <i>
      <x v="30"/>
    </i>
    <i>
      <x v="71"/>
    </i>
    <i>
      <x v="61"/>
    </i>
    <i>
      <x v="74"/>
    </i>
    <i>
      <x v="80"/>
    </i>
    <i>
      <x v="95"/>
    </i>
    <i>
      <x v="17"/>
    </i>
    <i>
      <x v="62"/>
    </i>
    <i>
      <x v="103"/>
    </i>
    <i>
      <x v="105"/>
    </i>
    <i>
      <x v="86"/>
    </i>
    <i>
      <x v="58"/>
    </i>
    <i>
      <x v="31"/>
    </i>
    <i>
      <x v="5"/>
    </i>
    <i>
      <x v="53"/>
    </i>
    <i>
      <x v="14"/>
    </i>
    <i>
      <x v="9"/>
    </i>
    <i>
      <x v="18"/>
    </i>
    <i>
      <x v="60"/>
    </i>
    <i>
      <x v="79"/>
    </i>
    <i>
      <x v="28"/>
    </i>
    <i>
      <x v="13"/>
    </i>
    <i>
      <x v="3"/>
    </i>
    <i>
      <x v="32"/>
    </i>
    <i t="grand">
      <x/>
    </i>
  </rowItems>
  <colFields count="1">
    <field x="-2"/>
  </colFields>
  <colItems count="2">
    <i>
      <x/>
    </i>
    <i i="1">
      <x v="1"/>
    </i>
  </colItems>
  <dataFields count="2">
    <dataField name="Mittelwert von sal / h" fld="22" subtotal="average" baseField="9" baseItem="0"/>
    <dataField name="Anzahl von Unique ID" fld="0" subtotal="count" baseField="0" baseItem="0"/>
  </dataFields>
  <formats count="5">
    <format dxfId="40">
      <pivotArea outline="0" collapsedLevelsAreSubtotals="1" fieldPosition="0"/>
    </format>
    <format dxfId="39">
      <pivotArea collapsedLevelsAreSubtotals="1" fieldPosition="0">
        <references count="1">
          <reference field="9" count="10">
            <x v="6"/>
            <x v="20"/>
            <x v="21"/>
            <x v="27"/>
            <x v="33"/>
            <x v="36"/>
            <x v="54"/>
            <x v="69"/>
            <x v="92"/>
            <x v="93"/>
          </reference>
        </references>
      </pivotArea>
    </format>
    <format dxfId="38">
      <pivotArea dataOnly="0" labelOnly="1" fieldPosition="0">
        <references count="1">
          <reference field="9" count="10">
            <x v="6"/>
            <x v="20"/>
            <x v="21"/>
            <x v="27"/>
            <x v="33"/>
            <x v="36"/>
            <x v="54"/>
            <x v="69"/>
            <x v="92"/>
            <x v="93"/>
          </reference>
        </references>
      </pivotArea>
    </format>
    <format dxfId="37">
      <pivotArea type="all" dataOnly="0" outline="0" fieldPosition="0"/>
    </format>
    <format dxfId="36">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0.xml><?xml version="1.0" encoding="utf-8"?>
<pivotTableDefinition xmlns="http://schemas.openxmlformats.org/spreadsheetml/2006/main" name="PivotTable16" cacheId="0" applyNumberFormats="0" applyBorderFormats="0" applyFontFormats="0" applyPatternFormats="0" applyAlignmentFormats="0" applyWidthHeightFormats="1" dataCaption="Werte" updatedVersion="4" minRefreshableVersion="3" useAutoFormatting="1" itemPrintTitles="1" createdVersion="4" indent="0" outline="1" outlineData="1" multipleFieldFilters="0">
  <location ref="M3:O26" firstHeaderRow="0" firstDataRow="1" firstDataCol="1" rowPageCount="1" colPageCount="1"/>
  <pivotFields count="25">
    <pivotField axis="axisRow" dataField="1" showAll="0" sortType="ascending">
      <items count="1884">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0"/>
        <item x="681"/>
        <item x="682"/>
        <item x="683"/>
        <item x="684"/>
        <item x="685"/>
        <item x="686"/>
        <item x="687"/>
        <item x="688"/>
        <item x="689"/>
        <item x="690"/>
        <item x="691"/>
        <item x="692"/>
        <item x="693"/>
        <item x="694"/>
        <item x="695"/>
        <item x="696"/>
        <item x="697"/>
        <item x="698"/>
        <item x="699"/>
        <item x="700"/>
        <item x="701"/>
        <item x="702"/>
        <item x="703"/>
        <item x="704"/>
        <item x="705"/>
        <item x="706"/>
        <item x="707"/>
        <item x="708"/>
        <item x="709"/>
        <item x="710"/>
        <item x="711"/>
        <item x="712"/>
        <item x="713"/>
        <item x="714"/>
        <item x="715"/>
        <item x="716"/>
        <item x="717"/>
        <item x="718"/>
        <item x="719"/>
        <item x="720"/>
        <item x="721"/>
        <item x="722"/>
        <item x="723"/>
        <item x="724"/>
        <item x="725"/>
        <item x="726"/>
        <item x="727"/>
        <item x="728"/>
        <item x="729"/>
        <item x="730"/>
        <item x="731"/>
        <item x="732"/>
        <item x="733"/>
        <item x="734"/>
        <item x="735"/>
        <item x="736"/>
        <item x="737"/>
        <item x="738"/>
        <item x="739"/>
        <item x="740"/>
        <item x="741"/>
        <item x="742"/>
        <item x="743"/>
        <item x="744"/>
        <item x="745"/>
        <item x="746"/>
        <item x="747"/>
        <item x="748"/>
        <item x="749"/>
        <item x="750"/>
        <item x="751"/>
        <item x="752"/>
        <item x="753"/>
        <item x="754"/>
        <item x="755"/>
        <item x="756"/>
        <item x="757"/>
        <item x="758"/>
        <item x="759"/>
        <item x="760"/>
        <item x="761"/>
        <item x="762"/>
        <item x="763"/>
        <item x="764"/>
        <item x="765"/>
        <item x="766"/>
        <item x="767"/>
        <item x="768"/>
        <item x="769"/>
        <item x="770"/>
        <item x="771"/>
        <item x="772"/>
        <item x="773"/>
        <item x="774"/>
        <item x="775"/>
        <item x="776"/>
        <item x="777"/>
        <item x="778"/>
        <item x="779"/>
        <item x="780"/>
        <item x="781"/>
        <item x="782"/>
        <item x="783"/>
        <item x="784"/>
        <item x="785"/>
        <item x="786"/>
        <item x="787"/>
        <item x="788"/>
        <item x="789"/>
        <item x="790"/>
        <item x="791"/>
        <item x="792"/>
        <item x="793"/>
        <item x="794"/>
        <item x="795"/>
        <item x="796"/>
        <item x="797"/>
        <item x="798"/>
        <item x="799"/>
        <item x="800"/>
        <item x="801"/>
        <item x="802"/>
        <item x="803"/>
        <item x="804"/>
        <item x="805"/>
        <item x="806"/>
        <item x="807"/>
        <item x="808"/>
        <item x="809"/>
        <item x="810"/>
        <item x="811"/>
        <item x="812"/>
        <item x="813"/>
        <item x="814"/>
        <item x="815"/>
        <item x="816"/>
        <item x="817"/>
        <item x="818"/>
        <item x="819"/>
        <item x="820"/>
        <item x="821"/>
        <item x="822"/>
        <item x="823"/>
        <item x="824"/>
        <item x="825"/>
        <item x="826"/>
        <item x="827"/>
        <item x="828"/>
        <item x="829"/>
        <item x="830"/>
        <item x="831"/>
        <item x="832"/>
        <item x="833"/>
        <item x="834"/>
        <item x="835"/>
        <item x="836"/>
        <item x="837"/>
        <item x="838"/>
        <item x="839"/>
        <item x="840"/>
        <item x="841"/>
        <item x="842"/>
        <item x="843"/>
        <item x="844"/>
        <item x="845"/>
        <item x="846"/>
        <item x="847"/>
        <item x="848"/>
        <item x="849"/>
        <item x="850"/>
        <item x="851"/>
        <item x="852"/>
        <item x="853"/>
        <item x="854"/>
        <item x="855"/>
        <item x="856"/>
        <item x="857"/>
        <item x="858"/>
        <item x="859"/>
        <item x="860"/>
        <item x="861"/>
        <item x="862"/>
        <item x="863"/>
        <item x="864"/>
        <item x="865"/>
        <item x="866"/>
        <item x="867"/>
        <item x="868"/>
        <item x="869"/>
        <item x="870"/>
        <item x="871"/>
        <item x="872"/>
        <item x="873"/>
        <item x="874"/>
        <item x="875"/>
        <item x="876"/>
        <item x="877"/>
        <item x="878"/>
        <item x="879"/>
        <item x="880"/>
        <item x="881"/>
        <item x="882"/>
        <item x="883"/>
        <item x="884"/>
        <item x="885"/>
        <item x="886"/>
        <item x="887"/>
        <item x="888"/>
        <item x="889"/>
        <item x="890"/>
        <item x="891"/>
        <item x="892"/>
        <item x="893"/>
        <item x="894"/>
        <item x="895"/>
        <item x="896"/>
        <item x="897"/>
        <item x="898"/>
        <item x="899"/>
        <item x="900"/>
        <item x="901"/>
        <item x="902"/>
        <item x="903"/>
        <item x="904"/>
        <item x="905"/>
        <item x="906"/>
        <item x="907"/>
        <item x="908"/>
        <item x="909"/>
        <item x="910"/>
        <item x="911"/>
        <item x="912"/>
        <item x="913"/>
        <item x="914"/>
        <item x="915"/>
        <item x="916"/>
        <item x="917"/>
        <item x="918"/>
        <item x="919"/>
        <item x="920"/>
        <item x="921"/>
        <item x="922"/>
        <item x="923"/>
        <item x="924"/>
        <item x="925"/>
        <item x="926"/>
        <item x="927"/>
        <item x="928"/>
        <item x="929"/>
        <item x="930"/>
        <item x="931"/>
        <item x="932"/>
        <item x="933"/>
        <item x="934"/>
        <item x="935"/>
        <item x="936"/>
        <item x="937"/>
        <item x="938"/>
        <item x="939"/>
        <item x="940"/>
        <item x="941"/>
        <item x="942"/>
        <item x="943"/>
        <item x="944"/>
        <item x="945"/>
        <item x="946"/>
        <item x="947"/>
        <item x="948"/>
        <item x="949"/>
        <item x="950"/>
        <item x="951"/>
        <item x="952"/>
        <item x="953"/>
        <item x="954"/>
        <item x="955"/>
        <item x="956"/>
        <item x="957"/>
        <item x="958"/>
        <item x="959"/>
        <item x="960"/>
        <item x="961"/>
        <item x="962"/>
        <item x="963"/>
        <item x="964"/>
        <item x="965"/>
        <item x="966"/>
        <item x="967"/>
        <item x="968"/>
        <item x="969"/>
        <item x="970"/>
        <item x="971"/>
        <item x="972"/>
        <item x="973"/>
        <item x="974"/>
        <item x="975"/>
        <item x="976"/>
        <item x="977"/>
        <item x="978"/>
        <item x="979"/>
        <item x="980"/>
        <item x="981"/>
        <item x="982"/>
        <item x="983"/>
        <item x="984"/>
        <item x="985"/>
        <item x="986"/>
        <item x="987"/>
        <item x="988"/>
        <item x="989"/>
        <item x="990"/>
        <item x="991"/>
        <item x="992"/>
        <item x="993"/>
        <item x="994"/>
        <item x="995"/>
        <item x="996"/>
        <item x="997"/>
        <item x="998"/>
        <item x="999"/>
        <item x="1000"/>
        <item x="1001"/>
        <item x="1002"/>
        <item x="1003"/>
        <item x="1004"/>
        <item x="1005"/>
        <item x="1006"/>
        <item x="1007"/>
        <item x="1008"/>
        <item x="1009"/>
        <item x="1010"/>
        <item x="1011"/>
        <item x="1012"/>
        <item x="1013"/>
        <item x="1014"/>
        <item x="1015"/>
        <item x="1016"/>
        <item x="1017"/>
        <item x="1018"/>
        <item x="1019"/>
        <item x="1020"/>
        <item x="1021"/>
        <item x="1022"/>
        <item x="1023"/>
        <item x="1024"/>
        <item x="1025"/>
        <item x="1026"/>
        <item x="1027"/>
        <item x="1028"/>
        <item x="1029"/>
        <item x="1030"/>
        <item x="1031"/>
        <item x="1032"/>
        <item x="1033"/>
        <item x="1034"/>
        <item x="1035"/>
        <item x="1036"/>
        <item x="1037"/>
        <item x="1038"/>
        <item x="1039"/>
        <item x="1040"/>
        <item x="1041"/>
        <item x="1042"/>
        <item x="1043"/>
        <item x="1044"/>
        <item x="1045"/>
        <item x="1046"/>
        <item x="1047"/>
        <item x="1048"/>
        <item x="1049"/>
        <item x="1050"/>
        <item x="1051"/>
        <item x="1052"/>
        <item x="1053"/>
        <item x="1054"/>
        <item x="1055"/>
        <item x="1056"/>
        <item x="1057"/>
        <item x="1058"/>
        <item x="1059"/>
        <item x="1060"/>
        <item x="1061"/>
        <item x="1062"/>
        <item x="1063"/>
        <item x="1064"/>
        <item x="1065"/>
        <item x="1066"/>
        <item x="1067"/>
        <item x="1068"/>
        <item x="1069"/>
        <item x="1070"/>
        <item x="1071"/>
        <item x="1072"/>
        <item x="1073"/>
        <item x="1074"/>
        <item x="1075"/>
        <item x="1076"/>
        <item x="1077"/>
        <item x="1078"/>
        <item x="1079"/>
        <item x="1080"/>
        <item x="1081"/>
        <item x="1082"/>
        <item x="1083"/>
        <item x="1084"/>
        <item x="1085"/>
        <item x="1086"/>
        <item x="1087"/>
        <item x="1088"/>
        <item x="1089"/>
        <item x="1090"/>
        <item x="1091"/>
        <item x="1092"/>
        <item x="1093"/>
        <item x="1094"/>
        <item x="1095"/>
        <item x="1096"/>
        <item x="1097"/>
        <item x="1098"/>
        <item x="1099"/>
        <item x="1100"/>
        <item x="1101"/>
        <item x="1102"/>
        <item x="1103"/>
        <item x="1104"/>
        <item x="1105"/>
        <item x="1106"/>
        <item x="1107"/>
        <item x="1108"/>
        <item x="1109"/>
        <item x="1110"/>
        <item x="1111"/>
        <item x="1112"/>
        <item x="1113"/>
        <item x="1114"/>
        <item x="1115"/>
        <item x="1116"/>
        <item x="1117"/>
        <item x="1118"/>
        <item x="1119"/>
        <item x="1120"/>
        <item x="1121"/>
        <item x="1122"/>
        <item x="1123"/>
        <item x="1124"/>
        <item x="1125"/>
        <item x="1126"/>
        <item x="1127"/>
        <item x="1128"/>
        <item x="1129"/>
        <item x="1130"/>
        <item x="1131"/>
        <item x="1132"/>
        <item x="1133"/>
        <item x="1134"/>
        <item x="1135"/>
        <item x="1136"/>
        <item x="1137"/>
        <item x="1138"/>
        <item x="1139"/>
        <item x="1140"/>
        <item x="1141"/>
        <item x="1142"/>
        <item x="1143"/>
        <item x="1144"/>
        <item x="1145"/>
        <item x="1146"/>
        <item x="1147"/>
        <item x="1148"/>
        <item x="1149"/>
        <item x="1150"/>
        <item x="1151"/>
        <item x="1152"/>
        <item x="1153"/>
        <item x="1154"/>
        <item x="1155"/>
        <item x="1156"/>
        <item x="1157"/>
        <item x="1158"/>
        <item x="1159"/>
        <item x="1160"/>
        <item x="1161"/>
        <item x="1162"/>
        <item x="1163"/>
        <item x="1164"/>
        <item x="1165"/>
        <item x="1166"/>
        <item x="1167"/>
        <item x="1168"/>
        <item x="1169"/>
        <item x="1170"/>
        <item x="1171"/>
        <item x="1172"/>
        <item x="1173"/>
        <item x="1174"/>
        <item x="1175"/>
        <item x="1176"/>
        <item x="1177"/>
        <item x="1178"/>
        <item x="1179"/>
        <item x="1180"/>
        <item x="1181"/>
        <item x="1182"/>
        <item x="1183"/>
        <item x="1184"/>
        <item x="1185"/>
        <item x="1186"/>
        <item x="1187"/>
        <item x="1188"/>
        <item x="1189"/>
        <item x="1190"/>
        <item x="1191"/>
        <item x="1192"/>
        <item x="1193"/>
        <item x="1194"/>
        <item x="1195"/>
        <item x="1196"/>
        <item x="1197"/>
        <item x="1198"/>
        <item x="1199"/>
        <item x="1200"/>
        <item x="1201"/>
        <item x="1202"/>
        <item x="1203"/>
        <item x="1204"/>
        <item x="1205"/>
        <item x="1206"/>
        <item x="1207"/>
        <item x="1208"/>
        <item x="1209"/>
        <item x="1210"/>
        <item x="1211"/>
        <item x="1212"/>
        <item x="1213"/>
        <item x="1214"/>
        <item x="1215"/>
        <item x="1216"/>
        <item x="1217"/>
        <item x="1218"/>
        <item x="1219"/>
        <item x="1220"/>
        <item x="1221"/>
        <item x="1222"/>
        <item x="1223"/>
        <item x="1224"/>
        <item x="1225"/>
        <item x="1226"/>
        <item x="1227"/>
        <item x="1228"/>
        <item x="1229"/>
        <item x="1230"/>
        <item x="1231"/>
        <item x="1232"/>
        <item x="1233"/>
        <item x="1234"/>
        <item x="1235"/>
        <item x="1236"/>
        <item x="1237"/>
        <item x="1238"/>
        <item x="1239"/>
        <item x="1240"/>
        <item x="1241"/>
        <item x="1242"/>
        <item x="1243"/>
        <item x="1244"/>
        <item x="1245"/>
        <item x="1246"/>
        <item x="1247"/>
        <item x="1248"/>
        <item x="1249"/>
        <item x="1250"/>
        <item x="1251"/>
        <item x="1252"/>
        <item x="1253"/>
        <item x="1254"/>
        <item x="1255"/>
        <item x="1256"/>
        <item x="1257"/>
        <item x="1258"/>
        <item x="1259"/>
        <item x="1260"/>
        <item x="1261"/>
        <item x="1262"/>
        <item x="1263"/>
        <item x="1264"/>
        <item x="1265"/>
        <item x="1266"/>
        <item x="1267"/>
        <item x="1268"/>
        <item x="1269"/>
        <item x="1270"/>
        <item x="1271"/>
        <item x="1272"/>
        <item x="1273"/>
        <item x="1274"/>
        <item x="1275"/>
        <item x="1276"/>
        <item x="1277"/>
        <item x="1278"/>
        <item x="1279"/>
        <item x="1280"/>
        <item x="1281"/>
        <item x="1282"/>
        <item x="1283"/>
        <item x="1284"/>
        <item x="1285"/>
        <item x="1286"/>
        <item x="1287"/>
        <item x="1288"/>
        <item x="1289"/>
        <item x="1290"/>
        <item x="1291"/>
        <item x="1292"/>
        <item x="1293"/>
        <item x="1294"/>
        <item x="1295"/>
        <item x="1296"/>
        <item x="1297"/>
        <item x="1298"/>
        <item x="1299"/>
        <item x="1300"/>
        <item x="1301"/>
        <item x="1302"/>
        <item x="1303"/>
        <item x="1304"/>
        <item x="1305"/>
        <item x="1306"/>
        <item x="1307"/>
        <item x="1308"/>
        <item x="1309"/>
        <item x="1310"/>
        <item x="1311"/>
        <item x="1312"/>
        <item x="1313"/>
        <item x="1314"/>
        <item x="1315"/>
        <item x="1316"/>
        <item x="1317"/>
        <item x="1318"/>
        <item x="1319"/>
        <item x="1320"/>
        <item x="1321"/>
        <item x="1322"/>
        <item x="1323"/>
        <item x="1324"/>
        <item x="1325"/>
        <item x="1326"/>
        <item x="1327"/>
        <item x="1328"/>
        <item x="1329"/>
        <item x="1330"/>
        <item x="1331"/>
        <item x="1332"/>
        <item x="1333"/>
        <item x="1334"/>
        <item x="1335"/>
        <item x="1336"/>
        <item x="1337"/>
        <item x="1338"/>
        <item x="1339"/>
        <item x="1340"/>
        <item x="1341"/>
        <item x="1342"/>
        <item x="1343"/>
        <item x="1344"/>
        <item x="1345"/>
        <item x="1346"/>
        <item x="1347"/>
        <item x="1348"/>
        <item x="1349"/>
        <item x="1350"/>
        <item x="1351"/>
        <item x="1352"/>
        <item x="1353"/>
        <item x="1354"/>
        <item x="1355"/>
        <item x="1356"/>
        <item x="1357"/>
        <item x="1358"/>
        <item x="1359"/>
        <item x="1360"/>
        <item x="1361"/>
        <item x="1362"/>
        <item x="1363"/>
        <item x="1364"/>
        <item x="1365"/>
        <item x="1366"/>
        <item x="1367"/>
        <item x="1368"/>
        <item x="1369"/>
        <item x="1370"/>
        <item x="1371"/>
        <item x="1372"/>
        <item x="1373"/>
        <item x="1374"/>
        <item x="1375"/>
        <item x="1376"/>
        <item x="1377"/>
        <item x="1378"/>
        <item x="1379"/>
        <item x="1380"/>
        <item x="1381"/>
        <item x="1382"/>
        <item x="1383"/>
        <item x="1384"/>
        <item x="1385"/>
        <item x="1386"/>
        <item x="1387"/>
        <item x="1388"/>
        <item x="1389"/>
        <item x="1390"/>
        <item x="1391"/>
        <item x="1392"/>
        <item x="1393"/>
        <item x="1394"/>
        <item x="1395"/>
        <item x="1396"/>
        <item x="1397"/>
        <item x="1398"/>
        <item x="1399"/>
        <item x="1400"/>
        <item x="1401"/>
        <item x="1402"/>
        <item x="1403"/>
        <item x="1404"/>
        <item x="1405"/>
        <item x="1406"/>
        <item x="1407"/>
        <item x="1408"/>
        <item x="1409"/>
        <item x="1410"/>
        <item x="1411"/>
        <item x="1412"/>
        <item x="1413"/>
        <item x="1414"/>
        <item x="1415"/>
        <item x="1416"/>
        <item x="1417"/>
        <item x="1418"/>
        <item x="1419"/>
        <item x="1420"/>
        <item x="1421"/>
        <item x="1422"/>
        <item x="1423"/>
        <item x="1424"/>
        <item x="1425"/>
        <item x="1426"/>
        <item x="1427"/>
        <item x="1428"/>
        <item x="1429"/>
        <item x="1430"/>
        <item x="1431"/>
        <item x="1432"/>
        <item x="1433"/>
        <item x="1434"/>
        <item x="1435"/>
        <item x="1436"/>
        <item x="1437"/>
        <item x="1438"/>
        <item x="1439"/>
        <item x="1440"/>
        <item x="1441"/>
        <item x="1442"/>
        <item x="1443"/>
        <item x="1444"/>
        <item x="1445"/>
        <item x="1446"/>
        <item x="1447"/>
        <item x="1448"/>
        <item x="1449"/>
        <item x="1450"/>
        <item x="1451"/>
        <item x="1452"/>
        <item x="1453"/>
        <item x="1454"/>
        <item x="1455"/>
        <item x="1456"/>
        <item x="1457"/>
        <item x="1458"/>
        <item x="1459"/>
        <item x="1460"/>
        <item x="1461"/>
        <item x="1462"/>
        <item x="1463"/>
        <item x="1464"/>
        <item x="1465"/>
        <item x="1466"/>
        <item x="1467"/>
        <item x="1468"/>
        <item x="1469"/>
        <item x="1470"/>
        <item x="1471"/>
        <item x="1472"/>
        <item x="1473"/>
        <item x="1474"/>
        <item x="1475"/>
        <item x="1476"/>
        <item x="1477"/>
        <item x="1478"/>
        <item x="1479"/>
        <item x="1480"/>
        <item x="1481"/>
        <item x="1482"/>
        <item x="1483"/>
        <item x="1484"/>
        <item x="1485"/>
        <item x="1486"/>
        <item x="1487"/>
        <item x="1488"/>
        <item x="1489"/>
        <item x="1490"/>
        <item x="1491"/>
        <item x="1492"/>
        <item x="1493"/>
        <item x="1494"/>
        <item x="1495"/>
        <item x="1496"/>
        <item x="1497"/>
        <item x="1498"/>
        <item x="1499"/>
        <item x="1500"/>
        <item x="1501"/>
        <item x="1502"/>
        <item x="1503"/>
        <item x="1504"/>
        <item x="1505"/>
        <item x="1506"/>
        <item x="1507"/>
        <item x="1508"/>
        <item x="1509"/>
        <item x="1510"/>
        <item x="1511"/>
        <item x="1512"/>
        <item x="1513"/>
        <item x="1514"/>
        <item x="1515"/>
        <item x="1516"/>
        <item x="1517"/>
        <item x="1518"/>
        <item x="1519"/>
        <item x="1520"/>
        <item x="1521"/>
        <item x="1522"/>
        <item x="1523"/>
        <item x="1524"/>
        <item x="1525"/>
        <item x="1526"/>
        <item x="1527"/>
        <item x="1528"/>
        <item x="1529"/>
        <item x="1530"/>
        <item x="1531"/>
        <item x="1532"/>
        <item x="1533"/>
        <item x="1534"/>
        <item x="1535"/>
        <item x="1536"/>
        <item x="1537"/>
        <item x="1538"/>
        <item x="1539"/>
        <item x="1540"/>
        <item x="1541"/>
        <item x="1542"/>
        <item x="1543"/>
        <item x="1544"/>
        <item x="1545"/>
        <item x="1546"/>
        <item x="1547"/>
        <item x="1548"/>
        <item x="1549"/>
        <item x="1550"/>
        <item x="1551"/>
        <item x="1552"/>
        <item x="1553"/>
        <item x="1554"/>
        <item x="1555"/>
        <item x="1556"/>
        <item x="1557"/>
        <item x="1558"/>
        <item x="1559"/>
        <item x="1560"/>
        <item x="1561"/>
        <item x="1562"/>
        <item x="1563"/>
        <item x="1564"/>
        <item x="1565"/>
        <item x="1566"/>
        <item x="1567"/>
        <item x="1568"/>
        <item x="1569"/>
        <item x="1570"/>
        <item x="1571"/>
        <item x="1572"/>
        <item x="1573"/>
        <item x="1574"/>
        <item x="1575"/>
        <item x="1576"/>
        <item x="1577"/>
        <item x="1578"/>
        <item x="1579"/>
        <item x="1580"/>
        <item x="1581"/>
        <item x="1582"/>
        <item x="1583"/>
        <item x="1584"/>
        <item x="1585"/>
        <item x="1586"/>
        <item x="1587"/>
        <item x="1588"/>
        <item x="1589"/>
        <item x="1590"/>
        <item x="1591"/>
        <item x="1592"/>
        <item x="1593"/>
        <item x="1594"/>
        <item x="1595"/>
        <item x="1596"/>
        <item x="1597"/>
        <item x="1598"/>
        <item x="1599"/>
        <item x="1600"/>
        <item x="1601"/>
        <item x="1602"/>
        <item x="1603"/>
        <item x="1604"/>
        <item x="1605"/>
        <item x="1606"/>
        <item x="1607"/>
        <item x="1608"/>
        <item x="1609"/>
        <item x="1610"/>
        <item x="1611"/>
        <item x="1612"/>
        <item x="1613"/>
        <item x="1614"/>
        <item x="1615"/>
        <item x="1616"/>
        <item x="1617"/>
        <item x="1618"/>
        <item x="1619"/>
        <item x="1620"/>
        <item x="1621"/>
        <item x="1622"/>
        <item x="1623"/>
        <item x="1624"/>
        <item x="1625"/>
        <item x="1626"/>
        <item x="1627"/>
        <item x="1628"/>
        <item x="1629"/>
        <item x="1630"/>
        <item x="1631"/>
        <item x="1632"/>
        <item x="1633"/>
        <item x="1634"/>
        <item x="1635"/>
        <item x="1636"/>
        <item x="1637"/>
        <item x="1638"/>
        <item x="1639"/>
        <item x="1640"/>
        <item x="1641"/>
        <item x="1642"/>
        <item x="1643"/>
        <item x="1644"/>
        <item x="1645"/>
        <item x="1646"/>
        <item x="1647"/>
        <item x="1648"/>
        <item x="1649"/>
        <item x="1650"/>
        <item x="1651"/>
        <item x="1652"/>
        <item x="1653"/>
        <item x="1654"/>
        <item x="1655"/>
        <item x="1656"/>
        <item x="1657"/>
        <item x="1658"/>
        <item x="1659"/>
        <item x="1660"/>
        <item x="1661"/>
        <item x="1662"/>
        <item x="1663"/>
        <item x="1664"/>
        <item x="1665"/>
        <item x="1666"/>
        <item x="1667"/>
        <item x="1668"/>
        <item x="1669"/>
        <item x="1670"/>
        <item x="1671"/>
        <item x="1672"/>
        <item x="1673"/>
        <item x="1674"/>
        <item x="1675"/>
        <item x="1676"/>
        <item x="1677"/>
        <item x="1678"/>
        <item x="1679"/>
        <item x="1680"/>
        <item x="1681"/>
        <item x="1682"/>
        <item x="1683"/>
        <item x="1684"/>
        <item x="1685"/>
        <item x="1686"/>
        <item x="1687"/>
        <item x="1688"/>
        <item x="1689"/>
        <item x="1690"/>
        <item x="1691"/>
        <item x="1692"/>
        <item x="1693"/>
        <item x="1694"/>
        <item x="1695"/>
        <item x="1696"/>
        <item x="1697"/>
        <item x="1698"/>
        <item x="1699"/>
        <item x="1700"/>
        <item x="1701"/>
        <item x="1702"/>
        <item x="1703"/>
        <item x="1704"/>
        <item x="1705"/>
        <item x="1706"/>
        <item x="1707"/>
        <item x="1708"/>
        <item x="1709"/>
        <item x="1710"/>
        <item x="1711"/>
        <item x="1712"/>
        <item x="1713"/>
        <item x="1714"/>
        <item x="1715"/>
        <item x="1716"/>
        <item x="1717"/>
        <item x="1718"/>
        <item x="1719"/>
        <item x="1720"/>
        <item x="1721"/>
        <item x="1722"/>
        <item x="1723"/>
        <item x="1724"/>
        <item x="1725"/>
        <item x="1726"/>
        <item x="1727"/>
        <item x="1728"/>
        <item x="1729"/>
        <item x="1730"/>
        <item x="1731"/>
        <item x="1732"/>
        <item x="1733"/>
        <item x="1734"/>
        <item x="1735"/>
        <item x="1736"/>
        <item x="1737"/>
        <item x="1738"/>
        <item x="1739"/>
        <item x="1740"/>
        <item x="1741"/>
        <item x="1742"/>
        <item x="1743"/>
        <item x="1744"/>
        <item x="1745"/>
        <item x="1746"/>
        <item x="1747"/>
        <item x="1748"/>
        <item x="1749"/>
        <item x="1750"/>
        <item x="1751"/>
        <item x="1752"/>
        <item x="1753"/>
        <item x="1754"/>
        <item x="1755"/>
        <item x="1756"/>
        <item x="1757"/>
        <item x="1758"/>
        <item x="1759"/>
        <item x="1760"/>
        <item x="1761"/>
        <item x="1762"/>
        <item x="1763"/>
        <item x="1764"/>
        <item x="1765"/>
        <item x="1766"/>
        <item x="1767"/>
        <item x="1768"/>
        <item x="1769"/>
        <item x="1770"/>
        <item x="1771"/>
        <item x="1772"/>
        <item x="1773"/>
        <item x="1774"/>
        <item x="1775"/>
        <item x="1776"/>
        <item x="1777"/>
        <item x="1778"/>
        <item x="1779"/>
        <item x="1780"/>
        <item x="1781"/>
        <item x="1782"/>
        <item x="1783"/>
        <item x="1784"/>
        <item x="1785"/>
        <item x="1786"/>
        <item x="1787"/>
        <item x="1788"/>
        <item x="1789"/>
        <item x="1790"/>
        <item x="1791"/>
        <item x="1792"/>
        <item x="1793"/>
        <item x="1794"/>
        <item x="1795"/>
        <item x="1796"/>
        <item x="1797"/>
        <item x="1798"/>
        <item x="1799"/>
        <item x="1800"/>
        <item x="1801"/>
        <item x="1802"/>
        <item x="1803"/>
        <item x="1804"/>
        <item x="1805"/>
        <item x="1806"/>
        <item x="1807"/>
        <item x="1808"/>
        <item x="1809"/>
        <item x="1810"/>
        <item x="1811"/>
        <item x="1812"/>
        <item x="1813"/>
        <item x="1814"/>
        <item x="1815"/>
        <item x="1816"/>
        <item x="1817"/>
        <item x="1818"/>
        <item x="1819"/>
        <item x="1820"/>
        <item x="1821"/>
        <item x="1822"/>
        <item x="1823"/>
        <item x="1824"/>
        <item x="1825"/>
        <item x="1826"/>
        <item x="1827"/>
        <item x="1828"/>
        <item x="1829"/>
        <item x="1830"/>
        <item x="1831"/>
        <item x="1832"/>
        <item x="1833"/>
        <item x="1834"/>
        <item x="1835"/>
        <item x="1836"/>
        <item x="1837"/>
        <item x="1838"/>
        <item x="1839"/>
        <item x="1840"/>
        <item x="1841"/>
        <item x="1842"/>
        <item x="1843"/>
        <item x="1844"/>
        <item x="1845"/>
        <item x="1846"/>
        <item x="1847"/>
        <item x="1848"/>
        <item x="1849"/>
        <item x="1850"/>
        <item x="1851"/>
        <item x="1852"/>
        <item x="1853"/>
        <item x="1854"/>
        <item x="1855"/>
        <item x="1856"/>
        <item x="1857"/>
        <item x="1858"/>
        <item x="1859"/>
        <item x="1860"/>
        <item x="1861"/>
        <item x="1862"/>
        <item x="1863"/>
        <item x="1864"/>
        <item x="1865"/>
        <item x="1866"/>
        <item x="1867"/>
        <item x="1868"/>
        <item x="1869"/>
        <item x="1870"/>
        <item x="1871"/>
        <item x="1872"/>
        <item x="1873"/>
        <item x="1874"/>
        <item x="1875"/>
        <item x="1876"/>
        <item x="1877"/>
        <item x="1878"/>
        <item x="1879"/>
        <item x="1880"/>
        <item x="1881"/>
        <item x="1882"/>
        <item t="default"/>
      </items>
      <autoSortScope>
        <pivotArea dataOnly="0" outline="0" fieldPosition="0">
          <references count="1">
            <reference field="4294967294" count="1" selected="0">
              <x v="0"/>
            </reference>
          </references>
        </pivotArea>
      </autoSortScope>
    </pivotField>
    <pivotField numFmtId="164" showAll="0"/>
    <pivotField showAll="0"/>
    <pivotField showAll="0"/>
    <pivotField showAll="0"/>
    <pivotField dataField="1" showAll="0"/>
    <pivotField showAll="0"/>
    <pivotField axis="axisPage" showAll="0">
      <items count="11">
        <item x="5"/>
        <item x="0"/>
        <item x="8"/>
        <item x="1"/>
        <item x="4"/>
        <item x="2"/>
        <item x="3"/>
        <item x="9"/>
        <item x="7"/>
        <item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7">
        <item h="1" x="0"/>
        <item h="1" x="4"/>
        <item h="1" x="5"/>
        <item h="1" x="2"/>
        <item x="1"/>
        <item h="1" x="3"/>
        <item t="default"/>
      </items>
    </pivotField>
  </pivotFields>
  <rowFields count="2">
    <field x="24"/>
    <field x="0"/>
  </rowFields>
  <rowItems count="23">
    <i>
      <x v="4"/>
    </i>
    <i r="1">
      <x v="1055"/>
    </i>
    <i r="1">
      <x v="717"/>
    </i>
    <i r="1">
      <x v="1022"/>
    </i>
    <i r="1">
      <x v="1006"/>
    </i>
    <i r="1">
      <x v="1413"/>
    </i>
    <i r="1">
      <x v="1123"/>
    </i>
    <i r="1">
      <x v="1799"/>
    </i>
    <i r="1">
      <x v="1035"/>
    </i>
    <i r="1">
      <x v="871"/>
    </i>
    <i r="1">
      <x v="689"/>
    </i>
    <i r="1">
      <x v="794"/>
    </i>
    <i r="1">
      <x v="751"/>
    </i>
    <i r="1">
      <x v="929"/>
    </i>
    <i r="1">
      <x v="769"/>
    </i>
    <i r="1">
      <x v="1849"/>
    </i>
    <i r="1">
      <x v="1121"/>
    </i>
    <i r="1">
      <x v="1128"/>
    </i>
    <i r="1">
      <x v="1838"/>
    </i>
    <i r="1">
      <x v="1407"/>
    </i>
    <i r="1">
      <x v="620"/>
    </i>
    <i r="1">
      <x v="1226"/>
    </i>
    <i t="grand">
      <x/>
    </i>
  </rowItems>
  <colFields count="1">
    <field x="-2"/>
  </colFields>
  <colItems count="2">
    <i>
      <x/>
    </i>
    <i i="1">
      <x v="1"/>
    </i>
  </colItems>
  <pageFields count="1">
    <pageField fld="7" item="0" hier="-1"/>
  </pageFields>
  <dataFields count="2">
    <dataField name="Maximum von Salary in USD" fld="5" subtotal="max" baseField="24" baseItem="0" numFmtId="3"/>
    <dataField name="Anzahl von Unique ID" fld="0" subtotal="count" baseField="0" baseItem="0"/>
  </dataFields>
  <formats count="1">
    <format dxfId="28">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1.xml><?xml version="1.0" encoding="utf-8"?>
<pivotTableDefinition xmlns="http://schemas.openxmlformats.org/spreadsheetml/2006/main" name="PivotTable15" cacheId="0" applyNumberFormats="0" applyBorderFormats="0" applyFontFormats="0" applyPatternFormats="0" applyAlignmentFormats="0" applyWidthHeightFormats="1" dataCaption="Werte" updatedVersion="4" minRefreshableVersion="3" useAutoFormatting="1" itemPrintTitles="1" createdVersion="4" indent="0" outline="1" outlineData="1" multipleFieldFilters="0">
  <location ref="I3:K35" firstHeaderRow="0" firstDataRow="1" firstDataCol="1" rowPageCount="1" colPageCount="1"/>
  <pivotFields count="25">
    <pivotField axis="axisRow" dataField="1" showAll="0" sortType="ascending">
      <items count="1884">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0"/>
        <item x="681"/>
        <item x="682"/>
        <item x="683"/>
        <item x="684"/>
        <item x="685"/>
        <item x="686"/>
        <item x="687"/>
        <item x="688"/>
        <item x="689"/>
        <item x="690"/>
        <item x="691"/>
        <item x="692"/>
        <item x="693"/>
        <item x="694"/>
        <item x="695"/>
        <item x="696"/>
        <item x="697"/>
        <item x="698"/>
        <item x="699"/>
        <item x="700"/>
        <item x="701"/>
        <item x="702"/>
        <item x="703"/>
        <item x="704"/>
        <item x="705"/>
        <item x="706"/>
        <item x="707"/>
        <item x="708"/>
        <item x="709"/>
        <item x="710"/>
        <item x="711"/>
        <item x="712"/>
        <item x="713"/>
        <item x="714"/>
        <item x="715"/>
        <item x="716"/>
        <item x="717"/>
        <item x="718"/>
        <item x="719"/>
        <item x="720"/>
        <item x="721"/>
        <item x="722"/>
        <item x="723"/>
        <item x="724"/>
        <item x="725"/>
        <item x="726"/>
        <item x="727"/>
        <item x="728"/>
        <item x="729"/>
        <item x="730"/>
        <item x="731"/>
        <item x="732"/>
        <item x="733"/>
        <item x="734"/>
        <item x="735"/>
        <item x="736"/>
        <item x="737"/>
        <item x="738"/>
        <item x="739"/>
        <item x="740"/>
        <item x="741"/>
        <item x="742"/>
        <item x="743"/>
        <item x="744"/>
        <item x="745"/>
        <item x="746"/>
        <item x="747"/>
        <item x="748"/>
        <item x="749"/>
        <item x="750"/>
        <item x="751"/>
        <item x="752"/>
        <item x="753"/>
        <item x="754"/>
        <item x="755"/>
        <item x="756"/>
        <item x="757"/>
        <item x="758"/>
        <item x="759"/>
        <item x="760"/>
        <item x="761"/>
        <item x="762"/>
        <item x="763"/>
        <item x="764"/>
        <item x="765"/>
        <item x="766"/>
        <item x="767"/>
        <item x="768"/>
        <item x="769"/>
        <item x="770"/>
        <item x="771"/>
        <item x="772"/>
        <item x="773"/>
        <item x="774"/>
        <item x="775"/>
        <item x="776"/>
        <item x="777"/>
        <item x="778"/>
        <item x="779"/>
        <item x="780"/>
        <item x="781"/>
        <item x="782"/>
        <item x="783"/>
        <item x="784"/>
        <item x="785"/>
        <item x="786"/>
        <item x="787"/>
        <item x="788"/>
        <item x="789"/>
        <item x="790"/>
        <item x="791"/>
        <item x="792"/>
        <item x="793"/>
        <item x="794"/>
        <item x="795"/>
        <item x="796"/>
        <item x="797"/>
        <item x="798"/>
        <item x="799"/>
        <item x="800"/>
        <item x="801"/>
        <item x="802"/>
        <item x="803"/>
        <item x="804"/>
        <item x="805"/>
        <item x="806"/>
        <item x="807"/>
        <item x="808"/>
        <item x="809"/>
        <item x="810"/>
        <item x="811"/>
        <item x="812"/>
        <item x="813"/>
        <item x="814"/>
        <item x="815"/>
        <item x="816"/>
        <item x="817"/>
        <item x="818"/>
        <item x="819"/>
        <item x="820"/>
        <item x="821"/>
        <item x="822"/>
        <item x="823"/>
        <item x="824"/>
        <item x="825"/>
        <item x="826"/>
        <item x="827"/>
        <item x="828"/>
        <item x="829"/>
        <item x="830"/>
        <item x="831"/>
        <item x="832"/>
        <item x="833"/>
        <item x="834"/>
        <item x="835"/>
        <item x="836"/>
        <item x="837"/>
        <item x="838"/>
        <item x="839"/>
        <item x="840"/>
        <item x="841"/>
        <item x="842"/>
        <item x="843"/>
        <item x="844"/>
        <item x="845"/>
        <item x="846"/>
        <item x="847"/>
        <item x="848"/>
        <item x="849"/>
        <item x="850"/>
        <item x="851"/>
        <item x="852"/>
        <item x="853"/>
        <item x="854"/>
        <item x="855"/>
        <item x="856"/>
        <item x="857"/>
        <item x="858"/>
        <item x="859"/>
        <item x="860"/>
        <item x="861"/>
        <item x="862"/>
        <item x="863"/>
        <item x="864"/>
        <item x="865"/>
        <item x="866"/>
        <item x="867"/>
        <item x="868"/>
        <item x="869"/>
        <item x="870"/>
        <item x="871"/>
        <item x="872"/>
        <item x="873"/>
        <item x="874"/>
        <item x="875"/>
        <item x="876"/>
        <item x="877"/>
        <item x="878"/>
        <item x="879"/>
        <item x="880"/>
        <item x="881"/>
        <item x="882"/>
        <item x="883"/>
        <item x="884"/>
        <item x="885"/>
        <item x="886"/>
        <item x="887"/>
        <item x="888"/>
        <item x="889"/>
        <item x="890"/>
        <item x="891"/>
        <item x="892"/>
        <item x="893"/>
        <item x="894"/>
        <item x="895"/>
        <item x="896"/>
        <item x="897"/>
        <item x="898"/>
        <item x="899"/>
        <item x="900"/>
        <item x="901"/>
        <item x="902"/>
        <item x="903"/>
        <item x="904"/>
        <item x="905"/>
        <item x="906"/>
        <item x="907"/>
        <item x="908"/>
        <item x="909"/>
        <item x="910"/>
        <item x="911"/>
        <item x="912"/>
        <item x="913"/>
        <item x="914"/>
        <item x="915"/>
        <item x="916"/>
        <item x="917"/>
        <item x="918"/>
        <item x="919"/>
        <item x="920"/>
        <item x="921"/>
        <item x="922"/>
        <item x="923"/>
        <item x="924"/>
        <item x="925"/>
        <item x="926"/>
        <item x="927"/>
        <item x="928"/>
        <item x="929"/>
        <item x="930"/>
        <item x="931"/>
        <item x="932"/>
        <item x="933"/>
        <item x="934"/>
        <item x="935"/>
        <item x="936"/>
        <item x="937"/>
        <item x="938"/>
        <item x="939"/>
        <item x="940"/>
        <item x="941"/>
        <item x="942"/>
        <item x="943"/>
        <item x="944"/>
        <item x="945"/>
        <item x="946"/>
        <item x="947"/>
        <item x="948"/>
        <item x="949"/>
        <item x="950"/>
        <item x="951"/>
        <item x="952"/>
        <item x="953"/>
        <item x="954"/>
        <item x="955"/>
        <item x="956"/>
        <item x="957"/>
        <item x="958"/>
        <item x="959"/>
        <item x="960"/>
        <item x="961"/>
        <item x="962"/>
        <item x="963"/>
        <item x="964"/>
        <item x="965"/>
        <item x="966"/>
        <item x="967"/>
        <item x="968"/>
        <item x="969"/>
        <item x="970"/>
        <item x="971"/>
        <item x="972"/>
        <item x="973"/>
        <item x="974"/>
        <item x="975"/>
        <item x="976"/>
        <item x="977"/>
        <item x="978"/>
        <item x="979"/>
        <item x="980"/>
        <item x="981"/>
        <item x="982"/>
        <item x="983"/>
        <item x="984"/>
        <item x="985"/>
        <item x="986"/>
        <item x="987"/>
        <item x="988"/>
        <item x="989"/>
        <item x="990"/>
        <item x="991"/>
        <item x="992"/>
        <item x="993"/>
        <item x="994"/>
        <item x="995"/>
        <item x="996"/>
        <item x="997"/>
        <item x="998"/>
        <item x="999"/>
        <item x="1000"/>
        <item x="1001"/>
        <item x="1002"/>
        <item x="1003"/>
        <item x="1004"/>
        <item x="1005"/>
        <item x="1006"/>
        <item x="1007"/>
        <item x="1008"/>
        <item x="1009"/>
        <item x="1010"/>
        <item x="1011"/>
        <item x="1012"/>
        <item x="1013"/>
        <item x="1014"/>
        <item x="1015"/>
        <item x="1016"/>
        <item x="1017"/>
        <item x="1018"/>
        <item x="1019"/>
        <item x="1020"/>
        <item x="1021"/>
        <item x="1022"/>
        <item x="1023"/>
        <item x="1024"/>
        <item x="1025"/>
        <item x="1026"/>
        <item x="1027"/>
        <item x="1028"/>
        <item x="1029"/>
        <item x="1030"/>
        <item x="1031"/>
        <item x="1032"/>
        <item x="1033"/>
        <item x="1034"/>
        <item x="1035"/>
        <item x="1036"/>
        <item x="1037"/>
        <item x="1038"/>
        <item x="1039"/>
        <item x="1040"/>
        <item x="1041"/>
        <item x="1042"/>
        <item x="1043"/>
        <item x="1044"/>
        <item x="1045"/>
        <item x="1046"/>
        <item x="1047"/>
        <item x="1048"/>
        <item x="1049"/>
        <item x="1050"/>
        <item x="1051"/>
        <item x="1052"/>
        <item x="1053"/>
        <item x="1054"/>
        <item x="1055"/>
        <item x="1056"/>
        <item x="1057"/>
        <item x="1058"/>
        <item x="1059"/>
        <item x="1060"/>
        <item x="1061"/>
        <item x="1062"/>
        <item x="1063"/>
        <item x="1064"/>
        <item x="1065"/>
        <item x="1066"/>
        <item x="1067"/>
        <item x="1068"/>
        <item x="1069"/>
        <item x="1070"/>
        <item x="1071"/>
        <item x="1072"/>
        <item x="1073"/>
        <item x="1074"/>
        <item x="1075"/>
        <item x="1076"/>
        <item x="1077"/>
        <item x="1078"/>
        <item x="1079"/>
        <item x="1080"/>
        <item x="1081"/>
        <item x="1082"/>
        <item x="1083"/>
        <item x="1084"/>
        <item x="1085"/>
        <item x="1086"/>
        <item x="1087"/>
        <item x="1088"/>
        <item x="1089"/>
        <item x="1090"/>
        <item x="1091"/>
        <item x="1092"/>
        <item x="1093"/>
        <item x="1094"/>
        <item x="1095"/>
        <item x="1096"/>
        <item x="1097"/>
        <item x="1098"/>
        <item x="1099"/>
        <item x="1100"/>
        <item x="1101"/>
        <item x="1102"/>
        <item x="1103"/>
        <item x="1104"/>
        <item x="1105"/>
        <item x="1106"/>
        <item x="1107"/>
        <item x="1108"/>
        <item x="1109"/>
        <item x="1110"/>
        <item x="1111"/>
        <item x="1112"/>
        <item x="1113"/>
        <item x="1114"/>
        <item x="1115"/>
        <item x="1116"/>
        <item x="1117"/>
        <item x="1118"/>
        <item x="1119"/>
        <item x="1120"/>
        <item x="1121"/>
        <item x="1122"/>
        <item x="1123"/>
        <item x="1124"/>
        <item x="1125"/>
        <item x="1126"/>
        <item x="1127"/>
        <item x="1128"/>
        <item x="1129"/>
        <item x="1130"/>
        <item x="1131"/>
        <item x="1132"/>
        <item x="1133"/>
        <item x="1134"/>
        <item x="1135"/>
        <item x="1136"/>
        <item x="1137"/>
        <item x="1138"/>
        <item x="1139"/>
        <item x="1140"/>
        <item x="1141"/>
        <item x="1142"/>
        <item x="1143"/>
        <item x="1144"/>
        <item x="1145"/>
        <item x="1146"/>
        <item x="1147"/>
        <item x="1148"/>
        <item x="1149"/>
        <item x="1150"/>
        <item x="1151"/>
        <item x="1152"/>
        <item x="1153"/>
        <item x="1154"/>
        <item x="1155"/>
        <item x="1156"/>
        <item x="1157"/>
        <item x="1158"/>
        <item x="1159"/>
        <item x="1160"/>
        <item x="1161"/>
        <item x="1162"/>
        <item x="1163"/>
        <item x="1164"/>
        <item x="1165"/>
        <item x="1166"/>
        <item x="1167"/>
        <item x="1168"/>
        <item x="1169"/>
        <item x="1170"/>
        <item x="1171"/>
        <item x="1172"/>
        <item x="1173"/>
        <item x="1174"/>
        <item x="1175"/>
        <item x="1176"/>
        <item x="1177"/>
        <item x="1178"/>
        <item x="1179"/>
        <item x="1180"/>
        <item x="1181"/>
        <item x="1182"/>
        <item x="1183"/>
        <item x="1184"/>
        <item x="1185"/>
        <item x="1186"/>
        <item x="1187"/>
        <item x="1188"/>
        <item x="1189"/>
        <item x="1190"/>
        <item x="1191"/>
        <item x="1192"/>
        <item x="1193"/>
        <item x="1194"/>
        <item x="1195"/>
        <item x="1196"/>
        <item x="1197"/>
        <item x="1198"/>
        <item x="1199"/>
        <item x="1200"/>
        <item x="1201"/>
        <item x="1202"/>
        <item x="1203"/>
        <item x="1204"/>
        <item x="1205"/>
        <item x="1206"/>
        <item x="1207"/>
        <item x="1208"/>
        <item x="1209"/>
        <item x="1210"/>
        <item x="1211"/>
        <item x="1212"/>
        <item x="1213"/>
        <item x="1214"/>
        <item x="1215"/>
        <item x="1216"/>
        <item x="1217"/>
        <item x="1218"/>
        <item x="1219"/>
        <item x="1220"/>
        <item x="1221"/>
        <item x="1222"/>
        <item x="1223"/>
        <item x="1224"/>
        <item x="1225"/>
        <item x="1226"/>
        <item x="1227"/>
        <item x="1228"/>
        <item x="1229"/>
        <item x="1230"/>
        <item x="1231"/>
        <item x="1232"/>
        <item x="1233"/>
        <item x="1234"/>
        <item x="1235"/>
        <item x="1236"/>
        <item x="1237"/>
        <item x="1238"/>
        <item x="1239"/>
        <item x="1240"/>
        <item x="1241"/>
        <item x="1242"/>
        <item x="1243"/>
        <item x="1244"/>
        <item x="1245"/>
        <item x="1246"/>
        <item x="1247"/>
        <item x="1248"/>
        <item x="1249"/>
        <item x="1250"/>
        <item x="1251"/>
        <item x="1252"/>
        <item x="1253"/>
        <item x="1254"/>
        <item x="1255"/>
        <item x="1256"/>
        <item x="1257"/>
        <item x="1258"/>
        <item x="1259"/>
        <item x="1260"/>
        <item x="1261"/>
        <item x="1262"/>
        <item x="1263"/>
        <item x="1264"/>
        <item x="1265"/>
        <item x="1266"/>
        <item x="1267"/>
        <item x="1268"/>
        <item x="1269"/>
        <item x="1270"/>
        <item x="1271"/>
        <item x="1272"/>
        <item x="1273"/>
        <item x="1274"/>
        <item x="1275"/>
        <item x="1276"/>
        <item x="1277"/>
        <item x="1278"/>
        <item x="1279"/>
        <item x="1280"/>
        <item x="1281"/>
        <item x="1282"/>
        <item x="1283"/>
        <item x="1284"/>
        <item x="1285"/>
        <item x="1286"/>
        <item x="1287"/>
        <item x="1288"/>
        <item x="1289"/>
        <item x="1290"/>
        <item x="1291"/>
        <item x="1292"/>
        <item x="1293"/>
        <item x="1294"/>
        <item x="1295"/>
        <item x="1296"/>
        <item x="1297"/>
        <item x="1298"/>
        <item x="1299"/>
        <item x="1300"/>
        <item x="1301"/>
        <item x="1302"/>
        <item x="1303"/>
        <item x="1304"/>
        <item x="1305"/>
        <item x="1306"/>
        <item x="1307"/>
        <item x="1308"/>
        <item x="1309"/>
        <item x="1310"/>
        <item x="1311"/>
        <item x="1312"/>
        <item x="1313"/>
        <item x="1314"/>
        <item x="1315"/>
        <item x="1316"/>
        <item x="1317"/>
        <item x="1318"/>
        <item x="1319"/>
        <item x="1320"/>
        <item x="1321"/>
        <item x="1322"/>
        <item x="1323"/>
        <item x="1324"/>
        <item x="1325"/>
        <item x="1326"/>
        <item x="1327"/>
        <item x="1328"/>
        <item x="1329"/>
        <item x="1330"/>
        <item x="1331"/>
        <item x="1332"/>
        <item x="1333"/>
        <item x="1334"/>
        <item x="1335"/>
        <item x="1336"/>
        <item x="1337"/>
        <item x="1338"/>
        <item x="1339"/>
        <item x="1340"/>
        <item x="1341"/>
        <item x="1342"/>
        <item x="1343"/>
        <item x="1344"/>
        <item x="1345"/>
        <item x="1346"/>
        <item x="1347"/>
        <item x="1348"/>
        <item x="1349"/>
        <item x="1350"/>
        <item x="1351"/>
        <item x="1352"/>
        <item x="1353"/>
        <item x="1354"/>
        <item x="1355"/>
        <item x="1356"/>
        <item x="1357"/>
        <item x="1358"/>
        <item x="1359"/>
        <item x="1360"/>
        <item x="1361"/>
        <item x="1362"/>
        <item x="1363"/>
        <item x="1364"/>
        <item x="1365"/>
        <item x="1366"/>
        <item x="1367"/>
        <item x="1368"/>
        <item x="1369"/>
        <item x="1370"/>
        <item x="1371"/>
        <item x="1372"/>
        <item x="1373"/>
        <item x="1374"/>
        <item x="1375"/>
        <item x="1376"/>
        <item x="1377"/>
        <item x="1378"/>
        <item x="1379"/>
        <item x="1380"/>
        <item x="1381"/>
        <item x="1382"/>
        <item x="1383"/>
        <item x="1384"/>
        <item x="1385"/>
        <item x="1386"/>
        <item x="1387"/>
        <item x="1388"/>
        <item x="1389"/>
        <item x="1390"/>
        <item x="1391"/>
        <item x="1392"/>
        <item x="1393"/>
        <item x="1394"/>
        <item x="1395"/>
        <item x="1396"/>
        <item x="1397"/>
        <item x="1398"/>
        <item x="1399"/>
        <item x="1400"/>
        <item x="1401"/>
        <item x="1402"/>
        <item x="1403"/>
        <item x="1404"/>
        <item x="1405"/>
        <item x="1406"/>
        <item x="1407"/>
        <item x="1408"/>
        <item x="1409"/>
        <item x="1410"/>
        <item x="1411"/>
        <item x="1412"/>
        <item x="1413"/>
        <item x="1414"/>
        <item x="1415"/>
        <item x="1416"/>
        <item x="1417"/>
        <item x="1418"/>
        <item x="1419"/>
        <item x="1420"/>
        <item x="1421"/>
        <item x="1422"/>
        <item x="1423"/>
        <item x="1424"/>
        <item x="1425"/>
        <item x="1426"/>
        <item x="1427"/>
        <item x="1428"/>
        <item x="1429"/>
        <item x="1430"/>
        <item x="1431"/>
        <item x="1432"/>
        <item x="1433"/>
        <item x="1434"/>
        <item x="1435"/>
        <item x="1436"/>
        <item x="1437"/>
        <item x="1438"/>
        <item x="1439"/>
        <item x="1440"/>
        <item x="1441"/>
        <item x="1442"/>
        <item x="1443"/>
        <item x="1444"/>
        <item x="1445"/>
        <item x="1446"/>
        <item x="1447"/>
        <item x="1448"/>
        <item x="1449"/>
        <item x="1450"/>
        <item x="1451"/>
        <item x="1452"/>
        <item x="1453"/>
        <item x="1454"/>
        <item x="1455"/>
        <item x="1456"/>
        <item x="1457"/>
        <item x="1458"/>
        <item x="1459"/>
        <item x="1460"/>
        <item x="1461"/>
        <item x="1462"/>
        <item x="1463"/>
        <item x="1464"/>
        <item x="1465"/>
        <item x="1466"/>
        <item x="1467"/>
        <item x="1468"/>
        <item x="1469"/>
        <item x="1470"/>
        <item x="1471"/>
        <item x="1472"/>
        <item x="1473"/>
        <item x="1474"/>
        <item x="1475"/>
        <item x="1476"/>
        <item x="1477"/>
        <item x="1478"/>
        <item x="1479"/>
        <item x="1480"/>
        <item x="1481"/>
        <item x="1482"/>
        <item x="1483"/>
        <item x="1484"/>
        <item x="1485"/>
        <item x="1486"/>
        <item x="1487"/>
        <item x="1488"/>
        <item x="1489"/>
        <item x="1490"/>
        <item x="1491"/>
        <item x="1492"/>
        <item x="1493"/>
        <item x="1494"/>
        <item x="1495"/>
        <item x="1496"/>
        <item x="1497"/>
        <item x="1498"/>
        <item x="1499"/>
        <item x="1500"/>
        <item x="1501"/>
        <item x="1502"/>
        <item x="1503"/>
        <item x="1504"/>
        <item x="1505"/>
        <item x="1506"/>
        <item x="1507"/>
        <item x="1508"/>
        <item x="1509"/>
        <item x="1510"/>
        <item x="1511"/>
        <item x="1512"/>
        <item x="1513"/>
        <item x="1514"/>
        <item x="1515"/>
        <item x="1516"/>
        <item x="1517"/>
        <item x="1518"/>
        <item x="1519"/>
        <item x="1520"/>
        <item x="1521"/>
        <item x="1522"/>
        <item x="1523"/>
        <item x="1524"/>
        <item x="1525"/>
        <item x="1526"/>
        <item x="1527"/>
        <item x="1528"/>
        <item x="1529"/>
        <item x="1530"/>
        <item x="1531"/>
        <item x="1532"/>
        <item x="1533"/>
        <item x="1534"/>
        <item x="1535"/>
        <item x="1536"/>
        <item x="1537"/>
        <item x="1538"/>
        <item x="1539"/>
        <item x="1540"/>
        <item x="1541"/>
        <item x="1542"/>
        <item x="1543"/>
        <item x="1544"/>
        <item x="1545"/>
        <item x="1546"/>
        <item x="1547"/>
        <item x="1548"/>
        <item x="1549"/>
        <item x="1550"/>
        <item x="1551"/>
        <item x="1552"/>
        <item x="1553"/>
        <item x="1554"/>
        <item x="1555"/>
        <item x="1556"/>
        <item x="1557"/>
        <item x="1558"/>
        <item x="1559"/>
        <item x="1560"/>
        <item x="1561"/>
        <item x="1562"/>
        <item x="1563"/>
        <item x="1564"/>
        <item x="1565"/>
        <item x="1566"/>
        <item x="1567"/>
        <item x="1568"/>
        <item x="1569"/>
        <item x="1570"/>
        <item x="1571"/>
        <item x="1572"/>
        <item x="1573"/>
        <item x="1574"/>
        <item x="1575"/>
        <item x="1576"/>
        <item x="1577"/>
        <item x="1578"/>
        <item x="1579"/>
        <item x="1580"/>
        <item x="1581"/>
        <item x="1582"/>
        <item x="1583"/>
        <item x="1584"/>
        <item x="1585"/>
        <item x="1586"/>
        <item x="1587"/>
        <item x="1588"/>
        <item x="1589"/>
        <item x="1590"/>
        <item x="1591"/>
        <item x="1592"/>
        <item x="1593"/>
        <item x="1594"/>
        <item x="1595"/>
        <item x="1596"/>
        <item x="1597"/>
        <item x="1598"/>
        <item x="1599"/>
        <item x="1600"/>
        <item x="1601"/>
        <item x="1602"/>
        <item x="1603"/>
        <item x="1604"/>
        <item x="1605"/>
        <item x="1606"/>
        <item x="1607"/>
        <item x="1608"/>
        <item x="1609"/>
        <item x="1610"/>
        <item x="1611"/>
        <item x="1612"/>
        <item x="1613"/>
        <item x="1614"/>
        <item x="1615"/>
        <item x="1616"/>
        <item x="1617"/>
        <item x="1618"/>
        <item x="1619"/>
        <item x="1620"/>
        <item x="1621"/>
        <item x="1622"/>
        <item x="1623"/>
        <item x="1624"/>
        <item x="1625"/>
        <item x="1626"/>
        <item x="1627"/>
        <item x="1628"/>
        <item x="1629"/>
        <item x="1630"/>
        <item x="1631"/>
        <item x="1632"/>
        <item x="1633"/>
        <item x="1634"/>
        <item x="1635"/>
        <item x="1636"/>
        <item x="1637"/>
        <item x="1638"/>
        <item x="1639"/>
        <item x="1640"/>
        <item x="1641"/>
        <item x="1642"/>
        <item x="1643"/>
        <item x="1644"/>
        <item x="1645"/>
        <item x="1646"/>
        <item x="1647"/>
        <item x="1648"/>
        <item x="1649"/>
        <item x="1650"/>
        <item x="1651"/>
        <item x="1652"/>
        <item x="1653"/>
        <item x="1654"/>
        <item x="1655"/>
        <item x="1656"/>
        <item x="1657"/>
        <item x="1658"/>
        <item x="1659"/>
        <item x="1660"/>
        <item x="1661"/>
        <item x="1662"/>
        <item x="1663"/>
        <item x="1664"/>
        <item x="1665"/>
        <item x="1666"/>
        <item x="1667"/>
        <item x="1668"/>
        <item x="1669"/>
        <item x="1670"/>
        <item x="1671"/>
        <item x="1672"/>
        <item x="1673"/>
        <item x="1674"/>
        <item x="1675"/>
        <item x="1676"/>
        <item x="1677"/>
        <item x="1678"/>
        <item x="1679"/>
        <item x="1680"/>
        <item x="1681"/>
        <item x="1682"/>
        <item x="1683"/>
        <item x="1684"/>
        <item x="1685"/>
        <item x="1686"/>
        <item x="1687"/>
        <item x="1688"/>
        <item x="1689"/>
        <item x="1690"/>
        <item x="1691"/>
        <item x="1692"/>
        <item x="1693"/>
        <item x="1694"/>
        <item x="1695"/>
        <item x="1696"/>
        <item x="1697"/>
        <item x="1698"/>
        <item x="1699"/>
        <item x="1700"/>
        <item x="1701"/>
        <item x="1702"/>
        <item x="1703"/>
        <item x="1704"/>
        <item x="1705"/>
        <item x="1706"/>
        <item x="1707"/>
        <item x="1708"/>
        <item x="1709"/>
        <item x="1710"/>
        <item x="1711"/>
        <item x="1712"/>
        <item x="1713"/>
        <item x="1714"/>
        <item x="1715"/>
        <item x="1716"/>
        <item x="1717"/>
        <item x="1718"/>
        <item x="1719"/>
        <item x="1720"/>
        <item x="1721"/>
        <item x="1722"/>
        <item x="1723"/>
        <item x="1724"/>
        <item x="1725"/>
        <item x="1726"/>
        <item x="1727"/>
        <item x="1728"/>
        <item x="1729"/>
        <item x="1730"/>
        <item x="1731"/>
        <item x="1732"/>
        <item x="1733"/>
        <item x="1734"/>
        <item x="1735"/>
        <item x="1736"/>
        <item x="1737"/>
        <item x="1738"/>
        <item x="1739"/>
        <item x="1740"/>
        <item x="1741"/>
        <item x="1742"/>
        <item x="1743"/>
        <item x="1744"/>
        <item x="1745"/>
        <item x="1746"/>
        <item x="1747"/>
        <item x="1748"/>
        <item x="1749"/>
        <item x="1750"/>
        <item x="1751"/>
        <item x="1752"/>
        <item x="1753"/>
        <item x="1754"/>
        <item x="1755"/>
        <item x="1756"/>
        <item x="1757"/>
        <item x="1758"/>
        <item x="1759"/>
        <item x="1760"/>
        <item x="1761"/>
        <item x="1762"/>
        <item x="1763"/>
        <item x="1764"/>
        <item x="1765"/>
        <item x="1766"/>
        <item x="1767"/>
        <item x="1768"/>
        <item x="1769"/>
        <item x="1770"/>
        <item x="1771"/>
        <item x="1772"/>
        <item x="1773"/>
        <item x="1774"/>
        <item x="1775"/>
        <item x="1776"/>
        <item x="1777"/>
        <item x="1778"/>
        <item x="1779"/>
        <item x="1780"/>
        <item x="1781"/>
        <item x="1782"/>
        <item x="1783"/>
        <item x="1784"/>
        <item x="1785"/>
        <item x="1786"/>
        <item x="1787"/>
        <item x="1788"/>
        <item x="1789"/>
        <item x="1790"/>
        <item x="1791"/>
        <item x="1792"/>
        <item x="1793"/>
        <item x="1794"/>
        <item x="1795"/>
        <item x="1796"/>
        <item x="1797"/>
        <item x="1798"/>
        <item x="1799"/>
        <item x="1800"/>
        <item x="1801"/>
        <item x="1802"/>
        <item x="1803"/>
        <item x="1804"/>
        <item x="1805"/>
        <item x="1806"/>
        <item x="1807"/>
        <item x="1808"/>
        <item x="1809"/>
        <item x="1810"/>
        <item x="1811"/>
        <item x="1812"/>
        <item x="1813"/>
        <item x="1814"/>
        <item x="1815"/>
        <item x="1816"/>
        <item x="1817"/>
        <item x="1818"/>
        <item x="1819"/>
        <item x="1820"/>
        <item x="1821"/>
        <item x="1822"/>
        <item x="1823"/>
        <item x="1824"/>
        <item x="1825"/>
        <item x="1826"/>
        <item x="1827"/>
        <item x="1828"/>
        <item x="1829"/>
        <item x="1830"/>
        <item x="1831"/>
        <item x="1832"/>
        <item x="1833"/>
        <item x="1834"/>
        <item x="1835"/>
        <item x="1836"/>
        <item x="1837"/>
        <item x="1838"/>
        <item x="1839"/>
        <item x="1840"/>
        <item x="1841"/>
        <item x="1842"/>
        <item x="1843"/>
        <item x="1844"/>
        <item x="1845"/>
        <item x="1846"/>
        <item x="1847"/>
        <item x="1848"/>
        <item x="1849"/>
        <item x="1850"/>
        <item x="1851"/>
        <item x="1852"/>
        <item x="1853"/>
        <item x="1854"/>
        <item x="1855"/>
        <item x="1856"/>
        <item x="1857"/>
        <item x="1858"/>
        <item x="1859"/>
        <item x="1860"/>
        <item x="1861"/>
        <item x="1862"/>
        <item x="1863"/>
        <item x="1864"/>
        <item x="1865"/>
        <item x="1866"/>
        <item x="1867"/>
        <item x="1868"/>
        <item x="1869"/>
        <item x="1870"/>
        <item x="1871"/>
        <item x="1872"/>
        <item x="1873"/>
        <item x="1874"/>
        <item x="1875"/>
        <item x="1876"/>
        <item x="1877"/>
        <item x="1878"/>
        <item x="1879"/>
        <item x="1880"/>
        <item x="1881"/>
        <item x="1882"/>
        <item t="default"/>
      </items>
      <autoSortScope>
        <pivotArea dataOnly="0" outline="0" fieldPosition="0">
          <references count="1">
            <reference field="4294967294" count="1" selected="0">
              <x v="0"/>
            </reference>
          </references>
        </pivotArea>
      </autoSortScope>
    </pivotField>
    <pivotField numFmtId="164" showAll="0"/>
    <pivotField showAll="0"/>
    <pivotField showAll="0"/>
    <pivotField showAll="0"/>
    <pivotField dataField="1" showAll="0"/>
    <pivotField showAll="0"/>
    <pivotField axis="axisPage" showAll="0">
      <items count="11">
        <item x="5"/>
        <item x="0"/>
        <item x="8"/>
        <item x="1"/>
        <item x="4"/>
        <item x="2"/>
        <item x="3"/>
        <item x="9"/>
        <item x="7"/>
        <item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7">
        <item h="1" x="0"/>
        <item h="1" x="4"/>
        <item h="1" x="5"/>
        <item x="2"/>
        <item h="1" x="1"/>
        <item h="1" x="3"/>
        <item t="default"/>
      </items>
    </pivotField>
  </pivotFields>
  <rowFields count="2">
    <field x="24"/>
    <field x="0"/>
  </rowFields>
  <rowItems count="32">
    <i>
      <x v="3"/>
    </i>
    <i r="1">
      <x v="1024"/>
    </i>
    <i r="1">
      <x v="683"/>
    </i>
    <i r="1">
      <x v="1072"/>
    </i>
    <i r="1">
      <x v="1171"/>
    </i>
    <i r="1">
      <x v="756"/>
    </i>
    <i r="1">
      <x v="1729"/>
    </i>
    <i r="1">
      <x v="1180"/>
    </i>
    <i r="1">
      <x v="655"/>
    </i>
    <i r="1">
      <x v="1033"/>
    </i>
    <i r="1">
      <x v="920"/>
    </i>
    <i r="1">
      <x v="873"/>
    </i>
    <i r="1">
      <x v="1493"/>
    </i>
    <i r="1">
      <x v="1437"/>
    </i>
    <i r="1">
      <x v="1191"/>
    </i>
    <i r="1">
      <x v="1130"/>
    </i>
    <i r="1">
      <x v="1199"/>
    </i>
    <i r="1">
      <x v="1542"/>
    </i>
    <i r="1">
      <x v="1382"/>
    </i>
    <i r="1">
      <x v="1225"/>
    </i>
    <i r="1">
      <x v="1473"/>
    </i>
    <i r="1">
      <x v="1301"/>
    </i>
    <i r="1">
      <x v="1480"/>
    </i>
    <i r="1">
      <x v="1147"/>
    </i>
    <i r="1">
      <x v="949"/>
    </i>
    <i r="1">
      <x v="1706"/>
    </i>
    <i r="1">
      <x v="1237"/>
    </i>
    <i r="1">
      <x v="1784"/>
    </i>
    <i r="1">
      <x v="1685"/>
    </i>
    <i r="1">
      <x v="568"/>
    </i>
    <i r="1">
      <x v="1264"/>
    </i>
    <i t="grand">
      <x/>
    </i>
  </rowItems>
  <colFields count="1">
    <field x="-2"/>
  </colFields>
  <colItems count="2">
    <i>
      <x/>
    </i>
    <i i="1">
      <x v="1"/>
    </i>
  </colItems>
  <pageFields count="1">
    <pageField fld="7" item="0" hier="-1"/>
  </pageFields>
  <dataFields count="2">
    <dataField name="Maximum von Salary in USD" fld="5" subtotal="max" baseField="24" baseItem="0" numFmtId="3"/>
    <dataField name="Anzahl von Unique ID" fld="0" subtotal="count" baseField="0" baseItem="0"/>
  </dataFields>
  <formats count="1">
    <format dxfId="29">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10" cacheId="0" applyNumberFormats="0" applyBorderFormats="0" applyFontFormats="0" applyPatternFormats="0" applyAlignmentFormats="0" applyWidthHeightFormats="1" dataCaption="Werte" updatedVersion="4" minRefreshableVersion="3" useAutoFormatting="1" rowGrandTotals="0" colGrandTotals="0" itemPrintTitles="1" createdVersion="4" indent="0" outline="1" outlineData="1" multipleFieldFilters="0">
  <location ref="K23:K24" firstHeaderRow="1" firstDataRow="1" firstDataCol="0"/>
  <pivotFields count="25">
    <pivotField showAll="0"/>
    <pivotField numFmtId="16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defaultSubtotal="0"/>
    <pivotField showAll="0" defaultSubtotal="0"/>
  </pivotFields>
  <rowItems count="1">
    <i/>
  </rowItems>
  <colItems count="1">
    <i/>
  </colItems>
  <dataFields count="1">
    <dataField name="Summe von 8 hours" fld="20" baseField="0" baseItem="1"/>
  </dataFields>
  <formats count="3">
    <format dxfId="43">
      <pivotArea outline="0" collapsedLevelsAreSubtotals="1" fieldPosition="0"/>
    </format>
    <format dxfId="42">
      <pivotArea type="all" dataOnly="0" outline="0" fieldPosition="0"/>
    </format>
    <format dxfId="41">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3" cacheId="0" applyNumberFormats="0" applyBorderFormats="0" applyFontFormats="0" applyPatternFormats="0" applyAlignmentFormats="0" applyWidthHeightFormats="1" dataCaption="Werte" updatedVersion="4" minRefreshableVersion="3" useAutoFormatting="1" rowGrandTotals="0" colGrandTotals="0" itemPrintTitles="1" createdVersion="4" indent="0" outline="1" outlineData="1" multipleFieldFilters="0">
  <location ref="K17:R18" firstHeaderRow="0" firstDataRow="1" firstDataCol="0"/>
  <pivotFields count="25">
    <pivotField showAll="0"/>
    <pivotField numFmtId="164"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dataField="1" showAll="0"/>
    <pivotField dataField="1" showAll="0"/>
    <pivotField dataField="1" showAll="0"/>
    <pivotField dataField="1" showAll="0"/>
    <pivotField dataField="1" showAll="0"/>
    <pivotField showAll="0"/>
    <pivotField showAll="0"/>
    <pivotField showAll="0" defaultSubtotal="0"/>
    <pivotField showAll="0" defaultSubtotal="0"/>
  </pivotFields>
  <rowItems count="1">
    <i/>
  </rowItems>
  <colFields count="1">
    <field x="-2"/>
  </colFields>
  <colItems count="8">
    <i>
      <x/>
    </i>
    <i i="1">
      <x v="1"/>
    </i>
    <i i="2">
      <x v="2"/>
    </i>
    <i i="3">
      <x v="3"/>
    </i>
    <i i="4">
      <x v="4"/>
    </i>
    <i i="5">
      <x v="5"/>
    </i>
    <i i="6">
      <x v="6"/>
    </i>
    <i i="7">
      <x v="7"/>
    </i>
  </colItems>
  <dataFields count="8">
    <dataField name="Summe von 1 hour" fld="13" baseField="0" baseItem="3731944"/>
    <dataField name="Summe von 2 hours" fld="14" baseField="0" baseItem="1"/>
    <dataField name="Summe von 3 hours" fld="15" baseField="17" baseItem="0"/>
    <dataField name="Summe von 4 hours" fld="16" baseField="17" baseItem="0"/>
    <dataField name="Summe von 5 hours" fld="17" baseField="18" baseItem="0"/>
    <dataField name="Summe von 6 hours" fld="18" baseField="19" baseItem="0"/>
    <dataField name="Summe von 7 hours" fld="19" baseField="20" baseItem="0"/>
    <dataField name="Summe von 8 hours" fld="20" baseField="0" baseItem="1"/>
  </dataFields>
  <formats count="3">
    <format dxfId="46">
      <pivotArea outline="0" collapsedLevelsAreSubtotals="1" fieldPosition="0"/>
    </format>
    <format dxfId="45">
      <pivotArea type="all" dataOnly="0" outline="0" fieldPosition="0"/>
    </format>
    <format dxfId="44">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2" cacheId="0" applyNumberFormats="0" applyBorderFormats="0" applyFontFormats="0" applyPatternFormats="0" applyAlignmentFormats="0" applyWidthHeightFormats="1" dataCaption="Werte" updatedVersion="4" minRefreshableVersion="3" useAutoFormatting="1" itemPrintTitles="1" createdVersion="4" indent="0" outline="1" outlineData="1" multipleFieldFilters="0">
  <location ref="K3:M10" firstHeaderRow="0" firstDataRow="1" firstDataCol="1"/>
  <pivotFields count="25">
    <pivotField dataField="1" showAll="0"/>
    <pivotField numFmtId="164" showAll="0"/>
    <pivotField showAll="0"/>
    <pivotField showAll="0"/>
    <pivotField showAll="0"/>
    <pivotField showAll="0"/>
    <pivotField showAll="0"/>
    <pivotField showAll="0"/>
    <pivotField showAll="0"/>
    <pivotField showAll="0"/>
    <pivotField showAll="0"/>
    <pivotField showAll="0" sortType="descending">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showAll="0"/>
    <pivotField showAll="0"/>
    <pivotField showAll="0"/>
    <pivotField showAll="0"/>
    <pivotField dataField="1" showAll="0"/>
    <pivotField showAll="0" defaultSubtotal="0"/>
    <pivotField axis="axisRow" showAll="0" defaultSubtotal="0">
      <items count="6">
        <item x="0"/>
        <item x="4"/>
        <item x="1"/>
        <item x="3"/>
        <item x="5"/>
        <item x="2"/>
      </items>
    </pivotField>
  </pivotFields>
  <rowFields count="1">
    <field x="24"/>
  </rowFields>
  <rowItems count="7">
    <i>
      <x/>
    </i>
    <i>
      <x v="1"/>
    </i>
    <i>
      <x v="2"/>
    </i>
    <i>
      <x v="3"/>
    </i>
    <i>
      <x v="4"/>
    </i>
    <i>
      <x v="5"/>
    </i>
    <i t="grand">
      <x/>
    </i>
  </rowItems>
  <colFields count="1">
    <field x="-2"/>
  </colFields>
  <colItems count="2">
    <i>
      <x/>
    </i>
    <i i="1">
      <x v="1"/>
    </i>
  </colItems>
  <dataFields count="2">
    <dataField name="Mittelwert von sal / h" fld="22" subtotal="average" baseField="11" baseItem="0" numFmtId="3"/>
    <dataField name="Anzahl von Unique ID" fld="0" subtotal="count" baseField="0" baseItem="0"/>
  </dataFields>
  <formats count="3">
    <format dxfId="49">
      <pivotArea outline="0" collapsedLevelsAreSubtotals="1" fieldPosition="0"/>
    </format>
    <format dxfId="48">
      <pivotArea type="all" dataOnly="0" outline="0" fieldPosition="0"/>
    </format>
    <format dxfId="47">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PivotTable12" cacheId="0" applyNumberFormats="0" applyBorderFormats="0" applyFontFormats="0" applyPatternFormats="0" applyAlignmentFormats="0" applyWidthHeightFormats="1" dataCaption="Werte" updatedVersion="4" minRefreshableVersion="3" useAutoFormatting="1" rowGrandTotals="0" colGrandTotals="0" itemPrintTitles="1" createdVersion="4" indent="0" outline="1" outlineData="1" multipleFieldFilters="0" chartFormat="1">
  <location ref="D3:E13" firstHeaderRow="1" firstDataRow="1" firstDataCol="1"/>
  <pivotFields count="25">
    <pivotField showAll="0"/>
    <pivotField numFmtId="164" showAll="0"/>
    <pivotField showAll="0"/>
    <pivotField showAll="0"/>
    <pivotField showAll="0"/>
    <pivotField showAll="0"/>
    <pivotField showAll="0"/>
    <pivotField axis="axisRow" showAll="0" sortType="descending">
      <items count="11">
        <item x="5"/>
        <item x="0"/>
        <item x="8"/>
        <item x="1"/>
        <item x="4"/>
        <item x="2"/>
        <item x="3"/>
        <item x="9"/>
        <item x="7"/>
        <item x="6"/>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multipleItemSelectionAllowed="1" showAll="0">
      <items count="7">
        <item x="0"/>
        <item h="1" x="4"/>
        <item h="1" x="5"/>
        <item h="1" x="1"/>
        <item h="1" x="3"/>
        <item h="1" x="2"/>
        <item t="default"/>
      </items>
    </pivotField>
  </pivotFields>
  <rowFields count="1">
    <field x="7"/>
  </rowFields>
  <rowItems count="10">
    <i>
      <x v="4"/>
    </i>
    <i>
      <x v="7"/>
    </i>
    <i>
      <x v="2"/>
    </i>
    <i>
      <x v="5"/>
    </i>
    <i>
      <x v="3"/>
    </i>
    <i>
      <x v="9"/>
    </i>
    <i>
      <x v="6"/>
    </i>
    <i>
      <x/>
    </i>
    <i>
      <x v="1"/>
    </i>
    <i>
      <x v="8"/>
    </i>
  </rowItems>
  <colItems count="1">
    <i/>
  </colItems>
  <dataFields count="1">
    <dataField name="Mittelwert von sal / h" fld="22" subtotal="average" baseField="7" baseItem="0" numFmtId="3"/>
  </dataFields>
  <formats count="3">
    <format dxfId="32">
      <pivotArea outline="0" collapsedLevelsAreSubtotals="1" fieldPosition="0"/>
    </format>
    <format dxfId="31">
      <pivotArea type="all" dataOnly="0" outline="0" fieldPosition="0"/>
    </format>
    <format dxfId="30">
      <pivotArea type="all" dataOnly="0" outline="0" fieldPosition="0"/>
    </format>
  </format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xml><?xml version="1.0" encoding="utf-8"?>
<pivotTableDefinition xmlns="http://schemas.openxmlformats.org/spreadsheetml/2006/main" name="PivotTable11" cacheId="0" applyNumberFormats="0" applyBorderFormats="0" applyFontFormats="0" applyPatternFormats="0" applyAlignmentFormats="0" applyWidthHeightFormats="1" dataCaption="Werte" updatedVersion="4" minRefreshableVersion="3" useAutoFormatting="1" rowGrandTotals="0" colGrandTotals="0" itemPrintTitles="1" createdVersion="4" indent="0" outline="1" outlineData="1" multipleFieldFilters="0" chartFormat="3">
  <location ref="A3:B8" firstHeaderRow="1" firstDataRow="1" firstDataCol="1" rowPageCount="1" colPageCount="1"/>
  <pivotFields count="25">
    <pivotField showAll="0"/>
    <pivotField numFmtId="164" showAll="0"/>
    <pivotField showAll="0"/>
    <pivotField showAll="0"/>
    <pivotField showAll="0"/>
    <pivotField showAll="0"/>
    <pivotField showAll="0"/>
    <pivotField axis="axisRow" showAll="0" measureFilter="1" sortType="descending">
      <items count="11">
        <item x="5"/>
        <item x="0"/>
        <item x="8"/>
        <item x="1"/>
        <item x="4"/>
        <item x="2"/>
        <item x="3"/>
        <item x="9"/>
        <item x="7"/>
        <item x="6"/>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axis="axisPage" multipleItemSelectionAllowed="1" showAll="0">
      <items count="7">
        <item h="1" x="0"/>
        <item h="1" x="4"/>
        <item h="1" x="5"/>
        <item h="1" x="1"/>
        <item h="1" x="3"/>
        <item x="2"/>
        <item t="default"/>
      </items>
    </pivotField>
  </pivotFields>
  <rowFields count="1">
    <field x="7"/>
  </rowFields>
  <rowItems count="5">
    <i>
      <x v="4"/>
    </i>
    <i>
      <x v="5"/>
    </i>
    <i>
      <x v="2"/>
    </i>
    <i>
      <x v="3"/>
    </i>
    <i>
      <x v="6"/>
    </i>
  </rowItems>
  <colItems count="1">
    <i/>
  </colItems>
  <pageFields count="1">
    <pageField fld="24" hier="-1"/>
  </pageFields>
  <dataFields count="1">
    <dataField name="Mittelwert von sal / h" fld="22" subtotal="average" baseField="7" baseItem="0" numFmtId="3"/>
  </dataFields>
  <formats count="3">
    <format dxfId="35">
      <pivotArea outline="0" collapsedLevelsAreSubtotals="1" fieldPosition="0"/>
    </format>
    <format dxfId="34">
      <pivotArea type="all" dataOnly="0" outline="0" fieldPosition="0"/>
    </format>
    <format dxfId="33">
      <pivotArea type="all" dataOnly="0" outline="0" fieldPosition="0"/>
    </format>
  </formats>
  <chartFormats count="1">
    <chartFormat chart="2" format="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filters count="1">
    <filter fld="7" type="count" evalOrder="-1" id="1" iMeasureFld="0">
      <autoFilter ref="A1">
        <filterColumn colId="0">
          <top10 val="5" filterVal="5"/>
        </filterColumn>
      </autoFilter>
    </filter>
  </filters>
  <extLst>
    <ext xmlns:x14="http://schemas.microsoft.com/office/spreadsheetml/2009/9/main" uri="{962EF5D1-5CA2-4c93-8EF4-DBF5C05439D2}">
      <x14:pivotTableDefinition xmlns:xm="http://schemas.microsoft.com/office/excel/2006/main" hideValuesRow="1"/>
    </ext>
  </extLst>
</pivotTableDefinition>
</file>

<file path=xl/pivotTables/pivotTable7.xml><?xml version="1.0" encoding="utf-8"?>
<pivotTableDefinition xmlns="http://schemas.openxmlformats.org/spreadsheetml/2006/main" name="PivotTable14" cacheId="0" applyNumberFormats="0" applyBorderFormats="0" applyFontFormats="0" applyPatternFormats="0" applyAlignmentFormats="0" applyWidthHeightFormats="1" dataCaption="Werte" updatedVersion="4" minRefreshableVersion="3" useAutoFormatting="1" itemPrintTitles="1" createdVersion="4" indent="0" outline="1" outlineData="1" multipleFieldFilters="0">
  <location ref="E3:G17" firstHeaderRow="0" firstDataRow="1" firstDataCol="1" rowPageCount="1" colPageCount="1"/>
  <pivotFields count="25">
    <pivotField axis="axisRow" dataField="1" showAll="0" sortType="ascending">
      <items count="1884">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0"/>
        <item x="681"/>
        <item x="682"/>
        <item x="683"/>
        <item x="684"/>
        <item x="685"/>
        <item x="686"/>
        <item x="687"/>
        <item x="688"/>
        <item x="689"/>
        <item x="690"/>
        <item x="691"/>
        <item x="692"/>
        <item x="693"/>
        <item x="694"/>
        <item x="695"/>
        <item x="696"/>
        <item x="697"/>
        <item x="698"/>
        <item x="699"/>
        <item x="700"/>
        <item x="701"/>
        <item x="702"/>
        <item x="703"/>
        <item x="704"/>
        <item x="705"/>
        <item x="706"/>
        <item x="707"/>
        <item x="708"/>
        <item x="709"/>
        <item x="710"/>
        <item x="711"/>
        <item x="712"/>
        <item x="713"/>
        <item x="714"/>
        <item x="715"/>
        <item x="716"/>
        <item x="717"/>
        <item x="718"/>
        <item x="719"/>
        <item x="720"/>
        <item x="721"/>
        <item x="722"/>
        <item x="723"/>
        <item x="724"/>
        <item x="725"/>
        <item x="726"/>
        <item x="727"/>
        <item x="728"/>
        <item x="729"/>
        <item x="730"/>
        <item x="731"/>
        <item x="732"/>
        <item x="733"/>
        <item x="734"/>
        <item x="735"/>
        <item x="736"/>
        <item x="737"/>
        <item x="738"/>
        <item x="739"/>
        <item x="740"/>
        <item x="741"/>
        <item x="742"/>
        <item x="743"/>
        <item x="744"/>
        <item x="745"/>
        <item x="746"/>
        <item x="747"/>
        <item x="748"/>
        <item x="749"/>
        <item x="750"/>
        <item x="751"/>
        <item x="752"/>
        <item x="753"/>
        <item x="754"/>
        <item x="755"/>
        <item x="756"/>
        <item x="757"/>
        <item x="758"/>
        <item x="759"/>
        <item x="760"/>
        <item x="761"/>
        <item x="762"/>
        <item x="763"/>
        <item x="764"/>
        <item x="765"/>
        <item x="766"/>
        <item x="767"/>
        <item x="768"/>
        <item x="769"/>
        <item x="770"/>
        <item x="771"/>
        <item x="772"/>
        <item x="773"/>
        <item x="774"/>
        <item x="775"/>
        <item x="776"/>
        <item x="777"/>
        <item x="778"/>
        <item x="779"/>
        <item x="780"/>
        <item x="781"/>
        <item x="782"/>
        <item x="783"/>
        <item x="784"/>
        <item x="785"/>
        <item x="786"/>
        <item x="787"/>
        <item x="788"/>
        <item x="789"/>
        <item x="790"/>
        <item x="791"/>
        <item x="792"/>
        <item x="793"/>
        <item x="794"/>
        <item x="795"/>
        <item x="796"/>
        <item x="797"/>
        <item x="798"/>
        <item x="799"/>
        <item x="800"/>
        <item x="801"/>
        <item x="802"/>
        <item x="803"/>
        <item x="804"/>
        <item x="805"/>
        <item x="806"/>
        <item x="807"/>
        <item x="808"/>
        <item x="809"/>
        <item x="810"/>
        <item x="811"/>
        <item x="812"/>
        <item x="813"/>
        <item x="814"/>
        <item x="815"/>
        <item x="816"/>
        <item x="817"/>
        <item x="818"/>
        <item x="819"/>
        <item x="820"/>
        <item x="821"/>
        <item x="822"/>
        <item x="823"/>
        <item x="824"/>
        <item x="825"/>
        <item x="826"/>
        <item x="827"/>
        <item x="828"/>
        <item x="829"/>
        <item x="830"/>
        <item x="831"/>
        <item x="832"/>
        <item x="833"/>
        <item x="834"/>
        <item x="835"/>
        <item x="836"/>
        <item x="837"/>
        <item x="838"/>
        <item x="839"/>
        <item x="840"/>
        <item x="841"/>
        <item x="842"/>
        <item x="843"/>
        <item x="844"/>
        <item x="845"/>
        <item x="846"/>
        <item x="847"/>
        <item x="848"/>
        <item x="849"/>
        <item x="850"/>
        <item x="851"/>
        <item x="852"/>
        <item x="853"/>
        <item x="854"/>
        <item x="855"/>
        <item x="856"/>
        <item x="857"/>
        <item x="858"/>
        <item x="859"/>
        <item x="860"/>
        <item x="861"/>
        <item x="862"/>
        <item x="863"/>
        <item x="864"/>
        <item x="865"/>
        <item x="866"/>
        <item x="867"/>
        <item x="868"/>
        <item x="869"/>
        <item x="870"/>
        <item x="871"/>
        <item x="872"/>
        <item x="873"/>
        <item x="874"/>
        <item x="875"/>
        <item x="876"/>
        <item x="877"/>
        <item x="878"/>
        <item x="879"/>
        <item x="880"/>
        <item x="881"/>
        <item x="882"/>
        <item x="883"/>
        <item x="884"/>
        <item x="885"/>
        <item x="886"/>
        <item x="887"/>
        <item x="888"/>
        <item x="889"/>
        <item x="890"/>
        <item x="891"/>
        <item x="892"/>
        <item x="893"/>
        <item x="894"/>
        <item x="895"/>
        <item x="896"/>
        <item x="897"/>
        <item x="898"/>
        <item x="899"/>
        <item x="900"/>
        <item x="901"/>
        <item x="902"/>
        <item x="903"/>
        <item x="904"/>
        <item x="905"/>
        <item x="906"/>
        <item x="907"/>
        <item x="908"/>
        <item x="909"/>
        <item x="910"/>
        <item x="911"/>
        <item x="912"/>
        <item x="913"/>
        <item x="914"/>
        <item x="915"/>
        <item x="916"/>
        <item x="917"/>
        <item x="918"/>
        <item x="919"/>
        <item x="920"/>
        <item x="921"/>
        <item x="922"/>
        <item x="923"/>
        <item x="924"/>
        <item x="925"/>
        <item x="926"/>
        <item x="927"/>
        <item x="928"/>
        <item x="929"/>
        <item x="930"/>
        <item x="931"/>
        <item x="932"/>
        <item x="933"/>
        <item x="934"/>
        <item x="935"/>
        <item x="936"/>
        <item x="937"/>
        <item x="938"/>
        <item x="939"/>
        <item x="940"/>
        <item x="941"/>
        <item x="942"/>
        <item x="943"/>
        <item x="944"/>
        <item x="945"/>
        <item x="946"/>
        <item x="947"/>
        <item x="948"/>
        <item x="949"/>
        <item x="950"/>
        <item x="951"/>
        <item x="952"/>
        <item x="953"/>
        <item x="954"/>
        <item x="955"/>
        <item x="956"/>
        <item x="957"/>
        <item x="958"/>
        <item x="959"/>
        <item x="960"/>
        <item x="961"/>
        <item x="962"/>
        <item x="963"/>
        <item x="964"/>
        <item x="965"/>
        <item x="966"/>
        <item x="967"/>
        <item x="968"/>
        <item x="969"/>
        <item x="970"/>
        <item x="971"/>
        <item x="972"/>
        <item x="973"/>
        <item x="974"/>
        <item x="975"/>
        <item x="976"/>
        <item x="977"/>
        <item x="978"/>
        <item x="979"/>
        <item x="980"/>
        <item x="981"/>
        <item x="982"/>
        <item x="983"/>
        <item x="984"/>
        <item x="985"/>
        <item x="986"/>
        <item x="987"/>
        <item x="988"/>
        <item x="989"/>
        <item x="990"/>
        <item x="991"/>
        <item x="992"/>
        <item x="993"/>
        <item x="994"/>
        <item x="995"/>
        <item x="996"/>
        <item x="997"/>
        <item x="998"/>
        <item x="999"/>
        <item x="1000"/>
        <item x="1001"/>
        <item x="1002"/>
        <item x="1003"/>
        <item x="1004"/>
        <item x="1005"/>
        <item x="1006"/>
        <item x="1007"/>
        <item x="1008"/>
        <item x="1009"/>
        <item x="1010"/>
        <item x="1011"/>
        <item x="1012"/>
        <item x="1013"/>
        <item x="1014"/>
        <item x="1015"/>
        <item x="1016"/>
        <item x="1017"/>
        <item x="1018"/>
        <item x="1019"/>
        <item x="1020"/>
        <item x="1021"/>
        <item x="1022"/>
        <item x="1023"/>
        <item x="1024"/>
        <item x="1025"/>
        <item x="1026"/>
        <item x="1027"/>
        <item x="1028"/>
        <item x="1029"/>
        <item x="1030"/>
        <item x="1031"/>
        <item x="1032"/>
        <item x="1033"/>
        <item x="1034"/>
        <item x="1035"/>
        <item x="1036"/>
        <item x="1037"/>
        <item x="1038"/>
        <item x="1039"/>
        <item x="1040"/>
        <item x="1041"/>
        <item x="1042"/>
        <item x="1043"/>
        <item x="1044"/>
        <item x="1045"/>
        <item x="1046"/>
        <item x="1047"/>
        <item x="1048"/>
        <item x="1049"/>
        <item x="1050"/>
        <item x="1051"/>
        <item x="1052"/>
        <item x="1053"/>
        <item x="1054"/>
        <item x="1055"/>
        <item x="1056"/>
        <item x="1057"/>
        <item x="1058"/>
        <item x="1059"/>
        <item x="1060"/>
        <item x="1061"/>
        <item x="1062"/>
        <item x="1063"/>
        <item x="1064"/>
        <item x="1065"/>
        <item x="1066"/>
        <item x="1067"/>
        <item x="1068"/>
        <item x="1069"/>
        <item x="1070"/>
        <item x="1071"/>
        <item x="1072"/>
        <item x="1073"/>
        <item x="1074"/>
        <item x="1075"/>
        <item x="1076"/>
        <item x="1077"/>
        <item x="1078"/>
        <item x="1079"/>
        <item x="1080"/>
        <item x="1081"/>
        <item x="1082"/>
        <item x="1083"/>
        <item x="1084"/>
        <item x="1085"/>
        <item x="1086"/>
        <item x="1087"/>
        <item x="1088"/>
        <item x="1089"/>
        <item x="1090"/>
        <item x="1091"/>
        <item x="1092"/>
        <item x="1093"/>
        <item x="1094"/>
        <item x="1095"/>
        <item x="1096"/>
        <item x="1097"/>
        <item x="1098"/>
        <item x="1099"/>
        <item x="1100"/>
        <item x="1101"/>
        <item x="1102"/>
        <item x="1103"/>
        <item x="1104"/>
        <item x="1105"/>
        <item x="1106"/>
        <item x="1107"/>
        <item x="1108"/>
        <item x="1109"/>
        <item x="1110"/>
        <item x="1111"/>
        <item x="1112"/>
        <item x="1113"/>
        <item x="1114"/>
        <item x="1115"/>
        <item x="1116"/>
        <item x="1117"/>
        <item x="1118"/>
        <item x="1119"/>
        <item x="1120"/>
        <item x="1121"/>
        <item x="1122"/>
        <item x="1123"/>
        <item x="1124"/>
        <item x="1125"/>
        <item x="1126"/>
        <item x="1127"/>
        <item x="1128"/>
        <item x="1129"/>
        <item x="1130"/>
        <item x="1131"/>
        <item x="1132"/>
        <item x="1133"/>
        <item x="1134"/>
        <item x="1135"/>
        <item x="1136"/>
        <item x="1137"/>
        <item x="1138"/>
        <item x="1139"/>
        <item x="1140"/>
        <item x="1141"/>
        <item x="1142"/>
        <item x="1143"/>
        <item x="1144"/>
        <item x="1145"/>
        <item x="1146"/>
        <item x="1147"/>
        <item x="1148"/>
        <item x="1149"/>
        <item x="1150"/>
        <item x="1151"/>
        <item x="1152"/>
        <item x="1153"/>
        <item x="1154"/>
        <item x="1155"/>
        <item x="1156"/>
        <item x="1157"/>
        <item x="1158"/>
        <item x="1159"/>
        <item x="1160"/>
        <item x="1161"/>
        <item x="1162"/>
        <item x="1163"/>
        <item x="1164"/>
        <item x="1165"/>
        <item x="1166"/>
        <item x="1167"/>
        <item x="1168"/>
        <item x="1169"/>
        <item x="1170"/>
        <item x="1171"/>
        <item x="1172"/>
        <item x="1173"/>
        <item x="1174"/>
        <item x="1175"/>
        <item x="1176"/>
        <item x="1177"/>
        <item x="1178"/>
        <item x="1179"/>
        <item x="1180"/>
        <item x="1181"/>
        <item x="1182"/>
        <item x="1183"/>
        <item x="1184"/>
        <item x="1185"/>
        <item x="1186"/>
        <item x="1187"/>
        <item x="1188"/>
        <item x="1189"/>
        <item x="1190"/>
        <item x="1191"/>
        <item x="1192"/>
        <item x="1193"/>
        <item x="1194"/>
        <item x="1195"/>
        <item x="1196"/>
        <item x="1197"/>
        <item x="1198"/>
        <item x="1199"/>
        <item x="1200"/>
        <item x="1201"/>
        <item x="1202"/>
        <item x="1203"/>
        <item x="1204"/>
        <item x="1205"/>
        <item x="1206"/>
        <item x="1207"/>
        <item x="1208"/>
        <item x="1209"/>
        <item x="1210"/>
        <item x="1211"/>
        <item x="1212"/>
        <item x="1213"/>
        <item x="1214"/>
        <item x="1215"/>
        <item x="1216"/>
        <item x="1217"/>
        <item x="1218"/>
        <item x="1219"/>
        <item x="1220"/>
        <item x="1221"/>
        <item x="1222"/>
        <item x="1223"/>
        <item x="1224"/>
        <item x="1225"/>
        <item x="1226"/>
        <item x="1227"/>
        <item x="1228"/>
        <item x="1229"/>
        <item x="1230"/>
        <item x="1231"/>
        <item x="1232"/>
        <item x="1233"/>
        <item x="1234"/>
        <item x="1235"/>
        <item x="1236"/>
        <item x="1237"/>
        <item x="1238"/>
        <item x="1239"/>
        <item x="1240"/>
        <item x="1241"/>
        <item x="1242"/>
        <item x="1243"/>
        <item x="1244"/>
        <item x="1245"/>
        <item x="1246"/>
        <item x="1247"/>
        <item x="1248"/>
        <item x="1249"/>
        <item x="1250"/>
        <item x="1251"/>
        <item x="1252"/>
        <item x="1253"/>
        <item x="1254"/>
        <item x="1255"/>
        <item x="1256"/>
        <item x="1257"/>
        <item x="1258"/>
        <item x="1259"/>
        <item x="1260"/>
        <item x="1261"/>
        <item x="1262"/>
        <item x="1263"/>
        <item x="1264"/>
        <item x="1265"/>
        <item x="1266"/>
        <item x="1267"/>
        <item x="1268"/>
        <item x="1269"/>
        <item x="1270"/>
        <item x="1271"/>
        <item x="1272"/>
        <item x="1273"/>
        <item x="1274"/>
        <item x="1275"/>
        <item x="1276"/>
        <item x="1277"/>
        <item x="1278"/>
        <item x="1279"/>
        <item x="1280"/>
        <item x="1281"/>
        <item x="1282"/>
        <item x="1283"/>
        <item x="1284"/>
        <item x="1285"/>
        <item x="1286"/>
        <item x="1287"/>
        <item x="1288"/>
        <item x="1289"/>
        <item x="1290"/>
        <item x="1291"/>
        <item x="1292"/>
        <item x="1293"/>
        <item x="1294"/>
        <item x="1295"/>
        <item x="1296"/>
        <item x="1297"/>
        <item x="1298"/>
        <item x="1299"/>
        <item x="1300"/>
        <item x="1301"/>
        <item x="1302"/>
        <item x="1303"/>
        <item x="1304"/>
        <item x="1305"/>
        <item x="1306"/>
        <item x="1307"/>
        <item x="1308"/>
        <item x="1309"/>
        <item x="1310"/>
        <item x="1311"/>
        <item x="1312"/>
        <item x="1313"/>
        <item x="1314"/>
        <item x="1315"/>
        <item x="1316"/>
        <item x="1317"/>
        <item x="1318"/>
        <item x="1319"/>
        <item x="1320"/>
        <item x="1321"/>
        <item x="1322"/>
        <item x="1323"/>
        <item x="1324"/>
        <item x="1325"/>
        <item x="1326"/>
        <item x="1327"/>
        <item x="1328"/>
        <item x="1329"/>
        <item x="1330"/>
        <item x="1331"/>
        <item x="1332"/>
        <item x="1333"/>
        <item x="1334"/>
        <item x="1335"/>
        <item x="1336"/>
        <item x="1337"/>
        <item x="1338"/>
        <item x="1339"/>
        <item x="1340"/>
        <item x="1341"/>
        <item x="1342"/>
        <item x="1343"/>
        <item x="1344"/>
        <item x="1345"/>
        <item x="1346"/>
        <item x="1347"/>
        <item x="1348"/>
        <item x="1349"/>
        <item x="1350"/>
        <item x="1351"/>
        <item x="1352"/>
        <item x="1353"/>
        <item x="1354"/>
        <item x="1355"/>
        <item x="1356"/>
        <item x="1357"/>
        <item x="1358"/>
        <item x="1359"/>
        <item x="1360"/>
        <item x="1361"/>
        <item x="1362"/>
        <item x="1363"/>
        <item x="1364"/>
        <item x="1365"/>
        <item x="1366"/>
        <item x="1367"/>
        <item x="1368"/>
        <item x="1369"/>
        <item x="1370"/>
        <item x="1371"/>
        <item x="1372"/>
        <item x="1373"/>
        <item x="1374"/>
        <item x="1375"/>
        <item x="1376"/>
        <item x="1377"/>
        <item x="1378"/>
        <item x="1379"/>
        <item x="1380"/>
        <item x="1381"/>
        <item x="1382"/>
        <item x="1383"/>
        <item x="1384"/>
        <item x="1385"/>
        <item x="1386"/>
        <item x="1387"/>
        <item x="1388"/>
        <item x="1389"/>
        <item x="1390"/>
        <item x="1391"/>
        <item x="1392"/>
        <item x="1393"/>
        <item x="1394"/>
        <item x="1395"/>
        <item x="1396"/>
        <item x="1397"/>
        <item x="1398"/>
        <item x="1399"/>
        <item x="1400"/>
        <item x="1401"/>
        <item x="1402"/>
        <item x="1403"/>
        <item x="1404"/>
        <item x="1405"/>
        <item x="1406"/>
        <item x="1407"/>
        <item x="1408"/>
        <item x="1409"/>
        <item x="1410"/>
        <item x="1411"/>
        <item x="1412"/>
        <item x="1413"/>
        <item x="1414"/>
        <item x="1415"/>
        <item x="1416"/>
        <item x="1417"/>
        <item x="1418"/>
        <item x="1419"/>
        <item x="1420"/>
        <item x="1421"/>
        <item x="1422"/>
        <item x="1423"/>
        <item x="1424"/>
        <item x="1425"/>
        <item x="1426"/>
        <item x="1427"/>
        <item x="1428"/>
        <item x="1429"/>
        <item x="1430"/>
        <item x="1431"/>
        <item x="1432"/>
        <item x="1433"/>
        <item x="1434"/>
        <item x="1435"/>
        <item x="1436"/>
        <item x="1437"/>
        <item x="1438"/>
        <item x="1439"/>
        <item x="1440"/>
        <item x="1441"/>
        <item x="1442"/>
        <item x="1443"/>
        <item x="1444"/>
        <item x="1445"/>
        <item x="1446"/>
        <item x="1447"/>
        <item x="1448"/>
        <item x="1449"/>
        <item x="1450"/>
        <item x="1451"/>
        <item x="1452"/>
        <item x="1453"/>
        <item x="1454"/>
        <item x="1455"/>
        <item x="1456"/>
        <item x="1457"/>
        <item x="1458"/>
        <item x="1459"/>
        <item x="1460"/>
        <item x="1461"/>
        <item x="1462"/>
        <item x="1463"/>
        <item x="1464"/>
        <item x="1465"/>
        <item x="1466"/>
        <item x="1467"/>
        <item x="1468"/>
        <item x="1469"/>
        <item x="1470"/>
        <item x="1471"/>
        <item x="1472"/>
        <item x="1473"/>
        <item x="1474"/>
        <item x="1475"/>
        <item x="1476"/>
        <item x="1477"/>
        <item x="1478"/>
        <item x="1479"/>
        <item x="1480"/>
        <item x="1481"/>
        <item x="1482"/>
        <item x="1483"/>
        <item x="1484"/>
        <item x="1485"/>
        <item x="1486"/>
        <item x="1487"/>
        <item x="1488"/>
        <item x="1489"/>
        <item x="1490"/>
        <item x="1491"/>
        <item x="1492"/>
        <item x="1493"/>
        <item x="1494"/>
        <item x="1495"/>
        <item x="1496"/>
        <item x="1497"/>
        <item x="1498"/>
        <item x="1499"/>
        <item x="1500"/>
        <item x="1501"/>
        <item x="1502"/>
        <item x="1503"/>
        <item x="1504"/>
        <item x="1505"/>
        <item x="1506"/>
        <item x="1507"/>
        <item x="1508"/>
        <item x="1509"/>
        <item x="1510"/>
        <item x="1511"/>
        <item x="1512"/>
        <item x="1513"/>
        <item x="1514"/>
        <item x="1515"/>
        <item x="1516"/>
        <item x="1517"/>
        <item x="1518"/>
        <item x="1519"/>
        <item x="1520"/>
        <item x="1521"/>
        <item x="1522"/>
        <item x="1523"/>
        <item x="1524"/>
        <item x="1525"/>
        <item x="1526"/>
        <item x="1527"/>
        <item x="1528"/>
        <item x="1529"/>
        <item x="1530"/>
        <item x="1531"/>
        <item x="1532"/>
        <item x="1533"/>
        <item x="1534"/>
        <item x="1535"/>
        <item x="1536"/>
        <item x="1537"/>
        <item x="1538"/>
        <item x="1539"/>
        <item x="1540"/>
        <item x="1541"/>
        <item x="1542"/>
        <item x="1543"/>
        <item x="1544"/>
        <item x="1545"/>
        <item x="1546"/>
        <item x="1547"/>
        <item x="1548"/>
        <item x="1549"/>
        <item x="1550"/>
        <item x="1551"/>
        <item x="1552"/>
        <item x="1553"/>
        <item x="1554"/>
        <item x="1555"/>
        <item x="1556"/>
        <item x="1557"/>
        <item x="1558"/>
        <item x="1559"/>
        <item x="1560"/>
        <item x="1561"/>
        <item x="1562"/>
        <item x="1563"/>
        <item x="1564"/>
        <item x="1565"/>
        <item x="1566"/>
        <item x="1567"/>
        <item x="1568"/>
        <item x="1569"/>
        <item x="1570"/>
        <item x="1571"/>
        <item x="1572"/>
        <item x="1573"/>
        <item x="1574"/>
        <item x="1575"/>
        <item x="1576"/>
        <item x="1577"/>
        <item x="1578"/>
        <item x="1579"/>
        <item x="1580"/>
        <item x="1581"/>
        <item x="1582"/>
        <item x="1583"/>
        <item x="1584"/>
        <item x="1585"/>
        <item x="1586"/>
        <item x="1587"/>
        <item x="1588"/>
        <item x="1589"/>
        <item x="1590"/>
        <item x="1591"/>
        <item x="1592"/>
        <item x="1593"/>
        <item x="1594"/>
        <item x="1595"/>
        <item x="1596"/>
        <item x="1597"/>
        <item x="1598"/>
        <item x="1599"/>
        <item x="1600"/>
        <item x="1601"/>
        <item x="1602"/>
        <item x="1603"/>
        <item x="1604"/>
        <item x="1605"/>
        <item x="1606"/>
        <item x="1607"/>
        <item x="1608"/>
        <item x="1609"/>
        <item x="1610"/>
        <item x="1611"/>
        <item x="1612"/>
        <item x="1613"/>
        <item x="1614"/>
        <item x="1615"/>
        <item x="1616"/>
        <item x="1617"/>
        <item x="1618"/>
        <item x="1619"/>
        <item x="1620"/>
        <item x="1621"/>
        <item x="1622"/>
        <item x="1623"/>
        <item x="1624"/>
        <item x="1625"/>
        <item x="1626"/>
        <item x="1627"/>
        <item x="1628"/>
        <item x="1629"/>
        <item x="1630"/>
        <item x="1631"/>
        <item x="1632"/>
        <item x="1633"/>
        <item x="1634"/>
        <item x="1635"/>
        <item x="1636"/>
        <item x="1637"/>
        <item x="1638"/>
        <item x="1639"/>
        <item x="1640"/>
        <item x="1641"/>
        <item x="1642"/>
        <item x="1643"/>
        <item x="1644"/>
        <item x="1645"/>
        <item x="1646"/>
        <item x="1647"/>
        <item x="1648"/>
        <item x="1649"/>
        <item x="1650"/>
        <item x="1651"/>
        <item x="1652"/>
        <item x="1653"/>
        <item x="1654"/>
        <item x="1655"/>
        <item x="1656"/>
        <item x="1657"/>
        <item x="1658"/>
        <item x="1659"/>
        <item x="1660"/>
        <item x="1661"/>
        <item x="1662"/>
        <item x="1663"/>
        <item x="1664"/>
        <item x="1665"/>
        <item x="1666"/>
        <item x="1667"/>
        <item x="1668"/>
        <item x="1669"/>
        <item x="1670"/>
        <item x="1671"/>
        <item x="1672"/>
        <item x="1673"/>
        <item x="1674"/>
        <item x="1675"/>
        <item x="1676"/>
        <item x="1677"/>
        <item x="1678"/>
        <item x="1679"/>
        <item x="1680"/>
        <item x="1681"/>
        <item x="1682"/>
        <item x="1683"/>
        <item x="1684"/>
        <item x="1685"/>
        <item x="1686"/>
        <item x="1687"/>
        <item x="1688"/>
        <item x="1689"/>
        <item x="1690"/>
        <item x="1691"/>
        <item x="1692"/>
        <item x="1693"/>
        <item x="1694"/>
        <item x="1695"/>
        <item x="1696"/>
        <item x="1697"/>
        <item x="1698"/>
        <item x="1699"/>
        <item x="1700"/>
        <item x="1701"/>
        <item x="1702"/>
        <item x="1703"/>
        <item x="1704"/>
        <item x="1705"/>
        <item x="1706"/>
        <item x="1707"/>
        <item x="1708"/>
        <item x="1709"/>
        <item x="1710"/>
        <item x="1711"/>
        <item x="1712"/>
        <item x="1713"/>
        <item x="1714"/>
        <item x="1715"/>
        <item x="1716"/>
        <item x="1717"/>
        <item x="1718"/>
        <item x="1719"/>
        <item x="1720"/>
        <item x="1721"/>
        <item x="1722"/>
        <item x="1723"/>
        <item x="1724"/>
        <item x="1725"/>
        <item x="1726"/>
        <item x="1727"/>
        <item x="1728"/>
        <item x="1729"/>
        <item x="1730"/>
        <item x="1731"/>
        <item x="1732"/>
        <item x="1733"/>
        <item x="1734"/>
        <item x="1735"/>
        <item x="1736"/>
        <item x="1737"/>
        <item x="1738"/>
        <item x="1739"/>
        <item x="1740"/>
        <item x="1741"/>
        <item x="1742"/>
        <item x="1743"/>
        <item x="1744"/>
        <item x="1745"/>
        <item x="1746"/>
        <item x="1747"/>
        <item x="1748"/>
        <item x="1749"/>
        <item x="1750"/>
        <item x="1751"/>
        <item x="1752"/>
        <item x="1753"/>
        <item x="1754"/>
        <item x="1755"/>
        <item x="1756"/>
        <item x="1757"/>
        <item x="1758"/>
        <item x="1759"/>
        <item x="1760"/>
        <item x="1761"/>
        <item x="1762"/>
        <item x="1763"/>
        <item x="1764"/>
        <item x="1765"/>
        <item x="1766"/>
        <item x="1767"/>
        <item x="1768"/>
        <item x="1769"/>
        <item x="1770"/>
        <item x="1771"/>
        <item x="1772"/>
        <item x="1773"/>
        <item x="1774"/>
        <item x="1775"/>
        <item x="1776"/>
        <item x="1777"/>
        <item x="1778"/>
        <item x="1779"/>
        <item x="1780"/>
        <item x="1781"/>
        <item x="1782"/>
        <item x="1783"/>
        <item x="1784"/>
        <item x="1785"/>
        <item x="1786"/>
        <item x="1787"/>
        <item x="1788"/>
        <item x="1789"/>
        <item x="1790"/>
        <item x="1791"/>
        <item x="1792"/>
        <item x="1793"/>
        <item x="1794"/>
        <item x="1795"/>
        <item x="1796"/>
        <item x="1797"/>
        <item x="1798"/>
        <item x="1799"/>
        <item x="1800"/>
        <item x="1801"/>
        <item x="1802"/>
        <item x="1803"/>
        <item x="1804"/>
        <item x="1805"/>
        <item x="1806"/>
        <item x="1807"/>
        <item x="1808"/>
        <item x="1809"/>
        <item x="1810"/>
        <item x="1811"/>
        <item x="1812"/>
        <item x="1813"/>
        <item x="1814"/>
        <item x="1815"/>
        <item x="1816"/>
        <item x="1817"/>
        <item x="1818"/>
        <item x="1819"/>
        <item x="1820"/>
        <item x="1821"/>
        <item x="1822"/>
        <item x="1823"/>
        <item x="1824"/>
        <item x="1825"/>
        <item x="1826"/>
        <item x="1827"/>
        <item x="1828"/>
        <item x="1829"/>
        <item x="1830"/>
        <item x="1831"/>
        <item x="1832"/>
        <item x="1833"/>
        <item x="1834"/>
        <item x="1835"/>
        <item x="1836"/>
        <item x="1837"/>
        <item x="1838"/>
        <item x="1839"/>
        <item x="1840"/>
        <item x="1841"/>
        <item x="1842"/>
        <item x="1843"/>
        <item x="1844"/>
        <item x="1845"/>
        <item x="1846"/>
        <item x="1847"/>
        <item x="1848"/>
        <item x="1849"/>
        <item x="1850"/>
        <item x="1851"/>
        <item x="1852"/>
        <item x="1853"/>
        <item x="1854"/>
        <item x="1855"/>
        <item x="1856"/>
        <item x="1857"/>
        <item x="1858"/>
        <item x="1859"/>
        <item x="1860"/>
        <item x="1861"/>
        <item x="1862"/>
        <item x="1863"/>
        <item x="1864"/>
        <item x="1865"/>
        <item x="1866"/>
        <item x="1867"/>
        <item x="1868"/>
        <item x="1869"/>
        <item x="1870"/>
        <item x="1871"/>
        <item x="1872"/>
        <item x="1873"/>
        <item x="1874"/>
        <item x="1875"/>
        <item x="1876"/>
        <item x="1877"/>
        <item x="1878"/>
        <item x="1879"/>
        <item x="1880"/>
        <item x="1881"/>
        <item x="1882"/>
        <item t="default"/>
      </items>
      <autoSortScope>
        <pivotArea dataOnly="0" outline="0" fieldPosition="0">
          <references count="1">
            <reference field="4294967294" count="1" selected="0">
              <x v="0"/>
            </reference>
          </references>
        </pivotArea>
      </autoSortScope>
    </pivotField>
    <pivotField numFmtId="164" showAll="0"/>
    <pivotField showAll="0"/>
    <pivotField showAll="0"/>
    <pivotField showAll="0"/>
    <pivotField dataField="1" showAll="0"/>
    <pivotField showAll="0"/>
    <pivotField axis="axisPage" showAll="0">
      <items count="11">
        <item x="5"/>
        <item x="0"/>
        <item x="8"/>
        <item x="1"/>
        <item x="4"/>
        <item x="2"/>
        <item x="3"/>
        <item x="9"/>
        <item x="7"/>
        <item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7">
        <item h="1" x="0"/>
        <item h="1" x="4"/>
        <item x="5"/>
        <item h="1" x="2"/>
        <item h="1" x="1"/>
        <item h="1" x="3"/>
        <item t="default"/>
      </items>
    </pivotField>
  </pivotFields>
  <rowFields count="2">
    <field x="24"/>
    <field x="0"/>
  </rowFields>
  <rowItems count="14">
    <i>
      <x v="2"/>
    </i>
    <i r="1">
      <x v="643"/>
    </i>
    <i r="1">
      <x v="750"/>
    </i>
    <i r="1">
      <x v="1284"/>
    </i>
    <i r="1">
      <x v="621"/>
    </i>
    <i r="1">
      <x v="1499"/>
    </i>
    <i r="1">
      <x v="1155"/>
    </i>
    <i r="1">
      <x v="865"/>
    </i>
    <i r="1">
      <x v="698"/>
    </i>
    <i r="1">
      <x v="1727"/>
    </i>
    <i r="1">
      <x v="927"/>
    </i>
    <i r="1">
      <x v="981"/>
    </i>
    <i r="1">
      <x v="1841"/>
    </i>
    <i t="grand">
      <x/>
    </i>
  </rowItems>
  <colFields count="1">
    <field x="-2"/>
  </colFields>
  <colItems count="2">
    <i>
      <x/>
    </i>
    <i i="1">
      <x v="1"/>
    </i>
  </colItems>
  <pageFields count="1">
    <pageField fld="7" item="0" hier="-1"/>
  </pageFields>
  <dataFields count="2">
    <dataField name="Maximum von Salary in USD" fld="5" subtotal="max" baseField="24" baseItem="0" numFmtId="3"/>
    <dataField name="Anzahl von Unique ID" fld="0" subtotal="count" baseField="0" baseItem="0"/>
  </dataFields>
  <formats count="1">
    <format dxfId="25">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8.xml><?xml version="1.0" encoding="utf-8"?>
<pivotTableDefinition xmlns="http://schemas.openxmlformats.org/spreadsheetml/2006/main" name="PV13" cacheId="0" applyNumberFormats="0" applyBorderFormats="0" applyFontFormats="0" applyPatternFormats="0" applyAlignmentFormats="0" applyWidthHeightFormats="1" dataCaption="Werte" updatedVersion="4" minRefreshableVersion="3" useAutoFormatting="1" itemPrintTitles="1" createdVersion="4" indent="0" outline="1" outlineData="1" multipleFieldFilters="0">
  <location ref="A3:C11" firstHeaderRow="0" firstDataRow="1" firstDataCol="1" rowPageCount="1" colPageCount="1"/>
  <pivotFields count="25">
    <pivotField axis="axisRow" dataField="1" showAll="0" sortType="ascending">
      <items count="1884">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0"/>
        <item x="681"/>
        <item x="682"/>
        <item x="683"/>
        <item x="684"/>
        <item x="685"/>
        <item x="686"/>
        <item x="687"/>
        <item x="688"/>
        <item x="689"/>
        <item x="690"/>
        <item x="691"/>
        <item x="692"/>
        <item x="693"/>
        <item x="694"/>
        <item x="695"/>
        <item x="696"/>
        <item x="697"/>
        <item x="698"/>
        <item x="699"/>
        <item x="700"/>
        <item x="701"/>
        <item x="702"/>
        <item x="703"/>
        <item x="704"/>
        <item x="705"/>
        <item x="706"/>
        <item x="707"/>
        <item x="708"/>
        <item x="709"/>
        <item x="710"/>
        <item x="711"/>
        <item x="712"/>
        <item x="713"/>
        <item x="714"/>
        <item x="715"/>
        <item x="716"/>
        <item x="717"/>
        <item x="718"/>
        <item x="719"/>
        <item x="720"/>
        <item x="721"/>
        <item x="722"/>
        <item x="723"/>
        <item x="724"/>
        <item x="725"/>
        <item x="726"/>
        <item x="727"/>
        <item x="728"/>
        <item x="729"/>
        <item x="730"/>
        <item x="731"/>
        <item x="732"/>
        <item x="733"/>
        <item x="734"/>
        <item x="735"/>
        <item x="736"/>
        <item x="737"/>
        <item x="738"/>
        <item x="739"/>
        <item x="740"/>
        <item x="741"/>
        <item x="742"/>
        <item x="743"/>
        <item x="744"/>
        <item x="745"/>
        <item x="746"/>
        <item x="747"/>
        <item x="748"/>
        <item x="749"/>
        <item x="750"/>
        <item x="751"/>
        <item x="752"/>
        <item x="753"/>
        <item x="754"/>
        <item x="755"/>
        <item x="756"/>
        <item x="757"/>
        <item x="758"/>
        <item x="759"/>
        <item x="760"/>
        <item x="761"/>
        <item x="762"/>
        <item x="763"/>
        <item x="764"/>
        <item x="765"/>
        <item x="766"/>
        <item x="767"/>
        <item x="768"/>
        <item x="769"/>
        <item x="770"/>
        <item x="771"/>
        <item x="772"/>
        <item x="773"/>
        <item x="774"/>
        <item x="775"/>
        <item x="776"/>
        <item x="777"/>
        <item x="778"/>
        <item x="779"/>
        <item x="780"/>
        <item x="781"/>
        <item x="782"/>
        <item x="783"/>
        <item x="784"/>
        <item x="785"/>
        <item x="786"/>
        <item x="787"/>
        <item x="788"/>
        <item x="789"/>
        <item x="790"/>
        <item x="791"/>
        <item x="792"/>
        <item x="793"/>
        <item x="794"/>
        <item x="795"/>
        <item x="796"/>
        <item x="797"/>
        <item x="798"/>
        <item x="799"/>
        <item x="800"/>
        <item x="801"/>
        <item x="802"/>
        <item x="803"/>
        <item x="804"/>
        <item x="805"/>
        <item x="806"/>
        <item x="807"/>
        <item x="808"/>
        <item x="809"/>
        <item x="810"/>
        <item x="811"/>
        <item x="812"/>
        <item x="813"/>
        <item x="814"/>
        <item x="815"/>
        <item x="816"/>
        <item x="817"/>
        <item x="818"/>
        <item x="819"/>
        <item x="820"/>
        <item x="821"/>
        <item x="822"/>
        <item x="823"/>
        <item x="824"/>
        <item x="825"/>
        <item x="826"/>
        <item x="827"/>
        <item x="828"/>
        <item x="829"/>
        <item x="830"/>
        <item x="831"/>
        <item x="832"/>
        <item x="833"/>
        <item x="834"/>
        <item x="835"/>
        <item x="836"/>
        <item x="837"/>
        <item x="838"/>
        <item x="839"/>
        <item x="840"/>
        <item x="841"/>
        <item x="842"/>
        <item x="843"/>
        <item x="844"/>
        <item x="845"/>
        <item x="846"/>
        <item x="847"/>
        <item x="848"/>
        <item x="849"/>
        <item x="850"/>
        <item x="851"/>
        <item x="852"/>
        <item x="853"/>
        <item x="854"/>
        <item x="855"/>
        <item x="856"/>
        <item x="857"/>
        <item x="858"/>
        <item x="859"/>
        <item x="860"/>
        <item x="861"/>
        <item x="862"/>
        <item x="863"/>
        <item x="864"/>
        <item x="865"/>
        <item x="866"/>
        <item x="867"/>
        <item x="868"/>
        <item x="869"/>
        <item x="870"/>
        <item x="871"/>
        <item x="872"/>
        <item x="873"/>
        <item x="874"/>
        <item x="875"/>
        <item x="876"/>
        <item x="877"/>
        <item x="878"/>
        <item x="879"/>
        <item x="880"/>
        <item x="881"/>
        <item x="882"/>
        <item x="883"/>
        <item x="884"/>
        <item x="885"/>
        <item x="886"/>
        <item x="887"/>
        <item x="888"/>
        <item x="889"/>
        <item x="890"/>
        <item x="891"/>
        <item x="892"/>
        <item x="893"/>
        <item x="894"/>
        <item x="895"/>
        <item x="896"/>
        <item x="897"/>
        <item x="898"/>
        <item x="899"/>
        <item x="900"/>
        <item x="901"/>
        <item x="902"/>
        <item x="903"/>
        <item x="904"/>
        <item x="905"/>
        <item x="906"/>
        <item x="907"/>
        <item x="908"/>
        <item x="909"/>
        <item x="910"/>
        <item x="911"/>
        <item x="912"/>
        <item x="913"/>
        <item x="914"/>
        <item x="915"/>
        <item x="916"/>
        <item x="917"/>
        <item x="918"/>
        <item x="919"/>
        <item x="920"/>
        <item x="921"/>
        <item x="922"/>
        <item x="923"/>
        <item x="924"/>
        <item x="925"/>
        <item x="926"/>
        <item x="927"/>
        <item x="928"/>
        <item x="929"/>
        <item x="930"/>
        <item x="931"/>
        <item x="932"/>
        <item x="933"/>
        <item x="934"/>
        <item x="935"/>
        <item x="936"/>
        <item x="937"/>
        <item x="938"/>
        <item x="939"/>
        <item x="940"/>
        <item x="941"/>
        <item x="942"/>
        <item x="943"/>
        <item x="944"/>
        <item x="945"/>
        <item x="946"/>
        <item x="947"/>
        <item x="948"/>
        <item x="949"/>
        <item x="950"/>
        <item x="951"/>
        <item x="952"/>
        <item x="953"/>
        <item x="954"/>
        <item x="955"/>
        <item x="956"/>
        <item x="957"/>
        <item x="958"/>
        <item x="959"/>
        <item x="960"/>
        <item x="961"/>
        <item x="962"/>
        <item x="963"/>
        <item x="964"/>
        <item x="965"/>
        <item x="966"/>
        <item x="967"/>
        <item x="968"/>
        <item x="969"/>
        <item x="970"/>
        <item x="971"/>
        <item x="972"/>
        <item x="973"/>
        <item x="974"/>
        <item x="975"/>
        <item x="976"/>
        <item x="977"/>
        <item x="978"/>
        <item x="979"/>
        <item x="980"/>
        <item x="981"/>
        <item x="982"/>
        <item x="983"/>
        <item x="984"/>
        <item x="985"/>
        <item x="986"/>
        <item x="987"/>
        <item x="988"/>
        <item x="989"/>
        <item x="990"/>
        <item x="991"/>
        <item x="992"/>
        <item x="993"/>
        <item x="994"/>
        <item x="995"/>
        <item x="996"/>
        <item x="997"/>
        <item x="998"/>
        <item x="999"/>
        <item x="1000"/>
        <item x="1001"/>
        <item x="1002"/>
        <item x="1003"/>
        <item x="1004"/>
        <item x="1005"/>
        <item x="1006"/>
        <item x="1007"/>
        <item x="1008"/>
        <item x="1009"/>
        <item x="1010"/>
        <item x="1011"/>
        <item x="1012"/>
        <item x="1013"/>
        <item x="1014"/>
        <item x="1015"/>
        <item x="1016"/>
        <item x="1017"/>
        <item x="1018"/>
        <item x="1019"/>
        <item x="1020"/>
        <item x="1021"/>
        <item x="1022"/>
        <item x="1023"/>
        <item x="1024"/>
        <item x="1025"/>
        <item x="1026"/>
        <item x="1027"/>
        <item x="1028"/>
        <item x="1029"/>
        <item x="1030"/>
        <item x="1031"/>
        <item x="1032"/>
        <item x="1033"/>
        <item x="1034"/>
        <item x="1035"/>
        <item x="1036"/>
        <item x="1037"/>
        <item x="1038"/>
        <item x="1039"/>
        <item x="1040"/>
        <item x="1041"/>
        <item x="1042"/>
        <item x="1043"/>
        <item x="1044"/>
        <item x="1045"/>
        <item x="1046"/>
        <item x="1047"/>
        <item x="1048"/>
        <item x="1049"/>
        <item x="1050"/>
        <item x="1051"/>
        <item x="1052"/>
        <item x="1053"/>
        <item x="1054"/>
        <item x="1055"/>
        <item x="1056"/>
        <item x="1057"/>
        <item x="1058"/>
        <item x="1059"/>
        <item x="1060"/>
        <item x="1061"/>
        <item x="1062"/>
        <item x="1063"/>
        <item x="1064"/>
        <item x="1065"/>
        <item x="1066"/>
        <item x="1067"/>
        <item x="1068"/>
        <item x="1069"/>
        <item x="1070"/>
        <item x="1071"/>
        <item x="1072"/>
        <item x="1073"/>
        <item x="1074"/>
        <item x="1075"/>
        <item x="1076"/>
        <item x="1077"/>
        <item x="1078"/>
        <item x="1079"/>
        <item x="1080"/>
        <item x="1081"/>
        <item x="1082"/>
        <item x="1083"/>
        <item x="1084"/>
        <item x="1085"/>
        <item x="1086"/>
        <item x="1087"/>
        <item x="1088"/>
        <item x="1089"/>
        <item x="1090"/>
        <item x="1091"/>
        <item x="1092"/>
        <item x="1093"/>
        <item x="1094"/>
        <item x="1095"/>
        <item x="1096"/>
        <item x="1097"/>
        <item x="1098"/>
        <item x="1099"/>
        <item x="1100"/>
        <item x="1101"/>
        <item x="1102"/>
        <item x="1103"/>
        <item x="1104"/>
        <item x="1105"/>
        <item x="1106"/>
        <item x="1107"/>
        <item x="1108"/>
        <item x="1109"/>
        <item x="1110"/>
        <item x="1111"/>
        <item x="1112"/>
        <item x="1113"/>
        <item x="1114"/>
        <item x="1115"/>
        <item x="1116"/>
        <item x="1117"/>
        <item x="1118"/>
        <item x="1119"/>
        <item x="1120"/>
        <item x="1121"/>
        <item x="1122"/>
        <item x="1123"/>
        <item x="1124"/>
        <item x="1125"/>
        <item x="1126"/>
        <item x="1127"/>
        <item x="1128"/>
        <item x="1129"/>
        <item x="1130"/>
        <item x="1131"/>
        <item x="1132"/>
        <item x="1133"/>
        <item x="1134"/>
        <item x="1135"/>
        <item x="1136"/>
        <item x="1137"/>
        <item x="1138"/>
        <item x="1139"/>
        <item x="1140"/>
        <item x="1141"/>
        <item x="1142"/>
        <item x="1143"/>
        <item x="1144"/>
        <item x="1145"/>
        <item x="1146"/>
        <item x="1147"/>
        <item x="1148"/>
        <item x="1149"/>
        <item x="1150"/>
        <item x="1151"/>
        <item x="1152"/>
        <item x="1153"/>
        <item x="1154"/>
        <item x="1155"/>
        <item x="1156"/>
        <item x="1157"/>
        <item x="1158"/>
        <item x="1159"/>
        <item x="1160"/>
        <item x="1161"/>
        <item x="1162"/>
        <item x="1163"/>
        <item x="1164"/>
        <item x="1165"/>
        <item x="1166"/>
        <item x="1167"/>
        <item x="1168"/>
        <item x="1169"/>
        <item x="1170"/>
        <item x="1171"/>
        <item x="1172"/>
        <item x="1173"/>
        <item x="1174"/>
        <item x="1175"/>
        <item x="1176"/>
        <item x="1177"/>
        <item x="1178"/>
        <item x="1179"/>
        <item x="1180"/>
        <item x="1181"/>
        <item x="1182"/>
        <item x="1183"/>
        <item x="1184"/>
        <item x="1185"/>
        <item x="1186"/>
        <item x="1187"/>
        <item x="1188"/>
        <item x="1189"/>
        <item x="1190"/>
        <item x="1191"/>
        <item x="1192"/>
        <item x="1193"/>
        <item x="1194"/>
        <item x="1195"/>
        <item x="1196"/>
        <item x="1197"/>
        <item x="1198"/>
        <item x="1199"/>
        <item x="1200"/>
        <item x="1201"/>
        <item x="1202"/>
        <item x="1203"/>
        <item x="1204"/>
        <item x="1205"/>
        <item x="1206"/>
        <item x="1207"/>
        <item x="1208"/>
        <item x="1209"/>
        <item x="1210"/>
        <item x="1211"/>
        <item x="1212"/>
        <item x="1213"/>
        <item x="1214"/>
        <item x="1215"/>
        <item x="1216"/>
        <item x="1217"/>
        <item x="1218"/>
        <item x="1219"/>
        <item x="1220"/>
        <item x="1221"/>
        <item x="1222"/>
        <item x="1223"/>
        <item x="1224"/>
        <item x="1225"/>
        <item x="1226"/>
        <item x="1227"/>
        <item x="1228"/>
        <item x="1229"/>
        <item x="1230"/>
        <item x="1231"/>
        <item x="1232"/>
        <item x="1233"/>
        <item x="1234"/>
        <item x="1235"/>
        <item x="1236"/>
        <item x="1237"/>
        <item x="1238"/>
        <item x="1239"/>
        <item x="1240"/>
        <item x="1241"/>
        <item x="1242"/>
        <item x="1243"/>
        <item x="1244"/>
        <item x="1245"/>
        <item x="1246"/>
        <item x="1247"/>
        <item x="1248"/>
        <item x="1249"/>
        <item x="1250"/>
        <item x="1251"/>
        <item x="1252"/>
        <item x="1253"/>
        <item x="1254"/>
        <item x="1255"/>
        <item x="1256"/>
        <item x="1257"/>
        <item x="1258"/>
        <item x="1259"/>
        <item x="1260"/>
        <item x="1261"/>
        <item x="1262"/>
        <item x="1263"/>
        <item x="1264"/>
        <item x="1265"/>
        <item x="1266"/>
        <item x="1267"/>
        <item x="1268"/>
        <item x="1269"/>
        <item x="1270"/>
        <item x="1271"/>
        <item x="1272"/>
        <item x="1273"/>
        <item x="1274"/>
        <item x="1275"/>
        <item x="1276"/>
        <item x="1277"/>
        <item x="1278"/>
        <item x="1279"/>
        <item x="1280"/>
        <item x="1281"/>
        <item x="1282"/>
        <item x="1283"/>
        <item x="1284"/>
        <item x="1285"/>
        <item x="1286"/>
        <item x="1287"/>
        <item x="1288"/>
        <item x="1289"/>
        <item x="1290"/>
        <item x="1291"/>
        <item x="1292"/>
        <item x="1293"/>
        <item x="1294"/>
        <item x="1295"/>
        <item x="1296"/>
        <item x="1297"/>
        <item x="1298"/>
        <item x="1299"/>
        <item x="1300"/>
        <item x="1301"/>
        <item x="1302"/>
        <item x="1303"/>
        <item x="1304"/>
        <item x="1305"/>
        <item x="1306"/>
        <item x="1307"/>
        <item x="1308"/>
        <item x="1309"/>
        <item x="1310"/>
        <item x="1311"/>
        <item x="1312"/>
        <item x="1313"/>
        <item x="1314"/>
        <item x="1315"/>
        <item x="1316"/>
        <item x="1317"/>
        <item x="1318"/>
        <item x="1319"/>
        <item x="1320"/>
        <item x="1321"/>
        <item x="1322"/>
        <item x="1323"/>
        <item x="1324"/>
        <item x="1325"/>
        <item x="1326"/>
        <item x="1327"/>
        <item x="1328"/>
        <item x="1329"/>
        <item x="1330"/>
        <item x="1331"/>
        <item x="1332"/>
        <item x="1333"/>
        <item x="1334"/>
        <item x="1335"/>
        <item x="1336"/>
        <item x="1337"/>
        <item x="1338"/>
        <item x="1339"/>
        <item x="1340"/>
        <item x="1341"/>
        <item x="1342"/>
        <item x="1343"/>
        <item x="1344"/>
        <item x="1345"/>
        <item x="1346"/>
        <item x="1347"/>
        <item x="1348"/>
        <item x="1349"/>
        <item x="1350"/>
        <item x="1351"/>
        <item x="1352"/>
        <item x="1353"/>
        <item x="1354"/>
        <item x="1355"/>
        <item x="1356"/>
        <item x="1357"/>
        <item x="1358"/>
        <item x="1359"/>
        <item x="1360"/>
        <item x="1361"/>
        <item x="1362"/>
        <item x="1363"/>
        <item x="1364"/>
        <item x="1365"/>
        <item x="1366"/>
        <item x="1367"/>
        <item x="1368"/>
        <item x="1369"/>
        <item x="1370"/>
        <item x="1371"/>
        <item x="1372"/>
        <item x="1373"/>
        <item x="1374"/>
        <item x="1375"/>
        <item x="1376"/>
        <item x="1377"/>
        <item x="1378"/>
        <item x="1379"/>
        <item x="1380"/>
        <item x="1381"/>
        <item x="1382"/>
        <item x="1383"/>
        <item x="1384"/>
        <item x="1385"/>
        <item x="1386"/>
        <item x="1387"/>
        <item x="1388"/>
        <item x="1389"/>
        <item x="1390"/>
        <item x="1391"/>
        <item x="1392"/>
        <item x="1393"/>
        <item x="1394"/>
        <item x="1395"/>
        <item x="1396"/>
        <item x="1397"/>
        <item x="1398"/>
        <item x="1399"/>
        <item x="1400"/>
        <item x="1401"/>
        <item x="1402"/>
        <item x="1403"/>
        <item x="1404"/>
        <item x="1405"/>
        <item x="1406"/>
        <item x="1407"/>
        <item x="1408"/>
        <item x="1409"/>
        <item x="1410"/>
        <item x="1411"/>
        <item x="1412"/>
        <item x="1413"/>
        <item x="1414"/>
        <item x="1415"/>
        <item x="1416"/>
        <item x="1417"/>
        <item x="1418"/>
        <item x="1419"/>
        <item x="1420"/>
        <item x="1421"/>
        <item x="1422"/>
        <item x="1423"/>
        <item x="1424"/>
        <item x="1425"/>
        <item x="1426"/>
        <item x="1427"/>
        <item x="1428"/>
        <item x="1429"/>
        <item x="1430"/>
        <item x="1431"/>
        <item x="1432"/>
        <item x="1433"/>
        <item x="1434"/>
        <item x="1435"/>
        <item x="1436"/>
        <item x="1437"/>
        <item x="1438"/>
        <item x="1439"/>
        <item x="1440"/>
        <item x="1441"/>
        <item x="1442"/>
        <item x="1443"/>
        <item x="1444"/>
        <item x="1445"/>
        <item x="1446"/>
        <item x="1447"/>
        <item x="1448"/>
        <item x="1449"/>
        <item x="1450"/>
        <item x="1451"/>
        <item x="1452"/>
        <item x="1453"/>
        <item x="1454"/>
        <item x="1455"/>
        <item x="1456"/>
        <item x="1457"/>
        <item x="1458"/>
        <item x="1459"/>
        <item x="1460"/>
        <item x="1461"/>
        <item x="1462"/>
        <item x="1463"/>
        <item x="1464"/>
        <item x="1465"/>
        <item x="1466"/>
        <item x="1467"/>
        <item x="1468"/>
        <item x="1469"/>
        <item x="1470"/>
        <item x="1471"/>
        <item x="1472"/>
        <item x="1473"/>
        <item x="1474"/>
        <item x="1475"/>
        <item x="1476"/>
        <item x="1477"/>
        <item x="1478"/>
        <item x="1479"/>
        <item x="1480"/>
        <item x="1481"/>
        <item x="1482"/>
        <item x="1483"/>
        <item x="1484"/>
        <item x="1485"/>
        <item x="1486"/>
        <item x="1487"/>
        <item x="1488"/>
        <item x="1489"/>
        <item x="1490"/>
        <item x="1491"/>
        <item x="1492"/>
        <item x="1493"/>
        <item x="1494"/>
        <item x="1495"/>
        <item x="1496"/>
        <item x="1497"/>
        <item x="1498"/>
        <item x="1499"/>
        <item x="1500"/>
        <item x="1501"/>
        <item x="1502"/>
        <item x="1503"/>
        <item x="1504"/>
        <item x="1505"/>
        <item x="1506"/>
        <item x="1507"/>
        <item x="1508"/>
        <item x="1509"/>
        <item x="1510"/>
        <item x="1511"/>
        <item x="1512"/>
        <item x="1513"/>
        <item x="1514"/>
        <item x="1515"/>
        <item x="1516"/>
        <item x="1517"/>
        <item x="1518"/>
        <item x="1519"/>
        <item x="1520"/>
        <item x="1521"/>
        <item x="1522"/>
        <item x="1523"/>
        <item x="1524"/>
        <item x="1525"/>
        <item x="1526"/>
        <item x="1527"/>
        <item x="1528"/>
        <item x="1529"/>
        <item x="1530"/>
        <item x="1531"/>
        <item x="1532"/>
        <item x="1533"/>
        <item x="1534"/>
        <item x="1535"/>
        <item x="1536"/>
        <item x="1537"/>
        <item x="1538"/>
        <item x="1539"/>
        <item x="1540"/>
        <item x="1541"/>
        <item x="1542"/>
        <item x="1543"/>
        <item x="1544"/>
        <item x="1545"/>
        <item x="1546"/>
        <item x="1547"/>
        <item x="1548"/>
        <item x="1549"/>
        <item x="1550"/>
        <item x="1551"/>
        <item x="1552"/>
        <item x="1553"/>
        <item x="1554"/>
        <item x="1555"/>
        <item x="1556"/>
        <item x="1557"/>
        <item x="1558"/>
        <item x="1559"/>
        <item x="1560"/>
        <item x="1561"/>
        <item x="1562"/>
        <item x="1563"/>
        <item x="1564"/>
        <item x="1565"/>
        <item x="1566"/>
        <item x="1567"/>
        <item x="1568"/>
        <item x="1569"/>
        <item x="1570"/>
        <item x="1571"/>
        <item x="1572"/>
        <item x="1573"/>
        <item x="1574"/>
        <item x="1575"/>
        <item x="1576"/>
        <item x="1577"/>
        <item x="1578"/>
        <item x="1579"/>
        <item x="1580"/>
        <item x="1581"/>
        <item x="1582"/>
        <item x="1583"/>
        <item x="1584"/>
        <item x="1585"/>
        <item x="1586"/>
        <item x="1587"/>
        <item x="1588"/>
        <item x="1589"/>
        <item x="1590"/>
        <item x="1591"/>
        <item x="1592"/>
        <item x="1593"/>
        <item x="1594"/>
        <item x="1595"/>
        <item x="1596"/>
        <item x="1597"/>
        <item x="1598"/>
        <item x="1599"/>
        <item x="1600"/>
        <item x="1601"/>
        <item x="1602"/>
        <item x="1603"/>
        <item x="1604"/>
        <item x="1605"/>
        <item x="1606"/>
        <item x="1607"/>
        <item x="1608"/>
        <item x="1609"/>
        <item x="1610"/>
        <item x="1611"/>
        <item x="1612"/>
        <item x="1613"/>
        <item x="1614"/>
        <item x="1615"/>
        <item x="1616"/>
        <item x="1617"/>
        <item x="1618"/>
        <item x="1619"/>
        <item x="1620"/>
        <item x="1621"/>
        <item x="1622"/>
        <item x="1623"/>
        <item x="1624"/>
        <item x="1625"/>
        <item x="1626"/>
        <item x="1627"/>
        <item x="1628"/>
        <item x="1629"/>
        <item x="1630"/>
        <item x="1631"/>
        <item x="1632"/>
        <item x="1633"/>
        <item x="1634"/>
        <item x="1635"/>
        <item x="1636"/>
        <item x="1637"/>
        <item x="1638"/>
        <item x="1639"/>
        <item x="1640"/>
        <item x="1641"/>
        <item x="1642"/>
        <item x="1643"/>
        <item x="1644"/>
        <item x="1645"/>
        <item x="1646"/>
        <item x="1647"/>
        <item x="1648"/>
        <item x="1649"/>
        <item x="1650"/>
        <item x="1651"/>
        <item x="1652"/>
        <item x="1653"/>
        <item x="1654"/>
        <item x="1655"/>
        <item x="1656"/>
        <item x="1657"/>
        <item x="1658"/>
        <item x="1659"/>
        <item x="1660"/>
        <item x="1661"/>
        <item x="1662"/>
        <item x="1663"/>
        <item x="1664"/>
        <item x="1665"/>
        <item x="1666"/>
        <item x="1667"/>
        <item x="1668"/>
        <item x="1669"/>
        <item x="1670"/>
        <item x="1671"/>
        <item x="1672"/>
        <item x="1673"/>
        <item x="1674"/>
        <item x="1675"/>
        <item x="1676"/>
        <item x="1677"/>
        <item x="1678"/>
        <item x="1679"/>
        <item x="1680"/>
        <item x="1681"/>
        <item x="1682"/>
        <item x="1683"/>
        <item x="1684"/>
        <item x="1685"/>
        <item x="1686"/>
        <item x="1687"/>
        <item x="1688"/>
        <item x="1689"/>
        <item x="1690"/>
        <item x="1691"/>
        <item x="1692"/>
        <item x="1693"/>
        <item x="1694"/>
        <item x="1695"/>
        <item x="1696"/>
        <item x="1697"/>
        <item x="1698"/>
        <item x="1699"/>
        <item x="1700"/>
        <item x="1701"/>
        <item x="1702"/>
        <item x="1703"/>
        <item x="1704"/>
        <item x="1705"/>
        <item x="1706"/>
        <item x="1707"/>
        <item x="1708"/>
        <item x="1709"/>
        <item x="1710"/>
        <item x="1711"/>
        <item x="1712"/>
        <item x="1713"/>
        <item x="1714"/>
        <item x="1715"/>
        <item x="1716"/>
        <item x="1717"/>
        <item x="1718"/>
        <item x="1719"/>
        <item x="1720"/>
        <item x="1721"/>
        <item x="1722"/>
        <item x="1723"/>
        <item x="1724"/>
        <item x="1725"/>
        <item x="1726"/>
        <item x="1727"/>
        <item x="1728"/>
        <item x="1729"/>
        <item x="1730"/>
        <item x="1731"/>
        <item x="1732"/>
        <item x="1733"/>
        <item x="1734"/>
        <item x="1735"/>
        <item x="1736"/>
        <item x="1737"/>
        <item x="1738"/>
        <item x="1739"/>
        <item x="1740"/>
        <item x="1741"/>
        <item x="1742"/>
        <item x="1743"/>
        <item x="1744"/>
        <item x="1745"/>
        <item x="1746"/>
        <item x="1747"/>
        <item x="1748"/>
        <item x="1749"/>
        <item x="1750"/>
        <item x="1751"/>
        <item x="1752"/>
        <item x="1753"/>
        <item x="1754"/>
        <item x="1755"/>
        <item x="1756"/>
        <item x="1757"/>
        <item x="1758"/>
        <item x="1759"/>
        <item x="1760"/>
        <item x="1761"/>
        <item x="1762"/>
        <item x="1763"/>
        <item x="1764"/>
        <item x="1765"/>
        <item x="1766"/>
        <item x="1767"/>
        <item x="1768"/>
        <item x="1769"/>
        <item x="1770"/>
        <item x="1771"/>
        <item x="1772"/>
        <item x="1773"/>
        <item x="1774"/>
        <item x="1775"/>
        <item x="1776"/>
        <item x="1777"/>
        <item x="1778"/>
        <item x="1779"/>
        <item x="1780"/>
        <item x="1781"/>
        <item x="1782"/>
        <item x="1783"/>
        <item x="1784"/>
        <item x="1785"/>
        <item x="1786"/>
        <item x="1787"/>
        <item x="1788"/>
        <item x="1789"/>
        <item x="1790"/>
        <item x="1791"/>
        <item x="1792"/>
        <item x="1793"/>
        <item x="1794"/>
        <item x="1795"/>
        <item x="1796"/>
        <item x="1797"/>
        <item x="1798"/>
        <item x="1799"/>
        <item x="1800"/>
        <item x="1801"/>
        <item x="1802"/>
        <item x="1803"/>
        <item x="1804"/>
        <item x="1805"/>
        <item x="1806"/>
        <item x="1807"/>
        <item x="1808"/>
        <item x="1809"/>
        <item x="1810"/>
        <item x="1811"/>
        <item x="1812"/>
        <item x="1813"/>
        <item x="1814"/>
        <item x="1815"/>
        <item x="1816"/>
        <item x="1817"/>
        <item x="1818"/>
        <item x="1819"/>
        <item x="1820"/>
        <item x="1821"/>
        <item x="1822"/>
        <item x="1823"/>
        <item x="1824"/>
        <item x="1825"/>
        <item x="1826"/>
        <item x="1827"/>
        <item x="1828"/>
        <item x="1829"/>
        <item x="1830"/>
        <item x="1831"/>
        <item x="1832"/>
        <item x="1833"/>
        <item x="1834"/>
        <item x="1835"/>
        <item x="1836"/>
        <item x="1837"/>
        <item x="1838"/>
        <item x="1839"/>
        <item x="1840"/>
        <item x="1841"/>
        <item x="1842"/>
        <item x="1843"/>
        <item x="1844"/>
        <item x="1845"/>
        <item x="1846"/>
        <item x="1847"/>
        <item x="1848"/>
        <item x="1849"/>
        <item x="1850"/>
        <item x="1851"/>
        <item x="1852"/>
        <item x="1853"/>
        <item x="1854"/>
        <item x="1855"/>
        <item x="1856"/>
        <item x="1857"/>
        <item x="1858"/>
        <item x="1859"/>
        <item x="1860"/>
        <item x="1861"/>
        <item x="1862"/>
        <item x="1863"/>
        <item x="1864"/>
        <item x="1865"/>
        <item x="1866"/>
        <item x="1867"/>
        <item x="1868"/>
        <item x="1869"/>
        <item x="1870"/>
        <item x="1871"/>
        <item x="1872"/>
        <item x="1873"/>
        <item x="1874"/>
        <item x="1875"/>
        <item x="1876"/>
        <item x="1877"/>
        <item x="1878"/>
        <item x="1879"/>
        <item x="1880"/>
        <item x="1881"/>
        <item x="1882"/>
        <item t="default"/>
      </items>
      <autoSortScope>
        <pivotArea dataOnly="0" outline="0" fieldPosition="0">
          <references count="1">
            <reference field="4294967294" count="1" selected="0">
              <x v="0"/>
            </reference>
          </references>
        </pivotArea>
      </autoSortScope>
    </pivotField>
    <pivotField numFmtId="164" showAll="0"/>
    <pivotField showAll="0"/>
    <pivotField showAll="0"/>
    <pivotField showAll="0"/>
    <pivotField dataField="1" showAll="0"/>
    <pivotField showAll="0"/>
    <pivotField axis="axisPage" showAll="0">
      <items count="11">
        <item x="5"/>
        <item x="0"/>
        <item x="8"/>
        <item x="1"/>
        <item x="4"/>
        <item x="2"/>
        <item x="3"/>
        <item x="9"/>
        <item x="7"/>
        <item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7">
        <item h="1" x="0"/>
        <item x="4"/>
        <item h="1" x="5"/>
        <item h="1" x="2"/>
        <item h="1" x="1"/>
        <item h="1" x="3"/>
        <item t="default"/>
      </items>
    </pivotField>
  </pivotFields>
  <rowFields count="2">
    <field x="24"/>
    <field x="0"/>
  </rowFields>
  <rowItems count="8">
    <i>
      <x v="1"/>
    </i>
    <i r="1">
      <x v="1669"/>
    </i>
    <i r="1">
      <x v="1810"/>
    </i>
    <i r="1">
      <x v="1811"/>
    </i>
    <i r="1">
      <x v="1215"/>
    </i>
    <i r="1">
      <x v="1704"/>
    </i>
    <i r="1">
      <x v="823"/>
    </i>
    <i t="grand">
      <x/>
    </i>
  </rowItems>
  <colFields count="1">
    <field x="-2"/>
  </colFields>
  <colItems count="2">
    <i>
      <x/>
    </i>
    <i i="1">
      <x v="1"/>
    </i>
  </colItems>
  <pageFields count="1">
    <pageField fld="7" item="0" hier="-1"/>
  </pageFields>
  <dataFields count="2">
    <dataField name="Maximum von Salary in USD" fld="5" subtotal="max" baseField="24" baseItem="0" numFmtId="3"/>
    <dataField name="Anzahl von Unique ID" fld="0" subtotal="count" baseField="0" baseItem="0"/>
  </dataFields>
  <formats count="1">
    <format dxfId="26">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9.xml><?xml version="1.0" encoding="utf-8"?>
<pivotTableDefinition xmlns="http://schemas.openxmlformats.org/spreadsheetml/2006/main" name="PivotTable17" cacheId="0" applyNumberFormats="0" applyBorderFormats="0" applyFontFormats="0" applyPatternFormats="0" applyAlignmentFormats="0" applyWidthHeightFormats="1" dataCaption="Werte" updatedVersion="4" minRefreshableVersion="3" useAutoFormatting="1" itemPrintTitles="1" createdVersion="4" indent="0" outline="1" outlineData="1" multipleFieldFilters="0">
  <location ref="Q3:S37" firstHeaderRow="0" firstDataRow="1" firstDataCol="1" rowPageCount="1" colPageCount="1"/>
  <pivotFields count="25">
    <pivotField axis="axisRow" dataField="1" showAll="0" sortType="ascending">
      <items count="1884">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0"/>
        <item x="681"/>
        <item x="682"/>
        <item x="683"/>
        <item x="684"/>
        <item x="685"/>
        <item x="686"/>
        <item x="687"/>
        <item x="688"/>
        <item x="689"/>
        <item x="690"/>
        <item x="691"/>
        <item x="692"/>
        <item x="693"/>
        <item x="694"/>
        <item x="695"/>
        <item x="696"/>
        <item x="697"/>
        <item x="698"/>
        <item x="699"/>
        <item x="700"/>
        <item x="701"/>
        <item x="702"/>
        <item x="703"/>
        <item x="704"/>
        <item x="705"/>
        <item x="706"/>
        <item x="707"/>
        <item x="708"/>
        <item x="709"/>
        <item x="710"/>
        <item x="711"/>
        <item x="712"/>
        <item x="713"/>
        <item x="714"/>
        <item x="715"/>
        <item x="716"/>
        <item x="717"/>
        <item x="718"/>
        <item x="719"/>
        <item x="720"/>
        <item x="721"/>
        <item x="722"/>
        <item x="723"/>
        <item x="724"/>
        <item x="725"/>
        <item x="726"/>
        <item x="727"/>
        <item x="728"/>
        <item x="729"/>
        <item x="730"/>
        <item x="731"/>
        <item x="732"/>
        <item x="733"/>
        <item x="734"/>
        <item x="735"/>
        <item x="736"/>
        <item x="737"/>
        <item x="738"/>
        <item x="739"/>
        <item x="740"/>
        <item x="741"/>
        <item x="742"/>
        <item x="743"/>
        <item x="744"/>
        <item x="745"/>
        <item x="746"/>
        <item x="747"/>
        <item x="748"/>
        <item x="749"/>
        <item x="750"/>
        <item x="751"/>
        <item x="752"/>
        <item x="753"/>
        <item x="754"/>
        <item x="755"/>
        <item x="756"/>
        <item x="757"/>
        <item x="758"/>
        <item x="759"/>
        <item x="760"/>
        <item x="761"/>
        <item x="762"/>
        <item x="763"/>
        <item x="764"/>
        <item x="765"/>
        <item x="766"/>
        <item x="767"/>
        <item x="768"/>
        <item x="769"/>
        <item x="770"/>
        <item x="771"/>
        <item x="772"/>
        <item x="773"/>
        <item x="774"/>
        <item x="775"/>
        <item x="776"/>
        <item x="777"/>
        <item x="778"/>
        <item x="779"/>
        <item x="780"/>
        <item x="781"/>
        <item x="782"/>
        <item x="783"/>
        <item x="784"/>
        <item x="785"/>
        <item x="786"/>
        <item x="787"/>
        <item x="788"/>
        <item x="789"/>
        <item x="790"/>
        <item x="791"/>
        <item x="792"/>
        <item x="793"/>
        <item x="794"/>
        <item x="795"/>
        <item x="796"/>
        <item x="797"/>
        <item x="798"/>
        <item x="799"/>
        <item x="800"/>
        <item x="801"/>
        <item x="802"/>
        <item x="803"/>
        <item x="804"/>
        <item x="805"/>
        <item x="806"/>
        <item x="807"/>
        <item x="808"/>
        <item x="809"/>
        <item x="810"/>
        <item x="811"/>
        <item x="812"/>
        <item x="813"/>
        <item x="814"/>
        <item x="815"/>
        <item x="816"/>
        <item x="817"/>
        <item x="818"/>
        <item x="819"/>
        <item x="820"/>
        <item x="821"/>
        <item x="822"/>
        <item x="823"/>
        <item x="824"/>
        <item x="825"/>
        <item x="826"/>
        <item x="827"/>
        <item x="828"/>
        <item x="829"/>
        <item x="830"/>
        <item x="831"/>
        <item x="832"/>
        <item x="833"/>
        <item x="834"/>
        <item x="835"/>
        <item x="836"/>
        <item x="837"/>
        <item x="838"/>
        <item x="839"/>
        <item x="840"/>
        <item x="841"/>
        <item x="842"/>
        <item x="843"/>
        <item x="844"/>
        <item x="845"/>
        <item x="846"/>
        <item x="847"/>
        <item x="848"/>
        <item x="849"/>
        <item x="850"/>
        <item x="851"/>
        <item x="852"/>
        <item x="853"/>
        <item x="854"/>
        <item x="855"/>
        <item x="856"/>
        <item x="857"/>
        <item x="858"/>
        <item x="859"/>
        <item x="860"/>
        <item x="861"/>
        <item x="862"/>
        <item x="863"/>
        <item x="864"/>
        <item x="865"/>
        <item x="866"/>
        <item x="867"/>
        <item x="868"/>
        <item x="869"/>
        <item x="870"/>
        <item x="871"/>
        <item x="872"/>
        <item x="873"/>
        <item x="874"/>
        <item x="875"/>
        <item x="876"/>
        <item x="877"/>
        <item x="878"/>
        <item x="879"/>
        <item x="880"/>
        <item x="881"/>
        <item x="882"/>
        <item x="883"/>
        <item x="884"/>
        <item x="885"/>
        <item x="886"/>
        <item x="887"/>
        <item x="888"/>
        <item x="889"/>
        <item x="890"/>
        <item x="891"/>
        <item x="892"/>
        <item x="893"/>
        <item x="894"/>
        <item x="895"/>
        <item x="896"/>
        <item x="897"/>
        <item x="898"/>
        <item x="899"/>
        <item x="900"/>
        <item x="901"/>
        <item x="902"/>
        <item x="903"/>
        <item x="904"/>
        <item x="905"/>
        <item x="906"/>
        <item x="907"/>
        <item x="908"/>
        <item x="909"/>
        <item x="910"/>
        <item x="911"/>
        <item x="912"/>
        <item x="913"/>
        <item x="914"/>
        <item x="915"/>
        <item x="916"/>
        <item x="917"/>
        <item x="918"/>
        <item x="919"/>
        <item x="920"/>
        <item x="921"/>
        <item x="922"/>
        <item x="923"/>
        <item x="924"/>
        <item x="925"/>
        <item x="926"/>
        <item x="927"/>
        <item x="928"/>
        <item x="929"/>
        <item x="930"/>
        <item x="931"/>
        <item x="932"/>
        <item x="933"/>
        <item x="934"/>
        <item x="935"/>
        <item x="936"/>
        <item x="937"/>
        <item x="938"/>
        <item x="939"/>
        <item x="940"/>
        <item x="941"/>
        <item x="942"/>
        <item x="943"/>
        <item x="944"/>
        <item x="945"/>
        <item x="946"/>
        <item x="947"/>
        <item x="948"/>
        <item x="949"/>
        <item x="950"/>
        <item x="951"/>
        <item x="952"/>
        <item x="953"/>
        <item x="954"/>
        <item x="955"/>
        <item x="956"/>
        <item x="957"/>
        <item x="958"/>
        <item x="959"/>
        <item x="960"/>
        <item x="961"/>
        <item x="962"/>
        <item x="963"/>
        <item x="964"/>
        <item x="965"/>
        <item x="966"/>
        <item x="967"/>
        <item x="968"/>
        <item x="969"/>
        <item x="970"/>
        <item x="971"/>
        <item x="972"/>
        <item x="973"/>
        <item x="974"/>
        <item x="975"/>
        <item x="976"/>
        <item x="977"/>
        <item x="978"/>
        <item x="979"/>
        <item x="980"/>
        <item x="981"/>
        <item x="982"/>
        <item x="983"/>
        <item x="984"/>
        <item x="985"/>
        <item x="986"/>
        <item x="987"/>
        <item x="988"/>
        <item x="989"/>
        <item x="990"/>
        <item x="991"/>
        <item x="992"/>
        <item x="993"/>
        <item x="994"/>
        <item x="995"/>
        <item x="996"/>
        <item x="997"/>
        <item x="998"/>
        <item x="999"/>
        <item x="1000"/>
        <item x="1001"/>
        <item x="1002"/>
        <item x="1003"/>
        <item x="1004"/>
        <item x="1005"/>
        <item x="1006"/>
        <item x="1007"/>
        <item x="1008"/>
        <item x="1009"/>
        <item x="1010"/>
        <item x="1011"/>
        <item x="1012"/>
        <item x="1013"/>
        <item x="1014"/>
        <item x="1015"/>
        <item x="1016"/>
        <item x="1017"/>
        <item x="1018"/>
        <item x="1019"/>
        <item x="1020"/>
        <item x="1021"/>
        <item x="1022"/>
        <item x="1023"/>
        <item x="1024"/>
        <item x="1025"/>
        <item x="1026"/>
        <item x="1027"/>
        <item x="1028"/>
        <item x="1029"/>
        <item x="1030"/>
        <item x="1031"/>
        <item x="1032"/>
        <item x="1033"/>
        <item x="1034"/>
        <item x="1035"/>
        <item x="1036"/>
        <item x="1037"/>
        <item x="1038"/>
        <item x="1039"/>
        <item x="1040"/>
        <item x="1041"/>
        <item x="1042"/>
        <item x="1043"/>
        <item x="1044"/>
        <item x="1045"/>
        <item x="1046"/>
        <item x="1047"/>
        <item x="1048"/>
        <item x="1049"/>
        <item x="1050"/>
        <item x="1051"/>
        <item x="1052"/>
        <item x="1053"/>
        <item x="1054"/>
        <item x="1055"/>
        <item x="1056"/>
        <item x="1057"/>
        <item x="1058"/>
        <item x="1059"/>
        <item x="1060"/>
        <item x="1061"/>
        <item x="1062"/>
        <item x="1063"/>
        <item x="1064"/>
        <item x="1065"/>
        <item x="1066"/>
        <item x="1067"/>
        <item x="1068"/>
        <item x="1069"/>
        <item x="1070"/>
        <item x="1071"/>
        <item x="1072"/>
        <item x="1073"/>
        <item x="1074"/>
        <item x="1075"/>
        <item x="1076"/>
        <item x="1077"/>
        <item x="1078"/>
        <item x="1079"/>
        <item x="1080"/>
        <item x="1081"/>
        <item x="1082"/>
        <item x="1083"/>
        <item x="1084"/>
        <item x="1085"/>
        <item x="1086"/>
        <item x="1087"/>
        <item x="1088"/>
        <item x="1089"/>
        <item x="1090"/>
        <item x="1091"/>
        <item x="1092"/>
        <item x="1093"/>
        <item x="1094"/>
        <item x="1095"/>
        <item x="1096"/>
        <item x="1097"/>
        <item x="1098"/>
        <item x="1099"/>
        <item x="1100"/>
        <item x="1101"/>
        <item x="1102"/>
        <item x="1103"/>
        <item x="1104"/>
        <item x="1105"/>
        <item x="1106"/>
        <item x="1107"/>
        <item x="1108"/>
        <item x="1109"/>
        <item x="1110"/>
        <item x="1111"/>
        <item x="1112"/>
        <item x="1113"/>
        <item x="1114"/>
        <item x="1115"/>
        <item x="1116"/>
        <item x="1117"/>
        <item x="1118"/>
        <item x="1119"/>
        <item x="1120"/>
        <item x="1121"/>
        <item x="1122"/>
        <item x="1123"/>
        <item x="1124"/>
        <item x="1125"/>
        <item x="1126"/>
        <item x="1127"/>
        <item x="1128"/>
        <item x="1129"/>
        <item x="1130"/>
        <item x="1131"/>
        <item x="1132"/>
        <item x="1133"/>
        <item x="1134"/>
        <item x="1135"/>
        <item x="1136"/>
        <item x="1137"/>
        <item x="1138"/>
        <item x="1139"/>
        <item x="1140"/>
        <item x="1141"/>
        <item x="1142"/>
        <item x="1143"/>
        <item x="1144"/>
        <item x="1145"/>
        <item x="1146"/>
        <item x="1147"/>
        <item x="1148"/>
        <item x="1149"/>
        <item x="1150"/>
        <item x="1151"/>
        <item x="1152"/>
        <item x="1153"/>
        <item x="1154"/>
        <item x="1155"/>
        <item x="1156"/>
        <item x="1157"/>
        <item x="1158"/>
        <item x="1159"/>
        <item x="1160"/>
        <item x="1161"/>
        <item x="1162"/>
        <item x="1163"/>
        <item x="1164"/>
        <item x="1165"/>
        <item x="1166"/>
        <item x="1167"/>
        <item x="1168"/>
        <item x="1169"/>
        <item x="1170"/>
        <item x="1171"/>
        <item x="1172"/>
        <item x="1173"/>
        <item x="1174"/>
        <item x="1175"/>
        <item x="1176"/>
        <item x="1177"/>
        <item x="1178"/>
        <item x="1179"/>
        <item x="1180"/>
        <item x="1181"/>
        <item x="1182"/>
        <item x="1183"/>
        <item x="1184"/>
        <item x="1185"/>
        <item x="1186"/>
        <item x="1187"/>
        <item x="1188"/>
        <item x="1189"/>
        <item x="1190"/>
        <item x="1191"/>
        <item x="1192"/>
        <item x="1193"/>
        <item x="1194"/>
        <item x="1195"/>
        <item x="1196"/>
        <item x="1197"/>
        <item x="1198"/>
        <item x="1199"/>
        <item x="1200"/>
        <item x="1201"/>
        <item x="1202"/>
        <item x="1203"/>
        <item x="1204"/>
        <item x="1205"/>
        <item x="1206"/>
        <item x="1207"/>
        <item x="1208"/>
        <item x="1209"/>
        <item x="1210"/>
        <item x="1211"/>
        <item x="1212"/>
        <item x="1213"/>
        <item x="1214"/>
        <item x="1215"/>
        <item x="1216"/>
        <item x="1217"/>
        <item x="1218"/>
        <item x="1219"/>
        <item x="1220"/>
        <item x="1221"/>
        <item x="1222"/>
        <item x="1223"/>
        <item x="1224"/>
        <item x="1225"/>
        <item x="1226"/>
        <item x="1227"/>
        <item x="1228"/>
        <item x="1229"/>
        <item x="1230"/>
        <item x="1231"/>
        <item x="1232"/>
        <item x="1233"/>
        <item x="1234"/>
        <item x="1235"/>
        <item x="1236"/>
        <item x="1237"/>
        <item x="1238"/>
        <item x="1239"/>
        <item x="1240"/>
        <item x="1241"/>
        <item x="1242"/>
        <item x="1243"/>
        <item x="1244"/>
        <item x="1245"/>
        <item x="1246"/>
        <item x="1247"/>
        <item x="1248"/>
        <item x="1249"/>
        <item x="1250"/>
        <item x="1251"/>
        <item x="1252"/>
        <item x="1253"/>
        <item x="1254"/>
        <item x="1255"/>
        <item x="1256"/>
        <item x="1257"/>
        <item x="1258"/>
        <item x="1259"/>
        <item x="1260"/>
        <item x="1261"/>
        <item x="1262"/>
        <item x="1263"/>
        <item x="1264"/>
        <item x="1265"/>
        <item x="1266"/>
        <item x="1267"/>
        <item x="1268"/>
        <item x="1269"/>
        <item x="1270"/>
        <item x="1271"/>
        <item x="1272"/>
        <item x="1273"/>
        <item x="1274"/>
        <item x="1275"/>
        <item x="1276"/>
        <item x="1277"/>
        <item x="1278"/>
        <item x="1279"/>
        <item x="1280"/>
        <item x="1281"/>
        <item x="1282"/>
        <item x="1283"/>
        <item x="1284"/>
        <item x="1285"/>
        <item x="1286"/>
        <item x="1287"/>
        <item x="1288"/>
        <item x="1289"/>
        <item x="1290"/>
        <item x="1291"/>
        <item x="1292"/>
        <item x="1293"/>
        <item x="1294"/>
        <item x="1295"/>
        <item x="1296"/>
        <item x="1297"/>
        <item x="1298"/>
        <item x="1299"/>
        <item x="1300"/>
        <item x="1301"/>
        <item x="1302"/>
        <item x="1303"/>
        <item x="1304"/>
        <item x="1305"/>
        <item x="1306"/>
        <item x="1307"/>
        <item x="1308"/>
        <item x="1309"/>
        <item x="1310"/>
        <item x="1311"/>
        <item x="1312"/>
        <item x="1313"/>
        <item x="1314"/>
        <item x="1315"/>
        <item x="1316"/>
        <item x="1317"/>
        <item x="1318"/>
        <item x="1319"/>
        <item x="1320"/>
        <item x="1321"/>
        <item x="1322"/>
        <item x="1323"/>
        <item x="1324"/>
        <item x="1325"/>
        <item x="1326"/>
        <item x="1327"/>
        <item x="1328"/>
        <item x="1329"/>
        <item x="1330"/>
        <item x="1331"/>
        <item x="1332"/>
        <item x="1333"/>
        <item x="1334"/>
        <item x="1335"/>
        <item x="1336"/>
        <item x="1337"/>
        <item x="1338"/>
        <item x="1339"/>
        <item x="1340"/>
        <item x="1341"/>
        <item x="1342"/>
        <item x="1343"/>
        <item x="1344"/>
        <item x="1345"/>
        <item x="1346"/>
        <item x="1347"/>
        <item x="1348"/>
        <item x="1349"/>
        <item x="1350"/>
        <item x="1351"/>
        <item x="1352"/>
        <item x="1353"/>
        <item x="1354"/>
        <item x="1355"/>
        <item x="1356"/>
        <item x="1357"/>
        <item x="1358"/>
        <item x="1359"/>
        <item x="1360"/>
        <item x="1361"/>
        <item x="1362"/>
        <item x="1363"/>
        <item x="1364"/>
        <item x="1365"/>
        <item x="1366"/>
        <item x="1367"/>
        <item x="1368"/>
        <item x="1369"/>
        <item x="1370"/>
        <item x="1371"/>
        <item x="1372"/>
        <item x="1373"/>
        <item x="1374"/>
        <item x="1375"/>
        <item x="1376"/>
        <item x="1377"/>
        <item x="1378"/>
        <item x="1379"/>
        <item x="1380"/>
        <item x="1381"/>
        <item x="1382"/>
        <item x="1383"/>
        <item x="1384"/>
        <item x="1385"/>
        <item x="1386"/>
        <item x="1387"/>
        <item x="1388"/>
        <item x="1389"/>
        <item x="1390"/>
        <item x="1391"/>
        <item x="1392"/>
        <item x="1393"/>
        <item x="1394"/>
        <item x="1395"/>
        <item x="1396"/>
        <item x="1397"/>
        <item x="1398"/>
        <item x="1399"/>
        <item x="1400"/>
        <item x="1401"/>
        <item x="1402"/>
        <item x="1403"/>
        <item x="1404"/>
        <item x="1405"/>
        <item x="1406"/>
        <item x="1407"/>
        <item x="1408"/>
        <item x="1409"/>
        <item x="1410"/>
        <item x="1411"/>
        <item x="1412"/>
        <item x="1413"/>
        <item x="1414"/>
        <item x="1415"/>
        <item x="1416"/>
        <item x="1417"/>
        <item x="1418"/>
        <item x="1419"/>
        <item x="1420"/>
        <item x="1421"/>
        <item x="1422"/>
        <item x="1423"/>
        <item x="1424"/>
        <item x="1425"/>
        <item x="1426"/>
        <item x="1427"/>
        <item x="1428"/>
        <item x="1429"/>
        <item x="1430"/>
        <item x="1431"/>
        <item x="1432"/>
        <item x="1433"/>
        <item x="1434"/>
        <item x="1435"/>
        <item x="1436"/>
        <item x="1437"/>
        <item x="1438"/>
        <item x="1439"/>
        <item x="1440"/>
        <item x="1441"/>
        <item x="1442"/>
        <item x="1443"/>
        <item x="1444"/>
        <item x="1445"/>
        <item x="1446"/>
        <item x="1447"/>
        <item x="1448"/>
        <item x="1449"/>
        <item x="1450"/>
        <item x="1451"/>
        <item x="1452"/>
        <item x="1453"/>
        <item x="1454"/>
        <item x="1455"/>
        <item x="1456"/>
        <item x="1457"/>
        <item x="1458"/>
        <item x="1459"/>
        <item x="1460"/>
        <item x="1461"/>
        <item x="1462"/>
        <item x="1463"/>
        <item x="1464"/>
        <item x="1465"/>
        <item x="1466"/>
        <item x="1467"/>
        <item x="1468"/>
        <item x="1469"/>
        <item x="1470"/>
        <item x="1471"/>
        <item x="1472"/>
        <item x="1473"/>
        <item x="1474"/>
        <item x="1475"/>
        <item x="1476"/>
        <item x="1477"/>
        <item x="1478"/>
        <item x="1479"/>
        <item x="1480"/>
        <item x="1481"/>
        <item x="1482"/>
        <item x="1483"/>
        <item x="1484"/>
        <item x="1485"/>
        <item x="1486"/>
        <item x="1487"/>
        <item x="1488"/>
        <item x="1489"/>
        <item x="1490"/>
        <item x="1491"/>
        <item x="1492"/>
        <item x="1493"/>
        <item x="1494"/>
        <item x="1495"/>
        <item x="1496"/>
        <item x="1497"/>
        <item x="1498"/>
        <item x="1499"/>
        <item x="1500"/>
        <item x="1501"/>
        <item x="1502"/>
        <item x="1503"/>
        <item x="1504"/>
        <item x="1505"/>
        <item x="1506"/>
        <item x="1507"/>
        <item x="1508"/>
        <item x="1509"/>
        <item x="1510"/>
        <item x="1511"/>
        <item x="1512"/>
        <item x="1513"/>
        <item x="1514"/>
        <item x="1515"/>
        <item x="1516"/>
        <item x="1517"/>
        <item x="1518"/>
        <item x="1519"/>
        <item x="1520"/>
        <item x="1521"/>
        <item x="1522"/>
        <item x="1523"/>
        <item x="1524"/>
        <item x="1525"/>
        <item x="1526"/>
        <item x="1527"/>
        <item x="1528"/>
        <item x="1529"/>
        <item x="1530"/>
        <item x="1531"/>
        <item x="1532"/>
        <item x="1533"/>
        <item x="1534"/>
        <item x="1535"/>
        <item x="1536"/>
        <item x="1537"/>
        <item x="1538"/>
        <item x="1539"/>
        <item x="1540"/>
        <item x="1541"/>
        <item x="1542"/>
        <item x="1543"/>
        <item x="1544"/>
        <item x="1545"/>
        <item x="1546"/>
        <item x="1547"/>
        <item x="1548"/>
        <item x="1549"/>
        <item x="1550"/>
        <item x="1551"/>
        <item x="1552"/>
        <item x="1553"/>
        <item x="1554"/>
        <item x="1555"/>
        <item x="1556"/>
        <item x="1557"/>
        <item x="1558"/>
        <item x="1559"/>
        <item x="1560"/>
        <item x="1561"/>
        <item x="1562"/>
        <item x="1563"/>
        <item x="1564"/>
        <item x="1565"/>
        <item x="1566"/>
        <item x="1567"/>
        <item x="1568"/>
        <item x="1569"/>
        <item x="1570"/>
        <item x="1571"/>
        <item x="1572"/>
        <item x="1573"/>
        <item x="1574"/>
        <item x="1575"/>
        <item x="1576"/>
        <item x="1577"/>
        <item x="1578"/>
        <item x="1579"/>
        <item x="1580"/>
        <item x="1581"/>
        <item x="1582"/>
        <item x="1583"/>
        <item x="1584"/>
        <item x="1585"/>
        <item x="1586"/>
        <item x="1587"/>
        <item x="1588"/>
        <item x="1589"/>
        <item x="1590"/>
        <item x="1591"/>
        <item x="1592"/>
        <item x="1593"/>
        <item x="1594"/>
        <item x="1595"/>
        <item x="1596"/>
        <item x="1597"/>
        <item x="1598"/>
        <item x="1599"/>
        <item x="1600"/>
        <item x="1601"/>
        <item x="1602"/>
        <item x="1603"/>
        <item x="1604"/>
        <item x="1605"/>
        <item x="1606"/>
        <item x="1607"/>
        <item x="1608"/>
        <item x="1609"/>
        <item x="1610"/>
        <item x="1611"/>
        <item x="1612"/>
        <item x="1613"/>
        <item x="1614"/>
        <item x="1615"/>
        <item x="1616"/>
        <item x="1617"/>
        <item x="1618"/>
        <item x="1619"/>
        <item x="1620"/>
        <item x="1621"/>
        <item x="1622"/>
        <item x="1623"/>
        <item x="1624"/>
        <item x="1625"/>
        <item x="1626"/>
        <item x="1627"/>
        <item x="1628"/>
        <item x="1629"/>
        <item x="1630"/>
        <item x="1631"/>
        <item x="1632"/>
        <item x="1633"/>
        <item x="1634"/>
        <item x="1635"/>
        <item x="1636"/>
        <item x="1637"/>
        <item x="1638"/>
        <item x="1639"/>
        <item x="1640"/>
        <item x="1641"/>
        <item x="1642"/>
        <item x="1643"/>
        <item x="1644"/>
        <item x="1645"/>
        <item x="1646"/>
        <item x="1647"/>
        <item x="1648"/>
        <item x="1649"/>
        <item x="1650"/>
        <item x="1651"/>
        <item x="1652"/>
        <item x="1653"/>
        <item x="1654"/>
        <item x="1655"/>
        <item x="1656"/>
        <item x="1657"/>
        <item x="1658"/>
        <item x="1659"/>
        <item x="1660"/>
        <item x="1661"/>
        <item x="1662"/>
        <item x="1663"/>
        <item x="1664"/>
        <item x="1665"/>
        <item x="1666"/>
        <item x="1667"/>
        <item x="1668"/>
        <item x="1669"/>
        <item x="1670"/>
        <item x="1671"/>
        <item x="1672"/>
        <item x="1673"/>
        <item x="1674"/>
        <item x="1675"/>
        <item x="1676"/>
        <item x="1677"/>
        <item x="1678"/>
        <item x="1679"/>
        <item x="1680"/>
        <item x="1681"/>
        <item x="1682"/>
        <item x="1683"/>
        <item x="1684"/>
        <item x="1685"/>
        <item x="1686"/>
        <item x="1687"/>
        <item x="1688"/>
        <item x="1689"/>
        <item x="1690"/>
        <item x="1691"/>
        <item x="1692"/>
        <item x="1693"/>
        <item x="1694"/>
        <item x="1695"/>
        <item x="1696"/>
        <item x="1697"/>
        <item x="1698"/>
        <item x="1699"/>
        <item x="1700"/>
        <item x="1701"/>
        <item x="1702"/>
        <item x="1703"/>
        <item x="1704"/>
        <item x="1705"/>
        <item x="1706"/>
        <item x="1707"/>
        <item x="1708"/>
        <item x="1709"/>
        <item x="1710"/>
        <item x="1711"/>
        <item x="1712"/>
        <item x="1713"/>
        <item x="1714"/>
        <item x="1715"/>
        <item x="1716"/>
        <item x="1717"/>
        <item x="1718"/>
        <item x="1719"/>
        <item x="1720"/>
        <item x="1721"/>
        <item x="1722"/>
        <item x="1723"/>
        <item x="1724"/>
        <item x="1725"/>
        <item x="1726"/>
        <item x="1727"/>
        <item x="1728"/>
        <item x="1729"/>
        <item x="1730"/>
        <item x="1731"/>
        <item x="1732"/>
        <item x="1733"/>
        <item x="1734"/>
        <item x="1735"/>
        <item x="1736"/>
        <item x="1737"/>
        <item x="1738"/>
        <item x="1739"/>
        <item x="1740"/>
        <item x="1741"/>
        <item x="1742"/>
        <item x="1743"/>
        <item x="1744"/>
        <item x="1745"/>
        <item x="1746"/>
        <item x="1747"/>
        <item x="1748"/>
        <item x="1749"/>
        <item x="1750"/>
        <item x="1751"/>
        <item x="1752"/>
        <item x="1753"/>
        <item x="1754"/>
        <item x="1755"/>
        <item x="1756"/>
        <item x="1757"/>
        <item x="1758"/>
        <item x="1759"/>
        <item x="1760"/>
        <item x="1761"/>
        <item x="1762"/>
        <item x="1763"/>
        <item x="1764"/>
        <item x="1765"/>
        <item x="1766"/>
        <item x="1767"/>
        <item x="1768"/>
        <item x="1769"/>
        <item x="1770"/>
        <item x="1771"/>
        <item x="1772"/>
        <item x="1773"/>
        <item x="1774"/>
        <item x="1775"/>
        <item x="1776"/>
        <item x="1777"/>
        <item x="1778"/>
        <item x="1779"/>
        <item x="1780"/>
        <item x="1781"/>
        <item x="1782"/>
        <item x="1783"/>
        <item x="1784"/>
        <item x="1785"/>
        <item x="1786"/>
        <item x="1787"/>
        <item x="1788"/>
        <item x="1789"/>
        <item x="1790"/>
        <item x="1791"/>
        <item x="1792"/>
        <item x="1793"/>
        <item x="1794"/>
        <item x="1795"/>
        <item x="1796"/>
        <item x="1797"/>
        <item x="1798"/>
        <item x="1799"/>
        <item x="1800"/>
        <item x="1801"/>
        <item x="1802"/>
        <item x="1803"/>
        <item x="1804"/>
        <item x="1805"/>
        <item x="1806"/>
        <item x="1807"/>
        <item x="1808"/>
        <item x="1809"/>
        <item x="1810"/>
        <item x="1811"/>
        <item x="1812"/>
        <item x="1813"/>
        <item x="1814"/>
        <item x="1815"/>
        <item x="1816"/>
        <item x="1817"/>
        <item x="1818"/>
        <item x="1819"/>
        <item x="1820"/>
        <item x="1821"/>
        <item x="1822"/>
        <item x="1823"/>
        <item x="1824"/>
        <item x="1825"/>
        <item x="1826"/>
        <item x="1827"/>
        <item x="1828"/>
        <item x="1829"/>
        <item x="1830"/>
        <item x="1831"/>
        <item x="1832"/>
        <item x="1833"/>
        <item x="1834"/>
        <item x="1835"/>
        <item x="1836"/>
        <item x="1837"/>
        <item x="1838"/>
        <item x="1839"/>
        <item x="1840"/>
        <item x="1841"/>
        <item x="1842"/>
        <item x="1843"/>
        <item x="1844"/>
        <item x="1845"/>
        <item x="1846"/>
        <item x="1847"/>
        <item x="1848"/>
        <item x="1849"/>
        <item x="1850"/>
        <item x="1851"/>
        <item x="1852"/>
        <item x="1853"/>
        <item x="1854"/>
        <item x="1855"/>
        <item x="1856"/>
        <item x="1857"/>
        <item x="1858"/>
        <item x="1859"/>
        <item x="1860"/>
        <item x="1861"/>
        <item x="1862"/>
        <item x="1863"/>
        <item x="1864"/>
        <item x="1865"/>
        <item x="1866"/>
        <item x="1867"/>
        <item x="1868"/>
        <item x="1869"/>
        <item x="1870"/>
        <item x="1871"/>
        <item x="1872"/>
        <item x="1873"/>
        <item x="1874"/>
        <item x="1875"/>
        <item x="1876"/>
        <item x="1877"/>
        <item x="1878"/>
        <item x="1879"/>
        <item x="1880"/>
        <item x="1881"/>
        <item x="1882"/>
        <item t="default"/>
      </items>
      <autoSortScope>
        <pivotArea dataOnly="0" outline="0" fieldPosition="0">
          <references count="1">
            <reference field="4294967294" count="1" selected="0">
              <x v="0"/>
            </reference>
          </references>
        </pivotArea>
      </autoSortScope>
    </pivotField>
    <pivotField numFmtId="164" showAll="0"/>
    <pivotField showAll="0"/>
    <pivotField showAll="0"/>
    <pivotField showAll="0"/>
    <pivotField dataField="1" showAll="0"/>
    <pivotField showAll="0"/>
    <pivotField axis="axisPage" showAll="0">
      <items count="11">
        <item x="5"/>
        <item x="0"/>
        <item x="8"/>
        <item x="1"/>
        <item x="4"/>
        <item x="2"/>
        <item x="3"/>
        <item x="9"/>
        <item x="7"/>
        <item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7">
        <item h="1" x="0"/>
        <item h="1" x="4"/>
        <item h="1" x="5"/>
        <item h="1" x="2"/>
        <item h="1" x="1"/>
        <item x="3"/>
        <item t="default"/>
      </items>
    </pivotField>
  </pivotFields>
  <rowFields count="2">
    <field x="24"/>
    <field x="0"/>
  </rowFields>
  <rowItems count="34">
    <i>
      <x v="5"/>
    </i>
    <i r="1">
      <x v="1126"/>
    </i>
    <i r="1">
      <x v="755"/>
    </i>
    <i r="1">
      <x v="738"/>
    </i>
    <i r="1">
      <x v="1096"/>
    </i>
    <i r="1">
      <x v="875"/>
    </i>
    <i r="1">
      <x v="1791"/>
    </i>
    <i r="1">
      <x v="764"/>
    </i>
    <i r="1">
      <x v="1085"/>
    </i>
    <i r="1">
      <x v="713"/>
    </i>
    <i r="1">
      <x v="580"/>
    </i>
    <i r="1">
      <x v="780"/>
    </i>
    <i r="1">
      <x v="1403"/>
    </i>
    <i r="1">
      <x v="1418"/>
    </i>
    <i r="1">
      <x v="1816"/>
    </i>
    <i r="1">
      <x v="673"/>
    </i>
    <i r="1">
      <x v="831"/>
    </i>
    <i r="1">
      <x v="1212"/>
    </i>
    <i r="1">
      <x v="588"/>
    </i>
    <i r="1">
      <x v="1204"/>
    </i>
    <i r="1">
      <x v="1081"/>
    </i>
    <i r="1">
      <x v="1176"/>
    </i>
    <i r="1">
      <x v="1177"/>
    </i>
    <i r="1">
      <x v="1217"/>
    </i>
    <i r="1">
      <x v="1658"/>
    </i>
    <i r="1">
      <x v="1794"/>
    </i>
    <i r="1">
      <x v="890"/>
    </i>
    <i r="1">
      <x v="1634"/>
    </i>
    <i r="1">
      <x v="1792"/>
    </i>
    <i r="1">
      <x v="1580"/>
    </i>
    <i r="1">
      <x v="889"/>
    </i>
    <i r="1">
      <x v="1440"/>
    </i>
    <i r="1">
      <x v="1557"/>
    </i>
    <i t="grand">
      <x/>
    </i>
  </rowItems>
  <colFields count="1">
    <field x="-2"/>
  </colFields>
  <colItems count="2">
    <i>
      <x/>
    </i>
    <i i="1">
      <x v="1"/>
    </i>
  </colItems>
  <pageFields count="1">
    <pageField fld="7" item="0" hier="-1"/>
  </pageFields>
  <dataFields count="2">
    <dataField name="Maximum von Salary in USD" fld="5" subtotal="max" baseField="24" baseItem="0" numFmtId="3"/>
    <dataField name="Anzahl von Unique ID" fld="0" subtotal="count" baseField="0" baseItem="0"/>
  </dataFields>
  <formats count="1">
    <format dxfId="27">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Datenschnitt_Exp" sourceName="Exp">
  <pivotTables>
    <pivotTable tabId="6" name="PivotTable11"/>
  </pivotTables>
  <data>
    <tabular pivotCacheId="1" customListSort="0" crossFilter="showItemsWithNoData">
      <items count="6">
        <i x="0"/>
        <i x="4"/>
        <i x="5"/>
        <i x="2" s="1"/>
        <i x="1"/>
        <i x="3"/>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Datenschnitt_Job_Type" sourceName="Job Type">
  <pivotTables>
    <pivotTable tabId="7" name="PivotTable14"/>
    <pivotTable tabId="7" name="PV13"/>
    <pivotTable tabId="7" name="PivotTable15"/>
    <pivotTable tabId="7" name="PivotTable16"/>
    <pivotTable tabId="7" name="PivotTable17"/>
  </pivotTables>
  <data>
    <tabular pivotCacheId="1">
      <items count="10">
        <i x="5" s="1"/>
        <i x="0"/>
        <i x="8"/>
        <i x="1"/>
        <i x="4"/>
        <i x="2"/>
        <i x="3"/>
        <i x="9"/>
        <i x="7"/>
        <i x="6"/>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Exp" cache="Datenschnitt_Exp" caption="Exp" columnCount="6" showCaption="0" style="Datenschnittformat 2" rowHeight="241300"/>
  <slicer name="Job Type" cache="Datenschnitt_Job_Type" caption="Job Type" showCaption="0" style="Datenschnittformat 2" rowHeight="180000"/>
</slicers>
</file>

<file path=xl/tables/table1.xml><?xml version="1.0" encoding="utf-8"?>
<table xmlns="http://schemas.openxmlformats.org/spreadsheetml/2006/main" id="1" name="tblSalaries" displayName="tblSalaries" ref="B5:AB1888" totalsRowShown="0">
  <autoFilter ref="B5:AB1888"/>
  <sortState ref="B6:M1888">
    <sortCondition ref="B5:B1888"/>
  </sortState>
  <tableColumns count="27">
    <tableColumn id="1" name="Unique ID"/>
    <tableColumn id="2" name="Timestamp" dataDxfId="68"/>
    <tableColumn id="3" name="Your Salary" dataDxfId="67"/>
    <tableColumn id="4" name="clean Salary (in local currency)"/>
    <tableColumn id="5" name="Currency"/>
    <tableColumn id="13" name="Salary in USD" dataDxfId="66">
      <calculatedColumnFormula>tblSalaries[[#This Row],[clean Salary (in local currency)]]*VLOOKUP(tblSalaries[[#This Row],[Currency]],tblXrate[],2,FALSE)</calculatedColumnFormula>
    </tableColumn>
    <tableColumn id="7" name="Your Job Title"/>
    <tableColumn id="6" name="Job Type"/>
    <tableColumn id="8" name="Where do you work"/>
    <tableColumn id="10" name="clean Country" dataDxfId="65">
      <calculatedColumnFormula>VLOOKUP(tblSalaries[[#This Row],[Where do you work]],tblCountries[[Actual]:[Mapping]],2,FALSE)</calculatedColumnFormula>
    </tableColumn>
    <tableColumn id="9" name="How many hours of a day you work on Excel"/>
    <tableColumn id="12" name="Years of Experience" dataDxfId="64"/>
    <tableColumn id="11" name="Hours a day"/>
    <tableColumn id="14" name="1 hour" dataDxfId="63">
      <calculatedColumnFormula>IF(ISERROR(FIND("1",tblSalaries[[#This Row],[How many hours of a day you work on Excel]])),"",1)</calculatedColumnFormula>
    </tableColumn>
    <tableColumn id="15" name="2 hours" dataDxfId="62">
      <calculatedColumnFormula>IF(ISERROR(FIND("2",tblSalaries[[#This Row],[How many hours of a day you work on Excel]])),"",2)</calculatedColumnFormula>
    </tableColumn>
    <tableColumn id="16" name="3 hours" dataDxfId="61">
      <calculatedColumnFormula>IF(ISERROR(FIND("3",tblSalaries[[#This Row],[How many hours of a day you work on Excel]])),"",3)</calculatedColumnFormula>
    </tableColumn>
    <tableColumn id="17" name="4 hours" dataDxfId="60">
      <calculatedColumnFormula>IF(ISERROR(FIND("4",tblSalaries[[#This Row],[How many hours of a day you work on Excel]])),"",4)</calculatedColumnFormula>
    </tableColumn>
    <tableColumn id="18" name="5 hours" dataDxfId="59">
      <calculatedColumnFormula>IF(ISERROR(FIND("5",tblSalaries[[#This Row],[How many hours of a day you work on Excel]])),"",5)</calculatedColumnFormula>
    </tableColumn>
    <tableColumn id="19" name="6 hours" dataDxfId="58">
      <calculatedColumnFormula>IF(ISERROR(FIND("6",tblSalaries[[#This Row],[How many hours of a day you work on Excel]])),"",6)</calculatedColumnFormula>
    </tableColumn>
    <tableColumn id="20" name="7 hours" dataDxfId="57">
      <calculatedColumnFormula>IF(ISERROR(FIND("7",tblSalaries[[#This Row],[How many hours of a day you work on Excel]])),"",7)</calculatedColumnFormula>
    </tableColumn>
    <tableColumn id="21" name="8 hours" dataDxfId="56">
      <calculatedColumnFormula>IF(ISERROR(FIND("8",tblSalaries[[#This Row],[How many hours of a day you work on Excel]])),"",8)</calculatedColumnFormula>
    </tableColumn>
    <tableColumn id="22" name="max h" dataDxfId="55">
      <calculatedColumnFormula>IF(MAX(tblSalaries[[#This Row],[1 hour]:[8 hours]])=0,#N/A,MAX(tblSalaries[[#This Row],[1 hour]:[8 hours]]))</calculatedColumnFormula>
    </tableColumn>
    <tableColumn id="23" name="sal / h" dataDxfId="54">
      <calculatedColumnFormula>IF(ISERROR(tblSalaries[[#This Row],[max h]]),1,tblSalaries[[#This Row],[Salary in USD]]/tblSalaries[[#This Row],[max h]]/260)</calculatedColumnFormula>
    </tableColumn>
    <tableColumn id="24" name="Exp. N/A" dataDxfId="53">
      <calculatedColumnFormula>IF(tblSalaries[[#This Row],[Years of Experience]]="",0,"0")</calculatedColumnFormula>
    </tableColumn>
    <tableColumn id="25" name="Exp" dataDxfId="52">
      <calculatedColumnFormula>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calculatedColumnFormula>
    </tableColumn>
    <tableColumn id="26" name="Spalte1" dataDxfId="51">
      <calculatedColumnFormula>IF(tblSalaries[[#This Row],[Salary in USD]]&lt;1000,1,0)</calculatedColumnFormula>
    </tableColumn>
    <tableColumn id="27" name="Spalte2" dataDxfId="50">
      <calculatedColumnFormula>IF(AND(tblSalaries[[#This Row],[Salary in USD]]&gt;1000,tblSalaries[[#This Row],[Salary in USD]]&lt;2000),1,0)</calculatedColumnFormula>
    </tableColumn>
  </tableColumns>
  <tableStyleInfo name="TableStyleMedium2" showFirstColumn="0" showLastColumn="0" showRowStripes="1" showColumnStripes="0"/>
</table>
</file>

<file path=xl/tables/table2.xml><?xml version="1.0" encoding="utf-8"?>
<table xmlns="http://schemas.openxmlformats.org/spreadsheetml/2006/main" id="2" name="tblXrate" displayName="tblXrate" ref="B3:C42" totalsRowShown="0">
  <autoFilter ref="B3:C42"/>
  <tableColumns count="2">
    <tableColumn id="1" name="Currency"/>
    <tableColumn id="2" name="in USD"/>
  </tableColumns>
  <tableStyleInfo name="TableStyleMedium2" showFirstColumn="0" showLastColumn="0" showRowStripes="1" showColumnStripes="0"/>
</table>
</file>

<file path=xl/tables/table3.xml><?xml version="1.0" encoding="utf-8"?>
<table xmlns="http://schemas.openxmlformats.org/spreadsheetml/2006/main" id="4" name="tblCountries" displayName="tblCountries" ref="L3:M137" totalsRowShown="0">
  <autoFilter ref="L3:M137"/>
  <tableColumns count="2">
    <tableColumn id="1" name="Actual"/>
    <tableColumn id="2" name="Mapping"/>
  </tableColumns>
  <tableStyleInfo name="TableStyleMedium2" showFirstColumn="0" showLastColumn="0" showRowStripes="1" showColumnStripes="0"/>
</table>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pro-chart.de/" TargetMode="External"/><Relationship Id="rId5" Type="http://schemas.microsoft.com/office/2007/relationships/slicer" Target="../slicers/slicer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pivotTable" Target="../pivotTables/pivotTable4.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ivotTable" Target="../pivotTables/pivotTable6.xml"/><Relationship Id="rId1" Type="http://schemas.openxmlformats.org/officeDocument/2006/relationships/pivotTable" Target="../pivotTables/pivotTable5.xml"/></Relationships>
</file>

<file path=xl/worksheets/_rels/sheet5.xml.rels><?xml version="1.0" encoding="UTF-8" standalone="yes"?>
<Relationships xmlns="http://schemas.openxmlformats.org/package/2006/relationships"><Relationship Id="rId3" Type="http://schemas.openxmlformats.org/officeDocument/2006/relationships/pivotTable" Target="../pivotTables/pivotTable9.xml"/><Relationship Id="rId2" Type="http://schemas.openxmlformats.org/officeDocument/2006/relationships/pivotTable" Target="../pivotTables/pivotTable8.xml"/><Relationship Id="rId1" Type="http://schemas.openxmlformats.org/officeDocument/2006/relationships/pivotTable" Target="../pivotTables/pivotTable7.xml"/><Relationship Id="rId6" Type="http://schemas.openxmlformats.org/officeDocument/2006/relationships/drawing" Target="../drawings/drawing4.xml"/><Relationship Id="rId5" Type="http://schemas.openxmlformats.org/officeDocument/2006/relationships/pivotTable" Target="../pivotTables/pivotTable11.xml"/><Relationship Id="rId4" Type="http://schemas.openxmlformats.org/officeDocument/2006/relationships/pivotTable" Target="../pivotTables/pivotTable10.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xe.com/" TargetMode="External"/><Relationship Id="rId1" Type="http://schemas.openxmlformats.org/officeDocument/2006/relationships/hyperlink" Target="http://www.x-rates.com/cgi-bin/cgicalc.cgi?value=1&amp;base=USD" TargetMode="External"/><Relationship Id="rId5" Type="http://schemas.openxmlformats.org/officeDocument/2006/relationships/table" Target="../tables/table3.xml"/><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T74"/>
  <sheetViews>
    <sheetView showGridLines="0" tabSelected="1" zoomScaleNormal="100" workbookViewId="0">
      <selection activeCell="CX44" sqref="CX44"/>
    </sheetView>
  </sheetViews>
  <sheetFormatPr baseColWidth="10" defaultRowHeight="15"/>
  <cols>
    <col min="1" max="1" width="3.28515625" style="15" customWidth="1"/>
    <col min="2" max="97" width="1.42578125" customWidth="1"/>
    <col min="98" max="98" width="4.140625" customWidth="1"/>
  </cols>
  <sheetData>
    <row r="1" spans="1:98" s="14" customFormat="1" ht="12.75">
      <c r="A1" s="19" t="s">
        <v>4033</v>
      </c>
      <c r="B1" s="14">
        <v>10</v>
      </c>
      <c r="C1" s="14">
        <v>10</v>
      </c>
      <c r="D1" s="14">
        <v>10</v>
      </c>
      <c r="E1" s="14">
        <v>10</v>
      </c>
      <c r="F1" s="14">
        <v>10</v>
      </c>
      <c r="G1" s="14">
        <v>10</v>
      </c>
      <c r="H1" s="14">
        <v>10</v>
      </c>
      <c r="I1" s="14">
        <v>10</v>
      </c>
      <c r="J1" s="14">
        <v>10</v>
      </c>
      <c r="K1" s="14">
        <v>10</v>
      </c>
      <c r="L1" s="14">
        <v>10</v>
      </c>
      <c r="M1" s="14">
        <v>10</v>
      </c>
      <c r="N1" s="14">
        <v>10</v>
      </c>
      <c r="O1" s="14">
        <v>10</v>
      </c>
      <c r="P1" s="14">
        <v>10</v>
      </c>
      <c r="Q1" s="14">
        <v>10</v>
      </c>
      <c r="R1" s="14">
        <v>10</v>
      </c>
      <c r="S1" s="14">
        <v>10</v>
      </c>
      <c r="T1" s="14">
        <v>10</v>
      </c>
      <c r="U1" s="14">
        <v>10</v>
      </c>
      <c r="V1" s="14">
        <v>10</v>
      </c>
      <c r="W1" s="14">
        <v>10</v>
      </c>
      <c r="X1" s="14">
        <v>10</v>
      </c>
      <c r="Y1" s="14">
        <v>10</v>
      </c>
      <c r="Z1" s="14">
        <v>10</v>
      </c>
      <c r="AA1" s="14">
        <v>10</v>
      </c>
      <c r="AB1" s="14">
        <v>10</v>
      </c>
      <c r="AC1" s="14">
        <v>10</v>
      </c>
      <c r="AD1" s="14">
        <v>10</v>
      </c>
      <c r="AE1" s="14">
        <v>10</v>
      </c>
      <c r="AF1" s="14">
        <v>10</v>
      </c>
      <c r="AG1" s="14">
        <v>10</v>
      </c>
      <c r="AH1" s="14">
        <v>10</v>
      </c>
      <c r="AI1" s="14">
        <v>10</v>
      </c>
      <c r="AJ1" s="14">
        <v>10</v>
      </c>
      <c r="AK1" s="14">
        <v>10</v>
      </c>
      <c r="AL1" s="14">
        <v>10</v>
      </c>
      <c r="AM1" s="14">
        <v>10</v>
      </c>
      <c r="AN1" s="14">
        <v>10</v>
      </c>
      <c r="AO1" s="14">
        <v>10</v>
      </c>
      <c r="AP1" s="14">
        <v>10</v>
      </c>
      <c r="AQ1" s="14">
        <v>10</v>
      </c>
      <c r="AR1" s="14">
        <v>10</v>
      </c>
      <c r="AS1" s="14">
        <v>10</v>
      </c>
      <c r="AT1" s="14">
        <v>10</v>
      </c>
      <c r="AU1" s="14">
        <v>10</v>
      </c>
      <c r="AV1" s="14">
        <v>10</v>
      </c>
      <c r="AW1" s="14">
        <v>10</v>
      </c>
      <c r="AX1" s="14">
        <v>10</v>
      </c>
      <c r="AY1" s="14">
        <v>10</v>
      </c>
      <c r="AZ1" s="14">
        <v>10</v>
      </c>
      <c r="BA1" s="14">
        <v>10</v>
      </c>
      <c r="BB1" s="14">
        <v>10</v>
      </c>
      <c r="BC1" s="14">
        <v>10</v>
      </c>
      <c r="BD1" s="14">
        <v>10</v>
      </c>
      <c r="BE1" s="14">
        <v>10</v>
      </c>
      <c r="BF1" s="14">
        <v>10</v>
      </c>
      <c r="BG1" s="14">
        <v>10</v>
      </c>
      <c r="BH1" s="14">
        <v>10</v>
      </c>
      <c r="BI1" s="14">
        <v>10</v>
      </c>
      <c r="BJ1" s="14">
        <v>10</v>
      </c>
      <c r="BK1" s="14">
        <v>10</v>
      </c>
      <c r="BL1" s="14">
        <v>10</v>
      </c>
      <c r="BM1" s="14">
        <v>10</v>
      </c>
      <c r="BN1" s="14">
        <v>10</v>
      </c>
      <c r="BO1" s="14">
        <v>10</v>
      </c>
      <c r="BP1" s="14">
        <v>10</v>
      </c>
      <c r="BQ1" s="14">
        <v>10</v>
      </c>
      <c r="BR1" s="14">
        <v>10</v>
      </c>
      <c r="BS1" s="14">
        <v>10</v>
      </c>
      <c r="BT1" s="14">
        <v>10</v>
      </c>
      <c r="BU1" s="14">
        <v>10</v>
      </c>
      <c r="BV1" s="14">
        <v>10</v>
      </c>
      <c r="BW1" s="14">
        <v>10</v>
      </c>
      <c r="BX1" s="14">
        <v>10</v>
      </c>
      <c r="BY1" s="14">
        <v>10</v>
      </c>
      <c r="BZ1" s="14">
        <v>10</v>
      </c>
      <c r="CA1" s="14">
        <v>10</v>
      </c>
      <c r="CB1" s="14">
        <v>10</v>
      </c>
      <c r="CC1" s="14">
        <v>10</v>
      </c>
      <c r="CD1" s="14">
        <v>10</v>
      </c>
      <c r="CE1" s="14">
        <v>10</v>
      </c>
      <c r="CF1" s="14">
        <v>10</v>
      </c>
      <c r="CG1" s="14">
        <v>10</v>
      </c>
      <c r="CH1" s="14">
        <v>10</v>
      </c>
      <c r="CI1" s="14">
        <v>10</v>
      </c>
      <c r="CJ1" s="14">
        <v>10</v>
      </c>
      <c r="CK1" s="14">
        <v>10</v>
      </c>
      <c r="CL1" s="14">
        <v>10</v>
      </c>
      <c r="CM1" s="14">
        <v>10</v>
      </c>
      <c r="CN1" s="14">
        <v>10</v>
      </c>
      <c r="CO1" s="14">
        <v>10</v>
      </c>
      <c r="CP1" s="14">
        <v>10</v>
      </c>
      <c r="CQ1" s="14">
        <v>10</v>
      </c>
      <c r="CR1" s="14">
        <v>10</v>
      </c>
      <c r="CS1" s="14">
        <v>10</v>
      </c>
      <c r="CT1" s="17"/>
    </row>
    <row r="2" spans="1:98" ht="7.5" customHeight="1">
      <c r="A2" s="14">
        <v>10</v>
      </c>
      <c r="B2" s="206" t="s">
        <v>4034</v>
      </c>
      <c r="C2" s="206"/>
      <c r="D2" s="206"/>
      <c r="E2" s="206"/>
      <c r="F2" s="206"/>
      <c r="G2" s="206"/>
      <c r="H2" s="206"/>
      <c r="I2" s="206"/>
      <c r="J2" s="206"/>
      <c r="K2" s="206"/>
      <c r="L2" s="206"/>
      <c r="M2" s="206"/>
      <c r="N2" s="206"/>
      <c r="O2" s="206"/>
      <c r="P2" s="206"/>
      <c r="Q2" s="206"/>
      <c r="R2" s="206"/>
      <c r="S2" s="206"/>
      <c r="T2" s="206"/>
      <c r="U2" s="206"/>
      <c r="V2" s="206"/>
      <c r="W2" s="206"/>
      <c r="X2" s="206"/>
      <c r="Y2" s="206"/>
      <c r="Z2" s="206"/>
      <c r="AA2" s="206"/>
      <c r="AB2" s="206"/>
      <c r="AC2" s="206"/>
      <c r="AD2" s="206"/>
      <c r="AE2" s="206"/>
      <c r="AF2" s="206"/>
      <c r="AG2" s="206"/>
      <c r="AH2" s="206"/>
      <c r="AI2" s="206"/>
      <c r="AJ2" s="206"/>
      <c r="AK2" s="206"/>
      <c r="AL2" s="206"/>
      <c r="AM2" s="206"/>
      <c r="AN2" s="206"/>
      <c r="AO2" s="206"/>
      <c r="AP2" s="206"/>
      <c r="AQ2" s="206"/>
      <c r="AR2" s="206"/>
      <c r="AS2" s="206"/>
      <c r="AT2" s="206"/>
      <c r="AU2" s="206"/>
      <c r="AV2" s="206"/>
      <c r="AW2" s="206"/>
      <c r="AX2" s="206"/>
      <c r="AY2" s="206"/>
      <c r="AZ2" s="206"/>
      <c r="BA2" s="206"/>
      <c r="BB2" s="206"/>
      <c r="BC2" s="206"/>
      <c r="BD2" s="206"/>
      <c r="BE2" s="206"/>
      <c r="BF2" s="206"/>
      <c r="BG2" s="206"/>
      <c r="BH2" s="206"/>
      <c r="BI2" s="206"/>
      <c r="BJ2" s="206"/>
      <c r="BK2" s="206"/>
      <c r="BL2" s="206"/>
      <c r="BM2" s="206"/>
      <c r="BN2" s="206"/>
      <c r="BO2" s="206"/>
      <c r="BP2" s="206"/>
      <c r="BQ2" s="206"/>
      <c r="BR2" s="206"/>
      <c r="BS2" s="206"/>
      <c r="BT2" s="206"/>
      <c r="BU2" s="206"/>
      <c r="BV2" s="206"/>
      <c r="BW2" s="206"/>
      <c r="BX2" s="206"/>
      <c r="BY2" s="206"/>
      <c r="BZ2" s="206"/>
      <c r="CA2" s="206"/>
      <c r="CB2" s="206"/>
      <c r="CC2" s="206"/>
      <c r="CD2" s="206"/>
      <c r="CE2" s="206"/>
      <c r="CF2" s="206"/>
      <c r="CG2" s="206"/>
      <c r="CH2" s="206"/>
      <c r="CI2" s="206"/>
      <c r="CJ2" s="206"/>
      <c r="CK2" s="206"/>
      <c r="CL2" s="206"/>
      <c r="CM2" s="206"/>
      <c r="CN2" s="206"/>
      <c r="CO2" s="206"/>
      <c r="CP2" s="206"/>
      <c r="CQ2" s="206"/>
      <c r="CR2" s="206"/>
      <c r="CS2" s="206"/>
    </row>
    <row r="3" spans="1:98" ht="7.5" customHeight="1">
      <c r="A3" s="14">
        <v>10</v>
      </c>
      <c r="B3" s="206"/>
      <c r="C3" s="206"/>
      <c r="D3" s="206"/>
      <c r="E3" s="206"/>
      <c r="F3" s="206"/>
      <c r="G3" s="206"/>
      <c r="H3" s="206"/>
      <c r="I3" s="206"/>
      <c r="J3" s="206"/>
      <c r="K3" s="206"/>
      <c r="L3" s="206"/>
      <c r="M3" s="206"/>
      <c r="N3" s="206"/>
      <c r="O3" s="206"/>
      <c r="P3" s="206"/>
      <c r="Q3" s="206"/>
      <c r="R3" s="206"/>
      <c r="S3" s="206"/>
      <c r="T3" s="206"/>
      <c r="U3" s="206"/>
      <c r="V3" s="206"/>
      <c r="W3" s="206"/>
      <c r="X3" s="206"/>
      <c r="Y3" s="206"/>
      <c r="Z3" s="206"/>
      <c r="AA3" s="206"/>
      <c r="AB3" s="206"/>
      <c r="AC3" s="206"/>
      <c r="AD3" s="206"/>
      <c r="AE3" s="206"/>
      <c r="AF3" s="206"/>
      <c r="AG3" s="206"/>
      <c r="AH3" s="206"/>
      <c r="AI3" s="206"/>
      <c r="AJ3" s="206"/>
      <c r="AK3" s="206"/>
      <c r="AL3" s="206"/>
      <c r="AM3" s="206"/>
      <c r="AN3" s="206"/>
      <c r="AO3" s="206"/>
      <c r="AP3" s="206"/>
      <c r="AQ3" s="206"/>
      <c r="AR3" s="206"/>
      <c r="AS3" s="206"/>
      <c r="AT3" s="206"/>
      <c r="AU3" s="206"/>
      <c r="AV3" s="206"/>
      <c r="AW3" s="206"/>
      <c r="AX3" s="206"/>
      <c r="AY3" s="206"/>
      <c r="AZ3" s="206"/>
      <c r="BA3" s="206"/>
      <c r="BB3" s="206"/>
      <c r="BC3" s="206"/>
      <c r="BD3" s="206"/>
      <c r="BE3" s="206"/>
      <c r="BF3" s="206"/>
      <c r="BG3" s="206"/>
      <c r="BH3" s="206"/>
      <c r="BI3" s="206"/>
      <c r="BJ3" s="206"/>
      <c r="BK3" s="206"/>
      <c r="BL3" s="206"/>
      <c r="BM3" s="206"/>
      <c r="BN3" s="206"/>
      <c r="BO3" s="206"/>
      <c r="BP3" s="206"/>
      <c r="BQ3" s="206"/>
      <c r="BR3" s="206"/>
      <c r="BS3" s="206"/>
      <c r="BT3" s="206"/>
      <c r="BU3" s="206"/>
      <c r="BV3" s="206"/>
      <c r="BW3" s="206"/>
      <c r="BX3" s="206"/>
      <c r="BY3" s="206"/>
      <c r="BZ3" s="206"/>
      <c r="CA3" s="206"/>
      <c r="CB3" s="206"/>
      <c r="CC3" s="206"/>
      <c r="CD3" s="206"/>
      <c r="CE3" s="206"/>
      <c r="CF3" s="206"/>
      <c r="CG3" s="206"/>
      <c r="CH3" s="206"/>
      <c r="CI3" s="206"/>
      <c r="CJ3" s="206"/>
      <c r="CK3" s="206"/>
      <c r="CL3" s="206"/>
      <c r="CM3" s="206"/>
      <c r="CN3" s="206"/>
      <c r="CO3" s="206"/>
      <c r="CP3" s="206"/>
      <c r="CQ3" s="206"/>
      <c r="CR3" s="206"/>
      <c r="CS3" s="206"/>
    </row>
    <row r="4" spans="1:98" ht="7.5" customHeight="1">
      <c r="A4" s="14">
        <v>10</v>
      </c>
      <c r="B4" s="206" t="s">
        <v>4035</v>
      </c>
      <c r="C4" s="206"/>
      <c r="D4" s="206"/>
      <c r="E4" s="206"/>
      <c r="F4" s="206"/>
      <c r="G4" s="206"/>
      <c r="H4" s="206"/>
      <c r="I4" s="206"/>
      <c r="J4" s="206"/>
      <c r="K4" s="206"/>
      <c r="L4" s="206"/>
      <c r="M4" s="206"/>
      <c r="N4" s="206"/>
      <c r="O4" s="206"/>
      <c r="P4" s="206"/>
      <c r="Q4" s="206"/>
      <c r="R4" s="206"/>
      <c r="S4" s="206"/>
      <c r="T4" s="206"/>
      <c r="U4" s="206"/>
      <c r="V4" s="206"/>
      <c r="W4" s="206"/>
      <c r="X4" s="206"/>
      <c r="Y4" s="206"/>
      <c r="Z4" s="206"/>
      <c r="AA4" s="206"/>
      <c r="AB4" s="206"/>
      <c r="AC4" s="206"/>
      <c r="AD4" s="206"/>
      <c r="AE4" s="206"/>
      <c r="AF4" s="206"/>
      <c r="AG4" s="206"/>
      <c r="AH4" s="206"/>
      <c r="AI4" s="206"/>
      <c r="AJ4" s="206"/>
      <c r="AK4" s="206"/>
      <c r="AL4" s="206"/>
      <c r="AM4" s="206"/>
      <c r="AN4" s="206"/>
      <c r="AO4" s="206"/>
      <c r="AP4" s="206"/>
      <c r="AQ4" s="206"/>
      <c r="AR4" s="206"/>
      <c r="AS4" s="206"/>
      <c r="AT4" s="206"/>
      <c r="AU4" s="206"/>
      <c r="AV4" s="206"/>
      <c r="AW4" s="206"/>
      <c r="AX4" s="206"/>
      <c r="AY4" s="206"/>
      <c r="AZ4" s="206"/>
      <c r="BA4" s="206"/>
      <c r="BB4" s="206"/>
      <c r="BC4" s="206"/>
      <c r="BD4" s="206"/>
      <c r="BE4" s="206"/>
      <c r="BF4" s="206"/>
      <c r="BG4" s="206"/>
      <c r="BH4" s="206"/>
      <c r="BI4" s="206"/>
      <c r="BJ4" s="206"/>
      <c r="BK4" s="206"/>
      <c r="BL4" s="206"/>
      <c r="BM4" s="206"/>
      <c r="BN4" s="206"/>
      <c r="BO4" s="206"/>
      <c r="BP4" s="206"/>
      <c r="BQ4" s="206"/>
      <c r="BR4" s="206"/>
      <c r="BS4" s="206"/>
      <c r="BT4" s="206"/>
      <c r="BU4" s="206"/>
      <c r="BV4" s="206"/>
      <c r="BW4" s="206"/>
      <c r="BX4" s="206"/>
      <c r="BY4" s="206"/>
      <c r="BZ4" s="206"/>
      <c r="CA4" s="206"/>
      <c r="CB4" s="206"/>
      <c r="CC4" s="206"/>
      <c r="CD4" s="206"/>
      <c r="CE4" s="206"/>
      <c r="CF4" s="206"/>
      <c r="CG4" s="206"/>
      <c r="CH4" s="206"/>
      <c r="CI4" s="206"/>
      <c r="CJ4" s="206"/>
      <c r="CK4" s="206"/>
      <c r="CL4" s="206"/>
      <c r="CM4" s="206"/>
      <c r="CN4" s="206"/>
      <c r="CO4" s="206"/>
      <c r="CP4" s="206"/>
      <c r="CQ4" s="206"/>
      <c r="CR4" s="206"/>
      <c r="CS4" s="206"/>
    </row>
    <row r="5" spans="1:98" ht="7.5" customHeight="1">
      <c r="A5" s="14">
        <v>10</v>
      </c>
      <c r="B5" s="206"/>
      <c r="C5" s="206"/>
      <c r="D5" s="206"/>
      <c r="E5" s="206"/>
      <c r="F5" s="206"/>
      <c r="G5" s="206"/>
      <c r="H5" s="206"/>
      <c r="I5" s="206"/>
      <c r="J5" s="206"/>
      <c r="K5" s="206"/>
      <c r="L5" s="206"/>
      <c r="M5" s="206"/>
      <c r="N5" s="206"/>
      <c r="O5" s="206"/>
      <c r="P5" s="206"/>
      <c r="Q5" s="206"/>
      <c r="R5" s="206"/>
      <c r="S5" s="206"/>
      <c r="T5" s="206"/>
      <c r="U5" s="206"/>
      <c r="V5" s="206"/>
      <c r="W5" s="206"/>
      <c r="X5" s="206"/>
      <c r="Y5" s="206"/>
      <c r="Z5" s="206"/>
      <c r="AA5" s="206"/>
      <c r="AB5" s="206"/>
      <c r="AC5" s="206"/>
      <c r="AD5" s="206"/>
      <c r="AE5" s="206"/>
      <c r="AF5" s="206"/>
      <c r="AG5" s="206"/>
      <c r="AH5" s="206"/>
      <c r="AI5" s="206"/>
      <c r="AJ5" s="206"/>
      <c r="AK5" s="206"/>
      <c r="AL5" s="206"/>
      <c r="AM5" s="206"/>
      <c r="AN5" s="206"/>
      <c r="AO5" s="206"/>
      <c r="AP5" s="206"/>
      <c r="AQ5" s="206"/>
      <c r="AR5" s="206"/>
      <c r="AS5" s="206"/>
      <c r="AT5" s="206"/>
      <c r="AU5" s="206"/>
      <c r="AV5" s="206"/>
      <c r="AW5" s="206"/>
      <c r="AX5" s="206"/>
      <c r="AY5" s="206"/>
      <c r="AZ5" s="206"/>
      <c r="BA5" s="206"/>
      <c r="BB5" s="206"/>
      <c r="BC5" s="206"/>
      <c r="BD5" s="206"/>
      <c r="BE5" s="206"/>
      <c r="BF5" s="206"/>
      <c r="BG5" s="206"/>
      <c r="BH5" s="206"/>
      <c r="BI5" s="206"/>
      <c r="BJ5" s="206"/>
      <c r="BK5" s="206"/>
      <c r="BL5" s="206"/>
      <c r="BM5" s="206"/>
      <c r="BN5" s="206"/>
      <c r="BO5" s="206"/>
      <c r="BP5" s="206"/>
      <c r="BQ5" s="206"/>
      <c r="BR5" s="206"/>
      <c r="BS5" s="206"/>
      <c r="BT5" s="206"/>
      <c r="BU5" s="206"/>
      <c r="BV5" s="206"/>
      <c r="BW5" s="206"/>
      <c r="BX5" s="206"/>
      <c r="BY5" s="206"/>
      <c r="BZ5" s="206"/>
      <c r="CA5" s="206"/>
      <c r="CB5" s="206"/>
      <c r="CC5" s="206"/>
      <c r="CD5" s="206"/>
      <c r="CE5" s="206"/>
      <c r="CF5" s="206"/>
      <c r="CG5" s="206"/>
      <c r="CH5" s="206"/>
      <c r="CI5" s="206"/>
      <c r="CJ5" s="206"/>
      <c r="CK5" s="206"/>
      <c r="CL5" s="206"/>
      <c r="CM5" s="206"/>
      <c r="CN5" s="206"/>
      <c r="CO5" s="206"/>
      <c r="CP5" s="206"/>
      <c r="CQ5" s="206"/>
      <c r="CR5" s="206"/>
      <c r="CS5" s="206"/>
    </row>
    <row r="6" spans="1:98" ht="7.5" customHeight="1">
      <c r="A6" s="14">
        <v>10</v>
      </c>
      <c r="B6" s="207" t="s">
        <v>4093</v>
      </c>
      <c r="C6" s="208"/>
      <c r="D6" s="208"/>
      <c r="E6" s="208"/>
      <c r="F6" s="208"/>
      <c r="G6" s="208"/>
      <c r="H6" s="208"/>
      <c r="I6" s="208"/>
      <c r="J6" s="208"/>
      <c r="K6" s="208"/>
      <c r="L6" s="208"/>
      <c r="M6" s="208"/>
      <c r="N6" s="208"/>
      <c r="O6" s="208"/>
      <c r="P6" s="208"/>
      <c r="Q6" s="208"/>
      <c r="R6" s="208"/>
      <c r="S6" s="208"/>
      <c r="T6" s="208"/>
      <c r="U6" s="208"/>
      <c r="V6" s="208"/>
      <c r="W6" s="208"/>
      <c r="X6" s="208"/>
      <c r="Y6" s="208"/>
      <c r="Z6" s="208"/>
      <c r="AA6" s="208"/>
      <c r="AB6" s="208"/>
      <c r="AC6" s="208"/>
      <c r="AD6" s="208"/>
      <c r="AE6" s="208"/>
      <c r="AF6" s="208"/>
      <c r="AG6" s="208"/>
      <c r="AH6" s="208"/>
      <c r="AI6" s="208"/>
      <c r="AJ6" s="208"/>
      <c r="AK6" s="208"/>
      <c r="AL6" s="208"/>
      <c r="AM6" s="208"/>
      <c r="AN6" s="208"/>
      <c r="AO6" s="208"/>
      <c r="AP6" s="208"/>
      <c r="AQ6" s="208"/>
      <c r="AR6" s="208"/>
      <c r="AS6" s="208"/>
      <c r="AT6" s="208"/>
      <c r="AU6" s="208"/>
      <c r="AV6" s="208"/>
      <c r="AW6" s="208"/>
      <c r="AX6" s="208"/>
      <c r="AY6" s="208"/>
      <c r="AZ6" s="208"/>
      <c r="BA6" s="208"/>
      <c r="BB6" s="208"/>
      <c r="BC6" s="208"/>
      <c r="BD6" s="208"/>
      <c r="BE6" s="208"/>
      <c r="BF6" s="208"/>
      <c r="BG6" s="208"/>
      <c r="BH6" s="208"/>
      <c r="BI6" s="208"/>
      <c r="BJ6" s="208"/>
      <c r="BK6" s="208"/>
      <c r="BL6" s="208"/>
      <c r="BM6" s="208"/>
      <c r="BN6" s="208"/>
      <c r="BO6" s="208"/>
      <c r="BP6" s="208"/>
      <c r="BQ6" s="208"/>
      <c r="BR6" s="208"/>
      <c r="BS6" s="208"/>
      <c r="BT6" s="208"/>
      <c r="BU6" s="208"/>
      <c r="BV6" s="208"/>
      <c r="BW6" s="208"/>
      <c r="BX6" s="208"/>
      <c r="BY6" s="208"/>
      <c r="BZ6" s="208"/>
      <c r="CA6" s="208"/>
      <c r="CB6" s="208"/>
      <c r="CC6" s="208"/>
      <c r="CD6" s="208"/>
      <c r="CE6" s="208"/>
      <c r="CF6" s="208"/>
      <c r="CG6" s="208"/>
      <c r="CH6" s="208"/>
      <c r="CI6" s="208"/>
      <c r="CJ6" s="208"/>
      <c r="CK6" s="208"/>
      <c r="CL6" s="208"/>
      <c r="CM6" s="208"/>
      <c r="CN6" s="208"/>
      <c r="CO6" s="208"/>
      <c r="CP6" s="208"/>
      <c r="CQ6" s="208"/>
      <c r="CR6" s="208"/>
      <c r="CS6" s="208"/>
    </row>
    <row r="7" spans="1:98" ht="7.5" customHeight="1">
      <c r="A7" s="14">
        <v>10</v>
      </c>
      <c r="B7" s="209"/>
      <c r="C7" s="209"/>
      <c r="D7" s="209"/>
      <c r="E7" s="209"/>
      <c r="F7" s="209"/>
      <c r="G7" s="209"/>
      <c r="H7" s="209"/>
      <c r="I7" s="209"/>
      <c r="J7" s="209"/>
      <c r="K7" s="209"/>
      <c r="L7" s="209"/>
      <c r="M7" s="209"/>
      <c r="N7" s="209"/>
      <c r="O7" s="209"/>
      <c r="P7" s="209"/>
      <c r="Q7" s="209"/>
      <c r="R7" s="209"/>
      <c r="S7" s="209"/>
      <c r="T7" s="209"/>
      <c r="U7" s="209"/>
      <c r="V7" s="209"/>
      <c r="W7" s="209"/>
      <c r="X7" s="209"/>
      <c r="Y7" s="209"/>
      <c r="Z7" s="209"/>
      <c r="AA7" s="209"/>
      <c r="AB7" s="209"/>
      <c r="AC7" s="209"/>
      <c r="AD7" s="209"/>
      <c r="AE7" s="209"/>
      <c r="AF7" s="209"/>
      <c r="AG7" s="209"/>
      <c r="AH7" s="209"/>
      <c r="AI7" s="209"/>
      <c r="AJ7" s="209"/>
      <c r="AK7" s="209"/>
      <c r="AL7" s="209"/>
      <c r="AM7" s="209"/>
      <c r="AN7" s="209"/>
      <c r="AO7" s="209"/>
      <c r="AP7" s="209"/>
      <c r="AQ7" s="209"/>
      <c r="AR7" s="209"/>
      <c r="AS7" s="209"/>
      <c r="AT7" s="209"/>
      <c r="AU7" s="209"/>
      <c r="AV7" s="209"/>
      <c r="AW7" s="209"/>
      <c r="AX7" s="209"/>
      <c r="AY7" s="209"/>
      <c r="AZ7" s="209"/>
      <c r="BA7" s="209"/>
      <c r="BB7" s="209"/>
      <c r="BC7" s="209"/>
      <c r="BD7" s="209"/>
      <c r="BE7" s="209"/>
      <c r="BF7" s="209"/>
      <c r="BG7" s="209"/>
      <c r="BH7" s="209"/>
      <c r="BI7" s="209"/>
      <c r="BJ7" s="209"/>
      <c r="BK7" s="209"/>
      <c r="BL7" s="209"/>
      <c r="BM7" s="209"/>
      <c r="BN7" s="209"/>
      <c r="BO7" s="209"/>
      <c r="BP7" s="209"/>
      <c r="BQ7" s="209"/>
      <c r="BR7" s="209"/>
      <c r="BS7" s="209"/>
      <c r="BT7" s="209"/>
      <c r="BU7" s="209"/>
      <c r="BV7" s="209"/>
      <c r="BW7" s="209"/>
      <c r="BX7" s="209"/>
      <c r="BY7" s="209"/>
      <c r="BZ7" s="209"/>
      <c r="CA7" s="209"/>
      <c r="CB7" s="209"/>
      <c r="CC7" s="209"/>
      <c r="CD7" s="209"/>
      <c r="CE7" s="209"/>
      <c r="CF7" s="209"/>
      <c r="CG7" s="209"/>
      <c r="CH7" s="209"/>
      <c r="CI7" s="209"/>
      <c r="CJ7" s="209"/>
      <c r="CK7" s="209"/>
      <c r="CL7" s="209"/>
      <c r="CM7" s="209"/>
      <c r="CN7" s="209"/>
      <c r="CO7" s="209"/>
      <c r="CP7" s="209"/>
      <c r="CQ7" s="209"/>
      <c r="CR7" s="209"/>
      <c r="CS7" s="209"/>
    </row>
    <row r="8" spans="1:98" ht="7.5" customHeight="1">
      <c r="A8" s="14">
        <v>10</v>
      </c>
      <c r="B8" s="224" t="s">
        <v>4096</v>
      </c>
      <c r="C8" s="211"/>
      <c r="D8" s="211"/>
      <c r="E8" s="211"/>
      <c r="F8" s="211"/>
      <c r="G8" s="211"/>
      <c r="H8" s="211"/>
      <c r="I8" s="211"/>
      <c r="J8" s="211"/>
      <c r="K8" s="211"/>
      <c r="L8" s="211"/>
      <c r="M8" s="211"/>
      <c r="N8" s="211"/>
      <c r="O8" s="211"/>
      <c r="P8" s="211"/>
      <c r="Q8" s="211"/>
      <c r="R8" s="211"/>
      <c r="S8" s="211"/>
      <c r="T8" s="211"/>
      <c r="U8" s="211"/>
      <c r="V8" s="211"/>
      <c r="W8" s="211"/>
      <c r="X8" s="211"/>
      <c r="Y8" s="211"/>
      <c r="Z8" s="211"/>
      <c r="AA8" s="211"/>
      <c r="AB8" s="211"/>
      <c r="AC8" s="211"/>
      <c r="AD8" s="211"/>
      <c r="AE8" s="211"/>
      <c r="AF8" s="20"/>
      <c r="AG8" s="20"/>
      <c r="AH8" s="20"/>
      <c r="AI8" s="20"/>
      <c r="AJ8" s="20"/>
      <c r="AK8" s="20"/>
      <c r="AL8" s="20"/>
      <c r="AM8" s="20"/>
      <c r="AN8" s="20"/>
      <c r="AO8" s="202"/>
      <c r="AP8" s="202"/>
      <c r="AV8" s="210" t="s">
        <v>4081</v>
      </c>
      <c r="AW8" s="210"/>
      <c r="AX8" s="210"/>
      <c r="AY8" s="210"/>
      <c r="AZ8" s="210"/>
      <c r="BA8" s="210"/>
      <c r="BB8" s="210"/>
      <c r="BC8" s="210"/>
      <c r="BD8" s="210"/>
      <c r="BE8" s="210"/>
      <c r="BF8" s="210"/>
      <c r="BG8" s="210"/>
      <c r="BH8" s="210"/>
      <c r="BI8" s="210"/>
      <c r="BJ8" s="210"/>
      <c r="BK8" s="210"/>
      <c r="BL8" s="210"/>
      <c r="BM8" s="210"/>
      <c r="BN8" s="210"/>
      <c r="BO8" s="210"/>
      <c r="BP8" s="210"/>
      <c r="BQ8" s="210"/>
      <c r="BR8" s="210"/>
      <c r="BS8" s="210"/>
      <c r="BT8" s="210"/>
      <c r="BU8" s="210"/>
      <c r="BV8" s="210"/>
      <c r="BW8" s="210"/>
      <c r="BX8" s="210"/>
      <c r="BY8" s="210"/>
      <c r="BZ8" s="210"/>
      <c r="CA8" s="210"/>
      <c r="CB8" s="210"/>
      <c r="CC8" s="210"/>
      <c r="CD8" s="210"/>
      <c r="CE8" s="210"/>
      <c r="CF8" s="210"/>
      <c r="CG8" s="210"/>
      <c r="CH8" s="210"/>
      <c r="CI8" s="210"/>
      <c r="CJ8" s="210"/>
      <c r="CK8" s="210"/>
      <c r="CL8" s="210"/>
      <c r="CM8" s="210"/>
      <c r="CN8" s="210"/>
      <c r="CO8" s="210"/>
      <c r="CP8" s="210"/>
      <c r="CQ8" s="210"/>
      <c r="CR8" s="210"/>
      <c r="CS8" s="210"/>
    </row>
    <row r="9" spans="1:98" ht="7.5" customHeight="1">
      <c r="A9" s="14">
        <v>10</v>
      </c>
      <c r="B9" s="212"/>
      <c r="C9" s="212"/>
      <c r="D9" s="212"/>
      <c r="E9" s="212"/>
      <c r="F9" s="212"/>
      <c r="G9" s="212"/>
      <c r="H9" s="212"/>
      <c r="I9" s="212"/>
      <c r="J9" s="212"/>
      <c r="K9" s="212"/>
      <c r="L9" s="212"/>
      <c r="M9" s="212"/>
      <c r="N9" s="212"/>
      <c r="O9" s="212"/>
      <c r="P9" s="212"/>
      <c r="Q9" s="212"/>
      <c r="R9" s="212"/>
      <c r="S9" s="212"/>
      <c r="T9" s="212"/>
      <c r="U9" s="212"/>
      <c r="V9" s="212"/>
      <c r="W9" s="212"/>
      <c r="X9" s="212"/>
      <c r="Y9" s="212"/>
      <c r="Z9" s="212"/>
      <c r="AA9" s="212"/>
      <c r="AB9" s="212"/>
      <c r="AC9" s="212"/>
      <c r="AD9" s="212"/>
      <c r="AE9" s="212"/>
      <c r="AF9" s="193"/>
      <c r="AG9" s="193"/>
      <c r="AH9" s="193"/>
      <c r="AI9" s="193"/>
      <c r="AJ9" s="193"/>
      <c r="AK9" s="193"/>
      <c r="AL9" s="193"/>
      <c r="AM9" s="193"/>
      <c r="AN9" s="193"/>
      <c r="AO9" s="203"/>
      <c r="AP9" s="203"/>
      <c r="AV9" s="205"/>
      <c r="AW9" s="205"/>
      <c r="AX9" s="205"/>
      <c r="AY9" s="205"/>
      <c r="AZ9" s="205"/>
      <c r="BA9" s="205"/>
      <c r="BB9" s="205"/>
      <c r="BC9" s="205"/>
      <c r="BD9" s="205"/>
      <c r="BE9" s="205"/>
      <c r="BF9" s="205"/>
      <c r="BG9" s="205"/>
      <c r="BH9" s="205"/>
      <c r="BI9" s="205"/>
      <c r="BJ9" s="205"/>
      <c r="BK9" s="205"/>
      <c r="BL9" s="205"/>
      <c r="BM9" s="205"/>
      <c r="BN9" s="205"/>
      <c r="BO9" s="205"/>
      <c r="BP9" s="205"/>
      <c r="BQ9" s="205"/>
      <c r="BR9" s="205"/>
      <c r="BS9" s="205"/>
      <c r="BT9" s="205"/>
      <c r="BU9" s="205"/>
      <c r="BV9" s="205"/>
      <c r="BW9" s="205"/>
      <c r="BX9" s="205"/>
      <c r="BY9" s="205"/>
      <c r="BZ9" s="205"/>
      <c r="CA9" s="205"/>
      <c r="CB9" s="205"/>
      <c r="CC9" s="205"/>
      <c r="CD9" s="205"/>
      <c r="CE9" s="205"/>
      <c r="CF9" s="205"/>
      <c r="CG9" s="205"/>
      <c r="CH9" s="205"/>
      <c r="CI9" s="205"/>
      <c r="CJ9" s="205"/>
      <c r="CK9" s="205"/>
      <c r="CL9" s="205"/>
      <c r="CM9" s="205"/>
      <c r="CN9" s="205"/>
      <c r="CO9" s="205"/>
      <c r="CP9" s="205"/>
      <c r="CQ9" s="205"/>
      <c r="CR9" s="205"/>
      <c r="CS9" s="205"/>
    </row>
    <row r="10" spans="1:98" ht="7.5" customHeight="1">
      <c r="A10" s="14">
        <v>10</v>
      </c>
      <c r="CA10" s="21"/>
    </row>
    <row r="11" spans="1:98" ht="7.5" customHeight="1">
      <c r="A11" s="14">
        <v>10</v>
      </c>
    </row>
    <row r="12" spans="1:98" ht="7.5" customHeight="1">
      <c r="A12" s="14">
        <v>10</v>
      </c>
    </row>
    <row r="13" spans="1:98" ht="7.5" customHeight="1">
      <c r="A13" s="14">
        <v>10</v>
      </c>
    </row>
    <row r="14" spans="1:98" ht="7.5" customHeight="1">
      <c r="A14" s="14">
        <v>10</v>
      </c>
    </row>
    <row r="15" spans="1:98" ht="7.5" customHeight="1">
      <c r="A15" s="14">
        <v>10</v>
      </c>
    </row>
    <row r="16" spans="1:98" ht="7.5" customHeight="1">
      <c r="A16" s="14">
        <v>10</v>
      </c>
    </row>
    <row r="17" spans="1:1" ht="7.5" customHeight="1">
      <c r="A17" s="14">
        <v>10</v>
      </c>
    </row>
    <row r="18" spans="1:1" ht="7.5" customHeight="1">
      <c r="A18" s="14">
        <v>10</v>
      </c>
    </row>
    <row r="19" spans="1:1" ht="7.5" customHeight="1">
      <c r="A19" s="14">
        <v>10</v>
      </c>
    </row>
    <row r="20" spans="1:1" ht="7.5" customHeight="1">
      <c r="A20" s="14">
        <v>10</v>
      </c>
    </row>
    <row r="21" spans="1:1" ht="7.5" customHeight="1">
      <c r="A21" s="14">
        <v>10</v>
      </c>
    </row>
    <row r="22" spans="1:1" ht="7.5" customHeight="1">
      <c r="A22" s="14">
        <v>10</v>
      </c>
    </row>
    <row r="23" spans="1:1" ht="7.5" customHeight="1">
      <c r="A23" s="14">
        <v>10</v>
      </c>
    </row>
    <row r="24" spans="1:1" ht="7.5" customHeight="1">
      <c r="A24" s="14">
        <v>10</v>
      </c>
    </row>
    <row r="25" spans="1:1" ht="7.5" customHeight="1">
      <c r="A25" s="14">
        <v>10</v>
      </c>
    </row>
    <row r="26" spans="1:1" ht="7.5" customHeight="1">
      <c r="A26" s="14">
        <v>10</v>
      </c>
    </row>
    <row r="27" spans="1:1" ht="7.5" customHeight="1">
      <c r="A27" s="14">
        <v>10</v>
      </c>
    </row>
    <row r="28" spans="1:1" ht="7.5" customHeight="1">
      <c r="A28" s="14">
        <v>10</v>
      </c>
    </row>
    <row r="29" spans="1:1" ht="7.5" customHeight="1">
      <c r="A29" s="14">
        <v>10</v>
      </c>
    </row>
    <row r="30" spans="1:1" ht="7.5" customHeight="1">
      <c r="A30" s="14">
        <v>10</v>
      </c>
    </row>
    <row r="31" spans="1:1" ht="7.5" customHeight="1">
      <c r="A31" s="14">
        <v>10</v>
      </c>
    </row>
    <row r="32" spans="1:1" ht="7.5" customHeight="1">
      <c r="A32" s="14">
        <v>10</v>
      </c>
    </row>
    <row r="33" spans="1:97" ht="7.5" customHeight="1">
      <c r="A33" s="14">
        <v>10</v>
      </c>
    </row>
    <row r="34" spans="1:97" ht="7.5" customHeight="1">
      <c r="A34" s="14">
        <v>10</v>
      </c>
    </row>
    <row r="35" spans="1:97" ht="7.5" customHeight="1">
      <c r="A35" s="14">
        <v>10</v>
      </c>
    </row>
    <row r="36" spans="1:97" ht="7.5" customHeight="1">
      <c r="A36" s="14">
        <v>10</v>
      </c>
    </row>
    <row r="37" spans="1:97" ht="7.5" customHeight="1">
      <c r="A37" s="14">
        <v>10</v>
      </c>
    </row>
    <row r="38" spans="1:97" ht="7.5" customHeight="1">
      <c r="A38" s="14">
        <v>10</v>
      </c>
    </row>
    <row r="39" spans="1:97" ht="7.5" customHeight="1">
      <c r="A39" s="14">
        <v>10</v>
      </c>
    </row>
    <row r="40" spans="1:97" ht="7.5" customHeight="1">
      <c r="A40" s="14">
        <v>10</v>
      </c>
    </row>
    <row r="41" spans="1:97" ht="7.5" customHeight="1">
      <c r="A41" s="14">
        <v>10</v>
      </c>
    </row>
    <row r="42" spans="1:97" ht="7.5" customHeight="1">
      <c r="A42" s="14">
        <v>10</v>
      </c>
      <c r="AO42" s="21"/>
      <c r="AP42" s="21"/>
    </row>
    <row r="43" spans="1:97" ht="7.5" customHeight="1">
      <c r="A43" s="14">
        <v>10</v>
      </c>
      <c r="AO43" s="21"/>
      <c r="AP43" s="21"/>
    </row>
    <row r="44" spans="1:97" ht="7.5" customHeight="1">
      <c r="A44" s="14">
        <v>10</v>
      </c>
      <c r="C44" s="223" t="s">
        <v>4095</v>
      </c>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192"/>
      <c r="AP44" s="192"/>
    </row>
    <row r="45" spans="1:97" ht="7.5" customHeight="1">
      <c r="A45" s="14">
        <v>10</v>
      </c>
      <c r="C45" s="205"/>
      <c r="D45" s="205"/>
      <c r="E45" s="205"/>
      <c r="F45" s="205"/>
      <c r="G45" s="205"/>
      <c r="H45" s="205"/>
      <c r="I45" s="205"/>
      <c r="J45" s="205"/>
      <c r="K45" s="205"/>
      <c r="L45" s="205"/>
      <c r="M45" s="205"/>
      <c r="N45" s="205"/>
      <c r="O45" s="205"/>
      <c r="P45" s="205"/>
      <c r="Q45" s="205"/>
      <c r="R45" s="205"/>
      <c r="S45" s="205"/>
      <c r="T45" s="205"/>
      <c r="U45" s="205"/>
      <c r="V45" s="205"/>
      <c r="W45" s="205"/>
      <c r="X45" s="205"/>
      <c r="Y45" s="205"/>
      <c r="Z45" s="205"/>
      <c r="AA45" s="205"/>
      <c r="AB45" s="205"/>
      <c r="AC45" s="205"/>
      <c r="AD45" s="205"/>
      <c r="AE45" s="205"/>
      <c r="AF45" s="205"/>
      <c r="AG45" s="205"/>
      <c r="AH45" s="205"/>
      <c r="AI45" s="205"/>
      <c r="AJ45" s="205"/>
      <c r="AK45" s="205"/>
      <c r="AL45" s="205"/>
      <c r="AM45" s="205"/>
      <c r="AN45" s="205"/>
      <c r="AO45" s="192"/>
      <c r="AP45" s="192"/>
    </row>
    <row r="46" spans="1:97" ht="7.5" customHeight="1">
      <c r="A46" s="14">
        <v>10</v>
      </c>
      <c r="AO46" s="21"/>
      <c r="AP46" s="21"/>
    </row>
    <row r="47" spans="1:97" ht="7.5" customHeight="1">
      <c r="A47" s="14">
        <v>10</v>
      </c>
      <c r="AO47" s="21"/>
      <c r="AP47" s="21"/>
    </row>
    <row r="48" spans="1:97" ht="7.5" customHeight="1">
      <c r="A48" s="14">
        <v>10</v>
      </c>
      <c r="AV48" s="223" t="s">
        <v>4094</v>
      </c>
      <c r="AW48" s="204"/>
      <c r="AX48" s="204"/>
      <c r="AY48" s="204"/>
      <c r="AZ48" s="204"/>
      <c r="BA48" s="204"/>
      <c r="BB48" s="204"/>
      <c r="BC48" s="204"/>
      <c r="BD48" s="204"/>
      <c r="BE48" s="204"/>
      <c r="BF48" s="204"/>
      <c r="BG48" s="204"/>
      <c r="BH48" s="204"/>
      <c r="BI48" s="204"/>
      <c r="BJ48" s="204"/>
      <c r="BK48" s="204"/>
      <c r="BL48" s="204"/>
      <c r="BM48" s="204"/>
      <c r="BN48" s="204"/>
      <c r="BO48" s="204"/>
      <c r="BP48" s="204"/>
      <c r="BQ48" s="204"/>
      <c r="BR48" s="204"/>
      <c r="BS48" s="204"/>
      <c r="BT48" s="204"/>
      <c r="BU48" s="204"/>
      <c r="BV48" s="204"/>
      <c r="BW48" s="204"/>
      <c r="BX48" s="204"/>
      <c r="BY48" s="204"/>
      <c r="BZ48" s="204"/>
      <c r="CA48" s="204"/>
      <c r="CB48" s="204"/>
      <c r="CC48" s="204"/>
      <c r="CD48" s="204"/>
      <c r="CE48" s="204"/>
      <c r="CF48" s="204"/>
      <c r="CG48" s="204"/>
      <c r="CH48" s="204"/>
      <c r="CI48" s="204"/>
      <c r="CJ48" s="204"/>
      <c r="CK48" s="204"/>
      <c r="CL48" s="204"/>
      <c r="CM48" s="204"/>
      <c r="CN48" s="204"/>
      <c r="CO48" s="204"/>
      <c r="CP48" s="204"/>
      <c r="CQ48" s="204"/>
      <c r="CR48" s="204"/>
      <c r="CS48" s="204"/>
    </row>
    <row r="49" spans="1:97" ht="7.5" customHeight="1">
      <c r="A49" s="14">
        <v>10</v>
      </c>
      <c r="AV49" s="205"/>
      <c r="AW49" s="205"/>
      <c r="AX49" s="205"/>
      <c r="AY49" s="205"/>
      <c r="AZ49" s="205"/>
      <c r="BA49" s="205"/>
      <c r="BB49" s="205"/>
      <c r="BC49" s="205"/>
      <c r="BD49" s="205"/>
      <c r="BE49" s="205"/>
      <c r="BF49" s="205"/>
      <c r="BG49" s="205"/>
      <c r="BH49" s="205"/>
      <c r="BI49" s="205"/>
      <c r="BJ49" s="205"/>
      <c r="BK49" s="205"/>
      <c r="BL49" s="205"/>
      <c r="BM49" s="205"/>
      <c r="BN49" s="205"/>
      <c r="BO49" s="205"/>
      <c r="BP49" s="205"/>
      <c r="BQ49" s="205"/>
      <c r="BR49" s="205"/>
      <c r="BS49" s="205"/>
      <c r="BT49" s="205"/>
      <c r="BU49" s="205"/>
      <c r="BV49" s="205"/>
      <c r="BW49" s="205"/>
      <c r="BX49" s="205"/>
      <c r="BY49" s="205"/>
      <c r="BZ49" s="205"/>
      <c r="CA49" s="205"/>
      <c r="CB49" s="205"/>
      <c r="CC49" s="205"/>
      <c r="CD49" s="205"/>
      <c r="CE49" s="205"/>
      <c r="CF49" s="205"/>
      <c r="CG49" s="205"/>
      <c r="CH49" s="205"/>
      <c r="CI49" s="205"/>
      <c r="CJ49" s="205"/>
      <c r="CK49" s="205"/>
      <c r="CL49" s="205"/>
      <c r="CM49" s="205"/>
      <c r="CN49" s="205"/>
      <c r="CO49" s="205"/>
      <c r="CP49" s="205"/>
      <c r="CQ49" s="205"/>
      <c r="CR49" s="205"/>
      <c r="CS49" s="205"/>
    </row>
    <row r="50" spans="1:97" ht="7.5" customHeight="1">
      <c r="A50" s="14">
        <v>10</v>
      </c>
    </row>
    <row r="51" spans="1:97" ht="7.5" customHeight="1">
      <c r="A51" s="14">
        <v>10</v>
      </c>
      <c r="BK51" s="221" t="s">
        <v>4028</v>
      </c>
      <c r="BL51" s="221"/>
      <c r="BM51" s="221"/>
      <c r="BN51" s="222"/>
    </row>
    <row r="52" spans="1:97" ht="7.5" customHeight="1">
      <c r="A52" s="14">
        <v>10</v>
      </c>
      <c r="BK52" s="221"/>
      <c r="BL52" s="221"/>
      <c r="BM52" s="221"/>
      <c r="BN52" s="222"/>
    </row>
    <row r="53" spans="1:97" ht="7.5" customHeight="1">
      <c r="A53" s="14">
        <v>10</v>
      </c>
      <c r="BK53" s="221"/>
      <c r="BL53" s="221"/>
      <c r="BM53" s="221"/>
      <c r="BN53" s="222"/>
    </row>
    <row r="54" spans="1:97" ht="7.5" customHeight="1">
      <c r="A54" s="14">
        <v>10</v>
      </c>
      <c r="BK54" s="219"/>
      <c r="BL54" s="219"/>
      <c r="BM54" s="219"/>
      <c r="BN54" s="220"/>
    </row>
    <row r="55" spans="1:97" ht="7.5" customHeight="1">
      <c r="A55" s="14">
        <v>10</v>
      </c>
      <c r="BK55" s="221" t="s">
        <v>4063</v>
      </c>
      <c r="BL55" s="221"/>
      <c r="BM55" s="221"/>
      <c r="BN55" s="222"/>
    </row>
    <row r="56" spans="1:97" ht="7.5" customHeight="1">
      <c r="A56" s="14">
        <v>10</v>
      </c>
      <c r="BK56" s="221"/>
      <c r="BL56" s="221"/>
      <c r="BM56" s="221"/>
      <c r="BN56" s="222"/>
    </row>
    <row r="57" spans="1:97" ht="7.5" customHeight="1">
      <c r="A57" s="14">
        <v>10</v>
      </c>
      <c r="BK57" s="221"/>
      <c r="BL57" s="221"/>
      <c r="BM57" s="221"/>
      <c r="BN57" s="222"/>
    </row>
    <row r="58" spans="1:97" ht="7.5" customHeight="1">
      <c r="A58" s="14">
        <v>10</v>
      </c>
      <c r="BK58" s="219"/>
      <c r="BL58" s="219"/>
      <c r="BM58" s="219"/>
      <c r="BN58" s="220"/>
    </row>
    <row r="59" spans="1:97" ht="7.5" customHeight="1">
      <c r="A59" s="14">
        <v>10</v>
      </c>
      <c r="BK59" s="219"/>
      <c r="BL59" s="219"/>
      <c r="BM59" s="219"/>
      <c r="BN59" s="220"/>
    </row>
    <row r="60" spans="1:97" ht="7.5" customHeight="1">
      <c r="A60" s="14">
        <v>10</v>
      </c>
      <c r="BK60" s="221" t="s">
        <v>4029</v>
      </c>
      <c r="BL60" s="221"/>
      <c r="BM60" s="221"/>
      <c r="BN60" s="222"/>
    </row>
    <row r="61" spans="1:97" ht="7.5" customHeight="1">
      <c r="A61" s="14">
        <v>10</v>
      </c>
      <c r="BK61" s="221"/>
      <c r="BL61" s="221"/>
      <c r="BM61" s="221"/>
      <c r="BN61" s="222"/>
    </row>
    <row r="62" spans="1:97" ht="7.5" customHeight="1">
      <c r="A62" s="14">
        <v>10</v>
      </c>
      <c r="BK62" s="221"/>
      <c r="BL62" s="221"/>
      <c r="BM62" s="221"/>
      <c r="BN62" s="222"/>
    </row>
    <row r="63" spans="1:97" ht="7.5" customHeight="1">
      <c r="A63" s="14">
        <v>10</v>
      </c>
      <c r="BK63" s="219"/>
      <c r="BL63" s="219"/>
      <c r="BM63" s="219"/>
      <c r="BN63" s="220"/>
    </row>
    <row r="64" spans="1:97" ht="7.5" customHeight="1">
      <c r="A64" s="14">
        <v>10</v>
      </c>
      <c r="BK64" s="221" t="s">
        <v>4030</v>
      </c>
      <c r="BL64" s="221"/>
      <c r="BM64" s="221"/>
      <c r="BN64" s="222"/>
    </row>
    <row r="65" spans="1:98" ht="7.5" customHeight="1">
      <c r="A65" s="14">
        <v>10</v>
      </c>
      <c r="BK65" s="221"/>
      <c r="BL65" s="221"/>
      <c r="BM65" s="221"/>
      <c r="BN65" s="222"/>
    </row>
    <row r="66" spans="1:98" ht="7.5" customHeight="1">
      <c r="A66" s="14">
        <v>10</v>
      </c>
      <c r="BK66" s="221"/>
      <c r="BL66" s="221"/>
      <c r="BM66" s="221"/>
      <c r="BN66" s="222"/>
    </row>
    <row r="67" spans="1:98" ht="7.5" customHeight="1">
      <c r="A67" s="14">
        <v>10</v>
      </c>
      <c r="BK67" s="219"/>
      <c r="BL67" s="219"/>
      <c r="BM67" s="219"/>
      <c r="BN67" s="220"/>
    </row>
    <row r="68" spans="1:98" ht="7.5" customHeight="1">
      <c r="A68" s="14">
        <v>10</v>
      </c>
      <c r="BK68" s="219"/>
      <c r="BL68" s="219"/>
      <c r="BM68" s="219"/>
      <c r="BN68" s="220"/>
    </row>
    <row r="69" spans="1:98" ht="7.5" customHeight="1">
      <c r="A69" s="14">
        <v>10</v>
      </c>
      <c r="BK69" s="221" t="s">
        <v>4027</v>
      </c>
      <c r="BL69" s="221"/>
      <c r="BM69" s="221"/>
      <c r="BN69" s="222"/>
    </row>
    <row r="70" spans="1:98" ht="7.5" customHeight="1">
      <c r="A70" s="14">
        <v>10</v>
      </c>
      <c r="BK70" s="221"/>
      <c r="BL70" s="221"/>
      <c r="BM70" s="221"/>
      <c r="BN70" s="222"/>
    </row>
    <row r="71" spans="1:98" ht="7.5" customHeight="1">
      <c r="A71" s="14">
        <v>10</v>
      </c>
      <c r="BK71" s="221"/>
      <c r="BL71" s="221"/>
      <c r="BM71" s="221"/>
      <c r="BN71" s="222"/>
    </row>
    <row r="72" spans="1:98" ht="7.5" customHeight="1">
      <c r="A72" s="14">
        <v>10</v>
      </c>
      <c r="BN72" s="201"/>
    </row>
    <row r="73" spans="1:98" ht="7.5" customHeight="1">
      <c r="A73" s="14">
        <v>10</v>
      </c>
    </row>
    <row r="74" spans="1:98">
      <c r="A74" s="18"/>
      <c r="CT74" s="16"/>
    </row>
  </sheetData>
  <mergeCells count="12">
    <mergeCell ref="BK69:BN71"/>
    <mergeCell ref="BK64:BN66"/>
    <mergeCell ref="BK60:BN62"/>
    <mergeCell ref="BK55:BN57"/>
    <mergeCell ref="BK51:BN53"/>
    <mergeCell ref="AV48:CS49"/>
    <mergeCell ref="B2:CS3"/>
    <mergeCell ref="B4:CS5"/>
    <mergeCell ref="B6:CS7"/>
    <mergeCell ref="B8:AE9"/>
    <mergeCell ref="C44:AN45"/>
    <mergeCell ref="AV8:CS9"/>
  </mergeCells>
  <hyperlinks>
    <hyperlink ref="B6" r:id="rId1"/>
  </hyperlinks>
  <pageMargins left="0.23622047244094491" right="0.23622047244094491" top="0" bottom="0" header="0.31496062992125984" footer="0.31496062992125984"/>
  <pageSetup paperSize="9" scale="92" orientation="landscape" r:id="rId2"/>
  <drawing r:id="rId3"/>
  <legacyDrawing r:id="rId4"/>
  <extLst>
    <ext xmlns:x14="http://schemas.microsoft.com/office/spreadsheetml/2009/9/main" uri="{A8765BA9-456A-4dab-B4F3-ACF838C121DE}">
      <x14:slicerList>
        <x14:slicer r:id="rId5"/>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B1888"/>
  <sheetViews>
    <sheetView showGridLines="0" workbookViewId="0">
      <selection activeCell="L17" sqref="L17"/>
    </sheetView>
  </sheetViews>
  <sheetFormatPr baseColWidth="10" defaultColWidth="9.140625" defaultRowHeight="15"/>
  <cols>
    <col min="1" max="1" width="4.42578125" customWidth="1"/>
    <col min="3" max="3" width="21.42578125" bestFit="1" customWidth="1"/>
    <col min="4" max="4" width="13" customWidth="1"/>
    <col min="5" max="5" width="13.5703125" customWidth="1"/>
    <col min="6" max="6" width="7" customWidth="1"/>
    <col min="7" max="7" width="12.7109375" customWidth="1"/>
    <col min="8" max="8" width="24.42578125" customWidth="1"/>
    <col min="9" max="9" width="20" customWidth="1"/>
    <col min="10" max="11" width="15.140625" customWidth="1"/>
    <col min="12" max="12" width="28" customWidth="1"/>
    <col min="13" max="13" width="18" customWidth="1"/>
    <col min="14" max="14" width="13" customWidth="1"/>
    <col min="15" max="16" width="5" style="10" customWidth="1"/>
    <col min="17" max="20" width="6.5703125" style="10" customWidth="1"/>
  </cols>
  <sheetData>
    <row r="1" spans="2:28" ht="23.25">
      <c r="B1" s="213" t="s">
        <v>3994</v>
      </c>
      <c r="C1" s="213"/>
      <c r="D1" s="213"/>
      <c r="E1" s="213"/>
      <c r="G1">
        <v>12</v>
      </c>
      <c r="L1" t="e">
        <f>WORKDAY.INTL("1.1.2011",365,52)</f>
        <v>#NUM!</v>
      </c>
    </row>
    <row r="3" spans="2:28">
      <c r="B3" s="3" t="s">
        <v>3995</v>
      </c>
      <c r="C3" s="3"/>
      <c r="D3" s="3"/>
      <c r="E3" s="3"/>
      <c r="F3" s="3"/>
      <c r="G3" s="3"/>
      <c r="H3" s="3"/>
      <c r="I3" s="3"/>
      <c r="J3" s="3"/>
      <c r="K3" s="3"/>
      <c r="L3" s="3"/>
      <c r="M3" s="3"/>
    </row>
    <row r="5" spans="2:28">
      <c r="B5" t="s">
        <v>2008</v>
      </c>
      <c r="C5" t="s">
        <v>0</v>
      </c>
      <c r="D5" t="s">
        <v>1</v>
      </c>
      <c r="E5" t="s">
        <v>3978</v>
      </c>
      <c r="F5" t="s">
        <v>2</v>
      </c>
      <c r="G5" t="s">
        <v>3979</v>
      </c>
      <c r="H5" t="s">
        <v>3</v>
      </c>
      <c r="I5" t="s">
        <v>3998</v>
      </c>
      <c r="J5" t="s">
        <v>4</v>
      </c>
      <c r="K5" t="s">
        <v>4004</v>
      </c>
      <c r="L5" t="s">
        <v>5</v>
      </c>
      <c r="M5" t="s">
        <v>3996</v>
      </c>
      <c r="N5" t="s">
        <v>4010</v>
      </c>
      <c r="O5" s="10" t="s">
        <v>4014</v>
      </c>
      <c r="P5" s="10" t="s">
        <v>4015</v>
      </c>
      <c r="Q5" s="10" t="s">
        <v>4016</v>
      </c>
      <c r="R5" s="10" t="s">
        <v>4017</v>
      </c>
      <c r="S5" s="10" t="s">
        <v>4018</v>
      </c>
      <c r="T5" s="10" t="s">
        <v>4019</v>
      </c>
      <c r="U5" t="s">
        <v>4020</v>
      </c>
      <c r="V5" t="s">
        <v>4021</v>
      </c>
      <c r="W5" t="s">
        <v>4022</v>
      </c>
      <c r="X5" t="s">
        <v>4023</v>
      </c>
      <c r="Y5" t="s">
        <v>4025</v>
      </c>
      <c r="Z5" t="s">
        <v>4026</v>
      </c>
      <c r="AA5" t="s">
        <v>4082</v>
      </c>
      <c r="AB5" t="s">
        <v>4083</v>
      </c>
    </row>
    <row r="6" spans="2:28" ht="15" customHeight="1">
      <c r="B6" t="s">
        <v>2009</v>
      </c>
      <c r="C6" s="1">
        <v>41054.133009259262</v>
      </c>
      <c r="D6" s="4">
        <v>5846</v>
      </c>
      <c r="E6">
        <v>5846</v>
      </c>
      <c r="F6" t="s">
        <v>6</v>
      </c>
      <c r="G6">
        <f>tblSalaries[[#This Row],[clean Salary (in local currency)]]*VLOOKUP(tblSalaries[[#This Row],[Currency]],tblXrate[],2,FALSE)</f>
        <v>5846</v>
      </c>
      <c r="H6" t="s">
        <v>7</v>
      </c>
      <c r="I6" t="s">
        <v>20</v>
      </c>
      <c r="J6" t="s">
        <v>8</v>
      </c>
      <c r="K6" t="str">
        <f>VLOOKUP(tblSalaries[[#This Row],[Where do you work]],tblCountries[[Actual]:[Mapping]],2,FALSE)</f>
        <v>India</v>
      </c>
      <c r="L6" t="s">
        <v>9</v>
      </c>
      <c r="N6" t="s">
        <v>4011</v>
      </c>
      <c r="O6" s="10" t="str">
        <f>IF(ISERROR(FIND("1",tblSalaries[[#This Row],[How many hours of a day you work on Excel]])),"",1)</f>
        <v/>
      </c>
      <c r="P6" s="11" t="str">
        <f>IF(ISERROR(FIND("2",tblSalaries[[#This Row],[How many hours of a day you work on Excel]])),"",2)</f>
        <v/>
      </c>
      <c r="Q6" s="10" t="str">
        <f>IF(ISERROR(FIND("3",tblSalaries[[#This Row],[How many hours of a day you work on Excel]])),"",3)</f>
        <v/>
      </c>
      <c r="R6" s="10">
        <f>IF(ISERROR(FIND("4",tblSalaries[[#This Row],[How many hours of a day you work on Excel]])),"",4)</f>
        <v>4</v>
      </c>
      <c r="S6" s="10" t="str">
        <f>IF(ISERROR(FIND("5",tblSalaries[[#This Row],[How many hours of a day you work on Excel]])),"",5)</f>
        <v/>
      </c>
      <c r="T6" s="10">
        <f>IF(ISERROR(FIND("6",tblSalaries[[#This Row],[How many hours of a day you work on Excel]])),"",6)</f>
        <v>6</v>
      </c>
      <c r="U6" s="11" t="str">
        <f>IF(ISERROR(FIND("7",tblSalaries[[#This Row],[How many hours of a day you work on Excel]])),"",7)</f>
        <v/>
      </c>
      <c r="V6" s="11" t="str">
        <f>IF(ISERROR(FIND("8",tblSalaries[[#This Row],[How many hours of a day you work on Excel]])),"",8)</f>
        <v/>
      </c>
      <c r="W6" s="11">
        <f>IF(MAX(tblSalaries[[#This Row],[1 hour]:[8 hours]])=0,#N/A,MAX(tblSalaries[[#This Row],[1 hour]:[8 hours]]))</f>
        <v>6</v>
      </c>
      <c r="X6" s="11">
        <f>IF(ISERROR(tblSalaries[[#This Row],[max h]]),1,tblSalaries[[#This Row],[Salary in USD]]/tblSalaries[[#This Row],[max h]]/260)</f>
        <v>3.7474358974358974</v>
      </c>
      <c r="Y6" s="11">
        <f>IF(tblSalaries[[#This Row],[Years of Experience]]="",0,"0")</f>
        <v>0</v>
      </c>
      <c r="Z6"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6" s="11">
        <f>IF(tblSalaries[[#This Row],[Salary in USD]]&lt;1000,1,0)</f>
        <v>0</v>
      </c>
      <c r="AB6" s="11">
        <f>IF(AND(tblSalaries[[#This Row],[Salary in USD]]&gt;1000,tblSalaries[[#This Row],[Salary in USD]]&lt;2000),1,0)</f>
        <v>0</v>
      </c>
    </row>
    <row r="7" spans="2:28" ht="15" customHeight="1">
      <c r="B7" t="s">
        <v>2010</v>
      </c>
      <c r="C7" s="1">
        <v>41054.13417824074</v>
      </c>
      <c r="D7" s="4" t="s">
        <v>10</v>
      </c>
      <c r="E7">
        <v>15000</v>
      </c>
      <c r="F7" t="s">
        <v>6</v>
      </c>
      <c r="G7">
        <f>tblSalaries[[#This Row],[clean Salary (in local currency)]]*VLOOKUP(tblSalaries[[#This Row],[Currency]],tblXrate[],2,FALSE)</f>
        <v>15000</v>
      </c>
      <c r="H7" t="s">
        <v>11</v>
      </c>
      <c r="I7" t="s">
        <v>488</v>
      </c>
      <c r="J7" t="s">
        <v>12</v>
      </c>
      <c r="K7" t="str">
        <f>VLOOKUP(tblSalaries[[#This Row],[Where do you work]],tblCountries[[Actual]:[Mapping]],2,FALSE)</f>
        <v>Croatia</v>
      </c>
      <c r="L7" t="s">
        <v>13</v>
      </c>
      <c r="N7" t="s">
        <v>4012</v>
      </c>
      <c r="O7" s="10" t="str">
        <f>IF(ISERROR(FIND("1",tblSalaries[[#This Row],[How many hours of a day you work on Excel]])),"",1)</f>
        <v/>
      </c>
      <c r="P7" s="11" t="str">
        <f>IF(ISERROR(FIND("2",tblSalaries[[#This Row],[How many hours of a day you work on Excel]])),"",2)</f>
        <v/>
      </c>
      <c r="Q7" s="10" t="str">
        <f>IF(ISERROR(FIND("3",tblSalaries[[#This Row],[How many hours of a day you work on Excel]])),"",3)</f>
        <v/>
      </c>
      <c r="R7" s="10" t="str">
        <f>IF(ISERROR(FIND("4",tblSalaries[[#This Row],[How many hours of a day you work on Excel]])),"",4)</f>
        <v/>
      </c>
      <c r="S7" s="10" t="str">
        <f>IF(ISERROR(FIND("5",tblSalaries[[#This Row],[How many hours of a day you work on Excel]])),"",5)</f>
        <v/>
      </c>
      <c r="T7" s="10" t="str">
        <f>IF(ISERROR(FIND("6",tblSalaries[[#This Row],[How many hours of a day you work on Excel]])),"",6)</f>
        <v/>
      </c>
      <c r="U7" s="11" t="str">
        <f>IF(ISERROR(FIND("7",tblSalaries[[#This Row],[How many hours of a day you work on Excel]])),"",7)</f>
        <v/>
      </c>
      <c r="V7" s="11">
        <f>IF(ISERROR(FIND("8",tblSalaries[[#This Row],[How many hours of a day you work on Excel]])),"",8)</f>
        <v>8</v>
      </c>
      <c r="W7" s="11">
        <f>IF(MAX(tblSalaries[[#This Row],[1 hour]:[8 hours]])=0,#N/A,MAX(tblSalaries[[#This Row],[1 hour]:[8 hours]]))</f>
        <v>8</v>
      </c>
      <c r="X7" s="11">
        <f>IF(ISERROR(tblSalaries[[#This Row],[max h]]),1,tblSalaries[[#This Row],[Salary in USD]]/tblSalaries[[#This Row],[max h]]/260)</f>
        <v>7.2115384615384617</v>
      </c>
      <c r="Y7" s="11">
        <f>IF(tblSalaries[[#This Row],[Years of Experience]]="",0,"0")</f>
        <v>0</v>
      </c>
      <c r="Z7"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7" s="11">
        <f>IF(tblSalaries[[#This Row],[Salary in USD]]&lt;1000,1,0)</f>
        <v>0</v>
      </c>
      <c r="AB7" s="11">
        <f>IF(AND(tblSalaries[[#This Row],[Salary in USD]]&gt;1000,tblSalaries[[#This Row],[Salary in USD]]&lt;2000),1,0)</f>
        <v>0</v>
      </c>
    </row>
    <row r="8" spans="2:28" ht="15" customHeight="1">
      <c r="B8" t="s">
        <v>2011</v>
      </c>
      <c r="C8" s="1">
        <v>41054.136412037034</v>
      </c>
      <c r="D8" s="4">
        <v>58000</v>
      </c>
      <c r="E8">
        <v>58000</v>
      </c>
      <c r="F8" t="s">
        <v>6</v>
      </c>
      <c r="G8">
        <f>tblSalaries[[#This Row],[clean Salary (in local currency)]]*VLOOKUP(tblSalaries[[#This Row],[Currency]],tblXrate[],2,FALSE)</f>
        <v>58000</v>
      </c>
      <c r="H8" t="s">
        <v>14</v>
      </c>
      <c r="I8" t="s">
        <v>20</v>
      </c>
      <c r="J8" t="s">
        <v>15</v>
      </c>
      <c r="K8" t="str">
        <f>VLOOKUP(tblSalaries[[#This Row],[Where do you work]],tblCountries[[Actual]:[Mapping]],2,FALSE)</f>
        <v>USA</v>
      </c>
      <c r="L8" t="s">
        <v>13</v>
      </c>
      <c r="N8" t="s">
        <v>4012</v>
      </c>
      <c r="O8" s="10" t="str">
        <f>IF(ISERROR(FIND("1",tblSalaries[[#This Row],[How many hours of a day you work on Excel]])),"",1)</f>
        <v/>
      </c>
      <c r="P8" s="11" t="str">
        <f>IF(ISERROR(FIND("2",tblSalaries[[#This Row],[How many hours of a day you work on Excel]])),"",2)</f>
        <v/>
      </c>
      <c r="Q8" s="10" t="str">
        <f>IF(ISERROR(FIND("3",tblSalaries[[#This Row],[How many hours of a day you work on Excel]])),"",3)</f>
        <v/>
      </c>
      <c r="R8" s="10" t="str">
        <f>IF(ISERROR(FIND("4",tblSalaries[[#This Row],[How many hours of a day you work on Excel]])),"",4)</f>
        <v/>
      </c>
      <c r="S8" s="10" t="str">
        <f>IF(ISERROR(FIND("5",tblSalaries[[#This Row],[How many hours of a day you work on Excel]])),"",5)</f>
        <v/>
      </c>
      <c r="T8" s="10" t="str">
        <f>IF(ISERROR(FIND("6",tblSalaries[[#This Row],[How many hours of a day you work on Excel]])),"",6)</f>
        <v/>
      </c>
      <c r="U8" s="11" t="str">
        <f>IF(ISERROR(FIND("7",tblSalaries[[#This Row],[How many hours of a day you work on Excel]])),"",7)</f>
        <v/>
      </c>
      <c r="V8" s="11">
        <f>IF(ISERROR(FIND("8",tblSalaries[[#This Row],[How many hours of a day you work on Excel]])),"",8)</f>
        <v>8</v>
      </c>
      <c r="W8" s="11">
        <f>IF(MAX(tblSalaries[[#This Row],[1 hour]:[8 hours]])=0,#N/A,MAX(tblSalaries[[#This Row],[1 hour]:[8 hours]]))</f>
        <v>8</v>
      </c>
      <c r="X8" s="11">
        <f>IF(ISERROR(tblSalaries[[#This Row],[max h]]),1,tblSalaries[[#This Row],[Salary in USD]]/tblSalaries[[#This Row],[max h]]/260)</f>
        <v>27.884615384615383</v>
      </c>
      <c r="Y8" s="11">
        <f>IF(tblSalaries[[#This Row],[Years of Experience]]="",0,"0")</f>
        <v>0</v>
      </c>
      <c r="Z8"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8" s="11">
        <f>IF(tblSalaries[[#This Row],[Salary in USD]]&lt;1000,1,0)</f>
        <v>0</v>
      </c>
      <c r="AB8" s="11">
        <f>IF(AND(tblSalaries[[#This Row],[Salary in USD]]&gt;1000,tblSalaries[[#This Row],[Salary in USD]]&lt;2000),1,0)</f>
        <v>0</v>
      </c>
    </row>
    <row r="9" spans="2:28" ht="15" customHeight="1">
      <c r="B9" t="s">
        <v>2012</v>
      </c>
      <c r="C9" s="1">
        <v>41054.141458333332</v>
      </c>
      <c r="D9" s="4">
        <v>48000</v>
      </c>
      <c r="E9">
        <v>48000</v>
      </c>
      <c r="F9" t="s">
        <v>6</v>
      </c>
      <c r="G9">
        <f>tblSalaries[[#This Row],[clean Salary (in local currency)]]*VLOOKUP(tblSalaries[[#This Row],[Currency]],tblXrate[],2,FALSE)</f>
        <v>48000</v>
      </c>
      <c r="H9" t="s">
        <v>16</v>
      </c>
      <c r="I9" t="s">
        <v>488</v>
      </c>
      <c r="J9" t="s">
        <v>17</v>
      </c>
      <c r="K9" t="str">
        <f>VLOOKUP(tblSalaries[[#This Row],[Where do you work]],tblCountries[[Actual]:[Mapping]],2,FALSE)</f>
        <v>Pakistan</v>
      </c>
      <c r="L9" t="s">
        <v>18</v>
      </c>
      <c r="N9" t="s">
        <v>4013</v>
      </c>
      <c r="O9" s="10" t="str">
        <f>IF(ISERROR(FIND("1",tblSalaries[[#This Row],[How many hours of a day you work on Excel]])),"",1)</f>
        <v/>
      </c>
      <c r="P9" s="11">
        <f>IF(ISERROR(FIND("2",tblSalaries[[#This Row],[How many hours of a day you work on Excel]])),"",2)</f>
        <v>2</v>
      </c>
      <c r="Q9" s="10">
        <f>IF(ISERROR(FIND("3",tblSalaries[[#This Row],[How many hours of a day you work on Excel]])),"",3)</f>
        <v>3</v>
      </c>
      <c r="R9" s="10" t="str">
        <f>IF(ISERROR(FIND("4",tblSalaries[[#This Row],[How many hours of a day you work on Excel]])),"",4)</f>
        <v/>
      </c>
      <c r="S9" s="10" t="str">
        <f>IF(ISERROR(FIND("5",tblSalaries[[#This Row],[How many hours of a day you work on Excel]])),"",5)</f>
        <v/>
      </c>
      <c r="T9" s="10" t="str">
        <f>IF(ISERROR(FIND("6",tblSalaries[[#This Row],[How many hours of a day you work on Excel]])),"",6)</f>
        <v/>
      </c>
      <c r="U9" s="11" t="str">
        <f>IF(ISERROR(FIND("7",tblSalaries[[#This Row],[How many hours of a day you work on Excel]])),"",7)</f>
        <v/>
      </c>
      <c r="V9" s="11" t="str">
        <f>IF(ISERROR(FIND("8",tblSalaries[[#This Row],[How many hours of a day you work on Excel]])),"",8)</f>
        <v/>
      </c>
      <c r="W9" s="11">
        <f>IF(MAX(tblSalaries[[#This Row],[1 hour]:[8 hours]])=0,#N/A,MAX(tblSalaries[[#This Row],[1 hour]:[8 hours]]))</f>
        <v>3</v>
      </c>
      <c r="X9" s="11">
        <f>IF(ISERROR(tblSalaries[[#This Row],[max h]]),1,tblSalaries[[#This Row],[Salary in USD]]/tblSalaries[[#This Row],[max h]]/260)</f>
        <v>61.53846153846154</v>
      </c>
      <c r="Y9" s="11">
        <f>IF(tblSalaries[[#This Row],[Years of Experience]]="",0,"0")</f>
        <v>0</v>
      </c>
      <c r="Z9"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9" s="11">
        <f>IF(tblSalaries[[#This Row],[Salary in USD]]&lt;1000,1,0)</f>
        <v>0</v>
      </c>
      <c r="AB9" s="11">
        <f>IF(AND(tblSalaries[[#This Row],[Salary in USD]]&gt;1000,tblSalaries[[#This Row],[Salary in USD]]&lt;2000),1,0)</f>
        <v>0</v>
      </c>
    </row>
    <row r="10" spans="2:28" ht="15" customHeight="1">
      <c r="B10" t="s">
        <v>2013</v>
      </c>
      <c r="C10" s="1">
        <v>41054.143796296295</v>
      </c>
      <c r="D10" s="4">
        <v>54000</v>
      </c>
      <c r="E10">
        <v>54000</v>
      </c>
      <c r="F10" t="s">
        <v>6</v>
      </c>
      <c r="G10">
        <f>tblSalaries[[#This Row],[clean Salary (in local currency)]]*VLOOKUP(tblSalaries[[#This Row],[Currency]],tblXrate[],2,FALSE)</f>
        <v>54000</v>
      </c>
      <c r="H10" t="s">
        <v>19</v>
      </c>
      <c r="I10" t="s">
        <v>279</v>
      </c>
      <c r="J10" t="s">
        <v>15</v>
      </c>
      <c r="K10" t="str">
        <f>VLOOKUP(tblSalaries[[#This Row],[Where do you work]],tblCountries[[Actual]:[Mapping]],2,FALSE)</f>
        <v>USA</v>
      </c>
      <c r="L10" t="s">
        <v>13</v>
      </c>
      <c r="O10" s="10" t="str">
        <f>IF(ISERROR(FIND("1",tblSalaries[[#This Row],[How many hours of a day you work on Excel]])),"",1)</f>
        <v/>
      </c>
      <c r="P10" s="11" t="str">
        <f>IF(ISERROR(FIND("2",tblSalaries[[#This Row],[How many hours of a day you work on Excel]])),"",2)</f>
        <v/>
      </c>
      <c r="Q10" s="10" t="str">
        <f>IF(ISERROR(FIND("3",tblSalaries[[#This Row],[How many hours of a day you work on Excel]])),"",3)</f>
        <v/>
      </c>
      <c r="R10" s="10" t="str">
        <f>IF(ISERROR(FIND("4",tblSalaries[[#This Row],[How many hours of a day you work on Excel]])),"",4)</f>
        <v/>
      </c>
      <c r="S10" s="10" t="str">
        <f>IF(ISERROR(FIND("5",tblSalaries[[#This Row],[How many hours of a day you work on Excel]])),"",5)</f>
        <v/>
      </c>
      <c r="T10" s="10" t="str">
        <f>IF(ISERROR(FIND("6",tblSalaries[[#This Row],[How many hours of a day you work on Excel]])),"",6)</f>
        <v/>
      </c>
      <c r="U10" s="11" t="str">
        <f>IF(ISERROR(FIND("7",tblSalaries[[#This Row],[How many hours of a day you work on Excel]])),"",7)</f>
        <v/>
      </c>
      <c r="V10" s="11">
        <f>IF(ISERROR(FIND("8",tblSalaries[[#This Row],[How many hours of a day you work on Excel]])),"",8)</f>
        <v>8</v>
      </c>
      <c r="W10" s="11">
        <f>IF(MAX(tblSalaries[[#This Row],[1 hour]:[8 hours]])=0,#N/A,MAX(tblSalaries[[#This Row],[1 hour]:[8 hours]]))</f>
        <v>8</v>
      </c>
      <c r="X10" s="11">
        <f>IF(ISERROR(tblSalaries[[#This Row],[max h]]),1,tblSalaries[[#This Row],[Salary in USD]]/tblSalaries[[#This Row],[max h]]/260)</f>
        <v>25.96153846153846</v>
      </c>
      <c r="Y10" s="11">
        <f>IF(tblSalaries[[#This Row],[Years of Experience]]="",0,"0")</f>
        <v>0</v>
      </c>
      <c r="Z10"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10" s="11">
        <f>IF(tblSalaries[[#This Row],[Salary in USD]]&lt;1000,1,0)</f>
        <v>0</v>
      </c>
      <c r="AB10" s="11">
        <f>IF(AND(tblSalaries[[#This Row],[Salary in USD]]&gt;1000,tblSalaries[[#This Row],[Salary in USD]]&lt;2000),1,0)</f>
        <v>0</v>
      </c>
    </row>
    <row r="11" spans="2:28" ht="15" customHeight="1">
      <c r="B11" t="s">
        <v>2014</v>
      </c>
      <c r="C11" s="1">
        <v>41054.144768518519</v>
      </c>
      <c r="D11" s="4">
        <v>41731</v>
      </c>
      <c r="E11">
        <v>41731</v>
      </c>
      <c r="F11" t="s">
        <v>6</v>
      </c>
      <c r="G11">
        <f>tblSalaries[[#This Row],[clean Salary (in local currency)]]*VLOOKUP(tblSalaries[[#This Row],[Currency]],tblXrate[],2,FALSE)</f>
        <v>41731</v>
      </c>
      <c r="H11" t="s">
        <v>20</v>
      </c>
      <c r="I11" t="s">
        <v>20</v>
      </c>
      <c r="J11" t="s">
        <v>21</v>
      </c>
      <c r="K11" t="str">
        <f>VLOOKUP(tblSalaries[[#This Row],[Where do you work]],tblCountries[[Actual]:[Mapping]],2,FALSE)</f>
        <v>Iceland</v>
      </c>
      <c r="L11" t="s">
        <v>13</v>
      </c>
      <c r="O11" s="10" t="str">
        <f>IF(ISERROR(FIND("1",tblSalaries[[#This Row],[How many hours of a day you work on Excel]])),"",1)</f>
        <v/>
      </c>
      <c r="P11" s="11" t="str">
        <f>IF(ISERROR(FIND("2",tblSalaries[[#This Row],[How many hours of a day you work on Excel]])),"",2)</f>
        <v/>
      </c>
      <c r="Q11" s="10" t="str">
        <f>IF(ISERROR(FIND("3",tblSalaries[[#This Row],[How many hours of a day you work on Excel]])),"",3)</f>
        <v/>
      </c>
      <c r="R11" s="10" t="str">
        <f>IF(ISERROR(FIND("4",tblSalaries[[#This Row],[How many hours of a day you work on Excel]])),"",4)</f>
        <v/>
      </c>
      <c r="S11" s="10" t="str">
        <f>IF(ISERROR(FIND("5",tblSalaries[[#This Row],[How many hours of a day you work on Excel]])),"",5)</f>
        <v/>
      </c>
      <c r="T11" s="10" t="str">
        <f>IF(ISERROR(FIND("6",tblSalaries[[#This Row],[How many hours of a day you work on Excel]])),"",6)</f>
        <v/>
      </c>
      <c r="U11" s="11" t="str">
        <f>IF(ISERROR(FIND("7",tblSalaries[[#This Row],[How many hours of a day you work on Excel]])),"",7)</f>
        <v/>
      </c>
      <c r="V11" s="11">
        <f>IF(ISERROR(FIND("8",tblSalaries[[#This Row],[How many hours of a day you work on Excel]])),"",8)</f>
        <v>8</v>
      </c>
      <c r="W11" s="11">
        <f>IF(MAX(tblSalaries[[#This Row],[1 hour]:[8 hours]])=0,#N/A,MAX(tblSalaries[[#This Row],[1 hour]:[8 hours]]))</f>
        <v>8</v>
      </c>
      <c r="X11" s="11">
        <f>IF(ISERROR(tblSalaries[[#This Row],[max h]]),1,tblSalaries[[#This Row],[Salary in USD]]/tblSalaries[[#This Row],[max h]]/260)</f>
        <v>20.062980769230769</v>
      </c>
      <c r="Y11" s="11">
        <f>IF(tblSalaries[[#This Row],[Years of Experience]]="",0,"0")</f>
        <v>0</v>
      </c>
      <c r="Z11"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11" s="11">
        <f>IF(tblSalaries[[#This Row],[Salary in USD]]&lt;1000,1,0)</f>
        <v>0</v>
      </c>
      <c r="AB11" s="11">
        <f>IF(AND(tblSalaries[[#This Row],[Salary in USD]]&gt;1000,tblSalaries[[#This Row],[Salary in USD]]&lt;2000),1,0)</f>
        <v>0</v>
      </c>
    </row>
    <row r="12" spans="2:28" ht="15" customHeight="1">
      <c r="B12" t="s">
        <v>2015</v>
      </c>
      <c r="C12" s="1">
        <v>41054.148506944446</v>
      </c>
      <c r="D12" s="4">
        <v>145000</v>
      </c>
      <c r="E12">
        <v>145000</v>
      </c>
      <c r="F12" t="s">
        <v>22</v>
      </c>
      <c r="G12">
        <f>tblSalaries[[#This Row],[clean Salary (in local currency)]]*VLOOKUP(tblSalaries[[#This Row],[Currency]],tblXrate[],2,FALSE)</f>
        <v>184207.91865378313</v>
      </c>
      <c r="H12" t="s">
        <v>23</v>
      </c>
      <c r="I12" t="s">
        <v>52</v>
      </c>
      <c r="J12" t="s">
        <v>24</v>
      </c>
      <c r="K12" t="str">
        <f>VLOOKUP(tblSalaries[[#This Row],[Where do you work]],tblCountries[[Actual]:[Mapping]],2,FALSE)</f>
        <v>Germany</v>
      </c>
      <c r="L12" t="s">
        <v>25</v>
      </c>
      <c r="O12" s="10">
        <f>IF(ISERROR(FIND("1",tblSalaries[[#This Row],[How many hours of a day you work on Excel]])),"",1)</f>
        <v>1</v>
      </c>
      <c r="P12" s="11">
        <f>IF(ISERROR(FIND("2",tblSalaries[[#This Row],[How many hours of a day you work on Excel]])),"",2)</f>
        <v>2</v>
      </c>
      <c r="Q12" s="10" t="str">
        <f>IF(ISERROR(FIND("3",tblSalaries[[#This Row],[How many hours of a day you work on Excel]])),"",3)</f>
        <v/>
      </c>
      <c r="R12" s="10" t="str">
        <f>IF(ISERROR(FIND("4",tblSalaries[[#This Row],[How many hours of a day you work on Excel]])),"",4)</f>
        <v/>
      </c>
      <c r="S12" s="10" t="str">
        <f>IF(ISERROR(FIND("5",tblSalaries[[#This Row],[How many hours of a day you work on Excel]])),"",5)</f>
        <v/>
      </c>
      <c r="T12" s="10" t="str">
        <f>IF(ISERROR(FIND("6",tblSalaries[[#This Row],[How many hours of a day you work on Excel]])),"",6)</f>
        <v/>
      </c>
      <c r="U12" s="11" t="str">
        <f>IF(ISERROR(FIND("7",tblSalaries[[#This Row],[How many hours of a day you work on Excel]])),"",7)</f>
        <v/>
      </c>
      <c r="V12" s="11" t="str">
        <f>IF(ISERROR(FIND("8",tblSalaries[[#This Row],[How many hours of a day you work on Excel]])),"",8)</f>
        <v/>
      </c>
      <c r="W12" s="11">
        <f>IF(MAX(tblSalaries[[#This Row],[1 hour]:[8 hours]])=0,#N/A,MAX(tblSalaries[[#This Row],[1 hour]:[8 hours]]))</f>
        <v>2</v>
      </c>
      <c r="X12" s="11">
        <f>IF(ISERROR(tblSalaries[[#This Row],[max h]]),1,tblSalaries[[#This Row],[Salary in USD]]/tblSalaries[[#This Row],[max h]]/260)</f>
        <v>354.24599741112138</v>
      </c>
      <c r="Y12" s="11">
        <f>IF(tblSalaries[[#This Row],[Years of Experience]]="",0,"0")</f>
        <v>0</v>
      </c>
      <c r="Z12"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12" s="11">
        <f>IF(tblSalaries[[#This Row],[Salary in USD]]&lt;1000,1,0)</f>
        <v>0</v>
      </c>
      <c r="AB12" s="11">
        <f>IF(AND(tblSalaries[[#This Row],[Salary in USD]]&gt;1000,tblSalaries[[#This Row],[Salary in USD]]&lt;2000),1,0)</f>
        <v>0</v>
      </c>
    </row>
    <row r="13" spans="2:28" ht="15" customHeight="1">
      <c r="B13" t="s">
        <v>2016</v>
      </c>
      <c r="C13" s="1">
        <v>41054.15042824074</v>
      </c>
      <c r="D13" s="4">
        <v>12000</v>
      </c>
      <c r="E13">
        <v>12000</v>
      </c>
      <c r="F13" t="s">
        <v>6</v>
      </c>
      <c r="G13">
        <f>tblSalaries[[#This Row],[clean Salary (in local currency)]]*VLOOKUP(tblSalaries[[#This Row],[Currency]],tblXrate[],2,FALSE)</f>
        <v>12000</v>
      </c>
      <c r="H13" t="s">
        <v>26</v>
      </c>
      <c r="I13" t="s">
        <v>20</v>
      </c>
      <c r="J13" t="s">
        <v>27</v>
      </c>
      <c r="K13" t="str">
        <f>VLOOKUP(tblSalaries[[#This Row],[Where do you work]],tblCountries[[Actual]:[Mapping]],2,FALSE)</f>
        <v>Ukraine</v>
      </c>
      <c r="L13" t="s">
        <v>13</v>
      </c>
      <c r="O13" s="10" t="str">
        <f>IF(ISERROR(FIND("1",tblSalaries[[#This Row],[How many hours of a day you work on Excel]])),"",1)</f>
        <v/>
      </c>
      <c r="P13" s="11" t="str">
        <f>IF(ISERROR(FIND("2",tblSalaries[[#This Row],[How many hours of a day you work on Excel]])),"",2)</f>
        <v/>
      </c>
      <c r="Q13" s="10" t="str">
        <f>IF(ISERROR(FIND("3",tblSalaries[[#This Row],[How many hours of a day you work on Excel]])),"",3)</f>
        <v/>
      </c>
      <c r="R13" s="10" t="str">
        <f>IF(ISERROR(FIND("4",tblSalaries[[#This Row],[How many hours of a day you work on Excel]])),"",4)</f>
        <v/>
      </c>
      <c r="S13" s="10" t="str">
        <f>IF(ISERROR(FIND("5",tblSalaries[[#This Row],[How many hours of a day you work on Excel]])),"",5)</f>
        <v/>
      </c>
      <c r="T13" s="10" t="str">
        <f>IF(ISERROR(FIND("6",tblSalaries[[#This Row],[How many hours of a day you work on Excel]])),"",6)</f>
        <v/>
      </c>
      <c r="U13" s="11" t="str">
        <f>IF(ISERROR(FIND("7",tblSalaries[[#This Row],[How many hours of a day you work on Excel]])),"",7)</f>
        <v/>
      </c>
      <c r="V13" s="11">
        <f>IF(ISERROR(FIND("8",tblSalaries[[#This Row],[How many hours of a day you work on Excel]])),"",8)</f>
        <v>8</v>
      </c>
      <c r="W13" s="11">
        <f>IF(MAX(tblSalaries[[#This Row],[1 hour]:[8 hours]])=0,#N/A,MAX(tblSalaries[[#This Row],[1 hour]:[8 hours]]))</f>
        <v>8</v>
      </c>
      <c r="X13" s="11">
        <f>IF(ISERROR(tblSalaries[[#This Row],[max h]]),1,tblSalaries[[#This Row],[Salary in USD]]/tblSalaries[[#This Row],[max h]]/260)</f>
        <v>5.7692307692307692</v>
      </c>
      <c r="Y13" s="11">
        <f>IF(tblSalaries[[#This Row],[Years of Experience]]="",0,"0")</f>
        <v>0</v>
      </c>
      <c r="Z13"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13" s="11">
        <f>IF(tblSalaries[[#This Row],[Salary in USD]]&lt;1000,1,0)</f>
        <v>0</v>
      </c>
      <c r="AB13" s="11">
        <f>IF(AND(tblSalaries[[#This Row],[Salary in USD]]&gt;1000,tblSalaries[[#This Row],[Salary in USD]]&lt;2000),1,0)</f>
        <v>0</v>
      </c>
    </row>
    <row r="14" spans="2:28" ht="15" customHeight="1">
      <c r="B14" t="s">
        <v>2017</v>
      </c>
      <c r="C14" s="1">
        <v>41054.150891203702</v>
      </c>
      <c r="D14" s="4" t="s">
        <v>28</v>
      </c>
      <c r="E14">
        <v>44000</v>
      </c>
      <c r="F14" t="s">
        <v>6</v>
      </c>
      <c r="G14">
        <f>tblSalaries[[#This Row],[clean Salary (in local currency)]]*VLOOKUP(tblSalaries[[#This Row],[Currency]],tblXrate[],2,FALSE)</f>
        <v>44000</v>
      </c>
      <c r="H14" t="s">
        <v>29</v>
      </c>
      <c r="I14" t="s">
        <v>4001</v>
      </c>
      <c r="J14" t="s">
        <v>30</v>
      </c>
      <c r="K14" t="str">
        <f>VLOOKUP(tblSalaries[[#This Row],[Where do you work]],tblCountries[[Actual]:[Mapping]],2,FALSE)</f>
        <v>Portugal</v>
      </c>
      <c r="L14" t="s">
        <v>25</v>
      </c>
      <c r="O14" s="10">
        <f>IF(ISERROR(FIND("1",tblSalaries[[#This Row],[How many hours of a day you work on Excel]])),"",1)</f>
        <v>1</v>
      </c>
      <c r="P14" s="11">
        <f>IF(ISERROR(FIND("2",tblSalaries[[#This Row],[How many hours of a day you work on Excel]])),"",2)</f>
        <v>2</v>
      </c>
      <c r="Q14" s="10" t="str">
        <f>IF(ISERROR(FIND("3",tblSalaries[[#This Row],[How many hours of a day you work on Excel]])),"",3)</f>
        <v/>
      </c>
      <c r="R14" s="10" t="str">
        <f>IF(ISERROR(FIND("4",tblSalaries[[#This Row],[How many hours of a day you work on Excel]])),"",4)</f>
        <v/>
      </c>
      <c r="S14" s="10" t="str">
        <f>IF(ISERROR(FIND("5",tblSalaries[[#This Row],[How many hours of a day you work on Excel]])),"",5)</f>
        <v/>
      </c>
      <c r="T14" s="10" t="str">
        <f>IF(ISERROR(FIND("6",tblSalaries[[#This Row],[How many hours of a day you work on Excel]])),"",6)</f>
        <v/>
      </c>
      <c r="U14" s="11" t="str">
        <f>IF(ISERROR(FIND("7",tblSalaries[[#This Row],[How many hours of a day you work on Excel]])),"",7)</f>
        <v/>
      </c>
      <c r="V14" s="11" t="str">
        <f>IF(ISERROR(FIND("8",tblSalaries[[#This Row],[How many hours of a day you work on Excel]])),"",8)</f>
        <v/>
      </c>
      <c r="W14" s="11">
        <f>IF(MAX(tblSalaries[[#This Row],[1 hour]:[8 hours]])=0,#N/A,MAX(tblSalaries[[#This Row],[1 hour]:[8 hours]]))</f>
        <v>2</v>
      </c>
      <c r="X14" s="11">
        <f>IF(ISERROR(tblSalaries[[#This Row],[max h]]),1,tblSalaries[[#This Row],[Salary in USD]]/tblSalaries[[#This Row],[max h]]/260)</f>
        <v>84.615384615384613</v>
      </c>
      <c r="Y14" s="11">
        <f>IF(tblSalaries[[#This Row],[Years of Experience]]="",0,"0")</f>
        <v>0</v>
      </c>
      <c r="Z14"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14" s="11">
        <f>IF(tblSalaries[[#This Row],[Salary in USD]]&lt;1000,1,0)</f>
        <v>0</v>
      </c>
      <c r="AB14" s="11">
        <f>IF(AND(tblSalaries[[#This Row],[Salary in USD]]&gt;1000,tblSalaries[[#This Row],[Salary in USD]]&lt;2000),1,0)</f>
        <v>0</v>
      </c>
    </row>
    <row r="15" spans="2:28" ht="15" customHeight="1">
      <c r="B15" t="s">
        <v>2018</v>
      </c>
      <c r="C15" s="1">
        <v>41054.152048611111</v>
      </c>
      <c r="D15" s="4" t="s">
        <v>31</v>
      </c>
      <c r="E15">
        <v>1152000</v>
      </c>
      <c r="F15" t="s">
        <v>32</v>
      </c>
      <c r="G15">
        <f>tblSalaries[[#This Row],[clean Salary (in local currency)]]*VLOOKUP(tblSalaries[[#This Row],[Currency]],tblXrate[],2,FALSE)</f>
        <v>12227.430201752599</v>
      </c>
      <c r="H15" t="s">
        <v>33</v>
      </c>
      <c r="I15" t="s">
        <v>310</v>
      </c>
      <c r="J15" t="s">
        <v>17</v>
      </c>
      <c r="K15" t="str">
        <f>VLOOKUP(tblSalaries[[#This Row],[Where do you work]],tblCountries[[Actual]:[Mapping]],2,FALSE)</f>
        <v>Pakistan</v>
      </c>
      <c r="L15" t="s">
        <v>13</v>
      </c>
      <c r="O15" s="10" t="str">
        <f>IF(ISERROR(FIND("1",tblSalaries[[#This Row],[How many hours of a day you work on Excel]])),"",1)</f>
        <v/>
      </c>
      <c r="P15" s="11" t="str">
        <f>IF(ISERROR(FIND("2",tblSalaries[[#This Row],[How many hours of a day you work on Excel]])),"",2)</f>
        <v/>
      </c>
      <c r="Q15" s="10" t="str">
        <f>IF(ISERROR(FIND("3",tblSalaries[[#This Row],[How many hours of a day you work on Excel]])),"",3)</f>
        <v/>
      </c>
      <c r="R15" s="10" t="str">
        <f>IF(ISERROR(FIND("4",tblSalaries[[#This Row],[How many hours of a day you work on Excel]])),"",4)</f>
        <v/>
      </c>
      <c r="S15" s="10" t="str">
        <f>IF(ISERROR(FIND("5",tblSalaries[[#This Row],[How many hours of a day you work on Excel]])),"",5)</f>
        <v/>
      </c>
      <c r="T15" s="10" t="str">
        <f>IF(ISERROR(FIND("6",tblSalaries[[#This Row],[How many hours of a day you work on Excel]])),"",6)</f>
        <v/>
      </c>
      <c r="U15" s="11" t="str">
        <f>IF(ISERROR(FIND("7",tblSalaries[[#This Row],[How many hours of a day you work on Excel]])),"",7)</f>
        <v/>
      </c>
      <c r="V15" s="11">
        <f>IF(ISERROR(FIND("8",tblSalaries[[#This Row],[How many hours of a day you work on Excel]])),"",8)</f>
        <v>8</v>
      </c>
      <c r="W15" s="11">
        <f>IF(MAX(tblSalaries[[#This Row],[1 hour]:[8 hours]])=0,#N/A,MAX(tblSalaries[[#This Row],[1 hour]:[8 hours]]))</f>
        <v>8</v>
      </c>
      <c r="X15" s="11">
        <f>IF(ISERROR(tblSalaries[[#This Row],[max h]]),1,tblSalaries[[#This Row],[Salary in USD]]/tblSalaries[[#This Row],[max h]]/260)</f>
        <v>5.8785722123810569</v>
      </c>
      <c r="Y15" s="11">
        <f>IF(tblSalaries[[#This Row],[Years of Experience]]="",0,"0")</f>
        <v>0</v>
      </c>
      <c r="Z15"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15" s="11">
        <f>IF(tblSalaries[[#This Row],[Salary in USD]]&lt;1000,1,0)</f>
        <v>0</v>
      </c>
      <c r="AB15" s="11">
        <f>IF(AND(tblSalaries[[#This Row],[Salary in USD]]&gt;1000,tblSalaries[[#This Row],[Salary in USD]]&lt;2000),1,0)</f>
        <v>0</v>
      </c>
    </row>
    <row r="16" spans="2:28" ht="15" customHeight="1">
      <c r="B16" t="s">
        <v>2019</v>
      </c>
      <c r="C16" s="1">
        <v>41054.155381944445</v>
      </c>
      <c r="D16" s="4" t="s">
        <v>34</v>
      </c>
      <c r="E16">
        <v>51650</v>
      </c>
      <c r="F16" t="s">
        <v>22</v>
      </c>
      <c r="G16">
        <f>tblSalaries[[#This Row],[clean Salary (in local currency)]]*VLOOKUP(tblSalaries[[#This Row],[Currency]],tblXrate[],2,FALSE)</f>
        <v>65616.131023916547</v>
      </c>
      <c r="H16" t="s">
        <v>35</v>
      </c>
      <c r="I16" t="s">
        <v>67</v>
      </c>
      <c r="J16" t="s">
        <v>36</v>
      </c>
      <c r="K16" t="str">
        <f>VLOOKUP(tblSalaries[[#This Row],[Where do you work]],tblCountries[[Actual]:[Mapping]],2,FALSE)</f>
        <v>Ireland</v>
      </c>
      <c r="L16" t="s">
        <v>18</v>
      </c>
      <c r="O16" s="10" t="str">
        <f>IF(ISERROR(FIND("1",tblSalaries[[#This Row],[How many hours of a day you work on Excel]])),"",1)</f>
        <v/>
      </c>
      <c r="P16" s="11">
        <f>IF(ISERROR(FIND("2",tblSalaries[[#This Row],[How many hours of a day you work on Excel]])),"",2)</f>
        <v>2</v>
      </c>
      <c r="Q16" s="10">
        <f>IF(ISERROR(FIND("3",tblSalaries[[#This Row],[How many hours of a day you work on Excel]])),"",3)</f>
        <v>3</v>
      </c>
      <c r="R16" s="10" t="str">
        <f>IF(ISERROR(FIND("4",tblSalaries[[#This Row],[How many hours of a day you work on Excel]])),"",4)</f>
        <v/>
      </c>
      <c r="S16" s="10" t="str">
        <f>IF(ISERROR(FIND("5",tblSalaries[[#This Row],[How many hours of a day you work on Excel]])),"",5)</f>
        <v/>
      </c>
      <c r="T16" s="10" t="str">
        <f>IF(ISERROR(FIND("6",tblSalaries[[#This Row],[How many hours of a day you work on Excel]])),"",6)</f>
        <v/>
      </c>
      <c r="U16" s="11" t="str">
        <f>IF(ISERROR(FIND("7",tblSalaries[[#This Row],[How many hours of a day you work on Excel]])),"",7)</f>
        <v/>
      </c>
      <c r="V16" s="11" t="str">
        <f>IF(ISERROR(FIND("8",tblSalaries[[#This Row],[How many hours of a day you work on Excel]])),"",8)</f>
        <v/>
      </c>
      <c r="W16" s="11">
        <f>IF(MAX(tblSalaries[[#This Row],[1 hour]:[8 hours]])=0,#N/A,MAX(tblSalaries[[#This Row],[1 hour]:[8 hours]]))</f>
        <v>3</v>
      </c>
      <c r="X16" s="11">
        <f>IF(ISERROR(tblSalaries[[#This Row],[max h]]),1,tblSalaries[[#This Row],[Salary in USD]]/tblSalaries[[#This Row],[max h]]/260)</f>
        <v>84.123244902457103</v>
      </c>
      <c r="Y16" s="11">
        <f>IF(tblSalaries[[#This Row],[Years of Experience]]="",0,"0")</f>
        <v>0</v>
      </c>
      <c r="Z16"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16" s="11">
        <f>IF(tblSalaries[[#This Row],[Salary in USD]]&lt;1000,1,0)</f>
        <v>0</v>
      </c>
      <c r="AB16" s="11">
        <f>IF(AND(tblSalaries[[#This Row],[Salary in USD]]&gt;1000,tblSalaries[[#This Row],[Salary in USD]]&lt;2000),1,0)</f>
        <v>0</v>
      </c>
    </row>
    <row r="17" spans="2:28" ht="15" customHeight="1">
      <c r="B17" t="s">
        <v>2020</v>
      </c>
      <c r="C17" s="1">
        <v>41054.155509259261</v>
      </c>
      <c r="D17" s="4">
        <v>14000</v>
      </c>
      <c r="E17">
        <v>14000</v>
      </c>
      <c r="F17" t="s">
        <v>6</v>
      </c>
      <c r="G17">
        <f>tblSalaries[[#This Row],[clean Salary (in local currency)]]*VLOOKUP(tblSalaries[[#This Row],[Currency]],tblXrate[],2,FALSE)</f>
        <v>14000</v>
      </c>
      <c r="H17" t="s">
        <v>37</v>
      </c>
      <c r="I17" t="s">
        <v>279</v>
      </c>
      <c r="J17" t="s">
        <v>38</v>
      </c>
      <c r="K17" t="str">
        <f>VLOOKUP(tblSalaries[[#This Row],[Where do you work]],tblCountries[[Actual]:[Mapping]],2,FALSE)</f>
        <v>Hungary</v>
      </c>
      <c r="L17" t="s">
        <v>9</v>
      </c>
      <c r="O17" s="10" t="str">
        <f>IF(ISERROR(FIND("1",tblSalaries[[#This Row],[How many hours of a day you work on Excel]])),"",1)</f>
        <v/>
      </c>
      <c r="P17" s="11" t="str">
        <f>IF(ISERROR(FIND("2",tblSalaries[[#This Row],[How many hours of a day you work on Excel]])),"",2)</f>
        <v/>
      </c>
      <c r="Q17" s="10" t="str">
        <f>IF(ISERROR(FIND("3",tblSalaries[[#This Row],[How many hours of a day you work on Excel]])),"",3)</f>
        <v/>
      </c>
      <c r="R17" s="10">
        <f>IF(ISERROR(FIND("4",tblSalaries[[#This Row],[How many hours of a day you work on Excel]])),"",4)</f>
        <v>4</v>
      </c>
      <c r="S17" s="10" t="str">
        <f>IF(ISERROR(FIND("5",tblSalaries[[#This Row],[How many hours of a day you work on Excel]])),"",5)</f>
        <v/>
      </c>
      <c r="T17" s="10">
        <f>IF(ISERROR(FIND("6",tblSalaries[[#This Row],[How many hours of a day you work on Excel]])),"",6)</f>
        <v>6</v>
      </c>
      <c r="U17" s="11" t="str">
        <f>IF(ISERROR(FIND("7",tblSalaries[[#This Row],[How many hours of a day you work on Excel]])),"",7)</f>
        <v/>
      </c>
      <c r="V17" s="11" t="str">
        <f>IF(ISERROR(FIND("8",tblSalaries[[#This Row],[How many hours of a day you work on Excel]])),"",8)</f>
        <v/>
      </c>
      <c r="W17" s="11">
        <f>IF(MAX(tblSalaries[[#This Row],[1 hour]:[8 hours]])=0,#N/A,MAX(tblSalaries[[#This Row],[1 hour]:[8 hours]]))</f>
        <v>6</v>
      </c>
      <c r="X17" s="11">
        <f>IF(ISERROR(tblSalaries[[#This Row],[max h]]),1,tblSalaries[[#This Row],[Salary in USD]]/tblSalaries[[#This Row],[max h]]/260)</f>
        <v>8.9743589743589745</v>
      </c>
      <c r="Y17" s="11">
        <f>IF(tblSalaries[[#This Row],[Years of Experience]]="",0,"0")</f>
        <v>0</v>
      </c>
      <c r="Z17"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17" s="11">
        <f>IF(tblSalaries[[#This Row],[Salary in USD]]&lt;1000,1,0)</f>
        <v>0</v>
      </c>
      <c r="AB17" s="11">
        <f>IF(AND(tblSalaries[[#This Row],[Salary in USD]]&gt;1000,tblSalaries[[#This Row],[Salary in USD]]&lt;2000),1,0)</f>
        <v>0</v>
      </c>
    </row>
    <row r="18" spans="2:28" ht="15" customHeight="1">
      <c r="B18" t="s">
        <v>2021</v>
      </c>
      <c r="C18" s="1">
        <v>41054.158946759257</v>
      </c>
      <c r="D18" s="4" t="s">
        <v>39</v>
      </c>
      <c r="E18">
        <v>749000</v>
      </c>
      <c r="F18" t="s">
        <v>40</v>
      </c>
      <c r="G18">
        <f>tblSalaries[[#This Row],[clean Salary (in local currency)]]*VLOOKUP(tblSalaries[[#This Row],[Currency]],tblXrate[],2,FALSE)</f>
        <v>13338.129598894484</v>
      </c>
      <c r="H18" t="s">
        <v>41</v>
      </c>
      <c r="I18" t="s">
        <v>20</v>
      </c>
      <c r="J18" t="s">
        <v>8</v>
      </c>
      <c r="K18" t="str">
        <f>VLOOKUP(tblSalaries[[#This Row],[Where do you work]],tblCountries[[Actual]:[Mapping]],2,FALSE)</f>
        <v>India</v>
      </c>
      <c r="L18" t="s">
        <v>13</v>
      </c>
      <c r="O18" s="10" t="str">
        <f>IF(ISERROR(FIND("1",tblSalaries[[#This Row],[How many hours of a day you work on Excel]])),"",1)</f>
        <v/>
      </c>
      <c r="P18" s="11" t="str">
        <f>IF(ISERROR(FIND("2",tblSalaries[[#This Row],[How many hours of a day you work on Excel]])),"",2)</f>
        <v/>
      </c>
      <c r="Q18" s="10" t="str">
        <f>IF(ISERROR(FIND("3",tblSalaries[[#This Row],[How many hours of a day you work on Excel]])),"",3)</f>
        <v/>
      </c>
      <c r="R18" s="10" t="str">
        <f>IF(ISERROR(FIND("4",tblSalaries[[#This Row],[How many hours of a day you work on Excel]])),"",4)</f>
        <v/>
      </c>
      <c r="S18" s="10" t="str">
        <f>IF(ISERROR(FIND("5",tblSalaries[[#This Row],[How many hours of a day you work on Excel]])),"",5)</f>
        <v/>
      </c>
      <c r="T18" s="10" t="str">
        <f>IF(ISERROR(FIND("6",tblSalaries[[#This Row],[How many hours of a day you work on Excel]])),"",6)</f>
        <v/>
      </c>
      <c r="U18" s="11" t="str">
        <f>IF(ISERROR(FIND("7",tblSalaries[[#This Row],[How many hours of a day you work on Excel]])),"",7)</f>
        <v/>
      </c>
      <c r="V18" s="11">
        <f>IF(ISERROR(FIND("8",tblSalaries[[#This Row],[How many hours of a day you work on Excel]])),"",8)</f>
        <v>8</v>
      </c>
      <c r="W18" s="11">
        <f>IF(MAX(tblSalaries[[#This Row],[1 hour]:[8 hours]])=0,#N/A,MAX(tblSalaries[[#This Row],[1 hour]:[8 hours]]))</f>
        <v>8</v>
      </c>
      <c r="X18" s="11">
        <f>IF(ISERROR(tblSalaries[[#This Row],[max h]]),1,tblSalaries[[#This Row],[Salary in USD]]/tblSalaries[[#This Row],[max h]]/260)</f>
        <v>6.41256230716081</v>
      </c>
      <c r="Y18" s="11">
        <f>IF(tblSalaries[[#This Row],[Years of Experience]]="",0,"0")</f>
        <v>0</v>
      </c>
      <c r="Z18"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18" s="11">
        <f>IF(tblSalaries[[#This Row],[Salary in USD]]&lt;1000,1,0)</f>
        <v>0</v>
      </c>
      <c r="AB18" s="11">
        <f>IF(AND(tblSalaries[[#This Row],[Salary in USD]]&gt;1000,tblSalaries[[#This Row],[Salary in USD]]&lt;2000),1,0)</f>
        <v>0</v>
      </c>
    </row>
    <row r="19" spans="2:28" ht="15" customHeight="1">
      <c r="B19" t="s">
        <v>2022</v>
      </c>
      <c r="C19" s="1">
        <v>41054.160393518519</v>
      </c>
      <c r="D19" s="4">
        <v>49000</v>
      </c>
      <c r="E19">
        <v>49000</v>
      </c>
      <c r="F19" t="s">
        <v>6</v>
      </c>
      <c r="G19">
        <f>tblSalaries[[#This Row],[clean Salary (in local currency)]]*VLOOKUP(tblSalaries[[#This Row],[Currency]],tblXrate[],2,FALSE)</f>
        <v>49000</v>
      </c>
      <c r="H19" t="s">
        <v>42</v>
      </c>
      <c r="I19" t="s">
        <v>20</v>
      </c>
      <c r="J19" t="s">
        <v>15</v>
      </c>
      <c r="K19" t="str">
        <f>VLOOKUP(tblSalaries[[#This Row],[Where do you work]],tblCountries[[Actual]:[Mapping]],2,FALSE)</f>
        <v>USA</v>
      </c>
      <c r="L19" t="s">
        <v>13</v>
      </c>
      <c r="O19" s="10" t="str">
        <f>IF(ISERROR(FIND("1",tblSalaries[[#This Row],[How many hours of a day you work on Excel]])),"",1)</f>
        <v/>
      </c>
      <c r="P19" s="11" t="str">
        <f>IF(ISERROR(FIND("2",tblSalaries[[#This Row],[How many hours of a day you work on Excel]])),"",2)</f>
        <v/>
      </c>
      <c r="Q19" s="10" t="str">
        <f>IF(ISERROR(FIND("3",tblSalaries[[#This Row],[How many hours of a day you work on Excel]])),"",3)</f>
        <v/>
      </c>
      <c r="R19" s="10" t="str">
        <f>IF(ISERROR(FIND("4",tblSalaries[[#This Row],[How many hours of a day you work on Excel]])),"",4)</f>
        <v/>
      </c>
      <c r="S19" s="10" t="str">
        <f>IF(ISERROR(FIND("5",tblSalaries[[#This Row],[How many hours of a day you work on Excel]])),"",5)</f>
        <v/>
      </c>
      <c r="T19" s="10" t="str">
        <f>IF(ISERROR(FIND("6",tblSalaries[[#This Row],[How many hours of a day you work on Excel]])),"",6)</f>
        <v/>
      </c>
      <c r="U19" s="11" t="str">
        <f>IF(ISERROR(FIND("7",tblSalaries[[#This Row],[How many hours of a day you work on Excel]])),"",7)</f>
        <v/>
      </c>
      <c r="V19" s="11">
        <f>IF(ISERROR(FIND("8",tblSalaries[[#This Row],[How many hours of a day you work on Excel]])),"",8)</f>
        <v>8</v>
      </c>
      <c r="W19" s="11">
        <f>IF(MAX(tblSalaries[[#This Row],[1 hour]:[8 hours]])=0,#N/A,MAX(tblSalaries[[#This Row],[1 hour]:[8 hours]]))</f>
        <v>8</v>
      </c>
      <c r="X19" s="11">
        <f>IF(ISERROR(tblSalaries[[#This Row],[max h]]),1,tblSalaries[[#This Row],[Salary in USD]]/tblSalaries[[#This Row],[max h]]/260)</f>
        <v>23.557692307692307</v>
      </c>
      <c r="Y19" s="11">
        <f>IF(tblSalaries[[#This Row],[Years of Experience]]="",0,"0")</f>
        <v>0</v>
      </c>
      <c r="Z19"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19" s="11">
        <f>IF(tblSalaries[[#This Row],[Salary in USD]]&lt;1000,1,0)</f>
        <v>0</v>
      </c>
      <c r="AB19" s="11">
        <f>IF(AND(tblSalaries[[#This Row],[Salary in USD]]&gt;1000,tblSalaries[[#This Row],[Salary in USD]]&lt;2000),1,0)</f>
        <v>0</v>
      </c>
    </row>
    <row r="20" spans="2:28" ht="15" customHeight="1">
      <c r="B20" t="s">
        <v>2023</v>
      </c>
      <c r="C20" s="1">
        <v>41054.162060185183</v>
      </c>
      <c r="D20" s="4">
        <v>85000</v>
      </c>
      <c r="E20">
        <v>85000</v>
      </c>
      <c r="F20" t="s">
        <v>6</v>
      </c>
      <c r="G20">
        <f>tblSalaries[[#This Row],[clean Salary (in local currency)]]*VLOOKUP(tblSalaries[[#This Row],[Currency]],tblXrate[],2,FALSE)</f>
        <v>85000</v>
      </c>
      <c r="H20" t="s">
        <v>43</v>
      </c>
      <c r="I20" t="s">
        <v>279</v>
      </c>
      <c r="J20" t="s">
        <v>15</v>
      </c>
      <c r="K20" t="str">
        <f>VLOOKUP(tblSalaries[[#This Row],[Where do you work]],tblCountries[[Actual]:[Mapping]],2,FALSE)</f>
        <v>USA</v>
      </c>
      <c r="L20" t="s">
        <v>25</v>
      </c>
      <c r="O20" s="10">
        <f>IF(ISERROR(FIND("1",tblSalaries[[#This Row],[How many hours of a day you work on Excel]])),"",1)</f>
        <v>1</v>
      </c>
      <c r="P20" s="11">
        <f>IF(ISERROR(FIND("2",tblSalaries[[#This Row],[How many hours of a day you work on Excel]])),"",2)</f>
        <v>2</v>
      </c>
      <c r="Q20" s="10" t="str">
        <f>IF(ISERROR(FIND("3",tblSalaries[[#This Row],[How many hours of a day you work on Excel]])),"",3)</f>
        <v/>
      </c>
      <c r="R20" s="10" t="str">
        <f>IF(ISERROR(FIND("4",tblSalaries[[#This Row],[How many hours of a day you work on Excel]])),"",4)</f>
        <v/>
      </c>
      <c r="S20" s="10" t="str">
        <f>IF(ISERROR(FIND("5",tblSalaries[[#This Row],[How many hours of a day you work on Excel]])),"",5)</f>
        <v/>
      </c>
      <c r="T20" s="10" t="str">
        <f>IF(ISERROR(FIND("6",tblSalaries[[#This Row],[How many hours of a day you work on Excel]])),"",6)</f>
        <v/>
      </c>
      <c r="U20" s="11" t="str">
        <f>IF(ISERROR(FIND("7",tblSalaries[[#This Row],[How many hours of a day you work on Excel]])),"",7)</f>
        <v/>
      </c>
      <c r="V20" s="11" t="str">
        <f>IF(ISERROR(FIND("8",tblSalaries[[#This Row],[How many hours of a day you work on Excel]])),"",8)</f>
        <v/>
      </c>
      <c r="W20" s="11">
        <f>IF(MAX(tblSalaries[[#This Row],[1 hour]:[8 hours]])=0,#N/A,MAX(tblSalaries[[#This Row],[1 hour]:[8 hours]]))</f>
        <v>2</v>
      </c>
      <c r="X20" s="11">
        <f>IF(ISERROR(tblSalaries[[#This Row],[max h]]),1,tblSalaries[[#This Row],[Salary in USD]]/tblSalaries[[#This Row],[max h]]/260)</f>
        <v>163.46153846153845</v>
      </c>
      <c r="Y20" s="11">
        <f>IF(tblSalaries[[#This Row],[Years of Experience]]="",0,"0")</f>
        <v>0</v>
      </c>
      <c r="Z20"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20" s="11">
        <f>IF(tblSalaries[[#This Row],[Salary in USD]]&lt;1000,1,0)</f>
        <v>0</v>
      </c>
      <c r="AB20" s="11">
        <f>IF(AND(tblSalaries[[#This Row],[Salary in USD]]&gt;1000,tblSalaries[[#This Row],[Salary in USD]]&lt;2000),1,0)</f>
        <v>0</v>
      </c>
    </row>
    <row r="21" spans="2:28" ht="15" customHeight="1">
      <c r="B21" t="s">
        <v>2024</v>
      </c>
      <c r="C21" s="1">
        <v>41054.164351851854</v>
      </c>
      <c r="D21" s="4">
        <v>75000</v>
      </c>
      <c r="E21">
        <v>75000</v>
      </c>
      <c r="F21" t="s">
        <v>6</v>
      </c>
      <c r="G21">
        <f>tblSalaries[[#This Row],[clean Salary (in local currency)]]*VLOOKUP(tblSalaries[[#This Row],[Currency]],tblXrate[],2,FALSE)</f>
        <v>75000</v>
      </c>
      <c r="H21" t="s">
        <v>44</v>
      </c>
      <c r="I21" t="s">
        <v>279</v>
      </c>
      <c r="J21" t="s">
        <v>15</v>
      </c>
      <c r="K21" t="str">
        <f>VLOOKUP(tblSalaries[[#This Row],[Where do you work]],tblCountries[[Actual]:[Mapping]],2,FALSE)</f>
        <v>USA</v>
      </c>
      <c r="L21" t="s">
        <v>13</v>
      </c>
      <c r="O21" s="10" t="str">
        <f>IF(ISERROR(FIND("1",tblSalaries[[#This Row],[How many hours of a day you work on Excel]])),"",1)</f>
        <v/>
      </c>
      <c r="P21" s="11" t="str">
        <f>IF(ISERROR(FIND("2",tblSalaries[[#This Row],[How many hours of a day you work on Excel]])),"",2)</f>
        <v/>
      </c>
      <c r="Q21" s="10" t="str">
        <f>IF(ISERROR(FIND("3",tblSalaries[[#This Row],[How many hours of a day you work on Excel]])),"",3)</f>
        <v/>
      </c>
      <c r="R21" s="10" t="str">
        <f>IF(ISERROR(FIND("4",tblSalaries[[#This Row],[How many hours of a day you work on Excel]])),"",4)</f>
        <v/>
      </c>
      <c r="S21" s="10" t="str">
        <f>IF(ISERROR(FIND("5",tblSalaries[[#This Row],[How many hours of a day you work on Excel]])),"",5)</f>
        <v/>
      </c>
      <c r="T21" s="10" t="str">
        <f>IF(ISERROR(FIND("6",tblSalaries[[#This Row],[How many hours of a day you work on Excel]])),"",6)</f>
        <v/>
      </c>
      <c r="U21" s="11" t="str">
        <f>IF(ISERROR(FIND("7",tblSalaries[[#This Row],[How many hours of a day you work on Excel]])),"",7)</f>
        <v/>
      </c>
      <c r="V21" s="11">
        <f>IF(ISERROR(FIND("8",tblSalaries[[#This Row],[How many hours of a day you work on Excel]])),"",8)</f>
        <v>8</v>
      </c>
      <c r="W21" s="11">
        <f>IF(MAX(tblSalaries[[#This Row],[1 hour]:[8 hours]])=0,#N/A,MAX(tblSalaries[[#This Row],[1 hour]:[8 hours]]))</f>
        <v>8</v>
      </c>
      <c r="X21" s="11">
        <f>IF(ISERROR(tblSalaries[[#This Row],[max h]]),1,tblSalaries[[#This Row],[Salary in USD]]/tblSalaries[[#This Row],[max h]]/260)</f>
        <v>36.057692307692307</v>
      </c>
      <c r="Y21" s="11">
        <f>IF(tblSalaries[[#This Row],[Years of Experience]]="",0,"0")</f>
        <v>0</v>
      </c>
      <c r="Z21"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21" s="11">
        <f>IF(tblSalaries[[#This Row],[Salary in USD]]&lt;1000,1,0)</f>
        <v>0</v>
      </c>
      <c r="AB21" s="11">
        <f>IF(AND(tblSalaries[[#This Row],[Salary in USD]]&gt;1000,tblSalaries[[#This Row],[Salary in USD]]&lt;2000),1,0)</f>
        <v>0</v>
      </c>
    </row>
    <row r="22" spans="2:28" ht="15" customHeight="1">
      <c r="B22" t="s">
        <v>2025</v>
      </c>
      <c r="C22" s="1">
        <v>41054.173738425925</v>
      </c>
      <c r="D22" s="4">
        <v>107000</v>
      </c>
      <c r="E22">
        <v>107000</v>
      </c>
      <c r="F22" t="s">
        <v>6</v>
      </c>
      <c r="G22">
        <f>tblSalaries[[#This Row],[clean Salary (in local currency)]]*VLOOKUP(tblSalaries[[#This Row],[Currency]],tblXrate[],2,FALSE)</f>
        <v>107000</v>
      </c>
      <c r="H22" t="s">
        <v>45</v>
      </c>
      <c r="I22" t="s">
        <v>52</v>
      </c>
      <c r="J22" t="s">
        <v>46</v>
      </c>
      <c r="K22" t="str">
        <f>VLOOKUP(tblSalaries[[#This Row],[Where do you work]],tblCountries[[Actual]:[Mapping]],2,FALSE)</f>
        <v>Switzerland</v>
      </c>
      <c r="L22" t="s">
        <v>9</v>
      </c>
      <c r="O22" s="10" t="str">
        <f>IF(ISERROR(FIND("1",tblSalaries[[#This Row],[How many hours of a day you work on Excel]])),"",1)</f>
        <v/>
      </c>
      <c r="P22" s="11" t="str">
        <f>IF(ISERROR(FIND("2",tblSalaries[[#This Row],[How many hours of a day you work on Excel]])),"",2)</f>
        <v/>
      </c>
      <c r="Q22" s="10" t="str">
        <f>IF(ISERROR(FIND("3",tblSalaries[[#This Row],[How many hours of a day you work on Excel]])),"",3)</f>
        <v/>
      </c>
      <c r="R22" s="10">
        <f>IF(ISERROR(FIND("4",tblSalaries[[#This Row],[How many hours of a day you work on Excel]])),"",4)</f>
        <v>4</v>
      </c>
      <c r="S22" s="10" t="str">
        <f>IF(ISERROR(FIND("5",tblSalaries[[#This Row],[How many hours of a day you work on Excel]])),"",5)</f>
        <v/>
      </c>
      <c r="T22" s="10">
        <f>IF(ISERROR(FIND("6",tblSalaries[[#This Row],[How many hours of a day you work on Excel]])),"",6)</f>
        <v>6</v>
      </c>
      <c r="U22" s="11" t="str">
        <f>IF(ISERROR(FIND("7",tblSalaries[[#This Row],[How many hours of a day you work on Excel]])),"",7)</f>
        <v/>
      </c>
      <c r="V22" s="11" t="str">
        <f>IF(ISERROR(FIND("8",tblSalaries[[#This Row],[How many hours of a day you work on Excel]])),"",8)</f>
        <v/>
      </c>
      <c r="W22" s="11">
        <f>IF(MAX(tblSalaries[[#This Row],[1 hour]:[8 hours]])=0,#N/A,MAX(tblSalaries[[#This Row],[1 hour]:[8 hours]]))</f>
        <v>6</v>
      </c>
      <c r="X22" s="11">
        <f>IF(ISERROR(tblSalaries[[#This Row],[max h]]),1,tblSalaries[[#This Row],[Salary in USD]]/tblSalaries[[#This Row],[max h]]/260)</f>
        <v>68.589743589743591</v>
      </c>
      <c r="Y22" s="11">
        <f>IF(tblSalaries[[#This Row],[Years of Experience]]="",0,"0")</f>
        <v>0</v>
      </c>
      <c r="Z22"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22" s="11">
        <f>IF(tblSalaries[[#This Row],[Salary in USD]]&lt;1000,1,0)</f>
        <v>0</v>
      </c>
      <c r="AB22" s="11">
        <f>IF(AND(tblSalaries[[#This Row],[Salary in USD]]&gt;1000,tblSalaries[[#This Row],[Salary in USD]]&lt;2000),1,0)</f>
        <v>0</v>
      </c>
    </row>
    <row r="23" spans="2:28" ht="15" customHeight="1">
      <c r="B23" t="s">
        <v>2026</v>
      </c>
      <c r="C23" s="1">
        <v>41054.174120370371</v>
      </c>
      <c r="D23" s="4">
        <v>45000</v>
      </c>
      <c r="E23">
        <v>45000</v>
      </c>
      <c r="F23" t="s">
        <v>6</v>
      </c>
      <c r="G23">
        <f>tblSalaries[[#This Row],[clean Salary (in local currency)]]*VLOOKUP(tblSalaries[[#This Row],[Currency]],tblXrate[],2,FALSE)</f>
        <v>45000</v>
      </c>
      <c r="H23" t="s">
        <v>47</v>
      </c>
      <c r="I23" t="s">
        <v>3999</v>
      </c>
      <c r="J23" t="s">
        <v>48</v>
      </c>
      <c r="K23" t="str">
        <f>VLOOKUP(tblSalaries[[#This Row],[Where do you work]],tblCountries[[Actual]:[Mapping]],2,FALSE)</f>
        <v>South Africa</v>
      </c>
      <c r="L23" t="s">
        <v>13</v>
      </c>
      <c r="O23" s="10" t="str">
        <f>IF(ISERROR(FIND("1",tblSalaries[[#This Row],[How many hours of a day you work on Excel]])),"",1)</f>
        <v/>
      </c>
      <c r="P23" s="11" t="str">
        <f>IF(ISERROR(FIND("2",tblSalaries[[#This Row],[How many hours of a day you work on Excel]])),"",2)</f>
        <v/>
      </c>
      <c r="Q23" s="10" t="str">
        <f>IF(ISERROR(FIND("3",tblSalaries[[#This Row],[How many hours of a day you work on Excel]])),"",3)</f>
        <v/>
      </c>
      <c r="R23" s="10" t="str">
        <f>IF(ISERROR(FIND("4",tblSalaries[[#This Row],[How many hours of a day you work on Excel]])),"",4)</f>
        <v/>
      </c>
      <c r="S23" s="10" t="str">
        <f>IF(ISERROR(FIND("5",tblSalaries[[#This Row],[How many hours of a day you work on Excel]])),"",5)</f>
        <v/>
      </c>
      <c r="T23" s="10" t="str">
        <f>IF(ISERROR(FIND("6",tblSalaries[[#This Row],[How many hours of a day you work on Excel]])),"",6)</f>
        <v/>
      </c>
      <c r="U23" s="11" t="str">
        <f>IF(ISERROR(FIND("7",tblSalaries[[#This Row],[How many hours of a day you work on Excel]])),"",7)</f>
        <v/>
      </c>
      <c r="V23" s="11">
        <f>IF(ISERROR(FIND("8",tblSalaries[[#This Row],[How many hours of a day you work on Excel]])),"",8)</f>
        <v>8</v>
      </c>
      <c r="W23" s="11">
        <f>IF(MAX(tblSalaries[[#This Row],[1 hour]:[8 hours]])=0,#N/A,MAX(tblSalaries[[#This Row],[1 hour]:[8 hours]]))</f>
        <v>8</v>
      </c>
      <c r="X23" s="11">
        <f>IF(ISERROR(tblSalaries[[#This Row],[max h]]),1,tblSalaries[[#This Row],[Salary in USD]]/tblSalaries[[#This Row],[max h]]/260)</f>
        <v>21.634615384615383</v>
      </c>
      <c r="Y23" s="11">
        <f>IF(tblSalaries[[#This Row],[Years of Experience]]="",0,"0")</f>
        <v>0</v>
      </c>
      <c r="Z23"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23" s="11">
        <f>IF(tblSalaries[[#This Row],[Salary in USD]]&lt;1000,1,0)</f>
        <v>0</v>
      </c>
      <c r="AB23" s="11">
        <f>IF(AND(tblSalaries[[#This Row],[Salary in USD]]&gt;1000,tblSalaries[[#This Row],[Salary in USD]]&lt;2000),1,0)</f>
        <v>0</v>
      </c>
    </row>
    <row r="24" spans="2:28" ht="15" customHeight="1">
      <c r="B24" t="s">
        <v>2027</v>
      </c>
      <c r="C24" s="1">
        <v>41054.178148148145</v>
      </c>
      <c r="D24" s="4">
        <v>550000</v>
      </c>
      <c r="E24">
        <v>550000</v>
      </c>
      <c r="F24" t="s">
        <v>40</v>
      </c>
      <c r="G24">
        <f>tblSalaries[[#This Row],[clean Salary (in local currency)]]*VLOOKUP(tblSalaries[[#This Row],[Currency]],tblXrate[],2,FALSE)</f>
        <v>9794.354178093412</v>
      </c>
      <c r="H24" t="s">
        <v>49</v>
      </c>
      <c r="I24" t="s">
        <v>52</v>
      </c>
      <c r="J24" t="s">
        <v>8</v>
      </c>
      <c r="K24" t="str">
        <f>VLOOKUP(tblSalaries[[#This Row],[Where do you work]],tblCountries[[Actual]:[Mapping]],2,FALSE)</f>
        <v>India</v>
      </c>
      <c r="L24" t="s">
        <v>18</v>
      </c>
      <c r="O24" s="10" t="str">
        <f>IF(ISERROR(FIND("1",tblSalaries[[#This Row],[How many hours of a day you work on Excel]])),"",1)</f>
        <v/>
      </c>
      <c r="P24" s="11">
        <f>IF(ISERROR(FIND("2",tblSalaries[[#This Row],[How many hours of a day you work on Excel]])),"",2)</f>
        <v>2</v>
      </c>
      <c r="Q24" s="10">
        <f>IF(ISERROR(FIND("3",tblSalaries[[#This Row],[How many hours of a day you work on Excel]])),"",3)</f>
        <v>3</v>
      </c>
      <c r="R24" s="10" t="str">
        <f>IF(ISERROR(FIND("4",tblSalaries[[#This Row],[How many hours of a day you work on Excel]])),"",4)</f>
        <v/>
      </c>
      <c r="S24" s="10" t="str">
        <f>IF(ISERROR(FIND("5",tblSalaries[[#This Row],[How many hours of a day you work on Excel]])),"",5)</f>
        <v/>
      </c>
      <c r="T24" s="10" t="str">
        <f>IF(ISERROR(FIND("6",tblSalaries[[#This Row],[How many hours of a day you work on Excel]])),"",6)</f>
        <v/>
      </c>
      <c r="U24" s="11" t="str">
        <f>IF(ISERROR(FIND("7",tblSalaries[[#This Row],[How many hours of a day you work on Excel]])),"",7)</f>
        <v/>
      </c>
      <c r="V24" s="11" t="str">
        <f>IF(ISERROR(FIND("8",tblSalaries[[#This Row],[How many hours of a day you work on Excel]])),"",8)</f>
        <v/>
      </c>
      <c r="W24" s="11">
        <f>IF(MAX(tblSalaries[[#This Row],[1 hour]:[8 hours]])=0,#N/A,MAX(tblSalaries[[#This Row],[1 hour]:[8 hours]]))</f>
        <v>3</v>
      </c>
      <c r="X24" s="11">
        <f>IF(ISERROR(tblSalaries[[#This Row],[max h]]),1,tblSalaries[[#This Row],[Salary in USD]]/tblSalaries[[#This Row],[max h]]/260)</f>
        <v>12.55686433088899</v>
      </c>
      <c r="Y24" s="11">
        <f>IF(tblSalaries[[#This Row],[Years of Experience]]="",0,"0")</f>
        <v>0</v>
      </c>
      <c r="Z24"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24" s="11">
        <f>IF(tblSalaries[[#This Row],[Salary in USD]]&lt;1000,1,0)</f>
        <v>0</v>
      </c>
      <c r="AB24" s="11">
        <f>IF(AND(tblSalaries[[#This Row],[Salary in USD]]&gt;1000,tblSalaries[[#This Row],[Salary in USD]]&lt;2000),1,0)</f>
        <v>0</v>
      </c>
    </row>
    <row r="25" spans="2:28" ht="15" customHeight="1">
      <c r="B25" t="s">
        <v>2028</v>
      </c>
      <c r="C25" s="1">
        <v>41054.180115740739</v>
      </c>
      <c r="D25" s="4">
        <v>50000</v>
      </c>
      <c r="E25">
        <v>50000</v>
      </c>
      <c r="F25" t="s">
        <v>6</v>
      </c>
      <c r="G25">
        <f>tblSalaries[[#This Row],[clean Salary (in local currency)]]*VLOOKUP(tblSalaries[[#This Row],[Currency]],tblXrate[],2,FALSE)</f>
        <v>50000</v>
      </c>
      <c r="H25" t="s">
        <v>50</v>
      </c>
      <c r="I25" t="s">
        <v>52</v>
      </c>
      <c r="J25" t="s">
        <v>8</v>
      </c>
      <c r="K25" t="str">
        <f>VLOOKUP(tblSalaries[[#This Row],[Where do you work]],tblCountries[[Actual]:[Mapping]],2,FALSE)</f>
        <v>India</v>
      </c>
      <c r="L25" t="s">
        <v>25</v>
      </c>
      <c r="O25" s="10">
        <f>IF(ISERROR(FIND("1",tblSalaries[[#This Row],[How many hours of a day you work on Excel]])),"",1)</f>
        <v>1</v>
      </c>
      <c r="P25" s="11">
        <f>IF(ISERROR(FIND("2",tblSalaries[[#This Row],[How many hours of a day you work on Excel]])),"",2)</f>
        <v>2</v>
      </c>
      <c r="Q25" s="10" t="str">
        <f>IF(ISERROR(FIND("3",tblSalaries[[#This Row],[How many hours of a day you work on Excel]])),"",3)</f>
        <v/>
      </c>
      <c r="R25" s="10" t="str">
        <f>IF(ISERROR(FIND("4",tblSalaries[[#This Row],[How many hours of a day you work on Excel]])),"",4)</f>
        <v/>
      </c>
      <c r="S25" s="10" t="str">
        <f>IF(ISERROR(FIND("5",tblSalaries[[#This Row],[How many hours of a day you work on Excel]])),"",5)</f>
        <v/>
      </c>
      <c r="T25" s="10" t="str">
        <f>IF(ISERROR(FIND("6",tblSalaries[[#This Row],[How many hours of a day you work on Excel]])),"",6)</f>
        <v/>
      </c>
      <c r="U25" s="11" t="str">
        <f>IF(ISERROR(FIND("7",tblSalaries[[#This Row],[How many hours of a day you work on Excel]])),"",7)</f>
        <v/>
      </c>
      <c r="V25" s="11" t="str">
        <f>IF(ISERROR(FIND("8",tblSalaries[[#This Row],[How many hours of a day you work on Excel]])),"",8)</f>
        <v/>
      </c>
      <c r="W25" s="11">
        <f>IF(MAX(tblSalaries[[#This Row],[1 hour]:[8 hours]])=0,#N/A,MAX(tblSalaries[[#This Row],[1 hour]:[8 hours]]))</f>
        <v>2</v>
      </c>
      <c r="X25" s="11">
        <f>IF(ISERROR(tblSalaries[[#This Row],[max h]]),1,tblSalaries[[#This Row],[Salary in USD]]/tblSalaries[[#This Row],[max h]]/260)</f>
        <v>96.15384615384616</v>
      </c>
      <c r="Y25" s="11">
        <f>IF(tblSalaries[[#This Row],[Years of Experience]]="",0,"0")</f>
        <v>0</v>
      </c>
      <c r="Z25"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25" s="11">
        <f>IF(tblSalaries[[#This Row],[Salary in USD]]&lt;1000,1,0)</f>
        <v>0</v>
      </c>
      <c r="AB25" s="11">
        <f>IF(AND(tblSalaries[[#This Row],[Salary in USD]]&gt;1000,tblSalaries[[#This Row],[Salary in USD]]&lt;2000),1,0)</f>
        <v>0</v>
      </c>
    </row>
    <row r="26" spans="2:28" ht="15" customHeight="1">
      <c r="B26" t="s">
        <v>2029</v>
      </c>
      <c r="C26" s="1">
        <v>41054.183344907404</v>
      </c>
      <c r="D26" s="4">
        <v>13500</v>
      </c>
      <c r="E26">
        <v>13500</v>
      </c>
      <c r="F26" t="s">
        <v>6</v>
      </c>
      <c r="G26">
        <f>tblSalaries[[#This Row],[clean Salary (in local currency)]]*VLOOKUP(tblSalaries[[#This Row],[Currency]],tblXrate[],2,FALSE)</f>
        <v>13500</v>
      </c>
      <c r="H26" t="s">
        <v>51</v>
      </c>
      <c r="I26" t="s">
        <v>52</v>
      </c>
      <c r="J26" t="s">
        <v>8</v>
      </c>
      <c r="K26" t="str">
        <f>VLOOKUP(tblSalaries[[#This Row],[Where do you work]],tblCountries[[Actual]:[Mapping]],2,FALSE)</f>
        <v>India</v>
      </c>
      <c r="L26" t="s">
        <v>9</v>
      </c>
      <c r="O26" s="10" t="str">
        <f>IF(ISERROR(FIND("1",tblSalaries[[#This Row],[How many hours of a day you work on Excel]])),"",1)</f>
        <v/>
      </c>
      <c r="P26" s="11" t="str">
        <f>IF(ISERROR(FIND("2",tblSalaries[[#This Row],[How many hours of a day you work on Excel]])),"",2)</f>
        <v/>
      </c>
      <c r="Q26" s="10" t="str">
        <f>IF(ISERROR(FIND("3",tblSalaries[[#This Row],[How many hours of a day you work on Excel]])),"",3)</f>
        <v/>
      </c>
      <c r="R26" s="10">
        <f>IF(ISERROR(FIND("4",tblSalaries[[#This Row],[How many hours of a day you work on Excel]])),"",4)</f>
        <v>4</v>
      </c>
      <c r="S26" s="10" t="str">
        <f>IF(ISERROR(FIND("5",tblSalaries[[#This Row],[How many hours of a day you work on Excel]])),"",5)</f>
        <v/>
      </c>
      <c r="T26" s="10">
        <f>IF(ISERROR(FIND("6",tblSalaries[[#This Row],[How many hours of a day you work on Excel]])),"",6)</f>
        <v>6</v>
      </c>
      <c r="U26" s="11" t="str">
        <f>IF(ISERROR(FIND("7",tblSalaries[[#This Row],[How many hours of a day you work on Excel]])),"",7)</f>
        <v/>
      </c>
      <c r="V26" s="11" t="str">
        <f>IF(ISERROR(FIND("8",tblSalaries[[#This Row],[How many hours of a day you work on Excel]])),"",8)</f>
        <v/>
      </c>
      <c r="W26" s="11">
        <f>IF(MAX(tblSalaries[[#This Row],[1 hour]:[8 hours]])=0,#N/A,MAX(tblSalaries[[#This Row],[1 hour]:[8 hours]]))</f>
        <v>6</v>
      </c>
      <c r="X26" s="11">
        <f>IF(ISERROR(tblSalaries[[#This Row],[max h]]),1,tblSalaries[[#This Row],[Salary in USD]]/tblSalaries[[#This Row],[max h]]/260)</f>
        <v>8.6538461538461533</v>
      </c>
      <c r="Y26" s="11">
        <f>IF(tblSalaries[[#This Row],[Years of Experience]]="",0,"0")</f>
        <v>0</v>
      </c>
      <c r="Z26"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26" s="11">
        <f>IF(tblSalaries[[#This Row],[Salary in USD]]&lt;1000,1,0)</f>
        <v>0</v>
      </c>
      <c r="AB26" s="11">
        <f>IF(AND(tblSalaries[[#This Row],[Salary in USD]]&gt;1000,tblSalaries[[#This Row],[Salary in USD]]&lt;2000),1,0)</f>
        <v>0</v>
      </c>
    </row>
    <row r="27" spans="2:28" ht="15" customHeight="1">
      <c r="B27" t="s">
        <v>2030</v>
      </c>
      <c r="C27" s="1">
        <v>41054.183472222219</v>
      </c>
      <c r="D27" s="4">
        <v>96000</v>
      </c>
      <c r="E27">
        <v>96000</v>
      </c>
      <c r="F27" t="s">
        <v>6</v>
      </c>
      <c r="G27">
        <f>tblSalaries[[#This Row],[clean Salary (in local currency)]]*VLOOKUP(tblSalaries[[#This Row],[Currency]],tblXrate[],2,FALSE)</f>
        <v>96000</v>
      </c>
      <c r="H27" t="s">
        <v>20</v>
      </c>
      <c r="I27" t="s">
        <v>20</v>
      </c>
      <c r="J27" t="s">
        <v>15</v>
      </c>
      <c r="K27" t="str">
        <f>VLOOKUP(tblSalaries[[#This Row],[Where do you work]],tblCountries[[Actual]:[Mapping]],2,FALSE)</f>
        <v>USA</v>
      </c>
      <c r="L27" t="s">
        <v>18</v>
      </c>
      <c r="O27" s="10" t="str">
        <f>IF(ISERROR(FIND("1",tblSalaries[[#This Row],[How many hours of a day you work on Excel]])),"",1)</f>
        <v/>
      </c>
      <c r="P27" s="11">
        <f>IF(ISERROR(FIND("2",tblSalaries[[#This Row],[How many hours of a day you work on Excel]])),"",2)</f>
        <v>2</v>
      </c>
      <c r="Q27" s="10">
        <f>IF(ISERROR(FIND("3",tblSalaries[[#This Row],[How many hours of a day you work on Excel]])),"",3)</f>
        <v>3</v>
      </c>
      <c r="R27" s="10" t="str">
        <f>IF(ISERROR(FIND("4",tblSalaries[[#This Row],[How many hours of a day you work on Excel]])),"",4)</f>
        <v/>
      </c>
      <c r="S27" s="10" t="str">
        <f>IF(ISERROR(FIND("5",tblSalaries[[#This Row],[How many hours of a day you work on Excel]])),"",5)</f>
        <v/>
      </c>
      <c r="T27" s="10" t="str">
        <f>IF(ISERROR(FIND("6",tblSalaries[[#This Row],[How many hours of a day you work on Excel]])),"",6)</f>
        <v/>
      </c>
      <c r="U27" s="11" t="str">
        <f>IF(ISERROR(FIND("7",tblSalaries[[#This Row],[How many hours of a day you work on Excel]])),"",7)</f>
        <v/>
      </c>
      <c r="V27" s="11" t="str">
        <f>IF(ISERROR(FIND("8",tblSalaries[[#This Row],[How many hours of a day you work on Excel]])),"",8)</f>
        <v/>
      </c>
      <c r="W27" s="11">
        <f>IF(MAX(tblSalaries[[#This Row],[1 hour]:[8 hours]])=0,#N/A,MAX(tblSalaries[[#This Row],[1 hour]:[8 hours]]))</f>
        <v>3</v>
      </c>
      <c r="X27" s="11">
        <f>IF(ISERROR(tblSalaries[[#This Row],[max h]]),1,tblSalaries[[#This Row],[Salary in USD]]/tblSalaries[[#This Row],[max h]]/260)</f>
        <v>123.07692307692308</v>
      </c>
      <c r="Y27" s="11">
        <f>IF(tblSalaries[[#This Row],[Years of Experience]]="",0,"0")</f>
        <v>0</v>
      </c>
      <c r="Z27"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27" s="11">
        <f>IF(tblSalaries[[#This Row],[Salary in USD]]&lt;1000,1,0)</f>
        <v>0</v>
      </c>
      <c r="AB27" s="11">
        <f>IF(AND(tblSalaries[[#This Row],[Salary in USD]]&gt;1000,tblSalaries[[#This Row],[Salary in USD]]&lt;2000),1,0)</f>
        <v>0</v>
      </c>
    </row>
    <row r="28" spans="2:28" ht="15" customHeight="1">
      <c r="B28" t="s">
        <v>2031</v>
      </c>
      <c r="C28" s="1">
        <v>41054.188668981478</v>
      </c>
      <c r="D28" s="4">
        <v>1000000</v>
      </c>
      <c r="E28">
        <v>1000000</v>
      </c>
      <c r="F28" t="s">
        <v>40</v>
      </c>
      <c r="G28">
        <f>tblSalaries[[#This Row],[clean Salary (in local currency)]]*VLOOKUP(tblSalaries[[#This Row],[Currency]],tblXrate[],2,FALSE)</f>
        <v>17807.916687442568</v>
      </c>
      <c r="H28" t="s">
        <v>52</v>
      </c>
      <c r="I28" t="s">
        <v>52</v>
      </c>
      <c r="J28" t="s">
        <v>8</v>
      </c>
      <c r="K28" t="str">
        <f>VLOOKUP(tblSalaries[[#This Row],[Where do you work]],tblCountries[[Actual]:[Mapping]],2,FALSE)</f>
        <v>India</v>
      </c>
      <c r="L28" t="s">
        <v>9</v>
      </c>
      <c r="O28" s="10" t="str">
        <f>IF(ISERROR(FIND("1",tblSalaries[[#This Row],[How many hours of a day you work on Excel]])),"",1)</f>
        <v/>
      </c>
      <c r="P28" s="11" t="str">
        <f>IF(ISERROR(FIND("2",tblSalaries[[#This Row],[How many hours of a day you work on Excel]])),"",2)</f>
        <v/>
      </c>
      <c r="Q28" s="10" t="str">
        <f>IF(ISERROR(FIND("3",tblSalaries[[#This Row],[How many hours of a day you work on Excel]])),"",3)</f>
        <v/>
      </c>
      <c r="R28" s="10">
        <f>IF(ISERROR(FIND("4",tblSalaries[[#This Row],[How many hours of a day you work on Excel]])),"",4)</f>
        <v>4</v>
      </c>
      <c r="S28" s="10" t="str">
        <f>IF(ISERROR(FIND("5",tblSalaries[[#This Row],[How many hours of a day you work on Excel]])),"",5)</f>
        <v/>
      </c>
      <c r="T28" s="10">
        <f>IF(ISERROR(FIND("6",tblSalaries[[#This Row],[How many hours of a day you work on Excel]])),"",6)</f>
        <v>6</v>
      </c>
      <c r="U28" s="11" t="str">
        <f>IF(ISERROR(FIND("7",tblSalaries[[#This Row],[How many hours of a day you work on Excel]])),"",7)</f>
        <v/>
      </c>
      <c r="V28" s="11" t="str">
        <f>IF(ISERROR(FIND("8",tblSalaries[[#This Row],[How many hours of a day you work on Excel]])),"",8)</f>
        <v/>
      </c>
      <c r="W28" s="11">
        <f>IF(MAX(tblSalaries[[#This Row],[1 hour]:[8 hours]])=0,#N/A,MAX(tblSalaries[[#This Row],[1 hour]:[8 hours]]))</f>
        <v>6</v>
      </c>
      <c r="X28" s="11">
        <f>IF(ISERROR(tblSalaries[[#This Row],[max h]]),1,tblSalaries[[#This Row],[Salary in USD]]/tblSalaries[[#This Row],[max h]]/260)</f>
        <v>11.415331209899081</v>
      </c>
      <c r="Y28" s="11">
        <f>IF(tblSalaries[[#This Row],[Years of Experience]]="",0,"0")</f>
        <v>0</v>
      </c>
      <c r="Z28"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28" s="11">
        <f>IF(tblSalaries[[#This Row],[Salary in USD]]&lt;1000,1,0)</f>
        <v>0</v>
      </c>
      <c r="AB28" s="11">
        <f>IF(AND(tblSalaries[[#This Row],[Salary in USD]]&gt;1000,tblSalaries[[#This Row],[Salary in USD]]&lt;2000),1,0)</f>
        <v>0</v>
      </c>
    </row>
    <row r="29" spans="2:28" ht="15" customHeight="1">
      <c r="B29" t="s">
        <v>2032</v>
      </c>
      <c r="C29" s="1">
        <v>41054.189456018517</v>
      </c>
      <c r="D29" s="4">
        <v>75000</v>
      </c>
      <c r="E29">
        <v>75000</v>
      </c>
      <c r="F29" t="s">
        <v>6</v>
      </c>
      <c r="G29">
        <f>tblSalaries[[#This Row],[clean Salary (in local currency)]]*VLOOKUP(tblSalaries[[#This Row],[Currency]],tblXrate[],2,FALSE)</f>
        <v>75000</v>
      </c>
      <c r="H29" t="s">
        <v>53</v>
      </c>
      <c r="I29" t="s">
        <v>4001</v>
      </c>
      <c r="J29" t="s">
        <v>15</v>
      </c>
      <c r="K29" t="str">
        <f>VLOOKUP(tblSalaries[[#This Row],[Where do you work]],tblCountries[[Actual]:[Mapping]],2,FALSE)</f>
        <v>USA</v>
      </c>
      <c r="L29" t="s">
        <v>9</v>
      </c>
      <c r="O29" s="10" t="str">
        <f>IF(ISERROR(FIND("1",tblSalaries[[#This Row],[How many hours of a day you work on Excel]])),"",1)</f>
        <v/>
      </c>
      <c r="P29" s="11" t="str">
        <f>IF(ISERROR(FIND("2",tblSalaries[[#This Row],[How many hours of a day you work on Excel]])),"",2)</f>
        <v/>
      </c>
      <c r="Q29" s="10" t="str">
        <f>IF(ISERROR(FIND("3",tblSalaries[[#This Row],[How many hours of a day you work on Excel]])),"",3)</f>
        <v/>
      </c>
      <c r="R29" s="10">
        <f>IF(ISERROR(FIND("4",tblSalaries[[#This Row],[How many hours of a day you work on Excel]])),"",4)</f>
        <v>4</v>
      </c>
      <c r="S29" s="10" t="str">
        <f>IF(ISERROR(FIND("5",tblSalaries[[#This Row],[How many hours of a day you work on Excel]])),"",5)</f>
        <v/>
      </c>
      <c r="T29" s="10">
        <f>IF(ISERROR(FIND("6",tblSalaries[[#This Row],[How many hours of a day you work on Excel]])),"",6)</f>
        <v>6</v>
      </c>
      <c r="U29" s="11" t="str">
        <f>IF(ISERROR(FIND("7",tblSalaries[[#This Row],[How many hours of a day you work on Excel]])),"",7)</f>
        <v/>
      </c>
      <c r="V29" s="11" t="str">
        <f>IF(ISERROR(FIND("8",tblSalaries[[#This Row],[How many hours of a day you work on Excel]])),"",8)</f>
        <v/>
      </c>
      <c r="W29" s="11">
        <f>IF(MAX(tblSalaries[[#This Row],[1 hour]:[8 hours]])=0,#N/A,MAX(tblSalaries[[#This Row],[1 hour]:[8 hours]]))</f>
        <v>6</v>
      </c>
      <c r="X29" s="11">
        <f>IF(ISERROR(tblSalaries[[#This Row],[max h]]),1,tblSalaries[[#This Row],[Salary in USD]]/tblSalaries[[#This Row],[max h]]/260)</f>
        <v>48.07692307692308</v>
      </c>
      <c r="Y29" s="11">
        <f>IF(tblSalaries[[#This Row],[Years of Experience]]="",0,"0")</f>
        <v>0</v>
      </c>
      <c r="Z29"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29" s="11">
        <f>IF(tblSalaries[[#This Row],[Salary in USD]]&lt;1000,1,0)</f>
        <v>0</v>
      </c>
      <c r="AB29" s="11">
        <f>IF(AND(tblSalaries[[#This Row],[Salary in USD]]&gt;1000,tblSalaries[[#This Row],[Salary in USD]]&lt;2000),1,0)</f>
        <v>0</v>
      </c>
    </row>
    <row r="30" spans="2:28" ht="15" customHeight="1">
      <c r="B30" t="s">
        <v>2033</v>
      </c>
      <c r="C30" s="1">
        <v>41054.197118055556</v>
      </c>
      <c r="D30" s="4" t="s">
        <v>54</v>
      </c>
      <c r="E30">
        <v>40000</v>
      </c>
      <c r="F30" t="s">
        <v>6</v>
      </c>
      <c r="G30">
        <f>tblSalaries[[#This Row],[clean Salary (in local currency)]]*VLOOKUP(tblSalaries[[#This Row],[Currency]],tblXrate[],2,FALSE)</f>
        <v>40000</v>
      </c>
      <c r="H30" t="s">
        <v>55</v>
      </c>
      <c r="I30" t="s">
        <v>52</v>
      </c>
      <c r="J30" t="s">
        <v>15</v>
      </c>
      <c r="K30" t="str">
        <f>VLOOKUP(tblSalaries[[#This Row],[Where do you work]],tblCountries[[Actual]:[Mapping]],2,FALSE)</f>
        <v>USA</v>
      </c>
      <c r="L30" t="s">
        <v>18</v>
      </c>
      <c r="O30" s="10" t="str">
        <f>IF(ISERROR(FIND("1",tblSalaries[[#This Row],[How many hours of a day you work on Excel]])),"",1)</f>
        <v/>
      </c>
      <c r="P30" s="11">
        <f>IF(ISERROR(FIND("2",tblSalaries[[#This Row],[How many hours of a day you work on Excel]])),"",2)</f>
        <v>2</v>
      </c>
      <c r="Q30" s="10">
        <f>IF(ISERROR(FIND("3",tblSalaries[[#This Row],[How many hours of a day you work on Excel]])),"",3)</f>
        <v>3</v>
      </c>
      <c r="R30" s="10" t="str">
        <f>IF(ISERROR(FIND("4",tblSalaries[[#This Row],[How many hours of a day you work on Excel]])),"",4)</f>
        <v/>
      </c>
      <c r="S30" s="10" t="str">
        <f>IF(ISERROR(FIND("5",tblSalaries[[#This Row],[How many hours of a day you work on Excel]])),"",5)</f>
        <v/>
      </c>
      <c r="T30" s="10" t="str">
        <f>IF(ISERROR(FIND("6",tblSalaries[[#This Row],[How many hours of a day you work on Excel]])),"",6)</f>
        <v/>
      </c>
      <c r="U30" s="11" t="str">
        <f>IF(ISERROR(FIND("7",tblSalaries[[#This Row],[How many hours of a day you work on Excel]])),"",7)</f>
        <v/>
      </c>
      <c r="V30" s="11" t="str">
        <f>IF(ISERROR(FIND("8",tblSalaries[[#This Row],[How many hours of a day you work on Excel]])),"",8)</f>
        <v/>
      </c>
      <c r="W30" s="11">
        <f>IF(MAX(tblSalaries[[#This Row],[1 hour]:[8 hours]])=0,#N/A,MAX(tblSalaries[[#This Row],[1 hour]:[8 hours]]))</f>
        <v>3</v>
      </c>
      <c r="X30" s="11">
        <f>IF(ISERROR(tblSalaries[[#This Row],[max h]]),1,tblSalaries[[#This Row],[Salary in USD]]/tblSalaries[[#This Row],[max h]]/260)</f>
        <v>51.282051282051285</v>
      </c>
      <c r="Y30" s="11">
        <f>IF(tblSalaries[[#This Row],[Years of Experience]]="",0,"0")</f>
        <v>0</v>
      </c>
      <c r="Z30"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30" s="11">
        <f>IF(tblSalaries[[#This Row],[Salary in USD]]&lt;1000,1,0)</f>
        <v>0</v>
      </c>
      <c r="AB30" s="11">
        <f>IF(AND(tblSalaries[[#This Row],[Salary in USD]]&gt;1000,tblSalaries[[#This Row],[Salary in USD]]&lt;2000),1,0)</f>
        <v>0</v>
      </c>
    </row>
    <row r="31" spans="2:28" ht="15" customHeight="1">
      <c r="B31" t="s">
        <v>2034</v>
      </c>
      <c r="C31" s="1">
        <v>41054.197928240741</v>
      </c>
      <c r="D31" s="4">
        <v>60000</v>
      </c>
      <c r="E31">
        <v>60000</v>
      </c>
      <c r="F31" t="s">
        <v>6</v>
      </c>
      <c r="G31">
        <f>tblSalaries[[#This Row],[clean Salary (in local currency)]]*VLOOKUP(tblSalaries[[#This Row],[Currency]],tblXrate[],2,FALSE)</f>
        <v>60000</v>
      </c>
      <c r="H31" t="s">
        <v>57</v>
      </c>
      <c r="I31" t="s">
        <v>20</v>
      </c>
      <c r="J31" t="s">
        <v>15</v>
      </c>
      <c r="K31" t="str">
        <f>VLOOKUP(tblSalaries[[#This Row],[Where do you work]],tblCountries[[Actual]:[Mapping]],2,FALSE)</f>
        <v>USA</v>
      </c>
      <c r="L31" t="s">
        <v>13</v>
      </c>
      <c r="O31" s="10" t="str">
        <f>IF(ISERROR(FIND("1",tblSalaries[[#This Row],[How many hours of a day you work on Excel]])),"",1)</f>
        <v/>
      </c>
      <c r="P31" s="11" t="str">
        <f>IF(ISERROR(FIND("2",tblSalaries[[#This Row],[How many hours of a day you work on Excel]])),"",2)</f>
        <v/>
      </c>
      <c r="Q31" s="10" t="str">
        <f>IF(ISERROR(FIND("3",tblSalaries[[#This Row],[How many hours of a day you work on Excel]])),"",3)</f>
        <v/>
      </c>
      <c r="R31" s="10" t="str">
        <f>IF(ISERROR(FIND("4",tblSalaries[[#This Row],[How many hours of a day you work on Excel]])),"",4)</f>
        <v/>
      </c>
      <c r="S31" s="10" t="str">
        <f>IF(ISERROR(FIND("5",tblSalaries[[#This Row],[How many hours of a day you work on Excel]])),"",5)</f>
        <v/>
      </c>
      <c r="T31" s="10" t="str">
        <f>IF(ISERROR(FIND("6",tblSalaries[[#This Row],[How many hours of a day you work on Excel]])),"",6)</f>
        <v/>
      </c>
      <c r="U31" s="11" t="str">
        <f>IF(ISERROR(FIND("7",tblSalaries[[#This Row],[How many hours of a day you work on Excel]])),"",7)</f>
        <v/>
      </c>
      <c r="V31" s="11">
        <f>IF(ISERROR(FIND("8",tblSalaries[[#This Row],[How many hours of a day you work on Excel]])),"",8)</f>
        <v>8</v>
      </c>
      <c r="W31" s="11">
        <f>IF(MAX(tblSalaries[[#This Row],[1 hour]:[8 hours]])=0,#N/A,MAX(tblSalaries[[#This Row],[1 hour]:[8 hours]]))</f>
        <v>8</v>
      </c>
      <c r="X31" s="11">
        <f>IF(ISERROR(tblSalaries[[#This Row],[max h]]),1,tblSalaries[[#This Row],[Salary in USD]]/tblSalaries[[#This Row],[max h]]/260)</f>
        <v>28.846153846153847</v>
      </c>
      <c r="Y31" s="11">
        <f>IF(tblSalaries[[#This Row],[Years of Experience]]="",0,"0")</f>
        <v>0</v>
      </c>
      <c r="Z31"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31" s="11">
        <f>IF(tblSalaries[[#This Row],[Salary in USD]]&lt;1000,1,0)</f>
        <v>0</v>
      </c>
      <c r="AB31" s="11">
        <f>IF(AND(tblSalaries[[#This Row],[Salary in USD]]&gt;1000,tblSalaries[[#This Row],[Salary in USD]]&lt;2000),1,0)</f>
        <v>0</v>
      </c>
    </row>
    <row r="32" spans="2:28" ht="15" customHeight="1">
      <c r="B32" t="s">
        <v>2035</v>
      </c>
      <c r="C32" s="1">
        <v>41054.200381944444</v>
      </c>
      <c r="D32" s="4">
        <v>2700</v>
      </c>
      <c r="E32">
        <v>32400</v>
      </c>
      <c r="F32" t="s">
        <v>22</v>
      </c>
      <c r="G32">
        <f>tblSalaries[[#This Row],[clean Salary (in local currency)]]*VLOOKUP(tblSalaries[[#This Row],[Currency]],tblXrate[],2,FALSE)</f>
        <v>41160.941823328096</v>
      </c>
      <c r="H32" t="s">
        <v>58</v>
      </c>
      <c r="I32" t="s">
        <v>52</v>
      </c>
      <c r="J32" t="s">
        <v>59</v>
      </c>
      <c r="K32" t="str">
        <f>VLOOKUP(tblSalaries[[#This Row],[Where do you work]],tblCountries[[Actual]:[Mapping]],2,FALSE)</f>
        <v>Belgium</v>
      </c>
      <c r="L32" t="s">
        <v>9</v>
      </c>
      <c r="O32" s="10" t="str">
        <f>IF(ISERROR(FIND("1",tblSalaries[[#This Row],[How many hours of a day you work on Excel]])),"",1)</f>
        <v/>
      </c>
      <c r="P32" s="11" t="str">
        <f>IF(ISERROR(FIND("2",tblSalaries[[#This Row],[How many hours of a day you work on Excel]])),"",2)</f>
        <v/>
      </c>
      <c r="Q32" s="10" t="str">
        <f>IF(ISERROR(FIND("3",tblSalaries[[#This Row],[How many hours of a day you work on Excel]])),"",3)</f>
        <v/>
      </c>
      <c r="R32" s="10">
        <f>IF(ISERROR(FIND("4",tblSalaries[[#This Row],[How many hours of a day you work on Excel]])),"",4)</f>
        <v>4</v>
      </c>
      <c r="S32" s="10" t="str">
        <f>IF(ISERROR(FIND("5",tblSalaries[[#This Row],[How many hours of a day you work on Excel]])),"",5)</f>
        <v/>
      </c>
      <c r="T32" s="10">
        <f>IF(ISERROR(FIND("6",tblSalaries[[#This Row],[How many hours of a day you work on Excel]])),"",6)</f>
        <v>6</v>
      </c>
      <c r="U32" s="11" t="str">
        <f>IF(ISERROR(FIND("7",tblSalaries[[#This Row],[How many hours of a day you work on Excel]])),"",7)</f>
        <v/>
      </c>
      <c r="V32" s="11" t="str">
        <f>IF(ISERROR(FIND("8",tblSalaries[[#This Row],[How many hours of a day you work on Excel]])),"",8)</f>
        <v/>
      </c>
      <c r="W32" s="11">
        <f>IF(MAX(tblSalaries[[#This Row],[1 hour]:[8 hours]])=0,#N/A,MAX(tblSalaries[[#This Row],[1 hour]:[8 hours]]))</f>
        <v>6</v>
      </c>
      <c r="X32" s="11">
        <f>IF(ISERROR(tblSalaries[[#This Row],[max h]]),1,tblSalaries[[#This Row],[Salary in USD]]/tblSalaries[[#This Row],[max h]]/260)</f>
        <v>26.385219117518009</v>
      </c>
      <c r="Y32" s="11">
        <f>IF(tblSalaries[[#This Row],[Years of Experience]]="",0,"0")</f>
        <v>0</v>
      </c>
      <c r="Z32"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32" s="11">
        <f>IF(tblSalaries[[#This Row],[Salary in USD]]&lt;1000,1,0)</f>
        <v>0</v>
      </c>
      <c r="AB32" s="11">
        <f>IF(AND(tblSalaries[[#This Row],[Salary in USD]]&gt;1000,tblSalaries[[#This Row],[Salary in USD]]&lt;2000),1,0)</f>
        <v>0</v>
      </c>
    </row>
    <row r="33" spans="2:28" ht="15" customHeight="1">
      <c r="B33" t="s">
        <v>2036</v>
      </c>
      <c r="C33" s="1">
        <v>41054.203043981484</v>
      </c>
      <c r="D33" s="4" t="s">
        <v>60</v>
      </c>
      <c r="E33">
        <v>900000</v>
      </c>
      <c r="F33" t="s">
        <v>40</v>
      </c>
      <c r="G33">
        <f>tblSalaries[[#This Row],[clean Salary (in local currency)]]*VLOOKUP(tblSalaries[[#This Row],[Currency]],tblXrate[],2,FALSE)</f>
        <v>16027.125018698311</v>
      </c>
      <c r="H33" t="s">
        <v>61</v>
      </c>
      <c r="I33" t="s">
        <v>279</v>
      </c>
      <c r="J33" t="s">
        <v>8</v>
      </c>
      <c r="K33" t="str">
        <f>VLOOKUP(tblSalaries[[#This Row],[Where do you work]],tblCountries[[Actual]:[Mapping]],2,FALSE)</f>
        <v>India</v>
      </c>
      <c r="L33" t="s">
        <v>25</v>
      </c>
      <c r="O33" s="10">
        <f>IF(ISERROR(FIND("1",tblSalaries[[#This Row],[How many hours of a day you work on Excel]])),"",1)</f>
        <v>1</v>
      </c>
      <c r="P33" s="11">
        <f>IF(ISERROR(FIND("2",tblSalaries[[#This Row],[How many hours of a day you work on Excel]])),"",2)</f>
        <v>2</v>
      </c>
      <c r="Q33" s="10" t="str">
        <f>IF(ISERROR(FIND("3",tblSalaries[[#This Row],[How many hours of a day you work on Excel]])),"",3)</f>
        <v/>
      </c>
      <c r="R33" s="10" t="str">
        <f>IF(ISERROR(FIND("4",tblSalaries[[#This Row],[How many hours of a day you work on Excel]])),"",4)</f>
        <v/>
      </c>
      <c r="S33" s="10" t="str">
        <f>IF(ISERROR(FIND("5",tblSalaries[[#This Row],[How many hours of a day you work on Excel]])),"",5)</f>
        <v/>
      </c>
      <c r="T33" s="10" t="str">
        <f>IF(ISERROR(FIND("6",tblSalaries[[#This Row],[How many hours of a day you work on Excel]])),"",6)</f>
        <v/>
      </c>
      <c r="U33" s="11" t="str">
        <f>IF(ISERROR(FIND("7",tblSalaries[[#This Row],[How many hours of a day you work on Excel]])),"",7)</f>
        <v/>
      </c>
      <c r="V33" s="11" t="str">
        <f>IF(ISERROR(FIND("8",tblSalaries[[#This Row],[How many hours of a day you work on Excel]])),"",8)</f>
        <v/>
      </c>
      <c r="W33" s="11">
        <f>IF(MAX(tblSalaries[[#This Row],[1 hour]:[8 hours]])=0,#N/A,MAX(tblSalaries[[#This Row],[1 hour]:[8 hours]]))</f>
        <v>2</v>
      </c>
      <c r="X33" s="11">
        <f>IF(ISERROR(tblSalaries[[#This Row],[max h]]),1,tblSalaries[[#This Row],[Salary in USD]]/tblSalaries[[#This Row],[max h]]/260)</f>
        <v>30.82139426672752</v>
      </c>
      <c r="Y33" s="11">
        <f>IF(tblSalaries[[#This Row],[Years of Experience]]="",0,"0")</f>
        <v>0</v>
      </c>
      <c r="Z33"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33" s="11">
        <f>IF(tblSalaries[[#This Row],[Salary in USD]]&lt;1000,1,0)</f>
        <v>0</v>
      </c>
      <c r="AB33" s="11">
        <f>IF(AND(tblSalaries[[#This Row],[Salary in USD]]&gt;1000,tblSalaries[[#This Row],[Salary in USD]]&lt;2000),1,0)</f>
        <v>0</v>
      </c>
    </row>
    <row r="34" spans="2:28" ht="15" customHeight="1">
      <c r="B34" t="s">
        <v>2037</v>
      </c>
      <c r="C34" s="1">
        <v>41054.205266203702</v>
      </c>
      <c r="D34" s="4" t="s">
        <v>62</v>
      </c>
      <c r="E34">
        <v>600000</v>
      </c>
      <c r="F34" t="s">
        <v>40</v>
      </c>
      <c r="G34">
        <f>tblSalaries[[#This Row],[clean Salary (in local currency)]]*VLOOKUP(tblSalaries[[#This Row],[Currency]],tblXrate[],2,FALSE)</f>
        <v>10684.750012465542</v>
      </c>
      <c r="H34" t="s">
        <v>63</v>
      </c>
      <c r="I34" t="s">
        <v>52</v>
      </c>
      <c r="J34" t="s">
        <v>8</v>
      </c>
      <c r="K34" t="str">
        <f>VLOOKUP(tblSalaries[[#This Row],[Where do you work]],tblCountries[[Actual]:[Mapping]],2,FALSE)</f>
        <v>India</v>
      </c>
      <c r="L34" t="s">
        <v>9</v>
      </c>
      <c r="O34" s="10" t="str">
        <f>IF(ISERROR(FIND("1",tblSalaries[[#This Row],[How many hours of a day you work on Excel]])),"",1)</f>
        <v/>
      </c>
      <c r="P34" s="11" t="str">
        <f>IF(ISERROR(FIND("2",tblSalaries[[#This Row],[How many hours of a day you work on Excel]])),"",2)</f>
        <v/>
      </c>
      <c r="Q34" s="10" t="str">
        <f>IF(ISERROR(FIND("3",tblSalaries[[#This Row],[How many hours of a day you work on Excel]])),"",3)</f>
        <v/>
      </c>
      <c r="R34" s="10">
        <f>IF(ISERROR(FIND("4",tblSalaries[[#This Row],[How many hours of a day you work on Excel]])),"",4)</f>
        <v>4</v>
      </c>
      <c r="S34" s="10" t="str">
        <f>IF(ISERROR(FIND("5",tblSalaries[[#This Row],[How many hours of a day you work on Excel]])),"",5)</f>
        <v/>
      </c>
      <c r="T34" s="10">
        <f>IF(ISERROR(FIND("6",tblSalaries[[#This Row],[How many hours of a day you work on Excel]])),"",6)</f>
        <v>6</v>
      </c>
      <c r="U34" s="11" t="str">
        <f>IF(ISERROR(FIND("7",tblSalaries[[#This Row],[How many hours of a day you work on Excel]])),"",7)</f>
        <v/>
      </c>
      <c r="V34" s="11" t="str">
        <f>IF(ISERROR(FIND("8",tblSalaries[[#This Row],[How many hours of a day you work on Excel]])),"",8)</f>
        <v/>
      </c>
      <c r="W34" s="11">
        <f>IF(MAX(tblSalaries[[#This Row],[1 hour]:[8 hours]])=0,#N/A,MAX(tblSalaries[[#This Row],[1 hour]:[8 hours]]))</f>
        <v>6</v>
      </c>
      <c r="X34" s="11">
        <f>IF(ISERROR(tblSalaries[[#This Row],[max h]]),1,tblSalaries[[#This Row],[Salary in USD]]/tblSalaries[[#This Row],[max h]]/260)</f>
        <v>6.8491987259394493</v>
      </c>
      <c r="Y34" s="11">
        <f>IF(tblSalaries[[#This Row],[Years of Experience]]="",0,"0")</f>
        <v>0</v>
      </c>
      <c r="Z34"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34" s="11">
        <f>IF(tblSalaries[[#This Row],[Salary in USD]]&lt;1000,1,0)</f>
        <v>0</v>
      </c>
      <c r="AB34" s="11">
        <f>IF(AND(tblSalaries[[#This Row],[Salary in USD]]&gt;1000,tblSalaries[[#This Row],[Salary in USD]]&lt;2000),1,0)</f>
        <v>0</v>
      </c>
    </row>
    <row r="35" spans="2:28" ht="15" customHeight="1">
      <c r="B35" t="s">
        <v>2038</v>
      </c>
      <c r="C35" s="1">
        <v>41054.205416666664</v>
      </c>
      <c r="D35" s="4">
        <v>41000</v>
      </c>
      <c r="E35">
        <v>41000</v>
      </c>
      <c r="F35" t="s">
        <v>6</v>
      </c>
      <c r="G35">
        <f>tblSalaries[[#This Row],[clean Salary (in local currency)]]*VLOOKUP(tblSalaries[[#This Row],[Currency]],tblXrate[],2,FALSE)</f>
        <v>41000</v>
      </c>
      <c r="H35" t="s">
        <v>64</v>
      </c>
      <c r="I35" t="s">
        <v>52</v>
      </c>
      <c r="J35" t="s">
        <v>65</v>
      </c>
      <c r="K35" t="str">
        <f>VLOOKUP(tblSalaries[[#This Row],[Where do you work]],tblCountries[[Actual]:[Mapping]],2,FALSE)</f>
        <v>Russia</v>
      </c>
      <c r="L35" t="s">
        <v>13</v>
      </c>
      <c r="O35" s="10" t="str">
        <f>IF(ISERROR(FIND("1",tblSalaries[[#This Row],[How many hours of a day you work on Excel]])),"",1)</f>
        <v/>
      </c>
      <c r="P35" s="11" t="str">
        <f>IF(ISERROR(FIND("2",tblSalaries[[#This Row],[How many hours of a day you work on Excel]])),"",2)</f>
        <v/>
      </c>
      <c r="Q35" s="10" t="str">
        <f>IF(ISERROR(FIND("3",tblSalaries[[#This Row],[How many hours of a day you work on Excel]])),"",3)</f>
        <v/>
      </c>
      <c r="R35" s="10" t="str">
        <f>IF(ISERROR(FIND("4",tblSalaries[[#This Row],[How many hours of a day you work on Excel]])),"",4)</f>
        <v/>
      </c>
      <c r="S35" s="10" t="str">
        <f>IF(ISERROR(FIND("5",tblSalaries[[#This Row],[How many hours of a day you work on Excel]])),"",5)</f>
        <v/>
      </c>
      <c r="T35" s="10" t="str">
        <f>IF(ISERROR(FIND("6",tblSalaries[[#This Row],[How many hours of a day you work on Excel]])),"",6)</f>
        <v/>
      </c>
      <c r="U35" s="11" t="str">
        <f>IF(ISERROR(FIND("7",tblSalaries[[#This Row],[How many hours of a day you work on Excel]])),"",7)</f>
        <v/>
      </c>
      <c r="V35" s="11">
        <f>IF(ISERROR(FIND("8",tblSalaries[[#This Row],[How many hours of a day you work on Excel]])),"",8)</f>
        <v>8</v>
      </c>
      <c r="W35" s="11">
        <f>IF(MAX(tblSalaries[[#This Row],[1 hour]:[8 hours]])=0,#N/A,MAX(tblSalaries[[#This Row],[1 hour]:[8 hours]]))</f>
        <v>8</v>
      </c>
      <c r="X35" s="11">
        <f>IF(ISERROR(tblSalaries[[#This Row],[max h]]),1,tblSalaries[[#This Row],[Salary in USD]]/tblSalaries[[#This Row],[max h]]/260)</f>
        <v>19.71153846153846</v>
      </c>
      <c r="Y35" s="11">
        <f>IF(tblSalaries[[#This Row],[Years of Experience]]="",0,"0")</f>
        <v>0</v>
      </c>
      <c r="Z35"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35" s="11">
        <f>IF(tblSalaries[[#This Row],[Salary in USD]]&lt;1000,1,0)</f>
        <v>0</v>
      </c>
      <c r="AB35" s="11">
        <f>IF(AND(tblSalaries[[#This Row],[Salary in USD]]&gt;1000,tblSalaries[[#This Row],[Salary in USD]]&lt;2000),1,0)</f>
        <v>0</v>
      </c>
    </row>
    <row r="36" spans="2:28" ht="15" customHeight="1">
      <c r="B36" t="s">
        <v>2039</v>
      </c>
      <c r="C36" s="1">
        <v>41054.206319444442</v>
      </c>
      <c r="D36" s="4" t="s">
        <v>66</v>
      </c>
      <c r="E36">
        <v>360000</v>
      </c>
      <c r="F36" t="s">
        <v>40</v>
      </c>
      <c r="G36">
        <f>tblSalaries[[#This Row],[clean Salary (in local currency)]]*VLOOKUP(tblSalaries[[#This Row],[Currency]],tblXrate[],2,FALSE)</f>
        <v>6410.8500074793246</v>
      </c>
      <c r="H36" t="s">
        <v>67</v>
      </c>
      <c r="I36" t="s">
        <v>67</v>
      </c>
      <c r="J36" t="s">
        <v>8</v>
      </c>
      <c r="K36" t="str">
        <f>VLOOKUP(tblSalaries[[#This Row],[Where do you work]],tblCountries[[Actual]:[Mapping]],2,FALSE)</f>
        <v>India</v>
      </c>
      <c r="L36" t="s">
        <v>9</v>
      </c>
      <c r="O36" s="10" t="str">
        <f>IF(ISERROR(FIND("1",tblSalaries[[#This Row],[How many hours of a day you work on Excel]])),"",1)</f>
        <v/>
      </c>
      <c r="P36" s="11" t="str">
        <f>IF(ISERROR(FIND("2",tblSalaries[[#This Row],[How many hours of a day you work on Excel]])),"",2)</f>
        <v/>
      </c>
      <c r="Q36" s="10" t="str">
        <f>IF(ISERROR(FIND("3",tblSalaries[[#This Row],[How many hours of a day you work on Excel]])),"",3)</f>
        <v/>
      </c>
      <c r="R36" s="10">
        <f>IF(ISERROR(FIND("4",tblSalaries[[#This Row],[How many hours of a day you work on Excel]])),"",4)</f>
        <v>4</v>
      </c>
      <c r="S36" s="10" t="str">
        <f>IF(ISERROR(FIND("5",tblSalaries[[#This Row],[How many hours of a day you work on Excel]])),"",5)</f>
        <v/>
      </c>
      <c r="T36" s="10">
        <f>IF(ISERROR(FIND("6",tblSalaries[[#This Row],[How many hours of a day you work on Excel]])),"",6)</f>
        <v>6</v>
      </c>
      <c r="U36" s="11" t="str">
        <f>IF(ISERROR(FIND("7",tblSalaries[[#This Row],[How many hours of a day you work on Excel]])),"",7)</f>
        <v/>
      </c>
      <c r="V36" s="11" t="str">
        <f>IF(ISERROR(FIND("8",tblSalaries[[#This Row],[How many hours of a day you work on Excel]])),"",8)</f>
        <v/>
      </c>
      <c r="W36" s="11">
        <f>IF(MAX(tblSalaries[[#This Row],[1 hour]:[8 hours]])=0,#N/A,MAX(tblSalaries[[#This Row],[1 hour]:[8 hours]]))</f>
        <v>6</v>
      </c>
      <c r="X36" s="11">
        <f>IF(ISERROR(tblSalaries[[#This Row],[max h]]),1,tblSalaries[[#This Row],[Salary in USD]]/tblSalaries[[#This Row],[max h]]/260)</f>
        <v>4.1095192355636696</v>
      </c>
      <c r="Y36" s="11">
        <f>IF(tblSalaries[[#This Row],[Years of Experience]]="",0,"0")</f>
        <v>0</v>
      </c>
      <c r="Z36"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36" s="11">
        <f>IF(tblSalaries[[#This Row],[Salary in USD]]&lt;1000,1,0)</f>
        <v>0</v>
      </c>
      <c r="AB36" s="11">
        <f>IF(AND(tblSalaries[[#This Row],[Salary in USD]]&gt;1000,tblSalaries[[#This Row],[Salary in USD]]&lt;2000),1,0)</f>
        <v>0</v>
      </c>
    </row>
    <row r="37" spans="2:28" ht="15" customHeight="1">
      <c r="B37" t="s">
        <v>2040</v>
      </c>
      <c r="C37" s="1">
        <v>41054.207465277781</v>
      </c>
      <c r="D37" s="4" t="s">
        <v>68</v>
      </c>
      <c r="E37">
        <v>35000</v>
      </c>
      <c r="F37" t="s">
        <v>69</v>
      </c>
      <c r="G37">
        <f>tblSalaries[[#This Row],[clean Salary (in local currency)]]*VLOOKUP(tblSalaries[[#This Row],[Currency]],tblXrate[],2,FALSE)</f>
        <v>55166.239522354947</v>
      </c>
      <c r="H37" t="s">
        <v>70</v>
      </c>
      <c r="I37" t="s">
        <v>20</v>
      </c>
      <c r="J37" t="s">
        <v>71</v>
      </c>
      <c r="K37" t="str">
        <f>VLOOKUP(tblSalaries[[#This Row],[Where do you work]],tblCountries[[Actual]:[Mapping]],2,FALSE)</f>
        <v>UK</v>
      </c>
      <c r="L37" t="s">
        <v>13</v>
      </c>
      <c r="O37" s="10" t="str">
        <f>IF(ISERROR(FIND("1",tblSalaries[[#This Row],[How many hours of a day you work on Excel]])),"",1)</f>
        <v/>
      </c>
      <c r="P37" s="11" t="str">
        <f>IF(ISERROR(FIND("2",tblSalaries[[#This Row],[How many hours of a day you work on Excel]])),"",2)</f>
        <v/>
      </c>
      <c r="Q37" s="10" t="str">
        <f>IF(ISERROR(FIND("3",tblSalaries[[#This Row],[How many hours of a day you work on Excel]])),"",3)</f>
        <v/>
      </c>
      <c r="R37" s="10" t="str">
        <f>IF(ISERROR(FIND("4",tblSalaries[[#This Row],[How many hours of a day you work on Excel]])),"",4)</f>
        <v/>
      </c>
      <c r="S37" s="10" t="str">
        <f>IF(ISERROR(FIND("5",tblSalaries[[#This Row],[How many hours of a day you work on Excel]])),"",5)</f>
        <v/>
      </c>
      <c r="T37" s="10" t="str">
        <f>IF(ISERROR(FIND("6",tblSalaries[[#This Row],[How many hours of a day you work on Excel]])),"",6)</f>
        <v/>
      </c>
      <c r="U37" s="11" t="str">
        <f>IF(ISERROR(FIND("7",tblSalaries[[#This Row],[How many hours of a day you work on Excel]])),"",7)</f>
        <v/>
      </c>
      <c r="V37" s="11">
        <f>IF(ISERROR(FIND("8",tblSalaries[[#This Row],[How many hours of a day you work on Excel]])),"",8)</f>
        <v>8</v>
      </c>
      <c r="W37" s="11">
        <f>IF(MAX(tblSalaries[[#This Row],[1 hour]:[8 hours]])=0,#N/A,MAX(tblSalaries[[#This Row],[1 hour]:[8 hours]]))</f>
        <v>8</v>
      </c>
      <c r="X37" s="11">
        <f>IF(ISERROR(tblSalaries[[#This Row],[max h]]),1,tblSalaries[[#This Row],[Salary in USD]]/tblSalaries[[#This Row],[max h]]/260)</f>
        <v>26.522230539593725</v>
      </c>
      <c r="Y37" s="11">
        <f>IF(tblSalaries[[#This Row],[Years of Experience]]="",0,"0")</f>
        <v>0</v>
      </c>
      <c r="Z37"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37" s="11">
        <f>IF(tblSalaries[[#This Row],[Salary in USD]]&lt;1000,1,0)</f>
        <v>0</v>
      </c>
      <c r="AB37" s="11">
        <f>IF(AND(tblSalaries[[#This Row],[Salary in USD]]&gt;1000,tblSalaries[[#This Row],[Salary in USD]]&lt;2000),1,0)</f>
        <v>0</v>
      </c>
    </row>
    <row r="38" spans="2:28" ht="15" customHeight="1">
      <c r="B38" t="s">
        <v>2041</v>
      </c>
      <c r="C38" s="1">
        <v>41054.209131944444</v>
      </c>
      <c r="D38" s="4" t="s">
        <v>74</v>
      </c>
      <c r="E38">
        <v>19200</v>
      </c>
      <c r="F38" t="s">
        <v>6</v>
      </c>
      <c r="G38">
        <f>tblSalaries[[#This Row],[clean Salary (in local currency)]]*VLOOKUP(tblSalaries[[#This Row],[Currency]],tblXrate[],2,FALSE)</f>
        <v>19200</v>
      </c>
      <c r="H38" t="s">
        <v>20</v>
      </c>
      <c r="I38" t="s">
        <v>20</v>
      </c>
      <c r="J38" t="s">
        <v>75</v>
      </c>
      <c r="K38" t="str">
        <f>VLOOKUP(tblSalaries[[#This Row],[Where do you work]],tblCountries[[Actual]:[Mapping]],2,FALSE)</f>
        <v>Poland</v>
      </c>
      <c r="L38" t="s">
        <v>18</v>
      </c>
      <c r="O38" s="10" t="str">
        <f>IF(ISERROR(FIND("1",tblSalaries[[#This Row],[How many hours of a day you work on Excel]])),"",1)</f>
        <v/>
      </c>
      <c r="P38" s="11">
        <f>IF(ISERROR(FIND("2",tblSalaries[[#This Row],[How many hours of a day you work on Excel]])),"",2)</f>
        <v>2</v>
      </c>
      <c r="Q38" s="10">
        <f>IF(ISERROR(FIND("3",tblSalaries[[#This Row],[How many hours of a day you work on Excel]])),"",3)</f>
        <v>3</v>
      </c>
      <c r="R38" s="10" t="str">
        <f>IF(ISERROR(FIND("4",tblSalaries[[#This Row],[How many hours of a day you work on Excel]])),"",4)</f>
        <v/>
      </c>
      <c r="S38" s="10" t="str">
        <f>IF(ISERROR(FIND("5",tblSalaries[[#This Row],[How many hours of a day you work on Excel]])),"",5)</f>
        <v/>
      </c>
      <c r="T38" s="10" t="str">
        <f>IF(ISERROR(FIND("6",tblSalaries[[#This Row],[How many hours of a day you work on Excel]])),"",6)</f>
        <v/>
      </c>
      <c r="U38" s="11" t="str">
        <f>IF(ISERROR(FIND("7",tblSalaries[[#This Row],[How many hours of a day you work on Excel]])),"",7)</f>
        <v/>
      </c>
      <c r="V38" s="11" t="str">
        <f>IF(ISERROR(FIND("8",tblSalaries[[#This Row],[How many hours of a day you work on Excel]])),"",8)</f>
        <v/>
      </c>
      <c r="W38" s="11">
        <f>IF(MAX(tblSalaries[[#This Row],[1 hour]:[8 hours]])=0,#N/A,MAX(tblSalaries[[#This Row],[1 hour]:[8 hours]]))</f>
        <v>3</v>
      </c>
      <c r="X38" s="11">
        <f>IF(ISERROR(tblSalaries[[#This Row],[max h]]),1,tblSalaries[[#This Row],[Salary in USD]]/tblSalaries[[#This Row],[max h]]/260)</f>
        <v>24.615384615384617</v>
      </c>
      <c r="Y38" s="11">
        <f>IF(tblSalaries[[#This Row],[Years of Experience]]="",0,"0")</f>
        <v>0</v>
      </c>
      <c r="Z38"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38" s="11">
        <f>IF(tblSalaries[[#This Row],[Salary in USD]]&lt;1000,1,0)</f>
        <v>0</v>
      </c>
      <c r="AB38" s="11">
        <f>IF(AND(tblSalaries[[#This Row],[Salary in USD]]&gt;1000,tblSalaries[[#This Row],[Salary in USD]]&lt;2000),1,0)</f>
        <v>0</v>
      </c>
    </row>
    <row r="39" spans="2:28" ht="15" customHeight="1">
      <c r="B39" t="s">
        <v>2042</v>
      </c>
      <c r="C39" s="1">
        <v>41054.21125</v>
      </c>
      <c r="D39" s="4">
        <v>500000</v>
      </c>
      <c r="E39">
        <v>500000</v>
      </c>
      <c r="F39" t="s">
        <v>40</v>
      </c>
      <c r="G39">
        <f>tblSalaries[[#This Row],[clean Salary (in local currency)]]*VLOOKUP(tblSalaries[[#This Row],[Currency]],tblXrate[],2,FALSE)</f>
        <v>8903.9583437212841</v>
      </c>
      <c r="H39" t="s">
        <v>76</v>
      </c>
      <c r="I39" t="s">
        <v>356</v>
      </c>
      <c r="J39" t="s">
        <v>8</v>
      </c>
      <c r="K39" t="str">
        <f>VLOOKUP(tblSalaries[[#This Row],[Where do you work]],tblCountries[[Actual]:[Mapping]],2,FALSE)</f>
        <v>India</v>
      </c>
      <c r="L39" t="s">
        <v>13</v>
      </c>
      <c r="O39" s="10" t="str">
        <f>IF(ISERROR(FIND("1",tblSalaries[[#This Row],[How many hours of a day you work on Excel]])),"",1)</f>
        <v/>
      </c>
      <c r="P39" s="11" t="str">
        <f>IF(ISERROR(FIND("2",tblSalaries[[#This Row],[How many hours of a day you work on Excel]])),"",2)</f>
        <v/>
      </c>
      <c r="Q39" s="10" t="str">
        <f>IF(ISERROR(FIND("3",tblSalaries[[#This Row],[How many hours of a day you work on Excel]])),"",3)</f>
        <v/>
      </c>
      <c r="R39" s="10" t="str">
        <f>IF(ISERROR(FIND("4",tblSalaries[[#This Row],[How many hours of a day you work on Excel]])),"",4)</f>
        <v/>
      </c>
      <c r="S39" s="10" t="str">
        <f>IF(ISERROR(FIND("5",tblSalaries[[#This Row],[How many hours of a day you work on Excel]])),"",5)</f>
        <v/>
      </c>
      <c r="T39" s="10" t="str">
        <f>IF(ISERROR(FIND("6",tblSalaries[[#This Row],[How many hours of a day you work on Excel]])),"",6)</f>
        <v/>
      </c>
      <c r="U39" s="11" t="str">
        <f>IF(ISERROR(FIND("7",tblSalaries[[#This Row],[How many hours of a day you work on Excel]])),"",7)</f>
        <v/>
      </c>
      <c r="V39" s="11">
        <f>IF(ISERROR(FIND("8",tblSalaries[[#This Row],[How many hours of a day you work on Excel]])),"",8)</f>
        <v>8</v>
      </c>
      <c r="W39" s="11">
        <f>IF(MAX(tblSalaries[[#This Row],[1 hour]:[8 hours]])=0,#N/A,MAX(tblSalaries[[#This Row],[1 hour]:[8 hours]]))</f>
        <v>8</v>
      </c>
      <c r="X39" s="11">
        <f>IF(ISERROR(tblSalaries[[#This Row],[max h]]),1,tblSalaries[[#This Row],[Salary in USD]]/tblSalaries[[#This Row],[max h]]/260)</f>
        <v>4.2807492037121557</v>
      </c>
      <c r="Y39" s="11">
        <f>IF(tblSalaries[[#This Row],[Years of Experience]]="",0,"0")</f>
        <v>0</v>
      </c>
      <c r="Z39"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39" s="11">
        <f>IF(tblSalaries[[#This Row],[Salary in USD]]&lt;1000,1,0)</f>
        <v>0</v>
      </c>
      <c r="AB39" s="11">
        <f>IF(AND(tblSalaries[[#This Row],[Salary in USD]]&gt;1000,tblSalaries[[#This Row],[Salary in USD]]&lt;2000),1,0)</f>
        <v>0</v>
      </c>
    </row>
    <row r="40" spans="2:28" ht="15" customHeight="1">
      <c r="B40" t="s">
        <v>2043</v>
      </c>
      <c r="C40" s="1">
        <v>41054.213553240741</v>
      </c>
      <c r="D40" s="4">
        <v>150000</v>
      </c>
      <c r="E40">
        <v>150000</v>
      </c>
      <c r="F40" t="s">
        <v>6</v>
      </c>
      <c r="G40">
        <f>tblSalaries[[#This Row],[clean Salary (in local currency)]]*VLOOKUP(tblSalaries[[#This Row],[Currency]],tblXrate[],2,FALSE)</f>
        <v>150000</v>
      </c>
      <c r="H40" t="s">
        <v>77</v>
      </c>
      <c r="I40" t="s">
        <v>52</v>
      </c>
      <c r="J40" t="s">
        <v>15</v>
      </c>
      <c r="K40" t="str">
        <f>VLOOKUP(tblSalaries[[#This Row],[Where do you work]],tblCountries[[Actual]:[Mapping]],2,FALSE)</f>
        <v>USA</v>
      </c>
      <c r="L40" t="s">
        <v>18</v>
      </c>
      <c r="O40" s="10" t="str">
        <f>IF(ISERROR(FIND("1",tblSalaries[[#This Row],[How many hours of a day you work on Excel]])),"",1)</f>
        <v/>
      </c>
      <c r="P40" s="11">
        <f>IF(ISERROR(FIND("2",tblSalaries[[#This Row],[How many hours of a day you work on Excel]])),"",2)</f>
        <v>2</v>
      </c>
      <c r="Q40" s="10">
        <f>IF(ISERROR(FIND("3",tblSalaries[[#This Row],[How many hours of a day you work on Excel]])),"",3)</f>
        <v>3</v>
      </c>
      <c r="R40" s="10" t="str">
        <f>IF(ISERROR(FIND("4",tblSalaries[[#This Row],[How many hours of a day you work on Excel]])),"",4)</f>
        <v/>
      </c>
      <c r="S40" s="10" t="str">
        <f>IF(ISERROR(FIND("5",tblSalaries[[#This Row],[How many hours of a day you work on Excel]])),"",5)</f>
        <v/>
      </c>
      <c r="T40" s="10" t="str">
        <f>IF(ISERROR(FIND("6",tblSalaries[[#This Row],[How many hours of a day you work on Excel]])),"",6)</f>
        <v/>
      </c>
      <c r="U40" s="11" t="str">
        <f>IF(ISERROR(FIND("7",tblSalaries[[#This Row],[How many hours of a day you work on Excel]])),"",7)</f>
        <v/>
      </c>
      <c r="V40" s="11" t="str">
        <f>IF(ISERROR(FIND("8",tblSalaries[[#This Row],[How many hours of a day you work on Excel]])),"",8)</f>
        <v/>
      </c>
      <c r="W40" s="11">
        <f>IF(MAX(tblSalaries[[#This Row],[1 hour]:[8 hours]])=0,#N/A,MAX(tblSalaries[[#This Row],[1 hour]:[8 hours]]))</f>
        <v>3</v>
      </c>
      <c r="X40" s="11">
        <f>IF(ISERROR(tblSalaries[[#This Row],[max h]]),1,tblSalaries[[#This Row],[Salary in USD]]/tblSalaries[[#This Row],[max h]]/260)</f>
        <v>192.30769230769232</v>
      </c>
      <c r="Y40" s="11">
        <f>IF(tblSalaries[[#This Row],[Years of Experience]]="",0,"0")</f>
        <v>0</v>
      </c>
      <c r="Z40"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40" s="11">
        <f>IF(tblSalaries[[#This Row],[Salary in USD]]&lt;1000,1,0)</f>
        <v>0</v>
      </c>
      <c r="AB40" s="11">
        <f>IF(AND(tblSalaries[[#This Row],[Salary in USD]]&gt;1000,tblSalaries[[#This Row],[Salary in USD]]&lt;2000),1,0)</f>
        <v>0</v>
      </c>
    </row>
    <row r="41" spans="2:28" ht="15" customHeight="1">
      <c r="B41" t="s">
        <v>2044</v>
      </c>
      <c r="C41" s="1">
        <v>41054.215613425928</v>
      </c>
      <c r="D41" s="4">
        <v>69000</v>
      </c>
      <c r="E41">
        <v>69000</v>
      </c>
      <c r="F41" t="s">
        <v>6</v>
      </c>
      <c r="G41">
        <f>tblSalaries[[#This Row],[clean Salary (in local currency)]]*VLOOKUP(tblSalaries[[#This Row],[Currency]],tblXrate[],2,FALSE)</f>
        <v>69000</v>
      </c>
      <c r="H41" t="s">
        <v>78</v>
      </c>
      <c r="I41" t="s">
        <v>279</v>
      </c>
      <c r="J41" t="s">
        <v>15</v>
      </c>
      <c r="K41" t="str">
        <f>VLOOKUP(tblSalaries[[#This Row],[Where do you work]],tblCountries[[Actual]:[Mapping]],2,FALSE)</f>
        <v>USA</v>
      </c>
      <c r="L41" t="s">
        <v>9</v>
      </c>
      <c r="O41" s="10" t="str">
        <f>IF(ISERROR(FIND("1",tblSalaries[[#This Row],[How many hours of a day you work on Excel]])),"",1)</f>
        <v/>
      </c>
      <c r="P41" s="11" t="str">
        <f>IF(ISERROR(FIND("2",tblSalaries[[#This Row],[How many hours of a day you work on Excel]])),"",2)</f>
        <v/>
      </c>
      <c r="Q41" s="10" t="str">
        <f>IF(ISERROR(FIND("3",tblSalaries[[#This Row],[How many hours of a day you work on Excel]])),"",3)</f>
        <v/>
      </c>
      <c r="R41" s="10">
        <f>IF(ISERROR(FIND("4",tblSalaries[[#This Row],[How many hours of a day you work on Excel]])),"",4)</f>
        <v>4</v>
      </c>
      <c r="S41" s="10" t="str">
        <f>IF(ISERROR(FIND("5",tblSalaries[[#This Row],[How many hours of a day you work on Excel]])),"",5)</f>
        <v/>
      </c>
      <c r="T41" s="10">
        <f>IF(ISERROR(FIND("6",tblSalaries[[#This Row],[How many hours of a day you work on Excel]])),"",6)</f>
        <v>6</v>
      </c>
      <c r="U41" s="11" t="str">
        <f>IF(ISERROR(FIND("7",tblSalaries[[#This Row],[How many hours of a day you work on Excel]])),"",7)</f>
        <v/>
      </c>
      <c r="V41" s="11" t="str">
        <f>IF(ISERROR(FIND("8",tblSalaries[[#This Row],[How many hours of a day you work on Excel]])),"",8)</f>
        <v/>
      </c>
      <c r="W41" s="11">
        <f>IF(MAX(tblSalaries[[#This Row],[1 hour]:[8 hours]])=0,#N/A,MAX(tblSalaries[[#This Row],[1 hour]:[8 hours]]))</f>
        <v>6</v>
      </c>
      <c r="X41" s="11">
        <f>IF(ISERROR(tblSalaries[[#This Row],[max h]]),1,tblSalaries[[#This Row],[Salary in USD]]/tblSalaries[[#This Row],[max h]]/260)</f>
        <v>44.230769230769234</v>
      </c>
      <c r="Y41" s="11">
        <f>IF(tblSalaries[[#This Row],[Years of Experience]]="",0,"0")</f>
        <v>0</v>
      </c>
      <c r="Z41"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41" s="11">
        <f>IF(tblSalaries[[#This Row],[Salary in USD]]&lt;1000,1,0)</f>
        <v>0</v>
      </c>
      <c r="AB41" s="11">
        <f>IF(AND(tblSalaries[[#This Row],[Salary in USD]]&gt;1000,tblSalaries[[#This Row],[Salary in USD]]&lt;2000),1,0)</f>
        <v>0</v>
      </c>
    </row>
    <row r="42" spans="2:28" ht="15" customHeight="1">
      <c r="B42" t="s">
        <v>2045</v>
      </c>
      <c r="C42" s="1">
        <v>41054.216400462959</v>
      </c>
      <c r="D42" s="4">
        <v>30000</v>
      </c>
      <c r="E42">
        <v>30000</v>
      </c>
      <c r="F42" t="s">
        <v>6</v>
      </c>
      <c r="G42">
        <f>tblSalaries[[#This Row],[clean Salary (in local currency)]]*VLOOKUP(tblSalaries[[#This Row],[Currency]],tblXrate[],2,FALSE)</f>
        <v>30000</v>
      </c>
      <c r="H42" t="s">
        <v>79</v>
      </c>
      <c r="I42" t="s">
        <v>356</v>
      </c>
      <c r="J42" t="s">
        <v>15</v>
      </c>
      <c r="K42" t="str">
        <f>VLOOKUP(tblSalaries[[#This Row],[Where do you work]],tblCountries[[Actual]:[Mapping]],2,FALSE)</f>
        <v>USA</v>
      </c>
      <c r="L42" t="s">
        <v>18</v>
      </c>
      <c r="O42" s="10" t="str">
        <f>IF(ISERROR(FIND("1",tblSalaries[[#This Row],[How many hours of a day you work on Excel]])),"",1)</f>
        <v/>
      </c>
      <c r="P42" s="11">
        <f>IF(ISERROR(FIND("2",tblSalaries[[#This Row],[How many hours of a day you work on Excel]])),"",2)</f>
        <v>2</v>
      </c>
      <c r="Q42" s="10">
        <f>IF(ISERROR(FIND("3",tblSalaries[[#This Row],[How many hours of a day you work on Excel]])),"",3)</f>
        <v>3</v>
      </c>
      <c r="R42" s="10" t="str">
        <f>IF(ISERROR(FIND("4",tblSalaries[[#This Row],[How many hours of a day you work on Excel]])),"",4)</f>
        <v/>
      </c>
      <c r="S42" s="10" t="str">
        <f>IF(ISERROR(FIND("5",tblSalaries[[#This Row],[How many hours of a day you work on Excel]])),"",5)</f>
        <v/>
      </c>
      <c r="T42" s="10" t="str">
        <f>IF(ISERROR(FIND("6",tblSalaries[[#This Row],[How many hours of a day you work on Excel]])),"",6)</f>
        <v/>
      </c>
      <c r="U42" s="11" t="str">
        <f>IF(ISERROR(FIND("7",tblSalaries[[#This Row],[How many hours of a day you work on Excel]])),"",7)</f>
        <v/>
      </c>
      <c r="V42" s="11" t="str">
        <f>IF(ISERROR(FIND("8",tblSalaries[[#This Row],[How many hours of a day you work on Excel]])),"",8)</f>
        <v/>
      </c>
      <c r="W42" s="11">
        <f>IF(MAX(tblSalaries[[#This Row],[1 hour]:[8 hours]])=0,#N/A,MAX(tblSalaries[[#This Row],[1 hour]:[8 hours]]))</f>
        <v>3</v>
      </c>
      <c r="X42" s="11">
        <f>IF(ISERROR(tblSalaries[[#This Row],[max h]]),1,tblSalaries[[#This Row],[Salary in USD]]/tblSalaries[[#This Row],[max h]]/260)</f>
        <v>38.46153846153846</v>
      </c>
      <c r="Y42" s="11">
        <f>IF(tblSalaries[[#This Row],[Years of Experience]]="",0,"0")</f>
        <v>0</v>
      </c>
      <c r="Z42"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42" s="11">
        <f>IF(tblSalaries[[#This Row],[Salary in USD]]&lt;1000,1,0)</f>
        <v>0</v>
      </c>
      <c r="AB42" s="11">
        <f>IF(AND(tblSalaries[[#This Row],[Salary in USD]]&gt;1000,tblSalaries[[#This Row],[Salary in USD]]&lt;2000),1,0)</f>
        <v>0</v>
      </c>
    </row>
    <row r="43" spans="2:28" ht="15" customHeight="1">
      <c r="B43" t="s">
        <v>2046</v>
      </c>
      <c r="C43" s="1">
        <v>41054.217939814815</v>
      </c>
      <c r="D43" s="4" t="s">
        <v>80</v>
      </c>
      <c r="E43">
        <v>400000</v>
      </c>
      <c r="F43" t="s">
        <v>40</v>
      </c>
      <c r="G43">
        <f>tblSalaries[[#This Row],[clean Salary (in local currency)]]*VLOOKUP(tblSalaries[[#This Row],[Currency]],tblXrate[],2,FALSE)</f>
        <v>7123.1666749770275</v>
      </c>
      <c r="H43" t="s">
        <v>81</v>
      </c>
      <c r="I43" t="s">
        <v>52</v>
      </c>
      <c r="J43" t="s">
        <v>8</v>
      </c>
      <c r="K43" t="str">
        <f>VLOOKUP(tblSalaries[[#This Row],[Where do you work]],tblCountries[[Actual]:[Mapping]],2,FALSE)</f>
        <v>India</v>
      </c>
      <c r="L43" t="s">
        <v>9</v>
      </c>
      <c r="O43" s="10" t="str">
        <f>IF(ISERROR(FIND("1",tblSalaries[[#This Row],[How many hours of a day you work on Excel]])),"",1)</f>
        <v/>
      </c>
      <c r="P43" s="11" t="str">
        <f>IF(ISERROR(FIND("2",tblSalaries[[#This Row],[How many hours of a day you work on Excel]])),"",2)</f>
        <v/>
      </c>
      <c r="Q43" s="10" t="str">
        <f>IF(ISERROR(FIND("3",tblSalaries[[#This Row],[How many hours of a day you work on Excel]])),"",3)</f>
        <v/>
      </c>
      <c r="R43" s="10">
        <f>IF(ISERROR(FIND("4",tblSalaries[[#This Row],[How many hours of a day you work on Excel]])),"",4)</f>
        <v>4</v>
      </c>
      <c r="S43" s="10" t="str">
        <f>IF(ISERROR(FIND("5",tblSalaries[[#This Row],[How many hours of a day you work on Excel]])),"",5)</f>
        <v/>
      </c>
      <c r="T43" s="10">
        <f>IF(ISERROR(FIND("6",tblSalaries[[#This Row],[How many hours of a day you work on Excel]])),"",6)</f>
        <v>6</v>
      </c>
      <c r="U43" s="11" t="str">
        <f>IF(ISERROR(FIND("7",tblSalaries[[#This Row],[How many hours of a day you work on Excel]])),"",7)</f>
        <v/>
      </c>
      <c r="V43" s="11" t="str">
        <f>IF(ISERROR(FIND("8",tblSalaries[[#This Row],[How many hours of a day you work on Excel]])),"",8)</f>
        <v/>
      </c>
      <c r="W43" s="11">
        <f>IF(MAX(tblSalaries[[#This Row],[1 hour]:[8 hours]])=0,#N/A,MAX(tblSalaries[[#This Row],[1 hour]:[8 hours]]))</f>
        <v>6</v>
      </c>
      <c r="X43" s="11">
        <f>IF(ISERROR(tblSalaries[[#This Row],[max h]]),1,tblSalaries[[#This Row],[Salary in USD]]/tblSalaries[[#This Row],[max h]]/260)</f>
        <v>4.5661324839596329</v>
      </c>
      <c r="Y43" s="11">
        <f>IF(tblSalaries[[#This Row],[Years of Experience]]="",0,"0")</f>
        <v>0</v>
      </c>
      <c r="Z43"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43" s="11">
        <f>IF(tblSalaries[[#This Row],[Salary in USD]]&lt;1000,1,0)</f>
        <v>0</v>
      </c>
      <c r="AB43" s="11">
        <f>IF(AND(tblSalaries[[#This Row],[Salary in USD]]&gt;1000,tblSalaries[[#This Row],[Salary in USD]]&lt;2000),1,0)</f>
        <v>0</v>
      </c>
    </row>
    <row r="44" spans="2:28" ht="15" customHeight="1">
      <c r="B44" t="s">
        <v>2047</v>
      </c>
      <c r="C44" s="1">
        <v>41054.221388888887</v>
      </c>
      <c r="D44" s="4">
        <v>70000</v>
      </c>
      <c r="E44">
        <v>70000</v>
      </c>
      <c r="F44" t="s">
        <v>82</v>
      </c>
      <c r="G44">
        <f>tblSalaries[[#This Row],[clean Salary (in local currency)]]*VLOOKUP(tblSalaries[[#This Row],[Currency]],tblXrate[],2,FALSE)</f>
        <v>71393.675948184507</v>
      </c>
      <c r="H44" t="s">
        <v>83</v>
      </c>
      <c r="I44" t="s">
        <v>356</v>
      </c>
      <c r="J44" t="s">
        <v>84</v>
      </c>
      <c r="K44" t="str">
        <f>VLOOKUP(tblSalaries[[#This Row],[Where do you work]],tblCountries[[Actual]:[Mapping]],2,FALSE)</f>
        <v>Australia</v>
      </c>
      <c r="L44" t="s">
        <v>18</v>
      </c>
      <c r="O44" s="10" t="str">
        <f>IF(ISERROR(FIND("1",tblSalaries[[#This Row],[How many hours of a day you work on Excel]])),"",1)</f>
        <v/>
      </c>
      <c r="P44" s="11">
        <f>IF(ISERROR(FIND("2",tblSalaries[[#This Row],[How many hours of a day you work on Excel]])),"",2)</f>
        <v>2</v>
      </c>
      <c r="Q44" s="10">
        <f>IF(ISERROR(FIND("3",tblSalaries[[#This Row],[How many hours of a day you work on Excel]])),"",3)</f>
        <v>3</v>
      </c>
      <c r="R44" s="10" t="str">
        <f>IF(ISERROR(FIND("4",tblSalaries[[#This Row],[How many hours of a day you work on Excel]])),"",4)</f>
        <v/>
      </c>
      <c r="S44" s="10" t="str">
        <f>IF(ISERROR(FIND("5",tblSalaries[[#This Row],[How many hours of a day you work on Excel]])),"",5)</f>
        <v/>
      </c>
      <c r="T44" s="10" t="str">
        <f>IF(ISERROR(FIND("6",tblSalaries[[#This Row],[How many hours of a day you work on Excel]])),"",6)</f>
        <v/>
      </c>
      <c r="U44" s="11" t="str">
        <f>IF(ISERROR(FIND("7",tblSalaries[[#This Row],[How many hours of a day you work on Excel]])),"",7)</f>
        <v/>
      </c>
      <c r="V44" s="11" t="str">
        <f>IF(ISERROR(FIND("8",tblSalaries[[#This Row],[How many hours of a day you work on Excel]])),"",8)</f>
        <v/>
      </c>
      <c r="W44" s="11">
        <f>IF(MAX(tblSalaries[[#This Row],[1 hour]:[8 hours]])=0,#N/A,MAX(tblSalaries[[#This Row],[1 hour]:[8 hours]]))</f>
        <v>3</v>
      </c>
      <c r="X44" s="11">
        <f>IF(ISERROR(tblSalaries[[#This Row],[max h]]),1,tblSalaries[[#This Row],[Salary in USD]]/tblSalaries[[#This Row],[max h]]/260)</f>
        <v>91.530353779723725</v>
      </c>
      <c r="Y44" s="11">
        <f>IF(tblSalaries[[#This Row],[Years of Experience]]="",0,"0")</f>
        <v>0</v>
      </c>
      <c r="Z44"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44" s="11">
        <f>IF(tblSalaries[[#This Row],[Salary in USD]]&lt;1000,1,0)</f>
        <v>0</v>
      </c>
      <c r="AB44" s="11">
        <f>IF(AND(tblSalaries[[#This Row],[Salary in USD]]&gt;1000,tblSalaries[[#This Row],[Salary in USD]]&lt;2000),1,0)</f>
        <v>0</v>
      </c>
    </row>
    <row r="45" spans="2:28" ht="15" customHeight="1">
      <c r="B45" t="s">
        <v>2048</v>
      </c>
      <c r="C45" s="1">
        <v>41054.222337962965</v>
      </c>
      <c r="D45" s="4">
        <v>14500</v>
      </c>
      <c r="E45">
        <v>14500</v>
      </c>
      <c r="F45" t="s">
        <v>6</v>
      </c>
      <c r="G45">
        <f>tblSalaries[[#This Row],[clean Salary (in local currency)]]*VLOOKUP(tblSalaries[[#This Row],[Currency]],tblXrate[],2,FALSE)</f>
        <v>14500</v>
      </c>
      <c r="H45" t="s">
        <v>85</v>
      </c>
      <c r="I45" t="s">
        <v>20</v>
      </c>
      <c r="J45" t="s">
        <v>8</v>
      </c>
      <c r="K45" t="str">
        <f>VLOOKUP(tblSalaries[[#This Row],[Where do you work]],tblCountries[[Actual]:[Mapping]],2,FALSE)</f>
        <v>India</v>
      </c>
      <c r="L45" t="s">
        <v>9</v>
      </c>
      <c r="O45" s="10" t="str">
        <f>IF(ISERROR(FIND("1",tblSalaries[[#This Row],[How many hours of a day you work on Excel]])),"",1)</f>
        <v/>
      </c>
      <c r="P45" s="11" t="str">
        <f>IF(ISERROR(FIND("2",tblSalaries[[#This Row],[How many hours of a day you work on Excel]])),"",2)</f>
        <v/>
      </c>
      <c r="Q45" s="10" t="str">
        <f>IF(ISERROR(FIND("3",tblSalaries[[#This Row],[How many hours of a day you work on Excel]])),"",3)</f>
        <v/>
      </c>
      <c r="R45" s="10">
        <f>IF(ISERROR(FIND("4",tblSalaries[[#This Row],[How many hours of a day you work on Excel]])),"",4)</f>
        <v>4</v>
      </c>
      <c r="S45" s="10" t="str">
        <f>IF(ISERROR(FIND("5",tblSalaries[[#This Row],[How many hours of a day you work on Excel]])),"",5)</f>
        <v/>
      </c>
      <c r="T45" s="10">
        <f>IF(ISERROR(FIND("6",tblSalaries[[#This Row],[How many hours of a day you work on Excel]])),"",6)</f>
        <v>6</v>
      </c>
      <c r="U45" s="11" t="str">
        <f>IF(ISERROR(FIND("7",tblSalaries[[#This Row],[How many hours of a day you work on Excel]])),"",7)</f>
        <v/>
      </c>
      <c r="V45" s="11" t="str">
        <f>IF(ISERROR(FIND("8",tblSalaries[[#This Row],[How many hours of a day you work on Excel]])),"",8)</f>
        <v/>
      </c>
      <c r="W45" s="11">
        <f>IF(MAX(tblSalaries[[#This Row],[1 hour]:[8 hours]])=0,#N/A,MAX(tblSalaries[[#This Row],[1 hour]:[8 hours]]))</f>
        <v>6</v>
      </c>
      <c r="X45" s="11">
        <f>IF(ISERROR(tblSalaries[[#This Row],[max h]]),1,tblSalaries[[#This Row],[Salary in USD]]/tblSalaries[[#This Row],[max h]]/260)</f>
        <v>9.2948717948717938</v>
      </c>
      <c r="Y45" s="11">
        <f>IF(tblSalaries[[#This Row],[Years of Experience]]="",0,"0")</f>
        <v>0</v>
      </c>
      <c r="Z45"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45" s="11">
        <f>IF(tblSalaries[[#This Row],[Salary in USD]]&lt;1000,1,0)</f>
        <v>0</v>
      </c>
      <c r="AB45" s="11">
        <f>IF(AND(tblSalaries[[#This Row],[Salary in USD]]&gt;1000,tblSalaries[[#This Row],[Salary in USD]]&lt;2000),1,0)</f>
        <v>0</v>
      </c>
    </row>
    <row r="46" spans="2:28" ht="15" customHeight="1">
      <c r="B46" t="s">
        <v>2049</v>
      </c>
      <c r="C46" s="1">
        <v>41054.229618055557</v>
      </c>
      <c r="D46" s="4">
        <v>70000</v>
      </c>
      <c r="E46">
        <v>70000</v>
      </c>
      <c r="F46" t="s">
        <v>86</v>
      </c>
      <c r="G46">
        <f>tblSalaries[[#This Row],[clean Salary (in local currency)]]*VLOOKUP(tblSalaries[[#This Row],[Currency]],tblXrate[],2,FALSE)</f>
        <v>68835.306612122877</v>
      </c>
      <c r="H46" t="s">
        <v>87</v>
      </c>
      <c r="I46" t="s">
        <v>279</v>
      </c>
      <c r="J46" t="s">
        <v>88</v>
      </c>
      <c r="K46" t="str">
        <f>VLOOKUP(tblSalaries[[#This Row],[Where do you work]],tblCountries[[Actual]:[Mapping]],2,FALSE)</f>
        <v>Canada</v>
      </c>
      <c r="L46" t="s">
        <v>18</v>
      </c>
      <c r="O46" s="10" t="str">
        <f>IF(ISERROR(FIND("1",tblSalaries[[#This Row],[How many hours of a day you work on Excel]])),"",1)</f>
        <v/>
      </c>
      <c r="P46" s="11">
        <f>IF(ISERROR(FIND("2",tblSalaries[[#This Row],[How many hours of a day you work on Excel]])),"",2)</f>
        <v>2</v>
      </c>
      <c r="Q46" s="10">
        <f>IF(ISERROR(FIND("3",tblSalaries[[#This Row],[How many hours of a day you work on Excel]])),"",3)</f>
        <v>3</v>
      </c>
      <c r="R46" s="10" t="str">
        <f>IF(ISERROR(FIND("4",tblSalaries[[#This Row],[How many hours of a day you work on Excel]])),"",4)</f>
        <v/>
      </c>
      <c r="S46" s="10" t="str">
        <f>IF(ISERROR(FIND("5",tblSalaries[[#This Row],[How many hours of a day you work on Excel]])),"",5)</f>
        <v/>
      </c>
      <c r="T46" s="10" t="str">
        <f>IF(ISERROR(FIND("6",tblSalaries[[#This Row],[How many hours of a day you work on Excel]])),"",6)</f>
        <v/>
      </c>
      <c r="U46" s="11" t="str">
        <f>IF(ISERROR(FIND("7",tblSalaries[[#This Row],[How many hours of a day you work on Excel]])),"",7)</f>
        <v/>
      </c>
      <c r="V46" s="11" t="str">
        <f>IF(ISERROR(FIND("8",tblSalaries[[#This Row],[How many hours of a day you work on Excel]])),"",8)</f>
        <v/>
      </c>
      <c r="W46" s="11">
        <f>IF(MAX(tblSalaries[[#This Row],[1 hour]:[8 hours]])=0,#N/A,MAX(tblSalaries[[#This Row],[1 hour]:[8 hours]]))</f>
        <v>3</v>
      </c>
      <c r="X46" s="11">
        <f>IF(ISERROR(tblSalaries[[#This Row],[max h]]),1,tblSalaries[[#This Row],[Salary in USD]]/tblSalaries[[#This Row],[max h]]/260)</f>
        <v>88.250393092465231</v>
      </c>
      <c r="Y46" s="11">
        <f>IF(tblSalaries[[#This Row],[Years of Experience]]="",0,"0")</f>
        <v>0</v>
      </c>
      <c r="Z46"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46" s="11">
        <f>IF(tblSalaries[[#This Row],[Salary in USD]]&lt;1000,1,0)</f>
        <v>0</v>
      </c>
      <c r="AB46" s="11">
        <f>IF(AND(tblSalaries[[#This Row],[Salary in USD]]&gt;1000,tblSalaries[[#This Row],[Salary in USD]]&lt;2000),1,0)</f>
        <v>0</v>
      </c>
    </row>
    <row r="47" spans="2:28" ht="15" customHeight="1">
      <c r="B47" t="s">
        <v>2050</v>
      </c>
      <c r="C47" s="1">
        <v>41054.23296296296</v>
      </c>
      <c r="D47" s="4">
        <v>58000</v>
      </c>
      <c r="E47">
        <v>58000</v>
      </c>
      <c r="F47" t="s">
        <v>6</v>
      </c>
      <c r="G47">
        <f>tblSalaries[[#This Row],[clean Salary (in local currency)]]*VLOOKUP(tblSalaries[[#This Row],[Currency]],tblXrate[],2,FALSE)</f>
        <v>58000</v>
      </c>
      <c r="H47" t="s">
        <v>89</v>
      </c>
      <c r="I47" t="s">
        <v>310</v>
      </c>
      <c r="J47" t="s">
        <v>15</v>
      </c>
      <c r="K47" t="str">
        <f>VLOOKUP(tblSalaries[[#This Row],[Where do you work]],tblCountries[[Actual]:[Mapping]],2,FALSE)</f>
        <v>USA</v>
      </c>
      <c r="L47" t="s">
        <v>9</v>
      </c>
      <c r="O47" s="10" t="str">
        <f>IF(ISERROR(FIND("1",tblSalaries[[#This Row],[How many hours of a day you work on Excel]])),"",1)</f>
        <v/>
      </c>
      <c r="P47" s="11" t="str">
        <f>IF(ISERROR(FIND("2",tblSalaries[[#This Row],[How many hours of a day you work on Excel]])),"",2)</f>
        <v/>
      </c>
      <c r="Q47" s="10" t="str">
        <f>IF(ISERROR(FIND("3",tblSalaries[[#This Row],[How many hours of a day you work on Excel]])),"",3)</f>
        <v/>
      </c>
      <c r="R47" s="10">
        <f>IF(ISERROR(FIND("4",tblSalaries[[#This Row],[How many hours of a day you work on Excel]])),"",4)</f>
        <v>4</v>
      </c>
      <c r="S47" s="10" t="str">
        <f>IF(ISERROR(FIND("5",tblSalaries[[#This Row],[How many hours of a day you work on Excel]])),"",5)</f>
        <v/>
      </c>
      <c r="T47" s="10">
        <f>IF(ISERROR(FIND("6",tblSalaries[[#This Row],[How many hours of a day you work on Excel]])),"",6)</f>
        <v>6</v>
      </c>
      <c r="U47" s="11" t="str">
        <f>IF(ISERROR(FIND("7",tblSalaries[[#This Row],[How many hours of a day you work on Excel]])),"",7)</f>
        <v/>
      </c>
      <c r="V47" s="11" t="str">
        <f>IF(ISERROR(FIND("8",tblSalaries[[#This Row],[How many hours of a day you work on Excel]])),"",8)</f>
        <v/>
      </c>
      <c r="W47" s="11">
        <f>IF(MAX(tblSalaries[[#This Row],[1 hour]:[8 hours]])=0,#N/A,MAX(tblSalaries[[#This Row],[1 hour]:[8 hours]]))</f>
        <v>6</v>
      </c>
      <c r="X47" s="11">
        <f>IF(ISERROR(tblSalaries[[#This Row],[max h]]),1,tblSalaries[[#This Row],[Salary in USD]]/tblSalaries[[#This Row],[max h]]/260)</f>
        <v>37.179487179487175</v>
      </c>
      <c r="Y47" s="11">
        <f>IF(tblSalaries[[#This Row],[Years of Experience]]="",0,"0")</f>
        <v>0</v>
      </c>
      <c r="Z47"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47" s="11">
        <f>IF(tblSalaries[[#This Row],[Salary in USD]]&lt;1000,1,0)</f>
        <v>0</v>
      </c>
      <c r="AB47" s="11">
        <f>IF(AND(tblSalaries[[#This Row],[Salary in USD]]&gt;1000,tblSalaries[[#This Row],[Salary in USD]]&lt;2000),1,0)</f>
        <v>0</v>
      </c>
    </row>
    <row r="48" spans="2:28" ht="15" customHeight="1">
      <c r="B48" t="s">
        <v>2051</v>
      </c>
      <c r="C48" s="1">
        <v>41054.239594907405</v>
      </c>
      <c r="D48" s="4">
        <v>90000</v>
      </c>
      <c r="E48">
        <v>90000</v>
      </c>
      <c r="F48" t="s">
        <v>6</v>
      </c>
      <c r="G48">
        <f>tblSalaries[[#This Row],[clean Salary (in local currency)]]*VLOOKUP(tblSalaries[[#This Row],[Currency]],tblXrate[],2,FALSE)</f>
        <v>90000</v>
      </c>
      <c r="H48" t="s">
        <v>90</v>
      </c>
      <c r="I48" t="s">
        <v>4000</v>
      </c>
      <c r="J48" t="s">
        <v>15</v>
      </c>
      <c r="K48" t="str">
        <f>VLOOKUP(tblSalaries[[#This Row],[Where do you work]],tblCountries[[Actual]:[Mapping]],2,FALSE)</f>
        <v>USA</v>
      </c>
      <c r="L48" t="s">
        <v>25</v>
      </c>
      <c r="O48" s="10">
        <f>IF(ISERROR(FIND("1",tblSalaries[[#This Row],[How many hours of a day you work on Excel]])),"",1)</f>
        <v>1</v>
      </c>
      <c r="P48" s="11">
        <f>IF(ISERROR(FIND("2",tblSalaries[[#This Row],[How many hours of a day you work on Excel]])),"",2)</f>
        <v>2</v>
      </c>
      <c r="Q48" s="10" t="str">
        <f>IF(ISERROR(FIND("3",tblSalaries[[#This Row],[How many hours of a day you work on Excel]])),"",3)</f>
        <v/>
      </c>
      <c r="R48" s="10" t="str">
        <f>IF(ISERROR(FIND("4",tblSalaries[[#This Row],[How many hours of a day you work on Excel]])),"",4)</f>
        <v/>
      </c>
      <c r="S48" s="10" t="str">
        <f>IF(ISERROR(FIND("5",tblSalaries[[#This Row],[How many hours of a day you work on Excel]])),"",5)</f>
        <v/>
      </c>
      <c r="T48" s="10" t="str">
        <f>IF(ISERROR(FIND("6",tblSalaries[[#This Row],[How many hours of a day you work on Excel]])),"",6)</f>
        <v/>
      </c>
      <c r="U48" s="11" t="str">
        <f>IF(ISERROR(FIND("7",tblSalaries[[#This Row],[How many hours of a day you work on Excel]])),"",7)</f>
        <v/>
      </c>
      <c r="V48" s="11" t="str">
        <f>IF(ISERROR(FIND("8",tblSalaries[[#This Row],[How many hours of a day you work on Excel]])),"",8)</f>
        <v/>
      </c>
      <c r="W48" s="11">
        <f>IF(MAX(tblSalaries[[#This Row],[1 hour]:[8 hours]])=0,#N/A,MAX(tblSalaries[[#This Row],[1 hour]:[8 hours]]))</f>
        <v>2</v>
      </c>
      <c r="X48" s="11">
        <f>IF(ISERROR(tblSalaries[[#This Row],[max h]]),1,tblSalaries[[#This Row],[Salary in USD]]/tblSalaries[[#This Row],[max h]]/260)</f>
        <v>173.07692307692307</v>
      </c>
      <c r="Y48" s="11">
        <f>IF(tblSalaries[[#This Row],[Years of Experience]]="",0,"0")</f>
        <v>0</v>
      </c>
      <c r="Z48"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48" s="11">
        <f>IF(tblSalaries[[#This Row],[Salary in USD]]&lt;1000,1,0)</f>
        <v>0</v>
      </c>
      <c r="AB48" s="11">
        <f>IF(AND(tblSalaries[[#This Row],[Salary in USD]]&gt;1000,tblSalaries[[#This Row],[Salary in USD]]&lt;2000),1,0)</f>
        <v>0</v>
      </c>
    </row>
    <row r="49" spans="2:28" ht="15" customHeight="1">
      <c r="B49" t="s">
        <v>2052</v>
      </c>
      <c r="C49" s="1">
        <v>41054.24082175926</v>
      </c>
      <c r="D49" s="4">
        <v>800000</v>
      </c>
      <c r="E49">
        <v>800000</v>
      </c>
      <c r="F49" t="s">
        <v>40</v>
      </c>
      <c r="G49">
        <f>tblSalaries[[#This Row],[clean Salary (in local currency)]]*VLOOKUP(tblSalaries[[#This Row],[Currency]],tblXrate[],2,FALSE)</f>
        <v>14246.333349954055</v>
      </c>
      <c r="H49" t="s">
        <v>91</v>
      </c>
      <c r="I49" t="s">
        <v>52</v>
      </c>
      <c r="J49" t="s">
        <v>8</v>
      </c>
      <c r="K49" t="str">
        <f>VLOOKUP(tblSalaries[[#This Row],[Where do you work]],tblCountries[[Actual]:[Mapping]],2,FALSE)</f>
        <v>India</v>
      </c>
      <c r="L49" t="s">
        <v>18</v>
      </c>
      <c r="O49" s="10" t="str">
        <f>IF(ISERROR(FIND("1",tblSalaries[[#This Row],[How many hours of a day you work on Excel]])),"",1)</f>
        <v/>
      </c>
      <c r="P49" s="11">
        <f>IF(ISERROR(FIND("2",tblSalaries[[#This Row],[How many hours of a day you work on Excel]])),"",2)</f>
        <v>2</v>
      </c>
      <c r="Q49" s="10">
        <f>IF(ISERROR(FIND("3",tblSalaries[[#This Row],[How many hours of a day you work on Excel]])),"",3)</f>
        <v>3</v>
      </c>
      <c r="R49" s="10" t="str">
        <f>IF(ISERROR(FIND("4",tblSalaries[[#This Row],[How many hours of a day you work on Excel]])),"",4)</f>
        <v/>
      </c>
      <c r="S49" s="10" t="str">
        <f>IF(ISERROR(FIND("5",tblSalaries[[#This Row],[How many hours of a day you work on Excel]])),"",5)</f>
        <v/>
      </c>
      <c r="T49" s="10" t="str">
        <f>IF(ISERROR(FIND("6",tblSalaries[[#This Row],[How many hours of a day you work on Excel]])),"",6)</f>
        <v/>
      </c>
      <c r="U49" s="11" t="str">
        <f>IF(ISERROR(FIND("7",tblSalaries[[#This Row],[How many hours of a day you work on Excel]])),"",7)</f>
        <v/>
      </c>
      <c r="V49" s="11" t="str">
        <f>IF(ISERROR(FIND("8",tblSalaries[[#This Row],[How many hours of a day you work on Excel]])),"",8)</f>
        <v/>
      </c>
      <c r="W49" s="11">
        <f>IF(MAX(tblSalaries[[#This Row],[1 hour]:[8 hours]])=0,#N/A,MAX(tblSalaries[[#This Row],[1 hour]:[8 hours]]))</f>
        <v>3</v>
      </c>
      <c r="X49" s="11">
        <f>IF(ISERROR(tblSalaries[[#This Row],[max h]]),1,tblSalaries[[#This Row],[Salary in USD]]/tblSalaries[[#This Row],[max h]]/260)</f>
        <v>18.264529935838532</v>
      </c>
      <c r="Y49" s="11">
        <f>IF(tblSalaries[[#This Row],[Years of Experience]]="",0,"0")</f>
        <v>0</v>
      </c>
      <c r="Z49"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49" s="11">
        <f>IF(tblSalaries[[#This Row],[Salary in USD]]&lt;1000,1,0)</f>
        <v>0</v>
      </c>
      <c r="AB49" s="11">
        <f>IF(AND(tblSalaries[[#This Row],[Salary in USD]]&gt;1000,tblSalaries[[#This Row],[Salary in USD]]&lt;2000),1,0)</f>
        <v>0</v>
      </c>
    </row>
    <row r="50" spans="2:28" ht="15" customHeight="1">
      <c r="B50" t="s">
        <v>2053</v>
      </c>
      <c r="C50" s="1">
        <v>41054.241087962961</v>
      </c>
      <c r="D50" s="4">
        <v>32000</v>
      </c>
      <c r="E50">
        <v>32000</v>
      </c>
      <c r="F50" t="s">
        <v>69</v>
      </c>
      <c r="G50">
        <f>tblSalaries[[#This Row],[clean Salary (in local currency)]]*VLOOKUP(tblSalaries[[#This Row],[Currency]],tblXrate[],2,FALSE)</f>
        <v>50437.70470615309</v>
      </c>
      <c r="H50" t="s">
        <v>92</v>
      </c>
      <c r="I50" t="s">
        <v>20</v>
      </c>
      <c r="J50" t="s">
        <v>71</v>
      </c>
      <c r="K50" t="str">
        <f>VLOOKUP(tblSalaries[[#This Row],[Where do you work]],tblCountries[[Actual]:[Mapping]],2,FALSE)</f>
        <v>UK</v>
      </c>
      <c r="L50" t="s">
        <v>9</v>
      </c>
      <c r="O50" s="10" t="str">
        <f>IF(ISERROR(FIND("1",tblSalaries[[#This Row],[How many hours of a day you work on Excel]])),"",1)</f>
        <v/>
      </c>
      <c r="P50" s="11" t="str">
        <f>IF(ISERROR(FIND("2",tblSalaries[[#This Row],[How many hours of a day you work on Excel]])),"",2)</f>
        <v/>
      </c>
      <c r="Q50" s="10" t="str">
        <f>IF(ISERROR(FIND("3",tblSalaries[[#This Row],[How many hours of a day you work on Excel]])),"",3)</f>
        <v/>
      </c>
      <c r="R50" s="10">
        <f>IF(ISERROR(FIND("4",tblSalaries[[#This Row],[How many hours of a day you work on Excel]])),"",4)</f>
        <v>4</v>
      </c>
      <c r="S50" s="10" t="str">
        <f>IF(ISERROR(FIND("5",tblSalaries[[#This Row],[How many hours of a day you work on Excel]])),"",5)</f>
        <v/>
      </c>
      <c r="T50" s="10">
        <f>IF(ISERROR(FIND("6",tblSalaries[[#This Row],[How many hours of a day you work on Excel]])),"",6)</f>
        <v>6</v>
      </c>
      <c r="U50" s="11" t="str">
        <f>IF(ISERROR(FIND("7",tblSalaries[[#This Row],[How many hours of a day you work on Excel]])),"",7)</f>
        <v/>
      </c>
      <c r="V50" s="11" t="str">
        <f>IF(ISERROR(FIND("8",tblSalaries[[#This Row],[How many hours of a day you work on Excel]])),"",8)</f>
        <v/>
      </c>
      <c r="W50" s="11">
        <f>IF(MAX(tblSalaries[[#This Row],[1 hour]:[8 hours]])=0,#N/A,MAX(tblSalaries[[#This Row],[1 hour]:[8 hours]]))</f>
        <v>6</v>
      </c>
      <c r="X50" s="11">
        <f>IF(ISERROR(tblSalaries[[#This Row],[max h]]),1,tblSalaries[[#This Row],[Salary in USD]]/tblSalaries[[#This Row],[max h]]/260)</f>
        <v>32.331861991123773</v>
      </c>
      <c r="Y50" s="11">
        <f>IF(tblSalaries[[#This Row],[Years of Experience]]="",0,"0")</f>
        <v>0</v>
      </c>
      <c r="Z50"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50" s="11">
        <f>IF(tblSalaries[[#This Row],[Salary in USD]]&lt;1000,1,0)</f>
        <v>0</v>
      </c>
      <c r="AB50" s="11">
        <f>IF(AND(tblSalaries[[#This Row],[Salary in USD]]&gt;1000,tblSalaries[[#This Row],[Salary in USD]]&lt;2000),1,0)</f>
        <v>0</v>
      </c>
    </row>
    <row r="51" spans="2:28" ht="15" customHeight="1">
      <c r="B51" t="s">
        <v>2054</v>
      </c>
      <c r="C51" s="1">
        <v>41054.241574074076</v>
      </c>
      <c r="D51" s="4">
        <v>1000</v>
      </c>
      <c r="E51">
        <v>12000</v>
      </c>
      <c r="F51" t="s">
        <v>6</v>
      </c>
      <c r="G51">
        <f>tblSalaries[[#This Row],[clean Salary (in local currency)]]*VLOOKUP(tblSalaries[[#This Row],[Currency]],tblXrate[],2,FALSE)</f>
        <v>12000</v>
      </c>
      <c r="H51" t="s">
        <v>93</v>
      </c>
      <c r="I51" t="s">
        <v>356</v>
      </c>
      <c r="J51" t="s">
        <v>15</v>
      </c>
      <c r="K51" t="str">
        <f>VLOOKUP(tblSalaries[[#This Row],[Where do you work]],tblCountries[[Actual]:[Mapping]],2,FALSE)</f>
        <v>USA</v>
      </c>
      <c r="L51" t="s">
        <v>25</v>
      </c>
      <c r="O51" s="10">
        <f>IF(ISERROR(FIND("1",tblSalaries[[#This Row],[How many hours of a day you work on Excel]])),"",1)</f>
        <v>1</v>
      </c>
      <c r="P51" s="11">
        <f>IF(ISERROR(FIND("2",tblSalaries[[#This Row],[How many hours of a day you work on Excel]])),"",2)</f>
        <v>2</v>
      </c>
      <c r="Q51" s="10" t="str">
        <f>IF(ISERROR(FIND("3",tblSalaries[[#This Row],[How many hours of a day you work on Excel]])),"",3)</f>
        <v/>
      </c>
      <c r="R51" s="10" t="str">
        <f>IF(ISERROR(FIND("4",tblSalaries[[#This Row],[How many hours of a day you work on Excel]])),"",4)</f>
        <v/>
      </c>
      <c r="S51" s="10" t="str">
        <f>IF(ISERROR(FIND("5",tblSalaries[[#This Row],[How many hours of a day you work on Excel]])),"",5)</f>
        <v/>
      </c>
      <c r="T51" s="10" t="str">
        <f>IF(ISERROR(FIND("6",tblSalaries[[#This Row],[How many hours of a day you work on Excel]])),"",6)</f>
        <v/>
      </c>
      <c r="U51" s="11" t="str">
        <f>IF(ISERROR(FIND("7",tblSalaries[[#This Row],[How many hours of a day you work on Excel]])),"",7)</f>
        <v/>
      </c>
      <c r="V51" s="11" t="str">
        <f>IF(ISERROR(FIND("8",tblSalaries[[#This Row],[How many hours of a day you work on Excel]])),"",8)</f>
        <v/>
      </c>
      <c r="W51" s="11">
        <f>IF(MAX(tblSalaries[[#This Row],[1 hour]:[8 hours]])=0,#N/A,MAX(tblSalaries[[#This Row],[1 hour]:[8 hours]]))</f>
        <v>2</v>
      </c>
      <c r="X51" s="11">
        <f>IF(ISERROR(tblSalaries[[#This Row],[max h]]),1,tblSalaries[[#This Row],[Salary in USD]]/tblSalaries[[#This Row],[max h]]/260)</f>
        <v>23.076923076923077</v>
      </c>
      <c r="Y51" s="11">
        <f>IF(tblSalaries[[#This Row],[Years of Experience]]="",0,"0")</f>
        <v>0</v>
      </c>
      <c r="Z51"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51" s="11">
        <f>IF(tblSalaries[[#This Row],[Salary in USD]]&lt;1000,1,0)</f>
        <v>0</v>
      </c>
      <c r="AB51" s="11">
        <f>IF(AND(tblSalaries[[#This Row],[Salary in USD]]&gt;1000,tblSalaries[[#This Row],[Salary in USD]]&lt;2000),1,0)</f>
        <v>0</v>
      </c>
    </row>
    <row r="52" spans="2:28" ht="15" customHeight="1">
      <c r="B52" t="s">
        <v>2055</v>
      </c>
      <c r="C52" s="1">
        <v>41054.253263888888</v>
      </c>
      <c r="D52" s="4" t="s">
        <v>94</v>
      </c>
      <c r="E52">
        <v>45000</v>
      </c>
      <c r="F52" t="s">
        <v>22</v>
      </c>
      <c r="G52">
        <f>tblSalaries[[#This Row],[clean Salary (in local currency)]]*VLOOKUP(tblSalaries[[#This Row],[Currency]],tblXrate[],2,FALSE)</f>
        <v>57167.974754622352</v>
      </c>
      <c r="H52" t="s">
        <v>95</v>
      </c>
      <c r="I52" t="s">
        <v>52</v>
      </c>
      <c r="J52" t="s">
        <v>96</v>
      </c>
      <c r="K52" t="str">
        <f>VLOOKUP(tblSalaries[[#This Row],[Where do you work]],tblCountries[[Actual]:[Mapping]],2,FALSE)</f>
        <v>Netherlands</v>
      </c>
      <c r="L52" t="s">
        <v>9</v>
      </c>
      <c r="O52" s="10" t="str">
        <f>IF(ISERROR(FIND("1",tblSalaries[[#This Row],[How many hours of a day you work on Excel]])),"",1)</f>
        <v/>
      </c>
      <c r="P52" s="11" t="str">
        <f>IF(ISERROR(FIND("2",tblSalaries[[#This Row],[How many hours of a day you work on Excel]])),"",2)</f>
        <v/>
      </c>
      <c r="Q52" s="10" t="str">
        <f>IF(ISERROR(FIND("3",tblSalaries[[#This Row],[How many hours of a day you work on Excel]])),"",3)</f>
        <v/>
      </c>
      <c r="R52" s="10">
        <f>IF(ISERROR(FIND("4",tblSalaries[[#This Row],[How many hours of a day you work on Excel]])),"",4)</f>
        <v>4</v>
      </c>
      <c r="S52" s="10" t="str">
        <f>IF(ISERROR(FIND("5",tblSalaries[[#This Row],[How many hours of a day you work on Excel]])),"",5)</f>
        <v/>
      </c>
      <c r="T52" s="10">
        <f>IF(ISERROR(FIND("6",tblSalaries[[#This Row],[How many hours of a day you work on Excel]])),"",6)</f>
        <v>6</v>
      </c>
      <c r="U52" s="11" t="str">
        <f>IF(ISERROR(FIND("7",tblSalaries[[#This Row],[How many hours of a day you work on Excel]])),"",7)</f>
        <v/>
      </c>
      <c r="V52" s="11" t="str">
        <f>IF(ISERROR(FIND("8",tblSalaries[[#This Row],[How many hours of a day you work on Excel]])),"",8)</f>
        <v/>
      </c>
      <c r="W52" s="11">
        <f>IF(MAX(tblSalaries[[#This Row],[1 hour]:[8 hours]])=0,#N/A,MAX(tblSalaries[[#This Row],[1 hour]:[8 hours]]))</f>
        <v>6</v>
      </c>
      <c r="X52" s="11">
        <f>IF(ISERROR(tblSalaries[[#This Row],[max h]]),1,tblSalaries[[#This Row],[Salary in USD]]/tblSalaries[[#This Row],[max h]]/260)</f>
        <v>36.646137663219456</v>
      </c>
      <c r="Y52" s="11">
        <f>IF(tblSalaries[[#This Row],[Years of Experience]]="",0,"0")</f>
        <v>0</v>
      </c>
      <c r="Z52"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52" s="11">
        <f>IF(tblSalaries[[#This Row],[Salary in USD]]&lt;1000,1,0)</f>
        <v>0</v>
      </c>
      <c r="AB52" s="11">
        <f>IF(AND(tblSalaries[[#This Row],[Salary in USD]]&gt;1000,tblSalaries[[#This Row],[Salary in USD]]&lt;2000),1,0)</f>
        <v>0</v>
      </c>
    </row>
    <row r="53" spans="2:28" ht="15" customHeight="1">
      <c r="B53" t="s">
        <v>2056</v>
      </c>
      <c r="C53" s="1">
        <v>41054.253437500003</v>
      </c>
      <c r="D53" s="4" t="s">
        <v>97</v>
      </c>
      <c r="E53">
        <v>100000</v>
      </c>
      <c r="F53" t="s">
        <v>6</v>
      </c>
      <c r="G53">
        <f>tblSalaries[[#This Row],[clean Salary (in local currency)]]*VLOOKUP(tblSalaries[[#This Row],[Currency]],tblXrate[],2,FALSE)</f>
        <v>100000</v>
      </c>
      <c r="H53" t="s">
        <v>98</v>
      </c>
      <c r="I53" t="s">
        <v>20</v>
      </c>
      <c r="J53" t="s">
        <v>24</v>
      </c>
      <c r="K53" t="str">
        <f>VLOOKUP(tblSalaries[[#This Row],[Where do you work]],tblCountries[[Actual]:[Mapping]],2,FALSE)</f>
        <v>Germany</v>
      </c>
      <c r="L53" t="s">
        <v>13</v>
      </c>
      <c r="O53" s="10" t="str">
        <f>IF(ISERROR(FIND("1",tblSalaries[[#This Row],[How many hours of a day you work on Excel]])),"",1)</f>
        <v/>
      </c>
      <c r="P53" s="11" t="str">
        <f>IF(ISERROR(FIND("2",tblSalaries[[#This Row],[How many hours of a day you work on Excel]])),"",2)</f>
        <v/>
      </c>
      <c r="Q53" s="10" t="str">
        <f>IF(ISERROR(FIND("3",tblSalaries[[#This Row],[How many hours of a day you work on Excel]])),"",3)</f>
        <v/>
      </c>
      <c r="R53" s="10" t="str">
        <f>IF(ISERROR(FIND("4",tblSalaries[[#This Row],[How many hours of a day you work on Excel]])),"",4)</f>
        <v/>
      </c>
      <c r="S53" s="10" t="str">
        <f>IF(ISERROR(FIND("5",tblSalaries[[#This Row],[How many hours of a day you work on Excel]])),"",5)</f>
        <v/>
      </c>
      <c r="T53" s="10" t="str">
        <f>IF(ISERROR(FIND("6",tblSalaries[[#This Row],[How many hours of a day you work on Excel]])),"",6)</f>
        <v/>
      </c>
      <c r="U53" s="11" t="str">
        <f>IF(ISERROR(FIND("7",tblSalaries[[#This Row],[How many hours of a day you work on Excel]])),"",7)</f>
        <v/>
      </c>
      <c r="V53" s="11">
        <f>IF(ISERROR(FIND("8",tblSalaries[[#This Row],[How many hours of a day you work on Excel]])),"",8)</f>
        <v>8</v>
      </c>
      <c r="W53" s="11">
        <f>IF(MAX(tblSalaries[[#This Row],[1 hour]:[8 hours]])=0,#N/A,MAX(tblSalaries[[#This Row],[1 hour]:[8 hours]]))</f>
        <v>8</v>
      </c>
      <c r="X53" s="11">
        <f>IF(ISERROR(tblSalaries[[#This Row],[max h]]),1,tblSalaries[[#This Row],[Salary in USD]]/tblSalaries[[#This Row],[max h]]/260)</f>
        <v>48.07692307692308</v>
      </c>
      <c r="Y53" s="11">
        <f>IF(tblSalaries[[#This Row],[Years of Experience]]="",0,"0")</f>
        <v>0</v>
      </c>
      <c r="Z53"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53" s="11">
        <f>IF(tblSalaries[[#This Row],[Salary in USD]]&lt;1000,1,0)</f>
        <v>0</v>
      </c>
      <c r="AB53" s="11">
        <f>IF(AND(tblSalaries[[#This Row],[Salary in USD]]&gt;1000,tblSalaries[[#This Row],[Salary in USD]]&lt;2000),1,0)</f>
        <v>0</v>
      </c>
    </row>
    <row r="54" spans="2:28" ht="15" customHeight="1">
      <c r="B54" t="s">
        <v>2057</v>
      </c>
      <c r="C54" s="1">
        <v>41054.253668981481</v>
      </c>
      <c r="D54" s="4">
        <v>57000</v>
      </c>
      <c r="E54">
        <v>57000</v>
      </c>
      <c r="F54" t="s">
        <v>6</v>
      </c>
      <c r="G54">
        <f>tblSalaries[[#This Row],[clean Salary (in local currency)]]*VLOOKUP(tblSalaries[[#This Row],[Currency]],tblXrate[],2,FALSE)</f>
        <v>57000</v>
      </c>
      <c r="H54" t="s">
        <v>99</v>
      </c>
      <c r="I54" t="s">
        <v>310</v>
      </c>
      <c r="J54" t="s">
        <v>15</v>
      </c>
      <c r="K54" t="str">
        <f>VLOOKUP(tblSalaries[[#This Row],[Where do you work]],tblCountries[[Actual]:[Mapping]],2,FALSE)</f>
        <v>USA</v>
      </c>
      <c r="L54" t="s">
        <v>18</v>
      </c>
      <c r="O54" s="10" t="str">
        <f>IF(ISERROR(FIND("1",tblSalaries[[#This Row],[How many hours of a day you work on Excel]])),"",1)</f>
        <v/>
      </c>
      <c r="P54" s="11">
        <f>IF(ISERROR(FIND("2",tblSalaries[[#This Row],[How many hours of a day you work on Excel]])),"",2)</f>
        <v>2</v>
      </c>
      <c r="Q54" s="10">
        <f>IF(ISERROR(FIND("3",tblSalaries[[#This Row],[How many hours of a day you work on Excel]])),"",3)</f>
        <v>3</v>
      </c>
      <c r="R54" s="10" t="str">
        <f>IF(ISERROR(FIND("4",tblSalaries[[#This Row],[How many hours of a day you work on Excel]])),"",4)</f>
        <v/>
      </c>
      <c r="S54" s="10" t="str">
        <f>IF(ISERROR(FIND("5",tblSalaries[[#This Row],[How many hours of a day you work on Excel]])),"",5)</f>
        <v/>
      </c>
      <c r="T54" s="10" t="str">
        <f>IF(ISERROR(FIND("6",tblSalaries[[#This Row],[How many hours of a day you work on Excel]])),"",6)</f>
        <v/>
      </c>
      <c r="U54" s="11" t="str">
        <f>IF(ISERROR(FIND("7",tblSalaries[[#This Row],[How many hours of a day you work on Excel]])),"",7)</f>
        <v/>
      </c>
      <c r="V54" s="11" t="str">
        <f>IF(ISERROR(FIND("8",tblSalaries[[#This Row],[How many hours of a day you work on Excel]])),"",8)</f>
        <v/>
      </c>
      <c r="W54" s="11">
        <f>IF(MAX(tblSalaries[[#This Row],[1 hour]:[8 hours]])=0,#N/A,MAX(tblSalaries[[#This Row],[1 hour]:[8 hours]]))</f>
        <v>3</v>
      </c>
      <c r="X54" s="11">
        <f>IF(ISERROR(tblSalaries[[#This Row],[max h]]),1,tblSalaries[[#This Row],[Salary in USD]]/tblSalaries[[#This Row],[max h]]/260)</f>
        <v>73.07692307692308</v>
      </c>
      <c r="Y54" s="11">
        <f>IF(tblSalaries[[#This Row],[Years of Experience]]="",0,"0")</f>
        <v>0</v>
      </c>
      <c r="Z54"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54" s="11">
        <f>IF(tblSalaries[[#This Row],[Salary in USD]]&lt;1000,1,0)</f>
        <v>0</v>
      </c>
      <c r="AB54" s="11">
        <f>IF(AND(tblSalaries[[#This Row],[Salary in USD]]&gt;1000,tblSalaries[[#This Row],[Salary in USD]]&lt;2000),1,0)</f>
        <v>0</v>
      </c>
    </row>
    <row r="55" spans="2:28" ht="15" customHeight="1">
      <c r="B55" t="s">
        <v>2058</v>
      </c>
      <c r="C55" s="1">
        <v>41054.25503472222</v>
      </c>
      <c r="D55" s="4">
        <v>40000</v>
      </c>
      <c r="E55">
        <v>40000</v>
      </c>
      <c r="F55" t="s">
        <v>69</v>
      </c>
      <c r="G55">
        <f>tblSalaries[[#This Row],[clean Salary (in local currency)]]*VLOOKUP(tblSalaries[[#This Row],[Currency]],tblXrate[],2,FALSE)</f>
        <v>63047.130882691366</v>
      </c>
      <c r="H55" t="s">
        <v>89</v>
      </c>
      <c r="I55" t="s">
        <v>310</v>
      </c>
      <c r="J55" t="s">
        <v>71</v>
      </c>
      <c r="K55" t="str">
        <f>VLOOKUP(tblSalaries[[#This Row],[Where do you work]],tblCountries[[Actual]:[Mapping]],2,FALSE)</f>
        <v>UK</v>
      </c>
      <c r="L55" t="s">
        <v>9</v>
      </c>
      <c r="O55" s="10" t="str">
        <f>IF(ISERROR(FIND("1",tblSalaries[[#This Row],[How many hours of a day you work on Excel]])),"",1)</f>
        <v/>
      </c>
      <c r="P55" s="11" t="str">
        <f>IF(ISERROR(FIND("2",tblSalaries[[#This Row],[How many hours of a day you work on Excel]])),"",2)</f>
        <v/>
      </c>
      <c r="Q55" s="10" t="str">
        <f>IF(ISERROR(FIND("3",tblSalaries[[#This Row],[How many hours of a day you work on Excel]])),"",3)</f>
        <v/>
      </c>
      <c r="R55" s="10">
        <f>IF(ISERROR(FIND("4",tblSalaries[[#This Row],[How many hours of a day you work on Excel]])),"",4)</f>
        <v>4</v>
      </c>
      <c r="S55" s="10" t="str">
        <f>IF(ISERROR(FIND("5",tblSalaries[[#This Row],[How many hours of a day you work on Excel]])),"",5)</f>
        <v/>
      </c>
      <c r="T55" s="10">
        <f>IF(ISERROR(FIND("6",tblSalaries[[#This Row],[How many hours of a day you work on Excel]])),"",6)</f>
        <v>6</v>
      </c>
      <c r="U55" s="11" t="str">
        <f>IF(ISERROR(FIND("7",tblSalaries[[#This Row],[How many hours of a day you work on Excel]])),"",7)</f>
        <v/>
      </c>
      <c r="V55" s="11" t="str">
        <f>IF(ISERROR(FIND("8",tblSalaries[[#This Row],[How many hours of a day you work on Excel]])),"",8)</f>
        <v/>
      </c>
      <c r="W55" s="11">
        <f>IF(MAX(tblSalaries[[#This Row],[1 hour]:[8 hours]])=0,#N/A,MAX(tblSalaries[[#This Row],[1 hour]:[8 hours]]))</f>
        <v>6</v>
      </c>
      <c r="X55" s="11">
        <f>IF(ISERROR(tblSalaries[[#This Row],[max h]]),1,tblSalaries[[#This Row],[Salary in USD]]/tblSalaries[[#This Row],[max h]]/260)</f>
        <v>40.41482748890472</v>
      </c>
      <c r="Y55" s="11">
        <f>IF(tblSalaries[[#This Row],[Years of Experience]]="",0,"0")</f>
        <v>0</v>
      </c>
      <c r="Z55"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55" s="11">
        <f>IF(tblSalaries[[#This Row],[Salary in USD]]&lt;1000,1,0)</f>
        <v>0</v>
      </c>
      <c r="AB55" s="11">
        <f>IF(AND(tblSalaries[[#This Row],[Salary in USD]]&gt;1000,tblSalaries[[#This Row],[Salary in USD]]&lt;2000),1,0)</f>
        <v>0</v>
      </c>
    </row>
    <row r="56" spans="2:28" ht="15" customHeight="1">
      <c r="B56" t="s">
        <v>2059</v>
      </c>
      <c r="C56" s="1">
        <v>41054.25675925926</v>
      </c>
      <c r="D56" s="4" t="s">
        <v>100</v>
      </c>
      <c r="E56">
        <v>24000</v>
      </c>
      <c r="F56" t="s">
        <v>22</v>
      </c>
      <c r="G56">
        <f>tblSalaries[[#This Row],[clean Salary (in local currency)]]*VLOOKUP(tblSalaries[[#This Row],[Currency]],tblXrate[],2,FALSE)</f>
        <v>30489.586535798586</v>
      </c>
      <c r="H56" t="s">
        <v>101</v>
      </c>
      <c r="I56" t="s">
        <v>52</v>
      </c>
      <c r="J56" t="s">
        <v>24</v>
      </c>
      <c r="K56" t="str">
        <f>VLOOKUP(tblSalaries[[#This Row],[Where do you work]],tblCountries[[Actual]:[Mapping]],2,FALSE)</f>
        <v>Germany</v>
      </c>
      <c r="L56" t="s">
        <v>13</v>
      </c>
      <c r="O56" s="10" t="str">
        <f>IF(ISERROR(FIND("1",tblSalaries[[#This Row],[How many hours of a day you work on Excel]])),"",1)</f>
        <v/>
      </c>
      <c r="P56" s="11" t="str">
        <f>IF(ISERROR(FIND("2",tblSalaries[[#This Row],[How many hours of a day you work on Excel]])),"",2)</f>
        <v/>
      </c>
      <c r="Q56" s="10" t="str">
        <f>IF(ISERROR(FIND("3",tblSalaries[[#This Row],[How many hours of a day you work on Excel]])),"",3)</f>
        <v/>
      </c>
      <c r="R56" s="10" t="str">
        <f>IF(ISERROR(FIND("4",tblSalaries[[#This Row],[How many hours of a day you work on Excel]])),"",4)</f>
        <v/>
      </c>
      <c r="S56" s="10" t="str">
        <f>IF(ISERROR(FIND("5",tblSalaries[[#This Row],[How many hours of a day you work on Excel]])),"",5)</f>
        <v/>
      </c>
      <c r="T56" s="10" t="str">
        <f>IF(ISERROR(FIND("6",tblSalaries[[#This Row],[How many hours of a day you work on Excel]])),"",6)</f>
        <v/>
      </c>
      <c r="U56" s="11" t="str">
        <f>IF(ISERROR(FIND("7",tblSalaries[[#This Row],[How many hours of a day you work on Excel]])),"",7)</f>
        <v/>
      </c>
      <c r="V56" s="11">
        <f>IF(ISERROR(FIND("8",tblSalaries[[#This Row],[How many hours of a day you work on Excel]])),"",8)</f>
        <v>8</v>
      </c>
      <c r="W56" s="11">
        <f>IF(MAX(tblSalaries[[#This Row],[1 hour]:[8 hours]])=0,#N/A,MAX(tblSalaries[[#This Row],[1 hour]:[8 hours]]))</f>
        <v>8</v>
      </c>
      <c r="X56" s="11">
        <f>IF(ISERROR(tblSalaries[[#This Row],[max h]]),1,tblSalaries[[#This Row],[Salary in USD]]/tblSalaries[[#This Row],[max h]]/260)</f>
        <v>14.658455065287782</v>
      </c>
      <c r="Y56" s="11">
        <f>IF(tblSalaries[[#This Row],[Years of Experience]]="",0,"0")</f>
        <v>0</v>
      </c>
      <c r="Z56"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56" s="11">
        <f>IF(tblSalaries[[#This Row],[Salary in USD]]&lt;1000,1,0)</f>
        <v>0</v>
      </c>
      <c r="AB56" s="11">
        <f>IF(AND(tblSalaries[[#This Row],[Salary in USD]]&gt;1000,tblSalaries[[#This Row],[Salary in USD]]&lt;2000),1,0)</f>
        <v>0</v>
      </c>
    </row>
    <row r="57" spans="2:28" ht="15" customHeight="1">
      <c r="B57" t="s">
        <v>2060</v>
      </c>
      <c r="C57" s="1">
        <v>41054.257152777776</v>
      </c>
      <c r="D57" s="4">
        <v>4320</v>
      </c>
      <c r="E57">
        <v>4320</v>
      </c>
      <c r="F57" t="s">
        <v>6</v>
      </c>
      <c r="G57">
        <f>tblSalaries[[#This Row],[clean Salary (in local currency)]]*VLOOKUP(tblSalaries[[#This Row],[Currency]],tblXrate[],2,FALSE)</f>
        <v>4320</v>
      </c>
      <c r="H57" t="s">
        <v>102</v>
      </c>
      <c r="I57" t="s">
        <v>310</v>
      </c>
      <c r="J57" t="s">
        <v>8</v>
      </c>
      <c r="K57" t="str">
        <f>VLOOKUP(tblSalaries[[#This Row],[Where do you work]],tblCountries[[Actual]:[Mapping]],2,FALSE)</f>
        <v>India</v>
      </c>
      <c r="L57" t="s">
        <v>18</v>
      </c>
      <c r="O57" s="10" t="str">
        <f>IF(ISERROR(FIND("1",tblSalaries[[#This Row],[How many hours of a day you work on Excel]])),"",1)</f>
        <v/>
      </c>
      <c r="P57" s="11">
        <f>IF(ISERROR(FIND("2",tblSalaries[[#This Row],[How many hours of a day you work on Excel]])),"",2)</f>
        <v>2</v>
      </c>
      <c r="Q57" s="10">
        <f>IF(ISERROR(FIND("3",tblSalaries[[#This Row],[How many hours of a day you work on Excel]])),"",3)</f>
        <v>3</v>
      </c>
      <c r="R57" s="10" t="str">
        <f>IF(ISERROR(FIND("4",tblSalaries[[#This Row],[How many hours of a day you work on Excel]])),"",4)</f>
        <v/>
      </c>
      <c r="S57" s="10" t="str">
        <f>IF(ISERROR(FIND("5",tblSalaries[[#This Row],[How many hours of a day you work on Excel]])),"",5)</f>
        <v/>
      </c>
      <c r="T57" s="10" t="str">
        <f>IF(ISERROR(FIND("6",tblSalaries[[#This Row],[How many hours of a day you work on Excel]])),"",6)</f>
        <v/>
      </c>
      <c r="U57" s="11" t="str">
        <f>IF(ISERROR(FIND("7",tblSalaries[[#This Row],[How many hours of a day you work on Excel]])),"",7)</f>
        <v/>
      </c>
      <c r="V57" s="11" t="str">
        <f>IF(ISERROR(FIND("8",tblSalaries[[#This Row],[How many hours of a day you work on Excel]])),"",8)</f>
        <v/>
      </c>
      <c r="W57" s="11">
        <f>IF(MAX(tblSalaries[[#This Row],[1 hour]:[8 hours]])=0,#N/A,MAX(tblSalaries[[#This Row],[1 hour]:[8 hours]]))</f>
        <v>3</v>
      </c>
      <c r="X57" s="11">
        <f>IF(ISERROR(tblSalaries[[#This Row],[max h]]),1,tblSalaries[[#This Row],[Salary in USD]]/tblSalaries[[#This Row],[max h]]/260)</f>
        <v>5.5384615384615383</v>
      </c>
      <c r="Y57" s="11">
        <f>IF(tblSalaries[[#This Row],[Years of Experience]]="",0,"0")</f>
        <v>0</v>
      </c>
      <c r="Z57"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57" s="11">
        <f>IF(tblSalaries[[#This Row],[Salary in USD]]&lt;1000,1,0)</f>
        <v>0</v>
      </c>
      <c r="AB57" s="11">
        <f>IF(AND(tblSalaries[[#This Row],[Salary in USD]]&gt;1000,tblSalaries[[#This Row],[Salary in USD]]&lt;2000),1,0)</f>
        <v>0</v>
      </c>
    </row>
    <row r="58" spans="2:28" ht="15" customHeight="1">
      <c r="B58" t="s">
        <v>2061</v>
      </c>
      <c r="C58" s="1">
        <v>41054.26090277778</v>
      </c>
      <c r="D58" s="4">
        <v>62000</v>
      </c>
      <c r="E58">
        <v>62000</v>
      </c>
      <c r="F58" t="s">
        <v>6</v>
      </c>
      <c r="G58">
        <f>tblSalaries[[#This Row],[clean Salary (in local currency)]]*VLOOKUP(tblSalaries[[#This Row],[Currency]],tblXrate[],2,FALSE)</f>
        <v>62000</v>
      </c>
      <c r="H58" t="s">
        <v>20</v>
      </c>
      <c r="I58" t="s">
        <v>20</v>
      </c>
      <c r="J58" t="s">
        <v>15</v>
      </c>
      <c r="K58" t="str">
        <f>VLOOKUP(tblSalaries[[#This Row],[Where do you work]],tblCountries[[Actual]:[Mapping]],2,FALSE)</f>
        <v>USA</v>
      </c>
      <c r="L58" t="s">
        <v>9</v>
      </c>
      <c r="O58" s="10" t="str">
        <f>IF(ISERROR(FIND("1",tblSalaries[[#This Row],[How many hours of a day you work on Excel]])),"",1)</f>
        <v/>
      </c>
      <c r="P58" s="11" t="str">
        <f>IF(ISERROR(FIND("2",tblSalaries[[#This Row],[How many hours of a day you work on Excel]])),"",2)</f>
        <v/>
      </c>
      <c r="Q58" s="10" t="str">
        <f>IF(ISERROR(FIND("3",tblSalaries[[#This Row],[How many hours of a day you work on Excel]])),"",3)</f>
        <v/>
      </c>
      <c r="R58" s="10">
        <f>IF(ISERROR(FIND("4",tblSalaries[[#This Row],[How many hours of a day you work on Excel]])),"",4)</f>
        <v>4</v>
      </c>
      <c r="S58" s="10" t="str">
        <f>IF(ISERROR(FIND("5",tblSalaries[[#This Row],[How many hours of a day you work on Excel]])),"",5)</f>
        <v/>
      </c>
      <c r="T58" s="10">
        <f>IF(ISERROR(FIND("6",tblSalaries[[#This Row],[How many hours of a day you work on Excel]])),"",6)</f>
        <v>6</v>
      </c>
      <c r="U58" s="11" t="str">
        <f>IF(ISERROR(FIND("7",tblSalaries[[#This Row],[How many hours of a day you work on Excel]])),"",7)</f>
        <v/>
      </c>
      <c r="V58" s="11" t="str">
        <f>IF(ISERROR(FIND("8",tblSalaries[[#This Row],[How many hours of a day you work on Excel]])),"",8)</f>
        <v/>
      </c>
      <c r="W58" s="11">
        <f>IF(MAX(tblSalaries[[#This Row],[1 hour]:[8 hours]])=0,#N/A,MAX(tblSalaries[[#This Row],[1 hour]:[8 hours]]))</f>
        <v>6</v>
      </c>
      <c r="X58" s="11">
        <f>IF(ISERROR(tblSalaries[[#This Row],[max h]]),1,tblSalaries[[#This Row],[Salary in USD]]/tblSalaries[[#This Row],[max h]]/260)</f>
        <v>39.743589743589745</v>
      </c>
      <c r="Y58" s="11">
        <f>IF(tblSalaries[[#This Row],[Years of Experience]]="",0,"0")</f>
        <v>0</v>
      </c>
      <c r="Z58"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58" s="11">
        <f>IF(tblSalaries[[#This Row],[Salary in USD]]&lt;1000,1,0)</f>
        <v>0</v>
      </c>
      <c r="AB58" s="11">
        <f>IF(AND(tblSalaries[[#This Row],[Salary in USD]]&gt;1000,tblSalaries[[#This Row],[Salary in USD]]&lt;2000),1,0)</f>
        <v>0</v>
      </c>
    </row>
    <row r="59" spans="2:28" ht="15" customHeight="1">
      <c r="B59" t="s">
        <v>2062</v>
      </c>
      <c r="C59" s="1">
        <v>41054.268564814818</v>
      </c>
      <c r="D59" s="4">
        <v>7500</v>
      </c>
      <c r="E59">
        <v>7500</v>
      </c>
      <c r="F59" t="s">
        <v>6</v>
      </c>
      <c r="G59">
        <f>tblSalaries[[#This Row],[clean Salary (in local currency)]]*VLOOKUP(tblSalaries[[#This Row],[Currency]],tblXrate[],2,FALSE)</f>
        <v>7500</v>
      </c>
      <c r="H59" t="s">
        <v>20</v>
      </c>
      <c r="I59" t="s">
        <v>20</v>
      </c>
      <c r="J59" t="s">
        <v>8</v>
      </c>
      <c r="K59" t="str">
        <f>VLOOKUP(tblSalaries[[#This Row],[Where do you work]],tblCountries[[Actual]:[Mapping]],2,FALSE)</f>
        <v>India</v>
      </c>
      <c r="L59" t="s">
        <v>9</v>
      </c>
      <c r="O59" s="10" t="str">
        <f>IF(ISERROR(FIND("1",tblSalaries[[#This Row],[How many hours of a day you work on Excel]])),"",1)</f>
        <v/>
      </c>
      <c r="P59" s="11" t="str">
        <f>IF(ISERROR(FIND("2",tblSalaries[[#This Row],[How many hours of a day you work on Excel]])),"",2)</f>
        <v/>
      </c>
      <c r="Q59" s="10" t="str">
        <f>IF(ISERROR(FIND("3",tblSalaries[[#This Row],[How many hours of a day you work on Excel]])),"",3)</f>
        <v/>
      </c>
      <c r="R59" s="10">
        <f>IF(ISERROR(FIND("4",tblSalaries[[#This Row],[How many hours of a day you work on Excel]])),"",4)</f>
        <v>4</v>
      </c>
      <c r="S59" s="10" t="str">
        <f>IF(ISERROR(FIND("5",tblSalaries[[#This Row],[How many hours of a day you work on Excel]])),"",5)</f>
        <v/>
      </c>
      <c r="T59" s="10">
        <f>IF(ISERROR(FIND("6",tblSalaries[[#This Row],[How many hours of a day you work on Excel]])),"",6)</f>
        <v>6</v>
      </c>
      <c r="U59" s="11" t="str">
        <f>IF(ISERROR(FIND("7",tblSalaries[[#This Row],[How many hours of a day you work on Excel]])),"",7)</f>
        <v/>
      </c>
      <c r="V59" s="11" t="str">
        <f>IF(ISERROR(FIND("8",tblSalaries[[#This Row],[How many hours of a day you work on Excel]])),"",8)</f>
        <v/>
      </c>
      <c r="W59" s="11">
        <f>IF(MAX(tblSalaries[[#This Row],[1 hour]:[8 hours]])=0,#N/A,MAX(tblSalaries[[#This Row],[1 hour]:[8 hours]]))</f>
        <v>6</v>
      </c>
      <c r="X59" s="11">
        <f>IF(ISERROR(tblSalaries[[#This Row],[max h]]),1,tblSalaries[[#This Row],[Salary in USD]]/tblSalaries[[#This Row],[max h]]/260)</f>
        <v>4.8076923076923075</v>
      </c>
      <c r="Y59" s="11">
        <f>IF(tblSalaries[[#This Row],[Years of Experience]]="",0,"0")</f>
        <v>0</v>
      </c>
      <c r="Z59"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59" s="11">
        <f>IF(tblSalaries[[#This Row],[Salary in USD]]&lt;1000,1,0)</f>
        <v>0</v>
      </c>
      <c r="AB59" s="11">
        <f>IF(AND(tblSalaries[[#This Row],[Salary in USD]]&gt;1000,tblSalaries[[#This Row],[Salary in USD]]&lt;2000),1,0)</f>
        <v>0</v>
      </c>
    </row>
    <row r="60" spans="2:28" ht="15" customHeight="1">
      <c r="B60" t="s">
        <v>2063</v>
      </c>
      <c r="C60" s="1">
        <v>41054.269085648149</v>
      </c>
      <c r="D60" s="4" t="s">
        <v>103</v>
      </c>
      <c r="E60">
        <v>18000</v>
      </c>
      <c r="F60" t="s">
        <v>69</v>
      </c>
      <c r="G60">
        <f>tblSalaries[[#This Row],[clean Salary (in local currency)]]*VLOOKUP(tblSalaries[[#This Row],[Currency]],tblXrate[],2,FALSE)</f>
        <v>28371.208897211112</v>
      </c>
      <c r="H60" t="s">
        <v>104</v>
      </c>
      <c r="I60" t="s">
        <v>52</v>
      </c>
      <c r="J60" t="s">
        <v>71</v>
      </c>
      <c r="K60" t="str">
        <f>VLOOKUP(tblSalaries[[#This Row],[Where do you work]],tblCountries[[Actual]:[Mapping]],2,FALSE)</f>
        <v>UK</v>
      </c>
      <c r="L60" t="s">
        <v>25</v>
      </c>
      <c r="O60" s="10">
        <f>IF(ISERROR(FIND("1",tblSalaries[[#This Row],[How many hours of a day you work on Excel]])),"",1)</f>
        <v>1</v>
      </c>
      <c r="P60" s="11">
        <f>IF(ISERROR(FIND("2",tblSalaries[[#This Row],[How many hours of a day you work on Excel]])),"",2)</f>
        <v>2</v>
      </c>
      <c r="Q60" s="10" t="str">
        <f>IF(ISERROR(FIND("3",tblSalaries[[#This Row],[How many hours of a day you work on Excel]])),"",3)</f>
        <v/>
      </c>
      <c r="R60" s="10" t="str">
        <f>IF(ISERROR(FIND("4",tblSalaries[[#This Row],[How many hours of a day you work on Excel]])),"",4)</f>
        <v/>
      </c>
      <c r="S60" s="10" t="str">
        <f>IF(ISERROR(FIND("5",tblSalaries[[#This Row],[How many hours of a day you work on Excel]])),"",5)</f>
        <v/>
      </c>
      <c r="T60" s="10" t="str">
        <f>IF(ISERROR(FIND("6",tblSalaries[[#This Row],[How many hours of a day you work on Excel]])),"",6)</f>
        <v/>
      </c>
      <c r="U60" s="11" t="str">
        <f>IF(ISERROR(FIND("7",tblSalaries[[#This Row],[How many hours of a day you work on Excel]])),"",7)</f>
        <v/>
      </c>
      <c r="V60" s="11" t="str">
        <f>IF(ISERROR(FIND("8",tblSalaries[[#This Row],[How many hours of a day you work on Excel]])),"",8)</f>
        <v/>
      </c>
      <c r="W60" s="11">
        <f>IF(MAX(tblSalaries[[#This Row],[1 hour]:[8 hours]])=0,#N/A,MAX(tblSalaries[[#This Row],[1 hour]:[8 hours]]))</f>
        <v>2</v>
      </c>
      <c r="X60" s="11">
        <f>IF(ISERROR(tblSalaries[[#This Row],[max h]]),1,tblSalaries[[#This Row],[Salary in USD]]/tblSalaries[[#This Row],[max h]]/260)</f>
        <v>54.56001711002137</v>
      </c>
      <c r="Y60" s="11">
        <f>IF(tblSalaries[[#This Row],[Years of Experience]]="",0,"0")</f>
        <v>0</v>
      </c>
      <c r="Z60"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60" s="11">
        <f>IF(tblSalaries[[#This Row],[Salary in USD]]&lt;1000,1,0)</f>
        <v>0</v>
      </c>
      <c r="AB60" s="11">
        <f>IF(AND(tblSalaries[[#This Row],[Salary in USD]]&gt;1000,tblSalaries[[#This Row],[Salary in USD]]&lt;2000),1,0)</f>
        <v>0</v>
      </c>
    </row>
    <row r="61" spans="2:28" ht="15" customHeight="1">
      <c r="B61" t="s">
        <v>2064</v>
      </c>
      <c r="C61" s="1">
        <v>41054.284317129626</v>
      </c>
      <c r="D61" s="4">
        <v>49000</v>
      </c>
      <c r="E61">
        <v>49000</v>
      </c>
      <c r="F61" t="s">
        <v>22</v>
      </c>
      <c r="G61">
        <f>tblSalaries[[#This Row],[clean Salary (in local currency)]]*VLOOKUP(tblSalaries[[#This Row],[Currency]],tblXrate[],2,FALSE)</f>
        <v>62249.572510588783</v>
      </c>
      <c r="H61" t="s">
        <v>105</v>
      </c>
      <c r="I61" t="s">
        <v>52</v>
      </c>
      <c r="J61" t="s">
        <v>106</v>
      </c>
      <c r="K61" t="str">
        <f>VLOOKUP(tblSalaries[[#This Row],[Where do you work]],tblCountries[[Actual]:[Mapping]],2,FALSE)</f>
        <v>France</v>
      </c>
      <c r="L61" t="s">
        <v>18</v>
      </c>
      <c r="O61" s="10" t="str">
        <f>IF(ISERROR(FIND("1",tblSalaries[[#This Row],[How many hours of a day you work on Excel]])),"",1)</f>
        <v/>
      </c>
      <c r="P61" s="11">
        <f>IF(ISERROR(FIND("2",tblSalaries[[#This Row],[How many hours of a day you work on Excel]])),"",2)</f>
        <v>2</v>
      </c>
      <c r="Q61" s="10">
        <f>IF(ISERROR(FIND("3",tblSalaries[[#This Row],[How many hours of a day you work on Excel]])),"",3)</f>
        <v>3</v>
      </c>
      <c r="R61" s="10" t="str">
        <f>IF(ISERROR(FIND("4",tblSalaries[[#This Row],[How many hours of a day you work on Excel]])),"",4)</f>
        <v/>
      </c>
      <c r="S61" s="10" t="str">
        <f>IF(ISERROR(FIND("5",tblSalaries[[#This Row],[How many hours of a day you work on Excel]])),"",5)</f>
        <v/>
      </c>
      <c r="T61" s="10" t="str">
        <f>IF(ISERROR(FIND("6",tblSalaries[[#This Row],[How many hours of a day you work on Excel]])),"",6)</f>
        <v/>
      </c>
      <c r="U61" s="11" t="str">
        <f>IF(ISERROR(FIND("7",tblSalaries[[#This Row],[How many hours of a day you work on Excel]])),"",7)</f>
        <v/>
      </c>
      <c r="V61" s="11" t="str">
        <f>IF(ISERROR(FIND("8",tblSalaries[[#This Row],[How many hours of a day you work on Excel]])),"",8)</f>
        <v/>
      </c>
      <c r="W61" s="11">
        <f>IF(MAX(tblSalaries[[#This Row],[1 hour]:[8 hours]])=0,#N/A,MAX(tblSalaries[[#This Row],[1 hour]:[8 hours]]))</f>
        <v>3</v>
      </c>
      <c r="X61" s="11">
        <f>IF(ISERROR(tblSalaries[[#This Row],[max h]]),1,tblSalaries[[#This Row],[Salary in USD]]/tblSalaries[[#This Row],[max h]]/260)</f>
        <v>79.807144244344599</v>
      </c>
      <c r="Y61" s="11">
        <f>IF(tblSalaries[[#This Row],[Years of Experience]]="",0,"0")</f>
        <v>0</v>
      </c>
      <c r="Z61"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61" s="11">
        <f>IF(tblSalaries[[#This Row],[Salary in USD]]&lt;1000,1,0)</f>
        <v>0</v>
      </c>
      <c r="AB61" s="11">
        <f>IF(AND(tblSalaries[[#This Row],[Salary in USD]]&gt;1000,tblSalaries[[#This Row],[Salary in USD]]&lt;2000),1,0)</f>
        <v>0</v>
      </c>
    </row>
    <row r="62" spans="2:28" ht="15" customHeight="1">
      <c r="B62" t="s">
        <v>2065</v>
      </c>
      <c r="C62" s="1">
        <v>41054.290185185186</v>
      </c>
      <c r="D62" s="4">
        <v>38000</v>
      </c>
      <c r="E62">
        <v>38000</v>
      </c>
      <c r="F62" t="s">
        <v>6</v>
      </c>
      <c r="G62">
        <f>tblSalaries[[#This Row],[clean Salary (in local currency)]]*VLOOKUP(tblSalaries[[#This Row],[Currency]],tblXrate[],2,FALSE)</f>
        <v>38000</v>
      </c>
      <c r="H62" t="s">
        <v>72</v>
      </c>
      <c r="I62" t="s">
        <v>20</v>
      </c>
      <c r="J62" t="s">
        <v>15</v>
      </c>
      <c r="K62" t="str">
        <f>VLOOKUP(tblSalaries[[#This Row],[Where do you work]],tblCountries[[Actual]:[Mapping]],2,FALSE)</f>
        <v>USA</v>
      </c>
      <c r="L62" t="s">
        <v>9</v>
      </c>
      <c r="O62" s="10" t="str">
        <f>IF(ISERROR(FIND("1",tblSalaries[[#This Row],[How many hours of a day you work on Excel]])),"",1)</f>
        <v/>
      </c>
      <c r="P62" s="11" t="str">
        <f>IF(ISERROR(FIND("2",tblSalaries[[#This Row],[How many hours of a day you work on Excel]])),"",2)</f>
        <v/>
      </c>
      <c r="Q62" s="10" t="str">
        <f>IF(ISERROR(FIND("3",tblSalaries[[#This Row],[How many hours of a day you work on Excel]])),"",3)</f>
        <v/>
      </c>
      <c r="R62" s="10">
        <f>IF(ISERROR(FIND("4",tblSalaries[[#This Row],[How many hours of a day you work on Excel]])),"",4)</f>
        <v>4</v>
      </c>
      <c r="S62" s="10" t="str">
        <f>IF(ISERROR(FIND("5",tblSalaries[[#This Row],[How many hours of a day you work on Excel]])),"",5)</f>
        <v/>
      </c>
      <c r="T62" s="10">
        <f>IF(ISERROR(FIND("6",tblSalaries[[#This Row],[How many hours of a day you work on Excel]])),"",6)</f>
        <v>6</v>
      </c>
      <c r="U62" s="11" t="str">
        <f>IF(ISERROR(FIND("7",tblSalaries[[#This Row],[How many hours of a day you work on Excel]])),"",7)</f>
        <v/>
      </c>
      <c r="V62" s="11" t="str">
        <f>IF(ISERROR(FIND("8",tblSalaries[[#This Row],[How many hours of a day you work on Excel]])),"",8)</f>
        <v/>
      </c>
      <c r="W62" s="11">
        <f>IF(MAX(tblSalaries[[#This Row],[1 hour]:[8 hours]])=0,#N/A,MAX(tblSalaries[[#This Row],[1 hour]:[8 hours]]))</f>
        <v>6</v>
      </c>
      <c r="X62" s="11">
        <f>IF(ISERROR(tblSalaries[[#This Row],[max h]]),1,tblSalaries[[#This Row],[Salary in USD]]/tblSalaries[[#This Row],[max h]]/260)</f>
        <v>24.358974358974358</v>
      </c>
      <c r="Y62" s="11">
        <f>IF(tblSalaries[[#This Row],[Years of Experience]]="",0,"0")</f>
        <v>0</v>
      </c>
      <c r="Z62"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62" s="11">
        <f>IF(tblSalaries[[#This Row],[Salary in USD]]&lt;1000,1,0)</f>
        <v>0</v>
      </c>
      <c r="AB62" s="11">
        <f>IF(AND(tblSalaries[[#This Row],[Salary in USD]]&gt;1000,tblSalaries[[#This Row],[Salary in USD]]&lt;2000),1,0)</f>
        <v>0</v>
      </c>
    </row>
    <row r="63" spans="2:28" ht="15" customHeight="1">
      <c r="B63" t="s">
        <v>2066</v>
      </c>
      <c r="C63" s="1">
        <v>41054.292268518519</v>
      </c>
      <c r="D63" s="4">
        <v>41000</v>
      </c>
      <c r="E63">
        <v>41000</v>
      </c>
      <c r="F63" t="s">
        <v>6</v>
      </c>
      <c r="G63">
        <f>tblSalaries[[#This Row],[clean Salary (in local currency)]]*VLOOKUP(tblSalaries[[#This Row],[Currency]],tblXrate[],2,FALSE)</f>
        <v>41000</v>
      </c>
      <c r="H63" t="s">
        <v>67</v>
      </c>
      <c r="I63" t="s">
        <v>67</v>
      </c>
      <c r="J63" t="s">
        <v>15</v>
      </c>
      <c r="K63" t="str">
        <f>VLOOKUP(tblSalaries[[#This Row],[Where do you work]],tblCountries[[Actual]:[Mapping]],2,FALSE)</f>
        <v>USA</v>
      </c>
      <c r="L63" t="s">
        <v>9</v>
      </c>
      <c r="O63" s="10" t="str">
        <f>IF(ISERROR(FIND("1",tblSalaries[[#This Row],[How many hours of a day you work on Excel]])),"",1)</f>
        <v/>
      </c>
      <c r="P63" s="11" t="str">
        <f>IF(ISERROR(FIND("2",tblSalaries[[#This Row],[How many hours of a day you work on Excel]])),"",2)</f>
        <v/>
      </c>
      <c r="Q63" s="10" t="str">
        <f>IF(ISERROR(FIND("3",tblSalaries[[#This Row],[How many hours of a day you work on Excel]])),"",3)</f>
        <v/>
      </c>
      <c r="R63" s="10">
        <f>IF(ISERROR(FIND("4",tblSalaries[[#This Row],[How many hours of a day you work on Excel]])),"",4)</f>
        <v>4</v>
      </c>
      <c r="S63" s="10" t="str">
        <f>IF(ISERROR(FIND("5",tblSalaries[[#This Row],[How many hours of a day you work on Excel]])),"",5)</f>
        <v/>
      </c>
      <c r="T63" s="10">
        <f>IF(ISERROR(FIND("6",tblSalaries[[#This Row],[How many hours of a day you work on Excel]])),"",6)</f>
        <v>6</v>
      </c>
      <c r="U63" s="11" t="str">
        <f>IF(ISERROR(FIND("7",tblSalaries[[#This Row],[How many hours of a day you work on Excel]])),"",7)</f>
        <v/>
      </c>
      <c r="V63" s="11" t="str">
        <f>IF(ISERROR(FIND("8",tblSalaries[[#This Row],[How many hours of a day you work on Excel]])),"",8)</f>
        <v/>
      </c>
      <c r="W63" s="11">
        <f>IF(MAX(tblSalaries[[#This Row],[1 hour]:[8 hours]])=0,#N/A,MAX(tblSalaries[[#This Row],[1 hour]:[8 hours]]))</f>
        <v>6</v>
      </c>
      <c r="X63" s="11">
        <f>IF(ISERROR(tblSalaries[[#This Row],[max h]]),1,tblSalaries[[#This Row],[Salary in USD]]/tblSalaries[[#This Row],[max h]]/260)</f>
        <v>26.282051282051281</v>
      </c>
      <c r="Y63" s="11">
        <f>IF(tblSalaries[[#This Row],[Years of Experience]]="",0,"0")</f>
        <v>0</v>
      </c>
      <c r="Z63"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63" s="11">
        <f>IF(tblSalaries[[#This Row],[Salary in USD]]&lt;1000,1,0)</f>
        <v>0</v>
      </c>
      <c r="AB63" s="11">
        <f>IF(AND(tblSalaries[[#This Row],[Salary in USD]]&gt;1000,tblSalaries[[#This Row],[Salary in USD]]&lt;2000),1,0)</f>
        <v>0</v>
      </c>
    </row>
    <row r="64" spans="2:28" ht="15" customHeight="1">
      <c r="B64" t="s">
        <v>2067</v>
      </c>
      <c r="C64" s="1">
        <v>41054.299409722225</v>
      </c>
      <c r="D64" s="4">
        <v>68000</v>
      </c>
      <c r="E64">
        <v>68000</v>
      </c>
      <c r="F64" t="s">
        <v>6</v>
      </c>
      <c r="G64">
        <f>tblSalaries[[#This Row],[clean Salary (in local currency)]]*VLOOKUP(tblSalaries[[#This Row],[Currency]],tblXrate[],2,FALSE)</f>
        <v>68000</v>
      </c>
      <c r="H64" t="s">
        <v>107</v>
      </c>
      <c r="I64" t="s">
        <v>20</v>
      </c>
      <c r="J64" t="s">
        <v>15</v>
      </c>
      <c r="K64" t="str">
        <f>VLOOKUP(tblSalaries[[#This Row],[Where do you work]],tblCountries[[Actual]:[Mapping]],2,FALSE)</f>
        <v>USA</v>
      </c>
      <c r="L64" t="s">
        <v>13</v>
      </c>
      <c r="O64" s="10" t="str">
        <f>IF(ISERROR(FIND("1",tblSalaries[[#This Row],[How many hours of a day you work on Excel]])),"",1)</f>
        <v/>
      </c>
      <c r="P64" s="11" t="str">
        <f>IF(ISERROR(FIND("2",tblSalaries[[#This Row],[How many hours of a day you work on Excel]])),"",2)</f>
        <v/>
      </c>
      <c r="Q64" s="10" t="str">
        <f>IF(ISERROR(FIND("3",tblSalaries[[#This Row],[How many hours of a day you work on Excel]])),"",3)</f>
        <v/>
      </c>
      <c r="R64" s="10" t="str">
        <f>IF(ISERROR(FIND("4",tblSalaries[[#This Row],[How many hours of a day you work on Excel]])),"",4)</f>
        <v/>
      </c>
      <c r="S64" s="10" t="str">
        <f>IF(ISERROR(FIND("5",tblSalaries[[#This Row],[How many hours of a day you work on Excel]])),"",5)</f>
        <v/>
      </c>
      <c r="T64" s="10" t="str">
        <f>IF(ISERROR(FIND("6",tblSalaries[[#This Row],[How many hours of a day you work on Excel]])),"",6)</f>
        <v/>
      </c>
      <c r="U64" s="11" t="str">
        <f>IF(ISERROR(FIND("7",tblSalaries[[#This Row],[How many hours of a day you work on Excel]])),"",7)</f>
        <v/>
      </c>
      <c r="V64" s="11">
        <f>IF(ISERROR(FIND("8",tblSalaries[[#This Row],[How many hours of a day you work on Excel]])),"",8)</f>
        <v>8</v>
      </c>
      <c r="W64" s="11">
        <f>IF(MAX(tblSalaries[[#This Row],[1 hour]:[8 hours]])=0,#N/A,MAX(tblSalaries[[#This Row],[1 hour]:[8 hours]]))</f>
        <v>8</v>
      </c>
      <c r="X64" s="11">
        <f>IF(ISERROR(tblSalaries[[#This Row],[max h]]),1,tblSalaries[[#This Row],[Salary in USD]]/tblSalaries[[#This Row],[max h]]/260)</f>
        <v>32.692307692307693</v>
      </c>
      <c r="Y64" s="11">
        <f>IF(tblSalaries[[#This Row],[Years of Experience]]="",0,"0")</f>
        <v>0</v>
      </c>
      <c r="Z64"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64" s="11">
        <f>IF(tblSalaries[[#This Row],[Salary in USD]]&lt;1000,1,0)</f>
        <v>0</v>
      </c>
      <c r="AB64" s="11">
        <f>IF(AND(tblSalaries[[#This Row],[Salary in USD]]&gt;1000,tblSalaries[[#This Row],[Salary in USD]]&lt;2000),1,0)</f>
        <v>0</v>
      </c>
    </row>
    <row r="65" spans="2:28" ht="15" customHeight="1">
      <c r="B65" t="s">
        <v>2068</v>
      </c>
      <c r="C65" s="1">
        <v>41054.301053240742</v>
      </c>
      <c r="D65" s="4">
        <v>56000</v>
      </c>
      <c r="E65">
        <v>56000</v>
      </c>
      <c r="F65" t="s">
        <v>86</v>
      </c>
      <c r="G65">
        <f>tblSalaries[[#This Row],[clean Salary (in local currency)]]*VLOOKUP(tblSalaries[[#This Row],[Currency]],tblXrate[],2,FALSE)</f>
        <v>55068.245289698301</v>
      </c>
      <c r="H65" t="s">
        <v>108</v>
      </c>
      <c r="I65" t="s">
        <v>20</v>
      </c>
      <c r="J65" t="s">
        <v>109</v>
      </c>
      <c r="K65" t="str">
        <f>VLOOKUP(tblSalaries[[#This Row],[Where do you work]],tblCountries[[Actual]:[Mapping]],2,FALSE)</f>
        <v>Canada</v>
      </c>
      <c r="L65" t="s">
        <v>13</v>
      </c>
      <c r="O65" s="10" t="str">
        <f>IF(ISERROR(FIND("1",tblSalaries[[#This Row],[How many hours of a day you work on Excel]])),"",1)</f>
        <v/>
      </c>
      <c r="P65" s="11" t="str">
        <f>IF(ISERROR(FIND("2",tblSalaries[[#This Row],[How many hours of a day you work on Excel]])),"",2)</f>
        <v/>
      </c>
      <c r="Q65" s="10" t="str">
        <f>IF(ISERROR(FIND("3",tblSalaries[[#This Row],[How many hours of a day you work on Excel]])),"",3)</f>
        <v/>
      </c>
      <c r="R65" s="10" t="str">
        <f>IF(ISERROR(FIND("4",tblSalaries[[#This Row],[How many hours of a day you work on Excel]])),"",4)</f>
        <v/>
      </c>
      <c r="S65" s="10" t="str">
        <f>IF(ISERROR(FIND("5",tblSalaries[[#This Row],[How many hours of a day you work on Excel]])),"",5)</f>
        <v/>
      </c>
      <c r="T65" s="10" t="str">
        <f>IF(ISERROR(FIND("6",tblSalaries[[#This Row],[How many hours of a day you work on Excel]])),"",6)</f>
        <v/>
      </c>
      <c r="U65" s="11" t="str">
        <f>IF(ISERROR(FIND("7",tblSalaries[[#This Row],[How many hours of a day you work on Excel]])),"",7)</f>
        <v/>
      </c>
      <c r="V65" s="11">
        <f>IF(ISERROR(FIND("8",tblSalaries[[#This Row],[How many hours of a day you work on Excel]])),"",8)</f>
        <v>8</v>
      </c>
      <c r="W65" s="11">
        <f>IF(MAX(tblSalaries[[#This Row],[1 hour]:[8 hours]])=0,#N/A,MAX(tblSalaries[[#This Row],[1 hour]:[8 hours]]))</f>
        <v>8</v>
      </c>
      <c r="X65" s="11">
        <f>IF(ISERROR(tblSalaries[[#This Row],[max h]]),1,tblSalaries[[#This Row],[Salary in USD]]/tblSalaries[[#This Row],[max h]]/260)</f>
        <v>26.475117927739568</v>
      </c>
      <c r="Y65" s="11">
        <f>IF(tblSalaries[[#This Row],[Years of Experience]]="",0,"0")</f>
        <v>0</v>
      </c>
      <c r="Z65"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65" s="11">
        <f>IF(tblSalaries[[#This Row],[Salary in USD]]&lt;1000,1,0)</f>
        <v>0</v>
      </c>
      <c r="AB65" s="11">
        <f>IF(AND(tblSalaries[[#This Row],[Salary in USD]]&gt;1000,tblSalaries[[#This Row],[Salary in USD]]&lt;2000),1,0)</f>
        <v>0</v>
      </c>
    </row>
    <row r="66" spans="2:28" ht="15" customHeight="1">
      <c r="B66" t="s">
        <v>2069</v>
      </c>
      <c r="C66" s="1">
        <v>41054.302222222221</v>
      </c>
      <c r="D66" s="4">
        <v>61000</v>
      </c>
      <c r="E66">
        <v>61000</v>
      </c>
      <c r="F66" t="s">
        <v>6</v>
      </c>
      <c r="G66">
        <f>tblSalaries[[#This Row],[clean Salary (in local currency)]]*VLOOKUP(tblSalaries[[#This Row],[Currency]],tblXrate[],2,FALSE)</f>
        <v>61000</v>
      </c>
      <c r="H66" t="s">
        <v>110</v>
      </c>
      <c r="I66" t="s">
        <v>52</v>
      </c>
      <c r="J66" t="s">
        <v>111</v>
      </c>
      <c r="K66" t="str">
        <f>VLOOKUP(tblSalaries[[#This Row],[Where do you work]],tblCountries[[Actual]:[Mapping]],2,FALSE)</f>
        <v>Brasil</v>
      </c>
      <c r="L66" t="s">
        <v>13</v>
      </c>
      <c r="O66" s="10" t="str">
        <f>IF(ISERROR(FIND("1",tblSalaries[[#This Row],[How many hours of a day you work on Excel]])),"",1)</f>
        <v/>
      </c>
      <c r="P66" s="11" t="str">
        <f>IF(ISERROR(FIND("2",tblSalaries[[#This Row],[How many hours of a day you work on Excel]])),"",2)</f>
        <v/>
      </c>
      <c r="Q66" s="10" t="str">
        <f>IF(ISERROR(FIND("3",tblSalaries[[#This Row],[How many hours of a day you work on Excel]])),"",3)</f>
        <v/>
      </c>
      <c r="R66" s="10" t="str">
        <f>IF(ISERROR(FIND("4",tblSalaries[[#This Row],[How many hours of a day you work on Excel]])),"",4)</f>
        <v/>
      </c>
      <c r="S66" s="10" t="str">
        <f>IF(ISERROR(FIND("5",tblSalaries[[#This Row],[How many hours of a day you work on Excel]])),"",5)</f>
        <v/>
      </c>
      <c r="T66" s="10" t="str">
        <f>IF(ISERROR(FIND("6",tblSalaries[[#This Row],[How many hours of a day you work on Excel]])),"",6)</f>
        <v/>
      </c>
      <c r="U66" s="11" t="str">
        <f>IF(ISERROR(FIND("7",tblSalaries[[#This Row],[How many hours of a day you work on Excel]])),"",7)</f>
        <v/>
      </c>
      <c r="V66" s="11">
        <f>IF(ISERROR(FIND("8",tblSalaries[[#This Row],[How many hours of a day you work on Excel]])),"",8)</f>
        <v>8</v>
      </c>
      <c r="W66" s="11">
        <f>IF(MAX(tblSalaries[[#This Row],[1 hour]:[8 hours]])=0,#N/A,MAX(tblSalaries[[#This Row],[1 hour]:[8 hours]]))</f>
        <v>8</v>
      </c>
      <c r="X66" s="11">
        <f>IF(ISERROR(tblSalaries[[#This Row],[max h]]),1,tblSalaries[[#This Row],[Salary in USD]]/tblSalaries[[#This Row],[max h]]/260)</f>
        <v>29.326923076923077</v>
      </c>
      <c r="Y66" s="11">
        <f>IF(tblSalaries[[#This Row],[Years of Experience]]="",0,"0")</f>
        <v>0</v>
      </c>
      <c r="Z66"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66" s="11">
        <f>IF(tblSalaries[[#This Row],[Salary in USD]]&lt;1000,1,0)</f>
        <v>0</v>
      </c>
      <c r="AB66" s="11">
        <f>IF(AND(tblSalaries[[#This Row],[Salary in USD]]&gt;1000,tblSalaries[[#This Row],[Salary in USD]]&lt;2000),1,0)</f>
        <v>0</v>
      </c>
    </row>
    <row r="67" spans="2:28" ht="15" customHeight="1">
      <c r="B67" t="s">
        <v>2070</v>
      </c>
      <c r="C67" s="1">
        <v>41054.304780092592</v>
      </c>
      <c r="D67" s="4">
        <v>43000</v>
      </c>
      <c r="E67">
        <v>43000</v>
      </c>
      <c r="F67" t="s">
        <v>22</v>
      </c>
      <c r="G67">
        <f>tblSalaries[[#This Row],[clean Salary (in local currency)]]*VLOOKUP(tblSalaries[[#This Row],[Currency]],tblXrate[],2,FALSE)</f>
        <v>54627.175876639136</v>
      </c>
      <c r="H67" t="s">
        <v>112</v>
      </c>
      <c r="I67" t="s">
        <v>356</v>
      </c>
      <c r="J67" t="s">
        <v>113</v>
      </c>
      <c r="K67" t="str">
        <f>VLOOKUP(tblSalaries[[#This Row],[Where do you work]],tblCountries[[Actual]:[Mapping]],2,FALSE)</f>
        <v>France</v>
      </c>
      <c r="L67" t="s">
        <v>9</v>
      </c>
      <c r="O67" s="10" t="str">
        <f>IF(ISERROR(FIND("1",tblSalaries[[#This Row],[How many hours of a day you work on Excel]])),"",1)</f>
        <v/>
      </c>
      <c r="P67" s="11" t="str">
        <f>IF(ISERROR(FIND("2",tblSalaries[[#This Row],[How many hours of a day you work on Excel]])),"",2)</f>
        <v/>
      </c>
      <c r="Q67" s="10" t="str">
        <f>IF(ISERROR(FIND("3",tblSalaries[[#This Row],[How many hours of a day you work on Excel]])),"",3)</f>
        <v/>
      </c>
      <c r="R67" s="10">
        <f>IF(ISERROR(FIND("4",tblSalaries[[#This Row],[How many hours of a day you work on Excel]])),"",4)</f>
        <v>4</v>
      </c>
      <c r="S67" s="10" t="str">
        <f>IF(ISERROR(FIND("5",tblSalaries[[#This Row],[How many hours of a day you work on Excel]])),"",5)</f>
        <v/>
      </c>
      <c r="T67" s="10">
        <f>IF(ISERROR(FIND("6",tblSalaries[[#This Row],[How many hours of a day you work on Excel]])),"",6)</f>
        <v>6</v>
      </c>
      <c r="U67" s="11" t="str">
        <f>IF(ISERROR(FIND("7",tblSalaries[[#This Row],[How many hours of a day you work on Excel]])),"",7)</f>
        <v/>
      </c>
      <c r="V67" s="11" t="str">
        <f>IF(ISERROR(FIND("8",tblSalaries[[#This Row],[How many hours of a day you work on Excel]])),"",8)</f>
        <v/>
      </c>
      <c r="W67" s="11">
        <f>IF(MAX(tblSalaries[[#This Row],[1 hour]:[8 hours]])=0,#N/A,MAX(tblSalaries[[#This Row],[1 hour]:[8 hours]]))</f>
        <v>6</v>
      </c>
      <c r="X67" s="11">
        <f>IF(ISERROR(tblSalaries[[#This Row],[max h]]),1,tblSalaries[[#This Row],[Salary in USD]]/tblSalaries[[#This Row],[max h]]/260)</f>
        <v>35.017420433743034</v>
      </c>
      <c r="Y67" s="11">
        <f>IF(tblSalaries[[#This Row],[Years of Experience]]="",0,"0")</f>
        <v>0</v>
      </c>
      <c r="Z67"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67" s="11">
        <f>IF(tblSalaries[[#This Row],[Salary in USD]]&lt;1000,1,0)</f>
        <v>0</v>
      </c>
      <c r="AB67" s="11">
        <f>IF(AND(tblSalaries[[#This Row],[Salary in USD]]&gt;1000,tblSalaries[[#This Row],[Salary in USD]]&lt;2000),1,0)</f>
        <v>0</v>
      </c>
    </row>
    <row r="68" spans="2:28" ht="15" customHeight="1">
      <c r="B68" t="s">
        <v>2071</v>
      </c>
      <c r="C68" s="1">
        <v>41054.305648148147</v>
      </c>
      <c r="D68" s="4">
        <v>85000</v>
      </c>
      <c r="E68">
        <v>85000</v>
      </c>
      <c r="F68" t="s">
        <v>6</v>
      </c>
      <c r="G68">
        <f>tblSalaries[[#This Row],[clean Salary (in local currency)]]*VLOOKUP(tblSalaries[[#This Row],[Currency]],tblXrate[],2,FALSE)</f>
        <v>85000</v>
      </c>
      <c r="H68" t="s">
        <v>52</v>
      </c>
      <c r="I68" t="s">
        <v>52</v>
      </c>
      <c r="J68" t="s">
        <v>15</v>
      </c>
      <c r="K68" t="str">
        <f>VLOOKUP(tblSalaries[[#This Row],[Where do you work]],tblCountries[[Actual]:[Mapping]],2,FALSE)</f>
        <v>USA</v>
      </c>
      <c r="L68" t="s">
        <v>9</v>
      </c>
      <c r="O68" s="10" t="str">
        <f>IF(ISERROR(FIND("1",tblSalaries[[#This Row],[How many hours of a day you work on Excel]])),"",1)</f>
        <v/>
      </c>
      <c r="P68" s="11" t="str">
        <f>IF(ISERROR(FIND("2",tblSalaries[[#This Row],[How many hours of a day you work on Excel]])),"",2)</f>
        <v/>
      </c>
      <c r="Q68" s="10" t="str">
        <f>IF(ISERROR(FIND("3",tblSalaries[[#This Row],[How many hours of a day you work on Excel]])),"",3)</f>
        <v/>
      </c>
      <c r="R68" s="10">
        <f>IF(ISERROR(FIND("4",tblSalaries[[#This Row],[How many hours of a day you work on Excel]])),"",4)</f>
        <v>4</v>
      </c>
      <c r="S68" s="10" t="str">
        <f>IF(ISERROR(FIND("5",tblSalaries[[#This Row],[How many hours of a day you work on Excel]])),"",5)</f>
        <v/>
      </c>
      <c r="T68" s="10">
        <f>IF(ISERROR(FIND("6",tblSalaries[[#This Row],[How many hours of a day you work on Excel]])),"",6)</f>
        <v>6</v>
      </c>
      <c r="U68" s="11" t="str">
        <f>IF(ISERROR(FIND("7",tblSalaries[[#This Row],[How many hours of a day you work on Excel]])),"",7)</f>
        <v/>
      </c>
      <c r="V68" s="11" t="str">
        <f>IF(ISERROR(FIND("8",tblSalaries[[#This Row],[How many hours of a day you work on Excel]])),"",8)</f>
        <v/>
      </c>
      <c r="W68" s="11">
        <f>IF(MAX(tblSalaries[[#This Row],[1 hour]:[8 hours]])=0,#N/A,MAX(tblSalaries[[#This Row],[1 hour]:[8 hours]]))</f>
        <v>6</v>
      </c>
      <c r="X68" s="11">
        <f>IF(ISERROR(tblSalaries[[#This Row],[max h]]),1,tblSalaries[[#This Row],[Salary in USD]]/tblSalaries[[#This Row],[max h]]/260)</f>
        <v>54.487179487179482</v>
      </c>
      <c r="Y68" s="11">
        <f>IF(tblSalaries[[#This Row],[Years of Experience]]="",0,"0")</f>
        <v>0</v>
      </c>
      <c r="Z68"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68" s="11">
        <f>IF(tblSalaries[[#This Row],[Salary in USD]]&lt;1000,1,0)</f>
        <v>0</v>
      </c>
      <c r="AB68" s="11">
        <f>IF(AND(tblSalaries[[#This Row],[Salary in USD]]&gt;1000,tblSalaries[[#This Row],[Salary in USD]]&lt;2000),1,0)</f>
        <v>0</v>
      </c>
    </row>
    <row r="69" spans="2:28" ht="15" customHeight="1">
      <c r="B69" t="s">
        <v>2072</v>
      </c>
      <c r="C69" s="1">
        <v>41054.306458333333</v>
      </c>
      <c r="D69" s="4" t="s">
        <v>114</v>
      </c>
      <c r="E69">
        <v>38000</v>
      </c>
      <c r="F69" t="s">
        <v>22</v>
      </c>
      <c r="G69">
        <f>tblSalaries[[#This Row],[clean Salary (in local currency)]]*VLOOKUP(tblSalaries[[#This Row],[Currency]],tblXrate[],2,FALSE)</f>
        <v>48275.178681681093</v>
      </c>
      <c r="H69" t="s">
        <v>115</v>
      </c>
      <c r="I69" t="s">
        <v>20</v>
      </c>
      <c r="J69" t="s">
        <v>96</v>
      </c>
      <c r="K69" t="str">
        <f>VLOOKUP(tblSalaries[[#This Row],[Where do you work]],tblCountries[[Actual]:[Mapping]],2,FALSE)</f>
        <v>Netherlands</v>
      </c>
      <c r="L69" t="s">
        <v>25</v>
      </c>
      <c r="O69" s="10">
        <f>IF(ISERROR(FIND("1",tblSalaries[[#This Row],[How many hours of a day you work on Excel]])),"",1)</f>
        <v>1</v>
      </c>
      <c r="P69" s="11">
        <f>IF(ISERROR(FIND("2",tblSalaries[[#This Row],[How many hours of a day you work on Excel]])),"",2)</f>
        <v>2</v>
      </c>
      <c r="Q69" s="10" t="str">
        <f>IF(ISERROR(FIND("3",tblSalaries[[#This Row],[How many hours of a day you work on Excel]])),"",3)</f>
        <v/>
      </c>
      <c r="R69" s="10" t="str">
        <f>IF(ISERROR(FIND("4",tblSalaries[[#This Row],[How many hours of a day you work on Excel]])),"",4)</f>
        <v/>
      </c>
      <c r="S69" s="10" t="str">
        <f>IF(ISERROR(FIND("5",tblSalaries[[#This Row],[How many hours of a day you work on Excel]])),"",5)</f>
        <v/>
      </c>
      <c r="T69" s="10" t="str">
        <f>IF(ISERROR(FIND("6",tblSalaries[[#This Row],[How many hours of a day you work on Excel]])),"",6)</f>
        <v/>
      </c>
      <c r="U69" s="11" t="str">
        <f>IF(ISERROR(FIND("7",tblSalaries[[#This Row],[How many hours of a day you work on Excel]])),"",7)</f>
        <v/>
      </c>
      <c r="V69" s="11" t="str">
        <f>IF(ISERROR(FIND("8",tblSalaries[[#This Row],[How many hours of a day you work on Excel]])),"",8)</f>
        <v/>
      </c>
      <c r="W69" s="11">
        <f>IF(MAX(tblSalaries[[#This Row],[1 hour]:[8 hours]])=0,#N/A,MAX(tblSalaries[[#This Row],[1 hour]:[8 hours]]))</f>
        <v>2</v>
      </c>
      <c r="X69" s="11">
        <f>IF(ISERROR(tblSalaries[[#This Row],[max h]]),1,tblSalaries[[#This Row],[Salary in USD]]/tblSalaries[[#This Row],[max h]]/260)</f>
        <v>92.836882080155945</v>
      </c>
      <c r="Y69" s="11">
        <f>IF(tblSalaries[[#This Row],[Years of Experience]]="",0,"0")</f>
        <v>0</v>
      </c>
      <c r="Z69"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69" s="11">
        <f>IF(tblSalaries[[#This Row],[Salary in USD]]&lt;1000,1,0)</f>
        <v>0</v>
      </c>
      <c r="AB69" s="11">
        <f>IF(AND(tblSalaries[[#This Row],[Salary in USD]]&gt;1000,tblSalaries[[#This Row],[Salary in USD]]&lt;2000),1,0)</f>
        <v>0</v>
      </c>
    </row>
    <row r="70" spans="2:28" ht="15" customHeight="1">
      <c r="B70" t="s">
        <v>2073</v>
      </c>
      <c r="C70" s="1">
        <v>41054.309166666666</v>
      </c>
      <c r="D70" s="4">
        <v>85000</v>
      </c>
      <c r="E70">
        <v>85000</v>
      </c>
      <c r="F70" t="s">
        <v>82</v>
      </c>
      <c r="G70">
        <f>tblSalaries[[#This Row],[clean Salary (in local currency)]]*VLOOKUP(tblSalaries[[#This Row],[Currency]],tblXrate[],2,FALSE)</f>
        <v>86692.320794224041</v>
      </c>
      <c r="H70" t="s">
        <v>116</v>
      </c>
      <c r="I70" t="s">
        <v>4001</v>
      </c>
      <c r="J70" t="s">
        <v>84</v>
      </c>
      <c r="K70" t="str">
        <f>VLOOKUP(tblSalaries[[#This Row],[Where do you work]],tblCountries[[Actual]:[Mapping]],2,FALSE)</f>
        <v>Australia</v>
      </c>
      <c r="L70" t="s">
        <v>9</v>
      </c>
      <c r="O70" s="10" t="str">
        <f>IF(ISERROR(FIND("1",tblSalaries[[#This Row],[How many hours of a day you work on Excel]])),"",1)</f>
        <v/>
      </c>
      <c r="P70" s="11" t="str">
        <f>IF(ISERROR(FIND("2",tblSalaries[[#This Row],[How many hours of a day you work on Excel]])),"",2)</f>
        <v/>
      </c>
      <c r="Q70" s="10" t="str">
        <f>IF(ISERROR(FIND("3",tblSalaries[[#This Row],[How many hours of a day you work on Excel]])),"",3)</f>
        <v/>
      </c>
      <c r="R70" s="10">
        <f>IF(ISERROR(FIND("4",tblSalaries[[#This Row],[How many hours of a day you work on Excel]])),"",4)</f>
        <v>4</v>
      </c>
      <c r="S70" s="10" t="str">
        <f>IF(ISERROR(FIND("5",tblSalaries[[#This Row],[How many hours of a day you work on Excel]])),"",5)</f>
        <v/>
      </c>
      <c r="T70" s="10">
        <f>IF(ISERROR(FIND("6",tblSalaries[[#This Row],[How many hours of a day you work on Excel]])),"",6)</f>
        <v>6</v>
      </c>
      <c r="U70" s="11" t="str">
        <f>IF(ISERROR(FIND("7",tblSalaries[[#This Row],[How many hours of a day you work on Excel]])),"",7)</f>
        <v/>
      </c>
      <c r="V70" s="11" t="str">
        <f>IF(ISERROR(FIND("8",tblSalaries[[#This Row],[How many hours of a day you work on Excel]])),"",8)</f>
        <v/>
      </c>
      <c r="W70" s="11">
        <f>IF(MAX(tblSalaries[[#This Row],[1 hour]:[8 hours]])=0,#N/A,MAX(tblSalaries[[#This Row],[1 hour]:[8 hours]]))</f>
        <v>6</v>
      </c>
      <c r="X70" s="11">
        <f>IF(ISERROR(tblSalaries[[#This Row],[max h]]),1,tblSalaries[[#This Row],[Salary in USD]]/tblSalaries[[#This Row],[max h]]/260)</f>
        <v>55.572000509117977</v>
      </c>
      <c r="Y70" s="11">
        <f>IF(tblSalaries[[#This Row],[Years of Experience]]="",0,"0")</f>
        <v>0</v>
      </c>
      <c r="Z70"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70" s="11">
        <f>IF(tblSalaries[[#This Row],[Salary in USD]]&lt;1000,1,0)</f>
        <v>0</v>
      </c>
      <c r="AB70" s="11">
        <f>IF(AND(tblSalaries[[#This Row],[Salary in USD]]&gt;1000,tblSalaries[[#This Row],[Salary in USD]]&lt;2000),1,0)</f>
        <v>0</v>
      </c>
    </row>
    <row r="71" spans="2:28" ht="15" customHeight="1">
      <c r="B71" t="s">
        <v>2074</v>
      </c>
      <c r="C71" s="1">
        <v>41054.311944444446</v>
      </c>
      <c r="D71" s="4">
        <v>85087</v>
      </c>
      <c r="E71">
        <v>85087</v>
      </c>
      <c r="F71" t="s">
        <v>6</v>
      </c>
      <c r="G71">
        <f>tblSalaries[[#This Row],[clean Salary (in local currency)]]*VLOOKUP(tblSalaries[[#This Row],[Currency]],tblXrate[],2,FALSE)</f>
        <v>85087</v>
      </c>
      <c r="H71" t="s">
        <v>117</v>
      </c>
      <c r="I71" t="s">
        <v>20</v>
      </c>
      <c r="J71" t="s">
        <v>15</v>
      </c>
      <c r="K71" t="str">
        <f>VLOOKUP(tblSalaries[[#This Row],[Where do you work]],tblCountries[[Actual]:[Mapping]],2,FALSE)</f>
        <v>USA</v>
      </c>
      <c r="L71" t="s">
        <v>18</v>
      </c>
      <c r="O71" s="10" t="str">
        <f>IF(ISERROR(FIND("1",tblSalaries[[#This Row],[How many hours of a day you work on Excel]])),"",1)</f>
        <v/>
      </c>
      <c r="P71" s="11">
        <f>IF(ISERROR(FIND("2",tblSalaries[[#This Row],[How many hours of a day you work on Excel]])),"",2)</f>
        <v>2</v>
      </c>
      <c r="Q71" s="10">
        <f>IF(ISERROR(FIND("3",tblSalaries[[#This Row],[How many hours of a day you work on Excel]])),"",3)</f>
        <v>3</v>
      </c>
      <c r="R71" s="10" t="str">
        <f>IF(ISERROR(FIND("4",tblSalaries[[#This Row],[How many hours of a day you work on Excel]])),"",4)</f>
        <v/>
      </c>
      <c r="S71" s="10" t="str">
        <f>IF(ISERROR(FIND("5",tblSalaries[[#This Row],[How many hours of a day you work on Excel]])),"",5)</f>
        <v/>
      </c>
      <c r="T71" s="10" t="str">
        <f>IF(ISERROR(FIND("6",tblSalaries[[#This Row],[How many hours of a day you work on Excel]])),"",6)</f>
        <v/>
      </c>
      <c r="U71" s="11" t="str">
        <f>IF(ISERROR(FIND("7",tblSalaries[[#This Row],[How many hours of a day you work on Excel]])),"",7)</f>
        <v/>
      </c>
      <c r="V71" s="11" t="str">
        <f>IF(ISERROR(FIND("8",tblSalaries[[#This Row],[How many hours of a day you work on Excel]])),"",8)</f>
        <v/>
      </c>
      <c r="W71" s="11">
        <f>IF(MAX(tblSalaries[[#This Row],[1 hour]:[8 hours]])=0,#N/A,MAX(tblSalaries[[#This Row],[1 hour]:[8 hours]]))</f>
        <v>3</v>
      </c>
      <c r="X71" s="11">
        <f>IF(ISERROR(tblSalaries[[#This Row],[max h]]),1,tblSalaries[[#This Row],[Salary in USD]]/tblSalaries[[#This Row],[max h]]/260)</f>
        <v>109.08589743589744</v>
      </c>
      <c r="Y71" s="11">
        <f>IF(tblSalaries[[#This Row],[Years of Experience]]="",0,"0")</f>
        <v>0</v>
      </c>
      <c r="Z71"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71" s="11">
        <f>IF(tblSalaries[[#This Row],[Salary in USD]]&lt;1000,1,0)</f>
        <v>0</v>
      </c>
      <c r="AB71" s="11">
        <f>IF(AND(tblSalaries[[#This Row],[Salary in USD]]&gt;1000,tblSalaries[[#This Row],[Salary in USD]]&lt;2000),1,0)</f>
        <v>0</v>
      </c>
    </row>
    <row r="72" spans="2:28" ht="15" customHeight="1">
      <c r="B72" t="s">
        <v>2075</v>
      </c>
      <c r="C72" s="1">
        <v>41054.318310185183</v>
      </c>
      <c r="D72" s="4">
        <v>50000</v>
      </c>
      <c r="E72">
        <v>50000</v>
      </c>
      <c r="F72" t="s">
        <v>6</v>
      </c>
      <c r="G72">
        <f>tblSalaries[[#This Row],[clean Salary (in local currency)]]*VLOOKUP(tblSalaries[[#This Row],[Currency]],tblXrate[],2,FALSE)</f>
        <v>50000</v>
      </c>
      <c r="H72" t="s">
        <v>118</v>
      </c>
      <c r="I72" t="s">
        <v>20</v>
      </c>
      <c r="J72" t="s">
        <v>15</v>
      </c>
      <c r="K72" t="str">
        <f>VLOOKUP(tblSalaries[[#This Row],[Where do you work]],tblCountries[[Actual]:[Mapping]],2,FALSE)</f>
        <v>USA</v>
      </c>
      <c r="L72" t="s">
        <v>13</v>
      </c>
      <c r="O72" s="10" t="str">
        <f>IF(ISERROR(FIND("1",tblSalaries[[#This Row],[How many hours of a day you work on Excel]])),"",1)</f>
        <v/>
      </c>
      <c r="P72" s="11" t="str">
        <f>IF(ISERROR(FIND("2",tblSalaries[[#This Row],[How many hours of a day you work on Excel]])),"",2)</f>
        <v/>
      </c>
      <c r="Q72" s="10" t="str">
        <f>IF(ISERROR(FIND("3",tblSalaries[[#This Row],[How many hours of a day you work on Excel]])),"",3)</f>
        <v/>
      </c>
      <c r="R72" s="10" t="str">
        <f>IF(ISERROR(FIND("4",tblSalaries[[#This Row],[How many hours of a day you work on Excel]])),"",4)</f>
        <v/>
      </c>
      <c r="S72" s="10" t="str">
        <f>IF(ISERROR(FIND("5",tblSalaries[[#This Row],[How many hours of a day you work on Excel]])),"",5)</f>
        <v/>
      </c>
      <c r="T72" s="10" t="str">
        <f>IF(ISERROR(FIND("6",tblSalaries[[#This Row],[How many hours of a day you work on Excel]])),"",6)</f>
        <v/>
      </c>
      <c r="U72" s="11" t="str">
        <f>IF(ISERROR(FIND("7",tblSalaries[[#This Row],[How many hours of a day you work on Excel]])),"",7)</f>
        <v/>
      </c>
      <c r="V72" s="11">
        <f>IF(ISERROR(FIND("8",tblSalaries[[#This Row],[How many hours of a day you work on Excel]])),"",8)</f>
        <v>8</v>
      </c>
      <c r="W72" s="11">
        <f>IF(MAX(tblSalaries[[#This Row],[1 hour]:[8 hours]])=0,#N/A,MAX(tblSalaries[[#This Row],[1 hour]:[8 hours]]))</f>
        <v>8</v>
      </c>
      <c r="X72" s="11">
        <f>IF(ISERROR(tblSalaries[[#This Row],[max h]]),1,tblSalaries[[#This Row],[Salary in USD]]/tblSalaries[[#This Row],[max h]]/260)</f>
        <v>24.03846153846154</v>
      </c>
      <c r="Y72" s="11">
        <f>IF(tblSalaries[[#This Row],[Years of Experience]]="",0,"0")</f>
        <v>0</v>
      </c>
      <c r="Z72"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72" s="11">
        <f>IF(tblSalaries[[#This Row],[Salary in USD]]&lt;1000,1,0)</f>
        <v>0</v>
      </c>
      <c r="AB72" s="11">
        <f>IF(AND(tblSalaries[[#This Row],[Salary in USD]]&gt;1000,tblSalaries[[#This Row],[Salary in USD]]&lt;2000),1,0)</f>
        <v>0</v>
      </c>
    </row>
    <row r="73" spans="2:28" ht="15" customHeight="1">
      <c r="B73" t="s">
        <v>2076</v>
      </c>
      <c r="C73" s="1">
        <v>41054.324305555558</v>
      </c>
      <c r="D73" s="4">
        <v>100000</v>
      </c>
      <c r="E73">
        <v>100000</v>
      </c>
      <c r="F73" t="s">
        <v>6</v>
      </c>
      <c r="G73">
        <f>tblSalaries[[#This Row],[clean Salary (in local currency)]]*VLOOKUP(tblSalaries[[#This Row],[Currency]],tblXrate[],2,FALSE)</f>
        <v>100000</v>
      </c>
      <c r="H73" t="s">
        <v>119</v>
      </c>
      <c r="I73" t="s">
        <v>52</v>
      </c>
      <c r="J73" t="s">
        <v>120</v>
      </c>
      <c r="K73" t="str">
        <f>VLOOKUP(tblSalaries[[#This Row],[Where do you work]],tblCountries[[Actual]:[Mapping]],2,FALSE)</f>
        <v>South Africa</v>
      </c>
      <c r="L73" t="s">
        <v>9</v>
      </c>
      <c r="O73" s="10" t="str">
        <f>IF(ISERROR(FIND("1",tblSalaries[[#This Row],[How many hours of a day you work on Excel]])),"",1)</f>
        <v/>
      </c>
      <c r="P73" s="11" t="str">
        <f>IF(ISERROR(FIND("2",tblSalaries[[#This Row],[How many hours of a day you work on Excel]])),"",2)</f>
        <v/>
      </c>
      <c r="Q73" s="10" t="str">
        <f>IF(ISERROR(FIND("3",tblSalaries[[#This Row],[How many hours of a day you work on Excel]])),"",3)</f>
        <v/>
      </c>
      <c r="R73" s="10">
        <f>IF(ISERROR(FIND("4",tblSalaries[[#This Row],[How many hours of a day you work on Excel]])),"",4)</f>
        <v>4</v>
      </c>
      <c r="S73" s="10" t="str">
        <f>IF(ISERROR(FIND("5",tblSalaries[[#This Row],[How many hours of a day you work on Excel]])),"",5)</f>
        <v/>
      </c>
      <c r="T73" s="10">
        <f>IF(ISERROR(FIND("6",tblSalaries[[#This Row],[How many hours of a day you work on Excel]])),"",6)</f>
        <v>6</v>
      </c>
      <c r="U73" s="11" t="str">
        <f>IF(ISERROR(FIND("7",tblSalaries[[#This Row],[How many hours of a day you work on Excel]])),"",7)</f>
        <v/>
      </c>
      <c r="V73" s="11" t="str">
        <f>IF(ISERROR(FIND("8",tblSalaries[[#This Row],[How many hours of a day you work on Excel]])),"",8)</f>
        <v/>
      </c>
      <c r="W73" s="11">
        <f>IF(MAX(tblSalaries[[#This Row],[1 hour]:[8 hours]])=0,#N/A,MAX(tblSalaries[[#This Row],[1 hour]:[8 hours]]))</f>
        <v>6</v>
      </c>
      <c r="X73" s="11">
        <f>IF(ISERROR(tblSalaries[[#This Row],[max h]]),1,tblSalaries[[#This Row],[Salary in USD]]/tblSalaries[[#This Row],[max h]]/260)</f>
        <v>64.102564102564102</v>
      </c>
      <c r="Y73" s="11">
        <f>IF(tblSalaries[[#This Row],[Years of Experience]]="",0,"0")</f>
        <v>0</v>
      </c>
      <c r="Z73"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73" s="11">
        <f>IF(tblSalaries[[#This Row],[Salary in USD]]&lt;1000,1,0)</f>
        <v>0</v>
      </c>
      <c r="AB73" s="11">
        <f>IF(AND(tblSalaries[[#This Row],[Salary in USD]]&gt;1000,tblSalaries[[#This Row],[Salary in USD]]&lt;2000),1,0)</f>
        <v>0</v>
      </c>
    </row>
    <row r="74" spans="2:28" ht="15" customHeight="1">
      <c r="B74" t="s">
        <v>2077</v>
      </c>
      <c r="C74" s="1">
        <v>41054.950694444444</v>
      </c>
      <c r="D74" s="4">
        <v>57000</v>
      </c>
      <c r="E74">
        <v>57000</v>
      </c>
      <c r="F74" t="s">
        <v>6</v>
      </c>
      <c r="G74">
        <f>tblSalaries[[#This Row],[clean Salary (in local currency)]]*VLOOKUP(tblSalaries[[#This Row],[Currency]],tblXrate[],2,FALSE)</f>
        <v>57000</v>
      </c>
      <c r="H74" t="s">
        <v>121</v>
      </c>
      <c r="I74" t="s">
        <v>20</v>
      </c>
      <c r="J74" t="s">
        <v>15</v>
      </c>
      <c r="K74" t="str">
        <f>VLOOKUP(tblSalaries[[#This Row],[Where do you work]],tblCountries[[Actual]:[Mapping]],2,FALSE)</f>
        <v>USA</v>
      </c>
      <c r="L74" t="s">
        <v>9</v>
      </c>
      <c r="O74" s="10" t="str">
        <f>IF(ISERROR(FIND("1",tblSalaries[[#This Row],[How many hours of a day you work on Excel]])),"",1)</f>
        <v/>
      </c>
      <c r="P74" s="11" t="str">
        <f>IF(ISERROR(FIND("2",tblSalaries[[#This Row],[How many hours of a day you work on Excel]])),"",2)</f>
        <v/>
      </c>
      <c r="Q74" s="10" t="str">
        <f>IF(ISERROR(FIND("3",tblSalaries[[#This Row],[How many hours of a day you work on Excel]])),"",3)</f>
        <v/>
      </c>
      <c r="R74" s="10">
        <f>IF(ISERROR(FIND("4",tblSalaries[[#This Row],[How many hours of a day you work on Excel]])),"",4)</f>
        <v>4</v>
      </c>
      <c r="S74" s="10" t="str">
        <f>IF(ISERROR(FIND("5",tblSalaries[[#This Row],[How many hours of a day you work on Excel]])),"",5)</f>
        <v/>
      </c>
      <c r="T74" s="10">
        <f>IF(ISERROR(FIND("6",tblSalaries[[#This Row],[How many hours of a day you work on Excel]])),"",6)</f>
        <v>6</v>
      </c>
      <c r="U74" s="11" t="str">
        <f>IF(ISERROR(FIND("7",tblSalaries[[#This Row],[How many hours of a day you work on Excel]])),"",7)</f>
        <v/>
      </c>
      <c r="V74" s="11" t="str">
        <f>IF(ISERROR(FIND("8",tblSalaries[[#This Row],[How many hours of a day you work on Excel]])),"",8)</f>
        <v/>
      </c>
      <c r="W74" s="11">
        <f>IF(MAX(tblSalaries[[#This Row],[1 hour]:[8 hours]])=0,#N/A,MAX(tblSalaries[[#This Row],[1 hour]:[8 hours]]))</f>
        <v>6</v>
      </c>
      <c r="X74" s="11">
        <f>IF(ISERROR(tblSalaries[[#This Row],[max h]]),1,tblSalaries[[#This Row],[Salary in USD]]/tblSalaries[[#This Row],[max h]]/260)</f>
        <v>36.53846153846154</v>
      </c>
      <c r="Y74" s="11">
        <f>IF(tblSalaries[[#This Row],[Years of Experience]]="",0,"0")</f>
        <v>0</v>
      </c>
      <c r="Z74"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74" s="11">
        <f>IF(tblSalaries[[#This Row],[Salary in USD]]&lt;1000,1,0)</f>
        <v>0</v>
      </c>
      <c r="AB74" s="11">
        <f>IF(AND(tblSalaries[[#This Row],[Salary in USD]]&gt;1000,tblSalaries[[#This Row],[Salary in USD]]&lt;2000),1,0)</f>
        <v>0</v>
      </c>
    </row>
    <row r="75" spans="2:28" ht="15" customHeight="1">
      <c r="B75" t="s">
        <v>2078</v>
      </c>
      <c r="C75" s="1">
        <v>41054.953101851854</v>
      </c>
      <c r="D75" s="4">
        <v>75000</v>
      </c>
      <c r="E75">
        <v>75000</v>
      </c>
      <c r="F75" t="s">
        <v>6</v>
      </c>
      <c r="G75">
        <f>tblSalaries[[#This Row],[clean Salary (in local currency)]]*VLOOKUP(tblSalaries[[#This Row],[Currency]],tblXrate[],2,FALSE)</f>
        <v>75000</v>
      </c>
      <c r="H75" t="s">
        <v>122</v>
      </c>
      <c r="I75" t="s">
        <v>52</v>
      </c>
      <c r="J75" t="s">
        <v>15</v>
      </c>
      <c r="K75" t="str">
        <f>VLOOKUP(tblSalaries[[#This Row],[Where do you work]],tblCountries[[Actual]:[Mapping]],2,FALSE)</f>
        <v>USA</v>
      </c>
      <c r="L75" t="s">
        <v>13</v>
      </c>
      <c r="O75" s="10" t="str">
        <f>IF(ISERROR(FIND("1",tblSalaries[[#This Row],[How many hours of a day you work on Excel]])),"",1)</f>
        <v/>
      </c>
      <c r="P75" s="11" t="str">
        <f>IF(ISERROR(FIND("2",tblSalaries[[#This Row],[How many hours of a day you work on Excel]])),"",2)</f>
        <v/>
      </c>
      <c r="Q75" s="10" t="str">
        <f>IF(ISERROR(FIND("3",tblSalaries[[#This Row],[How many hours of a day you work on Excel]])),"",3)</f>
        <v/>
      </c>
      <c r="R75" s="10" t="str">
        <f>IF(ISERROR(FIND("4",tblSalaries[[#This Row],[How many hours of a day you work on Excel]])),"",4)</f>
        <v/>
      </c>
      <c r="S75" s="10" t="str">
        <f>IF(ISERROR(FIND("5",tblSalaries[[#This Row],[How many hours of a day you work on Excel]])),"",5)</f>
        <v/>
      </c>
      <c r="T75" s="10" t="str">
        <f>IF(ISERROR(FIND("6",tblSalaries[[#This Row],[How many hours of a day you work on Excel]])),"",6)</f>
        <v/>
      </c>
      <c r="U75" s="11" t="str">
        <f>IF(ISERROR(FIND("7",tblSalaries[[#This Row],[How many hours of a day you work on Excel]])),"",7)</f>
        <v/>
      </c>
      <c r="V75" s="11">
        <f>IF(ISERROR(FIND("8",tblSalaries[[#This Row],[How many hours of a day you work on Excel]])),"",8)</f>
        <v>8</v>
      </c>
      <c r="W75" s="11">
        <f>IF(MAX(tblSalaries[[#This Row],[1 hour]:[8 hours]])=0,#N/A,MAX(tblSalaries[[#This Row],[1 hour]:[8 hours]]))</f>
        <v>8</v>
      </c>
      <c r="X75" s="11">
        <f>IF(ISERROR(tblSalaries[[#This Row],[max h]]),1,tblSalaries[[#This Row],[Salary in USD]]/tblSalaries[[#This Row],[max h]]/260)</f>
        <v>36.057692307692307</v>
      </c>
      <c r="Y75" s="11">
        <f>IF(tblSalaries[[#This Row],[Years of Experience]]="",0,"0")</f>
        <v>0</v>
      </c>
      <c r="Z75"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75" s="11">
        <f>IF(tblSalaries[[#This Row],[Salary in USD]]&lt;1000,1,0)</f>
        <v>0</v>
      </c>
      <c r="AB75" s="11">
        <f>IF(AND(tblSalaries[[#This Row],[Salary in USD]]&gt;1000,tblSalaries[[#This Row],[Salary in USD]]&lt;2000),1,0)</f>
        <v>0</v>
      </c>
    </row>
    <row r="76" spans="2:28" ht="15" customHeight="1">
      <c r="B76" t="s">
        <v>2079</v>
      </c>
      <c r="C76" s="1">
        <v>41054.957696759258</v>
      </c>
      <c r="D76" s="4" t="s">
        <v>123</v>
      </c>
      <c r="E76">
        <v>100000</v>
      </c>
      <c r="F76" t="s">
        <v>82</v>
      </c>
      <c r="G76">
        <f>tblSalaries[[#This Row],[clean Salary (in local currency)]]*VLOOKUP(tblSalaries[[#This Row],[Currency]],tblXrate[],2,FALSE)</f>
        <v>101990.96564026357</v>
      </c>
      <c r="H76" t="s">
        <v>124</v>
      </c>
      <c r="I76" t="s">
        <v>52</v>
      </c>
      <c r="J76" t="s">
        <v>84</v>
      </c>
      <c r="K76" t="str">
        <f>VLOOKUP(tblSalaries[[#This Row],[Where do you work]],tblCountries[[Actual]:[Mapping]],2,FALSE)</f>
        <v>Australia</v>
      </c>
      <c r="L76" t="s">
        <v>9</v>
      </c>
      <c r="O76" s="10" t="str">
        <f>IF(ISERROR(FIND("1",tblSalaries[[#This Row],[How many hours of a day you work on Excel]])),"",1)</f>
        <v/>
      </c>
      <c r="P76" s="11" t="str">
        <f>IF(ISERROR(FIND("2",tblSalaries[[#This Row],[How many hours of a day you work on Excel]])),"",2)</f>
        <v/>
      </c>
      <c r="Q76" s="10" t="str">
        <f>IF(ISERROR(FIND("3",tblSalaries[[#This Row],[How many hours of a day you work on Excel]])),"",3)</f>
        <v/>
      </c>
      <c r="R76" s="10">
        <f>IF(ISERROR(FIND("4",tblSalaries[[#This Row],[How many hours of a day you work on Excel]])),"",4)</f>
        <v>4</v>
      </c>
      <c r="S76" s="10" t="str">
        <f>IF(ISERROR(FIND("5",tblSalaries[[#This Row],[How many hours of a day you work on Excel]])),"",5)</f>
        <v/>
      </c>
      <c r="T76" s="10">
        <f>IF(ISERROR(FIND("6",tblSalaries[[#This Row],[How many hours of a day you work on Excel]])),"",6)</f>
        <v>6</v>
      </c>
      <c r="U76" s="11" t="str">
        <f>IF(ISERROR(FIND("7",tblSalaries[[#This Row],[How many hours of a day you work on Excel]])),"",7)</f>
        <v/>
      </c>
      <c r="V76" s="11" t="str">
        <f>IF(ISERROR(FIND("8",tblSalaries[[#This Row],[How many hours of a day you work on Excel]])),"",8)</f>
        <v/>
      </c>
      <c r="W76" s="11">
        <f>IF(MAX(tblSalaries[[#This Row],[1 hour]:[8 hours]])=0,#N/A,MAX(tblSalaries[[#This Row],[1 hour]:[8 hours]]))</f>
        <v>6</v>
      </c>
      <c r="X76" s="11">
        <f>IF(ISERROR(tblSalaries[[#This Row],[max h]]),1,tblSalaries[[#This Row],[Salary in USD]]/tblSalaries[[#This Row],[max h]]/260)</f>
        <v>65.378824128374092</v>
      </c>
      <c r="Y76" s="11">
        <f>IF(tblSalaries[[#This Row],[Years of Experience]]="",0,"0")</f>
        <v>0</v>
      </c>
      <c r="Z76"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76" s="11">
        <f>IF(tblSalaries[[#This Row],[Salary in USD]]&lt;1000,1,0)</f>
        <v>0</v>
      </c>
      <c r="AB76" s="11">
        <f>IF(AND(tblSalaries[[#This Row],[Salary in USD]]&gt;1000,tblSalaries[[#This Row],[Salary in USD]]&lt;2000),1,0)</f>
        <v>0</v>
      </c>
    </row>
    <row r="77" spans="2:28" ht="15" customHeight="1">
      <c r="B77" t="s">
        <v>2080</v>
      </c>
      <c r="C77" s="1">
        <v>41054.95925925926</v>
      </c>
      <c r="D77" s="4">
        <v>2785</v>
      </c>
      <c r="E77">
        <v>33420</v>
      </c>
      <c r="F77" t="s">
        <v>6</v>
      </c>
      <c r="G77">
        <f>tblSalaries[[#This Row],[clean Salary (in local currency)]]*VLOOKUP(tblSalaries[[#This Row],[Currency]],tblXrate[],2,FALSE)</f>
        <v>33420</v>
      </c>
      <c r="H77" t="s">
        <v>125</v>
      </c>
      <c r="I77" t="s">
        <v>52</v>
      </c>
      <c r="J77" t="s">
        <v>126</v>
      </c>
      <c r="K77" t="str">
        <f>VLOOKUP(tblSalaries[[#This Row],[Where do you work]],tblCountries[[Actual]:[Mapping]],2,FALSE)</f>
        <v>UAE</v>
      </c>
      <c r="L77" t="s">
        <v>13</v>
      </c>
      <c r="O77" s="10" t="str">
        <f>IF(ISERROR(FIND("1",tblSalaries[[#This Row],[How many hours of a day you work on Excel]])),"",1)</f>
        <v/>
      </c>
      <c r="P77" s="11" t="str">
        <f>IF(ISERROR(FIND("2",tblSalaries[[#This Row],[How many hours of a day you work on Excel]])),"",2)</f>
        <v/>
      </c>
      <c r="Q77" s="10" t="str">
        <f>IF(ISERROR(FIND("3",tblSalaries[[#This Row],[How many hours of a day you work on Excel]])),"",3)</f>
        <v/>
      </c>
      <c r="R77" s="10" t="str">
        <f>IF(ISERROR(FIND("4",tblSalaries[[#This Row],[How many hours of a day you work on Excel]])),"",4)</f>
        <v/>
      </c>
      <c r="S77" s="10" t="str">
        <f>IF(ISERROR(FIND("5",tblSalaries[[#This Row],[How many hours of a day you work on Excel]])),"",5)</f>
        <v/>
      </c>
      <c r="T77" s="10" t="str">
        <f>IF(ISERROR(FIND("6",tblSalaries[[#This Row],[How many hours of a day you work on Excel]])),"",6)</f>
        <v/>
      </c>
      <c r="U77" s="11" t="str">
        <f>IF(ISERROR(FIND("7",tblSalaries[[#This Row],[How many hours of a day you work on Excel]])),"",7)</f>
        <v/>
      </c>
      <c r="V77" s="11">
        <f>IF(ISERROR(FIND("8",tblSalaries[[#This Row],[How many hours of a day you work on Excel]])),"",8)</f>
        <v>8</v>
      </c>
      <c r="W77" s="11">
        <f>IF(MAX(tblSalaries[[#This Row],[1 hour]:[8 hours]])=0,#N/A,MAX(tblSalaries[[#This Row],[1 hour]:[8 hours]]))</f>
        <v>8</v>
      </c>
      <c r="X77" s="11">
        <f>IF(ISERROR(tblSalaries[[#This Row],[max h]]),1,tblSalaries[[#This Row],[Salary in USD]]/tblSalaries[[#This Row],[max h]]/260)</f>
        <v>16.067307692307693</v>
      </c>
      <c r="Y77" s="11">
        <f>IF(tblSalaries[[#This Row],[Years of Experience]]="",0,"0")</f>
        <v>0</v>
      </c>
      <c r="Z77"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77" s="11">
        <f>IF(tblSalaries[[#This Row],[Salary in USD]]&lt;1000,1,0)</f>
        <v>0</v>
      </c>
      <c r="AB77" s="11">
        <f>IF(AND(tblSalaries[[#This Row],[Salary in USD]]&gt;1000,tblSalaries[[#This Row],[Salary in USD]]&lt;2000),1,0)</f>
        <v>0</v>
      </c>
    </row>
    <row r="78" spans="2:28" ht="15" customHeight="1">
      <c r="B78" t="s">
        <v>2081</v>
      </c>
      <c r="C78" s="1">
        <v>41054.960416666669</v>
      </c>
      <c r="D78" s="4">
        <v>59450</v>
      </c>
      <c r="E78">
        <v>59450</v>
      </c>
      <c r="F78" t="s">
        <v>86</v>
      </c>
      <c r="G78">
        <f>tblSalaries[[#This Row],[clean Salary (in local currency)]]*VLOOKUP(tblSalaries[[#This Row],[Currency]],tblXrate[],2,FALSE)</f>
        <v>58460.842544152933</v>
      </c>
      <c r="H78" t="s">
        <v>127</v>
      </c>
      <c r="I78" t="s">
        <v>67</v>
      </c>
      <c r="J78" t="s">
        <v>88</v>
      </c>
      <c r="K78" t="str">
        <f>VLOOKUP(tblSalaries[[#This Row],[Where do you work]],tblCountries[[Actual]:[Mapping]],2,FALSE)</f>
        <v>Canada</v>
      </c>
      <c r="L78" t="s">
        <v>13</v>
      </c>
      <c r="O78" s="10" t="str">
        <f>IF(ISERROR(FIND("1",tblSalaries[[#This Row],[How many hours of a day you work on Excel]])),"",1)</f>
        <v/>
      </c>
      <c r="P78" s="11" t="str">
        <f>IF(ISERROR(FIND("2",tblSalaries[[#This Row],[How many hours of a day you work on Excel]])),"",2)</f>
        <v/>
      </c>
      <c r="Q78" s="10" t="str">
        <f>IF(ISERROR(FIND("3",tblSalaries[[#This Row],[How many hours of a day you work on Excel]])),"",3)</f>
        <v/>
      </c>
      <c r="R78" s="10" t="str">
        <f>IF(ISERROR(FIND("4",tblSalaries[[#This Row],[How many hours of a day you work on Excel]])),"",4)</f>
        <v/>
      </c>
      <c r="S78" s="10" t="str">
        <f>IF(ISERROR(FIND("5",tblSalaries[[#This Row],[How many hours of a day you work on Excel]])),"",5)</f>
        <v/>
      </c>
      <c r="T78" s="10" t="str">
        <f>IF(ISERROR(FIND("6",tblSalaries[[#This Row],[How many hours of a day you work on Excel]])),"",6)</f>
        <v/>
      </c>
      <c r="U78" s="11" t="str">
        <f>IF(ISERROR(FIND("7",tblSalaries[[#This Row],[How many hours of a day you work on Excel]])),"",7)</f>
        <v/>
      </c>
      <c r="V78" s="11">
        <f>IF(ISERROR(FIND("8",tblSalaries[[#This Row],[How many hours of a day you work on Excel]])),"",8)</f>
        <v>8</v>
      </c>
      <c r="W78" s="11">
        <f>IF(MAX(tblSalaries[[#This Row],[1 hour]:[8 hours]])=0,#N/A,MAX(tblSalaries[[#This Row],[1 hour]:[8 hours]]))</f>
        <v>8</v>
      </c>
      <c r="X78" s="11">
        <f>IF(ISERROR(tblSalaries[[#This Row],[max h]]),1,tblSalaries[[#This Row],[Salary in USD]]/tblSalaries[[#This Row],[max h]]/260)</f>
        <v>28.106174300073526</v>
      </c>
      <c r="Y78" s="11">
        <f>IF(tblSalaries[[#This Row],[Years of Experience]]="",0,"0")</f>
        <v>0</v>
      </c>
      <c r="Z78"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78" s="11">
        <f>IF(tblSalaries[[#This Row],[Salary in USD]]&lt;1000,1,0)</f>
        <v>0</v>
      </c>
      <c r="AB78" s="11">
        <f>IF(AND(tblSalaries[[#This Row],[Salary in USD]]&gt;1000,tblSalaries[[#This Row],[Salary in USD]]&lt;2000),1,0)</f>
        <v>0</v>
      </c>
    </row>
    <row r="79" spans="2:28" ht="15" customHeight="1">
      <c r="B79" t="s">
        <v>2082</v>
      </c>
      <c r="C79" s="1">
        <v>41054.967002314814</v>
      </c>
      <c r="D79" s="4">
        <v>15000</v>
      </c>
      <c r="E79">
        <v>15000</v>
      </c>
      <c r="F79" t="s">
        <v>6</v>
      </c>
      <c r="G79">
        <f>tblSalaries[[#This Row],[clean Salary (in local currency)]]*VLOOKUP(tblSalaries[[#This Row],[Currency]],tblXrate[],2,FALSE)</f>
        <v>15000</v>
      </c>
      <c r="H79" t="s">
        <v>128</v>
      </c>
      <c r="I79" t="s">
        <v>356</v>
      </c>
      <c r="J79" t="s">
        <v>15</v>
      </c>
      <c r="K79" t="str">
        <f>VLOOKUP(tblSalaries[[#This Row],[Where do you work]],tblCountries[[Actual]:[Mapping]],2,FALSE)</f>
        <v>USA</v>
      </c>
      <c r="L79" t="s">
        <v>13</v>
      </c>
      <c r="O79" s="10" t="str">
        <f>IF(ISERROR(FIND("1",tblSalaries[[#This Row],[How many hours of a day you work on Excel]])),"",1)</f>
        <v/>
      </c>
      <c r="P79" s="11" t="str">
        <f>IF(ISERROR(FIND("2",tblSalaries[[#This Row],[How many hours of a day you work on Excel]])),"",2)</f>
        <v/>
      </c>
      <c r="Q79" s="10" t="str">
        <f>IF(ISERROR(FIND("3",tblSalaries[[#This Row],[How many hours of a day you work on Excel]])),"",3)</f>
        <v/>
      </c>
      <c r="R79" s="10" t="str">
        <f>IF(ISERROR(FIND("4",tblSalaries[[#This Row],[How many hours of a day you work on Excel]])),"",4)</f>
        <v/>
      </c>
      <c r="S79" s="10" t="str">
        <f>IF(ISERROR(FIND("5",tblSalaries[[#This Row],[How many hours of a day you work on Excel]])),"",5)</f>
        <v/>
      </c>
      <c r="T79" s="10" t="str">
        <f>IF(ISERROR(FIND("6",tblSalaries[[#This Row],[How many hours of a day you work on Excel]])),"",6)</f>
        <v/>
      </c>
      <c r="U79" s="11" t="str">
        <f>IF(ISERROR(FIND("7",tblSalaries[[#This Row],[How many hours of a day you work on Excel]])),"",7)</f>
        <v/>
      </c>
      <c r="V79" s="11">
        <f>IF(ISERROR(FIND("8",tblSalaries[[#This Row],[How many hours of a day you work on Excel]])),"",8)</f>
        <v>8</v>
      </c>
      <c r="W79" s="11">
        <f>IF(MAX(tblSalaries[[#This Row],[1 hour]:[8 hours]])=0,#N/A,MAX(tblSalaries[[#This Row],[1 hour]:[8 hours]]))</f>
        <v>8</v>
      </c>
      <c r="X79" s="11">
        <f>IF(ISERROR(tblSalaries[[#This Row],[max h]]),1,tblSalaries[[#This Row],[Salary in USD]]/tblSalaries[[#This Row],[max h]]/260)</f>
        <v>7.2115384615384617</v>
      </c>
      <c r="Y79" s="11">
        <f>IF(tblSalaries[[#This Row],[Years of Experience]]="",0,"0")</f>
        <v>0</v>
      </c>
      <c r="Z79"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79" s="11">
        <f>IF(tblSalaries[[#This Row],[Salary in USD]]&lt;1000,1,0)</f>
        <v>0</v>
      </c>
      <c r="AB79" s="11">
        <f>IF(AND(tblSalaries[[#This Row],[Salary in USD]]&gt;1000,tblSalaries[[#This Row],[Salary in USD]]&lt;2000),1,0)</f>
        <v>0</v>
      </c>
    </row>
    <row r="80" spans="2:28" ht="15" customHeight="1">
      <c r="B80" t="s">
        <v>2083</v>
      </c>
      <c r="C80" s="1">
        <v>41054.969143518516</v>
      </c>
      <c r="D80" s="4" t="s">
        <v>129</v>
      </c>
      <c r="E80">
        <v>60000</v>
      </c>
      <c r="F80" t="s">
        <v>6</v>
      </c>
      <c r="G80">
        <f>tblSalaries[[#This Row],[clean Salary (in local currency)]]*VLOOKUP(tblSalaries[[#This Row],[Currency]],tblXrate[],2,FALSE)</f>
        <v>60000</v>
      </c>
      <c r="H80" t="s">
        <v>130</v>
      </c>
      <c r="I80" t="s">
        <v>20</v>
      </c>
      <c r="J80" t="s">
        <v>88</v>
      </c>
      <c r="K80" t="str">
        <f>VLOOKUP(tblSalaries[[#This Row],[Where do you work]],tblCountries[[Actual]:[Mapping]],2,FALSE)</f>
        <v>Canada</v>
      </c>
      <c r="L80" t="s">
        <v>25</v>
      </c>
      <c r="O80" s="10">
        <f>IF(ISERROR(FIND("1",tblSalaries[[#This Row],[How many hours of a day you work on Excel]])),"",1)</f>
        <v>1</v>
      </c>
      <c r="P80" s="11">
        <f>IF(ISERROR(FIND("2",tblSalaries[[#This Row],[How many hours of a day you work on Excel]])),"",2)</f>
        <v>2</v>
      </c>
      <c r="Q80" s="10" t="str">
        <f>IF(ISERROR(FIND("3",tblSalaries[[#This Row],[How many hours of a day you work on Excel]])),"",3)</f>
        <v/>
      </c>
      <c r="R80" s="10" t="str">
        <f>IF(ISERROR(FIND("4",tblSalaries[[#This Row],[How many hours of a day you work on Excel]])),"",4)</f>
        <v/>
      </c>
      <c r="S80" s="10" t="str">
        <f>IF(ISERROR(FIND("5",tblSalaries[[#This Row],[How many hours of a day you work on Excel]])),"",5)</f>
        <v/>
      </c>
      <c r="T80" s="10" t="str">
        <f>IF(ISERROR(FIND("6",tblSalaries[[#This Row],[How many hours of a day you work on Excel]])),"",6)</f>
        <v/>
      </c>
      <c r="U80" s="11" t="str">
        <f>IF(ISERROR(FIND("7",tblSalaries[[#This Row],[How many hours of a day you work on Excel]])),"",7)</f>
        <v/>
      </c>
      <c r="V80" s="11" t="str">
        <f>IF(ISERROR(FIND("8",tblSalaries[[#This Row],[How many hours of a day you work on Excel]])),"",8)</f>
        <v/>
      </c>
      <c r="W80" s="11">
        <f>IF(MAX(tblSalaries[[#This Row],[1 hour]:[8 hours]])=0,#N/A,MAX(tblSalaries[[#This Row],[1 hour]:[8 hours]]))</f>
        <v>2</v>
      </c>
      <c r="X80" s="11">
        <f>IF(ISERROR(tblSalaries[[#This Row],[max h]]),1,tblSalaries[[#This Row],[Salary in USD]]/tblSalaries[[#This Row],[max h]]/260)</f>
        <v>115.38461538461539</v>
      </c>
      <c r="Y80" s="11">
        <f>IF(tblSalaries[[#This Row],[Years of Experience]]="",0,"0")</f>
        <v>0</v>
      </c>
      <c r="Z80"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80" s="11">
        <f>IF(tblSalaries[[#This Row],[Salary in USD]]&lt;1000,1,0)</f>
        <v>0</v>
      </c>
      <c r="AB80" s="11">
        <f>IF(AND(tblSalaries[[#This Row],[Salary in USD]]&gt;1000,tblSalaries[[#This Row],[Salary in USD]]&lt;2000),1,0)</f>
        <v>0</v>
      </c>
    </row>
    <row r="81" spans="2:28" ht="15" customHeight="1">
      <c r="B81" t="s">
        <v>2084</v>
      </c>
      <c r="C81" s="1">
        <v>41054.971354166664</v>
      </c>
      <c r="D81" s="4">
        <v>100000</v>
      </c>
      <c r="E81">
        <v>100000</v>
      </c>
      <c r="F81" t="s">
        <v>69</v>
      </c>
      <c r="G81">
        <f>tblSalaries[[#This Row],[clean Salary (in local currency)]]*VLOOKUP(tblSalaries[[#This Row],[Currency]],tblXrate[],2,FALSE)</f>
        <v>157617.8272067284</v>
      </c>
      <c r="H81" t="s">
        <v>20</v>
      </c>
      <c r="I81" t="s">
        <v>20</v>
      </c>
      <c r="J81" t="s">
        <v>71</v>
      </c>
      <c r="K81" t="str">
        <f>VLOOKUP(tblSalaries[[#This Row],[Where do you work]],tblCountries[[Actual]:[Mapping]],2,FALSE)</f>
        <v>UK</v>
      </c>
      <c r="L81" t="s">
        <v>18</v>
      </c>
      <c r="O81" s="10" t="str">
        <f>IF(ISERROR(FIND("1",tblSalaries[[#This Row],[How many hours of a day you work on Excel]])),"",1)</f>
        <v/>
      </c>
      <c r="P81" s="11">
        <f>IF(ISERROR(FIND("2",tblSalaries[[#This Row],[How many hours of a day you work on Excel]])),"",2)</f>
        <v>2</v>
      </c>
      <c r="Q81" s="10">
        <f>IF(ISERROR(FIND("3",tblSalaries[[#This Row],[How many hours of a day you work on Excel]])),"",3)</f>
        <v>3</v>
      </c>
      <c r="R81" s="10" t="str">
        <f>IF(ISERROR(FIND("4",tblSalaries[[#This Row],[How many hours of a day you work on Excel]])),"",4)</f>
        <v/>
      </c>
      <c r="S81" s="10" t="str">
        <f>IF(ISERROR(FIND("5",tblSalaries[[#This Row],[How many hours of a day you work on Excel]])),"",5)</f>
        <v/>
      </c>
      <c r="T81" s="10" t="str">
        <f>IF(ISERROR(FIND("6",tblSalaries[[#This Row],[How many hours of a day you work on Excel]])),"",6)</f>
        <v/>
      </c>
      <c r="U81" s="11" t="str">
        <f>IF(ISERROR(FIND("7",tblSalaries[[#This Row],[How many hours of a day you work on Excel]])),"",7)</f>
        <v/>
      </c>
      <c r="V81" s="11" t="str">
        <f>IF(ISERROR(FIND("8",tblSalaries[[#This Row],[How many hours of a day you work on Excel]])),"",8)</f>
        <v/>
      </c>
      <c r="W81" s="11">
        <f>IF(MAX(tblSalaries[[#This Row],[1 hour]:[8 hours]])=0,#N/A,MAX(tblSalaries[[#This Row],[1 hour]:[8 hours]]))</f>
        <v>3</v>
      </c>
      <c r="X81" s="11">
        <f>IF(ISERROR(tblSalaries[[#This Row],[max h]]),1,tblSalaries[[#This Row],[Salary in USD]]/tblSalaries[[#This Row],[max h]]/260)</f>
        <v>202.07413744452359</v>
      </c>
      <c r="Y81" s="11">
        <f>IF(tblSalaries[[#This Row],[Years of Experience]]="",0,"0")</f>
        <v>0</v>
      </c>
      <c r="Z81"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81" s="11">
        <f>IF(tblSalaries[[#This Row],[Salary in USD]]&lt;1000,1,0)</f>
        <v>0</v>
      </c>
      <c r="AB81" s="11">
        <f>IF(AND(tblSalaries[[#This Row],[Salary in USD]]&gt;1000,tblSalaries[[#This Row],[Salary in USD]]&lt;2000),1,0)</f>
        <v>0</v>
      </c>
    </row>
    <row r="82" spans="2:28" ht="15" customHeight="1">
      <c r="B82" t="s">
        <v>2085</v>
      </c>
      <c r="C82" s="1">
        <v>41054.972754629627</v>
      </c>
      <c r="D82" s="4" t="s">
        <v>131</v>
      </c>
      <c r="E82">
        <v>18000</v>
      </c>
      <c r="F82" t="s">
        <v>6</v>
      </c>
      <c r="G82">
        <f>tblSalaries[[#This Row],[clean Salary (in local currency)]]*VLOOKUP(tblSalaries[[#This Row],[Currency]],tblXrate[],2,FALSE)</f>
        <v>18000</v>
      </c>
      <c r="H82" t="s">
        <v>132</v>
      </c>
      <c r="I82" t="s">
        <v>20</v>
      </c>
      <c r="J82" t="s">
        <v>133</v>
      </c>
      <c r="K82" t="str">
        <f>VLOOKUP(tblSalaries[[#This Row],[Where do you work]],tblCountries[[Actual]:[Mapping]],2,FALSE)</f>
        <v>Saudi Arabia</v>
      </c>
      <c r="L82" t="s">
        <v>13</v>
      </c>
      <c r="O82" s="10" t="str">
        <f>IF(ISERROR(FIND("1",tblSalaries[[#This Row],[How many hours of a day you work on Excel]])),"",1)</f>
        <v/>
      </c>
      <c r="P82" s="11" t="str">
        <f>IF(ISERROR(FIND("2",tblSalaries[[#This Row],[How many hours of a day you work on Excel]])),"",2)</f>
        <v/>
      </c>
      <c r="Q82" s="10" t="str">
        <f>IF(ISERROR(FIND("3",tblSalaries[[#This Row],[How many hours of a day you work on Excel]])),"",3)</f>
        <v/>
      </c>
      <c r="R82" s="10" t="str">
        <f>IF(ISERROR(FIND("4",tblSalaries[[#This Row],[How many hours of a day you work on Excel]])),"",4)</f>
        <v/>
      </c>
      <c r="S82" s="10" t="str">
        <f>IF(ISERROR(FIND("5",tblSalaries[[#This Row],[How many hours of a day you work on Excel]])),"",5)</f>
        <v/>
      </c>
      <c r="T82" s="10" t="str">
        <f>IF(ISERROR(FIND("6",tblSalaries[[#This Row],[How many hours of a day you work on Excel]])),"",6)</f>
        <v/>
      </c>
      <c r="U82" s="11" t="str">
        <f>IF(ISERROR(FIND("7",tblSalaries[[#This Row],[How many hours of a day you work on Excel]])),"",7)</f>
        <v/>
      </c>
      <c r="V82" s="11">
        <f>IF(ISERROR(FIND("8",tblSalaries[[#This Row],[How many hours of a day you work on Excel]])),"",8)</f>
        <v>8</v>
      </c>
      <c r="W82" s="11">
        <f>IF(MAX(tblSalaries[[#This Row],[1 hour]:[8 hours]])=0,#N/A,MAX(tblSalaries[[#This Row],[1 hour]:[8 hours]]))</f>
        <v>8</v>
      </c>
      <c r="X82" s="11">
        <f>IF(ISERROR(tblSalaries[[#This Row],[max h]]),1,tblSalaries[[#This Row],[Salary in USD]]/tblSalaries[[#This Row],[max h]]/260)</f>
        <v>8.6538461538461533</v>
      </c>
      <c r="Y82" s="11">
        <f>IF(tblSalaries[[#This Row],[Years of Experience]]="",0,"0")</f>
        <v>0</v>
      </c>
      <c r="Z82"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82" s="11">
        <f>IF(tblSalaries[[#This Row],[Salary in USD]]&lt;1000,1,0)</f>
        <v>0</v>
      </c>
      <c r="AB82" s="11">
        <f>IF(AND(tblSalaries[[#This Row],[Salary in USD]]&gt;1000,tblSalaries[[#This Row],[Salary in USD]]&lt;2000),1,0)</f>
        <v>0</v>
      </c>
    </row>
    <row r="83" spans="2:28" ht="15" customHeight="1">
      <c r="B83" t="s">
        <v>2086</v>
      </c>
      <c r="C83" s="1">
        <v>41054.980046296296</v>
      </c>
      <c r="D83" s="4">
        <v>50000</v>
      </c>
      <c r="E83">
        <v>50000</v>
      </c>
      <c r="F83" t="s">
        <v>6</v>
      </c>
      <c r="G83">
        <f>tblSalaries[[#This Row],[clean Salary (in local currency)]]*VLOOKUP(tblSalaries[[#This Row],[Currency]],tblXrate[],2,FALSE)</f>
        <v>50000</v>
      </c>
      <c r="H83" t="s">
        <v>134</v>
      </c>
      <c r="I83" t="s">
        <v>52</v>
      </c>
      <c r="J83" t="s">
        <v>15</v>
      </c>
      <c r="K83" t="str">
        <f>VLOOKUP(tblSalaries[[#This Row],[Where do you work]],tblCountries[[Actual]:[Mapping]],2,FALSE)</f>
        <v>USA</v>
      </c>
      <c r="L83" t="s">
        <v>18</v>
      </c>
      <c r="O83" s="10" t="str">
        <f>IF(ISERROR(FIND("1",tblSalaries[[#This Row],[How many hours of a day you work on Excel]])),"",1)</f>
        <v/>
      </c>
      <c r="P83" s="11">
        <f>IF(ISERROR(FIND("2",tblSalaries[[#This Row],[How many hours of a day you work on Excel]])),"",2)</f>
        <v>2</v>
      </c>
      <c r="Q83" s="10">
        <f>IF(ISERROR(FIND("3",tblSalaries[[#This Row],[How many hours of a day you work on Excel]])),"",3)</f>
        <v>3</v>
      </c>
      <c r="R83" s="10" t="str">
        <f>IF(ISERROR(FIND("4",tblSalaries[[#This Row],[How many hours of a day you work on Excel]])),"",4)</f>
        <v/>
      </c>
      <c r="S83" s="10" t="str">
        <f>IF(ISERROR(FIND("5",tblSalaries[[#This Row],[How many hours of a day you work on Excel]])),"",5)</f>
        <v/>
      </c>
      <c r="T83" s="10" t="str">
        <f>IF(ISERROR(FIND("6",tblSalaries[[#This Row],[How many hours of a day you work on Excel]])),"",6)</f>
        <v/>
      </c>
      <c r="U83" s="11" t="str">
        <f>IF(ISERROR(FIND("7",tblSalaries[[#This Row],[How many hours of a day you work on Excel]])),"",7)</f>
        <v/>
      </c>
      <c r="V83" s="11" t="str">
        <f>IF(ISERROR(FIND("8",tblSalaries[[#This Row],[How many hours of a day you work on Excel]])),"",8)</f>
        <v/>
      </c>
      <c r="W83" s="11">
        <f>IF(MAX(tblSalaries[[#This Row],[1 hour]:[8 hours]])=0,#N/A,MAX(tblSalaries[[#This Row],[1 hour]:[8 hours]]))</f>
        <v>3</v>
      </c>
      <c r="X83" s="11">
        <f>IF(ISERROR(tblSalaries[[#This Row],[max h]]),1,tblSalaries[[#This Row],[Salary in USD]]/tblSalaries[[#This Row],[max h]]/260)</f>
        <v>64.102564102564102</v>
      </c>
      <c r="Y83" s="11">
        <f>IF(tblSalaries[[#This Row],[Years of Experience]]="",0,"0")</f>
        <v>0</v>
      </c>
      <c r="Z83"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83" s="11">
        <f>IF(tblSalaries[[#This Row],[Salary in USD]]&lt;1000,1,0)</f>
        <v>0</v>
      </c>
      <c r="AB83" s="11">
        <f>IF(AND(tblSalaries[[#This Row],[Salary in USD]]&gt;1000,tblSalaries[[#This Row],[Salary in USD]]&lt;2000),1,0)</f>
        <v>0</v>
      </c>
    </row>
    <row r="84" spans="2:28" ht="15" customHeight="1">
      <c r="B84" t="s">
        <v>2087</v>
      </c>
      <c r="C84" s="1">
        <v>41054.981423611112</v>
      </c>
      <c r="D84" s="4">
        <v>26000</v>
      </c>
      <c r="E84">
        <v>26000</v>
      </c>
      <c r="F84" t="s">
        <v>6</v>
      </c>
      <c r="G84">
        <f>tblSalaries[[#This Row],[clean Salary (in local currency)]]*VLOOKUP(tblSalaries[[#This Row],[Currency]],tblXrate[],2,FALSE)</f>
        <v>26000</v>
      </c>
      <c r="H84" t="s">
        <v>135</v>
      </c>
      <c r="I84" t="s">
        <v>20</v>
      </c>
      <c r="J84" t="s">
        <v>136</v>
      </c>
      <c r="K84" t="str">
        <f>VLOOKUP(tblSalaries[[#This Row],[Where do you work]],tblCountries[[Actual]:[Mapping]],2,FALSE)</f>
        <v>Panama</v>
      </c>
      <c r="L84" t="s">
        <v>13</v>
      </c>
      <c r="O84" s="10" t="str">
        <f>IF(ISERROR(FIND("1",tblSalaries[[#This Row],[How many hours of a day you work on Excel]])),"",1)</f>
        <v/>
      </c>
      <c r="P84" s="11" t="str">
        <f>IF(ISERROR(FIND("2",tblSalaries[[#This Row],[How many hours of a day you work on Excel]])),"",2)</f>
        <v/>
      </c>
      <c r="Q84" s="10" t="str">
        <f>IF(ISERROR(FIND("3",tblSalaries[[#This Row],[How many hours of a day you work on Excel]])),"",3)</f>
        <v/>
      </c>
      <c r="R84" s="10" t="str">
        <f>IF(ISERROR(FIND("4",tblSalaries[[#This Row],[How many hours of a day you work on Excel]])),"",4)</f>
        <v/>
      </c>
      <c r="S84" s="10" t="str">
        <f>IF(ISERROR(FIND("5",tblSalaries[[#This Row],[How many hours of a day you work on Excel]])),"",5)</f>
        <v/>
      </c>
      <c r="T84" s="10" t="str">
        <f>IF(ISERROR(FIND("6",tblSalaries[[#This Row],[How many hours of a day you work on Excel]])),"",6)</f>
        <v/>
      </c>
      <c r="U84" s="11" t="str">
        <f>IF(ISERROR(FIND("7",tblSalaries[[#This Row],[How many hours of a day you work on Excel]])),"",7)</f>
        <v/>
      </c>
      <c r="V84" s="11">
        <f>IF(ISERROR(FIND("8",tblSalaries[[#This Row],[How many hours of a day you work on Excel]])),"",8)</f>
        <v>8</v>
      </c>
      <c r="W84" s="11">
        <f>IF(MAX(tblSalaries[[#This Row],[1 hour]:[8 hours]])=0,#N/A,MAX(tblSalaries[[#This Row],[1 hour]:[8 hours]]))</f>
        <v>8</v>
      </c>
      <c r="X84" s="11">
        <f>IF(ISERROR(tblSalaries[[#This Row],[max h]]),1,tblSalaries[[#This Row],[Salary in USD]]/tblSalaries[[#This Row],[max h]]/260)</f>
        <v>12.5</v>
      </c>
      <c r="Y84" s="11">
        <f>IF(tblSalaries[[#This Row],[Years of Experience]]="",0,"0")</f>
        <v>0</v>
      </c>
      <c r="Z84"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84" s="11">
        <f>IF(tblSalaries[[#This Row],[Salary in USD]]&lt;1000,1,0)</f>
        <v>0</v>
      </c>
      <c r="AB84" s="11">
        <f>IF(AND(tblSalaries[[#This Row],[Salary in USD]]&gt;1000,tblSalaries[[#This Row],[Salary in USD]]&lt;2000),1,0)</f>
        <v>0</v>
      </c>
    </row>
    <row r="85" spans="2:28" ht="15" customHeight="1">
      <c r="B85" t="s">
        <v>2088</v>
      </c>
      <c r="C85" s="1">
        <v>41054.992673611108</v>
      </c>
      <c r="D85" s="4" t="s">
        <v>137</v>
      </c>
      <c r="E85">
        <v>30000</v>
      </c>
      <c r="F85" t="s">
        <v>69</v>
      </c>
      <c r="G85">
        <f>tblSalaries[[#This Row],[clean Salary (in local currency)]]*VLOOKUP(tblSalaries[[#This Row],[Currency]],tblXrate[],2,FALSE)</f>
        <v>47285.348162018527</v>
      </c>
      <c r="H85" t="s">
        <v>138</v>
      </c>
      <c r="I85" t="s">
        <v>52</v>
      </c>
      <c r="J85" t="s">
        <v>71</v>
      </c>
      <c r="K85" t="str">
        <f>VLOOKUP(tblSalaries[[#This Row],[Where do you work]],tblCountries[[Actual]:[Mapping]],2,FALSE)</f>
        <v>UK</v>
      </c>
      <c r="L85" t="s">
        <v>9</v>
      </c>
      <c r="O85" s="10" t="str">
        <f>IF(ISERROR(FIND("1",tblSalaries[[#This Row],[How many hours of a day you work on Excel]])),"",1)</f>
        <v/>
      </c>
      <c r="P85" s="11" t="str">
        <f>IF(ISERROR(FIND("2",tblSalaries[[#This Row],[How many hours of a day you work on Excel]])),"",2)</f>
        <v/>
      </c>
      <c r="Q85" s="10" t="str">
        <f>IF(ISERROR(FIND("3",tblSalaries[[#This Row],[How many hours of a day you work on Excel]])),"",3)</f>
        <v/>
      </c>
      <c r="R85" s="10">
        <f>IF(ISERROR(FIND("4",tblSalaries[[#This Row],[How many hours of a day you work on Excel]])),"",4)</f>
        <v>4</v>
      </c>
      <c r="S85" s="10" t="str">
        <f>IF(ISERROR(FIND("5",tblSalaries[[#This Row],[How many hours of a day you work on Excel]])),"",5)</f>
        <v/>
      </c>
      <c r="T85" s="10">
        <f>IF(ISERROR(FIND("6",tblSalaries[[#This Row],[How many hours of a day you work on Excel]])),"",6)</f>
        <v>6</v>
      </c>
      <c r="U85" s="11" t="str">
        <f>IF(ISERROR(FIND("7",tblSalaries[[#This Row],[How many hours of a day you work on Excel]])),"",7)</f>
        <v/>
      </c>
      <c r="V85" s="11" t="str">
        <f>IF(ISERROR(FIND("8",tblSalaries[[#This Row],[How many hours of a day you work on Excel]])),"",8)</f>
        <v/>
      </c>
      <c r="W85" s="11">
        <f>IF(MAX(tblSalaries[[#This Row],[1 hour]:[8 hours]])=0,#N/A,MAX(tblSalaries[[#This Row],[1 hour]:[8 hours]]))</f>
        <v>6</v>
      </c>
      <c r="X85" s="11">
        <f>IF(ISERROR(tblSalaries[[#This Row],[max h]]),1,tblSalaries[[#This Row],[Salary in USD]]/tblSalaries[[#This Row],[max h]]/260)</f>
        <v>30.31112061667854</v>
      </c>
      <c r="Y85" s="11">
        <f>IF(tblSalaries[[#This Row],[Years of Experience]]="",0,"0")</f>
        <v>0</v>
      </c>
      <c r="Z85"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85" s="11">
        <f>IF(tblSalaries[[#This Row],[Salary in USD]]&lt;1000,1,0)</f>
        <v>0</v>
      </c>
      <c r="AB85" s="11">
        <f>IF(AND(tblSalaries[[#This Row],[Salary in USD]]&gt;1000,tblSalaries[[#This Row],[Salary in USD]]&lt;2000),1,0)</f>
        <v>0</v>
      </c>
    </row>
    <row r="86" spans="2:28" ht="15" customHeight="1">
      <c r="B86" t="s">
        <v>2089</v>
      </c>
      <c r="C86" s="1">
        <v>41055.000601851854</v>
      </c>
      <c r="D86" s="4">
        <v>150000</v>
      </c>
      <c r="E86">
        <v>150000</v>
      </c>
      <c r="F86" t="s">
        <v>6</v>
      </c>
      <c r="G86">
        <f>tblSalaries[[#This Row],[clean Salary (in local currency)]]*VLOOKUP(tblSalaries[[#This Row],[Currency]],tblXrate[],2,FALSE)</f>
        <v>150000</v>
      </c>
      <c r="H86" t="s">
        <v>139</v>
      </c>
      <c r="I86" t="s">
        <v>4001</v>
      </c>
      <c r="J86" t="s">
        <v>15</v>
      </c>
      <c r="K86" t="str">
        <f>VLOOKUP(tblSalaries[[#This Row],[Where do you work]],tblCountries[[Actual]:[Mapping]],2,FALSE)</f>
        <v>USA</v>
      </c>
      <c r="L86" t="s">
        <v>13</v>
      </c>
      <c r="O86" s="10" t="str">
        <f>IF(ISERROR(FIND("1",tblSalaries[[#This Row],[How many hours of a day you work on Excel]])),"",1)</f>
        <v/>
      </c>
      <c r="P86" s="11" t="str">
        <f>IF(ISERROR(FIND("2",tblSalaries[[#This Row],[How many hours of a day you work on Excel]])),"",2)</f>
        <v/>
      </c>
      <c r="Q86" s="10" t="str">
        <f>IF(ISERROR(FIND("3",tblSalaries[[#This Row],[How many hours of a day you work on Excel]])),"",3)</f>
        <v/>
      </c>
      <c r="R86" s="10" t="str">
        <f>IF(ISERROR(FIND("4",tblSalaries[[#This Row],[How many hours of a day you work on Excel]])),"",4)</f>
        <v/>
      </c>
      <c r="S86" s="10" t="str">
        <f>IF(ISERROR(FIND("5",tblSalaries[[#This Row],[How many hours of a day you work on Excel]])),"",5)</f>
        <v/>
      </c>
      <c r="T86" s="10" t="str">
        <f>IF(ISERROR(FIND("6",tblSalaries[[#This Row],[How many hours of a day you work on Excel]])),"",6)</f>
        <v/>
      </c>
      <c r="U86" s="11" t="str">
        <f>IF(ISERROR(FIND("7",tblSalaries[[#This Row],[How many hours of a day you work on Excel]])),"",7)</f>
        <v/>
      </c>
      <c r="V86" s="11">
        <f>IF(ISERROR(FIND("8",tblSalaries[[#This Row],[How many hours of a day you work on Excel]])),"",8)</f>
        <v>8</v>
      </c>
      <c r="W86" s="11">
        <f>IF(MAX(tblSalaries[[#This Row],[1 hour]:[8 hours]])=0,#N/A,MAX(tblSalaries[[#This Row],[1 hour]:[8 hours]]))</f>
        <v>8</v>
      </c>
      <c r="X86" s="11">
        <f>IF(ISERROR(tblSalaries[[#This Row],[max h]]),1,tblSalaries[[#This Row],[Salary in USD]]/tblSalaries[[#This Row],[max h]]/260)</f>
        <v>72.115384615384613</v>
      </c>
      <c r="Y86" s="11">
        <f>IF(tblSalaries[[#This Row],[Years of Experience]]="",0,"0")</f>
        <v>0</v>
      </c>
      <c r="Z86"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86" s="11">
        <f>IF(tblSalaries[[#This Row],[Salary in USD]]&lt;1000,1,0)</f>
        <v>0</v>
      </c>
      <c r="AB86" s="11">
        <f>IF(AND(tblSalaries[[#This Row],[Salary in USD]]&gt;1000,tblSalaries[[#This Row],[Salary in USD]]&lt;2000),1,0)</f>
        <v>0</v>
      </c>
    </row>
    <row r="87" spans="2:28" ht="15" customHeight="1">
      <c r="B87" t="s">
        <v>2090</v>
      </c>
      <c r="C87" s="1">
        <v>41055.003993055558</v>
      </c>
      <c r="D87" s="4">
        <v>120000</v>
      </c>
      <c r="E87">
        <v>120000</v>
      </c>
      <c r="F87" t="s">
        <v>6</v>
      </c>
      <c r="G87">
        <f>tblSalaries[[#This Row],[clean Salary (in local currency)]]*VLOOKUP(tblSalaries[[#This Row],[Currency]],tblXrate[],2,FALSE)</f>
        <v>120000</v>
      </c>
      <c r="H87" t="s">
        <v>140</v>
      </c>
      <c r="I87" t="s">
        <v>52</v>
      </c>
      <c r="J87" t="s">
        <v>15</v>
      </c>
      <c r="K87" t="str">
        <f>VLOOKUP(tblSalaries[[#This Row],[Where do you work]],tblCountries[[Actual]:[Mapping]],2,FALSE)</f>
        <v>USA</v>
      </c>
      <c r="L87" t="s">
        <v>9</v>
      </c>
      <c r="O87" s="10" t="str">
        <f>IF(ISERROR(FIND("1",tblSalaries[[#This Row],[How many hours of a day you work on Excel]])),"",1)</f>
        <v/>
      </c>
      <c r="P87" s="11" t="str">
        <f>IF(ISERROR(FIND("2",tblSalaries[[#This Row],[How many hours of a day you work on Excel]])),"",2)</f>
        <v/>
      </c>
      <c r="Q87" s="10" t="str">
        <f>IF(ISERROR(FIND("3",tblSalaries[[#This Row],[How many hours of a day you work on Excel]])),"",3)</f>
        <v/>
      </c>
      <c r="R87" s="10">
        <f>IF(ISERROR(FIND("4",tblSalaries[[#This Row],[How many hours of a day you work on Excel]])),"",4)</f>
        <v>4</v>
      </c>
      <c r="S87" s="10" t="str">
        <f>IF(ISERROR(FIND("5",tblSalaries[[#This Row],[How many hours of a day you work on Excel]])),"",5)</f>
        <v/>
      </c>
      <c r="T87" s="10">
        <f>IF(ISERROR(FIND("6",tblSalaries[[#This Row],[How many hours of a day you work on Excel]])),"",6)</f>
        <v>6</v>
      </c>
      <c r="U87" s="11" t="str">
        <f>IF(ISERROR(FIND("7",tblSalaries[[#This Row],[How many hours of a day you work on Excel]])),"",7)</f>
        <v/>
      </c>
      <c r="V87" s="11" t="str">
        <f>IF(ISERROR(FIND("8",tblSalaries[[#This Row],[How many hours of a day you work on Excel]])),"",8)</f>
        <v/>
      </c>
      <c r="W87" s="11">
        <f>IF(MAX(tblSalaries[[#This Row],[1 hour]:[8 hours]])=0,#N/A,MAX(tblSalaries[[#This Row],[1 hour]:[8 hours]]))</f>
        <v>6</v>
      </c>
      <c r="X87" s="11">
        <f>IF(ISERROR(tblSalaries[[#This Row],[max h]]),1,tblSalaries[[#This Row],[Salary in USD]]/tblSalaries[[#This Row],[max h]]/260)</f>
        <v>76.92307692307692</v>
      </c>
      <c r="Y87" s="11">
        <f>IF(tblSalaries[[#This Row],[Years of Experience]]="",0,"0")</f>
        <v>0</v>
      </c>
      <c r="Z87"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87" s="11">
        <f>IF(tblSalaries[[#This Row],[Salary in USD]]&lt;1000,1,0)</f>
        <v>0</v>
      </c>
      <c r="AB87" s="11">
        <f>IF(AND(tblSalaries[[#This Row],[Salary in USD]]&gt;1000,tblSalaries[[#This Row],[Salary in USD]]&lt;2000),1,0)</f>
        <v>0</v>
      </c>
    </row>
    <row r="88" spans="2:28" ht="15" customHeight="1">
      <c r="B88" t="s">
        <v>2091</v>
      </c>
      <c r="C88" s="1">
        <v>41055.007141203707</v>
      </c>
      <c r="D88" s="4">
        <v>500000</v>
      </c>
      <c r="E88">
        <v>500000</v>
      </c>
      <c r="F88" t="s">
        <v>40</v>
      </c>
      <c r="G88">
        <f>tblSalaries[[#This Row],[clean Salary (in local currency)]]*VLOOKUP(tblSalaries[[#This Row],[Currency]],tblXrate[],2,FALSE)</f>
        <v>8903.9583437212841</v>
      </c>
      <c r="H88" t="s">
        <v>76</v>
      </c>
      <c r="I88" t="s">
        <v>356</v>
      </c>
      <c r="J88" t="s">
        <v>8</v>
      </c>
      <c r="K88" t="str">
        <f>VLOOKUP(tblSalaries[[#This Row],[Where do you work]],tblCountries[[Actual]:[Mapping]],2,FALSE)</f>
        <v>India</v>
      </c>
      <c r="L88" t="s">
        <v>13</v>
      </c>
      <c r="O88" s="10" t="str">
        <f>IF(ISERROR(FIND("1",tblSalaries[[#This Row],[How many hours of a day you work on Excel]])),"",1)</f>
        <v/>
      </c>
      <c r="P88" s="11" t="str">
        <f>IF(ISERROR(FIND("2",tblSalaries[[#This Row],[How many hours of a day you work on Excel]])),"",2)</f>
        <v/>
      </c>
      <c r="Q88" s="10" t="str">
        <f>IF(ISERROR(FIND("3",tblSalaries[[#This Row],[How many hours of a day you work on Excel]])),"",3)</f>
        <v/>
      </c>
      <c r="R88" s="10" t="str">
        <f>IF(ISERROR(FIND("4",tblSalaries[[#This Row],[How many hours of a day you work on Excel]])),"",4)</f>
        <v/>
      </c>
      <c r="S88" s="10" t="str">
        <f>IF(ISERROR(FIND("5",tblSalaries[[#This Row],[How many hours of a day you work on Excel]])),"",5)</f>
        <v/>
      </c>
      <c r="T88" s="10" t="str">
        <f>IF(ISERROR(FIND("6",tblSalaries[[#This Row],[How many hours of a day you work on Excel]])),"",6)</f>
        <v/>
      </c>
      <c r="U88" s="11" t="str">
        <f>IF(ISERROR(FIND("7",tblSalaries[[#This Row],[How many hours of a day you work on Excel]])),"",7)</f>
        <v/>
      </c>
      <c r="V88" s="11">
        <f>IF(ISERROR(FIND("8",tblSalaries[[#This Row],[How many hours of a day you work on Excel]])),"",8)</f>
        <v>8</v>
      </c>
      <c r="W88" s="11">
        <f>IF(MAX(tblSalaries[[#This Row],[1 hour]:[8 hours]])=0,#N/A,MAX(tblSalaries[[#This Row],[1 hour]:[8 hours]]))</f>
        <v>8</v>
      </c>
      <c r="X88" s="11">
        <f>IF(ISERROR(tblSalaries[[#This Row],[max h]]),1,tblSalaries[[#This Row],[Salary in USD]]/tblSalaries[[#This Row],[max h]]/260)</f>
        <v>4.2807492037121557</v>
      </c>
      <c r="Y88" s="11">
        <f>IF(tblSalaries[[#This Row],[Years of Experience]]="",0,"0")</f>
        <v>0</v>
      </c>
      <c r="Z88"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88" s="11">
        <f>IF(tblSalaries[[#This Row],[Salary in USD]]&lt;1000,1,0)</f>
        <v>0</v>
      </c>
      <c r="AB88" s="11">
        <f>IF(AND(tblSalaries[[#This Row],[Salary in USD]]&gt;1000,tblSalaries[[#This Row],[Salary in USD]]&lt;2000),1,0)</f>
        <v>0</v>
      </c>
    </row>
    <row r="89" spans="2:28" ht="15" customHeight="1">
      <c r="B89" t="s">
        <v>2092</v>
      </c>
      <c r="C89" s="1">
        <v>41055.007881944446</v>
      </c>
      <c r="D89" s="4" t="s">
        <v>141</v>
      </c>
      <c r="E89">
        <v>31330</v>
      </c>
      <c r="F89" t="s">
        <v>6</v>
      </c>
      <c r="G89">
        <f>tblSalaries[[#This Row],[clean Salary (in local currency)]]*VLOOKUP(tblSalaries[[#This Row],[Currency]],tblXrate[],2,FALSE)</f>
        <v>31330</v>
      </c>
      <c r="H89" t="s">
        <v>142</v>
      </c>
      <c r="I89" t="s">
        <v>20</v>
      </c>
      <c r="J89" t="s">
        <v>143</v>
      </c>
      <c r="K89" t="str">
        <f>VLOOKUP(tblSalaries[[#This Row],[Where do you work]],tblCountries[[Actual]:[Mapping]],2,FALSE)</f>
        <v>Brazil</v>
      </c>
      <c r="L89" t="s">
        <v>13</v>
      </c>
      <c r="O89" s="10" t="str">
        <f>IF(ISERROR(FIND("1",tblSalaries[[#This Row],[How many hours of a day you work on Excel]])),"",1)</f>
        <v/>
      </c>
      <c r="P89" s="11" t="str">
        <f>IF(ISERROR(FIND("2",tblSalaries[[#This Row],[How many hours of a day you work on Excel]])),"",2)</f>
        <v/>
      </c>
      <c r="Q89" s="10" t="str">
        <f>IF(ISERROR(FIND("3",tblSalaries[[#This Row],[How many hours of a day you work on Excel]])),"",3)</f>
        <v/>
      </c>
      <c r="R89" s="10" t="str">
        <f>IF(ISERROR(FIND("4",tblSalaries[[#This Row],[How many hours of a day you work on Excel]])),"",4)</f>
        <v/>
      </c>
      <c r="S89" s="10" t="str">
        <f>IF(ISERROR(FIND("5",tblSalaries[[#This Row],[How many hours of a day you work on Excel]])),"",5)</f>
        <v/>
      </c>
      <c r="T89" s="10" t="str">
        <f>IF(ISERROR(FIND("6",tblSalaries[[#This Row],[How many hours of a day you work on Excel]])),"",6)</f>
        <v/>
      </c>
      <c r="U89" s="11" t="str">
        <f>IF(ISERROR(FIND("7",tblSalaries[[#This Row],[How many hours of a day you work on Excel]])),"",7)</f>
        <v/>
      </c>
      <c r="V89" s="11">
        <f>IF(ISERROR(FIND("8",tblSalaries[[#This Row],[How many hours of a day you work on Excel]])),"",8)</f>
        <v>8</v>
      </c>
      <c r="W89" s="11">
        <f>IF(MAX(tblSalaries[[#This Row],[1 hour]:[8 hours]])=0,#N/A,MAX(tblSalaries[[#This Row],[1 hour]:[8 hours]]))</f>
        <v>8</v>
      </c>
      <c r="X89" s="11">
        <f>IF(ISERROR(tblSalaries[[#This Row],[max h]]),1,tblSalaries[[#This Row],[Salary in USD]]/tblSalaries[[#This Row],[max h]]/260)</f>
        <v>15.0625</v>
      </c>
      <c r="Y89" s="11">
        <f>IF(tblSalaries[[#This Row],[Years of Experience]]="",0,"0")</f>
        <v>0</v>
      </c>
      <c r="Z89"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89" s="11">
        <f>IF(tblSalaries[[#This Row],[Salary in USD]]&lt;1000,1,0)</f>
        <v>0</v>
      </c>
      <c r="AB89" s="11">
        <f>IF(AND(tblSalaries[[#This Row],[Salary in USD]]&gt;1000,tblSalaries[[#This Row],[Salary in USD]]&lt;2000),1,0)</f>
        <v>0</v>
      </c>
    </row>
    <row r="90" spans="2:28" ht="15" customHeight="1">
      <c r="B90" t="s">
        <v>2093</v>
      </c>
      <c r="C90" s="1">
        <v>41055.010613425926</v>
      </c>
      <c r="D90" s="4">
        <v>110000</v>
      </c>
      <c r="E90">
        <v>110000</v>
      </c>
      <c r="F90" t="s">
        <v>6</v>
      </c>
      <c r="G90">
        <f>tblSalaries[[#This Row],[clean Salary (in local currency)]]*VLOOKUP(tblSalaries[[#This Row],[Currency]],tblXrate[],2,FALSE)</f>
        <v>110000</v>
      </c>
      <c r="H90" t="s">
        <v>144</v>
      </c>
      <c r="I90" t="s">
        <v>279</v>
      </c>
      <c r="J90" t="s">
        <v>15</v>
      </c>
      <c r="K90" t="str">
        <f>VLOOKUP(tblSalaries[[#This Row],[Where do you work]],tblCountries[[Actual]:[Mapping]],2,FALSE)</f>
        <v>USA</v>
      </c>
      <c r="L90" t="s">
        <v>18</v>
      </c>
      <c r="O90" s="10" t="str">
        <f>IF(ISERROR(FIND("1",tblSalaries[[#This Row],[How many hours of a day you work on Excel]])),"",1)</f>
        <v/>
      </c>
      <c r="P90" s="11">
        <f>IF(ISERROR(FIND("2",tblSalaries[[#This Row],[How many hours of a day you work on Excel]])),"",2)</f>
        <v>2</v>
      </c>
      <c r="Q90" s="10">
        <f>IF(ISERROR(FIND("3",tblSalaries[[#This Row],[How many hours of a day you work on Excel]])),"",3)</f>
        <v>3</v>
      </c>
      <c r="R90" s="10" t="str">
        <f>IF(ISERROR(FIND("4",tblSalaries[[#This Row],[How many hours of a day you work on Excel]])),"",4)</f>
        <v/>
      </c>
      <c r="S90" s="10" t="str">
        <f>IF(ISERROR(FIND("5",tblSalaries[[#This Row],[How many hours of a day you work on Excel]])),"",5)</f>
        <v/>
      </c>
      <c r="T90" s="10" t="str">
        <f>IF(ISERROR(FIND("6",tblSalaries[[#This Row],[How many hours of a day you work on Excel]])),"",6)</f>
        <v/>
      </c>
      <c r="U90" s="11" t="str">
        <f>IF(ISERROR(FIND("7",tblSalaries[[#This Row],[How many hours of a day you work on Excel]])),"",7)</f>
        <v/>
      </c>
      <c r="V90" s="11" t="str">
        <f>IF(ISERROR(FIND("8",tblSalaries[[#This Row],[How many hours of a day you work on Excel]])),"",8)</f>
        <v/>
      </c>
      <c r="W90" s="11">
        <f>IF(MAX(tblSalaries[[#This Row],[1 hour]:[8 hours]])=0,#N/A,MAX(tblSalaries[[#This Row],[1 hour]:[8 hours]]))</f>
        <v>3</v>
      </c>
      <c r="X90" s="11">
        <f>IF(ISERROR(tblSalaries[[#This Row],[max h]]),1,tblSalaries[[#This Row],[Salary in USD]]/tblSalaries[[#This Row],[max h]]/260)</f>
        <v>141.02564102564102</v>
      </c>
      <c r="Y90" s="11">
        <f>IF(tblSalaries[[#This Row],[Years of Experience]]="",0,"0")</f>
        <v>0</v>
      </c>
      <c r="Z90"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90" s="11">
        <f>IF(tblSalaries[[#This Row],[Salary in USD]]&lt;1000,1,0)</f>
        <v>0</v>
      </c>
      <c r="AB90" s="11">
        <f>IF(AND(tblSalaries[[#This Row],[Salary in USD]]&gt;1000,tblSalaries[[#This Row],[Salary in USD]]&lt;2000),1,0)</f>
        <v>0</v>
      </c>
    </row>
    <row r="91" spans="2:28" ht="15" customHeight="1">
      <c r="B91" t="s">
        <v>2094</v>
      </c>
      <c r="C91" s="1">
        <v>41055.015844907408</v>
      </c>
      <c r="D91" s="4" t="s">
        <v>145</v>
      </c>
      <c r="E91">
        <v>81000</v>
      </c>
      <c r="F91" t="s">
        <v>6</v>
      </c>
      <c r="G91">
        <f>tblSalaries[[#This Row],[clean Salary (in local currency)]]*VLOOKUP(tblSalaries[[#This Row],[Currency]],tblXrate[],2,FALSE)</f>
        <v>81000</v>
      </c>
      <c r="H91" t="s">
        <v>146</v>
      </c>
      <c r="I91" t="s">
        <v>356</v>
      </c>
      <c r="J91" t="s">
        <v>71</v>
      </c>
      <c r="K91" t="str">
        <f>VLOOKUP(tblSalaries[[#This Row],[Where do you work]],tblCountries[[Actual]:[Mapping]],2,FALSE)</f>
        <v>UK</v>
      </c>
      <c r="L91" t="s">
        <v>9</v>
      </c>
      <c r="O91" s="10" t="str">
        <f>IF(ISERROR(FIND("1",tblSalaries[[#This Row],[How many hours of a day you work on Excel]])),"",1)</f>
        <v/>
      </c>
      <c r="P91" s="11" t="str">
        <f>IF(ISERROR(FIND("2",tblSalaries[[#This Row],[How many hours of a day you work on Excel]])),"",2)</f>
        <v/>
      </c>
      <c r="Q91" s="10" t="str">
        <f>IF(ISERROR(FIND("3",tblSalaries[[#This Row],[How many hours of a day you work on Excel]])),"",3)</f>
        <v/>
      </c>
      <c r="R91" s="10">
        <f>IF(ISERROR(FIND("4",tblSalaries[[#This Row],[How many hours of a day you work on Excel]])),"",4)</f>
        <v>4</v>
      </c>
      <c r="S91" s="10" t="str">
        <f>IF(ISERROR(FIND("5",tblSalaries[[#This Row],[How many hours of a day you work on Excel]])),"",5)</f>
        <v/>
      </c>
      <c r="T91" s="10">
        <f>IF(ISERROR(FIND("6",tblSalaries[[#This Row],[How many hours of a day you work on Excel]])),"",6)</f>
        <v>6</v>
      </c>
      <c r="U91" s="11" t="str">
        <f>IF(ISERROR(FIND("7",tblSalaries[[#This Row],[How many hours of a day you work on Excel]])),"",7)</f>
        <v/>
      </c>
      <c r="V91" s="11" t="str">
        <f>IF(ISERROR(FIND("8",tblSalaries[[#This Row],[How many hours of a day you work on Excel]])),"",8)</f>
        <v/>
      </c>
      <c r="W91" s="11">
        <f>IF(MAX(tblSalaries[[#This Row],[1 hour]:[8 hours]])=0,#N/A,MAX(tblSalaries[[#This Row],[1 hour]:[8 hours]]))</f>
        <v>6</v>
      </c>
      <c r="X91" s="11">
        <f>IF(ISERROR(tblSalaries[[#This Row],[max h]]),1,tblSalaries[[#This Row],[Salary in USD]]/tblSalaries[[#This Row],[max h]]/260)</f>
        <v>51.92307692307692</v>
      </c>
      <c r="Y91" s="11">
        <f>IF(tblSalaries[[#This Row],[Years of Experience]]="",0,"0")</f>
        <v>0</v>
      </c>
      <c r="Z91"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91" s="11">
        <f>IF(tblSalaries[[#This Row],[Salary in USD]]&lt;1000,1,0)</f>
        <v>0</v>
      </c>
      <c r="AB91" s="11">
        <f>IF(AND(tblSalaries[[#This Row],[Salary in USD]]&gt;1000,tblSalaries[[#This Row],[Salary in USD]]&lt;2000),1,0)</f>
        <v>0</v>
      </c>
    </row>
    <row r="92" spans="2:28" ht="15" customHeight="1">
      <c r="B92" t="s">
        <v>2095</v>
      </c>
      <c r="C92" s="1">
        <v>41055.027129629627</v>
      </c>
      <c r="D92" s="4">
        <v>40000</v>
      </c>
      <c r="E92">
        <v>40000</v>
      </c>
      <c r="F92" t="s">
        <v>6</v>
      </c>
      <c r="G92">
        <f>tblSalaries[[#This Row],[clean Salary (in local currency)]]*VLOOKUP(tblSalaries[[#This Row],[Currency]],tblXrate[],2,FALSE)</f>
        <v>40000</v>
      </c>
      <c r="H92" t="s">
        <v>147</v>
      </c>
      <c r="I92" t="s">
        <v>20</v>
      </c>
      <c r="J92" t="s">
        <v>15</v>
      </c>
      <c r="K92" t="str">
        <f>VLOOKUP(tblSalaries[[#This Row],[Where do you work]],tblCountries[[Actual]:[Mapping]],2,FALSE)</f>
        <v>USA</v>
      </c>
      <c r="L92" t="s">
        <v>9</v>
      </c>
      <c r="O92" s="10" t="str">
        <f>IF(ISERROR(FIND("1",tblSalaries[[#This Row],[How many hours of a day you work on Excel]])),"",1)</f>
        <v/>
      </c>
      <c r="P92" s="11" t="str">
        <f>IF(ISERROR(FIND("2",tblSalaries[[#This Row],[How many hours of a day you work on Excel]])),"",2)</f>
        <v/>
      </c>
      <c r="Q92" s="10" t="str">
        <f>IF(ISERROR(FIND("3",tblSalaries[[#This Row],[How many hours of a day you work on Excel]])),"",3)</f>
        <v/>
      </c>
      <c r="R92" s="10">
        <f>IF(ISERROR(FIND("4",tblSalaries[[#This Row],[How many hours of a day you work on Excel]])),"",4)</f>
        <v>4</v>
      </c>
      <c r="S92" s="10" t="str">
        <f>IF(ISERROR(FIND("5",tblSalaries[[#This Row],[How many hours of a day you work on Excel]])),"",5)</f>
        <v/>
      </c>
      <c r="T92" s="10">
        <f>IF(ISERROR(FIND("6",tblSalaries[[#This Row],[How many hours of a day you work on Excel]])),"",6)</f>
        <v>6</v>
      </c>
      <c r="U92" s="11" t="str">
        <f>IF(ISERROR(FIND("7",tblSalaries[[#This Row],[How many hours of a day you work on Excel]])),"",7)</f>
        <v/>
      </c>
      <c r="V92" s="11" t="str">
        <f>IF(ISERROR(FIND("8",tblSalaries[[#This Row],[How many hours of a day you work on Excel]])),"",8)</f>
        <v/>
      </c>
      <c r="W92" s="11">
        <f>IF(MAX(tblSalaries[[#This Row],[1 hour]:[8 hours]])=0,#N/A,MAX(tblSalaries[[#This Row],[1 hour]:[8 hours]]))</f>
        <v>6</v>
      </c>
      <c r="X92" s="11">
        <f>IF(ISERROR(tblSalaries[[#This Row],[max h]]),1,tblSalaries[[#This Row],[Salary in USD]]/tblSalaries[[#This Row],[max h]]/260)</f>
        <v>25.641025641025642</v>
      </c>
      <c r="Y92" s="11">
        <f>IF(tblSalaries[[#This Row],[Years of Experience]]="",0,"0")</f>
        <v>0</v>
      </c>
      <c r="Z92"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92" s="11">
        <f>IF(tblSalaries[[#This Row],[Salary in USD]]&lt;1000,1,0)</f>
        <v>0</v>
      </c>
      <c r="AB92" s="11">
        <f>IF(AND(tblSalaries[[#This Row],[Salary in USD]]&gt;1000,tblSalaries[[#This Row],[Salary in USD]]&lt;2000),1,0)</f>
        <v>0</v>
      </c>
    </row>
    <row r="93" spans="2:28" ht="15" customHeight="1">
      <c r="B93" t="s">
        <v>2096</v>
      </c>
      <c r="C93" s="1">
        <v>41055.027407407404</v>
      </c>
      <c r="D93" s="4">
        <v>42000</v>
      </c>
      <c r="E93">
        <v>42000</v>
      </c>
      <c r="F93" t="s">
        <v>86</v>
      </c>
      <c r="G93">
        <f>tblSalaries[[#This Row],[clean Salary (in local currency)]]*VLOOKUP(tblSalaries[[#This Row],[Currency]],tblXrate[],2,FALSE)</f>
        <v>41301.183967273726</v>
      </c>
      <c r="H93" t="s">
        <v>148</v>
      </c>
      <c r="I93" t="s">
        <v>20</v>
      </c>
      <c r="J93" t="s">
        <v>88</v>
      </c>
      <c r="K93" t="str">
        <f>VLOOKUP(tblSalaries[[#This Row],[Where do you work]],tblCountries[[Actual]:[Mapping]],2,FALSE)</f>
        <v>Canada</v>
      </c>
      <c r="L93" t="s">
        <v>9</v>
      </c>
      <c r="O93" s="10" t="str">
        <f>IF(ISERROR(FIND("1",tblSalaries[[#This Row],[How many hours of a day you work on Excel]])),"",1)</f>
        <v/>
      </c>
      <c r="P93" s="11" t="str">
        <f>IF(ISERROR(FIND("2",tblSalaries[[#This Row],[How many hours of a day you work on Excel]])),"",2)</f>
        <v/>
      </c>
      <c r="Q93" s="10" t="str">
        <f>IF(ISERROR(FIND("3",tblSalaries[[#This Row],[How many hours of a day you work on Excel]])),"",3)</f>
        <v/>
      </c>
      <c r="R93" s="10">
        <f>IF(ISERROR(FIND("4",tblSalaries[[#This Row],[How many hours of a day you work on Excel]])),"",4)</f>
        <v>4</v>
      </c>
      <c r="S93" s="10" t="str">
        <f>IF(ISERROR(FIND("5",tblSalaries[[#This Row],[How many hours of a day you work on Excel]])),"",5)</f>
        <v/>
      </c>
      <c r="T93" s="10">
        <f>IF(ISERROR(FIND("6",tblSalaries[[#This Row],[How many hours of a day you work on Excel]])),"",6)</f>
        <v>6</v>
      </c>
      <c r="U93" s="11" t="str">
        <f>IF(ISERROR(FIND("7",tblSalaries[[#This Row],[How many hours of a day you work on Excel]])),"",7)</f>
        <v/>
      </c>
      <c r="V93" s="11" t="str">
        <f>IF(ISERROR(FIND("8",tblSalaries[[#This Row],[How many hours of a day you work on Excel]])),"",8)</f>
        <v/>
      </c>
      <c r="W93" s="11">
        <f>IF(MAX(tblSalaries[[#This Row],[1 hour]:[8 hours]])=0,#N/A,MAX(tblSalaries[[#This Row],[1 hour]:[8 hours]]))</f>
        <v>6</v>
      </c>
      <c r="X93" s="11">
        <f>IF(ISERROR(tblSalaries[[#This Row],[max h]]),1,tblSalaries[[#This Row],[Salary in USD]]/tblSalaries[[#This Row],[max h]]/260)</f>
        <v>26.475117927739568</v>
      </c>
      <c r="Y93" s="11">
        <f>IF(tblSalaries[[#This Row],[Years of Experience]]="",0,"0")</f>
        <v>0</v>
      </c>
      <c r="Z93"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93" s="11">
        <f>IF(tblSalaries[[#This Row],[Salary in USD]]&lt;1000,1,0)</f>
        <v>0</v>
      </c>
      <c r="AB93" s="11">
        <f>IF(AND(tblSalaries[[#This Row],[Salary in USD]]&gt;1000,tblSalaries[[#This Row],[Salary in USD]]&lt;2000),1,0)</f>
        <v>0</v>
      </c>
    </row>
    <row r="94" spans="2:28" ht="15" customHeight="1">
      <c r="B94" t="s">
        <v>2097</v>
      </c>
      <c r="C94" s="1">
        <v>41055.027499999997</v>
      </c>
      <c r="D94" s="4">
        <v>125000</v>
      </c>
      <c r="E94">
        <v>125000</v>
      </c>
      <c r="F94" t="s">
        <v>6</v>
      </c>
      <c r="G94">
        <f>tblSalaries[[#This Row],[clean Salary (in local currency)]]*VLOOKUP(tblSalaries[[#This Row],[Currency]],tblXrate[],2,FALSE)</f>
        <v>125000</v>
      </c>
      <c r="H94" t="s">
        <v>149</v>
      </c>
      <c r="I94" t="s">
        <v>4001</v>
      </c>
      <c r="J94" t="s">
        <v>15</v>
      </c>
      <c r="K94" t="str">
        <f>VLOOKUP(tblSalaries[[#This Row],[Where do you work]],tblCountries[[Actual]:[Mapping]],2,FALSE)</f>
        <v>USA</v>
      </c>
      <c r="L94" t="s">
        <v>9</v>
      </c>
      <c r="O94" s="10" t="str">
        <f>IF(ISERROR(FIND("1",tblSalaries[[#This Row],[How many hours of a day you work on Excel]])),"",1)</f>
        <v/>
      </c>
      <c r="P94" s="11" t="str">
        <f>IF(ISERROR(FIND("2",tblSalaries[[#This Row],[How many hours of a day you work on Excel]])),"",2)</f>
        <v/>
      </c>
      <c r="Q94" s="10" t="str">
        <f>IF(ISERROR(FIND("3",tblSalaries[[#This Row],[How many hours of a day you work on Excel]])),"",3)</f>
        <v/>
      </c>
      <c r="R94" s="10">
        <f>IF(ISERROR(FIND("4",tblSalaries[[#This Row],[How many hours of a day you work on Excel]])),"",4)</f>
        <v>4</v>
      </c>
      <c r="S94" s="10" t="str">
        <f>IF(ISERROR(FIND("5",tblSalaries[[#This Row],[How many hours of a day you work on Excel]])),"",5)</f>
        <v/>
      </c>
      <c r="T94" s="10">
        <f>IF(ISERROR(FIND("6",tblSalaries[[#This Row],[How many hours of a day you work on Excel]])),"",6)</f>
        <v>6</v>
      </c>
      <c r="U94" s="11" t="str">
        <f>IF(ISERROR(FIND("7",tblSalaries[[#This Row],[How many hours of a day you work on Excel]])),"",7)</f>
        <v/>
      </c>
      <c r="V94" s="11" t="str">
        <f>IF(ISERROR(FIND("8",tblSalaries[[#This Row],[How many hours of a day you work on Excel]])),"",8)</f>
        <v/>
      </c>
      <c r="W94" s="11">
        <f>IF(MAX(tblSalaries[[#This Row],[1 hour]:[8 hours]])=0,#N/A,MAX(tblSalaries[[#This Row],[1 hour]:[8 hours]]))</f>
        <v>6</v>
      </c>
      <c r="X94" s="11">
        <f>IF(ISERROR(tblSalaries[[#This Row],[max h]]),1,tblSalaries[[#This Row],[Salary in USD]]/tblSalaries[[#This Row],[max h]]/260)</f>
        <v>80.128205128205124</v>
      </c>
      <c r="Y94" s="11">
        <f>IF(tblSalaries[[#This Row],[Years of Experience]]="",0,"0")</f>
        <v>0</v>
      </c>
      <c r="Z94"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94" s="11">
        <f>IF(tblSalaries[[#This Row],[Salary in USD]]&lt;1000,1,0)</f>
        <v>0</v>
      </c>
      <c r="AB94" s="11">
        <f>IF(AND(tblSalaries[[#This Row],[Salary in USD]]&gt;1000,tblSalaries[[#This Row],[Salary in USD]]&lt;2000),1,0)</f>
        <v>0</v>
      </c>
    </row>
    <row r="95" spans="2:28" ht="15" customHeight="1">
      <c r="B95" t="s">
        <v>2098</v>
      </c>
      <c r="C95" s="1">
        <v>41055.02752314815</v>
      </c>
      <c r="D95" s="4">
        <v>36000</v>
      </c>
      <c r="E95">
        <v>36000</v>
      </c>
      <c r="F95" t="s">
        <v>6</v>
      </c>
      <c r="G95">
        <f>tblSalaries[[#This Row],[clean Salary (in local currency)]]*VLOOKUP(tblSalaries[[#This Row],[Currency]],tblXrate[],2,FALSE)</f>
        <v>36000</v>
      </c>
      <c r="H95" t="s">
        <v>150</v>
      </c>
      <c r="I95" t="s">
        <v>52</v>
      </c>
      <c r="J95" t="s">
        <v>15</v>
      </c>
      <c r="K95" t="str">
        <f>VLOOKUP(tblSalaries[[#This Row],[Where do you work]],tblCountries[[Actual]:[Mapping]],2,FALSE)</f>
        <v>USA</v>
      </c>
      <c r="L95" t="s">
        <v>18</v>
      </c>
      <c r="O95" s="10" t="str">
        <f>IF(ISERROR(FIND("1",tblSalaries[[#This Row],[How many hours of a day you work on Excel]])),"",1)</f>
        <v/>
      </c>
      <c r="P95" s="11">
        <f>IF(ISERROR(FIND("2",tblSalaries[[#This Row],[How many hours of a day you work on Excel]])),"",2)</f>
        <v>2</v>
      </c>
      <c r="Q95" s="10">
        <f>IF(ISERROR(FIND("3",tblSalaries[[#This Row],[How many hours of a day you work on Excel]])),"",3)</f>
        <v>3</v>
      </c>
      <c r="R95" s="10" t="str">
        <f>IF(ISERROR(FIND("4",tblSalaries[[#This Row],[How many hours of a day you work on Excel]])),"",4)</f>
        <v/>
      </c>
      <c r="S95" s="10" t="str">
        <f>IF(ISERROR(FIND("5",tblSalaries[[#This Row],[How many hours of a day you work on Excel]])),"",5)</f>
        <v/>
      </c>
      <c r="T95" s="10" t="str">
        <f>IF(ISERROR(FIND("6",tblSalaries[[#This Row],[How many hours of a day you work on Excel]])),"",6)</f>
        <v/>
      </c>
      <c r="U95" s="11" t="str">
        <f>IF(ISERROR(FIND("7",tblSalaries[[#This Row],[How many hours of a day you work on Excel]])),"",7)</f>
        <v/>
      </c>
      <c r="V95" s="11" t="str">
        <f>IF(ISERROR(FIND("8",tblSalaries[[#This Row],[How many hours of a day you work on Excel]])),"",8)</f>
        <v/>
      </c>
      <c r="W95" s="11">
        <f>IF(MAX(tblSalaries[[#This Row],[1 hour]:[8 hours]])=0,#N/A,MAX(tblSalaries[[#This Row],[1 hour]:[8 hours]]))</f>
        <v>3</v>
      </c>
      <c r="X95" s="11">
        <f>IF(ISERROR(tblSalaries[[#This Row],[max h]]),1,tblSalaries[[#This Row],[Salary in USD]]/tblSalaries[[#This Row],[max h]]/260)</f>
        <v>46.153846153846153</v>
      </c>
      <c r="Y95" s="11">
        <f>IF(tblSalaries[[#This Row],[Years of Experience]]="",0,"0")</f>
        <v>0</v>
      </c>
      <c r="Z95"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95" s="11">
        <f>IF(tblSalaries[[#This Row],[Salary in USD]]&lt;1000,1,0)</f>
        <v>0</v>
      </c>
      <c r="AB95" s="11">
        <f>IF(AND(tblSalaries[[#This Row],[Salary in USD]]&gt;1000,tblSalaries[[#This Row],[Salary in USD]]&lt;2000),1,0)</f>
        <v>0</v>
      </c>
    </row>
    <row r="96" spans="2:28" ht="15" customHeight="1">
      <c r="B96" t="s">
        <v>2099</v>
      </c>
      <c r="C96" s="1">
        <v>41055.027708333335</v>
      </c>
      <c r="D96" s="4" t="s">
        <v>151</v>
      </c>
      <c r="E96">
        <v>144000</v>
      </c>
      <c r="F96" t="s">
        <v>40</v>
      </c>
      <c r="G96">
        <f>tblSalaries[[#This Row],[clean Salary (in local currency)]]*VLOOKUP(tblSalaries[[#This Row],[Currency]],tblXrate[],2,FALSE)</f>
        <v>2564.3400029917298</v>
      </c>
      <c r="H96" t="s">
        <v>152</v>
      </c>
      <c r="I96" t="s">
        <v>356</v>
      </c>
      <c r="J96" t="s">
        <v>8</v>
      </c>
      <c r="K96" t="str">
        <f>VLOOKUP(tblSalaries[[#This Row],[Where do you work]],tblCountries[[Actual]:[Mapping]],2,FALSE)</f>
        <v>India</v>
      </c>
      <c r="L96" t="s">
        <v>25</v>
      </c>
      <c r="O96" s="10">
        <f>IF(ISERROR(FIND("1",tblSalaries[[#This Row],[How many hours of a day you work on Excel]])),"",1)</f>
        <v>1</v>
      </c>
      <c r="P96" s="11">
        <f>IF(ISERROR(FIND("2",tblSalaries[[#This Row],[How many hours of a day you work on Excel]])),"",2)</f>
        <v>2</v>
      </c>
      <c r="Q96" s="10" t="str">
        <f>IF(ISERROR(FIND("3",tblSalaries[[#This Row],[How many hours of a day you work on Excel]])),"",3)</f>
        <v/>
      </c>
      <c r="R96" s="10" t="str">
        <f>IF(ISERROR(FIND("4",tblSalaries[[#This Row],[How many hours of a day you work on Excel]])),"",4)</f>
        <v/>
      </c>
      <c r="S96" s="10" t="str">
        <f>IF(ISERROR(FIND("5",tblSalaries[[#This Row],[How many hours of a day you work on Excel]])),"",5)</f>
        <v/>
      </c>
      <c r="T96" s="10" t="str">
        <f>IF(ISERROR(FIND("6",tblSalaries[[#This Row],[How many hours of a day you work on Excel]])),"",6)</f>
        <v/>
      </c>
      <c r="U96" s="11" t="str">
        <f>IF(ISERROR(FIND("7",tblSalaries[[#This Row],[How many hours of a day you work on Excel]])),"",7)</f>
        <v/>
      </c>
      <c r="V96" s="11" t="str">
        <f>IF(ISERROR(FIND("8",tblSalaries[[#This Row],[How many hours of a day you work on Excel]])),"",8)</f>
        <v/>
      </c>
      <c r="W96" s="11">
        <f>IF(MAX(tblSalaries[[#This Row],[1 hour]:[8 hours]])=0,#N/A,MAX(tblSalaries[[#This Row],[1 hour]:[8 hours]]))</f>
        <v>2</v>
      </c>
      <c r="X96" s="11">
        <f>IF(ISERROR(tblSalaries[[#This Row],[max h]]),1,tblSalaries[[#This Row],[Salary in USD]]/tblSalaries[[#This Row],[max h]]/260)</f>
        <v>4.9314230826764032</v>
      </c>
      <c r="Y96" s="11">
        <f>IF(tblSalaries[[#This Row],[Years of Experience]]="",0,"0")</f>
        <v>0</v>
      </c>
      <c r="Z96"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96" s="11">
        <f>IF(tblSalaries[[#This Row],[Salary in USD]]&lt;1000,1,0)</f>
        <v>0</v>
      </c>
      <c r="AB96" s="11">
        <f>IF(AND(tblSalaries[[#This Row],[Salary in USD]]&gt;1000,tblSalaries[[#This Row],[Salary in USD]]&lt;2000),1,0)</f>
        <v>0</v>
      </c>
    </row>
    <row r="97" spans="2:28" ht="15" customHeight="1">
      <c r="B97" t="s">
        <v>2100</v>
      </c>
      <c r="C97" s="1">
        <v>41055.027777777781</v>
      </c>
      <c r="D97" s="4">
        <v>75000</v>
      </c>
      <c r="E97">
        <v>75000</v>
      </c>
      <c r="F97" t="s">
        <v>6</v>
      </c>
      <c r="G97">
        <f>tblSalaries[[#This Row],[clean Salary (in local currency)]]*VLOOKUP(tblSalaries[[#This Row],[Currency]],tblXrate[],2,FALSE)</f>
        <v>75000</v>
      </c>
      <c r="H97" t="s">
        <v>153</v>
      </c>
      <c r="I97" t="s">
        <v>20</v>
      </c>
      <c r="J97" t="s">
        <v>15</v>
      </c>
      <c r="K97" t="str">
        <f>VLOOKUP(tblSalaries[[#This Row],[Where do you work]],tblCountries[[Actual]:[Mapping]],2,FALSE)</f>
        <v>USA</v>
      </c>
      <c r="L97" t="s">
        <v>25</v>
      </c>
      <c r="O97" s="10">
        <f>IF(ISERROR(FIND("1",tblSalaries[[#This Row],[How many hours of a day you work on Excel]])),"",1)</f>
        <v>1</v>
      </c>
      <c r="P97" s="11">
        <f>IF(ISERROR(FIND("2",tblSalaries[[#This Row],[How many hours of a day you work on Excel]])),"",2)</f>
        <v>2</v>
      </c>
      <c r="Q97" s="10" t="str">
        <f>IF(ISERROR(FIND("3",tblSalaries[[#This Row],[How many hours of a day you work on Excel]])),"",3)</f>
        <v/>
      </c>
      <c r="R97" s="10" t="str">
        <f>IF(ISERROR(FIND("4",tblSalaries[[#This Row],[How many hours of a day you work on Excel]])),"",4)</f>
        <v/>
      </c>
      <c r="S97" s="10" t="str">
        <f>IF(ISERROR(FIND("5",tblSalaries[[#This Row],[How many hours of a day you work on Excel]])),"",5)</f>
        <v/>
      </c>
      <c r="T97" s="10" t="str">
        <f>IF(ISERROR(FIND("6",tblSalaries[[#This Row],[How many hours of a day you work on Excel]])),"",6)</f>
        <v/>
      </c>
      <c r="U97" s="11" t="str">
        <f>IF(ISERROR(FIND("7",tblSalaries[[#This Row],[How many hours of a day you work on Excel]])),"",7)</f>
        <v/>
      </c>
      <c r="V97" s="11" t="str">
        <f>IF(ISERROR(FIND("8",tblSalaries[[#This Row],[How many hours of a day you work on Excel]])),"",8)</f>
        <v/>
      </c>
      <c r="W97" s="11">
        <f>IF(MAX(tblSalaries[[#This Row],[1 hour]:[8 hours]])=0,#N/A,MAX(tblSalaries[[#This Row],[1 hour]:[8 hours]]))</f>
        <v>2</v>
      </c>
      <c r="X97" s="11">
        <f>IF(ISERROR(tblSalaries[[#This Row],[max h]]),1,tblSalaries[[#This Row],[Salary in USD]]/tblSalaries[[#This Row],[max h]]/260)</f>
        <v>144.23076923076923</v>
      </c>
      <c r="Y97" s="11">
        <f>IF(tblSalaries[[#This Row],[Years of Experience]]="",0,"0")</f>
        <v>0</v>
      </c>
      <c r="Z97"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97" s="11">
        <f>IF(tblSalaries[[#This Row],[Salary in USD]]&lt;1000,1,0)</f>
        <v>0</v>
      </c>
      <c r="AB97" s="11">
        <f>IF(AND(tblSalaries[[#This Row],[Salary in USD]]&gt;1000,tblSalaries[[#This Row],[Salary in USD]]&lt;2000),1,0)</f>
        <v>0</v>
      </c>
    </row>
    <row r="98" spans="2:28" ht="15" customHeight="1">
      <c r="B98" t="s">
        <v>2101</v>
      </c>
      <c r="C98" s="1">
        <v>41055.028009259258</v>
      </c>
      <c r="D98" s="4">
        <v>95000</v>
      </c>
      <c r="E98">
        <v>95000</v>
      </c>
      <c r="F98" t="s">
        <v>6</v>
      </c>
      <c r="G98">
        <f>tblSalaries[[#This Row],[clean Salary (in local currency)]]*VLOOKUP(tblSalaries[[#This Row],[Currency]],tblXrate[],2,FALSE)</f>
        <v>95000</v>
      </c>
      <c r="H98" t="s">
        <v>29</v>
      </c>
      <c r="I98" t="s">
        <v>4001</v>
      </c>
      <c r="J98" t="s">
        <v>15</v>
      </c>
      <c r="K98" t="str">
        <f>VLOOKUP(tblSalaries[[#This Row],[Where do you work]],tblCountries[[Actual]:[Mapping]],2,FALSE)</f>
        <v>USA</v>
      </c>
      <c r="L98" t="s">
        <v>9</v>
      </c>
      <c r="O98" s="10" t="str">
        <f>IF(ISERROR(FIND("1",tblSalaries[[#This Row],[How many hours of a day you work on Excel]])),"",1)</f>
        <v/>
      </c>
      <c r="P98" s="11" t="str">
        <f>IF(ISERROR(FIND("2",tblSalaries[[#This Row],[How many hours of a day you work on Excel]])),"",2)</f>
        <v/>
      </c>
      <c r="Q98" s="10" t="str">
        <f>IF(ISERROR(FIND("3",tblSalaries[[#This Row],[How many hours of a day you work on Excel]])),"",3)</f>
        <v/>
      </c>
      <c r="R98" s="10">
        <f>IF(ISERROR(FIND("4",tblSalaries[[#This Row],[How many hours of a day you work on Excel]])),"",4)</f>
        <v>4</v>
      </c>
      <c r="S98" s="10" t="str">
        <f>IF(ISERROR(FIND("5",tblSalaries[[#This Row],[How many hours of a day you work on Excel]])),"",5)</f>
        <v/>
      </c>
      <c r="T98" s="10">
        <f>IF(ISERROR(FIND("6",tblSalaries[[#This Row],[How many hours of a day you work on Excel]])),"",6)</f>
        <v>6</v>
      </c>
      <c r="U98" s="11" t="str">
        <f>IF(ISERROR(FIND("7",tblSalaries[[#This Row],[How many hours of a day you work on Excel]])),"",7)</f>
        <v/>
      </c>
      <c r="V98" s="11" t="str">
        <f>IF(ISERROR(FIND("8",tblSalaries[[#This Row],[How many hours of a day you work on Excel]])),"",8)</f>
        <v/>
      </c>
      <c r="W98" s="11">
        <f>IF(MAX(tblSalaries[[#This Row],[1 hour]:[8 hours]])=0,#N/A,MAX(tblSalaries[[#This Row],[1 hour]:[8 hours]]))</f>
        <v>6</v>
      </c>
      <c r="X98" s="11">
        <f>IF(ISERROR(tblSalaries[[#This Row],[max h]]),1,tblSalaries[[#This Row],[Salary in USD]]/tblSalaries[[#This Row],[max h]]/260)</f>
        <v>60.897435897435898</v>
      </c>
      <c r="Y98" s="11">
        <f>IF(tblSalaries[[#This Row],[Years of Experience]]="",0,"0")</f>
        <v>0</v>
      </c>
      <c r="Z98"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98" s="11">
        <f>IF(tblSalaries[[#This Row],[Salary in USD]]&lt;1000,1,0)</f>
        <v>0</v>
      </c>
      <c r="AB98" s="11">
        <f>IF(AND(tblSalaries[[#This Row],[Salary in USD]]&gt;1000,tblSalaries[[#This Row],[Salary in USD]]&lt;2000),1,0)</f>
        <v>0</v>
      </c>
    </row>
    <row r="99" spans="2:28" ht="15" customHeight="1">
      <c r="B99" t="s">
        <v>2102</v>
      </c>
      <c r="C99" s="1">
        <v>41055.028090277781</v>
      </c>
      <c r="D99" s="4">
        <v>24000</v>
      </c>
      <c r="E99">
        <v>24000</v>
      </c>
      <c r="F99" t="s">
        <v>6</v>
      </c>
      <c r="G99">
        <f>tblSalaries[[#This Row],[clean Salary (in local currency)]]*VLOOKUP(tblSalaries[[#This Row],[Currency]],tblXrate[],2,FALSE)</f>
        <v>24000</v>
      </c>
      <c r="H99" t="s">
        <v>154</v>
      </c>
      <c r="I99" t="s">
        <v>52</v>
      </c>
      <c r="J99" t="s">
        <v>15</v>
      </c>
      <c r="K99" t="str">
        <f>VLOOKUP(tblSalaries[[#This Row],[Where do you work]],tblCountries[[Actual]:[Mapping]],2,FALSE)</f>
        <v>USA</v>
      </c>
      <c r="L99" t="s">
        <v>18</v>
      </c>
      <c r="O99" s="10" t="str">
        <f>IF(ISERROR(FIND("1",tblSalaries[[#This Row],[How many hours of a day you work on Excel]])),"",1)</f>
        <v/>
      </c>
      <c r="P99" s="11">
        <f>IF(ISERROR(FIND("2",tblSalaries[[#This Row],[How many hours of a day you work on Excel]])),"",2)</f>
        <v>2</v>
      </c>
      <c r="Q99" s="10">
        <f>IF(ISERROR(FIND("3",tblSalaries[[#This Row],[How many hours of a day you work on Excel]])),"",3)</f>
        <v>3</v>
      </c>
      <c r="R99" s="10" t="str">
        <f>IF(ISERROR(FIND("4",tblSalaries[[#This Row],[How many hours of a day you work on Excel]])),"",4)</f>
        <v/>
      </c>
      <c r="S99" s="10" t="str">
        <f>IF(ISERROR(FIND("5",tblSalaries[[#This Row],[How many hours of a day you work on Excel]])),"",5)</f>
        <v/>
      </c>
      <c r="T99" s="10" t="str">
        <f>IF(ISERROR(FIND("6",tblSalaries[[#This Row],[How many hours of a day you work on Excel]])),"",6)</f>
        <v/>
      </c>
      <c r="U99" s="11" t="str">
        <f>IF(ISERROR(FIND("7",tblSalaries[[#This Row],[How many hours of a day you work on Excel]])),"",7)</f>
        <v/>
      </c>
      <c r="V99" s="11" t="str">
        <f>IF(ISERROR(FIND("8",tblSalaries[[#This Row],[How many hours of a day you work on Excel]])),"",8)</f>
        <v/>
      </c>
      <c r="W99" s="11">
        <f>IF(MAX(tblSalaries[[#This Row],[1 hour]:[8 hours]])=0,#N/A,MAX(tblSalaries[[#This Row],[1 hour]:[8 hours]]))</f>
        <v>3</v>
      </c>
      <c r="X99" s="11">
        <f>IF(ISERROR(tblSalaries[[#This Row],[max h]]),1,tblSalaries[[#This Row],[Salary in USD]]/tblSalaries[[#This Row],[max h]]/260)</f>
        <v>30.76923076923077</v>
      </c>
      <c r="Y99" s="11">
        <f>IF(tblSalaries[[#This Row],[Years of Experience]]="",0,"0")</f>
        <v>0</v>
      </c>
      <c r="Z99"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99" s="11">
        <f>IF(tblSalaries[[#This Row],[Salary in USD]]&lt;1000,1,0)</f>
        <v>0</v>
      </c>
      <c r="AB99" s="11">
        <f>IF(AND(tblSalaries[[#This Row],[Salary in USD]]&gt;1000,tblSalaries[[#This Row],[Salary in USD]]&lt;2000),1,0)</f>
        <v>0</v>
      </c>
    </row>
    <row r="100" spans="2:28" ht="15" customHeight="1">
      <c r="B100" t="s">
        <v>2103</v>
      </c>
      <c r="C100" s="1">
        <v>41055.028136574074</v>
      </c>
      <c r="D100" s="4" t="s">
        <v>155</v>
      </c>
      <c r="E100">
        <v>91000</v>
      </c>
      <c r="F100" t="s">
        <v>6</v>
      </c>
      <c r="G100">
        <f>tblSalaries[[#This Row],[clean Salary (in local currency)]]*VLOOKUP(tblSalaries[[#This Row],[Currency]],tblXrate[],2,FALSE)</f>
        <v>91000</v>
      </c>
      <c r="H100" t="s">
        <v>156</v>
      </c>
      <c r="I100" t="s">
        <v>52</v>
      </c>
      <c r="J100" t="s">
        <v>15</v>
      </c>
      <c r="K100" t="str">
        <f>VLOOKUP(tblSalaries[[#This Row],[Where do you work]],tblCountries[[Actual]:[Mapping]],2,FALSE)</f>
        <v>USA</v>
      </c>
      <c r="L100" t="s">
        <v>25</v>
      </c>
      <c r="O100" s="10">
        <f>IF(ISERROR(FIND("1",tblSalaries[[#This Row],[How many hours of a day you work on Excel]])),"",1)</f>
        <v>1</v>
      </c>
      <c r="P100" s="11">
        <f>IF(ISERROR(FIND("2",tblSalaries[[#This Row],[How many hours of a day you work on Excel]])),"",2)</f>
        <v>2</v>
      </c>
      <c r="Q100" s="10" t="str">
        <f>IF(ISERROR(FIND("3",tblSalaries[[#This Row],[How many hours of a day you work on Excel]])),"",3)</f>
        <v/>
      </c>
      <c r="R100" s="10" t="str">
        <f>IF(ISERROR(FIND("4",tblSalaries[[#This Row],[How many hours of a day you work on Excel]])),"",4)</f>
        <v/>
      </c>
      <c r="S100" s="10" t="str">
        <f>IF(ISERROR(FIND("5",tblSalaries[[#This Row],[How many hours of a day you work on Excel]])),"",5)</f>
        <v/>
      </c>
      <c r="T100" s="10" t="str">
        <f>IF(ISERROR(FIND("6",tblSalaries[[#This Row],[How many hours of a day you work on Excel]])),"",6)</f>
        <v/>
      </c>
      <c r="U100" s="11" t="str">
        <f>IF(ISERROR(FIND("7",tblSalaries[[#This Row],[How many hours of a day you work on Excel]])),"",7)</f>
        <v/>
      </c>
      <c r="V100" s="11" t="str">
        <f>IF(ISERROR(FIND("8",tblSalaries[[#This Row],[How many hours of a day you work on Excel]])),"",8)</f>
        <v/>
      </c>
      <c r="W100" s="11">
        <f>IF(MAX(tblSalaries[[#This Row],[1 hour]:[8 hours]])=0,#N/A,MAX(tblSalaries[[#This Row],[1 hour]:[8 hours]]))</f>
        <v>2</v>
      </c>
      <c r="X100" s="11">
        <f>IF(ISERROR(tblSalaries[[#This Row],[max h]]),1,tblSalaries[[#This Row],[Salary in USD]]/tblSalaries[[#This Row],[max h]]/260)</f>
        <v>175</v>
      </c>
      <c r="Y100" s="11">
        <f>IF(tblSalaries[[#This Row],[Years of Experience]]="",0,"0")</f>
        <v>0</v>
      </c>
      <c r="Z100"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100" s="11">
        <f>IF(tblSalaries[[#This Row],[Salary in USD]]&lt;1000,1,0)</f>
        <v>0</v>
      </c>
      <c r="AB100" s="11">
        <f>IF(AND(tblSalaries[[#This Row],[Salary in USD]]&gt;1000,tblSalaries[[#This Row],[Salary in USD]]&lt;2000),1,0)</f>
        <v>0</v>
      </c>
    </row>
    <row r="101" spans="2:28" ht="15" customHeight="1">
      <c r="B101" t="s">
        <v>2104</v>
      </c>
      <c r="C101" s="1">
        <v>41055.028229166666</v>
      </c>
      <c r="D101" s="4">
        <v>40000</v>
      </c>
      <c r="E101">
        <v>40000</v>
      </c>
      <c r="F101" t="s">
        <v>6</v>
      </c>
      <c r="G101">
        <f>tblSalaries[[#This Row],[clean Salary (in local currency)]]*VLOOKUP(tblSalaries[[#This Row],[Currency]],tblXrate[],2,FALSE)</f>
        <v>40000</v>
      </c>
      <c r="H101" t="s">
        <v>157</v>
      </c>
      <c r="I101" t="s">
        <v>20</v>
      </c>
      <c r="J101" t="s">
        <v>15</v>
      </c>
      <c r="K101" t="str">
        <f>VLOOKUP(tblSalaries[[#This Row],[Where do you work]],tblCountries[[Actual]:[Mapping]],2,FALSE)</f>
        <v>USA</v>
      </c>
      <c r="L101" t="s">
        <v>9</v>
      </c>
      <c r="O101" s="10" t="str">
        <f>IF(ISERROR(FIND("1",tblSalaries[[#This Row],[How many hours of a day you work on Excel]])),"",1)</f>
        <v/>
      </c>
      <c r="P101" s="11" t="str">
        <f>IF(ISERROR(FIND("2",tblSalaries[[#This Row],[How many hours of a day you work on Excel]])),"",2)</f>
        <v/>
      </c>
      <c r="Q101" s="10" t="str">
        <f>IF(ISERROR(FIND("3",tblSalaries[[#This Row],[How many hours of a day you work on Excel]])),"",3)</f>
        <v/>
      </c>
      <c r="R101" s="10">
        <f>IF(ISERROR(FIND("4",tblSalaries[[#This Row],[How many hours of a day you work on Excel]])),"",4)</f>
        <v>4</v>
      </c>
      <c r="S101" s="10" t="str">
        <f>IF(ISERROR(FIND("5",tblSalaries[[#This Row],[How many hours of a day you work on Excel]])),"",5)</f>
        <v/>
      </c>
      <c r="T101" s="10">
        <f>IF(ISERROR(FIND("6",tblSalaries[[#This Row],[How many hours of a day you work on Excel]])),"",6)</f>
        <v>6</v>
      </c>
      <c r="U101" s="11" t="str">
        <f>IF(ISERROR(FIND("7",tblSalaries[[#This Row],[How many hours of a day you work on Excel]])),"",7)</f>
        <v/>
      </c>
      <c r="V101" s="11" t="str">
        <f>IF(ISERROR(FIND("8",tblSalaries[[#This Row],[How many hours of a day you work on Excel]])),"",8)</f>
        <v/>
      </c>
      <c r="W101" s="11">
        <f>IF(MAX(tblSalaries[[#This Row],[1 hour]:[8 hours]])=0,#N/A,MAX(tblSalaries[[#This Row],[1 hour]:[8 hours]]))</f>
        <v>6</v>
      </c>
      <c r="X101" s="11">
        <f>IF(ISERROR(tblSalaries[[#This Row],[max h]]),1,tblSalaries[[#This Row],[Salary in USD]]/tblSalaries[[#This Row],[max h]]/260)</f>
        <v>25.641025641025642</v>
      </c>
      <c r="Y101" s="11">
        <f>IF(tblSalaries[[#This Row],[Years of Experience]]="",0,"0")</f>
        <v>0</v>
      </c>
      <c r="Z101"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101" s="11">
        <f>IF(tblSalaries[[#This Row],[Salary in USD]]&lt;1000,1,0)</f>
        <v>0</v>
      </c>
      <c r="AB101" s="11">
        <f>IF(AND(tblSalaries[[#This Row],[Salary in USD]]&gt;1000,tblSalaries[[#This Row],[Salary in USD]]&lt;2000),1,0)</f>
        <v>0</v>
      </c>
    </row>
    <row r="102" spans="2:28" ht="15" customHeight="1">
      <c r="B102" t="s">
        <v>2105</v>
      </c>
      <c r="C102" s="1">
        <v>41055.028240740743</v>
      </c>
      <c r="D102" s="4">
        <v>57000</v>
      </c>
      <c r="E102">
        <v>57000</v>
      </c>
      <c r="F102" t="s">
        <v>6</v>
      </c>
      <c r="G102">
        <f>tblSalaries[[#This Row],[clean Salary (in local currency)]]*VLOOKUP(tblSalaries[[#This Row],[Currency]],tblXrate[],2,FALSE)</f>
        <v>57000</v>
      </c>
      <c r="H102" t="s">
        <v>158</v>
      </c>
      <c r="I102" t="s">
        <v>52</v>
      </c>
      <c r="J102" t="s">
        <v>15</v>
      </c>
      <c r="K102" t="str">
        <f>VLOOKUP(tblSalaries[[#This Row],[Where do you work]],tblCountries[[Actual]:[Mapping]],2,FALSE)</f>
        <v>USA</v>
      </c>
      <c r="L102" t="s">
        <v>9</v>
      </c>
      <c r="O102" s="10" t="str">
        <f>IF(ISERROR(FIND("1",tblSalaries[[#This Row],[How many hours of a day you work on Excel]])),"",1)</f>
        <v/>
      </c>
      <c r="P102" s="11" t="str">
        <f>IF(ISERROR(FIND("2",tblSalaries[[#This Row],[How many hours of a day you work on Excel]])),"",2)</f>
        <v/>
      </c>
      <c r="Q102" s="10" t="str">
        <f>IF(ISERROR(FIND("3",tblSalaries[[#This Row],[How many hours of a day you work on Excel]])),"",3)</f>
        <v/>
      </c>
      <c r="R102" s="10">
        <f>IF(ISERROR(FIND("4",tblSalaries[[#This Row],[How many hours of a day you work on Excel]])),"",4)</f>
        <v>4</v>
      </c>
      <c r="S102" s="10" t="str">
        <f>IF(ISERROR(FIND("5",tblSalaries[[#This Row],[How many hours of a day you work on Excel]])),"",5)</f>
        <v/>
      </c>
      <c r="T102" s="10">
        <f>IF(ISERROR(FIND("6",tblSalaries[[#This Row],[How many hours of a day you work on Excel]])),"",6)</f>
        <v>6</v>
      </c>
      <c r="U102" s="11" t="str">
        <f>IF(ISERROR(FIND("7",tblSalaries[[#This Row],[How many hours of a day you work on Excel]])),"",7)</f>
        <v/>
      </c>
      <c r="V102" s="11" t="str">
        <f>IF(ISERROR(FIND("8",tblSalaries[[#This Row],[How many hours of a day you work on Excel]])),"",8)</f>
        <v/>
      </c>
      <c r="W102" s="11">
        <f>IF(MAX(tblSalaries[[#This Row],[1 hour]:[8 hours]])=0,#N/A,MAX(tblSalaries[[#This Row],[1 hour]:[8 hours]]))</f>
        <v>6</v>
      </c>
      <c r="X102" s="11">
        <f>IF(ISERROR(tblSalaries[[#This Row],[max h]]),1,tblSalaries[[#This Row],[Salary in USD]]/tblSalaries[[#This Row],[max h]]/260)</f>
        <v>36.53846153846154</v>
      </c>
      <c r="Y102" s="11">
        <f>IF(tblSalaries[[#This Row],[Years of Experience]]="",0,"0")</f>
        <v>0</v>
      </c>
      <c r="Z102"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102" s="11">
        <f>IF(tblSalaries[[#This Row],[Salary in USD]]&lt;1000,1,0)</f>
        <v>0</v>
      </c>
      <c r="AB102" s="11">
        <f>IF(AND(tblSalaries[[#This Row],[Salary in USD]]&gt;1000,tblSalaries[[#This Row],[Salary in USD]]&lt;2000),1,0)</f>
        <v>0</v>
      </c>
    </row>
    <row r="103" spans="2:28" ht="15" customHeight="1">
      <c r="B103" t="s">
        <v>2106</v>
      </c>
      <c r="C103" s="1">
        <v>41055.028252314813</v>
      </c>
      <c r="D103" s="4">
        <v>74000</v>
      </c>
      <c r="E103">
        <v>74000</v>
      </c>
      <c r="F103" t="s">
        <v>6</v>
      </c>
      <c r="G103">
        <f>tblSalaries[[#This Row],[clean Salary (in local currency)]]*VLOOKUP(tblSalaries[[#This Row],[Currency]],tblXrate[],2,FALSE)</f>
        <v>74000</v>
      </c>
      <c r="H103" t="s">
        <v>76</v>
      </c>
      <c r="I103" t="s">
        <v>356</v>
      </c>
      <c r="J103" t="s">
        <v>15</v>
      </c>
      <c r="K103" t="str">
        <f>VLOOKUP(tblSalaries[[#This Row],[Where do you work]],tblCountries[[Actual]:[Mapping]],2,FALSE)</f>
        <v>USA</v>
      </c>
      <c r="L103" t="s">
        <v>9</v>
      </c>
      <c r="O103" s="10" t="str">
        <f>IF(ISERROR(FIND("1",tblSalaries[[#This Row],[How many hours of a day you work on Excel]])),"",1)</f>
        <v/>
      </c>
      <c r="P103" s="11" t="str">
        <f>IF(ISERROR(FIND("2",tblSalaries[[#This Row],[How many hours of a day you work on Excel]])),"",2)</f>
        <v/>
      </c>
      <c r="Q103" s="10" t="str">
        <f>IF(ISERROR(FIND("3",tblSalaries[[#This Row],[How many hours of a day you work on Excel]])),"",3)</f>
        <v/>
      </c>
      <c r="R103" s="10">
        <f>IF(ISERROR(FIND("4",tblSalaries[[#This Row],[How many hours of a day you work on Excel]])),"",4)</f>
        <v>4</v>
      </c>
      <c r="S103" s="10" t="str">
        <f>IF(ISERROR(FIND("5",tblSalaries[[#This Row],[How many hours of a day you work on Excel]])),"",5)</f>
        <v/>
      </c>
      <c r="T103" s="10">
        <f>IF(ISERROR(FIND("6",tblSalaries[[#This Row],[How many hours of a day you work on Excel]])),"",6)</f>
        <v>6</v>
      </c>
      <c r="U103" s="11" t="str">
        <f>IF(ISERROR(FIND("7",tblSalaries[[#This Row],[How many hours of a day you work on Excel]])),"",7)</f>
        <v/>
      </c>
      <c r="V103" s="11" t="str">
        <f>IF(ISERROR(FIND("8",tblSalaries[[#This Row],[How many hours of a day you work on Excel]])),"",8)</f>
        <v/>
      </c>
      <c r="W103" s="11">
        <f>IF(MAX(tblSalaries[[#This Row],[1 hour]:[8 hours]])=0,#N/A,MAX(tblSalaries[[#This Row],[1 hour]:[8 hours]]))</f>
        <v>6</v>
      </c>
      <c r="X103" s="11">
        <f>IF(ISERROR(tblSalaries[[#This Row],[max h]]),1,tblSalaries[[#This Row],[Salary in USD]]/tblSalaries[[#This Row],[max h]]/260)</f>
        <v>47.435897435897438</v>
      </c>
      <c r="Y103" s="11">
        <f>IF(tblSalaries[[#This Row],[Years of Experience]]="",0,"0")</f>
        <v>0</v>
      </c>
      <c r="Z103"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103" s="11">
        <f>IF(tblSalaries[[#This Row],[Salary in USD]]&lt;1000,1,0)</f>
        <v>0</v>
      </c>
      <c r="AB103" s="11">
        <f>IF(AND(tblSalaries[[#This Row],[Salary in USD]]&gt;1000,tblSalaries[[#This Row],[Salary in USD]]&lt;2000),1,0)</f>
        <v>0</v>
      </c>
    </row>
    <row r="104" spans="2:28" ht="15" customHeight="1">
      <c r="B104" t="s">
        <v>2107</v>
      </c>
      <c r="C104" s="1">
        <v>41055.028263888889</v>
      </c>
      <c r="D104" s="4" t="s">
        <v>159</v>
      </c>
      <c r="E104">
        <v>80000</v>
      </c>
      <c r="F104" t="s">
        <v>6</v>
      </c>
      <c r="G104">
        <f>tblSalaries[[#This Row],[clean Salary (in local currency)]]*VLOOKUP(tblSalaries[[#This Row],[Currency]],tblXrate[],2,FALSE)</f>
        <v>80000</v>
      </c>
      <c r="H104" t="s">
        <v>160</v>
      </c>
      <c r="I104" t="s">
        <v>20</v>
      </c>
      <c r="J104" t="s">
        <v>15</v>
      </c>
      <c r="K104" t="str">
        <f>VLOOKUP(tblSalaries[[#This Row],[Where do you work]],tblCountries[[Actual]:[Mapping]],2,FALSE)</f>
        <v>USA</v>
      </c>
      <c r="L104" t="s">
        <v>9</v>
      </c>
      <c r="O104" s="10" t="str">
        <f>IF(ISERROR(FIND("1",tblSalaries[[#This Row],[How many hours of a day you work on Excel]])),"",1)</f>
        <v/>
      </c>
      <c r="P104" s="11" t="str">
        <f>IF(ISERROR(FIND("2",tblSalaries[[#This Row],[How many hours of a day you work on Excel]])),"",2)</f>
        <v/>
      </c>
      <c r="Q104" s="10" t="str">
        <f>IF(ISERROR(FIND("3",tblSalaries[[#This Row],[How many hours of a day you work on Excel]])),"",3)</f>
        <v/>
      </c>
      <c r="R104" s="10">
        <f>IF(ISERROR(FIND("4",tblSalaries[[#This Row],[How many hours of a day you work on Excel]])),"",4)</f>
        <v>4</v>
      </c>
      <c r="S104" s="10" t="str">
        <f>IF(ISERROR(FIND("5",tblSalaries[[#This Row],[How many hours of a day you work on Excel]])),"",5)</f>
        <v/>
      </c>
      <c r="T104" s="10">
        <f>IF(ISERROR(FIND("6",tblSalaries[[#This Row],[How many hours of a day you work on Excel]])),"",6)</f>
        <v>6</v>
      </c>
      <c r="U104" s="11" t="str">
        <f>IF(ISERROR(FIND("7",tblSalaries[[#This Row],[How many hours of a day you work on Excel]])),"",7)</f>
        <v/>
      </c>
      <c r="V104" s="11" t="str">
        <f>IF(ISERROR(FIND("8",tblSalaries[[#This Row],[How many hours of a day you work on Excel]])),"",8)</f>
        <v/>
      </c>
      <c r="W104" s="11">
        <f>IF(MAX(tblSalaries[[#This Row],[1 hour]:[8 hours]])=0,#N/A,MAX(tblSalaries[[#This Row],[1 hour]:[8 hours]]))</f>
        <v>6</v>
      </c>
      <c r="X104" s="11">
        <f>IF(ISERROR(tblSalaries[[#This Row],[max h]]),1,tblSalaries[[#This Row],[Salary in USD]]/tblSalaries[[#This Row],[max h]]/260)</f>
        <v>51.282051282051285</v>
      </c>
      <c r="Y104" s="11">
        <f>IF(tblSalaries[[#This Row],[Years of Experience]]="",0,"0")</f>
        <v>0</v>
      </c>
      <c r="Z104"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104" s="11">
        <f>IF(tblSalaries[[#This Row],[Salary in USD]]&lt;1000,1,0)</f>
        <v>0</v>
      </c>
      <c r="AB104" s="11">
        <f>IF(AND(tblSalaries[[#This Row],[Salary in USD]]&gt;1000,tblSalaries[[#This Row],[Salary in USD]]&lt;2000),1,0)</f>
        <v>0</v>
      </c>
    </row>
    <row r="105" spans="2:28" ht="15" customHeight="1">
      <c r="B105" t="s">
        <v>2108</v>
      </c>
      <c r="C105" s="1">
        <v>41055.028310185182</v>
      </c>
      <c r="D105" s="4">
        <v>90000</v>
      </c>
      <c r="E105">
        <v>90000</v>
      </c>
      <c r="F105" t="s">
        <v>6</v>
      </c>
      <c r="G105">
        <f>tblSalaries[[#This Row],[clean Salary (in local currency)]]*VLOOKUP(tblSalaries[[#This Row],[Currency]],tblXrate[],2,FALSE)</f>
        <v>90000</v>
      </c>
      <c r="H105" t="s">
        <v>161</v>
      </c>
      <c r="I105" t="s">
        <v>67</v>
      </c>
      <c r="J105" t="s">
        <v>15</v>
      </c>
      <c r="K105" t="str">
        <f>VLOOKUP(tblSalaries[[#This Row],[Where do you work]],tblCountries[[Actual]:[Mapping]],2,FALSE)</f>
        <v>USA</v>
      </c>
      <c r="L105" t="s">
        <v>9</v>
      </c>
      <c r="O105" s="10" t="str">
        <f>IF(ISERROR(FIND("1",tblSalaries[[#This Row],[How many hours of a day you work on Excel]])),"",1)</f>
        <v/>
      </c>
      <c r="P105" s="11" t="str">
        <f>IF(ISERROR(FIND("2",tblSalaries[[#This Row],[How many hours of a day you work on Excel]])),"",2)</f>
        <v/>
      </c>
      <c r="Q105" s="10" t="str">
        <f>IF(ISERROR(FIND("3",tblSalaries[[#This Row],[How many hours of a day you work on Excel]])),"",3)</f>
        <v/>
      </c>
      <c r="R105" s="10">
        <f>IF(ISERROR(FIND("4",tblSalaries[[#This Row],[How many hours of a day you work on Excel]])),"",4)</f>
        <v>4</v>
      </c>
      <c r="S105" s="10" t="str">
        <f>IF(ISERROR(FIND("5",tblSalaries[[#This Row],[How many hours of a day you work on Excel]])),"",5)</f>
        <v/>
      </c>
      <c r="T105" s="10">
        <f>IF(ISERROR(FIND("6",tblSalaries[[#This Row],[How many hours of a day you work on Excel]])),"",6)</f>
        <v>6</v>
      </c>
      <c r="U105" s="11" t="str">
        <f>IF(ISERROR(FIND("7",tblSalaries[[#This Row],[How many hours of a day you work on Excel]])),"",7)</f>
        <v/>
      </c>
      <c r="V105" s="11" t="str">
        <f>IF(ISERROR(FIND("8",tblSalaries[[#This Row],[How many hours of a day you work on Excel]])),"",8)</f>
        <v/>
      </c>
      <c r="W105" s="11">
        <f>IF(MAX(tblSalaries[[#This Row],[1 hour]:[8 hours]])=0,#N/A,MAX(tblSalaries[[#This Row],[1 hour]:[8 hours]]))</f>
        <v>6</v>
      </c>
      <c r="X105" s="11">
        <f>IF(ISERROR(tblSalaries[[#This Row],[max h]]),1,tblSalaries[[#This Row],[Salary in USD]]/tblSalaries[[#This Row],[max h]]/260)</f>
        <v>57.692307692307693</v>
      </c>
      <c r="Y105" s="11">
        <f>IF(tblSalaries[[#This Row],[Years of Experience]]="",0,"0")</f>
        <v>0</v>
      </c>
      <c r="Z105"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105" s="11">
        <f>IF(tblSalaries[[#This Row],[Salary in USD]]&lt;1000,1,0)</f>
        <v>0</v>
      </c>
      <c r="AB105" s="11">
        <f>IF(AND(tblSalaries[[#This Row],[Salary in USD]]&gt;1000,tblSalaries[[#This Row],[Salary in USD]]&lt;2000),1,0)</f>
        <v>0</v>
      </c>
    </row>
    <row r="106" spans="2:28" ht="15" customHeight="1">
      <c r="B106" t="s">
        <v>2109</v>
      </c>
      <c r="C106" s="1">
        <v>41055.028333333335</v>
      </c>
      <c r="D106" s="4">
        <v>21000</v>
      </c>
      <c r="E106">
        <v>21000</v>
      </c>
      <c r="F106" t="s">
        <v>6</v>
      </c>
      <c r="G106">
        <f>tblSalaries[[#This Row],[clean Salary (in local currency)]]*VLOOKUP(tblSalaries[[#This Row],[Currency]],tblXrate[],2,FALSE)</f>
        <v>21000</v>
      </c>
      <c r="H106" t="s">
        <v>162</v>
      </c>
      <c r="I106" t="s">
        <v>20</v>
      </c>
      <c r="J106" t="s">
        <v>163</v>
      </c>
      <c r="K106" t="str">
        <f>VLOOKUP(tblSalaries[[#This Row],[Where do you work]],tblCountries[[Actual]:[Mapping]],2,FALSE)</f>
        <v>arabian Gulf</v>
      </c>
      <c r="L106" t="s">
        <v>25</v>
      </c>
      <c r="O106" s="10">
        <f>IF(ISERROR(FIND("1",tblSalaries[[#This Row],[How many hours of a day you work on Excel]])),"",1)</f>
        <v>1</v>
      </c>
      <c r="P106" s="11">
        <f>IF(ISERROR(FIND("2",tblSalaries[[#This Row],[How many hours of a day you work on Excel]])),"",2)</f>
        <v>2</v>
      </c>
      <c r="Q106" s="10" t="str">
        <f>IF(ISERROR(FIND("3",tblSalaries[[#This Row],[How many hours of a day you work on Excel]])),"",3)</f>
        <v/>
      </c>
      <c r="R106" s="10" t="str">
        <f>IF(ISERROR(FIND("4",tblSalaries[[#This Row],[How many hours of a day you work on Excel]])),"",4)</f>
        <v/>
      </c>
      <c r="S106" s="10" t="str">
        <f>IF(ISERROR(FIND("5",tblSalaries[[#This Row],[How many hours of a day you work on Excel]])),"",5)</f>
        <v/>
      </c>
      <c r="T106" s="10" t="str">
        <f>IF(ISERROR(FIND("6",tblSalaries[[#This Row],[How many hours of a day you work on Excel]])),"",6)</f>
        <v/>
      </c>
      <c r="U106" s="11" t="str">
        <f>IF(ISERROR(FIND("7",tblSalaries[[#This Row],[How many hours of a day you work on Excel]])),"",7)</f>
        <v/>
      </c>
      <c r="V106" s="11" t="str">
        <f>IF(ISERROR(FIND("8",tblSalaries[[#This Row],[How many hours of a day you work on Excel]])),"",8)</f>
        <v/>
      </c>
      <c r="W106" s="11">
        <f>IF(MAX(tblSalaries[[#This Row],[1 hour]:[8 hours]])=0,#N/A,MAX(tblSalaries[[#This Row],[1 hour]:[8 hours]]))</f>
        <v>2</v>
      </c>
      <c r="X106" s="11">
        <f>IF(ISERROR(tblSalaries[[#This Row],[max h]]),1,tblSalaries[[#This Row],[Salary in USD]]/tblSalaries[[#This Row],[max h]]/260)</f>
        <v>40.384615384615387</v>
      </c>
      <c r="Y106" s="11">
        <f>IF(tblSalaries[[#This Row],[Years of Experience]]="",0,"0")</f>
        <v>0</v>
      </c>
      <c r="Z106"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106" s="11">
        <f>IF(tblSalaries[[#This Row],[Salary in USD]]&lt;1000,1,0)</f>
        <v>0</v>
      </c>
      <c r="AB106" s="11">
        <f>IF(AND(tblSalaries[[#This Row],[Salary in USD]]&gt;1000,tblSalaries[[#This Row],[Salary in USD]]&lt;2000),1,0)</f>
        <v>0</v>
      </c>
    </row>
    <row r="107" spans="2:28" ht="15" customHeight="1">
      <c r="B107" t="s">
        <v>2110</v>
      </c>
      <c r="C107" s="1">
        <v>41055.028356481482</v>
      </c>
      <c r="D107" s="4">
        <v>52000</v>
      </c>
      <c r="E107">
        <v>52000</v>
      </c>
      <c r="F107" t="s">
        <v>6</v>
      </c>
      <c r="G107">
        <f>tblSalaries[[#This Row],[clean Salary (in local currency)]]*VLOOKUP(tblSalaries[[#This Row],[Currency]],tblXrate[],2,FALSE)</f>
        <v>52000</v>
      </c>
      <c r="H107" t="s">
        <v>164</v>
      </c>
      <c r="I107" t="s">
        <v>52</v>
      </c>
      <c r="J107" t="s">
        <v>15</v>
      </c>
      <c r="K107" t="str">
        <f>VLOOKUP(tblSalaries[[#This Row],[Where do you work]],tblCountries[[Actual]:[Mapping]],2,FALSE)</f>
        <v>USA</v>
      </c>
      <c r="L107" t="s">
        <v>9</v>
      </c>
      <c r="O107" s="10" t="str">
        <f>IF(ISERROR(FIND("1",tblSalaries[[#This Row],[How many hours of a day you work on Excel]])),"",1)</f>
        <v/>
      </c>
      <c r="P107" s="11" t="str">
        <f>IF(ISERROR(FIND("2",tblSalaries[[#This Row],[How many hours of a day you work on Excel]])),"",2)</f>
        <v/>
      </c>
      <c r="Q107" s="10" t="str">
        <f>IF(ISERROR(FIND("3",tblSalaries[[#This Row],[How many hours of a day you work on Excel]])),"",3)</f>
        <v/>
      </c>
      <c r="R107" s="10">
        <f>IF(ISERROR(FIND("4",tblSalaries[[#This Row],[How many hours of a day you work on Excel]])),"",4)</f>
        <v>4</v>
      </c>
      <c r="S107" s="10" t="str">
        <f>IF(ISERROR(FIND("5",tblSalaries[[#This Row],[How many hours of a day you work on Excel]])),"",5)</f>
        <v/>
      </c>
      <c r="T107" s="10">
        <f>IF(ISERROR(FIND("6",tblSalaries[[#This Row],[How many hours of a day you work on Excel]])),"",6)</f>
        <v>6</v>
      </c>
      <c r="U107" s="11" t="str">
        <f>IF(ISERROR(FIND("7",tblSalaries[[#This Row],[How many hours of a day you work on Excel]])),"",7)</f>
        <v/>
      </c>
      <c r="V107" s="11" t="str">
        <f>IF(ISERROR(FIND("8",tblSalaries[[#This Row],[How many hours of a day you work on Excel]])),"",8)</f>
        <v/>
      </c>
      <c r="W107" s="11">
        <f>IF(MAX(tblSalaries[[#This Row],[1 hour]:[8 hours]])=0,#N/A,MAX(tblSalaries[[#This Row],[1 hour]:[8 hours]]))</f>
        <v>6</v>
      </c>
      <c r="X107" s="11">
        <f>IF(ISERROR(tblSalaries[[#This Row],[max h]]),1,tblSalaries[[#This Row],[Salary in USD]]/tblSalaries[[#This Row],[max h]]/260)</f>
        <v>33.333333333333329</v>
      </c>
      <c r="Y107" s="11">
        <f>IF(tblSalaries[[#This Row],[Years of Experience]]="",0,"0")</f>
        <v>0</v>
      </c>
      <c r="Z107"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107" s="11">
        <f>IF(tblSalaries[[#This Row],[Salary in USD]]&lt;1000,1,0)</f>
        <v>0</v>
      </c>
      <c r="AB107" s="11">
        <f>IF(AND(tblSalaries[[#This Row],[Salary in USD]]&gt;1000,tblSalaries[[#This Row],[Salary in USD]]&lt;2000),1,0)</f>
        <v>0</v>
      </c>
    </row>
    <row r="108" spans="2:28" ht="15" customHeight="1">
      <c r="B108" t="s">
        <v>2111</v>
      </c>
      <c r="C108" s="1">
        <v>41055.028379629628</v>
      </c>
      <c r="D108" s="4">
        <v>19200</v>
      </c>
      <c r="E108">
        <v>19200</v>
      </c>
      <c r="F108" t="s">
        <v>6</v>
      </c>
      <c r="G108">
        <f>tblSalaries[[#This Row],[clean Salary (in local currency)]]*VLOOKUP(tblSalaries[[#This Row],[Currency]],tblXrate[],2,FALSE)</f>
        <v>19200</v>
      </c>
      <c r="H108" t="s">
        <v>165</v>
      </c>
      <c r="I108" t="s">
        <v>20</v>
      </c>
      <c r="J108" t="s">
        <v>166</v>
      </c>
      <c r="K108" t="str">
        <f>VLOOKUP(tblSalaries[[#This Row],[Where do you work]],tblCountries[[Actual]:[Mapping]],2,FALSE)</f>
        <v>Mexico</v>
      </c>
      <c r="L108" t="s">
        <v>9</v>
      </c>
      <c r="O108" s="10" t="str">
        <f>IF(ISERROR(FIND("1",tblSalaries[[#This Row],[How many hours of a day you work on Excel]])),"",1)</f>
        <v/>
      </c>
      <c r="P108" s="11" t="str">
        <f>IF(ISERROR(FIND("2",tblSalaries[[#This Row],[How many hours of a day you work on Excel]])),"",2)</f>
        <v/>
      </c>
      <c r="Q108" s="10" t="str">
        <f>IF(ISERROR(FIND("3",tblSalaries[[#This Row],[How many hours of a day you work on Excel]])),"",3)</f>
        <v/>
      </c>
      <c r="R108" s="10">
        <f>IF(ISERROR(FIND("4",tblSalaries[[#This Row],[How many hours of a day you work on Excel]])),"",4)</f>
        <v>4</v>
      </c>
      <c r="S108" s="10" t="str">
        <f>IF(ISERROR(FIND("5",tblSalaries[[#This Row],[How many hours of a day you work on Excel]])),"",5)</f>
        <v/>
      </c>
      <c r="T108" s="10">
        <f>IF(ISERROR(FIND("6",tblSalaries[[#This Row],[How many hours of a day you work on Excel]])),"",6)</f>
        <v>6</v>
      </c>
      <c r="U108" s="11" t="str">
        <f>IF(ISERROR(FIND("7",tblSalaries[[#This Row],[How many hours of a day you work on Excel]])),"",7)</f>
        <v/>
      </c>
      <c r="V108" s="11" t="str">
        <f>IF(ISERROR(FIND("8",tblSalaries[[#This Row],[How many hours of a day you work on Excel]])),"",8)</f>
        <v/>
      </c>
      <c r="W108" s="11">
        <f>IF(MAX(tblSalaries[[#This Row],[1 hour]:[8 hours]])=0,#N/A,MAX(tblSalaries[[#This Row],[1 hour]:[8 hours]]))</f>
        <v>6</v>
      </c>
      <c r="X108" s="11">
        <f>IF(ISERROR(tblSalaries[[#This Row],[max h]]),1,tblSalaries[[#This Row],[Salary in USD]]/tblSalaries[[#This Row],[max h]]/260)</f>
        <v>12.307692307692308</v>
      </c>
      <c r="Y108" s="11">
        <f>IF(tblSalaries[[#This Row],[Years of Experience]]="",0,"0")</f>
        <v>0</v>
      </c>
      <c r="Z108"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108" s="11">
        <f>IF(tblSalaries[[#This Row],[Salary in USD]]&lt;1000,1,0)</f>
        <v>0</v>
      </c>
      <c r="AB108" s="11">
        <f>IF(AND(tblSalaries[[#This Row],[Salary in USD]]&gt;1000,tblSalaries[[#This Row],[Salary in USD]]&lt;2000),1,0)</f>
        <v>0</v>
      </c>
    </row>
    <row r="109" spans="2:28" ht="15" customHeight="1">
      <c r="B109" t="s">
        <v>2112</v>
      </c>
      <c r="C109" s="1">
        <v>41055.028437499997</v>
      </c>
      <c r="D109" s="4">
        <v>36000</v>
      </c>
      <c r="E109">
        <v>36000</v>
      </c>
      <c r="F109" t="s">
        <v>6</v>
      </c>
      <c r="G109">
        <f>tblSalaries[[#This Row],[clean Salary (in local currency)]]*VLOOKUP(tblSalaries[[#This Row],[Currency]],tblXrate[],2,FALSE)</f>
        <v>36000</v>
      </c>
      <c r="H109" t="s">
        <v>20</v>
      </c>
      <c r="I109" t="s">
        <v>20</v>
      </c>
      <c r="J109" t="s">
        <v>15</v>
      </c>
      <c r="K109" t="str">
        <f>VLOOKUP(tblSalaries[[#This Row],[Where do you work]],tblCountries[[Actual]:[Mapping]],2,FALSE)</f>
        <v>USA</v>
      </c>
      <c r="L109" t="s">
        <v>9</v>
      </c>
      <c r="O109" s="10" t="str">
        <f>IF(ISERROR(FIND("1",tblSalaries[[#This Row],[How many hours of a day you work on Excel]])),"",1)</f>
        <v/>
      </c>
      <c r="P109" s="11" t="str">
        <f>IF(ISERROR(FIND("2",tblSalaries[[#This Row],[How many hours of a day you work on Excel]])),"",2)</f>
        <v/>
      </c>
      <c r="Q109" s="10" t="str">
        <f>IF(ISERROR(FIND("3",tblSalaries[[#This Row],[How many hours of a day you work on Excel]])),"",3)</f>
        <v/>
      </c>
      <c r="R109" s="10">
        <f>IF(ISERROR(FIND("4",tblSalaries[[#This Row],[How many hours of a day you work on Excel]])),"",4)</f>
        <v>4</v>
      </c>
      <c r="S109" s="10" t="str">
        <f>IF(ISERROR(FIND("5",tblSalaries[[#This Row],[How many hours of a day you work on Excel]])),"",5)</f>
        <v/>
      </c>
      <c r="T109" s="10">
        <f>IF(ISERROR(FIND("6",tblSalaries[[#This Row],[How many hours of a day you work on Excel]])),"",6)</f>
        <v>6</v>
      </c>
      <c r="U109" s="11" t="str">
        <f>IF(ISERROR(FIND("7",tblSalaries[[#This Row],[How many hours of a day you work on Excel]])),"",7)</f>
        <v/>
      </c>
      <c r="V109" s="11" t="str">
        <f>IF(ISERROR(FIND("8",tblSalaries[[#This Row],[How many hours of a day you work on Excel]])),"",8)</f>
        <v/>
      </c>
      <c r="W109" s="11">
        <f>IF(MAX(tblSalaries[[#This Row],[1 hour]:[8 hours]])=0,#N/A,MAX(tblSalaries[[#This Row],[1 hour]:[8 hours]]))</f>
        <v>6</v>
      </c>
      <c r="X109" s="11">
        <f>IF(ISERROR(tblSalaries[[#This Row],[max h]]),1,tblSalaries[[#This Row],[Salary in USD]]/tblSalaries[[#This Row],[max h]]/260)</f>
        <v>23.076923076923077</v>
      </c>
      <c r="Y109" s="11">
        <f>IF(tblSalaries[[#This Row],[Years of Experience]]="",0,"0")</f>
        <v>0</v>
      </c>
      <c r="Z109"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109" s="11">
        <f>IF(tblSalaries[[#This Row],[Salary in USD]]&lt;1000,1,0)</f>
        <v>0</v>
      </c>
      <c r="AB109" s="11">
        <f>IF(AND(tblSalaries[[#This Row],[Salary in USD]]&gt;1000,tblSalaries[[#This Row],[Salary in USD]]&lt;2000),1,0)</f>
        <v>0</v>
      </c>
    </row>
    <row r="110" spans="2:28" ht="15" customHeight="1">
      <c r="B110" t="s">
        <v>2113</v>
      </c>
      <c r="C110" s="1">
        <v>41055.028495370374</v>
      </c>
      <c r="D110" s="4">
        <v>57400</v>
      </c>
      <c r="E110">
        <v>57400</v>
      </c>
      <c r="F110" t="s">
        <v>6</v>
      </c>
      <c r="G110">
        <f>tblSalaries[[#This Row],[clean Salary (in local currency)]]*VLOOKUP(tblSalaries[[#This Row],[Currency]],tblXrate[],2,FALSE)</f>
        <v>57400</v>
      </c>
      <c r="H110" t="s">
        <v>167</v>
      </c>
      <c r="I110" t="s">
        <v>20</v>
      </c>
      <c r="J110" t="s">
        <v>15</v>
      </c>
      <c r="K110" t="str">
        <f>VLOOKUP(tblSalaries[[#This Row],[Where do you work]],tblCountries[[Actual]:[Mapping]],2,FALSE)</f>
        <v>USA</v>
      </c>
      <c r="L110" t="s">
        <v>9</v>
      </c>
      <c r="O110" s="10" t="str">
        <f>IF(ISERROR(FIND("1",tblSalaries[[#This Row],[How many hours of a day you work on Excel]])),"",1)</f>
        <v/>
      </c>
      <c r="P110" s="11" t="str">
        <f>IF(ISERROR(FIND("2",tblSalaries[[#This Row],[How many hours of a day you work on Excel]])),"",2)</f>
        <v/>
      </c>
      <c r="Q110" s="10" t="str">
        <f>IF(ISERROR(FIND("3",tblSalaries[[#This Row],[How many hours of a day you work on Excel]])),"",3)</f>
        <v/>
      </c>
      <c r="R110" s="10">
        <f>IF(ISERROR(FIND("4",tblSalaries[[#This Row],[How many hours of a day you work on Excel]])),"",4)</f>
        <v>4</v>
      </c>
      <c r="S110" s="10" t="str">
        <f>IF(ISERROR(FIND("5",tblSalaries[[#This Row],[How many hours of a day you work on Excel]])),"",5)</f>
        <v/>
      </c>
      <c r="T110" s="10">
        <f>IF(ISERROR(FIND("6",tblSalaries[[#This Row],[How many hours of a day you work on Excel]])),"",6)</f>
        <v>6</v>
      </c>
      <c r="U110" s="11" t="str">
        <f>IF(ISERROR(FIND("7",tblSalaries[[#This Row],[How many hours of a day you work on Excel]])),"",7)</f>
        <v/>
      </c>
      <c r="V110" s="11" t="str">
        <f>IF(ISERROR(FIND("8",tblSalaries[[#This Row],[How many hours of a day you work on Excel]])),"",8)</f>
        <v/>
      </c>
      <c r="W110" s="11">
        <f>IF(MAX(tblSalaries[[#This Row],[1 hour]:[8 hours]])=0,#N/A,MAX(tblSalaries[[#This Row],[1 hour]:[8 hours]]))</f>
        <v>6</v>
      </c>
      <c r="X110" s="11">
        <f>IF(ISERROR(tblSalaries[[#This Row],[max h]]),1,tblSalaries[[#This Row],[Salary in USD]]/tblSalaries[[#This Row],[max h]]/260)</f>
        <v>36.794871794871796</v>
      </c>
      <c r="Y110" s="11">
        <f>IF(tblSalaries[[#This Row],[Years of Experience]]="",0,"0")</f>
        <v>0</v>
      </c>
      <c r="Z110"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110" s="11">
        <f>IF(tblSalaries[[#This Row],[Salary in USD]]&lt;1000,1,0)</f>
        <v>0</v>
      </c>
      <c r="AB110" s="11">
        <f>IF(AND(tblSalaries[[#This Row],[Salary in USD]]&gt;1000,tblSalaries[[#This Row],[Salary in USD]]&lt;2000),1,0)</f>
        <v>0</v>
      </c>
    </row>
    <row r="111" spans="2:28" ht="15" customHeight="1">
      <c r="B111" t="s">
        <v>2114</v>
      </c>
      <c r="C111" s="1">
        <v>41055.028506944444</v>
      </c>
      <c r="D111" s="4">
        <v>66000</v>
      </c>
      <c r="E111">
        <v>66000</v>
      </c>
      <c r="F111" t="s">
        <v>6</v>
      </c>
      <c r="G111">
        <f>tblSalaries[[#This Row],[clean Salary (in local currency)]]*VLOOKUP(tblSalaries[[#This Row],[Currency]],tblXrate[],2,FALSE)</f>
        <v>66000</v>
      </c>
      <c r="H111" t="s">
        <v>20</v>
      </c>
      <c r="I111" t="s">
        <v>20</v>
      </c>
      <c r="J111" t="s">
        <v>15</v>
      </c>
      <c r="K111" t="str">
        <f>VLOOKUP(tblSalaries[[#This Row],[Where do you work]],tblCountries[[Actual]:[Mapping]],2,FALSE)</f>
        <v>USA</v>
      </c>
      <c r="L111" t="s">
        <v>18</v>
      </c>
      <c r="O111" s="10" t="str">
        <f>IF(ISERROR(FIND("1",tblSalaries[[#This Row],[How many hours of a day you work on Excel]])),"",1)</f>
        <v/>
      </c>
      <c r="P111" s="11">
        <f>IF(ISERROR(FIND("2",tblSalaries[[#This Row],[How many hours of a day you work on Excel]])),"",2)</f>
        <v>2</v>
      </c>
      <c r="Q111" s="10">
        <f>IF(ISERROR(FIND("3",tblSalaries[[#This Row],[How many hours of a day you work on Excel]])),"",3)</f>
        <v>3</v>
      </c>
      <c r="R111" s="10" t="str">
        <f>IF(ISERROR(FIND("4",tblSalaries[[#This Row],[How many hours of a day you work on Excel]])),"",4)</f>
        <v/>
      </c>
      <c r="S111" s="10" t="str">
        <f>IF(ISERROR(FIND("5",tblSalaries[[#This Row],[How many hours of a day you work on Excel]])),"",5)</f>
        <v/>
      </c>
      <c r="T111" s="10" t="str">
        <f>IF(ISERROR(FIND("6",tblSalaries[[#This Row],[How many hours of a day you work on Excel]])),"",6)</f>
        <v/>
      </c>
      <c r="U111" s="11" t="str">
        <f>IF(ISERROR(FIND("7",tblSalaries[[#This Row],[How many hours of a day you work on Excel]])),"",7)</f>
        <v/>
      </c>
      <c r="V111" s="11" t="str">
        <f>IF(ISERROR(FIND("8",tblSalaries[[#This Row],[How many hours of a day you work on Excel]])),"",8)</f>
        <v/>
      </c>
      <c r="W111" s="11">
        <f>IF(MAX(tblSalaries[[#This Row],[1 hour]:[8 hours]])=0,#N/A,MAX(tblSalaries[[#This Row],[1 hour]:[8 hours]]))</f>
        <v>3</v>
      </c>
      <c r="X111" s="11">
        <f>IF(ISERROR(tblSalaries[[#This Row],[max h]]),1,tblSalaries[[#This Row],[Salary in USD]]/tblSalaries[[#This Row],[max h]]/260)</f>
        <v>84.615384615384613</v>
      </c>
      <c r="Y111" s="11">
        <f>IF(tblSalaries[[#This Row],[Years of Experience]]="",0,"0")</f>
        <v>0</v>
      </c>
      <c r="Z111"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111" s="11">
        <f>IF(tblSalaries[[#This Row],[Salary in USD]]&lt;1000,1,0)</f>
        <v>0</v>
      </c>
      <c r="AB111" s="11">
        <f>IF(AND(tblSalaries[[#This Row],[Salary in USD]]&gt;1000,tblSalaries[[#This Row],[Salary in USD]]&lt;2000),1,0)</f>
        <v>0</v>
      </c>
    </row>
    <row r="112" spans="2:28" ht="15" customHeight="1">
      <c r="B112" t="s">
        <v>2115</v>
      </c>
      <c r="C112" s="1">
        <v>41055.028541666667</v>
      </c>
      <c r="D112" s="4">
        <v>35000</v>
      </c>
      <c r="E112">
        <v>35000</v>
      </c>
      <c r="F112" t="s">
        <v>22</v>
      </c>
      <c r="G112">
        <f>tblSalaries[[#This Row],[clean Salary (in local currency)]]*VLOOKUP(tblSalaries[[#This Row],[Currency]],tblXrate[],2,FALSE)</f>
        <v>44463.980364706273</v>
      </c>
      <c r="H112" t="s">
        <v>168</v>
      </c>
      <c r="I112" t="s">
        <v>52</v>
      </c>
      <c r="J112" t="s">
        <v>169</v>
      </c>
      <c r="K112" t="str">
        <f>VLOOKUP(tblSalaries[[#This Row],[Where do you work]],tblCountries[[Actual]:[Mapping]],2,FALSE)</f>
        <v>Greece</v>
      </c>
      <c r="L112" t="s">
        <v>9</v>
      </c>
      <c r="O112" s="10" t="str">
        <f>IF(ISERROR(FIND("1",tblSalaries[[#This Row],[How many hours of a day you work on Excel]])),"",1)</f>
        <v/>
      </c>
      <c r="P112" s="11" t="str">
        <f>IF(ISERROR(FIND("2",tblSalaries[[#This Row],[How many hours of a day you work on Excel]])),"",2)</f>
        <v/>
      </c>
      <c r="Q112" s="10" t="str">
        <f>IF(ISERROR(FIND("3",tblSalaries[[#This Row],[How many hours of a day you work on Excel]])),"",3)</f>
        <v/>
      </c>
      <c r="R112" s="10">
        <f>IF(ISERROR(FIND("4",tblSalaries[[#This Row],[How many hours of a day you work on Excel]])),"",4)</f>
        <v>4</v>
      </c>
      <c r="S112" s="10" t="str">
        <f>IF(ISERROR(FIND("5",tblSalaries[[#This Row],[How many hours of a day you work on Excel]])),"",5)</f>
        <v/>
      </c>
      <c r="T112" s="10">
        <f>IF(ISERROR(FIND("6",tblSalaries[[#This Row],[How many hours of a day you work on Excel]])),"",6)</f>
        <v>6</v>
      </c>
      <c r="U112" s="11" t="str">
        <f>IF(ISERROR(FIND("7",tblSalaries[[#This Row],[How many hours of a day you work on Excel]])),"",7)</f>
        <v/>
      </c>
      <c r="V112" s="11" t="str">
        <f>IF(ISERROR(FIND("8",tblSalaries[[#This Row],[How many hours of a day you work on Excel]])),"",8)</f>
        <v/>
      </c>
      <c r="W112" s="11">
        <f>IF(MAX(tblSalaries[[#This Row],[1 hour]:[8 hours]])=0,#N/A,MAX(tblSalaries[[#This Row],[1 hour]:[8 hours]]))</f>
        <v>6</v>
      </c>
      <c r="X112" s="11">
        <f>IF(ISERROR(tblSalaries[[#This Row],[max h]]),1,tblSalaries[[#This Row],[Salary in USD]]/tblSalaries[[#This Row],[max h]]/260)</f>
        <v>28.502551515837354</v>
      </c>
      <c r="Y112" s="11">
        <f>IF(tblSalaries[[#This Row],[Years of Experience]]="",0,"0")</f>
        <v>0</v>
      </c>
      <c r="Z112"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112" s="11">
        <f>IF(tblSalaries[[#This Row],[Salary in USD]]&lt;1000,1,0)</f>
        <v>0</v>
      </c>
      <c r="AB112" s="11">
        <f>IF(AND(tblSalaries[[#This Row],[Salary in USD]]&gt;1000,tblSalaries[[#This Row],[Salary in USD]]&lt;2000),1,0)</f>
        <v>0</v>
      </c>
    </row>
    <row r="113" spans="2:28" ht="15" customHeight="1">
      <c r="B113" t="s">
        <v>2116</v>
      </c>
      <c r="C113" s="1">
        <v>41055.028657407405</v>
      </c>
      <c r="D113" s="4" t="s">
        <v>172</v>
      </c>
      <c r="E113">
        <v>85000</v>
      </c>
      <c r="F113" t="s">
        <v>6</v>
      </c>
      <c r="G113">
        <f>tblSalaries[[#This Row],[clean Salary (in local currency)]]*VLOOKUP(tblSalaries[[#This Row],[Currency]],tblXrate[],2,FALSE)</f>
        <v>85000</v>
      </c>
      <c r="H113" t="s">
        <v>173</v>
      </c>
      <c r="I113" t="s">
        <v>20</v>
      </c>
      <c r="J113" t="s">
        <v>15</v>
      </c>
      <c r="K113" t="str">
        <f>VLOOKUP(tblSalaries[[#This Row],[Where do you work]],tblCountries[[Actual]:[Mapping]],2,FALSE)</f>
        <v>USA</v>
      </c>
      <c r="L113" t="s">
        <v>9</v>
      </c>
      <c r="O113" s="10" t="str">
        <f>IF(ISERROR(FIND("1",tblSalaries[[#This Row],[How many hours of a day you work on Excel]])),"",1)</f>
        <v/>
      </c>
      <c r="P113" s="11" t="str">
        <f>IF(ISERROR(FIND("2",tblSalaries[[#This Row],[How many hours of a day you work on Excel]])),"",2)</f>
        <v/>
      </c>
      <c r="Q113" s="10" t="str">
        <f>IF(ISERROR(FIND("3",tblSalaries[[#This Row],[How many hours of a day you work on Excel]])),"",3)</f>
        <v/>
      </c>
      <c r="R113" s="10">
        <f>IF(ISERROR(FIND("4",tblSalaries[[#This Row],[How many hours of a day you work on Excel]])),"",4)</f>
        <v>4</v>
      </c>
      <c r="S113" s="10" t="str">
        <f>IF(ISERROR(FIND("5",tblSalaries[[#This Row],[How many hours of a day you work on Excel]])),"",5)</f>
        <v/>
      </c>
      <c r="T113" s="10">
        <f>IF(ISERROR(FIND("6",tblSalaries[[#This Row],[How many hours of a day you work on Excel]])),"",6)</f>
        <v>6</v>
      </c>
      <c r="U113" s="11" t="str">
        <f>IF(ISERROR(FIND("7",tblSalaries[[#This Row],[How many hours of a day you work on Excel]])),"",7)</f>
        <v/>
      </c>
      <c r="V113" s="11" t="str">
        <f>IF(ISERROR(FIND("8",tblSalaries[[#This Row],[How many hours of a day you work on Excel]])),"",8)</f>
        <v/>
      </c>
      <c r="W113" s="11">
        <f>IF(MAX(tblSalaries[[#This Row],[1 hour]:[8 hours]])=0,#N/A,MAX(tblSalaries[[#This Row],[1 hour]:[8 hours]]))</f>
        <v>6</v>
      </c>
      <c r="X113" s="11">
        <f>IF(ISERROR(tblSalaries[[#This Row],[max h]]),1,tblSalaries[[#This Row],[Salary in USD]]/tblSalaries[[#This Row],[max h]]/260)</f>
        <v>54.487179487179482</v>
      </c>
      <c r="Y113" s="11">
        <f>IF(tblSalaries[[#This Row],[Years of Experience]]="",0,"0")</f>
        <v>0</v>
      </c>
      <c r="Z113"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113" s="11">
        <f>IF(tblSalaries[[#This Row],[Salary in USD]]&lt;1000,1,0)</f>
        <v>0</v>
      </c>
      <c r="AB113" s="11">
        <f>IF(AND(tblSalaries[[#This Row],[Salary in USD]]&gt;1000,tblSalaries[[#This Row],[Salary in USD]]&lt;2000),1,0)</f>
        <v>0</v>
      </c>
    </row>
    <row r="114" spans="2:28" ht="15" customHeight="1">
      <c r="B114" t="s">
        <v>2117</v>
      </c>
      <c r="C114" s="1">
        <v>41055.028726851851</v>
      </c>
      <c r="D114" s="4">
        <v>50000</v>
      </c>
      <c r="E114">
        <v>50000</v>
      </c>
      <c r="F114" t="s">
        <v>6</v>
      </c>
      <c r="G114">
        <f>tblSalaries[[#This Row],[clean Salary (in local currency)]]*VLOOKUP(tblSalaries[[#This Row],[Currency]],tblXrate[],2,FALSE)</f>
        <v>50000</v>
      </c>
      <c r="H114" t="s">
        <v>174</v>
      </c>
      <c r="I114" t="s">
        <v>67</v>
      </c>
      <c r="J114" t="s">
        <v>15</v>
      </c>
      <c r="K114" t="str">
        <f>VLOOKUP(tblSalaries[[#This Row],[Where do you work]],tblCountries[[Actual]:[Mapping]],2,FALSE)</f>
        <v>USA</v>
      </c>
      <c r="L114" t="s">
        <v>9</v>
      </c>
      <c r="O114" s="10" t="str">
        <f>IF(ISERROR(FIND("1",tblSalaries[[#This Row],[How many hours of a day you work on Excel]])),"",1)</f>
        <v/>
      </c>
      <c r="P114" s="11" t="str">
        <f>IF(ISERROR(FIND("2",tblSalaries[[#This Row],[How many hours of a day you work on Excel]])),"",2)</f>
        <v/>
      </c>
      <c r="Q114" s="10" t="str">
        <f>IF(ISERROR(FIND("3",tblSalaries[[#This Row],[How many hours of a day you work on Excel]])),"",3)</f>
        <v/>
      </c>
      <c r="R114" s="10">
        <f>IF(ISERROR(FIND("4",tblSalaries[[#This Row],[How many hours of a day you work on Excel]])),"",4)</f>
        <v>4</v>
      </c>
      <c r="S114" s="10" t="str">
        <f>IF(ISERROR(FIND("5",tblSalaries[[#This Row],[How many hours of a day you work on Excel]])),"",5)</f>
        <v/>
      </c>
      <c r="T114" s="10">
        <f>IF(ISERROR(FIND("6",tblSalaries[[#This Row],[How many hours of a day you work on Excel]])),"",6)</f>
        <v>6</v>
      </c>
      <c r="U114" s="11" t="str">
        <f>IF(ISERROR(FIND("7",tblSalaries[[#This Row],[How many hours of a day you work on Excel]])),"",7)</f>
        <v/>
      </c>
      <c r="V114" s="11" t="str">
        <f>IF(ISERROR(FIND("8",tblSalaries[[#This Row],[How many hours of a day you work on Excel]])),"",8)</f>
        <v/>
      </c>
      <c r="W114" s="11">
        <f>IF(MAX(tblSalaries[[#This Row],[1 hour]:[8 hours]])=0,#N/A,MAX(tblSalaries[[#This Row],[1 hour]:[8 hours]]))</f>
        <v>6</v>
      </c>
      <c r="X114" s="11">
        <f>IF(ISERROR(tblSalaries[[#This Row],[max h]]),1,tblSalaries[[#This Row],[Salary in USD]]/tblSalaries[[#This Row],[max h]]/260)</f>
        <v>32.051282051282051</v>
      </c>
      <c r="Y114" s="11">
        <f>IF(tblSalaries[[#This Row],[Years of Experience]]="",0,"0")</f>
        <v>0</v>
      </c>
      <c r="Z114"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114" s="11">
        <f>IF(tblSalaries[[#This Row],[Salary in USD]]&lt;1000,1,0)</f>
        <v>0</v>
      </c>
      <c r="AB114" s="11">
        <f>IF(AND(tblSalaries[[#This Row],[Salary in USD]]&gt;1000,tblSalaries[[#This Row],[Salary in USD]]&lt;2000),1,0)</f>
        <v>0</v>
      </c>
    </row>
    <row r="115" spans="2:28" ht="15" customHeight="1">
      <c r="B115" t="s">
        <v>2118</v>
      </c>
      <c r="C115" s="1">
        <v>41055.028784722221</v>
      </c>
      <c r="D115" s="4" t="s">
        <v>175</v>
      </c>
      <c r="E115">
        <v>58000</v>
      </c>
      <c r="F115" t="s">
        <v>6</v>
      </c>
      <c r="G115">
        <f>tblSalaries[[#This Row],[clean Salary (in local currency)]]*VLOOKUP(tblSalaries[[#This Row],[Currency]],tblXrate[],2,FALSE)</f>
        <v>58000</v>
      </c>
      <c r="H115" t="s">
        <v>176</v>
      </c>
      <c r="I115" t="s">
        <v>52</v>
      </c>
      <c r="J115" t="s">
        <v>15</v>
      </c>
      <c r="K115" t="str">
        <f>VLOOKUP(tblSalaries[[#This Row],[Where do you work]],tblCountries[[Actual]:[Mapping]],2,FALSE)</f>
        <v>USA</v>
      </c>
      <c r="L115" t="s">
        <v>9</v>
      </c>
      <c r="O115" s="10" t="str">
        <f>IF(ISERROR(FIND("1",tblSalaries[[#This Row],[How many hours of a day you work on Excel]])),"",1)</f>
        <v/>
      </c>
      <c r="P115" s="11" t="str">
        <f>IF(ISERROR(FIND("2",tblSalaries[[#This Row],[How many hours of a day you work on Excel]])),"",2)</f>
        <v/>
      </c>
      <c r="Q115" s="10" t="str">
        <f>IF(ISERROR(FIND("3",tblSalaries[[#This Row],[How many hours of a day you work on Excel]])),"",3)</f>
        <v/>
      </c>
      <c r="R115" s="10">
        <f>IF(ISERROR(FIND("4",tblSalaries[[#This Row],[How many hours of a day you work on Excel]])),"",4)</f>
        <v>4</v>
      </c>
      <c r="S115" s="10" t="str">
        <f>IF(ISERROR(FIND("5",tblSalaries[[#This Row],[How many hours of a day you work on Excel]])),"",5)</f>
        <v/>
      </c>
      <c r="T115" s="10">
        <f>IF(ISERROR(FIND("6",tblSalaries[[#This Row],[How many hours of a day you work on Excel]])),"",6)</f>
        <v>6</v>
      </c>
      <c r="U115" s="11" t="str">
        <f>IF(ISERROR(FIND("7",tblSalaries[[#This Row],[How many hours of a day you work on Excel]])),"",7)</f>
        <v/>
      </c>
      <c r="V115" s="11" t="str">
        <f>IF(ISERROR(FIND("8",tblSalaries[[#This Row],[How many hours of a day you work on Excel]])),"",8)</f>
        <v/>
      </c>
      <c r="W115" s="11">
        <f>IF(MAX(tblSalaries[[#This Row],[1 hour]:[8 hours]])=0,#N/A,MAX(tblSalaries[[#This Row],[1 hour]:[8 hours]]))</f>
        <v>6</v>
      </c>
      <c r="X115" s="11">
        <f>IF(ISERROR(tblSalaries[[#This Row],[max h]]),1,tblSalaries[[#This Row],[Salary in USD]]/tblSalaries[[#This Row],[max h]]/260)</f>
        <v>37.179487179487175</v>
      </c>
      <c r="Y115" s="11">
        <f>IF(tblSalaries[[#This Row],[Years of Experience]]="",0,"0")</f>
        <v>0</v>
      </c>
      <c r="Z115"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115" s="11">
        <f>IF(tblSalaries[[#This Row],[Salary in USD]]&lt;1000,1,0)</f>
        <v>0</v>
      </c>
      <c r="AB115" s="11">
        <f>IF(AND(tblSalaries[[#This Row],[Salary in USD]]&gt;1000,tblSalaries[[#This Row],[Salary in USD]]&lt;2000),1,0)</f>
        <v>0</v>
      </c>
    </row>
    <row r="116" spans="2:28" ht="15" customHeight="1">
      <c r="B116" t="s">
        <v>2119</v>
      </c>
      <c r="C116" s="1">
        <v>41055.028796296298</v>
      </c>
      <c r="D116" s="4">
        <v>37900</v>
      </c>
      <c r="E116">
        <v>37900</v>
      </c>
      <c r="F116" t="s">
        <v>6</v>
      </c>
      <c r="G116">
        <f>tblSalaries[[#This Row],[clean Salary (in local currency)]]*VLOOKUP(tblSalaries[[#This Row],[Currency]],tblXrate[],2,FALSE)</f>
        <v>37900</v>
      </c>
      <c r="H116" t="s">
        <v>177</v>
      </c>
      <c r="I116" t="s">
        <v>310</v>
      </c>
      <c r="J116" t="s">
        <v>15</v>
      </c>
      <c r="K116" t="str">
        <f>VLOOKUP(tblSalaries[[#This Row],[Where do you work]],tblCountries[[Actual]:[Mapping]],2,FALSE)</f>
        <v>USA</v>
      </c>
      <c r="L116" t="s">
        <v>13</v>
      </c>
      <c r="O116" s="10" t="str">
        <f>IF(ISERROR(FIND("1",tblSalaries[[#This Row],[How many hours of a day you work on Excel]])),"",1)</f>
        <v/>
      </c>
      <c r="P116" s="11" t="str">
        <f>IF(ISERROR(FIND("2",tblSalaries[[#This Row],[How many hours of a day you work on Excel]])),"",2)</f>
        <v/>
      </c>
      <c r="Q116" s="10" t="str">
        <f>IF(ISERROR(FIND("3",tblSalaries[[#This Row],[How many hours of a day you work on Excel]])),"",3)</f>
        <v/>
      </c>
      <c r="R116" s="10" t="str">
        <f>IF(ISERROR(FIND("4",tblSalaries[[#This Row],[How many hours of a day you work on Excel]])),"",4)</f>
        <v/>
      </c>
      <c r="S116" s="10" t="str">
        <f>IF(ISERROR(FIND("5",tblSalaries[[#This Row],[How many hours of a day you work on Excel]])),"",5)</f>
        <v/>
      </c>
      <c r="T116" s="10" t="str">
        <f>IF(ISERROR(FIND("6",tblSalaries[[#This Row],[How many hours of a day you work on Excel]])),"",6)</f>
        <v/>
      </c>
      <c r="U116" s="11" t="str">
        <f>IF(ISERROR(FIND("7",tblSalaries[[#This Row],[How many hours of a day you work on Excel]])),"",7)</f>
        <v/>
      </c>
      <c r="V116" s="11">
        <f>IF(ISERROR(FIND("8",tblSalaries[[#This Row],[How many hours of a day you work on Excel]])),"",8)</f>
        <v>8</v>
      </c>
      <c r="W116" s="11">
        <f>IF(MAX(tblSalaries[[#This Row],[1 hour]:[8 hours]])=0,#N/A,MAX(tblSalaries[[#This Row],[1 hour]:[8 hours]]))</f>
        <v>8</v>
      </c>
      <c r="X116" s="11">
        <f>IF(ISERROR(tblSalaries[[#This Row],[max h]]),1,tblSalaries[[#This Row],[Salary in USD]]/tblSalaries[[#This Row],[max h]]/260)</f>
        <v>18.221153846153847</v>
      </c>
      <c r="Y116" s="11">
        <f>IF(tblSalaries[[#This Row],[Years of Experience]]="",0,"0")</f>
        <v>0</v>
      </c>
      <c r="Z116"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116" s="11">
        <f>IF(tblSalaries[[#This Row],[Salary in USD]]&lt;1000,1,0)</f>
        <v>0</v>
      </c>
      <c r="AB116" s="11">
        <f>IF(AND(tblSalaries[[#This Row],[Salary in USD]]&gt;1000,tblSalaries[[#This Row],[Salary in USD]]&lt;2000),1,0)</f>
        <v>0</v>
      </c>
    </row>
    <row r="117" spans="2:28" ht="15" customHeight="1">
      <c r="B117" t="s">
        <v>2120</v>
      </c>
      <c r="C117" s="1">
        <v>41055.028819444444</v>
      </c>
      <c r="D117" s="4">
        <v>4000</v>
      </c>
      <c r="E117">
        <v>48000</v>
      </c>
      <c r="F117" t="s">
        <v>6</v>
      </c>
      <c r="G117">
        <f>tblSalaries[[#This Row],[clean Salary (in local currency)]]*VLOOKUP(tblSalaries[[#This Row],[Currency]],tblXrate[],2,FALSE)</f>
        <v>48000</v>
      </c>
      <c r="H117" t="s">
        <v>178</v>
      </c>
      <c r="I117" t="s">
        <v>52</v>
      </c>
      <c r="J117" t="s">
        <v>179</v>
      </c>
      <c r="K117" t="str">
        <f>VLOOKUP(tblSalaries[[#This Row],[Where do you work]],tblCountries[[Actual]:[Mapping]],2,FALSE)</f>
        <v>UAE</v>
      </c>
      <c r="L117" t="s">
        <v>18</v>
      </c>
      <c r="O117" s="10" t="str">
        <f>IF(ISERROR(FIND("1",tblSalaries[[#This Row],[How many hours of a day you work on Excel]])),"",1)</f>
        <v/>
      </c>
      <c r="P117" s="11">
        <f>IF(ISERROR(FIND("2",tblSalaries[[#This Row],[How many hours of a day you work on Excel]])),"",2)</f>
        <v>2</v>
      </c>
      <c r="Q117" s="10">
        <f>IF(ISERROR(FIND("3",tblSalaries[[#This Row],[How many hours of a day you work on Excel]])),"",3)</f>
        <v>3</v>
      </c>
      <c r="R117" s="10" t="str">
        <f>IF(ISERROR(FIND("4",tblSalaries[[#This Row],[How many hours of a day you work on Excel]])),"",4)</f>
        <v/>
      </c>
      <c r="S117" s="10" t="str">
        <f>IF(ISERROR(FIND("5",tblSalaries[[#This Row],[How many hours of a day you work on Excel]])),"",5)</f>
        <v/>
      </c>
      <c r="T117" s="10" t="str">
        <f>IF(ISERROR(FIND("6",tblSalaries[[#This Row],[How many hours of a day you work on Excel]])),"",6)</f>
        <v/>
      </c>
      <c r="U117" s="11" t="str">
        <f>IF(ISERROR(FIND("7",tblSalaries[[#This Row],[How many hours of a day you work on Excel]])),"",7)</f>
        <v/>
      </c>
      <c r="V117" s="11" t="str">
        <f>IF(ISERROR(FIND("8",tblSalaries[[#This Row],[How many hours of a day you work on Excel]])),"",8)</f>
        <v/>
      </c>
      <c r="W117" s="11">
        <f>IF(MAX(tblSalaries[[#This Row],[1 hour]:[8 hours]])=0,#N/A,MAX(tblSalaries[[#This Row],[1 hour]:[8 hours]]))</f>
        <v>3</v>
      </c>
      <c r="X117" s="11">
        <f>IF(ISERROR(tblSalaries[[#This Row],[max h]]),1,tblSalaries[[#This Row],[Salary in USD]]/tblSalaries[[#This Row],[max h]]/260)</f>
        <v>61.53846153846154</v>
      </c>
      <c r="Y117" s="11">
        <f>IF(tblSalaries[[#This Row],[Years of Experience]]="",0,"0")</f>
        <v>0</v>
      </c>
      <c r="Z117"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117" s="11">
        <f>IF(tblSalaries[[#This Row],[Salary in USD]]&lt;1000,1,0)</f>
        <v>0</v>
      </c>
      <c r="AB117" s="11">
        <f>IF(AND(tblSalaries[[#This Row],[Salary in USD]]&gt;1000,tblSalaries[[#This Row],[Salary in USD]]&lt;2000),1,0)</f>
        <v>0</v>
      </c>
    </row>
    <row r="118" spans="2:28" ht="15" customHeight="1">
      <c r="B118" t="s">
        <v>2121</v>
      </c>
      <c r="C118" s="1">
        <v>41055.02884259259</v>
      </c>
      <c r="D118" s="4">
        <v>67000</v>
      </c>
      <c r="E118">
        <v>67000</v>
      </c>
      <c r="F118" t="s">
        <v>6</v>
      </c>
      <c r="G118">
        <f>tblSalaries[[#This Row],[clean Salary (in local currency)]]*VLOOKUP(tblSalaries[[#This Row],[Currency]],tblXrate[],2,FALSE)</f>
        <v>67000</v>
      </c>
      <c r="H118" t="s">
        <v>180</v>
      </c>
      <c r="I118" t="s">
        <v>20</v>
      </c>
      <c r="J118" t="s">
        <v>15</v>
      </c>
      <c r="K118" t="str">
        <f>VLOOKUP(tblSalaries[[#This Row],[Where do you work]],tblCountries[[Actual]:[Mapping]],2,FALSE)</f>
        <v>USA</v>
      </c>
      <c r="L118" t="s">
        <v>9</v>
      </c>
      <c r="O118" s="10" t="str">
        <f>IF(ISERROR(FIND("1",tblSalaries[[#This Row],[How many hours of a day you work on Excel]])),"",1)</f>
        <v/>
      </c>
      <c r="P118" s="11" t="str">
        <f>IF(ISERROR(FIND("2",tblSalaries[[#This Row],[How many hours of a day you work on Excel]])),"",2)</f>
        <v/>
      </c>
      <c r="Q118" s="10" t="str">
        <f>IF(ISERROR(FIND("3",tblSalaries[[#This Row],[How many hours of a day you work on Excel]])),"",3)</f>
        <v/>
      </c>
      <c r="R118" s="10">
        <f>IF(ISERROR(FIND("4",tblSalaries[[#This Row],[How many hours of a day you work on Excel]])),"",4)</f>
        <v>4</v>
      </c>
      <c r="S118" s="10" t="str">
        <f>IF(ISERROR(FIND("5",tblSalaries[[#This Row],[How many hours of a day you work on Excel]])),"",5)</f>
        <v/>
      </c>
      <c r="T118" s="10">
        <f>IF(ISERROR(FIND("6",tblSalaries[[#This Row],[How many hours of a day you work on Excel]])),"",6)</f>
        <v>6</v>
      </c>
      <c r="U118" s="11" t="str">
        <f>IF(ISERROR(FIND("7",tblSalaries[[#This Row],[How many hours of a day you work on Excel]])),"",7)</f>
        <v/>
      </c>
      <c r="V118" s="11" t="str">
        <f>IF(ISERROR(FIND("8",tblSalaries[[#This Row],[How many hours of a day you work on Excel]])),"",8)</f>
        <v/>
      </c>
      <c r="W118" s="11">
        <f>IF(MAX(tblSalaries[[#This Row],[1 hour]:[8 hours]])=0,#N/A,MAX(tblSalaries[[#This Row],[1 hour]:[8 hours]]))</f>
        <v>6</v>
      </c>
      <c r="X118" s="11">
        <f>IF(ISERROR(tblSalaries[[#This Row],[max h]]),1,tblSalaries[[#This Row],[Salary in USD]]/tblSalaries[[#This Row],[max h]]/260)</f>
        <v>42.948717948717949</v>
      </c>
      <c r="Y118" s="11">
        <f>IF(tblSalaries[[#This Row],[Years of Experience]]="",0,"0")</f>
        <v>0</v>
      </c>
      <c r="Z118"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118" s="11">
        <f>IF(tblSalaries[[#This Row],[Salary in USD]]&lt;1000,1,0)</f>
        <v>0</v>
      </c>
      <c r="AB118" s="11">
        <f>IF(AND(tblSalaries[[#This Row],[Salary in USD]]&gt;1000,tblSalaries[[#This Row],[Salary in USD]]&lt;2000),1,0)</f>
        <v>0</v>
      </c>
    </row>
    <row r="119" spans="2:28" ht="15" customHeight="1">
      <c r="B119" t="s">
        <v>2122</v>
      </c>
      <c r="C119" s="1">
        <v>41055.028877314813</v>
      </c>
      <c r="D119" s="4">
        <v>85000</v>
      </c>
      <c r="E119">
        <v>85000</v>
      </c>
      <c r="F119" t="s">
        <v>6</v>
      </c>
      <c r="G119">
        <f>tblSalaries[[#This Row],[clean Salary (in local currency)]]*VLOOKUP(tblSalaries[[#This Row],[Currency]],tblXrate[],2,FALSE)</f>
        <v>85000</v>
      </c>
      <c r="H119" t="s">
        <v>181</v>
      </c>
      <c r="I119" t="s">
        <v>488</v>
      </c>
      <c r="J119" t="s">
        <v>179</v>
      </c>
      <c r="K119" t="str">
        <f>VLOOKUP(tblSalaries[[#This Row],[Where do you work]],tblCountries[[Actual]:[Mapping]],2,FALSE)</f>
        <v>UAE</v>
      </c>
      <c r="L119" t="s">
        <v>9</v>
      </c>
      <c r="O119" s="10" t="str">
        <f>IF(ISERROR(FIND("1",tblSalaries[[#This Row],[How many hours of a day you work on Excel]])),"",1)</f>
        <v/>
      </c>
      <c r="P119" s="11" t="str">
        <f>IF(ISERROR(FIND("2",tblSalaries[[#This Row],[How many hours of a day you work on Excel]])),"",2)</f>
        <v/>
      </c>
      <c r="Q119" s="10" t="str">
        <f>IF(ISERROR(FIND("3",tblSalaries[[#This Row],[How many hours of a day you work on Excel]])),"",3)</f>
        <v/>
      </c>
      <c r="R119" s="10">
        <f>IF(ISERROR(FIND("4",tblSalaries[[#This Row],[How many hours of a day you work on Excel]])),"",4)</f>
        <v>4</v>
      </c>
      <c r="S119" s="10" t="str">
        <f>IF(ISERROR(FIND("5",tblSalaries[[#This Row],[How many hours of a day you work on Excel]])),"",5)</f>
        <v/>
      </c>
      <c r="T119" s="10">
        <f>IF(ISERROR(FIND("6",tblSalaries[[#This Row],[How many hours of a day you work on Excel]])),"",6)</f>
        <v>6</v>
      </c>
      <c r="U119" s="11" t="str">
        <f>IF(ISERROR(FIND("7",tblSalaries[[#This Row],[How many hours of a day you work on Excel]])),"",7)</f>
        <v/>
      </c>
      <c r="V119" s="11" t="str">
        <f>IF(ISERROR(FIND("8",tblSalaries[[#This Row],[How many hours of a day you work on Excel]])),"",8)</f>
        <v/>
      </c>
      <c r="W119" s="11">
        <f>IF(MAX(tblSalaries[[#This Row],[1 hour]:[8 hours]])=0,#N/A,MAX(tblSalaries[[#This Row],[1 hour]:[8 hours]]))</f>
        <v>6</v>
      </c>
      <c r="X119" s="11">
        <f>IF(ISERROR(tblSalaries[[#This Row],[max h]]),1,tblSalaries[[#This Row],[Salary in USD]]/tblSalaries[[#This Row],[max h]]/260)</f>
        <v>54.487179487179482</v>
      </c>
      <c r="Y119" s="11">
        <f>IF(tblSalaries[[#This Row],[Years of Experience]]="",0,"0")</f>
        <v>0</v>
      </c>
      <c r="Z119"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119" s="11">
        <f>IF(tblSalaries[[#This Row],[Salary in USD]]&lt;1000,1,0)</f>
        <v>0</v>
      </c>
      <c r="AB119" s="11">
        <f>IF(AND(tblSalaries[[#This Row],[Salary in USD]]&gt;1000,tblSalaries[[#This Row],[Salary in USD]]&lt;2000),1,0)</f>
        <v>0</v>
      </c>
    </row>
    <row r="120" spans="2:28" ht="15" customHeight="1">
      <c r="B120" t="s">
        <v>2123</v>
      </c>
      <c r="C120" s="1">
        <v>41055.028877314813</v>
      </c>
      <c r="D120" s="4">
        <v>56160</v>
      </c>
      <c r="E120">
        <v>56160</v>
      </c>
      <c r="F120" t="s">
        <v>6</v>
      </c>
      <c r="G120">
        <f>tblSalaries[[#This Row],[clean Salary (in local currency)]]*VLOOKUP(tblSalaries[[#This Row],[Currency]],tblXrate[],2,FALSE)</f>
        <v>56160</v>
      </c>
      <c r="H120" t="s">
        <v>182</v>
      </c>
      <c r="I120" t="s">
        <v>20</v>
      </c>
      <c r="J120" t="s">
        <v>15</v>
      </c>
      <c r="K120" t="str">
        <f>VLOOKUP(tblSalaries[[#This Row],[Where do you work]],tblCountries[[Actual]:[Mapping]],2,FALSE)</f>
        <v>USA</v>
      </c>
      <c r="L120" t="s">
        <v>9</v>
      </c>
      <c r="O120" s="10" t="str">
        <f>IF(ISERROR(FIND("1",tblSalaries[[#This Row],[How many hours of a day you work on Excel]])),"",1)</f>
        <v/>
      </c>
      <c r="P120" s="11" t="str">
        <f>IF(ISERROR(FIND("2",tblSalaries[[#This Row],[How many hours of a day you work on Excel]])),"",2)</f>
        <v/>
      </c>
      <c r="Q120" s="10" t="str">
        <f>IF(ISERROR(FIND("3",tblSalaries[[#This Row],[How many hours of a day you work on Excel]])),"",3)</f>
        <v/>
      </c>
      <c r="R120" s="10">
        <f>IF(ISERROR(FIND("4",tblSalaries[[#This Row],[How many hours of a day you work on Excel]])),"",4)</f>
        <v>4</v>
      </c>
      <c r="S120" s="10" t="str">
        <f>IF(ISERROR(FIND("5",tblSalaries[[#This Row],[How many hours of a day you work on Excel]])),"",5)</f>
        <v/>
      </c>
      <c r="T120" s="10">
        <f>IF(ISERROR(FIND("6",tblSalaries[[#This Row],[How many hours of a day you work on Excel]])),"",6)</f>
        <v>6</v>
      </c>
      <c r="U120" s="11" t="str">
        <f>IF(ISERROR(FIND("7",tblSalaries[[#This Row],[How many hours of a day you work on Excel]])),"",7)</f>
        <v/>
      </c>
      <c r="V120" s="11" t="str">
        <f>IF(ISERROR(FIND("8",tblSalaries[[#This Row],[How many hours of a day you work on Excel]])),"",8)</f>
        <v/>
      </c>
      <c r="W120" s="11">
        <f>IF(MAX(tblSalaries[[#This Row],[1 hour]:[8 hours]])=0,#N/A,MAX(tblSalaries[[#This Row],[1 hour]:[8 hours]]))</f>
        <v>6</v>
      </c>
      <c r="X120" s="11">
        <f>IF(ISERROR(tblSalaries[[#This Row],[max h]]),1,tblSalaries[[#This Row],[Salary in USD]]/tblSalaries[[#This Row],[max h]]/260)</f>
        <v>36</v>
      </c>
      <c r="Y120" s="11">
        <f>IF(tblSalaries[[#This Row],[Years of Experience]]="",0,"0")</f>
        <v>0</v>
      </c>
      <c r="Z120"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120" s="11">
        <f>IF(tblSalaries[[#This Row],[Salary in USD]]&lt;1000,1,0)</f>
        <v>0</v>
      </c>
      <c r="AB120" s="11">
        <f>IF(AND(tblSalaries[[#This Row],[Salary in USD]]&gt;1000,tblSalaries[[#This Row],[Salary in USD]]&lt;2000),1,0)</f>
        <v>0</v>
      </c>
    </row>
    <row r="121" spans="2:28" ht="15" customHeight="1">
      <c r="B121" t="s">
        <v>2124</v>
      </c>
      <c r="C121" s="1">
        <v>41055.028912037036</v>
      </c>
      <c r="D121" s="4">
        <v>2000</v>
      </c>
      <c r="E121">
        <v>24000</v>
      </c>
      <c r="F121" t="s">
        <v>6</v>
      </c>
      <c r="G121">
        <f>tblSalaries[[#This Row],[clean Salary (in local currency)]]*VLOOKUP(tblSalaries[[#This Row],[Currency]],tblXrate[],2,FALSE)</f>
        <v>24000</v>
      </c>
      <c r="H121" t="s">
        <v>183</v>
      </c>
      <c r="I121" t="s">
        <v>52</v>
      </c>
      <c r="J121" t="s">
        <v>184</v>
      </c>
      <c r="K121" t="str">
        <f>VLOOKUP(tblSalaries[[#This Row],[Where do you work]],tblCountries[[Actual]:[Mapping]],2,FALSE)</f>
        <v>Colombia</v>
      </c>
      <c r="L121" t="s">
        <v>13</v>
      </c>
      <c r="O121" s="10" t="str">
        <f>IF(ISERROR(FIND("1",tblSalaries[[#This Row],[How many hours of a day you work on Excel]])),"",1)</f>
        <v/>
      </c>
      <c r="P121" s="11" t="str">
        <f>IF(ISERROR(FIND("2",tblSalaries[[#This Row],[How many hours of a day you work on Excel]])),"",2)</f>
        <v/>
      </c>
      <c r="Q121" s="10" t="str">
        <f>IF(ISERROR(FIND("3",tblSalaries[[#This Row],[How many hours of a day you work on Excel]])),"",3)</f>
        <v/>
      </c>
      <c r="R121" s="10" t="str">
        <f>IF(ISERROR(FIND("4",tblSalaries[[#This Row],[How many hours of a day you work on Excel]])),"",4)</f>
        <v/>
      </c>
      <c r="S121" s="10" t="str">
        <f>IF(ISERROR(FIND("5",tblSalaries[[#This Row],[How many hours of a day you work on Excel]])),"",5)</f>
        <v/>
      </c>
      <c r="T121" s="10" t="str">
        <f>IF(ISERROR(FIND("6",tblSalaries[[#This Row],[How many hours of a day you work on Excel]])),"",6)</f>
        <v/>
      </c>
      <c r="U121" s="11" t="str">
        <f>IF(ISERROR(FIND("7",tblSalaries[[#This Row],[How many hours of a day you work on Excel]])),"",7)</f>
        <v/>
      </c>
      <c r="V121" s="11">
        <f>IF(ISERROR(FIND("8",tblSalaries[[#This Row],[How many hours of a day you work on Excel]])),"",8)</f>
        <v>8</v>
      </c>
      <c r="W121" s="11">
        <f>IF(MAX(tblSalaries[[#This Row],[1 hour]:[8 hours]])=0,#N/A,MAX(tblSalaries[[#This Row],[1 hour]:[8 hours]]))</f>
        <v>8</v>
      </c>
      <c r="X121" s="11">
        <f>IF(ISERROR(tblSalaries[[#This Row],[max h]]),1,tblSalaries[[#This Row],[Salary in USD]]/tblSalaries[[#This Row],[max h]]/260)</f>
        <v>11.538461538461538</v>
      </c>
      <c r="Y121" s="11">
        <f>IF(tblSalaries[[#This Row],[Years of Experience]]="",0,"0")</f>
        <v>0</v>
      </c>
      <c r="Z121"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121" s="11">
        <f>IF(tblSalaries[[#This Row],[Salary in USD]]&lt;1000,1,0)</f>
        <v>0</v>
      </c>
      <c r="AB121" s="11">
        <f>IF(AND(tblSalaries[[#This Row],[Salary in USD]]&gt;1000,tblSalaries[[#This Row],[Salary in USD]]&lt;2000),1,0)</f>
        <v>0</v>
      </c>
    </row>
    <row r="122" spans="2:28" ht="15" customHeight="1">
      <c r="B122" t="s">
        <v>2125</v>
      </c>
      <c r="C122" s="1">
        <v>41055.028912037036</v>
      </c>
      <c r="D122" s="4">
        <v>52000</v>
      </c>
      <c r="E122">
        <v>52000</v>
      </c>
      <c r="F122" t="s">
        <v>6</v>
      </c>
      <c r="G122">
        <f>tblSalaries[[#This Row],[clean Salary (in local currency)]]*VLOOKUP(tblSalaries[[#This Row],[Currency]],tblXrate[],2,FALSE)</f>
        <v>52000</v>
      </c>
      <c r="H122" t="s">
        <v>185</v>
      </c>
      <c r="I122" t="s">
        <v>20</v>
      </c>
      <c r="J122" t="s">
        <v>15</v>
      </c>
      <c r="K122" t="str">
        <f>VLOOKUP(tblSalaries[[#This Row],[Where do you work]],tblCountries[[Actual]:[Mapping]],2,FALSE)</f>
        <v>USA</v>
      </c>
      <c r="L122" t="s">
        <v>186</v>
      </c>
      <c r="O122" s="10" t="str">
        <f>IF(ISERROR(FIND("1",tblSalaries[[#This Row],[How many hours of a day you work on Excel]])),"",1)</f>
        <v/>
      </c>
      <c r="P122" s="11" t="str">
        <f>IF(ISERROR(FIND("2",tblSalaries[[#This Row],[How many hours of a day you work on Excel]])),"",2)</f>
        <v/>
      </c>
      <c r="Q122" s="10" t="str">
        <f>IF(ISERROR(FIND("3",tblSalaries[[#This Row],[How many hours of a day you work on Excel]])),"",3)</f>
        <v/>
      </c>
      <c r="R122" s="10" t="str">
        <f>IF(ISERROR(FIND("4",tblSalaries[[#This Row],[How many hours of a day you work on Excel]])),"",4)</f>
        <v/>
      </c>
      <c r="S122" s="10" t="str">
        <f>IF(ISERROR(FIND("5",tblSalaries[[#This Row],[How many hours of a day you work on Excel]])),"",5)</f>
        <v/>
      </c>
      <c r="T122" s="10" t="str">
        <f>IF(ISERROR(FIND("6",tblSalaries[[#This Row],[How many hours of a day you work on Excel]])),"",6)</f>
        <v/>
      </c>
      <c r="U122" s="11" t="str">
        <f>IF(ISERROR(FIND("7",tblSalaries[[#This Row],[How many hours of a day you work on Excel]])),"",7)</f>
        <v/>
      </c>
      <c r="V122" s="11" t="str">
        <f>IF(ISERROR(FIND("8",tblSalaries[[#This Row],[How many hours of a day you work on Excel]])),"",8)</f>
        <v/>
      </c>
      <c r="W122" s="11" t="e">
        <f>IF(MAX(tblSalaries[[#This Row],[1 hour]:[8 hours]])=0,#N/A,MAX(tblSalaries[[#This Row],[1 hour]:[8 hours]]))</f>
        <v>#N/A</v>
      </c>
      <c r="X122" s="11">
        <f>IF(ISERROR(tblSalaries[[#This Row],[max h]]),1,tblSalaries[[#This Row],[Salary in USD]]/tblSalaries[[#This Row],[max h]]/260)</f>
        <v>1</v>
      </c>
      <c r="Y122" s="11">
        <f>IF(tblSalaries[[#This Row],[Years of Experience]]="",0,"0")</f>
        <v>0</v>
      </c>
      <c r="Z122"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122" s="11">
        <f>IF(tblSalaries[[#This Row],[Salary in USD]]&lt;1000,1,0)</f>
        <v>0</v>
      </c>
      <c r="AB122" s="11">
        <f>IF(AND(tblSalaries[[#This Row],[Salary in USD]]&gt;1000,tblSalaries[[#This Row],[Salary in USD]]&lt;2000),1,0)</f>
        <v>0</v>
      </c>
    </row>
    <row r="123" spans="2:28" ht="15" customHeight="1">
      <c r="B123" t="s">
        <v>2126</v>
      </c>
      <c r="C123" s="1">
        <v>41055.028946759259</v>
      </c>
      <c r="D123" s="4">
        <v>60000</v>
      </c>
      <c r="E123">
        <v>60000</v>
      </c>
      <c r="F123" t="s">
        <v>86</v>
      </c>
      <c r="G123">
        <f>tblSalaries[[#This Row],[clean Salary (in local currency)]]*VLOOKUP(tblSalaries[[#This Row],[Currency]],tblXrate[],2,FALSE)</f>
        <v>59001.691381819612</v>
      </c>
      <c r="H123" t="s">
        <v>187</v>
      </c>
      <c r="I123" t="s">
        <v>20</v>
      </c>
      <c r="J123" t="s">
        <v>88</v>
      </c>
      <c r="K123" t="str">
        <f>VLOOKUP(tblSalaries[[#This Row],[Where do you work]],tblCountries[[Actual]:[Mapping]],2,FALSE)</f>
        <v>Canada</v>
      </c>
      <c r="L123" t="s">
        <v>186</v>
      </c>
      <c r="O123" s="10" t="str">
        <f>IF(ISERROR(FIND("1",tblSalaries[[#This Row],[How many hours of a day you work on Excel]])),"",1)</f>
        <v/>
      </c>
      <c r="P123" s="11" t="str">
        <f>IF(ISERROR(FIND("2",tblSalaries[[#This Row],[How many hours of a day you work on Excel]])),"",2)</f>
        <v/>
      </c>
      <c r="Q123" s="10" t="str">
        <f>IF(ISERROR(FIND("3",tblSalaries[[#This Row],[How many hours of a day you work on Excel]])),"",3)</f>
        <v/>
      </c>
      <c r="R123" s="10" t="str">
        <f>IF(ISERROR(FIND("4",tblSalaries[[#This Row],[How many hours of a day you work on Excel]])),"",4)</f>
        <v/>
      </c>
      <c r="S123" s="10" t="str">
        <f>IF(ISERROR(FIND("5",tblSalaries[[#This Row],[How many hours of a day you work on Excel]])),"",5)</f>
        <v/>
      </c>
      <c r="T123" s="10" t="str">
        <f>IF(ISERROR(FIND("6",tblSalaries[[#This Row],[How many hours of a day you work on Excel]])),"",6)</f>
        <v/>
      </c>
      <c r="U123" s="11" t="str">
        <f>IF(ISERROR(FIND("7",tblSalaries[[#This Row],[How many hours of a day you work on Excel]])),"",7)</f>
        <v/>
      </c>
      <c r="V123" s="11" t="str">
        <f>IF(ISERROR(FIND("8",tblSalaries[[#This Row],[How many hours of a day you work on Excel]])),"",8)</f>
        <v/>
      </c>
      <c r="W123" s="11" t="e">
        <f>IF(MAX(tblSalaries[[#This Row],[1 hour]:[8 hours]])=0,#N/A,MAX(tblSalaries[[#This Row],[1 hour]:[8 hours]]))</f>
        <v>#N/A</v>
      </c>
      <c r="X123" s="11">
        <f>IF(ISERROR(tblSalaries[[#This Row],[max h]]),1,tblSalaries[[#This Row],[Salary in USD]]/tblSalaries[[#This Row],[max h]]/260)</f>
        <v>1</v>
      </c>
      <c r="Y123" s="11">
        <f>IF(tblSalaries[[#This Row],[Years of Experience]]="",0,"0")</f>
        <v>0</v>
      </c>
      <c r="Z123"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123" s="11">
        <f>IF(tblSalaries[[#This Row],[Salary in USD]]&lt;1000,1,0)</f>
        <v>0</v>
      </c>
      <c r="AB123" s="11">
        <f>IF(AND(tblSalaries[[#This Row],[Salary in USD]]&gt;1000,tblSalaries[[#This Row],[Salary in USD]]&lt;2000),1,0)</f>
        <v>0</v>
      </c>
    </row>
    <row r="124" spans="2:28" ht="15" customHeight="1">
      <c r="B124" t="s">
        <v>2127</v>
      </c>
      <c r="C124" s="1">
        <v>41055.028969907406</v>
      </c>
      <c r="D124" s="4">
        <v>70000</v>
      </c>
      <c r="E124">
        <v>70000</v>
      </c>
      <c r="F124" t="s">
        <v>6</v>
      </c>
      <c r="G124">
        <f>tblSalaries[[#This Row],[clean Salary (in local currency)]]*VLOOKUP(tblSalaries[[#This Row],[Currency]],tblXrate[],2,FALSE)</f>
        <v>70000</v>
      </c>
      <c r="H124" t="s">
        <v>188</v>
      </c>
      <c r="I124" t="s">
        <v>310</v>
      </c>
      <c r="J124" t="s">
        <v>15</v>
      </c>
      <c r="K124" t="str">
        <f>VLOOKUP(tblSalaries[[#This Row],[Where do you work]],tblCountries[[Actual]:[Mapping]],2,FALSE)</f>
        <v>USA</v>
      </c>
      <c r="L124" t="s">
        <v>13</v>
      </c>
      <c r="O124" s="10" t="str">
        <f>IF(ISERROR(FIND("1",tblSalaries[[#This Row],[How many hours of a day you work on Excel]])),"",1)</f>
        <v/>
      </c>
      <c r="P124" s="11" t="str">
        <f>IF(ISERROR(FIND("2",tblSalaries[[#This Row],[How many hours of a day you work on Excel]])),"",2)</f>
        <v/>
      </c>
      <c r="Q124" s="10" t="str">
        <f>IF(ISERROR(FIND("3",tblSalaries[[#This Row],[How many hours of a day you work on Excel]])),"",3)</f>
        <v/>
      </c>
      <c r="R124" s="10" t="str">
        <f>IF(ISERROR(FIND("4",tblSalaries[[#This Row],[How many hours of a day you work on Excel]])),"",4)</f>
        <v/>
      </c>
      <c r="S124" s="10" t="str">
        <f>IF(ISERROR(FIND("5",tblSalaries[[#This Row],[How many hours of a day you work on Excel]])),"",5)</f>
        <v/>
      </c>
      <c r="T124" s="10" t="str">
        <f>IF(ISERROR(FIND("6",tblSalaries[[#This Row],[How many hours of a day you work on Excel]])),"",6)</f>
        <v/>
      </c>
      <c r="U124" s="11" t="str">
        <f>IF(ISERROR(FIND("7",tblSalaries[[#This Row],[How many hours of a day you work on Excel]])),"",7)</f>
        <v/>
      </c>
      <c r="V124" s="11">
        <f>IF(ISERROR(FIND("8",tblSalaries[[#This Row],[How many hours of a day you work on Excel]])),"",8)</f>
        <v>8</v>
      </c>
      <c r="W124" s="11">
        <f>IF(MAX(tblSalaries[[#This Row],[1 hour]:[8 hours]])=0,#N/A,MAX(tblSalaries[[#This Row],[1 hour]:[8 hours]]))</f>
        <v>8</v>
      </c>
      <c r="X124" s="11">
        <f>IF(ISERROR(tblSalaries[[#This Row],[max h]]),1,tblSalaries[[#This Row],[Salary in USD]]/tblSalaries[[#This Row],[max h]]/260)</f>
        <v>33.653846153846153</v>
      </c>
      <c r="Y124" s="11">
        <f>IF(tblSalaries[[#This Row],[Years of Experience]]="",0,"0")</f>
        <v>0</v>
      </c>
      <c r="Z124"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124" s="11">
        <f>IF(tblSalaries[[#This Row],[Salary in USD]]&lt;1000,1,0)</f>
        <v>0</v>
      </c>
      <c r="AB124" s="11">
        <f>IF(AND(tblSalaries[[#This Row],[Salary in USD]]&gt;1000,tblSalaries[[#This Row],[Salary in USD]]&lt;2000),1,0)</f>
        <v>0</v>
      </c>
    </row>
    <row r="125" spans="2:28" ht="15" customHeight="1">
      <c r="B125" t="s">
        <v>2128</v>
      </c>
      <c r="C125" s="1">
        <v>41055.029120370367</v>
      </c>
      <c r="D125" s="4">
        <v>50000</v>
      </c>
      <c r="E125">
        <v>50000</v>
      </c>
      <c r="F125" t="s">
        <v>6</v>
      </c>
      <c r="G125">
        <f>tblSalaries[[#This Row],[clean Salary (in local currency)]]*VLOOKUP(tblSalaries[[#This Row],[Currency]],tblXrate[],2,FALSE)</f>
        <v>50000</v>
      </c>
      <c r="H125" t="s">
        <v>189</v>
      </c>
      <c r="I125" t="s">
        <v>67</v>
      </c>
      <c r="J125" t="s">
        <v>15</v>
      </c>
      <c r="K125" t="str">
        <f>VLOOKUP(tblSalaries[[#This Row],[Where do you work]],tblCountries[[Actual]:[Mapping]],2,FALSE)</f>
        <v>USA</v>
      </c>
      <c r="L125" t="s">
        <v>9</v>
      </c>
      <c r="O125" s="10" t="str">
        <f>IF(ISERROR(FIND("1",tblSalaries[[#This Row],[How many hours of a day you work on Excel]])),"",1)</f>
        <v/>
      </c>
      <c r="P125" s="11" t="str">
        <f>IF(ISERROR(FIND("2",tblSalaries[[#This Row],[How many hours of a day you work on Excel]])),"",2)</f>
        <v/>
      </c>
      <c r="Q125" s="10" t="str">
        <f>IF(ISERROR(FIND("3",tblSalaries[[#This Row],[How many hours of a day you work on Excel]])),"",3)</f>
        <v/>
      </c>
      <c r="R125" s="10">
        <f>IF(ISERROR(FIND("4",tblSalaries[[#This Row],[How many hours of a day you work on Excel]])),"",4)</f>
        <v>4</v>
      </c>
      <c r="S125" s="10" t="str">
        <f>IF(ISERROR(FIND("5",tblSalaries[[#This Row],[How many hours of a day you work on Excel]])),"",5)</f>
        <v/>
      </c>
      <c r="T125" s="10">
        <f>IF(ISERROR(FIND("6",tblSalaries[[#This Row],[How many hours of a day you work on Excel]])),"",6)</f>
        <v>6</v>
      </c>
      <c r="U125" s="11" t="str">
        <f>IF(ISERROR(FIND("7",tblSalaries[[#This Row],[How many hours of a day you work on Excel]])),"",7)</f>
        <v/>
      </c>
      <c r="V125" s="11" t="str">
        <f>IF(ISERROR(FIND("8",tblSalaries[[#This Row],[How many hours of a day you work on Excel]])),"",8)</f>
        <v/>
      </c>
      <c r="W125" s="11">
        <f>IF(MAX(tblSalaries[[#This Row],[1 hour]:[8 hours]])=0,#N/A,MAX(tblSalaries[[#This Row],[1 hour]:[8 hours]]))</f>
        <v>6</v>
      </c>
      <c r="X125" s="11">
        <f>IF(ISERROR(tblSalaries[[#This Row],[max h]]),1,tblSalaries[[#This Row],[Salary in USD]]/tblSalaries[[#This Row],[max h]]/260)</f>
        <v>32.051282051282051</v>
      </c>
      <c r="Y125" s="11">
        <f>IF(tblSalaries[[#This Row],[Years of Experience]]="",0,"0")</f>
        <v>0</v>
      </c>
      <c r="Z125"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125" s="11">
        <f>IF(tblSalaries[[#This Row],[Salary in USD]]&lt;1000,1,0)</f>
        <v>0</v>
      </c>
      <c r="AB125" s="11">
        <f>IF(AND(tblSalaries[[#This Row],[Salary in USD]]&gt;1000,tblSalaries[[#This Row],[Salary in USD]]&lt;2000),1,0)</f>
        <v>0</v>
      </c>
    </row>
    <row r="126" spans="2:28" ht="15" customHeight="1">
      <c r="B126" t="s">
        <v>2129</v>
      </c>
      <c r="C126" s="1">
        <v>41055.029143518521</v>
      </c>
      <c r="D126" s="4">
        <v>2300000</v>
      </c>
      <c r="E126">
        <v>2300000</v>
      </c>
      <c r="F126" t="s">
        <v>40</v>
      </c>
      <c r="G126">
        <f>tblSalaries[[#This Row],[clean Salary (in local currency)]]*VLOOKUP(tblSalaries[[#This Row],[Currency]],tblXrate[],2,FALSE)</f>
        <v>40958.208381117904</v>
      </c>
      <c r="H126" t="s">
        <v>190</v>
      </c>
      <c r="I126" t="s">
        <v>20</v>
      </c>
      <c r="J126" t="s">
        <v>8</v>
      </c>
      <c r="K126" t="str">
        <f>VLOOKUP(tblSalaries[[#This Row],[Where do you work]],tblCountries[[Actual]:[Mapping]],2,FALSE)</f>
        <v>India</v>
      </c>
      <c r="L126" t="s">
        <v>25</v>
      </c>
      <c r="O126" s="10">
        <f>IF(ISERROR(FIND("1",tblSalaries[[#This Row],[How many hours of a day you work on Excel]])),"",1)</f>
        <v>1</v>
      </c>
      <c r="P126" s="11">
        <f>IF(ISERROR(FIND("2",tblSalaries[[#This Row],[How many hours of a day you work on Excel]])),"",2)</f>
        <v>2</v>
      </c>
      <c r="Q126" s="10" t="str">
        <f>IF(ISERROR(FIND("3",tblSalaries[[#This Row],[How many hours of a day you work on Excel]])),"",3)</f>
        <v/>
      </c>
      <c r="R126" s="10" t="str">
        <f>IF(ISERROR(FIND("4",tblSalaries[[#This Row],[How many hours of a day you work on Excel]])),"",4)</f>
        <v/>
      </c>
      <c r="S126" s="10" t="str">
        <f>IF(ISERROR(FIND("5",tblSalaries[[#This Row],[How many hours of a day you work on Excel]])),"",5)</f>
        <v/>
      </c>
      <c r="T126" s="10" t="str">
        <f>IF(ISERROR(FIND("6",tblSalaries[[#This Row],[How many hours of a day you work on Excel]])),"",6)</f>
        <v/>
      </c>
      <c r="U126" s="11" t="str">
        <f>IF(ISERROR(FIND("7",tblSalaries[[#This Row],[How many hours of a day you work on Excel]])),"",7)</f>
        <v/>
      </c>
      <c r="V126" s="11" t="str">
        <f>IF(ISERROR(FIND("8",tblSalaries[[#This Row],[How many hours of a day you work on Excel]])),"",8)</f>
        <v/>
      </c>
      <c r="W126" s="11">
        <f>IF(MAX(tblSalaries[[#This Row],[1 hour]:[8 hours]])=0,#N/A,MAX(tblSalaries[[#This Row],[1 hour]:[8 hours]]))</f>
        <v>2</v>
      </c>
      <c r="X126" s="11">
        <f>IF(ISERROR(tblSalaries[[#This Row],[max h]]),1,tblSalaries[[#This Row],[Salary in USD]]/tblSalaries[[#This Row],[max h]]/260)</f>
        <v>78.765785348303666</v>
      </c>
      <c r="Y126" s="11">
        <f>IF(tblSalaries[[#This Row],[Years of Experience]]="",0,"0")</f>
        <v>0</v>
      </c>
      <c r="Z126"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126" s="11">
        <f>IF(tblSalaries[[#This Row],[Salary in USD]]&lt;1000,1,0)</f>
        <v>0</v>
      </c>
      <c r="AB126" s="11">
        <f>IF(AND(tblSalaries[[#This Row],[Salary in USD]]&gt;1000,tblSalaries[[#This Row],[Salary in USD]]&lt;2000),1,0)</f>
        <v>0</v>
      </c>
    </row>
    <row r="127" spans="2:28" ht="15" customHeight="1">
      <c r="B127" t="s">
        <v>2130</v>
      </c>
      <c r="C127" s="1">
        <v>41055.029166666667</v>
      </c>
      <c r="D127" s="4">
        <v>80000</v>
      </c>
      <c r="E127">
        <v>80000</v>
      </c>
      <c r="F127" t="s">
        <v>6</v>
      </c>
      <c r="G127">
        <f>tblSalaries[[#This Row],[clean Salary (in local currency)]]*VLOOKUP(tblSalaries[[#This Row],[Currency]],tblXrate[],2,FALSE)</f>
        <v>80000</v>
      </c>
      <c r="H127" t="s">
        <v>14</v>
      </c>
      <c r="I127" t="s">
        <v>20</v>
      </c>
      <c r="J127" t="s">
        <v>15</v>
      </c>
      <c r="K127" t="str">
        <f>VLOOKUP(tblSalaries[[#This Row],[Where do you work]],tblCountries[[Actual]:[Mapping]],2,FALSE)</f>
        <v>USA</v>
      </c>
      <c r="L127" t="s">
        <v>9</v>
      </c>
      <c r="O127" s="10" t="str">
        <f>IF(ISERROR(FIND("1",tblSalaries[[#This Row],[How many hours of a day you work on Excel]])),"",1)</f>
        <v/>
      </c>
      <c r="P127" s="11" t="str">
        <f>IF(ISERROR(FIND("2",tblSalaries[[#This Row],[How many hours of a day you work on Excel]])),"",2)</f>
        <v/>
      </c>
      <c r="Q127" s="10" t="str">
        <f>IF(ISERROR(FIND("3",tblSalaries[[#This Row],[How many hours of a day you work on Excel]])),"",3)</f>
        <v/>
      </c>
      <c r="R127" s="10">
        <f>IF(ISERROR(FIND("4",tblSalaries[[#This Row],[How many hours of a day you work on Excel]])),"",4)</f>
        <v>4</v>
      </c>
      <c r="S127" s="10" t="str">
        <f>IF(ISERROR(FIND("5",tblSalaries[[#This Row],[How many hours of a day you work on Excel]])),"",5)</f>
        <v/>
      </c>
      <c r="T127" s="10">
        <f>IF(ISERROR(FIND("6",tblSalaries[[#This Row],[How many hours of a day you work on Excel]])),"",6)</f>
        <v>6</v>
      </c>
      <c r="U127" s="11" t="str">
        <f>IF(ISERROR(FIND("7",tblSalaries[[#This Row],[How many hours of a day you work on Excel]])),"",7)</f>
        <v/>
      </c>
      <c r="V127" s="11" t="str">
        <f>IF(ISERROR(FIND("8",tblSalaries[[#This Row],[How many hours of a day you work on Excel]])),"",8)</f>
        <v/>
      </c>
      <c r="W127" s="11">
        <f>IF(MAX(tblSalaries[[#This Row],[1 hour]:[8 hours]])=0,#N/A,MAX(tblSalaries[[#This Row],[1 hour]:[8 hours]]))</f>
        <v>6</v>
      </c>
      <c r="X127" s="11">
        <f>IF(ISERROR(tblSalaries[[#This Row],[max h]]),1,tblSalaries[[#This Row],[Salary in USD]]/tblSalaries[[#This Row],[max h]]/260)</f>
        <v>51.282051282051285</v>
      </c>
      <c r="Y127" s="11">
        <f>IF(tblSalaries[[#This Row],[Years of Experience]]="",0,"0")</f>
        <v>0</v>
      </c>
      <c r="Z127"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127" s="11">
        <f>IF(tblSalaries[[#This Row],[Salary in USD]]&lt;1000,1,0)</f>
        <v>0</v>
      </c>
      <c r="AB127" s="11">
        <f>IF(AND(tblSalaries[[#This Row],[Salary in USD]]&gt;1000,tblSalaries[[#This Row],[Salary in USD]]&lt;2000),1,0)</f>
        <v>0</v>
      </c>
    </row>
    <row r="128" spans="2:28" ht="15" customHeight="1">
      <c r="B128" t="s">
        <v>2131</v>
      </c>
      <c r="C128" s="1">
        <v>41055.02925925926</v>
      </c>
      <c r="D128" s="4">
        <v>128000</v>
      </c>
      <c r="E128">
        <v>128000</v>
      </c>
      <c r="F128" t="s">
        <v>6</v>
      </c>
      <c r="G128">
        <f>tblSalaries[[#This Row],[clean Salary (in local currency)]]*VLOOKUP(tblSalaries[[#This Row],[Currency]],tblXrate[],2,FALSE)</f>
        <v>128000</v>
      </c>
      <c r="H128" t="s">
        <v>191</v>
      </c>
      <c r="I128" t="s">
        <v>52</v>
      </c>
      <c r="J128" t="s">
        <v>15</v>
      </c>
      <c r="K128" t="str">
        <f>VLOOKUP(tblSalaries[[#This Row],[Where do you work]],tblCountries[[Actual]:[Mapping]],2,FALSE)</f>
        <v>USA</v>
      </c>
      <c r="L128" t="s">
        <v>13</v>
      </c>
      <c r="O128" s="10" t="str">
        <f>IF(ISERROR(FIND("1",tblSalaries[[#This Row],[How many hours of a day you work on Excel]])),"",1)</f>
        <v/>
      </c>
      <c r="P128" s="11" t="str">
        <f>IF(ISERROR(FIND("2",tblSalaries[[#This Row],[How many hours of a day you work on Excel]])),"",2)</f>
        <v/>
      </c>
      <c r="Q128" s="10" t="str">
        <f>IF(ISERROR(FIND("3",tblSalaries[[#This Row],[How many hours of a day you work on Excel]])),"",3)</f>
        <v/>
      </c>
      <c r="R128" s="10" t="str">
        <f>IF(ISERROR(FIND("4",tblSalaries[[#This Row],[How many hours of a day you work on Excel]])),"",4)</f>
        <v/>
      </c>
      <c r="S128" s="10" t="str">
        <f>IF(ISERROR(FIND("5",tblSalaries[[#This Row],[How many hours of a day you work on Excel]])),"",5)</f>
        <v/>
      </c>
      <c r="T128" s="10" t="str">
        <f>IF(ISERROR(FIND("6",tblSalaries[[#This Row],[How many hours of a day you work on Excel]])),"",6)</f>
        <v/>
      </c>
      <c r="U128" s="11" t="str">
        <f>IF(ISERROR(FIND("7",tblSalaries[[#This Row],[How many hours of a day you work on Excel]])),"",7)</f>
        <v/>
      </c>
      <c r="V128" s="11">
        <f>IF(ISERROR(FIND("8",tblSalaries[[#This Row],[How many hours of a day you work on Excel]])),"",8)</f>
        <v>8</v>
      </c>
      <c r="W128" s="11">
        <f>IF(MAX(tblSalaries[[#This Row],[1 hour]:[8 hours]])=0,#N/A,MAX(tblSalaries[[#This Row],[1 hour]:[8 hours]]))</f>
        <v>8</v>
      </c>
      <c r="X128" s="11">
        <f>IF(ISERROR(tblSalaries[[#This Row],[max h]]),1,tblSalaries[[#This Row],[Salary in USD]]/tblSalaries[[#This Row],[max h]]/260)</f>
        <v>61.53846153846154</v>
      </c>
      <c r="Y128" s="11">
        <f>IF(tblSalaries[[#This Row],[Years of Experience]]="",0,"0")</f>
        <v>0</v>
      </c>
      <c r="Z128"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128" s="11">
        <f>IF(tblSalaries[[#This Row],[Salary in USD]]&lt;1000,1,0)</f>
        <v>0</v>
      </c>
      <c r="AB128" s="11">
        <f>IF(AND(tblSalaries[[#This Row],[Salary in USD]]&gt;1000,tblSalaries[[#This Row],[Salary in USD]]&lt;2000),1,0)</f>
        <v>0</v>
      </c>
    </row>
    <row r="129" spans="2:28" ht="15" customHeight="1">
      <c r="B129" t="s">
        <v>2132</v>
      </c>
      <c r="C129" s="1">
        <v>41055.029282407406</v>
      </c>
      <c r="D129" s="4" t="s">
        <v>192</v>
      </c>
      <c r="E129">
        <v>44000</v>
      </c>
      <c r="F129" t="s">
        <v>6</v>
      </c>
      <c r="G129">
        <f>tblSalaries[[#This Row],[clean Salary (in local currency)]]*VLOOKUP(tblSalaries[[#This Row],[Currency]],tblXrate[],2,FALSE)</f>
        <v>44000</v>
      </c>
      <c r="H129" t="s">
        <v>193</v>
      </c>
      <c r="I129" t="s">
        <v>52</v>
      </c>
      <c r="J129" t="s">
        <v>15</v>
      </c>
      <c r="K129" t="str">
        <f>VLOOKUP(tblSalaries[[#This Row],[Where do you work]],tblCountries[[Actual]:[Mapping]],2,FALSE)</f>
        <v>USA</v>
      </c>
      <c r="L129" t="s">
        <v>25</v>
      </c>
      <c r="O129" s="10">
        <f>IF(ISERROR(FIND("1",tblSalaries[[#This Row],[How many hours of a day you work on Excel]])),"",1)</f>
        <v>1</v>
      </c>
      <c r="P129" s="11">
        <f>IF(ISERROR(FIND("2",tblSalaries[[#This Row],[How many hours of a day you work on Excel]])),"",2)</f>
        <v>2</v>
      </c>
      <c r="Q129" s="10" t="str">
        <f>IF(ISERROR(FIND("3",tblSalaries[[#This Row],[How many hours of a day you work on Excel]])),"",3)</f>
        <v/>
      </c>
      <c r="R129" s="10" t="str">
        <f>IF(ISERROR(FIND("4",tblSalaries[[#This Row],[How many hours of a day you work on Excel]])),"",4)</f>
        <v/>
      </c>
      <c r="S129" s="10" t="str">
        <f>IF(ISERROR(FIND("5",tblSalaries[[#This Row],[How many hours of a day you work on Excel]])),"",5)</f>
        <v/>
      </c>
      <c r="T129" s="10" t="str">
        <f>IF(ISERROR(FIND("6",tblSalaries[[#This Row],[How many hours of a day you work on Excel]])),"",6)</f>
        <v/>
      </c>
      <c r="U129" s="11" t="str">
        <f>IF(ISERROR(FIND("7",tblSalaries[[#This Row],[How many hours of a day you work on Excel]])),"",7)</f>
        <v/>
      </c>
      <c r="V129" s="11" t="str">
        <f>IF(ISERROR(FIND("8",tblSalaries[[#This Row],[How many hours of a day you work on Excel]])),"",8)</f>
        <v/>
      </c>
      <c r="W129" s="11">
        <f>IF(MAX(tblSalaries[[#This Row],[1 hour]:[8 hours]])=0,#N/A,MAX(tblSalaries[[#This Row],[1 hour]:[8 hours]]))</f>
        <v>2</v>
      </c>
      <c r="X129" s="11">
        <f>IF(ISERROR(tblSalaries[[#This Row],[max h]]),1,tblSalaries[[#This Row],[Salary in USD]]/tblSalaries[[#This Row],[max h]]/260)</f>
        <v>84.615384615384613</v>
      </c>
      <c r="Y129" s="11">
        <f>IF(tblSalaries[[#This Row],[Years of Experience]]="",0,"0")</f>
        <v>0</v>
      </c>
      <c r="Z129"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129" s="11">
        <f>IF(tblSalaries[[#This Row],[Salary in USD]]&lt;1000,1,0)</f>
        <v>0</v>
      </c>
      <c r="AB129" s="11">
        <f>IF(AND(tblSalaries[[#This Row],[Salary in USD]]&gt;1000,tblSalaries[[#This Row],[Salary in USD]]&lt;2000),1,0)</f>
        <v>0</v>
      </c>
    </row>
    <row r="130" spans="2:28" ht="15" customHeight="1">
      <c r="B130" t="s">
        <v>2133</v>
      </c>
      <c r="C130" s="1">
        <v>41055.029293981483</v>
      </c>
      <c r="D130" s="4">
        <v>65000</v>
      </c>
      <c r="E130">
        <v>65000</v>
      </c>
      <c r="F130" t="s">
        <v>6</v>
      </c>
      <c r="G130">
        <f>tblSalaries[[#This Row],[clean Salary (in local currency)]]*VLOOKUP(tblSalaries[[#This Row],[Currency]],tblXrate[],2,FALSE)</f>
        <v>65000</v>
      </c>
      <c r="H130" t="s">
        <v>194</v>
      </c>
      <c r="I130" t="s">
        <v>310</v>
      </c>
      <c r="J130" t="s">
        <v>15</v>
      </c>
      <c r="K130" t="str">
        <f>VLOOKUP(tblSalaries[[#This Row],[Where do you work]],tblCountries[[Actual]:[Mapping]],2,FALSE)</f>
        <v>USA</v>
      </c>
      <c r="L130" t="s">
        <v>13</v>
      </c>
      <c r="O130" s="10" t="str">
        <f>IF(ISERROR(FIND("1",tblSalaries[[#This Row],[How many hours of a day you work on Excel]])),"",1)</f>
        <v/>
      </c>
      <c r="P130" s="11" t="str">
        <f>IF(ISERROR(FIND("2",tblSalaries[[#This Row],[How many hours of a day you work on Excel]])),"",2)</f>
        <v/>
      </c>
      <c r="Q130" s="10" t="str">
        <f>IF(ISERROR(FIND("3",tblSalaries[[#This Row],[How many hours of a day you work on Excel]])),"",3)</f>
        <v/>
      </c>
      <c r="R130" s="10" t="str">
        <f>IF(ISERROR(FIND("4",tblSalaries[[#This Row],[How many hours of a day you work on Excel]])),"",4)</f>
        <v/>
      </c>
      <c r="S130" s="10" t="str">
        <f>IF(ISERROR(FIND("5",tblSalaries[[#This Row],[How many hours of a day you work on Excel]])),"",5)</f>
        <v/>
      </c>
      <c r="T130" s="10" t="str">
        <f>IF(ISERROR(FIND("6",tblSalaries[[#This Row],[How many hours of a day you work on Excel]])),"",6)</f>
        <v/>
      </c>
      <c r="U130" s="11" t="str">
        <f>IF(ISERROR(FIND("7",tblSalaries[[#This Row],[How many hours of a day you work on Excel]])),"",7)</f>
        <v/>
      </c>
      <c r="V130" s="11">
        <f>IF(ISERROR(FIND("8",tblSalaries[[#This Row],[How many hours of a day you work on Excel]])),"",8)</f>
        <v>8</v>
      </c>
      <c r="W130" s="11">
        <f>IF(MAX(tblSalaries[[#This Row],[1 hour]:[8 hours]])=0,#N/A,MAX(tblSalaries[[#This Row],[1 hour]:[8 hours]]))</f>
        <v>8</v>
      </c>
      <c r="X130" s="11">
        <f>IF(ISERROR(tblSalaries[[#This Row],[max h]]),1,tblSalaries[[#This Row],[Salary in USD]]/tblSalaries[[#This Row],[max h]]/260)</f>
        <v>31.25</v>
      </c>
      <c r="Y130" s="11">
        <f>IF(tblSalaries[[#This Row],[Years of Experience]]="",0,"0")</f>
        <v>0</v>
      </c>
      <c r="Z130"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130" s="11">
        <f>IF(tblSalaries[[#This Row],[Salary in USD]]&lt;1000,1,0)</f>
        <v>0</v>
      </c>
      <c r="AB130" s="11">
        <f>IF(AND(tblSalaries[[#This Row],[Salary in USD]]&gt;1000,tblSalaries[[#This Row],[Salary in USD]]&lt;2000),1,0)</f>
        <v>0</v>
      </c>
    </row>
    <row r="131" spans="2:28" ht="15" customHeight="1">
      <c r="B131" t="s">
        <v>2134</v>
      </c>
      <c r="C131" s="1">
        <v>41055.029537037037</v>
      </c>
      <c r="D131" s="4" t="s">
        <v>195</v>
      </c>
      <c r="E131">
        <v>36000</v>
      </c>
      <c r="F131" t="s">
        <v>6</v>
      </c>
      <c r="G131">
        <f>tblSalaries[[#This Row],[clean Salary (in local currency)]]*VLOOKUP(tblSalaries[[#This Row],[Currency]],tblXrate[],2,FALSE)</f>
        <v>36000</v>
      </c>
      <c r="H131" t="s">
        <v>196</v>
      </c>
      <c r="I131" t="s">
        <v>310</v>
      </c>
      <c r="J131" t="s">
        <v>197</v>
      </c>
      <c r="K131" t="str">
        <f>VLOOKUP(tblSalaries[[#This Row],[Where do you work]],tblCountries[[Actual]:[Mapping]],2,FALSE)</f>
        <v>Turkey</v>
      </c>
      <c r="L131" t="s">
        <v>9</v>
      </c>
      <c r="O131" s="10" t="str">
        <f>IF(ISERROR(FIND("1",tblSalaries[[#This Row],[How many hours of a day you work on Excel]])),"",1)</f>
        <v/>
      </c>
      <c r="P131" s="11" t="str">
        <f>IF(ISERROR(FIND("2",tblSalaries[[#This Row],[How many hours of a day you work on Excel]])),"",2)</f>
        <v/>
      </c>
      <c r="Q131" s="10" t="str">
        <f>IF(ISERROR(FIND("3",tblSalaries[[#This Row],[How many hours of a day you work on Excel]])),"",3)</f>
        <v/>
      </c>
      <c r="R131" s="10">
        <f>IF(ISERROR(FIND("4",tblSalaries[[#This Row],[How many hours of a day you work on Excel]])),"",4)</f>
        <v>4</v>
      </c>
      <c r="S131" s="10" t="str">
        <f>IF(ISERROR(FIND("5",tblSalaries[[#This Row],[How many hours of a day you work on Excel]])),"",5)</f>
        <v/>
      </c>
      <c r="T131" s="10">
        <f>IF(ISERROR(FIND("6",tblSalaries[[#This Row],[How many hours of a day you work on Excel]])),"",6)</f>
        <v>6</v>
      </c>
      <c r="U131" s="11" t="str">
        <f>IF(ISERROR(FIND("7",tblSalaries[[#This Row],[How many hours of a day you work on Excel]])),"",7)</f>
        <v/>
      </c>
      <c r="V131" s="11" t="str">
        <f>IF(ISERROR(FIND("8",tblSalaries[[#This Row],[How many hours of a day you work on Excel]])),"",8)</f>
        <v/>
      </c>
      <c r="W131" s="11">
        <f>IF(MAX(tblSalaries[[#This Row],[1 hour]:[8 hours]])=0,#N/A,MAX(tblSalaries[[#This Row],[1 hour]:[8 hours]]))</f>
        <v>6</v>
      </c>
      <c r="X131" s="11">
        <f>IF(ISERROR(tblSalaries[[#This Row],[max h]]),1,tblSalaries[[#This Row],[Salary in USD]]/tblSalaries[[#This Row],[max h]]/260)</f>
        <v>23.076923076923077</v>
      </c>
      <c r="Y131" s="11">
        <f>IF(tblSalaries[[#This Row],[Years of Experience]]="",0,"0")</f>
        <v>0</v>
      </c>
      <c r="Z131"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131" s="11">
        <f>IF(tblSalaries[[#This Row],[Salary in USD]]&lt;1000,1,0)</f>
        <v>0</v>
      </c>
      <c r="AB131" s="11">
        <f>IF(AND(tblSalaries[[#This Row],[Salary in USD]]&gt;1000,tblSalaries[[#This Row],[Salary in USD]]&lt;2000),1,0)</f>
        <v>0</v>
      </c>
    </row>
    <row r="132" spans="2:28" ht="15" customHeight="1">
      <c r="B132" t="s">
        <v>2135</v>
      </c>
      <c r="C132" s="1">
        <v>41055.029560185183</v>
      </c>
      <c r="D132" s="4">
        <v>1000</v>
      </c>
      <c r="E132">
        <v>12000</v>
      </c>
      <c r="F132" t="s">
        <v>6</v>
      </c>
      <c r="G132">
        <f>tblSalaries[[#This Row],[clean Salary (in local currency)]]*VLOOKUP(tblSalaries[[#This Row],[Currency]],tblXrate[],2,FALSE)</f>
        <v>12000</v>
      </c>
      <c r="H132" t="s">
        <v>198</v>
      </c>
      <c r="I132" t="s">
        <v>356</v>
      </c>
      <c r="J132" t="s">
        <v>17</v>
      </c>
      <c r="K132" t="str">
        <f>VLOOKUP(tblSalaries[[#This Row],[Where do you work]],tblCountries[[Actual]:[Mapping]],2,FALSE)</f>
        <v>Pakistan</v>
      </c>
      <c r="L132" t="s">
        <v>25</v>
      </c>
      <c r="O132" s="10">
        <f>IF(ISERROR(FIND("1",tblSalaries[[#This Row],[How many hours of a day you work on Excel]])),"",1)</f>
        <v>1</v>
      </c>
      <c r="P132" s="11">
        <f>IF(ISERROR(FIND("2",tblSalaries[[#This Row],[How many hours of a day you work on Excel]])),"",2)</f>
        <v>2</v>
      </c>
      <c r="Q132" s="10" t="str">
        <f>IF(ISERROR(FIND("3",tblSalaries[[#This Row],[How many hours of a day you work on Excel]])),"",3)</f>
        <v/>
      </c>
      <c r="R132" s="10" t="str">
        <f>IF(ISERROR(FIND("4",tblSalaries[[#This Row],[How many hours of a day you work on Excel]])),"",4)</f>
        <v/>
      </c>
      <c r="S132" s="10" t="str">
        <f>IF(ISERROR(FIND("5",tblSalaries[[#This Row],[How many hours of a day you work on Excel]])),"",5)</f>
        <v/>
      </c>
      <c r="T132" s="10" t="str">
        <f>IF(ISERROR(FIND("6",tblSalaries[[#This Row],[How many hours of a day you work on Excel]])),"",6)</f>
        <v/>
      </c>
      <c r="U132" s="11" t="str">
        <f>IF(ISERROR(FIND("7",tblSalaries[[#This Row],[How many hours of a day you work on Excel]])),"",7)</f>
        <v/>
      </c>
      <c r="V132" s="11" t="str">
        <f>IF(ISERROR(FIND("8",tblSalaries[[#This Row],[How many hours of a day you work on Excel]])),"",8)</f>
        <v/>
      </c>
      <c r="W132" s="11">
        <f>IF(MAX(tblSalaries[[#This Row],[1 hour]:[8 hours]])=0,#N/A,MAX(tblSalaries[[#This Row],[1 hour]:[8 hours]]))</f>
        <v>2</v>
      </c>
      <c r="X132" s="11">
        <f>IF(ISERROR(tblSalaries[[#This Row],[max h]]),1,tblSalaries[[#This Row],[Salary in USD]]/tblSalaries[[#This Row],[max h]]/260)</f>
        <v>23.076923076923077</v>
      </c>
      <c r="Y132" s="11">
        <f>IF(tblSalaries[[#This Row],[Years of Experience]]="",0,"0")</f>
        <v>0</v>
      </c>
      <c r="Z132"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132" s="11">
        <f>IF(tblSalaries[[#This Row],[Salary in USD]]&lt;1000,1,0)</f>
        <v>0</v>
      </c>
      <c r="AB132" s="11">
        <f>IF(AND(tblSalaries[[#This Row],[Salary in USD]]&gt;1000,tblSalaries[[#This Row],[Salary in USD]]&lt;2000),1,0)</f>
        <v>0</v>
      </c>
    </row>
    <row r="133" spans="2:28" ht="15" customHeight="1">
      <c r="B133" t="s">
        <v>2136</v>
      </c>
      <c r="C133" s="1">
        <v>41055.029641203706</v>
      </c>
      <c r="D133" s="4">
        <v>28159.200000000001</v>
      </c>
      <c r="E133">
        <v>28159</v>
      </c>
      <c r="F133" t="s">
        <v>69</v>
      </c>
      <c r="G133">
        <f>tblSalaries[[#This Row],[clean Salary (in local currency)]]*VLOOKUP(tblSalaries[[#This Row],[Currency]],tblXrate[],2,FALSE)</f>
        <v>44383.603963142654</v>
      </c>
      <c r="H133" t="s">
        <v>153</v>
      </c>
      <c r="I133" t="s">
        <v>20</v>
      </c>
      <c r="J133" t="s">
        <v>71</v>
      </c>
      <c r="K133" t="str">
        <f>VLOOKUP(tblSalaries[[#This Row],[Where do you work]],tblCountries[[Actual]:[Mapping]],2,FALSE)</f>
        <v>UK</v>
      </c>
      <c r="L133" t="s">
        <v>13</v>
      </c>
      <c r="O133" s="10" t="str">
        <f>IF(ISERROR(FIND("1",tblSalaries[[#This Row],[How many hours of a day you work on Excel]])),"",1)</f>
        <v/>
      </c>
      <c r="P133" s="11" t="str">
        <f>IF(ISERROR(FIND("2",tblSalaries[[#This Row],[How many hours of a day you work on Excel]])),"",2)</f>
        <v/>
      </c>
      <c r="Q133" s="10" t="str">
        <f>IF(ISERROR(FIND("3",tblSalaries[[#This Row],[How many hours of a day you work on Excel]])),"",3)</f>
        <v/>
      </c>
      <c r="R133" s="10" t="str">
        <f>IF(ISERROR(FIND("4",tblSalaries[[#This Row],[How many hours of a day you work on Excel]])),"",4)</f>
        <v/>
      </c>
      <c r="S133" s="10" t="str">
        <f>IF(ISERROR(FIND("5",tblSalaries[[#This Row],[How many hours of a day you work on Excel]])),"",5)</f>
        <v/>
      </c>
      <c r="T133" s="10" t="str">
        <f>IF(ISERROR(FIND("6",tblSalaries[[#This Row],[How many hours of a day you work on Excel]])),"",6)</f>
        <v/>
      </c>
      <c r="U133" s="11" t="str">
        <f>IF(ISERROR(FIND("7",tblSalaries[[#This Row],[How many hours of a day you work on Excel]])),"",7)</f>
        <v/>
      </c>
      <c r="V133" s="11">
        <f>IF(ISERROR(FIND("8",tblSalaries[[#This Row],[How many hours of a day you work on Excel]])),"",8)</f>
        <v>8</v>
      </c>
      <c r="W133" s="11">
        <f>IF(MAX(tblSalaries[[#This Row],[1 hour]:[8 hours]])=0,#N/A,MAX(tblSalaries[[#This Row],[1 hour]:[8 hours]]))</f>
        <v>8</v>
      </c>
      <c r="X133" s="11">
        <f>IF(ISERROR(tblSalaries[[#This Row],[max h]]),1,tblSalaries[[#This Row],[Salary in USD]]/tblSalaries[[#This Row],[max h]]/260)</f>
        <v>21.338271136126277</v>
      </c>
      <c r="Y133" s="11">
        <f>IF(tblSalaries[[#This Row],[Years of Experience]]="",0,"0")</f>
        <v>0</v>
      </c>
      <c r="Z133"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133" s="11">
        <f>IF(tblSalaries[[#This Row],[Salary in USD]]&lt;1000,1,0)</f>
        <v>0</v>
      </c>
      <c r="AB133" s="11">
        <f>IF(AND(tblSalaries[[#This Row],[Salary in USD]]&gt;1000,tblSalaries[[#This Row],[Salary in USD]]&lt;2000),1,0)</f>
        <v>0</v>
      </c>
    </row>
    <row r="134" spans="2:28" ht="15" customHeight="1">
      <c r="B134" t="s">
        <v>2137</v>
      </c>
      <c r="C134" s="1">
        <v>41055.029699074075</v>
      </c>
      <c r="D134" s="4">
        <v>45000</v>
      </c>
      <c r="E134">
        <v>45000</v>
      </c>
      <c r="F134" t="s">
        <v>6</v>
      </c>
      <c r="G134">
        <f>tblSalaries[[#This Row],[clean Salary (in local currency)]]*VLOOKUP(tblSalaries[[#This Row],[Currency]],tblXrate[],2,FALSE)</f>
        <v>45000</v>
      </c>
      <c r="H134" t="s">
        <v>199</v>
      </c>
      <c r="I134" t="s">
        <v>20</v>
      </c>
      <c r="J134" t="s">
        <v>15</v>
      </c>
      <c r="K134" t="str">
        <f>VLOOKUP(tblSalaries[[#This Row],[Where do you work]],tblCountries[[Actual]:[Mapping]],2,FALSE)</f>
        <v>USA</v>
      </c>
      <c r="L134" t="s">
        <v>9</v>
      </c>
      <c r="O134" s="10" t="str">
        <f>IF(ISERROR(FIND("1",tblSalaries[[#This Row],[How many hours of a day you work on Excel]])),"",1)</f>
        <v/>
      </c>
      <c r="P134" s="11" t="str">
        <f>IF(ISERROR(FIND("2",tblSalaries[[#This Row],[How many hours of a day you work on Excel]])),"",2)</f>
        <v/>
      </c>
      <c r="Q134" s="10" t="str">
        <f>IF(ISERROR(FIND("3",tblSalaries[[#This Row],[How many hours of a day you work on Excel]])),"",3)</f>
        <v/>
      </c>
      <c r="R134" s="10">
        <f>IF(ISERROR(FIND("4",tblSalaries[[#This Row],[How many hours of a day you work on Excel]])),"",4)</f>
        <v>4</v>
      </c>
      <c r="S134" s="10" t="str">
        <f>IF(ISERROR(FIND("5",tblSalaries[[#This Row],[How many hours of a day you work on Excel]])),"",5)</f>
        <v/>
      </c>
      <c r="T134" s="10">
        <f>IF(ISERROR(FIND("6",tblSalaries[[#This Row],[How many hours of a day you work on Excel]])),"",6)</f>
        <v>6</v>
      </c>
      <c r="U134" s="11" t="str">
        <f>IF(ISERROR(FIND("7",tblSalaries[[#This Row],[How many hours of a day you work on Excel]])),"",7)</f>
        <v/>
      </c>
      <c r="V134" s="11" t="str">
        <f>IF(ISERROR(FIND("8",tblSalaries[[#This Row],[How many hours of a day you work on Excel]])),"",8)</f>
        <v/>
      </c>
      <c r="W134" s="11">
        <f>IF(MAX(tblSalaries[[#This Row],[1 hour]:[8 hours]])=0,#N/A,MAX(tblSalaries[[#This Row],[1 hour]:[8 hours]]))</f>
        <v>6</v>
      </c>
      <c r="X134" s="11">
        <f>IF(ISERROR(tblSalaries[[#This Row],[max h]]),1,tblSalaries[[#This Row],[Salary in USD]]/tblSalaries[[#This Row],[max h]]/260)</f>
        <v>28.846153846153847</v>
      </c>
      <c r="Y134" s="11">
        <f>IF(tblSalaries[[#This Row],[Years of Experience]]="",0,"0")</f>
        <v>0</v>
      </c>
      <c r="Z134"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134" s="11">
        <f>IF(tblSalaries[[#This Row],[Salary in USD]]&lt;1000,1,0)</f>
        <v>0</v>
      </c>
      <c r="AB134" s="11">
        <f>IF(AND(tblSalaries[[#This Row],[Salary in USD]]&gt;1000,tblSalaries[[#This Row],[Salary in USD]]&lt;2000),1,0)</f>
        <v>0</v>
      </c>
    </row>
    <row r="135" spans="2:28" ht="15" customHeight="1">
      <c r="B135" t="s">
        <v>2138</v>
      </c>
      <c r="C135" s="1">
        <v>41055.02983796296</v>
      </c>
      <c r="D135" s="4">
        <v>54000</v>
      </c>
      <c r="E135">
        <v>54000</v>
      </c>
      <c r="F135" t="s">
        <v>6</v>
      </c>
      <c r="G135">
        <f>tblSalaries[[#This Row],[clean Salary (in local currency)]]*VLOOKUP(tblSalaries[[#This Row],[Currency]],tblXrate[],2,FALSE)</f>
        <v>54000</v>
      </c>
      <c r="H135" t="s">
        <v>200</v>
      </c>
      <c r="I135" t="s">
        <v>20</v>
      </c>
      <c r="J135" t="s">
        <v>15</v>
      </c>
      <c r="K135" t="str">
        <f>VLOOKUP(tblSalaries[[#This Row],[Where do you work]],tblCountries[[Actual]:[Mapping]],2,FALSE)</f>
        <v>USA</v>
      </c>
      <c r="L135" t="s">
        <v>18</v>
      </c>
      <c r="O135" s="10" t="str">
        <f>IF(ISERROR(FIND("1",tblSalaries[[#This Row],[How many hours of a day you work on Excel]])),"",1)</f>
        <v/>
      </c>
      <c r="P135" s="11">
        <f>IF(ISERROR(FIND("2",tblSalaries[[#This Row],[How many hours of a day you work on Excel]])),"",2)</f>
        <v>2</v>
      </c>
      <c r="Q135" s="10">
        <f>IF(ISERROR(FIND("3",tblSalaries[[#This Row],[How many hours of a day you work on Excel]])),"",3)</f>
        <v>3</v>
      </c>
      <c r="R135" s="10" t="str">
        <f>IF(ISERROR(FIND("4",tblSalaries[[#This Row],[How many hours of a day you work on Excel]])),"",4)</f>
        <v/>
      </c>
      <c r="S135" s="10" t="str">
        <f>IF(ISERROR(FIND("5",tblSalaries[[#This Row],[How many hours of a day you work on Excel]])),"",5)</f>
        <v/>
      </c>
      <c r="T135" s="10" t="str">
        <f>IF(ISERROR(FIND("6",tblSalaries[[#This Row],[How many hours of a day you work on Excel]])),"",6)</f>
        <v/>
      </c>
      <c r="U135" s="11" t="str">
        <f>IF(ISERROR(FIND("7",tblSalaries[[#This Row],[How many hours of a day you work on Excel]])),"",7)</f>
        <v/>
      </c>
      <c r="V135" s="11" t="str">
        <f>IF(ISERROR(FIND("8",tblSalaries[[#This Row],[How many hours of a day you work on Excel]])),"",8)</f>
        <v/>
      </c>
      <c r="W135" s="11">
        <f>IF(MAX(tblSalaries[[#This Row],[1 hour]:[8 hours]])=0,#N/A,MAX(tblSalaries[[#This Row],[1 hour]:[8 hours]]))</f>
        <v>3</v>
      </c>
      <c r="X135" s="11">
        <f>IF(ISERROR(tblSalaries[[#This Row],[max h]]),1,tblSalaries[[#This Row],[Salary in USD]]/tblSalaries[[#This Row],[max h]]/260)</f>
        <v>69.230769230769226</v>
      </c>
      <c r="Y135" s="11">
        <f>IF(tblSalaries[[#This Row],[Years of Experience]]="",0,"0")</f>
        <v>0</v>
      </c>
      <c r="Z135"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135" s="11">
        <f>IF(tblSalaries[[#This Row],[Salary in USD]]&lt;1000,1,0)</f>
        <v>0</v>
      </c>
      <c r="AB135" s="11">
        <f>IF(AND(tblSalaries[[#This Row],[Salary in USD]]&gt;1000,tblSalaries[[#This Row],[Salary in USD]]&lt;2000),1,0)</f>
        <v>0</v>
      </c>
    </row>
    <row r="136" spans="2:28" ht="15" customHeight="1">
      <c r="B136" t="s">
        <v>2139</v>
      </c>
      <c r="C136" s="1">
        <v>41055.029895833337</v>
      </c>
      <c r="D136" s="4">
        <v>70000</v>
      </c>
      <c r="E136">
        <v>70000</v>
      </c>
      <c r="F136" t="s">
        <v>69</v>
      </c>
      <c r="G136">
        <f>tblSalaries[[#This Row],[clean Salary (in local currency)]]*VLOOKUP(tblSalaries[[#This Row],[Currency]],tblXrate[],2,FALSE)</f>
        <v>110332.47904470989</v>
      </c>
      <c r="H136" t="s">
        <v>201</v>
      </c>
      <c r="I136" t="s">
        <v>52</v>
      </c>
      <c r="J136" t="s">
        <v>71</v>
      </c>
      <c r="K136" t="str">
        <f>VLOOKUP(tblSalaries[[#This Row],[Where do you work]],tblCountries[[Actual]:[Mapping]],2,FALSE)</f>
        <v>UK</v>
      </c>
      <c r="L136" t="s">
        <v>18</v>
      </c>
      <c r="O136" s="10" t="str">
        <f>IF(ISERROR(FIND("1",tblSalaries[[#This Row],[How many hours of a day you work on Excel]])),"",1)</f>
        <v/>
      </c>
      <c r="P136" s="11">
        <f>IF(ISERROR(FIND("2",tblSalaries[[#This Row],[How many hours of a day you work on Excel]])),"",2)</f>
        <v>2</v>
      </c>
      <c r="Q136" s="10">
        <f>IF(ISERROR(FIND("3",tblSalaries[[#This Row],[How many hours of a day you work on Excel]])),"",3)</f>
        <v>3</v>
      </c>
      <c r="R136" s="10" t="str">
        <f>IF(ISERROR(FIND("4",tblSalaries[[#This Row],[How many hours of a day you work on Excel]])),"",4)</f>
        <v/>
      </c>
      <c r="S136" s="10" t="str">
        <f>IF(ISERROR(FIND("5",tblSalaries[[#This Row],[How many hours of a day you work on Excel]])),"",5)</f>
        <v/>
      </c>
      <c r="T136" s="10" t="str">
        <f>IF(ISERROR(FIND("6",tblSalaries[[#This Row],[How many hours of a day you work on Excel]])),"",6)</f>
        <v/>
      </c>
      <c r="U136" s="11" t="str">
        <f>IF(ISERROR(FIND("7",tblSalaries[[#This Row],[How many hours of a day you work on Excel]])),"",7)</f>
        <v/>
      </c>
      <c r="V136" s="11" t="str">
        <f>IF(ISERROR(FIND("8",tblSalaries[[#This Row],[How many hours of a day you work on Excel]])),"",8)</f>
        <v/>
      </c>
      <c r="W136" s="11">
        <f>IF(MAX(tblSalaries[[#This Row],[1 hour]:[8 hours]])=0,#N/A,MAX(tblSalaries[[#This Row],[1 hour]:[8 hours]]))</f>
        <v>3</v>
      </c>
      <c r="X136" s="11">
        <f>IF(ISERROR(tblSalaries[[#This Row],[max h]]),1,tblSalaries[[#This Row],[Salary in USD]]/tblSalaries[[#This Row],[max h]]/260)</f>
        <v>141.45189621116651</v>
      </c>
      <c r="Y136" s="11">
        <f>IF(tblSalaries[[#This Row],[Years of Experience]]="",0,"0")</f>
        <v>0</v>
      </c>
      <c r="Z136"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136" s="11">
        <f>IF(tblSalaries[[#This Row],[Salary in USD]]&lt;1000,1,0)</f>
        <v>0</v>
      </c>
      <c r="AB136" s="11">
        <f>IF(AND(tblSalaries[[#This Row],[Salary in USD]]&gt;1000,tblSalaries[[#This Row],[Salary in USD]]&lt;2000),1,0)</f>
        <v>0</v>
      </c>
    </row>
    <row r="137" spans="2:28" ht="15" customHeight="1">
      <c r="B137" t="s">
        <v>2140</v>
      </c>
      <c r="C137" s="1">
        <v>41055.029942129629</v>
      </c>
      <c r="D137" s="4">
        <v>71000</v>
      </c>
      <c r="E137">
        <v>71000</v>
      </c>
      <c r="F137" t="s">
        <v>6</v>
      </c>
      <c r="G137">
        <f>tblSalaries[[#This Row],[clean Salary (in local currency)]]*VLOOKUP(tblSalaries[[#This Row],[Currency]],tblXrate[],2,FALSE)</f>
        <v>71000</v>
      </c>
      <c r="H137" t="s">
        <v>202</v>
      </c>
      <c r="I137" t="s">
        <v>20</v>
      </c>
      <c r="J137" t="s">
        <v>15</v>
      </c>
      <c r="K137" t="str">
        <f>VLOOKUP(tblSalaries[[#This Row],[Where do you work]],tblCountries[[Actual]:[Mapping]],2,FALSE)</f>
        <v>USA</v>
      </c>
      <c r="L137" t="s">
        <v>9</v>
      </c>
      <c r="O137" s="10" t="str">
        <f>IF(ISERROR(FIND("1",tblSalaries[[#This Row],[How many hours of a day you work on Excel]])),"",1)</f>
        <v/>
      </c>
      <c r="P137" s="11" t="str">
        <f>IF(ISERROR(FIND("2",tblSalaries[[#This Row],[How many hours of a day you work on Excel]])),"",2)</f>
        <v/>
      </c>
      <c r="Q137" s="10" t="str">
        <f>IF(ISERROR(FIND("3",tblSalaries[[#This Row],[How many hours of a day you work on Excel]])),"",3)</f>
        <v/>
      </c>
      <c r="R137" s="10">
        <f>IF(ISERROR(FIND("4",tblSalaries[[#This Row],[How many hours of a day you work on Excel]])),"",4)</f>
        <v>4</v>
      </c>
      <c r="S137" s="10" t="str">
        <f>IF(ISERROR(FIND("5",tblSalaries[[#This Row],[How many hours of a day you work on Excel]])),"",5)</f>
        <v/>
      </c>
      <c r="T137" s="10">
        <f>IF(ISERROR(FIND("6",tblSalaries[[#This Row],[How many hours of a day you work on Excel]])),"",6)</f>
        <v>6</v>
      </c>
      <c r="U137" s="11" t="str">
        <f>IF(ISERROR(FIND("7",tblSalaries[[#This Row],[How many hours of a day you work on Excel]])),"",7)</f>
        <v/>
      </c>
      <c r="V137" s="11" t="str">
        <f>IF(ISERROR(FIND("8",tblSalaries[[#This Row],[How many hours of a day you work on Excel]])),"",8)</f>
        <v/>
      </c>
      <c r="W137" s="11">
        <f>IF(MAX(tblSalaries[[#This Row],[1 hour]:[8 hours]])=0,#N/A,MAX(tblSalaries[[#This Row],[1 hour]:[8 hours]]))</f>
        <v>6</v>
      </c>
      <c r="X137" s="11">
        <f>IF(ISERROR(tblSalaries[[#This Row],[max h]]),1,tblSalaries[[#This Row],[Salary in USD]]/tblSalaries[[#This Row],[max h]]/260)</f>
        <v>45.512820512820518</v>
      </c>
      <c r="Y137" s="11">
        <f>IF(tblSalaries[[#This Row],[Years of Experience]]="",0,"0")</f>
        <v>0</v>
      </c>
      <c r="Z137"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137" s="11">
        <f>IF(tblSalaries[[#This Row],[Salary in USD]]&lt;1000,1,0)</f>
        <v>0</v>
      </c>
      <c r="AB137" s="11">
        <f>IF(AND(tblSalaries[[#This Row],[Salary in USD]]&gt;1000,tblSalaries[[#This Row],[Salary in USD]]&lt;2000),1,0)</f>
        <v>0</v>
      </c>
    </row>
    <row r="138" spans="2:28" ht="15" customHeight="1">
      <c r="B138" t="s">
        <v>2141</v>
      </c>
      <c r="C138" s="1">
        <v>41055.029953703706</v>
      </c>
      <c r="D138" s="4">
        <v>800000</v>
      </c>
      <c r="E138">
        <v>800000</v>
      </c>
      <c r="F138" t="s">
        <v>40</v>
      </c>
      <c r="G138">
        <f>tblSalaries[[#This Row],[clean Salary (in local currency)]]*VLOOKUP(tblSalaries[[#This Row],[Currency]],tblXrate[],2,FALSE)</f>
        <v>14246.333349954055</v>
      </c>
      <c r="H138" t="s">
        <v>203</v>
      </c>
      <c r="I138" t="s">
        <v>52</v>
      </c>
      <c r="J138" t="s">
        <v>8</v>
      </c>
      <c r="K138" t="str">
        <f>VLOOKUP(tblSalaries[[#This Row],[Where do you work]],tblCountries[[Actual]:[Mapping]],2,FALSE)</f>
        <v>India</v>
      </c>
      <c r="L138" t="s">
        <v>18</v>
      </c>
      <c r="O138" s="10" t="str">
        <f>IF(ISERROR(FIND("1",tblSalaries[[#This Row],[How many hours of a day you work on Excel]])),"",1)</f>
        <v/>
      </c>
      <c r="P138" s="11">
        <f>IF(ISERROR(FIND("2",tblSalaries[[#This Row],[How many hours of a day you work on Excel]])),"",2)</f>
        <v>2</v>
      </c>
      <c r="Q138" s="10">
        <f>IF(ISERROR(FIND("3",tblSalaries[[#This Row],[How many hours of a day you work on Excel]])),"",3)</f>
        <v>3</v>
      </c>
      <c r="R138" s="10" t="str">
        <f>IF(ISERROR(FIND("4",tblSalaries[[#This Row],[How many hours of a day you work on Excel]])),"",4)</f>
        <v/>
      </c>
      <c r="S138" s="10" t="str">
        <f>IF(ISERROR(FIND("5",tblSalaries[[#This Row],[How many hours of a day you work on Excel]])),"",5)</f>
        <v/>
      </c>
      <c r="T138" s="10" t="str">
        <f>IF(ISERROR(FIND("6",tblSalaries[[#This Row],[How many hours of a day you work on Excel]])),"",6)</f>
        <v/>
      </c>
      <c r="U138" s="11" t="str">
        <f>IF(ISERROR(FIND("7",tblSalaries[[#This Row],[How many hours of a day you work on Excel]])),"",7)</f>
        <v/>
      </c>
      <c r="V138" s="11" t="str">
        <f>IF(ISERROR(FIND("8",tblSalaries[[#This Row],[How many hours of a day you work on Excel]])),"",8)</f>
        <v/>
      </c>
      <c r="W138" s="11">
        <f>IF(MAX(tblSalaries[[#This Row],[1 hour]:[8 hours]])=0,#N/A,MAX(tblSalaries[[#This Row],[1 hour]:[8 hours]]))</f>
        <v>3</v>
      </c>
      <c r="X138" s="11">
        <f>IF(ISERROR(tblSalaries[[#This Row],[max h]]),1,tblSalaries[[#This Row],[Salary in USD]]/tblSalaries[[#This Row],[max h]]/260)</f>
        <v>18.264529935838532</v>
      </c>
      <c r="Y138" s="11">
        <f>IF(tblSalaries[[#This Row],[Years of Experience]]="",0,"0")</f>
        <v>0</v>
      </c>
      <c r="Z138"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138" s="11">
        <f>IF(tblSalaries[[#This Row],[Salary in USD]]&lt;1000,1,0)</f>
        <v>0</v>
      </c>
      <c r="AB138" s="11">
        <f>IF(AND(tblSalaries[[#This Row],[Salary in USD]]&gt;1000,tblSalaries[[#This Row],[Salary in USD]]&lt;2000),1,0)</f>
        <v>0</v>
      </c>
    </row>
    <row r="139" spans="2:28" ht="15" customHeight="1">
      <c r="B139" t="s">
        <v>2142</v>
      </c>
      <c r="C139" s="1">
        <v>41055.030057870368</v>
      </c>
      <c r="D139" s="4">
        <v>70000</v>
      </c>
      <c r="E139">
        <v>70000</v>
      </c>
      <c r="F139" t="s">
        <v>86</v>
      </c>
      <c r="G139">
        <f>tblSalaries[[#This Row],[clean Salary (in local currency)]]*VLOOKUP(tblSalaries[[#This Row],[Currency]],tblXrate[],2,FALSE)</f>
        <v>68835.306612122877</v>
      </c>
      <c r="H139" t="s">
        <v>204</v>
      </c>
      <c r="I139" t="s">
        <v>52</v>
      </c>
      <c r="J139" t="s">
        <v>205</v>
      </c>
      <c r="K139" t="str">
        <f>VLOOKUP(tblSalaries[[#This Row],[Where do you work]],tblCountries[[Actual]:[Mapping]],2,FALSE)</f>
        <v>Canada</v>
      </c>
      <c r="L139" t="s">
        <v>9</v>
      </c>
      <c r="O139" s="10" t="str">
        <f>IF(ISERROR(FIND("1",tblSalaries[[#This Row],[How many hours of a day you work on Excel]])),"",1)</f>
        <v/>
      </c>
      <c r="P139" s="11" t="str">
        <f>IF(ISERROR(FIND("2",tblSalaries[[#This Row],[How many hours of a day you work on Excel]])),"",2)</f>
        <v/>
      </c>
      <c r="Q139" s="10" t="str">
        <f>IF(ISERROR(FIND("3",tblSalaries[[#This Row],[How many hours of a day you work on Excel]])),"",3)</f>
        <v/>
      </c>
      <c r="R139" s="10">
        <f>IF(ISERROR(FIND("4",tblSalaries[[#This Row],[How many hours of a day you work on Excel]])),"",4)</f>
        <v>4</v>
      </c>
      <c r="S139" s="10" t="str">
        <f>IF(ISERROR(FIND("5",tblSalaries[[#This Row],[How many hours of a day you work on Excel]])),"",5)</f>
        <v/>
      </c>
      <c r="T139" s="10">
        <f>IF(ISERROR(FIND("6",tblSalaries[[#This Row],[How many hours of a day you work on Excel]])),"",6)</f>
        <v>6</v>
      </c>
      <c r="U139" s="11" t="str">
        <f>IF(ISERROR(FIND("7",tblSalaries[[#This Row],[How many hours of a day you work on Excel]])),"",7)</f>
        <v/>
      </c>
      <c r="V139" s="11" t="str">
        <f>IF(ISERROR(FIND("8",tblSalaries[[#This Row],[How many hours of a day you work on Excel]])),"",8)</f>
        <v/>
      </c>
      <c r="W139" s="11">
        <f>IF(MAX(tblSalaries[[#This Row],[1 hour]:[8 hours]])=0,#N/A,MAX(tblSalaries[[#This Row],[1 hour]:[8 hours]]))</f>
        <v>6</v>
      </c>
      <c r="X139" s="11">
        <f>IF(ISERROR(tblSalaries[[#This Row],[max h]]),1,tblSalaries[[#This Row],[Salary in USD]]/tblSalaries[[#This Row],[max h]]/260)</f>
        <v>44.125196546232615</v>
      </c>
      <c r="Y139" s="11">
        <f>IF(tblSalaries[[#This Row],[Years of Experience]]="",0,"0")</f>
        <v>0</v>
      </c>
      <c r="Z139"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139" s="11">
        <f>IF(tblSalaries[[#This Row],[Salary in USD]]&lt;1000,1,0)</f>
        <v>0</v>
      </c>
      <c r="AB139" s="11">
        <f>IF(AND(tblSalaries[[#This Row],[Salary in USD]]&gt;1000,tblSalaries[[#This Row],[Salary in USD]]&lt;2000),1,0)</f>
        <v>0</v>
      </c>
    </row>
    <row r="140" spans="2:28" ht="15" customHeight="1">
      <c r="B140" t="s">
        <v>2143</v>
      </c>
      <c r="C140" s="1">
        <v>41055.030150462961</v>
      </c>
      <c r="D140" s="4">
        <v>50000</v>
      </c>
      <c r="E140">
        <v>50000</v>
      </c>
      <c r="F140" t="s">
        <v>86</v>
      </c>
      <c r="G140">
        <f>tblSalaries[[#This Row],[clean Salary (in local currency)]]*VLOOKUP(tblSalaries[[#This Row],[Currency]],tblXrate[],2,FALSE)</f>
        <v>49168.076151516347</v>
      </c>
      <c r="H140" t="s">
        <v>206</v>
      </c>
      <c r="I140" t="s">
        <v>52</v>
      </c>
      <c r="J140" t="s">
        <v>88</v>
      </c>
      <c r="K140" t="str">
        <f>VLOOKUP(tblSalaries[[#This Row],[Where do you work]],tblCountries[[Actual]:[Mapping]],2,FALSE)</f>
        <v>Canada</v>
      </c>
      <c r="L140" t="s">
        <v>9</v>
      </c>
      <c r="O140" s="10" t="str">
        <f>IF(ISERROR(FIND("1",tblSalaries[[#This Row],[How many hours of a day you work on Excel]])),"",1)</f>
        <v/>
      </c>
      <c r="P140" s="11" t="str">
        <f>IF(ISERROR(FIND("2",tblSalaries[[#This Row],[How many hours of a day you work on Excel]])),"",2)</f>
        <v/>
      </c>
      <c r="Q140" s="10" t="str">
        <f>IF(ISERROR(FIND("3",tblSalaries[[#This Row],[How many hours of a day you work on Excel]])),"",3)</f>
        <v/>
      </c>
      <c r="R140" s="10">
        <f>IF(ISERROR(FIND("4",tblSalaries[[#This Row],[How many hours of a day you work on Excel]])),"",4)</f>
        <v>4</v>
      </c>
      <c r="S140" s="10" t="str">
        <f>IF(ISERROR(FIND("5",tblSalaries[[#This Row],[How many hours of a day you work on Excel]])),"",5)</f>
        <v/>
      </c>
      <c r="T140" s="10">
        <f>IF(ISERROR(FIND("6",tblSalaries[[#This Row],[How many hours of a day you work on Excel]])),"",6)</f>
        <v>6</v>
      </c>
      <c r="U140" s="11" t="str">
        <f>IF(ISERROR(FIND("7",tblSalaries[[#This Row],[How many hours of a day you work on Excel]])),"",7)</f>
        <v/>
      </c>
      <c r="V140" s="11" t="str">
        <f>IF(ISERROR(FIND("8",tblSalaries[[#This Row],[How many hours of a day you work on Excel]])),"",8)</f>
        <v/>
      </c>
      <c r="W140" s="11">
        <f>IF(MAX(tblSalaries[[#This Row],[1 hour]:[8 hours]])=0,#N/A,MAX(tblSalaries[[#This Row],[1 hour]:[8 hours]]))</f>
        <v>6</v>
      </c>
      <c r="X140" s="11">
        <f>IF(ISERROR(tblSalaries[[#This Row],[max h]]),1,tblSalaries[[#This Row],[Salary in USD]]/tblSalaries[[#This Row],[max h]]/260)</f>
        <v>31.517997533023298</v>
      </c>
      <c r="Y140" s="11">
        <f>IF(tblSalaries[[#This Row],[Years of Experience]]="",0,"0")</f>
        <v>0</v>
      </c>
      <c r="Z140"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140" s="11">
        <f>IF(tblSalaries[[#This Row],[Salary in USD]]&lt;1000,1,0)</f>
        <v>0</v>
      </c>
      <c r="AB140" s="11">
        <f>IF(AND(tblSalaries[[#This Row],[Salary in USD]]&gt;1000,tblSalaries[[#This Row],[Salary in USD]]&lt;2000),1,0)</f>
        <v>0</v>
      </c>
    </row>
    <row r="141" spans="2:28" ht="15" customHeight="1">
      <c r="B141" t="s">
        <v>2144</v>
      </c>
      <c r="C141" s="1">
        <v>41055.030173611114</v>
      </c>
      <c r="D141" s="4">
        <v>40000</v>
      </c>
      <c r="E141">
        <v>40000</v>
      </c>
      <c r="F141" t="s">
        <v>6</v>
      </c>
      <c r="G141">
        <f>tblSalaries[[#This Row],[clean Salary (in local currency)]]*VLOOKUP(tblSalaries[[#This Row],[Currency]],tblXrate[],2,FALSE)</f>
        <v>40000</v>
      </c>
      <c r="H141" t="s">
        <v>207</v>
      </c>
      <c r="I141" t="s">
        <v>20</v>
      </c>
      <c r="J141" t="s">
        <v>15</v>
      </c>
      <c r="K141" t="str">
        <f>VLOOKUP(tblSalaries[[#This Row],[Where do you work]],tblCountries[[Actual]:[Mapping]],2,FALSE)</f>
        <v>USA</v>
      </c>
      <c r="L141" t="s">
        <v>9</v>
      </c>
      <c r="O141" s="10" t="str">
        <f>IF(ISERROR(FIND("1",tblSalaries[[#This Row],[How many hours of a day you work on Excel]])),"",1)</f>
        <v/>
      </c>
      <c r="P141" s="11" t="str">
        <f>IF(ISERROR(FIND("2",tblSalaries[[#This Row],[How many hours of a day you work on Excel]])),"",2)</f>
        <v/>
      </c>
      <c r="Q141" s="10" t="str">
        <f>IF(ISERROR(FIND("3",tblSalaries[[#This Row],[How many hours of a day you work on Excel]])),"",3)</f>
        <v/>
      </c>
      <c r="R141" s="10">
        <f>IF(ISERROR(FIND("4",tblSalaries[[#This Row],[How many hours of a day you work on Excel]])),"",4)</f>
        <v>4</v>
      </c>
      <c r="S141" s="10" t="str">
        <f>IF(ISERROR(FIND("5",tblSalaries[[#This Row],[How many hours of a day you work on Excel]])),"",5)</f>
        <v/>
      </c>
      <c r="T141" s="10">
        <f>IF(ISERROR(FIND("6",tblSalaries[[#This Row],[How many hours of a day you work on Excel]])),"",6)</f>
        <v>6</v>
      </c>
      <c r="U141" s="11" t="str">
        <f>IF(ISERROR(FIND("7",tblSalaries[[#This Row],[How many hours of a day you work on Excel]])),"",7)</f>
        <v/>
      </c>
      <c r="V141" s="11" t="str">
        <f>IF(ISERROR(FIND("8",tblSalaries[[#This Row],[How many hours of a day you work on Excel]])),"",8)</f>
        <v/>
      </c>
      <c r="W141" s="11">
        <f>IF(MAX(tblSalaries[[#This Row],[1 hour]:[8 hours]])=0,#N/A,MAX(tblSalaries[[#This Row],[1 hour]:[8 hours]]))</f>
        <v>6</v>
      </c>
      <c r="X141" s="11">
        <f>IF(ISERROR(tblSalaries[[#This Row],[max h]]),1,tblSalaries[[#This Row],[Salary in USD]]/tblSalaries[[#This Row],[max h]]/260)</f>
        <v>25.641025641025642</v>
      </c>
      <c r="Y141" s="11">
        <f>IF(tblSalaries[[#This Row],[Years of Experience]]="",0,"0")</f>
        <v>0</v>
      </c>
      <c r="Z141"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141" s="11">
        <f>IF(tblSalaries[[#This Row],[Salary in USD]]&lt;1000,1,0)</f>
        <v>0</v>
      </c>
      <c r="AB141" s="11">
        <f>IF(AND(tblSalaries[[#This Row],[Salary in USD]]&gt;1000,tblSalaries[[#This Row],[Salary in USD]]&lt;2000),1,0)</f>
        <v>0</v>
      </c>
    </row>
    <row r="142" spans="2:28" ht="15" customHeight="1">
      <c r="B142" t="s">
        <v>2145</v>
      </c>
      <c r="C142" s="1">
        <v>41055.03025462963</v>
      </c>
      <c r="D142" s="4" t="s">
        <v>208</v>
      </c>
      <c r="E142">
        <v>62000</v>
      </c>
      <c r="F142" t="s">
        <v>86</v>
      </c>
      <c r="G142">
        <f>tblSalaries[[#This Row],[clean Salary (in local currency)]]*VLOOKUP(tblSalaries[[#This Row],[Currency]],tblXrate[],2,FALSE)</f>
        <v>60968.414427880263</v>
      </c>
      <c r="H142" t="s">
        <v>209</v>
      </c>
      <c r="I142" t="s">
        <v>20</v>
      </c>
      <c r="J142" t="s">
        <v>88</v>
      </c>
      <c r="K142" t="str">
        <f>VLOOKUP(tblSalaries[[#This Row],[Where do you work]],tblCountries[[Actual]:[Mapping]],2,FALSE)</f>
        <v>Canada</v>
      </c>
      <c r="L142" t="s">
        <v>18</v>
      </c>
      <c r="O142" s="10" t="str">
        <f>IF(ISERROR(FIND("1",tblSalaries[[#This Row],[How many hours of a day you work on Excel]])),"",1)</f>
        <v/>
      </c>
      <c r="P142" s="11">
        <f>IF(ISERROR(FIND("2",tblSalaries[[#This Row],[How many hours of a day you work on Excel]])),"",2)</f>
        <v>2</v>
      </c>
      <c r="Q142" s="10">
        <f>IF(ISERROR(FIND("3",tblSalaries[[#This Row],[How many hours of a day you work on Excel]])),"",3)</f>
        <v>3</v>
      </c>
      <c r="R142" s="10" t="str">
        <f>IF(ISERROR(FIND("4",tblSalaries[[#This Row],[How many hours of a day you work on Excel]])),"",4)</f>
        <v/>
      </c>
      <c r="S142" s="10" t="str">
        <f>IF(ISERROR(FIND("5",tblSalaries[[#This Row],[How many hours of a day you work on Excel]])),"",5)</f>
        <v/>
      </c>
      <c r="T142" s="10" t="str">
        <f>IF(ISERROR(FIND("6",tblSalaries[[#This Row],[How many hours of a day you work on Excel]])),"",6)</f>
        <v/>
      </c>
      <c r="U142" s="11" t="str">
        <f>IF(ISERROR(FIND("7",tblSalaries[[#This Row],[How many hours of a day you work on Excel]])),"",7)</f>
        <v/>
      </c>
      <c r="V142" s="11" t="str">
        <f>IF(ISERROR(FIND("8",tblSalaries[[#This Row],[How many hours of a day you work on Excel]])),"",8)</f>
        <v/>
      </c>
      <c r="W142" s="11">
        <f>IF(MAX(tblSalaries[[#This Row],[1 hour]:[8 hours]])=0,#N/A,MAX(tblSalaries[[#This Row],[1 hour]:[8 hours]]))</f>
        <v>3</v>
      </c>
      <c r="X142" s="11">
        <f>IF(ISERROR(tblSalaries[[#This Row],[max h]]),1,tblSalaries[[#This Row],[Salary in USD]]/tblSalaries[[#This Row],[max h]]/260)</f>
        <v>78.164633881897771</v>
      </c>
      <c r="Y142" s="11">
        <f>IF(tblSalaries[[#This Row],[Years of Experience]]="",0,"0")</f>
        <v>0</v>
      </c>
      <c r="Z142"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142" s="11">
        <f>IF(tblSalaries[[#This Row],[Salary in USD]]&lt;1000,1,0)</f>
        <v>0</v>
      </c>
      <c r="AB142" s="11">
        <f>IF(AND(tblSalaries[[#This Row],[Salary in USD]]&gt;1000,tblSalaries[[#This Row],[Salary in USD]]&lt;2000),1,0)</f>
        <v>0</v>
      </c>
    </row>
    <row r="143" spans="2:28" ht="15" customHeight="1">
      <c r="B143" t="s">
        <v>2146</v>
      </c>
      <c r="C143" s="1">
        <v>41055.030277777776</v>
      </c>
      <c r="D143" s="4" t="s">
        <v>210</v>
      </c>
      <c r="E143">
        <v>336000</v>
      </c>
      <c r="F143" t="s">
        <v>40</v>
      </c>
      <c r="G143">
        <f>tblSalaries[[#This Row],[clean Salary (in local currency)]]*VLOOKUP(tblSalaries[[#This Row],[Currency]],tblXrate[],2,FALSE)</f>
        <v>5983.4600069807029</v>
      </c>
      <c r="H143" t="s">
        <v>211</v>
      </c>
      <c r="I143" t="s">
        <v>3999</v>
      </c>
      <c r="J143" t="s">
        <v>8</v>
      </c>
      <c r="K143" t="str">
        <f>VLOOKUP(tblSalaries[[#This Row],[Where do you work]],tblCountries[[Actual]:[Mapping]],2,FALSE)</f>
        <v>India</v>
      </c>
      <c r="L143" t="s">
        <v>9</v>
      </c>
      <c r="O143" s="10" t="str">
        <f>IF(ISERROR(FIND("1",tblSalaries[[#This Row],[How many hours of a day you work on Excel]])),"",1)</f>
        <v/>
      </c>
      <c r="P143" s="11" t="str">
        <f>IF(ISERROR(FIND("2",tblSalaries[[#This Row],[How many hours of a day you work on Excel]])),"",2)</f>
        <v/>
      </c>
      <c r="Q143" s="10" t="str">
        <f>IF(ISERROR(FIND("3",tblSalaries[[#This Row],[How many hours of a day you work on Excel]])),"",3)</f>
        <v/>
      </c>
      <c r="R143" s="10">
        <f>IF(ISERROR(FIND("4",tblSalaries[[#This Row],[How many hours of a day you work on Excel]])),"",4)</f>
        <v>4</v>
      </c>
      <c r="S143" s="10" t="str">
        <f>IF(ISERROR(FIND("5",tblSalaries[[#This Row],[How many hours of a day you work on Excel]])),"",5)</f>
        <v/>
      </c>
      <c r="T143" s="10">
        <f>IF(ISERROR(FIND("6",tblSalaries[[#This Row],[How many hours of a day you work on Excel]])),"",6)</f>
        <v>6</v>
      </c>
      <c r="U143" s="11" t="str">
        <f>IF(ISERROR(FIND("7",tblSalaries[[#This Row],[How many hours of a day you work on Excel]])),"",7)</f>
        <v/>
      </c>
      <c r="V143" s="11" t="str">
        <f>IF(ISERROR(FIND("8",tblSalaries[[#This Row],[How many hours of a day you work on Excel]])),"",8)</f>
        <v/>
      </c>
      <c r="W143" s="11">
        <f>IF(MAX(tblSalaries[[#This Row],[1 hour]:[8 hours]])=0,#N/A,MAX(tblSalaries[[#This Row],[1 hour]:[8 hours]]))</f>
        <v>6</v>
      </c>
      <c r="X143" s="11">
        <f>IF(ISERROR(tblSalaries[[#This Row],[max h]]),1,tblSalaries[[#This Row],[Salary in USD]]/tblSalaries[[#This Row],[max h]]/260)</f>
        <v>3.8355512865260919</v>
      </c>
      <c r="Y143" s="11">
        <f>IF(tblSalaries[[#This Row],[Years of Experience]]="",0,"0")</f>
        <v>0</v>
      </c>
      <c r="Z143"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143" s="11">
        <f>IF(tblSalaries[[#This Row],[Salary in USD]]&lt;1000,1,0)</f>
        <v>0</v>
      </c>
      <c r="AB143" s="11">
        <f>IF(AND(tblSalaries[[#This Row],[Salary in USD]]&gt;1000,tblSalaries[[#This Row],[Salary in USD]]&lt;2000),1,0)</f>
        <v>0</v>
      </c>
    </row>
    <row r="144" spans="2:28" ht="15" customHeight="1">
      <c r="B144" t="s">
        <v>2147</v>
      </c>
      <c r="C144" s="1">
        <v>41055.030277777776</v>
      </c>
      <c r="D144" s="4">
        <v>53000</v>
      </c>
      <c r="E144">
        <v>53000</v>
      </c>
      <c r="F144" t="s">
        <v>6</v>
      </c>
      <c r="G144">
        <f>tblSalaries[[#This Row],[clean Salary (in local currency)]]*VLOOKUP(tblSalaries[[#This Row],[Currency]],tblXrate[],2,FALSE)</f>
        <v>53000</v>
      </c>
      <c r="H144" t="s">
        <v>153</v>
      </c>
      <c r="I144" t="s">
        <v>20</v>
      </c>
      <c r="J144" t="s">
        <v>15</v>
      </c>
      <c r="K144" t="str">
        <f>VLOOKUP(tblSalaries[[#This Row],[Where do you work]],tblCountries[[Actual]:[Mapping]],2,FALSE)</f>
        <v>USA</v>
      </c>
      <c r="L144" t="s">
        <v>9</v>
      </c>
      <c r="O144" s="10" t="str">
        <f>IF(ISERROR(FIND("1",tblSalaries[[#This Row],[How many hours of a day you work on Excel]])),"",1)</f>
        <v/>
      </c>
      <c r="P144" s="11" t="str">
        <f>IF(ISERROR(FIND("2",tblSalaries[[#This Row],[How many hours of a day you work on Excel]])),"",2)</f>
        <v/>
      </c>
      <c r="Q144" s="10" t="str">
        <f>IF(ISERROR(FIND("3",tblSalaries[[#This Row],[How many hours of a day you work on Excel]])),"",3)</f>
        <v/>
      </c>
      <c r="R144" s="10">
        <f>IF(ISERROR(FIND("4",tblSalaries[[#This Row],[How many hours of a day you work on Excel]])),"",4)</f>
        <v>4</v>
      </c>
      <c r="S144" s="10" t="str">
        <f>IF(ISERROR(FIND("5",tblSalaries[[#This Row],[How many hours of a day you work on Excel]])),"",5)</f>
        <v/>
      </c>
      <c r="T144" s="10">
        <f>IF(ISERROR(FIND("6",tblSalaries[[#This Row],[How many hours of a day you work on Excel]])),"",6)</f>
        <v>6</v>
      </c>
      <c r="U144" s="11" t="str">
        <f>IF(ISERROR(FIND("7",tblSalaries[[#This Row],[How many hours of a day you work on Excel]])),"",7)</f>
        <v/>
      </c>
      <c r="V144" s="11" t="str">
        <f>IF(ISERROR(FIND("8",tblSalaries[[#This Row],[How many hours of a day you work on Excel]])),"",8)</f>
        <v/>
      </c>
      <c r="W144" s="11">
        <f>IF(MAX(tblSalaries[[#This Row],[1 hour]:[8 hours]])=0,#N/A,MAX(tblSalaries[[#This Row],[1 hour]:[8 hours]]))</f>
        <v>6</v>
      </c>
      <c r="X144" s="11">
        <f>IF(ISERROR(tblSalaries[[#This Row],[max h]]),1,tblSalaries[[#This Row],[Salary in USD]]/tblSalaries[[#This Row],[max h]]/260)</f>
        <v>33.974358974358978</v>
      </c>
      <c r="Y144" s="11">
        <f>IF(tblSalaries[[#This Row],[Years of Experience]]="",0,"0")</f>
        <v>0</v>
      </c>
      <c r="Z144"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144" s="11">
        <f>IF(tblSalaries[[#This Row],[Salary in USD]]&lt;1000,1,0)</f>
        <v>0</v>
      </c>
      <c r="AB144" s="11">
        <f>IF(AND(tblSalaries[[#This Row],[Salary in USD]]&gt;1000,tblSalaries[[#This Row],[Salary in USD]]&lt;2000),1,0)</f>
        <v>0</v>
      </c>
    </row>
    <row r="145" spans="2:28" ht="15" customHeight="1">
      <c r="B145" t="s">
        <v>2148</v>
      </c>
      <c r="C145" s="1">
        <v>41055.030428240738</v>
      </c>
      <c r="D145" s="4">
        <v>104000</v>
      </c>
      <c r="E145">
        <v>104000</v>
      </c>
      <c r="F145" t="s">
        <v>6</v>
      </c>
      <c r="G145">
        <f>tblSalaries[[#This Row],[clean Salary (in local currency)]]*VLOOKUP(tblSalaries[[#This Row],[Currency]],tblXrate[],2,FALSE)</f>
        <v>104000</v>
      </c>
      <c r="H145" t="s">
        <v>212</v>
      </c>
      <c r="I145" t="s">
        <v>4001</v>
      </c>
      <c r="J145" t="s">
        <v>15</v>
      </c>
      <c r="K145" t="str">
        <f>VLOOKUP(tblSalaries[[#This Row],[Where do you work]],tblCountries[[Actual]:[Mapping]],2,FALSE)</f>
        <v>USA</v>
      </c>
      <c r="L145" t="s">
        <v>18</v>
      </c>
      <c r="O145" s="10" t="str">
        <f>IF(ISERROR(FIND("1",tblSalaries[[#This Row],[How many hours of a day you work on Excel]])),"",1)</f>
        <v/>
      </c>
      <c r="P145" s="11">
        <f>IF(ISERROR(FIND("2",tblSalaries[[#This Row],[How many hours of a day you work on Excel]])),"",2)</f>
        <v>2</v>
      </c>
      <c r="Q145" s="10">
        <f>IF(ISERROR(FIND("3",tblSalaries[[#This Row],[How many hours of a day you work on Excel]])),"",3)</f>
        <v>3</v>
      </c>
      <c r="R145" s="10" t="str">
        <f>IF(ISERROR(FIND("4",tblSalaries[[#This Row],[How many hours of a day you work on Excel]])),"",4)</f>
        <v/>
      </c>
      <c r="S145" s="10" t="str">
        <f>IF(ISERROR(FIND("5",tblSalaries[[#This Row],[How many hours of a day you work on Excel]])),"",5)</f>
        <v/>
      </c>
      <c r="T145" s="10" t="str">
        <f>IF(ISERROR(FIND("6",tblSalaries[[#This Row],[How many hours of a day you work on Excel]])),"",6)</f>
        <v/>
      </c>
      <c r="U145" s="11" t="str">
        <f>IF(ISERROR(FIND("7",tblSalaries[[#This Row],[How many hours of a day you work on Excel]])),"",7)</f>
        <v/>
      </c>
      <c r="V145" s="11" t="str">
        <f>IF(ISERROR(FIND("8",tblSalaries[[#This Row],[How many hours of a day you work on Excel]])),"",8)</f>
        <v/>
      </c>
      <c r="W145" s="11">
        <f>IF(MAX(tblSalaries[[#This Row],[1 hour]:[8 hours]])=0,#N/A,MAX(tblSalaries[[#This Row],[1 hour]:[8 hours]]))</f>
        <v>3</v>
      </c>
      <c r="X145" s="11">
        <f>IF(ISERROR(tblSalaries[[#This Row],[max h]]),1,tblSalaries[[#This Row],[Salary in USD]]/tblSalaries[[#This Row],[max h]]/260)</f>
        <v>133.33333333333331</v>
      </c>
      <c r="Y145" s="11">
        <f>IF(tblSalaries[[#This Row],[Years of Experience]]="",0,"0")</f>
        <v>0</v>
      </c>
      <c r="Z145"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145" s="11">
        <f>IF(tblSalaries[[#This Row],[Salary in USD]]&lt;1000,1,0)</f>
        <v>0</v>
      </c>
      <c r="AB145" s="11">
        <f>IF(AND(tblSalaries[[#This Row],[Salary in USD]]&gt;1000,tblSalaries[[#This Row],[Salary in USD]]&lt;2000),1,0)</f>
        <v>0</v>
      </c>
    </row>
    <row r="146" spans="2:28" ht="15" customHeight="1">
      <c r="B146" t="s">
        <v>2149</v>
      </c>
      <c r="C146" s="1">
        <v>41055.030578703707</v>
      </c>
      <c r="D146" s="4">
        <v>57000</v>
      </c>
      <c r="E146">
        <v>57000</v>
      </c>
      <c r="F146" t="s">
        <v>6</v>
      </c>
      <c r="G146">
        <f>tblSalaries[[#This Row],[clean Salary (in local currency)]]*VLOOKUP(tblSalaries[[#This Row],[Currency]],tblXrate[],2,FALSE)</f>
        <v>57000</v>
      </c>
      <c r="H146" t="s">
        <v>213</v>
      </c>
      <c r="I146" t="s">
        <v>279</v>
      </c>
      <c r="J146" t="s">
        <v>15</v>
      </c>
      <c r="K146" t="str">
        <f>VLOOKUP(tblSalaries[[#This Row],[Where do you work]],tblCountries[[Actual]:[Mapping]],2,FALSE)</f>
        <v>USA</v>
      </c>
      <c r="L146" t="s">
        <v>9</v>
      </c>
      <c r="O146" s="10" t="str">
        <f>IF(ISERROR(FIND("1",tblSalaries[[#This Row],[How many hours of a day you work on Excel]])),"",1)</f>
        <v/>
      </c>
      <c r="P146" s="11" t="str">
        <f>IF(ISERROR(FIND("2",tblSalaries[[#This Row],[How many hours of a day you work on Excel]])),"",2)</f>
        <v/>
      </c>
      <c r="Q146" s="10" t="str">
        <f>IF(ISERROR(FIND("3",tblSalaries[[#This Row],[How many hours of a day you work on Excel]])),"",3)</f>
        <v/>
      </c>
      <c r="R146" s="10">
        <f>IF(ISERROR(FIND("4",tblSalaries[[#This Row],[How many hours of a day you work on Excel]])),"",4)</f>
        <v>4</v>
      </c>
      <c r="S146" s="10" t="str">
        <f>IF(ISERROR(FIND("5",tblSalaries[[#This Row],[How many hours of a day you work on Excel]])),"",5)</f>
        <v/>
      </c>
      <c r="T146" s="10">
        <f>IF(ISERROR(FIND("6",tblSalaries[[#This Row],[How many hours of a day you work on Excel]])),"",6)</f>
        <v>6</v>
      </c>
      <c r="U146" s="11" t="str">
        <f>IF(ISERROR(FIND("7",tblSalaries[[#This Row],[How many hours of a day you work on Excel]])),"",7)</f>
        <v/>
      </c>
      <c r="V146" s="11" t="str">
        <f>IF(ISERROR(FIND("8",tblSalaries[[#This Row],[How many hours of a day you work on Excel]])),"",8)</f>
        <v/>
      </c>
      <c r="W146" s="11">
        <f>IF(MAX(tblSalaries[[#This Row],[1 hour]:[8 hours]])=0,#N/A,MAX(tblSalaries[[#This Row],[1 hour]:[8 hours]]))</f>
        <v>6</v>
      </c>
      <c r="X146" s="11">
        <f>IF(ISERROR(tblSalaries[[#This Row],[max h]]),1,tblSalaries[[#This Row],[Salary in USD]]/tblSalaries[[#This Row],[max h]]/260)</f>
        <v>36.53846153846154</v>
      </c>
      <c r="Y146" s="11">
        <f>IF(tblSalaries[[#This Row],[Years of Experience]]="",0,"0")</f>
        <v>0</v>
      </c>
      <c r="Z146"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146" s="11">
        <f>IF(tblSalaries[[#This Row],[Salary in USD]]&lt;1000,1,0)</f>
        <v>0</v>
      </c>
      <c r="AB146" s="11">
        <f>IF(AND(tblSalaries[[#This Row],[Salary in USD]]&gt;1000,tblSalaries[[#This Row],[Salary in USD]]&lt;2000),1,0)</f>
        <v>0</v>
      </c>
    </row>
    <row r="147" spans="2:28" ht="15" customHeight="1">
      <c r="B147" t="s">
        <v>2150</v>
      </c>
      <c r="C147" s="1">
        <v>41055.030659722222</v>
      </c>
      <c r="D147" s="4">
        <v>45000</v>
      </c>
      <c r="E147">
        <v>45000</v>
      </c>
      <c r="F147" t="s">
        <v>6</v>
      </c>
      <c r="G147">
        <f>tblSalaries[[#This Row],[clean Salary (in local currency)]]*VLOOKUP(tblSalaries[[#This Row],[Currency]],tblXrate[],2,FALSE)</f>
        <v>45000</v>
      </c>
      <c r="H147" t="s">
        <v>214</v>
      </c>
      <c r="I147" t="s">
        <v>20</v>
      </c>
      <c r="J147" t="s">
        <v>15</v>
      </c>
      <c r="K147" t="str">
        <f>VLOOKUP(tblSalaries[[#This Row],[Where do you work]],tblCountries[[Actual]:[Mapping]],2,FALSE)</f>
        <v>USA</v>
      </c>
      <c r="L147" t="s">
        <v>18</v>
      </c>
      <c r="O147" s="10" t="str">
        <f>IF(ISERROR(FIND("1",tblSalaries[[#This Row],[How many hours of a day you work on Excel]])),"",1)</f>
        <v/>
      </c>
      <c r="P147" s="11">
        <f>IF(ISERROR(FIND("2",tblSalaries[[#This Row],[How many hours of a day you work on Excel]])),"",2)</f>
        <v>2</v>
      </c>
      <c r="Q147" s="10">
        <f>IF(ISERROR(FIND("3",tblSalaries[[#This Row],[How many hours of a day you work on Excel]])),"",3)</f>
        <v>3</v>
      </c>
      <c r="R147" s="10" t="str">
        <f>IF(ISERROR(FIND("4",tblSalaries[[#This Row],[How many hours of a day you work on Excel]])),"",4)</f>
        <v/>
      </c>
      <c r="S147" s="10" t="str">
        <f>IF(ISERROR(FIND("5",tblSalaries[[#This Row],[How many hours of a day you work on Excel]])),"",5)</f>
        <v/>
      </c>
      <c r="T147" s="10" t="str">
        <f>IF(ISERROR(FIND("6",tblSalaries[[#This Row],[How many hours of a day you work on Excel]])),"",6)</f>
        <v/>
      </c>
      <c r="U147" s="11" t="str">
        <f>IF(ISERROR(FIND("7",tblSalaries[[#This Row],[How many hours of a day you work on Excel]])),"",7)</f>
        <v/>
      </c>
      <c r="V147" s="11" t="str">
        <f>IF(ISERROR(FIND("8",tblSalaries[[#This Row],[How many hours of a day you work on Excel]])),"",8)</f>
        <v/>
      </c>
      <c r="W147" s="11">
        <f>IF(MAX(tblSalaries[[#This Row],[1 hour]:[8 hours]])=0,#N/A,MAX(tblSalaries[[#This Row],[1 hour]:[8 hours]]))</f>
        <v>3</v>
      </c>
      <c r="X147" s="11">
        <f>IF(ISERROR(tblSalaries[[#This Row],[max h]]),1,tblSalaries[[#This Row],[Salary in USD]]/tblSalaries[[#This Row],[max h]]/260)</f>
        <v>57.692307692307693</v>
      </c>
      <c r="Y147" s="11">
        <f>IF(tblSalaries[[#This Row],[Years of Experience]]="",0,"0")</f>
        <v>0</v>
      </c>
      <c r="Z147"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147" s="11">
        <f>IF(tblSalaries[[#This Row],[Salary in USD]]&lt;1000,1,0)</f>
        <v>0</v>
      </c>
      <c r="AB147" s="11">
        <f>IF(AND(tblSalaries[[#This Row],[Salary in USD]]&gt;1000,tblSalaries[[#This Row],[Salary in USD]]&lt;2000),1,0)</f>
        <v>0</v>
      </c>
    </row>
    <row r="148" spans="2:28" ht="15" customHeight="1">
      <c r="B148" t="s">
        <v>2151</v>
      </c>
      <c r="C148" s="1">
        <v>41055.030729166669</v>
      </c>
      <c r="D148" s="4">
        <v>92000</v>
      </c>
      <c r="E148">
        <v>92000</v>
      </c>
      <c r="F148" t="s">
        <v>6</v>
      </c>
      <c r="G148">
        <f>tblSalaries[[#This Row],[clean Salary (in local currency)]]*VLOOKUP(tblSalaries[[#This Row],[Currency]],tblXrate[],2,FALSE)</f>
        <v>92000</v>
      </c>
      <c r="H148" t="s">
        <v>215</v>
      </c>
      <c r="I148" t="s">
        <v>20</v>
      </c>
      <c r="J148" t="s">
        <v>15</v>
      </c>
      <c r="K148" t="str">
        <f>VLOOKUP(tblSalaries[[#This Row],[Where do you work]],tblCountries[[Actual]:[Mapping]],2,FALSE)</f>
        <v>USA</v>
      </c>
      <c r="L148" t="s">
        <v>9</v>
      </c>
      <c r="O148" s="10" t="str">
        <f>IF(ISERROR(FIND("1",tblSalaries[[#This Row],[How many hours of a day you work on Excel]])),"",1)</f>
        <v/>
      </c>
      <c r="P148" s="11" t="str">
        <f>IF(ISERROR(FIND("2",tblSalaries[[#This Row],[How many hours of a day you work on Excel]])),"",2)</f>
        <v/>
      </c>
      <c r="Q148" s="10" t="str">
        <f>IF(ISERROR(FIND("3",tblSalaries[[#This Row],[How many hours of a day you work on Excel]])),"",3)</f>
        <v/>
      </c>
      <c r="R148" s="10">
        <f>IF(ISERROR(FIND("4",tblSalaries[[#This Row],[How many hours of a day you work on Excel]])),"",4)</f>
        <v>4</v>
      </c>
      <c r="S148" s="10" t="str">
        <f>IF(ISERROR(FIND("5",tblSalaries[[#This Row],[How many hours of a day you work on Excel]])),"",5)</f>
        <v/>
      </c>
      <c r="T148" s="10">
        <f>IF(ISERROR(FIND("6",tblSalaries[[#This Row],[How many hours of a day you work on Excel]])),"",6)</f>
        <v>6</v>
      </c>
      <c r="U148" s="11" t="str">
        <f>IF(ISERROR(FIND("7",tblSalaries[[#This Row],[How many hours of a day you work on Excel]])),"",7)</f>
        <v/>
      </c>
      <c r="V148" s="11" t="str">
        <f>IF(ISERROR(FIND("8",tblSalaries[[#This Row],[How many hours of a day you work on Excel]])),"",8)</f>
        <v/>
      </c>
      <c r="W148" s="11">
        <f>IF(MAX(tblSalaries[[#This Row],[1 hour]:[8 hours]])=0,#N/A,MAX(tblSalaries[[#This Row],[1 hour]:[8 hours]]))</f>
        <v>6</v>
      </c>
      <c r="X148" s="11">
        <f>IF(ISERROR(tblSalaries[[#This Row],[max h]]),1,tblSalaries[[#This Row],[Salary in USD]]/tblSalaries[[#This Row],[max h]]/260)</f>
        <v>58.974358974358978</v>
      </c>
      <c r="Y148" s="11">
        <f>IF(tblSalaries[[#This Row],[Years of Experience]]="",0,"0")</f>
        <v>0</v>
      </c>
      <c r="Z148"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148" s="11">
        <f>IF(tblSalaries[[#This Row],[Salary in USD]]&lt;1000,1,0)</f>
        <v>0</v>
      </c>
      <c r="AB148" s="11">
        <f>IF(AND(tblSalaries[[#This Row],[Salary in USD]]&gt;1000,tblSalaries[[#This Row],[Salary in USD]]&lt;2000),1,0)</f>
        <v>0</v>
      </c>
    </row>
    <row r="149" spans="2:28" ht="15" customHeight="1">
      <c r="B149" t="s">
        <v>2152</v>
      </c>
      <c r="C149" s="1">
        <v>41055.030763888892</v>
      </c>
      <c r="D149" s="4">
        <v>88000</v>
      </c>
      <c r="E149">
        <v>88000</v>
      </c>
      <c r="F149" t="s">
        <v>6</v>
      </c>
      <c r="G149">
        <f>tblSalaries[[#This Row],[clean Salary (in local currency)]]*VLOOKUP(tblSalaries[[#This Row],[Currency]],tblXrate[],2,FALSE)</f>
        <v>88000</v>
      </c>
      <c r="H149" t="s">
        <v>216</v>
      </c>
      <c r="I149" t="s">
        <v>52</v>
      </c>
      <c r="J149" t="s">
        <v>15</v>
      </c>
      <c r="K149" t="str">
        <f>VLOOKUP(tblSalaries[[#This Row],[Where do you work]],tblCountries[[Actual]:[Mapping]],2,FALSE)</f>
        <v>USA</v>
      </c>
      <c r="L149" t="s">
        <v>9</v>
      </c>
      <c r="O149" s="10" t="str">
        <f>IF(ISERROR(FIND("1",tblSalaries[[#This Row],[How many hours of a day you work on Excel]])),"",1)</f>
        <v/>
      </c>
      <c r="P149" s="11" t="str">
        <f>IF(ISERROR(FIND("2",tblSalaries[[#This Row],[How many hours of a day you work on Excel]])),"",2)</f>
        <v/>
      </c>
      <c r="Q149" s="10" t="str">
        <f>IF(ISERROR(FIND("3",tblSalaries[[#This Row],[How many hours of a day you work on Excel]])),"",3)</f>
        <v/>
      </c>
      <c r="R149" s="10">
        <f>IF(ISERROR(FIND("4",tblSalaries[[#This Row],[How many hours of a day you work on Excel]])),"",4)</f>
        <v>4</v>
      </c>
      <c r="S149" s="10" t="str">
        <f>IF(ISERROR(FIND("5",tblSalaries[[#This Row],[How many hours of a day you work on Excel]])),"",5)</f>
        <v/>
      </c>
      <c r="T149" s="10">
        <f>IF(ISERROR(FIND("6",tblSalaries[[#This Row],[How many hours of a day you work on Excel]])),"",6)</f>
        <v>6</v>
      </c>
      <c r="U149" s="11" t="str">
        <f>IF(ISERROR(FIND("7",tblSalaries[[#This Row],[How many hours of a day you work on Excel]])),"",7)</f>
        <v/>
      </c>
      <c r="V149" s="11" t="str">
        <f>IF(ISERROR(FIND("8",tblSalaries[[#This Row],[How many hours of a day you work on Excel]])),"",8)</f>
        <v/>
      </c>
      <c r="W149" s="11">
        <f>IF(MAX(tblSalaries[[#This Row],[1 hour]:[8 hours]])=0,#N/A,MAX(tblSalaries[[#This Row],[1 hour]:[8 hours]]))</f>
        <v>6</v>
      </c>
      <c r="X149" s="11">
        <f>IF(ISERROR(tblSalaries[[#This Row],[max h]]),1,tblSalaries[[#This Row],[Salary in USD]]/tblSalaries[[#This Row],[max h]]/260)</f>
        <v>56.410256410256409</v>
      </c>
      <c r="Y149" s="11">
        <f>IF(tblSalaries[[#This Row],[Years of Experience]]="",0,"0")</f>
        <v>0</v>
      </c>
      <c r="Z149"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149" s="11">
        <f>IF(tblSalaries[[#This Row],[Salary in USD]]&lt;1000,1,0)</f>
        <v>0</v>
      </c>
      <c r="AB149" s="11">
        <f>IF(AND(tblSalaries[[#This Row],[Salary in USD]]&gt;1000,tblSalaries[[#This Row],[Salary in USD]]&lt;2000),1,0)</f>
        <v>0</v>
      </c>
    </row>
    <row r="150" spans="2:28" ht="15" customHeight="1">
      <c r="B150" t="s">
        <v>2153</v>
      </c>
      <c r="C150" s="1">
        <v>41055.030787037038</v>
      </c>
      <c r="D150" s="4">
        <v>80000</v>
      </c>
      <c r="E150">
        <v>80000</v>
      </c>
      <c r="F150" t="s">
        <v>6</v>
      </c>
      <c r="G150">
        <f>tblSalaries[[#This Row],[clean Salary (in local currency)]]*VLOOKUP(tblSalaries[[#This Row],[Currency]],tblXrate[],2,FALSE)</f>
        <v>80000</v>
      </c>
      <c r="H150" t="s">
        <v>217</v>
      </c>
      <c r="I150" t="s">
        <v>20</v>
      </c>
      <c r="J150" t="s">
        <v>15</v>
      </c>
      <c r="K150" t="str">
        <f>VLOOKUP(tblSalaries[[#This Row],[Where do you work]],tblCountries[[Actual]:[Mapping]],2,FALSE)</f>
        <v>USA</v>
      </c>
      <c r="L150" t="s">
        <v>18</v>
      </c>
      <c r="O150" s="10" t="str">
        <f>IF(ISERROR(FIND("1",tblSalaries[[#This Row],[How many hours of a day you work on Excel]])),"",1)</f>
        <v/>
      </c>
      <c r="P150" s="11">
        <f>IF(ISERROR(FIND("2",tblSalaries[[#This Row],[How many hours of a day you work on Excel]])),"",2)</f>
        <v>2</v>
      </c>
      <c r="Q150" s="10">
        <f>IF(ISERROR(FIND("3",tblSalaries[[#This Row],[How many hours of a day you work on Excel]])),"",3)</f>
        <v>3</v>
      </c>
      <c r="R150" s="10" t="str">
        <f>IF(ISERROR(FIND("4",tblSalaries[[#This Row],[How many hours of a day you work on Excel]])),"",4)</f>
        <v/>
      </c>
      <c r="S150" s="10" t="str">
        <f>IF(ISERROR(FIND("5",tblSalaries[[#This Row],[How many hours of a day you work on Excel]])),"",5)</f>
        <v/>
      </c>
      <c r="T150" s="10" t="str">
        <f>IF(ISERROR(FIND("6",tblSalaries[[#This Row],[How many hours of a day you work on Excel]])),"",6)</f>
        <v/>
      </c>
      <c r="U150" s="11" t="str">
        <f>IF(ISERROR(FIND("7",tblSalaries[[#This Row],[How many hours of a day you work on Excel]])),"",7)</f>
        <v/>
      </c>
      <c r="V150" s="11" t="str">
        <f>IF(ISERROR(FIND("8",tblSalaries[[#This Row],[How many hours of a day you work on Excel]])),"",8)</f>
        <v/>
      </c>
      <c r="W150" s="11">
        <f>IF(MAX(tblSalaries[[#This Row],[1 hour]:[8 hours]])=0,#N/A,MAX(tblSalaries[[#This Row],[1 hour]:[8 hours]]))</f>
        <v>3</v>
      </c>
      <c r="X150" s="11">
        <f>IF(ISERROR(tblSalaries[[#This Row],[max h]]),1,tblSalaries[[#This Row],[Salary in USD]]/tblSalaries[[#This Row],[max h]]/260)</f>
        <v>102.56410256410257</v>
      </c>
      <c r="Y150" s="11">
        <f>IF(tblSalaries[[#This Row],[Years of Experience]]="",0,"0")</f>
        <v>0</v>
      </c>
      <c r="Z150"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150" s="11">
        <f>IF(tblSalaries[[#This Row],[Salary in USD]]&lt;1000,1,0)</f>
        <v>0</v>
      </c>
      <c r="AB150" s="11">
        <f>IF(AND(tblSalaries[[#This Row],[Salary in USD]]&gt;1000,tblSalaries[[#This Row],[Salary in USD]]&lt;2000),1,0)</f>
        <v>0</v>
      </c>
    </row>
    <row r="151" spans="2:28" ht="15" customHeight="1">
      <c r="B151" t="s">
        <v>2154</v>
      </c>
      <c r="C151" s="1">
        <v>41055.030810185184</v>
      </c>
      <c r="D151" s="4">
        <v>69000</v>
      </c>
      <c r="E151">
        <v>69000</v>
      </c>
      <c r="F151" t="s">
        <v>6</v>
      </c>
      <c r="G151">
        <f>tblSalaries[[#This Row],[clean Salary (in local currency)]]*VLOOKUP(tblSalaries[[#This Row],[Currency]],tblXrate[],2,FALSE)</f>
        <v>69000</v>
      </c>
      <c r="H151" t="s">
        <v>218</v>
      </c>
      <c r="I151" t="s">
        <v>356</v>
      </c>
      <c r="J151" t="s">
        <v>15</v>
      </c>
      <c r="K151" t="str">
        <f>VLOOKUP(tblSalaries[[#This Row],[Where do you work]],tblCountries[[Actual]:[Mapping]],2,FALSE)</f>
        <v>USA</v>
      </c>
      <c r="L151" t="s">
        <v>9</v>
      </c>
      <c r="O151" s="10" t="str">
        <f>IF(ISERROR(FIND("1",tblSalaries[[#This Row],[How many hours of a day you work on Excel]])),"",1)</f>
        <v/>
      </c>
      <c r="P151" s="11" t="str">
        <f>IF(ISERROR(FIND("2",tblSalaries[[#This Row],[How many hours of a day you work on Excel]])),"",2)</f>
        <v/>
      </c>
      <c r="Q151" s="10" t="str">
        <f>IF(ISERROR(FIND("3",tblSalaries[[#This Row],[How many hours of a day you work on Excel]])),"",3)</f>
        <v/>
      </c>
      <c r="R151" s="10">
        <f>IF(ISERROR(FIND("4",tblSalaries[[#This Row],[How many hours of a day you work on Excel]])),"",4)</f>
        <v>4</v>
      </c>
      <c r="S151" s="10" t="str">
        <f>IF(ISERROR(FIND("5",tblSalaries[[#This Row],[How many hours of a day you work on Excel]])),"",5)</f>
        <v/>
      </c>
      <c r="T151" s="10">
        <f>IF(ISERROR(FIND("6",tblSalaries[[#This Row],[How many hours of a day you work on Excel]])),"",6)</f>
        <v>6</v>
      </c>
      <c r="U151" s="11" t="str">
        <f>IF(ISERROR(FIND("7",tblSalaries[[#This Row],[How many hours of a day you work on Excel]])),"",7)</f>
        <v/>
      </c>
      <c r="V151" s="11" t="str">
        <f>IF(ISERROR(FIND("8",tblSalaries[[#This Row],[How many hours of a day you work on Excel]])),"",8)</f>
        <v/>
      </c>
      <c r="W151" s="11">
        <f>IF(MAX(tblSalaries[[#This Row],[1 hour]:[8 hours]])=0,#N/A,MAX(tblSalaries[[#This Row],[1 hour]:[8 hours]]))</f>
        <v>6</v>
      </c>
      <c r="X151" s="11">
        <f>IF(ISERROR(tblSalaries[[#This Row],[max h]]),1,tblSalaries[[#This Row],[Salary in USD]]/tblSalaries[[#This Row],[max h]]/260)</f>
        <v>44.230769230769234</v>
      </c>
      <c r="Y151" s="11">
        <f>IF(tblSalaries[[#This Row],[Years of Experience]]="",0,"0")</f>
        <v>0</v>
      </c>
      <c r="Z151"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151" s="11">
        <f>IF(tblSalaries[[#This Row],[Salary in USD]]&lt;1000,1,0)</f>
        <v>0</v>
      </c>
      <c r="AB151" s="11">
        <f>IF(AND(tblSalaries[[#This Row],[Salary in USD]]&gt;1000,tblSalaries[[#This Row],[Salary in USD]]&lt;2000),1,0)</f>
        <v>0</v>
      </c>
    </row>
    <row r="152" spans="2:28" ht="15" customHeight="1">
      <c r="B152" t="s">
        <v>2155</v>
      </c>
      <c r="C152" s="1">
        <v>41055.030821759261</v>
      </c>
      <c r="D152" s="4">
        <v>50000</v>
      </c>
      <c r="E152">
        <v>50000</v>
      </c>
      <c r="F152" t="s">
        <v>6</v>
      </c>
      <c r="G152">
        <f>tblSalaries[[#This Row],[clean Salary (in local currency)]]*VLOOKUP(tblSalaries[[#This Row],[Currency]],tblXrate[],2,FALSE)</f>
        <v>50000</v>
      </c>
      <c r="H152" t="s">
        <v>219</v>
      </c>
      <c r="I152" t="s">
        <v>20</v>
      </c>
      <c r="J152" t="s">
        <v>166</v>
      </c>
      <c r="K152" t="str">
        <f>VLOOKUP(tblSalaries[[#This Row],[Where do you work]],tblCountries[[Actual]:[Mapping]],2,FALSE)</f>
        <v>Mexico</v>
      </c>
      <c r="L152" t="s">
        <v>13</v>
      </c>
      <c r="O152" s="10" t="str">
        <f>IF(ISERROR(FIND("1",tblSalaries[[#This Row],[How many hours of a day you work on Excel]])),"",1)</f>
        <v/>
      </c>
      <c r="P152" s="11" t="str">
        <f>IF(ISERROR(FIND("2",tblSalaries[[#This Row],[How many hours of a day you work on Excel]])),"",2)</f>
        <v/>
      </c>
      <c r="Q152" s="10" t="str">
        <f>IF(ISERROR(FIND("3",tblSalaries[[#This Row],[How many hours of a day you work on Excel]])),"",3)</f>
        <v/>
      </c>
      <c r="R152" s="10" t="str">
        <f>IF(ISERROR(FIND("4",tblSalaries[[#This Row],[How many hours of a day you work on Excel]])),"",4)</f>
        <v/>
      </c>
      <c r="S152" s="10" t="str">
        <f>IF(ISERROR(FIND("5",tblSalaries[[#This Row],[How many hours of a day you work on Excel]])),"",5)</f>
        <v/>
      </c>
      <c r="T152" s="10" t="str">
        <f>IF(ISERROR(FIND("6",tblSalaries[[#This Row],[How many hours of a day you work on Excel]])),"",6)</f>
        <v/>
      </c>
      <c r="U152" s="11" t="str">
        <f>IF(ISERROR(FIND("7",tblSalaries[[#This Row],[How many hours of a day you work on Excel]])),"",7)</f>
        <v/>
      </c>
      <c r="V152" s="11">
        <f>IF(ISERROR(FIND("8",tblSalaries[[#This Row],[How many hours of a day you work on Excel]])),"",8)</f>
        <v>8</v>
      </c>
      <c r="W152" s="11">
        <f>IF(MAX(tblSalaries[[#This Row],[1 hour]:[8 hours]])=0,#N/A,MAX(tblSalaries[[#This Row],[1 hour]:[8 hours]]))</f>
        <v>8</v>
      </c>
      <c r="X152" s="11">
        <f>IF(ISERROR(tblSalaries[[#This Row],[max h]]),1,tblSalaries[[#This Row],[Salary in USD]]/tblSalaries[[#This Row],[max h]]/260)</f>
        <v>24.03846153846154</v>
      </c>
      <c r="Y152" s="11">
        <f>IF(tblSalaries[[#This Row],[Years of Experience]]="",0,"0")</f>
        <v>0</v>
      </c>
      <c r="Z152"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152" s="11">
        <f>IF(tblSalaries[[#This Row],[Salary in USD]]&lt;1000,1,0)</f>
        <v>0</v>
      </c>
      <c r="AB152" s="11">
        <f>IF(AND(tblSalaries[[#This Row],[Salary in USD]]&gt;1000,tblSalaries[[#This Row],[Salary in USD]]&lt;2000),1,0)</f>
        <v>0</v>
      </c>
    </row>
    <row r="153" spans="2:28" ht="15" customHeight="1">
      <c r="B153" t="s">
        <v>2156</v>
      </c>
      <c r="C153" s="1">
        <v>41055.031018518515</v>
      </c>
      <c r="D153" s="4">
        <v>35000</v>
      </c>
      <c r="E153">
        <v>35000</v>
      </c>
      <c r="F153" t="s">
        <v>6</v>
      </c>
      <c r="G153">
        <f>tblSalaries[[#This Row],[clean Salary (in local currency)]]*VLOOKUP(tblSalaries[[#This Row],[Currency]],tblXrate[],2,FALSE)</f>
        <v>35000</v>
      </c>
      <c r="H153" t="s">
        <v>220</v>
      </c>
      <c r="I153" t="s">
        <v>52</v>
      </c>
      <c r="J153" t="s">
        <v>15</v>
      </c>
      <c r="K153" t="str">
        <f>VLOOKUP(tblSalaries[[#This Row],[Where do you work]],tblCountries[[Actual]:[Mapping]],2,FALSE)</f>
        <v>USA</v>
      </c>
      <c r="L153" t="s">
        <v>18</v>
      </c>
      <c r="O153" s="10" t="str">
        <f>IF(ISERROR(FIND("1",tblSalaries[[#This Row],[How many hours of a day you work on Excel]])),"",1)</f>
        <v/>
      </c>
      <c r="P153" s="11">
        <f>IF(ISERROR(FIND("2",tblSalaries[[#This Row],[How many hours of a day you work on Excel]])),"",2)</f>
        <v>2</v>
      </c>
      <c r="Q153" s="10">
        <f>IF(ISERROR(FIND("3",tblSalaries[[#This Row],[How many hours of a day you work on Excel]])),"",3)</f>
        <v>3</v>
      </c>
      <c r="R153" s="10" t="str">
        <f>IF(ISERROR(FIND("4",tblSalaries[[#This Row],[How many hours of a day you work on Excel]])),"",4)</f>
        <v/>
      </c>
      <c r="S153" s="10" t="str">
        <f>IF(ISERROR(FIND("5",tblSalaries[[#This Row],[How many hours of a day you work on Excel]])),"",5)</f>
        <v/>
      </c>
      <c r="T153" s="10" t="str">
        <f>IF(ISERROR(FIND("6",tblSalaries[[#This Row],[How many hours of a day you work on Excel]])),"",6)</f>
        <v/>
      </c>
      <c r="U153" s="11" t="str">
        <f>IF(ISERROR(FIND("7",tblSalaries[[#This Row],[How many hours of a day you work on Excel]])),"",7)</f>
        <v/>
      </c>
      <c r="V153" s="11" t="str">
        <f>IF(ISERROR(FIND("8",tblSalaries[[#This Row],[How many hours of a day you work on Excel]])),"",8)</f>
        <v/>
      </c>
      <c r="W153" s="11">
        <f>IF(MAX(tblSalaries[[#This Row],[1 hour]:[8 hours]])=0,#N/A,MAX(tblSalaries[[#This Row],[1 hour]:[8 hours]]))</f>
        <v>3</v>
      </c>
      <c r="X153" s="11">
        <f>IF(ISERROR(tblSalaries[[#This Row],[max h]]),1,tblSalaries[[#This Row],[Salary in USD]]/tblSalaries[[#This Row],[max h]]/260)</f>
        <v>44.871794871794869</v>
      </c>
      <c r="Y153" s="11">
        <f>IF(tblSalaries[[#This Row],[Years of Experience]]="",0,"0")</f>
        <v>0</v>
      </c>
      <c r="Z153"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153" s="11">
        <f>IF(tblSalaries[[#This Row],[Salary in USD]]&lt;1000,1,0)</f>
        <v>0</v>
      </c>
      <c r="AB153" s="11">
        <f>IF(AND(tblSalaries[[#This Row],[Salary in USD]]&gt;1000,tblSalaries[[#This Row],[Salary in USD]]&lt;2000),1,0)</f>
        <v>0</v>
      </c>
    </row>
    <row r="154" spans="2:28" ht="15" customHeight="1">
      <c r="B154" t="s">
        <v>2157</v>
      </c>
      <c r="C154" s="1">
        <v>41055.031238425923</v>
      </c>
      <c r="D154" s="4">
        <v>96000</v>
      </c>
      <c r="E154">
        <v>96000</v>
      </c>
      <c r="F154" t="s">
        <v>6</v>
      </c>
      <c r="G154">
        <f>tblSalaries[[#This Row],[clean Salary (in local currency)]]*VLOOKUP(tblSalaries[[#This Row],[Currency]],tblXrate[],2,FALSE)</f>
        <v>96000</v>
      </c>
      <c r="H154" t="s">
        <v>221</v>
      </c>
      <c r="I154" t="s">
        <v>20</v>
      </c>
      <c r="J154" t="s">
        <v>15</v>
      </c>
      <c r="K154" t="str">
        <f>VLOOKUP(tblSalaries[[#This Row],[Where do you work]],tblCountries[[Actual]:[Mapping]],2,FALSE)</f>
        <v>USA</v>
      </c>
      <c r="L154" t="s">
        <v>9</v>
      </c>
      <c r="O154" s="10" t="str">
        <f>IF(ISERROR(FIND("1",tblSalaries[[#This Row],[How many hours of a day you work on Excel]])),"",1)</f>
        <v/>
      </c>
      <c r="P154" s="11" t="str">
        <f>IF(ISERROR(FIND("2",tblSalaries[[#This Row],[How many hours of a day you work on Excel]])),"",2)</f>
        <v/>
      </c>
      <c r="Q154" s="10" t="str">
        <f>IF(ISERROR(FIND("3",tblSalaries[[#This Row],[How many hours of a day you work on Excel]])),"",3)</f>
        <v/>
      </c>
      <c r="R154" s="10">
        <f>IF(ISERROR(FIND("4",tblSalaries[[#This Row],[How many hours of a day you work on Excel]])),"",4)</f>
        <v>4</v>
      </c>
      <c r="S154" s="10" t="str">
        <f>IF(ISERROR(FIND("5",tblSalaries[[#This Row],[How many hours of a day you work on Excel]])),"",5)</f>
        <v/>
      </c>
      <c r="T154" s="10">
        <f>IF(ISERROR(FIND("6",tblSalaries[[#This Row],[How many hours of a day you work on Excel]])),"",6)</f>
        <v>6</v>
      </c>
      <c r="U154" s="11" t="str">
        <f>IF(ISERROR(FIND("7",tblSalaries[[#This Row],[How many hours of a day you work on Excel]])),"",7)</f>
        <v/>
      </c>
      <c r="V154" s="11" t="str">
        <f>IF(ISERROR(FIND("8",tblSalaries[[#This Row],[How many hours of a day you work on Excel]])),"",8)</f>
        <v/>
      </c>
      <c r="W154" s="11">
        <f>IF(MAX(tblSalaries[[#This Row],[1 hour]:[8 hours]])=0,#N/A,MAX(tblSalaries[[#This Row],[1 hour]:[8 hours]]))</f>
        <v>6</v>
      </c>
      <c r="X154" s="11">
        <f>IF(ISERROR(tblSalaries[[#This Row],[max h]]),1,tblSalaries[[#This Row],[Salary in USD]]/tblSalaries[[#This Row],[max h]]/260)</f>
        <v>61.53846153846154</v>
      </c>
      <c r="Y154" s="11">
        <f>IF(tblSalaries[[#This Row],[Years of Experience]]="",0,"0")</f>
        <v>0</v>
      </c>
      <c r="Z154"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154" s="11">
        <f>IF(tblSalaries[[#This Row],[Salary in USD]]&lt;1000,1,0)</f>
        <v>0</v>
      </c>
      <c r="AB154" s="11">
        <f>IF(AND(tblSalaries[[#This Row],[Salary in USD]]&gt;1000,tblSalaries[[#This Row],[Salary in USD]]&lt;2000),1,0)</f>
        <v>0</v>
      </c>
    </row>
    <row r="155" spans="2:28" ht="15" customHeight="1">
      <c r="B155" t="s">
        <v>2158</v>
      </c>
      <c r="C155" s="1">
        <v>41055.03125</v>
      </c>
      <c r="D155" s="4">
        <v>65000</v>
      </c>
      <c r="E155">
        <v>65000</v>
      </c>
      <c r="F155" t="s">
        <v>6</v>
      </c>
      <c r="G155">
        <f>tblSalaries[[#This Row],[clean Salary (in local currency)]]*VLOOKUP(tblSalaries[[#This Row],[Currency]],tblXrate[],2,FALSE)</f>
        <v>65000</v>
      </c>
      <c r="H155" t="s">
        <v>222</v>
      </c>
      <c r="I155" t="s">
        <v>310</v>
      </c>
      <c r="J155" t="s">
        <v>15</v>
      </c>
      <c r="K155" t="str">
        <f>VLOOKUP(tblSalaries[[#This Row],[Where do you work]],tblCountries[[Actual]:[Mapping]],2,FALSE)</f>
        <v>USA</v>
      </c>
      <c r="L155" t="s">
        <v>13</v>
      </c>
      <c r="O155" s="10" t="str">
        <f>IF(ISERROR(FIND("1",tblSalaries[[#This Row],[How many hours of a day you work on Excel]])),"",1)</f>
        <v/>
      </c>
      <c r="P155" s="11" t="str">
        <f>IF(ISERROR(FIND("2",tblSalaries[[#This Row],[How many hours of a day you work on Excel]])),"",2)</f>
        <v/>
      </c>
      <c r="Q155" s="10" t="str">
        <f>IF(ISERROR(FIND("3",tblSalaries[[#This Row],[How many hours of a day you work on Excel]])),"",3)</f>
        <v/>
      </c>
      <c r="R155" s="10" t="str">
        <f>IF(ISERROR(FIND("4",tblSalaries[[#This Row],[How many hours of a day you work on Excel]])),"",4)</f>
        <v/>
      </c>
      <c r="S155" s="10" t="str">
        <f>IF(ISERROR(FIND("5",tblSalaries[[#This Row],[How many hours of a day you work on Excel]])),"",5)</f>
        <v/>
      </c>
      <c r="T155" s="10" t="str">
        <f>IF(ISERROR(FIND("6",tblSalaries[[#This Row],[How many hours of a day you work on Excel]])),"",6)</f>
        <v/>
      </c>
      <c r="U155" s="11" t="str">
        <f>IF(ISERROR(FIND("7",tblSalaries[[#This Row],[How many hours of a day you work on Excel]])),"",7)</f>
        <v/>
      </c>
      <c r="V155" s="11">
        <f>IF(ISERROR(FIND("8",tblSalaries[[#This Row],[How many hours of a day you work on Excel]])),"",8)</f>
        <v>8</v>
      </c>
      <c r="W155" s="11">
        <f>IF(MAX(tblSalaries[[#This Row],[1 hour]:[8 hours]])=0,#N/A,MAX(tblSalaries[[#This Row],[1 hour]:[8 hours]]))</f>
        <v>8</v>
      </c>
      <c r="X155" s="11">
        <f>IF(ISERROR(tblSalaries[[#This Row],[max h]]),1,tblSalaries[[#This Row],[Salary in USD]]/tblSalaries[[#This Row],[max h]]/260)</f>
        <v>31.25</v>
      </c>
      <c r="Y155" s="11">
        <f>IF(tblSalaries[[#This Row],[Years of Experience]]="",0,"0")</f>
        <v>0</v>
      </c>
      <c r="Z155"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155" s="11">
        <f>IF(tblSalaries[[#This Row],[Salary in USD]]&lt;1000,1,0)</f>
        <v>0</v>
      </c>
      <c r="AB155" s="11">
        <f>IF(AND(tblSalaries[[#This Row],[Salary in USD]]&gt;1000,tblSalaries[[#This Row],[Salary in USD]]&lt;2000),1,0)</f>
        <v>0</v>
      </c>
    </row>
    <row r="156" spans="2:28" ht="15" customHeight="1">
      <c r="B156" t="s">
        <v>2159</v>
      </c>
      <c r="C156" s="1">
        <v>41055.031319444446</v>
      </c>
      <c r="D156" s="4">
        <v>37440</v>
      </c>
      <c r="E156">
        <v>37440</v>
      </c>
      <c r="F156" t="s">
        <v>6</v>
      </c>
      <c r="G156">
        <f>tblSalaries[[#This Row],[clean Salary (in local currency)]]*VLOOKUP(tblSalaries[[#This Row],[Currency]],tblXrate[],2,FALSE)</f>
        <v>37440</v>
      </c>
      <c r="H156" t="s">
        <v>121</v>
      </c>
      <c r="I156" t="s">
        <v>20</v>
      </c>
      <c r="J156" t="s">
        <v>15</v>
      </c>
      <c r="K156" t="str">
        <f>VLOOKUP(tblSalaries[[#This Row],[Where do you work]],tblCountries[[Actual]:[Mapping]],2,FALSE)</f>
        <v>USA</v>
      </c>
      <c r="L156" t="s">
        <v>13</v>
      </c>
      <c r="O156" s="10" t="str">
        <f>IF(ISERROR(FIND("1",tblSalaries[[#This Row],[How many hours of a day you work on Excel]])),"",1)</f>
        <v/>
      </c>
      <c r="P156" s="11" t="str">
        <f>IF(ISERROR(FIND("2",tblSalaries[[#This Row],[How many hours of a day you work on Excel]])),"",2)</f>
        <v/>
      </c>
      <c r="Q156" s="10" t="str">
        <f>IF(ISERROR(FIND("3",tblSalaries[[#This Row],[How many hours of a day you work on Excel]])),"",3)</f>
        <v/>
      </c>
      <c r="R156" s="10" t="str">
        <f>IF(ISERROR(FIND("4",tblSalaries[[#This Row],[How many hours of a day you work on Excel]])),"",4)</f>
        <v/>
      </c>
      <c r="S156" s="10" t="str">
        <f>IF(ISERROR(FIND("5",tblSalaries[[#This Row],[How many hours of a day you work on Excel]])),"",5)</f>
        <v/>
      </c>
      <c r="T156" s="10" t="str">
        <f>IF(ISERROR(FIND("6",tblSalaries[[#This Row],[How many hours of a day you work on Excel]])),"",6)</f>
        <v/>
      </c>
      <c r="U156" s="11" t="str">
        <f>IF(ISERROR(FIND("7",tblSalaries[[#This Row],[How many hours of a day you work on Excel]])),"",7)</f>
        <v/>
      </c>
      <c r="V156" s="11">
        <f>IF(ISERROR(FIND("8",tblSalaries[[#This Row],[How many hours of a day you work on Excel]])),"",8)</f>
        <v>8</v>
      </c>
      <c r="W156" s="11">
        <f>IF(MAX(tblSalaries[[#This Row],[1 hour]:[8 hours]])=0,#N/A,MAX(tblSalaries[[#This Row],[1 hour]:[8 hours]]))</f>
        <v>8</v>
      </c>
      <c r="X156" s="11">
        <f>IF(ISERROR(tblSalaries[[#This Row],[max h]]),1,tblSalaries[[#This Row],[Salary in USD]]/tblSalaries[[#This Row],[max h]]/260)</f>
        <v>18</v>
      </c>
      <c r="Y156" s="11">
        <f>IF(tblSalaries[[#This Row],[Years of Experience]]="",0,"0")</f>
        <v>0</v>
      </c>
      <c r="Z156"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156" s="11">
        <f>IF(tblSalaries[[#This Row],[Salary in USD]]&lt;1000,1,0)</f>
        <v>0</v>
      </c>
      <c r="AB156" s="11">
        <f>IF(AND(tblSalaries[[#This Row],[Salary in USD]]&gt;1000,tblSalaries[[#This Row],[Salary in USD]]&lt;2000),1,0)</f>
        <v>0</v>
      </c>
    </row>
    <row r="157" spans="2:28" ht="15" customHeight="1">
      <c r="B157" t="s">
        <v>2160</v>
      </c>
      <c r="C157" s="1">
        <v>41055.031377314815</v>
      </c>
      <c r="D157" s="4">
        <v>15500</v>
      </c>
      <c r="E157">
        <v>15500</v>
      </c>
      <c r="F157" t="s">
        <v>6</v>
      </c>
      <c r="G157">
        <f>tblSalaries[[#This Row],[clean Salary (in local currency)]]*VLOOKUP(tblSalaries[[#This Row],[Currency]],tblXrate[],2,FALSE)</f>
        <v>15500</v>
      </c>
      <c r="H157" t="s">
        <v>223</v>
      </c>
      <c r="I157" t="s">
        <v>310</v>
      </c>
      <c r="J157" t="s">
        <v>166</v>
      </c>
      <c r="K157" t="str">
        <f>VLOOKUP(tblSalaries[[#This Row],[Where do you work]],tblCountries[[Actual]:[Mapping]],2,FALSE)</f>
        <v>Mexico</v>
      </c>
      <c r="L157" t="s">
        <v>13</v>
      </c>
      <c r="O157" s="10" t="str">
        <f>IF(ISERROR(FIND("1",tblSalaries[[#This Row],[How many hours of a day you work on Excel]])),"",1)</f>
        <v/>
      </c>
      <c r="P157" s="11" t="str">
        <f>IF(ISERROR(FIND("2",tblSalaries[[#This Row],[How many hours of a day you work on Excel]])),"",2)</f>
        <v/>
      </c>
      <c r="Q157" s="10" t="str">
        <f>IF(ISERROR(FIND("3",tblSalaries[[#This Row],[How many hours of a day you work on Excel]])),"",3)</f>
        <v/>
      </c>
      <c r="R157" s="10" t="str">
        <f>IF(ISERROR(FIND("4",tblSalaries[[#This Row],[How many hours of a day you work on Excel]])),"",4)</f>
        <v/>
      </c>
      <c r="S157" s="10" t="str">
        <f>IF(ISERROR(FIND("5",tblSalaries[[#This Row],[How many hours of a day you work on Excel]])),"",5)</f>
        <v/>
      </c>
      <c r="T157" s="10" t="str">
        <f>IF(ISERROR(FIND("6",tblSalaries[[#This Row],[How many hours of a day you work on Excel]])),"",6)</f>
        <v/>
      </c>
      <c r="U157" s="11" t="str">
        <f>IF(ISERROR(FIND("7",tblSalaries[[#This Row],[How many hours of a day you work on Excel]])),"",7)</f>
        <v/>
      </c>
      <c r="V157" s="11">
        <f>IF(ISERROR(FIND("8",tblSalaries[[#This Row],[How many hours of a day you work on Excel]])),"",8)</f>
        <v>8</v>
      </c>
      <c r="W157" s="11">
        <f>IF(MAX(tblSalaries[[#This Row],[1 hour]:[8 hours]])=0,#N/A,MAX(tblSalaries[[#This Row],[1 hour]:[8 hours]]))</f>
        <v>8</v>
      </c>
      <c r="X157" s="11">
        <f>IF(ISERROR(tblSalaries[[#This Row],[max h]]),1,tblSalaries[[#This Row],[Salary in USD]]/tblSalaries[[#This Row],[max h]]/260)</f>
        <v>7.4519230769230766</v>
      </c>
      <c r="Y157" s="11">
        <f>IF(tblSalaries[[#This Row],[Years of Experience]]="",0,"0")</f>
        <v>0</v>
      </c>
      <c r="Z157"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157" s="11">
        <f>IF(tblSalaries[[#This Row],[Salary in USD]]&lt;1000,1,0)</f>
        <v>0</v>
      </c>
      <c r="AB157" s="11">
        <f>IF(AND(tblSalaries[[#This Row],[Salary in USD]]&gt;1000,tblSalaries[[#This Row],[Salary in USD]]&lt;2000),1,0)</f>
        <v>0</v>
      </c>
    </row>
    <row r="158" spans="2:28" ht="15" customHeight="1">
      <c r="B158" t="s">
        <v>2161</v>
      </c>
      <c r="C158" s="1">
        <v>41055.031446759262</v>
      </c>
      <c r="D158" s="4" t="s">
        <v>224</v>
      </c>
      <c r="E158">
        <v>90000</v>
      </c>
      <c r="F158" t="s">
        <v>6</v>
      </c>
      <c r="G158">
        <f>tblSalaries[[#This Row],[clean Salary (in local currency)]]*VLOOKUP(tblSalaries[[#This Row],[Currency]],tblXrate[],2,FALSE)</f>
        <v>90000</v>
      </c>
      <c r="H158" t="s">
        <v>225</v>
      </c>
      <c r="I158" t="s">
        <v>20</v>
      </c>
      <c r="J158" t="s">
        <v>15</v>
      </c>
      <c r="K158" t="str">
        <f>VLOOKUP(tblSalaries[[#This Row],[Where do you work]],tblCountries[[Actual]:[Mapping]],2,FALSE)</f>
        <v>USA</v>
      </c>
      <c r="L158" t="s">
        <v>18</v>
      </c>
      <c r="O158" s="10" t="str">
        <f>IF(ISERROR(FIND("1",tblSalaries[[#This Row],[How many hours of a day you work on Excel]])),"",1)</f>
        <v/>
      </c>
      <c r="P158" s="11">
        <f>IF(ISERROR(FIND("2",tblSalaries[[#This Row],[How many hours of a day you work on Excel]])),"",2)</f>
        <v>2</v>
      </c>
      <c r="Q158" s="10">
        <f>IF(ISERROR(FIND("3",tblSalaries[[#This Row],[How many hours of a day you work on Excel]])),"",3)</f>
        <v>3</v>
      </c>
      <c r="R158" s="10" t="str">
        <f>IF(ISERROR(FIND("4",tblSalaries[[#This Row],[How many hours of a day you work on Excel]])),"",4)</f>
        <v/>
      </c>
      <c r="S158" s="10" t="str">
        <f>IF(ISERROR(FIND("5",tblSalaries[[#This Row],[How many hours of a day you work on Excel]])),"",5)</f>
        <v/>
      </c>
      <c r="T158" s="10" t="str">
        <f>IF(ISERROR(FIND("6",tblSalaries[[#This Row],[How many hours of a day you work on Excel]])),"",6)</f>
        <v/>
      </c>
      <c r="U158" s="11" t="str">
        <f>IF(ISERROR(FIND("7",tblSalaries[[#This Row],[How many hours of a day you work on Excel]])),"",7)</f>
        <v/>
      </c>
      <c r="V158" s="11" t="str">
        <f>IF(ISERROR(FIND("8",tblSalaries[[#This Row],[How many hours of a day you work on Excel]])),"",8)</f>
        <v/>
      </c>
      <c r="W158" s="11">
        <f>IF(MAX(tblSalaries[[#This Row],[1 hour]:[8 hours]])=0,#N/A,MAX(tblSalaries[[#This Row],[1 hour]:[8 hours]]))</f>
        <v>3</v>
      </c>
      <c r="X158" s="11">
        <f>IF(ISERROR(tblSalaries[[#This Row],[max h]]),1,tblSalaries[[#This Row],[Salary in USD]]/tblSalaries[[#This Row],[max h]]/260)</f>
        <v>115.38461538461539</v>
      </c>
      <c r="Y158" s="11">
        <f>IF(tblSalaries[[#This Row],[Years of Experience]]="",0,"0")</f>
        <v>0</v>
      </c>
      <c r="Z158"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158" s="11">
        <f>IF(tblSalaries[[#This Row],[Salary in USD]]&lt;1000,1,0)</f>
        <v>0</v>
      </c>
      <c r="AB158" s="11">
        <f>IF(AND(tblSalaries[[#This Row],[Salary in USD]]&gt;1000,tblSalaries[[#This Row],[Salary in USD]]&lt;2000),1,0)</f>
        <v>0</v>
      </c>
    </row>
    <row r="159" spans="2:28" ht="15" customHeight="1">
      <c r="B159" t="s">
        <v>2162</v>
      </c>
      <c r="C159" s="1">
        <v>41055.031782407408</v>
      </c>
      <c r="D159" s="4">
        <v>66500</v>
      </c>
      <c r="E159">
        <v>66500</v>
      </c>
      <c r="F159" t="s">
        <v>6</v>
      </c>
      <c r="G159">
        <f>tblSalaries[[#This Row],[clean Salary (in local currency)]]*VLOOKUP(tblSalaries[[#This Row],[Currency]],tblXrate[],2,FALSE)</f>
        <v>66500</v>
      </c>
      <c r="H159" t="s">
        <v>226</v>
      </c>
      <c r="I159" t="s">
        <v>20</v>
      </c>
      <c r="J159" t="s">
        <v>15</v>
      </c>
      <c r="K159" t="str">
        <f>VLOOKUP(tblSalaries[[#This Row],[Where do you work]],tblCountries[[Actual]:[Mapping]],2,FALSE)</f>
        <v>USA</v>
      </c>
      <c r="L159" t="s">
        <v>13</v>
      </c>
      <c r="O159" s="10" t="str">
        <f>IF(ISERROR(FIND("1",tblSalaries[[#This Row],[How many hours of a day you work on Excel]])),"",1)</f>
        <v/>
      </c>
      <c r="P159" s="11" t="str">
        <f>IF(ISERROR(FIND("2",tblSalaries[[#This Row],[How many hours of a day you work on Excel]])),"",2)</f>
        <v/>
      </c>
      <c r="Q159" s="10" t="str">
        <f>IF(ISERROR(FIND("3",tblSalaries[[#This Row],[How many hours of a day you work on Excel]])),"",3)</f>
        <v/>
      </c>
      <c r="R159" s="10" t="str">
        <f>IF(ISERROR(FIND("4",tblSalaries[[#This Row],[How many hours of a day you work on Excel]])),"",4)</f>
        <v/>
      </c>
      <c r="S159" s="10" t="str">
        <f>IF(ISERROR(FIND("5",tblSalaries[[#This Row],[How many hours of a day you work on Excel]])),"",5)</f>
        <v/>
      </c>
      <c r="T159" s="10" t="str">
        <f>IF(ISERROR(FIND("6",tblSalaries[[#This Row],[How many hours of a day you work on Excel]])),"",6)</f>
        <v/>
      </c>
      <c r="U159" s="11" t="str">
        <f>IF(ISERROR(FIND("7",tblSalaries[[#This Row],[How many hours of a day you work on Excel]])),"",7)</f>
        <v/>
      </c>
      <c r="V159" s="11">
        <f>IF(ISERROR(FIND("8",tblSalaries[[#This Row],[How many hours of a day you work on Excel]])),"",8)</f>
        <v>8</v>
      </c>
      <c r="W159" s="11">
        <f>IF(MAX(tblSalaries[[#This Row],[1 hour]:[8 hours]])=0,#N/A,MAX(tblSalaries[[#This Row],[1 hour]:[8 hours]]))</f>
        <v>8</v>
      </c>
      <c r="X159" s="11">
        <f>IF(ISERROR(tblSalaries[[#This Row],[max h]]),1,tblSalaries[[#This Row],[Salary in USD]]/tblSalaries[[#This Row],[max h]]/260)</f>
        <v>31.971153846153847</v>
      </c>
      <c r="Y159" s="11">
        <f>IF(tblSalaries[[#This Row],[Years of Experience]]="",0,"0")</f>
        <v>0</v>
      </c>
      <c r="Z159"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159" s="11">
        <f>IF(tblSalaries[[#This Row],[Salary in USD]]&lt;1000,1,0)</f>
        <v>0</v>
      </c>
      <c r="AB159" s="11">
        <f>IF(AND(tblSalaries[[#This Row],[Salary in USD]]&gt;1000,tblSalaries[[#This Row],[Salary in USD]]&lt;2000),1,0)</f>
        <v>0</v>
      </c>
    </row>
    <row r="160" spans="2:28" ht="15" customHeight="1">
      <c r="B160" t="s">
        <v>2163</v>
      </c>
      <c r="C160" s="1">
        <v>41055.031817129631</v>
      </c>
      <c r="D160" s="4">
        <v>100000</v>
      </c>
      <c r="E160">
        <v>100000</v>
      </c>
      <c r="F160" t="s">
        <v>6</v>
      </c>
      <c r="G160">
        <f>tblSalaries[[#This Row],[clean Salary (in local currency)]]*VLOOKUP(tblSalaries[[#This Row],[Currency]],tblXrate[],2,FALSE)</f>
        <v>100000</v>
      </c>
      <c r="H160" t="s">
        <v>227</v>
      </c>
      <c r="I160" t="s">
        <v>310</v>
      </c>
      <c r="J160" t="s">
        <v>15</v>
      </c>
      <c r="K160" t="str">
        <f>VLOOKUP(tblSalaries[[#This Row],[Where do you work]],tblCountries[[Actual]:[Mapping]],2,FALSE)</f>
        <v>USA</v>
      </c>
      <c r="L160" t="s">
        <v>13</v>
      </c>
      <c r="O160" s="10" t="str">
        <f>IF(ISERROR(FIND("1",tblSalaries[[#This Row],[How many hours of a day you work on Excel]])),"",1)</f>
        <v/>
      </c>
      <c r="P160" s="11" t="str">
        <f>IF(ISERROR(FIND("2",tblSalaries[[#This Row],[How many hours of a day you work on Excel]])),"",2)</f>
        <v/>
      </c>
      <c r="Q160" s="10" t="str">
        <f>IF(ISERROR(FIND("3",tblSalaries[[#This Row],[How many hours of a day you work on Excel]])),"",3)</f>
        <v/>
      </c>
      <c r="R160" s="10" t="str">
        <f>IF(ISERROR(FIND("4",tblSalaries[[#This Row],[How many hours of a day you work on Excel]])),"",4)</f>
        <v/>
      </c>
      <c r="S160" s="10" t="str">
        <f>IF(ISERROR(FIND("5",tblSalaries[[#This Row],[How many hours of a day you work on Excel]])),"",5)</f>
        <v/>
      </c>
      <c r="T160" s="10" t="str">
        <f>IF(ISERROR(FIND("6",tblSalaries[[#This Row],[How many hours of a day you work on Excel]])),"",6)</f>
        <v/>
      </c>
      <c r="U160" s="11" t="str">
        <f>IF(ISERROR(FIND("7",tblSalaries[[#This Row],[How many hours of a day you work on Excel]])),"",7)</f>
        <v/>
      </c>
      <c r="V160" s="11">
        <f>IF(ISERROR(FIND("8",tblSalaries[[#This Row],[How many hours of a day you work on Excel]])),"",8)</f>
        <v>8</v>
      </c>
      <c r="W160" s="11">
        <f>IF(MAX(tblSalaries[[#This Row],[1 hour]:[8 hours]])=0,#N/A,MAX(tblSalaries[[#This Row],[1 hour]:[8 hours]]))</f>
        <v>8</v>
      </c>
      <c r="X160" s="11">
        <f>IF(ISERROR(tblSalaries[[#This Row],[max h]]),1,tblSalaries[[#This Row],[Salary in USD]]/tblSalaries[[#This Row],[max h]]/260)</f>
        <v>48.07692307692308</v>
      </c>
      <c r="Y160" s="11">
        <f>IF(tblSalaries[[#This Row],[Years of Experience]]="",0,"0")</f>
        <v>0</v>
      </c>
      <c r="Z160"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160" s="11">
        <f>IF(tblSalaries[[#This Row],[Salary in USD]]&lt;1000,1,0)</f>
        <v>0</v>
      </c>
      <c r="AB160" s="11">
        <f>IF(AND(tblSalaries[[#This Row],[Salary in USD]]&gt;1000,tblSalaries[[#This Row],[Salary in USD]]&lt;2000),1,0)</f>
        <v>0</v>
      </c>
    </row>
    <row r="161" spans="2:28" ht="15" customHeight="1">
      <c r="B161" t="s">
        <v>2164</v>
      </c>
      <c r="C161" s="1">
        <v>41055.031840277778</v>
      </c>
      <c r="D161" s="4" t="s">
        <v>228</v>
      </c>
      <c r="E161">
        <v>32250</v>
      </c>
      <c r="F161" t="s">
        <v>69</v>
      </c>
      <c r="G161">
        <f>tblSalaries[[#This Row],[clean Salary (in local currency)]]*VLOOKUP(tblSalaries[[#This Row],[Currency]],tblXrate[],2,FALSE)</f>
        <v>50831.74927416991</v>
      </c>
      <c r="H161" t="s">
        <v>229</v>
      </c>
      <c r="I161" t="s">
        <v>52</v>
      </c>
      <c r="J161" t="s">
        <v>71</v>
      </c>
      <c r="K161" t="str">
        <f>VLOOKUP(tblSalaries[[#This Row],[Where do you work]],tblCountries[[Actual]:[Mapping]],2,FALSE)</f>
        <v>UK</v>
      </c>
      <c r="L161" t="s">
        <v>9</v>
      </c>
      <c r="O161" s="10" t="str">
        <f>IF(ISERROR(FIND("1",tblSalaries[[#This Row],[How many hours of a day you work on Excel]])),"",1)</f>
        <v/>
      </c>
      <c r="P161" s="11" t="str">
        <f>IF(ISERROR(FIND("2",tblSalaries[[#This Row],[How many hours of a day you work on Excel]])),"",2)</f>
        <v/>
      </c>
      <c r="Q161" s="10" t="str">
        <f>IF(ISERROR(FIND("3",tblSalaries[[#This Row],[How many hours of a day you work on Excel]])),"",3)</f>
        <v/>
      </c>
      <c r="R161" s="10">
        <f>IF(ISERROR(FIND("4",tblSalaries[[#This Row],[How many hours of a day you work on Excel]])),"",4)</f>
        <v>4</v>
      </c>
      <c r="S161" s="10" t="str">
        <f>IF(ISERROR(FIND("5",tblSalaries[[#This Row],[How many hours of a day you work on Excel]])),"",5)</f>
        <v/>
      </c>
      <c r="T161" s="10">
        <f>IF(ISERROR(FIND("6",tblSalaries[[#This Row],[How many hours of a day you work on Excel]])),"",6)</f>
        <v>6</v>
      </c>
      <c r="U161" s="11" t="str">
        <f>IF(ISERROR(FIND("7",tblSalaries[[#This Row],[How many hours of a day you work on Excel]])),"",7)</f>
        <v/>
      </c>
      <c r="V161" s="11" t="str">
        <f>IF(ISERROR(FIND("8",tblSalaries[[#This Row],[How many hours of a day you work on Excel]])),"",8)</f>
        <v/>
      </c>
      <c r="W161" s="11">
        <f>IF(MAX(tblSalaries[[#This Row],[1 hour]:[8 hours]])=0,#N/A,MAX(tblSalaries[[#This Row],[1 hour]:[8 hours]]))</f>
        <v>6</v>
      </c>
      <c r="X161" s="11">
        <f>IF(ISERROR(tblSalaries[[#This Row],[max h]]),1,tblSalaries[[#This Row],[Salary in USD]]/tblSalaries[[#This Row],[max h]]/260)</f>
        <v>32.584454662929424</v>
      </c>
      <c r="Y161" s="11">
        <f>IF(tblSalaries[[#This Row],[Years of Experience]]="",0,"0")</f>
        <v>0</v>
      </c>
      <c r="Z161"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161" s="11">
        <f>IF(tblSalaries[[#This Row],[Salary in USD]]&lt;1000,1,0)</f>
        <v>0</v>
      </c>
      <c r="AB161" s="11">
        <f>IF(AND(tblSalaries[[#This Row],[Salary in USD]]&gt;1000,tblSalaries[[#This Row],[Salary in USD]]&lt;2000),1,0)</f>
        <v>0</v>
      </c>
    </row>
    <row r="162" spans="2:28" ht="15" customHeight="1">
      <c r="B162" t="s">
        <v>2165</v>
      </c>
      <c r="C162" s="1">
        <v>41055.031863425924</v>
      </c>
      <c r="D162" s="4">
        <v>420000</v>
      </c>
      <c r="E162">
        <v>420000</v>
      </c>
      <c r="F162" t="s">
        <v>40</v>
      </c>
      <c r="G162">
        <f>tblSalaries[[#This Row],[clean Salary (in local currency)]]*VLOOKUP(tblSalaries[[#This Row],[Currency]],tblXrate[],2,FALSE)</f>
        <v>7479.3250087258784</v>
      </c>
      <c r="H162" t="s">
        <v>230</v>
      </c>
      <c r="I162" t="s">
        <v>52</v>
      </c>
      <c r="J162" t="s">
        <v>8</v>
      </c>
      <c r="K162" t="str">
        <f>VLOOKUP(tblSalaries[[#This Row],[Where do you work]],tblCountries[[Actual]:[Mapping]],2,FALSE)</f>
        <v>India</v>
      </c>
      <c r="L162" t="s">
        <v>25</v>
      </c>
      <c r="O162" s="10">
        <f>IF(ISERROR(FIND("1",tblSalaries[[#This Row],[How many hours of a day you work on Excel]])),"",1)</f>
        <v>1</v>
      </c>
      <c r="P162" s="11">
        <f>IF(ISERROR(FIND("2",tblSalaries[[#This Row],[How many hours of a day you work on Excel]])),"",2)</f>
        <v>2</v>
      </c>
      <c r="Q162" s="10" t="str">
        <f>IF(ISERROR(FIND("3",tblSalaries[[#This Row],[How many hours of a day you work on Excel]])),"",3)</f>
        <v/>
      </c>
      <c r="R162" s="10" t="str">
        <f>IF(ISERROR(FIND("4",tblSalaries[[#This Row],[How many hours of a day you work on Excel]])),"",4)</f>
        <v/>
      </c>
      <c r="S162" s="10" t="str">
        <f>IF(ISERROR(FIND("5",tblSalaries[[#This Row],[How many hours of a day you work on Excel]])),"",5)</f>
        <v/>
      </c>
      <c r="T162" s="10" t="str">
        <f>IF(ISERROR(FIND("6",tblSalaries[[#This Row],[How many hours of a day you work on Excel]])),"",6)</f>
        <v/>
      </c>
      <c r="U162" s="11" t="str">
        <f>IF(ISERROR(FIND("7",tblSalaries[[#This Row],[How many hours of a day you work on Excel]])),"",7)</f>
        <v/>
      </c>
      <c r="V162" s="11" t="str">
        <f>IF(ISERROR(FIND("8",tblSalaries[[#This Row],[How many hours of a day you work on Excel]])),"",8)</f>
        <v/>
      </c>
      <c r="W162" s="11">
        <f>IF(MAX(tblSalaries[[#This Row],[1 hour]:[8 hours]])=0,#N/A,MAX(tblSalaries[[#This Row],[1 hour]:[8 hours]]))</f>
        <v>2</v>
      </c>
      <c r="X162" s="11">
        <f>IF(ISERROR(tblSalaries[[#This Row],[max h]]),1,tblSalaries[[#This Row],[Salary in USD]]/tblSalaries[[#This Row],[max h]]/260)</f>
        <v>14.383317324472843</v>
      </c>
      <c r="Y162" s="11">
        <f>IF(tblSalaries[[#This Row],[Years of Experience]]="",0,"0")</f>
        <v>0</v>
      </c>
      <c r="Z162"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162" s="11">
        <f>IF(tblSalaries[[#This Row],[Salary in USD]]&lt;1000,1,0)</f>
        <v>0</v>
      </c>
      <c r="AB162" s="11">
        <f>IF(AND(tblSalaries[[#This Row],[Salary in USD]]&gt;1000,tblSalaries[[#This Row],[Salary in USD]]&lt;2000),1,0)</f>
        <v>0</v>
      </c>
    </row>
    <row r="163" spans="2:28" ht="15" customHeight="1">
      <c r="B163" t="s">
        <v>2166</v>
      </c>
      <c r="C163" s="1">
        <v>41055.031944444447</v>
      </c>
      <c r="D163" s="4">
        <v>75000</v>
      </c>
      <c r="E163">
        <v>75000</v>
      </c>
      <c r="F163" t="s">
        <v>6</v>
      </c>
      <c r="G163">
        <f>tblSalaries[[#This Row],[clean Salary (in local currency)]]*VLOOKUP(tblSalaries[[#This Row],[Currency]],tblXrate[],2,FALSE)</f>
        <v>75000</v>
      </c>
      <c r="H163" t="s">
        <v>231</v>
      </c>
      <c r="I163" t="s">
        <v>20</v>
      </c>
      <c r="J163" t="s">
        <v>15</v>
      </c>
      <c r="K163" t="str">
        <f>VLOOKUP(tblSalaries[[#This Row],[Where do you work]],tblCountries[[Actual]:[Mapping]],2,FALSE)</f>
        <v>USA</v>
      </c>
      <c r="L163" t="s">
        <v>25</v>
      </c>
      <c r="O163" s="10">
        <f>IF(ISERROR(FIND("1",tblSalaries[[#This Row],[How many hours of a day you work on Excel]])),"",1)</f>
        <v>1</v>
      </c>
      <c r="P163" s="11">
        <f>IF(ISERROR(FIND("2",tblSalaries[[#This Row],[How many hours of a day you work on Excel]])),"",2)</f>
        <v>2</v>
      </c>
      <c r="Q163" s="10" t="str">
        <f>IF(ISERROR(FIND("3",tblSalaries[[#This Row],[How many hours of a day you work on Excel]])),"",3)</f>
        <v/>
      </c>
      <c r="R163" s="10" t="str">
        <f>IF(ISERROR(FIND("4",tblSalaries[[#This Row],[How many hours of a day you work on Excel]])),"",4)</f>
        <v/>
      </c>
      <c r="S163" s="10" t="str">
        <f>IF(ISERROR(FIND("5",tblSalaries[[#This Row],[How many hours of a day you work on Excel]])),"",5)</f>
        <v/>
      </c>
      <c r="T163" s="10" t="str">
        <f>IF(ISERROR(FIND("6",tblSalaries[[#This Row],[How many hours of a day you work on Excel]])),"",6)</f>
        <v/>
      </c>
      <c r="U163" s="11" t="str">
        <f>IF(ISERROR(FIND("7",tblSalaries[[#This Row],[How many hours of a day you work on Excel]])),"",7)</f>
        <v/>
      </c>
      <c r="V163" s="11" t="str">
        <f>IF(ISERROR(FIND("8",tblSalaries[[#This Row],[How many hours of a day you work on Excel]])),"",8)</f>
        <v/>
      </c>
      <c r="W163" s="11">
        <f>IF(MAX(tblSalaries[[#This Row],[1 hour]:[8 hours]])=0,#N/A,MAX(tblSalaries[[#This Row],[1 hour]:[8 hours]]))</f>
        <v>2</v>
      </c>
      <c r="X163" s="11">
        <f>IF(ISERROR(tblSalaries[[#This Row],[max h]]),1,tblSalaries[[#This Row],[Salary in USD]]/tblSalaries[[#This Row],[max h]]/260)</f>
        <v>144.23076923076923</v>
      </c>
      <c r="Y163" s="11">
        <f>IF(tblSalaries[[#This Row],[Years of Experience]]="",0,"0")</f>
        <v>0</v>
      </c>
      <c r="Z163"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163" s="11">
        <f>IF(tblSalaries[[#This Row],[Salary in USD]]&lt;1000,1,0)</f>
        <v>0</v>
      </c>
      <c r="AB163" s="11">
        <f>IF(AND(tblSalaries[[#This Row],[Salary in USD]]&gt;1000,tblSalaries[[#This Row],[Salary in USD]]&lt;2000),1,0)</f>
        <v>0</v>
      </c>
    </row>
    <row r="164" spans="2:28" ht="15" customHeight="1">
      <c r="B164" t="s">
        <v>2167</v>
      </c>
      <c r="C164" s="1">
        <v>41055.032233796293</v>
      </c>
      <c r="D164" s="4">
        <v>58</v>
      </c>
      <c r="E164">
        <v>58000</v>
      </c>
      <c r="F164" t="s">
        <v>6</v>
      </c>
      <c r="G164">
        <f>tblSalaries[[#This Row],[clean Salary (in local currency)]]*VLOOKUP(tblSalaries[[#This Row],[Currency]],tblXrate[],2,FALSE)</f>
        <v>58000</v>
      </c>
      <c r="H164" t="s">
        <v>232</v>
      </c>
      <c r="I164" t="s">
        <v>52</v>
      </c>
      <c r="J164" t="s">
        <v>88</v>
      </c>
      <c r="K164" t="str">
        <f>VLOOKUP(tblSalaries[[#This Row],[Where do you work]],tblCountries[[Actual]:[Mapping]],2,FALSE)</f>
        <v>Canada</v>
      </c>
      <c r="L164" t="s">
        <v>25</v>
      </c>
      <c r="O164" s="10">
        <f>IF(ISERROR(FIND("1",tblSalaries[[#This Row],[How many hours of a day you work on Excel]])),"",1)</f>
        <v>1</v>
      </c>
      <c r="P164" s="11">
        <f>IF(ISERROR(FIND("2",tblSalaries[[#This Row],[How many hours of a day you work on Excel]])),"",2)</f>
        <v>2</v>
      </c>
      <c r="Q164" s="10" t="str">
        <f>IF(ISERROR(FIND("3",tblSalaries[[#This Row],[How many hours of a day you work on Excel]])),"",3)</f>
        <v/>
      </c>
      <c r="R164" s="10" t="str">
        <f>IF(ISERROR(FIND("4",tblSalaries[[#This Row],[How many hours of a day you work on Excel]])),"",4)</f>
        <v/>
      </c>
      <c r="S164" s="10" t="str">
        <f>IF(ISERROR(FIND("5",tblSalaries[[#This Row],[How many hours of a day you work on Excel]])),"",5)</f>
        <v/>
      </c>
      <c r="T164" s="10" t="str">
        <f>IF(ISERROR(FIND("6",tblSalaries[[#This Row],[How many hours of a day you work on Excel]])),"",6)</f>
        <v/>
      </c>
      <c r="U164" s="11" t="str">
        <f>IF(ISERROR(FIND("7",tblSalaries[[#This Row],[How many hours of a day you work on Excel]])),"",7)</f>
        <v/>
      </c>
      <c r="V164" s="11" t="str">
        <f>IF(ISERROR(FIND("8",tblSalaries[[#This Row],[How many hours of a day you work on Excel]])),"",8)</f>
        <v/>
      </c>
      <c r="W164" s="11">
        <f>IF(MAX(tblSalaries[[#This Row],[1 hour]:[8 hours]])=0,#N/A,MAX(tblSalaries[[#This Row],[1 hour]:[8 hours]]))</f>
        <v>2</v>
      </c>
      <c r="X164" s="11">
        <f>IF(ISERROR(tblSalaries[[#This Row],[max h]]),1,tblSalaries[[#This Row],[Salary in USD]]/tblSalaries[[#This Row],[max h]]/260)</f>
        <v>111.53846153846153</v>
      </c>
      <c r="Y164" s="11">
        <f>IF(tblSalaries[[#This Row],[Years of Experience]]="",0,"0")</f>
        <v>0</v>
      </c>
      <c r="Z164"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164" s="11">
        <f>IF(tblSalaries[[#This Row],[Salary in USD]]&lt;1000,1,0)</f>
        <v>0</v>
      </c>
      <c r="AB164" s="11">
        <f>IF(AND(tblSalaries[[#This Row],[Salary in USD]]&gt;1000,tblSalaries[[#This Row],[Salary in USD]]&lt;2000),1,0)</f>
        <v>0</v>
      </c>
    </row>
    <row r="165" spans="2:28" ht="15" customHeight="1">
      <c r="B165" t="s">
        <v>2168</v>
      </c>
      <c r="C165" s="1">
        <v>41055.032280092593</v>
      </c>
      <c r="D165" s="4">
        <v>55000</v>
      </c>
      <c r="E165">
        <v>55000</v>
      </c>
      <c r="F165" t="s">
        <v>6</v>
      </c>
      <c r="G165">
        <f>tblSalaries[[#This Row],[clean Salary (in local currency)]]*VLOOKUP(tblSalaries[[#This Row],[Currency]],tblXrate[],2,FALSE)</f>
        <v>55000</v>
      </c>
      <c r="H165" t="s">
        <v>233</v>
      </c>
      <c r="I165" t="s">
        <v>52</v>
      </c>
      <c r="J165" t="s">
        <v>15</v>
      </c>
      <c r="K165" t="str">
        <f>VLOOKUP(tblSalaries[[#This Row],[Where do you work]],tblCountries[[Actual]:[Mapping]],2,FALSE)</f>
        <v>USA</v>
      </c>
      <c r="L165" t="s">
        <v>18</v>
      </c>
      <c r="O165" s="10" t="str">
        <f>IF(ISERROR(FIND("1",tblSalaries[[#This Row],[How many hours of a day you work on Excel]])),"",1)</f>
        <v/>
      </c>
      <c r="P165" s="11">
        <f>IF(ISERROR(FIND("2",tblSalaries[[#This Row],[How many hours of a day you work on Excel]])),"",2)</f>
        <v>2</v>
      </c>
      <c r="Q165" s="10">
        <f>IF(ISERROR(FIND("3",tblSalaries[[#This Row],[How many hours of a day you work on Excel]])),"",3)</f>
        <v>3</v>
      </c>
      <c r="R165" s="10" t="str">
        <f>IF(ISERROR(FIND("4",tblSalaries[[#This Row],[How many hours of a day you work on Excel]])),"",4)</f>
        <v/>
      </c>
      <c r="S165" s="10" t="str">
        <f>IF(ISERROR(FIND("5",tblSalaries[[#This Row],[How many hours of a day you work on Excel]])),"",5)</f>
        <v/>
      </c>
      <c r="T165" s="10" t="str">
        <f>IF(ISERROR(FIND("6",tblSalaries[[#This Row],[How many hours of a day you work on Excel]])),"",6)</f>
        <v/>
      </c>
      <c r="U165" s="11" t="str">
        <f>IF(ISERROR(FIND("7",tblSalaries[[#This Row],[How many hours of a day you work on Excel]])),"",7)</f>
        <v/>
      </c>
      <c r="V165" s="11" t="str">
        <f>IF(ISERROR(FIND("8",tblSalaries[[#This Row],[How many hours of a day you work on Excel]])),"",8)</f>
        <v/>
      </c>
      <c r="W165" s="11">
        <f>IF(MAX(tblSalaries[[#This Row],[1 hour]:[8 hours]])=0,#N/A,MAX(tblSalaries[[#This Row],[1 hour]:[8 hours]]))</f>
        <v>3</v>
      </c>
      <c r="X165" s="11">
        <f>IF(ISERROR(tblSalaries[[#This Row],[max h]]),1,tblSalaries[[#This Row],[Salary in USD]]/tblSalaries[[#This Row],[max h]]/260)</f>
        <v>70.512820512820511</v>
      </c>
      <c r="Y165" s="11">
        <f>IF(tblSalaries[[#This Row],[Years of Experience]]="",0,"0")</f>
        <v>0</v>
      </c>
      <c r="Z165"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165" s="11">
        <f>IF(tblSalaries[[#This Row],[Salary in USD]]&lt;1000,1,0)</f>
        <v>0</v>
      </c>
      <c r="AB165" s="11">
        <f>IF(AND(tblSalaries[[#This Row],[Salary in USD]]&gt;1000,tblSalaries[[#This Row],[Salary in USD]]&lt;2000),1,0)</f>
        <v>0</v>
      </c>
    </row>
    <row r="166" spans="2:28" ht="15" customHeight="1">
      <c r="B166" t="s">
        <v>2169</v>
      </c>
      <c r="C166" s="1">
        <v>41055.033125000002</v>
      </c>
      <c r="D166" s="4">
        <v>60000</v>
      </c>
      <c r="E166">
        <v>60000</v>
      </c>
      <c r="F166" t="s">
        <v>6</v>
      </c>
      <c r="G166">
        <f>tblSalaries[[#This Row],[clean Salary (in local currency)]]*VLOOKUP(tblSalaries[[#This Row],[Currency]],tblXrate[],2,FALSE)</f>
        <v>60000</v>
      </c>
      <c r="H166" t="s">
        <v>234</v>
      </c>
      <c r="I166" t="s">
        <v>20</v>
      </c>
      <c r="J166" t="s">
        <v>15</v>
      </c>
      <c r="K166" t="str">
        <f>VLOOKUP(tblSalaries[[#This Row],[Where do you work]],tblCountries[[Actual]:[Mapping]],2,FALSE)</f>
        <v>USA</v>
      </c>
      <c r="L166" t="s">
        <v>9</v>
      </c>
      <c r="O166" s="10" t="str">
        <f>IF(ISERROR(FIND("1",tblSalaries[[#This Row],[How many hours of a day you work on Excel]])),"",1)</f>
        <v/>
      </c>
      <c r="P166" s="11" t="str">
        <f>IF(ISERROR(FIND("2",tblSalaries[[#This Row],[How many hours of a day you work on Excel]])),"",2)</f>
        <v/>
      </c>
      <c r="Q166" s="10" t="str">
        <f>IF(ISERROR(FIND("3",tblSalaries[[#This Row],[How many hours of a day you work on Excel]])),"",3)</f>
        <v/>
      </c>
      <c r="R166" s="10">
        <f>IF(ISERROR(FIND("4",tblSalaries[[#This Row],[How many hours of a day you work on Excel]])),"",4)</f>
        <v>4</v>
      </c>
      <c r="S166" s="10" t="str">
        <f>IF(ISERROR(FIND("5",tblSalaries[[#This Row],[How many hours of a day you work on Excel]])),"",5)</f>
        <v/>
      </c>
      <c r="T166" s="10">
        <f>IF(ISERROR(FIND("6",tblSalaries[[#This Row],[How many hours of a day you work on Excel]])),"",6)</f>
        <v>6</v>
      </c>
      <c r="U166" s="11" t="str">
        <f>IF(ISERROR(FIND("7",tblSalaries[[#This Row],[How many hours of a day you work on Excel]])),"",7)</f>
        <v/>
      </c>
      <c r="V166" s="11" t="str">
        <f>IF(ISERROR(FIND("8",tblSalaries[[#This Row],[How many hours of a day you work on Excel]])),"",8)</f>
        <v/>
      </c>
      <c r="W166" s="11">
        <f>IF(MAX(tblSalaries[[#This Row],[1 hour]:[8 hours]])=0,#N/A,MAX(tblSalaries[[#This Row],[1 hour]:[8 hours]]))</f>
        <v>6</v>
      </c>
      <c r="X166" s="11">
        <f>IF(ISERROR(tblSalaries[[#This Row],[max h]]),1,tblSalaries[[#This Row],[Salary in USD]]/tblSalaries[[#This Row],[max h]]/260)</f>
        <v>38.46153846153846</v>
      </c>
      <c r="Y166" s="11">
        <f>IF(tblSalaries[[#This Row],[Years of Experience]]="",0,"0")</f>
        <v>0</v>
      </c>
      <c r="Z166"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166" s="11">
        <f>IF(tblSalaries[[#This Row],[Salary in USD]]&lt;1000,1,0)</f>
        <v>0</v>
      </c>
      <c r="AB166" s="11">
        <f>IF(AND(tblSalaries[[#This Row],[Salary in USD]]&gt;1000,tblSalaries[[#This Row],[Salary in USD]]&lt;2000),1,0)</f>
        <v>0</v>
      </c>
    </row>
    <row r="167" spans="2:28" ht="15" customHeight="1">
      <c r="B167" t="s">
        <v>2170</v>
      </c>
      <c r="C167" s="1">
        <v>41055.033159722225</v>
      </c>
      <c r="D167" s="4" t="s">
        <v>235</v>
      </c>
      <c r="E167">
        <v>1300000</v>
      </c>
      <c r="F167" t="s">
        <v>40</v>
      </c>
      <c r="G167">
        <f>tblSalaries[[#This Row],[clean Salary (in local currency)]]*VLOOKUP(tblSalaries[[#This Row],[Currency]],tblXrate[],2,FALSE)</f>
        <v>23150.291693675339</v>
      </c>
      <c r="H167" t="s">
        <v>52</v>
      </c>
      <c r="I167" t="s">
        <v>52</v>
      </c>
      <c r="J167" t="s">
        <v>8</v>
      </c>
      <c r="K167" t="str">
        <f>VLOOKUP(tblSalaries[[#This Row],[Where do you work]],tblCountries[[Actual]:[Mapping]],2,FALSE)</f>
        <v>India</v>
      </c>
      <c r="L167" t="s">
        <v>9</v>
      </c>
      <c r="O167" s="10" t="str">
        <f>IF(ISERROR(FIND("1",tblSalaries[[#This Row],[How many hours of a day you work on Excel]])),"",1)</f>
        <v/>
      </c>
      <c r="P167" s="11" t="str">
        <f>IF(ISERROR(FIND("2",tblSalaries[[#This Row],[How many hours of a day you work on Excel]])),"",2)</f>
        <v/>
      </c>
      <c r="Q167" s="10" t="str">
        <f>IF(ISERROR(FIND("3",tblSalaries[[#This Row],[How many hours of a day you work on Excel]])),"",3)</f>
        <v/>
      </c>
      <c r="R167" s="10">
        <f>IF(ISERROR(FIND("4",tblSalaries[[#This Row],[How many hours of a day you work on Excel]])),"",4)</f>
        <v>4</v>
      </c>
      <c r="S167" s="10" t="str">
        <f>IF(ISERROR(FIND("5",tblSalaries[[#This Row],[How many hours of a day you work on Excel]])),"",5)</f>
        <v/>
      </c>
      <c r="T167" s="10">
        <f>IF(ISERROR(FIND("6",tblSalaries[[#This Row],[How many hours of a day you work on Excel]])),"",6)</f>
        <v>6</v>
      </c>
      <c r="U167" s="11" t="str">
        <f>IF(ISERROR(FIND("7",tblSalaries[[#This Row],[How many hours of a day you work on Excel]])),"",7)</f>
        <v/>
      </c>
      <c r="V167" s="11" t="str">
        <f>IF(ISERROR(FIND("8",tblSalaries[[#This Row],[How many hours of a day you work on Excel]])),"",8)</f>
        <v/>
      </c>
      <c r="W167" s="11">
        <f>IF(MAX(tblSalaries[[#This Row],[1 hour]:[8 hours]])=0,#N/A,MAX(tblSalaries[[#This Row],[1 hour]:[8 hours]]))</f>
        <v>6</v>
      </c>
      <c r="X167" s="11">
        <f>IF(ISERROR(tblSalaries[[#This Row],[max h]]),1,tblSalaries[[#This Row],[Salary in USD]]/tblSalaries[[#This Row],[max h]]/260)</f>
        <v>14.839930572868807</v>
      </c>
      <c r="Y167" s="11">
        <f>IF(tblSalaries[[#This Row],[Years of Experience]]="",0,"0")</f>
        <v>0</v>
      </c>
      <c r="Z167"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167" s="11">
        <f>IF(tblSalaries[[#This Row],[Salary in USD]]&lt;1000,1,0)</f>
        <v>0</v>
      </c>
      <c r="AB167" s="11">
        <f>IF(AND(tblSalaries[[#This Row],[Salary in USD]]&gt;1000,tblSalaries[[#This Row],[Salary in USD]]&lt;2000),1,0)</f>
        <v>0</v>
      </c>
    </row>
    <row r="168" spans="2:28" ht="15" customHeight="1">
      <c r="B168" t="s">
        <v>2171</v>
      </c>
      <c r="C168" s="1">
        <v>41055.033217592594</v>
      </c>
      <c r="D168" s="4">
        <v>107000</v>
      </c>
      <c r="E168">
        <v>107000</v>
      </c>
      <c r="F168" t="s">
        <v>86</v>
      </c>
      <c r="G168">
        <f>tblSalaries[[#This Row],[clean Salary (in local currency)]]*VLOOKUP(tblSalaries[[#This Row],[Currency]],tblXrate[],2,FALSE)</f>
        <v>105219.68296424497</v>
      </c>
      <c r="H168" t="s">
        <v>236</v>
      </c>
      <c r="I168" t="s">
        <v>52</v>
      </c>
      <c r="J168" t="s">
        <v>88</v>
      </c>
      <c r="K168" t="str">
        <f>VLOOKUP(tblSalaries[[#This Row],[Where do you work]],tblCountries[[Actual]:[Mapping]],2,FALSE)</f>
        <v>Canada</v>
      </c>
      <c r="L168" t="s">
        <v>18</v>
      </c>
      <c r="O168" s="10" t="str">
        <f>IF(ISERROR(FIND("1",tblSalaries[[#This Row],[How many hours of a day you work on Excel]])),"",1)</f>
        <v/>
      </c>
      <c r="P168" s="11">
        <f>IF(ISERROR(FIND("2",tblSalaries[[#This Row],[How many hours of a day you work on Excel]])),"",2)</f>
        <v>2</v>
      </c>
      <c r="Q168" s="10">
        <f>IF(ISERROR(FIND("3",tblSalaries[[#This Row],[How many hours of a day you work on Excel]])),"",3)</f>
        <v>3</v>
      </c>
      <c r="R168" s="10" t="str">
        <f>IF(ISERROR(FIND("4",tblSalaries[[#This Row],[How many hours of a day you work on Excel]])),"",4)</f>
        <v/>
      </c>
      <c r="S168" s="10" t="str">
        <f>IF(ISERROR(FIND("5",tblSalaries[[#This Row],[How many hours of a day you work on Excel]])),"",5)</f>
        <v/>
      </c>
      <c r="T168" s="10" t="str">
        <f>IF(ISERROR(FIND("6",tblSalaries[[#This Row],[How many hours of a day you work on Excel]])),"",6)</f>
        <v/>
      </c>
      <c r="U168" s="11" t="str">
        <f>IF(ISERROR(FIND("7",tblSalaries[[#This Row],[How many hours of a day you work on Excel]])),"",7)</f>
        <v/>
      </c>
      <c r="V168" s="11" t="str">
        <f>IF(ISERROR(FIND("8",tblSalaries[[#This Row],[How many hours of a day you work on Excel]])),"",8)</f>
        <v/>
      </c>
      <c r="W168" s="11">
        <f>IF(MAX(tblSalaries[[#This Row],[1 hour]:[8 hours]])=0,#N/A,MAX(tblSalaries[[#This Row],[1 hour]:[8 hours]]))</f>
        <v>3</v>
      </c>
      <c r="X168" s="11">
        <f>IF(ISERROR(tblSalaries[[#This Row],[max h]]),1,tblSalaries[[#This Row],[Salary in USD]]/tblSalaries[[#This Row],[max h]]/260)</f>
        <v>134.89702944133973</v>
      </c>
      <c r="Y168" s="11">
        <f>IF(tblSalaries[[#This Row],[Years of Experience]]="",0,"0")</f>
        <v>0</v>
      </c>
      <c r="Z168"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168" s="11">
        <f>IF(tblSalaries[[#This Row],[Salary in USD]]&lt;1000,1,0)</f>
        <v>0</v>
      </c>
      <c r="AB168" s="11">
        <f>IF(AND(tblSalaries[[#This Row],[Salary in USD]]&gt;1000,tblSalaries[[#This Row],[Salary in USD]]&lt;2000),1,0)</f>
        <v>0</v>
      </c>
    </row>
    <row r="169" spans="2:28" ht="15" customHeight="1">
      <c r="B169" t="s">
        <v>2172</v>
      </c>
      <c r="C169" s="1">
        <v>41055.03329861111</v>
      </c>
      <c r="D169" s="4">
        <v>145000</v>
      </c>
      <c r="E169">
        <v>145000</v>
      </c>
      <c r="F169" t="s">
        <v>6</v>
      </c>
      <c r="G169">
        <f>tblSalaries[[#This Row],[clean Salary (in local currency)]]*VLOOKUP(tblSalaries[[#This Row],[Currency]],tblXrate[],2,FALSE)</f>
        <v>145000</v>
      </c>
      <c r="H169" t="s">
        <v>237</v>
      </c>
      <c r="I169" t="s">
        <v>488</v>
      </c>
      <c r="J169" t="s">
        <v>46</v>
      </c>
      <c r="K169" t="str">
        <f>VLOOKUP(tblSalaries[[#This Row],[Where do you work]],tblCountries[[Actual]:[Mapping]],2,FALSE)</f>
        <v>Switzerland</v>
      </c>
      <c r="L169" t="s">
        <v>13</v>
      </c>
      <c r="O169" s="10" t="str">
        <f>IF(ISERROR(FIND("1",tblSalaries[[#This Row],[How many hours of a day you work on Excel]])),"",1)</f>
        <v/>
      </c>
      <c r="P169" s="11" t="str">
        <f>IF(ISERROR(FIND("2",tblSalaries[[#This Row],[How many hours of a day you work on Excel]])),"",2)</f>
        <v/>
      </c>
      <c r="Q169" s="10" t="str">
        <f>IF(ISERROR(FIND("3",tblSalaries[[#This Row],[How many hours of a day you work on Excel]])),"",3)</f>
        <v/>
      </c>
      <c r="R169" s="10" t="str">
        <f>IF(ISERROR(FIND("4",tblSalaries[[#This Row],[How many hours of a day you work on Excel]])),"",4)</f>
        <v/>
      </c>
      <c r="S169" s="10" t="str">
        <f>IF(ISERROR(FIND("5",tblSalaries[[#This Row],[How many hours of a day you work on Excel]])),"",5)</f>
        <v/>
      </c>
      <c r="T169" s="10" t="str">
        <f>IF(ISERROR(FIND("6",tblSalaries[[#This Row],[How many hours of a day you work on Excel]])),"",6)</f>
        <v/>
      </c>
      <c r="U169" s="11" t="str">
        <f>IF(ISERROR(FIND("7",tblSalaries[[#This Row],[How many hours of a day you work on Excel]])),"",7)</f>
        <v/>
      </c>
      <c r="V169" s="11">
        <f>IF(ISERROR(FIND("8",tblSalaries[[#This Row],[How many hours of a day you work on Excel]])),"",8)</f>
        <v>8</v>
      </c>
      <c r="W169" s="11">
        <f>IF(MAX(tblSalaries[[#This Row],[1 hour]:[8 hours]])=0,#N/A,MAX(tblSalaries[[#This Row],[1 hour]:[8 hours]]))</f>
        <v>8</v>
      </c>
      <c r="X169" s="11">
        <f>IF(ISERROR(tblSalaries[[#This Row],[max h]]),1,tblSalaries[[#This Row],[Salary in USD]]/tblSalaries[[#This Row],[max h]]/260)</f>
        <v>69.711538461538467</v>
      </c>
      <c r="Y169" s="11">
        <f>IF(tblSalaries[[#This Row],[Years of Experience]]="",0,"0")</f>
        <v>0</v>
      </c>
      <c r="Z169"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169" s="11">
        <f>IF(tblSalaries[[#This Row],[Salary in USD]]&lt;1000,1,0)</f>
        <v>0</v>
      </c>
      <c r="AB169" s="11">
        <f>IF(AND(tblSalaries[[#This Row],[Salary in USD]]&gt;1000,tblSalaries[[#This Row],[Salary in USD]]&lt;2000),1,0)</f>
        <v>0</v>
      </c>
    </row>
    <row r="170" spans="2:28" ht="15" customHeight="1">
      <c r="B170" t="s">
        <v>2173</v>
      </c>
      <c r="C170" s="1">
        <v>41055.033379629633</v>
      </c>
      <c r="D170" s="4">
        <v>22880</v>
      </c>
      <c r="E170">
        <v>22880</v>
      </c>
      <c r="F170" t="s">
        <v>6</v>
      </c>
      <c r="G170">
        <f>tblSalaries[[#This Row],[clean Salary (in local currency)]]*VLOOKUP(tblSalaries[[#This Row],[Currency]],tblXrate[],2,FALSE)</f>
        <v>22880</v>
      </c>
      <c r="H170" t="s">
        <v>238</v>
      </c>
      <c r="I170" t="s">
        <v>310</v>
      </c>
      <c r="J170" t="s">
        <v>15</v>
      </c>
      <c r="K170" t="str">
        <f>VLOOKUP(tblSalaries[[#This Row],[Where do you work]],tblCountries[[Actual]:[Mapping]],2,FALSE)</f>
        <v>USA</v>
      </c>
      <c r="L170" t="s">
        <v>9</v>
      </c>
      <c r="O170" s="10" t="str">
        <f>IF(ISERROR(FIND("1",tblSalaries[[#This Row],[How many hours of a day you work on Excel]])),"",1)</f>
        <v/>
      </c>
      <c r="P170" s="11" t="str">
        <f>IF(ISERROR(FIND("2",tblSalaries[[#This Row],[How many hours of a day you work on Excel]])),"",2)</f>
        <v/>
      </c>
      <c r="Q170" s="10" t="str">
        <f>IF(ISERROR(FIND("3",tblSalaries[[#This Row],[How many hours of a day you work on Excel]])),"",3)</f>
        <v/>
      </c>
      <c r="R170" s="10">
        <f>IF(ISERROR(FIND("4",tblSalaries[[#This Row],[How many hours of a day you work on Excel]])),"",4)</f>
        <v>4</v>
      </c>
      <c r="S170" s="10" t="str">
        <f>IF(ISERROR(FIND("5",tblSalaries[[#This Row],[How many hours of a day you work on Excel]])),"",5)</f>
        <v/>
      </c>
      <c r="T170" s="10">
        <f>IF(ISERROR(FIND("6",tblSalaries[[#This Row],[How many hours of a day you work on Excel]])),"",6)</f>
        <v>6</v>
      </c>
      <c r="U170" s="11" t="str">
        <f>IF(ISERROR(FIND("7",tblSalaries[[#This Row],[How many hours of a day you work on Excel]])),"",7)</f>
        <v/>
      </c>
      <c r="V170" s="11" t="str">
        <f>IF(ISERROR(FIND("8",tblSalaries[[#This Row],[How many hours of a day you work on Excel]])),"",8)</f>
        <v/>
      </c>
      <c r="W170" s="11">
        <f>IF(MAX(tblSalaries[[#This Row],[1 hour]:[8 hours]])=0,#N/A,MAX(tblSalaries[[#This Row],[1 hour]:[8 hours]]))</f>
        <v>6</v>
      </c>
      <c r="X170" s="11">
        <f>IF(ISERROR(tblSalaries[[#This Row],[max h]]),1,tblSalaries[[#This Row],[Salary in USD]]/tblSalaries[[#This Row],[max h]]/260)</f>
        <v>14.666666666666668</v>
      </c>
      <c r="Y170" s="11">
        <f>IF(tblSalaries[[#This Row],[Years of Experience]]="",0,"0")</f>
        <v>0</v>
      </c>
      <c r="Z170"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170" s="11">
        <f>IF(tblSalaries[[#This Row],[Salary in USD]]&lt;1000,1,0)</f>
        <v>0</v>
      </c>
      <c r="AB170" s="11">
        <f>IF(AND(tblSalaries[[#This Row],[Salary in USD]]&gt;1000,tblSalaries[[#This Row],[Salary in USD]]&lt;2000),1,0)</f>
        <v>0</v>
      </c>
    </row>
    <row r="171" spans="2:28" ht="15" customHeight="1">
      <c r="B171" t="s">
        <v>2174</v>
      </c>
      <c r="C171" s="1">
        <v>41055.033414351848</v>
      </c>
      <c r="D171" s="4">
        <v>80000</v>
      </c>
      <c r="E171">
        <v>80000</v>
      </c>
      <c r="F171" t="s">
        <v>6</v>
      </c>
      <c r="G171">
        <f>tblSalaries[[#This Row],[clean Salary (in local currency)]]*VLOOKUP(tblSalaries[[#This Row],[Currency]],tblXrate[],2,FALSE)</f>
        <v>80000</v>
      </c>
      <c r="H171" t="s">
        <v>239</v>
      </c>
      <c r="I171" t="s">
        <v>356</v>
      </c>
      <c r="J171" t="s">
        <v>15</v>
      </c>
      <c r="K171" t="str">
        <f>VLOOKUP(tblSalaries[[#This Row],[Where do you work]],tblCountries[[Actual]:[Mapping]],2,FALSE)</f>
        <v>USA</v>
      </c>
      <c r="L171" t="s">
        <v>9</v>
      </c>
      <c r="O171" s="10" t="str">
        <f>IF(ISERROR(FIND("1",tblSalaries[[#This Row],[How many hours of a day you work on Excel]])),"",1)</f>
        <v/>
      </c>
      <c r="P171" s="11" t="str">
        <f>IF(ISERROR(FIND("2",tblSalaries[[#This Row],[How many hours of a day you work on Excel]])),"",2)</f>
        <v/>
      </c>
      <c r="Q171" s="10" t="str">
        <f>IF(ISERROR(FIND("3",tblSalaries[[#This Row],[How many hours of a day you work on Excel]])),"",3)</f>
        <v/>
      </c>
      <c r="R171" s="10">
        <f>IF(ISERROR(FIND("4",tblSalaries[[#This Row],[How many hours of a day you work on Excel]])),"",4)</f>
        <v>4</v>
      </c>
      <c r="S171" s="10" t="str">
        <f>IF(ISERROR(FIND("5",tblSalaries[[#This Row],[How many hours of a day you work on Excel]])),"",5)</f>
        <v/>
      </c>
      <c r="T171" s="10">
        <f>IF(ISERROR(FIND("6",tblSalaries[[#This Row],[How many hours of a day you work on Excel]])),"",6)</f>
        <v>6</v>
      </c>
      <c r="U171" s="11" t="str">
        <f>IF(ISERROR(FIND("7",tblSalaries[[#This Row],[How many hours of a day you work on Excel]])),"",7)</f>
        <v/>
      </c>
      <c r="V171" s="11" t="str">
        <f>IF(ISERROR(FIND("8",tblSalaries[[#This Row],[How many hours of a day you work on Excel]])),"",8)</f>
        <v/>
      </c>
      <c r="W171" s="11">
        <f>IF(MAX(tblSalaries[[#This Row],[1 hour]:[8 hours]])=0,#N/A,MAX(tblSalaries[[#This Row],[1 hour]:[8 hours]]))</f>
        <v>6</v>
      </c>
      <c r="X171" s="11">
        <f>IF(ISERROR(tblSalaries[[#This Row],[max h]]),1,tblSalaries[[#This Row],[Salary in USD]]/tblSalaries[[#This Row],[max h]]/260)</f>
        <v>51.282051282051285</v>
      </c>
      <c r="Y171" s="11">
        <f>IF(tblSalaries[[#This Row],[Years of Experience]]="",0,"0")</f>
        <v>0</v>
      </c>
      <c r="Z171"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171" s="11">
        <f>IF(tblSalaries[[#This Row],[Salary in USD]]&lt;1000,1,0)</f>
        <v>0</v>
      </c>
      <c r="AB171" s="11">
        <f>IF(AND(tblSalaries[[#This Row],[Salary in USD]]&gt;1000,tblSalaries[[#This Row],[Salary in USD]]&lt;2000),1,0)</f>
        <v>0</v>
      </c>
    </row>
    <row r="172" spans="2:28" ht="15" customHeight="1">
      <c r="B172" t="s">
        <v>2175</v>
      </c>
      <c r="C172" s="1">
        <v>41055.033460648148</v>
      </c>
      <c r="D172" s="4" t="s">
        <v>240</v>
      </c>
      <c r="E172">
        <v>500000</v>
      </c>
      <c r="F172" t="s">
        <v>40</v>
      </c>
      <c r="G172">
        <f>tblSalaries[[#This Row],[clean Salary (in local currency)]]*VLOOKUP(tblSalaries[[#This Row],[Currency]],tblXrate[],2,FALSE)</f>
        <v>8903.9583437212841</v>
      </c>
      <c r="H172" t="s">
        <v>241</v>
      </c>
      <c r="I172" t="s">
        <v>20</v>
      </c>
      <c r="J172" t="s">
        <v>8</v>
      </c>
      <c r="K172" t="str">
        <f>VLOOKUP(tblSalaries[[#This Row],[Where do you work]],tblCountries[[Actual]:[Mapping]],2,FALSE)</f>
        <v>India</v>
      </c>
      <c r="L172" t="s">
        <v>18</v>
      </c>
      <c r="O172" s="10" t="str">
        <f>IF(ISERROR(FIND("1",tblSalaries[[#This Row],[How many hours of a day you work on Excel]])),"",1)</f>
        <v/>
      </c>
      <c r="P172" s="11">
        <f>IF(ISERROR(FIND("2",tblSalaries[[#This Row],[How many hours of a day you work on Excel]])),"",2)</f>
        <v>2</v>
      </c>
      <c r="Q172" s="10">
        <f>IF(ISERROR(FIND("3",tblSalaries[[#This Row],[How many hours of a day you work on Excel]])),"",3)</f>
        <v>3</v>
      </c>
      <c r="R172" s="10" t="str">
        <f>IF(ISERROR(FIND("4",tblSalaries[[#This Row],[How many hours of a day you work on Excel]])),"",4)</f>
        <v/>
      </c>
      <c r="S172" s="10" t="str">
        <f>IF(ISERROR(FIND("5",tblSalaries[[#This Row],[How many hours of a day you work on Excel]])),"",5)</f>
        <v/>
      </c>
      <c r="T172" s="10" t="str">
        <f>IF(ISERROR(FIND("6",tblSalaries[[#This Row],[How many hours of a day you work on Excel]])),"",6)</f>
        <v/>
      </c>
      <c r="U172" s="11" t="str">
        <f>IF(ISERROR(FIND("7",tblSalaries[[#This Row],[How many hours of a day you work on Excel]])),"",7)</f>
        <v/>
      </c>
      <c r="V172" s="11" t="str">
        <f>IF(ISERROR(FIND("8",tblSalaries[[#This Row],[How many hours of a day you work on Excel]])),"",8)</f>
        <v/>
      </c>
      <c r="W172" s="11">
        <f>IF(MAX(tblSalaries[[#This Row],[1 hour]:[8 hours]])=0,#N/A,MAX(tblSalaries[[#This Row],[1 hour]:[8 hours]]))</f>
        <v>3</v>
      </c>
      <c r="X172" s="11">
        <f>IF(ISERROR(tblSalaries[[#This Row],[max h]]),1,tblSalaries[[#This Row],[Salary in USD]]/tblSalaries[[#This Row],[max h]]/260)</f>
        <v>11.415331209899081</v>
      </c>
      <c r="Y172" s="11">
        <f>IF(tblSalaries[[#This Row],[Years of Experience]]="",0,"0")</f>
        <v>0</v>
      </c>
      <c r="Z172"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172" s="11">
        <f>IF(tblSalaries[[#This Row],[Salary in USD]]&lt;1000,1,0)</f>
        <v>0</v>
      </c>
      <c r="AB172" s="11">
        <f>IF(AND(tblSalaries[[#This Row],[Salary in USD]]&gt;1000,tblSalaries[[#This Row],[Salary in USD]]&lt;2000),1,0)</f>
        <v>0</v>
      </c>
    </row>
    <row r="173" spans="2:28" ht="15" customHeight="1">
      <c r="B173" t="s">
        <v>2176</v>
      </c>
      <c r="C173" s="1">
        <v>41055.033865740741</v>
      </c>
      <c r="D173" s="4">
        <v>90000</v>
      </c>
      <c r="E173">
        <v>90000</v>
      </c>
      <c r="F173" t="s">
        <v>86</v>
      </c>
      <c r="G173">
        <f>tblSalaries[[#This Row],[clean Salary (in local currency)]]*VLOOKUP(tblSalaries[[#This Row],[Currency]],tblXrate[],2,FALSE)</f>
        <v>88502.537072729421</v>
      </c>
      <c r="H173" t="s">
        <v>242</v>
      </c>
      <c r="I173" t="s">
        <v>20</v>
      </c>
      <c r="J173" t="s">
        <v>88</v>
      </c>
      <c r="K173" t="str">
        <f>VLOOKUP(tblSalaries[[#This Row],[Where do you work]],tblCountries[[Actual]:[Mapping]],2,FALSE)</f>
        <v>Canada</v>
      </c>
      <c r="L173" t="s">
        <v>9</v>
      </c>
      <c r="O173" s="10" t="str">
        <f>IF(ISERROR(FIND("1",tblSalaries[[#This Row],[How many hours of a day you work on Excel]])),"",1)</f>
        <v/>
      </c>
      <c r="P173" s="11" t="str">
        <f>IF(ISERROR(FIND("2",tblSalaries[[#This Row],[How many hours of a day you work on Excel]])),"",2)</f>
        <v/>
      </c>
      <c r="Q173" s="10" t="str">
        <f>IF(ISERROR(FIND("3",tblSalaries[[#This Row],[How many hours of a day you work on Excel]])),"",3)</f>
        <v/>
      </c>
      <c r="R173" s="10">
        <f>IF(ISERROR(FIND("4",tblSalaries[[#This Row],[How many hours of a day you work on Excel]])),"",4)</f>
        <v>4</v>
      </c>
      <c r="S173" s="10" t="str">
        <f>IF(ISERROR(FIND("5",tblSalaries[[#This Row],[How many hours of a day you work on Excel]])),"",5)</f>
        <v/>
      </c>
      <c r="T173" s="10">
        <f>IF(ISERROR(FIND("6",tblSalaries[[#This Row],[How many hours of a day you work on Excel]])),"",6)</f>
        <v>6</v>
      </c>
      <c r="U173" s="11" t="str">
        <f>IF(ISERROR(FIND("7",tblSalaries[[#This Row],[How many hours of a day you work on Excel]])),"",7)</f>
        <v/>
      </c>
      <c r="V173" s="11" t="str">
        <f>IF(ISERROR(FIND("8",tblSalaries[[#This Row],[How many hours of a day you work on Excel]])),"",8)</f>
        <v/>
      </c>
      <c r="W173" s="11">
        <f>IF(MAX(tblSalaries[[#This Row],[1 hour]:[8 hours]])=0,#N/A,MAX(tblSalaries[[#This Row],[1 hour]:[8 hours]]))</f>
        <v>6</v>
      </c>
      <c r="X173" s="11">
        <f>IF(ISERROR(tblSalaries[[#This Row],[max h]]),1,tblSalaries[[#This Row],[Salary in USD]]/tblSalaries[[#This Row],[max h]]/260)</f>
        <v>56.732395559441933</v>
      </c>
      <c r="Y173" s="11">
        <f>IF(tblSalaries[[#This Row],[Years of Experience]]="",0,"0")</f>
        <v>0</v>
      </c>
      <c r="Z173"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173" s="11">
        <f>IF(tblSalaries[[#This Row],[Salary in USD]]&lt;1000,1,0)</f>
        <v>0</v>
      </c>
      <c r="AB173" s="11">
        <f>IF(AND(tblSalaries[[#This Row],[Salary in USD]]&gt;1000,tblSalaries[[#This Row],[Salary in USD]]&lt;2000),1,0)</f>
        <v>0</v>
      </c>
    </row>
    <row r="174" spans="2:28" ht="15" customHeight="1">
      <c r="B174" t="s">
        <v>2177</v>
      </c>
      <c r="C174" s="1">
        <v>41055.033888888887</v>
      </c>
      <c r="D174" s="4">
        <v>180000</v>
      </c>
      <c r="E174">
        <v>180000</v>
      </c>
      <c r="F174" t="s">
        <v>40</v>
      </c>
      <c r="G174">
        <f>tblSalaries[[#This Row],[clean Salary (in local currency)]]*VLOOKUP(tblSalaries[[#This Row],[Currency]],tblXrate[],2,FALSE)</f>
        <v>3205.4250037396623</v>
      </c>
      <c r="H174" t="s">
        <v>243</v>
      </c>
      <c r="I174" t="s">
        <v>20</v>
      </c>
      <c r="J174" t="s">
        <v>8</v>
      </c>
      <c r="K174" t="str">
        <f>VLOOKUP(tblSalaries[[#This Row],[Where do you work]],tblCountries[[Actual]:[Mapping]],2,FALSE)</f>
        <v>India</v>
      </c>
      <c r="L174" t="s">
        <v>9</v>
      </c>
      <c r="O174" s="10" t="str">
        <f>IF(ISERROR(FIND("1",tblSalaries[[#This Row],[How many hours of a day you work on Excel]])),"",1)</f>
        <v/>
      </c>
      <c r="P174" s="11" t="str">
        <f>IF(ISERROR(FIND("2",tblSalaries[[#This Row],[How many hours of a day you work on Excel]])),"",2)</f>
        <v/>
      </c>
      <c r="Q174" s="10" t="str">
        <f>IF(ISERROR(FIND("3",tblSalaries[[#This Row],[How many hours of a day you work on Excel]])),"",3)</f>
        <v/>
      </c>
      <c r="R174" s="10">
        <f>IF(ISERROR(FIND("4",tblSalaries[[#This Row],[How many hours of a day you work on Excel]])),"",4)</f>
        <v>4</v>
      </c>
      <c r="S174" s="10" t="str">
        <f>IF(ISERROR(FIND("5",tblSalaries[[#This Row],[How many hours of a day you work on Excel]])),"",5)</f>
        <v/>
      </c>
      <c r="T174" s="10">
        <f>IF(ISERROR(FIND("6",tblSalaries[[#This Row],[How many hours of a day you work on Excel]])),"",6)</f>
        <v>6</v>
      </c>
      <c r="U174" s="11" t="str">
        <f>IF(ISERROR(FIND("7",tblSalaries[[#This Row],[How many hours of a day you work on Excel]])),"",7)</f>
        <v/>
      </c>
      <c r="V174" s="11" t="str">
        <f>IF(ISERROR(FIND("8",tblSalaries[[#This Row],[How many hours of a day you work on Excel]])),"",8)</f>
        <v/>
      </c>
      <c r="W174" s="11">
        <f>IF(MAX(tblSalaries[[#This Row],[1 hour]:[8 hours]])=0,#N/A,MAX(tblSalaries[[#This Row],[1 hour]:[8 hours]]))</f>
        <v>6</v>
      </c>
      <c r="X174" s="11">
        <f>IF(ISERROR(tblSalaries[[#This Row],[max h]]),1,tblSalaries[[#This Row],[Salary in USD]]/tblSalaries[[#This Row],[max h]]/260)</f>
        <v>2.0547596177818348</v>
      </c>
      <c r="Y174" s="11">
        <f>IF(tblSalaries[[#This Row],[Years of Experience]]="",0,"0")</f>
        <v>0</v>
      </c>
      <c r="Z174"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174" s="11">
        <f>IF(tblSalaries[[#This Row],[Salary in USD]]&lt;1000,1,0)</f>
        <v>0</v>
      </c>
      <c r="AB174" s="11">
        <f>IF(AND(tblSalaries[[#This Row],[Salary in USD]]&gt;1000,tblSalaries[[#This Row],[Salary in USD]]&lt;2000),1,0)</f>
        <v>0</v>
      </c>
    </row>
    <row r="175" spans="2:28" ht="15" customHeight="1">
      <c r="B175" t="s">
        <v>2178</v>
      </c>
      <c r="C175" s="1">
        <v>41055.033888888887</v>
      </c>
      <c r="D175" s="4">
        <v>46584</v>
      </c>
      <c r="E175">
        <v>46584</v>
      </c>
      <c r="F175" t="s">
        <v>6</v>
      </c>
      <c r="G175">
        <f>tblSalaries[[#This Row],[clean Salary (in local currency)]]*VLOOKUP(tblSalaries[[#This Row],[Currency]],tblXrate[],2,FALSE)</f>
        <v>46584</v>
      </c>
      <c r="H175" t="s">
        <v>244</v>
      </c>
      <c r="I175" t="s">
        <v>20</v>
      </c>
      <c r="J175" t="s">
        <v>15</v>
      </c>
      <c r="K175" t="str">
        <f>VLOOKUP(tblSalaries[[#This Row],[Where do you work]],tblCountries[[Actual]:[Mapping]],2,FALSE)</f>
        <v>USA</v>
      </c>
      <c r="L175" t="s">
        <v>9</v>
      </c>
      <c r="O175" s="10" t="str">
        <f>IF(ISERROR(FIND("1",tblSalaries[[#This Row],[How many hours of a day you work on Excel]])),"",1)</f>
        <v/>
      </c>
      <c r="P175" s="11" t="str">
        <f>IF(ISERROR(FIND("2",tblSalaries[[#This Row],[How many hours of a day you work on Excel]])),"",2)</f>
        <v/>
      </c>
      <c r="Q175" s="10" t="str">
        <f>IF(ISERROR(FIND("3",tblSalaries[[#This Row],[How many hours of a day you work on Excel]])),"",3)</f>
        <v/>
      </c>
      <c r="R175" s="10">
        <f>IF(ISERROR(FIND("4",tblSalaries[[#This Row],[How many hours of a day you work on Excel]])),"",4)</f>
        <v>4</v>
      </c>
      <c r="S175" s="10" t="str">
        <f>IF(ISERROR(FIND("5",tblSalaries[[#This Row],[How many hours of a day you work on Excel]])),"",5)</f>
        <v/>
      </c>
      <c r="T175" s="10">
        <f>IF(ISERROR(FIND("6",tblSalaries[[#This Row],[How many hours of a day you work on Excel]])),"",6)</f>
        <v>6</v>
      </c>
      <c r="U175" s="11" t="str">
        <f>IF(ISERROR(FIND("7",tblSalaries[[#This Row],[How many hours of a day you work on Excel]])),"",7)</f>
        <v/>
      </c>
      <c r="V175" s="11" t="str">
        <f>IF(ISERROR(FIND("8",tblSalaries[[#This Row],[How many hours of a day you work on Excel]])),"",8)</f>
        <v/>
      </c>
      <c r="W175" s="11">
        <f>IF(MAX(tblSalaries[[#This Row],[1 hour]:[8 hours]])=0,#N/A,MAX(tblSalaries[[#This Row],[1 hour]:[8 hours]]))</f>
        <v>6</v>
      </c>
      <c r="X175" s="11">
        <f>IF(ISERROR(tblSalaries[[#This Row],[max h]]),1,tblSalaries[[#This Row],[Salary in USD]]/tblSalaries[[#This Row],[max h]]/260)</f>
        <v>29.861538461538462</v>
      </c>
      <c r="Y175" s="11">
        <f>IF(tblSalaries[[#This Row],[Years of Experience]]="",0,"0")</f>
        <v>0</v>
      </c>
      <c r="Z175"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175" s="11">
        <f>IF(tblSalaries[[#This Row],[Salary in USD]]&lt;1000,1,0)</f>
        <v>0</v>
      </c>
      <c r="AB175" s="11">
        <f>IF(AND(tblSalaries[[#This Row],[Salary in USD]]&gt;1000,tblSalaries[[#This Row],[Salary in USD]]&lt;2000),1,0)</f>
        <v>0</v>
      </c>
    </row>
    <row r="176" spans="2:28" ht="15" customHeight="1">
      <c r="B176" t="s">
        <v>2179</v>
      </c>
      <c r="C176" s="1">
        <v>41055.033888888887</v>
      </c>
      <c r="D176" s="4">
        <v>67000</v>
      </c>
      <c r="E176">
        <v>67000</v>
      </c>
      <c r="F176" t="s">
        <v>6</v>
      </c>
      <c r="G176">
        <f>tblSalaries[[#This Row],[clean Salary (in local currency)]]*VLOOKUP(tblSalaries[[#This Row],[Currency]],tblXrate[],2,FALSE)</f>
        <v>67000</v>
      </c>
      <c r="H176" t="s">
        <v>245</v>
      </c>
      <c r="I176" t="s">
        <v>20</v>
      </c>
      <c r="J176" t="s">
        <v>15</v>
      </c>
      <c r="K176" t="str">
        <f>VLOOKUP(tblSalaries[[#This Row],[Where do you work]],tblCountries[[Actual]:[Mapping]],2,FALSE)</f>
        <v>USA</v>
      </c>
      <c r="L176" t="s">
        <v>9</v>
      </c>
      <c r="O176" s="10" t="str">
        <f>IF(ISERROR(FIND("1",tblSalaries[[#This Row],[How many hours of a day you work on Excel]])),"",1)</f>
        <v/>
      </c>
      <c r="P176" s="11" t="str">
        <f>IF(ISERROR(FIND("2",tblSalaries[[#This Row],[How many hours of a day you work on Excel]])),"",2)</f>
        <v/>
      </c>
      <c r="Q176" s="10" t="str">
        <f>IF(ISERROR(FIND("3",tblSalaries[[#This Row],[How many hours of a day you work on Excel]])),"",3)</f>
        <v/>
      </c>
      <c r="R176" s="10">
        <f>IF(ISERROR(FIND("4",tblSalaries[[#This Row],[How many hours of a day you work on Excel]])),"",4)</f>
        <v>4</v>
      </c>
      <c r="S176" s="10" t="str">
        <f>IF(ISERROR(FIND("5",tblSalaries[[#This Row],[How many hours of a day you work on Excel]])),"",5)</f>
        <v/>
      </c>
      <c r="T176" s="10">
        <f>IF(ISERROR(FIND("6",tblSalaries[[#This Row],[How many hours of a day you work on Excel]])),"",6)</f>
        <v>6</v>
      </c>
      <c r="U176" s="11" t="str">
        <f>IF(ISERROR(FIND("7",tblSalaries[[#This Row],[How many hours of a day you work on Excel]])),"",7)</f>
        <v/>
      </c>
      <c r="V176" s="11" t="str">
        <f>IF(ISERROR(FIND("8",tblSalaries[[#This Row],[How many hours of a day you work on Excel]])),"",8)</f>
        <v/>
      </c>
      <c r="W176" s="11">
        <f>IF(MAX(tblSalaries[[#This Row],[1 hour]:[8 hours]])=0,#N/A,MAX(tblSalaries[[#This Row],[1 hour]:[8 hours]]))</f>
        <v>6</v>
      </c>
      <c r="X176" s="11">
        <f>IF(ISERROR(tblSalaries[[#This Row],[max h]]),1,tblSalaries[[#This Row],[Salary in USD]]/tblSalaries[[#This Row],[max h]]/260)</f>
        <v>42.948717948717949</v>
      </c>
      <c r="Y176" s="11">
        <f>IF(tblSalaries[[#This Row],[Years of Experience]]="",0,"0")</f>
        <v>0</v>
      </c>
      <c r="Z176"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176" s="11">
        <f>IF(tblSalaries[[#This Row],[Salary in USD]]&lt;1000,1,0)</f>
        <v>0</v>
      </c>
      <c r="AB176" s="11">
        <f>IF(AND(tblSalaries[[#This Row],[Salary in USD]]&gt;1000,tblSalaries[[#This Row],[Salary in USD]]&lt;2000),1,0)</f>
        <v>0</v>
      </c>
    </row>
    <row r="177" spans="2:28" ht="15" customHeight="1">
      <c r="B177" t="s">
        <v>2180</v>
      </c>
      <c r="C177" s="1">
        <v>41055.033993055556</v>
      </c>
      <c r="D177" s="4" t="s">
        <v>246</v>
      </c>
      <c r="E177">
        <v>1100000</v>
      </c>
      <c r="F177" t="s">
        <v>40</v>
      </c>
      <c r="G177">
        <f>tblSalaries[[#This Row],[clean Salary (in local currency)]]*VLOOKUP(tblSalaries[[#This Row],[Currency]],tblXrate[],2,FALSE)</f>
        <v>19588.708356186824</v>
      </c>
      <c r="H177" t="s">
        <v>247</v>
      </c>
      <c r="I177" t="s">
        <v>52</v>
      </c>
      <c r="J177" t="s">
        <v>8</v>
      </c>
      <c r="K177" t="str">
        <f>VLOOKUP(tblSalaries[[#This Row],[Where do you work]],tblCountries[[Actual]:[Mapping]],2,FALSE)</f>
        <v>India</v>
      </c>
      <c r="L177" t="s">
        <v>9</v>
      </c>
      <c r="O177" s="10" t="str">
        <f>IF(ISERROR(FIND("1",tblSalaries[[#This Row],[How many hours of a day you work on Excel]])),"",1)</f>
        <v/>
      </c>
      <c r="P177" s="11" t="str">
        <f>IF(ISERROR(FIND("2",tblSalaries[[#This Row],[How many hours of a day you work on Excel]])),"",2)</f>
        <v/>
      </c>
      <c r="Q177" s="10" t="str">
        <f>IF(ISERROR(FIND("3",tblSalaries[[#This Row],[How many hours of a day you work on Excel]])),"",3)</f>
        <v/>
      </c>
      <c r="R177" s="10">
        <f>IF(ISERROR(FIND("4",tblSalaries[[#This Row],[How many hours of a day you work on Excel]])),"",4)</f>
        <v>4</v>
      </c>
      <c r="S177" s="10" t="str">
        <f>IF(ISERROR(FIND("5",tblSalaries[[#This Row],[How many hours of a day you work on Excel]])),"",5)</f>
        <v/>
      </c>
      <c r="T177" s="10">
        <f>IF(ISERROR(FIND("6",tblSalaries[[#This Row],[How many hours of a day you work on Excel]])),"",6)</f>
        <v>6</v>
      </c>
      <c r="U177" s="11" t="str">
        <f>IF(ISERROR(FIND("7",tblSalaries[[#This Row],[How many hours of a day you work on Excel]])),"",7)</f>
        <v/>
      </c>
      <c r="V177" s="11" t="str">
        <f>IF(ISERROR(FIND("8",tblSalaries[[#This Row],[How many hours of a day you work on Excel]])),"",8)</f>
        <v/>
      </c>
      <c r="W177" s="11">
        <f>IF(MAX(tblSalaries[[#This Row],[1 hour]:[8 hours]])=0,#N/A,MAX(tblSalaries[[#This Row],[1 hour]:[8 hours]]))</f>
        <v>6</v>
      </c>
      <c r="X177" s="11">
        <f>IF(ISERROR(tblSalaries[[#This Row],[max h]]),1,tblSalaries[[#This Row],[Salary in USD]]/tblSalaries[[#This Row],[max h]]/260)</f>
        <v>12.55686433088899</v>
      </c>
      <c r="Y177" s="11">
        <f>IF(tblSalaries[[#This Row],[Years of Experience]]="",0,"0")</f>
        <v>0</v>
      </c>
      <c r="Z177"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177" s="11">
        <f>IF(tblSalaries[[#This Row],[Salary in USD]]&lt;1000,1,0)</f>
        <v>0</v>
      </c>
      <c r="AB177" s="11">
        <f>IF(AND(tblSalaries[[#This Row],[Salary in USD]]&gt;1000,tblSalaries[[#This Row],[Salary in USD]]&lt;2000),1,0)</f>
        <v>0</v>
      </c>
    </row>
    <row r="178" spans="2:28" ht="15" customHeight="1">
      <c r="B178" t="s">
        <v>2181</v>
      </c>
      <c r="C178" s="1">
        <v>41055.034236111111</v>
      </c>
      <c r="D178" s="4">
        <v>92000</v>
      </c>
      <c r="E178">
        <v>92000</v>
      </c>
      <c r="F178" t="s">
        <v>6</v>
      </c>
      <c r="G178">
        <f>tblSalaries[[#This Row],[clean Salary (in local currency)]]*VLOOKUP(tblSalaries[[#This Row],[Currency]],tblXrate[],2,FALSE)</f>
        <v>92000</v>
      </c>
      <c r="H178" t="s">
        <v>248</v>
      </c>
      <c r="I178" t="s">
        <v>279</v>
      </c>
      <c r="J178" t="s">
        <v>15</v>
      </c>
      <c r="K178" t="str">
        <f>VLOOKUP(tblSalaries[[#This Row],[Where do you work]],tblCountries[[Actual]:[Mapping]],2,FALSE)</f>
        <v>USA</v>
      </c>
      <c r="L178" t="s">
        <v>9</v>
      </c>
      <c r="O178" s="10" t="str">
        <f>IF(ISERROR(FIND("1",tblSalaries[[#This Row],[How many hours of a day you work on Excel]])),"",1)</f>
        <v/>
      </c>
      <c r="P178" s="11" t="str">
        <f>IF(ISERROR(FIND("2",tblSalaries[[#This Row],[How many hours of a day you work on Excel]])),"",2)</f>
        <v/>
      </c>
      <c r="Q178" s="10" t="str">
        <f>IF(ISERROR(FIND("3",tblSalaries[[#This Row],[How many hours of a day you work on Excel]])),"",3)</f>
        <v/>
      </c>
      <c r="R178" s="10">
        <f>IF(ISERROR(FIND("4",tblSalaries[[#This Row],[How many hours of a day you work on Excel]])),"",4)</f>
        <v>4</v>
      </c>
      <c r="S178" s="10" t="str">
        <f>IF(ISERROR(FIND("5",tblSalaries[[#This Row],[How many hours of a day you work on Excel]])),"",5)</f>
        <v/>
      </c>
      <c r="T178" s="10">
        <f>IF(ISERROR(FIND("6",tblSalaries[[#This Row],[How many hours of a day you work on Excel]])),"",6)</f>
        <v>6</v>
      </c>
      <c r="U178" s="11" t="str">
        <f>IF(ISERROR(FIND("7",tblSalaries[[#This Row],[How many hours of a day you work on Excel]])),"",7)</f>
        <v/>
      </c>
      <c r="V178" s="11" t="str">
        <f>IF(ISERROR(FIND("8",tblSalaries[[#This Row],[How many hours of a day you work on Excel]])),"",8)</f>
        <v/>
      </c>
      <c r="W178" s="11">
        <f>IF(MAX(tblSalaries[[#This Row],[1 hour]:[8 hours]])=0,#N/A,MAX(tblSalaries[[#This Row],[1 hour]:[8 hours]]))</f>
        <v>6</v>
      </c>
      <c r="X178" s="11">
        <f>IF(ISERROR(tblSalaries[[#This Row],[max h]]),1,tblSalaries[[#This Row],[Salary in USD]]/tblSalaries[[#This Row],[max h]]/260)</f>
        <v>58.974358974358978</v>
      </c>
      <c r="Y178" s="11">
        <f>IF(tblSalaries[[#This Row],[Years of Experience]]="",0,"0")</f>
        <v>0</v>
      </c>
      <c r="Z178"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178" s="11">
        <f>IF(tblSalaries[[#This Row],[Salary in USD]]&lt;1000,1,0)</f>
        <v>0</v>
      </c>
      <c r="AB178" s="11">
        <f>IF(AND(tblSalaries[[#This Row],[Salary in USD]]&gt;1000,tblSalaries[[#This Row],[Salary in USD]]&lt;2000),1,0)</f>
        <v>0</v>
      </c>
    </row>
    <row r="179" spans="2:28" ht="15" customHeight="1">
      <c r="B179" t="s">
        <v>2182</v>
      </c>
      <c r="C179" s="1">
        <v>41055.034270833334</v>
      </c>
      <c r="D179" s="4">
        <v>75000</v>
      </c>
      <c r="E179">
        <v>75000</v>
      </c>
      <c r="F179" t="s">
        <v>6</v>
      </c>
      <c r="G179">
        <f>tblSalaries[[#This Row],[clean Salary (in local currency)]]*VLOOKUP(tblSalaries[[#This Row],[Currency]],tblXrate[],2,FALSE)</f>
        <v>75000</v>
      </c>
      <c r="H179" t="s">
        <v>249</v>
      </c>
      <c r="I179" t="s">
        <v>67</v>
      </c>
      <c r="J179" t="s">
        <v>15</v>
      </c>
      <c r="K179" t="str">
        <f>VLOOKUP(tblSalaries[[#This Row],[Where do you work]],tblCountries[[Actual]:[Mapping]],2,FALSE)</f>
        <v>USA</v>
      </c>
      <c r="L179" t="s">
        <v>13</v>
      </c>
      <c r="O179" s="10" t="str">
        <f>IF(ISERROR(FIND("1",tblSalaries[[#This Row],[How many hours of a day you work on Excel]])),"",1)</f>
        <v/>
      </c>
      <c r="P179" s="11" t="str">
        <f>IF(ISERROR(FIND("2",tblSalaries[[#This Row],[How many hours of a day you work on Excel]])),"",2)</f>
        <v/>
      </c>
      <c r="Q179" s="10" t="str">
        <f>IF(ISERROR(FIND("3",tblSalaries[[#This Row],[How many hours of a day you work on Excel]])),"",3)</f>
        <v/>
      </c>
      <c r="R179" s="10" t="str">
        <f>IF(ISERROR(FIND("4",tblSalaries[[#This Row],[How many hours of a day you work on Excel]])),"",4)</f>
        <v/>
      </c>
      <c r="S179" s="10" t="str">
        <f>IF(ISERROR(FIND("5",tblSalaries[[#This Row],[How many hours of a day you work on Excel]])),"",5)</f>
        <v/>
      </c>
      <c r="T179" s="10" t="str">
        <f>IF(ISERROR(FIND("6",tblSalaries[[#This Row],[How many hours of a day you work on Excel]])),"",6)</f>
        <v/>
      </c>
      <c r="U179" s="11" t="str">
        <f>IF(ISERROR(FIND("7",tblSalaries[[#This Row],[How many hours of a day you work on Excel]])),"",7)</f>
        <v/>
      </c>
      <c r="V179" s="11">
        <f>IF(ISERROR(FIND("8",tblSalaries[[#This Row],[How many hours of a day you work on Excel]])),"",8)</f>
        <v>8</v>
      </c>
      <c r="W179" s="11">
        <f>IF(MAX(tblSalaries[[#This Row],[1 hour]:[8 hours]])=0,#N/A,MAX(tblSalaries[[#This Row],[1 hour]:[8 hours]]))</f>
        <v>8</v>
      </c>
      <c r="X179" s="11">
        <f>IF(ISERROR(tblSalaries[[#This Row],[max h]]),1,tblSalaries[[#This Row],[Salary in USD]]/tblSalaries[[#This Row],[max h]]/260)</f>
        <v>36.057692307692307</v>
      </c>
      <c r="Y179" s="11">
        <f>IF(tblSalaries[[#This Row],[Years of Experience]]="",0,"0")</f>
        <v>0</v>
      </c>
      <c r="Z179"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179" s="11">
        <f>IF(tblSalaries[[#This Row],[Salary in USD]]&lt;1000,1,0)</f>
        <v>0</v>
      </c>
      <c r="AB179" s="11">
        <f>IF(AND(tblSalaries[[#This Row],[Salary in USD]]&gt;1000,tblSalaries[[#This Row],[Salary in USD]]&lt;2000),1,0)</f>
        <v>0</v>
      </c>
    </row>
    <row r="180" spans="2:28" ht="15" customHeight="1">
      <c r="B180" t="s">
        <v>2183</v>
      </c>
      <c r="C180" s="1">
        <v>41055.034432870372</v>
      </c>
      <c r="D180" s="4">
        <v>180000</v>
      </c>
      <c r="E180">
        <v>180000</v>
      </c>
      <c r="F180" t="s">
        <v>40</v>
      </c>
      <c r="G180">
        <f>tblSalaries[[#This Row],[clean Salary (in local currency)]]*VLOOKUP(tblSalaries[[#This Row],[Currency]],tblXrate[],2,FALSE)</f>
        <v>3205.4250037396623</v>
      </c>
      <c r="H180" t="s">
        <v>243</v>
      </c>
      <c r="I180" t="s">
        <v>20</v>
      </c>
      <c r="J180" t="s">
        <v>8</v>
      </c>
      <c r="K180" t="str">
        <f>VLOOKUP(tblSalaries[[#This Row],[Where do you work]],tblCountries[[Actual]:[Mapping]],2,FALSE)</f>
        <v>India</v>
      </c>
      <c r="L180" t="s">
        <v>9</v>
      </c>
      <c r="O180" s="10" t="str">
        <f>IF(ISERROR(FIND("1",tblSalaries[[#This Row],[How many hours of a day you work on Excel]])),"",1)</f>
        <v/>
      </c>
      <c r="P180" s="11" t="str">
        <f>IF(ISERROR(FIND("2",tblSalaries[[#This Row],[How many hours of a day you work on Excel]])),"",2)</f>
        <v/>
      </c>
      <c r="Q180" s="10" t="str">
        <f>IF(ISERROR(FIND("3",tblSalaries[[#This Row],[How many hours of a day you work on Excel]])),"",3)</f>
        <v/>
      </c>
      <c r="R180" s="10">
        <f>IF(ISERROR(FIND("4",tblSalaries[[#This Row],[How many hours of a day you work on Excel]])),"",4)</f>
        <v>4</v>
      </c>
      <c r="S180" s="10" t="str">
        <f>IF(ISERROR(FIND("5",tblSalaries[[#This Row],[How many hours of a day you work on Excel]])),"",5)</f>
        <v/>
      </c>
      <c r="T180" s="10">
        <f>IF(ISERROR(FIND("6",tblSalaries[[#This Row],[How many hours of a day you work on Excel]])),"",6)</f>
        <v>6</v>
      </c>
      <c r="U180" s="11" t="str">
        <f>IF(ISERROR(FIND("7",tblSalaries[[#This Row],[How many hours of a day you work on Excel]])),"",7)</f>
        <v/>
      </c>
      <c r="V180" s="11" t="str">
        <f>IF(ISERROR(FIND("8",tblSalaries[[#This Row],[How many hours of a day you work on Excel]])),"",8)</f>
        <v/>
      </c>
      <c r="W180" s="11">
        <f>IF(MAX(tblSalaries[[#This Row],[1 hour]:[8 hours]])=0,#N/A,MAX(tblSalaries[[#This Row],[1 hour]:[8 hours]]))</f>
        <v>6</v>
      </c>
      <c r="X180" s="11">
        <f>IF(ISERROR(tblSalaries[[#This Row],[max h]]),1,tblSalaries[[#This Row],[Salary in USD]]/tblSalaries[[#This Row],[max h]]/260)</f>
        <v>2.0547596177818348</v>
      </c>
      <c r="Y180" s="11">
        <f>IF(tblSalaries[[#This Row],[Years of Experience]]="",0,"0")</f>
        <v>0</v>
      </c>
      <c r="Z180"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180" s="11">
        <f>IF(tblSalaries[[#This Row],[Salary in USD]]&lt;1000,1,0)</f>
        <v>0</v>
      </c>
      <c r="AB180" s="11">
        <f>IF(AND(tblSalaries[[#This Row],[Salary in USD]]&gt;1000,tblSalaries[[#This Row],[Salary in USD]]&lt;2000),1,0)</f>
        <v>0</v>
      </c>
    </row>
    <row r="181" spans="2:28" ht="15" customHeight="1">
      <c r="B181" t="s">
        <v>2184</v>
      </c>
      <c r="C181" s="1">
        <v>41055.034583333334</v>
      </c>
      <c r="D181" s="4">
        <v>18500</v>
      </c>
      <c r="E181">
        <v>18500</v>
      </c>
      <c r="F181" t="s">
        <v>69</v>
      </c>
      <c r="G181">
        <f>tblSalaries[[#This Row],[clean Salary (in local currency)]]*VLOOKUP(tblSalaries[[#This Row],[Currency]],tblXrate[],2,FALSE)</f>
        <v>29159.298033244755</v>
      </c>
      <c r="H181" t="s">
        <v>250</v>
      </c>
      <c r="I181" t="s">
        <v>52</v>
      </c>
      <c r="J181" t="s">
        <v>71</v>
      </c>
      <c r="K181" t="str">
        <f>VLOOKUP(tblSalaries[[#This Row],[Where do you work]],tblCountries[[Actual]:[Mapping]],2,FALSE)</f>
        <v>UK</v>
      </c>
      <c r="L181" t="s">
        <v>13</v>
      </c>
      <c r="O181" s="10" t="str">
        <f>IF(ISERROR(FIND("1",tblSalaries[[#This Row],[How many hours of a day you work on Excel]])),"",1)</f>
        <v/>
      </c>
      <c r="P181" s="11" t="str">
        <f>IF(ISERROR(FIND("2",tblSalaries[[#This Row],[How many hours of a day you work on Excel]])),"",2)</f>
        <v/>
      </c>
      <c r="Q181" s="10" t="str">
        <f>IF(ISERROR(FIND("3",tblSalaries[[#This Row],[How many hours of a day you work on Excel]])),"",3)</f>
        <v/>
      </c>
      <c r="R181" s="10" t="str">
        <f>IF(ISERROR(FIND("4",tblSalaries[[#This Row],[How many hours of a day you work on Excel]])),"",4)</f>
        <v/>
      </c>
      <c r="S181" s="10" t="str">
        <f>IF(ISERROR(FIND("5",tblSalaries[[#This Row],[How many hours of a day you work on Excel]])),"",5)</f>
        <v/>
      </c>
      <c r="T181" s="10" t="str">
        <f>IF(ISERROR(FIND("6",tblSalaries[[#This Row],[How many hours of a day you work on Excel]])),"",6)</f>
        <v/>
      </c>
      <c r="U181" s="11" t="str">
        <f>IF(ISERROR(FIND("7",tblSalaries[[#This Row],[How many hours of a day you work on Excel]])),"",7)</f>
        <v/>
      </c>
      <c r="V181" s="11">
        <f>IF(ISERROR(FIND("8",tblSalaries[[#This Row],[How many hours of a day you work on Excel]])),"",8)</f>
        <v>8</v>
      </c>
      <c r="W181" s="11">
        <f>IF(MAX(tblSalaries[[#This Row],[1 hour]:[8 hours]])=0,#N/A,MAX(tblSalaries[[#This Row],[1 hour]:[8 hours]]))</f>
        <v>8</v>
      </c>
      <c r="X181" s="11">
        <f>IF(ISERROR(tblSalaries[[#This Row],[max h]]),1,tblSalaries[[#This Row],[Salary in USD]]/tblSalaries[[#This Row],[max h]]/260)</f>
        <v>14.018893285213824</v>
      </c>
      <c r="Y181" s="11">
        <f>IF(tblSalaries[[#This Row],[Years of Experience]]="",0,"0")</f>
        <v>0</v>
      </c>
      <c r="Z181"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181" s="11">
        <f>IF(tblSalaries[[#This Row],[Salary in USD]]&lt;1000,1,0)</f>
        <v>0</v>
      </c>
      <c r="AB181" s="11">
        <f>IF(AND(tblSalaries[[#This Row],[Salary in USD]]&gt;1000,tblSalaries[[#This Row],[Salary in USD]]&lt;2000),1,0)</f>
        <v>0</v>
      </c>
    </row>
    <row r="182" spans="2:28" ht="15" customHeight="1">
      <c r="B182" t="s">
        <v>2185</v>
      </c>
      <c r="C182" s="1">
        <v>41055.03460648148</v>
      </c>
      <c r="D182" s="4">
        <v>40000</v>
      </c>
      <c r="E182">
        <v>40000</v>
      </c>
      <c r="F182" t="s">
        <v>6</v>
      </c>
      <c r="G182">
        <f>tblSalaries[[#This Row],[clean Salary (in local currency)]]*VLOOKUP(tblSalaries[[#This Row],[Currency]],tblXrate[],2,FALSE)</f>
        <v>40000</v>
      </c>
      <c r="H182" t="s">
        <v>251</v>
      </c>
      <c r="I182" t="s">
        <v>20</v>
      </c>
      <c r="J182" t="s">
        <v>15</v>
      </c>
      <c r="K182" t="str">
        <f>VLOOKUP(tblSalaries[[#This Row],[Where do you work]],tblCountries[[Actual]:[Mapping]],2,FALSE)</f>
        <v>USA</v>
      </c>
      <c r="L182" t="s">
        <v>13</v>
      </c>
      <c r="O182" s="10" t="str">
        <f>IF(ISERROR(FIND("1",tblSalaries[[#This Row],[How many hours of a day you work on Excel]])),"",1)</f>
        <v/>
      </c>
      <c r="P182" s="11" t="str">
        <f>IF(ISERROR(FIND("2",tblSalaries[[#This Row],[How many hours of a day you work on Excel]])),"",2)</f>
        <v/>
      </c>
      <c r="Q182" s="10" t="str">
        <f>IF(ISERROR(FIND("3",tblSalaries[[#This Row],[How many hours of a day you work on Excel]])),"",3)</f>
        <v/>
      </c>
      <c r="R182" s="10" t="str">
        <f>IF(ISERROR(FIND("4",tblSalaries[[#This Row],[How many hours of a day you work on Excel]])),"",4)</f>
        <v/>
      </c>
      <c r="S182" s="10" t="str">
        <f>IF(ISERROR(FIND("5",tblSalaries[[#This Row],[How many hours of a day you work on Excel]])),"",5)</f>
        <v/>
      </c>
      <c r="T182" s="10" t="str">
        <f>IF(ISERROR(FIND("6",tblSalaries[[#This Row],[How many hours of a day you work on Excel]])),"",6)</f>
        <v/>
      </c>
      <c r="U182" s="11" t="str">
        <f>IF(ISERROR(FIND("7",tblSalaries[[#This Row],[How many hours of a day you work on Excel]])),"",7)</f>
        <v/>
      </c>
      <c r="V182" s="11">
        <f>IF(ISERROR(FIND("8",tblSalaries[[#This Row],[How many hours of a day you work on Excel]])),"",8)</f>
        <v>8</v>
      </c>
      <c r="W182" s="11">
        <f>IF(MAX(tblSalaries[[#This Row],[1 hour]:[8 hours]])=0,#N/A,MAX(tblSalaries[[#This Row],[1 hour]:[8 hours]]))</f>
        <v>8</v>
      </c>
      <c r="X182" s="11">
        <f>IF(ISERROR(tblSalaries[[#This Row],[max h]]),1,tblSalaries[[#This Row],[Salary in USD]]/tblSalaries[[#This Row],[max h]]/260)</f>
        <v>19.23076923076923</v>
      </c>
      <c r="Y182" s="11">
        <f>IF(tblSalaries[[#This Row],[Years of Experience]]="",0,"0")</f>
        <v>0</v>
      </c>
      <c r="Z182"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182" s="11">
        <f>IF(tblSalaries[[#This Row],[Salary in USD]]&lt;1000,1,0)</f>
        <v>0</v>
      </c>
      <c r="AB182" s="11">
        <f>IF(AND(tblSalaries[[#This Row],[Salary in USD]]&gt;1000,tblSalaries[[#This Row],[Salary in USD]]&lt;2000),1,0)</f>
        <v>0</v>
      </c>
    </row>
    <row r="183" spans="2:28" ht="15" customHeight="1">
      <c r="B183" t="s">
        <v>2186</v>
      </c>
      <c r="C183" s="1">
        <v>41055.034710648149</v>
      </c>
      <c r="D183" s="4">
        <v>111680</v>
      </c>
      <c r="E183">
        <v>111680</v>
      </c>
      <c r="F183" t="s">
        <v>6</v>
      </c>
      <c r="G183">
        <f>tblSalaries[[#This Row],[clean Salary (in local currency)]]*VLOOKUP(tblSalaries[[#This Row],[Currency]],tblXrate[],2,FALSE)</f>
        <v>111680</v>
      </c>
      <c r="H183" t="s">
        <v>252</v>
      </c>
      <c r="I183" t="s">
        <v>20</v>
      </c>
      <c r="J183" t="s">
        <v>15</v>
      </c>
      <c r="K183" t="str">
        <f>VLOOKUP(tblSalaries[[#This Row],[Where do you work]],tblCountries[[Actual]:[Mapping]],2,FALSE)</f>
        <v>USA</v>
      </c>
      <c r="L183" t="s">
        <v>18</v>
      </c>
      <c r="O183" s="10" t="str">
        <f>IF(ISERROR(FIND("1",tblSalaries[[#This Row],[How many hours of a day you work on Excel]])),"",1)</f>
        <v/>
      </c>
      <c r="P183" s="11">
        <f>IF(ISERROR(FIND("2",tblSalaries[[#This Row],[How many hours of a day you work on Excel]])),"",2)</f>
        <v>2</v>
      </c>
      <c r="Q183" s="10">
        <f>IF(ISERROR(FIND("3",tblSalaries[[#This Row],[How many hours of a day you work on Excel]])),"",3)</f>
        <v>3</v>
      </c>
      <c r="R183" s="10" t="str">
        <f>IF(ISERROR(FIND("4",tblSalaries[[#This Row],[How many hours of a day you work on Excel]])),"",4)</f>
        <v/>
      </c>
      <c r="S183" s="10" t="str">
        <f>IF(ISERROR(FIND("5",tblSalaries[[#This Row],[How many hours of a day you work on Excel]])),"",5)</f>
        <v/>
      </c>
      <c r="T183" s="10" t="str">
        <f>IF(ISERROR(FIND("6",tblSalaries[[#This Row],[How many hours of a day you work on Excel]])),"",6)</f>
        <v/>
      </c>
      <c r="U183" s="11" t="str">
        <f>IF(ISERROR(FIND("7",tblSalaries[[#This Row],[How many hours of a day you work on Excel]])),"",7)</f>
        <v/>
      </c>
      <c r="V183" s="11" t="str">
        <f>IF(ISERROR(FIND("8",tblSalaries[[#This Row],[How many hours of a day you work on Excel]])),"",8)</f>
        <v/>
      </c>
      <c r="W183" s="11">
        <f>IF(MAX(tblSalaries[[#This Row],[1 hour]:[8 hours]])=0,#N/A,MAX(tblSalaries[[#This Row],[1 hour]:[8 hours]]))</f>
        <v>3</v>
      </c>
      <c r="X183" s="11">
        <f>IF(ISERROR(tblSalaries[[#This Row],[max h]]),1,tblSalaries[[#This Row],[Salary in USD]]/tblSalaries[[#This Row],[max h]]/260)</f>
        <v>143.17948717948718</v>
      </c>
      <c r="Y183" s="11">
        <f>IF(tblSalaries[[#This Row],[Years of Experience]]="",0,"0")</f>
        <v>0</v>
      </c>
      <c r="Z183"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183" s="11">
        <f>IF(tblSalaries[[#This Row],[Salary in USD]]&lt;1000,1,0)</f>
        <v>0</v>
      </c>
      <c r="AB183" s="11">
        <f>IF(AND(tblSalaries[[#This Row],[Salary in USD]]&gt;1000,tblSalaries[[#This Row],[Salary in USD]]&lt;2000),1,0)</f>
        <v>0</v>
      </c>
    </row>
    <row r="184" spans="2:28" ht="15" customHeight="1">
      <c r="B184" t="s">
        <v>2187</v>
      </c>
      <c r="C184" s="1">
        <v>41055.034849537034</v>
      </c>
      <c r="D184" s="4">
        <v>41.405999999999999</v>
      </c>
      <c r="E184">
        <v>41406</v>
      </c>
      <c r="F184" t="s">
        <v>6</v>
      </c>
      <c r="G184">
        <f>tblSalaries[[#This Row],[clean Salary (in local currency)]]*VLOOKUP(tblSalaries[[#This Row],[Currency]],tblXrate[],2,FALSE)</f>
        <v>41406</v>
      </c>
      <c r="H184" t="s">
        <v>253</v>
      </c>
      <c r="I184" t="s">
        <v>20</v>
      </c>
      <c r="J184" t="s">
        <v>88</v>
      </c>
      <c r="K184" t="str">
        <f>VLOOKUP(tblSalaries[[#This Row],[Where do you work]],tblCountries[[Actual]:[Mapping]],2,FALSE)</f>
        <v>Canada</v>
      </c>
      <c r="L184" t="s">
        <v>25</v>
      </c>
      <c r="O184" s="10">
        <f>IF(ISERROR(FIND("1",tblSalaries[[#This Row],[How many hours of a day you work on Excel]])),"",1)</f>
        <v>1</v>
      </c>
      <c r="P184" s="11">
        <f>IF(ISERROR(FIND("2",tblSalaries[[#This Row],[How many hours of a day you work on Excel]])),"",2)</f>
        <v>2</v>
      </c>
      <c r="Q184" s="10" t="str">
        <f>IF(ISERROR(FIND("3",tblSalaries[[#This Row],[How many hours of a day you work on Excel]])),"",3)</f>
        <v/>
      </c>
      <c r="R184" s="10" t="str">
        <f>IF(ISERROR(FIND("4",tblSalaries[[#This Row],[How many hours of a day you work on Excel]])),"",4)</f>
        <v/>
      </c>
      <c r="S184" s="10" t="str">
        <f>IF(ISERROR(FIND("5",tblSalaries[[#This Row],[How many hours of a day you work on Excel]])),"",5)</f>
        <v/>
      </c>
      <c r="T184" s="10" t="str">
        <f>IF(ISERROR(FIND("6",tblSalaries[[#This Row],[How many hours of a day you work on Excel]])),"",6)</f>
        <v/>
      </c>
      <c r="U184" s="11" t="str">
        <f>IF(ISERROR(FIND("7",tblSalaries[[#This Row],[How many hours of a day you work on Excel]])),"",7)</f>
        <v/>
      </c>
      <c r="V184" s="11" t="str">
        <f>IF(ISERROR(FIND("8",tblSalaries[[#This Row],[How many hours of a day you work on Excel]])),"",8)</f>
        <v/>
      </c>
      <c r="W184" s="11">
        <f>IF(MAX(tblSalaries[[#This Row],[1 hour]:[8 hours]])=0,#N/A,MAX(tblSalaries[[#This Row],[1 hour]:[8 hours]]))</f>
        <v>2</v>
      </c>
      <c r="X184" s="11">
        <f>IF(ISERROR(tblSalaries[[#This Row],[max h]]),1,tblSalaries[[#This Row],[Salary in USD]]/tblSalaries[[#This Row],[max h]]/260)</f>
        <v>79.626923076923077</v>
      </c>
      <c r="Y184" s="11">
        <f>IF(tblSalaries[[#This Row],[Years of Experience]]="",0,"0")</f>
        <v>0</v>
      </c>
      <c r="Z184"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184" s="11">
        <f>IF(tblSalaries[[#This Row],[Salary in USD]]&lt;1000,1,0)</f>
        <v>0</v>
      </c>
      <c r="AB184" s="11">
        <f>IF(AND(tblSalaries[[#This Row],[Salary in USD]]&gt;1000,tblSalaries[[#This Row],[Salary in USD]]&lt;2000),1,0)</f>
        <v>0</v>
      </c>
    </row>
    <row r="185" spans="2:28" ht="15" customHeight="1">
      <c r="B185" t="s">
        <v>2188</v>
      </c>
      <c r="C185" s="1">
        <v>41055.034895833334</v>
      </c>
      <c r="D185" s="4">
        <v>70000</v>
      </c>
      <c r="E185">
        <v>70000</v>
      </c>
      <c r="F185" t="s">
        <v>6</v>
      </c>
      <c r="G185">
        <f>tblSalaries[[#This Row],[clean Salary (in local currency)]]*VLOOKUP(tblSalaries[[#This Row],[Currency]],tblXrate[],2,FALSE)</f>
        <v>70000</v>
      </c>
      <c r="H185" t="s">
        <v>254</v>
      </c>
      <c r="I185" t="s">
        <v>52</v>
      </c>
      <c r="J185" t="s">
        <v>15</v>
      </c>
      <c r="K185" t="str">
        <f>VLOOKUP(tblSalaries[[#This Row],[Where do you work]],tblCountries[[Actual]:[Mapping]],2,FALSE)</f>
        <v>USA</v>
      </c>
      <c r="L185" t="s">
        <v>9</v>
      </c>
      <c r="O185" s="10" t="str">
        <f>IF(ISERROR(FIND("1",tblSalaries[[#This Row],[How many hours of a day you work on Excel]])),"",1)</f>
        <v/>
      </c>
      <c r="P185" s="11" t="str">
        <f>IF(ISERROR(FIND("2",tblSalaries[[#This Row],[How many hours of a day you work on Excel]])),"",2)</f>
        <v/>
      </c>
      <c r="Q185" s="10" t="str">
        <f>IF(ISERROR(FIND("3",tblSalaries[[#This Row],[How many hours of a day you work on Excel]])),"",3)</f>
        <v/>
      </c>
      <c r="R185" s="10">
        <f>IF(ISERROR(FIND("4",tblSalaries[[#This Row],[How many hours of a day you work on Excel]])),"",4)</f>
        <v>4</v>
      </c>
      <c r="S185" s="10" t="str">
        <f>IF(ISERROR(FIND("5",tblSalaries[[#This Row],[How many hours of a day you work on Excel]])),"",5)</f>
        <v/>
      </c>
      <c r="T185" s="10">
        <f>IF(ISERROR(FIND("6",tblSalaries[[#This Row],[How many hours of a day you work on Excel]])),"",6)</f>
        <v>6</v>
      </c>
      <c r="U185" s="11" t="str">
        <f>IF(ISERROR(FIND("7",tblSalaries[[#This Row],[How many hours of a day you work on Excel]])),"",7)</f>
        <v/>
      </c>
      <c r="V185" s="11" t="str">
        <f>IF(ISERROR(FIND("8",tblSalaries[[#This Row],[How many hours of a day you work on Excel]])),"",8)</f>
        <v/>
      </c>
      <c r="W185" s="11">
        <f>IF(MAX(tblSalaries[[#This Row],[1 hour]:[8 hours]])=0,#N/A,MAX(tblSalaries[[#This Row],[1 hour]:[8 hours]]))</f>
        <v>6</v>
      </c>
      <c r="X185" s="11">
        <f>IF(ISERROR(tblSalaries[[#This Row],[max h]]),1,tblSalaries[[#This Row],[Salary in USD]]/tblSalaries[[#This Row],[max h]]/260)</f>
        <v>44.871794871794869</v>
      </c>
      <c r="Y185" s="11">
        <f>IF(tblSalaries[[#This Row],[Years of Experience]]="",0,"0")</f>
        <v>0</v>
      </c>
      <c r="Z185"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185" s="11">
        <f>IF(tblSalaries[[#This Row],[Salary in USD]]&lt;1000,1,0)</f>
        <v>0</v>
      </c>
      <c r="AB185" s="11">
        <f>IF(AND(tblSalaries[[#This Row],[Salary in USD]]&gt;1000,tblSalaries[[#This Row],[Salary in USD]]&lt;2000),1,0)</f>
        <v>0</v>
      </c>
    </row>
    <row r="186" spans="2:28" ht="15" customHeight="1">
      <c r="B186" t="s">
        <v>2189</v>
      </c>
      <c r="C186" s="1">
        <v>41055.035081018519</v>
      </c>
      <c r="D186" s="4">
        <v>40700</v>
      </c>
      <c r="E186">
        <v>40700</v>
      </c>
      <c r="F186" t="s">
        <v>6</v>
      </c>
      <c r="G186">
        <f>tblSalaries[[#This Row],[clean Salary (in local currency)]]*VLOOKUP(tblSalaries[[#This Row],[Currency]],tblXrate[],2,FALSE)</f>
        <v>40700</v>
      </c>
      <c r="H186" t="s">
        <v>255</v>
      </c>
      <c r="I186" t="s">
        <v>20</v>
      </c>
      <c r="J186" t="s">
        <v>15</v>
      </c>
      <c r="K186" t="str">
        <f>VLOOKUP(tblSalaries[[#This Row],[Where do you work]],tblCountries[[Actual]:[Mapping]],2,FALSE)</f>
        <v>USA</v>
      </c>
      <c r="L186" t="s">
        <v>25</v>
      </c>
      <c r="O186" s="10">
        <f>IF(ISERROR(FIND("1",tblSalaries[[#This Row],[How many hours of a day you work on Excel]])),"",1)</f>
        <v>1</v>
      </c>
      <c r="P186" s="11">
        <f>IF(ISERROR(FIND("2",tblSalaries[[#This Row],[How many hours of a day you work on Excel]])),"",2)</f>
        <v>2</v>
      </c>
      <c r="Q186" s="10" t="str">
        <f>IF(ISERROR(FIND("3",tblSalaries[[#This Row],[How many hours of a day you work on Excel]])),"",3)</f>
        <v/>
      </c>
      <c r="R186" s="10" t="str">
        <f>IF(ISERROR(FIND("4",tblSalaries[[#This Row],[How many hours of a day you work on Excel]])),"",4)</f>
        <v/>
      </c>
      <c r="S186" s="10" t="str">
        <f>IF(ISERROR(FIND("5",tblSalaries[[#This Row],[How many hours of a day you work on Excel]])),"",5)</f>
        <v/>
      </c>
      <c r="T186" s="10" t="str">
        <f>IF(ISERROR(FIND("6",tblSalaries[[#This Row],[How many hours of a day you work on Excel]])),"",6)</f>
        <v/>
      </c>
      <c r="U186" s="11" t="str">
        <f>IF(ISERROR(FIND("7",tblSalaries[[#This Row],[How many hours of a day you work on Excel]])),"",7)</f>
        <v/>
      </c>
      <c r="V186" s="11" t="str">
        <f>IF(ISERROR(FIND("8",tblSalaries[[#This Row],[How many hours of a day you work on Excel]])),"",8)</f>
        <v/>
      </c>
      <c r="W186" s="11">
        <f>IF(MAX(tblSalaries[[#This Row],[1 hour]:[8 hours]])=0,#N/A,MAX(tblSalaries[[#This Row],[1 hour]:[8 hours]]))</f>
        <v>2</v>
      </c>
      <c r="X186" s="11">
        <f>IF(ISERROR(tblSalaries[[#This Row],[max h]]),1,tblSalaries[[#This Row],[Salary in USD]]/tblSalaries[[#This Row],[max h]]/260)</f>
        <v>78.269230769230774</v>
      </c>
      <c r="Y186" s="11">
        <f>IF(tblSalaries[[#This Row],[Years of Experience]]="",0,"0")</f>
        <v>0</v>
      </c>
      <c r="Z186"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186" s="11">
        <f>IF(tblSalaries[[#This Row],[Salary in USD]]&lt;1000,1,0)</f>
        <v>0</v>
      </c>
      <c r="AB186" s="11">
        <f>IF(AND(tblSalaries[[#This Row],[Salary in USD]]&gt;1000,tblSalaries[[#This Row],[Salary in USD]]&lt;2000),1,0)</f>
        <v>0</v>
      </c>
    </row>
    <row r="187" spans="2:28" ht="15" customHeight="1">
      <c r="B187" t="s">
        <v>2190</v>
      </c>
      <c r="C187" s="1">
        <v>41055.035092592596</v>
      </c>
      <c r="D187" s="4">
        <v>40000</v>
      </c>
      <c r="E187">
        <v>40000</v>
      </c>
      <c r="F187" t="s">
        <v>6</v>
      </c>
      <c r="G187">
        <f>tblSalaries[[#This Row],[clean Salary (in local currency)]]*VLOOKUP(tblSalaries[[#This Row],[Currency]],tblXrate[],2,FALSE)</f>
        <v>40000</v>
      </c>
      <c r="H187" t="s">
        <v>256</v>
      </c>
      <c r="I187" t="s">
        <v>20</v>
      </c>
      <c r="J187" t="s">
        <v>15</v>
      </c>
      <c r="K187" t="str">
        <f>VLOOKUP(tblSalaries[[#This Row],[Where do you work]],tblCountries[[Actual]:[Mapping]],2,FALSE)</f>
        <v>USA</v>
      </c>
      <c r="L187" t="s">
        <v>9</v>
      </c>
      <c r="O187" s="10" t="str">
        <f>IF(ISERROR(FIND("1",tblSalaries[[#This Row],[How many hours of a day you work on Excel]])),"",1)</f>
        <v/>
      </c>
      <c r="P187" s="11" t="str">
        <f>IF(ISERROR(FIND("2",tblSalaries[[#This Row],[How many hours of a day you work on Excel]])),"",2)</f>
        <v/>
      </c>
      <c r="Q187" s="10" t="str">
        <f>IF(ISERROR(FIND("3",tblSalaries[[#This Row],[How many hours of a day you work on Excel]])),"",3)</f>
        <v/>
      </c>
      <c r="R187" s="10">
        <f>IF(ISERROR(FIND("4",tblSalaries[[#This Row],[How many hours of a day you work on Excel]])),"",4)</f>
        <v>4</v>
      </c>
      <c r="S187" s="10" t="str">
        <f>IF(ISERROR(FIND("5",tblSalaries[[#This Row],[How many hours of a day you work on Excel]])),"",5)</f>
        <v/>
      </c>
      <c r="T187" s="10">
        <f>IF(ISERROR(FIND("6",tblSalaries[[#This Row],[How many hours of a day you work on Excel]])),"",6)</f>
        <v>6</v>
      </c>
      <c r="U187" s="11" t="str">
        <f>IF(ISERROR(FIND("7",tblSalaries[[#This Row],[How many hours of a day you work on Excel]])),"",7)</f>
        <v/>
      </c>
      <c r="V187" s="11" t="str">
        <f>IF(ISERROR(FIND("8",tblSalaries[[#This Row],[How many hours of a day you work on Excel]])),"",8)</f>
        <v/>
      </c>
      <c r="W187" s="11">
        <f>IF(MAX(tblSalaries[[#This Row],[1 hour]:[8 hours]])=0,#N/A,MAX(tblSalaries[[#This Row],[1 hour]:[8 hours]]))</f>
        <v>6</v>
      </c>
      <c r="X187" s="11">
        <f>IF(ISERROR(tblSalaries[[#This Row],[max h]]),1,tblSalaries[[#This Row],[Salary in USD]]/tblSalaries[[#This Row],[max h]]/260)</f>
        <v>25.641025641025642</v>
      </c>
      <c r="Y187" s="11">
        <f>IF(tblSalaries[[#This Row],[Years of Experience]]="",0,"0")</f>
        <v>0</v>
      </c>
      <c r="Z187"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187" s="11">
        <f>IF(tblSalaries[[#This Row],[Salary in USD]]&lt;1000,1,0)</f>
        <v>0</v>
      </c>
      <c r="AB187" s="11">
        <f>IF(AND(tblSalaries[[#This Row],[Salary in USD]]&gt;1000,tblSalaries[[#This Row],[Salary in USD]]&lt;2000),1,0)</f>
        <v>0</v>
      </c>
    </row>
    <row r="188" spans="2:28" ht="15" customHeight="1">
      <c r="B188" t="s">
        <v>2191</v>
      </c>
      <c r="C188" s="1">
        <v>41055.035162037035</v>
      </c>
      <c r="D188" s="4">
        <v>60000</v>
      </c>
      <c r="E188">
        <v>60000</v>
      </c>
      <c r="F188" t="s">
        <v>6</v>
      </c>
      <c r="G188">
        <f>tblSalaries[[#This Row],[clean Salary (in local currency)]]*VLOOKUP(tblSalaries[[#This Row],[Currency]],tblXrate[],2,FALSE)</f>
        <v>60000</v>
      </c>
      <c r="H188" t="s">
        <v>257</v>
      </c>
      <c r="I188" t="s">
        <v>310</v>
      </c>
      <c r="J188" t="s">
        <v>15</v>
      </c>
      <c r="K188" t="str">
        <f>VLOOKUP(tblSalaries[[#This Row],[Where do you work]],tblCountries[[Actual]:[Mapping]],2,FALSE)</f>
        <v>USA</v>
      </c>
      <c r="L188" t="s">
        <v>9</v>
      </c>
      <c r="O188" s="10" t="str">
        <f>IF(ISERROR(FIND("1",tblSalaries[[#This Row],[How many hours of a day you work on Excel]])),"",1)</f>
        <v/>
      </c>
      <c r="P188" s="11" t="str">
        <f>IF(ISERROR(FIND("2",tblSalaries[[#This Row],[How many hours of a day you work on Excel]])),"",2)</f>
        <v/>
      </c>
      <c r="Q188" s="10" t="str">
        <f>IF(ISERROR(FIND("3",tblSalaries[[#This Row],[How many hours of a day you work on Excel]])),"",3)</f>
        <v/>
      </c>
      <c r="R188" s="10">
        <f>IF(ISERROR(FIND("4",tblSalaries[[#This Row],[How many hours of a day you work on Excel]])),"",4)</f>
        <v>4</v>
      </c>
      <c r="S188" s="10" t="str">
        <f>IF(ISERROR(FIND("5",tblSalaries[[#This Row],[How many hours of a day you work on Excel]])),"",5)</f>
        <v/>
      </c>
      <c r="T188" s="10">
        <f>IF(ISERROR(FIND("6",tblSalaries[[#This Row],[How many hours of a day you work on Excel]])),"",6)</f>
        <v>6</v>
      </c>
      <c r="U188" s="11" t="str">
        <f>IF(ISERROR(FIND("7",tblSalaries[[#This Row],[How many hours of a day you work on Excel]])),"",7)</f>
        <v/>
      </c>
      <c r="V188" s="11" t="str">
        <f>IF(ISERROR(FIND("8",tblSalaries[[#This Row],[How many hours of a day you work on Excel]])),"",8)</f>
        <v/>
      </c>
      <c r="W188" s="11">
        <f>IF(MAX(tblSalaries[[#This Row],[1 hour]:[8 hours]])=0,#N/A,MAX(tblSalaries[[#This Row],[1 hour]:[8 hours]]))</f>
        <v>6</v>
      </c>
      <c r="X188" s="11">
        <f>IF(ISERROR(tblSalaries[[#This Row],[max h]]),1,tblSalaries[[#This Row],[Salary in USD]]/tblSalaries[[#This Row],[max h]]/260)</f>
        <v>38.46153846153846</v>
      </c>
      <c r="Y188" s="11">
        <f>IF(tblSalaries[[#This Row],[Years of Experience]]="",0,"0")</f>
        <v>0</v>
      </c>
      <c r="Z188"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188" s="11">
        <f>IF(tblSalaries[[#This Row],[Salary in USD]]&lt;1000,1,0)</f>
        <v>0</v>
      </c>
      <c r="AB188" s="11">
        <f>IF(AND(tblSalaries[[#This Row],[Salary in USD]]&gt;1000,tblSalaries[[#This Row],[Salary in USD]]&lt;2000),1,0)</f>
        <v>0</v>
      </c>
    </row>
    <row r="189" spans="2:28" ht="15" customHeight="1">
      <c r="B189" t="s">
        <v>2192</v>
      </c>
      <c r="C189" s="1">
        <v>41055.035196759258</v>
      </c>
      <c r="D189" s="4">
        <v>92000</v>
      </c>
      <c r="E189">
        <v>92000</v>
      </c>
      <c r="F189" t="s">
        <v>86</v>
      </c>
      <c r="G189">
        <f>tblSalaries[[#This Row],[clean Salary (in local currency)]]*VLOOKUP(tblSalaries[[#This Row],[Currency]],tblXrate[],2,FALSE)</f>
        <v>90469.260118790073</v>
      </c>
      <c r="H189" t="s">
        <v>258</v>
      </c>
      <c r="I189" t="s">
        <v>356</v>
      </c>
      <c r="J189" t="s">
        <v>88</v>
      </c>
      <c r="K189" t="str">
        <f>VLOOKUP(tblSalaries[[#This Row],[Where do you work]],tblCountries[[Actual]:[Mapping]],2,FALSE)</f>
        <v>Canada</v>
      </c>
      <c r="L189" t="s">
        <v>13</v>
      </c>
      <c r="O189" s="10" t="str">
        <f>IF(ISERROR(FIND("1",tblSalaries[[#This Row],[How many hours of a day you work on Excel]])),"",1)</f>
        <v/>
      </c>
      <c r="P189" s="11" t="str">
        <f>IF(ISERROR(FIND("2",tblSalaries[[#This Row],[How many hours of a day you work on Excel]])),"",2)</f>
        <v/>
      </c>
      <c r="Q189" s="10" t="str">
        <f>IF(ISERROR(FIND("3",tblSalaries[[#This Row],[How many hours of a day you work on Excel]])),"",3)</f>
        <v/>
      </c>
      <c r="R189" s="10" t="str">
        <f>IF(ISERROR(FIND("4",tblSalaries[[#This Row],[How many hours of a day you work on Excel]])),"",4)</f>
        <v/>
      </c>
      <c r="S189" s="10" t="str">
        <f>IF(ISERROR(FIND("5",tblSalaries[[#This Row],[How many hours of a day you work on Excel]])),"",5)</f>
        <v/>
      </c>
      <c r="T189" s="10" t="str">
        <f>IF(ISERROR(FIND("6",tblSalaries[[#This Row],[How many hours of a day you work on Excel]])),"",6)</f>
        <v/>
      </c>
      <c r="U189" s="11" t="str">
        <f>IF(ISERROR(FIND("7",tblSalaries[[#This Row],[How many hours of a day you work on Excel]])),"",7)</f>
        <v/>
      </c>
      <c r="V189" s="11">
        <f>IF(ISERROR(FIND("8",tblSalaries[[#This Row],[How many hours of a day you work on Excel]])),"",8)</f>
        <v>8</v>
      </c>
      <c r="W189" s="11">
        <f>IF(MAX(tblSalaries[[#This Row],[1 hour]:[8 hours]])=0,#N/A,MAX(tblSalaries[[#This Row],[1 hour]:[8 hours]]))</f>
        <v>8</v>
      </c>
      <c r="X189" s="11">
        <f>IF(ISERROR(tblSalaries[[#This Row],[max h]]),1,tblSalaries[[#This Row],[Salary in USD]]/tblSalaries[[#This Row],[max h]]/260)</f>
        <v>43.494836595572153</v>
      </c>
      <c r="Y189" s="11">
        <f>IF(tblSalaries[[#This Row],[Years of Experience]]="",0,"0")</f>
        <v>0</v>
      </c>
      <c r="Z189"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189" s="11">
        <f>IF(tblSalaries[[#This Row],[Salary in USD]]&lt;1000,1,0)</f>
        <v>0</v>
      </c>
      <c r="AB189" s="11">
        <f>IF(AND(tblSalaries[[#This Row],[Salary in USD]]&gt;1000,tblSalaries[[#This Row],[Salary in USD]]&lt;2000),1,0)</f>
        <v>0</v>
      </c>
    </row>
    <row r="190" spans="2:28" ht="15" customHeight="1">
      <c r="B190" t="s">
        <v>2193</v>
      </c>
      <c r="C190" s="1">
        <v>41055.035219907404</v>
      </c>
      <c r="D190" s="4">
        <v>13636.36</v>
      </c>
      <c r="E190">
        <v>13636</v>
      </c>
      <c r="F190" t="s">
        <v>6</v>
      </c>
      <c r="G190">
        <f>tblSalaries[[#This Row],[clean Salary (in local currency)]]*VLOOKUP(tblSalaries[[#This Row],[Currency]],tblXrate[],2,FALSE)</f>
        <v>13636</v>
      </c>
      <c r="H190" t="s">
        <v>259</v>
      </c>
      <c r="I190" t="s">
        <v>52</v>
      </c>
      <c r="J190" t="s">
        <v>8</v>
      </c>
      <c r="K190" t="str">
        <f>VLOOKUP(tblSalaries[[#This Row],[Where do you work]],tblCountries[[Actual]:[Mapping]],2,FALSE)</f>
        <v>India</v>
      </c>
      <c r="L190" t="s">
        <v>13</v>
      </c>
      <c r="O190" s="10" t="str">
        <f>IF(ISERROR(FIND("1",tblSalaries[[#This Row],[How many hours of a day you work on Excel]])),"",1)</f>
        <v/>
      </c>
      <c r="P190" s="11" t="str">
        <f>IF(ISERROR(FIND("2",tblSalaries[[#This Row],[How many hours of a day you work on Excel]])),"",2)</f>
        <v/>
      </c>
      <c r="Q190" s="10" t="str">
        <f>IF(ISERROR(FIND("3",tblSalaries[[#This Row],[How many hours of a day you work on Excel]])),"",3)</f>
        <v/>
      </c>
      <c r="R190" s="10" t="str">
        <f>IF(ISERROR(FIND("4",tblSalaries[[#This Row],[How many hours of a day you work on Excel]])),"",4)</f>
        <v/>
      </c>
      <c r="S190" s="10" t="str">
        <f>IF(ISERROR(FIND("5",tblSalaries[[#This Row],[How many hours of a day you work on Excel]])),"",5)</f>
        <v/>
      </c>
      <c r="T190" s="10" t="str">
        <f>IF(ISERROR(FIND("6",tblSalaries[[#This Row],[How many hours of a day you work on Excel]])),"",6)</f>
        <v/>
      </c>
      <c r="U190" s="11" t="str">
        <f>IF(ISERROR(FIND("7",tblSalaries[[#This Row],[How many hours of a day you work on Excel]])),"",7)</f>
        <v/>
      </c>
      <c r="V190" s="11">
        <f>IF(ISERROR(FIND("8",tblSalaries[[#This Row],[How many hours of a day you work on Excel]])),"",8)</f>
        <v>8</v>
      </c>
      <c r="W190" s="11">
        <f>IF(MAX(tblSalaries[[#This Row],[1 hour]:[8 hours]])=0,#N/A,MAX(tblSalaries[[#This Row],[1 hour]:[8 hours]]))</f>
        <v>8</v>
      </c>
      <c r="X190" s="11">
        <f>IF(ISERROR(tblSalaries[[#This Row],[max h]]),1,tblSalaries[[#This Row],[Salary in USD]]/tblSalaries[[#This Row],[max h]]/260)</f>
        <v>6.555769230769231</v>
      </c>
      <c r="Y190" s="11">
        <f>IF(tblSalaries[[#This Row],[Years of Experience]]="",0,"0")</f>
        <v>0</v>
      </c>
      <c r="Z190"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190" s="11">
        <f>IF(tblSalaries[[#This Row],[Salary in USD]]&lt;1000,1,0)</f>
        <v>0</v>
      </c>
      <c r="AB190" s="11">
        <f>IF(AND(tblSalaries[[#This Row],[Salary in USD]]&gt;1000,tblSalaries[[#This Row],[Salary in USD]]&lt;2000),1,0)</f>
        <v>0</v>
      </c>
    </row>
    <row r="191" spans="2:28" ht="15" customHeight="1">
      <c r="B191" t="s">
        <v>2194</v>
      </c>
      <c r="C191" s="1">
        <v>41055.035219907404</v>
      </c>
      <c r="D191" s="4">
        <v>80000</v>
      </c>
      <c r="E191">
        <v>80000</v>
      </c>
      <c r="F191" t="s">
        <v>6</v>
      </c>
      <c r="G191">
        <f>tblSalaries[[#This Row],[clean Salary (in local currency)]]*VLOOKUP(tblSalaries[[#This Row],[Currency]],tblXrate[],2,FALSE)</f>
        <v>80000</v>
      </c>
      <c r="H191" t="s">
        <v>260</v>
      </c>
      <c r="I191" t="s">
        <v>52</v>
      </c>
      <c r="J191" t="s">
        <v>15</v>
      </c>
      <c r="K191" t="str">
        <f>VLOOKUP(tblSalaries[[#This Row],[Where do you work]],tblCountries[[Actual]:[Mapping]],2,FALSE)</f>
        <v>USA</v>
      </c>
      <c r="L191" t="s">
        <v>18</v>
      </c>
      <c r="O191" s="10" t="str">
        <f>IF(ISERROR(FIND("1",tblSalaries[[#This Row],[How many hours of a day you work on Excel]])),"",1)</f>
        <v/>
      </c>
      <c r="P191" s="11">
        <f>IF(ISERROR(FIND("2",tblSalaries[[#This Row],[How many hours of a day you work on Excel]])),"",2)</f>
        <v>2</v>
      </c>
      <c r="Q191" s="10">
        <f>IF(ISERROR(FIND("3",tblSalaries[[#This Row],[How many hours of a day you work on Excel]])),"",3)</f>
        <v>3</v>
      </c>
      <c r="R191" s="10" t="str">
        <f>IF(ISERROR(FIND("4",tblSalaries[[#This Row],[How many hours of a day you work on Excel]])),"",4)</f>
        <v/>
      </c>
      <c r="S191" s="10" t="str">
        <f>IF(ISERROR(FIND("5",tblSalaries[[#This Row],[How many hours of a day you work on Excel]])),"",5)</f>
        <v/>
      </c>
      <c r="T191" s="10" t="str">
        <f>IF(ISERROR(FIND("6",tblSalaries[[#This Row],[How many hours of a day you work on Excel]])),"",6)</f>
        <v/>
      </c>
      <c r="U191" s="11" t="str">
        <f>IF(ISERROR(FIND("7",tblSalaries[[#This Row],[How many hours of a day you work on Excel]])),"",7)</f>
        <v/>
      </c>
      <c r="V191" s="11" t="str">
        <f>IF(ISERROR(FIND("8",tblSalaries[[#This Row],[How many hours of a day you work on Excel]])),"",8)</f>
        <v/>
      </c>
      <c r="W191" s="11">
        <f>IF(MAX(tblSalaries[[#This Row],[1 hour]:[8 hours]])=0,#N/A,MAX(tblSalaries[[#This Row],[1 hour]:[8 hours]]))</f>
        <v>3</v>
      </c>
      <c r="X191" s="11">
        <f>IF(ISERROR(tblSalaries[[#This Row],[max h]]),1,tblSalaries[[#This Row],[Salary in USD]]/tblSalaries[[#This Row],[max h]]/260)</f>
        <v>102.56410256410257</v>
      </c>
      <c r="Y191" s="11">
        <f>IF(tblSalaries[[#This Row],[Years of Experience]]="",0,"0")</f>
        <v>0</v>
      </c>
      <c r="Z191"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191" s="11">
        <f>IF(tblSalaries[[#This Row],[Salary in USD]]&lt;1000,1,0)</f>
        <v>0</v>
      </c>
      <c r="AB191" s="11">
        <f>IF(AND(tblSalaries[[#This Row],[Salary in USD]]&gt;1000,tblSalaries[[#This Row],[Salary in USD]]&lt;2000),1,0)</f>
        <v>0</v>
      </c>
    </row>
    <row r="192" spans="2:28" ht="15" customHeight="1">
      <c r="B192" t="s">
        <v>2195</v>
      </c>
      <c r="C192" s="1">
        <v>41055.035416666666</v>
      </c>
      <c r="D192" s="4" t="s">
        <v>261</v>
      </c>
      <c r="E192">
        <v>60000</v>
      </c>
      <c r="F192" t="s">
        <v>86</v>
      </c>
      <c r="G192">
        <f>tblSalaries[[#This Row],[clean Salary (in local currency)]]*VLOOKUP(tblSalaries[[#This Row],[Currency]],tblXrate[],2,FALSE)</f>
        <v>59001.691381819612</v>
      </c>
      <c r="H192" t="s">
        <v>262</v>
      </c>
      <c r="I192" t="s">
        <v>20</v>
      </c>
      <c r="J192" t="s">
        <v>88</v>
      </c>
      <c r="K192" t="str">
        <f>VLOOKUP(tblSalaries[[#This Row],[Where do you work]],tblCountries[[Actual]:[Mapping]],2,FALSE)</f>
        <v>Canada</v>
      </c>
      <c r="L192" t="s">
        <v>18</v>
      </c>
      <c r="O192" s="10" t="str">
        <f>IF(ISERROR(FIND("1",tblSalaries[[#This Row],[How many hours of a day you work on Excel]])),"",1)</f>
        <v/>
      </c>
      <c r="P192" s="11">
        <f>IF(ISERROR(FIND("2",tblSalaries[[#This Row],[How many hours of a day you work on Excel]])),"",2)</f>
        <v>2</v>
      </c>
      <c r="Q192" s="10">
        <f>IF(ISERROR(FIND("3",tblSalaries[[#This Row],[How many hours of a day you work on Excel]])),"",3)</f>
        <v>3</v>
      </c>
      <c r="R192" s="10" t="str">
        <f>IF(ISERROR(FIND("4",tblSalaries[[#This Row],[How many hours of a day you work on Excel]])),"",4)</f>
        <v/>
      </c>
      <c r="S192" s="10" t="str">
        <f>IF(ISERROR(FIND("5",tblSalaries[[#This Row],[How many hours of a day you work on Excel]])),"",5)</f>
        <v/>
      </c>
      <c r="T192" s="10" t="str">
        <f>IF(ISERROR(FIND("6",tblSalaries[[#This Row],[How many hours of a day you work on Excel]])),"",6)</f>
        <v/>
      </c>
      <c r="U192" s="11" t="str">
        <f>IF(ISERROR(FIND("7",tblSalaries[[#This Row],[How many hours of a day you work on Excel]])),"",7)</f>
        <v/>
      </c>
      <c r="V192" s="11" t="str">
        <f>IF(ISERROR(FIND("8",tblSalaries[[#This Row],[How many hours of a day you work on Excel]])),"",8)</f>
        <v/>
      </c>
      <c r="W192" s="11">
        <f>IF(MAX(tblSalaries[[#This Row],[1 hour]:[8 hours]])=0,#N/A,MAX(tblSalaries[[#This Row],[1 hour]:[8 hours]]))</f>
        <v>3</v>
      </c>
      <c r="X192" s="11">
        <f>IF(ISERROR(tblSalaries[[#This Row],[max h]]),1,tblSalaries[[#This Row],[Salary in USD]]/tblSalaries[[#This Row],[max h]]/260)</f>
        <v>75.643194079255906</v>
      </c>
      <c r="Y192" s="11">
        <f>IF(tblSalaries[[#This Row],[Years of Experience]]="",0,"0")</f>
        <v>0</v>
      </c>
      <c r="Z192"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192" s="11">
        <f>IF(tblSalaries[[#This Row],[Salary in USD]]&lt;1000,1,0)</f>
        <v>0</v>
      </c>
      <c r="AB192" s="11">
        <f>IF(AND(tblSalaries[[#This Row],[Salary in USD]]&gt;1000,tblSalaries[[#This Row],[Salary in USD]]&lt;2000),1,0)</f>
        <v>0</v>
      </c>
    </row>
    <row r="193" spans="2:28" ht="15" customHeight="1">
      <c r="B193" t="s">
        <v>2196</v>
      </c>
      <c r="C193" s="1">
        <v>41055.035914351851</v>
      </c>
      <c r="D193" s="4">
        <v>28000</v>
      </c>
      <c r="E193">
        <v>28000</v>
      </c>
      <c r="F193" t="s">
        <v>6</v>
      </c>
      <c r="G193">
        <f>tblSalaries[[#This Row],[clean Salary (in local currency)]]*VLOOKUP(tblSalaries[[#This Row],[Currency]],tblXrate[],2,FALSE)</f>
        <v>28000</v>
      </c>
      <c r="H193" t="s">
        <v>263</v>
      </c>
      <c r="I193" t="s">
        <v>20</v>
      </c>
      <c r="J193" t="s">
        <v>15</v>
      </c>
      <c r="K193" t="str">
        <f>VLOOKUP(tblSalaries[[#This Row],[Where do you work]],tblCountries[[Actual]:[Mapping]],2,FALSE)</f>
        <v>USA</v>
      </c>
      <c r="L193" t="s">
        <v>9</v>
      </c>
      <c r="O193" s="10" t="str">
        <f>IF(ISERROR(FIND("1",tblSalaries[[#This Row],[How many hours of a day you work on Excel]])),"",1)</f>
        <v/>
      </c>
      <c r="P193" s="11" t="str">
        <f>IF(ISERROR(FIND("2",tblSalaries[[#This Row],[How many hours of a day you work on Excel]])),"",2)</f>
        <v/>
      </c>
      <c r="Q193" s="10" t="str">
        <f>IF(ISERROR(FIND("3",tblSalaries[[#This Row],[How many hours of a day you work on Excel]])),"",3)</f>
        <v/>
      </c>
      <c r="R193" s="10">
        <f>IF(ISERROR(FIND("4",tblSalaries[[#This Row],[How many hours of a day you work on Excel]])),"",4)</f>
        <v>4</v>
      </c>
      <c r="S193" s="10" t="str">
        <f>IF(ISERROR(FIND("5",tblSalaries[[#This Row],[How many hours of a day you work on Excel]])),"",5)</f>
        <v/>
      </c>
      <c r="T193" s="10">
        <f>IF(ISERROR(FIND("6",tblSalaries[[#This Row],[How many hours of a day you work on Excel]])),"",6)</f>
        <v>6</v>
      </c>
      <c r="U193" s="11" t="str">
        <f>IF(ISERROR(FIND("7",tblSalaries[[#This Row],[How many hours of a day you work on Excel]])),"",7)</f>
        <v/>
      </c>
      <c r="V193" s="11" t="str">
        <f>IF(ISERROR(FIND("8",tblSalaries[[#This Row],[How many hours of a day you work on Excel]])),"",8)</f>
        <v/>
      </c>
      <c r="W193" s="11">
        <f>IF(MAX(tblSalaries[[#This Row],[1 hour]:[8 hours]])=0,#N/A,MAX(tblSalaries[[#This Row],[1 hour]:[8 hours]]))</f>
        <v>6</v>
      </c>
      <c r="X193" s="11">
        <f>IF(ISERROR(tblSalaries[[#This Row],[max h]]),1,tblSalaries[[#This Row],[Salary in USD]]/tblSalaries[[#This Row],[max h]]/260)</f>
        <v>17.948717948717949</v>
      </c>
      <c r="Y193" s="11">
        <f>IF(tblSalaries[[#This Row],[Years of Experience]]="",0,"0")</f>
        <v>0</v>
      </c>
      <c r="Z193"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193" s="11">
        <f>IF(tblSalaries[[#This Row],[Salary in USD]]&lt;1000,1,0)</f>
        <v>0</v>
      </c>
      <c r="AB193" s="11">
        <f>IF(AND(tblSalaries[[#This Row],[Salary in USD]]&gt;1000,tblSalaries[[#This Row],[Salary in USD]]&lt;2000),1,0)</f>
        <v>0</v>
      </c>
    </row>
    <row r="194" spans="2:28" ht="15" customHeight="1">
      <c r="B194" t="s">
        <v>2197</v>
      </c>
      <c r="C194" s="1">
        <v>41055.036053240743</v>
      </c>
      <c r="D194" s="4">
        <v>60000</v>
      </c>
      <c r="E194">
        <v>60000</v>
      </c>
      <c r="F194" t="s">
        <v>6</v>
      </c>
      <c r="G194">
        <f>tblSalaries[[#This Row],[clean Salary (in local currency)]]*VLOOKUP(tblSalaries[[#This Row],[Currency]],tblXrate[],2,FALSE)</f>
        <v>60000</v>
      </c>
      <c r="H194" t="s">
        <v>264</v>
      </c>
      <c r="I194" t="s">
        <v>20</v>
      </c>
      <c r="J194" t="s">
        <v>15</v>
      </c>
      <c r="K194" t="str">
        <f>VLOOKUP(tblSalaries[[#This Row],[Where do you work]],tblCountries[[Actual]:[Mapping]],2,FALSE)</f>
        <v>USA</v>
      </c>
      <c r="L194" t="s">
        <v>9</v>
      </c>
      <c r="O194" s="10" t="str">
        <f>IF(ISERROR(FIND("1",tblSalaries[[#This Row],[How many hours of a day you work on Excel]])),"",1)</f>
        <v/>
      </c>
      <c r="P194" s="11" t="str">
        <f>IF(ISERROR(FIND("2",tblSalaries[[#This Row],[How many hours of a day you work on Excel]])),"",2)</f>
        <v/>
      </c>
      <c r="Q194" s="10" t="str">
        <f>IF(ISERROR(FIND("3",tblSalaries[[#This Row],[How many hours of a day you work on Excel]])),"",3)</f>
        <v/>
      </c>
      <c r="R194" s="10">
        <f>IF(ISERROR(FIND("4",tblSalaries[[#This Row],[How many hours of a day you work on Excel]])),"",4)</f>
        <v>4</v>
      </c>
      <c r="S194" s="10" t="str">
        <f>IF(ISERROR(FIND("5",tblSalaries[[#This Row],[How many hours of a day you work on Excel]])),"",5)</f>
        <v/>
      </c>
      <c r="T194" s="10">
        <f>IF(ISERROR(FIND("6",tblSalaries[[#This Row],[How many hours of a day you work on Excel]])),"",6)</f>
        <v>6</v>
      </c>
      <c r="U194" s="11" t="str">
        <f>IF(ISERROR(FIND("7",tblSalaries[[#This Row],[How many hours of a day you work on Excel]])),"",7)</f>
        <v/>
      </c>
      <c r="V194" s="11" t="str">
        <f>IF(ISERROR(FIND("8",tblSalaries[[#This Row],[How many hours of a day you work on Excel]])),"",8)</f>
        <v/>
      </c>
      <c r="W194" s="11">
        <f>IF(MAX(tblSalaries[[#This Row],[1 hour]:[8 hours]])=0,#N/A,MAX(tblSalaries[[#This Row],[1 hour]:[8 hours]]))</f>
        <v>6</v>
      </c>
      <c r="X194" s="11">
        <f>IF(ISERROR(tblSalaries[[#This Row],[max h]]),1,tblSalaries[[#This Row],[Salary in USD]]/tblSalaries[[#This Row],[max h]]/260)</f>
        <v>38.46153846153846</v>
      </c>
      <c r="Y194" s="11">
        <f>IF(tblSalaries[[#This Row],[Years of Experience]]="",0,"0")</f>
        <v>0</v>
      </c>
      <c r="Z194"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194" s="11">
        <f>IF(tblSalaries[[#This Row],[Salary in USD]]&lt;1000,1,0)</f>
        <v>0</v>
      </c>
      <c r="AB194" s="11">
        <f>IF(AND(tblSalaries[[#This Row],[Salary in USD]]&gt;1000,tblSalaries[[#This Row],[Salary in USD]]&lt;2000),1,0)</f>
        <v>0</v>
      </c>
    </row>
    <row r="195" spans="2:28" ht="15" customHeight="1">
      <c r="B195" t="s">
        <v>2198</v>
      </c>
      <c r="C195" s="1">
        <v>41055.036099537036</v>
      </c>
      <c r="D195" s="4">
        <v>96000</v>
      </c>
      <c r="E195">
        <v>96000</v>
      </c>
      <c r="F195" t="s">
        <v>6</v>
      </c>
      <c r="G195">
        <f>tblSalaries[[#This Row],[clean Salary (in local currency)]]*VLOOKUP(tblSalaries[[#This Row],[Currency]],tblXrate[],2,FALSE)</f>
        <v>96000</v>
      </c>
      <c r="H195" t="s">
        <v>265</v>
      </c>
      <c r="I195" t="s">
        <v>67</v>
      </c>
      <c r="J195" t="s">
        <v>15</v>
      </c>
      <c r="K195" t="str">
        <f>VLOOKUP(tblSalaries[[#This Row],[Where do you work]],tblCountries[[Actual]:[Mapping]],2,FALSE)</f>
        <v>USA</v>
      </c>
      <c r="L195" t="s">
        <v>18</v>
      </c>
      <c r="O195" s="10" t="str">
        <f>IF(ISERROR(FIND("1",tblSalaries[[#This Row],[How many hours of a day you work on Excel]])),"",1)</f>
        <v/>
      </c>
      <c r="P195" s="11">
        <f>IF(ISERROR(FIND("2",tblSalaries[[#This Row],[How many hours of a day you work on Excel]])),"",2)</f>
        <v>2</v>
      </c>
      <c r="Q195" s="10">
        <f>IF(ISERROR(FIND("3",tblSalaries[[#This Row],[How many hours of a day you work on Excel]])),"",3)</f>
        <v>3</v>
      </c>
      <c r="R195" s="10" t="str">
        <f>IF(ISERROR(FIND("4",tblSalaries[[#This Row],[How many hours of a day you work on Excel]])),"",4)</f>
        <v/>
      </c>
      <c r="S195" s="10" t="str">
        <f>IF(ISERROR(FIND("5",tblSalaries[[#This Row],[How many hours of a day you work on Excel]])),"",5)</f>
        <v/>
      </c>
      <c r="T195" s="10" t="str">
        <f>IF(ISERROR(FIND("6",tblSalaries[[#This Row],[How many hours of a day you work on Excel]])),"",6)</f>
        <v/>
      </c>
      <c r="U195" s="11" t="str">
        <f>IF(ISERROR(FIND("7",tblSalaries[[#This Row],[How many hours of a day you work on Excel]])),"",7)</f>
        <v/>
      </c>
      <c r="V195" s="11" t="str">
        <f>IF(ISERROR(FIND("8",tblSalaries[[#This Row],[How many hours of a day you work on Excel]])),"",8)</f>
        <v/>
      </c>
      <c r="W195" s="11">
        <f>IF(MAX(tblSalaries[[#This Row],[1 hour]:[8 hours]])=0,#N/A,MAX(tblSalaries[[#This Row],[1 hour]:[8 hours]]))</f>
        <v>3</v>
      </c>
      <c r="X195" s="11">
        <f>IF(ISERROR(tblSalaries[[#This Row],[max h]]),1,tblSalaries[[#This Row],[Salary in USD]]/tblSalaries[[#This Row],[max h]]/260)</f>
        <v>123.07692307692308</v>
      </c>
      <c r="Y195" s="11">
        <f>IF(tblSalaries[[#This Row],[Years of Experience]]="",0,"0")</f>
        <v>0</v>
      </c>
      <c r="Z195"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195" s="11">
        <f>IF(tblSalaries[[#This Row],[Salary in USD]]&lt;1000,1,0)</f>
        <v>0</v>
      </c>
      <c r="AB195" s="11">
        <f>IF(AND(tblSalaries[[#This Row],[Salary in USD]]&gt;1000,tblSalaries[[#This Row],[Salary in USD]]&lt;2000),1,0)</f>
        <v>0</v>
      </c>
    </row>
    <row r="196" spans="2:28" ht="15" customHeight="1">
      <c r="B196" t="s">
        <v>2199</v>
      </c>
      <c r="C196" s="1">
        <v>41055.036354166667</v>
      </c>
      <c r="D196" s="4">
        <v>67000</v>
      </c>
      <c r="E196">
        <v>67000</v>
      </c>
      <c r="F196" t="s">
        <v>6</v>
      </c>
      <c r="G196">
        <f>tblSalaries[[#This Row],[clean Salary (in local currency)]]*VLOOKUP(tblSalaries[[#This Row],[Currency]],tblXrate[],2,FALSE)</f>
        <v>67000</v>
      </c>
      <c r="H196" t="s">
        <v>14</v>
      </c>
      <c r="I196" t="s">
        <v>20</v>
      </c>
      <c r="J196" t="s">
        <v>15</v>
      </c>
      <c r="K196" t="str">
        <f>VLOOKUP(tblSalaries[[#This Row],[Where do you work]],tblCountries[[Actual]:[Mapping]],2,FALSE)</f>
        <v>USA</v>
      </c>
      <c r="L196" t="s">
        <v>9</v>
      </c>
      <c r="O196" s="10" t="str">
        <f>IF(ISERROR(FIND("1",tblSalaries[[#This Row],[How many hours of a day you work on Excel]])),"",1)</f>
        <v/>
      </c>
      <c r="P196" s="11" t="str">
        <f>IF(ISERROR(FIND("2",tblSalaries[[#This Row],[How many hours of a day you work on Excel]])),"",2)</f>
        <v/>
      </c>
      <c r="Q196" s="10" t="str">
        <f>IF(ISERROR(FIND("3",tblSalaries[[#This Row],[How many hours of a day you work on Excel]])),"",3)</f>
        <v/>
      </c>
      <c r="R196" s="10">
        <f>IF(ISERROR(FIND("4",tblSalaries[[#This Row],[How many hours of a day you work on Excel]])),"",4)</f>
        <v>4</v>
      </c>
      <c r="S196" s="10" t="str">
        <f>IF(ISERROR(FIND("5",tblSalaries[[#This Row],[How many hours of a day you work on Excel]])),"",5)</f>
        <v/>
      </c>
      <c r="T196" s="10">
        <f>IF(ISERROR(FIND("6",tblSalaries[[#This Row],[How many hours of a day you work on Excel]])),"",6)</f>
        <v>6</v>
      </c>
      <c r="U196" s="11" t="str">
        <f>IF(ISERROR(FIND("7",tblSalaries[[#This Row],[How many hours of a day you work on Excel]])),"",7)</f>
        <v/>
      </c>
      <c r="V196" s="11" t="str">
        <f>IF(ISERROR(FIND("8",tblSalaries[[#This Row],[How many hours of a day you work on Excel]])),"",8)</f>
        <v/>
      </c>
      <c r="W196" s="11">
        <f>IF(MAX(tblSalaries[[#This Row],[1 hour]:[8 hours]])=0,#N/A,MAX(tblSalaries[[#This Row],[1 hour]:[8 hours]]))</f>
        <v>6</v>
      </c>
      <c r="X196" s="11">
        <f>IF(ISERROR(tblSalaries[[#This Row],[max h]]),1,tblSalaries[[#This Row],[Salary in USD]]/tblSalaries[[#This Row],[max h]]/260)</f>
        <v>42.948717948717949</v>
      </c>
      <c r="Y196" s="11">
        <f>IF(tblSalaries[[#This Row],[Years of Experience]]="",0,"0")</f>
        <v>0</v>
      </c>
      <c r="Z196"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196" s="11">
        <f>IF(tblSalaries[[#This Row],[Salary in USD]]&lt;1000,1,0)</f>
        <v>0</v>
      </c>
      <c r="AB196" s="11">
        <f>IF(AND(tblSalaries[[#This Row],[Salary in USD]]&gt;1000,tblSalaries[[#This Row],[Salary in USD]]&lt;2000),1,0)</f>
        <v>0</v>
      </c>
    </row>
    <row r="197" spans="2:28" ht="15" customHeight="1">
      <c r="B197" t="s">
        <v>2200</v>
      </c>
      <c r="C197" s="1">
        <v>41055.036400462966</v>
      </c>
      <c r="D197" s="4">
        <v>70000</v>
      </c>
      <c r="E197">
        <v>70000</v>
      </c>
      <c r="F197" t="s">
        <v>6</v>
      </c>
      <c r="G197">
        <f>tblSalaries[[#This Row],[clean Salary (in local currency)]]*VLOOKUP(tblSalaries[[#This Row],[Currency]],tblXrate[],2,FALSE)</f>
        <v>70000</v>
      </c>
      <c r="H197" t="s">
        <v>266</v>
      </c>
      <c r="I197" t="s">
        <v>20</v>
      </c>
      <c r="J197" t="s">
        <v>15</v>
      </c>
      <c r="K197" t="str">
        <f>VLOOKUP(tblSalaries[[#This Row],[Where do you work]],tblCountries[[Actual]:[Mapping]],2,FALSE)</f>
        <v>USA</v>
      </c>
      <c r="L197" t="s">
        <v>9</v>
      </c>
      <c r="O197" s="10" t="str">
        <f>IF(ISERROR(FIND("1",tblSalaries[[#This Row],[How many hours of a day you work on Excel]])),"",1)</f>
        <v/>
      </c>
      <c r="P197" s="11" t="str">
        <f>IF(ISERROR(FIND("2",tblSalaries[[#This Row],[How many hours of a day you work on Excel]])),"",2)</f>
        <v/>
      </c>
      <c r="Q197" s="10" t="str">
        <f>IF(ISERROR(FIND("3",tblSalaries[[#This Row],[How many hours of a day you work on Excel]])),"",3)</f>
        <v/>
      </c>
      <c r="R197" s="10">
        <f>IF(ISERROR(FIND("4",tblSalaries[[#This Row],[How many hours of a day you work on Excel]])),"",4)</f>
        <v>4</v>
      </c>
      <c r="S197" s="10" t="str">
        <f>IF(ISERROR(FIND("5",tblSalaries[[#This Row],[How many hours of a day you work on Excel]])),"",5)</f>
        <v/>
      </c>
      <c r="T197" s="10">
        <f>IF(ISERROR(FIND("6",tblSalaries[[#This Row],[How many hours of a day you work on Excel]])),"",6)</f>
        <v>6</v>
      </c>
      <c r="U197" s="11" t="str">
        <f>IF(ISERROR(FIND("7",tblSalaries[[#This Row],[How many hours of a day you work on Excel]])),"",7)</f>
        <v/>
      </c>
      <c r="V197" s="11" t="str">
        <f>IF(ISERROR(FIND("8",tblSalaries[[#This Row],[How many hours of a day you work on Excel]])),"",8)</f>
        <v/>
      </c>
      <c r="W197" s="11">
        <f>IF(MAX(tblSalaries[[#This Row],[1 hour]:[8 hours]])=0,#N/A,MAX(tblSalaries[[#This Row],[1 hour]:[8 hours]]))</f>
        <v>6</v>
      </c>
      <c r="X197" s="11">
        <f>IF(ISERROR(tblSalaries[[#This Row],[max h]]),1,tblSalaries[[#This Row],[Salary in USD]]/tblSalaries[[#This Row],[max h]]/260)</f>
        <v>44.871794871794869</v>
      </c>
      <c r="Y197" s="11">
        <f>IF(tblSalaries[[#This Row],[Years of Experience]]="",0,"0")</f>
        <v>0</v>
      </c>
      <c r="Z197"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197" s="11">
        <f>IF(tblSalaries[[#This Row],[Salary in USD]]&lt;1000,1,0)</f>
        <v>0</v>
      </c>
      <c r="AB197" s="11">
        <f>IF(AND(tblSalaries[[#This Row],[Salary in USD]]&gt;1000,tblSalaries[[#This Row],[Salary in USD]]&lt;2000),1,0)</f>
        <v>0</v>
      </c>
    </row>
    <row r="198" spans="2:28" ht="15" customHeight="1">
      <c r="B198" t="s">
        <v>2201</v>
      </c>
      <c r="C198" s="1">
        <v>41055.036458333336</v>
      </c>
      <c r="D198" s="4">
        <v>233000</v>
      </c>
      <c r="E198">
        <v>233000</v>
      </c>
      <c r="F198" t="s">
        <v>40</v>
      </c>
      <c r="G198">
        <f>tblSalaries[[#This Row],[clean Salary (in local currency)]]*VLOOKUP(tblSalaries[[#This Row],[Currency]],tblXrate[],2,FALSE)</f>
        <v>4149.2445881741187</v>
      </c>
      <c r="H198" t="s">
        <v>267</v>
      </c>
      <c r="I198" t="s">
        <v>52</v>
      </c>
      <c r="J198" t="s">
        <v>8</v>
      </c>
      <c r="K198" t="str">
        <f>VLOOKUP(tblSalaries[[#This Row],[Where do you work]],tblCountries[[Actual]:[Mapping]],2,FALSE)</f>
        <v>India</v>
      </c>
      <c r="L198" t="s">
        <v>13</v>
      </c>
      <c r="O198" s="10" t="str">
        <f>IF(ISERROR(FIND("1",tblSalaries[[#This Row],[How many hours of a day you work on Excel]])),"",1)</f>
        <v/>
      </c>
      <c r="P198" s="11" t="str">
        <f>IF(ISERROR(FIND("2",tblSalaries[[#This Row],[How many hours of a day you work on Excel]])),"",2)</f>
        <v/>
      </c>
      <c r="Q198" s="10" t="str">
        <f>IF(ISERROR(FIND("3",tblSalaries[[#This Row],[How many hours of a day you work on Excel]])),"",3)</f>
        <v/>
      </c>
      <c r="R198" s="10" t="str">
        <f>IF(ISERROR(FIND("4",tblSalaries[[#This Row],[How many hours of a day you work on Excel]])),"",4)</f>
        <v/>
      </c>
      <c r="S198" s="10" t="str">
        <f>IF(ISERROR(FIND("5",tblSalaries[[#This Row],[How many hours of a day you work on Excel]])),"",5)</f>
        <v/>
      </c>
      <c r="T198" s="10" t="str">
        <f>IF(ISERROR(FIND("6",tblSalaries[[#This Row],[How many hours of a day you work on Excel]])),"",6)</f>
        <v/>
      </c>
      <c r="U198" s="11" t="str">
        <f>IF(ISERROR(FIND("7",tblSalaries[[#This Row],[How many hours of a day you work on Excel]])),"",7)</f>
        <v/>
      </c>
      <c r="V198" s="11">
        <f>IF(ISERROR(FIND("8",tblSalaries[[#This Row],[How many hours of a day you work on Excel]])),"",8)</f>
        <v>8</v>
      </c>
      <c r="W198" s="11">
        <f>IF(MAX(tblSalaries[[#This Row],[1 hour]:[8 hours]])=0,#N/A,MAX(tblSalaries[[#This Row],[1 hour]:[8 hours]]))</f>
        <v>8</v>
      </c>
      <c r="X198" s="11">
        <f>IF(ISERROR(tblSalaries[[#This Row],[max h]]),1,tblSalaries[[#This Row],[Salary in USD]]/tblSalaries[[#This Row],[max h]]/260)</f>
        <v>1.9948291289298647</v>
      </c>
      <c r="Y198" s="11">
        <f>IF(tblSalaries[[#This Row],[Years of Experience]]="",0,"0")</f>
        <v>0</v>
      </c>
      <c r="Z198"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198" s="11">
        <f>IF(tblSalaries[[#This Row],[Salary in USD]]&lt;1000,1,0)</f>
        <v>0</v>
      </c>
      <c r="AB198" s="11">
        <f>IF(AND(tblSalaries[[#This Row],[Salary in USD]]&gt;1000,tblSalaries[[#This Row],[Salary in USD]]&lt;2000),1,0)</f>
        <v>0</v>
      </c>
    </row>
    <row r="199" spans="2:28" ht="15" customHeight="1">
      <c r="B199" t="s">
        <v>2202</v>
      </c>
      <c r="C199" s="1">
        <v>41055.036539351851</v>
      </c>
      <c r="D199" s="4" t="s">
        <v>268</v>
      </c>
      <c r="E199">
        <v>99000</v>
      </c>
      <c r="F199" t="s">
        <v>6</v>
      </c>
      <c r="G199">
        <f>tblSalaries[[#This Row],[clean Salary (in local currency)]]*VLOOKUP(tblSalaries[[#This Row],[Currency]],tblXrate[],2,FALSE)</f>
        <v>99000</v>
      </c>
      <c r="H199" t="s">
        <v>269</v>
      </c>
      <c r="I199" t="s">
        <v>488</v>
      </c>
      <c r="J199" t="s">
        <v>15</v>
      </c>
      <c r="K199" t="str">
        <f>VLOOKUP(tblSalaries[[#This Row],[Where do you work]],tblCountries[[Actual]:[Mapping]],2,FALSE)</f>
        <v>USA</v>
      </c>
      <c r="L199" t="s">
        <v>9</v>
      </c>
      <c r="O199" s="10" t="str">
        <f>IF(ISERROR(FIND("1",tblSalaries[[#This Row],[How many hours of a day you work on Excel]])),"",1)</f>
        <v/>
      </c>
      <c r="P199" s="11" t="str">
        <f>IF(ISERROR(FIND("2",tblSalaries[[#This Row],[How many hours of a day you work on Excel]])),"",2)</f>
        <v/>
      </c>
      <c r="Q199" s="10" t="str">
        <f>IF(ISERROR(FIND("3",tblSalaries[[#This Row],[How many hours of a day you work on Excel]])),"",3)</f>
        <v/>
      </c>
      <c r="R199" s="10">
        <f>IF(ISERROR(FIND("4",tblSalaries[[#This Row],[How many hours of a day you work on Excel]])),"",4)</f>
        <v>4</v>
      </c>
      <c r="S199" s="10" t="str">
        <f>IF(ISERROR(FIND("5",tblSalaries[[#This Row],[How many hours of a day you work on Excel]])),"",5)</f>
        <v/>
      </c>
      <c r="T199" s="10">
        <f>IF(ISERROR(FIND("6",tblSalaries[[#This Row],[How many hours of a day you work on Excel]])),"",6)</f>
        <v>6</v>
      </c>
      <c r="U199" s="11" t="str">
        <f>IF(ISERROR(FIND("7",tblSalaries[[#This Row],[How many hours of a day you work on Excel]])),"",7)</f>
        <v/>
      </c>
      <c r="V199" s="11" t="str">
        <f>IF(ISERROR(FIND("8",tblSalaries[[#This Row],[How many hours of a day you work on Excel]])),"",8)</f>
        <v/>
      </c>
      <c r="W199" s="11">
        <f>IF(MAX(tblSalaries[[#This Row],[1 hour]:[8 hours]])=0,#N/A,MAX(tblSalaries[[#This Row],[1 hour]:[8 hours]]))</f>
        <v>6</v>
      </c>
      <c r="X199" s="11">
        <f>IF(ISERROR(tblSalaries[[#This Row],[max h]]),1,tblSalaries[[#This Row],[Salary in USD]]/tblSalaries[[#This Row],[max h]]/260)</f>
        <v>63.46153846153846</v>
      </c>
      <c r="Y199" s="11">
        <f>IF(tblSalaries[[#This Row],[Years of Experience]]="",0,"0")</f>
        <v>0</v>
      </c>
      <c r="Z199"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199" s="11">
        <f>IF(tblSalaries[[#This Row],[Salary in USD]]&lt;1000,1,0)</f>
        <v>0</v>
      </c>
      <c r="AB199" s="11">
        <f>IF(AND(tblSalaries[[#This Row],[Salary in USD]]&gt;1000,tblSalaries[[#This Row],[Salary in USD]]&lt;2000),1,0)</f>
        <v>0</v>
      </c>
    </row>
    <row r="200" spans="2:28" ht="15" customHeight="1">
      <c r="B200" t="s">
        <v>2203</v>
      </c>
      <c r="C200" s="1">
        <v>41055.036805555559</v>
      </c>
      <c r="D200" s="4">
        <v>90000</v>
      </c>
      <c r="E200">
        <v>90000</v>
      </c>
      <c r="F200" t="s">
        <v>6</v>
      </c>
      <c r="G200">
        <f>tblSalaries[[#This Row],[clean Salary (in local currency)]]*VLOOKUP(tblSalaries[[#This Row],[Currency]],tblXrate[],2,FALSE)</f>
        <v>90000</v>
      </c>
      <c r="H200" t="s">
        <v>201</v>
      </c>
      <c r="I200" t="s">
        <v>52</v>
      </c>
      <c r="J200" t="s">
        <v>15</v>
      </c>
      <c r="K200" t="str">
        <f>VLOOKUP(tblSalaries[[#This Row],[Where do you work]],tblCountries[[Actual]:[Mapping]],2,FALSE)</f>
        <v>USA</v>
      </c>
      <c r="L200" t="s">
        <v>18</v>
      </c>
      <c r="O200" s="10" t="str">
        <f>IF(ISERROR(FIND("1",tblSalaries[[#This Row],[How many hours of a day you work on Excel]])),"",1)</f>
        <v/>
      </c>
      <c r="P200" s="11">
        <f>IF(ISERROR(FIND("2",tblSalaries[[#This Row],[How many hours of a day you work on Excel]])),"",2)</f>
        <v>2</v>
      </c>
      <c r="Q200" s="10">
        <f>IF(ISERROR(FIND("3",tblSalaries[[#This Row],[How many hours of a day you work on Excel]])),"",3)</f>
        <v>3</v>
      </c>
      <c r="R200" s="10" t="str">
        <f>IF(ISERROR(FIND("4",tblSalaries[[#This Row],[How many hours of a day you work on Excel]])),"",4)</f>
        <v/>
      </c>
      <c r="S200" s="10" t="str">
        <f>IF(ISERROR(FIND("5",tblSalaries[[#This Row],[How many hours of a day you work on Excel]])),"",5)</f>
        <v/>
      </c>
      <c r="T200" s="10" t="str">
        <f>IF(ISERROR(FIND("6",tblSalaries[[#This Row],[How many hours of a day you work on Excel]])),"",6)</f>
        <v/>
      </c>
      <c r="U200" s="11" t="str">
        <f>IF(ISERROR(FIND("7",tblSalaries[[#This Row],[How many hours of a day you work on Excel]])),"",7)</f>
        <v/>
      </c>
      <c r="V200" s="11" t="str">
        <f>IF(ISERROR(FIND("8",tblSalaries[[#This Row],[How many hours of a day you work on Excel]])),"",8)</f>
        <v/>
      </c>
      <c r="W200" s="11">
        <f>IF(MAX(tblSalaries[[#This Row],[1 hour]:[8 hours]])=0,#N/A,MAX(tblSalaries[[#This Row],[1 hour]:[8 hours]]))</f>
        <v>3</v>
      </c>
      <c r="X200" s="11">
        <f>IF(ISERROR(tblSalaries[[#This Row],[max h]]),1,tblSalaries[[#This Row],[Salary in USD]]/tblSalaries[[#This Row],[max h]]/260)</f>
        <v>115.38461538461539</v>
      </c>
      <c r="Y200" s="11">
        <f>IF(tblSalaries[[#This Row],[Years of Experience]]="",0,"0")</f>
        <v>0</v>
      </c>
      <c r="Z200"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200" s="11">
        <f>IF(tblSalaries[[#This Row],[Salary in USD]]&lt;1000,1,0)</f>
        <v>0</v>
      </c>
      <c r="AB200" s="11">
        <f>IF(AND(tblSalaries[[#This Row],[Salary in USD]]&gt;1000,tblSalaries[[#This Row],[Salary in USD]]&lt;2000),1,0)</f>
        <v>0</v>
      </c>
    </row>
    <row r="201" spans="2:28" ht="15" customHeight="1">
      <c r="B201" t="s">
        <v>2204</v>
      </c>
      <c r="C201" s="1">
        <v>41055.036828703705</v>
      </c>
      <c r="D201" s="4" t="s">
        <v>271</v>
      </c>
      <c r="E201">
        <v>275000</v>
      </c>
      <c r="F201" t="s">
        <v>40</v>
      </c>
      <c r="G201">
        <f>tblSalaries[[#This Row],[clean Salary (in local currency)]]*VLOOKUP(tblSalaries[[#This Row],[Currency]],tblXrate[],2,FALSE)</f>
        <v>4897.177089046706</v>
      </c>
      <c r="H201" t="s">
        <v>272</v>
      </c>
      <c r="I201" t="s">
        <v>20</v>
      </c>
      <c r="J201" t="s">
        <v>8</v>
      </c>
      <c r="K201" t="str">
        <f>VLOOKUP(tblSalaries[[#This Row],[Where do you work]],tblCountries[[Actual]:[Mapping]],2,FALSE)</f>
        <v>India</v>
      </c>
      <c r="L201" t="s">
        <v>18</v>
      </c>
      <c r="O201" s="10" t="str">
        <f>IF(ISERROR(FIND("1",tblSalaries[[#This Row],[How many hours of a day you work on Excel]])),"",1)</f>
        <v/>
      </c>
      <c r="P201" s="11">
        <f>IF(ISERROR(FIND("2",tblSalaries[[#This Row],[How many hours of a day you work on Excel]])),"",2)</f>
        <v>2</v>
      </c>
      <c r="Q201" s="10">
        <f>IF(ISERROR(FIND("3",tblSalaries[[#This Row],[How many hours of a day you work on Excel]])),"",3)</f>
        <v>3</v>
      </c>
      <c r="R201" s="10" t="str">
        <f>IF(ISERROR(FIND("4",tblSalaries[[#This Row],[How many hours of a day you work on Excel]])),"",4)</f>
        <v/>
      </c>
      <c r="S201" s="10" t="str">
        <f>IF(ISERROR(FIND("5",tblSalaries[[#This Row],[How many hours of a day you work on Excel]])),"",5)</f>
        <v/>
      </c>
      <c r="T201" s="10" t="str">
        <f>IF(ISERROR(FIND("6",tblSalaries[[#This Row],[How many hours of a day you work on Excel]])),"",6)</f>
        <v/>
      </c>
      <c r="U201" s="11" t="str">
        <f>IF(ISERROR(FIND("7",tblSalaries[[#This Row],[How many hours of a day you work on Excel]])),"",7)</f>
        <v/>
      </c>
      <c r="V201" s="11" t="str">
        <f>IF(ISERROR(FIND("8",tblSalaries[[#This Row],[How many hours of a day you work on Excel]])),"",8)</f>
        <v/>
      </c>
      <c r="W201" s="11">
        <f>IF(MAX(tblSalaries[[#This Row],[1 hour]:[8 hours]])=0,#N/A,MAX(tblSalaries[[#This Row],[1 hour]:[8 hours]]))</f>
        <v>3</v>
      </c>
      <c r="X201" s="11">
        <f>IF(ISERROR(tblSalaries[[#This Row],[max h]]),1,tblSalaries[[#This Row],[Salary in USD]]/tblSalaries[[#This Row],[max h]]/260)</f>
        <v>6.278432165444495</v>
      </c>
      <c r="Y201" s="11">
        <f>IF(tblSalaries[[#This Row],[Years of Experience]]="",0,"0")</f>
        <v>0</v>
      </c>
      <c r="Z201"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201" s="11">
        <f>IF(tblSalaries[[#This Row],[Salary in USD]]&lt;1000,1,0)</f>
        <v>0</v>
      </c>
      <c r="AB201" s="11">
        <f>IF(AND(tblSalaries[[#This Row],[Salary in USD]]&gt;1000,tblSalaries[[#This Row],[Salary in USD]]&lt;2000),1,0)</f>
        <v>0</v>
      </c>
    </row>
    <row r="202" spans="2:28" ht="15" customHeight="1">
      <c r="B202" t="s">
        <v>2205</v>
      </c>
      <c r="C202" s="1">
        <v>41055.03701388889</v>
      </c>
      <c r="D202" s="4" t="s">
        <v>273</v>
      </c>
      <c r="E202">
        <v>192000</v>
      </c>
      <c r="F202" t="s">
        <v>40</v>
      </c>
      <c r="G202">
        <f>tblSalaries[[#This Row],[clean Salary (in local currency)]]*VLOOKUP(tblSalaries[[#This Row],[Currency]],tblXrate[],2,FALSE)</f>
        <v>3419.1200039889732</v>
      </c>
      <c r="H202" t="s">
        <v>274</v>
      </c>
      <c r="I202" t="s">
        <v>20</v>
      </c>
      <c r="J202" t="s">
        <v>8</v>
      </c>
      <c r="K202" t="str">
        <f>VLOOKUP(tblSalaries[[#This Row],[Where do you work]],tblCountries[[Actual]:[Mapping]],2,FALSE)</f>
        <v>India</v>
      </c>
      <c r="L202" t="s">
        <v>13</v>
      </c>
      <c r="O202" s="10" t="str">
        <f>IF(ISERROR(FIND("1",tblSalaries[[#This Row],[How many hours of a day you work on Excel]])),"",1)</f>
        <v/>
      </c>
      <c r="P202" s="11" t="str">
        <f>IF(ISERROR(FIND("2",tblSalaries[[#This Row],[How many hours of a day you work on Excel]])),"",2)</f>
        <v/>
      </c>
      <c r="Q202" s="10" t="str">
        <f>IF(ISERROR(FIND("3",tblSalaries[[#This Row],[How many hours of a day you work on Excel]])),"",3)</f>
        <v/>
      </c>
      <c r="R202" s="10" t="str">
        <f>IF(ISERROR(FIND("4",tblSalaries[[#This Row],[How many hours of a day you work on Excel]])),"",4)</f>
        <v/>
      </c>
      <c r="S202" s="10" t="str">
        <f>IF(ISERROR(FIND("5",tblSalaries[[#This Row],[How many hours of a day you work on Excel]])),"",5)</f>
        <v/>
      </c>
      <c r="T202" s="10" t="str">
        <f>IF(ISERROR(FIND("6",tblSalaries[[#This Row],[How many hours of a day you work on Excel]])),"",6)</f>
        <v/>
      </c>
      <c r="U202" s="11" t="str">
        <f>IF(ISERROR(FIND("7",tblSalaries[[#This Row],[How many hours of a day you work on Excel]])),"",7)</f>
        <v/>
      </c>
      <c r="V202" s="11">
        <f>IF(ISERROR(FIND("8",tblSalaries[[#This Row],[How many hours of a day you work on Excel]])),"",8)</f>
        <v>8</v>
      </c>
      <c r="W202" s="11">
        <f>IF(MAX(tblSalaries[[#This Row],[1 hour]:[8 hours]])=0,#N/A,MAX(tblSalaries[[#This Row],[1 hour]:[8 hours]]))</f>
        <v>8</v>
      </c>
      <c r="X202" s="11">
        <f>IF(ISERROR(tblSalaries[[#This Row],[max h]]),1,tblSalaries[[#This Row],[Salary in USD]]/tblSalaries[[#This Row],[max h]]/260)</f>
        <v>1.6438076942254678</v>
      </c>
      <c r="Y202" s="11">
        <f>IF(tblSalaries[[#This Row],[Years of Experience]]="",0,"0")</f>
        <v>0</v>
      </c>
      <c r="Z202"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202" s="11">
        <f>IF(tblSalaries[[#This Row],[Salary in USD]]&lt;1000,1,0)</f>
        <v>0</v>
      </c>
      <c r="AB202" s="11">
        <f>IF(AND(tblSalaries[[#This Row],[Salary in USD]]&gt;1000,tblSalaries[[#This Row],[Salary in USD]]&lt;2000),1,0)</f>
        <v>0</v>
      </c>
    </row>
    <row r="203" spans="2:28" ht="15" customHeight="1">
      <c r="B203" t="s">
        <v>2206</v>
      </c>
      <c r="C203" s="1">
        <v>41055.037233796298</v>
      </c>
      <c r="D203" s="4">
        <v>51000</v>
      </c>
      <c r="E203">
        <v>51000</v>
      </c>
      <c r="F203" t="s">
        <v>6</v>
      </c>
      <c r="G203">
        <f>tblSalaries[[#This Row],[clean Salary (in local currency)]]*VLOOKUP(tblSalaries[[#This Row],[Currency]],tblXrate[],2,FALSE)</f>
        <v>51000</v>
      </c>
      <c r="H203" t="s">
        <v>275</v>
      </c>
      <c r="I203" t="s">
        <v>52</v>
      </c>
      <c r="J203" t="s">
        <v>15</v>
      </c>
      <c r="K203" t="str">
        <f>VLOOKUP(tblSalaries[[#This Row],[Where do you work]],tblCountries[[Actual]:[Mapping]],2,FALSE)</f>
        <v>USA</v>
      </c>
      <c r="L203" t="s">
        <v>9</v>
      </c>
      <c r="O203" s="10" t="str">
        <f>IF(ISERROR(FIND("1",tblSalaries[[#This Row],[How many hours of a day you work on Excel]])),"",1)</f>
        <v/>
      </c>
      <c r="P203" s="11" t="str">
        <f>IF(ISERROR(FIND("2",tblSalaries[[#This Row],[How many hours of a day you work on Excel]])),"",2)</f>
        <v/>
      </c>
      <c r="Q203" s="10" t="str">
        <f>IF(ISERROR(FIND("3",tblSalaries[[#This Row],[How many hours of a day you work on Excel]])),"",3)</f>
        <v/>
      </c>
      <c r="R203" s="10">
        <f>IF(ISERROR(FIND("4",tblSalaries[[#This Row],[How many hours of a day you work on Excel]])),"",4)</f>
        <v>4</v>
      </c>
      <c r="S203" s="10" t="str">
        <f>IF(ISERROR(FIND("5",tblSalaries[[#This Row],[How many hours of a day you work on Excel]])),"",5)</f>
        <v/>
      </c>
      <c r="T203" s="10">
        <f>IF(ISERROR(FIND("6",tblSalaries[[#This Row],[How many hours of a day you work on Excel]])),"",6)</f>
        <v>6</v>
      </c>
      <c r="U203" s="11" t="str">
        <f>IF(ISERROR(FIND("7",tblSalaries[[#This Row],[How many hours of a day you work on Excel]])),"",7)</f>
        <v/>
      </c>
      <c r="V203" s="11" t="str">
        <f>IF(ISERROR(FIND("8",tblSalaries[[#This Row],[How many hours of a day you work on Excel]])),"",8)</f>
        <v/>
      </c>
      <c r="W203" s="11">
        <f>IF(MAX(tblSalaries[[#This Row],[1 hour]:[8 hours]])=0,#N/A,MAX(tblSalaries[[#This Row],[1 hour]:[8 hours]]))</f>
        <v>6</v>
      </c>
      <c r="X203" s="11">
        <f>IF(ISERROR(tblSalaries[[#This Row],[max h]]),1,tblSalaries[[#This Row],[Salary in USD]]/tblSalaries[[#This Row],[max h]]/260)</f>
        <v>32.692307692307693</v>
      </c>
      <c r="Y203" s="11">
        <f>IF(tblSalaries[[#This Row],[Years of Experience]]="",0,"0")</f>
        <v>0</v>
      </c>
      <c r="Z203"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203" s="11">
        <f>IF(tblSalaries[[#This Row],[Salary in USD]]&lt;1000,1,0)</f>
        <v>0</v>
      </c>
      <c r="AB203" s="11">
        <f>IF(AND(tblSalaries[[#This Row],[Salary in USD]]&gt;1000,tblSalaries[[#This Row],[Salary in USD]]&lt;2000),1,0)</f>
        <v>0</v>
      </c>
    </row>
    <row r="204" spans="2:28" ht="15" customHeight="1">
      <c r="B204" t="s">
        <v>2207</v>
      </c>
      <c r="C204" s="1">
        <v>41055.037291666667</v>
      </c>
      <c r="D204" s="4">
        <v>100000</v>
      </c>
      <c r="E204">
        <v>100000</v>
      </c>
      <c r="F204" t="s">
        <v>6</v>
      </c>
      <c r="G204">
        <f>tblSalaries[[#This Row],[clean Salary (in local currency)]]*VLOOKUP(tblSalaries[[#This Row],[Currency]],tblXrate[],2,FALSE)</f>
        <v>100000</v>
      </c>
      <c r="H204" t="s">
        <v>276</v>
      </c>
      <c r="I204" t="s">
        <v>52</v>
      </c>
      <c r="J204" t="s">
        <v>15</v>
      </c>
      <c r="K204" t="str">
        <f>VLOOKUP(tblSalaries[[#This Row],[Where do you work]],tblCountries[[Actual]:[Mapping]],2,FALSE)</f>
        <v>USA</v>
      </c>
      <c r="L204" t="s">
        <v>13</v>
      </c>
      <c r="O204" s="10" t="str">
        <f>IF(ISERROR(FIND("1",tblSalaries[[#This Row],[How many hours of a day you work on Excel]])),"",1)</f>
        <v/>
      </c>
      <c r="P204" s="11" t="str">
        <f>IF(ISERROR(FIND("2",tblSalaries[[#This Row],[How many hours of a day you work on Excel]])),"",2)</f>
        <v/>
      </c>
      <c r="Q204" s="10" t="str">
        <f>IF(ISERROR(FIND("3",tblSalaries[[#This Row],[How many hours of a day you work on Excel]])),"",3)</f>
        <v/>
      </c>
      <c r="R204" s="10" t="str">
        <f>IF(ISERROR(FIND("4",tblSalaries[[#This Row],[How many hours of a day you work on Excel]])),"",4)</f>
        <v/>
      </c>
      <c r="S204" s="10" t="str">
        <f>IF(ISERROR(FIND("5",tblSalaries[[#This Row],[How many hours of a day you work on Excel]])),"",5)</f>
        <v/>
      </c>
      <c r="T204" s="10" t="str">
        <f>IF(ISERROR(FIND("6",tblSalaries[[#This Row],[How many hours of a day you work on Excel]])),"",6)</f>
        <v/>
      </c>
      <c r="U204" s="11" t="str">
        <f>IF(ISERROR(FIND("7",tblSalaries[[#This Row],[How many hours of a day you work on Excel]])),"",7)</f>
        <v/>
      </c>
      <c r="V204" s="11">
        <f>IF(ISERROR(FIND("8",tblSalaries[[#This Row],[How many hours of a day you work on Excel]])),"",8)</f>
        <v>8</v>
      </c>
      <c r="W204" s="11">
        <f>IF(MAX(tblSalaries[[#This Row],[1 hour]:[8 hours]])=0,#N/A,MAX(tblSalaries[[#This Row],[1 hour]:[8 hours]]))</f>
        <v>8</v>
      </c>
      <c r="X204" s="11">
        <f>IF(ISERROR(tblSalaries[[#This Row],[max h]]),1,tblSalaries[[#This Row],[Salary in USD]]/tblSalaries[[#This Row],[max h]]/260)</f>
        <v>48.07692307692308</v>
      </c>
      <c r="Y204" s="11">
        <f>IF(tblSalaries[[#This Row],[Years of Experience]]="",0,"0")</f>
        <v>0</v>
      </c>
      <c r="Z204"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204" s="11">
        <f>IF(tblSalaries[[#This Row],[Salary in USD]]&lt;1000,1,0)</f>
        <v>0</v>
      </c>
      <c r="AB204" s="11">
        <f>IF(AND(tblSalaries[[#This Row],[Salary in USD]]&gt;1000,tblSalaries[[#This Row],[Salary in USD]]&lt;2000),1,0)</f>
        <v>0</v>
      </c>
    </row>
    <row r="205" spans="2:28" ht="15" customHeight="1">
      <c r="B205" t="s">
        <v>2208</v>
      </c>
      <c r="C205" s="1">
        <v>41055.03733796296</v>
      </c>
      <c r="D205" s="4" t="s">
        <v>277</v>
      </c>
      <c r="E205">
        <v>1800000</v>
      </c>
      <c r="F205" t="s">
        <v>40</v>
      </c>
      <c r="G205">
        <f>tblSalaries[[#This Row],[clean Salary (in local currency)]]*VLOOKUP(tblSalaries[[#This Row],[Currency]],tblXrate[],2,FALSE)</f>
        <v>32054.250037396621</v>
      </c>
      <c r="H205" t="s">
        <v>278</v>
      </c>
      <c r="I205" t="s">
        <v>52</v>
      </c>
      <c r="J205" t="s">
        <v>8</v>
      </c>
      <c r="K205" t="str">
        <f>VLOOKUP(tblSalaries[[#This Row],[Where do you work]],tblCountries[[Actual]:[Mapping]],2,FALSE)</f>
        <v>India</v>
      </c>
      <c r="L205" t="s">
        <v>25</v>
      </c>
      <c r="O205" s="10">
        <f>IF(ISERROR(FIND("1",tblSalaries[[#This Row],[How many hours of a day you work on Excel]])),"",1)</f>
        <v>1</v>
      </c>
      <c r="P205" s="11">
        <f>IF(ISERROR(FIND("2",tblSalaries[[#This Row],[How many hours of a day you work on Excel]])),"",2)</f>
        <v>2</v>
      </c>
      <c r="Q205" s="10" t="str">
        <f>IF(ISERROR(FIND("3",tblSalaries[[#This Row],[How many hours of a day you work on Excel]])),"",3)</f>
        <v/>
      </c>
      <c r="R205" s="10" t="str">
        <f>IF(ISERROR(FIND("4",tblSalaries[[#This Row],[How many hours of a day you work on Excel]])),"",4)</f>
        <v/>
      </c>
      <c r="S205" s="10" t="str">
        <f>IF(ISERROR(FIND("5",tblSalaries[[#This Row],[How many hours of a day you work on Excel]])),"",5)</f>
        <v/>
      </c>
      <c r="T205" s="10" t="str">
        <f>IF(ISERROR(FIND("6",tblSalaries[[#This Row],[How many hours of a day you work on Excel]])),"",6)</f>
        <v/>
      </c>
      <c r="U205" s="11" t="str">
        <f>IF(ISERROR(FIND("7",tblSalaries[[#This Row],[How many hours of a day you work on Excel]])),"",7)</f>
        <v/>
      </c>
      <c r="V205" s="11" t="str">
        <f>IF(ISERROR(FIND("8",tblSalaries[[#This Row],[How many hours of a day you work on Excel]])),"",8)</f>
        <v/>
      </c>
      <c r="W205" s="11">
        <f>IF(MAX(tblSalaries[[#This Row],[1 hour]:[8 hours]])=0,#N/A,MAX(tblSalaries[[#This Row],[1 hour]:[8 hours]]))</f>
        <v>2</v>
      </c>
      <c r="X205" s="11">
        <f>IF(ISERROR(tblSalaries[[#This Row],[max h]]),1,tblSalaries[[#This Row],[Salary in USD]]/tblSalaries[[#This Row],[max h]]/260)</f>
        <v>61.64278853345504</v>
      </c>
      <c r="Y205" s="11">
        <f>IF(tblSalaries[[#This Row],[Years of Experience]]="",0,"0")</f>
        <v>0</v>
      </c>
      <c r="Z205"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205" s="11">
        <f>IF(tblSalaries[[#This Row],[Salary in USD]]&lt;1000,1,0)</f>
        <v>0</v>
      </c>
      <c r="AB205" s="11">
        <f>IF(AND(tblSalaries[[#This Row],[Salary in USD]]&gt;1000,tblSalaries[[#This Row],[Salary in USD]]&lt;2000),1,0)</f>
        <v>0</v>
      </c>
    </row>
    <row r="206" spans="2:28" ht="15" customHeight="1">
      <c r="B206" t="s">
        <v>2209</v>
      </c>
      <c r="C206" s="1">
        <v>41055.037638888891</v>
      </c>
      <c r="D206" s="4" t="s">
        <v>137</v>
      </c>
      <c r="E206">
        <v>30000</v>
      </c>
      <c r="F206" t="s">
        <v>69</v>
      </c>
      <c r="G206">
        <f>tblSalaries[[#This Row],[clean Salary (in local currency)]]*VLOOKUP(tblSalaries[[#This Row],[Currency]],tblXrate[],2,FALSE)</f>
        <v>47285.348162018527</v>
      </c>
      <c r="H206" t="s">
        <v>280</v>
      </c>
      <c r="I206" t="s">
        <v>20</v>
      </c>
      <c r="J206" t="s">
        <v>71</v>
      </c>
      <c r="K206" t="str">
        <f>VLOOKUP(tblSalaries[[#This Row],[Where do you work]],tblCountries[[Actual]:[Mapping]],2,FALSE)</f>
        <v>UK</v>
      </c>
      <c r="L206" t="s">
        <v>18</v>
      </c>
      <c r="O206" s="10" t="str">
        <f>IF(ISERROR(FIND("1",tblSalaries[[#This Row],[How many hours of a day you work on Excel]])),"",1)</f>
        <v/>
      </c>
      <c r="P206" s="11">
        <f>IF(ISERROR(FIND("2",tblSalaries[[#This Row],[How many hours of a day you work on Excel]])),"",2)</f>
        <v>2</v>
      </c>
      <c r="Q206" s="10">
        <f>IF(ISERROR(FIND("3",tblSalaries[[#This Row],[How many hours of a day you work on Excel]])),"",3)</f>
        <v>3</v>
      </c>
      <c r="R206" s="10" t="str">
        <f>IF(ISERROR(FIND("4",tblSalaries[[#This Row],[How many hours of a day you work on Excel]])),"",4)</f>
        <v/>
      </c>
      <c r="S206" s="10" t="str">
        <f>IF(ISERROR(FIND("5",tblSalaries[[#This Row],[How many hours of a day you work on Excel]])),"",5)</f>
        <v/>
      </c>
      <c r="T206" s="10" t="str">
        <f>IF(ISERROR(FIND("6",tblSalaries[[#This Row],[How many hours of a day you work on Excel]])),"",6)</f>
        <v/>
      </c>
      <c r="U206" s="11" t="str">
        <f>IF(ISERROR(FIND("7",tblSalaries[[#This Row],[How many hours of a day you work on Excel]])),"",7)</f>
        <v/>
      </c>
      <c r="V206" s="11" t="str">
        <f>IF(ISERROR(FIND("8",tblSalaries[[#This Row],[How many hours of a day you work on Excel]])),"",8)</f>
        <v/>
      </c>
      <c r="W206" s="11">
        <f>IF(MAX(tblSalaries[[#This Row],[1 hour]:[8 hours]])=0,#N/A,MAX(tblSalaries[[#This Row],[1 hour]:[8 hours]]))</f>
        <v>3</v>
      </c>
      <c r="X206" s="11">
        <f>IF(ISERROR(tblSalaries[[#This Row],[max h]]),1,tblSalaries[[#This Row],[Salary in USD]]/tblSalaries[[#This Row],[max h]]/260)</f>
        <v>60.62224123335708</v>
      </c>
      <c r="Y206" s="11">
        <f>IF(tblSalaries[[#This Row],[Years of Experience]]="",0,"0")</f>
        <v>0</v>
      </c>
      <c r="Z206"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206" s="11">
        <f>IF(tblSalaries[[#This Row],[Salary in USD]]&lt;1000,1,0)</f>
        <v>0</v>
      </c>
      <c r="AB206" s="11">
        <f>IF(AND(tblSalaries[[#This Row],[Salary in USD]]&gt;1000,tblSalaries[[#This Row],[Salary in USD]]&lt;2000),1,0)</f>
        <v>0</v>
      </c>
    </row>
    <row r="207" spans="2:28" ht="15" customHeight="1">
      <c r="B207" t="s">
        <v>2210</v>
      </c>
      <c r="C207" s="1">
        <v>41055.037662037037</v>
      </c>
      <c r="D207" s="4" t="s">
        <v>281</v>
      </c>
      <c r="E207">
        <v>50000</v>
      </c>
      <c r="F207" t="s">
        <v>22</v>
      </c>
      <c r="G207">
        <f>tblSalaries[[#This Row],[clean Salary (in local currency)]]*VLOOKUP(tblSalaries[[#This Row],[Currency]],tblXrate[],2,FALSE)</f>
        <v>63519.971949580387</v>
      </c>
      <c r="H207" t="s">
        <v>153</v>
      </c>
      <c r="I207" t="s">
        <v>20</v>
      </c>
      <c r="J207" t="s">
        <v>36</v>
      </c>
      <c r="K207" t="str">
        <f>VLOOKUP(tblSalaries[[#This Row],[Where do you work]],tblCountries[[Actual]:[Mapping]],2,FALSE)</f>
        <v>Ireland</v>
      </c>
      <c r="L207" t="s">
        <v>9</v>
      </c>
      <c r="O207" s="10" t="str">
        <f>IF(ISERROR(FIND("1",tblSalaries[[#This Row],[How many hours of a day you work on Excel]])),"",1)</f>
        <v/>
      </c>
      <c r="P207" s="11" t="str">
        <f>IF(ISERROR(FIND("2",tblSalaries[[#This Row],[How many hours of a day you work on Excel]])),"",2)</f>
        <v/>
      </c>
      <c r="Q207" s="10" t="str">
        <f>IF(ISERROR(FIND("3",tblSalaries[[#This Row],[How many hours of a day you work on Excel]])),"",3)</f>
        <v/>
      </c>
      <c r="R207" s="10">
        <f>IF(ISERROR(FIND("4",tblSalaries[[#This Row],[How many hours of a day you work on Excel]])),"",4)</f>
        <v>4</v>
      </c>
      <c r="S207" s="10" t="str">
        <f>IF(ISERROR(FIND("5",tblSalaries[[#This Row],[How many hours of a day you work on Excel]])),"",5)</f>
        <v/>
      </c>
      <c r="T207" s="10">
        <f>IF(ISERROR(FIND("6",tblSalaries[[#This Row],[How many hours of a day you work on Excel]])),"",6)</f>
        <v>6</v>
      </c>
      <c r="U207" s="11" t="str">
        <f>IF(ISERROR(FIND("7",tblSalaries[[#This Row],[How many hours of a day you work on Excel]])),"",7)</f>
        <v/>
      </c>
      <c r="V207" s="11" t="str">
        <f>IF(ISERROR(FIND("8",tblSalaries[[#This Row],[How many hours of a day you work on Excel]])),"",8)</f>
        <v/>
      </c>
      <c r="W207" s="11">
        <f>IF(MAX(tblSalaries[[#This Row],[1 hour]:[8 hours]])=0,#N/A,MAX(tblSalaries[[#This Row],[1 hour]:[8 hours]]))</f>
        <v>6</v>
      </c>
      <c r="X207" s="11">
        <f>IF(ISERROR(tblSalaries[[#This Row],[max h]]),1,tblSalaries[[#This Row],[Salary in USD]]/tblSalaries[[#This Row],[max h]]/260)</f>
        <v>40.717930736910503</v>
      </c>
      <c r="Y207" s="11">
        <f>IF(tblSalaries[[#This Row],[Years of Experience]]="",0,"0")</f>
        <v>0</v>
      </c>
      <c r="Z207"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207" s="11">
        <f>IF(tblSalaries[[#This Row],[Salary in USD]]&lt;1000,1,0)</f>
        <v>0</v>
      </c>
      <c r="AB207" s="11">
        <f>IF(AND(tblSalaries[[#This Row],[Salary in USD]]&gt;1000,tblSalaries[[#This Row],[Salary in USD]]&lt;2000),1,0)</f>
        <v>0</v>
      </c>
    </row>
    <row r="208" spans="2:28" ht="15" customHeight="1">
      <c r="B208" t="s">
        <v>2211</v>
      </c>
      <c r="C208" s="1">
        <v>41055.037685185183</v>
      </c>
      <c r="D208" s="4">
        <v>108160</v>
      </c>
      <c r="E208">
        <v>108160</v>
      </c>
      <c r="F208" t="s">
        <v>6</v>
      </c>
      <c r="G208">
        <f>tblSalaries[[#This Row],[clean Salary (in local currency)]]*VLOOKUP(tblSalaries[[#This Row],[Currency]],tblXrate[],2,FALSE)</f>
        <v>108160</v>
      </c>
      <c r="H208" t="s">
        <v>282</v>
      </c>
      <c r="I208" t="s">
        <v>20</v>
      </c>
      <c r="J208" t="s">
        <v>15</v>
      </c>
      <c r="K208" t="str">
        <f>VLOOKUP(tblSalaries[[#This Row],[Where do you work]],tblCountries[[Actual]:[Mapping]],2,FALSE)</f>
        <v>USA</v>
      </c>
      <c r="L208" t="s">
        <v>9</v>
      </c>
      <c r="O208" s="10" t="str">
        <f>IF(ISERROR(FIND("1",tblSalaries[[#This Row],[How many hours of a day you work on Excel]])),"",1)</f>
        <v/>
      </c>
      <c r="P208" s="11" t="str">
        <f>IF(ISERROR(FIND("2",tblSalaries[[#This Row],[How many hours of a day you work on Excel]])),"",2)</f>
        <v/>
      </c>
      <c r="Q208" s="10" t="str">
        <f>IF(ISERROR(FIND("3",tblSalaries[[#This Row],[How many hours of a day you work on Excel]])),"",3)</f>
        <v/>
      </c>
      <c r="R208" s="10">
        <f>IF(ISERROR(FIND("4",tblSalaries[[#This Row],[How many hours of a day you work on Excel]])),"",4)</f>
        <v>4</v>
      </c>
      <c r="S208" s="10" t="str">
        <f>IF(ISERROR(FIND("5",tblSalaries[[#This Row],[How many hours of a day you work on Excel]])),"",5)</f>
        <v/>
      </c>
      <c r="T208" s="10">
        <f>IF(ISERROR(FIND("6",tblSalaries[[#This Row],[How many hours of a day you work on Excel]])),"",6)</f>
        <v>6</v>
      </c>
      <c r="U208" s="11" t="str">
        <f>IF(ISERROR(FIND("7",tblSalaries[[#This Row],[How many hours of a day you work on Excel]])),"",7)</f>
        <v/>
      </c>
      <c r="V208" s="11" t="str">
        <f>IF(ISERROR(FIND("8",tblSalaries[[#This Row],[How many hours of a day you work on Excel]])),"",8)</f>
        <v/>
      </c>
      <c r="W208" s="11">
        <f>IF(MAX(tblSalaries[[#This Row],[1 hour]:[8 hours]])=0,#N/A,MAX(tblSalaries[[#This Row],[1 hour]:[8 hours]]))</f>
        <v>6</v>
      </c>
      <c r="X208" s="11">
        <f>IF(ISERROR(tblSalaries[[#This Row],[max h]]),1,tblSalaries[[#This Row],[Salary in USD]]/tblSalaries[[#This Row],[max h]]/260)</f>
        <v>69.333333333333343</v>
      </c>
      <c r="Y208" s="11">
        <f>IF(tblSalaries[[#This Row],[Years of Experience]]="",0,"0")</f>
        <v>0</v>
      </c>
      <c r="Z208"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208" s="11">
        <f>IF(tblSalaries[[#This Row],[Salary in USD]]&lt;1000,1,0)</f>
        <v>0</v>
      </c>
      <c r="AB208" s="11">
        <f>IF(AND(tblSalaries[[#This Row],[Salary in USD]]&gt;1000,tblSalaries[[#This Row],[Salary in USD]]&lt;2000),1,0)</f>
        <v>0</v>
      </c>
    </row>
    <row r="209" spans="2:28" ht="15" customHeight="1">
      <c r="B209" t="s">
        <v>2212</v>
      </c>
      <c r="C209" s="1">
        <v>41055.037812499999</v>
      </c>
      <c r="D209" s="4">
        <v>50000</v>
      </c>
      <c r="E209">
        <v>50000</v>
      </c>
      <c r="F209" t="s">
        <v>6</v>
      </c>
      <c r="G209">
        <f>tblSalaries[[#This Row],[clean Salary (in local currency)]]*VLOOKUP(tblSalaries[[#This Row],[Currency]],tblXrate[],2,FALSE)</f>
        <v>50000</v>
      </c>
      <c r="H209" t="s">
        <v>283</v>
      </c>
      <c r="I209" t="s">
        <v>52</v>
      </c>
      <c r="J209" t="s">
        <v>15</v>
      </c>
      <c r="K209" t="str">
        <f>VLOOKUP(tblSalaries[[#This Row],[Where do you work]],tblCountries[[Actual]:[Mapping]],2,FALSE)</f>
        <v>USA</v>
      </c>
      <c r="L209" t="s">
        <v>9</v>
      </c>
      <c r="O209" s="10" t="str">
        <f>IF(ISERROR(FIND("1",tblSalaries[[#This Row],[How many hours of a day you work on Excel]])),"",1)</f>
        <v/>
      </c>
      <c r="P209" s="11" t="str">
        <f>IF(ISERROR(FIND("2",tblSalaries[[#This Row],[How many hours of a day you work on Excel]])),"",2)</f>
        <v/>
      </c>
      <c r="Q209" s="10" t="str">
        <f>IF(ISERROR(FIND("3",tblSalaries[[#This Row],[How many hours of a day you work on Excel]])),"",3)</f>
        <v/>
      </c>
      <c r="R209" s="10">
        <f>IF(ISERROR(FIND("4",tblSalaries[[#This Row],[How many hours of a day you work on Excel]])),"",4)</f>
        <v>4</v>
      </c>
      <c r="S209" s="10" t="str">
        <f>IF(ISERROR(FIND("5",tblSalaries[[#This Row],[How many hours of a day you work on Excel]])),"",5)</f>
        <v/>
      </c>
      <c r="T209" s="10">
        <f>IF(ISERROR(FIND("6",tblSalaries[[#This Row],[How many hours of a day you work on Excel]])),"",6)</f>
        <v>6</v>
      </c>
      <c r="U209" s="11" t="str">
        <f>IF(ISERROR(FIND("7",tblSalaries[[#This Row],[How many hours of a day you work on Excel]])),"",7)</f>
        <v/>
      </c>
      <c r="V209" s="11" t="str">
        <f>IF(ISERROR(FIND("8",tblSalaries[[#This Row],[How many hours of a day you work on Excel]])),"",8)</f>
        <v/>
      </c>
      <c r="W209" s="11">
        <f>IF(MAX(tblSalaries[[#This Row],[1 hour]:[8 hours]])=0,#N/A,MAX(tblSalaries[[#This Row],[1 hour]:[8 hours]]))</f>
        <v>6</v>
      </c>
      <c r="X209" s="11">
        <f>IF(ISERROR(tblSalaries[[#This Row],[max h]]),1,tblSalaries[[#This Row],[Salary in USD]]/tblSalaries[[#This Row],[max h]]/260)</f>
        <v>32.051282051282051</v>
      </c>
      <c r="Y209" s="11">
        <f>IF(tblSalaries[[#This Row],[Years of Experience]]="",0,"0")</f>
        <v>0</v>
      </c>
      <c r="Z209"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209" s="11">
        <f>IF(tblSalaries[[#This Row],[Salary in USD]]&lt;1000,1,0)</f>
        <v>0</v>
      </c>
      <c r="AB209" s="11">
        <f>IF(AND(tblSalaries[[#This Row],[Salary in USD]]&gt;1000,tblSalaries[[#This Row],[Salary in USD]]&lt;2000),1,0)</f>
        <v>0</v>
      </c>
    </row>
    <row r="210" spans="2:28" ht="15" customHeight="1">
      <c r="B210" t="s">
        <v>2213</v>
      </c>
      <c r="C210" s="1">
        <v>41055.037824074076</v>
      </c>
      <c r="D210" s="4">
        <v>400000</v>
      </c>
      <c r="E210">
        <v>400000</v>
      </c>
      <c r="F210" t="s">
        <v>6</v>
      </c>
      <c r="G210">
        <f>tblSalaries[[#This Row],[clean Salary (in local currency)]]*VLOOKUP(tblSalaries[[#This Row],[Currency]],tblXrate[],2,FALSE)</f>
        <v>400000</v>
      </c>
      <c r="H210" t="s">
        <v>284</v>
      </c>
      <c r="I210" t="s">
        <v>52</v>
      </c>
      <c r="J210" t="s">
        <v>15</v>
      </c>
      <c r="K210" t="str">
        <f>VLOOKUP(tblSalaries[[#This Row],[Where do you work]],tblCountries[[Actual]:[Mapping]],2,FALSE)</f>
        <v>USA</v>
      </c>
      <c r="L210" t="s">
        <v>25</v>
      </c>
      <c r="O210" s="10">
        <f>IF(ISERROR(FIND("1",tblSalaries[[#This Row],[How many hours of a day you work on Excel]])),"",1)</f>
        <v>1</v>
      </c>
      <c r="P210" s="11">
        <f>IF(ISERROR(FIND("2",tblSalaries[[#This Row],[How many hours of a day you work on Excel]])),"",2)</f>
        <v>2</v>
      </c>
      <c r="Q210" s="10" t="str">
        <f>IF(ISERROR(FIND("3",tblSalaries[[#This Row],[How many hours of a day you work on Excel]])),"",3)</f>
        <v/>
      </c>
      <c r="R210" s="10" t="str">
        <f>IF(ISERROR(FIND("4",tblSalaries[[#This Row],[How many hours of a day you work on Excel]])),"",4)</f>
        <v/>
      </c>
      <c r="S210" s="10" t="str">
        <f>IF(ISERROR(FIND("5",tblSalaries[[#This Row],[How many hours of a day you work on Excel]])),"",5)</f>
        <v/>
      </c>
      <c r="T210" s="10" t="str">
        <f>IF(ISERROR(FIND("6",tblSalaries[[#This Row],[How many hours of a day you work on Excel]])),"",6)</f>
        <v/>
      </c>
      <c r="U210" s="11" t="str">
        <f>IF(ISERROR(FIND("7",tblSalaries[[#This Row],[How many hours of a day you work on Excel]])),"",7)</f>
        <v/>
      </c>
      <c r="V210" s="11" t="str">
        <f>IF(ISERROR(FIND("8",tblSalaries[[#This Row],[How many hours of a day you work on Excel]])),"",8)</f>
        <v/>
      </c>
      <c r="W210" s="11">
        <f>IF(MAX(tblSalaries[[#This Row],[1 hour]:[8 hours]])=0,#N/A,MAX(tblSalaries[[#This Row],[1 hour]:[8 hours]]))</f>
        <v>2</v>
      </c>
      <c r="X210" s="11">
        <f>IF(ISERROR(tblSalaries[[#This Row],[max h]]),1,tblSalaries[[#This Row],[Salary in USD]]/tblSalaries[[#This Row],[max h]]/260)</f>
        <v>769.23076923076928</v>
      </c>
      <c r="Y210" s="11">
        <f>IF(tblSalaries[[#This Row],[Years of Experience]]="",0,"0")</f>
        <v>0</v>
      </c>
      <c r="Z210"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210" s="11">
        <f>IF(tblSalaries[[#This Row],[Salary in USD]]&lt;1000,1,0)</f>
        <v>0</v>
      </c>
      <c r="AB210" s="11">
        <f>IF(AND(tblSalaries[[#This Row],[Salary in USD]]&gt;1000,tblSalaries[[#This Row],[Salary in USD]]&lt;2000),1,0)</f>
        <v>0</v>
      </c>
    </row>
    <row r="211" spans="2:28" ht="15" customHeight="1">
      <c r="B211" t="s">
        <v>2214</v>
      </c>
      <c r="C211" s="1">
        <v>41055.037974537037</v>
      </c>
      <c r="D211" s="4">
        <v>43000</v>
      </c>
      <c r="E211">
        <v>43000</v>
      </c>
      <c r="F211" t="s">
        <v>6</v>
      </c>
      <c r="G211">
        <f>tblSalaries[[#This Row],[clean Salary (in local currency)]]*VLOOKUP(tblSalaries[[#This Row],[Currency]],tblXrate[],2,FALSE)</f>
        <v>43000</v>
      </c>
      <c r="H211" t="s">
        <v>285</v>
      </c>
      <c r="I211" t="s">
        <v>20</v>
      </c>
      <c r="J211" t="s">
        <v>15</v>
      </c>
      <c r="K211" t="str">
        <f>VLOOKUP(tblSalaries[[#This Row],[Where do you work]],tblCountries[[Actual]:[Mapping]],2,FALSE)</f>
        <v>USA</v>
      </c>
      <c r="L211" t="s">
        <v>13</v>
      </c>
      <c r="O211" s="10" t="str">
        <f>IF(ISERROR(FIND("1",tblSalaries[[#This Row],[How many hours of a day you work on Excel]])),"",1)</f>
        <v/>
      </c>
      <c r="P211" s="11" t="str">
        <f>IF(ISERROR(FIND("2",tblSalaries[[#This Row],[How many hours of a day you work on Excel]])),"",2)</f>
        <v/>
      </c>
      <c r="Q211" s="10" t="str">
        <f>IF(ISERROR(FIND("3",tblSalaries[[#This Row],[How many hours of a day you work on Excel]])),"",3)</f>
        <v/>
      </c>
      <c r="R211" s="10" t="str">
        <f>IF(ISERROR(FIND("4",tblSalaries[[#This Row],[How many hours of a day you work on Excel]])),"",4)</f>
        <v/>
      </c>
      <c r="S211" s="10" t="str">
        <f>IF(ISERROR(FIND("5",tblSalaries[[#This Row],[How many hours of a day you work on Excel]])),"",5)</f>
        <v/>
      </c>
      <c r="T211" s="10" t="str">
        <f>IF(ISERROR(FIND("6",tblSalaries[[#This Row],[How many hours of a day you work on Excel]])),"",6)</f>
        <v/>
      </c>
      <c r="U211" s="11" t="str">
        <f>IF(ISERROR(FIND("7",tblSalaries[[#This Row],[How many hours of a day you work on Excel]])),"",7)</f>
        <v/>
      </c>
      <c r="V211" s="11">
        <f>IF(ISERROR(FIND("8",tblSalaries[[#This Row],[How many hours of a day you work on Excel]])),"",8)</f>
        <v>8</v>
      </c>
      <c r="W211" s="11">
        <f>IF(MAX(tblSalaries[[#This Row],[1 hour]:[8 hours]])=0,#N/A,MAX(tblSalaries[[#This Row],[1 hour]:[8 hours]]))</f>
        <v>8</v>
      </c>
      <c r="X211" s="11">
        <f>IF(ISERROR(tblSalaries[[#This Row],[max h]]),1,tblSalaries[[#This Row],[Salary in USD]]/tblSalaries[[#This Row],[max h]]/260)</f>
        <v>20.673076923076923</v>
      </c>
      <c r="Y211" s="11">
        <f>IF(tblSalaries[[#This Row],[Years of Experience]]="",0,"0")</f>
        <v>0</v>
      </c>
      <c r="Z211"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211" s="11">
        <f>IF(tblSalaries[[#This Row],[Salary in USD]]&lt;1000,1,0)</f>
        <v>0</v>
      </c>
      <c r="AB211" s="11">
        <f>IF(AND(tblSalaries[[#This Row],[Salary in USD]]&gt;1000,tblSalaries[[#This Row],[Salary in USD]]&lt;2000),1,0)</f>
        <v>0</v>
      </c>
    </row>
    <row r="212" spans="2:28" ht="15" customHeight="1">
      <c r="B212" t="s">
        <v>2215</v>
      </c>
      <c r="C212" s="1">
        <v>41055.038032407407</v>
      </c>
      <c r="D212" s="4">
        <v>27000</v>
      </c>
      <c r="E212">
        <v>27000</v>
      </c>
      <c r="F212" t="s">
        <v>6</v>
      </c>
      <c r="G212">
        <f>tblSalaries[[#This Row],[clean Salary (in local currency)]]*VLOOKUP(tblSalaries[[#This Row],[Currency]],tblXrate[],2,FALSE)</f>
        <v>27000</v>
      </c>
      <c r="H212" t="s">
        <v>170</v>
      </c>
      <c r="I212" t="s">
        <v>20</v>
      </c>
      <c r="J212" t="s">
        <v>171</v>
      </c>
      <c r="K212" t="str">
        <f>VLOOKUP(tblSalaries[[#This Row],[Where do you work]],tblCountries[[Actual]:[Mapping]],2,FALSE)</f>
        <v>Singapore</v>
      </c>
      <c r="L212" t="s">
        <v>13</v>
      </c>
      <c r="O212" s="10" t="str">
        <f>IF(ISERROR(FIND("1",tblSalaries[[#This Row],[How many hours of a day you work on Excel]])),"",1)</f>
        <v/>
      </c>
      <c r="P212" s="11" t="str">
        <f>IF(ISERROR(FIND("2",tblSalaries[[#This Row],[How many hours of a day you work on Excel]])),"",2)</f>
        <v/>
      </c>
      <c r="Q212" s="10" t="str">
        <f>IF(ISERROR(FIND("3",tblSalaries[[#This Row],[How many hours of a day you work on Excel]])),"",3)</f>
        <v/>
      </c>
      <c r="R212" s="10" t="str">
        <f>IF(ISERROR(FIND("4",tblSalaries[[#This Row],[How many hours of a day you work on Excel]])),"",4)</f>
        <v/>
      </c>
      <c r="S212" s="10" t="str">
        <f>IF(ISERROR(FIND("5",tblSalaries[[#This Row],[How many hours of a day you work on Excel]])),"",5)</f>
        <v/>
      </c>
      <c r="T212" s="10" t="str">
        <f>IF(ISERROR(FIND("6",tblSalaries[[#This Row],[How many hours of a day you work on Excel]])),"",6)</f>
        <v/>
      </c>
      <c r="U212" s="11" t="str">
        <f>IF(ISERROR(FIND("7",tblSalaries[[#This Row],[How many hours of a day you work on Excel]])),"",7)</f>
        <v/>
      </c>
      <c r="V212" s="11">
        <f>IF(ISERROR(FIND("8",tblSalaries[[#This Row],[How many hours of a day you work on Excel]])),"",8)</f>
        <v>8</v>
      </c>
      <c r="W212" s="11">
        <f>IF(MAX(tblSalaries[[#This Row],[1 hour]:[8 hours]])=0,#N/A,MAX(tblSalaries[[#This Row],[1 hour]:[8 hours]]))</f>
        <v>8</v>
      </c>
      <c r="X212" s="11">
        <f>IF(ISERROR(tblSalaries[[#This Row],[max h]]),1,tblSalaries[[#This Row],[Salary in USD]]/tblSalaries[[#This Row],[max h]]/260)</f>
        <v>12.98076923076923</v>
      </c>
      <c r="Y212" s="11">
        <f>IF(tblSalaries[[#This Row],[Years of Experience]]="",0,"0")</f>
        <v>0</v>
      </c>
      <c r="Z212"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212" s="11">
        <f>IF(tblSalaries[[#This Row],[Salary in USD]]&lt;1000,1,0)</f>
        <v>0</v>
      </c>
      <c r="AB212" s="11">
        <f>IF(AND(tblSalaries[[#This Row],[Salary in USD]]&gt;1000,tblSalaries[[#This Row],[Salary in USD]]&lt;2000),1,0)</f>
        <v>0</v>
      </c>
    </row>
    <row r="213" spans="2:28" ht="15" customHeight="1">
      <c r="B213" t="s">
        <v>2216</v>
      </c>
      <c r="C213" s="1">
        <v>41055.038148148145</v>
      </c>
      <c r="D213" s="4">
        <v>41000</v>
      </c>
      <c r="E213">
        <v>41000</v>
      </c>
      <c r="F213" t="s">
        <v>6</v>
      </c>
      <c r="G213">
        <f>tblSalaries[[#This Row],[clean Salary (in local currency)]]*VLOOKUP(tblSalaries[[#This Row],[Currency]],tblXrate[],2,FALSE)</f>
        <v>41000</v>
      </c>
      <c r="H213" t="s">
        <v>286</v>
      </c>
      <c r="I213" t="s">
        <v>52</v>
      </c>
      <c r="J213" t="s">
        <v>15</v>
      </c>
      <c r="K213" t="str">
        <f>VLOOKUP(tblSalaries[[#This Row],[Where do you work]],tblCountries[[Actual]:[Mapping]],2,FALSE)</f>
        <v>USA</v>
      </c>
      <c r="L213" t="s">
        <v>13</v>
      </c>
      <c r="O213" s="10" t="str">
        <f>IF(ISERROR(FIND("1",tblSalaries[[#This Row],[How many hours of a day you work on Excel]])),"",1)</f>
        <v/>
      </c>
      <c r="P213" s="11" t="str">
        <f>IF(ISERROR(FIND("2",tblSalaries[[#This Row],[How many hours of a day you work on Excel]])),"",2)</f>
        <v/>
      </c>
      <c r="Q213" s="10" t="str">
        <f>IF(ISERROR(FIND("3",tblSalaries[[#This Row],[How many hours of a day you work on Excel]])),"",3)</f>
        <v/>
      </c>
      <c r="R213" s="10" t="str">
        <f>IF(ISERROR(FIND("4",tblSalaries[[#This Row],[How many hours of a day you work on Excel]])),"",4)</f>
        <v/>
      </c>
      <c r="S213" s="10" t="str">
        <f>IF(ISERROR(FIND("5",tblSalaries[[#This Row],[How many hours of a day you work on Excel]])),"",5)</f>
        <v/>
      </c>
      <c r="T213" s="10" t="str">
        <f>IF(ISERROR(FIND("6",tblSalaries[[#This Row],[How many hours of a day you work on Excel]])),"",6)</f>
        <v/>
      </c>
      <c r="U213" s="11" t="str">
        <f>IF(ISERROR(FIND("7",tblSalaries[[#This Row],[How many hours of a day you work on Excel]])),"",7)</f>
        <v/>
      </c>
      <c r="V213" s="11">
        <f>IF(ISERROR(FIND("8",tblSalaries[[#This Row],[How many hours of a day you work on Excel]])),"",8)</f>
        <v>8</v>
      </c>
      <c r="W213" s="11">
        <f>IF(MAX(tblSalaries[[#This Row],[1 hour]:[8 hours]])=0,#N/A,MAX(tblSalaries[[#This Row],[1 hour]:[8 hours]]))</f>
        <v>8</v>
      </c>
      <c r="X213" s="11">
        <f>IF(ISERROR(tblSalaries[[#This Row],[max h]]),1,tblSalaries[[#This Row],[Salary in USD]]/tblSalaries[[#This Row],[max h]]/260)</f>
        <v>19.71153846153846</v>
      </c>
      <c r="Y213" s="11">
        <f>IF(tblSalaries[[#This Row],[Years of Experience]]="",0,"0")</f>
        <v>0</v>
      </c>
      <c r="Z213"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213" s="11">
        <f>IF(tblSalaries[[#This Row],[Salary in USD]]&lt;1000,1,0)</f>
        <v>0</v>
      </c>
      <c r="AB213" s="11">
        <f>IF(AND(tblSalaries[[#This Row],[Salary in USD]]&gt;1000,tblSalaries[[#This Row],[Salary in USD]]&lt;2000),1,0)</f>
        <v>0</v>
      </c>
    </row>
    <row r="214" spans="2:28" ht="15" customHeight="1">
      <c r="B214" t="s">
        <v>2217</v>
      </c>
      <c r="C214" s="1">
        <v>41055.038263888891</v>
      </c>
      <c r="D214" s="4">
        <v>100000</v>
      </c>
      <c r="E214">
        <v>100000</v>
      </c>
      <c r="F214" t="s">
        <v>6</v>
      </c>
      <c r="G214">
        <f>tblSalaries[[#This Row],[clean Salary (in local currency)]]*VLOOKUP(tblSalaries[[#This Row],[Currency]],tblXrate[],2,FALSE)</f>
        <v>100000</v>
      </c>
      <c r="H214" t="s">
        <v>287</v>
      </c>
      <c r="I214" t="s">
        <v>4001</v>
      </c>
      <c r="J214" t="s">
        <v>15</v>
      </c>
      <c r="K214" t="str">
        <f>VLOOKUP(tblSalaries[[#This Row],[Where do you work]],tblCountries[[Actual]:[Mapping]],2,FALSE)</f>
        <v>USA</v>
      </c>
      <c r="L214" t="s">
        <v>9</v>
      </c>
      <c r="O214" s="10" t="str">
        <f>IF(ISERROR(FIND("1",tblSalaries[[#This Row],[How many hours of a day you work on Excel]])),"",1)</f>
        <v/>
      </c>
      <c r="P214" s="11" t="str">
        <f>IF(ISERROR(FIND("2",tblSalaries[[#This Row],[How many hours of a day you work on Excel]])),"",2)</f>
        <v/>
      </c>
      <c r="Q214" s="10" t="str">
        <f>IF(ISERROR(FIND("3",tblSalaries[[#This Row],[How many hours of a day you work on Excel]])),"",3)</f>
        <v/>
      </c>
      <c r="R214" s="10">
        <f>IF(ISERROR(FIND("4",tblSalaries[[#This Row],[How many hours of a day you work on Excel]])),"",4)</f>
        <v>4</v>
      </c>
      <c r="S214" s="10" t="str">
        <f>IF(ISERROR(FIND("5",tblSalaries[[#This Row],[How many hours of a day you work on Excel]])),"",5)</f>
        <v/>
      </c>
      <c r="T214" s="10">
        <f>IF(ISERROR(FIND("6",tblSalaries[[#This Row],[How many hours of a day you work on Excel]])),"",6)</f>
        <v>6</v>
      </c>
      <c r="U214" s="11" t="str">
        <f>IF(ISERROR(FIND("7",tblSalaries[[#This Row],[How many hours of a day you work on Excel]])),"",7)</f>
        <v/>
      </c>
      <c r="V214" s="11" t="str">
        <f>IF(ISERROR(FIND("8",tblSalaries[[#This Row],[How many hours of a day you work on Excel]])),"",8)</f>
        <v/>
      </c>
      <c r="W214" s="11">
        <f>IF(MAX(tblSalaries[[#This Row],[1 hour]:[8 hours]])=0,#N/A,MAX(tblSalaries[[#This Row],[1 hour]:[8 hours]]))</f>
        <v>6</v>
      </c>
      <c r="X214" s="11">
        <f>IF(ISERROR(tblSalaries[[#This Row],[max h]]),1,tblSalaries[[#This Row],[Salary in USD]]/tblSalaries[[#This Row],[max h]]/260)</f>
        <v>64.102564102564102</v>
      </c>
      <c r="Y214" s="11">
        <f>IF(tblSalaries[[#This Row],[Years of Experience]]="",0,"0")</f>
        <v>0</v>
      </c>
      <c r="Z214"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214" s="11">
        <f>IF(tblSalaries[[#This Row],[Salary in USD]]&lt;1000,1,0)</f>
        <v>0</v>
      </c>
      <c r="AB214" s="11">
        <f>IF(AND(tblSalaries[[#This Row],[Salary in USD]]&gt;1000,tblSalaries[[#This Row],[Salary in USD]]&lt;2000),1,0)</f>
        <v>0</v>
      </c>
    </row>
    <row r="215" spans="2:28" ht="15" customHeight="1">
      <c r="B215" t="s">
        <v>2218</v>
      </c>
      <c r="C215" s="1">
        <v>41055.038773148146</v>
      </c>
      <c r="D215" s="4">
        <v>42140</v>
      </c>
      <c r="E215">
        <v>42140</v>
      </c>
      <c r="F215" t="s">
        <v>6</v>
      </c>
      <c r="G215">
        <f>tblSalaries[[#This Row],[clean Salary (in local currency)]]*VLOOKUP(tblSalaries[[#This Row],[Currency]],tblXrate[],2,FALSE)</f>
        <v>42140</v>
      </c>
      <c r="H215" t="s">
        <v>288</v>
      </c>
      <c r="I215" t="s">
        <v>20</v>
      </c>
      <c r="J215" t="s">
        <v>15</v>
      </c>
      <c r="K215" t="str">
        <f>VLOOKUP(tblSalaries[[#This Row],[Where do you work]],tblCountries[[Actual]:[Mapping]],2,FALSE)</f>
        <v>USA</v>
      </c>
      <c r="L215" t="s">
        <v>9</v>
      </c>
      <c r="O215" s="10" t="str">
        <f>IF(ISERROR(FIND("1",tblSalaries[[#This Row],[How many hours of a day you work on Excel]])),"",1)</f>
        <v/>
      </c>
      <c r="P215" s="11" t="str">
        <f>IF(ISERROR(FIND("2",tblSalaries[[#This Row],[How many hours of a day you work on Excel]])),"",2)</f>
        <v/>
      </c>
      <c r="Q215" s="10" t="str">
        <f>IF(ISERROR(FIND("3",tblSalaries[[#This Row],[How many hours of a day you work on Excel]])),"",3)</f>
        <v/>
      </c>
      <c r="R215" s="10">
        <f>IF(ISERROR(FIND("4",tblSalaries[[#This Row],[How many hours of a day you work on Excel]])),"",4)</f>
        <v>4</v>
      </c>
      <c r="S215" s="10" t="str">
        <f>IF(ISERROR(FIND("5",tblSalaries[[#This Row],[How many hours of a day you work on Excel]])),"",5)</f>
        <v/>
      </c>
      <c r="T215" s="10">
        <f>IF(ISERROR(FIND("6",tblSalaries[[#This Row],[How many hours of a day you work on Excel]])),"",6)</f>
        <v>6</v>
      </c>
      <c r="U215" s="11" t="str">
        <f>IF(ISERROR(FIND("7",tblSalaries[[#This Row],[How many hours of a day you work on Excel]])),"",7)</f>
        <v/>
      </c>
      <c r="V215" s="11" t="str">
        <f>IF(ISERROR(FIND("8",tblSalaries[[#This Row],[How many hours of a day you work on Excel]])),"",8)</f>
        <v/>
      </c>
      <c r="W215" s="11">
        <f>IF(MAX(tblSalaries[[#This Row],[1 hour]:[8 hours]])=0,#N/A,MAX(tblSalaries[[#This Row],[1 hour]:[8 hours]]))</f>
        <v>6</v>
      </c>
      <c r="X215" s="11">
        <f>IF(ISERROR(tblSalaries[[#This Row],[max h]]),1,tblSalaries[[#This Row],[Salary in USD]]/tblSalaries[[#This Row],[max h]]/260)</f>
        <v>27.012820512820511</v>
      </c>
      <c r="Y215" s="11">
        <f>IF(tblSalaries[[#This Row],[Years of Experience]]="",0,"0")</f>
        <v>0</v>
      </c>
      <c r="Z215"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215" s="11">
        <f>IF(tblSalaries[[#This Row],[Salary in USD]]&lt;1000,1,0)</f>
        <v>0</v>
      </c>
      <c r="AB215" s="11">
        <f>IF(AND(tblSalaries[[#This Row],[Salary in USD]]&gt;1000,tblSalaries[[#This Row],[Salary in USD]]&lt;2000),1,0)</f>
        <v>0</v>
      </c>
    </row>
    <row r="216" spans="2:28" ht="15" customHeight="1">
      <c r="B216" t="s">
        <v>2219</v>
      </c>
      <c r="C216" s="1">
        <v>41055.038958333331</v>
      </c>
      <c r="D216" s="4">
        <v>80000</v>
      </c>
      <c r="E216">
        <v>80000</v>
      </c>
      <c r="F216" t="s">
        <v>6</v>
      </c>
      <c r="G216">
        <f>tblSalaries[[#This Row],[clean Salary (in local currency)]]*VLOOKUP(tblSalaries[[#This Row],[Currency]],tblXrate[],2,FALSE)</f>
        <v>80000</v>
      </c>
      <c r="H216" t="s">
        <v>135</v>
      </c>
      <c r="I216" t="s">
        <v>20</v>
      </c>
      <c r="J216" t="s">
        <v>15</v>
      </c>
      <c r="K216" t="str">
        <f>VLOOKUP(tblSalaries[[#This Row],[Where do you work]],tblCountries[[Actual]:[Mapping]],2,FALSE)</f>
        <v>USA</v>
      </c>
      <c r="L216" t="s">
        <v>9</v>
      </c>
      <c r="O216" s="10" t="str">
        <f>IF(ISERROR(FIND("1",tblSalaries[[#This Row],[How many hours of a day you work on Excel]])),"",1)</f>
        <v/>
      </c>
      <c r="P216" s="11" t="str">
        <f>IF(ISERROR(FIND("2",tblSalaries[[#This Row],[How many hours of a day you work on Excel]])),"",2)</f>
        <v/>
      </c>
      <c r="Q216" s="10" t="str">
        <f>IF(ISERROR(FIND("3",tblSalaries[[#This Row],[How many hours of a day you work on Excel]])),"",3)</f>
        <v/>
      </c>
      <c r="R216" s="10">
        <f>IF(ISERROR(FIND("4",tblSalaries[[#This Row],[How many hours of a day you work on Excel]])),"",4)</f>
        <v>4</v>
      </c>
      <c r="S216" s="10" t="str">
        <f>IF(ISERROR(FIND("5",tblSalaries[[#This Row],[How many hours of a day you work on Excel]])),"",5)</f>
        <v/>
      </c>
      <c r="T216" s="10">
        <f>IF(ISERROR(FIND("6",tblSalaries[[#This Row],[How many hours of a day you work on Excel]])),"",6)</f>
        <v>6</v>
      </c>
      <c r="U216" s="11" t="str">
        <f>IF(ISERROR(FIND("7",tblSalaries[[#This Row],[How many hours of a day you work on Excel]])),"",7)</f>
        <v/>
      </c>
      <c r="V216" s="11" t="str">
        <f>IF(ISERROR(FIND("8",tblSalaries[[#This Row],[How many hours of a day you work on Excel]])),"",8)</f>
        <v/>
      </c>
      <c r="W216" s="11">
        <f>IF(MAX(tblSalaries[[#This Row],[1 hour]:[8 hours]])=0,#N/A,MAX(tblSalaries[[#This Row],[1 hour]:[8 hours]]))</f>
        <v>6</v>
      </c>
      <c r="X216" s="11">
        <f>IF(ISERROR(tblSalaries[[#This Row],[max h]]),1,tblSalaries[[#This Row],[Salary in USD]]/tblSalaries[[#This Row],[max h]]/260)</f>
        <v>51.282051282051285</v>
      </c>
      <c r="Y216" s="11">
        <f>IF(tblSalaries[[#This Row],[Years of Experience]]="",0,"0")</f>
        <v>0</v>
      </c>
      <c r="Z216"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216" s="11">
        <f>IF(tblSalaries[[#This Row],[Salary in USD]]&lt;1000,1,0)</f>
        <v>0</v>
      </c>
      <c r="AB216" s="11">
        <f>IF(AND(tblSalaries[[#This Row],[Salary in USD]]&gt;1000,tblSalaries[[#This Row],[Salary in USD]]&lt;2000),1,0)</f>
        <v>0</v>
      </c>
    </row>
    <row r="217" spans="2:28" ht="15" customHeight="1">
      <c r="B217" t="s">
        <v>2220</v>
      </c>
      <c r="C217" s="1">
        <v>41055.039317129631</v>
      </c>
      <c r="D217" s="4">
        <v>41600</v>
      </c>
      <c r="E217">
        <v>41600</v>
      </c>
      <c r="F217" t="s">
        <v>6</v>
      </c>
      <c r="G217">
        <f>tblSalaries[[#This Row],[clean Salary (in local currency)]]*VLOOKUP(tblSalaries[[#This Row],[Currency]],tblXrate[],2,FALSE)</f>
        <v>41600</v>
      </c>
      <c r="H217" t="s">
        <v>201</v>
      </c>
      <c r="I217" t="s">
        <v>52</v>
      </c>
      <c r="J217" t="s">
        <v>15</v>
      </c>
      <c r="K217" t="str">
        <f>VLOOKUP(tblSalaries[[#This Row],[Where do you work]],tblCountries[[Actual]:[Mapping]],2,FALSE)</f>
        <v>USA</v>
      </c>
      <c r="L217" t="s">
        <v>9</v>
      </c>
      <c r="O217" s="10" t="str">
        <f>IF(ISERROR(FIND("1",tblSalaries[[#This Row],[How many hours of a day you work on Excel]])),"",1)</f>
        <v/>
      </c>
      <c r="P217" s="11" t="str">
        <f>IF(ISERROR(FIND("2",tblSalaries[[#This Row],[How many hours of a day you work on Excel]])),"",2)</f>
        <v/>
      </c>
      <c r="Q217" s="10" t="str">
        <f>IF(ISERROR(FIND("3",tblSalaries[[#This Row],[How many hours of a day you work on Excel]])),"",3)</f>
        <v/>
      </c>
      <c r="R217" s="10">
        <f>IF(ISERROR(FIND("4",tblSalaries[[#This Row],[How many hours of a day you work on Excel]])),"",4)</f>
        <v>4</v>
      </c>
      <c r="S217" s="10" t="str">
        <f>IF(ISERROR(FIND("5",tblSalaries[[#This Row],[How many hours of a day you work on Excel]])),"",5)</f>
        <v/>
      </c>
      <c r="T217" s="10">
        <f>IF(ISERROR(FIND("6",tblSalaries[[#This Row],[How many hours of a day you work on Excel]])),"",6)</f>
        <v>6</v>
      </c>
      <c r="U217" s="11" t="str">
        <f>IF(ISERROR(FIND("7",tblSalaries[[#This Row],[How many hours of a day you work on Excel]])),"",7)</f>
        <v/>
      </c>
      <c r="V217" s="11" t="str">
        <f>IF(ISERROR(FIND("8",tblSalaries[[#This Row],[How many hours of a day you work on Excel]])),"",8)</f>
        <v/>
      </c>
      <c r="W217" s="11">
        <f>IF(MAX(tblSalaries[[#This Row],[1 hour]:[8 hours]])=0,#N/A,MAX(tblSalaries[[#This Row],[1 hour]:[8 hours]]))</f>
        <v>6</v>
      </c>
      <c r="X217" s="11">
        <f>IF(ISERROR(tblSalaries[[#This Row],[max h]]),1,tblSalaries[[#This Row],[Salary in USD]]/tblSalaries[[#This Row],[max h]]/260)</f>
        <v>26.666666666666664</v>
      </c>
      <c r="Y217" s="11">
        <f>IF(tblSalaries[[#This Row],[Years of Experience]]="",0,"0")</f>
        <v>0</v>
      </c>
      <c r="Z217"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217" s="11">
        <f>IF(tblSalaries[[#This Row],[Salary in USD]]&lt;1000,1,0)</f>
        <v>0</v>
      </c>
      <c r="AB217" s="11">
        <f>IF(AND(tblSalaries[[#This Row],[Salary in USD]]&gt;1000,tblSalaries[[#This Row],[Salary in USD]]&lt;2000),1,0)</f>
        <v>0</v>
      </c>
    </row>
    <row r="218" spans="2:28" ht="15" customHeight="1">
      <c r="B218" t="s">
        <v>2221</v>
      </c>
      <c r="C218" s="1">
        <v>41055.039317129631</v>
      </c>
      <c r="D218" s="4" t="s">
        <v>289</v>
      </c>
      <c r="E218">
        <v>45000</v>
      </c>
      <c r="F218" t="s">
        <v>6</v>
      </c>
      <c r="G218">
        <f>tblSalaries[[#This Row],[clean Salary (in local currency)]]*VLOOKUP(tblSalaries[[#This Row],[Currency]],tblXrate[],2,FALSE)</f>
        <v>45000</v>
      </c>
      <c r="H218" t="s">
        <v>290</v>
      </c>
      <c r="I218" t="s">
        <v>310</v>
      </c>
      <c r="J218" t="s">
        <v>15</v>
      </c>
      <c r="K218" t="str">
        <f>VLOOKUP(tblSalaries[[#This Row],[Where do you work]],tblCountries[[Actual]:[Mapping]],2,FALSE)</f>
        <v>USA</v>
      </c>
      <c r="L218" t="s">
        <v>18</v>
      </c>
      <c r="O218" s="10" t="str">
        <f>IF(ISERROR(FIND("1",tblSalaries[[#This Row],[How many hours of a day you work on Excel]])),"",1)</f>
        <v/>
      </c>
      <c r="P218" s="11">
        <f>IF(ISERROR(FIND("2",tblSalaries[[#This Row],[How many hours of a day you work on Excel]])),"",2)</f>
        <v>2</v>
      </c>
      <c r="Q218" s="10">
        <f>IF(ISERROR(FIND("3",tblSalaries[[#This Row],[How many hours of a day you work on Excel]])),"",3)</f>
        <v>3</v>
      </c>
      <c r="R218" s="10" t="str">
        <f>IF(ISERROR(FIND("4",tblSalaries[[#This Row],[How many hours of a day you work on Excel]])),"",4)</f>
        <v/>
      </c>
      <c r="S218" s="10" t="str">
        <f>IF(ISERROR(FIND("5",tblSalaries[[#This Row],[How many hours of a day you work on Excel]])),"",5)</f>
        <v/>
      </c>
      <c r="T218" s="10" t="str">
        <f>IF(ISERROR(FIND("6",tblSalaries[[#This Row],[How many hours of a day you work on Excel]])),"",6)</f>
        <v/>
      </c>
      <c r="U218" s="11" t="str">
        <f>IF(ISERROR(FIND("7",tblSalaries[[#This Row],[How many hours of a day you work on Excel]])),"",7)</f>
        <v/>
      </c>
      <c r="V218" s="11" t="str">
        <f>IF(ISERROR(FIND("8",tblSalaries[[#This Row],[How many hours of a day you work on Excel]])),"",8)</f>
        <v/>
      </c>
      <c r="W218" s="11">
        <f>IF(MAX(tblSalaries[[#This Row],[1 hour]:[8 hours]])=0,#N/A,MAX(tblSalaries[[#This Row],[1 hour]:[8 hours]]))</f>
        <v>3</v>
      </c>
      <c r="X218" s="11">
        <f>IF(ISERROR(tblSalaries[[#This Row],[max h]]),1,tblSalaries[[#This Row],[Salary in USD]]/tblSalaries[[#This Row],[max h]]/260)</f>
        <v>57.692307692307693</v>
      </c>
      <c r="Y218" s="11">
        <f>IF(tblSalaries[[#This Row],[Years of Experience]]="",0,"0")</f>
        <v>0</v>
      </c>
      <c r="Z218"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218" s="11">
        <f>IF(tblSalaries[[#This Row],[Salary in USD]]&lt;1000,1,0)</f>
        <v>0</v>
      </c>
      <c r="AB218" s="11">
        <f>IF(AND(tblSalaries[[#This Row],[Salary in USD]]&gt;1000,tblSalaries[[#This Row],[Salary in USD]]&lt;2000),1,0)</f>
        <v>0</v>
      </c>
    </row>
    <row r="219" spans="2:28" ht="15" customHeight="1">
      <c r="B219" t="s">
        <v>2222</v>
      </c>
      <c r="C219" s="1">
        <v>41055.039513888885</v>
      </c>
      <c r="D219" s="4">
        <v>78000</v>
      </c>
      <c r="E219">
        <v>78000</v>
      </c>
      <c r="F219" t="s">
        <v>6</v>
      </c>
      <c r="G219">
        <f>tblSalaries[[#This Row],[clean Salary (in local currency)]]*VLOOKUP(tblSalaries[[#This Row],[Currency]],tblXrate[],2,FALSE)</f>
        <v>78000</v>
      </c>
      <c r="H219" t="s">
        <v>291</v>
      </c>
      <c r="I219" t="s">
        <v>310</v>
      </c>
      <c r="J219" t="s">
        <v>292</v>
      </c>
      <c r="K219" t="str">
        <f>VLOOKUP(tblSalaries[[#This Row],[Where do you work]],tblCountries[[Actual]:[Mapping]],2,FALSE)</f>
        <v>Bermuda</v>
      </c>
      <c r="L219" t="s">
        <v>9</v>
      </c>
      <c r="O219" s="10" t="str">
        <f>IF(ISERROR(FIND("1",tblSalaries[[#This Row],[How many hours of a day you work on Excel]])),"",1)</f>
        <v/>
      </c>
      <c r="P219" s="11" t="str">
        <f>IF(ISERROR(FIND("2",tblSalaries[[#This Row],[How many hours of a day you work on Excel]])),"",2)</f>
        <v/>
      </c>
      <c r="Q219" s="10" t="str">
        <f>IF(ISERROR(FIND("3",tblSalaries[[#This Row],[How many hours of a day you work on Excel]])),"",3)</f>
        <v/>
      </c>
      <c r="R219" s="10">
        <f>IF(ISERROR(FIND("4",tblSalaries[[#This Row],[How many hours of a day you work on Excel]])),"",4)</f>
        <v>4</v>
      </c>
      <c r="S219" s="10" t="str">
        <f>IF(ISERROR(FIND("5",tblSalaries[[#This Row],[How many hours of a day you work on Excel]])),"",5)</f>
        <v/>
      </c>
      <c r="T219" s="10">
        <f>IF(ISERROR(FIND("6",tblSalaries[[#This Row],[How many hours of a day you work on Excel]])),"",6)</f>
        <v>6</v>
      </c>
      <c r="U219" s="11" t="str">
        <f>IF(ISERROR(FIND("7",tblSalaries[[#This Row],[How many hours of a day you work on Excel]])),"",7)</f>
        <v/>
      </c>
      <c r="V219" s="11" t="str">
        <f>IF(ISERROR(FIND("8",tblSalaries[[#This Row],[How many hours of a day you work on Excel]])),"",8)</f>
        <v/>
      </c>
      <c r="W219" s="11">
        <f>IF(MAX(tblSalaries[[#This Row],[1 hour]:[8 hours]])=0,#N/A,MAX(tblSalaries[[#This Row],[1 hour]:[8 hours]]))</f>
        <v>6</v>
      </c>
      <c r="X219" s="11">
        <f>IF(ISERROR(tblSalaries[[#This Row],[max h]]),1,tblSalaries[[#This Row],[Salary in USD]]/tblSalaries[[#This Row],[max h]]/260)</f>
        <v>50</v>
      </c>
      <c r="Y219" s="11">
        <f>IF(tblSalaries[[#This Row],[Years of Experience]]="",0,"0")</f>
        <v>0</v>
      </c>
      <c r="Z219"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219" s="11">
        <f>IF(tblSalaries[[#This Row],[Salary in USD]]&lt;1000,1,0)</f>
        <v>0</v>
      </c>
      <c r="AB219" s="11">
        <f>IF(AND(tblSalaries[[#This Row],[Salary in USD]]&gt;1000,tblSalaries[[#This Row],[Salary in USD]]&lt;2000),1,0)</f>
        <v>0</v>
      </c>
    </row>
    <row r="220" spans="2:28" ht="15" customHeight="1">
      <c r="B220" t="s">
        <v>2223</v>
      </c>
      <c r="C220" s="1">
        <v>41055.039826388886</v>
      </c>
      <c r="D220" s="4" t="s">
        <v>293</v>
      </c>
      <c r="E220">
        <v>500000</v>
      </c>
      <c r="F220" t="s">
        <v>40</v>
      </c>
      <c r="G220">
        <f>tblSalaries[[#This Row],[clean Salary (in local currency)]]*VLOOKUP(tblSalaries[[#This Row],[Currency]],tblXrate[],2,FALSE)</f>
        <v>8903.9583437212841</v>
      </c>
      <c r="H220" t="s">
        <v>201</v>
      </c>
      <c r="I220" t="s">
        <v>52</v>
      </c>
      <c r="J220" t="s">
        <v>8</v>
      </c>
      <c r="K220" t="str">
        <f>VLOOKUP(tblSalaries[[#This Row],[Where do you work]],tblCountries[[Actual]:[Mapping]],2,FALSE)</f>
        <v>India</v>
      </c>
      <c r="L220" t="s">
        <v>9</v>
      </c>
      <c r="O220" s="10" t="str">
        <f>IF(ISERROR(FIND("1",tblSalaries[[#This Row],[How many hours of a day you work on Excel]])),"",1)</f>
        <v/>
      </c>
      <c r="P220" s="11" t="str">
        <f>IF(ISERROR(FIND("2",tblSalaries[[#This Row],[How many hours of a day you work on Excel]])),"",2)</f>
        <v/>
      </c>
      <c r="Q220" s="10" t="str">
        <f>IF(ISERROR(FIND("3",tblSalaries[[#This Row],[How many hours of a day you work on Excel]])),"",3)</f>
        <v/>
      </c>
      <c r="R220" s="10">
        <f>IF(ISERROR(FIND("4",tblSalaries[[#This Row],[How many hours of a day you work on Excel]])),"",4)</f>
        <v>4</v>
      </c>
      <c r="S220" s="10" t="str">
        <f>IF(ISERROR(FIND("5",tblSalaries[[#This Row],[How many hours of a day you work on Excel]])),"",5)</f>
        <v/>
      </c>
      <c r="T220" s="10">
        <f>IF(ISERROR(FIND("6",tblSalaries[[#This Row],[How many hours of a day you work on Excel]])),"",6)</f>
        <v>6</v>
      </c>
      <c r="U220" s="11" t="str">
        <f>IF(ISERROR(FIND("7",tblSalaries[[#This Row],[How many hours of a day you work on Excel]])),"",7)</f>
        <v/>
      </c>
      <c r="V220" s="11" t="str">
        <f>IF(ISERROR(FIND("8",tblSalaries[[#This Row],[How many hours of a day you work on Excel]])),"",8)</f>
        <v/>
      </c>
      <c r="W220" s="11">
        <f>IF(MAX(tblSalaries[[#This Row],[1 hour]:[8 hours]])=0,#N/A,MAX(tblSalaries[[#This Row],[1 hour]:[8 hours]]))</f>
        <v>6</v>
      </c>
      <c r="X220" s="11">
        <f>IF(ISERROR(tblSalaries[[#This Row],[max h]]),1,tblSalaries[[#This Row],[Salary in USD]]/tblSalaries[[#This Row],[max h]]/260)</f>
        <v>5.7076656049495407</v>
      </c>
      <c r="Y220" s="11">
        <f>IF(tblSalaries[[#This Row],[Years of Experience]]="",0,"0")</f>
        <v>0</v>
      </c>
      <c r="Z220"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220" s="11">
        <f>IF(tblSalaries[[#This Row],[Salary in USD]]&lt;1000,1,0)</f>
        <v>0</v>
      </c>
      <c r="AB220" s="11">
        <f>IF(AND(tblSalaries[[#This Row],[Salary in USD]]&gt;1000,tblSalaries[[#This Row],[Salary in USD]]&lt;2000),1,0)</f>
        <v>0</v>
      </c>
    </row>
    <row r="221" spans="2:28" ht="15" customHeight="1">
      <c r="B221" t="s">
        <v>2224</v>
      </c>
      <c r="C221" s="1">
        <v>41055.039988425924</v>
      </c>
      <c r="D221" s="4" t="s">
        <v>294</v>
      </c>
      <c r="E221">
        <v>350000</v>
      </c>
      <c r="F221" t="s">
        <v>40</v>
      </c>
      <c r="G221">
        <f>tblSalaries[[#This Row],[clean Salary (in local currency)]]*VLOOKUP(tblSalaries[[#This Row],[Currency]],tblXrate[],2,FALSE)</f>
        <v>6232.7708406048987</v>
      </c>
      <c r="H221" t="s">
        <v>295</v>
      </c>
      <c r="I221" t="s">
        <v>310</v>
      </c>
      <c r="J221" t="s">
        <v>8</v>
      </c>
      <c r="K221" t="str">
        <f>VLOOKUP(tblSalaries[[#This Row],[Where do you work]],tblCountries[[Actual]:[Mapping]],2,FALSE)</f>
        <v>India</v>
      </c>
      <c r="L221" t="s">
        <v>9</v>
      </c>
      <c r="O221" s="10" t="str">
        <f>IF(ISERROR(FIND("1",tblSalaries[[#This Row],[How many hours of a day you work on Excel]])),"",1)</f>
        <v/>
      </c>
      <c r="P221" s="11" t="str">
        <f>IF(ISERROR(FIND("2",tblSalaries[[#This Row],[How many hours of a day you work on Excel]])),"",2)</f>
        <v/>
      </c>
      <c r="Q221" s="10" t="str">
        <f>IF(ISERROR(FIND("3",tblSalaries[[#This Row],[How many hours of a day you work on Excel]])),"",3)</f>
        <v/>
      </c>
      <c r="R221" s="10">
        <f>IF(ISERROR(FIND("4",tblSalaries[[#This Row],[How many hours of a day you work on Excel]])),"",4)</f>
        <v>4</v>
      </c>
      <c r="S221" s="10" t="str">
        <f>IF(ISERROR(FIND("5",tblSalaries[[#This Row],[How many hours of a day you work on Excel]])),"",5)</f>
        <v/>
      </c>
      <c r="T221" s="10">
        <f>IF(ISERROR(FIND("6",tblSalaries[[#This Row],[How many hours of a day you work on Excel]])),"",6)</f>
        <v>6</v>
      </c>
      <c r="U221" s="11" t="str">
        <f>IF(ISERROR(FIND("7",tblSalaries[[#This Row],[How many hours of a day you work on Excel]])),"",7)</f>
        <v/>
      </c>
      <c r="V221" s="11" t="str">
        <f>IF(ISERROR(FIND("8",tblSalaries[[#This Row],[How many hours of a day you work on Excel]])),"",8)</f>
        <v/>
      </c>
      <c r="W221" s="11">
        <f>IF(MAX(tblSalaries[[#This Row],[1 hour]:[8 hours]])=0,#N/A,MAX(tblSalaries[[#This Row],[1 hour]:[8 hours]]))</f>
        <v>6</v>
      </c>
      <c r="X221" s="11">
        <f>IF(ISERROR(tblSalaries[[#This Row],[max h]]),1,tblSalaries[[#This Row],[Salary in USD]]/tblSalaries[[#This Row],[max h]]/260)</f>
        <v>3.995365923464679</v>
      </c>
      <c r="Y221" s="11">
        <f>IF(tblSalaries[[#This Row],[Years of Experience]]="",0,"0")</f>
        <v>0</v>
      </c>
      <c r="Z221"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221" s="11">
        <f>IF(tblSalaries[[#This Row],[Salary in USD]]&lt;1000,1,0)</f>
        <v>0</v>
      </c>
      <c r="AB221" s="11">
        <f>IF(AND(tblSalaries[[#This Row],[Salary in USD]]&gt;1000,tblSalaries[[#This Row],[Salary in USD]]&lt;2000),1,0)</f>
        <v>0</v>
      </c>
    </row>
    <row r="222" spans="2:28" ht="15" customHeight="1">
      <c r="B222" t="s">
        <v>2225</v>
      </c>
      <c r="C222" s="1">
        <v>41055.040092592593</v>
      </c>
      <c r="D222" s="4">
        <v>72500</v>
      </c>
      <c r="E222">
        <v>72500</v>
      </c>
      <c r="F222" t="s">
        <v>6</v>
      </c>
      <c r="G222">
        <f>tblSalaries[[#This Row],[clean Salary (in local currency)]]*VLOOKUP(tblSalaries[[#This Row],[Currency]],tblXrate[],2,FALSE)</f>
        <v>72500</v>
      </c>
      <c r="H222" t="s">
        <v>296</v>
      </c>
      <c r="I222" t="s">
        <v>488</v>
      </c>
      <c r="J222" t="s">
        <v>15</v>
      </c>
      <c r="K222" t="str">
        <f>VLOOKUP(tblSalaries[[#This Row],[Where do you work]],tblCountries[[Actual]:[Mapping]],2,FALSE)</f>
        <v>USA</v>
      </c>
      <c r="L222" t="s">
        <v>9</v>
      </c>
      <c r="O222" s="10" t="str">
        <f>IF(ISERROR(FIND("1",tblSalaries[[#This Row],[How many hours of a day you work on Excel]])),"",1)</f>
        <v/>
      </c>
      <c r="P222" s="11" t="str">
        <f>IF(ISERROR(FIND("2",tblSalaries[[#This Row],[How many hours of a day you work on Excel]])),"",2)</f>
        <v/>
      </c>
      <c r="Q222" s="10" t="str">
        <f>IF(ISERROR(FIND("3",tblSalaries[[#This Row],[How many hours of a day you work on Excel]])),"",3)</f>
        <v/>
      </c>
      <c r="R222" s="10">
        <f>IF(ISERROR(FIND("4",tblSalaries[[#This Row],[How many hours of a day you work on Excel]])),"",4)</f>
        <v>4</v>
      </c>
      <c r="S222" s="10" t="str">
        <f>IF(ISERROR(FIND("5",tblSalaries[[#This Row],[How many hours of a day you work on Excel]])),"",5)</f>
        <v/>
      </c>
      <c r="T222" s="10">
        <f>IF(ISERROR(FIND("6",tblSalaries[[#This Row],[How many hours of a day you work on Excel]])),"",6)</f>
        <v>6</v>
      </c>
      <c r="U222" s="11" t="str">
        <f>IF(ISERROR(FIND("7",tblSalaries[[#This Row],[How many hours of a day you work on Excel]])),"",7)</f>
        <v/>
      </c>
      <c r="V222" s="11" t="str">
        <f>IF(ISERROR(FIND("8",tblSalaries[[#This Row],[How many hours of a day you work on Excel]])),"",8)</f>
        <v/>
      </c>
      <c r="W222" s="11">
        <f>IF(MAX(tblSalaries[[#This Row],[1 hour]:[8 hours]])=0,#N/A,MAX(tblSalaries[[#This Row],[1 hour]:[8 hours]]))</f>
        <v>6</v>
      </c>
      <c r="X222" s="11">
        <f>IF(ISERROR(tblSalaries[[#This Row],[max h]]),1,tblSalaries[[#This Row],[Salary in USD]]/tblSalaries[[#This Row],[max h]]/260)</f>
        <v>46.474358974358978</v>
      </c>
      <c r="Y222" s="11">
        <f>IF(tblSalaries[[#This Row],[Years of Experience]]="",0,"0")</f>
        <v>0</v>
      </c>
      <c r="Z222"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222" s="11">
        <f>IF(tblSalaries[[#This Row],[Salary in USD]]&lt;1000,1,0)</f>
        <v>0</v>
      </c>
      <c r="AB222" s="11">
        <f>IF(AND(tblSalaries[[#This Row],[Salary in USD]]&gt;1000,tblSalaries[[#This Row],[Salary in USD]]&lt;2000),1,0)</f>
        <v>0</v>
      </c>
    </row>
    <row r="223" spans="2:28" ht="15" customHeight="1">
      <c r="B223" t="s">
        <v>2226</v>
      </c>
      <c r="C223" s="1">
        <v>41055.040185185186</v>
      </c>
      <c r="D223" s="4" t="s">
        <v>297</v>
      </c>
      <c r="E223">
        <v>138000</v>
      </c>
      <c r="F223" t="s">
        <v>6</v>
      </c>
      <c r="G223">
        <f>tblSalaries[[#This Row],[clean Salary (in local currency)]]*VLOOKUP(tblSalaries[[#This Row],[Currency]],tblXrate[],2,FALSE)</f>
        <v>138000</v>
      </c>
      <c r="H223" t="s">
        <v>298</v>
      </c>
      <c r="I223" t="s">
        <v>279</v>
      </c>
      <c r="J223" t="s">
        <v>299</v>
      </c>
      <c r="K223" t="str">
        <f>VLOOKUP(tblSalaries[[#This Row],[Where do you work]],tblCountries[[Actual]:[Mapping]],2,FALSE)</f>
        <v>Thailand</v>
      </c>
      <c r="L223" t="s">
        <v>9</v>
      </c>
      <c r="O223" s="10" t="str">
        <f>IF(ISERROR(FIND("1",tblSalaries[[#This Row],[How many hours of a day you work on Excel]])),"",1)</f>
        <v/>
      </c>
      <c r="P223" s="11" t="str">
        <f>IF(ISERROR(FIND("2",tblSalaries[[#This Row],[How many hours of a day you work on Excel]])),"",2)</f>
        <v/>
      </c>
      <c r="Q223" s="10" t="str">
        <f>IF(ISERROR(FIND("3",tblSalaries[[#This Row],[How many hours of a day you work on Excel]])),"",3)</f>
        <v/>
      </c>
      <c r="R223" s="10">
        <f>IF(ISERROR(FIND("4",tblSalaries[[#This Row],[How many hours of a day you work on Excel]])),"",4)</f>
        <v>4</v>
      </c>
      <c r="S223" s="10" t="str">
        <f>IF(ISERROR(FIND("5",tblSalaries[[#This Row],[How many hours of a day you work on Excel]])),"",5)</f>
        <v/>
      </c>
      <c r="T223" s="10">
        <f>IF(ISERROR(FIND("6",tblSalaries[[#This Row],[How many hours of a day you work on Excel]])),"",6)</f>
        <v>6</v>
      </c>
      <c r="U223" s="11" t="str">
        <f>IF(ISERROR(FIND("7",tblSalaries[[#This Row],[How many hours of a day you work on Excel]])),"",7)</f>
        <v/>
      </c>
      <c r="V223" s="11" t="str">
        <f>IF(ISERROR(FIND("8",tblSalaries[[#This Row],[How many hours of a day you work on Excel]])),"",8)</f>
        <v/>
      </c>
      <c r="W223" s="11">
        <f>IF(MAX(tblSalaries[[#This Row],[1 hour]:[8 hours]])=0,#N/A,MAX(tblSalaries[[#This Row],[1 hour]:[8 hours]]))</f>
        <v>6</v>
      </c>
      <c r="X223" s="11">
        <f>IF(ISERROR(tblSalaries[[#This Row],[max h]]),1,tblSalaries[[#This Row],[Salary in USD]]/tblSalaries[[#This Row],[max h]]/260)</f>
        <v>88.461538461538467</v>
      </c>
      <c r="Y223" s="11">
        <f>IF(tblSalaries[[#This Row],[Years of Experience]]="",0,"0")</f>
        <v>0</v>
      </c>
      <c r="Z223"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223" s="11">
        <f>IF(tblSalaries[[#This Row],[Salary in USD]]&lt;1000,1,0)</f>
        <v>0</v>
      </c>
      <c r="AB223" s="11">
        <f>IF(AND(tblSalaries[[#This Row],[Salary in USD]]&gt;1000,tblSalaries[[#This Row],[Salary in USD]]&lt;2000),1,0)</f>
        <v>0</v>
      </c>
    </row>
    <row r="224" spans="2:28" ht="15" customHeight="1">
      <c r="B224" t="s">
        <v>2227</v>
      </c>
      <c r="C224" s="1">
        <v>41055.040312500001</v>
      </c>
      <c r="D224" s="4">
        <v>480000</v>
      </c>
      <c r="E224">
        <v>480000</v>
      </c>
      <c r="F224" t="s">
        <v>40</v>
      </c>
      <c r="G224">
        <f>tblSalaries[[#This Row],[clean Salary (in local currency)]]*VLOOKUP(tblSalaries[[#This Row],[Currency]],tblXrate[],2,FALSE)</f>
        <v>8547.8000099724322</v>
      </c>
      <c r="H224" t="s">
        <v>300</v>
      </c>
      <c r="I224" t="s">
        <v>52</v>
      </c>
      <c r="J224" t="s">
        <v>8</v>
      </c>
      <c r="K224" t="str">
        <f>VLOOKUP(tblSalaries[[#This Row],[Where do you work]],tblCountries[[Actual]:[Mapping]],2,FALSE)</f>
        <v>India</v>
      </c>
      <c r="L224" t="s">
        <v>9</v>
      </c>
      <c r="O224" s="10" t="str">
        <f>IF(ISERROR(FIND("1",tblSalaries[[#This Row],[How many hours of a day you work on Excel]])),"",1)</f>
        <v/>
      </c>
      <c r="P224" s="11" t="str">
        <f>IF(ISERROR(FIND("2",tblSalaries[[#This Row],[How many hours of a day you work on Excel]])),"",2)</f>
        <v/>
      </c>
      <c r="Q224" s="10" t="str">
        <f>IF(ISERROR(FIND("3",tblSalaries[[#This Row],[How many hours of a day you work on Excel]])),"",3)</f>
        <v/>
      </c>
      <c r="R224" s="10">
        <f>IF(ISERROR(FIND("4",tblSalaries[[#This Row],[How many hours of a day you work on Excel]])),"",4)</f>
        <v>4</v>
      </c>
      <c r="S224" s="10" t="str">
        <f>IF(ISERROR(FIND("5",tblSalaries[[#This Row],[How many hours of a day you work on Excel]])),"",5)</f>
        <v/>
      </c>
      <c r="T224" s="10">
        <f>IF(ISERROR(FIND("6",tblSalaries[[#This Row],[How many hours of a day you work on Excel]])),"",6)</f>
        <v>6</v>
      </c>
      <c r="U224" s="11" t="str">
        <f>IF(ISERROR(FIND("7",tblSalaries[[#This Row],[How many hours of a day you work on Excel]])),"",7)</f>
        <v/>
      </c>
      <c r="V224" s="11" t="str">
        <f>IF(ISERROR(FIND("8",tblSalaries[[#This Row],[How many hours of a day you work on Excel]])),"",8)</f>
        <v/>
      </c>
      <c r="W224" s="11">
        <f>IF(MAX(tblSalaries[[#This Row],[1 hour]:[8 hours]])=0,#N/A,MAX(tblSalaries[[#This Row],[1 hour]:[8 hours]]))</f>
        <v>6</v>
      </c>
      <c r="X224" s="11">
        <f>IF(ISERROR(tblSalaries[[#This Row],[max h]]),1,tblSalaries[[#This Row],[Salary in USD]]/tblSalaries[[#This Row],[max h]]/260)</f>
        <v>5.4793589807515595</v>
      </c>
      <c r="Y224" s="11">
        <f>IF(tblSalaries[[#This Row],[Years of Experience]]="",0,"0")</f>
        <v>0</v>
      </c>
      <c r="Z224"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224" s="11">
        <f>IF(tblSalaries[[#This Row],[Salary in USD]]&lt;1000,1,0)</f>
        <v>0</v>
      </c>
      <c r="AB224" s="11">
        <f>IF(AND(tblSalaries[[#This Row],[Salary in USD]]&gt;1000,tblSalaries[[#This Row],[Salary in USD]]&lt;2000),1,0)</f>
        <v>0</v>
      </c>
    </row>
    <row r="225" spans="2:28" ht="15" customHeight="1">
      <c r="B225" t="s">
        <v>2228</v>
      </c>
      <c r="C225" s="1">
        <v>41055.040335648147</v>
      </c>
      <c r="D225" s="4">
        <v>80000</v>
      </c>
      <c r="E225">
        <v>80000</v>
      </c>
      <c r="F225" t="s">
        <v>6</v>
      </c>
      <c r="G225">
        <f>tblSalaries[[#This Row],[clean Salary (in local currency)]]*VLOOKUP(tblSalaries[[#This Row],[Currency]],tblXrate[],2,FALSE)</f>
        <v>80000</v>
      </c>
      <c r="H225" t="s">
        <v>72</v>
      </c>
      <c r="I225" t="s">
        <v>20</v>
      </c>
      <c r="J225" t="s">
        <v>15</v>
      </c>
      <c r="K225" t="str">
        <f>VLOOKUP(tblSalaries[[#This Row],[Where do you work]],tblCountries[[Actual]:[Mapping]],2,FALSE)</f>
        <v>USA</v>
      </c>
      <c r="L225" t="s">
        <v>9</v>
      </c>
      <c r="O225" s="10" t="str">
        <f>IF(ISERROR(FIND("1",tblSalaries[[#This Row],[How many hours of a day you work on Excel]])),"",1)</f>
        <v/>
      </c>
      <c r="P225" s="11" t="str">
        <f>IF(ISERROR(FIND("2",tblSalaries[[#This Row],[How many hours of a day you work on Excel]])),"",2)</f>
        <v/>
      </c>
      <c r="Q225" s="10" t="str">
        <f>IF(ISERROR(FIND("3",tblSalaries[[#This Row],[How many hours of a day you work on Excel]])),"",3)</f>
        <v/>
      </c>
      <c r="R225" s="10">
        <f>IF(ISERROR(FIND("4",tblSalaries[[#This Row],[How many hours of a day you work on Excel]])),"",4)</f>
        <v>4</v>
      </c>
      <c r="S225" s="10" t="str">
        <f>IF(ISERROR(FIND("5",tblSalaries[[#This Row],[How many hours of a day you work on Excel]])),"",5)</f>
        <v/>
      </c>
      <c r="T225" s="10">
        <f>IF(ISERROR(FIND("6",tblSalaries[[#This Row],[How many hours of a day you work on Excel]])),"",6)</f>
        <v>6</v>
      </c>
      <c r="U225" s="11" t="str">
        <f>IF(ISERROR(FIND("7",tblSalaries[[#This Row],[How many hours of a day you work on Excel]])),"",7)</f>
        <v/>
      </c>
      <c r="V225" s="11" t="str">
        <f>IF(ISERROR(FIND("8",tblSalaries[[#This Row],[How many hours of a day you work on Excel]])),"",8)</f>
        <v/>
      </c>
      <c r="W225" s="11">
        <f>IF(MAX(tblSalaries[[#This Row],[1 hour]:[8 hours]])=0,#N/A,MAX(tblSalaries[[#This Row],[1 hour]:[8 hours]]))</f>
        <v>6</v>
      </c>
      <c r="X225" s="11">
        <f>IF(ISERROR(tblSalaries[[#This Row],[max h]]),1,tblSalaries[[#This Row],[Salary in USD]]/tblSalaries[[#This Row],[max h]]/260)</f>
        <v>51.282051282051285</v>
      </c>
      <c r="Y225" s="11">
        <f>IF(tblSalaries[[#This Row],[Years of Experience]]="",0,"0")</f>
        <v>0</v>
      </c>
      <c r="Z225"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225" s="11">
        <f>IF(tblSalaries[[#This Row],[Salary in USD]]&lt;1000,1,0)</f>
        <v>0</v>
      </c>
      <c r="AB225" s="11">
        <f>IF(AND(tblSalaries[[#This Row],[Salary in USD]]&gt;1000,tblSalaries[[#This Row],[Salary in USD]]&lt;2000),1,0)</f>
        <v>0</v>
      </c>
    </row>
    <row r="226" spans="2:28" ht="15" customHeight="1">
      <c r="B226" t="s">
        <v>2229</v>
      </c>
      <c r="C226" s="1">
        <v>41055.040347222224</v>
      </c>
      <c r="D226" s="4">
        <v>50000</v>
      </c>
      <c r="E226">
        <v>50000</v>
      </c>
      <c r="F226" t="s">
        <v>6</v>
      </c>
      <c r="G226">
        <f>tblSalaries[[#This Row],[clean Salary (in local currency)]]*VLOOKUP(tblSalaries[[#This Row],[Currency]],tblXrate[],2,FALSE)</f>
        <v>50000</v>
      </c>
      <c r="H226" t="s">
        <v>201</v>
      </c>
      <c r="I226" t="s">
        <v>52</v>
      </c>
      <c r="J226" t="s">
        <v>15</v>
      </c>
      <c r="K226" t="str">
        <f>VLOOKUP(tblSalaries[[#This Row],[Where do you work]],tblCountries[[Actual]:[Mapping]],2,FALSE)</f>
        <v>USA</v>
      </c>
      <c r="L226" t="s">
        <v>9</v>
      </c>
      <c r="O226" s="10" t="str">
        <f>IF(ISERROR(FIND("1",tblSalaries[[#This Row],[How many hours of a day you work on Excel]])),"",1)</f>
        <v/>
      </c>
      <c r="P226" s="11" t="str">
        <f>IF(ISERROR(FIND("2",tblSalaries[[#This Row],[How many hours of a day you work on Excel]])),"",2)</f>
        <v/>
      </c>
      <c r="Q226" s="10" t="str">
        <f>IF(ISERROR(FIND("3",tblSalaries[[#This Row],[How many hours of a day you work on Excel]])),"",3)</f>
        <v/>
      </c>
      <c r="R226" s="10">
        <f>IF(ISERROR(FIND("4",tblSalaries[[#This Row],[How many hours of a day you work on Excel]])),"",4)</f>
        <v>4</v>
      </c>
      <c r="S226" s="10" t="str">
        <f>IF(ISERROR(FIND("5",tblSalaries[[#This Row],[How many hours of a day you work on Excel]])),"",5)</f>
        <v/>
      </c>
      <c r="T226" s="10">
        <f>IF(ISERROR(FIND("6",tblSalaries[[#This Row],[How many hours of a day you work on Excel]])),"",6)</f>
        <v>6</v>
      </c>
      <c r="U226" s="11" t="str">
        <f>IF(ISERROR(FIND("7",tblSalaries[[#This Row],[How many hours of a day you work on Excel]])),"",7)</f>
        <v/>
      </c>
      <c r="V226" s="11" t="str">
        <f>IF(ISERROR(FIND("8",tblSalaries[[#This Row],[How many hours of a day you work on Excel]])),"",8)</f>
        <v/>
      </c>
      <c r="W226" s="11">
        <f>IF(MAX(tblSalaries[[#This Row],[1 hour]:[8 hours]])=0,#N/A,MAX(tblSalaries[[#This Row],[1 hour]:[8 hours]]))</f>
        <v>6</v>
      </c>
      <c r="X226" s="11">
        <f>IF(ISERROR(tblSalaries[[#This Row],[max h]]),1,tblSalaries[[#This Row],[Salary in USD]]/tblSalaries[[#This Row],[max h]]/260)</f>
        <v>32.051282051282051</v>
      </c>
      <c r="Y226" s="11">
        <f>IF(tblSalaries[[#This Row],[Years of Experience]]="",0,"0")</f>
        <v>0</v>
      </c>
      <c r="Z226"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226" s="11">
        <f>IF(tblSalaries[[#This Row],[Salary in USD]]&lt;1000,1,0)</f>
        <v>0</v>
      </c>
      <c r="AB226" s="11">
        <f>IF(AND(tblSalaries[[#This Row],[Salary in USD]]&gt;1000,tblSalaries[[#This Row],[Salary in USD]]&lt;2000),1,0)</f>
        <v>0</v>
      </c>
    </row>
    <row r="227" spans="2:28" ht="15" customHeight="1">
      <c r="B227" t="s">
        <v>2230</v>
      </c>
      <c r="C227" s="1">
        <v>41055.040393518517</v>
      </c>
      <c r="D227" s="4">
        <v>45000</v>
      </c>
      <c r="E227">
        <v>45000</v>
      </c>
      <c r="F227" t="s">
        <v>86</v>
      </c>
      <c r="G227">
        <f>tblSalaries[[#This Row],[clean Salary (in local currency)]]*VLOOKUP(tblSalaries[[#This Row],[Currency]],tblXrate[],2,FALSE)</f>
        <v>44251.268536364711</v>
      </c>
      <c r="H227" t="s">
        <v>301</v>
      </c>
      <c r="I227" t="s">
        <v>67</v>
      </c>
      <c r="J227" t="s">
        <v>88</v>
      </c>
      <c r="K227" t="str">
        <f>VLOOKUP(tblSalaries[[#This Row],[Where do you work]],tblCountries[[Actual]:[Mapping]],2,FALSE)</f>
        <v>Canada</v>
      </c>
      <c r="L227" t="s">
        <v>25</v>
      </c>
      <c r="O227" s="10">
        <f>IF(ISERROR(FIND("1",tblSalaries[[#This Row],[How many hours of a day you work on Excel]])),"",1)</f>
        <v>1</v>
      </c>
      <c r="P227" s="11">
        <f>IF(ISERROR(FIND("2",tblSalaries[[#This Row],[How many hours of a day you work on Excel]])),"",2)</f>
        <v>2</v>
      </c>
      <c r="Q227" s="10" t="str">
        <f>IF(ISERROR(FIND("3",tblSalaries[[#This Row],[How many hours of a day you work on Excel]])),"",3)</f>
        <v/>
      </c>
      <c r="R227" s="10" t="str">
        <f>IF(ISERROR(FIND("4",tblSalaries[[#This Row],[How many hours of a day you work on Excel]])),"",4)</f>
        <v/>
      </c>
      <c r="S227" s="10" t="str">
        <f>IF(ISERROR(FIND("5",tblSalaries[[#This Row],[How many hours of a day you work on Excel]])),"",5)</f>
        <v/>
      </c>
      <c r="T227" s="10" t="str">
        <f>IF(ISERROR(FIND("6",tblSalaries[[#This Row],[How many hours of a day you work on Excel]])),"",6)</f>
        <v/>
      </c>
      <c r="U227" s="11" t="str">
        <f>IF(ISERROR(FIND("7",tblSalaries[[#This Row],[How many hours of a day you work on Excel]])),"",7)</f>
        <v/>
      </c>
      <c r="V227" s="11" t="str">
        <f>IF(ISERROR(FIND("8",tblSalaries[[#This Row],[How many hours of a day you work on Excel]])),"",8)</f>
        <v/>
      </c>
      <c r="W227" s="11">
        <f>IF(MAX(tblSalaries[[#This Row],[1 hour]:[8 hours]])=0,#N/A,MAX(tblSalaries[[#This Row],[1 hour]:[8 hours]]))</f>
        <v>2</v>
      </c>
      <c r="X227" s="11">
        <f>IF(ISERROR(tblSalaries[[#This Row],[max h]]),1,tblSalaries[[#This Row],[Salary in USD]]/tblSalaries[[#This Row],[max h]]/260)</f>
        <v>85.098593339162903</v>
      </c>
      <c r="Y227" s="11">
        <f>IF(tblSalaries[[#This Row],[Years of Experience]]="",0,"0")</f>
        <v>0</v>
      </c>
      <c r="Z227"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227" s="11">
        <f>IF(tblSalaries[[#This Row],[Salary in USD]]&lt;1000,1,0)</f>
        <v>0</v>
      </c>
      <c r="AB227" s="11">
        <f>IF(AND(tblSalaries[[#This Row],[Salary in USD]]&gt;1000,tblSalaries[[#This Row],[Salary in USD]]&lt;2000),1,0)</f>
        <v>0</v>
      </c>
    </row>
    <row r="228" spans="2:28" ht="15" customHeight="1">
      <c r="B228" t="s">
        <v>2231</v>
      </c>
      <c r="C228" s="1">
        <v>41055.040532407409</v>
      </c>
      <c r="D228" s="4">
        <v>43000</v>
      </c>
      <c r="E228">
        <v>43000</v>
      </c>
      <c r="F228" t="s">
        <v>69</v>
      </c>
      <c r="G228">
        <f>tblSalaries[[#This Row],[clean Salary (in local currency)]]*VLOOKUP(tblSalaries[[#This Row],[Currency]],tblXrate[],2,FALSE)</f>
        <v>67775.665698893223</v>
      </c>
      <c r="H228" t="s">
        <v>302</v>
      </c>
      <c r="I228" t="s">
        <v>52</v>
      </c>
      <c r="J228" t="s">
        <v>71</v>
      </c>
      <c r="K228" t="str">
        <f>VLOOKUP(tblSalaries[[#This Row],[Where do you work]],tblCountries[[Actual]:[Mapping]],2,FALSE)</f>
        <v>UK</v>
      </c>
      <c r="L228" t="s">
        <v>18</v>
      </c>
      <c r="O228" s="10" t="str">
        <f>IF(ISERROR(FIND("1",tblSalaries[[#This Row],[How many hours of a day you work on Excel]])),"",1)</f>
        <v/>
      </c>
      <c r="P228" s="11">
        <f>IF(ISERROR(FIND("2",tblSalaries[[#This Row],[How many hours of a day you work on Excel]])),"",2)</f>
        <v>2</v>
      </c>
      <c r="Q228" s="10">
        <f>IF(ISERROR(FIND("3",tblSalaries[[#This Row],[How many hours of a day you work on Excel]])),"",3)</f>
        <v>3</v>
      </c>
      <c r="R228" s="10" t="str">
        <f>IF(ISERROR(FIND("4",tblSalaries[[#This Row],[How many hours of a day you work on Excel]])),"",4)</f>
        <v/>
      </c>
      <c r="S228" s="10" t="str">
        <f>IF(ISERROR(FIND("5",tblSalaries[[#This Row],[How many hours of a day you work on Excel]])),"",5)</f>
        <v/>
      </c>
      <c r="T228" s="10" t="str">
        <f>IF(ISERROR(FIND("6",tblSalaries[[#This Row],[How many hours of a day you work on Excel]])),"",6)</f>
        <v/>
      </c>
      <c r="U228" s="11" t="str">
        <f>IF(ISERROR(FIND("7",tblSalaries[[#This Row],[How many hours of a day you work on Excel]])),"",7)</f>
        <v/>
      </c>
      <c r="V228" s="11" t="str">
        <f>IF(ISERROR(FIND("8",tblSalaries[[#This Row],[How many hours of a day you work on Excel]])),"",8)</f>
        <v/>
      </c>
      <c r="W228" s="11">
        <f>IF(MAX(tblSalaries[[#This Row],[1 hour]:[8 hours]])=0,#N/A,MAX(tblSalaries[[#This Row],[1 hour]:[8 hours]]))</f>
        <v>3</v>
      </c>
      <c r="X228" s="11">
        <f>IF(ISERROR(tblSalaries[[#This Row],[max h]]),1,tblSalaries[[#This Row],[Salary in USD]]/tblSalaries[[#This Row],[max h]]/260)</f>
        <v>86.89187910114515</v>
      </c>
      <c r="Y228" s="11">
        <f>IF(tblSalaries[[#This Row],[Years of Experience]]="",0,"0")</f>
        <v>0</v>
      </c>
      <c r="Z228"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228" s="11">
        <f>IF(tblSalaries[[#This Row],[Salary in USD]]&lt;1000,1,0)</f>
        <v>0</v>
      </c>
      <c r="AB228" s="11">
        <f>IF(AND(tblSalaries[[#This Row],[Salary in USD]]&gt;1000,tblSalaries[[#This Row],[Salary in USD]]&lt;2000),1,0)</f>
        <v>0</v>
      </c>
    </row>
    <row r="229" spans="2:28" ht="15" customHeight="1">
      <c r="B229" t="s">
        <v>2232</v>
      </c>
      <c r="C229" s="1">
        <v>41055.040925925925</v>
      </c>
      <c r="D229" s="4">
        <v>200000</v>
      </c>
      <c r="E229">
        <v>200000</v>
      </c>
      <c r="F229" t="s">
        <v>40</v>
      </c>
      <c r="G229">
        <f>tblSalaries[[#This Row],[clean Salary (in local currency)]]*VLOOKUP(tblSalaries[[#This Row],[Currency]],tblXrate[],2,FALSE)</f>
        <v>3561.5833374885137</v>
      </c>
      <c r="H229" t="s">
        <v>303</v>
      </c>
      <c r="I229" t="s">
        <v>20</v>
      </c>
      <c r="J229" t="s">
        <v>8</v>
      </c>
      <c r="K229" t="str">
        <f>VLOOKUP(tblSalaries[[#This Row],[Where do you work]],tblCountries[[Actual]:[Mapping]],2,FALSE)</f>
        <v>India</v>
      </c>
      <c r="L229" t="s">
        <v>25</v>
      </c>
      <c r="O229" s="10">
        <f>IF(ISERROR(FIND("1",tblSalaries[[#This Row],[How many hours of a day you work on Excel]])),"",1)</f>
        <v>1</v>
      </c>
      <c r="P229" s="11">
        <f>IF(ISERROR(FIND("2",tblSalaries[[#This Row],[How many hours of a day you work on Excel]])),"",2)</f>
        <v>2</v>
      </c>
      <c r="Q229" s="10" t="str">
        <f>IF(ISERROR(FIND("3",tblSalaries[[#This Row],[How many hours of a day you work on Excel]])),"",3)</f>
        <v/>
      </c>
      <c r="R229" s="10" t="str">
        <f>IF(ISERROR(FIND("4",tblSalaries[[#This Row],[How many hours of a day you work on Excel]])),"",4)</f>
        <v/>
      </c>
      <c r="S229" s="10" t="str">
        <f>IF(ISERROR(FIND("5",tblSalaries[[#This Row],[How many hours of a day you work on Excel]])),"",5)</f>
        <v/>
      </c>
      <c r="T229" s="10" t="str">
        <f>IF(ISERROR(FIND("6",tblSalaries[[#This Row],[How many hours of a day you work on Excel]])),"",6)</f>
        <v/>
      </c>
      <c r="U229" s="11" t="str">
        <f>IF(ISERROR(FIND("7",tblSalaries[[#This Row],[How many hours of a day you work on Excel]])),"",7)</f>
        <v/>
      </c>
      <c r="V229" s="11" t="str">
        <f>IF(ISERROR(FIND("8",tblSalaries[[#This Row],[How many hours of a day you work on Excel]])),"",8)</f>
        <v/>
      </c>
      <c r="W229" s="11">
        <f>IF(MAX(tblSalaries[[#This Row],[1 hour]:[8 hours]])=0,#N/A,MAX(tblSalaries[[#This Row],[1 hour]:[8 hours]]))</f>
        <v>2</v>
      </c>
      <c r="X229" s="11">
        <f>IF(ISERROR(tblSalaries[[#This Row],[max h]]),1,tblSalaries[[#This Row],[Salary in USD]]/tblSalaries[[#This Row],[max h]]/260)</f>
        <v>6.8491987259394493</v>
      </c>
      <c r="Y229" s="11">
        <f>IF(tblSalaries[[#This Row],[Years of Experience]]="",0,"0")</f>
        <v>0</v>
      </c>
      <c r="Z229"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229" s="11">
        <f>IF(tblSalaries[[#This Row],[Salary in USD]]&lt;1000,1,0)</f>
        <v>0</v>
      </c>
      <c r="AB229" s="11">
        <f>IF(AND(tblSalaries[[#This Row],[Salary in USD]]&gt;1000,tblSalaries[[#This Row],[Salary in USD]]&lt;2000),1,0)</f>
        <v>0</v>
      </c>
    </row>
    <row r="230" spans="2:28" ht="15" customHeight="1">
      <c r="B230" t="s">
        <v>2233</v>
      </c>
      <c r="C230" s="1">
        <v>41055.041006944448</v>
      </c>
      <c r="D230" s="4">
        <v>65000</v>
      </c>
      <c r="E230">
        <v>65000</v>
      </c>
      <c r="F230" t="s">
        <v>6</v>
      </c>
      <c r="G230">
        <f>tblSalaries[[#This Row],[clean Salary (in local currency)]]*VLOOKUP(tblSalaries[[#This Row],[Currency]],tblXrate[],2,FALSE)</f>
        <v>65000</v>
      </c>
      <c r="H230" t="s">
        <v>304</v>
      </c>
      <c r="I230" t="s">
        <v>67</v>
      </c>
      <c r="J230" t="s">
        <v>15</v>
      </c>
      <c r="K230" t="str">
        <f>VLOOKUP(tblSalaries[[#This Row],[Where do you work]],tblCountries[[Actual]:[Mapping]],2,FALSE)</f>
        <v>USA</v>
      </c>
      <c r="L230" t="s">
        <v>18</v>
      </c>
      <c r="O230" s="10" t="str">
        <f>IF(ISERROR(FIND("1",tblSalaries[[#This Row],[How many hours of a day you work on Excel]])),"",1)</f>
        <v/>
      </c>
      <c r="P230" s="11">
        <f>IF(ISERROR(FIND("2",tblSalaries[[#This Row],[How many hours of a day you work on Excel]])),"",2)</f>
        <v>2</v>
      </c>
      <c r="Q230" s="10">
        <f>IF(ISERROR(FIND("3",tblSalaries[[#This Row],[How many hours of a day you work on Excel]])),"",3)</f>
        <v>3</v>
      </c>
      <c r="R230" s="10" t="str">
        <f>IF(ISERROR(FIND("4",tblSalaries[[#This Row],[How many hours of a day you work on Excel]])),"",4)</f>
        <v/>
      </c>
      <c r="S230" s="10" t="str">
        <f>IF(ISERROR(FIND("5",tblSalaries[[#This Row],[How many hours of a day you work on Excel]])),"",5)</f>
        <v/>
      </c>
      <c r="T230" s="10" t="str">
        <f>IF(ISERROR(FIND("6",tblSalaries[[#This Row],[How many hours of a day you work on Excel]])),"",6)</f>
        <v/>
      </c>
      <c r="U230" s="11" t="str">
        <f>IF(ISERROR(FIND("7",tblSalaries[[#This Row],[How many hours of a day you work on Excel]])),"",7)</f>
        <v/>
      </c>
      <c r="V230" s="11" t="str">
        <f>IF(ISERROR(FIND("8",tblSalaries[[#This Row],[How many hours of a day you work on Excel]])),"",8)</f>
        <v/>
      </c>
      <c r="W230" s="11">
        <f>IF(MAX(tblSalaries[[#This Row],[1 hour]:[8 hours]])=0,#N/A,MAX(tblSalaries[[#This Row],[1 hour]:[8 hours]]))</f>
        <v>3</v>
      </c>
      <c r="X230" s="11">
        <f>IF(ISERROR(tblSalaries[[#This Row],[max h]]),1,tblSalaries[[#This Row],[Salary in USD]]/tblSalaries[[#This Row],[max h]]/260)</f>
        <v>83.333333333333343</v>
      </c>
      <c r="Y230" s="11">
        <f>IF(tblSalaries[[#This Row],[Years of Experience]]="",0,"0")</f>
        <v>0</v>
      </c>
      <c r="Z230"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230" s="11">
        <f>IF(tblSalaries[[#This Row],[Salary in USD]]&lt;1000,1,0)</f>
        <v>0</v>
      </c>
      <c r="AB230" s="11">
        <f>IF(AND(tblSalaries[[#This Row],[Salary in USD]]&gt;1000,tblSalaries[[#This Row],[Salary in USD]]&lt;2000),1,0)</f>
        <v>0</v>
      </c>
    </row>
    <row r="231" spans="2:28" ht="15" customHeight="1">
      <c r="B231" t="s">
        <v>2234</v>
      </c>
      <c r="C231" s="1">
        <v>41055.041076388887</v>
      </c>
      <c r="D231" s="4">
        <v>114000</v>
      </c>
      <c r="E231">
        <v>114000</v>
      </c>
      <c r="F231" t="s">
        <v>6</v>
      </c>
      <c r="G231">
        <f>tblSalaries[[#This Row],[clean Salary (in local currency)]]*VLOOKUP(tblSalaries[[#This Row],[Currency]],tblXrate[],2,FALSE)</f>
        <v>114000</v>
      </c>
      <c r="H231" t="s">
        <v>139</v>
      </c>
      <c r="I231" t="s">
        <v>4001</v>
      </c>
      <c r="J231" t="s">
        <v>15</v>
      </c>
      <c r="K231" t="str">
        <f>VLOOKUP(tblSalaries[[#This Row],[Where do you work]],tblCountries[[Actual]:[Mapping]],2,FALSE)</f>
        <v>USA</v>
      </c>
      <c r="L231" t="s">
        <v>18</v>
      </c>
      <c r="O231" s="10" t="str">
        <f>IF(ISERROR(FIND("1",tblSalaries[[#This Row],[How many hours of a day you work on Excel]])),"",1)</f>
        <v/>
      </c>
      <c r="P231" s="11">
        <f>IF(ISERROR(FIND("2",tblSalaries[[#This Row],[How many hours of a day you work on Excel]])),"",2)</f>
        <v>2</v>
      </c>
      <c r="Q231" s="10">
        <f>IF(ISERROR(FIND("3",tblSalaries[[#This Row],[How many hours of a day you work on Excel]])),"",3)</f>
        <v>3</v>
      </c>
      <c r="R231" s="10" t="str">
        <f>IF(ISERROR(FIND("4",tblSalaries[[#This Row],[How many hours of a day you work on Excel]])),"",4)</f>
        <v/>
      </c>
      <c r="S231" s="10" t="str">
        <f>IF(ISERROR(FIND("5",tblSalaries[[#This Row],[How many hours of a day you work on Excel]])),"",5)</f>
        <v/>
      </c>
      <c r="T231" s="10" t="str">
        <f>IF(ISERROR(FIND("6",tblSalaries[[#This Row],[How many hours of a day you work on Excel]])),"",6)</f>
        <v/>
      </c>
      <c r="U231" s="11" t="str">
        <f>IF(ISERROR(FIND("7",tblSalaries[[#This Row],[How many hours of a day you work on Excel]])),"",7)</f>
        <v/>
      </c>
      <c r="V231" s="11" t="str">
        <f>IF(ISERROR(FIND("8",tblSalaries[[#This Row],[How many hours of a day you work on Excel]])),"",8)</f>
        <v/>
      </c>
      <c r="W231" s="11">
        <f>IF(MAX(tblSalaries[[#This Row],[1 hour]:[8 hours]])=0,#N/A,MAX(tblSalaries[[#This Row],[1 hour]:[8 hours]]))</f>
        <v>3</v>
      </c>
      <c r="X231" s="11">
        <f>IF(ISERROR(tblSalaries[[#This Row],[max h]]),1,tblSalaries[[#This Row],[Salary in USD]]/tblSalaries[[#This Row],[max h]]/260)</f>
        <v>146.15384615384616</v>
      </c>
      <c r="Y231" s="11">
        <f>IF(tblSalaries[[#This Row],[Years of Experience]]="",0,"0")</f>
        <v>0</v>
      </c>
      <c r="Z231"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231" s="11">
        <f>IF(tblSalaries[[#This Row],[Salary in USD]]&lt;1000,1,0)</f>
        <v>0</v>
      </c>
      <c r="AB231" s="11">
        <f>IF(AND(tblSalaries[[#This Row],[Salary in USD]]&gt;1000,tblSalaries[[#This Row],[Salary in USD]]&lt;2000),1,0)</f>
        <v>0</v>
      </c>
    </row>
    <row r="232" spans="2:28" ht="15" customHeight="1">
      <c r="B232" t="s">
        <v>2235</v>
      </c>
      <c r="C232" s="1">
        <v>41055.041284722225</v>
      </c>
      <c r="D232" s="4">
        <v>95000</v>
      </c>
      <c r="E232">
        <v>95000</v>
      </c>
      <c r="F232" t="s">
        <v>6</v>
      </c>
      <c r="G232">
        <f>tblSalaries[[#This Row],[clean Salary (in local currency)]]*VLOOKUP(tblSalaries[[#This Row],[Currency]],tblXrate[],2,FALSE)</f>
        <v>95000</v>
      </c>
      <c r="H232" t="s">
        <v>305</v>
      </c>
      <c r="I232" t="s">
        <v>4001</v>
      </c>
      <c r="J232" t="s">
        <v>15</v>
      </c>
      <c r="K232" t="str">
        <f>VLOOKUP(tblSalaries[[#This Row],[Where do you work]],tblCountries[[Actual]:[Mapping]],2,FALSE)</f>
        <v>USA</v>
      </c>
      <c r="L232" t="s">
        <v>9</v>
      </c>
      <c r="O232" s="10" t="str">
        <f>IF(ISERROR(FIND("1",tblSalaries[[#This Row],[How many hours of a day you work on Excel]])),"",1)</f>
        <v/>
      </c>
      <c r="P232" s="11" t="str">
        <f>IF(ISERROR(FIND("2",tblSalaries[[#This Row],[How many hours of a day you work on Excel]])),"",2)</f>
        <v/>
      </c>
      <c r="Q232" s="10" t="str">
        <f>IF(ISERROR(FIND("3",tblSalaries[[#This Row],[How many hours of a day you work on Excel]])),"",3)</f>
        <v/>
      </c>
      <c r="R232" s="10">
        <f>IF(ISERROR(FIND("4",tblSalaries[[#This Row],[How many hours of a day you work on Excel]])),"",4)</f>
        <v>4</v>
      </c>
      <c r="S232" s="10" t="str">
        <f>IF(ISERROR(FIND("5",tblSalaries[[#This Row],[How many hours of a day you work on Excel]])),"",5)</f>
        <v/>
      </c>
      <c r="T232" s="10">
        <f>IF(ISERROR(FIND("6",tblSalaries[[#This Row],[How many hours of a day you work on Excel]])),"",6)</f>
        <v>6</v>
      </c>
      <c r="U232" s="11" t="str">
        <f>IF(ISERROR(FIND("7",tblSalaries[[#This Row],[How many hours of a day you work on Excel]])),"",7)</f>
        <v/>
      </c>
      <c r="V232" s="11" t="str">
        <f>IF(ISERROR(FIND("8",tblSalaries[[#This Row],[How many hours of a day you work on Excel]])),"",8)</f>
        <v/>
      </c>
      <c r="W232" s="11">
        <f>IF(MAX(tblSalaries[[#This Row],[1 hour]:[8 hours]])=0,#N/A,MAX(tblSalaries[[#This Row],[1 hour]:[8 hours]]))</f>
        <v>6</v>
      </c>
      <c r="X232" s="11">
        <f>IF(ISERROR(tblSalaries[[#This Row],[max h]]),1,tblSalaries[[#This Row],[Salary in USD]]/tblSalaries[[#This Row],[max h]]/260)</f>
        <v>60.897435897435898</v>
      </c>
      <c r="Y232" s="11">
        <f>IF(tblSalaries[[#This Row],[Years of Experience]]="",0,"0")</f>
        <v>0</v>
      </c>
      <c r="Z232"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232" s="11">
        <f>IF(tblSalaries[[#This Row],[Salary in USD]]&lt;1000,1,0)</f>
        <v>0</v>
      </c>
      <c r="AB232" s="11">
        <f>IF(AND(tblSalaries[[#This Row],[Salary in USD]]&gt;1000,tblSalaries[[#This Row],[Salary in USD]]&lt;2000),1,0)</f>
        <v>0</v>
      </c>
    </row>
    <row r="233" spans="2:28" ht="15" customHeight="1">
      <c r="B233" t="s">
        <v>2236</v>
      </c>
      <c r="C233" s="1">
        <v>41055.042256944442</v>
      </c>
      <c r="D233" s="4" t="s">
        <v>306</v>
      </c>
      <c r="E233">
        <v>52500</v>
      </c>
      <c r="F233" t="s">
        <v>6</v>
      </c>
      <c r="G233">
        <f>tblSalaries[[#This Row],[clean Salary (in local currency)]]*VLOOKUP(tblSalaries[[#This Row],[Currency]],tblXrate[],2,FALSE)</f>
        <v>52500</v>
      </c>
      <c r="H233" t="s">
        <v>307</v>
      </c>
      <c r="I233" t="s">
        <v>20</v>
      </c>
      <c r="J233" t="s">
        <v>15</v>
      </c>
      <c r="K233" t="str">
        <f>VLOOKUP(tblSalaries[[#This Row],[Where do you work]],tblCountries[[Actual]:[Mapping]],2,FALSE)</f>
        <v>USA</v>
      </c>
      <c r="L233" t="s">
        <v>9</v>
      </c>
      <c r="O233" s="10" t="str">
        <f>IF(ISERROR(FIND("1",tblSalaries[[#This Row],[How many hours of a day you work on Excel]])),"",1)</f>
        <v/>
      </c>
      <c r="P233" s="11" t="str">
        <f>IF(ISERROR(FIND("2",tblSalaries[[#This Row],[How many hours of a day you work on Excel]])),"",2)</f>
        <v/>
      </c>
      <c r="Q233" s="10" t="str">
        <f>IF(ISERROR(FIND("3",tblSalaries[[#This Row],[How many hours of a day you work on Excel]])),"",3)</f>
        <v/>
      </c>
      <c r="R233" s="10">
        <f>IF(ISERROR(FIND("4",tblSalaries[[#This Row],[How many hours of a day you work on Excel]])),"",4)</f>
        <v>4</v>
      </c>
      <c r="S233" s="10" t="str">
        <f>IF(ISERROR(FIND("5",tblSalaries[[#This Row],[How many hours of a day you work on Excel]])),"",5)</f>
        <v/>
      </c>
      <c r="T233" s="10">
        <f>IF(ISERROR(FIND("6",tblSalaries[[#This Row],[How many hours of a day you work on Excel]])),"",6)</f>
        <v>6</v>
      </c>
      <c r="U233" s="11" t="str">
        <f>IF(ISERROR(FIND("7",tblSalaries[[#This Row],[How many hours of a day you work on Excel]])),"",7)</f>
        <v/>
      </c>
      <c r="V233" s="11" t="str">
        <f>IF(ISERROR(FIND("8",tblSalaries[[#This Row],[How many hours of a day you work on Excel]])),"",8)</f>
        <v/>
      </c>
      <c r="W233" s="11">
        <f>IF(MAX(tblSalaries[[#This Row],[1 hour]:[8 hours]])=0,#N/A,MAX(tblSalaries[[#This Row],[1 hour]:[8 hours]]))</f>
        <v>6</v>
      </c>
      <c r="X233" s="11">
        <f>IF(ISERROR(tblSalaries[[#This Row],[max h]]),1,tblSalaries[[#This Row],[Salary in USD]]/tblSalaries[[#This Row],[max h]]/260)</f>
        <v>33.653846153846153</v>
      </c>
      <c r="Y233" s="11">
        <f>IF(tblSalaries[[#This Row],[Years of Experience]]="",0,"0")</f>
        <v>0</v>
      </c>
      <c r="Z233"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233" s="11">
        <f>IF(tblSalaries[[#This Row],[Salary in USD]]&lt;1000,1,0)</f>
        <v>0</v>
      </c>
      <c r="AB233" s="11">
        <f>IF(AND(tblSalaries[[#This Row],[Salary in USD]]&gt;1000,tblSalaries[[#This Row],[Salary in USD]]&lt;2000),1,0)</f>
        <v>0</v>
      </c>
    </row>
    <row r="234" spans="2:28" ht="15" customHeight="1">
      <c r="B234" t="s">
        <v>2237</v>
      </c>
      <c r="C234" s="1">
        <v>41055.042395833334</v>
      </c>
      <c r="D234" s="4">
        <v>45000</v>
      </c>
      <c r="E234">
        <v>45000</v>
      </c>
      <c r="F234" t="s">
        <v>69</v>
      </c>
      <c r="G234">
        <f>tblSalaries[[#This Row],[clean Salary (in local currency)]]*VLOOKUP(tblSalaries[[#This Row],[Currency]],tblXrate[],2,FALSE)</f>
        <v>70928.022243027779</v>
      </c>
      <c r="H234" t="s">
        <v>308</v>
      </c>
      <c r="I234" t="s">
        <v>52</v>
      </c>
      <c r="J234" t="s">
        <v>71</v>
      </c>
      <c r="K234" t="str">
        <f>VLOOKUP(tblSalaries[[#This Row],[Where do you work]],tblCountries[[Actual]:[Mapping]],2,FALSE)</f>
        <v>UK</v>
      </c>
      <c r="L234" t="s">
        <v>18</v>
      </c>
      <c r="O234" s="10" t="str">
        <f>IF(ISERROR(FIND("1",tblSalaries[[#This Row],[How many hours of a day you work on Excel]])),"",1)</f>
        <v/>
      </c>
      <c r="P234" s="11">
        <f>IF(ISERROR(FIND("2",tblSalaries[[#This Row],[How many hours of a day you work on Excel]])),"",2)</f>
        <v>2</v>
      </c>
      <c r="Q234" s="10">
        <f>IF(ISERROR(FIND("3",tblSalaries[[#This Row],[How many hours of a day you work on Excel]])),"",3)</f>
        <v>3</v>
      </c>
      <c r="R234" s="10" t="str">
        <f>IF(ISERROR(FIND("4",tblSalaries[[#This Row],[How many hours of a day you work on Excel]])),"",4)</f>
        <v/>
      </c>
      <c r="S234" s="10" t="str">
        <f>IF(ISERROR(FIND("5",tblSalaries[[#This Row],[How many hours of a day you work on Excel]])),"",5)</f>
        <v/>
      </c>
      <c r="T234" s="10" t="str">
        <f>IF(ISERROR(FIND("6",tblSalaries[[#This Row],[How many hours of a day you work on Excel]])),"",6)</f>
        <v/>
      </c>
      <c r="U234" s="11" t="str">
        <f>IF(ISERROR(FIND("7",tblSalaries[[#This Row],[How many hours of a day you work on Excel]])),"",7)</f>
        <v/>
      </c>
      <c r="V234" s="11" t="str">
        <f>IF(ISERROR(FIND("8",tblSalaries[[#This Row],[How many hours of a day you work on Excel]])),"",8)</f>
        <v/>
      </c>
      <c r="W234" s="11">
        <f>IF(MAX(tblSalaries[[#This Row],[1 hour]:[8 hours]])=0,#N/A,MAX(tblSalaries[[#This Row],[1 hour]:[8 hours]]))</f>
        <v>3</v>
      </c>
      <c r="X234" s="11">
        <f>IF(ISERROR(tblSalaries[[#This Row],[max h]]),1,tblSalaries[[#This Row],[Salary in USD]]/tblSalaries[[#This Row],[max h]]/260)</f>
        <v>90.93336185003561</v>
      </c>
      <c r="Y234" s="11">
        <f>IF(tblSalaries[[#This Row],[Years of Experience]]="",0,"0")</f>
        <v>0</v>
      </c>
      <c r="Z234"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234" s="11">
        <f>IF(tblSalaries[[#This Row],[Salary in USD]]&lt;1000,1,0)</f>
        <v>0</v>
      </c>
      <c r="AB234" s="11">
        <f>IF(AND(tblSalaries[[#This Row],[Salary in USD]]&gt;1000,tblSalaries[[#This Row],[Salary in USD]]&lt;2000),1,0)</f>
        <v>0</v>
      </c>
    </row>
    <row r="235" spans="2:28" ht="15" customHeight="1">
      <c r="B235" t="s">
        <v>2238</v>
      </c>
      <c r="C235" s="1">
        <v>41055.042731481481</v>
      </c>
      <c r="D235" s="4">
        <v>60000</v>
      </c>
      <c r="E235">
        <v>60000</v>
      </c>
      <c r="F235" t="s">
        <v>6</v>
      </c>
      <c r="G235">
        <f>tblSalaries[[#This Row],[clean Salary (in local currency)]]*VLOOKUP(tblSalaries[[#This Row],[Currency]],tblXrate[],2,FALSE)</f>
        <v>60000</v>
      </c>
      <c r="H235" t="s">
        <v>309</v>
      </c>
      <c r="I235" t="s">
        <v>20</v>
      </c>
      <c r="J235" t="s">
        <v>15</v>
      </c>
      <c r="K235" t="str">
        <f>VLOOKUP(tblSalaries[[#This Row],[Where do you work]],tblCountries[[Actual]:[Mapping]],2,FALSE)</f>
        <v>USA</v>
      </c>
      <c r="L235" t="s">
        <v>9</v>
      </c>
      <c r="O235" s="10" t="str">
        <f>IF(ISERROR(FIND("1",tblSalaries[[#This Row],[How many hours of a day you work on Excel]])),"",1)</f>
        <v/>
      </c>
      <c r="P235" s="11" t="str">
        <f>IF(ISERROR(FIND("2",tblSalaries[[#This Row],[How many hours of a day you work on Excel]])),"",2)</f>
        <v/>
      </c>
      <c r="Q235" s="10" t="str">
        <f>IF(ISERROR(FIND("3",tblSalaries[[#This Row],[How many hours of a day you work on Excel]])),"",3)</f>
        <v/>
      </c>
      <c r="R235" s="10">
        <f>IF(ISERROR(FIND("4",tblSalaries[[#This Row],[How many hours of a day you work on Excel]])),"",4)</f>
        <v>4</v>
      </c>
      <c r="S235" s="10" t="str">
        <f>IF(ISERROR(FIND("5",tblSalaries[[#This Row],[How many hours of a day you work on Excel]])),"",5)</f>
        <v/>
      </c>
      <c r="T235" s="10">
        <f>IF(ISERROR(FIND("6",tblSalaries[[#This Row],[How many hours of a day you work on Excel]])),"",6)</f>
        <v>6</v>
      </c>
      <c r="U235" s="11" t="str">
        <f>IF(ISERROR(FIND("7",tblSalaries[[#This Row],[How many hours of a day you work on Excel]])),"",7)</f>
        <v/>
      </c>
      <c r="V235" s="11" t="str">
        <f>IF(ISERROR(FIND("8",tblSalaries[[#This Row],[How many hours of a day you work on Excel]])),"",8)</f>
        <v/>
      </c>
      <c r="W235" s="11">
        <f>IF(MAX(tblSalaries[[#This Row],[1 hour]:[8 hours]])=0,#N/A,MAX(tblSalaries[[#This Row],[1 hour]:[8 hours]]))</f>
        <v>6</v>
      </c>
      <c r="X235" s="11">
        <f>IF(ISERROR(tblSalaries[[#This Row],[max h]]),1,tblSalaries[[#This Row],[Salary in USD]]/tblSalaries[[#This Row],[max h]]/260)</f>
        <v>38.46153846153846</v>
      </c>
      <c r="Y235" s="11">
        <f>IF(tblSalaries[[#This Row],[Years of Experience]]="",0,"0")</f>
        <v>0</v>
      </c>
      <c r="Z235"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235" s="11">
        <f>IF(tblSalaries[[#This Row],[Salary in USD]]&lt;1000,1,0)</f>
        <v>0</v>
      </c>
      <c r="AB235" s="11">
        <f>IF(AND(tblSalaries[[#This Row],[Salary in USD]]&gt;1000,tblSalaries[[#This Row],[Salary in USD]]&lt;2000),1,0)</f>
        <v>0</v>
      </c>
    </row>
    <row r="236" spans="2:28" ht="15" customHeight="1">
      <c r="B236" t="s">
        <v>2239</v>
      </c>
      <c r="C236" s="1">
        <v>41055.04310185185</v>
      </c>
      <c r="D236" s="4">
        <v>65250</v>
      </c>
      <c r="E236">
        <v>65250</v>
      </c>
      <c r="F236" t="s">
        <v>6</v>
      </c>
      <c r="G236">
        <f>tblSalaries[[#This Row],[clean Salary (in local currency)]]*VLOOKUP(tblSalaries[[#This Row],[Currency]],tblXrate[],2,FALSE)</f>
        <v>65250</v>
      </c>
      <c r="H236" t="s">
        <v>310</v>
      </c>
      <c r="I236" t="s">
        <v>310</v>
      </c>
      <c r="J236" t="s">
        <v>15</v>
      </c>
      <c r="K236" t="str">
        <f>VLOOKUP(tblSalaries[[#This Row],[Where do you work]],tblCountries[[Actual]:[Mapping]],2,FALSE)</f>
        <v>USA</v>
      </c>
      <c r="L236" t="s">
        <v>9</v>
      </c>
      <c r="O236" s="10" t="str">
        <f>IF(ISERROR(FIND("1",tblSalaries[[#This Row],[How many hours of a day you work on Excel]])),"",1)</f>
        <v/>
      </c>
      <c r="P236" s="11" t="str">
        <f>IF(ISERROR(FIND("2",tblSalaries[[#This Row],[How many hours of a day you work on Excel]])),"",2)</f>
        <v/>
      </c>
      <c r="Q236" s="10" t="str">
        <f>IF(ISERROR(FIND("3",tblSalaries[[#This Row],[How many hours of a day you work on Excel]])),"",3)</f>
        <v/>
      </c>
      <c r="R236" s="10">
        <f>IF(ISERROR(FIND("4",tblSalaries[[#This Row],[How many hours of a day you work on Excel]])),"",4)</f>
        <v>4</v>
      </c>
      <c r="S236" s="10" t="str">
        <f>IF(ISERROR(FIND("5",tblSalaries[[#This Row],[How many hours of a day you work on Excel]])),"",5)</f>
        <v/>
      </c>
      <c r="T236" s="10">
        <f>IF(ISERROR(FIND("6",tblSalaries[[#This Row],[How many hours of a day you work on Excel]])),"",6)</f>
        <v>6</v>
      </c>
      <c r="U236" s="11" t="str">
        <f>IF(ISERROR(FIND("7",tblSalaries[[#This Row],[How many hours of a day you work on Excel]])),"",7)</f>
        <v/>
      </c>
      <c r="V236" s="11" t="str">
        <f>IF(ISERROR(FIND("8",tblSalaries[[#This Row],[How many hours of a day you work on Excel]])),"",8)</f>
        <v/>
      </c>
      <c r="W236" s="11">
        <f>IF(MAX(tblSalaries[[#This Row],[1 hour]:[8 hours]])=0,#N/A,MAX(tblSalaries[[#This Row],[1 hour]:[8 hours]]))</f>
        <v>6</v>
      </c>
      <c r="X236" s="11">
        <f>IF(ISERROR(tblSalaries[[#This Row],[max h]]),1,tblSalaries[[#This Row],[Salary in USD]]/tblSalaries[[#This Row],[max h]]/260)</f>
        <v>41.82692307692308</v>
      </c>
      <c r="Y236" s="11">
        <f>IF(tblSalaries[[#This Row],[Years of Experience]]="",0,"0")</f>
        <v>0</v>
      </c>
      <c r="Z236"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236" s="11">
        <f>IF(tblSalaries[[#This Row],[Salary in USD]]&lt;1000,1,0)</f>
        <v>0</v>
      </c>
      <c r="AB236" s="11">
        <f>IF(AND(tblSalaries[[#This Row],[Salary in USD]]&gt;1000,tblSalaries[[#This Row],[Salary in USD]]&lt;2000),1,0)</f>
        <v>0</v>
      </c>
    </row>
    <row r="237" spans="2:28" ht="15" customHeight="1">
      <c r="B237" t="s">
        <v>2240</v>
      </c>
      <c r="C237" s="1">
        <v>41055.043136574073</v>
      </c>
      <c r="D237" s="4">
        <v>1200000</v>
      </c>
      <c r="E237">
        <v>1200000</v>
      </c>
      <c r="F237" t="s">
        <v>40</v>
      </c>
      <c r="G237">
        <f>tblSalaries[[#This Row],[clean Salary (in local currency)]]*VLOOKUP(tblSalaries[[#This Row],[Currency]],tblXrate[],2,FALSE)</f>
        <v>21369.500024931083</v>
      </c>
      <c r="H237" t="s">
        <v>311</v>
      </c>
      <c r="I237" t="s">
        <v>52</v>
      </c>
      <c r="J237" t="s">
        <v>8</v>
      </c>
      <c r="K237" t="str">
        <f>VLOOKUP(tblSalaries[[#This Row],[Where do you work]],tblCountries[[Actual]:[Mapping]],2,FALSE)</f>
        <v>India</v>
      </c>
      <c r="L237" t="s">
        <v>18</v>
      </c>
      <c r="O237" s="10" t="str">
        <f>IF(ISERROR(FIND("1",tblSalaries[[#This Row],[How many hours of a day you work on Excel]])),"",1)</f>
        <v/>
      </c>
      <c r="P237" s="11">
        <f>IF(ISERROR(FIND("2",tblSalaries[[#This Row],[How many hours of a day you work on Excel]])),"",2)</f>
        <v>2</v>
      </c>
      <c r="Q237" s="10">
        <f>IF(ISERROR(FIND("3",tblSalaries[[#This Row],[How many hours of a day you work on Excel]])),"",3)</f>
        <v>3</v>
      </c>
      <c r="R237" s="10" t="str">
        <f>IF(ISERROR(FIND("4",tblSalaries[[#This Row],[How many hours of a day you work on Excel]])),"",4)</f>
        <v/>
      </c>
      <c r="S237" s="10" t="str">
        <f>IF(ISERROR(FIND("5",tblSalaries[[#This Row],[How many hours of a day you work on Excel]])),"",5)</f>
        <v/>
      </c>
      <c r="T237" s="10" t="str">
        <f>IF(ISERROR(FIND("6",tblSalaries[[#This Row],[How many hours of a day you work on Excel]])),"",6)</f>
        <v/>
      </c>
      <c r="U237" s="11" t="str">
        <f>IF(ISERROR(FIND("7",tblSalaries[[#This Row],[How many hours of a day you work on Excel]])),"",7)</f>
        <v/>
      </c>
      <c r="V237" s="11" t="str">
        <f>IF(ISERROR(FIND("8",tblSalaries[[#This Row],[How many hours of a day you work on Excel]])),"",8)</f>
        <v/>
      </c>
      <c r="W237" s="11">
        <f>IF(MAX(tblSalaries[[#This Row],[1 hour]:[8 hours]])=0,#N/A,MAX(tblSalaries[[#This Row],[1 hour]:[8 hours]]))</f>
        <v>3</v>
      </c>
      <c r="X237" s="11">
        <f>IF(ISERROR(tblSalaries[[#This Row],[max h]]),1,tblSalaries[[#This Row],[Salary in USD]]/tblSalaries[[#This Row],[max h]]/260)</f>
        <v>27.396794903757797</v>
      </c>
      <c r="Y237" s="11">
        <f>IF(tblSalaries[[#This Row],[Years of Experience]]="",0,"0")</f>
        <v>0</v>
      </c>
      <c r="Z237"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237" s="11">
        <f>IF(tblSalaries[[#This Row],[Salary in USD]]&lt;1000,1,0)</f>
        <v>0</v>
      </c>
      <c r="AB237" s="11">
        <f>IF(AND(tblSalaries[[#This Row],[Salary in USD]]&gt;1000,tblSalaries[[#This Row],[Salary in USD]]&lt;2000),1,0)</f>
        <v>0</v>
      </c>
    </row>
    <row r="238" spans="2:28" ht="15" customHeight="1">
      <c r="B238" t="s">
        <v>2241</v>
      </c>
      <c r="C238" s="1">
        <v>41055.043171296296</v>
      </c>
      <c r="D238" s="4">
        <v>100000</v>
      </c>
      <c r="E238">
        <v>100000</v>
      </c>
      <c r="F238" t="s">
        <v>86</v>
      </c>
      <c r="G238">
        <f>tblSalaries[[#This Row],[clean Salary (in local currency)]]*VLOOKUP(tblSalaries[[#This Row],[Currency]],tblXrate[],2,FALSE)</f>
        <v>98336.152303032693</v>
      </c>
      <c r="H238" t="s">
        <v>312</v>
      </c>
      <c r="I238" t="s">
        <v>52</v>
      </c>
      <c r="J238" t="s">
        <v>88</v>
      </c>
      <c r="K238" t="str">
        <f>VLOOKUP(tblSalaries[[#This Row],[Where do you work]],tblCountries[[Actual]:[Mapping]],2,FALSE)</f>
        <v>Canada</v>
      </c>
      <c r="L238" t="s">
        <v>18</v>
      </c>
      <c r="O238" s="10" t="str">
        <f>IF(ISERROR(FIND("1",tblSalaries[[#This Row],[How many hours of a day you work on Excel]])),"",1)</f>
        <v/>
      </c>
      <c r="P238" s="11">
        <f>IF(ISERROR(FIND("2",tblSalaries[[#This Row],[How many hours of a day you work on Excel]])),"",2)</f>
        <v>2</v>
      </c>
      <c r="Q238" s="10">
        <f>IF(ISERROR(FIND("3",tblSalaries[[#This Row],[How many hours of a day you work on Excel]])),"",3)</f>
        <v>3</v>
      </c>
      <c r="R238" s="10" t="str">
        <f>IF(ISERROR(FIND("4",tblSalaries[[#This Row],[How many hours of a day you work on Excel]])),"",4)</f>
        <v/>
      </c>
      <c r="S238" s="10" t="str">
        <f>IF(ISERROR(FIND("5",tblSalaries[[#This Row],[How many hours of a day you work on Excel]])),"",5)</f>
        <v/>
      </c>
      <c r="T238" s="10" t="str">
        <f>IF(ISERROR(FIND("6",tblSalaries[[#This Row],[How many hours of a day you work on Excel]])),"",6)</f>
        <v/>
      </c>
      <c r="U238" s="11" t="str">
        <f>IF(ISERROR(FIND("7",tblSalaries[[#This Row],[How many hours of a day you work on Excel]])),"",7)</f>
        <v/>
      </c>
      <c r="V238" s="11" t="str">
        <f>IF(ISERROR(FIND("8",tblSalaries[[#This Row],[How many hours of a day you work on Excel]])),"",8)</f>
        <v/>
      </c>
      <c r="W238" s="11">
        <f>IF(MAX(tblSalaries[[#This Row],[1 hour]:[8 hours]])=0,#N/A,MAX(tblSalaries[[#This Row],[1 hour]:[8 hours]]))</f>
        <v>3</v>
      </c>
      <c r="X238" s="11">
        <f>IF(ISERROR(tblSalaries[[#This Row],[max h]]),1,tblSalaries[[#This Row],[Salary in USD]]/tblSalaries[[#This Row],[max h]]/260)</f>
        <v>126.07199013209319</v>
      </c>
      <c r="Y238" s="11">
        <f>IF(tblSalaries[[#This Row],[Years of Experience]]="",0,"0")</f>
        <v>0</v>
      </c>
      <c r="Z238"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238" s="11">
        <f>IF(tblSalaries[[#This Row],[Salary in USD]]&lt;1000,1,0)</f>
        <v>0</v>
      </c>
      <c r="AB238" s="11">
        <f>IF(AND(tblSalaries[[#This Row],[Salary in USD]]&gt;1000,tblSalaries[[#This Row],[Salary in USD]]&lt;2000),1,0)</f>
        <v>0</v>
      </c>
    </row>
    <row r="239" spans="2:28" ht="15" customHeight="1">
      <c r="B239" t="s">
        <v>2242</v>
      </c>
      <c r="C239" s="1">
        <v>41055.043240740742</v>
      </c>
      <c r="D239" s="4" t="s">
        <v>313</v>
      </c>
      <c r="E239">
        <v>12000</v>
      </c>
      <c r="F239" t="s">
        <v>22</v>
      </c>
      <c r="G239">
        <f>tblSalaries[[#This Row],[clean Salary (in local currency)]]*VLOOKUP(tblSalaries[[#This Row],[Currency]],tblXrate[],2,FALSE)</f>
        <v>15244.793267899293</v>
      </c>
      <c r="H239" t="s">
        <v>314</v>
      </c>
      <c r="I239" t="s">
        <v>67</v>
      </c>
      <c r="J239" t="s">
        <v>30</v>
      </c>
      <c r="K239" t="str">
        <f>VLOOKUP(tblSalaries[[#This Row],[Where do you work]],tblCountries[[Actual]:[Mapping]],2,FALSE)</f>
        <v>Portugal</v>
      </c>
      <c r="L239" t="s">
        <v>13</v>
      </c>
      <c r="O239" s="10" t="str">
        <f>IF(ISERROR(FIND("1",tblSalaries[[#This Row],[How many hours of a day you work on Excel]])),"",1)</f>
        <v/>
      </c>
      <c r="P239" s="11" t="str">
        <f>IF(ISERROR(FIND("2",tblSalaries[[#This Row],[How many hours of a day you work on Excel]])),"",2)</f>
        <v/>
      </c>
      <c r="Q239" s="10" t="str">
        <f>IF(ISERROR(FIND("3",tblSalaries[[#This Row],[How many hours of a day you work on Excel]])),"",3)</f>
        <v/>
      </c>
      <c r="R239" s="10" t="str">
        <f>IF(ISERROR(FIND("4",tblSalaries[[#This Row],[How many hours of a day you work on Excel]])),"",4)</f>
        <v/>
      </c>
      <c r="S239" s="10" t="str">
        <f>IF(ISERROR(FIND("5",tblSalaries[[#This Row],[How many hours of a day you work on Excel]])),"",5)</f>
        <v/>
      </c>
      <c r="T239" s="10" t="str">
        <f>IF(ISERROR(FIND("6",tblSalaries[[#This Row],[How many hours of a day you work on Excel]])),"",6)</f>
        <v/>
      </c>
      <c r="U239" s="11" t="str">
        <f>IF(ISERROR(FIND("7",tblSalaries[[#This Row],[How many hours of a day you work on Excel]])),"",7)</f>
        <v/>
      </c>
      <c r="V239" s="11">
        <f>IF(ISERROR(FIND("8",tblSalaries[[#This Row],[How many hours of a day you work on Excel]])),"",8)</f>
        <v>8</v>
      </c>
      <c r="W239" s="11">
        <f>IF(MAX(tblSalaries[[#This Row],[1 hour]:[8 hours]])=0,#N/A,MAX(tblSalaries[[#This Row],[1 hour]:[8 hours]]))</f>
        <v>8</v>
      </c>
      <c r="X239" s="11">
        <f>IF(ISERROR(tblSalaries[[#This Row],[max h]]),1,tblSalaries[[#This Row],[Salary in USD]]/tblSalaries[[#This Row],[max h]]/260)</f>
        <v>7.3292275326438912</v>
      </c>
      <c r="Y239" s="11">
        <f>IF(tblSalaries[[#This Row],[Years of Experience]]="",0,"0")</f>
        <v>0</v>
      </c>
      <c r="Z239"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239" s="11">
        <f>IF(tblSalaries[[#This Row],[Salary in USD]]&lt;1000,1,0)</f>
        <v>0</v>
      </c>
      <c r="AB239" s="11">
        <f>IF(AND(tblSalaries[[#This Row],[Salary in USD]]&gt;1000,tblSalaries[[#This Row],[Salary in USD]]&lt;2000),1,0)</f>
        <v>0</v>
      </c>
    </row>
    <row r="240" spans="2:28" ht="15" customHeight="1">
      <c r="B240" t="s">
        <v>2243</v>
      </c>
      <c r="C240" s="1">
        <v>41055.043298611112</v>
      </c>
      <c r="D240" s="4">
        <v>73000</v>
      </c>
      <c r="E240">
        <v>73000</v>
      </c>
      <c r="F240" t="s">
        <v>6</v>
      </c>
      <c r="G240">
        <f>tblSalaries[[#This Row],[clean Salary (in local currency)]]*VLOOKUP(tblSalaries[[#This Row],[Currency]],tblXrate[],2,FALSE)</f>
        <v>73000</v>
      </c>
      <c r="H240" t="s">
        <v>14</v>
      </c>
      <c r="I240" t="s">
        <v>20</v>
      </c>
      <c r="J240" t="s">
        <v>15</v>
      </c>
      <c r="K240" t="str">
        <f>VLOOKUP(tblSalaries[[#This Row],[Where do you work]],tblCountries[[Actual]:[Mapping]],2,FALSE)</f>
        <v>USA</v>
      </c>
      <c r="L240" t="s">
        <v>9</v>
      </c>
      <c r="O240" s="10" t="str">
        <f>IF(ISERROR(FIND("1",tblSalaries[[#This Row],[How many hours of a day you work on Excel]])),"",1)</f>
        <v/>
      </c>
      <c r="P240" s="11" t="str">
        <f>IF(ISERROR(FIND("2",tblSalaries[[#This Row],[How many hours of a day you work on Excel]])),"",2)</f>
        <v/>
      </c>
      <c r="Q240" s="10" t="str">
        <f>IF(ISERROR(FIND("3",tblSalaries[[#This Row],[How many hours of a day you work on Excel]])),"",3)</f>
        <v/>
      </c>
      <c r="R240" s="10">
        <f>IF(ISERROR(FIND("4",tblSalaries[[#This Row],[How many hours of a day you work on Excel]])),"",4)</f>
        <v>4</v>
      </c>
      <c r="S240" s="10" t="str">
        <f>IF(ISERROR(FIND("5",tblSalaries[[#This Row],[How many hours of a day you work on Excel]])),"",5)</f>
        <v/>
      </c>
      <c r="T240" s="10">
        <f>IF(ISERROR(FIND("6",tblSalaries[[#This Row],[How many hours of a day you work on Excel]])),"",6)</f>
        <v>6</v>
      </c>
      <c r="U240" s="11" t="str">
        <f>IF(ISERROR(FIND("7",tblSalaries[[#This Row],[How many hours of a day you work on Excel]])),"",7)</f>
        <v/>
      </c>
      <c r="V240" s="11" t="str">
        <f>IF(ISERROR(FIND("8",tblSalaries[[#This Row],[How many hours of a day you work on Excel]])),"",8)</f>
        <v/>
      </c>
      <c r="W240" s="11">
        <f>IF(MAX(tblSalaries[[#This Row],[1 hour]:[8 hours]])=0,#N/A,MAX(tblSalaries[[#This Row],[1 hour]:[8 hours]]))</f>
        <v>6</v>
      </c>
      <c r="X240" s="11">
        <f>IF(ISERROR(tblSalaries[[#This Row],[max h]]),1,tblSalaries[[#This Row],[Salary in USD]]/tblSalaries[[#This Row],[max h]]/260)</f>
        <v>46.794871794871796</v>
      </c>
      <c r="Y240" s="11">
        <f>IF(tblSalaries[[#This Row],[Years of Experience]]="",0,"0")</f>
        <v>0</v>
      </c>
      <c r="Z240"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240" s="11">
        <f>IF(tblSalaries[[#This Row],[Salary in USD]]&lt;1000,1,0)</f>
        <v>0</v>
      </c>
      <c r="AB240" s="11">
        <f>IF(AND(tblSalaries[[#This Row],[Salary in USD]]&gt;1000,tblSalaries[[#This Row],[Salary in USD]]&lt;2000),1,0)</f>
        <v>0</v>
      </c>
    </row>
    <row r="241" spans="2:28" ht="15" customHeight="1">
      <c r="B241" t="s">
        <v>2244</v>
      </c>
      <c r="C241" s="1">
        <v>41055.043599537035</v>
      </c>
      <c r="D241" s="4">
        <v>50000</v>
      </c>
      <c r="E241">
        <v>50000</v>
      </c>
      <c r="F241" t="s">
        <v>6</v>
      </c>
      <c r="G241">
        <f>tblSalaries[[#This Row],[clean Salary (in local currency)]]*VLOOKUP(tblSalaries[[#This Row],[Currency]],tblXrate[],2,FALSE)</f>
        <v>50000</v>
      </c>
      <c r="H241" t="s">
        <v>214</v>
      </c>
      <c r="I241" t="s">
        <v>20</v>
      </c>
      <c r="J241" t="s">
        <v>15</v>
      </c>
      <c r="K241" t="str">
        <f>VLOOKUP(tblSalaries[[#This Row],[Where do you work]],tblCountries[[Actual]:[Mapping]],2,FALSE)</f>
        <v>USA</v>
      </c>
      <c r="L241" t="s">
        <v>13</v>
      </c>
      <c r="O241" s="10" t="str">
        <f>IF(ISERROR(FIND("1",tblSalaries[[#This Row],[How many hours of a day you work on Excel]])),"",1)</f>
        <v/>
      </c>
      <c r="P241" s="11" t="str">
        <f>IF(ISERROR(FIND("2",tblSalaries[[#This Row],[How many hours of a day you work on Excel]])),"",2)</f>
        <v/>
      </c>
      <c r="Q241" s="10" t="str">
        <f>IF(ISERROR(FIND("3",tblSalaries[[#This Row],[How many hours of a day you work on Excel]])),"",3)</f>
        <v/>
      </c>
      <c r="R241" s="10" t="str">
        <f>IF(ISERROR(FIND("4",tblSalaries[[#This Row],[How many hours of a day you work on Excel]])),"",4)</f>
        <v/>
      </c>
      <c r="S241" s="10" t="str">
        <f>IF(ISERROR(FIND("5",tblSalaries[[#This Row],[How many hours of a day you work on Excel]])),"",5)</f>
        <v/>
      </c>
      <c r="T241" s="10" t="str">
        <f>IF(ISERROR(FIND("6",tblSalaries[[#This Row],[How many hours of a day you work on Excel]])),"",6)</f>
        <v/>
      </c>
      <c r="U241" s="11" t="str">
        <f>IF(ISERROR(FIND("7",tblSalaries[[#This Row],[How many hours of a day you work on Excel]])),"",7)</f>
        <v/>
      </c>
      <c r="V241" s="11">
        <f>IF(ISERROR(FIND("8",tblSalaries[[#This Row],[How many hours of a day you work on Excel]])),"",8)</f>
        <v>8</v>
      </c>
      <c r="W241" s="11">
        <f>IF(MAX(tblSalaries[[#This Row],[1 hour]:[8 hours]])=0,#N/A,MAX(tblSalaries[[#This Row],[1 hour]:[8 hours]]))</f>
        <v>8</v>
      </c>
      <c r="X241" s="11">
        <f>IF(ISERROR(tblSalaries[[#This Row],[max h]]),1,tblSalaries[[#This Row],[Salary in USD]]/tblSalaries[[#This Row],[max h]]/260)</f>
        <v>24.03846153846154</v>
      </c>
      <c r="Y241" s="11">
        <f>IF(tblSalaries[[#This Row],[Years of Experience]]="",0,"0")</f>
        <v>0</v>
      </c>
      <c r="Z241"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241" s="11">
        <f>IF(tblSalaries[[#This Row],[Salary in USD]]&lt;1000,1,0)</f>
        <v>0</v>
      </c>
      <c r="AB241" s="11">
        <f>IF(AND(tblSalaries[[#This Row],[Salary in USD]]&gt;1000,tblSalaries[[#This Row],[Salary in USD]]&lt;2000),1,0)</f>
        <v>0</v>
      </c>
    </row>
    <row r="242" spans="2:28" ht="15" customHeight="1">
      <c r="B242" t="s">
        <v>2245</v>
      </c>
      <c r="C242" s="1">
        <v>41055.043645833335</v>
      </c>
      <c r="D242" s="4">
        <v>79000</v>
      </c>
      <c r="E242">
        <v>79000</v>
      </c>
      <c r="F242" t="s">
        <v>6</v>
      </c>
      <c r="G242">
        <f>tblSalaries[[#This Row],[clean Salary (in local currency)]]*VLOOKUP(tblSalaries[[#This Row],[Currency]],tblXrate[],2,FALSE)</f>
        <v>79000</v>
      </c>
      <c r="H242" t="s">
        <v>315</v>
      </c>
      <c r="I242" t="s">
        <v>310</v>
      </c>
      <c r="J242" t="s">
        <v>15</v>
      </c>
      <c r="K242" t="str">
        <f>VLOOKUP(tblSalaries[[#This Row],[Where do you work]],tblCountries[[Actual]:[Mapping]],2,FALSE)</f>
        <v>USA</v>
      </c>
      <c r="L242" t="s">
        <v>18</v>
      </c>
      <c r="O242" s="10" t="str">
        <f>IF(ISERROR(FIND("1",tblSalaries[[#This Row],[How many hours of a day you work on Excel]])),"",1)</f>
        <v/>
      </c>
      <c r="P242" s="11">
        <f>IF(ISERROR(FIND("2",tblSalaries[[#This Row],[How many hours of a day you work on Excel]])),"",2)</f>
        <v>2</v>
      </c>
      <c r="Q242" s="10">
        <f>IF(ISERROR(FIND("3",tblSalaries[[#This Row],[How many hours of a day you work on Excel]])),"",3)</f>
        <v>3</v>
      </c>
      <c r="R242" s="10" t="str">
        <f>IF(ISERROR(FIND("4",tblSalaries[[#This Row],[How many hours of a day you work on Excel]])),"",4)</f>
        <v/>
      </c>
      <c r="S242" s="10" t="str">
        <f>IF(ISERROR(FIND("5",tblSalaries[[#This Row],[How many hours of a day you work on Excel]])),"",5)</f>
        <v/>
      </c>
      <c r="T242" s="10" t="str">
        <f>IF(ISERROR(FIND("6",tblSalaries[[#This Row],[How many hours of a day you work on Excel]])),"",6)</f>
        <v/>
      </c>
      <c r="U242" s="11" t="str">
        <f>IF(ISERROR(FIND("7",tblSalaries[[#This Row],[How many hours of a day you work on Excel]])),"",7)</f>
        <v/>
      </c>
      <c r="V242" s="11" t="str">
        <f>IF(ISERROR(FIND("8",tblSalaries[[#This Row],[How many hours of a day you work on Excel]])),"",8)</f>
        <v/>
      </c>
      <c r="W242" s="11">
        <f>IF(MAX(tblSalaries[[#This Row],[1 hour]:[8 hours]])=0,#N/A,MAX(tblSalaries[[#This Row],[1 hour]:[8 hours]]))</f>
        <v>3</v>
      </c>
      <c r="X242" s="11">
        <f>IF(ISERROR(tblSalaries[[#This Row],[max h]]),1,tblSalaries[[#This Row],[Salary in USD]]/tblSalaries[[#This Row],[max h]]/260)</f>
        <v>101.28205128205127</v>
      </c>
      <c r="Y242" s="11">
        <f>IF(tblSalaries[[#This Row],[Years of Experience]]="",0,"0")</f>
        <v>0</v>
      </c>
      <c r="Z242"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242" s="11">
        <f>IF(tblSalaries[[#This Row],[Salary in USD]]&lt;1000,1,0)</f>
        <v>0</v>
      </c>
      <c r="AB242" s="11">
        <f>IF(AND(tblSalaries[[#This Row],[Salary in USD]]&gt;1000,tblSalaries[[#This Row],[Salary in USD]]&lt;2000),1,0)</f>
        <v>0</v>
      </c>
    </row>
    <row r="243" spans="2:28" ht="15" customHeight="1">
      <c r="B243" t="s">
        <v>2246</v>
      </c>
      <c r="C243" s="1">
        <v>41055.04383101852</v>
      </c>
      <c r="D243" s="4">
        <v>90000</v>
      </c>
      <c r="E243">
        <v>90000</v>
      </c>
      <c r="F243" t="s">
        <v>6</v>
      </c>
      <c r="G243">
        <f>tblSalaries[[#This Row],[clean Salary (in local currency)]]*VLOOKUP(tblSalaries[[#This Row],[Currency]],tblXrate[],2,FALSE)</f>
        <v>90000</v>
      </c>
      <c r="H243" t="s">
        <v>316</v>
      </c>
      <c r="I243" t="s">
        <v>52</v>
      </c>
      <c r="J243" t="s">
        <v>15</v>
      </c>
      <c r="K243" t="str">
        <f>VLOOKUP(tblSalaries[[#This Row],[Where do you work]],tblCountries[[Actual]:[Mapping]],2,FALSE)</f>
        <v>USA</v>
      </c>
      <c r="L243" t="s">
        <v>9</v>
      </c>
      <c r="O243" s="10" t="str">
        <f>IF(ISERROR(FIND("1",tblSalaries[[#This Row],[How many hours of a day you work on Excel]])),"",1)</f>
        <v/>
      </c>
      <c r="P243" s="11" t="str">
        <f>IF(ISERROR(FIND("2",tblSalaries[[#This Row],[How many hours of a day you work on Excel]])),"",2)</f>
        <v/>
      </c>
      <c r="Q243" s="10" t="str">
        <f>IF(ISERROR(FIND("3",tblSalaries[[#This Row],[How many hours of a day you work on Excel]])),"",3)</f>
        <v/>
      </c>
      <c r="R243" s="10">
        <f>IF(ISERROR(FIND("4",tblSalaries[[#This Row],[How many hours of a day you work on Excel]])),"",4)</f>
        <v>4</v>
      </c>
      <c r="S243" s="10" t="str">
        <f>IF(ISERROR(FIND("5",tblSalaries[[#This Row],[How many hours of a day you work on Excel]])),"",5)</f>
        <v/>
      </c>
      <c r="T243" s="10">
        <f>IF(ISERROR(FIND("6",tblSalaries[[#This Row],[How many hours of a day you work on Excel]])),"",6)</f>
        <v>6</v>
      </c>
      <c r="U243" s="11" t="str">
        <f>IF(ISERROR(FIND("7",tblSalaries[[#This Row],[How many hours of a day you work on Excel]])),"",7)</f>
        <v/>
      </c>
      <c r="V243" s="11" t="str">
        <f>IF(ISERROR(FIND("8",tblSalaries[[#This Row],[How many hours of a day you work on Excel]])),"",8)</f>
        <v/>
      </c>
      <c r="W243" s="11">
        <f>IF(MAX(tblSalaries[[#This Row],[1 hour]:[8 hours]])=0,#N/A,MAX(tblSalaries[[#This Row],[1 hour]:[8 hours]]))</f>
        <v>6</v>
      </c>
      <c r="X243" s="11">
        <f>IF(ISERROR(tblSalaries[[#This Row],[max h]]),1,tblSalaries[[#This Row],[Salary in USD]]/tblSalaries[[#This Row],[max h]]/260)</f>
        <v>57.692307692307693</v>
      </c>
      <c r="Y243" s="11">
        <f>IF(tblSalaries[[#This Row],[Years of Experience]]="",0,"0")</f>
        <v>0</v>
      </c>
      <c r="Z243"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243" s="11">
        <f>IF(tblSalaries[[#This Row],[Salary in USD]]&lt;1000,1,0)</f>
        <v>0</v>
      </c>
      <c r="AB243" s="11">
        <f>IF(AND(tblSalaries[[#This Row],[Salary in USD]]&gt;1000,tblSalaries[[#This Row],[Salary in USD]]&lt;2000),1,0)</f>
        <v>0</v>
      </c>
    </row>
    <row r="244" spans="2:28" ht="15" customHeight="1">
      <c r="B244" t="s">
        <v>2247</v>
      </c>
      <c r="C244" s="1">
        <v>41055.044074074074</v>
      </c>
      <c r="D244" s="4">
        <v>70000</v>
      </c>
      <c r="E244">
        <v>70000</v>
      </c>
      <c r="F244" t="s">
        <v>6</v>
      </c>
      <c r="G244">
        <f>tblSalaries[[#This Row],[clean Salary (in local currency)]]*VLOOKUP(tblSalaries[[#This Row],[Currency]],tblXrate[],2,FALSE)</f>
        <v>70000</v>
      </c>
      <c r="H244" t="s">
        <v>317</v>
      </c>
      <c r="I244" t="s">
        <v>52</v>
      </c>
      <c r="J244" t="s">
        <v>15</v>
      </c>
      <c r="K244" t="str">
        <f>VLOOKUP(tblSalaries[[#This Row],[Where do you work]],tblCountries[[Actual]:[Mapping]],2,FALSE)</f>
        <v>USA</v>
      </c>
      <c r="L244" t="s">
        <v>18</v>
      </c>
      <c r="O244" s="10" t="str">
        <f>IF(ISERROR(FIND("1",tblSalaries[[#This Row],[How many hours of a day you work on Excel]])),"",1)</f>
        <v/>
      </c>
      <c r="P244" s="11">
        <f>IF(ISERROR(FIND("2",tblSalaries[[#This Row],[How many hours of a day you work on Excel]])),"",2)</f>
        <v>2</v>
      </c>
      <c r="Q244" s="10">
        <f>IF(ISERROR(FIND("3",tblSalaries[[#This Row],[How many hours of a day you work on Excel]])),"",3)</f>
        <v>3</v>
      </c>
      <c r="R244" s="10" t="str">
        <f>IF(ISERROR(FIND("4",tblSalaries[[#This Row],[How many hours of a day you work on Excel]])),"",4)</f>
        <v/>
      </c>
      <c r="S244" s="10" t="str">
        <f>IF(ISERROR(FIND("5",tblSalaries[[#This Row],[How many hours of a day you work on Excel]])),"",5)</f>
        <v/>
      </c>
      <c r="T244" s="10" t="str">
        <f>IF(ISERROR(FIND("6",tblSalaries[[#This Row],[How many hours of a day you work on Excel]])),"",6)</f>
        <v/>
      </c>
      <c r="U244" s="11" t="str">
        <f>IF(ISERROR(FIND("7",tblSalaries[[#This Row],[How many hours of a day you work on Excel]])),"",7)</f>
        <v/>
      </c>
      <c r="V244" s="11" t="str">
        <f>IF(ISERROR(FIND("8",tblSalaries[[#This Row],[How many hours of a day you work on Excel]])),"",8)</f>
        <v/>
      </c>
      <c r="W244" s="11">
        <f>IF(MAX(tblSalaries[[#This Row],[1 hour]:[8 hours]])=0,#N/A,MAX(tblSalaries[[#This Row],[1 hour]:[8 hours]]))</f>
        <v>3</v>
      </c>
      <c r="X244" s="11">
        <f>IF(ISERROR(tblSalaries[[#This Row],[max h]]),1,tblSalaries[[#This Row],[Salary in USD]]/tblSalaries[[#This Row],[max h]]/260)</f>
        <v>89.743589743589737</v>
      </c>
      <c r="Y244" s="11">
        <f>IF(tblSalaries[[#This Row],[Years of Experience]]="",0,"0")</f>
        <v>0</v>
      </c>
      <c r="Z244"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244" s="11">
        <f>IF(tblSalaries[[#This Row],[Salary in USD]]&lt;1000,1,0)</f>
        <v>0</v>
      </c>
      <c r="AB244" s="11">
        <f>IF(AND(tblSalaries[[#This Row],[Salary in USD]]&gt;1000,tblSalaries[[#This Row],[Salary in USD]]&lt;2000),1,0)</f>
        <v>0</v>
      </c>
    </row>
    <row r="245" spans="2:28" ht="15" customHeight="1">
      <c r="B245" t="s">
        <v>2248</v>
      </c>
      <c r="C245" s="1">
        <v>41055.04414351852</v>
      </c>
      <c r="D245" s="4">
        <v>65000</v>
      </c>
      <c r="E245">
        <v>65000</v>
      </c>
      <c r="F245" t="s">
        <v>86</v>
      </c>
      <c r="G245">
        <f>tblSalaries[[#This Row],[clean Salary (in local currency)]]*VLOOKUP(tblSalaries[[#This Row],[Currency]],tblXrate[],2,FALSE)</f>
        <v>63918.498996971248</v>
      </c>
      <c r="H245" t="s">
        <v>318</v>
      </c>
      <c r="I245" t="s">
        <v>52</v>
      </c>
      <c r="J245" t="s">
        <v>88</v>
      </c>
      <c r="K245" t="str">
        <f>VLOOKUP(tblSalaries[[#This Row],[Where do you work]],tblCountries[[Actual]:[Mapping]],2,FALSE)</f>
        <v>Canada</v>
      </c>
      <c r="L245" t="s">
        <v>9</v>
      </c>
      <c r="O245" s="10" t="str">
        <f>IF(ISERROR(FIND("1",tblSalaries[[#This Row],[How many hours of a day you work on Excel]])),"",1)</f>
        <v/>
      </c>
      <c r="P245" s="11" t="str">
        <f>IF(ISERROR(FIND("2",tblSalaries[[#This Row],[How many hours of a day you work on Excel]])),"",2)</f>
        <v/>
      </c>
      <c r="Q245" s="10" t="str">
        <f>IF(ISERROR(FIND("3",tblSalaries[[#This Row],[How many hours of a day you work on Excel]])),"",3)</f>
        <v/>
      </c>
      <c r="R245" s="10">
        <f>IF(ISERROR(FIND("4",tblSalaries[[#This Row],[How many hours of a day you work on Excel]])),"",4)</f>
        <v>4</v>
      </c>
      <c r="S245" s="10" t="str">
        <f>IF(ISERROR(FIND("5",tblSalaries[[#This Row],[How many hours of a day you work on Excel]])),"",5)</f>
        <v/>
      </c>
      <c r="T245" s="10">
        <f>IF(ISERROR(FIND("6",tblSalaries[[#This Row],[How many hours of a day you work on Excel]])),"",6)</f>
        <v>6</v>
      </c>
      <c r="U245" s="11" t="str">
        <f>IF(ISERROR(FIND("7",tblSalaries[[#This Row],[How many hours of a day you work on Excel]])),"",7)</f>
        <v/>
      </c>
      <c r="V245" s="11" t="str">
        <f>IF(ISERROR(FIND("8",tblSalaries[[#This Row],[How many hours of a day you work on Excel]])),"",8)</f>
        <v/>
      </c>
      <c r="W245" s="11">
        <f>IF(MAX(tblSalaries[[#This Row],[1 hour]:[8 hours]])=0,#N/A,MAX(tblSalaries[[#This Row],[1 hour]:[8 hours]]))</f>
        <v>6</v>
      </c>
      <c r="X245" s="11">
        <f>IF(ISERROR(tblSalaries[[#This Row],[max h]]),1,tblSalaries[[#This Row],[Salary in USD]]/tblSalaries[[#This Row],[max h]]/260)</f>
        <v>40.973396792930288</v>
      </c>
      <c r="Y245" s="11">
        <f>IF(tblSalaries[[#This Row],[Years of Experience]]="",0,"0")</f>
        <v>0</v>
      </c>
      <c r="Z245"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245" s="11">
        <f>IF(tblSalaries[[#This Row],[Salary in USD]]&lt;1000,1,0)</f>
        <v>0</v>
      </c>
      <c r="AB245" s="11">
        <f>IF(AND(tblSalaries[[#This Row],[Salary in USD]]&gt;1000,tblSalaries[[#This Row],[Salary in USD]]&lt;2000),1,0)</f>
        <v>0</v>
      </c>
    </row>
    <row r="246" spans="2:28" ht="15" customHeight="1">
      <c r="B246" t="s">
        <v>2249</v>
      </c>
      <c r="C246" s="1">
        <v>41055.044351851851</v>
      </c>
      <c r="D246" s="4">
        <v>80000</v>
      </c>
      <c r="E246">
        <v>80000</v>
      </c>
      <c r="F246" t="s">
        <v>6</v>
      </c>
      <c r="G246">
        <f>tblSalaries[[#This Row],[clean Salary (in local currency)]]*VLOOKUP(tblSalaries[[#This Row],[Currency]],tblXrate[],2,FALSE)</f>
        <v>80000</v>
      </c>
      <c r="H246" t="s">
        <v>20</v>
      </c>
      <c r="I246" t="s">
        <v>20</v>
      </c>
      <c r="J246" t="s">
        <v>15</v>
      </c>
      <c r="K246" t="str">
        <f>VLOOKUP(tblSalaries[[#This Row],[Where do you work]],tblCountries[[Actual]:[Mapping]],2,FALSE)</f>
        <v>USA</v>
      </c>
      <c r="L246" t="s">
        <v>9</v>
      </c>
      <c r="O246" s="10" t="str">
        <f>IF(ISERROR(FIND("1",tblSalaries[[#This Row],[How many hours of a day you work on Excel]])),"",1)</f>
        <v/>
      </c>
      <c r="P246" s="11" t="str">
        <f>IF(ISERROR(FIND("2",tblSalaries[[#This Row],[How many hours of a day you work on Excel]])),"",2)</f>
        <v/>
      </c>
      <c r="Q246" s="10" t="str">
        <f>IF(ISERROR(FIND("3",tblSalaries[[#This Row],[How many hours of a day you work on Excel]])),"",3)</f>
        <v/>
      </c>
      <c r="R246" s="10">
        <f>IF(ISERROR(FIND("4",tblSalaries[[#This Row],[How many hours of a day you work on Excel]])),"",4)</f>
        <v>4</v>
      </c>
      <c r="S246" s="10" t="str">
        <f>IF(ISERROR(FIND("5",tblSalaries[[#This Row],[How many hours of a day you work on Excel]])),"",5)</f>
        <v/>
      </c>
      <c r="T246" s="10">
        <f>IF(ISERROR(FIND("6",tblSalaries[[#This Row],[How many hours of a day you work on Excel]])),"",6)</f>
        <v>6</v>
      </c>
      <c r="U246" s="11" t="str">
        <f>IF(ISERROR(FIND("7",tblSalaries[[#This Row],[How many hours of a day you work on Excel]])),"",7)</f>
        <v/>
      </c>
      <c r="V246" s="11" t="str">
        <f>IF(ISERROR(FIND("8",tblSalaries[[#This Row],[How many hours of a day you work on Excel]])),"",8)</f>
        <v/>
      </c>
      <c r="W246" s="11">
        <f>IF(MAX(tblSalaries[[#This Row],[1 hour]:[8 hours]])=0,#N/A,MAX(tblSalaries[[#This Row],[1 hour]:[8 hours]]))</f>
        <v>6</v>
      </c>
      <c r="X246" s="11">
        <f>IF(ISERROR(tblSalaries[[#This Row],[max h]]),1,tblSalaries[[#This Row],[Salary in USD]]/tblSalaries[[#This Row],[max h]]/260)</f>
        <v>51.282051282051285</v>
      </c>
      <c r="Y246" s="11">
        <f>IF(tblSalaries[[#This Row],[Years of Experience]]="",0,"0")</f>
        <v>0</v>
      </c>
      <c r="Z246"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246" s="11">
        <f>IF(tblSalaries[[#This Row],[Salary in USD]]&lt;1000,1,0)</f>
        <v>0</v>
      </c>
      <c r="AB246" s="11">
        <f>IF(AND(tblSalaries[[#This Row],[Salary in USD]]&gt;1000,tblSalaries[[#This Row],[Salary in USD]]&lt;2000),1,0)</f>
        <v>0</v>
      </c>
    </row>
    <row r="247" spans="2:28" ht="15" customHeight="1">
      <c r="B247" t="s">
        <v>2250</v>
      </c>
      <c r="C247" s="1">
        <v>41055.044374999998</v>
      </c>
      <c r="D247" s="4">
        <v>140000</v>
      </c>
      <c r="E247">
        <v>140000</v>
      </c>
      <c r="F247" t="s">
        <v>6</v>
      </c>
      <c r="G247">
        <f>tblSalaries[[#This Row],[clean Salary (in local currency)]]*VLOOKUP(tblSalaries[[#This Row],[Currency]],tblXrate[],2,FALSE)</f>
        <v>140000</v>
      </c>
      <c r="H247" t="s">
        <v>52</v>
      </c>
      <c r="I247" t="s">
        <v>52</v>
      </c>
      <c r="J247" t="s">
        <v>15</v>
      </c>
      <c r="K247" t="str">
        <f>VLOOKUP(tblSalaries[[#This Row],[Where do you work]],tblCountries[[Actual]:[Mapping]],2,FALSE)</f>
        <v>USA</v>
      </c>
      <c r="L247" t="s">
        <v>9</v>
      </c>
      <c r="O247" s="10" t="str">
        <f>IF(ISERROR(FIND("1",tblSalaries[[#This Row],[How many hours of a day you work on Excel]])),"",1)</f>
        <v/>
      </c>
      <c r="P247" s="11" t="str">
        <f>IF(ISERROR(FIND("2",tblSalaries[[#This Row],[How many hours of a day you work on Excel]])),"",2)</f>
        <v/>
      </c>
      <c r="Q247" s="10" t="str">
        <f>IF(ISERROR(FIND("3",tblSalaries[[#This Row],[How many hours of a day you work on Excel]])),"",3)</f>
        <v/>
      </c>
      <c r="R247" s="10">
        <f>IF(ISERROR(FIND("4",tblSalaries[[#This Row],[How many hours of a day you work on Excel]])),"",4)</f>
        <v>4</v>
      </c>
      <c r="S247" s="10" t="str">
        <f>IF(ISERROR(FIND("5",tblSalaries[[#This Row],[How many hours of a day you work on Excel]])),"",5)</f>
        <v/>
      </c>
      <c r="T247" s="10">
        <f>IF(ISERROR(FIND("6",tblSalaries[[#This Row],[How many hours of a day you work on Excel]])),"",6)</f>
        <v>6</v>
      </c>
      <c r="U247" s="11" t="str">
        <f>IF(ISERROR(FIND("7",tblSalaries[[#This Row],[How many hours of a day you work on Excel]])),"",7)</f>
        <v/>
      </c>
      <c r="V247" s="11" t="str">
        <f>IF(ISERROR(FIND("8",tblSalaries[[#This Row],[How many hours of a day you work on Excel]])),"",8)</f>
        <v/>
      </c>
      <c r="W247" s="11">
        <f>IF(MAX(tblSalaries[[#This Row],[1 hour]:[8 hours]])=0,#N/A,MAX(tblSalaries[[#This Row],[1 hour]:[8 hours]]))</f>
        <v>6</v>
      </c>
      <c r="X247" s="11">
        <f>IF(ISERROR(tblSalaries[[#This Row],[max h]]),1,tblSalaries[[#This Row],[Salary in USD]]/tblSalaries[[#This Row],[max h]]/260)</f>
        <v>89.743589743589737</v>
      </c>
      <c r="Y247" s="11">
        <f>IF(tblSalaries[[#This Row],[Years of Experience]]="",0,"0")</f>
        <v>0</v>
      </c>
      <c r="Z247"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247" s="11">
        <f>IF(tblSalaries[[#This Row],[Salary in USD]]&lt;1000,1,0)</f>
        <v>0</v>
      </c>
      <c r="AB247" s="11">
        <f>IF(AND(tblSalaries[[#This Row],[Salary in USD]]&gt;1000,tblSalaries[[#This Row],[Salary in USD]]&lt;2000),1,0)</f>
        <v>0</v>
      </c>
    </row>
    <row r="248" spans="2:28" ht="15" customHeight="1">
      <c r="B248" t="s">
        <v>2251</v>
      </c>
      <c r="C248" s="1">
        <v>41055.044594907406</v>
      </c>
      <c r="D248" s="4" t="s">
        <v>319</v>
      </c>
      <c r="E248">
        <v>96000</v>
      </c>
      <c r="F248" t="s">
        <v>6</v>
      </c>
      <c r="G248">
        <f>tblSalaries[[#This Row],[clean Salary (in local currency)]]*VLOOKUP(tblSalaries[[#This Row],[Currency]],tblXrate[],2,FALSE)</f>
        <v>96000</v>
      </c>
      <c r="H248" t="s">
        <v>320</v>
      </c>
      <c r="I248" t="s">
        <v>356</v>
      </c>
      <c r="J248" t="s">
        <v>75</v>
      </c>
      <c r="K248" t="str">
        <f>VLOOKUP(tblSalaries[[#This Row],[Where do you work]],tblCountries[[Actual]:[Mapping]],2,FALSE)</f>
        <v>Poland</v>
      </c>
      <c r="L248" t="s">
        <v>18</v>
      </c>
      <c r="O248" s="10" t="str">
        <f>IF(ISERROR(FIND("1",tblSalaries[[#This Row],[How many hours of a day you work on Excel]])),"",1)</f>
        <v/>
      </c>
      <c r="P248" s="11">
        <f>IF(ISERROR(FIND("2",tblSalaries[[#This Row],[How many hours of a day you work on Excel]])),"",2)</f>
        <v>2</v>
      </c>
      <c r="Q248" s="10">
        <f>IF(ISERROR(FIND("3",tblSalaries[[#This Row],[How many hours of a day you work on Excel]])),"",3)</f>
        <v>3</v>
      </c>
      <c r="R248" s="10" t="str">
        <f>IF(ISERROR(FIND("4",tblSalaries[[#This Row],[How many hours of a day you work on Excel]])),"",4)</f>
        <v/>
      </c>
      <c r="S248" s="10" t="str">
        <f>IF(ISERROR(FIND("5",tblSalaries[[#This Row],[How many hours of a day you work on Excel]])),"",5)</f>
        <v/>
      </c>
      <c r="T248" s="10" t="str">
        <f>IF(ISERROR(FIND("6",tblSalaries[[#This Row],[How many hours of a day you work on Excel]])),"",6)</f>
        <v/>
      </c>
      <c r="U248" s="11" t="str">
        <f>IF(ISERROR(FIND("7",tblSalaries[[#This Row],[How many hours of a day you work on Excel]])),"",7)</f>
        <v/>
      </c>
      <c r="V248" s="11" t="str">
        <f>IF(ISERROR(FIND("8",tblSalaries[[#This Row],[How many hours of a day you work on Excel]])),"",8)</f>
        <v/>
      </c>
      <c r="W248" s="11">
        <f>IF(MAX(tblSalaries[[#This Row],[1 hour]:[8 hours]])=0,#N/A,MAX(tblSalaries[[#This Row],[1 hour]:[8 hours]]))</f>
        <v>3</v>
      </c>
      <c r="X248" s="11">
        <f>IF(ISERROR(tblSalaries[[#This Row],[max h]]),1,tblSalaries[[#This Row],[Salary in USD]]/tblSalaries[[#This Row],[max h]]/260)</f>
        <v>123.07692307692308</v>
      </c>
      <c r="Y248" s="11">
        <f>IF(tblSalaries[[#This Row],[Years of Experience]]="",0,"0")</f>
        <v>0</v>
      </c>
      <c r="Z248"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248" s="11">
        <f>IF(tblSalaries[[#This Row],[Salary in USD]]&lt;1000,1,0)</f>
        <v>0</v>
      </c>
      <c r="AB248" s="11">
        <f>IF(AND(tblSalaries[[#This Row],[Salary in USD]]&gt;1000,tblSalaries[[#This Row],[Salary in USD]]&lt;2000),1,0)</f>
        <v>0</v>
      </c>
    </row>
    <row r="249" spans="2:28" ht="15" customHeight="1">
      <c r="B249" t="s">
        <v>2252</v>
      </c>
      <c r="C249" s="1">
        <v>41055.044641203705</v>
      </c>
      <c r="D249" s="4">
        <v>20000</v>
      </c>
      <c r="E249">
        <v>20000</v>
      </c>
      <c r="F249" t="s">
        <v>6</v>
      </c>
      <c r="G249">
        <f>tblSalaries[[#This Row],[clean Salary (in local currency)]]*VLOOKUP(tblSalaries[[#This Row],[Currency]],tblXrate[],2,FALSE)</f>
        <v>20000</v>
      </c>
      <c r="H249" t="s">
        <v>321</v>
      </c>
      <c r="I249" t="s">
        <v>52</v>
      </c>
      <c r="J249" t="s">
        <v>8</v>
      </c>
      <c r="K249" t="str">
        <f>VLOOKUP(tblSalaries[[#This Row],[Where do you work]],tblCountries[[Actual]:[Mapping]],2,FALSE)</f>
        <v>India</v>
      </c>
      <c r="L249" t="s">
        <v>9</v>
      </c>
      <c r="O249" s="10" t="str">
        <f>IF(ISERROR(FIND("1",tblSalaries[[#This Row],[How many hours of a day you work on Excel]])),"",1)</f>
        <v/>
      </c>
      <c r="P249" s="11" t="str">
        <f>IF(ISERROR(FIND("2",tblSalaries[[#This Row],[How many hours of a day you work on Excel]])),"",2)</f>
        <v/>
      </c>
      <c r="Q249" s="10" t="str">
        <f>IF(ISERROR(FIND("3",tblSalaries[[#This Row],[How many hours of a day you work on Excel]])),"",3)</f>
        <v/>
      </c>
      <c r="R249" s="10">
        <f>IF(ISERROR(FIND("4",tblSalaries[[#This Row],[How many hours of a day you work on Excel]])),"",4)</f>
        <v>4</v>
      </c>
      <c r="S249" s="10" t="str">
        <f>IF(ISERROR(FIND("5",tblSalaries[[#This Row],[How many hours of a day you work on Excel]])),"",5)</f>
        <v/>
      </c>
      <c r="T249" s="10">
        <f>IF(ISERROR(FIND("6",tblSalaries[[#This Row],[How many hours of a day you work on Excel]])),"",6)</f>
        <v>6</v>
      </c>
      <c r="U249" s="11" t="str">
        <f>IF(ISERROR(FIND("7",tblSalaries[[#This Row],[How many hours of a day you work on Excel]])),"",7)</f>
        <v/>
      </c>
      <c r="V249" s="11" t="str">
        <f>IF(ISERROR(FIND("8",tblSalaries[[#This Row],[How many hours of a day you work on Excel]])),"",8)</f>
        <v/>
      </c>
      <c r="W249" s="11">
        <f>IF(MAX(tblSalaries[[#This Row],[1 hour]:[8 hours]])=0,#N/A,MAX(tblSalaries[[#This Row],[1 hour]:[8 hours]]))</f>
        <v>6</v>
      </c>
      <c r="X249" s="11">
        <f>IF(ISERROR(tblSalaries[[#This Row],[max h]]),1,tblSalaries[[#This Row],[Salary in USD]]/tblSalaries[[#This Row],[max h]]/260)</f>
        <v>12.820512820512821</v>
      </c>
      <c r="Y249" s="11">
        <f>IF(tblSalaries[[#This Row],[Years of Experience]]="",0,"0")</f>
        <v>0</v>
      </c>
      <c r="Z249"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249" s="11">
        <f>IF(tblSalaries[[#This Row],[Salary in USD]]&lt;1000,1,0)</f>
        <v>0</v>
      </c>
      <c r="AB249" s="11">
        <f>IF(AND(tblSalaries[[#This Row],[Salary in USD]]&gt;1000,tblSalaries[[#This Row],[Salary in USD]]&lt;2000),1,0)</f>
        <v>0</v>
      </c>
    </row>
    <row r="250" spans="2:28" ht="15" customHeight="1">
      <c r="B250" t="s">
        <v>2253</v>
      </c>
      <c r="C250" s="1">
        <v>41055.045023148145</v>
      </c>
      <c r="D250" s="4">
        <v>47700</v>
      </c>
      <c r="E250">
        <v>47700</v>
      </c>
      <c r="F250" t="s">
        <v>6</v>
      </c>
      <c r="G250">
        <f>tblSalaries[[#This Row],[clean Salary (in local currency)]]*VLOOKUP(tblSalaries[[#This Row],[Currency]],tblXrate[],2,FALSE)</f>
        <v>47700</v>
      </c>
      <c r="H250" t="s">
        <v>322</v>
      </c>
      <c r="I250" t="s">
        <v>20</v>
      </c>
      <c r="J250" t="s">
        <v>15</v>
      </c>
      <c r="K250" t="str">
        <f>VLOOKUP(tblSalaries[[#This Row],[Where do you work]],tblCountries[[Actual]:[Mapping]],2,FALSE)</f>
        <v>USA</v>
      </c>
      <c r="L250" t="s">
        <v>9</v>
      </c>
      <c r="O250" s="10" t="str">
        <f>IF(ISERROR(FIND("1",tblSalaries[[#This Row],[How many hours of a day you work on Excel]])),"",1)</f>
        <v/>
      </c>
      <c r="P250" s="11" t="str">
        <f>IF(ISERROR(FIND("2",tblSalaries[[#This Row],[How many hours of a day you work on Excel]])),"",2)</f>
        <v/>
      </c>
      <c r="Q250" s="10" t="str">
        <f>IF(ISERROR(FIND("3",tblSalaries[[#This Row],[How many hours of a day you work on Excel]])),"",3)</f>
        <v/>
      </c>
      <c r="R250" s="10">
        <f>IF(ISERROR(FIND("4",tblSalaries[[#This Row],[How many hours of a day you work on Excel]])),"",4)</f>
        <v>4</v>
      </c>
      <c r="S250" s="10" t="str">
        <f>IF(ISERROR(FIND("5",tblSalaries[[#This Row],[How many hours of a day you work on Excel]])),"",5)</f>
        <v/>
      </c>
      <c r="T250" s="10">
        <f>IF(ISERROR(FIND("6",tblSalaries[[#This Row],[How many hours of a day you work on Excel]])),"",6)</f>
        <v>6</v>
      </c>
      <c r="U250" s="11" t="str">
        <f>IF(ISERROR(FIND("7",tblSalaries[[#This Row],[How many hours of a day you work on Excel]])),"",7)</f>
        <v/>
      </c>
      <c r="V250" s="11" t="str">
        <f>IF(ISERROR(FIND("8",tblSalaries[[#This Row],[How many hours of a day you work on Excel]])),"",8)</f>
        <v/>
      </c>
      <c r="W250" s="11">
        <f>IF(MAX(tblSalaries[[#This Row],[1 hour]:[8 hours]])=0,#N/A,MAX(tblSalaries[[#This Row],[1 hour]:[8 hours]]))</f>
        <v>6</v>
      </c>
      <c r="X250" s="11">
        <f>IF(ISERROR(tblSalaries[[#This Row],[max h]]),1,tblSalaries[[#This Row],[Salary in USD]]/tblSalaries[[#This Row],[max h]]/260)</f>
        <v>30.576923076923077</v>
      </c>
      <c r="Y250" s="11">
        <f>IF(tblSalaries[[#This Row],[Years of Experience]]="",0,"0")</f>
        <v>0</v>
      </c>
      <c r="Z250"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250" s="11">
        <f>IF(tblSalaries[[#This Row],[Salary in USD]]&lt;1000,1,0)</f>
        <v>0</v>
      </c>
      <c r="AB250" s="11">
        <f>IF(AND(tblSalaries[[#This Row],[Salary in USD]]&gt;1000,tblSalaries[[#This Row],[Salary in USD]]&lt;2000),1,0)</f>
        <v>0</v>
      </c>
    </row>
    <row r="251" spans="2:28" ht="15" customHeight="1">
      <c r="B251" t="s">
        <v>2254</v>
      </c>
      <c r="C251" s="1">
        <v>41055.045300925929</v>
      </c>
      <c r="D251" s="4">
        <v>25000</v>
      </c>
      <c r="E251">
        <v>25000</v>
      </c>
      <c r="F251" t="s">
        <v>6</v>
      </c>
      <c r="G251">
        <f>tblSalaries[[#This Row],[clean Salary (in local currency)]]*VLOOKUP(tblSalaries[[#This Row],[Currency]],tblXrate[],2,FALSE)</f>
        <v>25000</v>
      </c>
      <c r="H251" t="s">
        <v>91</v>
      </c>
      <c r="I251" t="s">
        <v>52</v>
      </c>
      <c r="J251" t="s">
        <v>8</v>
      </c>
      <c r="K251" t="str">
        <f>VLOOKUP(tblSalaries[[#This Row],[Where do you work]],tblCountries[[Actual]:[Mapping]],2,FALSE)</f>
        <v>India</v>
      </c>
      <c r="L251" t="s">
        <v>25</v>
      </c>
      <c r="O251" s="10">
        <f>IF(ISERROR(FIND("1",tblSalaries[[#This Row],[How many hours of a day you work on Excel]])),"",1)</f>
        <v>1</v>
      </c>
      <c r="P251" s="11">
        <f>IF(ISERROR(FIND("2",tblSalaries[[#This Row],[How many hours of a day you work on Excel]])),"",2)</f>
        <v>2</v>
      </c>
      <c r="Q251" s="10" t="str">
        <f>IF(ISERROR(FIND("3",tblSalaries[[#This Row],[How many hours of a day you work on Excel]])),"",3)</f>
        <v/>
      </c>
      <c r="R251" s="10" t="str">
        <f>IF(ISERROR(FIND("4",tblSalaries[[#This Row],[How many hours of a day you work on Excel]])),"",4)</f>
        <v/>
      </c>
      <c r="S251" s="10" t="str">
        <f>IF(ISERROR(FIND("5",tblSalaries[[#This Row],[How many hours of a day you work on Excel]])),"",5)</f>
        <v/>
      </c>
      <c r="T251" s="10" t="str">
        <f>IF(ISERROR(FIND("6",tblSalaries[[#This Row],[How many hours of a day you work on Excel]])),"",6)</f>
        <v/>
      </c>
      <c r="U251" s="11" t="str">
        <f>IF(ISERROR(FIND("7",tblSalaries[[#This Row],[How many hours of a day you work on Excel]])),"",7)</f>
        <v/>
      </c>
      <c r="V251" s="11" t="str">
        <f>IF(ISERROR(FIND("8",tblSalaries[[#This Row],[How many hours of a day you work on Excel]])),"",8)</f>
        <v/>
      </c>
      <c r="W251" s="11">
        <f>IF(MAX(tblSalaries[[#This Row],[1 hour]:[8 hours]])=0,#N/A,MAX(tblSalaries[[#This Row],[1 hour]:[8 hours]]))</f>
        <v>2</v>
      </c>
      <c r="X251" s="11">
        <f>IF(ISERROR(tblSalaries[[#This Row],[max h]]),1,tblSalaries[[#This Row],[Salary in USD]]/tblSalaries[[#This Row],[max h]]/260)</f>
        <v>48.07692307692308</v>
      </c>
      <c r="Y251" s="11">
        <f>IF(tblSalaries[[#This Row],[Years of Experience]]="",0,"0")</f>
        <v>0</v>
      </c>
      <c r="Z251"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251" s="11">
        <f>IF(tblSalaries[[#This Row],[Salary in USD]]&lt;1000,1,0)</f>
        <v>0</v>
      </c>
      <c r="AB251" s="11">
        <f>IF(AND(tblSalaries[[#This Row],[Salary in USD]]&gt;1000,tblSalaries[[#This Row],[Salary in USD]]&lt;2000),1,0)</f>
        <v>0</v>
      </c>
    </row>
    <row r="252" spans="2:28" ht="15" customHeight="1">
      <c r="B252" t="s">
        <v>2255</v>
      </c>
      <c r="C252" s="1">
        <v>41055.045347222222</v>
      </c>
      <c r="D252" s="4">
        <v>52500</v>
      </c>
      <c r="E252">
        <v>52500</v>
      </c>
      <c r="F252" t="s">
        <v>6</v>
      </c>
      <c r="G252">
        <f>tblSalaries[[#This Row],[clean Salary (in local currency)]]*VLOOKUP(tblSalaries[[#This Row],[Currency]],tblXrate[],2,FALSE)</f>
        <v>52500</v>
      </c>
      <c r="H252" t="s">
        <v>20</v>
      </c>
      <c r="I252" t="s">
        <v>20</v>
      </c>
      <c r="J252" t="s">
        <v>15</v>
      </c>
      <c r="K252" t="str">
        <f>VLOOKUP(tblSalaries[[#This Row],[Where do you work]],tblCountries[[Actual]:[Mapping]],2,FALSE)</f>
        <v>USA</v>
      </c>
      <c r="L252" t="s">
        <v>9</v>
      </c>
      <c r="O252" s="10" t="str">
        <f>IF(ISERROR(FIND("1",tblSalaries[[#This Row],[How many hours of a day you work on Excel]])),"",1)</f>
        <v/>
      </c>
      <c r="P252" s="11" t="str">
        <f>IF(ISERROR(FIND("2",tblSalaries[[#This Row],[How many hours of a day you work on Excel]])),"",2)</f>
        <v/>
      </c>
      <c r="Q252" s="10" t="str">
        <f>IF(ISERROR(FIND("3",tblSalaries[[#This Row],[How many hours of a day you work on Excel]])),"",3)</f>
        <v/>
      </c>
      <c r="R252" s="10">
        <f>IF(ISERROR(FIND("4",tblSalaries[[#This Row],[How many hours of a day you work on Excel]])),"",4)</f>
        <v>4</v>
      </c>
      <c r="S252" s="10" t="str">
        <f>IF(ISERROR(FIND("5",tblSalaries[[#This Row],[How many hours of a day you work on Excel]])),"",5)</f>
        <v/>
      </c>
      <c r="T252" s="10">
        <f>IF(ISERROR(FIND("6",tblSalaries[[#This Row],[How many hours of a day you work on Excel]])),"",6)</f>
        <v>6</v>
      </c>
      <c r="U252" s="11" t="str">
        <f>IF(ISERROR(FIND("7",tblSalaries[[#This Row],[How many hours of a day you work on Excel]])),"",7)</f>
        <v/>
      </c>
      <c r="V252" s="11" t="str">
        <f>IF(ISERROR(FIND("8",tblSalaries[[#This Row],[How many hours of a day you work on Excel]])),"",8)</f>
        <v/>
      </c>
      <c r="W252" s="11">
        <f>IF(MAX(tblSalaries[[#This Row],[1 hour]:[8 hours]])=0,#N/A,MAX(tblSalaries[[#This Row],[1 hour]:[8 hours]]))</f>
        <v>6</v>
      </c>
      <c r="X252" s="11">
        <f>IF(ISERROR(tblSalaries[[#This Row],[max h]]),1,tblSalaries[[#This Row],[Salary in USD]]/tblSalaries[[#This Row],[max h]]/260)</f>
        <v>33.653846153846153</v>
      </c>
      <c r="Y252" s="11">
        <f>IF(tblSalaries[[#This Row],[Years of Experience]]="",0,"0")</f>
        <v>0</v>
      </c>
      <c r="Z252"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252" s="11">
        <f>IF(tblSalaries[[#This Row],[Salary in USD]]&lt;1000,1,0)</f>
        <v>0</v>
      </c>
      <c r="AB252" s="11">
        <f>IF(AND(tblSalaries[[#This Row],[Salary in USD]]&gt;1000,tblSalaries[[#This Row],[Salary in USD]]&lt;2000),1,0)</f>
        <v>0</v>
      </c>
    </row>
    <row r="253" spans="2:28" ht="15" customHeight="1">
      <c r="B253" t="s">
        <v>2256</v>
      </c>
      <c r="C253" s="1">
        <v>41055.045451388891</v>
      </c>
      <c r="D253" s="4">
        <v>40000</v>
      </c>
      <c r="E253">
        <v>40000</v>
      </c>
      <c r="F253" t="s">
        <v>6</v>
      </c>
      <c r="G253">
        <f>tblSalaries[[#This Row],[clean Salary (in local currency)]]*VLOOKUP(tblSalaries[[#This Row],[Currency]],tblXrate[],2,FALSE)</f>
        <v>40000</v>
      </c>
      <c r="H253" t="s">
        <v>207</v>
      </c>
      <c r="I253" t="s">
        <v>20</v>
      </c>
      <c r="J253" t="s">
        <v>15</v>
      </c>
      <c r="K253" t="str">
        <f>VLOOKUP(tblSalaries[[#This Row],[Where do you work]],tblCountries[[Actual]:[Mapping]],2,FALSE)</f>
        <v>USA</v>
      </c>
      <c r="L253" t="s">
        <v>13</v>
      </c>
      <c r="O253" s="10" t="str">
        <f>IF(ISERROR(FIND("1",tblSalaries[[#This Row],[How many hours of a day you work on Excel]])),"",1)</f>
        <v/>
      </c>
      <c r="P253" s="11" t="str">
        <f>IF(ISERROR(FIND("2",tblSalaries[[#This Row],[How many hours of a day you work on Excel]])),"",2)</f>
        <v/>
      </c>
      <c r="Q253" s="10" t="str">
        <f>IF(ISERROR(FIND("3",tblSalaries[[#This Row],[How many hours of a day you work on Excel]])),"",3)</f>
        <v/>
      </c>
      <c r="R253" s="10" t="str">
        <f>IF(ISERROR(FIND("4",tblSalaries[[#This Row],[How many hours of a day you work on Excel]])),"",4)</f>
        <v/>
      </c>
      <c r="S253" s="10" t="str">
        <f>IF(ISERROR(FIND("5",tblSalaries[[#This Row],[How many hours of a day you work on Excel]])),"",5)</f>
        <v/>
      </c>
      <c r="T253" s="10" t="str">
        <f>IF(ISERROR(FIND("6",tblSalaries[[#This Row],[How many hours of a day you work on Excel]])),"",6)</f>
        <v/>
      </c>
      <c r="U253" s="11" t="str">
        <f>IF(ISERROR(FIND("7",tblSalaries[[#This Row],[How many hours of a day you work on Excel]])),"",7)</f>
        <v/>
      </c>
      <c r="V253" s="11">
        <f>IF(ISERROR(FIND("8",tblSalaries[[#This Row],[How many hours of a day you work on Excel]])),"",8)</f>
        <v>8</v>
      </c>
      <c r="W253" s="11">
        <f>IF(MAX(tblSalaries[[#This Row],[1 hour]:[8 hours]])=0,#N/A,MAX(tblSalaries[[#This Row],[1 hour]:[8 hours]]))</f>
        <v>8</v>
      </c>
      <c r="X253" s="11">
        <f>IF(ISERROR(tblSalaries[[#This Row],[max h]]),1,tblSalaries[[#This Row],[Salary in USD]]/tblSalaries[[#This Row],[max h]]/260)</f>
        <v>19.23076923076923</v>
      </c>
      <c r="Y253" s="11">
        <f>IF(tblSalaries[[#This Row],[Years of Experience]]="",0,"0")</f>
        <v>0</v>
      </c>
      <c r="Z253"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253" s="11">
        <f>IF(tblSalaries[[#This Row],[Salary in USD]]&lt;1000,1,0)</f>
        <v>0</v>
      </c>
      <c r="AB253" s="11">
        <f>IF(AND(tblSalaries[[#This Row],[Salary in USD]]&gt;1000,tblSalaries[[#This Row],[Salary in USD]]&lt;2000),1,0)</f>
        <v>0</v>
      </c>
    </row>
    <row r="254" spans="2:28" ht="15" customHeight="1">
      <c r="B254" t="s">
        <v>2257</v>
      </c>
      <c r="C254" s="1">
        <v>41055.045856481483</v>
      </c>
      <c r="D254" s="4" t="s">
        <v>323</v>
      </c>
      <c r="E254">
        <v>31000</v>
      </c>
      <c r="F254" t="s">
        <v>6</v>
      </c>
      <c r="G254">
        <f>tblSalaries[[#This Row],[clean Salary (in local currency)]]*VLOOKUP(tblSalaries[[#This Row],[Currency]],tblXrate[],2,FALSE)</f>
        <v>31000</v>
      </c>
      <c r="H254" t="s">
        <v>324</v>
      </c>
      <c r="I254" t="s">
        <v>20</v>
      </c>
      <c r="J254" t="s">
        <v>15</v>
      </c>
      <c r="K254" t="str">
        <f>VLOOKUP(tblSalaries[[#This Row],[Where do you work]],tblCountries[[Actual]:[Mapping]],2,FALSE)</f>
        <v>USA</v>
      </c>
      <c r="L254" t="s">
        <v>9</v>
      </c>
      <c r="O254" s="10" t="str">
        <f>IF(ISERROR(FIND("1",tblSalaries[[#This Row],[How many hours of a day you work on Excel]])),"",1)</f>
        <v/>
      </c>
      <c r="P254" s="11" t="str">
        <f>IF(ISERROR(FIND("2",tblSalaries[[#This Row],[How many hours of a day you work on Excel]])),"",2)</f>
        <v/>
      </c>
      <c r="Q254" s="10" t="str">
        <f>IF(ISERROR(FIND("3",tblSalaries[[#This Row],[How many hours of a day you work on Excel]])),"",3)</f>
        <v/>
      </c>
      <c r="R254" s="10">
        <f>IF(ISERROR(FIND("4",tblSalaries[[#This Row],[How many hours of a day you work on Excel]])),"",4)</f>
        <v>4</v>
      </c>
      <c r="S254" s="10" t="str">
        <f>IF(ISERROR(FIND("5",tblSalaries[[#This Row],[How many hours of a day you work on Excel]])),"",5)</f>
        <v/>
      </c>
      <c r="T254" s="10">
        <f>IF(ISERROR(FIND("6",tblSalaries[[#This Row],[How many hours of a day you work on Excel]])),"",6)</f>
        <v>6</v>
      </c>
      <c r="U254" s="11" t="str">
        <f>IF(ISERROR(FIND("7",tblSalaries[[#This Row],[How many hours of a day you work on Excel]])),"",7)</f>
        <v/>
      </c>
      <c r="V254" s="11" t="str">
        <f>IF(ISERROR(FIND("8",tblSalaries[[#This Row],[How many hours of a day you work on Excel]])),"",8)</f>
        <v/>
      </c>
      <c r="W254" s="11">
        <f>IF(MAX(tblSalaries[[#This Row],[1 hour]:[8 hours]])=0,#N/A,MAX(tblSalaries[[#This Row],[1 hour]:[8 hours]]))</f>
        <v>6</v>
      </c>
      <c r="X254" s="11">
        <f>IF(ISERROR(tblSalaries[[#This Row],[max h]]),1,tblSalaries[[#This Row],[Salary in USD]]/tblSalaries[[#This Row],[max h]]/260)</f>
        <v>19.871794871794872</v>
      </c>
      <c r="Y254" s="11">
        <f>IF(tblSalaries[[#This Row],[Years of Experience]]="",0,"0")</f>
        <v>0</v>
      </c>
      <c r="Z254"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254" s="11">
        <f>IF(tblSalaries[[#This Row],[Salary in USD]]&lt;1000,1,0)</f>
        <v>0</v>
      </c>
      <c r="AB254" s="11">
        <f>IF(AND(tblSalaries[[#This Row],[Salary in USD]]&gt;1000,tblSalaries[[#This Row],[Salary in USD]]&lt;2000),1,0)</f>
        <v>0</v>
      </c>
    </row>
    <row r="255" spans="2:28" ht="15" customHeight="1">
      <c r="B255" t="s">
        <v>2258</v>
      </c>
      <c r="C255" s="1">
        <v>41055.045972222222</v>
      </c>
      <c r="D255" s="4">
        <v>4390</v>
      </c>
      <c r="E255">
        <v>52680</v>
      </c>
      <c r="F255" t="s">
        <v>69</v>
      </c>
      <c r="G255">
        <f>tblSalaries[[#This Row],[clean Salary (in local currency)]]*VLOOKUP(tblSalaries[[#This Row],[Currency]],tblXrate[],2,FALSE)</f>
        <v>83033.071372504521</v>
      </c>
      <c r="H255" t="s">
        <v>325</v>
      </c>
      <c r="I255" t="s">
        <v>356</v>
      </c>
      <c r="J255" t="s">
        <v>71</v>
      </c>
      <c r="K255" t="str">
        <f>VLOOKUP(tblSalaries[[#This Row],[Where do you work]],tblCountries[[Actual]:[Mapping]],2,FALSE)</f>
        <v>UK</v>
      </c>
      <c r="L255" t="s">
        <v>13</v>
      </c>
      <c r="O255" s="10" t="str">
        <f>IF(ISERROR(FIND("1",tblSalaries[[#This Row],[How many hours of a day you work on Excel]])),"",1)</f>
        <v/>
      </c>
      <c r="P255" s="11" t="str">
        <f>IF(ISERROR(FIND("2",tblSalaries[[#This Row],[How many hours of a day you work on Excel]])),"",2)</f>
        <v/>
      </c>
      <c r="Q255" s="10" t="str">
        <f>IF(ISERROR(FIND("3",tblSalaries[[#This Row],[How many hours of a day you work on Excel]])),"",3)</f>
        <v/>
      </c>
      <c r="R255" s="10" t="str">
        <f>IF(ISERROR(FIND("4",tblSalaries[[#This Row],[How many hours of a day you work on Excel]])),"",4)</f>
        <v/>
      </c>
      <c r="S255" s="10" t="str">
        <f>IF(ISERROR(FIND("5",tblSalaries[[#This Row],[How many hours of a day you work on Excel]])),"",5)</f>
        <v/>
      </c>
      <c r="T255" s="10" t="str">
        <f>IF(ISERROR(FIND("6",tblSalaries[[#This Row],[How many hours of a day you work on Excel]])),"",6)</f>
        <v/>
      </c>
      <c r="U255" s="11" t="str">
        <f>IF(ISERROR(FIND("7",tblSalaries[[#This Row],[How many hours of a day you work on Excel]])),"",7)</f>
        <v/>
      </c>
      <c r="V255" s="11">
        <f>IF(ISERROR(FIND("8",tblSalaries[[#This Row],[How many hours of a day you work on Excel]])),"",8)</f>
        <v>8</v>
      </c>
      <c r="W255" s="11">
        <f>IF(MAX(tblSalaries[[#This Row],[1 hour]:[8 hours]])=0,#N/A,MAX(tblSalaries[[#This Row],[1 hour]:[8 hours]]))</f>
        <v>8</v>
      </c>
      <c r="X255" s="11">
        <f>IF(ISERROR(tblSalaries[[#This Row],[max h]]),1,tblSalaries[[#This Row],[Salary in USD]]/tblSalaries[[#This Row],[max h]]/260)</f>
        <v>39.919745852165633</v>
      </c>
      <c r="Y255" s="11">
        <f>IF(tblSalaries[[#This Row],[Years of Experience]]="",0,"0")</f>
        <v>0</v>
      </c>
      <c r="Z255"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255" s="11">
        <f>IF(tblSalaries[[#This Row],[Salary in USD]]&lt;1000,1,0)</f>
        <v>0</v>
      </c>
      <c r="AB255" s="11">
        <f>IF(AND(tblSalaries[[#This Row],[Salary in USD]]&gt;1000,tblSalaries[[#This Row],[Salary in USD]]&lt;2000),1,0)</f>
        <v>0</v>
      </c>
    </row>
    <row r="256" spans="2:28" ht="15" customHeight="1">
      <c r="B256" t="s">
        <v>2259</v>
      </c>
      <c r="C256" s="1">
        <v>41055.04619212963</v>
      </c>
      <c r="D256" s="4">
        <v>130000</v>
      </c>
      <c r="E256">
        <v>130000</v>
      </c>
      <c r="F256" t="s">
        <v>6</v>
      </c>
      <c r="G256">
        <f>tblSalaries[[#This Row],[clean Salary (in local currency)]]*VLOOKUP(tblSalaries[[#This Row],[Currency]],tblXrate[],2,FALSE)</f>
        <v>130000</v>
      </c>
      <c r="H256" t="s">
        <v>326</v>
      </c>
      <c r="I256" t="s">
        <v>52</v>
      </c>
      <c r="J256" t="s">
        <v>15</v>
      </c>
      <c r="K256" t="str">
        <f>VLOOKUP(tblSalaries[[#This Row],[Where do you work]],tblCountries[[Actual]:[Mapping]],2,FALSE)</f>
        <v>USA</v>
      </c>
      <c r="L256" t="s">
        <v>9</v>
      </c>
      <c r="O256" s="10" t="str">
        <f>IF(ISERROR(FIND("1",tblSalaries[[#This Row],[How many hours of a day you work on Excel]])),"",1)</f>
        <v/>
      </c>
      <c r="P256" s="11" t="str">
        <f>IF(ISERROR(FIND("2",tblSalaries[[#This Row],[How many hours of a day you work on Excel]])),"",2)</f>
        <v/>
      </c>
      <c r="Q256" s="10" t="str">
        <f>IF(ISERROR(FIND("3",tblSalaries[[#This Row],[How many hours of a day you work on Excel]])),"",3)</f>
        <v/>
      </c>
      <c r="R256" s="10">
        <f>IF(ISERROR(FIND("4",tblSalaries[[#This Row],[How many hours of a day you work on Excel]])),"",4)</f>
        <v>4</v>
      </c>
      <c r="S256" s="10" t="str">
        <f>IF(ISERROR(FIND("5",tblSalaries[[#This Row],[How many hours of a day you work on Excel]])),"",5)</f>
        <v/>
      </c>
      <c r="T256" s="10">
        <f>IF(ISERROR(FIND("6",tblSalaries[[#This Row],[How many hours of a day you work on Excel]])),"",6)</f>
        <v>6</v>
      </c>
      <c r="U256" s="11" t="str">
        <f>IF(ISERROR(FIND("7",tblSalaries[[#This Row],[How many hours of a day you work on Excel]])),"",7)</f>
        <v/>
      </c>
      <c r="V256" s="11" t="str">
        <f>IF(ISERROR(FIND("8",tblSalaries[[#This Row],[How many hours of a day you work on Excel]])),"",8)</f>
        <v/>
      </c>
      <c r="W256" s="11">
        <f>IF(MAX(tblSalaries[[#This Row],[1 hour]:[8 hours]])=0,#N/A,MAX(tblSalaries[[#This Row],[1 hour]:[8 hours]]))</f>
        <v>6</v>
      </c>
      <c r="X256" s="11">
        <f>IF(ISERROR(tblSalaries[[#This Row],[max h]]),1,tblSalaries[[#This Row],[Salary in USD]]/tblSalaries[[#This Row],[max h]]/260)</f>
        <v>83.333333333333343</v>
      </c>
      <c r="Y256" s="11">
        <f>IF(tblSalaries[[#This Row],[Years of Experience]]="",0,"0")</f>
        <v>0</v>
      </c>
      <c r="Z256"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256" s="11">
        <f>IF(tblSalaries[[#This Row],[Salary in USD]]&lt;1000,1,0)</f>
        <v>0</v>
      </c>
      <c r="AB256" s="11">
        <f>IF(AND(tblSalaries[[#This Row],[Salary in USD]]&gt;1000,tblSalaries[[#This Row],[Salary in USD]]&lt;2000),1,0)</f>
        <v>0</v>
      </c>
    </row>
    <row r="257" spans="2:28" ht="15" customHeight="1">
      <c r="B257" t="s">
        <v>2260</v>
      </c>
      <c r="C257" s="1">
        <v>41055.046273148146</v>
      </c>
      <c r="D257" s="4" t="s">
        <v>327</v>
      </c>
      <c r="E257">
        <v>470000</v>
      </c>
      <c r="F257" t="s">
        <v>40</v>
      </c>
      <c r="G257">
        <f>tblSalaries[[#This Row],[clean Salary (in local currency)]]*VLOOKUP(tblSalaries[[#This Row],[Currency]],tblXrate[],2,FALSE)</f>
        <v>8369.7208430980063</v>
      </c>
      <c r="H257" t="s">
        <v>328</v>
      </c>
      <c r="I257" t="s">
        <v>20</v>
      </c>
      <c r="J257" t="s">
        <v>8</v>
      </c>
      <c r="K257" t="str">
        <f>VLOOKUP(tblSalaries[[#This Row],[Where do you work]],tblCountries[[Actual]:[Mapping]],2,FALSE)</f>
        <v>India</v>
      </c>
      <c r="L257" t="s">
        <v>13</v>
      </c>
      <c r="O257" s="10" t="str">
        <f>IF(ISERROR(FIND("1",tblSalaries[[#This Row],[How many hours of a day you work on Excel]])),"",1)</f>
        <v/>
      </c>
      <c r="P257" s="11" t="str">
        <f>IF(ISERROR(FIND("2",tblSalaries[[#This Row],[How many hours of a day you work on Excel]])),"",2)</f>
        <v/>
      </c>
      <c r="Q257" s="10" t="str">
        <f>IF(ISERROR(FIND("3",tblSalaries[[#This Row],[How many hours of a day you work on Excel]])),"",3)</f>
        <v/>
      </c>
      <c r="R257" s="10" t="str">
        <f>IF(ISERROR(FIND("4",tblSalaries[[#This Row],[How many hours of a day you work on Excel]])),"",4)</f>
        <v/>
      </c>
      <c r="S257" s="10" t="str">
        <f>IF(ISERROR(FIND("5",tblSalaries[[#This Row],[How many hours of a day you work on Excel]])),"",5)</f>
        <v/>
      </c>
      <c r="T257" s="10" t="str">
        <f>IF(ISERROR(FIND("6",tblSalaries[[#This Row],[How many hours of a day you work on Excel]])),"",6)</f>
        <v/>
      </c>
      <c r="U257" s="11" t="str">
        <f>IF(ISERROR(FIND("7",tblSalaries[[#This Row],[How many hours of a day you work on Excel]])),"",7)</f>
        <v/>
      </c>
      <c r="V257" s="11">
        <f>IF(ISERROR(FIND("8",tblSalaries[[#This Row],[How many hours of a day you work on Excel]])),"",8)</f>
        <v>8</v>
      </c>
      <c r="W257" s="11">
        <f>IF(MAX(tblSalaries[[#This Row],[1 hour]:[8 hours]])=0,#N/A,MAX(tblSalaries[[#This Row],[1 hour]:[8 hours]]))</f>
        <v>8</v>
      </c>
      <c r="X257" s="11">
        <f>IF(ISERROR(tblSalaries[[#This Row],[max h]]),1,tblSalaries[[#This Row],[Salary in USD]]/tblSalaries[[#This Row],[max h]]/260)</f>
        <v>4.0239042514894265</v>
      </c>
      <c r="Y257" s="11">
        <f>IF(tblSalaries[[#This Row],[Years of Experience]]="",0,"0")</f>
        <v>0</v>
      </c>
      <c r="Z257"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257" s="11">
        <f>IF(tblSalaries[[#This Row],[Salary in USD]]&lt;1000,1,0)</f>
        <v>0</v>
      </c>
      <c r="AB257" s="11">
        <f>IF(AND(tblSalaries[[#This Row],[Salary in USD]]&gt;1000,tblSalaries[[#This Row],[Salary in USD]]&lt;2000),1,0)</f>
        <v>0</v>
      </c>
    </row>
    <row r="258" spans="2:28" ht="15" customHeight="1">
      <c r="B258" t="s">
        <v>2261</v>
      </c>
      <c r="C258" s="1">
        <v>41055.046550925923</v>
      </c>
      <c r="D258" s="4">
        <v>51000</v>
      </c>
      <c r="E258">
        <v>51000</v>
      </c>
      <c r="F258" t="s">
        <v>6</v>
      </c>
      <c r="G258">
        <f>tblSalaries[[#This Row],[clean Salary (in local currency)]]*VLOOKUP(tblSalaries[[#This Row],[Currency]],tblXrate[],2,FALSE)</f>
        <v>51000</v>
      </c>
      <c r="H258" t="s">
        <v>329</v>
      </c>
      <c r="I258" t="s">
        <v>20</v>
      </c>
      <c r="J258" t="s">
        <v>15</v>
      </c>
      <c r="K258" t="str">
        <f>VLOOKUP(tblSalaries[[#This Row],[Where do you work]],tblCountries[[Actual]:[Mapping]],2,FALSE)</f>
        <v>USA</v>
      </c>
      <c r="L258" t="s">
        <v>18</v>
      </c>
      <c r="O258" s="10" t="str">
        <f>IF(ISERROR(FIND("1",tblSalaries[[#This Row],[How many hours of a day you work on Excel]])),"",1)</f>
        <v/>
      </c>
      <c r="P258" s="11">
        <f>IF(ISERROR(FIND("2",tblSalaries[[#This Row],[How many hours of a day you work on Excel]])),"",2)</f>
        <v>2</v>
      </c>
      <c r="Q258" s="10">
        <f>IF(ISERROR(FIND("3",tblSalaries[[#This Row],[How many hours of a day you work on Excel]])),"",3)</f>
        <v>3</v>
      </c>
      <c r="R258" s="10" t="str">
        <f>IF(ISERROR(FIND("4",tblSalaries[[#This Row],[How many hours of a day you work on Excel]])),"",4)</f>
        <v/>
      </c>
      <c r="S258" s="10" t="str">
        <f>IF(ISERROR(FIND("5",tblSalaries[[#This Row],[How many hours of a day you work on Excel]])),"",5)</f>
        <v/>
      </c>
      <c r="T258" s="10" t="str">
        <f>IF(ISERROR(FIND("6",tblSalaries[[#This Row],[How many hours of a day you work on Excel]])),"",6)</f>
        <v/>
      </c>
      <c r="U258" s="11" t="str">
        <f>IF(ISERROR(FIND("7",tblSalaries[[#This Row],[How many hours of a day you work on Excel]])),"",7)</f>
        <v/>
      </c>
      <c r="V258" s="11" t="str">
        <f>IF(ISERROR(FIND("8",tblSalaries[[#This Row],[How many hours of a day you work on Excel]])),"",8)</f>
        <v/>
      </c>
      <c r="W258" s="11">
        <f>IF(MAX(tblSalaries[[#This Row],[1 hour]:[8 hours]])=0,#N/A,MAX(tblSalaries[[#This Row],[1 hour]:[8 hours]]))</f>
        <v>3</v>
      </c>
      <c r="X258" s="11">
        <f>IF(ISERROR(tblSalaries[[#This Row],[max h]]),1,tblSalaries[[#This Row],[Salary in USD]]/tblSalaries[[#This Row],[max h]]/260)</f>
        <v>65.384615384615387</v>
      </c>
      <c r="Y258" s="11">
        <f>IF(tblSalaries[[#This Row],[Years of Experience]]="",0,"0")</f>
        <v>0</v>
      </c>
      <c r="Z258"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258" s="11">
        <f>IF(tblSalaries[[#This Row],[Salary in USD]]&lt;1000,1,0)</f>
        <v>0</v>
      </c>
      <c r="AB258" s="11">
        <f>IF(AND(tblSalaries[[#This Row],[Salary in USD]]&gt;1000,tblSalaries[[#This Row],[Salary in USD]]&lt;2000),1,0)</f>
        <v>0</v>
      </c>
    </row>
    <row r="259" spans="2:28" ht="15" customHeight="1">
      <c r="B259" t="s">
        <v>2262</v>
      </c>
      <c r="C259" s="1">
        <v>41055.046736111108</v>
      </c>
      <c r="D259" s="4" t="s">
        <v>330</v>
      </c>
      <c r="E259">
        <v>60000</v>
      </c>
      <c r="F259" t="s">
        <v>69</v>
      </c>
      <c r="G259">
        <f>tblSalaries[[#This Row],[clean Salary (in local currency)]]*VLOOKUP(tblSalaries[[#This Row],[Currency]],tblXrate[],2,FALSE)</f>
        <v>94570.696324037053</v>
      </c>
      <c r="H259" t="s">
        <v>331</v>
      </c>
      <c r="I259" t="s">
        <v>20</v>
      </c>
      <c r="J259" t="s">
        <v>71</v>
      </c>
      <c r="K259" t="str">
        <f>VLOOKUP(tblSalaries[[#This Row],[Where do you work]],tblCountries[[Actual]:[Mapping]],2,FALSE)</f>
        <v>UK</v>
      </c>
      <c r="L259" t="s">
        <v>13</v>
      </c>
      <c r="O259" s="10" t="str">
        <f>IF(ISERROR(FIND("1",tblSalaries[[#This Row],[How many hours of a day you work on Excel]])),"",1)</f>
        <v/>
      </c>
      <c r="P259" s="11" t="str">
        <f>IF(ISERROR(FIND("2",tblSalaries[[#This Row],[How many hours of a day you work on Excel]])),"",2)</f>
        <v/>
      </c>
      <c r="Q259" s="10" t="str">
        <f>IF(ISERROR(FIND("3",tblSalaries[[#This Row],[How many hours of a day you work on Excel]])),"",3)</f>
        <v/>
      </c>
      <c r="R259" s="10" t="str">
        <f>IF(ISERROR(FIND("4",tblSalaries[[#This Row],[How many hours of a day you work on Excel]])),"",4)</f>
        <v/>
      </c>
      <c r="S259" s="10" t="str">
        <f>IF(ISERROR(FIND("5",tblSalaries[[#This Row],[How many hours of a day you work on Excel]])),"",5)</f>
        <v/>
      </c>
      <c r="T259" s="10" t="str">
        <f>IF(ISERROR(FIND("6",tblSalaries[[#This Row],[How many hours of a day you work on Excel]])),"",6)</f>
        <v/>
      </c>
      <c r="U259" s="11" t="str">
        <f>IF(ISERROR(FIND("7",tblSalaries[[#This Row],[How many hours of a day you work on Excel]])),"",7)</f>
        <v/>
      </c>
      <c r="V259" s="11">
        <f>IF(ISERROR(FIND("8",tblSalaries[[#This Row],[How many hours of a day you work on Excel]])),"",8)</f>
        <v>8</v>
      </c>
      <c r="W259" s="11">
        <f>IF(MAX(tblSalaries[[#This Row],[1 hour]:[8 hours]])=0,#N/A,MAX(tblSalaries[[#This Row],[1 hour]:[8 hours]]))</f>
        <v>8</v>
      </c>
      <c r="X259" s="11">
        <f>IF(ISERROR(tblSalaries[[#This Row],[max h]]),1,tblSalaries[[#This Row],[Salary in USD]]/tblSalaries[[#This Row],[max h]]/260)</f>
        <v>45.466680925017812</v>
      </c>
      <c r="Y259" s="11">
        <f>IF(tblSalaries[[#This Row],[Years of Experience]]="",0,"0")</f>
        <v>0</v>
      </c>
      <c r="Z259"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259" s="11">
        <f>IF(tblSalaries[[#This Row],[Salary in USD]]&lt;1000,1,0)</f>
        <v>0</v>
      </c>
      <c r="AB259" s="11">
        <f>IF(AND(tblSalaries[[#This Row],[Salary in USD]]&gt;1000,tblSalaries[[#This Row],[Salary in USD]]&lt;2000),1,0)</f>
        <v>0</v>
      </c>
    </row>
    <row r="260" spans="2:28" ht="15" customHeight="1">
      <c r="B260" t="s">
        <v>2263</v>
      </c>
      <c r="C260" s="1">
        <v>41055.047013888892</v>
      </c>
      <c r="D260" s="4">
        <v>1920000</v>
      </c>
      <c r="E260">
        <v>1920000</v>
      </c>
      <c r="F260" t="s">
        <v>40</v>
      </c>
      <c r="G260">
        <f>tblSalaries[[#This Row],[clean Salary (in local currency)]]*VLOOKUP(tblSalaries[[#This Row],[Currency]],tblXrate[],2,FALSE)</f>
        <v>34191.200039889729</v>
      </c>
      <c r="H260" t="s">
        <v>201</v>
      </c>
      <c r="I260" t="s">
        <v>52</v>
      </c>
      <c r="J260" t="s">
        <v>8</v>
      </c>
      <c r="K260" t="str">
        <f>VLOOKUP(tblSalaries[[#This Row],[Where do you work]],tblCountries[[Actual]:[Mapping]],2,FALSE)</f>
        <v>India</v>
      </c>
      <c r="L260" t="s">
        <v>18</v>
      </c>
      <c r="O260" s="10" t="str">
        <f>IF(ISERROR(FIND("1",tblSalaries[[#This Row],[How many hours of a day you work on Excel]])),"",1)</f>
        <v/>
      </c>
      <c r="P260" s="11">
        <f>IF(ISERROR(FIND("2",tblSalaries[[#This Row],[How many hours of a day you work on Excel]])),"",2)</f>
        <v>2</v>
      </c>
      <c r="Q260" s="10">
        <f>IF(ISERROR(FIND("3",tblSalaries[[#This Row],[How many hours of a day you work on Excel]])),"",3)</f>
        <v>3</v>
      </c>
      <c r="R260" s="10" t="str">
        <f>IF(ISERROR(FIND("4",tblSalaries[[#This Row],[How many hours of a day you work on Excel]])),"",4)</f>
        <v/>
      </c>
      <c r="S260" s="10" t="str">
        <f>IF(ISERROR(FIND("5",tblSalaries[[#This Row],[How many hours of a day you work on Excel]])),"",5)</f>
        <v/>
      </c>
      <c r="T260" s="10" t="str">
        <f>IF(ISERROR(FIND("6",tblSalaries[[#This Row],[How many hours of a day you work on Excel]])),"",6)</f>
        <v/>
      </c>
      <c r="U260" s="11" t="str">
        <f>IF(ISERROR(FIND("7",tblSalaries[[#This Row],[How many hours of a day you work on Excel]])),"",7)</f>
        <v/>
      </c>
      <c r="V260" s="11" t="str">
        <f>IF(ISERROR(FIND("8",tblSalaries[[#This Row],[How many hours of a day you work on Excel]])),"",8)</f>
        <v/>
      </c>
      <c r="W260" s="11">
        <f>IF(MAX(tblSalaries[[#This Row],[1 hour]:[8 hours]])=0,#N/A,MAX(tblSalaries[[#This Row],[1 hour]:[8 hours]]))</f>
        <v>3</v>
      </c>
      <c r="X260" s="11">
        <f>IF(ISERROR(tblSalaries[[#This Row],[max h]]),1,tblSalaries[[#This Row],[Salary in USD]]/tblSalaries[[#This Row],[max h]]/260)</f>
        <v>43.834871846012476</v>
      </c>
      <c r="Y260" s="11">
        <f>IF(tblSalaries[[#This Row],[Years of Experience]]="",0,"0")</f>
        <v>0</v>
      </c>
      <c r="Z260"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260" s="11">
        <f>IF(tblSalaries[[#This Row],[Salary in USD]]&lt;1000,1,0)</f>
        <v>0</v>
      </c>
      <c r="AB260" s="11">
        <f>IF(AND(tblSalaries[[#This Row],[Salary in USD]]&gt;1000,tblSalaries[[#This Row],[Salary in USD]]&lt;2000),1,0)</f>
        <v>0</v>
      </c>
    </row>
    <row r="261" spans="2:28" ht="15" customHeight="1">
      <c r="B261" t="s">
        <v>2264</v>
      </c>
      <c r="C261" s="1">
        <v>41055.047222222223</v>
      </c>
      <c r="D261" s="4">
        <v>28000</v>
      </c>
      <c r="E261">
        <v>28000</v>
      </c>
      <c r="F261" t="s">
        <v>69</v>
      </c>
      <c r="G261">
        <f>tblSalaries[[#This Row],[clean Salary (in local currency)]]*VLOOKUP(tblSalaries[[#This Row],[Currency]],tblXrate[],2,FALSE)</f>
        <v>44132.991617883956</v>
      </c>
      <c r="H261" t="s">
        <v>332</v>
      </c>
      <c r="I261" t="s">
        <v>20</v>
      </c>
      <c r="J261" t="s">
        <v>71</v>
      </c>
      <c r="K261" t="str">
        <f>VLOOKUP(tblSalaries[[#This Row],[Where do you work]],tblCountries[[Actual]:[Mapping]],2,FALSE)</f>
        <v>UK</v>
      </c>
      <c r="L261" t="s">
        <v>13</v>
      </c>
      <c r="O261" s="10" t="str">
        <f>IF(ISERROR(FIND("1",tblSalaries[[#This Row],[How many hours of a day you work on Excel]])),"",1)</f>
        <v/>
      </c>
      <c r="P261" s="11" t="str">
        <f>IF(ISERROR(FIND("2",tblSalaries[[#This Row],[How many hours of a day you work on Excel]])),"",2)</f>
        <v/>
      </c>
      <c r="Q261" s="10" t="str">
        <f>IF(ISERROR(FIND("3",tblSalaries[[#This Row],[How many hours of a day you work on Excel]])),"",3)</f>
        <v/>
      </c>
      <c r="R261" s="10" t="str">
        <f>IF(ISERROR(FIND("4",tblSalaries[[#This Row],[How many hours of a day you work on Excel]])),"",4)</f>
        <v/>
      </c>
      <c r="S261" s="10" t="str">
        <f>IF(ISERROR(FIND("5",tblSalaries[[#This Row],[How many hours of a day you work on Excel]])),"",5)</f>
        <v/>
      </c>
      <c r="T261" s="10" t="str">
        <f>IF(ISERROR(FIND("6",tblSalaries[[#This Row],[How many hours of a day you work on Excel]])),"",6)</f>
        <v/>
      </c>
      <c r="U261" s="11" t="str">
        <f>IF(ISERROR(FIND("7",tblSalaries[[#This Row],[How many hours of a day you work on Excel]])),"",7)</f>
        <v/>
      </c>
      <c r="V261" s="11">
        <f>IF(ISERROR(FIND("8",tblSalaries[[#This Row],[How many hours of a day you work on Excel]])),"",8)</f>
        <v>8</v>
      </c>
      <c r="W261" s="11">
        <f>IF(MAX(tblSalaries[[#This Row],[1 hour]:[8 hours]])=0,#N/A,MAX(tblSalaries[[#This Row],[1 hour]:[8 hours]]))</f>
        <v>8</v>
      </c>
      <c r="X261" s="11">
        <f>IF(ISERROR(tblSalaries[[#This Row],[max h]]),1,tblSalaries[[#This Row],[Salary in USD]]/tblSalaries[[#This Row],[max h]]/260)</f>
        <v>21.217784431674978</v>
      </c>
      <c r="Y261" s="11">
        <f>IF(tblSalaries[[#This Row],[Years of Experience]]="",0,"0")</f>
        <v>0</v>
      </c>
      <c r="Z261"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261" s="11">
        <f>IF(tblSalaries[[#This Row],[Salary in USD]]&lt;1000,1,0)</f>
        <v>0</v>
      </c>
      <c r="AB261" s="11">
        <f>IF(AND(tblSalaries[[#This Row],[Salary in USD]]&gt;1000,tblSalaries[[#This Row],[Salary in USD]]&lt;2000),1,0)</f>
        <v>0</v>
      </c>
    </row>
    <row r="262" spans="2:28" ht="15" customHeight="1">
      <c r="B262" t="s">
        <v>2265</v>
      </c>
      <c r="C262" s="1">
        <v>41055.047268518516</v>
      </c>
      <c r="D262" s="4">
        <v>73000</v>
      </c>
      <c r="E262">
        <v>73000</v>
      </c>
      <c r="F262" t="s">
        <v>6</v>
      </c>
      <c r="G262">
        <f>tblSalaries[[#This Row],[clean Salary (in local currency)]]*VLOOKUP(tblSalaries[[#This Row],[Currency]],tblXrate[],2,FALSE)</f>
        <v>73000</v>
      </c>
      <c r="H262" t="s">
        <v>333</v>
      </c>
      <c r="I262" t="s">
        <v>67</v>
      </c>
      <c r="J262" t="s">
        <v>15</v>
      </c>
      <c r="K262" t="str">
        <f>VLOOKUP(tblSalaries[[#This Row],[Where do you work]],tblCountries[[Actual]:[Mapping]],2,FALSE)</f>
        <v>USA</v>
      </c>
      <c r="L262" t="s">
        <v>9</v>
      </c>
      <c r="O262" s="10" t="str">
        <f>IF(ISERROR(FIND("1",tblSalaries[[#This Row],[How many hours of a day you work on Excel]])),"",1)</f>
        <v/>
      </c>
      <c r="P262" s="11" t="str">
        <f>IF(ISERROR(FIND("2",tblSalaries[[#This Row],[How many hours of a day you work on Excel]])),"",2)</f>
        <v/>
      </c>
      <c r="Q262" s="10" t="str">
        <f>IF(ISERROR(FIND("3",tblSalaries[[#This Row],[How many hours of a day you work on Excel]])),"",3)</f>
        <v/>
      </c>
      <c r="R262" s="10">
        <f>IF(ISERROR(FIND("4",tblSalaries[[#This Row],[How many hours of a day you work on Excel]])),"",4)</f>
        <v>4</v>
      </c>
      <c r="S262" s="10" t="str">
        <f>IF(ISERROR(FIND("5",tblSalaries[[#This Row],[How many hours of a day you work on Excel]])),"",5)</f>
        <v/>
      </c>
      <c r="T262" s="10">
        <f>IF(ISERROR(FIND("6",tblSalaries[[#This Row],[How many hours of a day you work on Excel]])),"",6)</f>
        <v>6</v>
      </c>
      <c r="U262" s="11" t="str">
        <f>IF(ISERROR(FIND("7",tblSalaries[[#This Row],[How many hours of a day you work on Excel]])),"",7)</f>
        <v/>
      </c>
      <c r="V262" s="11" t="str">
        <f>IF(ISERROR(FIND("8",tblSalaries[[#This Row],[How many hours of a day you work on Excel]])),"",8)</f>
        <v/>
      </c>
      <c r="W262" s="11">
        <f>IF(MAX(tblSalaries[[#This Row],[1 hour]:[8 hours]])=0,#N/A,MAX(tblSalaries[[#This Row],[1 hour]:[8 hours]]))</f>
        <v>6</v>
      </c>
      <c r="X262" s="11">
        <f>IF(ISERROR(tblSalaries[[#This Row],[max h]]),1,tblSalaries[[#This Row],[Salary in USD]]/tblSalaries[[#This Row],[max h]]/260)</f>
        <v>46.794871794871796</v>
      </c>
      <c r="Y262" s="11">
        <f>IF(tblSalaries[[#This Row],[Years of Experience]]="",0,"0")</f>
        <v>0</v>
      </c>
      <c r="Z262"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262" s="11">
        <f>IF(tblSalaries[[#This Row],[Salary in USD]]&lt;1000,1,0)</f>
        <v>0</v>
      </c>
      <c r="AB262" s="11">
        <f>IF(AND(tblSalaries[[#This Row],[Salary in USD]]&gt;1000,tblSalaries[[#This Row],[Salary in USD]]&lt;2000),1,0)</f>
        <v>0</v>
      </c>
    </row>
    <row r="263" spans="2:28" ht="15" customHeight="1">
      <c r="B263" t="s">
        <v>2266</v>
      </c>
      <c r="C263" s="1">
        <v>41055.047442129631</v>
      </c>
      <c r="D263" s="4">
        <v>62400</v>
      </c>
      <c r="E263">
        <v>62400</v>
      </c>
      <c r="F263" t="s">
        <v>6</v>
      </c>
      <c r="G263">
        <f>tblSalaries[[#This Row],[clean Salary (in local currency)]]*VLOOKUP(tblSalaries[[#This Row],[Currency]],tblXrate[],2,FALSE)</f>
        <v>62400</v>
      </c>
      <c r="H263" t="s">
        <v>334</v>
      </c>
      <c r="I263" t="s">
        <v>310</v>
      </c>
      <c r="J263" t="s">
        <v>15</v>
      </c>
      <c r="K263" t="str">
        <f>VLOOKUP(tblSalaries[[#This Row],[Where do you work]],tblCountries[[Actual]:[Mapping]],2,FALSE)</f>
        <v>USA</v>
      </c>
      <c r="L263" t="s">
        <v>13</v>
      </c>
      <c r="O263" s="10" t="str">
        <f>IF(ISERROR(FIND("1",tblSalaries[[#This Row],[How many hours of a day you work on Excel]])),"",1)</f>
        <v/>
      </c>
      <c r="P263" s="11" t="str">
        <f>IF(ISERROR(FIND("2",tblSalaries[[#This Row],[How many hours of a day you work on Excel]])),"",2)</f>
        <v/>
      </c>
      <c r="Q263" s="10" t="str">
        <f>IF(ISERROR(FIND("3",tblSalaries[[#This Row],[How many hours of a day you work on Excel]])),"",3)</f>
        <v/>
      </c>
      <c r="R263" s="10" t="str">
        <f>IF(ISERROR(FIND("4",tblSalaries[[#This Row],[How many hours of a day you work on Excel]])),"",4)</f>
        <v/>
      </c>
      <c r="S263" s="10" t="str">
        <f>IF(ISERROR(FIND("5",tblSalaries[[#This Row],[How many hours of a day you work on Excel]])),"",5)</f>
        <v/>
      </c>
      <c r="T263" s="10" t="str">
        <f>IF(ISERROR(FIND("6",tblSalaries[[#This Row],[How many hours of a day you work on Excel]])),"",6)</f>
        <v/>
      </c>
      <c r="U263" s="11" t="str">
        <f>IF(ISERROR(FIND("7",tblSalaries[[#This Row],[How many hours of a day you work on Excel]])),"",7)</f>
        <v/>
      </c>
      <c r="V263" s="11">
        <f>IF(ISERROR(FIND("8",tblSalaries[[#This Row],[How many hours of a day you work on Excel]])),"",8)</f>
        <v>8</v>
      </c>
      <c r="W263" s="11">
        <f>IF(MAX(tblSalaries[[#This Row],[1 hour]:[8 hours]])=0,#N/A,MAX(tblSalaries[[#This Row],[1 hour]:[8 hours]]))</f>
        <v>8</v>
      </c>
      <c r="X263" s="11">
        <f>IF(ISERROR(tblSalaries[[#This Row],[max h]]),1,tblSalaries[[#This Row],[Salary in USD]]/tblSalaries[[#This Row],[max h]]/260)</f>
        <v>30</v>
      </c>
      <c r="Y263" s="11">
        <f>IF(tblSalaries[[#This Row],[Years of Experience]]="",0,"0")</f>
        <v>0</v>
      </c>
      <c r="Z263"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263" s="11">
        <f>IF(tblSalaries[[#This Row],[Salary in USD]]&lt;1000,1,0)</f>
        <v>0</v>
      </c>
      <c r="AB263" s="11">
        <f>IF(AND(tblSalaries[[#This Row],[Salary in USD]]&gt;1000,tblSalaries[[#This Row],[Salary in USD]]&lt;2000),1,0)</f>
        <v>0</v>
      </c>
    </row>
    <row r="264" spans="2:28" ht="15" customHeight="1">
      <c r="B264" t="s">
        <v>2267</v>
      </c>
      <c r="C264" s="1">
        <v>41055.047465277778</v>
      </c>
      <c r="D264" s="4">
        <v>2300</v>
      </c>
      <c r="E264">
        <v>27600</v>
      </c>
      <c r="F264" t="s">
        <v>6</v>
      </c>
      <c r="G264">
        <f>tblSalaries[[#This Row],[clean Salary (in local currency)]]*VLOOKUP(tblSalaries[[#This Row],[Currency]],tblXrate[],2,FALSE)</f>
        <v>27600</v>
      </c>
      <c r="H264" t="s">
        <v>335</v>
      </c>
      <c r="I264" t="s">
        <v>356</v>
      </c>
      <c r="J264" t="s">
        <v>171</v>
      </c>
      <c r="K264" t="str">
        <f>VLOOKUP(tblSalaries[[#This Row],[Where do you work]],tblCountries[[Actual]:[Mapping]],2,FALSE)</f>
        <v>Singapore</v>
      </c>
      <c r="L264" t="s">
        <v>13</v>
      </c>
      <c r="O264" s="10" t="str">
        <f>IF(ISERROR(FIND("1",tblSalaries[[#This Row],[How many hours of a day you work on Excel]])),"",1)</f>
        <v/>
      </c>
      <c r="P264" s="11" t="str">
        <f>IF(ISERROR(FIND("2",tblSalaries[[#This Row],[How many hours of a day you work on Excel]])),"",2)</f>
        <v/>
      </c>
      <c r="Q264" s="10" t="str">
        <f>IF(ISERROR(FIND("3",tblSalaries[[#This Row],[How many hours of a day you work on Excel]])),"",3)</f>
        <v/>
      </c>
      <c r="R264" s="10" t="str">
        <f>IF(ISERROR(FIND("4",tblSalaries[[#This Row],[How many hours of a day you work on Excel]])),"",4)</f>
        <v/>
      </c>
      <c r="S264" s="10" t="str">
        <f>IF(ISERROR(FIND("5",tblSalaries[[#This Row],[How many hours of a day you work on Excel]])),"",5)</f>
        <v/>
      </c>
      <c r="T264" s="10" t="str">
        <f>IF(ISERROR(FIND("6",tblSalaries[[#This Row],[How many hours of a day you work on Excel]])),"",6)</f>
        <v/>
      </c>
      <c r="U264" s="11" t="str">
        <f>IF(ISERROR(FIND("7",tblSalaries[[#This Row],[How many hours of a day you work on Excel]])),"",7)</f>
        <v/>
      </c>
      <c r="V264" s="11">
        <f>IF(ISERROR(FIND("8",tblSalaries[[#This Row],[How many hours of a day you work on Excel]])),"",8)</f>
        <v>8</v>
      </c>
      <c r="W264" s="11">
        <f>IF(MAX(tblSalaries[[#This Row],[1 hour]:[8 hours]])=0,#N/A,MAX(tblSalaries[[#This Row],[1 hour]:[8 hours]]))</f>
        <v>8</v>
      </c>
      <c r="X264" s="11">
        <f>IF(ISERROR(tblSalaries[[#This Row],[max h]]),1,tblSalaries[[#This Row],[Salary in USD]]/tblSalaries[[#This Row],[max h]]/260)</f>
        <v>13.26923076923077</v>
      </c>
      <c r="Y264" s="11">
        <f>IF(tblSalaries[[#This Row],[Years of Experience]]="",0,"0")</f>
        <v>0</v>
      </c>
      <c r="Z264"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264" s="11">
        <f>IF(tblSalaries[[#This Row],[Salary in USD]]&lt;1000,1,0)</f>
        <v>0</v>
      </c>
      <c r="AB264" s="11">
        <f>IF(AND(tblSalaries[[#This Row],[Salary in USD]]&gt;1000,tblSalaries[[#This Row],[Salary in USD]]&lt;2000),1,0)</f>
        <v>0</v>
      </c>
    </row>
    <row r="265" spans="2:28" ht="15" customHeight="1">
      <c r="B265" t="s">
        <v>2268</v>
      </c>
      <c r="C265" s="1">
        <v>41055.047627314816</v>
      </c>
      <c r="D265" s="4">
        <v>54000</v>
      </c>
      <c r="E265">
        <v>54000</v>
      </c>
      <c r="F265" t="s">
        <v>6</v>
      </c>
      <c r="G265">
        <f>tblSalaries[[#This Row],[clean Salary (in local currency)]]*VLOOKUP(tblSalaries[[#This Row],[Currency]],tblXrate[],2,FALSE)</f>
        <v>54000</v>
      </c>
      <c r="H265" t="s">
        <v>336</v>
      </c>
      <c r="I265" t="s">
        <v>52</v>
      </c>
      <c r="J265" t="s">
        <v>15</v>
      </c>
      <c r="K265" t="str">
        <f>VLOOKUP(tblSalaries[[#This Row],[Where do you work]],tblCountries[[Actual]:[Mapping]],2,FALSE)</f>
        <v>USA</v>
      </c>
      <c r="L265" t="s">
        <v>13</v>
      </c>
      <c r="O265" s="10" t="str">
        <f>IF(ISERROR(FIND("1",tblSalaries[[#This Row],[How many hours of a day you work on Excel]])),"",1)</f>
        <v/>
      </c>
      <c r="P265" s="11" t="str">
        <f>IF(ISERROR(FIND("2",tblSalaries[[#This Row],[How many hours of a day you work on Excel]])),"",2)</f>
        <v/>
      </c>
      <c r="Q265" s="10" t="str">
        <f>IF(ISERROR(FIND("3",tblSalaries[[#This Row],[How many hours of a day you work on Excel]])),"",3)</f>
        <v/>
      </c>
      <c r="R265" s="10" t="str">
        <f>IF(ISERROR(FIND("4",tblSalaries[[#This Row],[How many hours of a day you work on Excel]])),"",4)</f>
        <v/>
      </c>
      <c r="S265" s="10" t="str">
        <f>IF(ISERROR(FIND("5",tblSalaries[[#This Row],[How many hours of a day you work on Excel]])),"",5)</f>
        <v/>
      </c>
      <c r="T265" s="10" t="str">
        <f>IF(ISERROR(FIND("6",tblSalaries[[#This Row],[How many hours of a day you work on Excel]])),"",6)</f>
        <v/>
      </c>
      <c r="U265" s="11" t="str">
        <f>IF(ISERROR(FIND("7",tblSalaries[[#This Row],[How many hours of a day you work on Excel]])),"",7)</f>
        <v/>
      </c>
      <c r="V265" s="11">
        <f>IF(ISERROR(FIND("8",tblSalaries[[#This Row],[How many hours of a day you work on Excel]])),"",8)</f>
        <v>8</v>
      </c>
      <c r="W265" s="11">
        <f>IF(MAX(tblSalaries[[#This Row],[1 hour]:[8 hours]])=0,#N/A,MAX(tblSalaries[[#This Row],[1 hour]:[8 hours]]))</f>
        <v>8</v>
      </c>
      <c r="X265" s="11">
        <f>IF(ISERROR(tblSalaries[[#This Row],[max h]]),1,tblSalaries[[#This Row],[Salary in USD]]/tblSalaries[[#This Row],[max h]]/260)</f>
        <v>25.96153846153846</v>
      </c>
      <c r="Y265" s="11">
        <f>IF(tblSalaries[[#This Row],[Years of Experience]]="",0,"0")</f>
        <v>0</v>
      </c>
      <c r="Z265"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265" s="11">
        <f>IF(tblSalaries[[#This Row],[Salary in USD]]&lt;1000,1,0)</f>
        <v>0</v>
      </c>
      <c r="AB265" s="11">
        <f>IF(AND(tblSalaries[[#This Row],[Salary in USD]]&gt;1000,tblSalaries[[#This Row],[Salary in USD]]&lt;2000),1,0)</f>
        <v>0</v>
      </c>
    </row>
    <row r="266" spans="2:28" ht="15" customHeight="1">
      <c r="B266" t="s">
        <v>2269</v>
      </c>
      <c r="C266" s="1">
        <v>41055.047673611109</v>
      </c>
      <c r="D266" s="4" t="s">
        <v>337</v>
      </c>
      <c r="E266">
        <v>276000</v>
      </c>
      <c r="F266" t="s">
        <v>40</v>
      </c>
      <c r="G266">
        <f>tblSalaries[[#This Row],[clean Salary (in local currency)]]*VLOOKUP(tblSalaries[[#This Row],[Currency]],tblXrate[],2,FALSE)</f>
        <v>4914.9850057341491</v>
      </c>
      <c r="H266" t="s">
        <v>256</v>
      </c>
      <c r="I266" t="s">
        <v>20</v>
      </c>
      <c r="J266" t="s">
        <v>8</v>
      </c>
      <c r="K266" t="str">
        <f>VLOOKUP(tblSalaries[[#This Row],[Where do you work]],tblCountries[[Actual]:[Mapping]],2,FALSE)</f>
        <v>India</v>
      </c>
      <c r="L266" t="s">
        <v>13</v>
      </c>
      <c r="O266" s="10" t="str">
        <f>IF(ISERROR(FIND("1",tblSalaries[[#This Row],[How many hours of a day you work on Excel]])),"",1)</f>
        <v/>
      </c>
      <c r="P266" s="11" t="str">
        <f>IF(ISERROR(FIND("2",tblSalaries[[#This Row],[How many hours of a day you work on Excel]])),"",2)</f>
        <v/>
      </c>
      <c r="Q266" s="10" t="str">
        <f>IF(ISERROR(FIND("3",tblSalaries[[#This Row],[How many hours of a day you work on Excel]])),"",3)</f>
        <v/>
      </c>
      <c r="R266" s="10" t="str">
        <f>IF(ISERROR(FIND("4",tblSalaries[[#This Row],[How many hours of a day you work on Excel]])),"",4)</f>
        <v/>
      </c>
      <c r="S266" s="10" t="str">
        <f>IF(ISERROR(FIND("5",tblSalaries[[#This Row],[How many hours of a day you work on Excel]])),"",5)</f>
        <v/>
      </c>
      <c r="T266" s="10" t="str">
        <f>IF(ISERROR(FIND("6",tblSalaries[[#This Row],[How many hours of a day you work on Excel]])),"",6)</f>
        <v/>
      </c>
      <c r="U266" s="11" t="str">
        <f>IF(ISERROR(FIND("7",tblSalaries[[#This Row],[How many hours of a day you work on Excel]])),"",7)</f>
        <v/>
      </c>
      <c r="V266" s="11">
        <f>IF(ISERROR(FIND("8",tblSalaries[[#This Row],[How many hours of a day you work on Excel]])),"",8)</f>
        <v>8</v>
      </c>
      <c r="W266" s="11">
        <f>IF(MAX(tblSalaries[[#This Row],[1 hour]:[8 hours]])=0,#N/A,MAX(tblSalaries[[#This Row],[1 hour]:[8 hours]]))</f>
        <v>8</v>
      </c>
      <c r="X266" s="11">
        <f>IF(ISERROR(tblSalaries[[#This Row],[max h]]),1,tblSalaries[[#This Row],[Salary in USD]]/tblSalaries[[#This Row],[max h]]/260)</f>
        <v>2.36297356044911</v>
      </c>
      <c r="Y266" s="11">
        <f>IF(tblSalaries[[#This Row],[Years of Experience]]="",0,"0")</f>
        <v>0</v>
      </c>
      <c r="Z266"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266" s="11">
        <f>IF(tblSalaries[[#This Row],[Salary in USD]]&lt;1000,1,0)</f>
        <v>0</v>
      </c>
      <c r="AB266" s="11">
        <f>IF(AND(tblSalaries[[#This Row],[Salary in USD]]&gt;1000,tblSalaries[[#This Row],[Salary in USD]]&lt;2000),1,0)</f>
        <v>0</v>
      </c>
    </row>
    <row r="267" spans="2:28" ht="15" customHeight="1">
      <c r="B267" t="s">
        <v>2270</v>
      </c>
      <c r="C267" s="1">
        <v>41055.047708333332</v>
      </c>
      <c r="D267" s="4" t="s">
        <v>338</v>
      </c>
      <c r="E267">
        <v>77000</v>
      </c>
      <c r="F267" t="s">
        <v>6</v>
      </c>
      <c r="G267">
        <f>tblSalaries[[#This Row],[clean Salary (in local currency)]]*VLOOKUP(tblSalaries[[#This Row],[Currency]],tblXrate[],2,FALSE)</f>
        <v>77000</v>
      </c>
      <c r="H267" t="s">
        <v>339</v>
      </c>
      <c r="I267" t="s">
        <v>310</v>
      </c>
      <c r="J267" t="s">
        <v>15</v>
      </c>
      <c r="K267" t="str">
        <f>VLOOKUP(tblSalaries[[#This Row],[Where do you work]],tblCountries[[Actual]:[Mapping]],2,FALSE)</f>
        <v>USA</v>
      </c>
      <c r="L267" t="s">
        <v>9</v>
      </c>
      <c r="O267" s="10" t="str">
        <f>IF(ISERROR(FIND("1",tblSalaries[[#This Row],[How many hours of a day you work on Excel]])),"",1)</f>
        <v/>
      </c>
      <c r="P267" s="11" t="str">
        <f>IF(ISERROR(FIND("2",tblSalaries[[#This Row],[How many hours of a day you work on Excel]])),"",2)</f>
        <v/>
      </c>
      <c r="Q267" s="10" t="str">
        <f>IF(ISERROR(FIND("3",tblSalaries[[#This Row],[How many hours of a day you work on Excel]])),"",3)</f>
        <v/>
      </c>
      <c r="R267" s="10">
        <f>IF(ISERROR(FIND("4",tblSalaries[[#This Row],[How many hours of a day you work on Excel]])),"",4)</f>
        <v>4</v>
      </c>
      <c r="S267" s="10" t="str">
        <f>IF(ISERROR(FIND("5",tblSalaries[[#This Row],[How many hours of a day you work on Excel]])),"",5)</f>
        <v/>
      </c>
      <c r="T267" s="10">
        <f>IF(ISERROR(FIND("6",tblSalaries[[#This Row],[How many hours of a day you work on Excel]])),"",6)</f>
        <v>6</v>
      </c>
      <c r="U267" s="11" t="str">
        <f>IF(ISERROR(FIND("7",tblSalaries[[#This Row],[How many hours of a day you work on Excel]])),"",7)</f>
        <v/>
      </c>
      <c r="V267" s="11" t="str">
        <f>IF(ISERROR(FIND("8",tblSalaries[[#This Row],[How many hours of a day you work on Excel]])),"",8)</f>
        <v/>
      </c>
      <c r="W267" s="11">
        <f>IF(MAX(tblSalaries[[#This Row],[1 hour]:[8 hours]])=0,#N/A,MAX(tblSalaries[[#This Row],[1 hour]:[8 hours]]))</f>
        <v>6</v>
      </c>
      <c r="X267" s="11">
        <f>IF(ISERROR(tblSalaries[[#This Row],[max h]]),1,tblSalaries[[#This Row],[Salary in USD]]/tblSalaries[[#This Row],[max h]]/260)</f>
        <v>49.358974358974365</v>
      </c>
      <c r="Y267" s="11">
        <f>IF(tblSalaries[[#This Row],[Years of Experience]]="",0,"0")</f>
        <v>0</v>
      </c>
      <c r="Z267"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267" s="11">
        <f>IF(tblSalaries[[#This Row],[Salary in USD]]&lt;1000,1,0)</f>
        <v>0</v>
      </c>
      <c r="AB267" s="11">
        <f>IF(AND(tblSalaries[[#This Row],[Salary in USD]]&gt;1000,tblSalaries[[#This Row],[Salary in USD]]&lt;2000),1,0)</f>
        <v>0</v>
      </c>
    </row>
    <row r="268" spans="2:28" ht="15" customHeight="1">
      <c r="B268" t="s">
        <v>2271</v>
      </c>
      <c r="C268" s="1">
        <v>41055.04792824074</v>
      </c>
      <c r="D268" s="4">
        <v>76000</v>
      </c>
      <c r="E268">
        <v>76000</v>
      </c>
      <c r="F268" t="s">
        <v>6</v>
      </c>
      <c r="G268">
        <f>tblSalaries[[#This Row],[clean Salary (in local currency)]]*VLOOKUP(tblSalaries[[#This Row],[Currency]],tblXrate[],2,FALSE)</f>
        <v>76000</v>
      </c>
      <c r="H268" t="s">
        <v>340</v>
      </c>
      <c r="I268" t="s">
        <v>52</v>
      </c>
      <c r="J268" t="s">
        <v>15</v>
      </c>
      <c r="K268" t="str">
        <f>VLOOKUP(tblSalaries[[#This Row],[Where do you work]],tblCountries[[Actual]:[Mapping]],2,FALSE)</f>
        <v>USA</v>
      </c>
      <c r="L268" t="s">
        <v>13</v>
      </c>
      <c r="O268" s="10" t="str">
        <f>IF(ISERROR(FIND("1",tblSalaries[[#This Row],[How many hours of a day you work on Excel]])),"",1)</f>
        <v/>
      </c>
      <c r="P268" s="11" t="str">
        <f>IF(ISERROR(FIND("2",tblSalaries[[#This Row],[How many hours of a day you work on Excel]])),"",2)</f>
        <v/>
      </c>
      <c r="Q268" s="10" t="str">
        <f>IF(ISERROR(FIND("3",tblSalaries[[#This Row],[How many hours of a day you work on Excel]])),"",3)</f>
        <v/>
      </c>
      <c r="R268" s="10" t="str">
        <f>IF(ISERROR(FIND("4",tblSalaries[[#This Row],[How many hours of a day you work on Excel]])),"",4)</f>
        <v/>
      </c>
      <c r="S268" s="10" t="str">
        <f>IF(ISERROR(FIND("5",tblSalaries[[#This Row],[How many hours of a day you work on Excel]])),"",5)</f>
        <v/>
      </c>
      <c r="T268" s="10" t="str">
        <f>IF(ISERROR(FIND("6",tblSalaries[[#This Row],[How many hours of a day you work on Excel]])),"",6)</f>
        <v/>
      </c>
      <c r="U268" s="11" t="str">
        <f>IF(ISERROR(FIND("7",tblSalaries[[#This Row],[How many hours of a day you work on Excel]])),"",7)</f>
        <v/>
      </c>
      <c r="V268" s="11">
        <f>IF(ISERROR(FIND("8",tblSalaries[[#This Row],[How many hours of a day you work on Excel]])),"",8)</f>
        <v>8</v>
      </c>
      <c r="W268" s="11">
        <f>IF(MAX(tblSalaries[[#This Row],[1 hour]:[8 hours]])=0,#N/A,MAX(tblSalaries[[#This Row],[1 hour]:[8 hours]]))</f>
        <v>8</v>
      </c>
      <c r="X268" s="11">
        <f>IF(ISERROR(tblSalaries[[#This Row],[max h]]),1,tblSalaries[[#This Row],[Salary in USD]]/tblSalaries[[#This Row],[max h]]/260)</f>
        <v>36.53846153846154</v>
      </c>
      <c r="Y268" s="11">
        <f>IF(tblSalaries[[#This Row],[Years of Experience]]="",0,"0")</f>
        <v>0</v>
      </c>
      <c r="Z268"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268" s="11">
        <f>IF(tblSalaries[[#This Row],[Salary in USD]]&lt;1000,1,0)</f>
        <v>0</v>
      </c>
      <c r="AB268" s="11">
        <f>IF(AND(tblSalaries[[#This Row],[Salary in USD]]&gt;1000,tblSalaries[[#This Row],[Salary in USD]]&lt;2000),1,0)</f>
        <v>0</v>
      </c>
    </row>
    <row r="269" spans="2:28" ht="15" customHeight="1">
      <c r="B269" t="s">
        <v>2272</v>
      </c>
      <c r="C269" s="1">
        <v>41055.04828703704</v>
      </c>
      <c r="D269" s="4">
        <v>103000</v>
      </c>
      <c r="E269">
        <v>103000</v>
      </c>
      <c r="F269" t="s">
        <v>6</v>
      </c>
      <c r="G269">
        <f>tblSalaries[[#This Row],[clean Salary (in local currency)]]*VLOOKUP(tblSalaries[[#This Row],[Currency]],tblXrate[],2,FALSE)</f>
        <v>103000</v>
      </c>
      <c r="H269" t="s">
        <v>341</v>
      </c>
      <c r="I269" t="s">
        <v>4001</v>
      </c>
      <c r="J269" t="s">
        <v>15</v>
      </c>
      <c r="K269" t="str">
        <f>VLOOKUP(tblSalaries[[#This Row],[Where do you work]],tblCountries[[Actual]:[Mapping]],2,FALSE)</f>
        <v>USA</v>
      </c>
      <c r="L269" t="s">
        <v>18</v>
      </c>
      <c r="O269" s="10" t="str">
        <f>IF(ISERROR(FIND("1",tblSalaries[[#This Row],[How many hours of a day you work on Excel]])),"",1)</f>
        <v/>
      </c>
      <c r="P269" s="11">
        <f>IF(ISERROR(FIND("2",tblSalaries[[#This Row],[How many hours of a day you work on Excel]])),"",2)</f>
        <v>2</v>
      </c>
      <c r="Q269" s="10">
        <f>IF(ISERROR(FIND("3",tblSalaries[[#This Row],[How many hours of a day you work on Excel]])),"",3)</f>
        <v>3</v>
      </c>
      <c r="R269" s="10" t="str">
        <f>IF(ISERROR(FIND("4",tblSalaries[[#This Row],[How many hours of a day you work on Excel]])),"",4)</f>
        <v/>
      </c>
      <c r="S269" s="10" t="str">
        <f>IF(ISERROR(FIND("5",tblSalaries[[#This Row],[How many hours of a day you work on Excel]])),"",5)</f>
        <v/>
      </c>
      <c r="T269" s="10" t="str">
        <f>IF(ISERROR(FIND("6",tblSalaries[[#This Row],[How many hours of a day you work on Excel]])),"",6)</f>
        <v/>
      </c>
      <c r="U269" s="11" t="str">
        <f>IF(ISERROR(FIND("7",tblSalaries[[#This Row],[How many hours of a day you work on Excel]])),"",7)</f>
        <v/>
      </c>
      <c r="V269" s="11" t="str">
        <f>IF(ISERROR(FIND("8",tblSalaries[[#This Row],[How many hours of a day you work on Excel]])),"",8)</f>
        <v/>
      </c>
      <c r="W269" s="11">
        <f>IF(MAX(tblSalaries[[#This Row],[1 hour]:[8 hours]])=0,#N/A,MAX(tblSalaries[[#This Row],[1 hour]:[8 hours]]))</f>
        <v>3</v>
      </c>
      <c r="X269" s="11">
        <f>IF(ISERROR(tblSalaries[[#This Row],[max h]]),1,tblSalaries[[#This Row],[Salary in USD]]/tblSalaries[[#This Row],[max h]]/260)</f>
        <v>132.05128205128207</v>
      </c>
      <c r="Y269" s="11">
        <f>IF(tblSalaries[[#This Row],[Years of Experience]]="",0,"0")</f>
        <v>0</v>
      </c>
      <c r="Z269"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269" s="11">
        <f>IF(tblSalaries[[#This Row],[Salary in USD]]&lt;1000,1,0)</f>
        <v>0</v>
      </c>
      <c r="AB269" s="11">
        <f>IF(AND(tblSalaries[[#This Row],[Salary in USD]]&gt;1000,tblSalaries[[#This Row],[Salary in USD]]&lt;2000),1,0)</f>
        <v>0</v>
      </c>
    </row>
    <row r="270" spans="2:28" ht="15" customHeight="1">
      <c r="B270" t="s">
        <v>2273</v>
      </c>
      <c r="C270" s="1">
        <v>41055.048310185186</v>
      </c>
      <c r="D270" s="4">
        <v>7600</v>
      </c>
      <c r="E270">
        <v>7600</v>
      </c>
      <c r="F270" t="s">
        <v>6</v>
      </c>
      <c r="G270">
        <f>tblSalaries[[#This Row],[clean Salary (in local currency)]]*VLOOKUP(tblSalaries[[#This Row],[Currency]],tblXrate[],2,FALSE)</f>
        <v>7600</v>
      </c>
      <c r="H270" t="s">
        <v>342</v>
      </c>
      <c r="I270" t="s">
        <v>67</v>
      </c>
      <c r="J270" t="s">
        <v>27</v>
      </c>
      <c r="K270" t="str">
        <f>VLOOKUP(tblSalaries[[#This Row],[Where do you work]],tblCountries[[Actual]:[Mapping]],2,FALSE)</f>
        <v>Ukraine</v>
      </c>
      <c r="L270" t="s">
        <v>25</v>
      </c>
      <c r="O270" s="10">
        <f>IF(ISERROR(FIND("1",tblSalaries[[#This Row],[How many hours of a day you work on Excel]])),"",1)</f>
        <v>1</v>
      </c>
      <c r="P270" s="11">
        <f>IF(ISERROR(FIND("2",tblSalaries[[#This Row],[How many hours of a day you work on Excel]])),"",2)</f>
        <v>2</v>
      </c>
      <c r="Q270" s="10" t="str">
        <f>IF(ISERROR(FIND("3",tblSalaries[[#This Row],[How many hours of a day you work on Excel]])),"",3)</f>
        <v/>
      </c>
      <c r="R270" s="10" t="str">
        <f>IF(ISERROR(FIND("4",tblSalaries[[#This Row],[How many hours of a day you work on Excel]])),"",4)</f>
        <v/>
      </c>
      <c r="S270" s="10" t="str">
        <f>IF(ISERROR(FIND("5",tblSalaries[[#This Row],[How many hours of a day you work on Excel]])),"",5)</f>
        <v/>
      </c>
      <c r="T270" s="10" t="str">
        <f>IF(ISERROR(FIND("6",tblSalaries[[#This Row],[How many hours of a day you work on Excel]])),"",6)</f>
        <v/>
      </c>
      <c r="U270" s="11" t="str">
        <f>IF(ISERROR(FIND("7",tblSalaries[[#This Row],[How many hours of a day you work on Excel]])),"",7)</f>
        <v/>
      </c>
      <c r="V270" s="11" t="str">
        <f>IF(ISERROR(FIND("8",tblSalaries[[#This Row],[How many hours of a day you work on Excel]])),"",8)</f>
        <v/>
      </c>
      <c r="W270" s="11">
        <f>IF(MAX(tblSalaries[[#This Row],[1 hour]:[8 hours]])=0,#N/A,MAX(tblSalaries[[#This Row],[1 hour]:[8 hours]]))</f>
        <v>2</v>
      </c>
      <c r="X270" s="11">
        <f>IF(ISERROR(tblSalaries[[#This Row],[max h]]),1,tblSalaries[[#This Row],[Salary in USD]]/tblSalaries[[#This Row],[max h]]/260)</f>
        <v>14.615384615384615</v>
      </c>
      <c r="Y270" s="11">
        <f>IF(tblSalaries[[#This Row],[Years of Experience]]="",0,"0")</f>
        <v>0</v>
      </c>
      <c r="Z270"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270" s="11">
        <f>IF(tblSalaries[[#This Row],[Salary in USD]]&lt;1000,1,0)</f>
        <v>0</v>
      </c>
      <c r="AB270" s="11">
        <f>IF(AND(tblSalaries[[#This Row],[Salary in USD]]&gt;1000,tblSalaries[[#This Row],[Salary in USD]]&lt;2000),1,0)</f>
        <v>0</v>
      </c>
    </row>
    <row r="271" spans="2:28" ht="15" customHeight="1">
      <c r="B271" t="s">
        <v>2274</v>
      </c>
      <c r="C271" s="1">
        <v>41055.048564814817</v>
      </c>
      <c r="D271" s="4">
        <v>40000</v>
      </c>
      <c r="E271">
        <v>40000</v>
      </c>
      <c r="F271" t="s">
        <v>6</v>
      </c>
      <c r="G271">
        <f>tblSalaries[[#This Row],[clean Salary (in local currency)]]*VLOOKUP(tblSalaries[[#This Row],[Currency]],tblXrate[],2,FALSE)</f>
        <v>40000</v>
      </c>
      <c r="H271" t="s">
        <v>343</v>
      </c>
      <c r="I271" t="s">
        <v>20</v>
      </c>
      <c r="J271" t="s">
        <v>15</v>
      </c>
      <c r="K271" t="str">
        <f>VLOOKUP(tblSalaries[[#This Row],[Where do you work]],tblCountries[[Actual]:[Mapping]],2,FALSE)</f>
        <v>USA</v>
      </c>
      <c r="L271" t="s">
        <v>9</v>
      </c>
      <c r="O271" s="10" t="str">
        <f>IF(ISERROR(FIND("1",tblSalaries[[#This Row],[How many hours of a day you work on Excel]])),"",1)</f>
        <v/>
      </c>
      <c r="P271" s="11" t="str">
        <f>IF(ISERROR(FIND("2",tblSalaries[[#This Row],[How many hours of a day you work on Excel]])),"",2)</f>
        <v/>
      </c>
      <c r="Q271" s="10" t="str">
        <f>IF(ISERROR(FIND("3",tblSalaries[[#This Row],[How many hours of a day you work on Excel]])),"",3)</f>
        <v/>
      </c>
      <c r="R271" s="10">
        <f>IF(ISERROR(FIND("4",tblSalaries[[#This Row],[How many hours of a day you work on Excel]])),"",4)</f>
        <v>4</v>
      </c>
      <c r="S271" s="10" t="str">
        <f>IF(ISERROR(FIND("5",tblSalaries[[#This Row],[How many hours of a day you work on Excel]])),"",5)</f>
        <v/>
      </c>
      <c r="T271" s="10">
        <f>IF(ISERROR(FIND("6",tblSalaries[[#This Row],[How many hours of a day you work on Excel]])),"",6)</f>
        <v>6</v>
      </c>
      <c r="U271" s="11" t="str">
        <f>IF(ISERROR(FIND("7",tblSalaries[[#This Row],[How many hours of a day you work on Excel]])),"",7)</f>
        <v/>
      </c>
      <c r="V271" s="11" t="str">
        <f>IF(ISERROR(FIND("8",tblSalaries[[#This Row],[How many hours of a day you work on Excel]])),"",8)</f>
        <v/>
      </c>
      <c r="W271" s="11">
        <f>IF(MAX(tblSalaries[[#This Row],[1 hour]:[8 hours]])=0,#N/A,MAX(tblSalaries[[#This Row],[1 hour]:[8 hours]]))</f>
        <v>6</v>
      </c>
      <c r="X271" s="11">
        <f>IF(ISERROR(tblSalaries[[#This Row],[max h]]),1,tblSalaries[[#This Row],[Salary in USD]]/tblSalaries[[#This Row],[max h]]/260)</f>
        <v>25.641025641025642</v>
      </c>
      <c r="Y271" s="11">
        <f>IF(tblSalaries[[#This Row],[Years of Experience]]="",0,"0")</f>
        <v>0</v>
      </c>
      <c r="Z271"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271" s="11">
        <f>IF(tblSalaries[[#This Row],[Salary in USD]]&lt;1000,1,0)</f>
        <v>0</v>
      </c>
      <c r="AB271" s="11">
        <f>IF(AND(tblSalaries[[#This Row],[Salary in USD]]&gt;1000,tblSalaries[[#This Row],[Salary in USD]]&lt;2000),1,0)</f>
        <v>0</v>
      </c>
    </row>
    <row r="272" spans="2:28" ht="15" customHeight="1">
      <c r="B272" t="s">
        <v>2275</v>
      </c>
      <c r="C272" s="1">
        <v>41055.048842592594</v>
      </c>
      <c r="D272" s="4">
        <v>80000</v>
      </c>
      <c r="E272">
        <v>80000</v>
      </c>
      <c r="F272" t="s">
        <v>6</v>
      </c>
      <c r="G272">
        <f>tblSalaries[[#This Row],[clean Salary (in local currency)]]*VLOOKUP(tblSalaries[[#This Row],[Currency]],tblXrate[],2,FALSE)</f>
        <v>80000</v>
      </c>
      <c r="H272" t="s">
        <v>344</v>
      </c>
      <c r="I272" t="s">
        <v>4001</v>
      </c>
      <c r="J272" t="s">
        <v>15</v>
      </c>
      <c r="K272" t="str">
        <f>VLOOKUP(tblSalaries[[#This Row],[Where do you work]],tblCountries[[Actual]:[Mapping]],2,FALSE)</f>
        <v>USA</v>
      </c>
      <c r="L272" t="s">
        <v>18</v>
      </c>
      <c r="O272" s="10" t="str">
        <f>IF(ISERROR(FIND("1",tblSalaries[[#This Row],[How many hours of a day you work on Excel]])),"",1)</f>
        <v/>
      </c>
      <c r="P272" s="11">
        <f>IF(ISERROR(FIND("2",tblSalaries[[#This Row],[How many hours of a day you work on Excel]])),"",2)</f>
        <v>2</v>
      </c>
      <c r="Q272" s="10">
        <f>IF(ISERROR(FIND("3",tblSalaries[[#This Row],[How many hours of a day you work on Excel]])),"",3)</f>
        <v>3</v>
      </c>
      <c r="R272" s="10" t="str">
        <f>IF(ISERROR(FIND("4",tblSalaries[[#This Row],[How many hours of a day you work on Excel]])),"",4)</f>
        <v/>
      </c>
      <c r="S272" s="10" t="str">
        <f>IF(ISERROR(FIND("5",tblSalaries[[#This Row],[How many hours of a day you work on Excel]])),"",5)</f>
        <v/>
      </c>
      <c r="T272" s="10" t="str">
        <f>IF(ISERROR(FIND("6",tblSalaries[[#This Row],[How many hours of a day you work on Excel]])),"",6)</f>
        <v/>
      </c>
      <c r="U272" s="11" t="str">
        <f>IF(ISERROR(FIND("7",tblSalaries[[#This Row],[How many hours of a day you work on Excel]])),"",7)</f>
        <v/>
      </c>
      <c r="V272" s="11" t="str">
        <f>IF(ISERROR(FIND("8",tblSalaries[[#This Row],[How many hours of a day you work on Excel]])),"",8)</f>
        <v/>
      </c>
      <c r="W272" s="11">
        <f>IF(MAX(tblSalaries[[#This Row],[1 hour]:[8 hours]])=0,#N/A,MAX(tblSalaries[[#This Row],[1 hour]:[8 hours]]))</f>
        <v>3</v>
      </c>
      <c r="X272" s="11">
        <f>IF(ISERROR(tblSalaries[[#This Row],[max h]]),1,tblSalaries[[#This Row],[Salary in USD]]/tblSalaries[[#This Row],[max h]]/260)</f>
        <v>102.56410256410257</v>
      </c>
      <c r="Y272" s="11">
        <f>IF(tblSalaries[[#This Row],[Years of Experience]]="",0,"0")</f>
        <v>0</v>
      </c>
      <c r="Z272"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272" s="11">
        <f>IF(tblSalaries[[#This Row],[Salary in USD]]&lt;1000,1,0)</f>
        <v>0</v>
      </c>
      <c r="AB272" s="11">
        <f>IF(AND(tblSalaries[[#This Row],[Salary in USD]]&gt;1000,tblSalaries[[#This Row],[Salary in USD]]&lt;2000),1,0)</f>
        <v>0</v>
      </c>
    </row>
    <row r="273" spans="2:28" ht="15" customHeight="1">
      <c r="B273" t="s">
        <v>2276</v>
      </c>
      <c r="C273" s="1">
        <v>41055.048888888887</v>
      </c>
      <c r="D273" s="4">
        <v>55000</v>
      </c>
      <c r="E273">
        <v>55000</v>
      </c>
      <c r="F273" t="s">
        <v>6</v>
      </c>
      <c r="G273">
        <f>tblSalaries[[#This Row],[clean Salary (in local currency)]]*VLOOKUP(tblSalaries[[#This Row],[Currency]],tblXrate[],2,FALSE)</f>
        <v>55000</v>
      </c>
      <c r="H273" t="s">
        <v>214</v>
      </c>
      <c r="I273" t="s">
        <v>20</v>
      </c>
      <c r="J273" t="s">
        <v>15</v>
      </c>
      <c r="K273" t="str">
        <f>VLOOKUP(tblSalaries[[#This Row],[Where do you work]],tblCountries[[Actual]:[Mapping]],2,FALSE)</f>
        <v>USA</v>
      </c>
      <c r="L273" t="s">
        <v>13</v>
      </c>
      <c r="O273" s="10" t="str">
        <f>IF(ISERROR(FIND("1",tblSalaries[[#This Row],[How many hours of a day you work on Excel]])),"",1)</f>
        <v/>
      </c>
      <c r="P273" s="11" t="str">
        <f>IF(ISERROR(FIND("2",tblSalaries[[#This Row],[How many hours of a day you work on Excel]])),"",2)</f>
        <v/>
      </c>
      <c r="Q273" s="10" t="str">
        <f>IF(ISERROR(FIND("3",tblSalaries[[#This Row],[How many hours of a day you work on Excel]])),"",3)</f>
        <v/>
      </c>
      <c r="R273" s="10" t="str">
        <f>IF(ISERROR(FIND("4",tblSalaries[[#This Row],[How many hours of a day you work on Excel]])),"",4)</f>
        <v/>
      </c>
      <c r="S273" s="10" t="str">
        <f>IF(ISERROR(FIND("5",tblSalaries[[#This Row],[How many hours of a day you work on Excel]])),"",5)</f>
        <v/>
      </c>
      <c r="T273" s="10" t="str">
        <f>IF(ISERROR(FIND("6",tblSalaries[[#This Row],[How many hours of a day you work on Excel]])),"",6)</f>
        <v/>
      </c>
      <c r="U273" s="11" t="str">
        <f>IF(ISERROR(FIND("7",tblSalaries[[#This Row],[How many hours of a day you work on Excel]])),"",7)</f>
        <v/>
      </c>
      <c r="V273" s="11">
        <f>IF(ISERROR(FIND("8",tblSalaries[[#This Row],[How many hours of a day you work on Excel]])),"",8)</f>
        <v>8</v>
      </c>
      <c r="W273" s="11">
        <f>IF(MAX(tblSalaries[[#This Row],[1 hour]:[8 hours]])=0,#N/A,MAX(tblSalaries[[#This Row],[1 hour]:[8 hours]]))</f>
        <v>8</v>
      </c>
      <c r="X273" s="11">
        <f>IF(ISERROR(tblSalaries[[#This Row],[max h]]),1,tblSalaries[[#This Row],[Salary in USD]]/tblSalaries[[#This Row],[max h]]/260)</f>
        <v>26.442307692307693</v>
      </c>
      <c r="Y273" s="11">
        <f>IF(tblSalaries[[#This Row],[Years of Experience]]="",0,"0")</f>
        <v>0</v>
      </c>
      <c r="Z273"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273" s="11">
        <f>IF(tblSalaries[[#This Row],[Salary in USD]]&lt;1000,1,0)</f>
        <v>0</v>
      </c>
      <c r="AB273" s="11">
        <f>IF(AND(tblSalaries[[#This Row],[Salary in USD]]&gt;1000,tblSalaries[[#This Row],[Salary in USD]]&lt;2000),1,0)</f>
        <v>0</v>
      </c>
    </row>
    <row r="274" spans="2:28" ht="15" customHeight="1">
      <c r="B274" t="s">
        <v>2277</v>
      </c>
      <c r="C274" s="1">
        <v>41055.049247685187</v>
      </c>
      <c r="D274" s="4">
        <v>99000</v>
      </c>
      <c r="E274">
        <v>99000</v>
      </c>
      <c r="F274" t="s">
        <v>6</v>
      </c>
      <c r="G274">
        <f>tblSalaries[[#This Row],[clean Salary (in local currency)]]*VLOOKUP(tblSalaries[[#This Row],[Currency]],tblXrate[],2,FALSE)</f>
        <v>99000</v>
      </c>
      <c r="H274" t="s">
        <v>207</v>
      </c>
      <c r="I274" t="s">
        <v>20</v>
      </c>
      <c r="J274" t="s">
        <v>15</v>
      </c>
      <c r="K274" t="str">
        <f>VLOOKUP(tblSalaries[[#This Row],[Where do you work]],tblCountries[[Actual]:[Mapping]],2,FALSE)</f>
        <v>USA</v>
      </c>
      <c r="L274" t="s">
        <v>18</v>
      </c>
      <c r="O274" s="10" t="str">
        <f>IF(ISERROR(FIND("1",tblSalaries[[#This Row],[How many hours of a day you work on Excel]])),"",1)</f>
        <v/>
      </c>
      <c r="P274" s="11">
        <f>IF(ISERROR(FIND("2",tblSalaries[[#This Row],[How many hours of a day you work on Excel]])),"",2)</f>
        <v>2</v>
      </c>
      <c r="Q274" s="10">
        <f>IF(ISERROR(FIND("3",tblSalaries[[#This Row],[How many hours of a day you work on Excel]])),"",3)</f>
        <v>3</v>
      </c>
      <c r="R274" s="10" t="str">
        <f>IF(ISERROR(FIND("4",tblSalaries[[#This Row],[How many hours of a day you work on Excel]])),"",4)</f>
        <v/>
      </c>
      <c r="S274" s="10" t="str">
        <f>IF(ISERROR(FIND("5",tblSalaries[[#This Row],[How many hours of a day you work on Excel]])),"",5)</f>
        <v/>
      </c>
      <c r="T274" s="10" t="str">
        <f>IF(ISERROR(FIND("6",tblSalaries[[#This Row],[How many hours of a day you work on Excel]])),"",6)</f>
        <v/>
      </c>
      <c r="U274" s="11" t="str">
        <f>IF(ISERROR(FIND("7",tblSalaries[[#This Row],[How many hours of a day you work on Excel]])),"",7)</f>
        <v/>
      </c>
      <c r="V274" s="11" t="str">
        <f>IF(ISERROR(FIND("8",tblSalaries[[#This Row],[How many hours of a day you work on Excel]])),"",8)</f>
        <v/>
      </c>
      <c r="W274" s="11">
        <f>IF(MAX(tblSalaries[[#This Row],[1 hour]:[8 hours]])=0,#N/A,MAX(tblSalaries[[#This Row],[1 hour]:[8 hours]]))</f>
        <v>3</v>
      </c>
      <c r="X274" s="11">
        <f>IF(ISERROR(tblSalaries[[#This Row],[max h]]),1,tblSalaries[[#This Row],[Salary in USD]]/tblSalaries[[#This Row],[max h]]/260)</f>
        <v>126.92307692307692</v>
      </c>
      <c r="Y274" s="11">
        <f>IF(tblSalaries[[#This Row],[Years of Experience]]="",0,"0")</f>
        <v>0</v>
      </c>
      <c r="Z274"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274" s="11">
        <f>IF(tblSalaries[[#This Row],[Salary in USD]]&lt;1000,1,0)</f>
        <v>0</v>
      </c>
      <c r="AB274" s="11">
        <f>IF(AND(tblSalaries[[#This Row],[Salary in USD]]&gt;1000,tblSalaries[[#This Row],[Salary in USD]]&lt;2000),1,0)</f>
        <v>0</v>
      </c>
    </row>
    <row r="275" spans="2:28" ht="15" customHeight="1">
      <c r="B275" t="s">
        <v>2278</v>
      </c>
      <c r="C275" s="1">
        <v>41055.049259259256</v>
      </c>
      <c r="D275" s="4" t="s">
        <v>345</v>
      </c>
      <c r="E275">
        <v>420000</v>
      </c>
      <c r="F275" t="s">
        <v>3951</v>
      </c>
      <c r="G275">
        <f>tblSalaries[[#This Row],[clean Salary (in local currency)]]*VLOOKUP(tblSalaries[[#This Row],[Currency]],tblXrate[],2,FALSE)</f>
        <v>9956.1219482708348</v>
      </c>
      <c r="H275" t="s">
        <v>346</v>
      </c>
      <c r="I275" t="s">
        <v>52</v>
      </c>
      <c r="J275" t="s">
        <v>347</v>
      </c>
      <c r="K275" t="str">
        <f>VLOOKUP(tblSalaries[[#This Row],[Where do you work]],tblCountries[[Actual]:[Mapping]],2,FALSE)</f>
        <v>Philippines</v>
      </c>
      <c r="L275" t="s">
        <v>9</v>
      </c>
      <c r="O275" s="10" t="str">
        <f>IF(ISERROR(FIND("1",tblSalaries[[#This Row],[How many hours of a day you work on Excel]])),"",1)</f>
        <v/>
      </c>
      <c r="P275" s="11" t="str">
        <f>IF(ISERROR(FIND("2",tblSalaries[[#This Row],[How many hours of a day you work on Excel]])),"",2)</f>
        <v/>
      </c>
      <c r="Q275" s="10" t="str">
        <f>IF(ISERROR(FIND("3",tblSalaries[[#This Row],[How many hours of a day you work on Excel]])),"",3)</f>
        <v/>
      </c>
      <c r="R275" s="10">
        <f>IF(ISERROR(FIND("4",tblSalaries[[#This Row],[How many hours of a day you work on Excel]])),"",4)</f>
        <v>4</v>
      </c>
      <c r="S275" s="10" t="str">
        <f>IF(ISERROR(FIND("5",tblSalaries[[#This Row],[How many hours of a day you work on Excel]])),"",5)</f>
        <v/>
      </c>
      <c r="T275" s="10">
        <f>IF(ISERROR(FIND("6",tblSalaries[[#This Row],[How many hours of a day you work on Excel]])),"",6)</f>
        <v>6</v>
      </c>
      <c r="U275" s="11" t="str">
        <f>IF(ISERROR(FIND("7",tblSalaries[[#This Row],[How many hours of a day you work on Excel]])),"",7)</f>
        <v/>
      </c>
      <c r="V275" s="11" t="str">
        <f>IF(ISERROR(FIND("8",tblSalaries[[#This Row],[How many hours of a day you work on Excel]])),"",8)</f>
        <v/>
      </c>
      <c r="W275" s="11">
        <f>IF(MAX(tblSalaries[[#This Row],[1 hour]:[8 hours]])=0,#N/A,MAX(tblSalaries[[#This Row],[1 hour]:[8 hours]]))</f>
        <v>6</v>
      </c>
      <c r="X275" s="11">
        <f>IF(ISERROR(tblSalaries[[#This Row],[max h]]),1,tblSalaries[[#This Row],[Salary in USD]]/tblSalaries[[#This Row],[max h]]/260)</f>
        <v>6.3821294540197657</v>
      </c>
      <c r="Y275" s="11">
        <f>IF(tblSalaries[[#This Row],[Years of Experience]]="",0,"0")</f>
        <v>0</v>
      </c>
      <c r="Z275"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275" s="11">
        <f>IF(tblSalaries[[#This Row],[Salary in USD]]&lt;1000,1,0)</f>
        <v>0</v>
      </c>
      <c r="AB275" s="11">
        <f>IF(AND(tblSalaries[[#This Row],[Salary in USD]]&gt;1000,tblSalaries[[#This Row],[Salary in USD]]&lt;2000),1,0)</f>
        <v>0</v>
      </c>
    </row>
    <row r="276" spans="2:28" ht="15" customHeight="1">
      <c r="B276" t="s">
        <v>2279</v>
      </c>
      <c r="C276" s="1">
        <v>41055.049444444441</v>
      </c>
      <c r="D276" s="4">
        <v>75000</v>
      </c>
      <c r="E276">
        <v>75000</v>
      </c>
      <c r="F276" t="s">
        <v>6</v>
      </c>
      <c r="G276">
        <f>tblSalaries[[#This Row],[clean Salary (in local currency)]]*VLOOKUP(tblSalaries[[#This Row],[Currency]],tblXrate[],2,FALSE)</f>
        <v>75000</v>
      </c>
      <c r="H276" t="s">
        <v>160</v>
      </c>
      <c r="I276" t="s">
        <v>20</v>
      </c>
      <c r="J276" t="s">
        <v>15</v>
      </c>
      <c r="K276" t="str">
        <f>VLOOKUP(tblSalaries[[#This Row],[Where do you work]],tblCountries[[Actual]:[Mapping]],2,FALSE)</f>
        <v>USA</v>
      </c>
      <c r="L276" t="s">
        <v>9</v>
      </c>
      <c r="O276" s="10" t="str">
        <f>IF(ISERROR(FIND("1",tblSalaries[[#This Row],[How many hours of a day you work on Excel]])),"",1)</f>
        <v/>
      </c>
      <c r="P276" s="11" t="str">
        <f>IF(ISERROR(FIND("2",tblSalaries[[#This Row],[How many hours of a day you work on Excel]])),"",2)</f>
        <v/>
      </c>
      <c r="Q276" s="10" t="str">
        <f>IF(ISERROR(FIND("3",tblSalaries[[#This Row],[How many hours of a day you work on Excel]])),"",3)</f>
        <v/>
      </c>
      <c r="R276" s="10">
        <f>IF(ISERROR(FIND("4",tblSalaries[[#This Row],[How many hours of a day you work on Excel]])),"",4)</f>
        <v>4</v>
      </c>
      <c r="S276" s="10" t="str">
        <f>IF(ISERROR(FIND("5",tblSalaries[[#This Row],[How many hours of a day you work on Excel]])),"",5)</f>
        <v/>
      </c>
      <c r="T276" s="10">
        <f>IF(ISERROR(FIND("6",tblSalaries[[#This Row],[How many hours of a day you work on Excel]])),"",6)</f>
        <v>6</v>
      </c>
      <c r="U276" s="11" t="str">
        <f>IF(ISERROR(FIND("7",tblSalaries[[#This Row],[How many hours of a day you work on Excel]])),"",7)</f>
        <v/>
      </c>
      <c r="V276" s="11" t="str">
        <f>IF(ISERROR(FIND("8",tblSalaries[[#This Row],[How many hours of a day you work on Excel]])),"",8)</f>
        <v/>
      </c>
      <c r="W276" s="11">
        <f>IF(MAX(tblSalaries[[#This Row],[1 hour]:[8 hours]])=0,#N/A,MAX(tblSalaries[[#This Row],[1 hour]:[8 hours]]))</f>
        <v>6</v>
      </c>
      <c r="X276" s="11">
        <f>IF(ISERROR(tblSalaries[[#This Row],[max h]]),1,tblSalaries[[#This Row],[Salary in USD]]/tblSalaries[[#This Row],[max h]]/260)</f>
        <v>48.07692307692308</v>
      </c>
      <c r="Y276" s="11">
        <f>IF(tblSalaries[[#This Row],[Years of Experience]]="",0,"0")</f>
        <v>0</v>
      </c>
      <c r="Z276"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276" s="11">
        <f>IF(tblSalaries[[#This Row],[Salary in USD]]&lt;1000,1,0)</f>
        <v>0</v>
      </c>
      <c r="AB276" s="11">
        <f>IF(AND(tblSalaries[[#This Row],[Salary in USD]]&gt;1000,tblSalaries[[#This Row],[Salary in USD]]&lt;2000),1,0)</f>
        <v>0</v>
      </c>
    </row>
    <row r="277" spans="2:28" ht="15" customHeight="1">
      <c r="B277" t="s">
        <v>2280</v>
      </c>
      <c r="C277" s="1">
        <v>41055.049930555557</v>
      </c>
      <c r="D277" s="4">
        <v>80000</v>
      </c>
      <c r="E277">
        <v>80000</v>
      </c>
      <c r="F277" t="s">
        <v>6</v>
      </c>
      <c r="G277">
        <f>tblSalaries[[#This Row],[clean Salary (in local currency)]]*VLOOKUP(tblSalaries[[#This Row],[Currency]],tblXrate[],2,FALSE)</f>
        <v>80000</v>
      </c>
      <c r="H277" t="s">
        <v>348</v>
      </c>
      <c r="I277" t="s">
        <v>52</v>
      </c>
      <c r="J277" t="s">
        <v>15</v>
      </c>
      <c r="K277" t="str">
        <f>VLOOKUP(tblSalaries[[#This Row],[Where do you work]],tblCountries[[Actual]:[Mapping]],2,FALSE)</f>
        <v>USA</v>
      </c>
      <c r="L277" t="s">
        <v>18</v>
      </c>
      <c r="O277" s="10" t="str">
        <f>IF(ISERROR(FIND("1",tblSalaries[[#This Row],[How many hours of a day you work on Excel]])),"",1)</f>
        <v/>
      </c>
      <c r="P277" s="11">
        <f>IF(ISERROR(FIND("2",tblSalaries[[#This Row],[How many hours of a day you work on Excel]])),"",2)</f>
        <v>2</v>
      </c>
      <c r="Q277" s="10">
        <f>IF(ISERROR(FIND("3",tblSalaries[[#This Row],[How many hours of a day you work on Excel]])),"",3)</f>
        <v>3</v>
      </c>
      <c r="R277" s="10" t="str">
        <f>IF(ISERROR(FIND("4",tblSalaries[[#This Row],[How many hours of a day you work on Excel]])),"",4)</f>
        <v/>
      </c>
      <c r="S277" s="10" t="str">
        <f>IF(ISERROR(FIND("5",tblSalaries[[#This Row],[How many hours of a day you work on Excel]])),"",5)</f>
        <v/>
      </c>
      <c r="T277" s="10" t="str">
        <f>IF(ISERROR(FIND("6",tblSalaries[[#This Row],[How many hours of a day you work on Excel]])),"",6)</f>
        <v/>
      </c>
      <c r="U277" s="11" t="str">
        <f>IF(ISERROR(FIND("7",tblSalaries[[#This Row],[How many hours of a day you work on Excel]])),"",7)</f>
        <v/>
      </c>
      <c r="V277" s="11" t="str">
        <f>IF(ISERROR(FIND("8",tblSalaries[[#This Row],[How many hours of a day you work on Excel]])),"",8)</f>
        <v/>
      </c>
      <c r="W277" s="11">
        <f>IF(MAX(tblSalaries[[#This Row],[1 hour]:[8 hours]])=0,#N/A,MAX(tblSalaries[[#This Row],[1 hour]:[8 hours]]))</f>
        <v>3</v>
      </c>
      <c r="X277" s="11">
        <f>IF(ISERROR(tblSalaries[[#This Row],[max h]]),1,tblSalaries[[#This Row],[Salary in USD]]/tblSalaries[[#This Row],[max h]]/260)</f>
        <v>102.56410256410257</v>
      </c>
      <c r="Y277" s="11">
        <f>IF(tblSalaries[[#This Row],[Years of Experience]]="",0,"0")</f>
        <v>0</v>
      </c>
      <c r="Z277"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277" s="11">
        <f>IF(tblSalaries[[#This Row],[Salary in USD]]&lt;1000,1,0)</f>
        <v>0</v>
      </c>
      <c r="AB277" s="11">
        <f>IF(AND(tblSalaries[[#This Row],[Salary in USD]]&gt;1000,tblSalaries[[#This Row],[Salary in USD]]&lt;2000),1,0)</f>
        <v>0</v>
      </c>
    </row>
    <row r="278" spans="2:28" ht="15" customHeight="1">
      <c r="B278" t="s">
        <v>2281</v>
      </c>
      <c r="C278" s="1">
        <v>41055.050474537034</v>
      </c>
      <c r="D278" s="4">
        <v>20000</v>
      </c>
      <c r="E278">
        <v>20000</v>
      </c>
      <c r="F278" t="s">
        <v>6</v>
      </c>
      <c r="G278">
        <f>tblSalaries[[#This Row],[clean Salary (in local currency)]]*VLOOKUP(tblSalaries[[#This Row],[Currency]],tblXrate[],2,FALSE)</f>
        <v>20000</v>
      </c>
      <c r="H278" t="s">
        <v>20</v>
      </c>
      <c r="I278" t="s">
        <v>20</v>
      </c>
      <c r="J278" t="s">
        <v>8</v>
      </c>
      <c r="K278" t="str">
        <f>VLOOKUP(tblSalaries[[#This Row],[Where do you work]],tblCountries[[Actual]:[Mapping]],2,FALSE)</f>
        <v>India</v>
      </c>
      <c r="L278" t="s">
        <v>13</v>
      </c>
      <c r="O278" s="10" t="str">
        <f>IF(ISERROR(FIND("1",tblSalaries[[#This Row],[How many hours of a day you work on Excel]])),"",1)</f>
        <v/>
      </c>
      <c r="P278" s="11" t="str">
        <f>IF(ISERROR(FIND("2",tblSalaries[[#This Row],[How many hours of a day you work on Excel]])),"",2)</f>
        <v/>
      </c>
      <c r="Q278" s="10" t="str">
        <f>IF(ISERROR(FIND("3",tblSalaries[[#This Row],[How many hours of a day you work on Excel]])),"",3)</f>
        <v/>
      </c>
      <c r="R278" s="10" t="str">
        <f>IF(ISERROR(FIND("4",tblSalaries[[#This Row],[How many hours of a day you work on Excel]])),"",4)</f>
        <v/>
      </c>
      <c r="S278" s="10" t="str">
        <f>IF(ISERROR(FIND("5",tblSalaries[[#This Row],[How many hours of a day you work on Excel]])),"",5)</f>
        <v/>
      </c>
      <c r="T278" s="10" t="str">
        <f>IF(ISERROR(FIND("6",tblSalaries[[#This Row],[How many hours of a day you work on Excel]])),"",6)</f>
        <v/>
      </c>
      <c r="U278" s="11" t="str">
        <f>IF(ISERROR(FIND("7",tblSalaries[[#This Row],[How many hours of a day you work on Excel]])),"",7)</f>
        <v/>
      </c>
      <c r="V278" s="11">
        <f>IF(ISERROR(FIND("8",tblSalaries[[#This Row],[How many hours of a day you work on Excel]])),"",8)</f>
        <v>8</v>
      </c>
      <c r="W278" s="11">
        <f>IF(MAX(tblSalaries[[#This Row],[1 hour]:[8 hours]])=0,#N/A,MAX(tblSalaries[[#This Row],[1 hour]:[8 hours]]))</f>
        <v>8</v>
      </c>
      <c r="X278" s="11">
        <f>IF(ISERROR(tblSalaries[[#This Row],[max h]]),1,tblSalaries[[#This Row],[Salary in USD]]/tblSalaries[[#This Row],[max h]]/260)</f>
        <v>9.615384615384615</v>
      </c>
      <c r="Y278" s="11">
        <f>IF(tblSalaries[[#This Row],[Years of Experience]]="",0,"0")</f>
        <v>0</v>
      </c>
      <c r="Z278"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278" s="11">
        <f>IF(tblSalaries[[#This Row],[Salary in USD]]&lt;1000,1,0)</f>
        <v>0</v>
      </c>
      <c r="AB278" s="11">
        <f>IF(AND(tblSalaries[[#This Row],[Salary in USD]]&gt;1000,tblSalaries[[#This Row],[Salary in USD]]&lt;2000),1,0)</f>
        <v>0</v>
      </c>
    </row>
    <row r="279" spans="2:28" ht="15" customHeight="1">
      <c r="B279" t="s">
        <v>2282</v>
      </c>
      <c r="C279" s="1">
        <v>41055.05127314815</v>
      </c>
      <c r="D279" s="4">
        <v>40000</v>
      </c>
      <c r="E279">
        <v>40000</v>
      </c>
      <c r="F279" t="s">
        <v>6</v>
      </c>
      <c r="G279">
        <f>tblSalaries[[#This Row],[clean Salary (in local currency)]]*VLOOKUP(tblSalaries[[#This Row],[Currency]],tblXrate[],2,FALSE)</f>
        <v>40000</v>
      </c>
      <c r="H279" t="s">
        <v>207</v>
      </c>
      <c r="I279" t="s">
        <v>20</v>
      </c>
      <c r="J279" t="s">
        <v>15</v>
      </c>
      <c r="K279" t="str">
        <f>VLOOKUP(tblSalaries[[#This Row],[Where do you work]],tblCountries[[Actual]:[Mapping]],2,FALSE)</f>
        <v>USA</v>
      </c>
      <c r="L279" t="s">
        <v>13</v>
      </c>
      <c r="O279" s="10" t="str">
        <f>IF(ISERROR(FIND("1",tblSalaries[[#This Row],[How many hours of a day you work on Excel]])),"",1)</f>
        <v/>
      </c>
      <c r="P279" s="11" t="str">
        <f>IF(ISERROR(FIND("2",tblSalaries[[#This Row],[How many hours of a day you work on Excel]])),"",2)</f>
        <v/>
      </c>
      <c r="Q279" s="10" t="str">
        <f>IF(ISERROR(FIND("3",tblSalaries[[#This Row],[How many hours of a day you work on Excel]])),"",3)</f>
        <v/>
      </c>
      <c r="R279" s="10" t="str">
        <f>IF(ISERROR(FIND("4",tblSalaries[[#This Row],[How many hours of a day you work on Excel]])),"",4)</f>
        <v/>
      </c>
      <c r="S279" s="10" t="str">
        <f>IF(ISERROR(FIND("5",tblSalaries[[#This Row],[How many hours of a day you work on Excel]])),"",5)</f>
        <v/>
      </c>
      <c r="T279" s="10" t="str">
        <f>IF(ISERROR(FIND("6",tblSalaries[[#This Row],[How many hours of a day you work on Excel]])),"",6)</f>
        <v/>
      </c>
      <c r="U279" s="11" t="str">
        <f>IF(ISERROR(FIND("7",tblSalaries[[#This Row],[How many hours of a day you work on Excel]])),"",7)</f>
        <v/>
      </c>
      <c r="V279" s="11">
        <f>IF(ISERROR(FIND("8",tblSalaries[[#This Row],[How many hours of a day you work on Excel]])),"",8)</f>
        <v>8</v>
      </c>
      <c r="W279" s="11">
        <f>IF(MAX(tblSalaries[[#This Row],[1 hour]:[8 hours]])=0,#N/A,MAX(tblSalaries[[#This Row],[1 hour]:[8 hours]]))</f>
        <v>8</v>
      </c>
      <c r="X279" s="11">
        <f>IF(ISERROR(tblSalaries[[#This Row],[max h]]),1,tblSalaries[[#This Row],[Salary in USD]]/tblSalaries[[#This Row],[max h]]/260)</f>
        <v>19.23076923076923</v>
      </c>
      <c r="Y279" s="11">
        <f>IF(tblSalaries[[#This Row],[Years of Experience]]="",0,"0")</f>
        <v>0</v>
      </c>
      <c r="Z279"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279" s="11">
        <f>IF(tblSalaries[[#This Row],[Salary in USD]]&lt;1000,1,0)</f>
        <v>0</v>
      </c>
      <c r="AB279" s="11">
        <f>IF(AND(tblSalaries[[#This Row],[Salary in USD]]&gt;1000,tblSalaries[[#This Row],[Salary in USD]]&lt;2000),1,0)</f>
        <v>0</v>
      </c>
    </row>
    <row r="280" spans="2:28" ht="15" customHeight="1">
      <c r="B280" t="s">
        <v>2283</v>
      </c>
      <c r="C280" s="1">
        <v>41055.051701388889</v>
      </c>
      <c r="D280" s="4">
        <v>46000</v>
      </c>
      <c r="E280">
        <v>46000</v>
      </c>
      <c r="F280" t="s">
        <v>6</v>
      </c>
      <c r="G280">
        <f>tblSalaries[[#This Row],[clean Salary (in local currency)]]*VLOOKUP(tblSalaries[[#This Row],[Currency]],tblXrate[],2,FALSE)</f>
        <v>46000</v>
      </c>
      <c r="H280" t="s">
        <v>349</v>
      </c>
      <c r="I280" t="s">
        <v>20</v>
      </c>
      <c r="J280" t="s">
        <v>15</v>
      </c>
      <c r="K280" t="str">
        <f>VLOOKUP(tblSalaries[[#This Row],[Where do you work]],tblCountries[[Actual]:[Mapping]],2,FALSE)</f>
        <v>USA</v>
      </c>
      <c r="L280" t="s">
        <v>13</v>
      </c>
      <c r="O280" s="10" t="str">
        <f>IF(ISERROR(FIND("1",tblSalaries[[#This Row],[How many hours of a day you work on Excel]])),"",1)</f>
        <v/>
      </c>
      <c r="P280" s="11" t="str">
        <f>IF(ISERROR(FIND("2",tblSalaries[[#This Row],[How many hours of a day you work on Excel]])),"",2)</f>
        <v/>
      </c>
      <c r="Q280" s="10" t="str">
        <f>IF(ISERROR(FIND("3",tblSalaries[[#This Row],[How many hours of a day you work on Excel]])),"",3)</f>
        <v/>
      </c>
      <c r="R280" s="10" t="str">
        <f>IF(ISERROR(FIND("4",tblSalaries[[#This Row],[How many hours of a day you work on Excel]])),"",4)</f>
        <v/>
      </c>
      <c r="S280" s="10" t="str">
        <f>IF(ISERROR(FIND("5",tblSalaries[[#This Row],[How many hours of a day you work on Excel]])),"",5)</f>
        <v/>
      </c>
      <c r="T280" s="10" t="str">
        <f>IF(ISERROR(FIND("6",tblSalaries[[#This Row],[How many hours of a day you work on Excel]])),"",6)</f>
        <v/>
      </c>
      <c r="U280" s="11" t="str">
        <f>IF(ISERROR(FIND("7",tblSalaries[[#This Row],[How many hours of a day you work on Excel]])),"",7)</f>
        <v/>
      </c>
      <c r="V280" s="11">
        <f>IF(ISERROR(FIND("8",tblSalaries[[#This Row],[How many hours of a day you work on Excel]])),"",8)</f>
        <v>8</v>
      </c>
      <c r="W280" s="11">
        <f>IF(MAX(tblSalaries[[#This Row],[1 hour]:[8 hours]])=0,#N/A,MAX(tblSalaries[[#This Row],[1 hour]:[8 hours]]))</f>
        <v>8</v>
      </c>
      <c r="X280" s="11">
        <f>IF(ISERROR(tblSalaries[[#This Row],[max h]]),1,tblSalaries[[#This Row],[Salary in USD]]/tblSalaries[[#This Row],[max h]]/260)</f>
        <v>22.115384615384617</v>
      </c>
      <c r="Y280" s="11">
        <f>IF(tblSalaries[[#This Row],[Years of Experience]]="",0,"0")</f>
        <v>0</v>
      </c>
      <c r="Z280"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280" s="11">
        <f>IF(tblSalaries[[#This Row],[Salary in USD]]&lt;1000,1,0)</f>
        <v>0</v>
      </c>
      <c r="AB280" s="11">
        <f>IF(AND(tblSalaries[[#This Row],[Salary in USD]]&gt;1000,tblSalaries[[#This Row],[Salary in USD]]&lt;2000),1,0)</f>
        <v>0</v>
      </c>
    </row>
    <row r="281" spans="2:28" ht="15" customHeight="1">
      <c r="B281" t="s">
        <v>2284</v>
      </c>
      <c r="C281" s="1">
        <v>41055.052025462966</v>
      </c>
      <c r="D281" s="4">
        <v>14000</v>
      </c>
      <c r="E281">
        <v>14000</v>
      </c>
      <c r="F281" t="s">
        <v>6</v>
      </c>
      <c r="G281">
        <f>tblSalaries[[#This Row],[clean Salary (in local currency)]]*VLOOKUP(tblSalaries[[#This Row],[Currency]],tblXrate[],2,FALSE)</f>
        <v>14000</v>
      </c>
      <c r="H281" t="s">
        <v>350</v>
      </c>
      <c r="I281" t="s">
        <v>20</v>
      </c>
      <c r="J281" t="s">
        <v>143</v>
      </c>
      <c r="K281" t="str">
        <f>VLOOKUP(tblSalaries[[#This Row],[Where do you work]],tblCountries[[Actual]:[Mapping]],2,FALSE)</f>
        <v>Brazil</v>
      </c>
      <c r="L281" t="s">
        <v>25</v>
      </c>
      <c r="O281" s="10">
        <f>IF(ISERROR(FIND("1",tblSalaries[[#This Row],[How many hours of a day you work on Excel]])),"",1)</f>
        <v>1</v>
      </c>
      <c r="P281" s="11">
        <f>IF(ISERROR(FIND("2",tblSalaries[[#This Row],[How many hours of a day you work on Excel]])),"",2)</f>
        <v>2</v>
      </c>
      <c r="Q281" s="10" t="str">
        <f>IF(ISERROR(FIND("3",tblSalaries[[#This Row],[How many hours of a day you work on Excel]])),"",3)</f>
        <v/>
      </c>
      <c r="R281" s="10" t="str">
        <f>IF(ISERROR(FIND("4",tblSalaries[[#This Row],[How many hours of a day you work on Excel]])),"",4)</f>
        <v/>
      </c>
      <c r="S281" s="10" t="str">
        <f>IF(ISERROR(FIND("5",tblSalaries[[#This Row],[How many hours of a day you work on Excel]])),"",5)</f>
        <v/>
      </c>
      <c r="T281" s="10" t="str">
        <f>IF(ISERROR(FIND("6",tblSalaries[[#This Row],[How many hours of a day you work on Excel]])),"",6)</f>
        <v/>
      </c>
      <c r="U281" s="11" t="str">
        <f>IF(ISERROR(FIND("7",tblSalaries[[#This Row],[How many hours of a day you work on Excel]])),"",7)</f>
        <v/>
      </c>
      <c r="V281" s="11" t="str">
        <f>IF(ISERROR(FIND("8",tblSalaries[[#This Row],[How many hours of a day you work on Excel]])),"",8)</f>
        <v/>
      </c>
      <c r="W281" s="11">
        <f>IF(MAX(tblSalaries[[#This Row],[1 hour]:[8 hours]])=0,#N/A,MAX(tblSalaries[[#This Row],[1 hour]:[8 hours]]))</f>
        <v>2</v>
      </c>
      <c r="X281" s="11">
        <f>IF(ISERROR(tblSalaries[[#This Row],[max h]]),1,tblSalaries[[#This Row],[Salary in USD]]/tblSalaries[[#This Row],[max h]]/260)</f>
        <v>26.923076923076923</v>
      </c>
      <c r="Y281" s="11">
        <f>IF(tblSalaries[[#This Row],[Years of Experience]]="",0,"0")</f>
        <v>0</v>
      </c>
      <c r="Z281"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281" s="11">
        <f>IF(tblSalaries[[#This Row],[Salary in USD]]&lt;1000,1,0)</f>
        <v>0</v>
      </c>
      <c r="AB281" s="11">
        <f>IF(AND(tblSalaries[[#This Row],[Salary in USD]]&gt;1000,tblSalaries[[#This Row],[Salary in USD]]&lt;2000),1,0)</f>
        <v>0</v>
      </c>
    </row>
    <row r="282" spans="2:28" ht="15" customHeight="1">
      <c r="B282" t="s">
        <v>2285</v>
      </c>
      <c r="C282" s="1">
        <v>41055.052141203705</v>
      </c>
      <c r="D282" s="4">
        <v>70000</v>
      </c>
      <c r="E282">
        <v>70000</v>
      </c>
      <c r="F282" t="s">
        <v>6</v>
      </c>
      <c r="G282">
        <f>tblSalaries[[#This Row],[clean Salary (in local currency)]]*VLOOKUP(tblSalaries[[#This Row],[Currency]],tblXrate[],2,FALSE)</f>
        <v>70000</v>
      </c>
      <c r="H282" t="s">
        <v>351</v>
      </c>
      <c r="I282" t="s">
        <v>279</v>
      </c>
      <c r="J282" t="s">
        <v>15</v>
      </c>
      <c r="K282" t="str">
        <f>VLOOKUP(tblSalaries[[#This Row],[Where do you work]],tblCountries[[Actual]:[Mapping]],2,FALSE)</f>
        <v>USA</v>
      </c>
      <c r="L282" t="s">
        <v>13</v>
      </c>
      <c r="O282" s="10" t="str">
        <f>IF(ISERROR(FIND("1",tblSalaries[[#This Row],[How many hours of a day you work on Excel]])),"",1)</f>
        <v/>
      </c>
      <c r="P282" s="11" t="str">
        <f>IF(ISERROR(FIND("2",tblSalaries[[#This Row],[How many hours of a day you work on Excel]])),"",2)</f>
        <v/>
      </c>
      <c r="Q282" s="10" t="str">
        <f>IF(ISERROR(FIND("3",tblSalaries[[#This Row],[How many hours of a day you work on Excel]])),"",3)</f>
        <v/>
      </c>
      <c r="R282" s="10" t="str">
        <f>IF(ISERROR(FIND("4",tblSalaries[[#This Row],[How many hours of a day you work on Excel]])),"",4)</f>
        <v/>
      </c>
      <c r="S282" s="10" t="str">
        <f>IF(ISERROR(FIND("5",tblSalaries[[#This Row],[How many hours of a day you work on Excel]])),"",5)</f>
        <v/>
      </c>
      <c r="T282" s="10" t="str">
        <f>IF(ISERROR(FIND("6",tblSalaries[[#This Row],[How many hours of a day you work on Excel]])),"",6)</f>
        <v/>
      </c>
      <c r="U282" s="11" t="str">
        <f>IF(ISERROR(FIND("7",tblSalaries[[#This Row],[How many hours of a day you work on Excel]])),"",7)</f>
        <v/>
      </c>
      <c r="V282" s="11">
        <f>IF(ISERROR(FIND("8",tblSalaries[[#This Row],[How many hours of a day you work on Excel]])),"",8)</f>
        <v>8</v>
      </c>
      <c r="W282" s="11">
        <f>IF(MAX(tblSalaries[[#This Row],[1 hour]:[8 hours]])=0,#N/A,MAX(tblSalaries[[#This Row],[1 hour]:[8 hours]]))</f>
        <v>8</v>
      </c>
      <c r="X282" s="11">
        <f>IF(ISERROR(tblSalaries[[#This Row],[max h]]),1,tblSalaries[[#This Row],[Salary in USD]]/tblSalaries[[#This Row],[max h]]/260)</f>
        <v>33.653846153846153</v>
      </c>
      <c r="Y282" s="11">
        <f>IF(tblSalaries[[#This Row],[Years of Experience]]="",0,"0")</f>
        <v>0</v>
      </c>
      <c r="Z282"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282" s="11">
        <f>IF(tblSalaries[[#This Row],[Salary in USD]]&lt;1000,1,0)</f>
        <v>0</v>
      </c>
      <c r="AB282" s="11">
        <f>IF(AND(tblSalaries[[#This Row],[Salary in USD]]&gt;1000,tblSalaries[[#This Row],[Salary in USD]]&lt;2000),1,0)</f>
        <v>0</v>
      </c>
    </row>
    <row r="283" spans="2:28" ht="15" customHeight="1">
      <c r="B283" t="s">
        <v>2286</v>
      </c>
      <c r="C283" s="1">
        <v>41055.052222222221</v>
      </c>
      <c r="D283" s="4" t="s">
        <v>352</v>
      </c>
      <c r="E283">
        <v>36000</v>
      </c>
      <c r="F283" t="s">
        <v>6</v>
      </c>
      <c r="G283">
        <f>tblSalaries[[#This Row],[clean Salary (in local currency)]]*VLOOKUP(tblSalaries[[#This Row],[Currency]],tblXrate[],2,FALSE)</f>
        <v>36000</v>
      </c>
      <c r="H283" t="s">
        <v>353</v>
      </c>
      <c r="I283" t="s">
        <v>67</v>
      </c>
      <c r="J283" t="s">
        <v>65</v>
      </c>
      <c r="K283" t="str">
        <f>VLOOKUP(tblSalaries[[#This Row],[Where do you work]],tblCountries[[Actual]:[Mapping]],2,FALSE)</f>
        <v>Russia</v>
      </c>
      <c r="L283" t="s">
        <v>9</v>
      </c>
      <c r="O283" s="10" t="str">
        <f>IF(ISERROR(FIND("1",tblSalaries[[#This Row],[How many hours of a day you work on Excel]])),"",1)</f>
        <v/>
      </c>
      <c r="P283" s="11" t="str">
        <f>IF(ISERROR(FIND("2",tblSalaries[[#This Row],[How many hours of a day you work on Excel]])),"",2)</f>
        <v/>
      </c>
      <c r="Q283" s="10" t="str">
        <f>IF(ISERROR(FIND("3",tblSalaries[[#This Row],[How many hours of a day you work on Excel]])),"",3)</f>
        <v/>
      </c>
      <c r="R283" s="10">
        <f>IF(ISERROR(FIND("4",tblSalaries[[#This Row],[How many hours of a day you work on Excel]])),"",4)</f>
        <v>4</v>
      </c>
      <c r="S283" s="10" t="str">
        <f>IF(ISERROR(FIND("5",tblSalaries[[#This Row],[How many hours of a day you work on Excel]])),"",5)</f>
        <v/>
      </c>
      <c r="T283" s="10">
        <f>IF(ISERROR(FIND("6",tblSalaries[[#This Row],[How many hours of a day you work on Excel]])),"",6)</f>
        <v>6</v>
      </c>
      <c r="U283" s="11" t="str">
        <f>IF(ISERROR(FIND("7",tblSalaries[[#This Row],[How many hours of a day you work on Excel]])),"",7)</f>
        <v/>
      </c>
      <c r="V283" s="11" t="str">
        <f>IF(ISERROR(FIND("8",tblSalaries[[#This Row],[How many hours of a day you work on Excel]])),"",8)</f>
        <v/>
      </c>
      <c r="W283" s="11">
        <f>IF(MAX(tblSalaries[[#This Row],[1 hour]:[8 hours]])=0,#N/A,MAX(tblSalaries[[#This Row],[1 hour]:[8 hours]]))</f>
        <v>6</v>
      </c>
      <c r="X283" s="11">
        <f>IF(ISERROR(tblSalaries[[#This Row],[max h]]),1,tblSalaries[[#This Row],[Salary in USD]]/tblSalaries[[#This Row],[max h]]/260)</f>
        <v>23.076923076923077</v>
      </c>
      <c r="Y283" s="11">
        <f>IF(tblSalaries[[#This Row],[Years of Experience]]="",0,"0")</f>
        <v>0</v>
      </c>
      <c r="Z283"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283" s="11">
        <f>IF(tblSalaries[[#This Row],[Salary in USD]]&lt;1000,1,0)</f>
        <v>0</v>
      </c>
      <c r="AB283" s="11">
        <f>IF(AND(tblSalaries[[#This Row],[Salary in USD]]&gt;1000,tblSalaries[[#This Row],[Salary in USD]]&lt;2000),1,0)</f>
        <v>0</v>
      </c>
    </row>
    <row r="284" spans="2:28" ht="15" customHeight="1">
      <c r="B284" t="s">
        <v>2287</v>
      </c>
      <c r="C284" s="1">
        <v>41055.052372685182</v>
      </c>
      <c r="D284" s="4">
        <v>15000</v>
      </c>
      <c r="E284">
        <v>15000</v>
      </c>
      <c r="F284" t="s">
        <v>6</v>
      </c>
      <c r="G284">
        <f>tblSalaries[[#This Row],[clean Salary (in local currency)]]*VLOOKUP(tblSalaries[[#This Row],[Currency]],tblXrate[],2,FALSE)</f>
        <v>15000</v>
      </c>
      <c r="H284" t="s">
        <v>354</v>
      </c>
      <c r="I284" t="s">
        <v>52</v>
      </c>
      <c r="J284" t="s">
        <v>15</v>
      </c>
      <c r="K284" t="str">
        <f>VLOOKUP(tblSalaries[[#This Row],[Where do you work]],tblCountries[[Actual]:[Mapping]],2,FALSE)</f>
        <v>USA</v>
      </c>
      <c r="L284" t="s">
        <v>18</v>
      </c>
      <c r="O284" s="10" t="str">
        <f>IF(ISERROR(FIND("1",tblSalaries[[#This Row],[How many hours of a day you work on Excel]])),"",1)</f>
        <v/>
      </c>
      <c r="P284" s="11">
        <f>IF(ISERROR(FIND("2",tblSalaries[[#This Row],[How many hours of a day you work on Excel]])),"",2)</f>
        <v>2</v>
      </c>
      <c r="Q284" s="10">
        <f>IF(ISERROR(FIND("3",tblSalaries[[#This Row],[How many hours of a day you work on Excel]])),"",3)</f>
        <v>3</v>
      </c>
      <c r="R284" s="10" t="str">
        <f>IF(ISERROR(FIND("4",tblSalaries[[#This Row],[How many hours of a day you work on Excel]])),"",4)</f>
        <v/>
      </c>
      <c r="S284" s="10" t="str">
        <f>IF(ISERROR(FIND("5",tblSalaries[[#This Row],[How many hours of a day you work on Excel]])),"",5)</f>
        <v/>
      </c>
      <c r="T284" s="10" t="str">
        <f>IF(ISERROR(FIND("6",tblSalaries[[#This Row],[How many hours of a day you work on Excel]])),"",6)</f>
        <v/>
      </c>
      <c r="U284" s="11" t="str">
        <f>IF(ISERROR(FIND("7",tblSalaries[[#This Row],[How many hours of a day you work on Excel]])),"",7)</f>
        <v/>
      </c>
      <c r="V284" s="11" t="str">
        <f>IF(ISERROR(FIND("8",tblSalaries[[#This Row],[How many hours of a day you work on Excel]])),"",8)</f>
        <v/>
      </c>
      <c r="W284" s="11">
        <f>IF(MAX(tblSalaries[[#This Row],[1 hour]:[8 hours]])=0,#N/A,MAX(tblSalaries[[#This Row],[1 hour]:[8 hours]]))</f>
        <v>3</v>
      </c>
      <c r="X284" s="11">
        <f>IF(ISERROR(tblSalaries[[#This Row],[max h]]),1,tblSalaries[[#This Row],[Salary in USD]]/tblSalaries[[#This Row],[max h]]/260)</f>
        <v>19.23076923076923</v>
      </c>
      <c r="Y284" s="11">
        <f>IF(tblSalaries[[#This Row],[Years of Experience]]="",0,"0")</f>
        <v>0</v>
      </c>
      <c r="Z284"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284" s="11">
        <f>IF(tblSalaries[[#This Row],[Salary in USD]]&lt;1000,1,0)</f>
        <v>0</v>
      </c>
      <c r="AB284" s="11">
        <f>IF(AND(tblSalaries[[#This Row],[Salary in USD]]&gt;1000,tblSalaries[[#This Row],[Salary in USD]]&lt;2000),1,0)</f>
        <v>0</v>
      </c>
    </row>
    <row r="285" spans="2:28" ht="15" customHeight="1">
      <c r="B285" t="s">
        <v>2288</v>
      </c>
      <c r="C285" s="1">
        <v>41055.052986111114</v>
      </c>
      <c r="D285" s="4" t="s">
        <v>355</v>
      </c>
      <c r="E285">
        <v>1500000</v>
      </c>
      <c r="F285" t="s">
        <v>40</v>
      </c>
      <c r="G285">
        <f>tblSalaries[[#This Row],[clean Salary (in local currency)]]*VLOOKUP(tblSalaries[[#This Row],[Currency]],tblXrate[],2,FALSE)</f>
        <v>26711.875031163851</v>
      </c>
      <c r="H285" t="s">
        <v>356</v>
      </c>
      <c r="I285" t="s">
        <v>356</v>
      </c>
      <c r="J285" t="s">
        <v>8</v>
      </c>
      <c r="K285" t="str">
        <f>VLOOKUP(tblSalaries[[#This Row],[Where do you work]],tblCountries[[Actual]:[Mapping]],2,FALSE)</f>
        <v>India</v>
      </c>
      <c r="L285" t="s">
        <v>13</v>
      </c>
      <c r="O285" s="10" t="str">
        <f>IF(ISERROR(FIND("1",tblSalaries[[#This Row],[How many hours of a day you work on Excel]])),"",1)</f>
        <v/>
      </c>
      <c r="P285" s="11" t="str">
        <f>IF(ISERROR(FIND("2",tblSalaries[[#This Row],[How many hours of a day you work on Excel]])),"",2)</f>
        <v/>
      </c>
      <c r="Q285" s="10" t="str">
        <f>IF(ISERROR(FIND("3",tblSalaries[[#This Row],[How many hours of a day you work on Excel]])),"",3)</f>
        <v/>
      </c>
      <c r="R285" s="10" t="str">
        <f>IF(ISERROR(FIND("4",tblSalaries[[#This Row],[How many hours of a day you work on Excel]])),"",4)</f>
        <v/>
      </c>
      <c r="S285" s="10" t="str">
        <f>IF(ISERROR(FIND("5",tblSalaries[[#This Row],[How many hours of a day you work on Excel]])),"",5)</f>
        <v/>
      </c>
      <c r="T285" s="10" t="str">
        <f>IF(ISERROR(FIND("6",tblSalaries[[#This Row],[How many hours of a day you work on Excel]])),"",6)</f>
        <v/>
      </c>
      <c r="U285" s="11" t="str">
        <f>IF(ISERROR(FIND("7",tblSalaries[[#This Row],[How many hours of a day you work on Excel]])),"",7)</f>
        <v/>
      </c>
      <c r="V285" s="11">
        <f>IF(ISERROR(FIND("8",tblSalaries[[#This Row],[How many hours of a day you work on Excel]])),"",8)</f>
        <v>8</v>
      </c>
      <c r="W285" s="11">
        <f>IF(MAX(tblSalaries[[#This Row],[1 hour]:[8 hours]])=0,#N/A,MAX(tblSalaries[[#This Row],[1 hour]:[8 hours]]))</f>
        <v>8</v>
      </c>
      <c r="X285" s="11">
        <f>IF(ISERROR(tblSalaries[[#This Row],[max h]]),1,tblSalaries[[#This Row],[Salary in USD]]/tblSalaries[[#This Row],[max h]]/260)</f>
        <v>12.842247611136466</v>
      </c>
      <c r="Y285" s="11">
        <f>IF(tblSalaries[[#This Row],[Years of Experience]]="",0,"0")</f>
        <v>0</v>
      </c>
      <c r="Z285"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285" s="11">
        <f>IF(tblSalaries[[#This Row],[Salary in USD]]&lt;1000,1,0)</f>
        <v>0</v>
      </c>
      <c r="AB285" s="11">
        <f>IF(AND(tblSalaries[[#This Row],[Salary in USD]]&gt;1000,tblSalaries[[#This Row],[Salary in USD]]&lt;2000),1,0)</f>
        <v>0</v>
      </c>
    </row>
    <row r="286" spans="2:28" ht="15" customHeight="1">
      <c r="B286" t="s">
        <v>2289</v>
      </c>
      <c r="C286" s="1">
        <v>41055.053599537037</v>
      </c>
      <c r="D286" s="4" t="s">
        <v>357</v>
      </c>
      <c r="E286">
        <v>100000</v>
      </c>
      <c r="F286" t="s">
        <v>358</v>
      </c>
      <c r="G286">
        <f>tblSalaries[[#This Row],[clean Salary (in local currency)]]*VLOOKUP(tblSalaries[[#This Row],[Currency]],tblXrate[],2,FALSE)</f>
        <v>27221.92126875931</v>
      </c>
      <c r="H286" t="s">
        <v>310</v>
      </c>
      <c r="I286" t="s">
        <v>310</v>
      </c>
      <c r="J286" t="s">
        <v>359</v>
      </c>
      <c r="K286" t="str">
        <f>VLOOKUP(tblSalaries[[#This Row],[Where do you work]],tblCountries[[Actual]:[Mapping]],2,FALSE)</f>
        <v>Dubai</v>
      </c>
      <c r="L286" t="s">
        <v>9</v>
      </c>
      <c r="O286" s="10" t="str">
        <f>IF(ISERROR(FIND("1",tblSalaries[[#This Row],[How many hours of a day you work on Excel]])),"",1)</f>
        <v/>
      </c>
      <c r="P286" s="11" t="str">
        <f>IF(ISERROR(FIND("2",tblSalaries[[#This Row],[How many hours of a day you work on Excel]])),"",2)</f>
        <v/>
      </c>
      <c r="Q286" s="10" t="str">
        <f>IF(ISERROR(FIND("3",tblSalaries[[#This Row],[How many hours of a day you work on Excel]])),"",3)</f>
        <v/>
      </c>
      <c r="R286" s="10">
        <f>IF(ISERROR(FIND("4",tblSalaries[[#This Row],[How many hours of a day you work on Excel]])),"",4)</f>
        <v>4</v>
      </c>
      <c r="S286" s="10" t="str">
        <f>IF(ISERROR(FIND("5",tblSalaries[[#This Row],[How many hours of a day you work on Excel]])),"",5)</f>
        <v/>
      </c>
      <c r="T286" s="10">
        <f>IF(ISERROR(FIND("6",tblSalaries[[#This Row],[How many hours of a day you work on Excel]])),"",6)</f>
        <v>6</v>
      </c>
      <c r="U286" s="11" t="str">
        <f>IF(ISERROR(FIND("7",tblSalaries[[#This Row],[How many hours of a day you work on Excel]])),"",7)</f>
        <v/>
      </c>
      <c r="V286" s="11" t="str">
        <f>IF(ISERROR(FIND("8",tblSalaries[[#This Row],[How many hours of a day you work on Excel]])),"",8)</f>
        <v/>
      </c>
      <c r="W286" s="11">
        <f>IF(MAX(tblSalaries[[#This Row],[1 hour]:[8 hours]])=0,#N/A,MAX(tblSalaries[[#This Row],[1 hour]:[8 hours]]))</f>
        <v>6</v>
      </c>
      <c r="X286" s="11">
        <f>IF(ISERROR(tblSalaries[[#This Row],[max h]]),1,tblSalaries[[#This Row],[Salary in USD]]/tblSalaries[[#This Row],[max h]]/260)</f>
        <v>17.449949531255967</v>
      </c>
      <c r="Y286" s="11">
        <f>IF(tblSalaries[[#This Row],[Years of Experience]]="",0,"0")</f>
        <v>0</v>
      </c>
      <c r="Z286"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286" s="11">
        <f>IF(tblSalaries[[#This Row],[Salary in USD]]&lt;1000,1,0)</f>
        <v>0</v>
      </c>
      <c r="AB286" s="11">
        <f>IF(AND(tblSalaries[[#This Row],[Salary in USD]]&gt;1000,tblSalaries[[#This Row],[Salary in USD]]&lt;2000),1,0)</f>
        <v>0</v>
      </c>
    </row>
    <row r="287" spans="2:28" ht="15" customHeight="1">
      <c r="B287" t="s">
        <v>2290</v>
      </c>
      <c r="C287" s="1">
        <v>41055.054050925923</v>
      </c>
      <c r="D287" s="4">
        <v>22000</v>
      </c>
      <c r="E287">
        <v>22000</v>
      </c>
      <c r="F287" t="s">
        <v>6</v>
      </c>
      <c r="G287">
        <f>tblSalaries[[#This Row],[clean Salary (in local currency)]]*VLOOKUP(tblSalaries[[#This Row],[Currency]],tblXrate[],2,FALSE)</f>
        <v>22000</v>
      </c>
      <c r="H287" t="s">
        <v>360</v>
      </c>
      <c r="I287" t="s">
        <v>3999</v>
      </c>
      <c r="J287" t="s">
        <v>8</v>
      </c>
      <c r="K287" t="str">
        <f>VLOOKUP(tblSalaries[[#This Row],[Where do you work]],tblCountries[[Actual]:[Mapping]],2,FALSE)</f>
        <v>India</v>
      </c>
      <c r="L287" t="s">
        <v>13</v>
      </c>
      <c r="O287" s="10" t="str">
        <f>IF(ISERROR(FIND("1",tblSalaries[[#This Row],[How many hours of a day you work on Excel]])),"",1)</f>
        <v/>
      </c>
      <c r="P287" s="11" t="str">
        <f>IF(ISERROR(FIND("2",tblSalaries[[#This Row],[How many hours of a day you work on Excel]])),"",2)</f>
        <v/>
      </c>
      <c r="Q287" s="10" t="str">
        <f>IF(ISERROR(FIND("3",tblSalaries[[#This Row],[How many hours of a day you work on Excel]])),"",3)</f>
        <v/>
      </c>
      <c r="R287" s="10" t="str">
        <f>IF(ISERROR(FIND("4",tblSalaries[[#This Row],[How many hours of a day you work on Excel]])),"",4)</f>
        <v/>
      </c>
      <c r="S287" s="10" t="str">
        <f>IF(ISERROR(FIND("5",tblSalaries[[#This Row],[How many hours of a day you work on Excel]])),"",5)</f>
        <v/>
      </c>
      <c r="T287" s="10" t="str">
        <f>IF(ISERROR(FIND("6",tblSalaries[[#This Row],[How many hours of a day you work on Excel]])),"",6)</f>
        <v/>
      </c>
      <c r="U287" s="11" t="str">
        <f>IF(ISERROR(FIND("7",tblSalaries[[#This Row],[How many hours of a day you work on Excel]])),"",7)</f>
        <v/>
      </c>
      <c r="V287" s="11">
        <f>IF(ISERROR(FIND("8",tblSalaries[[#This Row],[How many hours of a day you work on Excel]])),"",8)</f>
        <v>8</v>
      </c>
      <c r="W287" s="11">
        <f>IF(MAX(tblSalaries[[#This Row],[1 hour]:[8 hours]])=0,#N/A,MAX(tblSalaries[[#This Row],[1 hour]:[8 hours]]))</f>
        <v>8</v>
      </c>
      <c r="X287" s="11">
        <f>IF(ISERROR(tblSalaries[[#This Row],[max h]]),1,tblSalaries[[#This Row],[Salary in USD]]/tblSalaries[[#This Row],[max h]]/260)</f>
        <v>10.576923076923077</v>
      </c>
      <c r="Y287" s="11">
        <f>IF(tblSalaries[[#This Row],[Years of Experience]]="",0,"0")</f>
        <v>0</v>
      </c>
      <c r="Z287"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287" s="11">
        <f>IF(tblSalaries[[#This Row],[Salary in USD]]&lt;1000,1,0)</f>
        <v>0</v>
      </c>
      <c r="AB287" s="11">
        <f>IF(AND(tblSalaries[[#This Row],[Salary in USD]]&gt;1000,tblSalaries[[#This Row],[Salary in USD]]&lt;2000),1,0)</f>
        <v>0</v>
      </c>
    </row>
    <row r="288" spans="2:28" ht="15" customHeight="1">
      <c r="B288" t="s">
        <v>2291</v>
      </c>
      <c r="C288" s="1">
        <v>41055.054120370369</v>
      </c>
      <c r="D288" s="4">
        <v>68000</v>
      </c>
      <c r="E288">
        <v>68000</v>
      </c>
      <c r="F288" t="s">
        <v>6</v>
      </c>
      <c r="G288">
        <f>tblSalaries[[#This Row],[clean Salary (in local currency)]]*VLOOKUP(tblSalaries[[#This Row],[Currency]],tblXrate[],2,FALSE)</f>
        <v>68000</v>
      </c>
      <c r="H288" t="s">
        <v>361</v>
      </c>
      <c r="I288" t="s">
        <v>52</v>
      </c>
      <c r="J288" t="s">
        <v>15</v>
      </c>
      <c r="K288" t="str">
        <f>VLOOKUP(tblSalaries[[#This Row],[Where do you work]],tblCountries[[Actual]:[Mapping]],2,FALSE)</f>
        <v>USA</v>
      </c>
      <c r="L288" t="s">
        <v>13</v>
      </c>
      <c r="O288" s="10" t="str">
        <f>IF(ISERROR(FIND("1",tblSalaries[[#This Row],[How many hours of a day you work on Excel]])),"",1)</f>
        <v/>
      </c>
      <c r="P288" s="11" t="str">
        <f>IF(ISERROR(FIND("2",tblSalaries[[#This Row],[How many hours of a day you work on Excel]])),"",2)</f>
        <v/>
      </c>
      <c r="Q288" s="10" t="str">
        <f>IF(ISERROR(FIND("3",tblSalaries[[#This Row],[How many hours of a day you work on Excel]])),"",3)</f>
        <v/>
      </c>
      <c r="R288" s="10" t="str">
        <f>IF(ISERROR(FIND("4",tblSalaries[[#This Row],[How many hours of a day you work on Excel]])),"",4)</f>
        <v/>
      </c>
      <c r="S288" s="10" t="str">
        <f>IF(ISERROR(FIND("5",tblSalaries[[#This Row],[How many hours of a day you work on Excel]])),"",5)</f>
        <v/>
      </c>
      <c r="T288" s="10" t="str">
        <f>IF(ISERROR(FIND("6",tblSalaries[[#This Row],[How many hours of a day you work on Excel]])),"",6)</f>
        <v/>
      </c>
      <c r="U288" s="11" t="str">
        <f>IF(ISERROR(FIND("7",tblSalaries[[#This Row],[How many hours of a day you work on Excel]])),"",7)</f>
        <v/>
      </c>
      <c r="V288" s="11">
        <f>IF(ISERROR(FIND("8",tblSalaries[[#This Row],[How many hours of a day you work on Excel]])),"",8)</f>
        <v>8</v>
      </c>
      <c r="W288" s="11">
        <f>IF(MAX(tblSalaries[[#This Row],[1 hour]:[8 hours]])=0,#N/A,MAX(tblSalaries[[#This Row],[1 hour]:[8 hours]]))</f>
        <v>8</v>
      </c>
      <c r="X288" s="11">
        <f>IF(ISERROR(tblSalaries[[#This Row],[max h]]),1,tblSalaries[[#This Row],[Salary in USD]]/tblSalaries[[#This Row],[max h]]/260)</f>
        <v>32.692307692307693</v>
      </c>
      <c r="Y288" s="11">
        <f>IF(tblSalaries[[#This Row],[Years of Experience]]="",0,"0")</f>
        <v>0</v>
      </c>
      <c r="Z288"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288" s="11">
        <f>IF(tblSalaries[[#This Row],[Salary in USD]]&lt;1000,1,0)</f>
        <v>0</v>
      </c>
      <c r="AB288" s="11">
        <f>IF(AND(tblSalaries[[#This Row],[Salary in USD]]&gt;1000,tblSalaries[[#This Row],[Salary in USD]]&lt;2000),1,0)</f>
        <v>0</v>
      </c>
    </row>
    <row r="289" spans="2:28" ht="15" customHeight="1">
      <c r="B289" t="s">
        <v>2292</v>
      </c>
      <c r="C289" s="1">
        <v>41055.054131944446</v>
      </c>
      <c r="D289" s="4">
        <v>97000</v>
      </c>
      <c r="E289">
        <v>97000</v>
      </c>
      <c r="F289" t="s">
        <v>6</v>
      </c>
      <c r="G289">
        <f>tblSalaries[[#This Row],[clean Salary (in local currency)]]*VLOOKUP(tblSalaries[[#This Row],[Currency]],tblXrate[],2,FALSE)</f>
        <v>97000</v>
      </c>
      <c r="H289" t="s">
        <v>42</v>
      </c>
      <c r="I289" t="s">
        <v>20</v>
      </c>
      <c r="J289" t="s">
        <v>15</v>
      </c>
      <c r="K289" t="str">
        <f>VLOOKUP(tblSalaries[[#This Row],[Where do you work]],tblCountries[[Actual]:[Mapping]],2,FALSE)</f>
        <v>USA</v>
      </c>
      <c r="L289" t="s">
        <v>13</v>
      </c>
      <c r="O289" s="10" t="str">
        <f>IF(ISERROR(FIND("1",tblSalaries[[#This Row],[How many hours of a day you work on Excel]])),"",1)</f>
        <v/>
      </c>
      <c r="P289" s="11" t="str">
        <f>IF(ISERROR(FIND("2",tblSalaries[[#This Row],[How many hours of a day you work on Excel]])),"",2)</f>
        <v/>
      </c>
      <c r="Q289" s="10" t="str">
        <f>IF(ISERROR(FIND("3",tblSalaries[[#This Row],[How many hours of a day you work on Excel]])),"",3)</f>
        <v/>
      </c>
      <c r="R289" s="10" t="str">
        <f>IF(ISERROR(FIND("4",tblSalaries[[#This Row],[How many hours of a day you work on Excel]])),"",4)</f>
        <v/>
      </c>
      <c r="S289" s="10" t="str">
        <f>IF(ISERROR(FIND("5",tblSalaries[[#This Row],[How many hours of a day you work on Excel]])),"",5)</f>
        <v/>
      </c>
      <c r="T289" s="10" t="str">
        <f>IF(ISERROR(FIND("6",tblSalaries[[#This Row],[How many hours of a day you work on Excel]])),"",6)</f>
        <v/>
      </c>
      <c r="U289" s="11" t="str">
        <f>IF(ISERROR(FIND("7",tblSalaries[[#This Row],[How many hours of a day you work on Excel]])),"",7)</f>
        <v/>
      </c>
      <c r="V289" s="11">
        <f>IF(ISERROR(FIND("8",tblSalaries[[#This Row],[How many hours of a day you work on Excel]])),"",8)</f>
        <v>8</v>
      </c>
      <c r="W289" s="11">
        <f>IF(MAX(tblSalaries[[#This Row],[1 hour]:[8 hours]])=0,#N/A,MAX(tblSalaries[[#This Row],[1 hour]:[8 hours]]))</f>
        <v>8</v>
      </c>
      <c r="X289" s="11">
        <f>IF(ISERROR(tblSalaries[[#This Row],[max h]]),1,tblSalaries[[#This Row],[Salary in USD]]/tblSalaries[[#This Row],[max h]]/260)</f>
        <v>46.634615384615387</v>
      </c>
      <c r="Y289" s="11">
        <f>IF(tblSalaries[[#This Row],[Years of Experience]]="",0,"0")</f>
        <v>0</v>
      </c>
      <c r="Z289"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289" s="11">
        <f>IF(tblSalaries[[#This Row],[Salary in USD]]&lt;1000,1,0)</f>
        <v>0</v>
      </c>
      <c r="AB289" s="11">
        <f>IF(AND(tblSalaries[[#This Row],[Salary in USD]]&gt;1000,tblSalaries[[#This Row],[Salary in USD]]&lt;2000),1,0)</f>
        <v>0</v>
      </c>
    </row>
    <row r="290" spans="2:28" ht="15" customHeight="1">
      <c r="B290" t="s">
        <v>2293</v>
      </c>
      <c r="C290" s="1">
        <v>41055.054571759261</v>
      </c>
      <c r="D290" s="4" t="s">
        <v>362</v>
      </c>
      <c r="E290">
        <v>31000</v>
      </c>
      <c r="F290" t="s">
        <v>69</v>
      </c>
      <c r="G290">
        <f>tblSalaries[[#This Row],[clean Salary (in local currency)]]*VLOOKUP(tblSalaries[[#This Row],[Currency]],tblXrate[],2,FALSE)</f>
        <v>48861.526434085805</v>
      </c>
      <c r="H290" t="s">
        <v>363</v>
      </c>
      <c r="I290" t="s">
        <v>279</v>
      </c>
      <c r="J290" t="s">
        <v>71</v>
      </c>
      <c r="K290" t="str">
        <f>VLOOKUP(tblSalaries[[#This Row],[Where do you work]],tblCountries[[Actual]:[Mapping]],2,FALSE)</f>
        <v>UK</v>
      </c>
      <c r="L290" t="s">
        <v>18</v>
      </c>
      <c r="O290" s="10" t="str">
        <f>IF(ISERROR(FIND("1",tblSalaries[[#This Row],[How many hours of a day you work on Excel]])),"",1)</f>
        <v/>
      </c>
      <c r="P290" s="11">
        <f>IF(ISERROR(FIND("2",tblSalaries[[#This Row],[How many hours of a day you work on Excel]])),"",2)</f>
        <v>2</v>
      </c>
      <c r="Q290" s="10">
        <f>IF(ISERROR(FIND("3",tblSalaries[[#This Row],[How many hours of a day you work on Excel]])),"",3)</f>
        <v>3</v>
      </c>
      <c r="R290" s="10" t="str">
        <f>IF(ISERROR(FIND("4",tblSalaries[[#This Row],[How many hours of a day you work on Excel]])),"",4)</f>
        <v/>
      </c>
      <c r="S290" s="10" t="str">
        <f>IF(ISERROR(FIND("5",tblSalaries[[#This Row],[How many hours of a day you work on Excel]])),"",5)</f>
        <v/>
      </c>
      <c r="T290" s="10" t="str">
        <f>IF(ISERROR(FIND("6",tblSalaries[[#This Row],[How many hours of a day you work on Excel]])),"",6)</f>
        <v/>
      </c>
      <c r="U290" s="11" t="str">
        <f>IF(ISERROR(FIND("7",tblSalaries[[#This Row],[How many hours of a day you work on Excel]])),"",7)</f>
        <v/>
      </c>
      <c r="V290" s="11" t="str">
        <f>IF(ISERROR(FIND("8",tblSalaries[[#This Row],[How many hours of a day you work on Excel]])),"",8)</f>
        <v/>
      </c>
      <c r="W290" s="11">
        <f>IF(MAX(tblSalaries[[#This Row],[1 hour]:[8 hours]])=0,#N/A,MAX(tblSalaries[[#This Row],[1 hour]:[8 hours]]))</f>
        <v>3</v>
      </c>
      <c r="X290" s="11">
        <f>IF(ISERROR(tblSalaries[[#This Row],[max h]]),1,tblSalaries[[#This Row],[Salary in USD]]/tblSalaries[[#This Row],[max h]]/260)</f>
        <v>62.64298260780231</v>
      </c>
      <c r="Y290" s="11">
        <f>IF(tblSalaries[[#This Row],[Years of Experience]]="",0,"0")</f>
        <v>0</v>
      </c>
      <c r="Z290"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290" s="11">
        <f>IF(tblSalaries[[#This Row],[Salary in USD]]&lt;1000,1,0)</f>
        <v>0</v>
      </c>
      <c r="AB290" s="11">
        <f>IF(AND(tblSalaries[[#This Row],[Salary in USD]]&gt;1000,tblSalaries[[#This Row],[Salary in USD]]&lt;2000),1,0)</f>
        <v>0</v>
      </c>
    </row>
    <row r="291" spans="2:28" ht="15" customHeight="1">
      <c r="B291" t="s">
        <v>2294</v>
      </c>
      <c r="C291" s="1">
        <v>41055.0547337963</v>
      </c>
      <c r="D291" s="4">
        <v>65000</v>
      </c>
      <c r="E291">
        <v>65000</v>
      </c>
      <c r="F291" t="s">
        <v>6</v>
      </c>
      <c r="G291">
        <f>tblSalaries[[#This Row],[clean Salary (in local currency)]]*VLOOKUP(tblSalaries[[#This Row],[Currency]],tblXrate[],2,FALSE)</f>
        <v>65000</v>
      </c>
      <c r="H291" t="s">
        <v>364</v>
      </c>
      <c r="I291" t="s">
        <v>20</v>
      </c>
      <c r="J291" t="s">
        <v>15</v>
      </c>
      <c r="K291" t="str">
        <f>VLOOKUP(tblSalaries[[#This Row],[Where do you work]],tblCountries[[Actual]:[Mapping]],2,FALSE)</f>
        <v>USA</v>
      </c>
      <c r="L291" t="s">
        <v>9</v>
      </c>
      <c r="O291" s="10" t="str">
        <f>IF(ISERROR(FIND("1",tblSalaries[[#This Row],[How many hours of a day you work on Excel]])),"",1)</f>
        <v/>
      </c>
      <c r="P291" s="11" t="str">
        <f>IF(ISERROR(FIND("2",tblSalaries[[#This Row],[How many hours of a day you work on Excel]])),"",2)</f>
        <v/>
      </c>
      <c r="Q291" s="10" t="str">
        <f>IF(ISERROR(FIND("3",tblSalaries[[#This Row],[How many hours of a day you work on Excel]])),"",3)</f>
        <v/>
      </c>
      <c r="R291" s="10">
        <f>IF(ISERROR(FIND("4",tblSalaries[[#This Row],[How many hours of a day you work on Excel]])),"",4)</f>
        <v>4</v>
      </c>
      <c r="S291" s="10" t="str">
        <f>IF(ISERROR(FIND("5",tblSalaries[[#This Row],[How many hours of a day you work on Excel]])),"",5)</f>
        <v/>
      </c>
      <c r="T291" s="10">
        <f>IF(ISERROR(FIND("6",tblSalaries[[#This Row],[How many hours of a day you work on Excel]])),"",6)</f>
        <v>6</v>
      </c>
      <c r="U291" s="11" t="str">
        <f>IF(ISERROR(FIND("7",tblSalaries[[#This Row],[How many hours of a day you work on Excel]])),"",7)</f>
        <v/>
      </c>
      <c r="V291" s="11" t="str">
        <f>IF(ISERROR(FIND("8",tblSalaries[[#This Row],[How many hours of a day you work on Excel]])),"",8)</f>
        <v/>
      </c>
      <c r="W291" s="11">
        <f>IF(MAX(tblSalaries[[#This Row],[1 hour]:[8 hours]])=0,#N/A,MAX(tblSalaries[[#This Row],[1 hour]:[8 hours]]))</f>
        <v>6</v>
      </c>
      <c r="X291" s="11">
        <f>IF(ISERROR(tblSalaries[[#This Row],[max h]]),1,tblSalaries[[#This Row],[Salary in USD]]/tblSalaries[[#This Row],[max h]]/260)</f>
        <v>41.666666666666671</v>
      </c>
      <c r="Y291" s="11">
        <f>IF(tblSalaries[[#This Row],[Years of Experience]]="",0,"0")</f>
        <v>0</v>
      </c>
      <c r="Z291"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291" s="11">
        <f>IF(tblSalaries[[#This Row],[Salary in USD]]&lt;1000,1,0)</f>
        <v>0</v>
      </c>
      <c r="AB291" s="11">
        <f>IF(AND(tblSalaries[[#This Row],[Salary in USD]]&gt;1000,tblSalaries[[#This Row],[Salary in USD]]&lt;2000),1,0)</f>
        <v>0</v>
      </c>
    </row>
    <row r="292" spans="2:28" ht="15" customHeight="1">
      <c r="B292" t="s">
        <v>2295</v>
      </c>
      <c r="C292" s="1">
        <v>41055.054837962962</v>
      </c>
      <c r="D292" s="4">
        <v>3600</v>
      </c>
      <c r="E292">
        <v>43200</v>
      </c>
      <c r="F292" t="s">
        <v>6</v>
      </c>
      <c r="G292">
        <f>tblSalaries[[#This Row],[clean Salary (in local currency)]]*VLOOKUP(tblSalaries[[#This Row],[Currency]],tblXrate[],2,FALSE)</f>
        <v>43200</v>
      </c>
      <c r="H292" t="s">
        <v>365</v>
      </c>
      <c r="I292" t="s">
        <v>52</v>
      </c>
      <c r="J292" t="s">
        <v>133</v>
      </c>
      <c r="K292" t="str">
        <f>VLOOKUP(tblSalaries[[#This Row],[Where do you work]],tblCountries[[Actual]:[Mapping]],2,FALSE)</f>
        <v>Saudi Arabia</v>
      </c>
      <c r="L292" t="s">
        <v>9</v>
      </c>
      <c r="O292" s="10" t="str">
        <f>IF(ISERROR(FIND("1",tblSalaries[[#This Row],[How many hours of a day you work on Excel]])),"",1)</f>
        <v/>
      </c>
      <c r="P292" s="11" t="str">
        <f>IF(ISERROR(FIND("2",tblSalaries[[#This Row],[How many hours of a day you work on Excel]])),"",2)</f>
        <v/>
      </c>
      <c r="Q292" s="10" t="str">
        <f>IF(ISERROR(FIND("3",tblSalaries[[#This Row],[How many hours of a day you work on Excel]])),"",3)</f>
        <v/>
      </c>
      <c r="R292" s="10">
        <f>IF(ISERROR(FIND("4",tblSalaries[[#This Row],[How many hours of a day you work on Excel]])),"",4)</f>
        <v>4</v>
      </c>
      <c r="S292" s="10" t="str">
        <f>IF(ISERROR(FIND("5",tblSalaries[[#This Row],[How many hours of a day you work on Excel]])),"",5)</f>
        <v/>
      </c>
      <c r="T292" s="10">
        <f>IF(ISERROR(FIND("6",tblSalaries[[#This Row],[How many hours of a day you work on Excel]])),"",6)</f>
        <v>6</v>
      </c>
      <c r="U292" s="11" t="str">
        <f>IF(ISERROR(FIND("7",tblSalaries[[#This Row],[How many hours of a day you work on Excel]])),"",7)</f>
        <v/>
      </c>
      <c r="V292" s="11" t="str">
        <f>IF(ISERROR(FIND("8",tblSalaries[[#This Row],[How many hours of a day you work on Excel]])),"",8)</f>
        <v/>
      </c>
      <c r="W292" s="11">
        <f>IF(MAX(tblSalaries[[#This Row],[1 hour]:[8 hours]])=0,#N/A,MAX(tblSalaries[[#This Row],[1 hour]:[8 hours]]))</f>
        <v>6</v>
      </c>
      <c r="X292" s="11">
        <f>IF(ISERROR(tblSalaries[[#This Row],[max h]]),1,tblSalaries[[#This Row],[Salary in USD]]/tblSalaries[[#This Row],[max h]]/260)</f>
        <v>27.692307692307693</v>
      </c>
      <c r="Y292" s="11">
        <f>IF(tblSalaries[[#This Row],[Years of Experience]]="",0,"0")</f>
        <v>0</v>
      </c>
      <c r="Z292"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292" s="11">
        <f>IF(tblSalaries[[#This Row],[Salary in USD]]&lt;1000,1,0)</f>
        <v>0</v>
      </c>
      <c r="AB292" s="11">
        <f>IF(AND(tblSalaries[[#This Row],[Salary in USD]]&gt;1000,tblSalaries[[#This Row],[Salary in USD]]&lt;2000),1,0)</f>
        <v>0</v>
      </c>
    </row>
    <row r="293" spans="2:28" ht="15" customHeight="1">
      <c r="B293" t="s">
        <v>2296</v>
      </c>
      <c r="C293" s="1">
        <v>41055.054965277777</v>
      </c>
      <c r="D293" s="4" t="s">
        <v>366</v>
      </c>
      <c r="E293">
        <v>450000</v>
      </c>
      <c r="F293" t="s">
        <v>40</v>
      </c>
      <c r="G293">
        <f>tblSalaries[[#This Row],[clean Salary (in local currency)]]*VLOOKUP(tblSalaries[[#This Row],[Currency]],tblXrate[],2,FALSE)</f>
        <v>8013.5625093491553</v>
      </c>
      <c r="H293" t="s">
        <v>207</v>
      </c>
      <c r="I293" t="s">
        <v>20</v>
      </c>
      <c r="J293" t="s">
        <v>8</v>
      </c>
      <c r="K293" t="str">
        <f>VLOOKUP(tblSalaries[[#This Row],[Where do you work]],tblCountries[[Actual]:[Mapping]],2,FALSE)</f>
        <v>India</v>
      </c>
      <c r="L293" t="s">
        <v>9</v>
      </c>
      <c r="O293" s="10" t="str">
        <f>IF(ISERROR(FIND("1",tblSalaries[[#This Row],[How many hours of a day you work on Excel]])),"",1)</f>
        <v/>
      </c>
      <c r="P293" s="11" t="str">
        <f>IF(ISERROR(FIND("2",tblSalaries[[#This Row],[How many hours of a day you work on Excel]])),"",2)</f>
        <v/>
      </c>
      <c r="Q293" s="10" t="str">
        <f>IF(ISERROR(FIND("3",tblSalaries[[#This Row],[How many hours of a day you work on Excel]])),"",3)</f>
        <v/>
      </c>
      <c r="R293" s="10">
        <f>IF(ISERROR(FIND("4",tblSalaries[[#This Row],[How many hours of a day you work on Excel]])),"",4)</f>
        <v>4</v>
      </c>
      <c r="S293" s="10" t="str">
        <f>IF(ISERROR(FIND("5",tblSalaries[[#This Row],[How many hours of a day you work on Excel]])),"",5)</f>
        <v/>
      </c>
      <c r="T293" s="10">
        <f>IF(ISERROR(FIND("6",tblSalaries[[#This Row],[How many hours of a day you work on Excel]])),"",6)</f>
        <v>6</v>
      </c>
      <c r="U293" s="11" t="str">
        <f>IF(ISERROR(FIND("7",tblSalaries[[#This Row],[How many hours of a day you work on Excel]])),"",7)</f>
        <v/>
      </c>
      <c r="V293" s="11" t="str">
        <f>IF(ISERROR(FIND("8",tblSalaries[[#This Row],[How many hours of a day you work on Excel]])),"",8)</f>
        <v/>
      </c>
      <c r="W293" s="11">
        <f>IF(MAX(tblSalaries[[#This Row],[1 hour]:[8 hours]])=0,#N/A,MAX(tblSalaries[[#This Row],[1 hour]:[8 hours]]))</f>
        <v>6</v>
      </c>
      <c r="X293" s="11">
        <f>IF(ISERROR(tblSalaries[[#This Row],[max h]]),1,tblSalaries[[#This Row],[Salary in USD]]/tblSalaries[[#This Row],[max h]]/260)</f>
        <v>5.1368990444545863</v>
      </c>
      <c r="Y293" s="11">
        <f>IF(tblSalaries[[#This Row],[Years of Experience]]="",0,"0")</f>
        <v>0</v>
      </c>
      <c r="Z293"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293" s="11">
        <f>IF(tblSalaries[[#This Row],[Salary in USD]]&lt;1000,1,0)</f>
        <v>0</v>
      </c>
      <c r="AB293" s="11">
        <f>IF(AND(tblSalaries[[#This Row],[Salary in USD]]&gt;1000,tblSalaries[[#This Row],[Salary in USD]]&lt;2000),1,0)</f>
        <v>0</v>
      </c>
    </row>
    <row r="294" spans="2:28" ht="15" customHeight="1">
      <c r="B294" t="s">
        <v>2297</v>
      </c>
      <c r="C294" s="1">
        <v>41055.054965277777</v>
      </c>
      <c r="D294" s="4">
        <v>50000</v>
      </c>
      <c r="E294">
        <v>50000</v>
      </c>
      <c r="F294" t="s">
        <v>6</v>
      </c>
      <c r="G294">
        <f>tblSalaries[[#This Row],[clean Salary (in local currency)]]*VLOOKUP(tblSalaries[[#This Row],[Currency]],tblXrate[],2,FALSE)</f>
        <v>50000</v>
      </c>
      <c r="H294" t="s">
        <v>367</v>
      </c>
      <c r="I294" t="s">
        <v>20</v>
      </c>
      <c r="J294" t="s">
        <v>15</v>
      </c>
      <c r="K294" t="str">
        <f>VLOOKUP(tblSalaries[[#This Row],[Where do you work]],tblCountries[[Actual]:[Mapping]],2,FALSE)</f>
        <v>USA</v>
      </c>
      <c r="L294" t="s">
        <v>13</v>
      </c>
      <c r="O294" s="10" t="str">
        <f>IF(ISERROR(FIND("1",tblSalaries[[#This Row],[How many hours of a day you work on Excel]])),"",1)</f>
        <v/>
      </c>
      <c r="P294" s="11" t="str">
        <f>IF(ISERROR(FIND("2",tblSalaries[[#This Row],[How many hours of a day you work on Excel]])),"",2)</f>
        <v/>
      </c>
      <c r="Q294" s="10" t="str">
        <f>IF(ISERROR(FIND("3",tblSalaries[[#This Row],[How many hours of a day you work on Excel]])),"",3)</f>
        <v/>
      </c>
      <c r="R294" s="10" t="str">
        <f>IF(ISERROR(FIND("4",tblSalaries[[#This Row],[How many hours of a day you work on Excel]])),"",4)</f>
        <v/>
      </c>
      <c r="S294" s="10" t="str">
        <f>IF(ISERROR(FIND("5",tblSalaries[[#This Row],[How many hours of a day you work on Excel]])),"",5)</f>
        <v/>
      </c>
      <c r="T294" s="10" t="str">
        <f>IF(ISERROR(FIND("6",tblSalaries[[#This Row],[How many hours of a day you work on Excel]])),"",6)</f>
        <v/>
      </c>
      <c r="U294" s="11" t="str">
        <f>IF(ISERROR(FIND("7",tblSalaries[[#This Row],[How many hours of a day you work on Excel]])),"",7)</f>
        <v/>
      </c>
      <c r="V294" s="11">
        <f>IF(ISERROR(FIND("8",tblSalaries[[#This Row],[How many hours of a day you work on Excel]])),"",8)</f>
        <v>8</v>
      </c>
      <c r="W294" s="11">
        <f>IF(MAX(tblSalaries[[#This Row],[1 hour]:[8 hours]])=0,#N/A,MAX(tblSalaries[[#This Row],[1 hour]:[8 hours]]))</f>
        <v>8</v>
      </c>
      <c r="X294" s="11">
        <f>IF(ISERROR(tblSalaries[[#This Row],[max h]]),1,tblSalaries[[#This Row],[Salary in USD]]/tblSalaries[[#This Row],[max h]]/260)</f>
        <v>24.03846153846154</v>
      </c>
      <c r="Y294" s="11">
        <f>IF(tblSalaries[[#This Row],[Years of Experience]]="",0,"0")</f>
        <v>0</v>
      </c>
      <c r="Z294"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294" s="11">
        <f>IF(tblSalaries[[#This Row],[Salary in USD]]&lt;1000,1,0)</f>
        <v>0</v>
      </c>
      <c r="AB294" s="11">
        <f>IF(AND(tblSalaries[[#This Row],[Salary in USD]]&gt;1000,tblSalaries[[#This Row],[Salary in USD]]&lt;2000),1,0)</f>
        <v>0</v>
      </c>
    </row>
    <row r="295" spans="2:28" ht="15" customHeight="1">
      <c r="B295" t="s">
        <v>2298</v>
      </c>
      <c r="C295" s="1">
        <v>41055.055115740739</v>
      </c>
      <c r="D295" s="4">
        <v>45000</v>
      </c>
      <c r="E295">
        <v>45000</v>
      </c>
      <c r="F295" t="s">
        <v>6</v>
      </c>
      <c r="G295">
        <f>tblSalaries[[#This Row],[clean Salary (in local currency)]]*VLOOKUP(tblSalaries[[#This Row],[Currency]],tblXrate[],2,FALSE)</f>
        <v>45000</v>
      </c>
      <c r="H295" t="s">
        <v>368</v>
      </c>
      <c r="I295" t="s">
        <v>20</v>
      </c>
      <c r="J295" t="s">
        <v>15</v>
      </c>
      <c r="K295" t="str">
        <f>VLOOKUP(tblSalaries[[#This Row],[Where do you work]],tblCountries[[Actual]:[Mapping]],2,FALSE)</f>
        <v>USA</v>
      </c>
      <c r="L295" t="s">
        <v>9</v>
      </c>
      <c r="O295" s="10" t="str">
        <f>IF(ISERROR(FIND("1",tblSalaries[[#This Row],[How many hours of a day you work on Excel]])),"",1)</f>
        <v/>
      </c>
      <c r="P295" s="11" t="str">
        <f>IF(ISERROR(FIND("2",tblSalaries[[#This Row],[How many hours of a day you work on Excel]])),"",2)</f>
        <v/>
      </c>
      <c r="Q295" s="10" t="str">
        <f>IF(ISERROR(FIND("3",tblSalaries[[#This Row],[How many hours of a day you work on Excel]])),"",3)</f>
        <v/>
      </c>
      <c r="R295" s="10">
        <f>IF(ISERROR(FIND("4",tblSalaries[[#This Row],[How many hours of a day you work on Excel]])),"",4)</f>
        <v>4</v>
      </c>
      <c r="S295" s="10" t="str">
        <f>IF(ISERROR(FIND("5",tblSalaries[[#This Row],[How many hours of a day you work on Excel]])),"",5)</f>
        <v/>
      </c>
      <c r="T295" s="10">
        <f>IF(ISERROR(FIND("6",tblSalaries[[#This Row],[How many hours of a day you work on Excel]])),"",6)</f>
        <v>6</v>
      </c>
      <c r="U295" s="11" t="str">
        <f>IF(ISERROR(FIND("7",tblSalaries[[#This Row],[How many hours of a day you work on Excel]])),"",7)</f>
        <v/>
      </c>
      <c r="V295" s="11" t="str">
        <f>IF(ISERROR(FIND("8",tblSalaries[[#This Row],[How many hours of a day you work on Excel]])),"",8)</f>
        <v/>
      </c>
      <c r="W295" s="11">
        <f>IF(MAX(tblSalaries[[#This Row],[1 hour]:[8 hours]])=0,#N/A,MAX(tblSalaries[[#This Row],[1 hour]:[8 hours]]))</f>
        <v>6</v>
      </c>
      <c r="X295" s="11">
        <f>IF(ISERROR(tblSalaries[[#This Row],[max h]]),1,tblSalaries[[#This Row],[Salary in USD]]/tblSalaries[[#This Row],[max h]]/260)</f>
        <v>28.846153846153847</v>
      </c>
      <c r="Y295" s="11">
        <f>IF(tblSalaries[[#This Row],[Years of Experience]]="",0,"0")</f>
        <v>0</v>
      </c>
      <c r="Z295"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295" s="11">
        <f>IF(tblSalaries[[#This Row],[Salary in USD]]&lt;1000,1,0)</f>
        <v>0</v>
      </c>
      <c r="AB295" s="11">
        <f>IF(AND(tblSalaries[[#This Row],[Salary in USD]]&gt;1000,tblSalaries[[#This Row],[Salary in USD]]&lt;2000),1,0)</f>
        <v>0</v>
      </c>
    </row>
    <row r="296" spans="2:28" ht="15" customHeight="1">
      <c r="B296" t="s">
        <v>2299</v>
      </c>
      <c r="C296" s="1">
        <v>41055.055289351854</v>
      </c>
      <c r="D296" s="4" t="s">
        <v>369</v>
      </c>
      <c r="E296">
        <v>180000</v>
      </c>
      <c r="F296" t="s">
        <v>40</v>
      </c>
      <c r="G296">
        <f>tblSalaries[[#This Row],[clean Salary (in local currency)]]*VLOOKUP(tblSalaries[[#This Row],[Currency]],tblXrate[],2,FALSE)</f>
        <v>3205.4250037396623</v>
      </c>
      <c r="H296" t="s">
        <v>370</v>
      </c>
      <c r="I296" t="s">
        <v>52</v>
      </c>
      <c r="J296" t="s">
        <v>8</v>
      </c>
      <c r="K296" t="str">
        <f>VLOOKUP(tblSalaries[[#This Row],[Where do you work]],tblCountries[[Actual]:[Mapping]],2,FALSE)</f>
        <v>India</v>
      </c>
      <c r="L296" t="s">
        <v>9</v>
      </c>
      <c r="O296" s="10" t="str">
        <f>IF(ISERROR(FIND("1",tblSalaries[[#This Row],[How many hours of a day you work on Excel]])),"",1)</f>
        <v/>
      </c>
      <c r="P296" s="11" t="str">
        <f>IF(ISERROR(FIND("2",tblSalaries[[#This Row],[How many hours of a day you work on Excel]])),"",2)</f>
        <v/>
      </c>
      <c r="Q296" s="10" t="str">
        <f>IF(ISERROR(FIND("3",tblSalaries[[#This Row],[How many hours of a day you work on Excel]])),"",3)</f>
        <v/>
      </c>
      <c r="R296" s="10">
        <f>IF(ISERROR(FIND("4",tblSalaries[[#This Row],[How many hours of a day you work on Excel]])),"",4)</f>
        <v>4</v>
      </c>
      <c r="S296" s="10" t="str">
        <f>IF(ISERROR(FIND("5",tblSalaries[[#This Row],[How many hours of a day you work on Excel]])),"",5)</f>
        <v/>
      </c>
      <c r="T296" s="10">
        <f>IF(ISERROR(FIND("6",tblSalaries[[#This Row],[How many hours of a day you work on Excel]])),"",6)</f>
        <v>6</v>
      </c>
      <c r="U296" s="11" t="str">
        <f>IF(ISERROR(FIND("7",tblSalaries[[#This Row],[How many hours of a day you work on Excel]])),"",7)</f>
        <v/>
      </c>
      <c r="V296" s="11" t="str">
        <f>IF(ISERROR(FIND("8",tblSalaries[[#This Row],[How many hours of a day you work on Excel]])),"",8)</f>
        <v/>
      </c>
      <c r="W296" s="11">
        <f>IF(MAX(tblSalaries[[#This Row],[1 hour]:[8 hours]])=0,#N/A,MAX(tblSalaries[[#This Row],[1 hour]:[8 hours]]))</f>
        <v>6</v>
      </c>
      <c r="X296" s="11">
        <f>IF(ISERROR(tblSalaries[[#This Row],[max h]]),1,tblSalaries[[#This Row],[Salary in USD]]/tblSalaries[[#This Row],[max h]]/260)</f>
        <v>2.0547596177818348</v>
      </c>
      <c r="Y296" s="11">
        <f>IF(tblSalaries[[#This Row],[Years of Experience]]="",0,"0")</f>
        <v>0</v>
      </c>
      <c r="Z296"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296" s="11">
        <f>IF(tblSalaries[[#This Row],[Salary in USD]]&lt;1000,1,0)</f>
        <v>0</v>
      </c>
      <c r="AB296" s="11">
        <f>IF(AND(tblSalaries[[#This Row],[Salary in USD]]&gt;1000,tblSalaries[[#This Row],[Salary in USD]]&lt;2000),1,0)</f>
        <v>0</v>
      </c>
    </row>
    <row r="297" spans="2:28" ht="15" customHeight="1">
      <c r="B297" t="s">
        <v>2300</v>
      </c>
      <c r="C297" s="1">
        <v>41055.055567129632</v>
      </c>
      <c r="D297" s="4">
        <v>60000</v>
      </c>
      <c r="E297">
        <v>60000</v>
      </c>
      <c r="F297" t="s">
        <v>6</v>
      </c>
      <c r="G297">
        <f>tblSalaries[[#This Row],[clean Salary (in local currency)]]*VLOOKUP(tblSalaries[[#This Row],[Currency]],tblXrate[],2,FALSE)</f>
        <v>60000</v>
      </c>
      <c r="H297" t="s">
        <v>371</v>
      </c>
      <c r="I297" t="s">
        <v>52</v>
      </c>
      <c r="J297" t="s">
        <v>15</v>
      </c>
      <c r="K297" t="str">
        <f>VLOOKUP(tblSalaries[[#This Row],[Where do you work]],tblCountries[[Actual]:[Mapping]],2,FALSE)</f>
        <v>USA</v>
      </c>
      <c r="L297" t="s">
        <v>13</v>
      </c>
      <c r="O297" s="10" t="str">
        <f>IF(ISERROR(FIND("1",tblSalaries[[#This Row],[How many hours of a day you work on Excel]])),"",1)</f>
        <v/>
      </c>
      <c r="P297" s="11" t="str">
        <f>IF(ISERROR(FIND("2",tblSalaries[[#This Row],[How many hours of a day you work on Excel]])),"",2)</f>
        <v/>
      </c>
      <c r="Q297" s="10" t="str">
        <f>IF(ISERROR(FIND("3",tblSalaries[[#This Row],[How many hours of a day you work on Excel]])),"",3)</f>
        <v/>
      </c>
      <c r="R297" s="10" t="str">
        <f>IF(ISERROR(FIND("4",tblSalaries[[#This Row],[How many hours of a day you work on Excel]])),"",4)</f>
        <v/>
      </c>
      <c r="S297" s="10" t="str">
        <f>IF(ISERROR(FIND("5",tblSalaries[[#This Row],[How many hours of a day you work on Excel]])),"",5)</f>
        <v/>
      </c>
      <c r="T297" s="10" t="str">
        <f>IF(ISERROR(FIND("6",tblSalaries[[#This Row],[How many hours of a day you work on Excel]])),"",6)</f>
        <v/>
      </c>
      <c r="U297" s="11" t="str">
        <f>IF(ISERROR(FIND("7",tblSalaries[[#This Row],[How many hours of a day you work on Excel]])),"",7)</f>
        <v/>
      </c>
      <c r="V297" s="11">
        <f>IF(ISERROR(FIND("8",tblSalaries[[#This Row],[How many hours of a day you work on Excel]])),"",8)</f>
        <v>8</v>
      </c>
      <c r="W297" s="11">
        <f>IF(MAX(tblSalaries[[#This Row],[1 hour]:[8 hours]])=0,#N/A,MAX(tblSalaries[[#This Row],[1 hour]:[8 hours]]))</f>
        <v>8</v>
      </c>
      <c r="X297" s="11">
        <f>IF(ISERROR(tblSalaries[[#This Row],[max h]]),1,tblSalaries[[#This Row],[Salary in USD]]/tblSalaries[[#This Row],[max h]]/260)</f>
        <v>28.846153846153847</v>
      </c>
      <c r="Y297" s="11">
        <f>IF(tblSalaries[[#This Row],[Years of Experience]]="",0,"0")</f>
        <v>0</v>
      </c>
      <c r="Z297"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297" s="11">
        <f>IF(tblSalaries[[#This Row],[Salary in USD]]&lt;1000,1,0)</f>
        <v>0</v>
      </c>
      <c r="AB297" s="11">
        <f>IF(AND(tblSalaries[[#This Row],[Salary in USD]]&gt;1000,tblSalaries[[#This Row],[Salary in USD]]&lt;2000),1,0)</f>
        <v>0</v>
      </c>
    </row>
    <row r="298" spans="2:28" ht="15" customHeight="1">
      <c r="B298" t="s">
        <v>2301</v>
      </c>
      <c r="C298" s="1">
        <v>41055.056087962963</v>
      </c>
      <c r="D298" s="4">
        <v>31000</v>
      </c>
      <c r="E298">
        <v>31000</v>
      </c>
      <c r="F298" t="s">
        <v>6</v>
      </c>
      <c r="G298">
        <f>tblSalaries[[#This Row],[clean Salary (in local currency)]]*VLOOKUP(tblSalaries[[#This Row],[Currency]],tblXrate[],2,FALSE)</f>
        <v>31000</v>
      </c>
      <c r="H298" t="s">
        <v>372</v>
      </c>
      <c r="I298" t="s">
        <v>67</v>
      </c>
      <c r="J298" t="s">
        <v>15</v>
      </c>
      <c r="K298" t="str">
        <f>VLOOKUP(tblSalaries[[#This Row],[Where do you work]],tblCountries[[Actual]:[Mapping]],2,FALSE)</f>
        <v>USA</v>
      </c>
      <c r="L298" t="s">
        <v>18</v>
      </c>
      <c r="O298" s="10" t="str">
        <f>IF(ISERROR(FIND("1",tblSalaries[[#This Row],[How many hours of a day you work on Excel]])),"",1)</f>
        <v/>
      </c>
      <c r="P298" s="11">
        <f>IF(ISERROR(FIND("2",tblSalaries[[#This Row],[How many hours of a day you work on Excel]])),"",2)</f>
        <v>2</v>
      </c>
      <c r="Q298" s="10">
        <f>IF(ISERROR(FIND("3",tblSalaries[[#This Row],[How many hours of a day you work on Excel]])),"",3)</f>
        <v>3</v>
      </c>
      <c r="R298" s="10" t="str">
        <f>IF(ISERROR(FIND("4",tblSalaries[[#This Row],[How many hours of a day you work on Excel]])),"",4)</f>
        <v/>
      </c>
      <c r="S298" s="10" t="str">
        <f>IF(ISERROR(FIND("5",tblSalaries[[#This Row],[How many hours of a day you work on Excel]])),"",5)</f>
        <v/>
      </c>
      <c r="T298" s="10" t="str">
        <f>IF(ISERROR(FIND("6",tblSalaries[[#This Row],[How many hours of a day you work on Excel]])),"",6)</f>
        <v/>
      </c>
      <c r="U298" s="11" t="str">
        <f>IF(ISERROR(FIND("7",tblSalaries[[#This Row],[How many hours of a day you work on Excel]])),"",7)</f>
        <v/>
      </c>
      <c r="V298" s="11" t="str">
        <f>IF(ISERROR(FIND("8",tblSalaries[[#This Row],[How many hours of a day you work on Excel]])),"",8)</f>
        <v/>
      </c>
      <c r="W298" s="11">
        <f>IF(MAX(tblSalaries[[#This Row],[1 hour]:[8 hours]])=0,#N/A,MAX(tblSalaries[[#This Row],[1 hour]:[8 hours]]))</f>
        <v>3</v>
      </c>
      <c r="X298" s="11">
        <f>IF(ISERROR(tblSalaries[[#This Row],[max h]]),1,tblSalaries[[#This Row],[Salary in USD]]/tblSalaries[[#This Row],[max h]]/260)</f>
        <v>39.743589743589745</v>
      </c>
      <c r="Y298" s="11">
        <f>IF(tblSalaries[[#This Row],[Years of Experience]]="",0,"0")</f>
        <v>0</v>
      </c>
      <c r="Z298"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298" s="11">
        <f>IF(tblSalaries[[#This Row],[Salary in USD]]&lt;1000,1,0)</f>
        <v>0</v>
      </c>
      <c r="AB298" s="11">
        <f>IF(AND(tblSalaries[[#This Row],[Salary in USD]]&gt;1000,tblSalaries[[#This Row],[Salary in USD]]&lt;2000),1,0)</f>
        <v>0</v>
      </c>
    </row>
    <row r="299" spans="2:28" ht="15" customHeight="1">
      <c r="B299" t="s">
        <v>2302</v>
      </c>
      <c r="C299" s="1">
        <v>41055.056319444448</v>
      </c>
      <c r="D299" s="4">
        <v>75000</v>
      </c>
      <c r="E299">
        <v>75000</v>
      </c>
      <c r="F299" t="s">
        <v>6</v>
      </c>
      <c r="G299">
        <f>tblSalaries[[#This Row],[clean Salary (in local currency)]]*VLOOKUP(tblSalaries[[#This Row],[Currency]],tblXrate[],2,FALSE)</f>
        <v>75000</v>
      </c>
      <c r="H299" t="s">
        <v>373</v>
      </c>
      <c r="I299" t="s">
        <v>20</v>
      </c>
      <c r="J299" t="s">
        <v>15</v>
      </c>
      <c r="K299" t="str">
        <f>VLOOKUP(tblSalaries[[#This Row],[Where do you work]],tblCountries[[Actual]:[Mapping]],2,FALSE)</f>
        <v>USA</v>
      </c>
      <c r="L299" t="s">
        <v>9</v>
      </c>
      <c r="O299" s="10" t="str">
        <f>IF(ISERROR(FIND("1",tblSalaries[[#This Row],[How many hours of a day you work on Excel]])),"",1)</f>
        <v/>
      </c>
      <c r="P299" s="11" t="str">
        <f>IF(ISERROR(FIND("2",tblSalaries[[#This Row],[How many hours of a day you work on Excel]])),"",2)</f>
        <v/>
      </c>
      <c r="Q299" s="10" t="str">
        <f>IF(ISERROR(FIND("3",tblSalaries[[#This Row],[How many hours of a day you work on Excel]])),"",3)</f>
        <v/>
      </c>
      <c r="R299" s="10">
        <f>IF(ISERROR(FIND("4",tblSalaries[[#This Row],[How many hours of a day you work on Excel]])),"",4)</f>
        <v>4</v>
      </c>
      <c r="S299" s="10" t="str">
        <f>IF(ISERROR(FIND("5",tblSalaries[[#This Row],[How many hours of a day you work on Excel]])),"",5)</f>
        <v/>
      </c>
      <c r="T299" s="10">
        <f>IF(ISERROR(FIND("6",tblSalaries[[#This Row],[How many hours of a day you work on Excel]])),"",6)</f>
        <v>6</v>
      </c>
      <c r="U299" s="11" t="str">
        <f>IF(ISERROR(FIND("7",tblSalaries[[#This Row],[How many hours of a day you work on Excel]])),"",7)</f>
        <v/>
      </c>
      <c r="V299" s="11" t="str">
        <f>IF(ISERROR(FIND("8",tblSalaries[[#This Row],[How many hours of a day you work on Excel]])),"",8)</f>
        <v/>
      </c>
      <c r="W299" s="11">
        <f>IF(MAX(tblSalaries[[#This Row],[1 hour]:[8 hours]])=0,#N/A,MAX(tblSalaries[[#This Row],[1 hour]:[8 hours]]))</f>
        <v>6</v>
      </c>
      <c r="X299" s="11">
        <f>IF(ISERROR(tblSalaries[[#This Row],[max h]]),1,tblSalaries[[#This Row],[Salary in USD]]/tblSalaries[[#This Row],[max h]]/260)</f>
        <v>48.07692307692308</v>
      </c>
      <c r="Y299" s="11">
        <f>IF(tblSalaries[[#This Row],[Years of Experience]]="",0,"0")</f>
        <v>0</v>
      </c>
      <c r="Z299"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299" s="11">
        <f>IF(tblSalaries[[#This Row],[Salary in USD]]&lt;1000,1,0)</f>
        <v>0</v>
      </c>
      <c r="AB299" s="11">
        <f>IF(AND(tblSalaries[[#This Row],[Salary in USD]]&gt;1000,tblSalaries[[#This Row],[Salary in USD]]&lt;2000),1,0)</f>
        <v>0</v>
      </c>
    </row>
    <row r="300" spans="2:28" ht="15" customHeight="1">
      <c r="B300" t="s">
        <v>2303</v>
      </c>
      <c r="C300" s="1">
        <v>41055.05704861111</v>
      </c>
      <c r="D300" s="4">
        <v>16000</v>
      </c>
      <c r="E300">
        <v>16000</v>
      </c>
      <c r="F300" t="s">
        <v>6</v>
      </c>
      <c r="G300">
        <f>tblSalaries[[#This Row],[clean Salary (in local currency)]]*VLOOKUP(tblSalaries[[#This Row],[Currency]],tblXrate[],2,FALSE)</f>
        <v>16000</v>
      </c>
      <c r="H300" t="s">
        <v>374</v>
      </c>
      <c r="I300" t="s">
        <v>4001</v>
      </c>
      <c r="J300" t="s">
        <v>15</v>
      </c>
      <c r="K300" t="str">
        <f>VLOOKUP(tblSalaries[[#This Row],[Where do you work]],tblCountries[[Actual]:[Mapping]],2,FALSE)</f>
        <v>USA</v>
      </c>
      <c r="L300" t="s">
        <v>25</v>
      </c>
      <c r="O300" s="10">
        <f>IF(ISERROR(FIND("1",tblSalaries[[#This Row],[How many hours of a day you work on Excel]])),"",1)</f>
        <v>1</v>
      </c>
      <c r="P300" s="11">
        <f>IF(ISERROR(FIND("2",tblSalaries[[#This Row],[How many hours of a day you work on Excel]])),"",2)</f>
        <v>2</v>
      </c>
      <c r="Q300" s="10" t="str">
        <f>IF(ISERROR(FIND("3",tblSalaries[[#This Row],[How many hours of a day you work on Excel]])),"",3)</f>
        <v/>
      </c>
      <c r="R300" s="10" t="str">
        <f>IF(ISERROR(FIND("4",tblSalaries[[#This Row],[How many hours of a day you work on Excel]])),"",4)</f>
        <v/>
      </c>
      <c r="S300" s="10" t="str">
        <f>IF(ISERROR(FIND("5",tblSalaries[[#This Row],[How many hours of a day you work on Excel]])),"",5)</f>
        <v/>
      </c>
      <c r="T300" s="10" t="str">
        <f>IF(ISERROR(FIND("6",tblSalaries[[#This Row],[How many hours of a day you work on Excel]])),"",6)</f>
        <v/>
      </c>
      <c r="U300" s="11" t="str">
        <f>IF(ISERROR(FIND("7",tblSalaries[[#This Row],[How many hours of a day you work on Excel]])),"",7)</f>
        <v/>
      </c>
      <c r="V300" s="11" t="str">
        <f>IF(ISERROR(FIND("8",tblSalaries[[#This Row],[How many hours of a day you work on Excel]])),"",8)</f>
        <v/>
      </c>
      <c r="W300" s="11">
        <f>IF(MAX(tblSalaries[[#This Row],[1 hour]:[8 hours]])=0,#N/A,MAX(tblSalaries[[#This Row],[1 hour]:[8 hours]]))</f>
        <v>2</v>
      </c>
      <c r="X300" s="11">
        <f>IF(ISERROR(tblSalaries[[#This Row],[max h]]),1,tblSalaries[[#This Row],[Salary in USD]]/tblSalaries[[#This Row],[max h]]/260)</f>
        <v>30.76923076923077</v>
      </c>
      <c r="Y300" s="11">
        <f>IF(tblSalaries[[#This Row],[Years of Experience]]="",0,"0")</f>
        <v>0</v>
      </c>
      <c r="Z300"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300" s="11">
        <f>IF(tblSalaries[[#This Row],[Salary in USD]]&lt;1000,1,0)</f>
        <v>0</v>
      </c>
      <c r="AB300" s="11">
        <f>IF(AND(tblSalaries[[#This Row],[Salary in USD]]&gt;1000,tblSalaries[[#This Row],[Salary in USD]]&lt;2000),1,0)</f>
        <v>0</v>
      </c>
    </row>
    <row r="301" spans="2:28" ht="15" customHeight="1">
      <c r="B301" t="s">
        <v>2304</v>
      </c>
      <c r="C301" s="1">
        <v>41055.057199074072</v>
      </c>
      <c r="D301" s="4" t="s">
        <v>375</v>
      </c>
      <c r="E301">
        <v>36000</v>
      </c>
      <c r="F301" t="s">
        <v>6</v>
      </c>
      <c r="G301">
        <f>tblSalaries[[#This Row],[clean Salary (in local currency)]]*VLOOKUP(tblSalaries[[#This Row],[Currency]],tblXrate[],2,FALSE)</f>
        <v>36000</v>
      </c>
      <c r="H301" t="s">
        <v>376</v>
      </c>
      <c r="I301" t="s">
        <v>20</v>
      </c>
      <c r="J301" t="s">
        <v>15</v>
      </c>
      <c r="K301" t="str">
        <f>VLOOKUP(tblSalaries[[#This Row],[Where do you work]],tblCountries[[Actual]:[Mapping]],2,FALSE)</f>
        <v>USA</v>
      </c>
      <c r="L301" t="s">
        <v>13</v>
      </c>
      <c r="O301" s="10" t="str">
        <f>IF(ISERROR(FIND("1",tblSalaries[[#This Row],[How many hours of a day you work on Excel]])),"",1)</f>
        <v/>
      </c>
      <c r="P301" s="11" t="str">
        <f>IF(ISERROR(FIND("2",tblSalaries[[#This Row],[How many hours of a day you work on Excel]])),"",2)</f>
        <v/>
      </c>
      <c r="Q301" s="10" t="str">
        <f>IF(ISERROR(FIND("3",tblSalaries[[#This Row],[How many hours of a day you work on Excel]])),"",3)</f>
        <v/>
      </c>
      <c r="R301" s="10" t="str">
        <f>IF(ISERROR(FIND("4",tblSalaries[[#This Row],[How many hours of a day you work on Excel]])),"",4)</f>
        <v/>
      </c>
      <c r="S301" s="10" t="str">
        <f>IF(ISERROR(FIND("5",tblSalaries[[#This Row],[How many hours of a day you work on Excel]])),"",5)</f>
        <v/>
      </c>
      <c r="T301" s="10" t="str">
        <f>IF(ISERROR(FIND("6",tblSalaries[[#This Row],[How many hours of a day you work on Excel]])),"",6)</f>
        <v/>
      </c>
      <c r="U301" s="11" t="str">
        <f>IF(ISERROR(FIND("7",tblSalaries[[#This Row],[How many hours of a day you work on Excel]])),"",7)</f>
        <v/>
      </c>
      <c r="V301" s="11">
        <f>IF(ISERROR(FIND("8",tblSalaries[[#This Row],[How many hours of a day you work on Excel]])),"",8)</f>
        <v>8</v>
      </c>
      <c r="W301" s="11">
        <f>IF(MAX(tblSalaries[[#This Row],[1 hour]:[8 hours]])=0,#N/A,MAX(tblSalaries[[#This Row],[1 hour]:[8 hours]]))</f>
        <v>8</v>
      </c>
      <c r="X301" s="11">
        <f>IF(ISERROR(tblSalaries[[#This Row],[max h]]),1,tblSalaries[[#This Row],[Salary in USD]]/tblSalaries[[#This Row],[max h]]/260)</f>
        <v>17.307692307692307</v>
      </c>
      <c r="Y301" s="11">
        <f>IF(tblSalaries[[#This Row],[Years of Experience]]="",0,"0")</f>
        <v>0</v>
      </c>
      <c r="Z301"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301" s="11">
        <f>IF(tblSalaries[[#This Row],[Salary in USD]]&lt;1000,1,0)</f>
        <v>0</v>
      </c>
      <c r="AB301" s="11">
        <f>IF(AND(tblSalaries[[#This Row],[Salary in USD]]&gt;1000,tblSalaries[[#This Row],[Salary in USD]]&lt;2000),1,0)</f>
        <v>0</v>
      </c>
    </row>
    <row r="302" spans="2:28" ht="15" customHeight="1">
      <c r="B302" t="s">
        <v>2305</v>
      </c>
      <c r="C302" s="1">
        <v>41055.05740740741</v>
      </c>
      <c r="D302" s="4">
        <v>42000</v>
      </c>
      <c r="E302">
        <v>42000</v>
      </c>
      <c r="F302" t="s">
        <v>86</v>
      </c>
      <c r="G302">
        <f>tblSalaries[[#This Row],[clean Salary (in local currency)]]*VLOOKUP(tblSalaries[[#This Row],[Currency]],tblXrate[],2,FALSE)</f>
        <v>41301.183967273726</v>
      </c>
      <c r="H302" t="s">
        <v>14</v>
      </c>
      <c r="I302" t="s">
        <v>20</v>
      </c>
      <c r="J302" t="s">
        <v>88</v>
      </c>
      <c r="K302" t="str">
        <f>VLOOKUP(tblSalaries[[#This Row],[Where do you work]],tblCountries[[Actual]:[Mapping]],2,FALSE)</f>
        <v>Canada</v>
      </c>
      <c r="L302" t="s">
        <v>13</v>
      </c>
      <c r="O302" s="10" t="str">
        <f>IF(ISERROR(FIND("1",tblSalaries[[#This Row],[How many hours of a day you work on Excel]])),"",1)</f>
        <v/>
      </c>
      <c r="P302" s="11" t="str">
        <f>IF(ISERROR(FIND("2",tblSalaries[[#This Row],[How many hours of a day you work on Excel]])),"",2)</f>
        <v/>
      </c>
      <c r="Q302" s="10" t="str">
        <f>IF(ISERROR(FIND("3",tblSalaries[[#This Row],[How many hours of a day you work on Excel]])),"",3)</f>
        <v/>
      </c>
      <c r="R302" s="10" t="str">
        <f>IF(ISERROR(FIND("4",tblSalaries[[#This Row],[How many hours of a day you work on Excel]])),"",4)</f>
        <v/>
      </c>
      <c r="S302" s="10" t="str">
        <f>IF(ISERROR(FIND("5",tblSalaries[[#This Row],[How many hours of a day you work on Excel]])),"",5)</f>
        <v/>
      </c>
      <c r="T302" s="10" t="str">
        <f>IF(ISERROR(FIND("6",tblSalaries[[#This Row],[How many hours of a day you work on Excel]])),"",6)</f>
        <v/>
      </c>
      <c r="U302" s="11" t="str">
        <f>IF(ISERROR(FIND("7",tblSalaries[[#This Row],[How many hours of a day you work on Excel]])),"",7)</f>
        <v/>
      </c>
      <c r="V302" s="11">
        <f>IF(ISERROR(FIND("8",tblSalaries[[#This Row],[How many hours of a day you work on Excel]])),"",8)</f>
        <v>8</v>
      </c>
      <c r="W302" s="11">
        <f>IF(MAX(tblSalaries[[#This Row],[1 hour]:[8 hours]])=0,#N/A,MAX(tblSalaries[[#This Row],[1 hour]:[8 hours]]))</f>
        <v>8</v>
      </c>
      <c r="X302" s="11">
        <f>IF(ISERROR(tblSalaries[[#This Row],[max h]]),1,tblSalaries[[#This Row],[Salary in USD]]/tblSalaries[[#This Row],[max h]]/260)</f>
        <v>19.856338445804678</v>
      </c>
      <c r="Y302" s="11">
        <f>IF(tblSalaries[[#This Row],[Years of Experience]]="",0,"0")</f>
        <v>0</v>
      </c>
      <c r="Z302"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302" s="11">
        <f>IF(tblSalaries[[#This Row],[Salary in USD]]&lt;1000,1,0)</f>
        <v>0</v>
      </c>
      <c r="AB302" s="11">
        <f>IF(AND(tblSalaries[[#This Row],[Salary in USD]]&gt;1000,tblSalaries[[#This Row],[Salary in USD]]&lt;2000),1,0)</f>
        <v>0</v>
      </c>
    </row>
    <row r="303" spans="2:28" ht="15" customHeight="1">
      <c r="B303" t="s">
        <v>2306</v>
      </c>
      <c r="C303" s="1">
        <v>41055.05746527778</v>
      </c>
      <c r="D303" s="4">
        <v>53000</v>
      </c>
      <c r="E303">
        <v>53000</v>
      </c>
      <c r="F303" t="s">
        <v>6</v>
      </c>
      <c r="G303">
        <f>tblSalaries[[#This Row],[clean Salary (in local currency)]]*VLOOKUP(tblSalaries[[#This Row],[Currency]],tblXrate[],2,FALSE)</f>
        <v>53000</v>
      </c>
      <c r="H303" t="s">
        <v>153</v>
      </c>
      <c r="I303" t="s">
        <v>20</v>
      </c>
      <c r="J303" t="s">
        <v>15</v>
      </c>
      <c r="K303" t="str">
        <f>VLOOKUP(tblSalaries[[#This Row],[Where do you work]],tblCountries[[Actual]:[Mapping]],2,FALSE)</f>
        <v>USA</v>
      </c>
      <c r="L303" t="s">
        <v>9</v>
      </c>
      <c r="O303" s="10" t="str">
        <f>IF(ISERROR(FIND("1",tblSalaries[[#This Row],[How many hours of a day you work on Excel]])),"",1)</f>
        <v/>
      </c>
      <c r="P303" s="11" t="str">
        <f>IF(ISERROR(FIND("2",tblSalaries[[#This Row],[How many hours of a day you work on Excel]])),"",2)</f>
        <v/>
      </c>
      <c r="Q303" s="10" t="str">
        <f>IF(ISERROR(FIND("3",tblSalaries[[#This Row],[How many hours of a day you work on Excel]])),"",3)</f>
        <v/>
      </c>
      <c r="R303" s="10">
        <f>IF(ISERROR(FIND("4",tblSalaries[[#This Row],[How many hours of a day you work on Excel]])),"",4)</f>
        <v>4</v>
      </c>
      <c r="S303" s="10" t="str">
        <f>IF(ISERROR(FIND("5",tblSalaries[[#This Row],[How many hours of a day you work on Excel]])),"",5)</f>
        <v/>
      </c>
      <c r="T303" s="10">
        <f>IF(ISERROR(FIND("6",tblSalaries[[#This Row],[How many hours of a day you work on Excel]])),"",6)</f>
        <v>6</v>
      </c>
      <c r="U303" s="11" t="str">
        <f>IF(ISERROR(FIND("7",tblSalaries[[#This Row],[How many hours of a day you work on Excel]])),"",7)</f>
        <v/>
      </c>
      <c r="V303" s="11" t="str">
        <f>IF(ISERROR(FIND("8",tblSalaries[[#This Row],[How many hours of a day you work on Excel]])),"",8)</f>
        <v/>
      </c>
      <c r="W303" s="11">
        <f>IF(MAX(tblSalaries[[#This Row],[1 hour]:[8 hours]])=0,#N/A,MAX(tblSalaries[[#This Row],[1 hour]:[8 hours]]))</f>
        <v>6</v>
      </c>
      <c r="X303" s="11">
        <f>IF(ISERROR(tblSalaries[[#This Row],[max h]]),1,tblSalaries[[#This Row],[Salary in USD]]/tblSalaries[[#This Row],[max h]]/260)</f>
        <v>33.974358974358978</v>
      </c>
      <c r="Y303" s="11">
        <f>IF(tblSalaries[[#This Row],[Years of Experience]]="",0,"0")</f>
        <v>0</v>
      </c>
      <c r="Z303"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303" s="11">
        <f>IF(tblSalaries[[#This Row],[Salary in USD]]&lt;1000,1,0)</f>
        <v>0</v>
      </c>
      <c r="AB303" s="11">
        <f>IF(AND(tblSalaries[[#This Row],[Salary in USD]]&gt;1000,tblSalaries[[#This Row],[Salary in USD]]&lt;2000),1,0)</f>
        <v>0</v>
      </c>
    </row>
    <row r="304" spans="2:28" ht="15" customHeight="1">
      <c r="B304" t="s">
        <v>2307</v>
      </c>
      <c r="C304" s="1">
        <v>41055.057500000003</v>
      </c>
      <c r="D304" s="4" t="s">
        <v>377</v>
      </c>
      <c r="E304">
        <v>65000</v>
      </c>
      <c r="F304" t="s">
        <v>22</v>
      </c>
      <c r="G304">
        <f>tblSalaries[[#This Row],[clean Salary (in local currency)]]*VLOOKUP(tblSalaries[[#This Row],[Currency]],tblXrate[],2,FALSE)</f>
        <v>82575.963534454509</v>
      </c>
      <c r="H304" t="s">
        <v>270</v>
      </c>
      <c r="I304" t="s">
        <v>488</v>
      </c>
      <c r="J304" t="s">
        <v>378</v>
      </c>
      <c r="K304" t="str">
        <f>VLOOKUP(tblSalaries[[#This Row],[Where do you work]],tblCountries[[Actual]:[Mapping]],2,FALSE)</f>
        <v>Germany</v>
      </c>
      <c r="L304" t="s">
        <v>13</v>
      </c>
      <c r="O304" s="10" t="str">
        <f>IF(ISERROR(FIND("1",tblSalaries[[#This Row],[How many hours of a day you work on Excel]])),"",1)</f>
        <v/>
      </c>
      <c r="P304" s="11" t="str">
        <f>IF(ISERROR(FIND("2",tblSalaries[[#This Row],[How many hours of a day you work on Excel]])),"",2)</f>
        <v/>
      </c>
      <c r="Q304" s="10" t="str">
        <f>IF(ISERROR(FIND("3",tblSalaries[[#This Row],[How many hours of a day you work on Excel]])),"",3)</f>
        <v/>
      </c>
      <c r="R304" s="10" t="str">
        <f>IF(ISERROR(FIND("4",tblSalaries[[#This Row],[How many hours of a day you work on Excel]])),"",4)</f>
        <v/>
      </c>
      <c r="S304" s="10" t="str">
        <f>IF(ISERROR(FIND("5",tblSalaries[[#This Row],[How many hours of a day you work on Excel]])),"",5)</f>
        <v/>
      </c>
      <c r="T304" s="10" t="str">
        <f>IF(ISERROR(FIND("6",tblSalaries[[#This Row],[How many hours of a day you work on Excel]])),"",6)</f>
        <v/>
      </c>
      <c r="U304" s="11" t="str">
        <f>IF(ISERROR(FIND("7",tblSalaries[[#This Row],[How many hours of a day you work on Excel]])),"",7)</f>
        <v/>
      </c>
      <c r="V304" s="11">
        <f>IF(ISERROR(FIND("8",tblSalaries[[#This Row],[How many hours of a day you work on Excel]])),"",8)</f>
        <v>8</v>
      </c>
      <c r="W304" s="11">
        <f>IF(MAX(tblSalaries[[#This Row],[1 hour]:[8 hours]])=0,#N/A,MAX(tblSalaries[[#This Row],[1 hour]:[8 hours]]))</f>
        <v>8</v>
      </c>
      <c r="X304" s="11">
        <f>IF(ISERROR(tblSalaries[[#This Row],[max h]]),1,tblSalaries[[#This Row],[Salary in USD]]/tblSalaries[[#This Row],[max h]]/260)</f>
        <v>39.699982468487747</v>
      </c>
      <c r="Y304" s="11">
        <f>IF(tblSalaries[[#This Row],[Years of Experience]]="",0,"0")</f>
        <v>0</v>
      </c>
      <c r="Z304"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304" s="11">
        <f>IF(tblSalaries[[#This Row],[Salary in USD]]&lt;1000,1,0)</f>
        <v>0</v>
      </c>
      <c r="AB304" s="11">
        <f>IF(AND(tblSalaries[[#This Row],[Salary in USD]]&gt;1000,tblSalaries[[#This Row],[Salary in USD]]&lt;2000),1,0)</f>
        <v>0</v>
      </c>
    </row>
    <row r="305" spans="2:28" ht="15" customHeight="1">
      <c r="B305" t="s">
        <v>2308</v>
      </c>
      <c r="C305" s="1">
        <v>41055.057592592595</v>
      </c>
      <c r="D305" s="4">
        <v>67000</v>
      </c>
      <c r="E305">
        <v>67000</v>
      </c>
      <c r="F305" t="s">
        <v>6</v>
      </c>
      <c r="G305">
        <f>tblSalaries[[#This Row],[clean Salary (in local currency)]]*VLOOKUP(tblSalaries[[#This Row],[Currency]],tblXrate[],2,FALSE)</f>
        <v>67000</v>
      </c>
      <c r="H305" t="s">
        <v>379</v>
      </c>
      <c r="I305" t="s">
        <v>20</v>
      </c>
      <c r="J305" t="s">
        <v>15</v>
      </c>
      <c r="K305" t="str">
        <f>VLOOKUP(tblSalaries[[#This Row],[Where do you work]],tblCountries[[Actual]:[Mapping]],2,FALSE)</f>
        <v>USA</v>
      </c>
      <c r="L305" t="s">
        <v>9</v>
      </c>
      <c r="O305" s="10" t="str">
        <f>IF(ISERROR(FIND("1",tblSalaries[[#This Row],[How many hours of a day you work on Excel]])),"",1)</f>
        <v/>
      </c>
      <c r="P305" s="11" t="str">
        <f>IF(ISERROR(FIND("2",tblSalaries[[#This Row],[How many hours of a day you work on Excel]])),"",2)</f>
        <v/>
      </c>
      <c r="Q305" s="10" t="str">
        <f>IF(ISERROR(FIND("3",tblSalaries[[#This Row],[How many hours of a day you work on Excel]])),"",3)</f>
        <v/>
      </c>
      <c r="R305" s="10">
        <f>IF(ISERROR(FIND("4",tblSalaries[[#This Row],[How many hours of a day you work on Excel]])),"",4)</f>
        <v>4</v>
      </c>
      <c r="S305" s="10" t="str">
        <f>IF(ISERROR(FIND("5",tblSalaries[[#This Row],[How many hours of a day you work on Excel]])),"",5)</f>
        <v/>
      </c>
      <c r="T305" s="10">
        <f>IF(ISERROR(FIND("6",tblSalaries[[#This Row],[How many hours of a day you work on Excel]])),"",6)</f>
        <v>6</v>
      </c>
      <c r="U305" s="11" t="str">
        <f>IF(ISERROR(FIND("7",tblSalaries[[#This Row],[How many hours of a day you work on Excel]])),"",7)</f>
        <v/>
      </c>
      <c r="V305" s="11" t="str">
        <f>IF(ISERROR(FIND("8",tblSalaries[[#This Row],[How many hours of a day you work on Excel]])),"",8)</f>
        <v/>
      </c>
      <c r="W305" s="11">
        <f>IF(MAX(tblSalaries[[#This Row],[1 hour]:[8 hours]])=0,#N/A,MAX(tblSalaries[[#This Row],[1 hour]:[8 hours]]))</f>
        <v>6</v>
      </c>
      <c r="X305" s="11">
        <f>IF(ISERROR(tblSalaries[[#This Row],[max h]]),1,tblSalaries[[#This Row],[Salary in USD]]/tblSalaries[[#This Row],[max h]]/260)</f>
        <v>42.948717948717949</v>
      </c>
      <c r="Y305" s="11">
        <f>IF(tblSalaries[[#This Row],[Years of Experience]]="",0,"0")</f>
        <v>0</v>
      </c>
      <c r="Z305"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305" s="11">
        <f>IF(tblSalaries[[#This Row],[Salary in USD]]&lt;1000,1,0)</f>
        <v>0</v>
      </c>
      <c r="AB305" s="11">
        <f>IF(AND(tblSalaries[[#This Row],[Salary in USD]]&gt;1000,tblSalaries[[#This Row],[Salary in USD]]&lt;2000),1,0)</f>
        <v>0</v>
      </c>
    </row>
    <row r="306" spans="2:28" ht="15" customHeight="1">
      <c r="B306" t="s">
        <v>2309</v>
      </c>
      <c r="C306" s="1">
        <v>41055.057881944442</v>
      </c>
      <c r="D306" s="4">
        <v>12000</v>
      </c>
      <c r="E306">
        <v>12000</v>
      </c>
      <c r="F306" t="s">
        <v>6</v>
      </c>
      <c r="G306">
        <f>tblSalaries[[#This Row],[clean Salary (in local currency)]]*VLOOKUP(tblSalaries[[#This Row],[Currency]],tblXrate[],2,FALSE)</f>
        <v>12000</v>
      </c>
      <c r="H306" t="s">
        <v>20</v>
      </c>
      <c r="I306" t="s">
        <v>20</v>
      </c>
      <c r="J306" t="s">
        <v>8</v>
      </c>
      <c r="K306" t="str">
        <f>VLOOKUP(tblSalaries[[#This Row],[Where do you work]],tblCountries[[Actual]:[Mapping]],2,FALSE)</f>
        <v>India</v>
      </c>
      <c r="L306" t="s">
        <v>13</v>
      </c>
      <c r="O306" s="10" t="str">
        <f>IF(ISERROR(FIND("1",tblSalaries[[#This Row],[How many hours of a day you work on Excel]])),"",1)</f>
        <v/>
      </c>
      <c r="P306" s="11" t="str">
        <f>IF(ISERROR(FIND("2",tblSalaries[[#This Row],[How many hours of a day you work on Excel]])),"",2)</f>
        <v/>
      </c>
      <c r="Q306" s="10" t="str">
        <f>IF(ISERROR(FIND("3",tblSalaries[[#This Row],[How many hours of a day you work on Excel]])),"",3)</f>
        <v/>
      </c>
      <c r="R306" s="10" t="str">
        <f>IF(ISERROR(FIND("4",tblSalaries[[#This Row],[How many hours of a day you work on Excel]])),"",4)</f>
        <v/>
      </c>
      <c r="S306" s="10" t="str">
        <f>IF(ISERROR(FIND("5",tblSalaries[[#This Row],[How many hours of a day you work on Excel]])),"",5)</f>
        <v/>
      </c>
      <c r="T306" s="10" t="str">
        <f>IF(ISERROR(FIND("6",tblSalaries[[#This Row],[How many hours of a day you work on Excel]])),"",6)</f>
        <v/>
      </c>
      <c r="U306" s="11" t="str">
        <f>IF(ISERROR(FIND("7",tblSalaries[[#This Row],[How many hours of a day you work on Excel]])),"",7)</f>
        <v/>
      </c>
      <c r="V306" s="11">
        <f>IF(ISERROR(FIND("8",tblSalaries[[#This Row],[How many hours of a day you work on Excel]])),"",8)</f>
        <v>8</v>
      </c>
      <c r="W306" s="11">
        <f>IF(MAX(tblSalaries[[#This Row],[1 hour]:[8 hours]])=0,#N/A,MAX(tblSalaries[[#This Row],[1 hour]:[8 hours]]))</f>
        <v>8</v>
      </c>
      <c r="X306" s="11">
        <f>IF(ISERROR(tblSalaries[[#This Row],[max h]]),1,tblSalaries[[#This Row],[Salary in USD]]/tblSalaries[[#This Row],[max h]]/260)</f>
        <v>5.7692307692307692</v>
      </c>
      <c r="Y306" s="11">
        <f>IF(tblSalaries[[#This Row],[Years of Experience]]="",0,"0")</f>
        <v>0</v>
      </c>
      <c r="Z306"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306" s="11">
        <f>IF(tblSalaries[[#This Row],[Salary in USD]]&lt;1000,1,0)</f>
        <v>0</v>
      </c>
      <c r="AB306" s="11">
        <f>IF(AND(tblSalaries[[#This Row],[Salary in USD]]&gt;1000,tblSalaries[[#This Row],[Salary in USD]]&lt;2000),1,0)</f>
        <v>0</v>
      </c>
    </row>
    <row r="307" spans="2:28" ht="15" customHeight="1">
      <c r="B307" t="s">
        <v>2310</v>
      </c>
      <c r="C307" s="1">
        <v>41055.058136574073</v>
      </c>
      <c r="D307" s="4">
        <v>85000</v>
      </c>
      <c r="E307">
        <v>85000</v>
      </c>
      <c r="F307" t="s">
        <v>6</v>
      </c>
      <c r="G307">
        <f>tblSalaries[[#This Row],[clean Salary (in local currency)]]*VLOOKUP(tblSalaries[[#This Row],[Currency]],tblXrate[],2,FALSE)</f>
        <v>85000</v>
      </c>
      <c r="H307" t="s">
        <v>380</v>
      </c>
      <c r="I307" t="s">
        <v>488</v>
      </c>
      <c r="J307" t="s">
        <v>15</v>
      </c>
      <c r="K307" t="str">
        <f>VLOOKUP(tblSalaries[[#This Row],[Where do you work]],tblCountries[[Actual]:[Mapping]],2,FALSE)</f>
        <v>USA</v>
      </c>
      <c r="L307" t="s">
        <v>13</v>
      </c>
      <c r="O307" s="10" t="str">
        <f>IF(ISERROR(FIND("1",tblSalaries[[#This Row],[How many hours of a day you work on Excel]])),"",1)</f>
        <v/>
      </c>
      <c r="P307" s="11" t="str">
        <f>IF(ISERROR(FIND("2",tblSalaries[[#This Row],[How many hours of a day you work on Excel]])),"",2)</f>
        <v/>
      </c>
      <c r="Q307" s="10" t="str">
        <f>IF(ISERROR(FIND("3",tblSalaries[[#This Row],[How many hours of a day you work on Excel]])),"",3)</f>
        <v/>
      </c>
      <c r="R307" s="10" t="str">
        <f>IF(ISERROR(FIND("4",tblSalaries[[#This Row],[How many hours of a day you work on Excel]])),"",4)</f>
        <v/>
      </c>
      <c r="S307" s="10" t="str">
        <f>IF(ISERROR(FIND("5",tblSalaries[[#This Row],[How many hours of a day you work on Excel]])),"",5)</f>
        <v/>
      </c>
      <c r="T307" s="10" t="str">
        <f>IF(ISERROR(FIND("6",tblSalaries[[#This Row],[How many hours of a day you work on Excel]])),"",6)</f>
        <v/>
      </c>
      <c r="U307" s="11" t="str">
        <f>IF(ISERROR(FIND("7",tblSalaries[[#This Row],[How many hours of a day you work on Excel]])),"",7)</f>
        <v/>
      </c>
      <c r="V307" s="11">
        <f>IF(ISERROR(FIND("8",tblSalaries[[#This Row],[How many hours of a day you work on Excel]])),"",8)</f>
        <v>8</v>
      </c>
      <c r="W307" s="11">
        <f>IF(MAX(tblSalaries[[#This Row],[1 hour]:[8 hours]])=0,#N/A,MAX(tblSalaries[[#This Row],[1 hour]:[8 hours]]))</f>
        <v>8</v>
      </c>
      <c r="X307" s="11">
        <f>IF(ISERROR(tblSalaries[[#This Row],[max h]]),1,tblSalaries[[#This Row],[Salary in USD]]/tblSalaries[[#This Row],[max h]]/260)</f>
        <v>40.865384615384613</v>
      </c>
      <c r="Y307" s="11">
        <f>IF(tblSalaries[[#This Row],[Years of Experience]]="",0,"0")</f>
        <v>0</v>
      </c>
      <c r="Z307"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307" s="11">
        <f>IF(tblSalaries[[#This Row],[Salary in USD]]&lt;1000,1,0)</f>
        <v>0</v>
      </c>
      <c r="AB307" s="11">
        <f>IF(AND(tblSalaries[[#This Row],[Salary in USD]]&gt;1000,tblSalaries[[#This Row],[Salary in USD]]&lt;2000),1,0)</f>
        <v>0</v>
      </c>
    </row>
    <row r="308" spans="2:28" ht="15" customHeight="1">
      <c r="B308" t="s">
        <v>2311</v>
      </c>
      <c r="C308" s="1">
        <v>41055.058217592596</v>
      </c>
      <c r="D308" s="4">
        <v>200000</v>
      </c>
      <c r="E308">
        <v>200000</v>
      </c>
      <c r="F308" t="s">
        <v>22</v>
      </c>
      <c r="G308">
        <f>tblSalaries[[#This Row],[clean Salary (in local currency)]]*VLOOKUP(tblSalaries[[#This Row],[Currency]],tblXrate[],2,FALSE)</f>
        <v>254079.88779832155</v>
      </c>
      <c r="H308" t="s">
        <v>381</v>
      </c>
      <c r="I308" t="s">
        <v>3999</v>
      </c>
      <c r="J308" t="s">
        <v>382</v>
      </c>
      <c r="K308" t="str">
        <f>VLOOKUP(tblSalaries[[#This Row],[Where do you work]],tblCountries[[Actual]:[Mapping]],2,FALSE)</f>
        <v>Netherlands</v>
      </c>
      <c r="L308" t="s">
        <v>13</v>
      </c>
      <c r="O308" s="10" t="str">
        <f>IF(ISERROR(FIND("1",tblSalaries[[#This Row],[How many hours of a day you work on Excel]])),"",1)</f>
        <v/>
      </c>
      <c r="P308" s="11" t="str">
        <f>IF(ISERROR(FIND("2",tblSalaries[[#This Row],[How many hours of a day you work on Excel]])),"",2)</f>
        <v/>
      </c>
      <c r="Q308" s="10" t="str">
        <f>IF(ISERROR(FIND("3",tblSalaries[[#This Row],[How many hours of a day you work on Excel]])),"",3)</f>
        <v/>
      </c>
      <c r="R308" s="10" t="str">
        <f>IF(ISERROR(FIND("4",tblSalaries[[#This Row],[How many hours of a day you work on Excel]])),"",4)</f>
        <v/>
      </c>
      <c r="S308" s="10" t="str">
        <f>IF(ISERROR(FIND("5",tblSalaries[[#This Row],[How many hours of a day you work on Excel]])),"",5)</f>
        <v/>
      </c>
      <c r="T308" s="10" t="str">
        <f>IF(ISERROR(FIND("6",tblSalaries[[#This Row],[How many hours of a day you work on Excel]])),"",6)</f>
        <v/>
      </c>
      <c r="U308" s="11" t="str">
        <f>IF(ISERROR(FIND("7",tblSalaries[[#This Row],[How many hours of a day you work on Excel]])),"",7)</f>
        <v/>
      </c>
      <c r="V308" s="11">
        <f>IF(ISERROR(FIND("8",tblSalaries[[#This Row],[How many hours of a day you work on Excel]])),"",8)</f>
        <v>8</v>
      </c>
      <c r="W308" s="11">
        <f>IF(MAX(tblSalaries[[#This Row],[1 hour]:[8 hours]])=0,#N/A,MAX(tblSalaries[[#This Row],[1 hour]:[8 hours]]))</f>
        <v>8</v>
      </c>
      <c r="X308" s="11">
        <f>IF(ISERROR(tblSalaries[[#This Row],[max h]]),1,tblSalaries[[#This Row],[Salary in USD]]/tblSalaries[[#This Row],[max h]]/260)</f>
        <v>122.15379221073151</v>
      </c>
      <c r="Y308" s="11">
        <f>IF(tblSalaries[[#This Row],[Years of Experience]]="",0,"0")</f>
        <v>0</v>
      </c>
      <c r="Z308"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308" s="11">
        <f>IF(tblSalaries[[#This Row],[Salary in USD]]&lt;1000,1,0)</f>
        <v>0</v>
      </c>
      <c r="AB308" s="11">
        <f>IF(AND(tblSalaries[[#This Row],[Salary in USD]]&gt;1000,tblSalaries[[#This Row],[Salary in USD]]&lt;2000),1,0)</f>
        <v>0</v>
      </c>
    </row>
    <row r="309" spans="2:28" ht="15" customHeight="1">
      <c r="B309" t="s">
        <v>2312</v>
      </c>
      <c r="C309" s="1">
        <v>41055.058298611111</v>
      </c>
      <c r="D309" s="4">
        <v>40000</v>
      </c>
      <c r="E309">
        <v>40000</v>
      </c>
      <c r="F309" t="s">
        <v>6</v>
      </c>
      <c r="G309">
        <f>tblSalaries[[#This Row],[clean Salary (in local currency)]]*VLOOKUP(tblSalaries[[#This Row],[Currency]],tblXrate[],2,FALSE)</f>
        <v>40000</v>
      </c>
      <c r="H309" t="s">
        <v>383</v>
      </c>
      <c r="I309" t="s">
        <v>52</v>
      </c>
      <c r="J309" t="s">
        <v>15</v>
      </c>
      <c r="K309" t="str">
        <f>VLOOKUP(tblSalaries[[#This Row],[Where do you work]],tblCountries[[Actual]:[Mapping]],2,FALSE)</f>
        <v>USA</v>
      </c>
      <c r="L309" t="s">
        <v>9</v>
      </c>
      <c r="O309" s="10" t="str">
        <f>IF(ISERROR(FIND("1",tblSalaries[[#This Row],[How many hours of a day you work on Excel]])),"",1)</f>
        <v/>
      </c>
      <c r="P309" s="11" t="str">
        <f>IF(ISERROR(FIND("2",tblSalaries[[#This Row],[How many hours of a day you work on Excel]])),"",2)</f>
        <v/>
      </c>
      <c r="Q309" s="10" t="str">
        <f>IF(ISERROR(FIND("3",tblSalaries[[#This Row],[How many hours of a day you work on Excel]])),"",3)</f>
        <v/>
      </c>
      <c r="R309" s="10">
        <f>IF(ISERROR(FIND("4",tblSalaries[[#This Row],[How many hours of a day you work on Excel]])),"",4)</f>
        <v>4</v>
      </c>
      <c r="S309" s="10" t="str">
        <f>IF(ISERROR(FIND("5",tblSalaries[[#This Row],[How many hours of a day you work on Excel]])),"",5)</f>
        <v/>
      </c>
      <c r="T309" s="10">
        <f>IF(ISERROR(FIND("6",tblSalaries[[#This Row],[How many hours of a day you work on Excel]])),"",6)</f>
        <v>6</v>
      </c>
      <c r="U309" s="11" t="str">
        <f>IF(ISERROR(FIND("7",tblSalaries[[#This Row],[How many hours of a day you work on Excel]])),"",7)</f>
        <v/>
      </c>
      <c r="V309" s="11" t="str">
        <f>IF(ISERROR(FIND("8",tblSalaries[[#This Row],[How many hours of a day you work on Excel]])),"",8)</f>
        <v/>
      </c>
      <c r="W309" s="11">
        <f>IF(MAX(tblSalaries[[#This Row],[1 hour]:[8 hours]])=0,#N/A,MAX(tblSalaries[[#This Row],[1 hour]:[8 hours]]))</f>
        <v>6</v>
      </c>
      <c r="X309" s="11">
        <f>IF(ISERROR(tblSalaries[[#This Row],[max h]]),1,tblSalaries[[#This Row],[Salary in USD]]/tblSalaries[[#This Row],[max h]]/260)</f>
        <v>25.641025641025642</v>
      </c>
      <c r="Y309" s="11">
        <f>IF(tblSalaries[[#This Row],[Years of Experience]]="",0,"0")</f>
        <v>0</v>
      </c>
      <c r="Z309"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309" s="11">
        <f>IF(tblSalaries[[#This Row],[Salary in USD]]&lt;1000,1,0)</f>
        <v>0</v>
      </c>
      <c r="AB309" s="11">
        <f>IF(AND(tblSalaries[[#This Row],[Salary in USD]]&gt;1000,tblSalaries[[#This Row],[Salary in USD]]&lt;2000),1,0)</f>
        <v>0</v>
      </c>
    </row>
    <row r="310" spans="2:28" ht="15" customHeight="1">
      <c r="B310" t="s">
        <v>2313</v>
      </c>
      <c r="C310" s="1">
        <v>41055.058368055557</v>
      </c>
      <c r="D310" s="4" t="s">
        <v>384</v>
      </c>
      <c r="E310">
        <v>20000</v>
      </c>
      <c r="F310" t="s">
        <v>69</v>
      </c>
      <c r="G310">
        <f>tblSalaries[[#This Row],[clean Salary (in local currency)]]*VLOOKUP(tblSalaries[[#This Row],[Currency]],tblXrate[],2,FALSE)</f>
        <v>31523.565441345683</v>
      </c>
      <c r="H310" t="s">
        <v>385</v>
      </c>
      <c r="I310" t="s">
        <v>279</v>
      </c>
      <c r="J310" t="s">
        <v>71</v>
      </c>
      <c r="K310" t="str">
        <f>VLOOKUP(tblSalaries[[#This Row],[Where do you work]],tblCountries[[Actual]:[Mapping]],2,FALSE)</f>
        <v>UK</v>
      </c>
      <c r="L310" t="s">
        <v>25</v>
      </c>
      <c r="O310" s="10">
        <f>IF(ISERROR(FIND("1",tblSalaries[[#This Row],[How many hours of a day you work on Excel]])),"",1)</f>
        <v>1</v>
      </c>
      <c r="P310" s="11">
        <f>IF(ISERROR(FIND("2",tblSalaries[[#This Row],[How many hours of a day you work on Excel]])),"",2)</f>
        <v>2</v>
      </c>
      <c r="Q310" s="10" t="str">
        <f>IF(ISERROR(FIND("3",tblSalaries[[#This Row],[How many hours of a day you work on Excel]])),"",3)</f>
        <v/>
      </c>
      <c r="R310" s="10" t="str">
        <f>IF(ISERROR(FIND("4",tblSalaries[[#This Row],[How many hours of a day you work on Excel]])),"",4)</f>
        <v/>
      </c>
      <c r="S310" s="10" t="str">
        <f>IF(ISERROR(FIND("5",tblSalaries[[#This Row],[How many hours of a day you work on Excel]])),"",5)</f>
        <v/>
      </c>
      <c r="T310" s="10" t="str">
        <f>IF(ISERROR(FIND("6",tblSalaries[[#This Row],[How many hours of a day you work on Excel]])),"",6)</f>
        <v/>
      </c>
      <c r="U310" s="11" t="str">
        <f>IF(ISERROR(FIND("7",tblSalaries[[#This Row],[How many hours of a day you work on Excel]])),"",7)</f>
        <v/>
      </c>
      <c r="V310" s="11" t="str">
        <f>IF(ISERROR(FIND("8",tblSalaries[[#This Row],[How many hours of a day you work on Excel]])),"",8)</f>
        <v/>
      </c>
      <c r="W310" s="11">
        <f>IF(MAX(tblSalaries[[#This Row],[1 hour]:[8 hours]])=0,#N/A,MAX(tblSalaries[[#This Row],[1 hour]:[8 hours]]))</f>
        <v>2</v>
      </c>
      <c r="X310" s="11">
        <f>IF(ISERROR(tblSalaries[[#This Row],[max h]]),1,tblSalaries[[#This Row],[Salary in USD]]/tblSalaries[[#This Row],[max h]]/260)</f>
        <v>60.62224123335708</v>
      </c>
      <c r="Y310" s="11">
        <f>IF(tblSalaries[[#This Row],[Years of Experience]]="",0,"0")</f>
        <v>0</v>
      </c>
      <c r="Z310"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310" s="11">
        <f>IF(tblSalaries[[#This Row],[Salary in USD]]&lt;1000,1,0)</f>
        <v>0</v>
      </c>
      <c r="AB310" s="11">
        <f>IF(AND(tblSalaries[[#This Row],[Salary in USD]]&gt;1000,tblSalaries[[#This Row],[Salary in USD]]&lt;2000),1,0)</f>
        <v>0</v>
      </c>
    </row>
    <row r="311" spans="2:28" ht="15" customHeight="1">
      <c r="B311" t="s">
        <v>2314</v>
      </c>
      <c r="C311" s="1">
        <v>41055.05908564815</v>
      </c>
      <c r="D311" s="4">
        <v>41000</v>
      </c>
      <c r="E311">
        <v>41000</v>
      </c>
      <c r="F311" t="s">
        <v>6</v>
      </c>
      <c r="G311">
        <f>tblSalaries[[#This Row],[clean Salary (in local currency)]]*VLOOKUP(tblSalaries[[#This Row],[Currency]],tblXrate[],2,FALSE)</f>
        <v>41000</v>
      </c>
      <c r="H311" t="s">
        <v>386</v>
      </c>
      <c r="I311" t="s">
        <v>20</v>
      </c>
      <c r="J311" t="s">
        <v>15</v>
      </c>
      <c r="K311" t="str">
        <f>VLOOKUP(tblSalaries[[#This Row],[Where do you work]],tblCountries[[Actual]:[Mapping]],2,FALSE)</f>
        <v>USA</v>
      </c>
      <c r="L311" t="s">
        <v>9</v>
      </c>
      <c r="O311" s="10" t="str">
        <f>IF(ISERROR(FIND("1",tblSalaries[[#This Row],[How many hours of a day you work on Excel]])),"",1)</f>
        <v/>
      </c>
      <c r="P311" s="11" t="str">
        <f>IF(ISERROR(FIND("2",tblSalaries[[#This Row],[How many hours of a day you work on Excel]])),"",2)</f>
        <v/>
      </c>
      <c r="Q311" s="10" t="str">
        <f>IF(ISERROR(FIND("3",tblSalaries[[#This Row],[How many hours of a day you work on Excel]])),"",3)</f>
        <v/>
      </c>
      <c r="R311" s="10">
        <f>IF(ISERROR(FIND("4",tblSalaries[[#This Row],[How many hours of a day you work on Excel]])),"",4)</f>
        <v>4</v>
      </c>
      <c r="S311" s="10" t="str">
        <f>IF(ISERROR(FIND("5",tblSalaries[[#This Row],[How many hours of a day you work on Excel]])),"",5)</f>
        <v/>
      </c>
      <c r="T311" s="10">
        <f>IF(ISERROR(FIND("6",tblSalaries[[#This Row],[How many hours of a day you work on Excel]])),"",6)</f>
        <v>6</v>
      </c>
      <c r="U311" s="11" t="str">
        <f>IF(ISERROR(FIND("7",tblSalaries[[#This Row],[How many hours of a day you work on Excel]])),"",7)</f>
        <v/>
      </c>
      <c r="V311" s="11" t="str">
        <f>IF(ISERROR(FIND("8",tblSalaries[[#This Row],[How many hours of a day you work on Excel]])),"",8)</f>
        <v/>
      </c>
      <c r="W311" s="11">
        <f>IF(MAX(tblSalaries[[#This Row],[1 hour]:[8 hours]])=0,#N/A,MAX(tblSalaries[[#This Row],[1 hour]:[8 hours]]))</f>
        <v>6</v>
      </c>
      <c r="X311" s="11">
        <f>IF(ISERROR(tblSalaries[[#This Row],[max h]]),1,tblSalaries[[#This Row],[Salary in USD]]/tblSalaries[[#This Row],[max h]]/260)</f>
        <v>26.282051282051281</v>
      </c>
      <c r="Y311" s="11">
        <f>IF(tblSalaries[[#This Row],[Years of Experience]]="",0,"0")</f>
        <v>0</v>
      </c>
      <c r="Z311"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311" s="11">
        <f>IF(tblSalaries[[#This Row],[Salary in USD]]&lt;1000,1,0)</f>
        <v>0</v>
      </c>
      <c r="AB311" s="11">
        <f>IF(AND(tblSalaries[[#This Row],[Salary in USD]]&gt;1000,tblSalaries[[#This Row],[Salary in USD]]&lt;2000),1,0)</f>
        <v>0</v>
      </c>
    </row>
    <row r="312" spans="2:28" ht="15" customHeight="1">
      <c r="B312" t="s">
        <v>2315</v>
      </c>
      <c r="C312" s="1">
        <v>41055.05909722222</v>
      </c>
      <c r="D312" s="4">
        <v>1400000</v>
      </c>
      <c r="E312">
        <v>1400000</v>
      </c>
      <c r="F312" t="s">
        <v>40</v>
      </c>
      <c r="G312">
        <f>tblSalaries[[#This Row],[clean Salary (in local currency)]]*VLOOKUP(tblSalaries[[#This Row],[Currency]],tblXrate[],2,FALSE)</f>
        <v>24931.083362419595</v>
      </c>
      <c r="H312" t="s">
        <v>387</v>
      </c>
      <c r="I312" t="s">
        <v>52</v>
      </c>
      <c r="J312" t="s">
        <v>8</v>
      </c>
      <c r="K312" t="str">
        <f>VLOOKUP(tblSalaries[[#This Row],[Where do you work]],tblCountries[[Actual]:[Mapping]],2,FALSE)</f>
        <v>India</v>
      </c>
      <c r="L312" t="s">
        <v>25</v>
      </c>
      <c r="O312" s="10">
        <f>IF(ISERROR(FIND("1",tblSalaries[[#This Row],[How many hours of a day you work on Excel]])),"",1)</f>
        <v>1</v>
      </c>
      <c r="P312" s="11">
        <f>IF(ISERROR(FIND("2",tblSalaries[[#This Row],[How many hours of a day you work on Excel]])),"",2)</f>
        <v>2</v>
      </c>
      <c r="Q312" s="10" t="str">
        <f>IF(ISERROR(FIND("3",tblSalaries[[#This Row],[How many hours of a day you work on Excel]])),"",3)</f>
        <v/>
      </c>
      <c r="R312" s="10" t="str">
        <f>IF(ISERROR(FIND("4",tblSalaries[[#This Row],[How many hours of a day you work on Excel]])),"",4)</f>
        <v/>
      </c>
      <c r="S312" s="10" t="str">
        <f>IF(ISERROR(FIND("5",tblSalaries[[#This Row],[How many hours of a day you work on Excel]])),"",5)</f>
        <v/>
      </c>
      <c r="T312" s="10" t="str">
        <f>IF(ISERROR(FIND("6",tblSalaries[[#This Row],[How many hours of a day you work on Excel]])),"",6)</f>
        <v/>
      </c>
      <c r="U312" s="11" t="str">
        <f>IF(ISERROR(FIND("7",tblSalaries[[#This Row],[How many hours of a day you work on Excel]])),"",7)</f>
        <v/>
      </c>
      <c r="V312" s="11" t="str">
        <f>IF(ISERROR(FIND("8",tblSalaries[[#This Row],[How many hours of a day you work on Excel]])),"",8)</f>
        <v/>
      </c>
      <c r="W312" s="11">
        <f>IF(MAX(tblSalaries[[#This Row],[1 hour]:[8 hours]])=0,#N/A,MAX(tblSalaries[[#This Row],[1 hour]:[8 hours]]))</f>
        <v>2</v>
      </c>
      <c r="X312" s="11">
        <f>IF(ISERROR(tblSalaries[[#This Row],[max h]]),1,tblSalaries[[#This Row],[Salary in USD]]/tblSalaries[[#This Row],[max h]]/260)</f>
        <v>47.944391081576143</v>
      </c>
      <c r="Y312" s="11">
        <f>IF(tblSalaries[[#This Row],[Years of Experience]]="",0,"0")</f>
        <v>0</v>
      </c>
      <c r="Z312"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312" s="11">
        <f>IF(tblSalaries[[#This Row],[Salary in USD]]&lt;1000,1,0)</f>
        <v>0</v>
      </c>
      <c r="AB312" s="11">
        <f>IF(AND(tblSalaries[[#This Row],[Salary in USD]]&gt;1000,tblSalaries[[#This Row],[Salary in USD]]&lt;2000),1,0)</f>
        <v>0</v>
      </c>
    </row>
    <row r="313" spans="2:28" ht="15" customHeight="1">
      <c r="B313" t="s">
        <v>2316</v>
      </c>
      <c r="C313" s="1">
        <v>41055.059374999997</v>
      </c>
      <c r="D313" s="4">
        <v>125000</v>
      </c>
      <c r="E313">
        <v>125000</v>
      </c>
      <c r="F313" t="s">
        <v>6</v>
      </c>
      <c r="G313">
        <f>tblSalaries[[#This Row],[clean Salary (in local currency)]]*VLOOKUP(tblSalaries[[#This Row],[Currency]],tblXrate[],2,FALSE)</f>
        <v>125000</v>
      </c>
      <c r="H313" t="s">
        <v>388</v>
      </c>
      <c r="I313" t="s">
        <v>52</v>
      </c>
      <c r="J313" t="s">
        <v>15</v>
      </c>
      <c r="K313" t="str">
        <f>VLOOKUP(tblSalaries[[#This Row],[Where do you work]],tblCountries[[Actual]:[Mapping]],2,FALSE)</f>
        <v>USA</v>
      </c>
      <c r="L313" t="s">
        <v>9</v>
      </c>
      <c r="O313" s="10" t="str">
        <f>IF(ISERROR(FIND("1",tblSalaries[[#This Row],[How many hours of a day you work on Excel]])),"",1)</f>
        <v/>
      </c>
      <c r="P313" s="11" t="str">
        <f>IF(ISERROR(FIND("2",tblSalaries[[#This Row],[How many hours of a day you work on Excel]])),"",2)</f>
        <v/>
      </c>
      <c r="Q313" s="10" t="str">
        <f>IF(ISERROR(FIND("3",tblSalaries[[#This Row],[How many hours of a day you work on Excel]])),"",3)</f>
        <v/>
      </c>
      <c r="R313" s="10">
        <f>IF(ISERROR(FIND("4",tblSalaries[[#This Row],[How many hours of a day you work on Excel]])),"",4)</f>
        <v>4</v>
      </c>
      <c r="S313" s="10" t="str">
        <f>IF(ISERROR(FIND("5",tblSalaries[[#This Row],[How many hours of a day you work on Excel]])),"",5)</f>
        <v/>
      </c>
      <c r="T313" s="10">
        <f>IF(ISERROR(FIND("6",tblSalaries[[#This Row],[How many hours of a day you work on Excel]])),"",6)</f>
        <v>6</v>
      </c>
      <c r="U313" s="11" t="str">
        <f>IF(ISERROR(FIND("7",tblSalaries[[#This Row],[How many hours of a day you work on Excel]])),"",7)</f>
        <v/>
      </c>
      <c r="V313" s="11" t="str">
        <f>IF(ISERROR(FIND("8",tblSalaries[[#This Row],[How many hours of a day you work on Excel]])),"",8)</f>
        <v/>
      </c>
      <c r="W313" s="11">
        <f>IF(MAX(tblSalaries[[#This Row],[1 hour]:[8 hours]])=0,#N/A,MAX(tblSalaries[[#This Row],[1 hour]:[8 hours]]))</f>
        <v>6</v>
      </c>
      <c r="X313" s="11">
        <f>IF(ISERROR(tblSalaries[[#This Row],[max h]]),1,tblSalaries[[#This Row],[Salary in USD]]/tblSalaries[[#This Row],[max h]]/260)</f>
        <v>80.128205128205124</v>
      </c>
      <c r="Y313" s="11">
        <f>IF(tblSalaries[[#This Row],[Years of Experience]]="",0,"0")</f>
        <v>0</v>
      </c>
      <c r="Z313"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313" s="11">
        <f>IF(tblSalaries[[#This Row],[Salary in USD]]&lt;1000,1,0)</f>
        <v>0</v>
      </c>
      <c r="AB313" s="11">
        <f>IF(AND(tblSalaries[[#This Row],[Salary in USD]]&gt;1000,tblSalaries[[#This Row],[Salary in USD]]&lt;2000),1,0)</f>
        <v>0</v>
      </c>
    </row>
    <row r="314" spans="2:28" ht="15" customHeight="1">
      <c r="B314" t="s">
        <v>2317</v>
      </c>
      <c r="C314" s="1">
        <v>41055.060023148151</v>
      </c>
      <c r="D314" s="4">
        <v>60000</v>
      </c>
      <c r="E314">
        <v>60000</v>
      </c>
      <c r="F314" t="s">
        <v>86</v>
      </c>
      <c r="G314">
        <f>tblSalaries[[#This Row],[clean Salary (in local currency)]]*VLOOKUP(tblSalaries[[#This Row],[Currency]],tblXrate[],2,FALSE)</f>
        <v>59001.691381819612</v>
      </c>
      <c r="H314" t="s">
        <v>389</v>
      </c>
      <c r="I314" t="s">
        <v>20</v>
      </c>
      <c r="J314" t="s">
        <v>88</v>
      </c>
      <c r="K314" t="str">
        <f>VLOOKUP(tblSalaries[[#This Row],[Where do you work]],tblCountries[[Actual]:[Mapping]],2,FALSE)</f>
        <v>Canada</v>
      </c>
      <c r="L314" t="s">
        <v>13</v>
      </c>
      <c r="O314" s="10" t="str">
        <f>IF(ISERROR(FIND("1",tblSalaries[[#This Row],[How many hours of a day you work on Excel]])),"",1)</f>
        <v/>
      </c>
      <c r="P314" s="11" t="str">
        <f>IF(ISERROR(FIND("2",tblSalaries[[#This Row],[How many hours of a day you work on Excel]])),"",2)</f>
        <v/>
      </c>
      <c r="Q314" s="10" t="str">
        <f>IF(ISERROR(FIND("3",tblSalaries[[#This Row],[How many hours of a day you work on Excel]])),"",3)</f>
        <v/>
      </c>
      <c r="R314" s="10" t="str">
        <f>IF(ISERROR(FIND("4",tblSalaries[[#This Row],[How many hours of a day you work on Excel]])),"",4)</f>
        <v/>
      </c>
      <c r="S314" s="10" t="str">
        <f>IF(ISERROR(FIND("5",tblSalaries[[#This Row],[How many hours of a day you work on Excel]])),"",5)</f>
        <v/>
      </c>
      <c r="T314" s="10" t="str">
        <f>IF(ISERROR(FIND("6",tblSalaries[[#This Row],[How many hours of a day you work on Excel]])),"",6)</f>
        <v/>
      </c>
      <c r="U314" s="11" t="str">
        <f>IF(ISERROR(FIND("7",tblSalaries[[#This Row],[How many hours of a day you work on Excel]])),"",7)</f>
        <v/>
      </c>
      <c r="V314" s="11">
        <f>IF(ISERROR(FIND("8",tblSalaries[[#This Row],[How many hours of a day you work on Excel]])),"",8)</f>
        <v>8</v>
      </c>
      <c r="W314" s="11">
        <f>IF(MAX(tblSalaries[[#This Row],[1 hour]:[8 hours]])=0,#N/A,MAX(tblSalaries[[#This Row],[1 hour]:[8 hours]]))</f>
        <v>8</v>
      </c>
      <c r="X314" s="11">
        <f>IF(ISERROR(tblSalaries[[#This Row],[max h]]),1,tblSalaries[[#This Row],[Salary in USD]]/tblSalaries[[#This Row],[max h]]/260)</f>
        <v>28.366197779720967</v>
      </c>
      <c r="Y314" s="11">
        <f>IF(tblSalaries[[#This Row],[Years of Experience]]="",0,"0")</f>
        <v>0</v>
      </c>
      <c r="Z314"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314" s="11">
        <f>IF(tblSalaries[[#This Row],[Salary in USD]]&lt;1000,1,0)</f>
        <v>0</v>
      </c>
      <c r="AB314" s="11">
        <f>IF(AND(tblSalaries[[#This Row],[Salary in USD]]&gt;1000,tblSalaries[[#This Row],[Salary in USD]]&lt;2000),1,0)</f>
        <v>0</v>
      </c>
    </row>
    <row r="315" spans="2:28" ht="15" customHeight="1">
      <c r="B315" t="s">
        <v>2318</v>
      </c>
      <c r="C315" s="1">
        <v>41055.060150462959</v>
      </c>
      <c r="D315" s="4" t="s">
        <v>390</v>
      </c>
      <c r="E315">
        <v>150000</v>
      </c>
      <c r="F315" t="s">
        <v>391</v>
      </c>
      <c r="G315">
        <f>tblSalaries[[#This Row],[clean Salary (in local currency)]]*VLOOKUP(tblSalaries[[#This Row],[Currency]],tblXrate[],2,FALSE)</f>
        <v>10956.982885192734</v>
      </c>
      <c r="H315" t="s">
        <v>392</v>
      </c>
      <c r="I315" t="s">
        <v>20</v>
      </c>
      <c r="J315" t="s">
        <v>166</v>
      </c>
      <c r="K315" t="str">
        <f>VLOOKUP(tblSalaries[[#This Row],[Where do you work]],tblCountries[[Actual]:[Mapping]],2,FALSE)</f>
        <v>Mexico</v>
      </c>
      <c r="L315" t="s">
        <v>13</v>
      </c>
      <c r="O315" s="10" t="str">
        <f>IF(ISERROR(FIND("1",tblSalaries[[#This Row],[How many hours of a day you work on Excel]])),"",1)</f>
        <v/>
      </c>
      <c r="P315" s="11" t="str">
        <f>IF(ISERROR(FIND("2",tblSalaries[[#This Row],[How many hours of a day you work on Excel]])),"",2)</f>
        <v/>
      </c>
      <c r="Q315" s="10" t="str">
        <f>IF(ISERROR(FIND("3",tblSalaries[[#This Row],[How many hours of a day you work on Excel]])),"",3)</f>
        <v/>
      </c>
      <c r="R315" s="10" t="str">
        <f>IF(ISERROR(FIND("4",tblSalaries[[#This Row],[How many hours of a day you work on Excel]])),"",4)</f>
        <v/>
      </c>
      <c r="S315" s="10" t="str">
        <f>IF(ISERROR(FIND("5",tblSalaries[[#This Row],[How many hours of a day you work on Excel]])),"",5)</f>
        <v/>
      </c>
      <c r="T315" s="10" t="str">
        <f>IF(ISERROR(FIND("6",tblSalaries[[#This Row],[How many hours of a day you work on Excel]])),"",6)</f>
        <v/>
      </c>
      <c r="U315" s="11" t="str">
        <f>IF(ISERROR(FIND("7",tblSalaries[[#This Row],[How many hours of a day you work on Excel]])),"",7)</f>
        <v/>
      </c>
      <c r="V315" s="11">
        <f>IF(ISERROR(FIND("8",tblSalaries[[#This Row],[How many hours of a day you work on Excel]])),"",8)</f>
        <v>8</v>
      </c>
      <c r="W315" s="11">
        <f>IF(MAX(tblSalaries[[#This Row],[1 hour]:[8 hours]])=0,#N/A,MAX(tblSalaries[[#This Row],[1 hour]:[8 hours]]))</f>
        <v>8</v>
      </c>
      <c r="X315" s="11">
        <f>IF(ISERROR(tblSalaries[[#This Row],[max h]]),1,tblSalaries[[#This Row],[Salary in USD]]/tblSalaries[[#This Row],[max h]]/260)</f>
        <v>5.2677802332657375</v>
      </c>
      <c r="Y315" s="11">
        <f>IF(tblSalaries[[#This Row],[Years of Experience]]="",0,"0")</f>
        <v>0</v>
      </c>
      <c r="Z315"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315" s="11">
        <f>IF(tblSalaries[[#This Row],[Salary in USD]]&lt;1000,1,0)</f>
        <v>0</v>
      </c>
      <c r="AB315" s="11">
        <f>IF(AND(tblSalaries[[#This Row],[Salary in USD]]&gt;1000,tblSalaries[[#This Row],[Salary in USD]]&lt;2000),1,0)</f>
        <v>0</v>
      </c>
    </row>
    <row r="316" spans="2:28" ht="15" customHeight="1">
      <c r="B316" t="s">
        <v>2319</v>
      </c>
      <c r="C316" s="1">
        <v>41055.060324074075</v>
      </c>
      <c r="D316" s="4">
        <v>70000</v>
      </c>
      <c r="E316">
        <v>70000</v>
      </c>
      <c r="F316" t="s">
        <v>6</v>
      </c>
      <c r="G316">
        <f>tblSalaries[[#This Row],[clean Salary (in local currency)]]*VLOOKUP(tblSalaries[[#This Row],[Currency]],tblXrate[],2,FALSE)</f>
        <v>70000</v>
      </c>
      <c r="H316" t="s">
        <v>20</v>
      </c>
      <c r="I316" t="s">
        <v>20</v>
      </c>
      <c r="J316" t="s">
        <v>15</v>
      </c>
      <c r="K316" t="str">
        <f>VLOOKUP(tblSalaries[[#This Row],[Where do you work]],tblCountries[[Actual]:[Mapping]],2,FALSE)</f>
        <v>USA</v>
      </c>
      <c r="L316" t="s">
        <v>18</v>
      </c>
      <c r="O316" s="10" t="str">
        <f>IF(ISERROR(FIND("1",tblSalaries[[#This Row],[How many hours of a day you work on Excel]])),"",1)</f>
        <v/>
      </c>
      <c r="P316" s="11">
        <f>IF(ISERROR(FIND("2",tblSalaries[[#This Row],[How many hours of a day you work on Excel]])),"",2)</f>
        <v>2</v>
      </c>
      <c r="Q316" s="10">
        <f>IF(ISERROR(FIND("3",tblSalaries[[#This Row],[How many hours of a day you work on Excel]])),"",3)</f>
        <v>3</v>
      </c>
      <c r="R316" s="10" t="str">
        <f>IF(ISERROR(FIND("4",tblSalaries[[#This Row],[How many hours of a day you work on Excel]])),"",4)</f>
        <v/>
      </c>
      <c r="S316" s="10" t="str">
        <f>IF(ISERROR(FIND("5",tblSalaries[[#This Row],[How many hours of a day you work on Excel]])),"",5)</f>
        <v/>
      </c>
      <c r="T316" s="10" t="str">
        <f>IF(ISERROR(FIND("6",tblSalaries[[#This Row],[How many hours of a day you work on Excel]])),"",6)</f>
        <v/>
      </c>
      <c r="U316" s="11" t="str">
        <f>IF(ISERROR(FIND("7",tblSalaries[[#This Row],[How many hours of a day you work on Excel]])),"",7)</f>
        <v/>
      </c>
      <c r="V316" s="11" t="str">
        <f>IF(ISERROR(FIND("8",tblSalaries[[#This Row],[How many hours of a day you work on Excel]])),"",8)</f>
        <v/>
      </c>
      <c r="W316" s="11">
        <f>IF(MAX(tblSalaries[[#This Row],[1 hour]:[8 hours]])=0,#N/A,MAX(tblSalaries[[#This Row],[1 hour]:[8 hours]]))</f>
        <v>3</v>
      </c>
      <c r="X316" s="11">
        <f>IF(ISERROR(tblSalaries[[#This Row],[max h]]),1,tblSalaries[[#This Row],[Salary in USD]]/tblSalaries[[#This Row],[max h]]/260)</f>
        <v>89.743589743589737</v>
      </c>
      <c r="Y316" s="11">
        <f>IF(tblSalaries[[#This Row],[Years of Experience]]="",0,"0")</f>
        <v>0</v>
      </c>
      <c r="Z316"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316" s="11">
        <f>IF(tblSalaries[[#This Row],[Salary in USD]]&lt;1000,1,0)</f>
        <v>0</v>
      </c>
      <c r="AB316" s="11">
        <f>IF(AND(tblSalaries[[#This Row],[Salary in USD]]&gt;1000,tblSalaries[[#This Row],[Salary in USD]]&lt;2000),1,0)</f>
        <v>0</v>
      </c>
    </row>
    <row r="317" spans="2:28" ht="15" customHeight="1">
      <c r="B317" t="s">
        <v>2320</v>
      </c>
      <c r="C317" s="1">
        <v>41055.06045138889</v>
      </c>
      <c r="D317" s="4">
        <v>400000</v>
      </c>
      <c r="E317">
        <v>400000</v>
      </c>
      <c r="F317" t="s">
        <v>6</v>
      </c>
      <c r="G317">
        <f>tblSalaries[[#This Row],[clean Salary (in local currency)]]*VLOOKUP(tblSalaries[[#This Row],[Currency]],tblXrate[],2,FALSE)</f>
        <v>400000</v>
      </c>
      <c r="H317" t="s">
        <v>393</v>
      </c>
      <c r="I317" t="s">
        <v>67</v>
      </c>
      <c r="J317" t="s">
        <v>15</v>
      </c>
      <c r="K317" t="str">
        <f>VLOOKUP(tblSalaries[[#This Row],[Where do you work]],tblCountries[[Actual]:[Mapping]],2,FALSE)</f>
        <v>USA</v>
      </c>
      <c r="L317" t="s">
        <v>13</v>
      </c>
      <c r="O317" s="10" t="str">
        <f>IF(ISERROR(FIND("1",tblSalaries[[#This Row],[How many hours of a day you work on Excel]])),"",1)</f>
        <v/>
      </c>
      <c r="P317" s="11" t="str">
        <f>IF(ISERROR(FIND("2",tblSalaries[[#This Row],[How many hours of a day you work on Excel]])),"",2)</f>
        <v/>
      </c>
      <c r="Q317" s="10" t="str">
        <f>IF(ISERROR(FIND("3",tblSalaries[[#This Row],[How many hours of a day you work on Excel]])),"",3)</f>
        <v/>
      </c>
      <c r="R317" s="10" t="str">
        <f>IF(ISERROR(FIND("4",tblSalaries[[#This Row],[How many hours of a day you work on Excel]])),"",4)</f>
        <v/>
      </c>
      <c r="S317" s="10" t="str">
        <f>IF(ISERROR(FIND("5",tblSalaries[[#This Row],[How many hours of a day you work on Excel]])),"",5)</f>
        <v/>
      </c>
      <c r="T317" s="10" t="str">
        <f>IF(ISERROR(FIND("6",tblSalaries[[#This Row],[How many hours of a day you work on Excel]])),"",6)</f>
        <v/>
      </c>
      <c r="U317" s="11" t="str">
        <f>IF(ISERROR(FIND("7",tblSalaries[[#This Row],[How many hours of a day you work on Excel]])),"",7)</f>
        <v/>
      </c>
      <c r="V317" s="11">
        <f>IF(ISERROR(FIND("8",tblSalaries[[#This Row],[How many hours of a day you work on Excel]])),"",8)</f>
        <v>8</v>
      </c>
      <c r="W317" s="11">
        <f>IF(MAX(tblSalaries[[#This Row],[1 hour]:[8 hours]])=0,#N/A,MAX(tblSalaries[[#This Row],[1 hour]:[8 hours]]))</f>
        <v>8</v>
      </c>
      <c r="X317" s="11">
        <f>IF(ISERROR(tblSalaries[[#This Row],[max h]]),1,tblSalaries[[#This Row],[Salary in USD]]/tblSalaries[[#This Row],[max h]]/260)</f>
        <v>192.30769230769232</v>
      </c>
      <c r="Y317" s="11">
        <f>IF(tblSalaries[[#This Row],[Years of Experience]]="",0,"0")</f>
        <v>0</v>
      </c>
      <c r="Z317"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317" s="11">
        <f>IF(tblSalaries[[#This Row],[Salary in USD]]&lt;1000,1,0)</f>
        <v>0</v>
      </c>
      <c r="AB317" s="11">
        <f>IF(AND(tblSalaries[[#This Row],[Salary in USD]]&gt;1000,tblSalaries[[#This Row],[Salary in USD]]&lt;2000),1,0)</f>
        <v>0</v>
      </c>
    </row>
    <row r="318" spans="2:28" ht="15" customHeight="1">
      <c r="B318" t="s">
        <v>2321</v>
      </c>
      <c r="C318" s="1">
        <v>41055.060717592591</v>
      </c>
      <c r="D318" s="4">
        <v>55</v>
      </c>
      <c r="E318">
        <v>55000</v>
      </c>
      <c r="F318" t="s">
        <v>6</v>
      </c>
      <c r="G318">
        <f>tblSalaries[[#This Row],[clean Salary (in local currency)]]*VLOOKUP(tblSalaries[[#This Row],[Currency]],tblXrate[],2,FALSE)</f>
        <v>55000</v>
      </c>
      <c r="H318" t="s">
        <v>207</v>
      </c>
      <c r="I318" t="s">
        <v>20</v>
      </c>
      <c r="J318" t="s">
        <v>15</v>
      </c>
      <c r="K318" t="str">
        <f>VLOOKUP(tblSalaries[[#This Row],[Where do you work]],tblCountries[[Actual]:[Mapping]],2,FALSE)</f>
        <v>USA</v>
      </c>
      <c r="L318" t="s">
        <v>9</v>
      </c>
      <c r="O318" s="10" t="str">
        <f>IF(ISERROR(FIND("1",tblSalaries[[#This Row],[How many hours of a day you work on Excel]])),"",1)</f>
        <v/>
      </c>
      <c r="P318" s="11" t="str">
        <f>IF(ISERROR(FIND("2",tblSalaries[[#This Row],[How many hours of a day you work on Excel]])),"",2)</f>
        <v/>
      </c>
      <c r="Q318" s="10" t="str">
        <f>IF(ISERROR(FIND("3",tblSalaries[[#This Row],[How many hours of a day you work on Excel]])),"",3)</f>
        <v/>
      </c>
      <c r="R318" s="10">
        <f>IF(ISERROR(FIND("4",tblSalaries[[#This Row],[How many hours of a day you work on Excel]])),"",4)</f>
        <v>4</v>
      </c>
      <c r="S318" s="10" t="str">
        <f>IF(ISERROR(FIND("5",tblSalaries[[#This Row],[How many hours of a day you work on Excel]])),"",5)</f>
        <v/>
      </c>
      <c r="T318" s="10">
        <f>IF(ISERROR(FIND("6",tblSalaries[[#This Row],[How many hours of a day you work on Excel]])),"",6)</f>
        <v>6</v>
      </c>
      <c r="U318" s="11" t="str">
        <f>IF(ISERROR(FIND("7",tblSalaries[[#This Row],[How many hours of a day you work on Excel]])),"",7)</f>
        <v/>
      </c>
      <c r="V318" s="11" t="str">
        <f>IF(ISERROR(FIND("8",tblSalaries[[#This Row],[How many hours of a day you work on Excel]])),"",8)</f>
        <v/>
      </c>
      <c r="W318" s="11">
        <f>IF(MAX(tblSalaries[[#This Row],[1 hour]:[8 hours]])=0,#N/A,MAX(tblSalaries[[#This Row],[1 hour]:[8 hours]]))</f>
        <v>6</v>
      </c>
      <c r="X318" s="11">
        <f>IF(ISERROR(tblSalaries[[#This Row],[max h]]),1,tblSalaries[[#This Row],[Salary in USD]]/tblSalaries[[#This Row],[max h]]/260)</f>
        <v>35.256410256410255</v>
      </c>
      <c r="Y318" s="11">
        <f>IF(tblSalaries[[#This Row],[Years of Experience]]="",0,"0")</f>
        <v>0</v>
      </c>
      <c r="Z318"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318" s="11">
        <f>IF(tblSalaries[[#This Row],[Salary in USD]]&lt;1000,1,0)</f>
        <v>0</v>
      </c>
      <c r="AB318" s="11">
        <f>IF(AND(tblSalaries[[#This Row],[Salary in USD]]&gt;1000,tblSalaries[[#This Row],[Salary in USD]]&lt;2000),1,0)</f>
        <v>0</v>
      </c>
    </row>
    <row r="319" spans="2:28" ht="15" customHeight="1">
      <c r="B319" t="s">
        <v>2322</v>
      </c>
      <c r="C319" s="1">
        <v>41055.060752314814</v>
      </c>
      <c r="D319" s="4">
        <v>60000</v>
      </c>
      <c r="E319">
        <v>60000</v>
      </c>
      <c r="F319" t="s">
        <v>6</v>
      </c>
      <c r="G319">
        <f>tblSalaries[[#This Row],[clean Salary (in local currency)]]*VLOOKUP(tblSalaries[[#This Row],[Currency]],tblXrate[],2,FALSE)</f>
        <v>60000</v>
      </c>
      <c r="H319" t="s">
        <v>394</v>
      </c>
      <c r="I319" t="s">
        <v>20</v>
      </c>
      <c r="J319" t="s">
        <v>15</v>
      </c>
      <c r="K319" t="str">
        <f>VLOOKUP(tblSalaries[[#This Row],[Where do you work]],tblCountries[[Actual]:[Mapping]],2,FALSE)</f>
        <v>USA</v>
      </c>
      <c r="L319" t="s">
        <v>9</v>
      </c>
      <c r="O319" s="10" t="str">
        <f>IF(ISERROR(FIND("1",tblSalaries[[#This Row],[How many hours of a day you work on Excel]])),"",1)</f>
        <v/>
      </c>
      <c r="P319" s="11" t="str">
        <f>IF(ISERROR(FIND("2",tblSalaries[[#This Row],[How many hours of a day you work on Excel]])),"",2)</f>
        <v/>
      </c>
      <c r="Q319" s="10" t="str">
        <f>IF(ISERROR(FIND("3",tblSalaries[[#This Row],[How many hours of a day you work on Excel]])),"",3)</f>
        <v/>
      </c>
      <c r="R319" s="10">
        <f>IF(ISERROR(FIND("4",tblSalaries[[#This Row],[How many hours of a day you work on Excel]])),"",4)</f>
        <v>4</v>
      </c>
      <c r="S319" s="10" t="str">
        <f>IF(ISERROR(FIND("5",tblSalaries[[#This Row],[How many hours of a day you work on Excel]])),"",5)</f>
        <v/>
      </c>
      <c r="T319" s="10">
        <f>IF(ISERROR(FIND("6",tblSalaries[[#This Row],[How many hours of a day you work on Excel]])),"",6)</f>
        <v>6</v>
      </c>
      <c r="U319" s="11" t="str">
        <f>IF(ISERROR(FIND("7",tblSalaries[[#This Row],[How many hours of a day you work on Excel]])),"",7)</f>
        <v/>
      </c>
      <c r="V319" s="11" t="str">
        <f>IF(ISERROR(FIND("8",tblSalaries[[#This Row],[How many hours of a day you work on Excel]])),"",8)</f>
        <v/>
      </c>
      <c r="W319" s="11">
        <f>IF(MAX(tblSalaries[[#This Row],[1 hour]:[8 hours]])=0,#N/A,MAX(tblSalaries[[#This Row],[1 hour]:[8 hours]]))</f>
        <v>6</v>
      </c>
      <c r="X319" s="11">
        <f>IF(ISERROR(tblSalaries[[#This Row],[max h]]),1,tblSalaries[[#This Row],[Salary in USD]]/tblSalaries[[#This Row],[max h]]/260)</f>
        <v>38.46153846153846</v>
      </c>
      <c r="Y319" s="11">
        <f>IF(tblSalaries[[#This Row],[Years of Experience]]="",0,"0")</f>
        <v>0</v>
      </c>
      <c r="Z319"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319" s="11">
        <f>IF(tblSalaries[[#This Row],[Salary in USD]]&lt;1000,1,0)</f>
        <v>0</v>
      </c>
      <c r="AB319" s="11">
        <f>IF(AND(tblSalaries[[#This Row],[Salary in USD]]&gt;1000,tblSalaries[[#This Row],[Salary in USD]]&lt;2000),1,0)</f>
        <v>0</v>
      </c>
    </row>
    <row r="320" spans="2:28" ht="15" customHeight="1">
      <c r="B320" t="s">
        <v>2323</v>
      </c>
      <c r="C320" s="1">
        <v>41055.060925925929</v>
      </c>
      <c r="D320" s="4" t="s">
        <v>395</v>
      </c>
      <c r="E320">
        <v>1000000</v>
      </c>
      <c r="F320" t="s">
        <v>40</v>
      </c>
      <c r="G320">
        <f>tblSalaries[[#This Row],[clean Salary (in local currency)]]*VLOOKUP(tblSalaries[[#This Row],[Currency]],tblXrate[],2,FALSE)</f>
        <v>17807.916687442568</v>
      </c>
      <c r="H320" t="s">
        <v>52</v>
      </c>
      <c r="I320" t="s">
        <v>52</v>
      </c>
      <c r="J320" t="s">
        <v>8</v>
      </c>
      <c r="K320" t="str">
        <f>VLOOKUP(tblSalaries[[#This Row],[Where do you work]],tblCountries[[Actual]:[Mapping]],2,FALSE)</f>
        <v>India</v>
      </c>
      <c r="L320" t="s">
        <v>9</v>
      </c>
      <c r="O320" s="10" t="str">
        <f>IF(ISERROR(FIND("1",tblSalaries[[#This Row],[How many hours of a day you work on Excel]])),"",1)</f>
        <v/>
      </c>
      <c r="P320" s="11" t="str">
        <f>IF(ISERROR(FIND("2",tblSalaries[[#This Row],[How many hours of a day you work on Excel]])),"",2)</f>
        <v/>
      </c>
      <c r="Q320" s="10" t="str">
        <f>IF(ISERROR(FIND("3",tblSalaries[[#This Row],[How many hours of a day you work on Excel]])),"",3)</f>
        <v/>
      </c>
      <c r="R320" s="10">
        <f>IF(ISERROR(FIND("4",tblSalaries[[#This Row],[How many hours of a day you work on Excel]])),"",4)</f>
        <v>4</v>
      </c>
      <c r="S320" s="10" t="str">
        <f>IF(ISERROR(FIND("5",tblSalaries[[#This Row],[How many hours of a day you work on Excel]])),"",5)</f>
        <v/>
      </c>
      <c r="T320" s="10">
        <f>IF(ISERROR(FIND("6",tblSalaries[[#This Row],[How many hours of a day you work on Excel]])),"",6)</f>
        <v>6</v>
      </c>
      <c r="U320" s="11" t="str">
        <f>IF(ISERROR(FIND("7",tblSalaries[[#This Row],[How many hours of a day you work on Excel]])),"",7)</f>
        <v/>
      </c>
      <c r="V320" s="11" t="str">
        <f>IF(ISERROR(FIND("8",tblSalaries[[#This Row],[How many hours of a day you work on Excel]])),"",8)</f>
        <v/>
      </c>
      <c r="W320" s="11">
        <f>IF(MAX(tblSalaries[[#This Row],[1 hour]:[8 hours]])=0,#N/A,MAX(tblSalaries[[#This Row],[1 hour]:[8 hours]]))</f>
        <v>6</v>
      </c>
      <c r="X320" s="11">
        <f>IF(ISERROR(tblSalaries[[#This Row],[max h]]),1,tblSalaries[[#This Row],[Salary in USD]]/tblSalaries[[#This Row],[max h]]/260)</f>
        <v>11.415331209899081</v>
      </c>
      <c r="Y320" s="11">
        <f>IF(tblSalaries[[#This Row],[Years of Experience]]="",0,"0")</f>
        <v>0</v>
      </c>
      <c r="Z320"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320" s="11">
        <f>IF(tblSalaries[[#This Row],[Salary in USD]]&lt;1000,1,0)</f>
        <v>0</v>
      </c>
      <c r="AB320" s="11">
        <f>IF(AND(tblSalaries[[#This Row],[Salary in USD]]&gt;1000,tblSalaries[[#This Row],[Salary in USD]]&lt;2000),1,0)</f>
        <v>0</v>
      </c>
    </row>
    <row r="321" spans="2:28" ht="15" customHeight="1">
      <c r="B321" t="s">
        <v>2324</v>
      </c>
      <c r="C321" s="1">
        <v>41055.061018518521</v>
      </c>
      <c r="D321" s="4">
        <v>40000</v>
      </c>
      <c r="E321">
        <v>40000</v>
      </c>
      <c r="F321" t="s">
        <v>6</v>
      </c>
      <c r="G321">
        <f>tblSalaries[[#This Row],[clean Salary (in local currency)]]*VLOOKUP(tblSalaries[[#This Row],[Currency]],tblXrate[],2,FALSE)</f>
        <v>40000</v>
      </c>
      <c r="H321" t="s">
        <v>396</v>
      </c>
      <c r="I321" t="s">
        <v>52</v>
      </c>
      <c r="J321" t="s">
        <v>38</v>
      </c>
      <c r="K321" t="str">
        <f>VLOOKUP(tblSalaries[[#This Row],[Where do you work]],tblCountries[[Actual]:[Mapping]],2,FALSE)</f>
        <v>Hungary</v>
      </c>
      <c r="L321" t="s">
        <v>9</v>
      </c>
      <c r="O321" s="10" t="str">
        <f>IF(ISERROR(FIND("1",tblSalaries[[#This Row],[How many hours of a day you work on Excel]])),"",1)</f>
        <v/>
      </c>
      <c r="P321" s="11" t="str">
        <f>IF(ISERROR(FIND("2",tblSalaries[[#This Row],[How many hours of a day you work on Excel]])),"",2)</f>
        <v/>
      </c>
      <c r="Q321" s="10" t="str">
        <f>IF(ISERROR(FIND("3",tblSalaries[[#This Row],[How many hours of a day you work on Excel]])),"",3)</f>
        <v/>
      </c>
      <c r="R321" s="10">
        <f>IF(ISERROR(FIND("4",tblSalaries[[#This Row],[How many hours of a day you work on Excel]])),"",4)</f>
        <v>4</v>
      </c>
      <c r="S321" s="10" t="str">
        <f>IF(ISERROR(FIND("5",tblSalaries[[#This Row],[How many hours of a day you work on Excel]])),"",5)</f>
        <v/>
      </c>
      <c r="T321" s="10">
        <f>IF(ISERROR(FIND("6",tblSalaries[[#This Row],[How many hours of a day you work on Excel]])),"",6)</f>
        <v>6</v>
      </c>
      <c r="U321" s="11" t="str">
        <f>IF(ISERROR(FIND("7",tblSalaries[[#This Row],[How many hours of a day you work on Excel]])),"",7)</f>
        <v/>
      </c>
      <c r="V321" s="11" t="str">
        <f>IF(ISERROR(FIND("8",tblSalaries[[#This Row],[How many hours of a day you work on Excel]])),"",8)</f>
        <v/>
      </c>
      <c r="W321" s="11">
        <f>IF(MAX(tblSalaries[[#This Row],[1 hour]:[8 hours]])=0,#N/A,MAX(tblSalaries[[#This Row],[1 hour]:[8 hours]]))</f>
        <v>6</v>
      </c>
      <c r="X321" s="11">
        <f>IF(ISERROR(tblSalaries[[#This Row],[max h]]),1,tblSalaries[[#This Row],[Salary in USD]]/tblSalaries[[#This Row],[max h]]/260)</f>
        <v>25.641025641025642</v>
      </c>
      <c r="Y321" s="11">
        <f>IF(tblSalaries[[#This Row],[Years of Experience]]="",0,"0")</f>
        <v>0</v>
      </c>
      <c r="Z321"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321" s="11">
        <f>IF(tblSalaries[[#This Row],[Salary in USD]]&lt;1000,1,0)</f>
        <v>0</v>
      </c>
      <c r="AB321" s="11">
        <f>IF(AND(tblSalaries[[#This Row],[Salary in USD]]&gt;1000,tblSalaries[[#This Row],[Salary in USD]]&lt;2000),1,0)</f>
        <v>0</v>
      </c>
    </row>
    <row r="322" spans="2:28" ht="15" customHeight="1">
      <c r="B322" t="s">
        <v>2325</v>
      </c>
      <c r="C322" s="1">
        <v>41055.061539351853</v>
      </c>
      <c r="D322" s="4">
        <v>137500</v>
      </c>
      <c r="E322">
        <v>137500</v>
      </c>
      <c r="F322" t="s">
        <v>6</v>
      </c>
      <c r="G322">
        <f>tblSalaries[[#This Row],[clean Salary (in local currency)]]*VLOOKUP(tblSalaries[[#This Row],[Currency]],tblXrate[],2,FALSE)</f>
        <v>137500</v>
      </c>
      <c r="H322" t="s">
        <v>397</v>
      </c>
      <c r="I322" t="s">
        <v>20</v>
      </c>
      <c r="J322" t="s">
        <v>15</v>
      </c>
      <c r="K322" t="str">
        <f>VLOOKUP(tblSalaries[[#This Row],[Where do you work]],tblCountries[[Actual]:[Mapping]],2,FALSE)</f>
        <v>USA</v>
      </c>
      <c r="L322" t="s">
        <v>9</v>
      </c>
      <c r="O322" s="10" t="str">
        <f>IF(ISERROR(FIND("1",tblSalaries[[#This Row],[How many hours of a day you work on Excel]])),"",1)</f>
        <v/>
      </c>
      <c r="P322" s="11" t="str">
        <f>IF(ISERROR(FIND("2",tblSalaries[[#This Row],[How many hours of a day you work on Excel]])),"",2)</f>
        <v/>
      </c>
      <c r="Q322" s="10" t="str">
        <f>IF(ISERROR(FIND("3",tblSalaries[[#This Row],[How many hours of a day you work on Excel]])),"",3)</f>
        <v/>
      </c>
      <c r="R322" s="10">
        <f>IF(ISERROR(FIND("4",tblSalaries[[#This Row],[How many hours of a day you work on Excel]])),"",4)</f>
        <v>4</v>
      </c>
      <c r="S322" s="10" t="str">
        <f>IF(ISERROR(FIND("5",tblSalaries[[#This Row],[How many hours of a day you work on Excel]])),"",5)</f>
        <v/>
      </c>
      <c r="T322" s="10">
        <f>IF(ISERROR(FIND("6",tblSalaries[[#This Row],[How many hours of a day you work on Excel]])),"",6)</f>
        <v>6</v>
      </c>
      <c r="U322" s="11" t="str">
        <f>IF(ISERROR(FIND("7",tblSalaries[[#This Row],[How many hours of a day you work on Excel]])),"",7)</f>
        <v/>
      </c>
      <c r="V322" s="11" t="str">
        <f>IF(ISERROR(FIND("8",tblSalaries[[#This Row],[How many hours of a day you work on Excel]])),"",8)</f>
        <v/>
      </c>
      <c r="W322" s="11">
        <f>IF(MAX(tblSalaries[[#This Row],[1 hour]:[8 hours]])=0,#N/A,MAX(tblSalaries[[#This Row],[1 hour]:[8 hours]]))</f>
        <v>6</v>
      </c>
      <c r="X322" s="11">
        <f>IF(ISERROR(tblSalaries[[#This Row],[max h]]),1,tblSalaries[[#This Row],[Salary in USD]]/tblSalaries[[#This Row],[max h]]/260)</f>
        <v>88.141025641025649</v>
      </c>
      <c r="Y322" s="11">
        <f>IF(tblSalaries[[#This Row],[Years of Experience]]="",0,"0")</f>
        <v>0</v>
      </c>
      <c r="Z322"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322" s="11">
        <f>IF(tblSalaries[[#This Row],[Salary in USD]]&lt;1000,1,0)</f>
        <v>0</v>
      </c>
      <c r="AB322" s="11">
        <f>IF(AND(tblSalaries[[#This Row],[Salary in USD]]&gt;1000,tblSalaries[[#This Row],[Salary in USD]]&lt;2000),1,0)</f>
        <v>0</v>
      </c>
    </row>
    <row r="323" spans="2:28" ht="15" customHeight="1">
      <c r="B323" t="s">
        <v>2326</v>
      </c>
      <c r="C323" s="1">
        <v>41055.062175925923</v>
      </c>
      <c r="D323" s="4" t="s">
        <v>398</v>
      </c>
      <c r="E323">
        <v>4545</v>
      </c>
      <c r="F323" t="s">
        <v>6</v>
      </c>
      <c r="G323">
        <f>tblSalaries[[#This Row],[clean Salary (in local currency)]]*VLOOKUP(tblSalaries[[#This Row],[Currency]],tblXrate[],2,FALSE)</f>
        <v>4545</v>
      </c>
      <c r="H323" t="s">
        <v>399</v>
      </c>
      <c r="I323" t="s">
        <v>20</v>
      </c>
      <c r="J323" t="s">
        <v>111</v>
      </c>
      <c r="K323" t="str">
        <f>VLOOKUP(tblSalaries[[#This Row],[Where do you work]],tblCountries[[Actual]:[Mapping]],2,FALSE)</f>
        <v>Brasil</v>
      </c>
      <c r="L323" t="s">
        <v>13</v>
      </c>
      <c r="O323" s="10" t="str">
        <f>IF(ISERROR(FIND("1",tblSalaries[[#This Row],[How many hours of a day you work on Excel]])),"",1)</f>
        <v/>
      </c>
      <c r="P323" s="11" t="str">
        <f>IF(ISERROR(FIND("2",tblSalaries[[#This Row],[How many hours of a day you work on Excel]])),"",2)</f>
        <v/>
      </c>
      <c r="Q323" s="10" t="str">
        <f>IF(ISERROR(FIND("3",tblSalaries[[#This Row],[How many hours of a day you work on Excel]])),"",3)</f>
        <v/>
      </c>
      <c r="R323" s="10" t="str">
        <f>IF(ISERROR(FIND("4",tblSalaries[[#This Row],[How many hours of a day you work on Excel]])),"",4)</f>
        <v/>
      </c>
      <c r="S323" s="10" t="str">
        <f>IF(ISERROR(FIND("5",tblSalaries[[#This Row],[How many hours of a day you work on Excel]])),"",5)</f>
        <v/>
      </c>
      <c r="T323" s="10" t="str">
        <f>IF(ISERROR(FIND("6",tblSalaries[[#This Row],[How many hours of a day you work on Excel]])),"",6)</f>
        <v/>
      </c>
      <c r="U323" s="11" t="str">
        <f>IF(ISERROR(FIND("7",tblSalaries[[#This Row],[How many hours of a day you work on Excel]])),"",7)</f>
        <v/>
      </c>
      <c r="V323" s="11">
        <f>IF(ISERROR(FIND("8",tblSalaries[[#This Row],[How many hours of a day you work on Excel]])),"",8)</f>
        <v>8</v>
      </c>
      <c r="W323" s="11">
        <f>IF(MAX(tblSalaries[[#This Row],[1 hour]:[8 hours]])=0,#N/A,MAX(tblSalaries[[#This Row],[1 hour]:[8 hours]]))</f>
        <v>8</v>
      </c>
      <c r="X323" s="11">
        <f>IF(ISERROR(tblSalaries[[#This Row],[max h]]),1,tblSalaries[[#This Row],[Salary in USD]]/tblSalaries[[#This Row],[max h]]/260)</f>
        <v>2.1850961538461537</v>
      </c>
      <c r="Y323" s="11">
        <f>IF(tblSalaries[[#This Row],[Years of Experience]]="",0,"0")</f>
        <v>0</v>
      </c>
      <c r="Z323"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323" s="11">
        <f>IF(tblSalaries[[#This Row],[Salary in USD]]&lt;1000,1,0)</f>
        <v>0</v>
      </c>
      <c r="AB323" s="11">
        <f>IF(AND(tblSalaries[[#This Row],[Salary in USD]]&gt;1000,tblSalaries[[#This Row],[Salary in USD]]&lt;2000),1,0)</f>
        <v>0</v>
      </c>
    </row>
    <row r="324" spans="2:28" ht="15" customHeight="1">
      <c r="B324" t="s">
        <v>2327</v>
      </c>
      <c r="C324" s="1">
        <v>41055.0622337963</v>
      </c>
      <c r="D324" s="4" t="s">
        <v>400</v>
      </c>
      <c r="E324">
        <v>29000</v>
      </c>
      <c r="F324" t="s">
        <v>69</v>
      </c>
      <c r="G324">
        <f>tblSalaries[[#This Row],[clean Salary (in local currency)]]*VLOOKUP(tblSalaries[[#This Row],[Currency]],tblXrate[],2,FALSE)</f>
        <v>45709.169889951241</v>
      </c>
      <c r="H324" t="s">
        <v>401</v>
      </c>
      <c r="I324" t="s">
        <v>20</v>
      </c>
      <c r="J324" t="s">
        <v>71</v>
      </c>
      <c r="K324" t="str">
        <f>VLOOKUP(tblSalaries[[#This Row],[Where do you work]],tblCountries[[Actual]:[Mapping]],2,FALSE)</f>
        <v>UK</v>
      </c>
      <c r="L324" t="s">
        <v>9</v>
      </c>
      <c r="O324" s="10" t="str">
        <f>IF(ISERROR(FIND("1",tblSalaries[[#This Row],[How many hours of a day you work on Excel]])),"",1)</f>
        <v/>
      </c>
      <c r="P324" s="11" t="str">
        <f>IF(ISERROR(FIND("2",tblSalaries[[#This Row],[How many hours of a day you work on Excel]])),"",2)</f>
        <v/>
      </c>
      <c r="Q324" s="10" t="str">
        <f>IF(ISERROR(FIND("3",tblSalaries[[#This Row],[How many hours of a day you work on Excel]])),"",3)</f>
        <v/>
      </c>
      <c r="R324" s="10">
        <f>IF(ISERROR(FIND("4",tblSalaries[[#This Row],[How many hours of a day you work on Excel]])),"",4)</f>
        <v>4</v>
      </c>
      <c r="S324" s="10" t="str">
        <f>IF(ISERROR(FIND("5",tblSalaries[[#This Row],[How many hours of a day you work on Excel]])),"",5)</f>
        <v/>
      </c>
      <c r="T324" s="10">
        <f>IF(ISERROR(FIND("6",tblSalaries[[#This Row],[How many hours of a day you work on Excel]])),"",6)</f>
        <v>6</v>
      </c>
      <c r="U324" s="11" t="str">
        <f>IF(ISERROR(FIND("7",tblSalaries[[#This Row],[How many hours of a day you work on Excel]])),"",7)</f>
        <v/>
      </c>
      <c r="V324" s="11" t="str">
        <f>IF(ISERROR(FIND("8",tblSalaries[[#This Row],[How many hours of a day you work on Excel]])),"",8)</f>
        <v/>
      </c>
      <c r="W324" s="11">
        <f>IF(MAX(tblSalaries[[#This Row],[1 hour]:[8 hours]])=0,#N/A,MAX(tblSalaries[[#This Row],[1 hour]:[8 hours]]))</f>
        <v>6</v>
      </c>
      <c r="X324" s="11">
        <f>IF(ISERROR(tblSalaries[[#This Row],[max h]]),1,tblSalaries[[#This Row],[Salary in USD]]/tblSalaries[[#This Row],[max h]]/260)</f>
        <v>29.300749929455925</v>
      </c>
      <c r="Y324" s="11">
        <f>IF(tblSalaries[[#This Row],[Years of Experience]]="",0,"0")</f>
        <v>0</v>
      </c>
      <c r="Z324"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324" s="11">
        <f>IF(tblSalaries[[#This Row],[Salary in USD]]&lt;1000,1,0)</f>
        <v>0</v>
      </c>
      <c r="AB324" s="11">
        <f>IF(AND(tblSalaries[[#This Row],[Salary in USD]]&gt;1000,tblSalaries[[#This Row],[Salary in USD]]&lt;2000),1,0)</f>
        <v>0</v>
      </c>
    </row>
    <row r="325" spans="2:28" ht="15" customHeight="1">
      <c r="B325" t="s">
        <v>2328</v>
      </c>
      <c r="C325" s="1">
        <v>41055.062638888892</v>
      </c>
      <c r="D325" s="4">
        <v>47000</v>
      </c>
      <c r="E325">
        <v>47000</v>
      </c>
      <c r="F325" t="s">
        <v>6</v>
      </c>
      <c r="G325">
        <f>tblSalaries[[#This Row],[clean Salary (in local currency)]]*VLOOKUP(tblSalaries[[#This Row],[Currency]],tblXrate[],2,FALSE)</f>
        <v>47000</v>
      </c>
      <c r="H325" t="s">
        <v>402</v>
      </c>
      <c r="I325" t="s">
        <v>67</v>
      </c>
      <c r="J325" t="s">
        <v>15</v>
      </c>
      <c r="K325" t="str">
        <f>VLOOKUP(tblSalaries[[#This Row],[Where do you work]],tblCountries[[Actual]:[Mapping]],2,FALSE)</f>
        <v>USA</v>
      </c>
      <c r="L325" t="s">
        <v>9</v>
      </c>
      <c r="O325" s="10" t="str">
        <f>IF(ISERROR(FIND("1",tblSalaries[[#This Row],[How many hours of a day you work on Excel]])),"",1)</f>
        <v/>
      </c>
      <c r="P325" s="11" t="str">
        <f>IF(ISERROR(FIND("2",tblSalaries[[#This Row],[How many hours of a day you work on Excel]])),"",2)</f>
        <v/>
      </c>
      <c r="Q325" s="10" t="str">
        <f>IF(ISERROR(FIND("3",tblSalaries[[#This Row],[How many hours of a day you work on Excel]])),"",3)</f>
        <v/>
      </c>
      <c r="R325" s="10">
        <f>IF(ISERROR(FIND("4",tblSalaries[[#This Row],[How many hours of a day you work on Excel]])),"",4)</f>
        <v>4</v>
      </c>
      <c r="S325" s="10" t="str">
        <f>IF(ISERROR(FIND("5",tblSalaries[[#This Row],[How many hours of a day you work on Excel]])),"",5)</f>
        <v/>
      </c>
      <c r="T325" s="10">
        <f>IF(ISERROR(FIND("6",tblSalaries[[#This Row],[How many hours of a day you work on Excel]])),"",6)</f>
        <v>6</v>
      </c>
      <c r="U325" s="11" t="str">
        <f>IF(ISERROR(FIND("7",tblSalaries[[#This Row],[How many hours of a day you work on Excel]])),"",7)</f>
        <v/>
      </c>
      <c r="V325" s="11" t="str">
        <f>IF(ISERROR(FIND("8",tblSalaries[[#This Row],[How many hours of a day you work on Excel]])),"",8)</f>
        <v/>
      </c>
      <c r="W325" s="11">
        <f>IF(MAX(tblSalaries[[#This Row],[1 hour]:[8 hours]])=0,#N/A,MAX(tblSalaries[[#This Row],[1 hour]:[8 hours]]))</f>
        <v>6</v>
      </c>
      <c r="X325" s="11">
        <f>IF(ISERROR(tblSalaries[[#This Row],[max h]]),1,tblSalaries[[#This Row],[Salary in USD]]/tblSalaries[[#This Row],[max h]]/260)</f>
        <v>30.128205128205128</v>
      </c>
      <c r="Y325" s="11">
        <f>IF(tblSalaries[[#This Row],[Years of Experience]]="",0,"0")</f>
        <v>0</v>
      </c>
      <c r="Z325"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325" s="11">
        <f>IF(tblSalaries[[#This Row],[Salary in USD]]&lt;1000,1,0)</f>
        <v>0</v>
      </c>
      <c r="AB325" s="11">
        <f>IF(AND(tblSalaries[[#This Row],[Salary in USD]]&gt;1000,tblSalaries[[#This Row],[Salary in USD]]&lt;2000),1,0)</f>
        <v>0</v>
      </c>
    </row>
    <row r="326" spans="2:28" ht="15" customHeight="1">
      <c r="B326" t="s">
        <v>2329</v>
      </c>
      <c r="C326" s="1">
        <v>41055.062951388885</v>
      </c>
      <c r="D326" s="4">
        <v>65000</v>
      </c>
      <c r="E326">
        <v>65000</v>
      </c>
      <c r="F326" t="s">
        <v>6</v>
      </c>
      <c r="G326">
        <f>tblSalaries[[#This Row],[clean Salary (in local currency)]]*VLOOKUP(tblSalaries[[#This Row],[Currency]],tblXrate[],2,FALSE)</f>
        <v>65000</v>
      </c>
      <c r="H326" t="s">
        <v>42</v>
      </c>
      <c r="I326" t="s">
        <v>20</v>
      </c>
      <c r="J326" t="s">
        <v>15</v>
      </c>
      <c r="K326" t="str">
        <f>VLOOKUP(tblSalaries[[#This Row],[Where do you work]],tblCountries[[Actual]:[Mapping]],2,FALSE)</f>
        <v>USA</v>
      </c>
      <c r="L326" t="s">
        <v>13</v>
      </c>
      <c r="O326" s="10" t="str">
        <f>IF(ISERROR(FIND("1",tblSalaries[[#This Row],[How many hours of a day you work on Excel]])),"",1)</f>
        <v/>
      </c>
      <c r="P326" s="11" t="str">
        <f>IF(ISERROR(FIND("2",tblSalaries[[#This Row],[How many hours of a day you work on Excel]])),"",2)</f>
        <v/>
      </c>
      <c r="Q326" s="10" t="str">
        <f>IF(ISERROR(FIND("3",tblSalaries[[#This Row],[How many hours of a day you work on Excel]])),"",3)</f>
        <v/>
      </c>
      <c r="R326" s="10" t="str">
        <f>IF(ISERROR(FIND("4",tblSalaries[[#This Row],[How many hours of a day you work on Excel]])),"",4)</f>
        <v/>
      </c>
      <c r="S326" s="10" t="str">
        <f>IF(ISERROR(FIND("5",tblSalaries[[#This Row],[How many hours of a day you work on Excel]])),"",5)</f>
        <v/>
      </c>
      <c r="T326" s="10" t="str">
        <f>IF(ISERROR(FIND("6",tblSalaries[[#This Row],[How many hours of a day you work on Excel]])),"",6)</f>
        <v/>
      </c>
      <c r="U326" s="11" t="str">
        <f>IF(ISERROR(FIND("7",tblSalaries[[#This Row],[How many hours of a day you work on Excel]])),"",7)</f>
        <v/>
      </c>
      <c r="V326" s="11">
        <f>IF(ISERROR(FIND("8",tblSalaries[[#This Row],[How many hours of a day you work on Excel]])),"",8)</f>
        <v>8</v>
      </c>
      <c r="W326" s="11">
        <f>IF(MAX(tblSalaries[[#This Row],[1 hour]:[8 hours]])=0,#N/A,MAX(tblSalaries[[#This Row],[1 hour]:[8 hours]]))</f>
        <v>8</v>
      </c>
      <c r="X326" s="11">
        <f>IF(ISERROR(tblSalaries[[#This Row],[max h]]),1,tblSalaries[[#This Row],[Salary in USD]]/tblSalaries[[#This Row],[max h]]/260)</f>
        <v>31.25</v>
      </c>
      <c r="Y326" s="11">
        <f>IF(tblSalaries[[#This Row],[Years of Experience]]="",0,"0")</f>
        <v>0</v>
      </c>
      <c r="Z326"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326" s="11">
        <f>IF(tblSalaries[[#This Row],[Salary in USD]]&lt;1000,1,0)</f>
        <v>0</v>
      </c>
      <c r="AB326" s="11">
        <f>IF(AND(tblSalaries[[#This Row],[Salary in USD]]&gt;1000,tblSalaries[[#This Row],[Salary in USD]]&lt;2000),1,0)</f>
        <v>0</v>
      </c>
    </row>
    <row r="327" spans="2:28" ht="15" customHeight="1">
      <c r="B327" t="s">
        <v>2330</v>
      </c>
      <c r="C327" s="1">
        <v>41055.063148148147</v>
      </c>
      <c r="D327" s="4" t="s">
        <v>403</v>
      </c>
      <c r="E327">
        <v>456000</v>
      </c>
      <c r="F327" t="s">
        <v>3951</v>
      </c>
      <c r="G327">
        <f>tblSalaries[[#This Row],[clean Salary (in local currency)]]*VLOOKUP(tblSalaries[[#This Row],[Currency]],tblXrate[],2,FALSE)</f>
        <v>10809.503829551191</v>
      </c>
      <c r="H327" t="s">
        <v>404</v>
      </c>
      <c r="I327" t="s">
        <v>3999</v>
      </c>
      <c r="J327" t="s">
        <v>347</v>
      </c>
      <c r="K327" t="str">
        <f>VLOOKUP(tblSalaries[[#This Row],[Where do you work]],tblCountries[[Actual]:[Mapping]],2,FALSE)</f>
        <v>Philippines</v>
      </c>
      <c r="L327" t="s">
        <v>9</v>
      </c>
      <c r="O327" s="10" t="str">
        <f>IF(ISERROR(FIND("1",tblSalaries[[#This Row],[How many hours of a day you work on Excel]])),"",1)</f>
        <v/>
      </c>
      <c r="P327" s="11" t="str">
        <f>IF(ISERROR(FIND("2",tblSalaries[[#This Row],[How many hours of a day you work on Excel]])),"",2)</f>
        <v/>
      </c>
      <c r="Q327" s="10" t="str">
        <f>IF(ISERROR(FIND("3",tblSalaries[[#This Row],[How many hours of a day you work on Excel]])),"",3)</f>
        <v/>
      </c>
      <c r="R327" s="10">
        <f>IF(ISERROR(FIND("4",tblSalaries[[#This Row],[How many hours of a day you work on Excel]])),"",4)</f>
        <v>4</v>
      </c>
      <c r="S327" s="10" t="str">
        <f>IF(ISERROR(FIND("5",tblSalaries[[#This Row],[How many hours of a day you work on Excel]])),"",5)</f>
        <v/>
      </c>
      <c r="T327" s="10">
        <f>IF(ISERROR(FIND("6",tblSalaries[[#This Row],[How many hours of a day you work on Excel]])),"",6)</f>
        <v>6</v>
      </c>
      <c r="U327" s="11" t="str">
        <f>IF(ISERROR(FIND("7",tblSalaries[[#This Row],[How many hours of a day you work on Excel]])),"",7)</f>
        <v/>
      </c>
      <c r="V327" s="11" t="str">
        <f>IF(ISERROR(FIND("8",tblSalaries[[#This Row],[How many hours of a day you work on Excel]])),"",8)</f>
        <v/>
      </c>
      <c r="W327" s="11">
        <f>IF(MAX(tblSalaries[[#This Row],[1 hour]:[8 hours]])=0,#N/A,MAX(tblSalaries[[#This Row],[1 hour]:[8 hours]]))</f>
        <v>6</v>
      </c>
      <c r="X327" s="11">
        <f>IF(ISERROR(tblSalaries[[#This Row],[max h]]),1,tblSalaries[[#This Row],[Salary in USD]]/tblSalaries[[#This Row],[max h]]/260)</f>
        <v>6.929169121507174</v>
      </c>
      <c r="Y327" s="11">
        <f>IF(tblSalaries[[#This Row],[Years of Experience]]="",0,"0")</f>
        <v>0</v>
      </c>
      <c r="Z327"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327" s="11">
        <f>IF(tblSalaries[[#This Row],[Salary in USD]]&lt;1000,1,0)</f>
        <v>0</v>
      </c>
      <c r="AB327" s="11">
        <f>IF(AND(tblSalaries[[#This Row],[Salary in USD]]&gt;1000,tblSalaries[[#This Row],[Salary in USD]]&lt;2000),1,0)</f>
        <v>0</v>
      </c>
    </row>
    <row r="328" spans="2:28" ht="15" customHeight="1">
      <c r="B328" t="s">
        <v>2331</v>
      </c>
      <c r="C328" s="1">
        <v>41055.06349537037</v>
      </c>
      <c r="D328" s="4">
        <v>92000</v>
      </c>
      <c r="E328">
        <v>92000</v>
      </c>
      <c r="F328" t="s">
        <v>6</v>
      </c>
      <c r="G328">
        <f>tblSalaries[[#This Row],[clean Salary (in local currency)]]*VLOOKUP(tblSalaries[[#This Row],[Currency]],tblXrate[],2,FALSE)</f>
        <v>92000</v>
      </c>
      <c r="H328" t="s">
        <v>405</v>
      </c>
      <c r="I328" t="s">
        <v>52</v>
      </c>
      <c r="J328" t="s">
        <v>15</v>
      </c>
      <c r="K328" t="str">
        <f>VLOOKUP(tblSalaries[[#This Row],[Where do you work]],tblCountries[[Actual]:[Mapping]],2,FALSE)</f>
        <v>USA</v>
      </c>
      <c r="L328" t="s">
        <v>9</v>
      </c>
      <c r="O328" s="10" t="str">
        <f>IF(ISERROR(FIND("1",tblSalaries[[#This Row],[How many hours of a day you work on Excel]])),"",1)</f>
        <v/>
      </c>
      <c r="P328" s="11" t="str">
        <f>IF(ISERROR(FIND("2",tblSalaries[[#This Row],[How many hours of a day you work on Excel]])),"",2)</f>
        <v/>
      </c>
      <c r="Q328" s="10" t="str">
        <f>IF(ISERROR(FIND("3",tblSalaries[[#This Row],[How many hours of a day you work on Excel]])),"",3)</f>
        <v/>
      </c>
      <c r="R328" s="10">
        <f>IF(ISERROR(FIND("4",tblSalaries[[#This Row],[How many hours of a day you work on Excel]])),"",4)</f>
        <v>4</v>
      </c>
      <c r="S328" s="10" t="str">
        <f>IF(ISERROR(FIND("5",tblSalaries[[#This Row],[How many hours of a day you work on Excel]])),"",5)</f>
        <v/>
      </c>
      <c r="T328" s="10">
        <f>IF(ISERROR(FIND("6",tblSalaries[[#This Row],[How many hours of a day you work on Excel]])),"",6)</f>
        <v>6</v>
      </c>
      <c r="U328" s="11" t="str">
        <f>IF(ISERROR(FIND("7",tblSalaries[[#This Row],[How many hours of a day you work on Excel]])),"",7)</f>
        <v/>
      </c>
      <c r="V328" s="11" t="str">
        <f>IF(ISERROR(FIND("8",tblSalaries[[#This Row],[How many hours of a day you work on Excel]])),"",8)</f>
        <v/>
      </c>
      <c r="W328" s="11">
        <f>IF(MAX(tblSalaries[[#This Row],[1 hour]:[8 hours]])=0,#N/A,MAX(tblSalaries[[#This Row],[1 hour]:[8 hours]]))</f>
        <v>6</v>
      </c>
      <c r="X328" s="11">
        <f>IF(ISERROR(tblSalaries[[#This Row],[max h]]),1,tblSalaries[[#This Row],[Salary in USD]]/tblSalaries[[#This Row],[max h]]/260)</f>
        <v>58.974358974358978</v>
      </c>
      <c r="Y328" s="11">
        <f>IF(tblSalaries[[#This Row],[Years of Experience]]="",0,"0")</f>
        <v>0</v>
      </c>
      <c r="Z328"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328" s="11">
        <f>IF(tblSalaries[[#This Row],[Salary in USD]]&lt;1000,1,0)</f>
        <v>0</v>
      </c>
      <c r="AB328" s="11">
        <f>IF(AND(tblSalaries[[#This Row],[Salary in USD]]&gt;1000,tblSalaries[[#This Row],[Salary in USD]]&lt;2000),1,0)</f>
        <v>0</v>
      </c>
    </row>
    <row r="329" spans="2:28" ht="15" customHeight="1">
      <c r="B329" t="s">
        <v>2332</v>
      </c>
      <c r="C329" s="1">
        <v>41055.063680555555</v>
      </c>
      <c r="D329" s="4" t="s">
        <v>406</v>
      </c>
      <c r="E329">
        <v>22000</v>
      </c>
      <c r="F329" t="s">
        <v>6</v>
      </c>
      <c r="G329">
        <f>tblSalaries[[#This Row],[clean Salary (in local currency)]]*VLOOKUP(tblSalaries[[#This Row],[Currency]],tblXrate[],2,FALSE)</f>
        <v>22000</v>
      </c>
      <c r="H329" t="s">
        <v>407</v>
      </c>
      <c r="I329" t="s">
        <v>52</v>
      </c>
      <c r="J329" t="s">
        <v>166</v>
      </c>
      <c r="K329" t="str">
        <f>VLOOKUP(tblSalaries[[#This Row],[Where do you work]],tblCountries[[Actual]:[Mapping]],2,FALSE)</f>
        <v>Mexico</v>
      </c>
      <c r="L329" t="s">
        <v>9</v>
      </c>
      <c r="O329" s="10" t="str">
        <f>IF(ISERROR(FIND("1",tblSalaries[[#This Row],[How many hours of a day you work on Excel]])),"",1)</f>
        <v/>
      </c>
      <c r="P329" s="11" t="str">
        <f>IF(ISERROR(FIND("2",tblSalaries[[#This Row],[How many hours of a day you work on Excel]])),"",2)</f>
        <v/>
      </c>
      <c r="Q329" s="10" t="str">
        <f>IF(ISERROR(FIND("3",tblSalaries[[#This Row],[How many hours of a day you work on Excel]])),"",3)</f>
        <v/>
      </c>
      <c r="R329" s="10">
        <f>IF(ISERROR(FIND("4",tblSalaries[[#This Row],[How many hours of a day you work on Excel]])),"",4)</f>
        <v>4</v>
      </c>
      <c r="S329" s="10" t="str">
        <f>IF(ISERROR(FIND("5",tblSalaries[[#This Row],[How many hours of a day you work on Excel]])),"",5)</f>
        <v/>
      </c>
      <c r="T329" s="10">
        <f>IF(ISERROR(FIND("6",tblSalaries[[#This Row],[How many hours of a day you work on Excel]])),"",6)</f>
        <v>6</v>
      </c>
      <c r="U329" s="11" t="str">
        <f>IF(ISERROR(FIND("7",tblSalaries[[#This Row],[How many hours of a day you work on Excel]])),"",7)</f>
        <v/>
      </c>
      <c r="V329" s="11" t="str">
        <f>IF(ISERROR(FIND("8",tblSalaries[[#This Row],[How many hours of a day you work on Excel]])),"",8)</f>
        <v/>
      </c>
      <c r="W329" s="11">
        <f>IF(MAX(tblSalaries[[#This Row],[1 hour]:[8 hours]])=0,#N/A,MAX(tblSalaries[[#This Row],[1 hour]:[8 hours]]))</f>
        <v>6</v>
      </c>
      <c r="X329" s="11">
        <f>IF(ISERROR(tblSalaries[[#This Row],[max h]]),1,tblSalaries[[#This Row],[Salary in USD]]/tblSalaries[[#This Row],[max h]]/260)</f>
        <v>14.102564102564102</v>
      </c>
      <c r="Y329" s="11">
        <f>IF(tblSalaries[[#This Row],[Years of Experience]]="",0,"0")</f>
        <v>0</v>
      </c>
      <c r="Z329"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329" s="11">
        <f>IF(tblSalaries[[#This Row],[Salary in USD]]&lt;1000,1,0)</f>
        <v>0</v>
      </c>
      <c r="AB329" s="11">
        <f>IF(AND(tblSalaries[[#This Row],[Salary in USD]]&gt;1000,tblSalaries[[#This Row],[Salary in USD]]&lt;2000),1,0)</f>
        <v>0</v>
      </c>
    </row>
    <row r="330" spans="2:28" ht="15" customHeight="1">
      <c r="B330" t="s">
        <v>2333</v>
      </c>
      <c r="C330" s="1">
        <v>41055.06386574074</v>
      </c>
      <c r="D330" s="4">
        <v>108000</v>
      </c>
      <c r="E330">
        <v>108000</v>
      </c>
      <c r="F330" t="s">
        <v>6</v>
      </c>
      <c r="G330">
        <f>tblSalaries[[#This Row],[clean Salary (in local currency)]]*VLOOKUP(tblSalaries[[#This Row],[Currency]],tblXrate[],2,FALSE)</f>
        <v>108000</v>
      </c>
      <c r="H330" t="s">
        <v>408</v>
      </c>
      <c r="I330" t="s">
        <v>52</v>
      </c>
      <c r="J330" t="s">
        <v>15</v>
      </c>
      <c r="K330" t="str">
        <f>VLOOKUP(tblSalaries[[#This Row],[Where do you work]],tblCountries[[Actual]:[Mapping]],2,FALSE)</f>
        <v>USA</v>
      </c>
      <c r="L330" t="s">
        <v>18</v>
      </c>
      <c r="O330" s="10" t="str">
        <f>IF(ISERROR(FIND("1",tblSalaries[[#This Row],[How many hours of a day you work on Excel]])),"",1)</f>
        <v/>
      </c>
      <c r="P330" s="11">
        <f>IF(ISERROR(FIND("2",tblSalaries[[#This Row],[How many hours of a day you work on Excel]])),"",2)</f>
        <v>2</v>
      </c>
      <c r="Q330" s="10">
        <f>IF(ISERROR(FIND("3",tblSalaries[[#This Row],[How many hours of a day you work on Excel]])),"",3)</f>
        <v>3</v>
      </c>
      <c r="R330" s="10" t="str">
        <f>IF(ISERROR(FIND("4",tblSalaries[[#This Row],[How many hours of a day you work on Excel]])),"",4)</f>
        <v/>
      </c>
      <c r="S330" s="10" t="str">
        <f>IF(ISERROR(FIND("5",tblSalaries[[#This Row],[How many hours of a day you work on Excel]])),"",5)</f>
        <v/>
      </c>
      <c r="T330" s="10" t="str">
        <f>IF(ISERROR(FIND("6",tblSalaries[[#This Row],[How many hours of a day you work on Excel]])),"",6)</f>
        <v/>
      </c>
      <c r="U330" s="11" t="str">
        <f>IF(ISERROR(FIND("7",tblSalaries[[#This Row],[How many hours of a day you work on Excel]])),"",7)</f>
        <v/>
      </c>
      <c r="V330" s="11" t="str">
        <f>IF(ISERROR(FIND("8",tblSalaries[[#This Row],[How many hours of a day you work on Excel]])),"",8)</f>
        <v/>
      </c>
      <c r="W330" s="11">
        <f>IF(MAX(tblSalaries[[#This Row],[1 hour]:[8 hours]])=0,#N/A,MAX(tblSalaries[[#This Row],[1 hour]:[8 hours]]))</f>
        <v>3</v>
      </c>
      <c r="X330" s="11">
        <f>IF(ISERROR(tblSalaries[[#This Row],[max h]]),1,tblSalaries[[#This Row],[Salary in USD]]/tblSalaries[[#This Row],[max h]]/260)</f>
        <v>138.46153846153845</v>
      </c>
      <c r="Y330" s="11">
        <f>IF(tblSalaries[[#This Row],[Years of Experience]]="",0,"0")</f>
        <v>0</v>
      </c>
      <c r="Z330"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330" s="11">
        <f>IF(tblSalaries[[#This Row],[Salary in USD]]&lt;1000,1,0)</f>
        <v>0</v>
      </c>
      <c r="AB330" s="11">
        <f>IF(AND(tblSalaries[[#This Row],[Salary in USD]]&gt;1000,tblSalaries[[#This Row],[Salary in USD]]&lt;2000),1,0)</f>
        <v>0</v>
      </c>
    </row>
    <row r="331" spans="2:28" ht="15" customHeight="1">
      <c r="B331" t="s">
        <v>2334</v>
      </c>
      <c r="C331" s="1">
        <v>41055.063981481479</v>
      </c>
      <c r="D331" s="4">
        <v>61000</v>
      </c>
      <c r="E331">
        <v>61000</v>
      </c>
      <c r="F331" t="s">
        <v>6</v>
      </c>
      <c r="G331">
        <f>tblSalaries[[#This Row],[clean Salary (in local currency)]]*VLOOKUP(tblSalaries[[#This Row],[Currency]],tblXrate[],2,FALSE)</f>
        <v>61000</v>
      </c>
      <c r="H331" t="s">
        <v>153</v>
      </c>
      <c r="I331" t="s">
        <v>20</v>
      </c>
      <c r="J331" t="s">
        <v>15</v>
      </c>
      <c r="K331" t="str">
        <f>VLOOKUP(tblSalaries[[#This Row],[Where do you work]],tblCountries[[Actual]:[Mapping]],2,FALSE)</f>
        <v>USA</v>
      </c>
      <c r="L331" t="s">
        <v>25</v>
      </c>
      <c r="O331" s="10">
        <f>IF(ISERROR(FIND("1",tblSalaries[[#This Row],[How many hours of a day you work on Excel]])),"",1)</f>
        <v>1</v>
      </c>
      <c r="P331" s="11">
        <f>IF(ISERROR(FIND("2",tblSalaries[[#This Row],[How many hours of a day you work on Excel]])),"",2)</f>
        <v>2</v>
      </c>
      <c r="Q331" s="10" t="str">
        <f>IF(ISERROR(FIND("3",tblSalaries[[#This Row],[How many hours of a day you work on Excel]])),"",3)</f>
        <v/>
      </c>
      <c r="R331" s="10" t="str">
        <f>IF(ISERROR(FIND("4",tblSalaries[[#This Row],[How many hours of a day you work on Excel]])),"",4)</f>
        <v/>
      </c>
      <c r="S331" s="10" t="str">
        <f>IF(ISERROR(FIND("5",tblSalaries[[#This Row],[How many hours of a day you work on Excel]])),"",5)</f>
        <v/>
      </c>
      <c r="T331" s="10" t="str">
        <f>IF(ISERROR(FIND("6",tblSalaries[[#This Row],[How many hours of a day you work on Excel]])),"",6)</f>
        <v/>
      </c>
      <c r="U331" s="11" t="str">
        <f>IF(ISERROR(FIND("7",tblSalaries[[#This Row],[How many hours of a day you work on Excel]])),"",7)</f>
        <v/>
      </c>
      <c r="V331" s="11" t="str">
        <f>IF(ISERROR(FIND("8",tblSalaries[[#This Row],[How many hours of a day you work on Excel]])),"",8)</f>
        <v/>
      </c>
      <c r="W331" s="11">
        <f>IF(MAX(tblSalaries[[#This Row],[1 hour]:[8 hours]])=0,#N/A,MAX(tblSalaries[[#This Row],[1 hour]:[8 hours]]))</f>
        <v>2</v>
      </c>
      <c r="X331" s="11">
        <f>IF(ISERROR(tblSalaries[[#This Row],[max h]]),1,tblSalaries[[#This Row],[Salary in USD]]/tblSalaries[[#This Row],[max h]]/260)</f>
        <v>117.30769230769231</v>
      </c>
      <c r="Y331" s="11">
        <f>IF(tblSalaries[[#This Row],[Years of Experience]]="",0,"0")</f>
        <v>0</v>
      </c>
      <c r="Z331"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331" s="11">
        <f>IF(tblSalaries[[#This Row],[Salary in USD]]&lt;1000,1,0)</f>
        <v>0</v>
      </c>
      <c r="AB331" s="11">
        <f>IF(AND(tblSalaries[[#This Row],[Salary in USD]]&gt;1000,tblSalaries[[#This Row],[Salary in USD]]&lt;2000),1,0)</f>
        <v>0</v>
      </c>
    </row>
    <row r="332" spans="2:28" ht="15" customHeight="1">
      <c r="B332" t="s">
        <v>2335</v>
      </c>
      <c r="C332" s="1">
        <v>41055.064050925925</v>
      </c>
      <c r="D332" s="4" t="s">
        <v>409</v>
      </c>
      <c r="E332">
        <v>65000</v>
      </c>
      <c r="F332" t="s">
        <v>86</v>
      </c>
      <c r="G332">
        <f>tblSalaries[[#This Row],[clean Salary (in local currency)]]*VLOOKUP(tblSalaries[[#This Row],[Currency]],tblXrate[],2,FALSE)</f>
        <v>63918.498996971248</v>
      </c>
      <c r="H332" t="s">
        <v>410</v>
      </c>
      <c r="I332" t="s">
        <v>52</v>
      </c>
      <c r="J332" t="s">
        <v>109</v>
      </c>
      <c r="K332" t="str">
        <f>VLOOKUP(tblSalaries[[#This Row],[Where do you work]],tblCountries[[Actual]:[Mapping]],2,FALSE)</f>
        <v>Canada</v>
      </c>
      <c r="L332" t="s">
        <v>18</v>
      </c>
      <c r="O332" s="10" t="str">
        <f>IF(ISERROR(FIND("1",tblSalaries[[#This Row],[How many hours of a day you work on Excel]])),"",1)</f>
        <v/>
      </c>
      <c r="P332" s="11">
        <f>IF(ISERROR(FIND("2",tblSalaries[[#This Row],[How many hours of a day you work on Excel]])),"",2)</f>
        <v>2</v>
      </c>
      <c r="Q332" s="10">
        <f>IF(ISERROR(FIND("3",tblSalaries[[#This Row],[How many hours of a day you work on Excel]])),"",3)</f>
        <v>3</v>
      </c>
      <c r="R332" s="10" t="str">
        <f>IF(ISERROR(FIND("4",tblSalaries[[#This Row],[How many hours of a day you work on Excel]])),"",4)</f>
        <v/>
      </c>
      <c r="S332" s="10" t="str">
        <f>IF(ISERROR(FIND("5",tblSalaries[[#This Row],[How many hours of a day you work on Excel]])),"",5)</f>
        <v/>
      </c>
      <c r="T332" s="10" t="str">
        <f>IF(ISERROR(FIND("6",tblSalaries[[#This Row],[How many hours of a day you work on Excel]])),"",6)</f>
        <v/>
      </c>
      <c r="U332" s="11" t="str">
        <f>IF(ISERROR(FIND("7",tblSalaries[[#This Row],[How many hours of a day you work on Excel]])),"",7)</f>
        <v/>
      </c>
      <c r="V332" s="11" t="str">
        <f>IF(ISERROR(FIND("8",tblSalaries[[#This Row],[How many hours of a day you work on Excel]])),"",8)</f>
        <v/>
      </c>
      <c r="W332" s="11">
        <f>IF(MAX(tblSalaries[[#This Row],[1 hour]:[8 hours]])=0,#N/A,MAX(tblSalaries[[#This Row],[1 hour]:[8 hours]]))</f>
        <v>3</v>
      </c>
      <c r="X332" s="11">
        <f>IF(ISERROR(tblSalaries[[#This Row],[max h]]),1,tblSalaries[[#This Row],[Salary in USD]]/tblSalaries[[#This Row],[max h]]/260)</f>
        <v>81.946793585860576</v>
      </c>
      <c r="Y332" s="11">
        <f>IF(tblSalaries[[#This Row],[Years of Experience]]="",0,"0")</f>
        <v>0</v>
      </c>
      <c r="Z332"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332" s="11">
        <f>IF(tblSalaries[[#This Row],[Salary in USD]]&lt;1000,1,0)</f>
        <v>0</v>
      </c>
      <c r="AB332" s="11">
        <f>IF(AND(tblSalaries[[#This Row],[Salary in USD]]&gt;1000,tblSalaries[[#This Row],[Salary in USD]]&lt;2000),1,0)</f>
        <v>0</v>
      </c>
    </row>
    <row r="333" spans="2:28" ht="15" customHeight="1">
      <c r="B333" t="s">
        <v>2336</v>
      </c>
      <c r="C333" s="1">
        <v>41055.064189814817</v>
      </c>
      <c r="D333" s="4">
        <v>50000</v>
      </c>
      <c r="E333">
        <v>50000</v>
      </c>
      <c r="F333" t="s">
        <v>6</v>
      </c>
      <c r="G333">
        <f>tblSalaries[[#This Row],[clean Salary (in local currency)]]*VLOOKUP(tblSalaries[[#This Row],[Currency]],tblXrate[],2,FALSE)</f>
        <v>50000</v>
      </c>
      <c r="H333" t="s">
        <v>411</v>
      </c>
      <c r="I333" t="s">
        <v>20</v>
      </c>
      <c r="J333" t="s">
        <v>15</v>
      </c>
      <c r="K333" t="str">
        <f>VLOOKUP(tblSalaries[[#This Row],[Where do you work]],tblCountries[[Actual]:[Mapping]],2,FALSE)</f>
        <v>USA</v>
      </c>
      <c r="L333" t="s">
        <v>13</v>
      </c>
      <c r="O333" s="10" t="str">
        <f>IF(ISERROR(FIND("1",tblSalaries[[#This Row],[How many hours of a day you work on Excel]])),"",1)</f>
        <v/>
      </c>
      <c r="P333" s="11" t="str">
        <f>IF(ISERROR(FIND("2",tblSalaries[[#This Row],[How many hours of a day you work on Excel]])),"",2)</f>
        <v/>
      </c>
      <c r="Q333" s="10" t="str">
        <f>IF(ISERROR(FIND("3",tblSalaries[[#This Row],[How many hours of a day you work on Excel]])),"",3)</f>
        <v/>
      </c>
      <c r="R333" s="10" t="str">
        <f>IF(ISERROR(FIND("4",tblSalaries[[#This Row],[How many hours of a day you work on Excel]])),"",4)</f>
        <v/>
      </c>
      <c r="S333" s="10" t="str">
        <f>IF(ISERROR(FIND("5",tblSalaries[[#This Row],[How many hours of a day you work on Excel]])),"",5)</f>
        <v/>
      </c>
      <c r="T333" s="10" t="str">
        <f>IF(ISERROR(FIND("6",tblSalaries[[#This Row],[How many hours of a day you work on Excel]])),"",6)</f>
        <v/>
      </c>
      <c r="U333" s="11" t="str">
        <f>IF(ISERROR(FIND("7",tblSalaries[[#This Row],[How many hours of a day you work on Excel]])),"",7)</f>
        <v/>
      </c>
      <c r="V333" s="11">
        <f>IF(ISERROR(FIND("8",tblSalaries[[#This Row],[How many hours of a day you work on Excel]])),"",8)</f>
        <v>8</v>
      </c>
      <c r="W333" s="11">
        <f>IF(MAX(tblSalaries[[#This Row],[1 hour]:[8 hours]])=0,#N/A,MAX(tblSalaries[[#This Row],[1 hour]:[8 hours]]))</f>
        <v>8</v>
      </c>
      <c r="X333" s="11">
        <f>IF(ISERROR(tblSalaries[[#This Row],[max h]]),1,tblSalaries[[#This Row],[Salary in USD]]/tblSalaries[[#This Row],[max h]]/260)</f>
        <v>24.03846153846154</v>
      </c>
      <c r="Y333" s="11">
        <f>IF(tblSalaries[[#This Row],[Years of Experience]]="",0,"0")</f>
        <v>0</v>
      </c>
      <c r="Z333"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333" s="11">
        <f>IF(tblSalaries[[#This Row],[Salary in USD]]&lt;1000,1,0)</f>
        <v>0</v>
      </c>
      <c r="AB333" s="11">
        <f>IF(AND(tblSalaries[[#This Row],[Salary in USD]]&gt;1000,tblSalaries[[#This Row],[Salary in USD]]&lt;2000),1,0)</f>
        <v>0</v>
      </c>
    </row>
    <row r="334" spans="2:28" ht="15" customHeight="1">
      <c r="B334" t="s">
        <v>2337</v>
      </c>
      <c r="C334" s="1">
        <v>41055.064618055556</v>
      </c>
      <c r="D334" s="4">
        <v>150000</v>
      </c>
      <c r="E334">
        <v>150000</v>
      </c>
      <c r="F334" t="s">
        <v>6</v>
      </c>
      <c r="G334">
        <f>tblSalaries[[#This Row],[clean Salary (in local currency)]]*VLOOKUP(tblSalaries[[#This Row],[Currency]],tblXrate[],2,FALSE)</f>
        <v>150000</v>
      </c>
      <c r="H334" t="s">
        <v>412</v>
      </c>
      <c r="I334" t="s">
        <v>310</v>
      </c>
      <c r="J334" t="s">
        <v>15</v>
      </c>
      <c r="K334" t="str">
        <f>VLOOKUP(tblSalaries[[#This Row],[Where do you work]],tblCountries[[Actual]:[Mapping]],2,FALSE)</f>
        <v>USA</v>
      </c>
      <c r="L334" t="s">
        <v>13</v>
      </c>
      <c r="O334" s="10" t="str">
        <f>IF(ISERROR(FIND("1",tblSalaries[[#This Row],[How many hours of a day you work on Excel]])),"",1)</f>
        <v/>
      </c>
      <c r="P334" s="11" t="str">
        <f>IF(ISERROR(FIND("2",tblSalaries[[#This Row],[How many hours of a day you work on Excel]])),"",2)</f>
        <v/>
      </c>
      <c r="Q334" s="10" t="str">
        <f>IF(ISERROR(FIND("3",tblSalaries[[#This Row],[How many hours of a day you work on Excel]])),"",3)</f>
        <v/>
      </c>
      <c r="R334" s="10" t="str">
        <f>IF(ISERROR(FIND("4",tblSalaries[[#This Row],[How many hours of a day you work on Excel]])),"",4)</f>
        <v/>
      </c>
      <c r="S334" s="10" t="str">
        <f>IF(ISERROR(FIND("5",tblSalaries[[#This Row],[How many hours of a day you work on Excel]])),"",5)</f>
        <v/>
      </c>
      <c r="T334" s="10" t="str">
        <f>IF(ISERROR(FIND("6",tblSalaries[[#This Row],[How many hours of a day you work on Excel]])),"",6)</f>
        <v/>
      </c>
      <c r="U334" s="11" t="str">
        <f>IF(ISERROR(FIND("7",tblSalaries[[#This Row],[How many hours of a day you work on Excel]])),"",7)</f>
        <v/>
      </c>
      <c r="V334" s="11">
        <f>IF(ISERROR(FIND("8",tblSalaries[[#This Row],[How many hours of a day you work on Excel]])),"",8)</f>
        <v>8</v>
      </c>
      <c r="W334" s="11">
        <f>IF(MAX(tblSalaries[[#This Row],[1 hour]:[8 hours]])=0,#N/A,MAX(tblSalaries[[#This Row],[1 hour]:[8 hours]]))</f>
        <v>8</v>
      </c>
      <c r="X334" s="11">
        <f>IF(ISERROR(tblSalaries[[#This Row],[max h]]),1,tblSalaries[[#This Row],[Salary in USD]]/tblSalaries[[#This Row],[max h]]/260)</f>
        <v>72.115384615384613</v>
      </c>
      <c r="Y334" s="11">
        <f>IF(tblSalaries[[#This Row],[Years of Experience]]="",0,"0")</f>
        <v>0</v>
      </c>
      <c r="Z334"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334" s="11">
        <f>IF(tblSalaries[[#This Row],[Salary in USD]]&lt;1000,1,0)</f>
        <v>0</v>
      </c>
      <c r="AB334" s="11">
        <f>IF(AND(tblSalaries[[#This Row],[Salary in USD]]&gt;1000,tblSalaries[[#This Row],[Salary in USD]]&lt;2000),1,0)</f>
        <v>0</v>
      </c>
    </row>
    <row r="335" spans="2:28" ht="15" customHeight="1">
      <c r="B335" t="s">
        <v>2338</v>
      </c>
      <c r="C335" s="1">
        <v>41055.065011574072</v>
      </c>
      <c r="D335" s="4" t="s">
        <v>413</v>
      </c>
      <c r="E335">
        <v>400000</v>
      </c>
      <c r="F335" t="s">
        <v>40</v>
      </c>
      <c r="G335">
        <f>tblSalaries[[#This Row],[clean Salary (in local currency)]]*VLOOKUP(tblSalaries[[#This Row],[Currency]],tblXrate[],2,FALSE)</f>
        <v>7123.1666749770275</v>
      </c>
      <c r="H335" t="s">
        <v>414</v>
      </c>
      <c r="I335" t="s">
        <v>20</v>
      </c>
      <c r="J335" t="s">
        <v>8</v>
      </c>
      <c r="K335" t="str">
        <f>VLOOKUP(tblSalaries[[#This Row],[Where do you work]],tblCountries[[Actual]:[Mapping]],2,FALSE)</f>
        <v>India</v>
      </c>
      <c r="L335" t="s">
        <v>9</v>
      </c>
      <c r="O335" s="10" t="str">
        <f>IF(ISERROR(FIND("1",tblSalaries[[#This Row],[How many hours of a day you work on Excel]])),"",1)</f>
        <v/>
      </c>
      <c r="P335" s="11" t="str">
        <f>IF(ISERROR(FIND("2",tblSalaries[[#This Row],[How many hours of a day you work on Excel]])),"",2)</f>
        <v/>
      </c>
      <c r="Q335" s="10" t="str">
        <f>IF(ISERROR(FIND("3",tblSalaries[[#This Row],[How many hours of a day you work on Excel]])),"",3)</f>
        <v/>
      </c>
      <c r="R335" s="10">
        <f>IF(ISERROR(FIND("4",tblSalaries[[#This Row],[How many hours of a day you work on Excel]])),"",4)</f>
        <v>4</v>
      </c>
      <c r="S335" s="10" t="str">
        <f>IF(ISERROR(FIND("5",tblSalaries[[#This Row],[How many hours of a day you work on Excel]])),"",5)</f>
        <v/>
      </c>
      <c r="T335" s="10">
        <f>IF(ISERROR(FIND("6",tblSalaries[[#This Row],[How many hours of a day you work on Excel]])),"",6)</f>
        <v>6</v>
      </c>
      <c r="U335" s="11" t="str">
        <f>IF(ISERROR(FIND("7",tblSalaries[[#This Row],[How many hours of a day you work on Excel]])),"",7)</f>
        <v/>
      </c>
      <c r="V335" s="11" t="str">
        <f>IF(ISERROR(FIND("8",tblSalaries[[#This Row],[How many hours of a day you work on Excel]])),"",8)</f>
        <v/>
      </c>
      <c r="W335" s="11">
        <f>IF(MAX(tblSalaries[[#This Row],[1 hour]:[8 hours]])=0,#N/A,MAX(tblSalaries[[#This Row],[1 hour]:[8 hours]]))</f>
        <v>6</v>
      </c>
      <c r="X335" s="11">
        <f>IF(ISERROR(tblSalaries[[#This Row],[max h]]),1,tblSalaries[[#This Row],[Salary in USD]]/tblSalaries[[#This Row],[max h]]/260)</f>
        <v>4.5661324839596329</v>
      </c>
      <c r="Y335" s="11">
        <f>IF(tblSalaries[[#This Row],[Years of Experience]]="",0,"0")</f>
        <v>0</v>
      </c>
      <c r="Z335"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335" s="11">
        <f>IF(tblSalaries[[#This Row],[Salary in USD]]&lt;1000,1,0)</f>
        <v>0</v>
      </c>
      <c r="AB335" s="11">
        <f>IF(AND(tblSalaries[[#This Row],[Salary in USD]]&gt;1000,tblSalaries[[#This Row],[Salary in USD]]&lt;2000),1,0)</f>
        <v>0</v>
      </c>
    </row>
    <row r="336" spans="2:28" ht="15" customHeight="1">
      <c r="B336" t="s">
        <v>2339</v>
      </c>
      <c r="C336" s="1">
        <v>41055.065104166664</v>
      </c>
      <c r="D336" s="4">
        <v>150000</v>
      </c>
      <c r="E336">
        <v>150000</v>
      </c>
      <c r="F336" t="s">
        <v>6</v>
      </c>
      <c r="G336">
        <f>tblSalaries[[#This Row],[clean Salary (in local currency)]]*VLOOKUP(tblSalaries[[#This Row],[Currency]],tblXrate[],2,FALSE)</f>
        <v>150000</v>
      </c>
      <c r="H336" t="s">
        <v>415</v>
      </c>
      <c r="I336" t="s">
        <v>52</v>
      </c>
      <c r="J336" t="s">
        <v>416</v>
      </c>
      <c r="K336" t="str">
        <f>VLOOKUP(tblSalaries[[#This Row],[Where do you work]],tblCountries[[Actual]:[Mapping]],2,FALSE)</f>
        <v>Israel</v>
      </c>
      <c r="L336" t="s">
        <v>9</v>
      </c>
      <c r="O336" s="10" t="str">
        <f>IF(ISERROR(FIND("1",tblSalaries[[#This Row],[How many hours of a day you work on Excel]])),"",1)</f>
        <v/>
      </c>
      <c r="P336" s="11" t="str">
        <f>IF(ISERROR(FIND("2",tblSalaries[[#This Row],[How many hours of a day you work on Excel]])),"",2)</f>
        <v/>
      </c>
      <c r="Q336" s="10" t="str">
        <f>IF(ISERROR(FIND("3",tblSalaries[[#This Row],[How many hours of a day you work on Excel]])),"",3)</f>
        <v/>
      </c>
      <c r="R336" s="10">
        <f>IF(ISERROR(FIND("4",tblSalaries[[#This Row],[How many hours of a day you work on Excel]])),"",4)</f>
        <v>4</v>
      </c>
      <c r="S336" s="10" t="str">
        <f>IF(ISERROR(FIND("5",tblSalaries[[#This Row],[How many hours of a day you work on Excel]])),"",5)</f>
        <v/>
      </c>
      <c r="T336" s="10">
        <f>IF(ISERROR(FIND("6",tblSalaries[[#This Row],[How many hours of a day you work on Excel]])),"",6)</f>
        <v>6</v>
      </c>
      <c r="U336" s="11" t="str">
        <f>IF(ISERROR(FIND("7",tblSalaries[[#This Row],[How many hours of a day you work on Excel]])),"",7)</f>
        <v/>
      </c>
      <c r="V336" s="11" t="str">
        <f>IF(ISERROR(FIND("8",tblSalaries[[#This Row],[How many hours of a day you work on Excel]])),"",8)</f>
        <v/>
      </c>
      <c r="W336" s="11">
        <f>IF(MAX(tblSalaries[[#This Row],[1 hour]:[8 hours]])=0,#N/A,MAX(tblSalaries[[#This Row],[1 hour]:[8 hours]]))</f>
        <v>6</v>
      </c>
      <c r="X336" s="11">
        <f>IF(ISERROR(tblSalaries[[#This Row],[max h]]),1,tblSalaries[[#This Row],[Salary in USD]]/tblSalaries[[#This Row],[max h]]/260)</f>
        <v>96.15384615384616</v>
      </c>
      <c r="Y336" s="11">
        <f>IF(tblSalaries[[#This Row],[Years of Experience]]="",0,"0")</f>
        <v>0</v>
      </c>
      <c r="Z336"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336" s="11">
        <f>IF(tblSalaries[[#This Row],[Salary in USD]]&lt;1000,1,0)</f>
        <v>0</v>
      </c>
      <c r="AB336" s="11">
        <f>IF(AND(tblSalaries[[#This Row],[Salary in USD]]&gt;1000,tblSalaries[[#This Row],[Salary in USD]]&lt;2000),1,0)</f>
        <v>0</v>
      </c>
    </row>
    <row r="337" spans="2:28" ht="15" customHeight="1">
      <c r="B337" t="s">
        <v>2340</v>
      </c>
      <c r="C337" s="1">
        <v>41055.065925925926</v>
      </c>
      <c r="D337" s="4">
        <v>45000</v>
      </c>
      <c r="E337">
        <v>45000</v>
      </c>
      <c r="F337" t="s">
        <v>6</v>
      </c>
      <c r="G337">
        <f>tblSalaries[[#This Row],[clean Salary (in local currency)]]*VLOOKUP(tblSalaries[[#This Row],[Currency]],tblXrate[],2,FALSE)</f>
        <v>45000</v>
      </c>
      <c r="H337" t="s">
        <v>417</v>
      </c>
      <c r="I337" t="s">
        <v>67</v>
      </c>
      <c r="J337" t="s">
        <v>15</v>
      </c>
      <c r="K337" t="str">
        <f>VLOOKUP(tblSalaries[[#This Row],[Where do you work]],tblCountries[[Actual]:[Mapping]],2,FALSE)</f>
        <v>USA</v>
      </c>
      <c r="L337" t="s">
        <v>9</v>
      </c>
      <c r="O337" s="10" t="str">
        <f>IF(ISERROR(FIND("1",tblSalaries[[#This Row],[How many hours of a day you work on Excel]])),"",1)</f>
        <v/>
      </c>
      <c r="P337" s="11" t="str">
        <f>IF(ISERROR(FIND("2",tblSalaries[[#This Row],[How many hours of a day you work on Excel]])),"",2)</f>
        <v/>
      </c>
      <c r="Q337" s="10" t="str">
        <f>IF(ISERROR(FIND("3",tblSalaries[[#This Row],[How many hours of a day you work on Excel]])),"",3)</f>
        <v/>
      </c>
      <c r="R337" s="10">
        <f>IF(ISERROR(FIND("4",tblSalaries[[#This Row],[How many hours of a day you work on Excel]])),"",4)</f>
        <v>4</v>
      </c>
      <c r="S337" s="10" t="str">
        <f>IF(ISERROR(FIND("5",tblSalaries[[#This Row],[How many hours of a day you work on Excel]])),"",5)</f>
        <v/>
      </c>
      <c r="T337" s="10">
        <f>IF(ISERROR(FIND("6",tblSalaries[[#This Row],[How many hours of a day you work on Excel]])),"",6)</f>
        <v>6</v>
      </c>
      <c r="U337" s="11" t="str">
        <f>IF(ISERROR(FIND("7",tblSalaries[[#This Row],[How many hours of a day you work on Excel]])),"",7)</f>
        <v/>
      </c>
      <c r="V337" s="11" t="str">
        <f>IF(ISERROR(FIND("8",tblSalaries[[#This Row],[How many hours of a day you work on Excel]])),"",8)</f>
        <v/>
      </c>
      <c r="W337" s="11">
        <f>IF(MAX(tblSalaries[[#This Row],[1 hour]:[8 hours]])=0,#N/A,MAX(tblSalaries[[#This Row],[1 hour]:[8 hours]]))</f>
        <v>6</v>
      </c>
      <c r="X337" s="11">
        <f>IF(ISERROR(tblSalaries[[#This Row],[max h]]),1,tblSalaries[[#This Row],[Salary in USD]]/tblSalaries[[#This Row],[max h]]/260)</f>
        <v>28.846153846153847</v>
      </c>
      <c r="Y337" s="11">
        <f>IF(tblSalaries[[#This Row],[Years of Experience]]="",0,"0")</f>
        <v>0</v>
      </c>
      <c r="Z337"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337" s="11">
        <f>IF(tblSalaries[[#This Row],[Salary in USD]]&lt;1000,1,0)</f>
        <v>0</v>
      </c>
      <c r="AB337" s="11">
        <f>IF(AND(tblSalaries[[#This Row],[Salary in USD]]&gt;1000,tblSalaries[[#This Row],[Salary in USD]]&lt;2000),1,0)</f>
        <v>0</v>
      </c>
    </row>
    <row r="338" spans="2:28" ht="15" customHeight="1">
      <c r="B338" t="s">
        <v>2341</v>
      </c>
      <c r="C338" s="1">
        <v>41055.065995370373</v>
      </c>
      <c r="D338" s="4">
        <v>135000</v>
      </c>
      <c r="E338">
        <v>135000</v>
      </c>
      <c r="F338" t="s">
        <v>6</v>
      </c>
      <c r="G338">
        <f>tblSalaries[[#This Row],[clean Salary (in local currency)]]*VLOOKUP(tblSalaries[[#This Row],[Currency]],tblXrate[],2,FALSE)</f>
        <v>135000</v>
      </c>
      <c r="H338" t="s">
        <v>418</v>
      </c>
      <c r="I338" t="s">
        <v>52</v>
      </c>
      <c r="J338" t="s">
        <v>15</v>
      </c>
      <c r="K338" t="str">
        <f>VLOOKUP(tblSalaries[[#This Row],[Where do you work]],tblCountries[[Actual]:[Mapping]],2,FALSE)</f>
        <v>USA</v>
      </c>
      <c r="L338" t="s">
        <v>13</v>
      </c>
      <c r="O338" s="10" t="str">
        <f>IF(ISERROR(FIND("1",tblSalaries[[#This Row],[How many hours of a day you work on Excel]])),"",1)</f>
        <v/>
      </c>
      <c r="P338" s="11" t="str">
        <f>IF(ISERROR(FIND("2",tblSalaries[[#This Row],[How many hours of a day you work on Excel]])),"",2)</f>
        <v/>
      </c>
      <c r="Q338" s="10" t="str">
        <f>IF(ISERROR(FIND("3",tblSalaries[[#This Row],[How many hours of a day you work on Excel]])),"",3)</f>
        <v/>
      </c>
      <c r="R338" s="10" t="str">
        <f>IF(ISERROR(FIND("4",tblSalaries[[#This Row],[How many hours of a day you work on Excel]])),"",4)</f>
        <v/>
      </c>
      <c r="S338" s="10" t="str">
        <f>IF(ISERROR(FIND("5",tblSalaries[[#This Row],[How many hours of a day you work on Excel]])),"",5)</f>
        <v/>
      </c>
      <c r="T338" s="10" t="str">
        <f>IF(ISERROR(FIND("6",tblSalaries[[#This Row],[How many hours of a day you work on Excel]])),"",6)</f>
        <v/>
      </c>
      <c r="U338" s="11" t="str">
        <f>IF(ISERROR(FIND("7",tblSalaries[[#This Row],[How many hours of a day you work on Excel]])),"",7)</f>
        <v/>
      </c>
      <c r="V338" s="11">
        <f>IF(ISERROR(FIND("8",tblSalaries[[#This Row],[How many hours of a day you work on Excel]])),"",8)</f>
        <v>8</v>
      </c>
      <c r="W338" s="11">
        <f>IF(MAX(tblSalaries[[#This Row],[1 hour]:[8 hours]])=0,#N/A,MAX(tblSalaries[[#This Row],[1 hour]:[8 hours]]))</f>
        <v>8</v>
      </c>
      <c r="X338" s="11">
        <f>IF(ISERROR(tblSalaries[[#This Row],[max h]]),1,tblSalaries[[#This Row],[Salary in USD]]/tblSalaries[[#This Row],[max h]]/260)</f>
        <v>64.90384615384616</v>
      </c>
      <c r="Y338" s="11">
        <f>IF(tblSalaries[[#This Row],[Years of Experience]]="",0,"0")</f>
        <v>0</v>
      </c>
      <c r="Z338"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338" s="11">
        <f>IF(tblSalaries[[#This Row],[Salary in USD]]&lt;1000,1,0)</f>
        <v>0</v>
      </c>
      <c r="AB338" s="11">
        <f>IF(AND(tblSalaries[[#This Row],[Salary in USD]]&gt;1000,tblSalaries[[#This Row],[Salary in USD]]&lt;2000),1,0)</f>
        <v>0</v>
      </c>
    </row>
    <row r="339" spans="2:28" ht="15" customHeight="1">
      <c r="B339" t="s">
        <v>2342</v>
      </c>
      <c r="C339" s="1">
        <v>41055.066180555557</v>
      </c>
      <c r="D339" s="4" t="s">
        <v>419</v>
      </c>
      <c r="E339">
        <v>360000</v>
      </c>
      <c r="F339" t="s">
        <v>40</v>
      </c>
      <c r="G339">
        <f>tblSalaries[[#This Row],[clean Salary (in local currency)]]*VLOOKUP(tblSalaries[[#This Row],[Currency]],tblXrate[],2,FALSE)</f>
        <v>6410.8500074793246</v>
      </c>
      <c r="H339" t="s">
        <v>420</v>
      </c>
      <c r="I339" t="s">
        <v>20</v>
      </c>
      <c r="J339" t="s">
        <v>8</v>
      </c>
      <c r="K339" t="str">
        <f>VLOOKUP(tblSalaries[[#This Row],[Where do you work]],tblCountries[[Actual]:[Mapping]],2,FALSE)</f>
        <v>India</v>
      </c>
      <c r="L339" t="s">
        <v>18</v>
      </c>
      <c r="O339" s="10" t="str">
        <f>IF(ISERROR(FIND("1",tblSalaries[[#This Row],[How many hours of a day you work on Excel]])),"",1)</f>
        <v/>
      </c>
      <c r="P339" s="11">
        <f>IF(ISERROR(FIND("2",tblSalaries[[#This Row],[How many hours of a day you work on Excel]])),"",2)</f>
        <v>2</v>
      </c>
      <c r="Q339" s="10">
        <f>IF(ISERROR(FIND("3",tblSalaries[[#This Row],[How many hours of a day you work on Excel]])),"",3)</f>
        <v>3</v>
      </c>
      <c r="R339" s="10" t="str">
        <f>IF(ISERROR(FIND("4",tblSalaries[[#This Row],[How many hours of a day you work on Excel]])),"",4)</f>
        <v/>
      </c>
      <c r="S339" s="10" t="str">
        <f>IF(ISERROR(FIND("5",tblSalaries[[#This Row],[How many hours of a day you work on Excel]])),"",5)</f>
        <v/>
      </c>
      <c r="T339" s="10" t="str">
        <f>IF(ISERROR(FIND("6",tblSalaries[[#This Row],[How many hours of a day you work on Excel]])),"",6)</f>
        <v/>
      </c>
      <c r="U339" s="11" t="str">
        <f>IF(ISERROR(FIND("7",tblSalaries[[#This Row],[How many hours of a day you work on Excel]])),"",7)</f>
        <v/>
      </c>
      <c r="V339" s="11" t="str">
        <f>IF(ISERROR(FIND("8",tblSalaries[[#This Row],[How many hours of a day you work on Excel]])),"",8)</f>
        <v/>
      </c>
      <c r="W339" s="11">
        <f>IF(MAX(tblSalaries[[#This Row],[1 hour]:[8 hours]])=0,#N/A,MAX(tblSalaries[[#This Row],[1 hour]:[8 hours]]))</f>
        <v>3</v>
      </c>
      <c r="X339" s="11">
        <f>IF(ISERROR(tblSalaries[[#This Row],[max h]]),1,tblSalaries[[#This Row],[Salary in USD]]/tblSalaries[[#This Row],[max h]]/260)</f>
        <v>8.2190384711273392</v>
      </c>
      <c r="Y339" s="11">
        <f>IF(tblSalaries[[#This Row],[Years of Experience]]="",0,"0")</f>
        <v>0</v>
      </c>
      <c r="Z339"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339" s="11">
        <f>IF(tblSalaries[[#This Row],[Salary in USD]]&lt;1000,1,0)</f>
        <v>0</v>
      </c>
      <c r="AB339" s="11">
        <f>IF(AND(tblSalaries[[#This Row],[Salary in USD]]&gt;1000,tblSalaries[[#This Row],[Salary in USD]]&lt;2000),1,0)</f>
        <v>0</v>
      </c>
    </row>
    <row r="340" spans="2:28" ht="15" customHeight="1">
      <c r="B340" t="s">
        <v>2343</v>
      </c>
      <c r="C340" s="1">
        <v>41055.066377314812</v>
      </c>
      <c r="D340" s="4">
        <v>29000</v>
      </c>
      <c r="E340">
        <v>29000</v>
      </c>
      <c r="F340" t="s">
        <v>6</v>
      </c>
      <c r="G340">
        <f>tblSalaries[[#This Row],[clean Salary (in local currency)]]*VLOOKUP(tblSalaries[[#This Row],[Currency]],tblXrate[],2,FALSE)</f>
        <v>29000</v>
      </c>
      <c r="H340" t="s">
        <v>421</v>
      </c>
      <c r="I340" t="s">
        <v>52</v>
      </c>
      <c r="J340" t="s">
        <v>15</v>
      </c>
      <c r="K340" t="str">
        <f>VLOOKUP(tblSalaries[[#This Row],[Where do you work]],tblCountries[[Actual]:[Mapping]],2,FALSE)</f>
        <v>USA</v>
      </c>
      <c r="L340" t="s">
        <v>9</v>
      </c>
      <c r="O340" s="10" t="str">
        <f>IF(ISERROR(FIND("1",tblSalaries[[#This Row],[How many hours of a day you work on Excel]])),"",1)</f>
        <v/>
      </c>
      <c r="P340" s="11" t="str">
        <f>IF(ISERROR(FIND("2",tblSalaries[[#This Row],[How many hours of a day you work on Excel]])),"",2)</f>
        <v/>
      </c>
      <c r="Q340" s="10" t="str">
        <f>IF(ISERROR(FIND("3",tblSalaries[[#This Row],[How many hours of a day you work on Excel]])),"",3)</f>
        <v/>
      </c>
      <c r="R340" s="10">
        <f>IF(ISERROR(FIND("4",tblSalaries[[#This Row],[How many hours of a day you work on Excel]])),"",4)</f>
        <v>4</v>
      </c>
      <c r="S340" s="10" t="str">
        <f>IF(ISERROR(FIND("5",tblSalaries[[#This Row],[How many hours of a day you work on Excel]])),"",5)</f>
        <v/>
      </c>
      <c r="T340" s="10">
        <f>IF(ISERROR(FIND("6",tblSalaries[[#This Row],[How many hours of a day you work on Excel]])),"",6)</f>
        <v>6</v>
      </c>
      <c r="U340" s="11" t="str">
        <f>IF(ISERROR(FIND("7",tblSalaries[[#This Row],[How many hours of a day you work on Excel]])),"",7)</f>
        <v/>
      </c>
      <c r="V340" s="11" t="str">
        <f>IF(ISERROR(FIND("8",tblSalaries[[#This Row],[How many hours of a day you work on Excel]])),"",8)</f>
        <v/>
      </c>
      <c r="W340" s="11">
        <f>IF(MAX(tblSalaries[[#This Row],[1 hour]:[8 hours]])=0,#N/A,MAX(tblSalaries[[#This Row],[1 hour]:[8 hours]]))</f>
        <v>6</v>
      </c>
      <c r="X340" s="11">
        <f>IF(ISERROR(tblSalaries[[#This Row],[max h]]),1,tblSalaries[[#This Row],[Salary in USD]]/tblSalaries[[#This Row],[max h]]/260)</f>
        <v>18.589743589743588</v>
      </c>
      <c r="Y340" s="11">
        <f>IF(tblSalaries[[#This Row],[Years of Experience]]="",0,"0")</f>
        <v>0</v>
      </c>
      <c r="Z340"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340" s="11">
        <f>IF(tblSalaries[[#This Row],[Salary in USD]]&lt;1000,1,0)</f>
        <v>0</v>
      </c>
      <c r="AB340" s="11">
        <f>IF(AND(tblSalaries[[#This Row],[Salary in USD]]&gt;1000,tblSalaries[[#This Row],[Salary in USD]]&lt;2000),1,0)</f>
        <v>0</v>
      </c>
    </row>
    <row r="341" spans="2:28" ht="15" customHeight="1">
      <c r="B341" t="s">
        <v>2344</v>
      </c>
      <c r="C341" s="1">
        <v>41055.067743055559</v>
      </c>
      <c r="D341" s="4">
        <v>13000</v>
      </c>
      <c r="E341">
        <v>13000</v>
      </c>
      <c r="F341" t="s">
        <v>6</v>
      </c>
      <c r="G341">
        <f>tblSalaries[[#This Row],[clean Salary (in local currency)]]*VLOOKUP(tblSalaries[[#This Row],[Currency]],tblXrate[],2,FALSE)</f>
        <v>13000</v>
      </c>
      <c r="H341" t="s">
        <v>422</v>
      </c>
      <c r="I341" t="s">
        <v>52</v>
      </c>
      <c r="J341" t="s">
        <v>8</v>
      </c>
      <c r="K341" t="str">
        <f>VLOOKUP(tblSalaries[[#This Row],[Where do you work]],tblCountries[[Actual]:[Mapping]],2,FALSE)</f>
        <v>India</v>
      </c>
      <c r="L341" t="s">
        <v>13</v>
      </c>
      <c r="O341" s="10" t="str">
        <f>IF(ISERROR(FIND("1",tblSalaries[[#This Row],[How many hours of a day you work on Excel]])),"",1)</f>
        <v/>
      </c>
      <c r="P341" s="11" t="str">
        <f>IF(ISERROR(FIND("2",tblSalaries[[#This Row],[How many hours of a day you work on Excel]])),"",2)</f>
        <v/>
      </c>
      <c r="Q341" s="10" t="str">
        <f>IF(ISERROR(FIND("3",tblSalaries[[#This Row],[How many hours of a day you work on Excel]])),"",3)</f>
        <v/>
      </c>
      <c r="R341" s="10" t="str">
        <f>IF(ISERROR(FIND("4",tblSalaries[[#This Row],[How many hours of a day you work on Excel]])),"",4)</f>
        <v/>
      </c>
      <c r="S341" s="10" t="str">
        <f>IF(ISERROR(FIND("5",tblSalaries[[#This Row],[How many hours of a day you work on Excel]])),"",5)</f>
        <v/>
      </c>
      <c r="T341" s="10" t="str">
        <f>IF(ISERROR(FIND("6",tblSalaries[[#This Row],[How many hours of a day you work on Excel]])),"",6)</f>
        <v/>
      </c>
      <c r="U341" s="11" t="str">
        <f>IF(ISERROR(FIND("7",tblSalaries[[#This Row],[How many hours of a day you work on Excel]])),"",7)</f>
        <v/>
      </c>
      <c r="V341" s="11">
        <f>IF(ISERROR(FIND("8",tblSalaries[[#This Row],[How many hours of a day you work on Excel]])),"",8)</f>
        <v>8</v>
      </c>
      <c r="W341" s="11">
        <f>IF(MAX(tblSalaries[[#This Row],[1 hour]:[8 hours]])=0,#N/A,MAX(tblSalaries[[#This Row],[1 hour]:[8 hours]]))</f>
        <v>8</v>
      </c>
      <c r="X341" s="11">
        <f>IF(ISERROR(tblSalaries[[#This Row],[max h]]),1,tblSalaries[[#This Row],[Salary in USD]]/tblSalaries[[#This Row],[max h]]/260)</f>
        <v>6.25</v>
      </c>
      <c r="Y341" s="11">
        <f>IF(tblSalaries[[#This Row],[Years of Experience]]="",0,"0")</f>
        <v>0</v>
      </c>
      <c r="Z341"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341" s="11">
        <f>IF(tblSalaries[[#This Row],[Salary in USD]]&lt;1000,1,0)</f>
        <v>0</v>
      </c>
      <c r="AB341" s="11">
        <f>IF(AND(tblSalaries[[#This Row],[Salary in USD]]&gt;1000,tblSalaries[[#This Row],[Salary in USD]]&lt;2000),1,0)</f>
        <v>0</v>
      </c>
    </row>
    <row r="342" spans="2:28" ht="15" customHeight="1">
      <c r="B342" t="s">
        <v>2345</v>
      </c>
      <c r="C342" s="1">
        <v>41055.068124999998</v>
      </c>
      <c r="D342" s="4" t="s">
        <v>423</v>
      </c>
      <c r="E342">
        <v>63000</v>
      </c>
      <c r="F342" t="s">
        <v>6</v>
      </c>
      <c r="G342">
        <f>tblSalaries[[#This Row],[clean Salary (in local currency)]]*VLOOKUP(tblSalaries[[#This Row],[Currency]],tblXrate[],2,FALSE)</f>
        <v>63000</v>
      </c>
      <c r="H342" t="s">
        <v>108</v>
      </c>
      <c r="I342" t="s">
        <v>20</v>
      </c>
      <c r="J342" t="s">
        <v>15</v>
      </c>
      <c r="K342" t="str">
        <f>VLOOKUP(tblSalaries[[#This Row],[Where do you work]],tblCountries[[Actual]:[Mapping]],2,FALSE)</f>
        <v>USA</v>
      </c>
      <c r="L342" t="s">
        <v>13</v>
      </c>
      <c r="O342" s="10" t="str">
        <f>IF(ISERROR(FIND("1",tblSalaries[[#This Row],[How many hours of a day you work on Excel]])),"",1)</f>
        <v/>
      </c>
      <c r="P342" s="11" t="str">
        <f>IF(ISERROR(FIND("2",tblSalaries[[#This Row],[How many hours of a day you work on Excel]])),"",2)</f>
        <v/>
      </c>
      <c r="Q342" s="10" t="str">
        <f>IF(ISERROR(FIND("3",tblSalaries[[#This Row],[How many hours of a day you work on Excel]])),"",3)</f>
        <v/>
      </c>
      <c r="R342" s="10" t="str">
        <f>IF(ISERROR(FIND("4",tblSalaries[[#This Row],[How many hours of a day you work on Excel]])),"",4)</f>
        <v/>
      </c>
      <c r="S342" s="10" t="str">
        <f>IF(ISERROR(FIND("5",tblSalaries[[#This Row],[How many hours of a day you work on Excel]])),"",5)</f>
        <v/>
      </c>
      <c r="T342" s="10" t="str">
        <f>IF(ISERROR(FIND("6",tblSalaries[[#This Row],[How many hours of a day you work on Excel]])),"",6)</f>
        <v/>
      </c>
      <c r="U342" s="11" t="str">
        <f>IF(ISERROR(FIND("7",tblSalaries[[#This Row],[How many hours of a day you work on Excel]])),"",7)</f>
        <v/>
      </c>
      <c r="V342" s="11">
        <f>IF(ISERROR(FIND("8",tblSalaries[[#This Row],[How many hours of a day you work on Excel]])),"",8)</f>
        <v>8</v>
      </c>
      <c r="W342" s="11">
        <f>IF(MAX(tblSalaries[[#This Row],[1 hour]:[8 hours]])=0,#N/A,MAX(tblSalaries[[#This Row],[1 hour]:[8 hours]]))</f>
        <v>8</v>
      </c>
      <c r="X342" s="11">
        <f>IF(ISERROR(tblSalaries[[#This Row],[max h]]),1,tblSalaries[[#This Row],[Salary in USD]]/tblSalaries[[#This Row],[max h]]/260)</f>
        <v>30.28846153846154</v>
      </c>
      <c r="Y342" s="11">
        <f>IF(tblSalaries[[#This Row],[Years of Experience]]="",0,"0")</f>
        <v>0</v>
      </c>
      <c r="Z342"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342" s="11">
        <f>IF(tblSalaries[[#This Row],[Salary in USD]]&lt;1000,1,0)</f>
        <v>0</v>
      </c>
      <c r="AB342" s="11">
        <f>IF(AND(tblSalaries[[#This Row],[Salary in USD]]&gt;1000,tblSalaries[[#This Row],[Salary in USD]]&lt;2000),1,0)</f>
        <v>0</v>
      </c>
    </row>
    <row r="343" spans="2:28" ht="15" customHeight="1">
      <c r="B343" t="s">
        <v>2346</v>
      </c>
      <c r="C343" s="1">
        <v>41055.068124999998</v>
      </c>
      <c r="D343" s="4">
        <v>95000</v>
      </c>
      <c r="E343">
        <v>95000</v>
      </c>
      <c r="F343" t="s">
        <v>6</v>
      </c>
      <c r="G343">
        <f>tblSalaries[[#This Row],[clean Salary (in local currency)]]*VLOOKUP(tblSalaries[[#This Row],[Currency]],tblXrate[],2,FALSE)</f>
        <v>95000</v>
      </c>
      <c r="H343" t="s">
        <v>424</v>
      </c>
      <c r="I343" t="s">
        <v>20</v>
      </c>
      <c r="J343" t="s">
        <v>15</v>
      </c>
      <c r="K343" t="str">
        <f>VLOOKUP(tblSalaries[[#This Row],[Where do you work]],tblCountries[[Actual]:[Mapping]],2,FALSE)</f>
        <v>USA</v>
      </c>
      <c r="L343" t="s">
        <v>9</v>
      </c>
      <c r="O343" s="10" t="str">
        <f>IF(ISERROR(FIND("1",tblSalaries[[#This Row],[How many hours of a day you work on Excel]])),"",1)</f>
        <v/>
      </c>
      <c r="P343" s="11" t="str">
        <f>IF(ISERROR(FIND("2",tblSalaries[[#This Row],[How many hours of a day you work on Excel]])),"",2)</f>
        <v/>
      </c>
      <c r="Q343" s="10" t="str">
        <f>IF(ISERROR(FIND("3",tblSalaries[[#This Row],[How many hours of a day you work on Excel]])),"",3)</f>
        <v/>
      </c>
      <c r="R343" s="10">
        <f>IF(ISERROR(FIND("4",tblSalaries[[#This Row],[How many hours of a day you work on Excel]])),"",4)</f>
        <v>4</v>
      </c>
      <c r="S343" s="10" t="str">
        <f>IF(ISERROR(FIND("5",tblSalaries[[#This Row],[How many hours of a day you work on Excel]])),"",5)</f>
        <v/>
      </c>
      <c r="T343" s="10">
        <f>IF(ISERROR(FIND("6",tblSalaries[[#This Row],[How many hours of a day you work on Excel]])),"",6)</f>
        <v>6</v>
      </c>
      <c r="U343" s="11" t="str">
        <f>IF(ISERROR(FIND("7",tblSalaries[[#This Row],[How many hours of a day you work on Excel]])),"",7)</f>
        <v/>
      </c>
      <c r="V343" s="11" t="str">
        <f>IF(ISERROR(FIND("8",tblSalaries[[#This Row],[How many hours of a day you work on Excel]])),"",8)</f>
        <v/>
      </c>
      <c r="W343" s="11">
        <f>IF(MAX(tblSalaries[[#This Row],[1 hour]:[8 hours]])=0,#N/A,MAX(tblSalaries[[#This Row],[1 hour]:[8 hours]]))</f>
        <v>6</v>
      </c>
      <c r="X343" s="11">
        <f>IF(ISERROR(tblSalaries[[#This Row],[max h]]),1,tblSalaries[[#This Row],[Salary in USD]]/tblSalaries[[#This Row],[max h]]/260)</f>
        <v>60.897435897435898</v>
      </c>
      <c r="Y343" s="11">
        <f>IF(tblSalaries[[#This Row],[Years of Experience]]="",0,"0")</f>
        <v>0</v>
      </c>
      <c r="Z343"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343" s="11">
        <f>IF(tblSalaries[[#This Row],[Salary in USD]]&lt;1000,1,0)</f>
        <v>0</v>
      </c>
      <c r="AB343" s="11">
        <f>IF(AND(tblSalaries[[#This Row],[Salary in USD]]&gt;1000,tblSalaries[[#This Row],[Salary in USD]]&lt;2000),1,0)</f>
        <v>0</v>
      </c>
    </row>
    <row r="344" spans="2:28" ht="15" customHeight="1">
      <c r="B344" t="s">
        <v>2347</v>
      </c>
      <c r="C344" s="1">
        <v>41055.068645833337</v>
      </c>
      <c r="D344" s="4" t="s">
        <v>426</v>
      </c>
      <c r="E344">
        <v>100000</v>
      </c>
      <c r="F344" t="s">
        <v>6</v>
      </c>
      <c r="G344">
        <f>tblSalaries[[#This Row],[clean Salary (in local currency)]]*VLOOKUP(tblSalaries[[#This Row],[Currency]],tblXrate[],2,FALSE)</f>
        <v>100000</v>
      </c>
      <c r="H344" t="s">
        <v>427</v>
      </c>
      <c r="I344" t="s">
        <v>20</v>
      </c>
      <c r="J344" t="s">
        <v>71</v>
      </c>
      <c r="K344" t="str">
        <f>VLOOKUP(tblSalaries[[#This Row],[Where do you work]],tblCountries[[Actual]:[Mapping]],2,FALSE)</f>
        <v>UK</v>
      </c>
      <c r="L344" t="s">
        <v>9</v>
      </c>
      <c r="O344" s="10" t="str">
        <f>IF(ISERROR(FIND("1",tblSalaries[[#This Row],[How many hours of a day you work on Excel]])),"",1)</f>
        <v/>
      </c>
      <c r="P344" s="11" t="str">
        <f>IF(ISERROR(FIND("2",tblSalaries[[#This Row],[How many hours of a day you work on Excel]])),"",2)</f>
        <v/>
      </c>
      <c r="Q344" s="10" t="str">
        <f>IF(ISERROR(FIND("3",tblSalaries[[#This Row],[How many hours of a day you work on Excel]])),"",3)</f>
        <v/>
      </c>
      <c r="R344" s="10">
        <f>IF(ISERROR(FIND("4",tblSalaries[[#This Row],[How many hours of a day you work on Excel]])),"",4)</f>
        <v>4</v>
      </c>
      <c r="S344" s="10" t="str">
        <f>IF(ISERROR(FIND("5",tblSalaries[[#This Row],[How many hours of a day you work on Excel]])),"",5)</f>
        <v/>
      </c>
      <c r="T344" s="10">
        <f>IF(ISERROR(FIND("6",tblSalaries[[#This Row],[How many hours of a day you work on Excel]])),"",6)</f>
        <v>6</v>
      </c>
      <c r="U344" s="11" t="str">
        <f>IF(ISERROR(FIND("7",tblSalaries[[#This Row],[How many hours of a day you work on Excel]])),"",7)</f>
        <v/>
      </c>
      <c r="V344" s="11" t="str">
        <f>IF(ISERROR(FIND("8",tblSalaries[[#This Row],[How many hours of a day you work on Excel]])),"",8)</f>
        <v/>
      </c>
      <c r="W344" s="11">
        <f>IF(MAX(tblSalaries[[#This Row],[1 hour]:[8 hours]])=0,#N/A,MAX(tblSalaries[[#This Row],[1 hour]:[8 hours]]))</f>
        <v>6</v>
      </c>
      <c r="X344" s="11">
        <f>IF(ISERROR(tblSalaries[[#This Row],[max h]]),1,tblSalaries[[#This Row],[Salary in USD]]/tblSalaries[[#This Row],[max h]]/260)</f>
        <v>64.102564102564102</v>
      </c>
      <c r="Y344" s="11">
        <f>IF(tblSalaries[[#This Row],[Years of Experience]]="",0,"0")</f>
        <v>0</v>
      </c>
      <c r="Z344"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344" s="11">
        <f>IF(tblSalaries[[#This Row],[Salary in USD]]&lt;1000,1,0)</f>
        <v>0</v>
      </c>
      <c r="AB344" s="11">
        <f>IF(AND(tblSalaries[[#This Row],[Salary in USD]]&gt;1000,tblSalaries[[#This Row],[Salary in USD]]&lt;2000),1,0)</f>
        <v>0</v>
      </c>
    </row>
    <row r="345" spans="2:28" ht="15" customHeight="1">
      <c r="B345" t="s">
        <v>2348</v>
      </c>
      <c r="C345" s="1">
        <v>41055.069178240738</v>
      </c>
      <c r="D345" s="4" t="s">
        <v>428</v>
      </c>
      <c r="E345">
        <v>3800</v>
      </c>
      <c r="F345" t="s">
        <v>6</v>
      </c>
      <c r="G345">
        <f>tblSalaries[[#This Row],[clean Salary (in local currency)]]*VLOOKUP(tblSalaries[[#This Row],[Currency]],tblXrate[],2,FALSE)</f>
        <v>3800</v>
      </c>
      <c r="H345" t="s">
        <v>429</v>
      </c>
      <c r="I345" t="s">
        <v>3999</v>
      </c>
      <c r="J345" t="s">
        <v>8</v>
      </c>
      <c r="K345" t="str">
        <f>VLOOKUP(tblSalaries[[#This Row],[Where do you work]],tblCountries[[Actual]:[Mapping]],2,FALSE)</f>
        <v>India</v>
      </c>
      <c r="L345" t="s">
        <v>9</v>
      </c>
      <c r="O345" s="10" t="str">
        <f>IF(ISERROR(FIND("1",tblSalaries[[#This Row],[How many hours of a day you work on Excel]])),"",1)</f>
        <v/>
      </c>
      <c r="P345" s="11" t="str">
        <f>IF(ISERROR(FIND("2",tblSalaries[[#This Row],[How many hours of a day you work on Excel]])),"",2)</f>
        <v/>
      </c>
      <c r="Q345" s="10" t="str">
        <f>IF(ISERROR(FIND("3",tblSalaries[[#This Row],[How many hours of a day you work on Excel]])),"",3)</f>
        <v/>
      </c>
      <c r="R345" s="10">
        <f>IF(ISERROR(FIND("4",tblSalaries[[#This Row],[How many hours of a day you work on Excel]])),"",4)</f>
        <v>4</v>
      </c>
      <c r="S345" s="10" t="str">
        <f>IF(ISERROR(FIND("5",tblSalaries[[#This Row],[How many hours of a day you work on Excel]])),"",5)</f>
        <v/>
      </c>
      <c r="T345" s="10">
        <f>IF(ISERROR(FIND("6",tblSalaries[[#This Row],[How many hours of a day you work on Excel]])),"",6)</f>
        <v>6</v>
      </c>
      <c r="U345" s="11" t="str">
        <f>IF(ISERROR(FIND("7",tblSalaries[[#This Row],[How many hours of a day you work on Excel]])),"",7)</f>
        <v/>
      </c>
      <c r="V345" s="11" t="str">
        <f>IF(ISERROR(FIND("8",tblSalaries[[#This Row],[How many hours of a day you work on Excel]])),"",8)</f>
        <v/>
      </c>
      <c r="W345" s="11">
        <f>IF(MAX(tblSalaries[[#This Row],[1 hour]:[8 hours]])=0,#N/A,MAX(tblSalaries[[#This Row],[1 hour]:[8 hours]]))</f>
        <v>6</v>
      </c>
      <c r="X345" s="11">
        <f>IF(ISERROR(tblSalaries[[#This Row],[max h]]),1,tblSalaries[[#This Row],[Salary in USD]]/tblSalaries[[#This Row],[max h]]/260)</f>
        <v>2.4358974358974361</v>
      </c>
      <c r="Y345" s="11">
        <f>IF(tblSalaries[[#This Row],[Years of Experience]]="",0,"0")</f>
        <v>0</v>
      </c>
      <c r="Z345"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345" s="11">
        <f>IF(tblSalaries[[#This Row],[Salary in USD]]&lt;1000,1,0)</f>
        <v>0</v>
      </c>
      <c r="AB345" s="11">
        <f>IF(AND(tblSalaries[[#This Row],[Salary in USD]]&gt;1000,tblSalaries[[#This Row],[Salary in USD]]&lt;2000),1,0)</f>
        <v>0</v>
      </c>
    </row>
    <row r="346" spans="2:28" ht="15" customHeight="1">
      <c r="B346" t="s">
        <v>2349</v>
      </c>
      <c r="C346" s="1">
        <v>41055.069502314815</v>
      </c>
      <c r="D346" s="4">
        <v>950</v>
      </c>
      <c r="E346">
        <v>11400</v>
      </c>
      <c r="F346" t="s">
        <v>6</v>
      </c>
      <c r="G346">
        <f>tblSalaries[[#This Row],[clean Salary (in local currency)]]*VLOOKUP(tblSalaries[[#This Row],[Currency]],tblXrate[],2,FALSE)</f>
        <v>11400</v>
      </c>
      <c r="H346" t="s">
        <v>430</v>
      </c>
      <c r="I346" t="s">
        <v>356</v>
      </c>
      <c r="J346" t="s">
        <v>143</v>
      </c>
      <c r="K346" t="str">
        <f>VLOOKUP(tblSalaries[[#This Row],[Where do you work]],tblCountries[[Actual]:[Mapping]],2,FALSE)</f>
        <v>Brazil</v>
      </c>
      <c r="L346" t="s">
        <v>9</v>
      </c>
      <c r="O346" s="10" t="str">
        <f>IF(ISERROR(FIND("1",tblSalaries[[#This Row],[How many hours of a day you work on Excel]])),"",1)</f>
        <v/>
      </c>
      <c r="P346" s="11" t="str">
        <f>IF(ISERROR(FIND("2",tblSalaries[[#This Row],[How many hours of a day you work on Excel]])),"",2)</f>
        <v/>
      </c>
      <c r="Q346" s="10" t="str">
        <f>IF(ISERROR(FIND("3",tblSalaries[[#This Row],[How many hours of a day you work on Excel]])),"",3)</f>
        <v/>
      </c>
      <c r="R346" s="10">
        <f>IF(ISERROR(FIND("4",tblSalaries[[#This Row],[How many hours of a day you work on Excel]])),"",4)</f>
        <v>4</v>
      </c>
      <c r="S346" s="10" t="str">
        <f>IF(ISERROR(FIND("5",tblSalaries[[#This Row],[How many hours of a day you work on Excel]])),"",5)</f>
        <v/>
      </c>
      <c r="T346" s="10">
        <f>IF(ISERROR(FIND("6",tblSalaries[[#This Row],[How many hours of a day you work on Excel]])),"",6)</f>
        <v>6</v>
      </c>
      <c r="U346" s="11" t="str">
        <f>IF(ISERROR(FIND("7",tblSalaries[[#This Row],[How many hours of a day you work on Excel]])),"",7)</f>
        <v/>
      </c>
      <c r="V346" s="11" t="str">
        <f>IF(ISERROR(FIND("8",tblSalaries[[#This Row],[How many hours of a day you work on Excel]])),"",8)</f>
        <v/>
      </c>
      <c r="W346" s="11">
        <f>IF(MAX(tblSalaries[[#This Row],[1 hour]:[8 hours]])=0,#N/A,MAX(tblSalaries[[#This Row],[1 hour]:[8 hours]]))</f>
        <v>6</v>
      </c>
      <c r="X346" s="11">
        <f>IF(ISERROR(tblSalaries[[#This Row],[max h]]),1,tblSalaries[[#This Row],[Salary in USD]]/tblSalaries[[#This Row],[max h]]/260)</f>
        <v>7.3076923076923075</v>
      </c>
      <c r="Y346" s="11">
        <f>IF(tblSalaries[[#This Row],[Years of Experience]]="",0,"0")</f>
        <v>0</v>
      </c>
      <c r="Z346"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346" s="11">
        <f>IF(tblSalaries[[#This Row],[Salary in USD]]&lt;1000,1,0)</f>
        <v>0</v>
      </c>
      <c r="AB346" s="11">
        <f>IF(AND(tblSalaries[[#This Row],[Salary in USD]]&gt;1000,tblSalaries[[#This Row],[Salary in USD]]&lt;2000),1,0)</f>
        <v>0</v>
      </c>
    </row>
    <row r="347" spans="2:28" ht="15" customHeight="1">
      <c r="B347" t="s">
        <v>2350</v>
      </c>
      <c r="C347" s="1">
        <v>41055.069652777776</v>
      </c>
      <c r="D347" s="4">
        <v>56000</v>
      </c>
      <c r="E347">
        <v>56000</v>
      </c>
      <c r="F347" t="s">
        <v>86</v>
      </c>
      <c r="G347">
        <f>tblSalaries[[#This Row],[clean Salary (in local currency)]]*VLOOKUP(tblSalaries[[#This Row],[Currency]],tblXrate[],2,FALSE)</f>
        <v>55068.245289698301</v>
      </c>
      <c r="H347" t="s">
        <v>431</v>
      </c>
      <c r="I347" t="s">
        <v>20</v>
      </c>
      <c r="J347" t="s">
        <v>88</v>
      </c>
      <c r="K347" t="str">
        <f>VLOOKUP(tblSalaries[[#This Row],[Where do you work]],tblCountries[[Actual]:[Mapping]],2,FALSE)</f>
        <v>Canada</v>
      </c>
      <c r="L347" t="s">
        <v>9</v>
      </c>
      <c r="O347" s="10" t="str">
        <f>IF(ISERROR(FIND("1",tblSalaries[[#This Row],[How many hours of a day you work on Excel]])),"",1)</f>
        <v/>
      </c>
      <c r="P347" s="11" t="str">
        <f>IF(ISERROR(FIND("2",tblSalaries[[#This Row],[How many hours of a day you work on Excel]])),"",2)</f>
        <v/>
      </c>
      <c r="Q347" s="10" t="str">
        <f>IF(ISERROR(FIND("3",tblSalaries[[#This Row],[How many hours of a day you work on Excel]])),"",3)</f>
        <v/>
      </c>
      <c r="R347" s="10">
        <f>IF(ISERROR(FIND("4",tblSalaries[[#This Row],[How many hours of a day you work on Excel]])),"",4)</f>
        <v>4</v>
      </c>
      <c r="S347" s="10" t="str">
        <f>IF(ISERROR(FIND("5",tblSalaries[[#This Row],[How many hours of a day you work on Excel]])),"",5)</f>
        <v/>
      </c>
      <c r="T347" s="10">
        <f>IF(ISERROR(FIND("6",tblSalaries[[#This Row],[How many hours of a day you work on Excel]])),"",6)</f>
        <v>6</v>
      </c>
      <c r="U347" s="11" t="str">
        <f>IF(ISERROR(FIND("7",tblSalaries[[#This Row],[How many hours of a day you work on Excel]])),"",7)</f>
        <v/>
      </c>
      <c r="V347" s="11" t="str">
        <f>IF(ISERROR(FIND("8",tblSalaries[[#This Row],[How many hours of a day you work on Excel]])),"",8)</f>
        <v/>
      </c>
      <c r="W347" s="11">
        <f>IF(MAX(tblSalaries[[#This Row],[1 hour]:[8 hours]])=0,#N/A,MAX(tblSalaries[[#This Row],[1 hour]:[8 hours]]))</f>
        <v>6</v>
      </c>
      <c r="X347" s="11">
        <f>IF(ISERROR(tblSalaries[[#This Row],[max h]]),1,tblSalaries[[#This Row],[Salary in USD]]/tblSalaries[[#This Row],[max h]]/260)</f>
        <v>35.300157236986088</v>
      </c>
      <c r="Y347" s="11">
        <f>IF(tblSalaries[[#This Row],[Years of Experience]]="",0,"0")</f>
        <v>0</v>
      </c>
      <c r="Z347"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347" s="11">
        <f>IF(tblSalaries[[#This Row],[Salary in USD]]&lt;1000,1,0)</f>
        <v>0</v>
      </c>
      <c r="AB347" s="11">
        <f>IF(AND(tblSalaries[[#This Row],[Salary in USD]]&gt;1000,tblSalaries[[#This Row],[Salary in USD]]&lt;2000),1,0)</f>
        <v>0</v>
      </c>
    </row>
    <row r="348" spans="2:28" ht="15" customHeight="1">
      <c r="B348" t="s">
        <v>2351</v>
      </c>
      <c r="C348" s="1">
        <v>41055.069768518515</v>
      </c>
      <c r="D348" s="4">
        <v>53000</v>
      </c>
      <c r="E348">
        <v>53000</v>
      </c>
      <c r="F348" t="s">
        <v>6</v>
      </c>
      <c r="G348">
        <f>tblSalaries[[#This Row],[clean Salary (in local currency)]]*VLOOKUP(tblSalaries[[#This Row],[Currency]],tblXrate[],2,FALSE)</f>
        <v>53000</v>
      </c>
      <c r="H348" t="s">
        <v>432</v>
      </c>
      <c r="I348" t="s">
        <v>52</v>
      </c>
      <c r="J348" t="s">
        <v>15</v>
      </c>
      <c r="K348" t="str">
        <f>VLOOKUP(tblSalaries[[#This Row],[Where do you work]],tblCountries[[Actual]:[Mapping]],2,FALSE)</f>
        <v>USA</v>
      </c>
      <c r="L348" t="s">
        <v>18</v>
      </c>
      <c r="O348" s="10" t="str">
        <f>IF(ISERROR(FIND("1",tblSalaries[[#This Row],[How many hours of a day you work on Excel]])),"",1)</f>
        <v/>
      </c>
      <c r="P348" s="11">
        <f>IF(ISERROR(FIND("2",tblSalaries[[#This Row],[How many hours of a day you work on Excel]])),"",2)</f>
        <v>2</v>
      </c>
      <c r="Q348" s="10">
        <f>IF(ISERROR(FIND("3",tblSalaries[[#This Row],[How many hours of a day you work on Excel]])),"",3)</f>
        <v>3</v>
      </c>
      <c r="R348" s="10" t="str">
        <f>IF(ISERROR(FIND("4",tblSalaries[[#This Row],[How many hours of a day you work on Excel]])),"",4)</f>
        <v/>
      </c>
      <c r="S348" s="10" t="str">
        <f>IF(ISERROR(FIND("5",tblSalaries[[#This Row],[How many hours of a day you work on Excel]])),"",5)</f>
        <v/>
      </c>
      <c r="T348" s="10" t="str">
        <f>IF(ISERROR(FIND("6",tblSalaries[[#This Row],[How many hours of a day you work on Excel]])),"",6)</f>
        <v/>
      </c>
      <c r="U348" s="11" t="str">
        <f>IF(ISERROR(FIND("7",tblSalaries[[#This Row],[How many hours of a day you work on Excel]])),"",7)</f>
        <v/>
      </c>
      <c r="V348" s="11" t="str">
        <f>IF(ISERROR(FIND("8",tblSalaries[[#This Row],[How many hours of a day you work on Excel]])),"",8)</f>
        <v/>
      </c>
      <c r="W348" s="11">
        <f>IF(MAX(tblSalaries[[#This Row],[1 hour]:[8 hours]])=0,#N/A,MAX(tblSalaries[[#This Row],[1 hour]:[8 hours]]))</f>
        <v>3</v>
      </c>
      <c r="X348" s="11">
        <f>IF(ISERROR(tblSalaries[[#This Row],[max h]]),1,tblSalaries[[#This Row],[Salary in USD]]/tblSalaries[[#This Row],[max h]]/260)</f>
        <v>67.948717948717956</v>
      </c>
      <c r="Y348" s="11">
        <f>IF(tblSalaries[[#This Row],[Years of Experience]]="",0,"0")</f>
        <v>0</v>
      </c>
      <c r="Z348"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348" s="11">
        <f>IF(tblSalaries[[#This Row],[Salary in USD]]&lt;1000,1,0)</f>
        <v>0</v>
      </c>
      <c r="AB348" s="11">
        <f>IF(AND(tblSalaries[[#This Row],[Salary in USD]]&gt;1000,tblSalaries[[#This Row],[Salary in USD]]&lt;2000),1,0)</f>
        <v>0</v>
      </c>
    </row>
    <row r="349" spans="2:28" ht="15" customHeight="1">
      <c r="B349" t="s">
        <v>2352</v>
      </c>
      <c r="C349" s="1">
        <v>41055.070034722223</v>
      </c>
      <c r="D349" s="4">
        <v>130000</v>
      </c>
      <c r="E349">
        <v>130000</v>
      </c>
      <c r="F349" t="s">
        <v>6</v>
      </c>
      <c r="G349">
        <f>tblSalaries[[#This Row],[clean Salary (in local currency)]]*VLOOKUP(tblSalaries[[#This Row],[Currency]],tblXrate[],2,FALSE)</f>
        <v>130000</v>
      </c>
      <c r="H349" t="s">
        <v>433</v>
      </c>
      <c r="I349" t="s">
        <v>279</v>
      </c>
      <c r="J349" t="s">
        <v>15</v>
      </c>
      <c r="K349" t="str">
        <f>VLOOKUP(tblSalaries[[#This Row],[Where do you work]],tblCountries[[Actual]:[Mapping]],2,FALSE)</f>
        <v>USA</v>
      </c>
      <c r="L349" t="s">
        <v>9</v>
      </c>
      <c r="O349" s="10" t="str">
        <f>IF(ISERROR(FIND("1",tblSalaries[[#This Row],[How many hours of a day you work on Excel]])),"",1)</f>
        <v/>
      </c>
      <c r="P349" s="11" t="str">
        <f>IF(ISERROR(FIND("2",tblSalaries[[#This Row],[How many hours of a day you work on Excel]])),"",2)</f>
        <v/>
      </c>
      <c r="Q349" s="10" t="str">
        <f>IF(ISERROR(FIND("3",tblSalaries[[#This Row],[How many hours of a day you work on Excel]])),"",3)</f>
        <v/>
      </c>
      <c r="R349" s="10">
        <f>IF(ISERROR(FIND("4",tblSalaries[[#This Row],[How many hours of a day you work on Excel]])),"",4)</f>
        <v>4</v>
      </c>
      <c r="S349" s="10" t="str">
        <f>IF(ISERROR(FIND("5",tblSalaries[[#This Row],[How many hours of a day you work on Excel]])),"",5)</f>
        <v/>
      </c>
      <c r="T349" s="10">
        <f>IF(ISERROR(FIND("6",tblSalaries[[#This Row],[How many hours of a day you work on Excel]])),"",6)</f>
        <v>6</v>
      </c>
      <c r="U349" s="11" t="str">
        <f>IF(ISERROR(FIND("7",tblSalaries[[#This Row],[How many hours of a day you work on Excel]])),"",7)</f>
        <v/>
      </c>
      <c r="V349" s="11" t="str">
        <f>IF(ISERROR(FIND("8",tblSalaries[[#This Row],[How many hours of a day you work on Excel]])),"",8)</f>
        <v/>
      </c>
      <c r="W349" s="11">
        <f>IF(MAX(tblSalaries[[#This Row],[1 hour]:[8 hours]])=0,#N/A,MAX(tblSalaries[[#This Row],[1 hour]:[8 hours]]))</f>
        <v>6</v>
      </c>
      <c r="X349" s="11">
        <f>IF(ISERROR(tblSalaries[[#This Row],[max h]]),1,tblSalaries[[#This Row],[Salary in USD]]/tblSalaries[[#This Row],[max h]]/260)</f>
        <v>83.333333333333343</v>
      </c>
      <c r="Y349" s="11">
        <f>IF(tblSalaries[[#This Row],[Years of Experience]]="",0,"0")</f>
        <v>0</v>
      </c>
      <c r="Z349"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349" s="11">
        <f>IF(tblSalaries[[#This Row],[Salary in USD]]&lt;1000,1,0)</f>
        <v>0</v>
      </c>
      <c r="AB349" s="11">
        <f>IF(AND(tblSalaries[[#This Row],[Salary in USD]]&gt;1000,tblSalaries[[#This Row],[Salary in USD]]&lt;2000),1,0)</f>
        <v>0</v>
      </c>
    </row>
    <row r="350" spans="2:28" ht="15" customHeight="1">
      <c r="B350" t="s">
        <v>2353</v>
      </c>
      <c r="C350" s="1">
        <v>41055.070509259262</v>
      </c>
      <c r="D350" s="4" t="s">
        <v>434</v>
      </c>
      <c r="E350">
        <v>370000</v>
      </c>
      <c r="F350" t="s">
        <v>40</v>
      </c>
      <c r="G350">
        <f>tblSalaries[[#This Row],[clean Salary (in local currency)]]*VLOOKUP(tblSalaries[[#This Row],[Currency]],tblXrate[],2,FALSE)</f>
        <v>6588.9291743537506</v>
      </c>
      <c r="H350" t="s">
        <v>435</v>
      </c>
      <c r="I350" t="s">
        <v>20</v>
      </c>
      <c r="J350" t="s">
        <v>8</v>
      </c>
      <c r="K350" t="str">
        <f>VLOOKUP(tblSalaries[[#This Row],[Where do you work]],tblCountries[[Actual]:[Mapping]],2,FALSE)</f>
        <v>India</v>
      </c>
      <c r="L350" t="s">
        <v>13</v>
      </c>
      <c r="O350" s="10" t="str">
        <f>IF(ISERROR(FIND("1",tblSalaries[[#This Row],[How many hours of a day you work on Excel]])),"",1)</f>
        <v/>
      </c>
      <c r="P350" s="11" t="str">
        <f>IF(ISERROR(FIND("2",tblSalaries[[#This Row],[How many hours of a day you work on Excel]])),"",2)</f>
        <v/>
      </c>
      <c r="Q350" s="10" t="str">
        <f>IF(ISERROR(FIND("3",tblSalaries[[#This Row],[How many hours of a day you work on Excel]])),"",3)</f>
        <v/>
      </c>
      <c r="R350" s="10" t="str">
        <f>IF(ISERROR(FIND("4",tblSalaries[[#This Row],[How many hours of a day you work on Excel]])),"",4)</f>
        <v/>
      </c>
      <c r="S350" s="10" t="str">
        <f>IF(ISERROR(FIND("5",tblSalaries[[#This Row],[How many hours of a day you work on Excel]])),"",5)</f>
        <v/>
      </c>
      <c r="T350" s="10" t="str">
        <f>IF(ISERROR(FIND("6",tblSalaries[[#This Row],[How many hours of a day you work on Excel]])),"",6)</f>
        <v/>
      </c>
      <c r="U350" s="11" t="str">
        <f>IF(ISERROR(FIND("7",tblSalaries[[#This Row],[How many hours of a day you work on Excel]])),"",7)</f>
        <v/>
      </c>
      <c r="V350" s="11">
        <f>IF(ISERROR(FIND("8",tblSalaries[[#This Row],[How many hours of a day you work on Excel]])),"",8)</f>
        <v>8</v>
      </c>
      <c r="W350" s="11">
        <f>IF(MAX(tblSalaries[[#This Row],[1 hour]:[8 hours]])=0,#N/A,MAX(tblSalaries[[#This Row],[1 hour]:[8 hours]]))</f>
        <v>8</v>
      </c>
      <c r="X350" s="11">
        <f>IF(ISERROR(tblSalaries[[#This Row],[max h]]),1,tblSalaries[[#This Row],[Salary in USD]]/tblSalaries[[#This Row],[max h]]/260)</f>
        <v>3.1677544107469955</v>
      </c>
      <c r="Y350" s="11">
        <f>IF(tblSalaries[[#This Row],[Years of Experience]]="",0,"0")</f>
        <v>0</v>
      </c>
      <c r="Z350"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350" s="11">
        <f>IF(tblSalaries[[#This Row],[Salary in USD]]&lt;1000,1,0)</f>
        <v>0</v>
      </c>
      <c r="AB350" s="11">
        <f>IF(AND(tblSalaries[[#This Row],[Salary in USD]]&gt;1000,tblSalaries[[#This Row],[Salary in USD]]&lt;2000),1,0)</f>
        <v>0</v>
      </c>
    </row>
    <row r="351" spans="2:28" ht="15" customHeight="1">
      <c r="B351" t="s">
        <v>2354</v>
      </c>
      <c r="C351" s="1">
        <v>41055.070752314816</v>
      </c>
      <c r="D351" s="4">
        <v>160000</v>
      </c>
      <c r="E351">
        <v>160000</v>
      </c>
      <c r="F351" t="s">
        <v>86</v>
      </c>
      <c r="G351">
        <f>tblSalaries[[#This Row],[clean Salary (in local currency)]]*VLOOKUP(tblSalaries[[#This Row],[Currency]],tblXrate[],2,FALSE)</f>
        <v>157337.8436848523</v>
      </c>
      <c r="H351" t="s">
        <v>356</v>
      </c>
      <c r="I351" t="s">
        <v>356</v>
      </c>
      <c r="J351" t="s">
        <v>88</v>
      </c>
      <c r="K351" t="str">
        <f>VLOOKUP(tblSalaries[[#This Row],[Where do you work]],tblCountries[[Actual]:[Mapping]],2,FALSE)</f>
        <v>Canada</v>
      </c>
      <c r="L351" t="s">
        <v>18</v>
      </c>
      <c r="O351" s="10" t="str">
        <f>IF(ISERROR(FIND("1",tblSalaries[[#This Row],[How many hours of a day you work on Excel]])),"",1)</f>
        <v/>
      </c>
      <c r="P351" s="11">
        <f>IF(ISERROR(FIND("2",tblSalaries[[#This Row],[How many hours of a day you work on Excel]])),"",2)</f>
        <v>2</v>
      </c>
      <c r="Q351" s="10">
        <f>IF(ISERROR(FIND("3",tblSalaries[[#This Row],[How many hours of a day you work on Excel]])),"",3)</f>
        <v>3</v>
      </c>
      <c r="R351" s="10" t="str">
        <f>IF(ISERROR(FIND("4",tblSalaries[[#This Row],[How many hours of a day you work on Excel]])),"",4)</f>
        <v/>
      </c>
      <c r="S351" s="10" t="str">
        <f>IF(ISERROR(FIND("5",tblSalaries[[#This Row],[How many hours of a day you work on Excel]])),"",5)</f>
        <v/>
      </c>
      <c r="T351" s="10" t="str">
        <f>IF(ISERROR(FIND("6",tblSalaries[[#This Row],[How many hours of a day you work on Excel]])),"",6)</f>
        <v/>
      </c>
      <c r="U351" s="11" t="str">
        <f>IF(ISERROR(FIND("7",tblSalaries[[#This Row],[How many hours of a day you work on Excel]])),"",7)</f>
        <v/>
      </c>
      <c r="V351" s="11" t="str">
        <f>IF(ISERROR(FIND("8",tblSalaries[[#This Row],[How many hours of a day you work on Excel]])),"",8)</f>
        <v/>
      </c>
      <c r="W351" s="11">
        <f>IF(MAX(tblSalaries[[#This Row],[1 hour]:[8 hours]])=0,#N/A,MAX(tblSalaries[[#This Row],[1 hour]:[8 hours]]))</f>
        <v>3</v>
      </c>
      <c r="X351" s="11">
        <f>IF(ISERROR(tblSalaries[[#This Row],[max h]]),1,tblSalaries[[#This Row],[Salary in USD]]/tblSalaries[[#This Row],[max h]]/260)</f>
        <v>201.71518421134911</v>
      </c>
      <c r="Y351" s="11">
        <f>IF(tblSalaries[[#This Row],[Years of Experience]]="",0,"0")</f>
        <v>0</v>
      </c>
      <c r="Z351"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351" s="11">
        <f>IF(tblSalaries[[#This Row],[Salary in USD]]&lt;1000,1,0)</f>
        <v>0</v>
      </c>
      <c r="AB351" s="11">
        <f>IF(AND(tblSalaries[[#This Row],[Salary in USD]]&gt;1000,tblSalaries[[#This Row],[Salary in USD]]&lt;2000),1,0)</f>
        <v>0</v>
      </c>
    </row>
    <row r="352" spans="2:28" ht="15" customHeight="1">
      <c r="B352" t="s">
        <v>2355</v>
      </c>
      <c r="C352" s="1">
        <v>41055.070763888885</v>
      </c>
      <c r="D352" s="4">
        <v>44200</v>
      </c>
      <c r="E352">
        <v>44200</v>
      </c>
      <c r="F352" t="s">
        <v>6</v>
      </c>
      <c r="G352">
        <f>tblSalaries[[#This Row],[clean Salary (in local currency)]]*VLOOKUP(tblSalaries[[#This Row],[Currency]],tblXrate[],2,FALSE)</f>
        <v>44200</v>
      </c>
      <c r="H352" t="s">
        <v>436</v>
      </c>
      <c r="I352" t="s">
        <v>20</v>
      </c>
      <c r="J352" t="s">
        <v>15</v>
      </c>
      <c r="K352" t="str">
        <f>VLOOKUP(tblSalaries[[#This Row],[Where do you work]],tblCountries[[Actual]:[Mapping]],2,FALSE)</f>
        <v>USA</v>
      </c>
      <c r="L352" t="s">
        <v>13</v>
      </c>
      <c r="O352" s="10" t="str">
        <f>IF(ISERROR(FIND("1",tblSalaries[[#This Row],[How many hours of a day you work on Excel]])),"",1)</f>
        <v/>
      </c>
      <c r="P352" s="11" t="str">
        <f>IF(ISERROR(FIND("2",tblSalaries[[#This Row],[How many hours of a day you work on Excel]])),"",2)</f>
        <v/>
      </c>
      <c r="Q352" s="10" t="str">
        <f>IF(ISERROR(FIND("3",tblSalaries[[#This Row],[How many hours of a day you work on Excel]])),"",3)</f>
        <v/>
      </c>
      <c r="R352" s="10" t="str">
        <f>IF(ISERROR(FIND("4",tblSalaries[[#This Row],[How many hours of a day you work on Excel]])),"",4)</f>
        <v/>
      </c>
      <c r="S352" s="10" t="str">
        <f>IF(ISERROR(FIND("5",tblSalaries[[#This Row],[How many hours of a day you work on Excel]])),"",5)</f>
        <v/>
      </c>
      <c r="T352" s="10" t="str">
        <f>IF(ISERROR(FIND("6",tblSalaries[[#This Row],[How many hours of a day you work on Excel]])),"",6)</f>
        <v/>
      </c>
      <c r="U352" s="11" t="str">
        <f>IF(ISERROR(FIND("7",tblSalaries[[#This Row],[How many hours of a day you work on Excel]])),"",7)</f>
        <v/>
      </c>
      <c r="V352" s="11">
        <f>IF(ISERROR(FIND("8",tblSalaries[[#This Row],[How many hours of a day you work on Excel]])),"",8)</f>
        <v>8</v>
      </c>
      <c r="W352" s="11">
        <f>IF(MAX(tblSalaries[[#This Row],[1 hour]:[8 hours]])=0,#N/A,MAX(tblSalaries[[#This Row],[1 hour]:[8 hours]]))</f>
        <v>8</v>
      </c>
      <c r="X352" s="11">
        <f>IF(ISERROR(tblSalaries[[#This Row],[max h]]),1,tblSalaries[[#This Row],[Salary in USD]]/tblSalaries[[#This Row],[max h]]/260)</f>
        <v>21.25</v>
      </c>
      <c r="Y352" s="11">
        <f>IF(tblSalaries[[#This Row],[Years of Experience]]="",0,"0")</f>
        <v>0</v>
      </c>
      <c r="Z352"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352" s="11">
        <f>IF(tblSalaries[[#This Row],[Salary in USD]]&lt;1000,1,0)</f>
        <v>0</v>
      </c>
      <c r="AB352" s="11">
        <f>IF(AND(tblSalaries[[#This Row],[Salary in USD]]&gt;1000,tblSalaries[[#This Row],[Salary in USD]]&lt;2000),1,0)</f>
        <v>0</v>
      </c>
    </row>
    <row r="353" spans="2:28" ht="15" customHeight="1">
      <c r="B353" t="s">
        <v>2356</v>
      </c>
      <c r="C353" s="1">
        <v>41055.070914351854</v>
      </c>
      <c r="D353" s="4">
        <v>56000</v>
      </c>
      <c r="E353">
        <v>56000</v>
      </c>
      <c r="F353" t="s">
        <v>6</v>
      </c>
      <c r="G353">
        <f>tblSalaries[[#This Row],[clean Salary (in local currency)]]*VLOOKUP(tblSalaries[[#This Row],[Currency]],tblXrate[],2,FALSE)</f>
        <v>56000</v>
      </c>
      <c r="H353" t="s">
        <v>437</v>
      </c>
      <c r="I353" t="s">
        <v>52</v>
      </c>
      <c r="J353" t="s">
        <v>15</v>
      </c>
      <c r="K353" t="str">
        <f>VLOOKUP(tblSalaries[[#This Row],[Where do you work]],tblCountries[[Actual]:[Mapping]],2,FALSE)</f>
        <v>USA</v>
      </c>
      <c r="L353" t="s">
        <v>18</v>
      </c>
      <c r="O353" s="10" t="str">
        <f>IF(ISERROR(FIND("1",tblSalaries[[#This Row],[How many hours of a day you work on Excel]])),"",1)</f>
        <v/>
      </c>
      <c r="P353" s="11">
        <f>IF(ISERROR(FIND("2",tblSalaries[[#This Row],[How many hours of a day you work on Excel]])),"",2)</f>
        <v>2</v>
      </c>
      <c r="Q353" s="10">
        <f>IF(ISERROR(FIND("3",tblSalaries[[#This Row],[How many hours of a day you work on Excel]])),"",3)</f>
        <v>3</v>
      </c>
      <c r="R353" s="10" t="str">
        <f>IF(ISERROR(FIND("4",tblSalaries[[#This Row],[How many hours of a day you work on Excel]])),"",4)</f>
        <v/>
      </c>
      <c r="S353" s="10" t="str">
        <f>IF(ISERROR(FIND("5",tblSalaries[[#This Row],[How many hours of a day you work on Excel]])),"",5)</f>
        <v/>
      </c>
      <c r="T353" s="10" t="str">
        <f>IF(ISERROR(FIND("6",tblSalaries[[#This Row],[How many hours of a day you work on Excel]])),"",6)</f>
        <v/>
      </c>
      <c r="U353" s="11" t="str">
        <f>IF(ISERROR(FIND("7",tblSalaries[[#This Row],[How many hours of a day you work on Excel]])),"",7)</f>
        <v/>
      </c>
      <c r="V353" s="11" t="str">
        <f>IF(ISERROR(FIND("8",tblSalaries[[#This Row],[How many hours of a day you work on Excel]])),"",8)</f>
        <v/>
      </c>
      <c r="W353" s="11">
        <f>IF(MAX(tblSalaries[[#This Row],[1 hour]:[8 hours]])=0,#N/A,MAX(tblSalaries[[#This Row],[1 hour]:[8 hours]]))</f>
        <v>3</v>
      </c>
      <c r="X353" s="11">
        <f>IF(ISERROR(tblSalaries[[#This Row],[max h]]),1,tblSalaries[[#This Row],[Salary in USD]]/tblSalaries[[#This Row],[max h]]/260)</f>
        <v>71.794871794871796</v>
      </c>
      <c r="Y353" s="11">
        <f>IF(tblSalaries[[#This Row],[Years of Experience]]="",0,"0")</f>
        <v>0</v>
      </c>
      <c r="Z353"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353" s="11">
        <f>IF(tblSalaries[[#This Row],[Salary in USD]]&lt;1000,1,0)</f>
        <v>0</v>
      </c>
      <c r="AB353" s="11">
        <f>IF(AND(tblSalaries[[#This Row],[Salary in USD]]&gt;1000,tblSalaries[[#This Row],[Salary in USD]]&lt;2000),1,0)</f>
        <v>0</v>
      </c>
    </row>
    <row r="354" spans="2:28" ht="15" customHeight="1">
      <c r="B354" t="s">
        <v>2357</v>
      </c>
      <c r="C354" s="1">
        <v>41055.071145833332</v>
      </c>
      <c r="D354" s="4">
        <v>72500</v>
      </c>
      <c r="E354">
        <v>72500</v>
      </c>
      <c r="F354" t="s">
        <v>6</v>
      </c>
      <c r="G354">
        <f>tblSalaries[[#This Row],[clean Salary (in local currency)]]*VLOOKUP(tblSalaries[[#This Row],[Currency]],tblXrate[],2,FALSE)</f>
        <v>72500</v>
      </c>
      <c r="H354" t="s">
        <v>438</v>
      </c>
      <c r="I354" t="s">
        <v>279</v>
      </c>
      <c r="J354" t="s">
        <v>15</v>
      </c>
      <c r="K354" t="str">
        <f>VLOOKUP(tblSalaries[[#This Row],[Where do you work]],tblCountries[[Actual]:[Mapping]],2,FALSE)</f>
        <v>USA</v>
      </c>
      <c r="L354" t="s">
        <v>18</v>
      </c>
      <c r="O354" s="10" t="str">
        <f>IF(ISERROR(FIND("1",tblSalaries[[#This Row],[How many hours of a day you work on Excel]])),"",1)</f>
        <v/>
      </c>
      <c r="P354" s="11">
        <f>IF(ISERROR(FIND("2",tblSalaries[[#This Row],[How many hours of a day you work on Excel]])),"",2)</f>
        <v>2</v>
      </c>
      <c r="Q354" s="10">
        <f>IF(ISERROR(FIND("3",tblSalaries[[#This Row],[How many hours of a day you work on Excel]])),"",3)</f>
        <v>3</v>
      </c>
      <c r="R354" s="10" t="str">
        <f>IF(ISERROR(FIND("4",tblSalaries[[#This Row],[How many hours of a day you work on Excel]])),"",4)</f>
        <v/>
      </c>
      <c r="S354" s="10" t="str">
        <f>IF(ISERROR(FIND("5",tblSalaries[[#This Row],[How many hours of a day you work on Excel]])),"",5)</f>
        <v/>
      </c>
      <c r="T354" s="10" t="str">
        <f>IF(ISERROR(FIND("6",tblSalaries[[#This Row],[How many hours of a day you work on Excel]])),"",6)</f>
        <v/>
      </c>
      <c r="U354" s="11" t="str">
        <f>IF(ISERROR(FIND("7",tblSalaries[[#This Row],[How many hours of a day you work on Excel]])),"",7)</f>
        <v/>
      </c>
      <c r="V354" s="11" t="str">
        <f>IF(ISERROR(FIND("8",tblSalaries[[#This Row],[How many hours of a day you work on Excel]])),"",8)</f>
        <v/>
      </c>
      <c r="W354" s="11">
        <f>IF(MAX(tblSalaries[[#This Row],[1 hour]:[8 hours]])=0,#N/A,MAX(tblSalaries[[#This Row],[1 hour]:[8 hours]]))</f>
        <v>3</v>
      </c>
      <c r="X354" s="11">
        <f>IF(ISERROR(tblSalaries[[#This Row],[max h]]),1,tblSalaries[[#This Row],[Salary in USD]]/tblSalaries[[#This Row],[max h]]/260)</f>
        <v>92.948717948717956</v>
      </c>
      <c r="Y354" s="11">
        <f>IF(tblSalaries[[#This Row],[Years of Experience]]="",0,"0")</f>
        <v>0</v>
      </c>
      <c r="Z354"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354" s="11">
        <f>IF(tblSalaries[[#This Row],[Salary in USD]]&lt;1000,1,0)</f>
        <v>0</v>
      </c>
      <c r="AB354" s="11">
        <f>IF(AND(tblSalaries[[#This Row],[Salary in USD]]&gt;1000,tblSalaries[[#This Row],[Salary in USD]]&lt;2000),1,0)</f>
        <v>0</v>
      </c>
    </row>
    <row r="355" spans="2:28" ht="15" customHeight="1">
      <c r="B355" t="s">
        <v>2358</v>
      </c>
      <c r="C355" s="1">
        <v>41055.071192129632</v>
      </c>
      <c r="D355" s="4">
        <v>75000</v>
      </c>
      <c r="E355">
        <v>75000</v>
      </c>
      <c r="F355" t="s">
        <v>86</v>
      </c>
      <c r="G355">
        <f>tblSalaries[[#This Row],[clean Salary (in local currency)]]*VLOOKUP(tblSalaries[[#This Row],[Currency]],tblXrate[],2,FALSE)</f>
        <v>73752.11422727452</v>
      </c>
      <c r="H355" t="s">
        <v>439</v>
      </c>
      <c r="I355" t="s">
        <v>20</v>
      </c>
      <c r="J355" t="s">
        <v>205</v>
      </c>
      <c r="K355" t="str">
        <f>VLOOKUP(tblSalaries[[#This Row],[Where do you work]],tblCountries[[Actual]:[Mapping]],2,FALSE)</f>
        <v>Canada</v>
      </c>
      <c r="L355" t="s">
        <v>9</v>
      </c>
      <c r="O355" s="10" t="str">
        <f>IF(ISERROR(FIND("1",tblSalaries[[#This Row],[How many hours of a day you work on Excel]])),"",1)</f>
        <v/>
      </c>
      <c r="P355" s="11" t="str">
        <f>IF(ISERROR(FIND("2",tblSalaries[[#This Row],[How many hours of a day you work on Excel]])),"",2)</f>
        <v/>
      </c>
      <c r="Q355" s="10" t="str">
        <f>IF(ISERROR(FIND("3",tblSalaries[[#This Row],[How many hours of a day you work on Excel]])),"",3)</f>
        <v/>
      </c>
      <c r="R355" s="10">
        <f>IF(ISERROR(FIND("4",tblSalaries[[#This Row],[How many hours of a day you work on Excel]])),"",4)</f>
        <v>4</v>
      </c>
      <c r="S355" s="10" t="str">
        <f>IF(ISERROR(FIND("5",tblSalaries[[#This Row],[How many hours of a day you work on Excel]])),"",5)</f>
        <v/>
      </c>
      <c r="T355" s="10">
        <f>IF(ISERROR(FIND("6",tblSalaries[[#This Row],[How many hours of a day you work on Excel]])),"",6)</f>
        <v>6</v>
      </c>
      <c r="U355" s="11" t="str">
        <f>IF(ISERROR(FIND("7",tblSalaries[[#This Row],[How many hours of a day you work on Excel]])),"",7)</f>
        <v/>
      </c>
      <c r="V355" s="11" t="str">
        <f>IF(ISERROR(FIND("8",tblSalaries[[#This Row],[How many hours of a day you work on Excel]])),"",8)</f>
        <v/>
      </c>
      <c r="W355" s="11">
        <f>IF(MAX(tblSalaries[[#This Row],[1 hour]:[8 hours]])=0,#N/A,MAX(tblSalaries[[#This Row],[1 hour]:[8 hours]]))</f>
        <v>6</v>
      </c>
      <c r="X355" s="11">
        <f>IF(ISERROR(tblSalaries[[#This Row],[max h]]),1,tblSalaries[[#This Row],[Salary in USD]]/tblSalaries[[#This Row],[max h]]/260)</f>
        <v>47.27699629953495</v>
      </c>
      <c r="Y355" s="11">
        <f>IF(tblSalaries[[#This Row],[Years of Experience]]="",0,"0")</f>
        <v>0</v>
      </c>
      <c r="Z355"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355" s="11">
        <f>IF(tblSalaries[[#This Row],[Salary in USD]]&lt;1000,1,0)</f>
        <v>0</v>
      </c>
      <c r="AB355" s="11">
        <f>IF(AND(tblSalaries[[#This Row],[Salary in USD]]&gt;1000,tblSalaries[[#This Row],[Salary in USD]]&lt;2000),1,0)</f>
        <v>0</v>
      </c>
    </row>
    <row r="356" spans="2:28" ht="15" customHeight="1">
      <c r="B356" t="s">
        <v>2359</v>
      </c>
      <c r="C356" s="1">
        <v>41055.071446759262</v>
      </c>
      <c r="D356" s="4" t="s">
        <v>440</v>
      </c>
      <c r="E356">
        <v>170000</v>
      </c>
      <c r="F356" t="s">
        <v>6</v>
      </c>
      <c r="G356">
        <f>tblSalaries[[#This Row],[clean Salary (in local currency)]]*VLOOKUP(tblSalaries[[#This Row],[Currency]],tblXrate[],2,FALSE)</f>
        <v>170000</v>
      </c>
      <c r="H356" t="s">
        <v>441</v>
      </c>
      <c r="I356" t="s">
        <v>20</v>
      </c>
      <c r="J356" t="s">
        <v>71</v>
      </c>
      <c r="K356" t="str">
        <f>VLOOKUP(tblSalaries[[#This Row],[Where do you work]],tblCountries[[Actual]:[Mapping]],2,FALSE)</f>
        <v>UK</v>
      </c>
      <c r="L356" t="s">
        <v>186</v>
      </c>
      <c r="O356" s="10" t="str">
        <f>IF(ISERROR(FIND("1",tblSalaries[[#This Row],[How many hours of a day you work on Excel]])),"",1)</f>
        <v/>
      </c>
      <c r="P356" s="11" t="str">
        <f>IF(ISERROR(FIND("2",tblSalaries[[#This Row],[How many hours of a day you work on Excel]])),"",2)</f>
        <v/>
      </c>
      <c r="Q356" s="10" t="str">
        <f>IF(ISERROR(FIND("3",tblSalaries[[#This Row],[How many hours of a day you work on Excel]])),"",3)</f>
        <v/>
      </c>
      <c r="R356" s="10" t="str">
        <f>IF(ISERROR(FIND("4",tblSalaries[[#This Row],[How many hours of a day you work on Excel]])),"",4)</f>
        <v/>
      </c>
      <c r="S356" s="10" t="str">
        <f>IF(ISERROR(FIND("5",tblSalaries[[#This Row],[How many hours of a day you work on Excel]])),"",5)</f>
        <v/>
      </c>
      <c r="T356" s="10" t="str">
        <f>IF(ISERROR(FIND("6",tblSalaries[[#This Row],[How many hours of a day you work on Excel]])),"",6)</f>
        <v/>
      </c>
      <c r="U356" s="11" t="str">
        <f>IF(ISERROR(FIND("7",tblSalaries[[#This Row],[How many hours of a day you work on Excel]])),"",7)</f>
        <v/>
      </c>
      <c r="V356" s="11" t="str">
        <f>IF(ISERROR(FIND("8",tblSalaries[[#This Row],[How many hours of a day you work on Excel]])),"",8)</f>
        <v/>
      </c>
      <c r="W356" s="11" t="e">
        <f>IF(MAX(tblSalaries[[#This Row],[1 hour]:[8 hours]])=0,#N/A,MAX(tblSalaries[[#This Row],[1 hour]:[8 hours]]))</f>
        <v>#N/A</v>
      </c>
      <c r="X356" s="11">
        <f>IF(ISERROR(tblSalaries[[#This Row],[max h]]),1,tblSalaries[[#This Row],[Salary in USD]]/tblSalaries[[#This Row],[max h]]/260)</f>
        <v>1</v>
      </c>
      <c r="Y356" s="11">
        <f>IF(tblSalaries[[#This Row],[Years of Experience]]="",0,"0")</f>
        <v>0</v>
      </c>
      <c r="Z356"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356" s="11">
        <f>IF(tblSalaries[[#This Row],[Salary in USD]]&lt;1000,1,0)</f>
        <v>0</v>
      </c>
      <c r="AB356" s="11">
        <f>IF(AND(tblSalaries[[#This Row],[Salary in USD]]&gt;1000,tblSalaries[[#This Row],[Salary in USD]]&lt;2000),1,0)</f>
        <v>0</v>
      </c>
    </row>
    <row r="357" spans="2:28" ht="15" customHeight="1">
      <c r="B357" t="s">
        <v>2360</v>
      </c>
      <c r="C357" s="1">
        <v>41055.072083333333</v>
      </c>
      <c r="D357" s="4">
        <v>68000</v>
      </c>
      <c r="E357">
        <v>68000</v>
      </c>
      <c r="F357" t="s">
        <v>6</v>
      </c>
      <c r="G357">
        <f>tblSalaries[[#This Row],[clean Salary (in local currency)]]*VLOOKUP(tblSalaries[[#This Row],[Currency]],tblXrate[],2,FALSE)</f>
        <v>68000</v>
      </c>
      <c r="H357" t="s">
        <v>201</v>
      </c>
      <c r="I357" t="s">
        <v>52</v>
      </c>
      <c r="J357" t="s">
        <v>15</v>
      </c>
      <c r="K357" t="str">
        <f>VLOOKUP(tblSalaries[[#This Row],[Where do you work]],tblCountries[[Actual]:[Mapping]],2,FALSE)</f>
        <v>USA</v>
      </c>
      <c r="L357" t="s">
        <v>18</v>
      </c>
      <c r="O357" s="10" t="str">
        <f>IF(ISERROR(FIND("1",tblSalaries[[#This Row],[How many hours of a day you work on Excel]])),"",1)</f>
        <v/>
      </c>
      <c r="P357" s="11">
        <f>IF(ISERROR(FIND("2",tblSalaries[[#This Row],[How many hours of a day you work on Excel]])),"",2)</f>
        <v>2</v>
      </c>
      <c r="Q357" s="10">
        <f>IF(ISERROR(FIND("3",tblSalaries[[#This Row],[How many hours of a day you work on Excel]])),"",3)</f>
        <v>3</v>
      </c>
      <c r="R357" s="10" t="str">
        <f>IF(ISERROR(FIND("4",tblSalaries[[#This Row],[How many hours of a day you work on Excel]])),"",4)</f>
        <v/>
      </c>
      <c r="S357" s="10" t="str">
        <f>IF(ISERROR(FIND("5",tblSalaries[[#This Row],[How many hours of a day you work on Excel]])),"",5)</f>
        <v/>
      </c>
      <c r="T357" s="10" t="str">
        <f>IF(ISERROR(FIND("6",tblSalaries[[#This Row],[How many hours of a day you work on Excel]])),"",6)</f>
        <v/>
      </c>
      <c r="U357" s="11" t="str">
        <f>IF(ISERROR(FIND("7",tblSalaries[[#This Row],[How many hours of a day you work on Excel]])),"",7)</f>
        <v/>
      </c>
      <c r="V357" s="11" t="str">
        <f>IF(ISERROR(FIND("8",tblSalaries[[#This Row],[How many hours of a day you work on Excel]])),"",8)</f>
        <v/>
      </c>
      <c r="W357" s="11">
        <f>IF(MAX(tblSalaries[[#This Row],[1 hour]:[8 hours]])=0,#N/A,MAX(tblSalaries[[#This Row],[1 hour]:[8 hours]]))</f>
        <v>3</v>
      </c>
      <c r="X357" s="11">
        <f>IF(ISERROR(tblSalaries[[#This Row],[max h]]),1,tblSalaries[[#This Row],[Salary in USD]]/tblSalaries[[#This Row],[max h]]/260)</f>
        <v>87.179487179487182</v>
      </c>
      <c r="Y357" s="11">
        <f>IF(tblSalaries[[#This Row],[Years of Experience]]="",0,"0")</f>
        <v>0</v>
      </c>
      <c r="Z357"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357" s="11">
        <f>IF(tblSalaries[[#This Row],[Salary in USD]]&lt;1000,1,0)</f>
        <v>0</v>
      </c>
      <c r="AB357" s="11">
        <f>IF(AND(tblSalaries[[#This Row],[Salary in USD]]&gt;1000,tblSalaries[[#This Row],[Salary in USD]]&lt;2000),1,0)</f>
        <v>0</v>
      </c>
    </row>
    <row r="358" spans="2:28" ht="15" customHeight="1">
      <c r="B358" t="s">
        <v>2361</v>
      </c>
      <c r="C358" s="1">
        <v>41055.072905092595</v>
      </c>
      <c r="D358" s="4">
        <v>75000</v>
      </c>
      <c r="E358">
        <v>75000</v>
      </c>
      <c r="F358" t="s">
        <v>6</v>
      </c>
      <c r="G358">
        <f>tblSalaries[[#This Row],[clean Salary (in local currency)]]*VLOOKUP(tblSalaries[[#This Row],[Currency]],tblXrate[],2,FALSE)</f>
        <v>75000</v>
      </c>
      <c r="H358" t="s">
        <v>282</v>
      </c>
      <c r="I358" t="s">
        <v>20</v>
      </c>
      <c r="J358" t="s">
        <v>15</v>
      </c>
      <c r="K358" t="str">
        <f>VLOOKUP(tblSalaries[[#This Row],[Where do you work]],tblCountries[[Actual]:[Mapping]],2,FALSE)</f>
        <v>USA</v>
      </c>
      <c r="L358" t="s">
        <v>13</v>
      </c>
      <c r="O358" s="10" t="str">
        <f>IF(ISERROR(FIND("1",tblSalaries[[#This Row],[How many hours of a day you work on Excel]])),"",1)</f>
        <v/>
      </c>
      <c r="P358" s="11" t="str">
        <f>IF(ISERROR(FIND("2",tblSalaries[[#This Row],[How many hours of a day you work on Excel]])),"",2)</f>
        <v/>
      </c>
      <c r="Q358" s="10" t="str">
        <f>IF(ISERROR(FIND("3",tblSalaries[[#This Row],[How many hours of a day you work on Excel]])),"",3)</f>
        <v/>
      </c>
      <c r="R358" s="10" t="str">
        <f>IF(ISERROR(FIND("4",tblSalaries[[#This Row],[How many hours of a day you work on Excel]])),"",4)</f>
        <v/>
      </c>
      <c r="S358" s="10" t="str">
        <f>IF(ISERROR(FIND("5",tblSalaries[[#This Row],[How many hours of a day you work on Excel]])),"",5)</f>
        <v/>
      </c>
      <c r="T358" s="10" t="str">
        <f>IF(ISERROR(FIND("6",tblSalaries[[#This Row],[How many hours of a day you work on Excel]])),"",6)</f>
        <v/>
      </c>
      <c r="U358" s="11" t="str">
        <f>IF(ISERROR(FIND("7",tblSalaries[[#This Row],[How many hours of a day you work on Excel]])),"",7)</f>
        <v/>
      </c>
      <c r="V358" s="11">
        <f>IF(ISERROR(FIND("8",tblSalaries[[#This Row],[How many hours of a day you work on Excel]])),"",8)</f>
        <v>8</v>
      </c>
      <c r="W358" s="11">
        <f>IF(MAX(tblSalaries[[#This Row],[1 hour]:[8 hours]])=0,#N/A,MAX(tblSalaries[[#This Row],[1 hour]:[8 hours]]))</f>
        <v>8</v>
      </c>
      <c r="X358" s="11">
        <f>IF(ISERROR(tblSalaries[[#This Row],[max h]]),1,tblSalaries[[#This Row],[Salary in USD]]/tblSalaries[[#This Row],[max h]]/260)</f>
        <v>36.057692307692307</v>
      </c>
      <c r="Y358" s="11">
        <f>IF(tblSalaries[[#This Row],[Years of Experience]]="",0,"0")</f>
        <v>0</v>
      </c>
      <c r="Z358"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358" s="11">
        <f>IF(tblSalaries[[#This Row],[Salary in USD]]&lt;1000,1,0)</f>
        <v>0</v>
      </c>
      <c r="AB358" s="11">
        <f>IF(AND(tblSalaries[[#This Row],[Salary in USD]]&gt;1000,tblSalaries[[#This Row],[Salary in USD]]&lt;2000),1,0)</f>
        <v>0</v>
      </c>
    </row>
    <row r="359" spans="2:28" ht="15" customHeight="1">
      <c r="B359" t="s">
        <v>2362</v>
      </c>
      <c r="C359" s="1">
        <v>41055.073495370372</v>
      </c>
      <c r="D359" s="4" t="s">
        <v>442</v>
      </c>
      <c r="E359">
        <v>62500</v>
      </c>
      <c r="F359" t="s">
        <v>6</v>
      </c>
      <c r="G359">
        <f>tblSalaries[[#This Row],[clean Salary (in local currency)]]*VLOOKUP(tblSalaries[[#This Row],[Currency]],tblXrate[],2,FALSE)</f>
        <v>62500</v>
      </c>
      <c r="H359" t="s">
        <v>443</v>
      </c>
      <c r="I359" t="s">
        <v>4001</v>
      </c>
      <c r="J359" t="s">
        <v>15</v>
      </c>
      <c r="K359" t="str">
        <f>VLOOKUP(tblSalaries[[#This Row],[Where do you work]],tblCountries[[Actual]:[Mapping]],2,FALSE)</f>
        <v>USA</v>
      </c>
      <c r="L359" t="s">
        <v>13</v>
      </c>
      <c r="O359" s="10" t="str">
        <f>IF(ISERROR(FIND("1",tblSalaries[[#This Row],[How many hours of a day you work on Excel]])),"",1)</f>
        <v/>
      </c>
      <c r="P359" s="11" t="str">
        <f>IF(ISERROR(FIND("2",tblSalaries[[#This Row],[How many hours of a day you work on Excel]])),"",2)</f>
        <v/>
      </c>
      <c r="Q359" s="10" t="str">
        <f>IF(ISERROR(FIND("3",tblSalaries[[#This Row],[How many hours of a day you work on Excel]])),"",3)</f>
        <v/>
      </c>
      <c r="R359" s="10" t="str">
        <f>IF(ISERROR(FIND("4",tblSalaries[[#This Row],[How many hours of a day you work on Excel]])),"",4)</f>
        <v/>
      </c>
      <c r="S359" s="10" t="str">
        <f>IF(ISERROR(FIND("5",tblSalaries[[#This Row],[How many hours of a day you work on Excel]])),"",5)</f>
        <v/>
      </c>
      <c r="T359" s="10" t="str">
        <f>IF(ISERROR(FIND("6",tblSalaries[[#This Row],[How many hours of a day you work on Excel]])),"",6)</f>
        <v/>
      </c>
      <c r="U359" s="11" t="str">
        <f>IF(ISERROR(FIND("7",tblSalaries[[#This Row],[How many hours of a day you work on Excel]])),"",7)</f>
        <v/>
      </c>
      <c r="V359" s="11">
        <f>IF(ISERROR(FIND("8",tblSalaries[[#This Row],[How many hours of a day you work on Excel]])),"",8)</f>
        <v>8</v>
      </c>
      <c r="W359" s="11">
        <f>IF(MAX(tblSalaries[[#This Row],[1 hour]:[8 hours]])=0,#N/A,MAX(tblSalaries[[#This Row],[1 hour]:[8 hours]]))</f>
        <v>8</v>
      </c>
      <c r="X359" s="11">
        <f>IF(ISERROR(tblSalaries[[#This Row],[max h]]),1,tblSalaries[[#This Row],[Salary in USD]]/tblSalaries[[#This Row],[max h]]/260)</f>
        <v>30.048076923076923</v>
      </c>
      <c r="Y359" s="11">
        <f>IF(tblSalaries[[#This Row],[Years of Experience]]="",0,"0")</f>
        <v>0</v>
      </c>
      <c r="Z359"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359" s="11">
        <f>IF(tblSalaries[[#This Row],[Salary in USD]]&lt;1000,1,0)</f>
        <v>0</v>
      </c>
      <c r="AB359" s="11">
        <f>IF(AND(tblSalaries[[#This Row],[Salary in USD]]&gt;1000,tblSalaries[[#This Row],[Salary in USD]]&lt;2000),1,0)</f>
        <v>0</v>
      </c>
    </row>
    <row r="360" spans="2:28" ht="15" customHeight="1">
      <c r="B360" t="s">
        <v>2363</v>
      </c>
      <c r="C360" s="1">
        <v>41055.073587962965</v>
      </c>
      <c r="D360" s="4">
        <v>25000</v>
      </c>
      <c r="E360">
        <v>25000</v>
      </c>
      <c r="F360" t="s">
        <v>6</v>
      </c>
      <c r="G360">
        <f>tblSalaries[[#This Row],[clean Salary (in local currency)]]*VLOOKUP(tblSalaries[[#This Row],[Currency]],tblXrate[],2,FALSE)</f>
        <v>25000</v>
      </c>
      <c r="H360" t="s">
        <v>52</v>
      </c>
      <c r="I360" t="s">
        <v>52</v>
      </c>
      <c r="J360" t="s">
        <v>8</v>
      </c>
      <c r="K360" t="str">
        <f>VLOOKUP(tblSalaries[[#This Row],[Where do you work]],tblCountries[[Actual]:[Mapping]],2,FALSE)</f>
        <v>India</v>
      </c>
      <c r="L360" t="s">
        <v>9</v>
      </c>
      <c r="O360" s="10" t="str">
        <f>IF(ISERROR(FIND("1",tblSalaries[[#This Row],[How many hours of a day you work on Excel]])),"",1)</f>
        <v/>
      </c>
      <c r="P360" s="11" t="str">
        <f>IF(ISERROR(FIND("2",tblSalaries[[#This Row],[How many hours of a day you work on Excel]])),"",2)</f>
        <v/>
      </c>
      <c r="Q360" s="10" t="str">
        <f>IF(ISERROR(FIND("3",tblSalaries[[#This Row],[How many hours of a day you work on Excel]])),"",3)</f>
        <v/>
      </c>
      <c r="R360" s="10">
        <f>IF(ISERROR(FIND("4",tblSalaries[[#This Row],[How many hours of a day you work on Excel]])),"",4)</f>
        <v>4</v>
      </c>
      <c r="S360" s="10" t="str">
        <f>IF(ISERROR(FIND("5",tblSalaries[[#This Row],[How many hours of a day you work on Excel]])),"",5)</f>
        <v/>
      </c>
      <c r="T360" s="10">
        <f>IF(ISERROR(FIND("6",tblSalaries[[#This Row],[How many hours of a day you work on Excel]])),"",6)</f>
        <v>6</v>
      </c>
      <c r="U360" s="11" t="str">
        <f>IF(ISERROR(FIND("7",tblSalaries[[#This Row],[How many hours of a day you work on Excel]])),"",7)</f>
        <v/>
      </c>
      <c r="V360" s="11" t="str">
        <f>IF(ISERROR(FIND("8",tblSalaries[[#This Row],[How many hours of a day you work on Excel]])),"",8)</f>
        <v/>
      </c>
      <c r="W360" s="11">
        <f>IF(MAX(tblSalaries[[#This Row],[1 hour]:[8 hours]])=0,#N/A,MAX(tblSalaries[[#This Row],[1 hour]:[8 hours]]))</f>
        <v>6</v>
      </c>
      <c r="X360" s="11">
        <f>IF(ISERROR(tblSalaries[[#This Row],[max h]]),1,tblSalaries[[#This Row],[Salary in USD]]/tblSalaries[[#This Row],[max h]]/260)</f>
        <v>16.025641025641026</v>
      </c>
      <c r="Y360" s="11">
        <f>IF(tblSalaries[[#This Row],[Years of Experience]]="",0,"0")</f>
        <v>0</v>
      </c>
      <c r="Z360"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360" s="11">
        <f>IF(tblSalaries[[#This Row],[Salary in USD]]&lt;1000,1,0)</f>
        <v>0</v>
      </c>
      <c r="AB360" s="11">
        <f>IF(AND(tblSalaries[[#This Row],[Salary in USD]]&gt;1000,tblSalaries[[#This Row],[Salary in USD]]&lt;2000),1,0)</f>
        <v>0</v>
      </c>
    </row>
    <row r="361" spans="2:28" ht="15" customHeight="1">
      <c r="B361" t="s">
        <v>2364</v>
      </c>
      <c r="C361" s="1">
        <v>41055.073888888888</v>
      </c>
      <c r="D361" s="4" t="s">
        <v>444</v>
      </c>
      <c r="E361">
        <v>480000</v>
      </c>
      <c r="F361" t="s">
        <v>445</v>
      </c>
      <c r="G361">
        <f>tblSalaries[[#This Row],[clean Salary (in local currency)]]*VLOOKUP(tblSalaries[[#This Row],[Currency]],tblXrate[],2,FALSE)</f>
        <v>68954.520184280962</v>
      </c>
      <c r="H361" t="s">
        <v>446</v>
      </c>
      <c r="I361" t="s">
        <v>356</v>
      </c>
      <c r="J361" t="s">
        <v>447</v>
      </c>
      <c r="K361" t="str">
        <f>VLOOKUP(tblSalaries[[#This Row],[Where do you work]],tblCountries[[Actual]:[Mapping]],2,FALSE)</f>
        <v>Sweden</v>
      </c>
      <c r="L361" t="s">
        <v>25</v>
      </c>
      <c r="O361" s="10">
        <f>IF(ISERROR(FIND("1",tblSalaries[[#This Row],[How many hours of a day you work on Excel]])),"",1)</f>
        <v>1</v>
      </c>
      <c r="P361" s="11">
        <f>IF(ISERROR(FIND("2",tblSalaries[[#This Row],[How many hours of a day you work on Excel]])),"",2)</f>
        <v>2</v>
      </c>
      <c r="Q361" s="10" t="str">
        <f>IF(ISERROR(FIND("3",tblSalaries[[#This Row],[How many hours of a day you work on Excel]])),"",3)</f>
        <v/>
      </c>
      <c r="R361" s="10" t="str">
        <f>IF(ISERROR(FIND("4",tblSalaries[[#This Row],[How many hours of a day you work on Excel]])),"",4)</f>
        <v/>
      </c>
      <c r="S361" s="10" t="str">
        <f>IF(ISERROR(FIND("5",tblSalaries[[#This Row],[How many hours of a day you work on Excel]])),"",5)</f>
        <v/>
      </c>
      <c r="T361" s="10" t="str">
        <f>IF(ISERROR(FIND("6",tblSalaries[[#This Row],[How many hours of a day you work on Excel]])),"",6)</f>
        <v/>
      </c>
      <c r="U361" s="11" t="str">
        <f>IF(ISERROR(FIND("7",tblSalaries[[#This Row],[How many hours of a day you work on Excel]])),"",7)</f>
        <v/>
      </c>
      <c r="V361" s="11" t="str">
        <f>IF(ISERROR(FIND("8",tblSalaries[[#This Row],[How many hours of a day you work on Excel]])),"",8)</f>
        <v/>
      </c>
      <c r="W361" s="11">
        <f>IF(MAX(tblSalaries[[#This Row],[1 hour]:[8 hours]])=0,#N/A,MAX(tblSalaries[[#This Row],[1 hour]:[8 hours]]))</f>
        <v>2</v>
      </c>
      <c r="X361" s="11">
        <f>IF(ISERROR(tblSalaries[[#This Row],[max h]]),1,tblSalaries[[#This Row],[Salary in USD]]/tblSalaries[[#This Row],[max h]]/260)</f>
        <v>132.60484650823261</v>
      </c>
      <c r="Y361" s="11">
        <f>IF(tblSalaries[[#This Row],[Years of Experience]]="",0,"0")</f>
        <v>0</v>
      </c>
      <c r="Z361"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361" s="11">
        <f>IF(tblSalaries[[#This Row],[Salary in USD]]&lt;1000,1,0)</f>
        <v>0</v>
      </c>
      <c r="AB361" s="11">
        <f>IF(AND(tblSalaries[[#This Row],[Salary in USD]]&gt;1000,tblSalaries[[#This Row],[Salary in USD]]&lt;2000),1,0)</f>
        <v>0</v>
      </c>
    </row>
    <row r="362" spans="2:28" ht="15" customHeight="1">
      <c r="B362" t="s">
        <v>2365</v>
      </c>
      <c r="C362" s="1">
        <v>41055.075914351852</v>
      </c>
      <c r="D362" s="4">
        <v>85000</v>
      </c>
      <c r="E362">
        <v>85000</v>
      </c>
      <c r="F362" t="s">
        <v>6</v>
      </c>
      <c r="G362">
        <f>tblSalaries[[#This Row],[clean Salary (in local currency)]]*VLOOKUP(tblSalaries[[#This Row],[Currency]],tblXrate[],2,FALSE)</f>
        <v>85000</v>
      </c>
      <c r="H362" t="s">
        <v>282</v>
      </c>
      <c r="I362" t="s">
        <v>20</v>
      </c>
      <c r="J362" t="s">
        <v>15</v>
      </c>
      <c r="K362" t="str">
        <f>VLOOKUP(tblSalaries[[#This Row],[Where do you work]],tblCountries[[Actual]:[Mapping]],2,FALSE)</f>
        <v>USA</v>
      </c>
      <c r="L362" t="s">
        <v>9</v>
      </c>
      <c r="O362" s="10" t="str">
        <f>IF(ISERROR(FIND("1",tblSalaries[[#This Row],[How many hours of a day you work on Excel]])),"",1)</f>
        <v/>
      </c>
      <c r="P362" s="11" t="str">
        <f>IF(ISERROR(FIND("2",tblSalaries[[#This Row],[How many hours of a day you work on Excel]])),"",2)</f>
        <v/>
      </c>
      <c r="Q362" s="10" t="str">
        <f>IF(ISERROR(FIND("3",tblSalaries[[#This Row],[How many hours of a day you work on Excel]])),"",3)</f>
        <v/>
      </c>
      <c r="R362" s="10">
        <f>IF(ISERROR(FIND("4",tblSalaries[[#This Row],[How many hours of a day you work on Excel]])),"",4)</f>
        <v>4</v>
      </c>
      <c r="S362" s="10" t="str">
        <f>IF(ISERROR(FIND("5",tblSalaries[[#This Row],[How many hours of a day you work on Excel]])),"",5)</f>
        <v/>
      </c>
      <c r="T362" s="10">
        <f>IF(ISERROR(FIND("6",tblSalaries[[#This Row],[How many hours of a day you work on Excel]])),"",6)</f>
        <v>6</v>
      </c>
      <c r="U362" s="11" t="str">
        <f>IF(ISERROR(FIND("7",tblSalaries[[#This Row],[How many hours of a day you work on Excel]])),"",7)</f>
        <v/>
      </c>
      <c r="V362" s="11" t="str">
        <f>IF(ISERROR(FIND("8",tblSalaries[[#This Row],[How many hours of a day you work on Excel]])),"",8)</f>
        <v/>
      </c>
      <c r="W362" s="11">
        <f>IF(MAX(tblSalaries[[#This Row],[1 hour]:[8 hours]])=0,#N/A,MAX(tblSalaries[[#This Row],[1 hour]:[8 hours]]))</f>
        <v>6</v>
      </c>
      <c r="X362" s="11">
        <f>IF(ISERROR(tblSalaries[[#This Row],[max h]]),1,tblSalaries[[#This Row],[Salary in USD]]/tblSalaries[[#This Row],[max h]]/260)</f>
        <v>54.487179487179482</v>
      </c>
      <c r="Y362" s="11">
        <f>IF(tblSalaries[[#This Row],[Years of Experience]]="",0,"0")</f>
        <v>0</v>
      </c>
      <c r="Z362"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362" s="11">
        <f>IF(tblSalaries[[#This Row],[Salary in USD]]&lt;1000,1,0)</f>
        <v>0</v>
      </c>
      <c r="AB362" s="11">
        <f>IF(AND(tblSalaries[[#This Row],[Salary in USD]]&gt;1000,tblSalaries[[#This Row],[Salary in USD]]&lt;2000),1,0)</f>
        <v>0</v>
      </c>
    </row>
    <row r="363" spans="2:28" ht="15" customHeight="1">
      <c r="B363" t="s">
        <v>2366</v>
      </c>
      <c r="C363" s="1">
        <v>41055.076331018521</v>
      </c>
      <c r="D363" s="4">
        <v>43000</v>
      </c>
      <c r="E363">
        <v>43000</v>
      </c>
      <c r="F363" t="s">
        <v>69</v>
      </c>
      <c r="G363">
        <f>tblSalaries[[#This Row],[clean Salary (in local currency)]]*VLOOKUP(tblSalaries[[#This Row],[Currency]],tblXrate[],2,FALSE)</f>
        <v>67775.665698893223</v>
      </c>
      <c r="H363" t="s">
        <v>448</v>
      </c>
      <c r="I363" t="s">
        <v>52</v>
      </c>
      <c r="J363" t="s">
        <v>71</v>
      </c>
      <c r="K363" t="str">
        <f>VLOOKUP(tblSalaries[[#This Row],[Where do you work]],tblCountries[[Actual]:[Mapping]],2,FALSE)</f>
        <v>UK</v>
      </c>
      <c r="L363" t="s">
        <v>9</v>
      </c>
      <c r="O363" s="10" t="str">
        <f>IF(ISERROR(FIND("1",tblSalaries[[#This Row],[How many hours of a day you work on Excel]])),"",1)</f>
        <v/>
      </c>
      <c r="P363" s="11" t="str">
        <f>IF(ISERROR(FIND("2",tblSalaries[[#This Row],[How many hours of a day you work on Excel]])),"",2)</f>
        <v/>
      </c>
      <c r="Q363" s="10" t="str">
        <f>IF(ISERROR(FIND("3",tblSalaries[[#This Row],[How many hours of a day you work on Excel]])),"",3)</f>
        <v/>
      </c>
      <c r="R363" s="10">
        <f>IF(ISERROR(FIND("4",tblSalaries[[#This Row],[How many hours of a day you work on Excel]])),"",4)</f>
        <v>4</v>
      </c>
      <c r="S363" s="10" t="str">
        <f>IF(ISERROR(FIND("5",tblSalaries[[#This Row],[How many hours of a day you work on Excel]])),"",5)</f>
        <v/>
      </c>
      <c r="T363" s="10">
        <f>IF(ISERROR(FIND("6",tblSalaries[[#This Row],[How many hours of a day you work on Excel]])),"",6)</f>
        <v>6</v>
      </c>
      <c r="U363" s="11" t="str">
        <f>IF(ISERROR(FIND("7",tblSalaries[[#This Row],[How many hours of a day you work on Excel]])),"",7)</f>
        <v/>
      </c>
      <c r="V363" s="11" t="str">
        <f>IF(ISERROR(FIND("8",tblSalaries[[#This Row],[How many hours of a day you work on Excel]])),"",8)</f>
        <v/>
      </c>
      <c r="W363" s="11">
        <f>IF(MAX(tblSalaries[[#This Row],[1 hour]:[8 hours]])=0,#N/A,MAX(tblSalaries[[#This Row],[1 hour]:[8 hours]]))</f>
        <v>6</v>
      </c>
      <c r="X363" s="11">
        <f>IF(ISERROR(tblSalaries[[#This Row],[max h]]),1,tblSalaries[[#This Row],[Salary in USD]]/tblSalaries[[#This Row],[max h]]/260)</f>
        <v>43.445939550572575</v>
      </c>
      <c r="Y363" s="11">
        <f>IF(tblSalaries[[#This Row],[Years of Experience]]="",0,"0")</f>
        <v>0</v>
      </c>
      <c r="Z363"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363" s="11">
        <f>IF(tblSalaries[[#This Row],[Salary in USD]]&lt;1000,1,0)</f>
        <v>0</v>
      </c>
      <c r="AB363" s="11">
        <f>IF(AND(tblSalaries[[#This Row],[Salary in USD]]&gt;1000,tblSalaries[[#This Row],[Salary in USD]]&lt;2000),1,0)</f>
        <v>0</v>
      </c>
    </row>
    <row r="364" spans="2:28" ht="15" customHeight="1">
      <c r="B364" t="s">
        <v>2367</v>
      </c>
      <c r="C364" s="1">
        <v>41055.076342592591</v>
      </c>
      <c r="D364" s="4">
        <v>89000</v>
      </c>
      <c r="E364">
        <v>89000</v>
      </c>
      <c r="F364" t="s">
        <v>6</v>
      </c>
      <c r="G364">
        <f>tblSalaries[[#This Row],[clean Salary (in local currency)]]*VLOOKUP(tblSalaries[[#This Row],[Currency]],tblXrate[],2,FALSE)</f>
        <v>89000</v>
      </c>
      <c r="H364" t="s">
        <v>449</v>
      </c>
      <c r="I364" t="s">
        <v>52</v>
      </c>
      <c r="J364" t="s">
        <v>15</v>
      </c>
      <c r="K364" t="str">
        <f>VLOOKUP(tblSalaries[[#This Row],[Where do you work]],tblCountries[[Actual]:[Mapping]],2,FALSE)</f>
        <v>USA</v>
      </c>
      <c r="L364" t="s">
        <v>9</v>
      </c>
      <c r="O364" s="10" t="str">
        <f>IF(ISERROR(FIND("1",tblSalaries[[#This Row],[How many hours of a day you work on Excel]])),"",1)</f>
        <v/>
      </c>
      <c r="P364" s="11" t="str">
        <f>IF(ISERROR(FIND("2",tblSalaries[[#This Row],[How many hours of a day you work on Excel]])),"",2)</f>
        <v/>
      </c>
      <c r="Q364" s="10" t="str">
        <f>IF(ISERROR(FIND("3",tblSalaries[[#This Row],[How many hours of a day you work on Excel]])),"",3)</f>
        <v/>
      </c>
      <c r="R364" s="10">
        <f>IF(ISERROR(FIND("4",tblSalaries[[#This Row],[How many hours of a day you work on Excel]])),"",4)</f>
        <v>4</v>
      </c>
      <c r="S364" s="10" t="str">
        <f>IF(ISERROR(FIND("5",tblSalaries[[#This Row],[How many hours of a day you work on Excel]])),"",5)</f>
        <v/>
      </c>
      <c r="T364" s="10">
        <f>IF(ISERROR(FIND("6",tblSalaries[[#This Row],[How many hours of a day you work on Excel]])),"",6)</f>
        <v>6</v>
      </c>
      <c r="U364" s="11" t="str">
        <f>IF(ISERROR(FIND("7",tblSalaries[[#This Row],[How many hours of a day you work on Excel]])),"",7)</f>
        <v/>
      </c>
      <c r="V364" s="11" t="str">
        <f>IF(ISERROR(FIND("8",tblSalaries[[#This Row],[How many hours of a day you work on Excel]])),"",8)</f>
        <v/>
      </c>
      <c r="W364" s="11">
        <f>IF(MAX(tblSalaries[[#This Row],[1 hour]:[8 hours]])=0,#N/A,MAX(tblSalaries[[#This Row],[1 hour]:[8 hours]]))</f>
        <v>6</v>
      </c>
      <c r="X364" s="11">
        <f>IF(ISERROR(tblSalaries[[#This Row],[max h]]),1,tblSalaries[[#This Row],[Salary in USD]]/tblSalaries[[#This Row],[max h]]/260)</f>
        <v>57.051282051282051</v>
      </c>
      <c r="Y364" s="11">
        <f>IF(tblSalaries[[#This Row],[Years of Experience]]="",0,"0")</f>
        <v>0</v>
      </c>
      <c r="Z364"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364" s="11">
        <f>IF(tblSalaries[[#This Row],[Salary in USD]]&lt;1000,1,0)</f>
        <v>0</v>
      </c>
      <c r="AB364" s="11">
        <f>IF(AND(tblSalaries[[#This Row],[Salary in USD]]&gt;1000,tblSalaries[[#This Row],[Salary in USD]]&lt;2000),1,0)</f>
        <v>0</v>
      </c>
    </row>
    <row r="365" spans="2:28" ht="15" customHeight="1">
      <c r="B365" t="s">
        <v>2368</v>
      </c>
      <c r="C365" s="1">
        <v>41055.076388888891</v>
      </c>
      <c r="D365" s="4">
        <v>35000</v>
      </c>
      <c r="E365">
        <v>35000</v>
      </c>
      <c r="F365" t="s">
        <v>6</v>
      </c>
      <c r="G365">
        <f>tblSalaries[[#This Row],[clean Salary (in local currency)]]*VLOOKUP(tblSalaries[[#This Row],[Currency]],tblXrate[],2,FALSE)</f>
        <v>35000</v>
      </c>
      <c r="H365" t="s">
        <v>450</v>
      </c>
      <c r="I365" t="s">
        <v>20</v>
      </c>
      <c r="J365" t="s">
        <v>111</v>
      </c>
      <c r="K365" t="str">
        <f>VLOOKUP(tblSalaries[[#This Row],[Where do you work]],tblCountries[[Actual]:[Mapping]],2,FALSE)</f>
        <v>Brasil</v>
      </c>
      <c r="L365" t="s">
        <v>13</v>
      </c>
      <c r="O365" s="10" t="str">
        <f>IF(ISERROR(FIND("1",tblSalaries[[#This Row],[How many hours of a day you work on Excel]])),"",1)</f>
        <v/>
      </c>
      <c r="P365" s="11" t="str">
        <f>IF(ISERROR(FIND("2",tblSalaries[[#This Row],[How many hours of a day you work on Excel]])),"",2)</f>
        <v/>
      </c>
      <c r="Q365" s="10" t="str">
        <f>IF(ISERROR(FIND("3",tblSalaries[[#This Row],[How many hours of a day you work on Excel]])),"",3)</f>
        <v/>
      </c>
      <c r="R365" s="10" t="str">
        <f>IF(ISERROR(FIND("4",tblSalaries[[#This Row],[How many hours of a day you work on Excel]])),"",4)</f>
        <v/>
      </c>
      <c r="S365" s="10" t="str">
        <f>IF(ISERROR(FIND("5",tblSalaries[[#This Row],[How many hours of a day you work on Excel]])),"",5)</f>
        <v/>
      </c>
      <c r="T365" s="10" t="str">
        <f>IF(ISERROR(FIND("6",tblSalaries[[#This Row],[How many hours of a day you work on Excel]])),"",6)</f>
        <v/>
      </c>
      <c r="U365" s="11" t="str">
        <f>IF(ISERROR(FIND("7",tblSalaries[[#This Row],[How many hours of a day you work on Excel]])),"",7)</f>
        <v/>
      </c>
      <c r="V365" s="11">
        <f>IF(ISERROR(FIND("8",tblSalaries[[#This Row],[How many hours of a day you work on Excel]])),"",8)</f>
        <v>8</v>
      </c>
      <c r="W365" s="11">
        <f>IF(MAX(tblSalaries[[#This Row],[1 hour]:[8 hours]])=0,#N/A,MAX(tblSalaries[[#This Row],[1 hour]:[8 hours]]))</f>
        <v>8</v>
      </c>
      <c r="X365" s="11">
        <f>IF(ISERROR(tblSalaries[[#This Row],[max h]]),1,tblSalaries[[#This Row],[Salary in USD]]/tblSalaries[[#This Row],[max h]]/260)</f>
        <v>16.826923076923077</v>
      </c>
      <c r="Y365" s="11">
        <f>IF(tblSalaries[[#This Row],[Years of Experience]]="",0,"0")</f>
        <v>0</v>
      </c>
      <c r="Z365"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365" s="11">
        <f>IF(tblSalaries[[#This Row],[Salary in USD]]&lt;1000,1,0)</f>
        <v>0</v>
      </c>
      <c r="AB365" s="11">
        <f>IF(AND(tblSalaries[[#This Row],[Salary in USD]]&gt;1000,tblSalaries[[#This Row],[Salary in USD]]&lt;2000),1,0)</f>
        <v>0</v>
      </c>
    </row>
    <row r="366" spans="2:28" ht="15" customHeight="1">
      <c r="B366" t="s">
        <v>2369</v>
      </c>
      <c r="C366" s="1">
        <v>41055.07671296296</v>
      </c>
      <c r="D366" s="4">
        <v>47500</v>
      </c>
      <c r="E366">
        <v>47500</v>
      </c>
      <c r="F366" t="s">
        <v>6</v>
      </c>
      <c r="G366">
        <f>tblSalaries[[#This Row],[clean Salary (in local currency)]]*VLOOKUP(tblSalaries[[#This Row],[Currency]],tblXrate[],2,FALSE)</f>
        <v>47500</v>
      </c>
      <c r="H366" t="s">
        <v>451</v>
      </c>
      <c r="I366" t="s">
        <v>52</v>
      </c>
      <c r="J366" t="s">
        <v>15</v>
      </c>
      <c r="K366" t="str">
        <f>VLOOKUP(tblSalaries[[#This Row],[Where do you work]],tblCountries[[Actual]:[Mapping]],2,FALSE)</f>
        <v>USA</v>
      </c>
      <c r="L366" t="s">
        <v>13</v>
      </c>
      <c r="O366" s="10" t="str">
        <f>IF(ISERROR(FIND("1",tblSalaries[[#This Row],[How many hours of a day you work on Excel]])),"",1)</f>
        <v/>
      </c>
      <c r="P366" s="11" t="str">
        <f>IF(ISERROR(FIND("2",tblSalaries[[#This Row],[How many hours of a day you work on Excel]])),"",2)</f>
        <v/>
      </c>
      <c r="Q366" s="10" t="str">
        <f>IF(ISERROR(FIND("3",tblSalaries[[#This Row],[How many hours of a day you work on Excel]])),"",3)</f>
        <v/>
      </c>
      <c r="R366" s="10" t="str">
        <f>IF(ISERROR(FIND("4",tblSalaries[[#This Row],[How many hours of a day you work on Excel]])),"",4)</f>
        <v/>
      </c>
      <c r="S366" s="10" t="str">
        <f>IF(ISERROR(FIND("5",tblSalaries[[#This Row],[How many hours of a day you work on Excel]])),"",5)</f>
        <v/>
      </c>
      <c r="T366" s="10" t="str">
        <f>IF(ISERROR(FIND("6",tblSalaries[[#This Row],[How many hours of a day you work on Excel]])),"",6)</f>
        <v/>
      </c>
      <c r="U366" s="11" t="str">
        <f>IF(ISERROR(FIND("7",tblSalaries[[#This Row],[How many hours of a day you work on Excel]])),"",7)</f>
        <v/>
      </c>
      <c r="V366" s="11">
        <f>IF(ISERROR(FIND("8",tblSalaries[[#This Row],[How many hours of a day you work on Excel]])),"",8)</f>
        <v>8</v>
      </c>
      <c r="W366" s="11">
        <f>IF(MAX(tblSalaries[[#This Row],[1 hour]:[8 hours]])=0,#N/A,MAX(tblSalaries[[#This Row],[1 hour]:[8 hours]]))</f>
        <v>8</v>
      </c>
      <c r="X366" s="11">
        <f>IF(ISERROR(tblSalaries[[#This Row],[max h]]),1,tblSalaries[[#This Row],[Salary in USD]]/tblSalaries[[#This Row],[max h]]/260)</f>
        <v>22.83653846153846</v>
      </c>
      <c r="Y366" s="11">
        <f>IF(tblSalaries[[#This Row],[Years of Experience]]="",0,"0")</f>
        <v>0</v>
      </c>
      <c r="Z366"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366" s="11">
        <f>IF(tblSalaries[[#This Row],[Salary in USD]]&lt;1000,1,0)</f>
        <v>0</v>
      </c>
      <c r="AB366" s="11">
        <f>IF(AND(tblSalaries[[#This Row],[Salary in USD]]&gt;1000,tblSalaries[[#This Row],[Salary in USD]]&lt;2000),1,0)</f>
        <v>0</v>
      </c>
    </row>
    <row r="367" spans="2:28" ht="15" customHeight="1">
      <c r="B367" t="s">
        <v>2370</v>
      </c>
      <c r="C367" s="1">
        <v>41055.076736111114</v>
      </c>
      <c r="D367" s="4">
        <v>130000</v>
      </c>
      <c r="E367">
        <v>130000</v>
      </c>
      <c r="F367" t="s">
        <v>6</v>
      </c>
      <c r="G367">
        <f>tblSalaries[[#This Row],[clean Salary (in local currency)]]*VLOOKUP(tblSalaries[[#This Row],[Currency]],tblXrate[],2,FALSE)</f>
        <v>130000</v>
      </c>
      <c r="H367" t="s">
        <v>201</v>
      </c>
      <c r="I367" t="s">
        <v>52</v>
      </c>
      <c r="J367" t="s">
        <v>15</v>
      </c>
      <c r="K367" t="str">
        <f>VLOOKUP(tblSalaries[[#This Row],[Where do you work]],tblCountries[[Actual]:[Mapping]],2,FALSE)</f>
        <v>USA</v>
      </c>
      <c r="L367" t="s">
        <v>18</v>
      </c>
      <c r="O367" s="10" t="str">
        <f>IF(ISERROR(FIND("1",tblSalaries[[#This Row],[How many hours of a day you work on Excel]])),"",1)</f>
        <v/>
      </c>
      <c r="P367" s="11">
        <f>IF(ISERROR(FIND("2",tblSalaries[[#This Row],[How many hours of a day you work on Excel]])),"",2)</f>
        <v>2</v>
      </c>
      <c r="Q367" s="10">
        <f>IF(ISERROR(FIND("3",tblSalaries[[#This Row],[How many hours of a day you work on Excel]])),"",3)</f>
        <v>3</v>
      </c>
      <c r="R367" s="10" t="str">
        <f>IF(ISERROR(FIND("4",tblSalaries[[#This Row],[How many hours of a day you work on Excel]])),"",4)</f>
        <v/>
      </c>
      <c r="S367" s="10" t="str">
        <f>IF(ISERROR(FIND("5",tblSalaries[[#This Row],[How many hours of a day you work on Excel]])),"",5)</f>
        <v/>
      </c>
      <c r="T367" s="10" t="str">
        <f>IF(ISERROR(FIND("6",tblSalaries[[#This Row],[How many hours of a day you work on Excel]])),"",6)</f>
        <v/>
      </c>
      <c r="U367" s="11" t="str">
        <f>IF(ISERROR(FIND("7",tblSalaries[[#This Row],[How many hours of a day you work on Excel]])),"",7)</f>
        <v/>
      </c>
      <c r="V367" s="11" t="str">
        <f>IF(ISERROR(FIND("8",tblSalaries[[#This Row],[How many hours of a day you work on Excel]])),"",8)</f>
        <v/>
      </c>
      <c r="W367" s="11">
        <f>IF(MAX(tblSalaries[[#This Row],[1 hour]:[8 hours]])=0,#N/A,MAX(tblSalaries[[#This Row],[1 hour]:[8 hours]]))</f>
        <v>3</v>
      </c>
      <c r="X367" s="11">
        <f>IF(ISERROR(tblSalaries[[#This Row],[max h]]),1,tblSalaries[[#This Row],[Salary in USD]]/tblSalaries[[#This Row],[max h]]/260)</f>
        <v>166.66666666666669</v>
      </c>
      <c r="Y367" s="11">
        <f>IF(tblSalaries[[#This Row],[Years of Experience]]="",0,"0")</f>
        <v>0</v>
      </c>
      <c r="Z367"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367" s="11">
        <f>IF(tblSalaries[[#This Row],[Salary in USD]]&lt;1000,1,0)</f>
        <v>0</v>
      </c>
      <c r="AB367" s="11">
        <f>IF(AND(tblSalaries[[#This Row],[Salary in USD]]&gt;1000,tblSalaries[[#This Row],[Salary in USD]]&lt;2000),1,0)</f>
        <v>0</v>
      </c>
    </row>
    <row r="368" spans="2:28" ht="15" customHeight="1">
      <c r="B368" t="s">
        <v>2371</v>
      </c>
      <c r="C368" s="1">
        <v>41055.077037037037</v>
      </c>
      <c r="D368" s="4">
        <v>18000</v>
      </c>
      <c r="E368">
        <v>18000</v>
      </c>
      <c r="F368" t="s">
        <v>6</v>
      </c>
      <c r="G368">
        <f>tblSalaries[[#This Row],[clean Salary (in local currency)]]*VLOOKUP(tblSalaries[[#This Row],[Currency]],tblXrate[],2,FALSE)</f>
        <v>18000</v>
      </c>
      <c r="H368" t="s">
        <v>452</v>
      </c>
      <c r="I368" t="s">
        <v>4001</v>
      </c>
      <c r="J368" t="s">
        <v>8</v>
      </c>
      <c r="K368" t="str">
        <f>VLOOKUP(tblSalaries[[#This Row],[Where do you work]],tblCountries[[Actual]:[Mapping]],2,FALSE)</f>
        <v>India</v>
      </c>
      <c r="L368" t="s">
        <v>18</v>
      </c>
      <c r="O368" s="10" t="str">
        <f>IF(ISERROR(FIND("1",tblSalaries[[#This Row],[How many hours of a day you work on Excel]])),"",1)</f>
        <v/>
      </c>
      <c r="P368" s="11">
        <f>IF(ISERROR(FIND("2",tblSalaries[[#This Row],[How many hours of a day you work on Excel]])),"",2)</f>
        <v>2</v>
      </c>
      <c r="Q368" s="10">
        <f>IF(ISERROR(FIND("3",tblSalaries[[#This Row],[How many hours of a day you work on Excel]])),"",3)</f>
        <v>3</v>
      </c>
      <c r="R368" s="10" t="str">
        <f>IF(ISERROR(FIND("4",tblSalaries[[#This Row],[How many hours of a day you work on Excel]])),"",4)</f>
        <v/>
      </c>
      <c r="S368" s="10" t="str">
        <f>IF(ISERROR(FIND("5",tblSalaries[[#This Row],[How many hours of a day you work on Excel]])),"",5)</f>
        <v/>
      </c>
      <c r="T368" s="10" t="str">
        <f>IF(ISERROR(FIND("6",tblSalaries[[#This Row],[How many hours of a day you work on Excel]])),"",6)</f>
        <v/>
      </c>
      <c r="U368" s="11" t="str">
        <f>IF(ISERROR(FIND("7",tblSalaries[[#This Row],[How many hours of a day you work on Excel]])),"",7)</f>
        <v/>
      </c>
      <c r="V368" s="11" t="str">
        <f>IF(ISERROR(FIND("8",tblSalaries[[#This Row],[How many hours of a day you work on Excel]])),"",8)</f>
        <v/>
      </c>
      <c r="W368" s="11">
        <f>IF(MAX(tblSalaries[[#This Row],[1 hour]:[8 hours]])=0,#N/A,MAX(tblSalaries[[#This Row],[1 hour]:[8 hours]]))</f>
        <v>3</v>
      </c>
      <c r="X368" s="11">
        <f>IF(ISERROR(tblSalaries[[#This Row],[max h]]),1,tblSalaries[[#This Row],[Salary in USD]]/tblSalaries[[#This Row],[max h]]/260)</f>
        <v>23.076923076923077</v>
      </c>
      <c r="Y368" s="11">
        <f>IF(tblSalaries[[#This Row],[Years of Experience]]="",0,"0")</f>
        <v>0</v>
      </c>
      <c r="Z368"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368" s="11">
        <f>IF(tblSalaries[[#This Row],[Salary in USD]]&lt;1000,1,0)</f>
        <v>0</v>
      </c>
      <c r="AB368" s="11">
        <f>IF(AND(tblSalaries[[#This Row],[Salary in USD]]&gt;1000,tblSalaries[[#This Row],[Salary in USD]]&lt;2000),1,0)</f>
        <v>0</v>
      </c>
    </row>
    <row r="369" spans="2:28" ht="15" customHeight="1">
      <c r="B369" t="s">
        <v>2372</v>
      </c>
      <c r="C369" s="1">
        <v>41055.07707175926</v>
      </c>
      <c r="D369" s="4" t="s">
        <v>453</v>
      </c>
      <c r="E369">
        <v>480000</v>
      </c>
      <c r="F369" t="s">
        <v>40</v>
      </c>
      <c r="G369">
        <f>tblSalaries[[#This Row],[clean Salary (in local currency)]]*VLOOKUP(tblSalaries[[#This Row],[Currency]],tblXrate[],2,FALSE)</f>
        <v>8547.8000099724322</v>
      </c>
      <c r="H369" t="s">
        <v>454</v>
      </c>
      <c r="I369" t="s">
        <v>52</v>
      </c>
      <c r="J369" t="s">
        <v>8</v>
      </c>
      <c r="K369" t="str">
        <f>VLOOKUP(tblSalaries[[#This Row],[Where do you work]],tblCountries[[Actual]:[Mapping]],2,FALSE)</f>
        <v>India</v>
      </c>
      <c r="L369" t="s">
        <v>25</v>
      </c>
      <c r="O369" s="10">
        <f>IF(ISERROR(FIND("1",tblSalaries[[#This Row],[How many hours of a day you work on Excel]])),"",1)</f>
        <v>1</v>
      </c>
      <c r="P369" s="11">
        <f>IF(ISERROR(FIND("2",tblSalaries[[#This Row],[How many hours of a day you work on Excel]])),"",2)</f>
        <v>2</v>
      </c>
      <c r="Q369" s="10" t="str">
        <f>IF(ISERROR(FIND("3",tblSalaries[[#This Row],[How many hours of a day you work on Excel]])),"",3)</f>
        <v/>
      </c>
      <c r="R369" s="10" t="str">
        <f>IF(ISERROR(FIND("4",tblSalaries[[#This Row],[How many hours of a day you work on Excel]])),"",4)</f>
        <v/>
      </c>
      <c r="S369" s="10" t="str">
        <f>IF(ISERROR(FIND("5",tblSalaries[[#This Row],[How many hours of a day you work on Excel]])),"",5)</f>
        <v/>
      </c>
      <c r="T369" s="10" t="str">
        <f>IF(ISERROR(FIND("6",tblSalaries[[#This Row],[How many hours of a day you work on Excel]])),"",6)</f>
        <v/>
      </c>
      <c r="U369" s="11" t="str">
        <f>IF(ISERROR(FIND("7",tblSalaries[[#This Row],[How many hours of a day you work on Excel]])),"",7)</f>
        <v/>
      </c>
      <c r="V369" s="11" t="str">
        <f>IF(ISERROR(FIND("8",tblSalaries[[#This Row],[How many hours of a day you work on Excel]])),"",8)</f>
        <v/>
      </c>
      <c r="W369" s="11">
        <f>IF(MAX(tblSalaries[[#This Row],[1 hour]:[8 hours]])=0,#N/A,MAX(tblSalaries[[#This Row],[1 hour]:[8 hours]]))</f>
        <v>2</v>
      </c>
      <c r="X369" s="11">
        <f>IF(ISERROR(tblSalaries[[#This Row],[max h]]),1,tblSalaries[[#This Row],[Salary in USD]]/tblSalaries[[#This Row],[max h]]/260)</f>
        <v>16.438076942254678</v>
      </c>
      <c r="Y369" s="11">
        <f>IF(tblSalaries[[#This Row],[Years of Experience]]="",0,"0")</f>
        <v>0</v>
      </c>
      <c r="Z369"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369" s="11">
        <f>IF(tblSalaries[[#This Row],[Salary in USD]]&lt;1000,1,0)</f>
        <v>0</v>
      </c>
      <c r="AB369" s="11">
        <f>IF(AND(tblSalaries[[#This Row],[Salary in USD]]&gt;1000,tblSalaries[[#This Row],[Salary in USD]]&lt;2000),1,0)</f>
        <v>0</v>
      </c>
    </row>
    <row r="370" spans="2:28" ht="15" customHeight="1">
      <c r="B370" t="s">
        <v>2373</v>
      </c>
      <c r="C370" s="1">
        <v>41055.077361111114</v>
      </c>
      <c r="D370" s="4">
        <v>41932</v>
      </c>
      <c r="E370">
        <v>41932</v>
      </c>
      <c r="F370" t="s">
        <v>6</v>
      </c>
      <c r="G370">
        <f>tblSalaries[[#This Row],[clean Salary (in local currency)]]*VLOOKUP(tblSalaries[[#This Row],[Currency]],tblXrate[],2,FALSE)</f>
        <v>41932</v>
      </c>
      <c r="H370" t="s">
        <v>283</v>
      </c>
      <c r="I370" t="s">
        <v>52</v>
      </c>
      <c r="J370" t="s">
        <v>15</v>
      </c>
      <c r="K370" t="str">
        <f>VLOOKUP(tblSalaries[[#This Row],[Where do you work]],tblCountries[[Actual]:[Mapping]],2,FALSE)</f>
        <v>USA</v>
      </c>
      <c r="L370" t="s">
        <v>18</v>
      </c>
      <c r="O370" s="10" t="str">
        <f>IF(ISERROR(FIND("1",tblSalaries[[#This Row],[How many hours of a day you work on Excel]])),"",1)</f>
        <v/>
      </c>
      <c r="P370" s="11">
        <f>IF(ISERROR(FIND("2",tblSalaries[[#This Row],[How many hours of a day you work on Excel]])),"",2)</f>
        <v>2</v>
      </c>
      <c r="Q370" s="10">
        <f>IF(ISERROR(FIND("3",tblSalaries[[#This Row],[How many hours of a day you work on Excel]])),"",3)</f>
        <v>3</v>
      </c>
      <c r="R370" s="10" t="str">
        <f>IF(ISERROR(FIND("4",tblSalaries[[#This Row],[How many hours of a day you work on Excel]])),"",4)</f>
        <v/>
      </c>
      <c r="S370" s="10" t="str">
        <f>IF(ISERROR(FIND("5",tblSalaries[[#This Row],[How many hours of a day you work on Excel]])),"",5)</f>
        <v/>
      </c>
      <c r="T370" s="10" t="str">
        <f>IF(ISERROR(FIND("6",tblSalaries[[#This Row],[How many hours of a day you work on Excel]])),"",6)</f>
        <v/>
      </c>
      <c r="U370" s="11" t="str">
        <f>IF(ISERROR(FIND("7",tblSalaries[[#This Row],[How many hours of a day you work on Excel]])),"",7)</f>
        <v/>
      </c>
      <c r="V370" s="11" t="str">
        <f>IF(ISERROR(FIND("8",tblSalaries[[#This Row],[How many hours of a day you work on Excel]])),"",8)</f>
        <v/>
      </c>
      <c r="W370" s="11">
        <f>IF(MAX(tblSalaries[[#This Row],[1 hour]:[8 hours]])=0,#N/A,MAX(tblSalaries[[#This Row],[1 hour]:[8 hours]]))</f>
        <v>3</v>
      </c>
      <c r="X370" s="11">
        <f>IF(ISERROR(tblSalaries[[#This Row],[max h]]),1,tblSalaries[[#This Row],[Salary in USD]]/tblSalaries[[#This Row],[max h]]/260)</f>
        <v>53.758974358974363</v>
      </c>
      <c r="Y370" s="11">
        <f>IF(tblSalaries[[#This Row],[Years of Experience]]="",0,"0")</f>
        <v>0</v>
      </c>
      <c r="Z370"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370" s="11">
        <f>IF(tblSalaries[[#This Row],[Salary in USD]]&lt;1000,1,0)</f>
        <v>0</v>
      </c>
      <c r="AB370" s="11">
        <f>IF(AND(tblSalaries[[#This Row],[Salary in USD]]&gt;1000,tblSalaries[[#This Row],[Salary in USD]]&lt;2000),1,0)</f>
        <v>0</v>
      </c>
    </row>
    <row r="371" spans="2:28" ht="15" customHeight="1">
      <c r="B371" t="s">
        <v>2374</v>
      </c>
      <c r="C371" s="1">
        <v>41055.077789351853</v>
      </c>
      <c r="D371" s="4" t="s">
        <v>455</v>
      </c>
      <c r="E371">
        <v>220700</v>
      </c>
      <c r="F371" t="s">
        <v>6</v>
      </c>
      <c r="G371">
        <f>tblSalaries[[#This Row],[clean Salary (in local currency)]]*VLOOKUP(tblSalaries[[#This Row],[Currency]],tblXrate[],2,FALSE)</f>
        <v>220700</v>
      </c>
      <c r="H371" t="s">
        <v>356</v>
      </c>
      <c r="I371" t="s">
        <v>356</v>
      </c>
      <c r="J371" t="s">
        <v>143</v>
      </c>
      <c r="K371" t="str">
        <f>VLOOKUP(tblSalaries[[#This Row],[Where do you work]],tblCountries[[Actual]:[Mapping]],2,FALSE)</f>
        <v>Brazil</v>
      </c>
      <c r="L371" t="s">
        <v>13</v>
      </c>
      <c r="O371" s="10" t="str">
        <f>IF(ISERROR(FIND("1",tblSalaries[[#This Row],[How many hours of a day you work on Excel]])),"",1)</f>
        <v/>
      </c>
      <c r="P371" s="11" t="str">
        <f>IF(ISERROR(FIND("2",tblSalaries[[#This Row],[How many hours of a day you work on Excel]])),"",2)</f>
        <v/>
      </c>
      <c r="Q371" s="10" t="str">
        <f>IF(ISERROR(FIND("3",tblSalaries[[#This Row],[How many hours of a day you work on Excel]])),"",3)</f>
        <v/>
      </c>
      <c r="R371" s="10" t="str">
        <f>IF(ISERROR(FIND("4",tblSalaries[[#This Row],[How many hours of a day you work on Excel]])),"",4)</f>
        <v/>
      </c>
      <c r="S371" s="10" t="str">
        <f>IF(ISERROR(FIND("5",tblSalaries[[#This Row],[How many hours of a day you work on Excel]])),"",5)</f>
        <v/>
      </c>
      <c r="T371" s="10" t="str">
        <f>IF(ISERROR(FIND("6",tblSalaries[[#This Row],[How many hours of a day you work on Excel]])),"",6)</f>
        <v/>
      </c>
      <c r="U371" s="11" t="str">
        <f>IF(ISERROR(FIND("7",tblSalaries[[#This Row],[How many hours of a day you work on Excel]])),"",7)</f>
        <v/>
      </c>
      <c r="V371" s="11">
        <f>IF(ISERROR(FIND("8",tblSalaries[[#This Row],[How many hours of a day you work on Excel]])),"",8)</f>
        <v>8</v>
      </c>
      <c r="W371" s="11">
        <f>IF(MAX(tblSalaries[[#This Row],[1 hour]:[8 hours]])=0,#N/A,MAX(tblSalaries[[#This Row],[1 hour]:[8 hours]]))</f>
        <v>8</v>
      </c>
      <c r="X371" s="11">
        <f>IF(ISERROR(tblSalaries[[#This Row],[max h]]),1,tblSalaries[[#This Row],[Salary in USD]]/tblSalaries[[#This Row],[max h]]/260)</f>
        <v>106.10576923076923</v>
      </c>
      <c r="Y371" s="11">
        <f>IF(tblSalaries[[#This Row],[Years of Experience]]="",0,"0")</f>
        <v>0</v>
      </c>
      <c r="Z371"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371" s="11">
        <f>IF(tblSalaries[[#This Row],[Salary in USD]]&lt;1000,1,0)</f>
        <v>0</v>
      </c>
      <c r="AB371" s="11">
        <f>IF(AND(tblSalaries[[#This Row],[Salary in USD]]&gt;1000,tblSalaries[[#This Row],[Salary in USD]]&lt;2000),1,0)</f>
        <v>0</v>
      </c>
    </row>
    <row r="372" spans="2:28" ht="15" customHeight="1">
      <c r="B372" t="s">
        <v>2375</v>
      </c>
      <c r="C372" s="1">
        <v>41055.077824074076</v>
      </c>
      <c r="D372" s="4">
        <v>194000</v>
      </c>
      <c r="E372">
        <v>194000</v>
      </c>
      <c r="F372" t="s">
        <v>6</v>
      </c>
      <c r="G372">
        <f>tblSalaries[[#This Row],[clean Salary (in local currency)]]*VLOOKUP(tblSalaries[[#This Row],[Currency]],tblXrate[],2,FALSE)</f>
        <v>194000</v>
      </c>
      <c r="H372" t="s">
        <v>456</v>
      </c>
      <c r="I372" t="s">
        <v>4001</v>
      </c>
      <c r="J372" t="s">
        <v>15</v>
      </c>
      <c r="K372" t="str">
        <f>VLOOKUP(tblSalaries[[#This Row],[Where do you work]],tblCountries[[Actual]:[Mapping]],2,FALSE)</f>
        <v>USA</v>
      </c>
      <c r="L372" t="s">
        <v>18</v>
      </c>
      <c r="O372" s="10" t="str">
        <f>IF(ISERROR(FIND("1",tblSalaries[[#This Row],[How many hours of a day you work on Excel]])),"",1)</f>
        <v/>
      </c>
      <c r="P372" s="11">
        <f>IF(ISERROR(FIND("2",tblSalaries[[#This Row],[How many hours of a day you work on Excel]])),"",2)</f>
        <v>2</v>
      </c>
      <c r="Q372" s="10">
        <f>IF(ISERROR(FIND("3",tblSalaries[[#This Row],[How many hours of a day you work on Excel]])),"",3)</f>
        <v>3</v>
      </c>
      <c r="R372" s="10" t="str">
        <f>IF(ISERROR(FIND("4",tblSalaries[[#This Row],[How many hours of a day you work on Excel]])),"",4)</f>
        <v/>
      </c>
      <c r="S372" s="10" t="str">
        <f>IF(ISERROR(FIND("5",tblSalaries[[#This Row],[How many hours of a day you work on Excel]])),"",5)</f>
        <v/>
      </c>
      <c r="T372" s="10" t="str">
        <f>IF(ISERROR(FIND("6",tblSalaries[[#This Row],[How many hours of a day you work on Excel]])),"",6)</f>
        <v/>
      </c>
      <c r="U372" s="11" t="str">
        <f>IF(ISERROR(FIND("7",tblSalaries[[#This Row],[How many hours of a day you work on Excel]])),"",7)</f>
        <v/>
      </c>
      <c r="V372" s="11" t="str">
        <f>IF(ISERROR(FIND("8",tblSalaries[[#This Row],[How many hours of a day you work on Excel]])),"",8)</f>
        <v/>
      </c>
      <c r="W372" s="11">
        <f>IF(MAX(tblSalaries[[#This Row],[1 hour]:[8 hours]])=0,#N/A,MAX(tblSalaries[[#This Row],[1 hour]:[8 hours]]))</f>
        <v>3</v>
      </c>
      <c r="X372" s="11">
        <f>IF(ISERROR(tblSalaries[[#This Row],[max h]]),1,tblSalaries[[#This Row],[Salary in USD]]/tblSalaries[[#This Row],[max h]]/260)</f>
        <v>248.7179487179487</v>
      </c>
      <c r="Y372" s="11">
        <f>IF(tblSalaries[[#This Row],[Years of Experience]]="",0,"0")</f>
        <v>0</v>
      </c>
      <c r="Z372"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372" s="11">
        <f>IF(tblSalaries[[#This Row],[Salary in USD]]&lt;1000,1,0)</f>
        <v>0</v>
      </c>
      <c r="AB372" s="11">
        <f>IF(AND(tblSalaries[[#This Row],[Salary in USD]]&gt;1000,tblSalaries[[#This Row],[Salary in USD]]&lt;2000),1,0)</f>
        <v>0</v>
      </c>
    </row>
    <row r="373" spans="2:28" ht="15" customHeight="1">
      <c r="B373" t="s">
        <v>2376</v>
      </c>
      <c r="C373" s="1">
        <v>41055.07949074074</v>
      </c>
      <c r="D373" s="4">
        <v>9000000</v>
      </c>
      <c r="E373">
        <v>9000000</v>
      </c>
      <c r="F373" t="s">
        <v>40</v>
      </c>
      <c r="G373">
        <f>tblSalaries[[#This Row],[clean Salary (in local currency)]]*VLOOKUP(tblSalaries[[#This Row],[Currency]],tblXrate[],2,FALSE)</f>
        <v>160271.25018698312</v>
      </c>
      <c r="H373" t="s">
        <v>14</v>
      </c>
      <c r="I373" t="s">
        <v>20</v>
      </c>
      <c r="J373" t="s">
        <v>8</v>
      </c>
      <c r="K373" t="str">
        <f>VLOOKUP(tblSalaries[[#This Row],[Where do you work]],tblCountries[[Actual]:[Mapping]],2,FALSE)</f>
        <v>India</v>
      </c>
      <c r="L373" t="s">
        <v>9</v>
      </c>
      <c r="O373" s="10" t="str">
        <f>IF(ISERROR(FIND("1",tblSalaries[[#This Row],[How many hours of a day you work on Excel]])),"",1)</f>
        <v/>
      </c>
      <c r="P373" s="11" t="str">
        <f>IF(ISERROR(FIND("2",tblSalaries[[#This Row],[How many hours of a day you work on Excel]])),"",2)</f>
        <v/>
      </c>
      <c r="Q373" s="10" t="str">
        <f>IF(ISERROR(FIND("3",tblSalaries[[#This Row],[How many hours of a day you work on Excel]])),"",3)</f>
        <v/>
      </c>
      <c r="R373" s="10">
        <f>IF(ISERROR(FIND("4",tblSalaries[[#This Row],[How many hours of a day you work on Excel]])),"",4)</f>
        <v>4</v>
      </c>
      <c r="S373" s="10" t="str">
        <f>IF(ISERROR(FIND("5",tblSalaries[[#This Row],[How many hours of a day you work on Excel]])),"",5)</f>
        <v/>
      </c>
      <c r="T373" s="10">
        <f>IF(ISERROR(FIND("6",tblSalaries[[#This Row],[How many hours of a day you work on Excel]])),"",6)</f>
        <v>6</v>
      </c>
      <c r="U373" s="11" t="str">
        <f>IF(ISERROR(FIND("7",tblSalaries[[#This Row],[How many hours of a day you work on Excel]])),"",7)</f>
        <v/>
      </c>
      <c r="V373" s="11" t="str">
        <f>IF(ISERROR(FIND("8",tblSalaries[[#This Row],[How many hours of a day you work on Excel]])),"",8)</f>
        <v/>
      </c>
      <c r="W373" s="11">
        <f>IF(MAX(tblSalaries[[#This Row],[1 hour]:[8 hours]])=0,#N/A,MAX(tblSalaries[[#This Row],[1 hour]:[8 hours]]))</f>
        <v>6</v>
      </c>
      <c r="X373" s="11">
        <f>IF(ISERROR(tblSalaries[[#This Row],[max h]]),1,tblSalaries[[#This Row],[Salary in USD]]/tblSalaries[[#This Row],[max h]]/260)</f>
        <v>102.73798088909174</v>
      </c>
      <c r="Y373" s="11">
        <f>IF(tblSalaries[[#This Row],[Years of Experience]]="",0,"0")</f>
        <v>0</v>
      </c>
      <c r="Z373"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373" s="11">
        <f>IF(tblSalaries[[#This Row],[Salary in USD]]&lt;1000,1,0)</f>
        <v>0</v>
      </c>
      <c r="AB373" s="11">
        <f>IF(AND(tblSalaries[[#This Row],[Salary in USD]]&gt;1000,tblSalaries[[#This Row],[Salary in USD]]&lt;2000),1,0)</f>
        <v>0</v>
      </c>
    </row>
    <row r="374" spans="2:28" ht="15" customHeight="1">
      <c r="B374" t="s">
        <v>2377</v>
      </c>
      <c r="C374" s="1">
        <v>41055.079710648148</v>
      </c>
      <c r="D374" s="4" t="s">
        <v>457</v>
      </c>
      <c r="E374">
        <v>500000</v>
      </c>
      <c r="F374" t="s">
        <v>40</v>
      </c>
      <c r="G374">
        <f>tblSalaries[[#This Row],[clean Salary (in local currency)]]*VLOOKUP(tblSalaries[[#This Row],[Currency]],tblXrate[],2,FALSE)</f>
        <v>8903.9583437212841</v>
      </c>
      <c r="H374" t="s">
        <v>458</v>
      </c>
      <c r="I374" t="s">
        <v>52</v>
      </c>
      <c r="J374" t="s">
        <v>8</v>
      </c>
      <c r="K374" t="str">
        <f>VLOOKUP(tblSalaries[[#This Row],[Where do you work]],tblCountries[[Actual]:[Mapping]],2,FALSE)</f>
        <v>India</v>
      </c>
      <c r="L374" t="s">
        <v>18</v>
      </c>
      <c r="O374" s="10" t="str">
        <f>IF(ISERROR(FIND("1",tblSalaries[[#This Row],[How many hours of a day you work on Excel]])),"",1)</f>
        <v/>
      </c>
      <c r="P374" s="11">
        <f>IF(ISERROR(FIND("2",tblSalaries[[#This Row],[How many hours of a day you work on Excel]])),"",2)</f>
        <v>2</v>
      </c>
      <c r="Q374" s="10">
        <f>IF(ISERROR(FIND("3",tblSalaries[[#This Row],[How many hours of a day you work on Excel]])),"",3)</f>
        <v>3</v>
      </c>
      <c r="R374" s="10" t="str">
        <f>IF(ISERROR(FIND("4",tblSalaries[[#This Row],[How many hours of a day you work on Excel]])),"",4)</f>
        <v/>
      </c>
      <c r="S374" s="10" t="str">
        <f>IF(ISERROR(FIND("5",tblSalaries[[#This Row],[How many hours of a day you work on Excel]])),"",5)</f>
        <v/>
      </c>
      <c r="T374" s="10" t="str">
        <f>IF(ISERROR(FIND("6",tblSalaries[[#This Row],[How many hours of a day you work on Excel]])),"",6)</f>
        <v/>
      </c>
      <c r="U374" s="11" t="str">
        <f>IF(ISERROR(FIND("7",tblSalaries[[#This Row],[How many hours of a day you work on Excel]])),"",7)</f>
        <v/>
      </c>
      <c r="V374" s="11" t="str">
        <f>IF(ISERROR(FIND("8",tblSalaries[[#This Row],[How many hours of a day you work on Excel]])),"",8)</f>
        <v/>
      </c>
      <c r="W374" s="11">
        <f>IF(MAX(tblSalaries[[#This Row],[1 hour]:[8 hours]])=0,#N/A,MAX(tblSalaries[[#This Row],[1 hour]:[8 hours]]))</f>
        <v>3</v>
      </c>
      <c r="X374" s="11">
        <f>IF(ISERROR(tblSalaries[[#This Row],[max h]]),1,tblSalaries[[#This Row],[Salary in USD]]/tblSalaries[[#This Row],[max h]]/260)</f>
        <v>11.415331209899081</v>
      </c>
      <c r="Y374" s="11">
        <f>IF(tblSalaries[[#This Row],[Years of Experience]]="",0,"0")</f>
        <v>0</v>
      </c>
      <c r="Z374"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374" s="11">
        <f>IF(tblSalaries[[#This Row],[Salary in USD]]&lt;1000,1,0)</f>
        <v>0</v>
      </c>
      <c r="AB374" s="11">
        <f>IF(AND(tblSalaries[[#This Row],[Salary in USD]]&gt;1000,tblSalaries[[#This Row],[Salary in USD]]&lt;2000),1,0)</f>
        <v>0</v>
      </c>
    </row>
    <row r="375" spans="2:28" ht="15" customHeight="1">
      <c r="B375" t="s">
        <v>2378</v>
      </c>
      <c r="C375" s="1">
        <v>41055.081516203703</v>
      </c>
      <c r="D375" s="4">
        <v>80000</v>
      </c>
      <c r="E375">
        <v>80000</v>
      </c>
      <c r="F375" t="s">
        <v>86</v>
      </c>
      <c r="G375">
        <f>tblSalaries[[#This Row],[clean Salary (in local currency)]]*VLOOKUP(tblSalaries[[#This Row],[Currency]],tblXrate[],2,FALSE)</f>
        <v>78668.921842426149</v>
      </c>
      <c r="H375" t="s">
        <v>459</v>
      </c>
      <c r="I375" t="s">
        <v>20</v>
      </c>
      <c r="J375" t="s">
        <v>88</v>
      </c>
      <c r="K375" t="str">
        <f>VLOOKUP(tblSalaries[[#This Row],[Where do you work]],tblCountries[[Actual]:[Mapping]],2,FALSE)</f>
        <v>Canada</v>
      </c>
      <c r="L375" t="s">
        <v>9</v>
      </c>
      <c r="O375" s="10" t="str">
        <f>IF(ISERROR(FIND("1",tblSalaries[[#This Row],[How many hours of a day you work on Excel]])),"",1)</f>
        <v/>
      </c>
      <c r="P375" s="11" t="str">
        <f>IF(ISERROR(FIND("2",tblSalaries[[#This Row],[How many hours of a day you work on Excel]])),"",2)</f>
        <v/>
      </c>
      <c r="Q375" s="10" t="str">
        <f>IF(ISERROR(FIND("3",tblSalaries[[#This Row],[How many hours of a day you work on Excel]])),"",3)</f>
        <v/>
      </c>
      <c r="R375" s="10">
        <f>IF(ISERROR(FIND("4",tblSalaries[[#This Row],[How many hours of a day you work on Excel]])),"",4)</f>
        <v>4</v>
      </c>
      <c r="S375" s="10" t="str">
        <f>IF(ISERROR(FIND("5",tblSalaries[[#This Row],[How many hours of a day you work on Excel]])),"",5)</f>
        <v/>
      </c>
      <c r="T375" s="10">
        <f>IF(ISERROR(FIND("6",tblSalaries[[#This Row],[How many hours of a day you work on Excel]])),"",6)</f>
        <v>6</v>
      </c>
      <c r="U375" s="11" t="str">
        <f>IF(ISERROR(FIND("7",tblSalaries[[#This Row],[How many hours of a day you work on Excel]])),"",7)</f>
        <v/>
      </c>
      <c r="V375" s="11" t="str">
        <f>IF(ISERROR(FIND("8",tblSalaries[[#This Row],[How many hours of a day you work on Excel]])),"",8)</f>
        <v/>
      </c>
      <c r="W375" s="11">
        <f>IF(MAX(tblSalaries[[#This Row],[1 hour]:[8 hours]])=0,#N/A,MAX(tblSalaries[[#This Row],[1 hour]:[8 hours]]))</f>
        <v>6</v>
      </c>
      <c r="X375" s="11">
        <f>IF(ISERROR(tblSalaries[[#This Row],[max h]]),1,tblSalaries[[#This Row],[Salary in USD]]/tblSalaries[[#This Row],[max h]]/260)</f>
        <v>50.428796052837278</v>
      </c>
      <c r="Y375" s="11">
        <f>IF(tblSalaries[[#This Row],[Years of Experience]]="",0,"0")</f>
        <v>0</v>
      </c>
      <c r="Z375"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375" s="11">
        <f>IF(tblSalaries[[#This Row],[Salary in USD]]&lt;1000,1,0)</f>
        <v>0</v>
      </c>
      <c r="AB375" s="11">
        <f>IF(AND(tblSalaries[[#This Row],[Salary in USD]]&gt;1000,tblSalaries[[#This Row],[Salary in USD]]&lt;2000),1,0)</f>
        <v>0</v>
      </c>
    </row>
    <row r="376" spans="2:28" ht="15" customHeight="1">
      <c r="B376" t="s">
        <v>2379</v>
      </c>
      <c r="C376" s="1">
        <v>41055.081712962965</v>
      </c>
      <c r="D376" s="4">
        <v>1500</v>
      </c>
      <c r="E376">
        <v>18000</v>
      </c>
      <c r="F376" t="s">
        <v>22</v>
      </c>
      <c r="G376">
        <f>tblSalaries[[#This Row],[clean Salary (in local currency)]]*VLOOKUP(tblSalaries[[#This Row],[Currency]],tblXrate[],2,FALSE)</f>
        <v>22867.189901848938</v>
      </c>
      <c r="H376" t="s">
        <v>460</v>
      </c>
      <c r="I376" t="s">
        <v>52</v>
      </c>
      <c r="J376" t="s">
        <v>30</v>
      </c>
      <c r="K376" t="str">
        <f>VLOOKUP(tblSalaries[[#This Row],[Where do you work]],tblCountries[[Actual]:[Mapping]],2,FALSE)</f>
        <v>Portugal</v>
      </c>
      <c r="L376" t="s">
        <v>18</v>
      </c>
      <c r="O376" s="10" t="str">
        <f>IF(ISERROR(FIND("1",tblSalaries[[#This Row],[How many hours of a day you work on Excel]])),"",1)</f>
        <v/>
      </c>
      <c r="P376" s="11">
        <f>IF(ISERROR(FIND("2",tblSalaries[[#This Row],[How many hours of a day you work on Excel]])),"",2)</f>
        <v>2</v>
      </c>
      <c r="Q376" s="10">
        <f>IF(ISERROR(FIND("3",tblSalaries[[#This Row],[How many hours of a day you work on Excel]])),"",3)</f>
        <v>3</v>
      </c>
      <c r="R376" s="10" t="str">
        <f>IF(ISERROR(FIND("4",tblSalaries[[#This Row],[How many hours of a day you work on Excel]])),"",4)</f>
        <v/>
      </c>
      <c r="S376" s="10" t="str">
        <f>IF(ISERROR(FIND("5",tblSalaries[[#This Row],[How many hours of a day you work on Excel]])),"",5)</f>
        <v/>
      </c>
      <c r="T376" s="10" t="str">
        <f>IF(ISERROR(FIND("6",tblSalaries[[#This Row],[How many hours of a day you work on Excel]])),"",6)</f>
        <v/>
      </c>
      <c r="U376" s="11" t="str">
        <f>IF(ISERROR(FIND("7",tblSalaries[[#This Row],[How many hours of a day you work on Excel]])),"",7)</f>
        <v/>
      </c>
      <c r="V376" s="11" t="str">
        <f>IF(ISERROR(FIND("8",tblSalaries[[#This Row],[How many hours of a day you work on Excel]])),"",8)</f>
        <v/>
      </c>
      <c r="W376" s="11">
        <f>IF(MAX(tblSalaries[[#This Row],[1 hour]:[8 hours]])=0,#N/A,MAX(tblSalaries[[#This Row],[1 hour]:[8 hours]]))</f>
        <v>3</v>
      </c>
      <c r="X376" s="11">
        <f>IF(ISERROR(tblSalaries[[#This Row],[max h]]),1,tblSalaries[[#This Row],[Salary in USD]]/tblSalaries[[#This Row],[max h]]/260)</f>
        <v>29.316910130575565</v>
      </c>
      <c r="Y376" s="11">
        <f>IF(tblSalaries[[#This Row],[Years of Experience]]="",0,"0")</f>
        <v>0</v>
      </c>
      <c r="Z376"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376" s="11">
        <f>IF(tblSalaries[[#This Row],[Salary in USD]]&lt;1000,1,0)</f>
        <v>0</v>
      </c>
      <c r="AB376" s="11">
        <f>IF(AND(tblSalaries[[#This Row],[Salary in USD]]&gt;1000,tblSalaries[[#This Row],[Salary in USD]]&lt;2000),1,0)</f>
        <v>0</v>
      </c>
    </row>
    <row r="377" spans="2:28" ht="15" customHeight="1">
      <c r="B377" t="s">
        <v>2380</v>
      </c>
      <c r="C377" s="1">
        <v>41055.08216435185</v>
      </c>
      <c r="D377" s="4" t="s">
        <v>330</v>
      </c>
      <c r="E377">
        <v>60000</v>
      </c>
      <c r="F377" t="s">
        <v>69</v>
      </c>
      <c r="G377">
        <f>tblSalaries[[#This Row],[clean Salary (in local currency)]]*VLOOKUP(tblSalaries[[#This Row],[Currency]],tblXrate[],2,FALSE)</f>
        <v>94570.696324037053</v>
      </c>
      <c r="H377" t="s">
        <v>461</v>
      </c>
      <c r="I377" t="s">
        <v>4001</v>
      </c>
      <c r="J377" t="s">
        <v>71</v>
      </c>
      <c r="K377" t="str">
        <f>VLOOKUP(tblSalaries[[#This Row],[Where do you work]],tblCountries[[Actual]:[Mapping]],2,FALSE)</f>
        <v>UK</v>
      </c>
      <c r="L377" t="s">
        <v>18</v>
      </c>
      <c r="O377" s="10" t="str">
        <f>IF(ISERROR(FIND("1",tblSalaries[[#This Row],[How many hours of a day you work on Excel]])),"",1)</f>
        <v/>
      </c>
      <c r="P377" s="11">
        <f>IF(ISERROR(FIND("2",tblSalaries[[#This Row],[How many hours of a day you work on Excel]])),"",2)</f>
        <v>2</v>
      </c>
      <c r="Q377" s="10">
        <f>IF(ISERROR(FIND("3",tblSalaries[[#This Row],[How many hours of a day you work on Excel]])),"",3)</f>
        <v>3</v>
      </c>
      <c r="R377" s="10" t="str">
        <f>IF(ISERROR(FIND("4",tblSalaries[[#This Row],[How many hours of a day you work on Excel]])),"",4)</f>
        <v/>
      </c>
      <c r="S377" s="10" t="str">
        <f>IF(ISERROR(FIND("5",tblSalaries[[#This Row],[How many hours of a day you work on Excel]])),"",5)</f>
        <v/>
      </c>
      <c r="T377" s="10" t="str">
        <f>IF(ISERROR(FIND("6",tblSalaries[[#This Row],[How many hours of a day you work on Excel]])),"",6)</f>
        <v/>
      </c>
      <c r="U377" s="11" t="str">
        <f>IF(ISERROR(FIND("7",tblSalaries[[#This Row],[How many hours of a day you work on Excel]])),"",7)</f>
        <v/>
      </c>
      <c r="V377" s="11" t="str">
        <f>IF(ISERROR(FIND("8",tblSalaries[[#This Row],[How many hours of a day you work on Excel]])),"",8)</f>
        <v/>
      </c>
      <c r="W377" s="11">
        <f>IF(MAX(tblSalaries[[#This Row],[1 hour]:[8 hours]])=0,#N/A,MAX(tblSalaries[[#This Row],[1 hour]:[8 hours]]))</f>
        <v>3</v>
      </c>
      <c r="X377" s="11">
        <f>IF(ISERROR(tblSalaries[[#This Row],[max h]]),1,tblSalaries[[#This Row],[Salary in USD]]/tblSalaries[[#This Row],[max h]]/260)</f>
        <v>121.24448246671416</v>
      </c>
      <c r="Y377" s="11">
        <f>IF(tblSalaries[[#This Row],[Years of Experience]]="",0,"0")</f>
        <v>0</v>
      </c>
      <c r="Z377"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377" s="11">
        <f>IF(tblSalaries[[#This Row],[Salary in USD]]&lt;1000,1,0)</f>
        <v>0</v>
      </c>
      <c r="AB377" s="11">
        <f>IF(AND(tblSalaries[[#This Row],[Salary in USD]]&gt;1000,tblSalaries[[#This Row],[Salary in USD]]&lt;2000),1,0)</f>
        <v>0</v>
      </c>
    </row>
    <row r="378" spans="2:28" ht="15" customHeight="1">
      <c r="B378" t="s">
        <v>2381</v>
      </c>
      <c r="C378" s="1">
        <v>41055.082430555558</v>
      </c>
      <c r="D378" s="4">
        <v>95000</v>
      </c>
      <c r="E378">
        <v>95000</v>
      </c>
      <c r="F378" t="s">
        <v>6</v>
      </c>
      <c r="G378">
        <f>tblSalaries[[#This Row],[clean Salary (in local currency)]]*VLOOKUP(tblSalaries[[#This Row],[Currency]],tblXrate[],2,FALSE)</f>
        <v>95000</v>
      </c>
      <c r="H378" t="s">
        <v>424</v>
      </c>
      <c r="I378" t="s">
        <v>20</v>
      </c>
      <c r="J378" t="s">
        <v>15</v>
      </c>
      <c r="K378" t="str">
        <f>VLOOKUP(tblSalaries[[#This Row],[Where do you work]],tblCountries[[Actual]:[Mapping]],2,FALSE)</f>
        <v>USA</v>
      </c>
      <c r="L378" t="s">
        <v>13</v>
      </c>
      <c r="O378" s="10" t="str">
        <f>IF(ISERROR(FIND("1",tblSalaries[[#This Row],[How many hours of a day you work on Excel]])),"",1)</f>
        <v/>
      </c>
      <c r="P378" s="11" t="str">
        <f>IF(ISERROR(FIND("2",tblSalaries[[#This Row],[How many hours of a day you work on Excel]])),"",2)</f>
        <v/>
      </c>
      <c r="Q378" s="10" t="str">
        <f>IF(ISERROR(FIND("3",tblSalaries[[#This Row],[How many hours of a day you work on Excel]])),"",3)</f>
        <v/>
      </c>
      <c r="R378" s="10" t="str">
        <f>IF(ISERROR(FIND("4",tblSalaries[[#This Row],[How many hours of a day you work on Excel]])),"",4)</f>
        <v/>
      </c>
      <c r="S378" s="10" t="str">
        <f>IF(ISERROR(FIND("5",tblSalaries[[#This Row],[How many hours of a day you work on Excel]])),"",5)</f>
        <v/>
      </c>
      <c r="T378" s="10" t="str">
        <f>IF(ISERROR(FIND("6",tblSalaries[[#This Row],[How many hours of a day you work on Excel]])),"",6)</f>
        <v/>
      </c>
      <c r="U378" s="11" t="str">
        <f>IF(ISERROR(FIND("7",tblSalaries[[#This Row],[How many hours of a day you work on Excel]])),"",7)</f>
        <v/>
      </c>
      <c r="V378" s="11">
        <f>IF(ISERROR(FIND("8",tblSalaries[[#This Row],[How many hours of a day you work on Excel]])),"",8)</f>
        <v>8</v>
      </c>
      <c r="W378" s="11">
        <f>IF(MAX(tblSalaries[[#This Row],[1 hour]:[8 hours]])=0,#N/A,MAX(tblSalaries[[#This Row],[1 hour]:[8 hours]]))</f>
        <v>8</v>
      </c>
      <c r="X378" s="11">
        <f>IF(ISERROR(tblSalaries[[#This Row],[max h]]),1,tblSalaries[[#This Row],[Salary in USD]]/tblSalaries[[#This Row],[max h]]/260)</f>
        <v>45.67307692307692</v>
      </c>
      <c r="Y378" s="11">
        <f>IF(tblSalaries[[#This Row],[Years of Experience]]="",0,"0")</f>
        <v>0</v>
      </c>
      <c r="Z378"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378" s="11">
        <f>IF(tblSalaries[[#This Row],[Salary in USD]]&lt;1000,1,0)</f>
        <v>0</v>
      </c>
      <c r="AB378" s="11">
        <f>IF(AND(tblSalaries[[#This Row],[Salary in USD]]&gt;1000,tblSalaries[[#This Row],[Salary in USD]]&lt;2000),1,0)</f>
        <v>0</v>
      </c>
    </row>
    <row r="379" spans="2:28" ht="15" customHeight="1">
      <c r="B379" t="s">
        <v>2382</v>
      </c>
      <c r="C379" s="1">
        <v>41055.082881944443</v>
      </c>
      <c r="D379" s="4" t="s">
        <v>462</v>
      </c>
      <c r="E379">
        <v>540000</v>
      </c>
      <c r="F379" t="s">
        <v>40</v>
      </c>
      <c r="G379">
        <f>tblSalaries[[#This Row],[clean Salary (in local currency)]]*VLOOKUP(tblSalaries[[#This Row],[Currency]],tblXrate[],2,FALSE)</f>
        <v>9616.275011218986</v>
      </c>
      <c r="H379" t="s">
        <v>463</v>
      </c>
      <c r="I379" t="s">
        <v>279</v>
      </c>
      <c r="J379" t="s">
        <v>8</v>
      </c>
      <c r="K379" t="str">
        <f>VLOOKUP(tblSalaries[[#This Row],[Where do you work]],tblCountries[[Actual]:[Mapping]],2,FALSE)</f>
        <v>India</v>
      </c>
      <c r="L379" t="s">
        <v>9</v>
      </c>
      <c r="O379" s="10" t="str">
        <f>IF(ISERROR(FIND("1",tblSalaries[[#This Row],[How many hours of a day you work on Excel]])),"",1)</f>
        <v/>
      </c>
      <c r="P379" s="11" t="str">
        <f>IF(ISERROR(FIND("2",tblSalaries[[#This Row],[How many hours of a day you work on Excel]])),"",2)</f>
        <v/>
      </c>
      <c r="Q379" s="10" t="str">
        <f>IF(ISERROR(FIND("3",tblSalaries[[#This Row],[How many hours of a day you work on Excel]])),"",3)</f>
        <v/>
      </c>
      <c r="R379" s="10">
        <f>IF(ISERROR(FIND("4",tblSalaries[[#This Row],[How many hours of a day you work on Excel]])),"",4)</f>
        <v>4</v>
      </c>
      <c r="S379" s="10" t="str">
        <f>IF(ISERROR(FIND("5",tblSalaries[[#This Row],[How many hours of a day you work on Excel]])),"",5)</f>
        <v/>
      </c>
      <c r="T379" s="10">
        <f>IF(ISERROR(FIND("6",tblSalaries[[#This Row],[How many hours of a day you work on Excel]])),"",6)</f>
        <v>6</v>
      </c>
      <c r="U379" s="11" t="str">
        <f>IF(ISERROR(FIND("7",tblSalaries[[#This Row],[How many hours of a day you work on Excel]])),"",7)</f>
        <v/>
      </c>
      <c r="V379" s="11" t="str">
        <f>IF(ISERROR(FIND("8",tblSalaries[[#This Row],[How many hours of a day you work on Excel]])),"",8)</f>
        <v/>
      </c>
      <c r="W379" s="11">
        <f>IF(MAX(tblSalaries[[#This Row],[1 hour]:[8 hours]])=0,#N/A,MAX(tblSalaries[[#This Row],[1 hour]:[8 hours]]))</f>
        <v>6</v>
      </c>
      <c r="X379" s="11">
        <f>IF(ISERROR(tblSalaries[[#This Row],[max h]]),1,tblSalaries[[#This Row],[Salary in USD]]/tblSalaries[[#This Row],[max h]]/260)</f>
        <v>6.164278853345504</v>
      </c>
      <c r="Y379" s="11">
        <f>IF(tblSalaries[[#This Row],[Years of Experience]]="",0,"0")</f>
        <v>0</v>
      </c>
      <c r="Z379"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379" s="11">
        <f>IF(tblSalaries[[#This Row],[Salary in USD]]&lt;1000,1,0)</f>
        <v>0</v>
      </c>
      <c r="AB379" s="11">
        <f>IF(AND(tblSalaries[[#This Row],[Salary in USD]]&gt;1000,tblSalaries[[#This Row],[Salary in USD]]&lt;2000),1,0)</f>
        <v>0</v>
      </c>
    </row>
    <row r="380" spans="2:28" ht="15" customHeight="1">
      <c r="B380" t="s">
        <v>2383</v>
      </c>
      <c r="C380" s="1">
        <v>41055.083101851851</v>
      </c>
      <c r="D380" s="4">
        <v>48000</v>
      </c>
      <c r="E380">
        <v>48000</v>
      </c>
      <c r="F380" t="s">
        <v>6</v>
      </c>
      <c r="G380">
        <f>tblSalaries[[#This Row],[clean Salary (in local currency)]]*VLOOKUP(tblSalaries[[#This Row],[Currency]],tblXrate[],2,FALSE)</f>
        <v>48000</v>
      </c>
      <c r="H380" t="s">
        <v>464</v>
      </c>
      <c r="I380" t="s">
        <v>20</v>
      </c>
      <c r="J380" t="s">
        <v>15</v>
      </c>
      <c r="K380" t="str">
        <f>VLOOKUP(tblSalaries[[#This Row],[Where do you work]],tblCountries[[Actual]:[Mapping]],2,FALSE)</f>
        <v>USA</v>
      </c>
      <c r="L380" t="s">
        <v>25</v>
      </c>
      <c r="O380" s="10">
        <f>IF(ISERROR(FIND("1",tblSalaries[[#This Row],[How many hours of a day you work on Excel]])),"",1)</f>
        <v>1</v>
      </c>
      <c r="P380" s="11">
        <f>IF(ISERROR(FIND("2",tblSalaries[[#This Row],[How many hours of a day you work on Excel]])),"",2)</f>
        <v>2</v>
      </c>
      <c r="Q380" s="10" t="str">
        <f>IF(ISERROR(FIND("3",tblSalaries[[#This Row],[How many hours of a day you work on Excel]])),"",3)</f>
        <v/>
      </c>
      <c r="R380" s="10" t="str">
        <f>IF(ISERROR(FIND("4",tblSalaries[[#This Row],[How many hours of a day you work on Excel]])),"",4)</f>
        <v/>
      </c>
      <c r="S380" s="10" t="str">
        <f>IF(ISERROR(FIND("5",tblSalaries[[#This Row],[How many hours of a day you work on Excel]])),"",5)</f>
        <v/>
      </c>
      <c r="T380" s="10" t="str">
        <f>IF(ISERROR(FIND("6",tblSalaries[[#This Row],[How many hours of a day you work on Excel]])),"",6)</f>
        <v/>
      </c>
      <c r="U380" s="11" t="str">
        <f>IF(ISERROR(FIND("7",tblSalaries[[#This Row],[How many hours of a day you work on Excel]])),"",7)</f>
        <v/>
      </c>
      <c r="V380" s="11" t="str">
        <f>IF(ISERROR(FIND("8",tblSalaries[[#This Row],[How many hours of a day you work on Excel]])),"",8)</f>
        <v/>
      </c>
      <c r="W380" s="11">
        <f>IF(MAX(tblSalaries[[#This Row],[1 hour]:[8 hours]])=0,#N/A,MAX(tblSalaries[[#This Row],[1 hour]:[8 hours]]))</f>
        <v>2</v>
      </c>
      <c r="X380" s="11">
        <f>IF(ISERROR(tblSalaries[[#This Row],[max h]]),1,tblSalaries[[#This Row],[Salary in USD]]/tblSalaries[[#This Row],[max h]]/260)</f>
        <v>92.307692307692307</v>
      </c>
      <c r="Y380" s="11">
        <f>IF(tblSalaries[[#This Row],[Years of Experience]]="",0,"0")</f>
        <v>0</v>
      </c>
      <c r="Z380"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380" s="11">
        <f>IF(tblSalaries[[#This Row],[Salary in USD]]&lt;1000,1,0)</f>
        <v>0</v>
      </c>
      <c r="AB380" s="11">
        <f>IF(AND(tblSalaries[[#This Row],[Salary in USD]]&gt;1000,tblSalaries[[#This Row],[Salary in USD]]&lt;2000),1,0)</f>
        <v>0</v>
      </c>
    </row>
    <row r="381" spans="2:28" ht="15" customHeight="1">
      <c r="B381" t="s">
        <v>2384</v>
      </c>
      <c r="C381" s="1">
        <v>41055.08315972222</v>
      </c>
      <c r="D381" s="4" t="s">
        <v>465</v>
      </c>
      <c r="E381">
        <v>46000</v>
      </c>
      <c r="F381" t="s">
        <v>6</v>
      </c>
      <c r="G381">
        <f>tblSalaries[[#This Row],[clean Salary (in local currency)]]*VLOOKUP(tblSalaries[[#This Row],[Currency]],tblXrate[],2,FALSE)</f>
        <v>46000</v>
      </c>
      <c r="H381" t="s">
        <v>466</v>
      </c>
      <c r="I381" t="s">
        <v>20</v>
      </c>
      <c r="J381" t="s">
        <v>15</v>
      </c>
      <c r="K381" t="str">
        <f>VLOOKUP(tblSalaries[[#This Row],[Where do you work]],tblCountries[[Actual]:[Mapping]],2,FALSE)</f>
        <v>USA</v>
      </c>
      <c r="L381" t="s">
        <v>9</v>
      </c>
      <c r="O381" s="10" t="str">
        <f>IF(ISERROR(FIND("1",tblSalaries[[#This Row],[How many hours of a day you work on Excel]])),"",1)</f>
        <v/>
      </c>
      <c r="P381" s="11" t="str">
        <f>IF(ISERROR(FIND("2",tblSalaries[[#This Row],[How many hours of a day you work on Excel]])),"",2)</f>
        <v/>
      </c>
      <c r="Q381" s="10" t="str">
        <f>IF(ISERROR(FIND("3",tblSalaries[[#This Row],[How many hours of a day you work on Excel]])),"",3)</f>
        <v/>
      </c>
      <c r="R381" s="10">
        <f>IF(ISERROR(FIND("4",tblSalaries[[#This Row],[How many hours of a day you work on Excel]])),"",4)</f>
        <v>4</v>
      </c>
      <c r="S381" s="10" t="str">
        <f>IF(ISERROR(FIND("5",tblSalaries[[#This Row],[How many hours of a day you work on Excel]])),"",5)</f>
        <v/>
      </c>
      <c r="T381" s="10">
        <f>IF(ISERROR(FIND("6",tblSalaries[[#This Row],[How many hours of a day you work on Excel]])),"",6)</f>
        <v>6</v>
      </c>
      <c r="U381" s="11" t="str">
        <f>IF(ISERROR(FIND("7",tblSalaries[[#This Row],[How many hours of a day you work on Excel]])),"",7)</f>
        <v/>
      </c>
      <c r="V381" s="11" t="str">
        <f>IF(ISERROR(FIND("8",tblSalaries[[#This Row],[How many hours of a day you work on Excel]])),"",8)</f>
        <v/>
      </c>
      <c r="W381" s="11">
        <f>IF(MAX(tblSalaries[[#This Row],[1 hour]:[8 hours]])=0,#N/A,MAX(tblSalaries[[#This Row],[1 hour]:[8 hours]]))</f>
        <v>6</v>
      </c>
      <c r="X381" s="11">
        <f>IF(ISERROR(tblSalaries[[#This Row],[max h]]),1,tblSalaries[[#This Row],[Salary in USD]]/tblSalaries[[#This Row],[max h]]/260)</f>
        <v>29.487179487179489</v>
      </c>
      <c r="Y381" s="11">
        <f>IF(tblSalaries[[#This Row],[Years of Experience]]="",0,"0")</f>
        <v>0</v>
      </c>
      <c r="Z381"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381" s="11">
        <f>IF(tblSalaries[[#This Row],[Salary in USD]]&lt;1000,1,0)</f>
        <v>0</v>
      </c>
      <c r="AB381" s="11">
        <f>IF(AND(tblSalaries[[#This Row],[Salary in USD]]&gt;1000,tblSalaries[[#This Row],[Salary in USD]]&lt;2000),1,0)</f>
        <v>0</v>
      </c>
    </row>
    <row r="382" spans="2:28" ht="15" customHeight="1">
      <c r="B382" t="s">
        <v>2385</v>
      </c>
      <c r="C382" s="1">
        <v>41055.083194444444</v>
      </c>
      <c r="D382" s="4">
        <v>15000</v>
      </c>
      <c r="E382">
        <v>15000</v>
      </c>
      <c r="F382" t="s">
        <v>6</v>
      </c>
      <c r="G382">
        <f>tblSalaries[[#This Row],[clean Salary (in local currency)]]*VLOOKUP(tblSalaries[[#This Row],[Currency]],tblXrate[],2,FALSE)</f>
        <v>15000</v>
      </c>
      <c r="H382" t="s">
        <v>467</v>
      </c>
      <c r="I382" t="s">
        <v>3999</v>
      </c>
      <c r="J382" t="s">
        <v>27</v>
      </c>
      <c r="K382" t="str">
        <f>VLOOKUP(tblSalaries[[#This Row],[Where do you work]],tblCountries[[Actual]:[Mapping]],2,FALSE)</f>
        <v>Ukraine</v>
      </c>
      <c r="L382" t="s">
        <v>18</v>
      </c>
      <c r="O382" s="10" t="str">
        <f>IF(ISERROR(FIND("1",tblSalaries[[#This Row],[How many hours of a day you work on Excel]])),"",1)</f>
        <v/>
      </c>
      <c r="P382" s="11">
        <f>IF(ISERROR(FIND("2",tblSalaries[[#This Row],[How many hours of a day you work on Excel]])),"",2)</f>
        <v>2</v>
      </c>
      <c r="Q382" s="10">
        <f>IF(ISERROR(FIND("3",tblSalaries[[#This Row],[How many hours of a day you work on Excel]])),"",3)</f>
        <v>3</v>
      </c>
      <c r="R382" s="10" t="str">
        <f>IF(ISERROR(FIND("4",tblSalaries[[#This Row],[How many hours of a day you work on Excel]])),"",4)</f>
        <v/>
      </c>
      <c r="S382" s="10" t="str">
        <f>IF(ISERROR(FIND("5",tblSalaries[[#This Row],[How many hours of a day you work on Excel]])),"",5)</f>
        <v/>
      </c>
      <c r="T382" s="10" t="str">
        <f>IF(ISERROR(FIND("6",tblSalaries[[#This Row],[How many hours of a day you work on Excel]])),"",6)</f>
        <v/>
      </c>
      <c r="U382" s="11" t="str">
        <f>IF(ISERROR(FIND("7",tblSalaries[[#This Row],[How many hours of a day you work on Excel]])),"",7)</f>
        <v/>
      </c>
      <c r="V382" s="11" t="str">
        <f>IF(ISERROR(FIND("8",tblSalaries[[#This Row],[How many hours of a day you work on Excel]])),"",8)</f>
        <v/>
      </c>
      <c r="W382" s="11">
        <f>IF(MAX(tblSalaries[[#This Row],[1 hour]:[8 hours]])=0,#N/A,MAX(tblSalaries[[#This Row],[1 hour]:[8 hours]]))</f>
        <v>3</v>
      </c>
      <c r="X382" s="11">
        <f>IF(ISERROR(tblSalaries[[#This Row],[max h]]),1,tblSalaries[[#This Row],[Salary in USD]]/tblSalaries[[#This Row],[max h]]/260)</f>
        <v>19.23076923076923</v>
      </c>
      <c r="Y382" s="11">
        <f>IF(tblSalaries[[#This Row],[Years of Experience]]="",0,"0")</f>
        <v>0</v>
      </c>
      <c r="Z382"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382" s="11">
        <f>IF(tblSalaries[[#This Row],[Salary in USD]]&lt;1000,1,0)</f>
        <v>0</v>
      </c>
      <c r="AB382" s="11">
        <f>IF(AND(tblSalaries[[#This Row],[Salary in USD]]&gt;1000,tblSalaries[[#This Row],[Salary in USD]]&lt;2000),1,0)</f>
        <v>0</v>
      </c>
    </row>
    <row r="383" spans="2:28" ht="15" customHeight="1">
      <c r="B383" t="s">
        <v>2386</v>
      </c>
      <c r="C383" s="1">
        <v>41055.083379629628</v>
      </c>
      <c r="D383" s="4" t="s">
        <v>468</v>
      </c>
      <c r="E383">
        <v>620000</v>
      </c>
      <c r="F383" t="s">
        <v>40</v>
      </c>
      <c r="G383">
        <f>tblSalaries[[#This Row],[clean Salary (in local currency)]]*VLOOKUP(tblSalaries[[#This Row],[Currency]],tblXrate[],2,FALSE)</f>
        <v>11040.908346214392</v>
      </c>
      <c r="H383" t="s">
        <v>469</v>
      </c>
      <c r="I383" t="s">
        <v>52</v>
      </c>
      <c r="J383" t="s">
        <v>8</v>
      </c>
      <c r="K383" t="str">
        <f>VLOOKUP(tblSalaries[[#This Row],[Where do you work]],tblCountries[[Actual]:[Mapping]],2,FALSE)</f>
        <v>India</v>
      </c>
      <c r="L383" t="s">
        <v>25</v>
      </c>
      <c r="O383" s="10">
        <f>IF(ISERROR(FIND("1",tblSalaries[[#This Row],[How many hours of a day you work on Excel]])),"",1)</f>
        <v>1</v>
      </c>
      <c r="P383" s="11">
        <f>IF(ISERROR(FIND("2",tblSalaries[[#This Row],[How many hours of a day you work on Excel]])),"",2)</f>
        <v>2</v>
      </c>
      <c r="Q383" s="10" t="str">
        <f>IF(ISERROR(FIND("3",tblSalaries[[#This Row],[How many hours of a day you work on Excel]])),"",3)</f>
        <v/>
      </c>
      <c r="R383" s="10" t="str">
        <f>IF(ISERROR(FIND("4",tblSalaries[[#This Row],[How many hours of a day you work on Excel]])),"",4)</f>
        <v/>
      </c>
      <c r="S383" s="10" t="str">
        <f>IF(ISERROR(FIND("5",tblSalaries[[#This Row],[How many hours of a day you work on Excel]])),"",5)</f>
        <v/>
      </c>
      <c r="T383" s="10" t="str">
        <f>IF(ISERROR(FIND("6",tblSalaries[[#This Row],[How many hours of a day you work on Excel]])),"",6)</f>
        <v/>
      </c>
      <c r="U383" s="11" t="str">
        <f>IF(ISERROR(FIND("7",tblSalaries[[#This Row],[How many hours of a day you work on Excel]])),"",7)</f>
        <v/>
      </c>
      <c r="V383" s="11" t="str">
        <f>IF(ISERROR(FIND("8",tblSalaries[[#This Row],[How many hours of a day you work on Excel]])),"",8)</f>
        <v/>
      </c>
      <c r="W383" s="11">
        <f>IF(MAX(tblSalaries[[#This Row],[1 hour]:[8 hours]])=0,#N/A,MAX(tblSalaries[[#This Row],[1 hour]:[8 hours]]))</f>
        <v>2</v>
      </c>
      <c r="X383" s="11">
        <f>IF(ISERROR(tblSalaries[[#This Row],[max h]]),1,tblSalaries[[#This Row],[Salary in USD]]/tblSalaries[[#This Row],[max h]]/260)</f>
        <v>21.232516050412293</v>
      </c>
      <c r="Y383" s="11">
        <f>IF(tblSalaries[[#This Row],[Years of Experience]]="",0,"0")</f>
        <v>0</v>
      </c>
      <c r="Z383"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383" s="11">
        <f>IF(tblSalaries[[#This Row],[Salary in USD]]&lt;1000,1,0)</f>
        <v>0</v>
      </c>
      <c r="AB383" s="11">
        <f>IF(AND(tblSalaries[[#This Row],[Salary in USD]]&gt;1000,tblSalaries[[#This Row],[Salary in USD]]&lt;2000),1,0)</f>
        <v>0</v>
      </c>
    </row>
    <row r="384" spans="2:28" ht="15" customHeight="1">
      <c r="B384" t="s">
        <v>2387</v>
      </c>
      <c r="C384" s="1">
        <v>41055.083449074074</v>
      </c>
      <c r="D384" s="4" t="s">
        <v>470</v>
      </c>
      <c r="E384">
        <v>28000</v>
      </c>
      <c r="F384" t="s">
        <v>69</v>
      </c>
      <c r="G384">
        <f>tblSalaries[[#This Row],[clean Salary (in local currency)]]*VLOOKUP(tblSalaries[[#This Row],[Currency]],tblXrate[],2,FALSE)</f>
        <v>44132.991617883956</v>
      </c>
      <c r="H384" t="s">
        <v>471</v>
      </c>
      <c r="I384" t="s">
        <v>52</v>
      </c>
      <c r="J384" t="s">
        <v>71</v>
      </c>
      <c r="K384" t="str">
        <f>VLOOKUP(tblSalaries[[#This Row],[Where do you work]],tblCountries[[Actual]:[Mapping]],2,FALSE)</f>
        <v>UK</v>
      </c>
      <c r="L384" t="s">
        <v>18</v>
      </c>
      <c r="O384" s="10" t="str">
        <f>IF(ISERROR(FIND("1",tblSalaries[[#This Row],[How many hours of a day you work on Excel]])),"",1)</f>
        <v/>
      </c>
      <c r="P384" s="11">
        <f>IF(ISERROR(FIND("2",tblSalaries[[#This Row],[How many hours of a day you work on Excel]])),"",2)</f>
        <v>2</v>
      </c>
      <c r="Q384" s="10">
        <f>IF(ISERROR(FIND("3",tblSalaries[[#This Row],[How many hours of a day you work on Excel]])),"",3)</f>
        <v>3</v>
      </c>
      <c r="R384" s="10" t="str">
        <f>IF(ISERROR(FIND("4",tblSalaries[[#This Row],[How many hours of a day you work on Excel]])),"",4)</f>
        <v/>
      </c>
      <c r="S384" s="10" t="str">
        <f>IF(ISERROR(FIND("5",tblSalaries[[#This Row],[How many hours of a day you work on Excel]])),"",5)</f>
        <v/>
      </c>
      <c r="T384" s="10" t="str">
        <f>IF(ISERROR(FIND("6",tblSalaries[[#This Row],[How many hours of a day you work on Excel]])),"",6)</f>
        <v/>
      </c>
      <c r="U384" s="11" t="str">
        <f>IF(ISERROR(FIND("7",tblSalaries[[#This Row],[How many hours of a day you work on Excel]])),"",7)</f>
        <v/>
      </c>
      <c r="V384" s="11" t="str">
        <f>IF(ISERROR(FIND("8",tblSalaries[[#This Row],[How many hours of a day you work on Excel]])),"",8)</f>
        <v/>
      </c>
      <c r="W384" s="11">
        <f>IF(MAX(tblSalaries[[#This Row],[1 hour]:[8 hours]])=0,#N/A,MAX(tblSalaries[[#This Row],[1 hour]:[8 hours]]))</f>
        <v>3</v>
      </c>
      <c r="X384" s="11">
        <f>IF(ISERROR(tblSalaries[[#This Row],[max h]]),1,tblSalaries[[#This Row],[Salary in USD]]/tblSalaries[[#This Row],[max h]]/260)</f>
        <v>56.580758484466614</v>
      </c>
      <c r="Y384" s="11">
        <f>IF(tblSalaries[[#This Row],[Years of Experience]]="",0,"0")</f>
        <v>0</v>
      </c>
      <c r="Z384"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384" s="11">
        <f>IF(tblSalaries[[#This Row],[Salary in USD]]&lt;1000,1,0)</f>
        <v>0</v>
      </c>
      <c r="AB384" s="11">
        <f>IF(AND(tblSalaries[[#This Row],[Salary in USD]]&gt;1000,tblSalaries[[#This Row],[Salary in USD]]&lt;2000),1,0)</f>
        <v>0</v>
      </c>
    </row>
    <row r="385" spans="2:28" ht="15" customHeight="1">
      <c r="B385" t="s">
        <v>2388</v>
      </c>
      <c r="C385" s="1">
        <v>41055.083495370367</v>
      </c>
      <c r="D385" s="4">
        <v>47000</v>
      </c>
      <c r="E385">
        <v>47000</v>
      </c>
      <c r="F385" t="s">
        <v>6</v>
      </c>
      <c r="G385">
        <f>tblSalaries[[#This Row],[clean Salary (in local currency)]]*VLOOKUP(tblSalaries[[#This Row],[Currency]],tblXrate[],2,FALSE)</f>
        <v>47000</v>
      </c>
      <c r="H385" t="s">
        <v>472</v>
      </c>
      <c r="I385" t="s">
        <v>52</v>
      </c>
      <c r="J385" t="s">
        <v>15</v>
      </c>
      <c r="K385" t="str">
        <f>VLOOKUP(tblSalaries[[#This Row],[Where do you work]],tblCountries[[Actual]:[Mapping]],2,FALSE)</f>
        <v>USA</v>
      </c>
      <c r="L385" t="s">
        <v>18</v>
      </c>
      <c r="O385" s="10" t="str">
        <f>IF(ISERROR(FIND("1",tblSalaries[[#This Row],[How many hours of a day you work on Excel]])),"",1)</f>
        <v/>
      </c>
      <c r="P385" s="11">
        <f>IF(ISERROR(FIND("2",tblSalaries[[#This Row],[How many hours of a day you work on Excel]])),"",2)</f>
        <v>2</v>
      </c>
      <c r="Q385" s="10">
        <f>IF(ISERROR(FIND("3",tblSalaries[[#This Row],[How many hours of a day you work on Excel]])),"",3)</f>
        <v>3</v>
      </c>
      <c r="R385" s="10" t="str">
        <f>IF(ISERROR(FIND("4",tblSalaries[[#This Row],[How many hours of a day you work on Excel]])),"",4)</f>
        <v/>
      </c>
      <c r="S385" s="10" t="str">
        <f>IF(ISERROR(FIND("5",tblSalaries[[#This Row],[How many hours of a day you work on Excel]])),"",5)</f>
        <v/>
      </c>
      <c r="T385" s="10" t="str">
        <f>IF(ISERROR(FIND("6",tblSalaries[[#This Row],[How many hours of a day you work on Excel]])),"",6)</f>
        <v/>
      </c>
      <c r="U385" s="11" t="str">
        <f>IF(ISERROR(FIND("7",tblSalaries[[#This Row],[How many hours of a day you work on Excel]])),"",7)</f>
        <v/>
      </c>
      <c r="V385" s="11" t="str">
        <f>IF(ISERROR(FIND("8",tblSalaries[[#This Row],[How many hours of a day you work on Excel]])),"",8)</f>
        <v/>
      </c>
      <c r="W385" s="11">
        <f>IF(MAX(tblSalaries[[#This Row],[1 hour]:[8 hours]])=0,#N/A,MAX(tblSalaries[[#This Row],[1 hour]:[8 hours]]))</f>
        <v>3</v>
      </c>
      <c r="X385" s="11">
        <f>IF(ISERROR(tblSalaries[[#This Row],[max h]]),1,tblSalaries[[#This Row],[Salary in USD]]/tblSalaries[[#This Row],[max h]]/260)</f>
        <v>60.256410256410255</v>
      </c>
      <c r="Y385" s="11">
        <f>IF(tblSalaries[[#This Row],[Years of Experience]]="",0,"0")</f>
        <v>0</v>
      </c>
      <c r="Z385"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385" s="11">
        <f>IF(tblSalaries[[#This Row],[Salary in USD]]&lt;1000,1,0)</f>
        <v>0</v>
      </c>
      <c r="AB385" s="11">
        <f>IF(AND(tblSalaries[[#This Row],[Salary in USD]]&gt;1000,tblSalaries[[#This Row],[Salary in USD]]&lt;2000),1,0)</f>
        <v>0</v>
      </c>
    </row>
    <row r="386" spans="2:28" ht="15" customHeight="1">
      <c r="B386" t="s">
        <v>2389</v>
      </c>
      <c r="C386" s="1">
        <v>41055.083819444444</v>
      </c>
      <c r="D386" s="4">
        <v>44000</v>
      </c>
      <c r="E386">
        <v>44000</v>
      </c>
      <c r="F386" t="s">
        <v>6</v>
      </c>
      <c r="G386">
        <f>tblSalaries[[#This Row],[clean Salary (in local currency)]]*VLOOKUP(tblSalaries[[#This Row],[Currency]],tblXrate[],2,FALSE)</f>
        <v>44000</v>
      </c>
      <c r="H386" t="s">
        <v>473</v>
      </c>
      <c r="I386" t="s">
        <v>20</v>
      </c>
      <c r="J386" t="s">
        <v>15</v>
      </c>
      <c r="K386" t="str">
        <f>VLOOKUP(tblSalaries[[#This Row],[Where do you work]],tblCountries[[Actual]:[Mapping]],2,FALSE)</f>
        <v>USA</v>
      </c>
      <c r="L386" t="s">
        <v>18</v>
      </c>
      <c r="O386" s="10" t="str">
        <f>IF(ISERROR(FIND("1",tblSalaries[[#This Row],[How many hours of a day you work on Excel]])),"",1)</f>
        <v/>
      </c>
      <c r="P386" s="11">
        <f>IF(ISERROR(FIND("2",tblSalaries[[#This Row],[How many hours of a day you work on Excel]])),"",2)</f>
        <v>2</v>
      </c>
      <c r="Q386" s="10">
        <f>IF(ISERROR(FIND("3",tblSalaries[[#This Row],[How many hours of a day you work on Excel]])),"",3)</f>
        <v>3</v>
      </c>
      <c r="R386" s="10" t="str">
        <f>IF(ISERROR(FIND("4",tblSalaries[[#This Row],[How many hours of a day you work on Excel]])),"",4)</f>
        <v/>
      </c>
      <c r="S386" s="10" t="str">
        <f>IF(ISERROR(FIND("5",tblSalaries[[#This Row],[How many hours of a day you work on Excel]])),"",5)</f>
        <v/>
      </c>
      <c r="T386" s="10" t="str">
        <f>IF(ISERROR(FIND("6",tblSalaries[[#This Row],[How many hours of a day you work on Excel]])),"",6)</f>
        <v/>
      </c>
      <c r="U386" s="11" t="str">
        <f>IF(ISERROR(FIND("7",tblSalaries[[#This Row],[How many hours of a day you work on Excel]])),"",7)</f>
        <v/>
      </c>
      <c r="V386" s="11" t="str">
        <f>IF(ISERROR(FIND("8",tblSalaries[[#This Row],[How many hours of a day you work on Excel]])),"",8)</f>
        <v/>
      </c>
      <c r="W386" s="11">
        <f>IF(MAX(tblSalaries[[#This Row],[1 hour]:[8 hours]])=0,#N/A,MAX(tblSalaries[[#This Row],[1 hour]:[8 hours]]))</f>
        <v>3</v>
      </c>
      <c r="X386" s="11">
        <f>IF(ISERROR(tblSalaries[[#This Row],[max h]]),1,tblSalaries[[#This Row],[Salary in USD]]/tblSalaries[[#This Row],[max h]]/260)</f>
        <v>56.410256410256409</v>
      </c>
      <c r="Y386" s="11">
        <f>IF(tblSalaries[[#This Row],[Years of Experience]]="",0,"0")</f>
        <v>0</v>
      </c>
      <c r="Z386"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386" s="11">
        <f>IF(tblSalaries[[#This Row],[Salary in USD]]&lt;1000,1,0)</f>
        <v>0</v>
      </c>
      <c r="AB386" s="11">
        <f>IF(AND(tblSalaries[[#This Row],[Salary in USD]]&gt;1000,tblSalaries[[#This Row],[Salary in USD]]&lt;2000),1,0)</f>
        <v>0</v>
      </c>
    </row>
    <row r="387" spans="2:28" ht="15" customHeight="1">
      <c r="B387" t="s">
        <v>2390</v>
      </c>
      <c r="C387" s="1">
        <v>41055.083865740744</v>
      </c>
      <c r="D387" s="4">
        <v>55000</v>
      </c>
      <c r="E387">
        <v>55000</v>
      </c>
      <c r="F387" t="s">
        <v>6</v>
      </c>
      <c r="G387">
        <f>tblSalaries[[#This Row],[clean Salary (in local currency)]]*VLOOKUP(tblSalaries[[#This Row],[Currency]],tblXrate[],2,FALSE)</f>
        <v>55000</v>
      </c>
      <c r="H387" t="s">
        <v>310</v>
      </c>
      <c r="I387" t="s">
        <v>310</v>
      </c>
      <c r="J387" t="s">
        <v>15</v>
      </c>
      <c r="K387" t="str">
        <f>VLOOKUP(tblSalaries[[#This Row],[Where do you work]],tblCountries[[Actual]:[Mapping]],2,FALSE)</f>
        <v>USA</v>
      </c>
      <c r="L387" t="s">
        <v>9</v>
      </c>
      <c r="O387" s="10" t="str">
        <f>IF(ISERROR(FIND("1",tblSalaries[[#This Row],[How many hours of a day you work on Excel]])),"",1)</f>
        <v/>
      </c>
      <c r="P387" s="11" t="str">
        <f>IF(ISERROR(FIND("2",tblSalaries[[#This Row],[How many hours of a day you work on Excel]])),"",2)</f>
        <v/>
      </c>
      <c r="Q387" s="10" t="str">
        <f>IF(ISERROR(FIND("3",tblSalaries[[#This Row],[How many hours of a day you work on Excel]])),"",3)</f>
        <v/>
      </c>
      <c r="R387" s="10">
        <f>IF(ISERROR(FIND("4",tblSalaries[[#This Row],[How many hours of a day you work on Excel]])),"",4)</f>
        <v>4</v>
      </c>
      <c r="S387" s="10" t="str">
        <f>IF(ISERROR(FIND("5",tblSalaries[[#This Row],[How many hours of a day you work on Excel]])),"",5)</f>
        <v/>
      </c>
      <c r="T387" s="10">
        <f>IF(ISERROR(FIND("6",tblSalaries[[#This Row],[How many hours of a day you work on Excel]])),"",6)</f>
        <v>6</v>
      </c>
      <c r="U387" s="11" t="str">
        <f>IF(ISERROR(FIND("7",tblSalaries[[#This Row],[How many hours of a day you work on Excel]])),"",7)</f>
        <v/>
      </c>
      <c r="V387" s="11" t="str">
        <f>IF(ISERROR(FIND("8",tblSalaries[[#This Row],[How many hours of a day you work on Excel]])),"",8)</f>
        <v/>
      </c>
      <c r="W387" s="11">
        <f>IF(MAX(tblSalaries[[#This Row],[1 hour]:[8 hours]])=0,#N/A,MAX(tblSalaries[[#This Row],[1 hour]:[8 hours]]))</f>
        <v>6</v>
      </c>
      <c r="X387" s="11">
        <f>IF(ISERROR(tblSalaries[[#This Row],[max h]]),1,tblSalaries[[#This Row],[Salary in USD]]/tblSalaries[[#This Row],[max h]]/260)</f>
        <v>35.256410256410255</v>
      </c>
      <c r="Y387" s="11">
        <f>IF(tblSalaries[[#This Row],[Years of Experience]]="",0,"0")</f>
        <v>0</v>
      </c>
      <c r="Z387"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387" s="11">
        <f>IF(tblSalaries[[#This Row],[Salary in USD]]&lt;1000,1,0)</f>
        <v>0</v>
      </c>
      <c r="AB387" s="11">
        <f>IF(AND(tblSalaries[[#This Row],[Salary in USD]]&gt;1000,tblSalaries[[#This Row],[Salary in USD]]&lt;2000),1,0)</f>
        <v>0</v>
      </c>
    </row>
    <row r="388" spans="2:28" ht="15" customHeight="1">
      <c r="B388" t="s">
        <v>2391</v>
      </c>
      <c r="C388" s="1">
        <v>41055.083958333336</v>
      </c>
      <c r="D388" s="4">
        <v>12000</v>
      </c>
      <c r="E388">
        <v>12000</v>
      </c>
      <c r="F388" t="s">
        <v>6</v>
      </c>
      <c r="G388">
        <f>tblSalaries[[#This Row],[clean Salary (in local currency)]]*VLOOKUP(tblSalaries[[#This Row],[Currency]],tblXrate[],2,FALSE)</f>
        <v>12000</v>
      </c>
      <c r="H388" t="s">
        <v>474</v>
      </c>
      <c r="I388" t="s">
        <v>3999</v>
      </c>
      <c r="J388" t="s">
        <v>48</v>
      </c>
      <c r="K388" t="str">
        <f>VLOOKUP(tblSalaries[[#This Row],[Where do you work]],tblCountries[[Actual]:[Mapping]],2,FALSE)</f>
        <v>South Africa</v>
      </c>
      <c r="L388" t="s">
        <v>9</v>
      </c>
      <c r="O388" s="10" t="str">
        <f>IF(ISERROR(FIND("1",tblSalaries[[#This Row],[How many hours of a day you work on Excel]])),"",1)</f>
        <v/>
      </c>
      <c r="P388" s="11" t="str">
        <f>IF(ISERROR(FIND("2",tblSalaries[[#This Row],[How many hours of a day you work on Excel]])),"",2)</f>
        <v/>
      </c>
      <c r="Q388" s="10" t="str">
        <f>IF(ISERROR(FIND("3",tblSalaries[[#This Row],[How many hours of a day you work on Excel]])),"",3)</f>
        <v/>
      </c>
      <c r="R388" s="10">
        <f>IF(ISERROR(FIND("4",tblSalaries[[#This Row],[How many hours of a day you work on Excel]])),"",4)</f>
        <v>4</v>
      </c>
      <c r="S388" s="10" t="str">
        <f>IF(ISERROR(FIND("5",tblSalaries[[#This Row],[How many hours of a day you work on Excel]])),"",5)</f>
        <v/>
      </c>
      <c r="T388" s="10">
        <f>IF(ISERROR(FIND("6",tblSalaries[[#This Row],[How many hours of a day you work on Excel]])),"",6)</f>
        <v>6</v>
      </c>
      <c r="U388" s="11" t="str">
        <f>IF(ISERROR(FIND("7",tblSalaries[[#This Row],[How many hours of a day you work on Excel]])),"",7)</f>
        <v/>
      </c>
      <c r="V388" s="11" t="str">
        <f>IF(ISERROR(FIND("8",tblSalaries[[#This Row],[How many hours of a day you work on Excel]])),"",8)</f>
        <v/>
      </c>
      <c r="W388" s="11">
        <f>IF(MAX(tblSalaries[[#This Row],[1 hour]:[8 hours]])=0,#N/A,MAX(tblSalaries[[#This Row],[1 hour]:[8 hours]]))</f>
        <v>6</v>
      </c>
      <c r="X388" s="11">
        <f>IF(ISERROR(tblSalaries[[#This Row],[max h]]),1,tblSalaries[[#This Row],[Salary in USD]]/tblSalaries[[#This Row],[max h]]/260)</f>
        <v>7.6923076923076925</v>
      </c>
      <c r="Y388" s="11">
        <f>IF(tblSalaries[[#This Row],[Years of Experience]]="",0,"0")</f>
        <v>0</v>
      </c>
      <c r="Z388"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388" s="11">
        <f>IF(tblSalaries[[#This Row],[Salary in USD]]&lt;1000,1,0)</f>
        <v>0</v>
      </c>
      <c r="AB388" s="11">
        <f>IF(AND(tblSalaries[[#This Row],[Salary in USD]]&gt;1000,tblSalaries[[#This Row],[Salary in USD]]&lt;2000),1,0)</f>
        <v>0</v>
      </c>
    </row>
    <row r="389" spans="2:28" ht="15" customHeight="1">
      <c r="B389" t="s">
        <v>2392</v>
      </c>
      <c r="C389" s="1">
        <v>41055.084108796298</v>
      </c>
      <c r="D389" s="4">
        <v>50000</v>
      </c>
      <c r="E389">
        <v>50000</v>
      </c>
      <c r="F389" t="s">
        <v>6</v>
      </c>
      <c r="G389">
        <f>tblSalaries[[#This Row],[clean Salary (in local currency)]]*VLOOKUP(tblSalaries[[#This Row],[Currency]],tblXrate[],2,FALSE)</f>
        <v>50000</v>
      </c>
      <c r="H389" t="s">
        <v>475</v>
      </c>
      <c r="I389" t="s">
        <v>52</v>
      </c>
      <c r="J389" t="s">
        <v>15</v>
      </c>
      <c r="K389" t="str">
        <f>VLOOKUP(tblSalaries[[#This Row],[Where do you work]],tblCountries[[Actual]:[Mapping]],2,FALSE)</f>
        <v>USA</v>
      </c>
      <c r="L389" t="s">
        <v>18</v>
      </c>
      <c r="O389" s="10" t="str">
        <f>IF(ISERROR(FIND("1",tblSalaries[[#This Row],[How many hours of a day you work on Excel]])),"",1)</f>
        <v/>
      </c>
      <c r="P389" s="11">
        <f>IF(ISERROR(FIND("2",tblSalaries[[#This Row],[How many hours of a day you work on Excel]])),"",2)</f>
        <v>2</v>
      </c>
      <c r="Q389" s="10">
        <f>IF(ISERROR(FIND("3",tblSalaries[[#This Row],[How many hours of a day you work on Excel]])),"",3)</f>
        <v>3</v>
      </c>
      <c r="R389" s="10" t="str">
        <f>IF(ISERROR(FIND("4",tblSalaries[[#This Row],[How many hours of a day you work on Excel]])),"",4)</f>
        <v/>
      </c>
      <c r="S389" s="10" t="str">
        <f>IF(ISERROR(FIND("5",tblSalaries[[#This Row],[How many hours of a day you work on Excel]])),"",5)</f>
        <v/>
      </c>
      <c r="T389" s="10" t="str">
        <f>IF(ISERROR(FIND("6",tblSalaries[[#This Row],[How many hours of a day you work on Excel]])),"",6)</f>
        <v/>
      </c>
      <c r="U389" s="11" t="str">
        <f>IF(ISERROR(FIND("7",tblSalaries[[#This Row],[How many hours of a day you work on Excel]])),"",7)</f>
        <v/>
      </c>
      <c r="V389" s="11" t="str">
        <f>IF(ISERROR(FIND("8",tblSalaries[[#This Row],[How many hours of a day you work on Excel]])),"",8)</f>
        <v/>
      </c>
      <c r="W389" s="11">
        <f>IF(MAX(tblSalaries[[#This Row],[1 hour]:[8 hours]])=0,#N/A,MAX(tblSalaries[[#This Row],[1 hour]:[8 hours]]))</f>
        <v>3</v>
      </c>
      <c r="X389" s="11">
        <f>IF(ISERROR(tblSalaries[[#This Row],[max h]]),1,tblSalaries[[#This Row],[Salary in USD]]/tblSalaries[[#This Row],[max h]]/260)</f>
        <v>64.102564102564102</v>
      </c>
      <c r="Y389" s="11">
        <f>IF(tblSalaries[[#This Row],[Years of Experience]]="",0,"0")</f>
        <v>0</v>
      </c>
      <c r="Z389"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389" s="11">
        <f>IF(tblSalaries[[#This Row],[Salary in USD]]&lt;1000,1,0)</f>
        <v>0</v>
      </c>
      <c r="AB389" s="11">
        <f>IF(AND(tblSalaries[[#This Row],[Salary in USD]]&gt;1000,tblSalaries[[#This Row],[Salary in USD]]&lt;2000),1,0)</f>
        <v>0</v>
      </c>
    </row>
    <row r="390" spans="2:28" ht="15" customHeight="1">
      <c r="B390" t="s">
        <v>2393</v>
      </c>
      <c r="C390" s="1">
        <v>41055.084386574075</v>
      </c>
      <c r="D390" s="4" t="s">
        <v>476</v>
      </c>
      <c r="E390">
        <v>750000</v>
      </c>
      <c r="F390" t="s">
        <v>40</v>
      </c>
      <c r="G390">
        <f>tblSalaries[[#This Row],[clean Salary (in local currency)]]*VLOOKUP(tblSalaries[[#This Row],[Currency]],tblXrate[],2,FALSE)</f>
        <v>13355.937515581925</v>
      </c>
      <c r="H390" t="s">
        <v>207</v>
      </c>
      <c r="I390" t="s">
        <v>20</v>
      </c>
      <c r="J390" t="s">
        <v>8</v>
      </c>
      <c r="K390" t="str">
        <f>VLOOKUP(tblSalaries[[#This Row],[Where do you work]],tblCountries[[Actual]:[Mapping]],2,FALSE)</f>
        <v>India</v>
      </c>
      <c r="L390" t="s">
        <v>25</v>
      </c>
      <c r="O390" s="10">
        <f>IF(ISERROR(FIND("1",tblSalaries[[#This Row],[How many hours of a day you work on Excel]])),"",1)</f>
        <v>1</v>
      </c>
      <c r="P390" s="11">
        <f>IF(ISERROR(FIND("2",tblSalaries[[#This Row],[How many hours of a day you work on Excel]])),"",2)</f>
        <v>2</v>
      </c>
      <c r="Q390" s="10" t="str">
        <f>IF(ISERROR(FIND("3",tblSalaries[[#This Row],[How many hours of a day you work on Excel]])),"",3)</f>
        <v/>
      </c>
      <c r="R390" s="10" t="str">
        <f>IF(ISERROR(FIND("4",tblSalaries[[#This Row],[How many hours of a day you work on Excel]])),"",4)</f>
        <v/>
      </c>
      <c r="S390" s="10" t="str">
        <f>IF(ISERROR(FIND("5",tblSalaries[[#This Row],[How many hours of a day you work on Excel]])),"",5)</f>
        <v/>
      </c>
      <c r="T390" s="10" t="str">
        <f>IF(ISERROR(FIND("6",tblSalaries[[#This Row],[How many hours of a day you work on Excel]])),"",6)</f>
        <v/>
      </c>
      <c r="U390" s="11" t="str">
        <f>IF(ISERROR(FIND("7",tblSalaries[[#This Row],[How many hours of a day you work on Excel]])),"",7)</f>
        <v/>
      </c>
      <c r="V390" s="11" t="str">
        <f>IF(ISERROR(FIND("8",tblSalaries[[#This Row],[How many hours of a day you work on Excel]])),"",8)</f>
        <v/>
      </c>
      <c r="W390" s="11">
        <f>IF(MAX(tblSalaries[[#This Row],[1 hour]:[8 hours]])=0,#N/A,MAX(tblSalaries[[#This Row],[1 hour]:[8 hours]]))</f>
        <v>2</v>
      </c>
      <c r="X390" s="11">
        <f>IF(ISERROR(tblSalaries[[#This Row],[max h]]),1,tblSalaries[[#This Row],[Salary in USD]]/tblSalaries[[#This Row],[max h]]/260)</f>
        <v>25.684495222272933</v>
      </c>
      <c r="Y390" s="11">
        <f>IF(tblSalaries[[#This Row],[Years of Experience]]="",0,"0")</f>
        <v>0</v>
      </c>
      <c r="Z390"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390" s="11">
        <f>IF(tblSalaries[[#This Row],[Salary in USD]]&lt;1000,1,0)</f>
        <v>0</v>
      </c>
      <c r="AB390" s="11">
        <f>IF(AND(tblSalaries[[#This Row],[Salary in USD]]&gt;1000,tblSalaries[[#This Row],[Salary in USD]]&lt;2000),1,0)</f>
        <v>0</v>
      </c>
    </row>
    <row r="391" spans="2:28" ht="15" customHeight="1">
      <c r="B391" t="s">
        <v>2394</v>
      </c>
      <c r="C391" s="1">
        <v>41055.084745370368</v>
      </c>
      <c r="D391" s="4" t="s">
        <v>477</v>
      </c>
      <c r="E391">
        <v>99147</v>
      </c>
      <c r="F391" t="s">
        <v>6</v>
      </c>
      <c r="G391">
        <f>tblSalaries[[#This Row],[clean Salary (in local currency)]]*VLOOKUP(tblSalaries[[#This Row],[Currency]],tblXrate[],2,FALSE)</f>
        <v>99147</v>
      </c>
      <c r="H391" t="s">
        <v>478</v>
      </c>
      <c r="I391" t="s">
        <v>67</v>
      </c>
      <c r="J391" t="s">
        <v>65</v>
      </c>
      <c r="K391" t="str">
        <f>VLOOKUP(tblSalaries[[#This Row],[Where do you work]],tblCountries[[Actual]:[Mapping]],2,FALSE)</f>
        <v>Russia</v>
      </c>
      <c r="L391" t="s">
        <v>9</v>
      </c>
      <c r="O391" s="10" t="str">
        <f>IF(ISERROR(FIND("1",tblSalaries[[#This Row],[How many hours of a day you work on Excel]])),"",1)</f>
        <v/>
      </c>
      <c r="P391" s="11" t="str">
        <f>IF(ISERROR(FIND("2",tblSalaries[[#This Row],[How many hours of a day you work on Excel]])),"",2)</f>
        <v/>
      </c>
      <c r="Q391" s="10" t="str">
        <f>IF(ISERROR(FIND("3",tblSalaries[[#This Row],[How many hours of a day you work on Excel]])),"",3)</f>
        <v/>
      </c>
      <c r="R391" s="10">
        <f>IF(ISERROR(FIND("4",tblSalaries[[#This Row],[How many hours of a day you work on Excel]])),"",4)</f>
        <v>4</v>
      </c>
      <c r="S391" s="10" t="str">
        <f>IF(ISERROR(FIND("5",tblSalaries[[#This Row],[How many hours of a day you work on Excel]])),"",5)</f>
        <v/>
      </c>
      <c r="T391" s="10">
        <f>IF(ISERROR(FIND("6",tblSalaries[[#This Row],[How many hours of a day you work on Excel]])),"",6)</f>
        <v>6</v>
      </c>
      <c r="U391" s="11" t="str">
        <f>IF(ISERROR(FIND("7",tblSalaries[[#This Row],[How many hours of a day you work on Excel]])),"",7)</f>
        <v/>
      </c>
      <c r="V391" s="11" t="str">
        <f>IF(ISERROR(FIND("8",tblSalaries[[#This Row],[How many hours of a day you work on Excel]])),"",8)</f>
        <v/>
      </c>
      <c r="W391" s="11">
        <f>IF(MAX(tblSalaries[[#This Row],[1 hour]:[8 hours]])=0,#N/A,MAX(tblSalaries[[#This Row],[1 hour]:[8 hours]]))</f>
        <v>6</v>
      </c>
      <c r="X391" s="11">
        <f>IF(ISERROR(tblSalaries[[#This Row],[max h]]),1,tblSalaries[[#This Row],[Salary in USD]]/tblSalaries[[#This Row],[max h]]/260)</f>
        <v>63.555769230769229</v>
      </c>
      <c r="Y391" s="11">
        <f>IF(tblSalaries[[#This Row],[Years of Experience]]="",0,"0")</f>
        <v>0</v>
      </c>
      <c r="Z391"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391" s="11">
        <f>IF(tblSalaries[[#This Row],[Salary in USD]]&lt;1000,1,0)</f>
        <v>0</v>
      </c>
      <c r="AB391" s="11">
        <f>IF(AND(tblSalaries[[#This Row],[Salary in USD]]&gt;1000,tblSalaries[[#This Row],[Salary in USD]]&lt;2000),1,0)</f>
        <v>0</v>
      </c>
    </row>
    <row r="392" spans="2:28" ht="15" customHeight="1">
      <c r="B392" t="s">
        <v>2395</v>
      </c>
      <c r="C392" s="1">
        <v>41055.085821759261</v>
      </c>
      <c r="D392" s="4">
        <v>45880</v>
      </c>
      <c r="E392">
        <v>45880</v>
      </c>
      <c r="F392" t="s">
        <v>6</v>
      </c>
      <c r="G392">
        <f>tblSalaries[[#This Row],[clean Salary (in local currency)]]*VLOOKUP(tblSalaries[[#This Row],[Currency]],tblXrate[],2,FALSE)</f>
        <v>45880</v>
      </c>
      <c r="H392" t="s">
        <v>479</v>
      </c>
      <c r="I392" t="s">
        <v>52</v>
      </c>
      <c r="J392" t="s">
        <v>15</v>
      </c>
      <c r="K392" t="str">
        <f>VLOOKUP(tblSalaries[[#This Row],[Where do you work]],tblCountries[[Actual]:[Mapping]],2,FALSE)</f>
        <v>USA</v>
      </c>
      <c r="L392" t="s">
        <v>13</v>
      </c>
      <c r="O392" s="10" t="str">
        <f>IF(ISERROR(FIND("1",tblSalaries[[#This Row],[How many hours of a day you work on Excel]])),"",1)</f>
        <v/>
      </c>
      <c r="P392" s="11" t="str">
        <f>IF(ISERROR(FIND("2",tblSalaries[[#This Row],[How many hours of a day you work on Excel]])),"",2)</f>
        <v/>
      </c>
      <c r="Q392" s="10" t="str">
        <f>IF(ISERROR(FIND("3",tblSalaries[[#This Row],[How many hours of a day you work on Excel]])),"",3)</f>
        <v/>
      </c>
      <c r="R392" s="10" t="str">
        <f>IF(ISERROR(FIND("4",tblSalaries[[#This Row],[How many hours of a day you work on Excel]])),"",4)</f>
        <v/>
      </c>
      <c r="S392" s="10" t="str">
        <f>IF(ISERROR(FIND("5",tblSalaries[[#This Row],[How many hours of a day you work on Excel]])),"",5)</f>
        <v/>
      </c>
      <c r="T392" s="10" t="str">
        <f>IF(ISERROR(FIND("6",tblSalaries[[#This Row],[How many hours of a day you work on Excel]])),"",6)</f>
        <v/>
      </c>
      <c r="U392" s="11" t="str">
        <f>IF(ISERROR(FIND("7",tblSalaries[[#This Row],[How many hours of a day you work on Excel]])),"",7)</f>
        <v/>
      </c>
      <c r="V392" s="11">
        <f>IF(ISERROR(FIND("8",tblSalaries[[#This Row],[How many hours of a day you work on Excel]])),"",8)</f>
        <v>8</v>
      </c>
      <c r="W392" s="11">
        <f>IF(MAX(tblSalaries[[#This Row],[1 hour]:[8 hours]])=0,#N/A,MAX(tblSalaries[[#This Row],[1 hour]:[8 hours]]))</f>
        <v>8</v>
      </c>
      <c r="X392" s="11">
        <f>IF(ISERROR(tblSalaries[[#This Row],[max h]]),1,tblSalaries[[#This Row],[Salary in USD]]/tblSalaries[[#This Row],[max h]]/260)</f>
        <v>22.057692307692307</v>
      </c>
      <c r="Y392" s="11">
        <f>IF(tblSalaries[[#This Row],[Years of Experience]]="",0,"0")</f>
        <v>0</v>
      </c>
      <c r="Z392"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392" s="11">
        <f>IF(tblSalaries[[#This Row],[Salary in USD]]&lt;1000,1,0)</f>
        <v>0</v>
      </c>
      <c r="AB392" s="11">
        <f>IF(AND(tblSalaries[[#This Row],[Salary in USD]]&gt;1000,tblSalaries[[#This Row],[Salary in USD]]&lt;2000),1,0)</f>
        <v>0</v>
      </c>
    </row>
    <row r="393" spans="2:28" ht="15" customHeight="1">
      <c r="B393" t="s">
        <v>2396</v>
      </c>
      <c r="C393" s="1">
        <v>41055.0859375</v>
      </c>
      <c r="D393" s="4">
        <v>70000</v>
      </c>
      <c r="E393">
        <v>70000</v>
      </c>
      <c r="F393" t="s">
        <v>6</v>
      </c>
      <c r="G393">
        <f>tblSalaries[[#This Row],[clean Salary (in local currency)]]*VLOOKUP(tblSalaries[[#This Row],[Currency]],tblXrate[],2,FALSE)</f>
        <v>70000</v>
      </c>
      <c r="H393" t="s">
        <v>480</v>
      </c>
      <c r="I393" t="s">
        <v>52</v>
      </c>
      <c r="J393" t="s">
        <v>15</v>
      </c>
      <c r="K393" t="str">
        <f>VLOOKUP(tblSalaries[[#This Row],[Where do you work]],tblCountries[[Actual]:[Mapping]],2,FALSE)</f>
        <v>USA</v>
      </c>
      <c r="L393" t="s">
        <v>9</v>
      </c>
      <c r="O393" s="10" t="str">
        <f>IF(ISERROR(FIND("1",tblSalaries[[#This Row],[How many hours of a day you work on Excel]])),"",1)</f>
        <v/>
      </c>
      <c r="P393" s="11" t="str">
        <f>IF(ISERROR(FIND("2",tblSalaries[[#This Row],[How many hours of a day you work on Excel]])),"",2)</f>
        <v/>
      </c>
      <c r="Q393" s="10" t="str">
        <f>IF(ISERROR(FIND("3",tblSalaries[[#This Row],[How many hours of a day you work on Excel]])),"",3)</f>
        <v/>
      </c>
      <c r="R393" s="10">
        <f>IF(ISERROR(FIND("4",tblSalaries[[#This Row],[How many hours of a day you work on Excel]])),"",4)</f>
        <v>4</v>
      </c>
      <c r="S393" s="10" t="str">
        <f>IF(ISERROR(FIND("5",tblSalaries[[#This Row],[How many hours of a day you work on Excel]])),"",5)</f>
        <v/>
      </c>
      <c r="T393" s="10">
        <f>IF(ISERROR(FIND("6",tblSalaries[[#This Row],[How many hours of a day you work on Excel]])),"",6)</f>
        <v>6</v>
      </c>
      <c r="U393" s="11" t="str">
        <f>IF(ISERROR(FIND("7",tblSalaries[[#This Row],[How many hours of a day you work on Excel]])),"",7)</f>
        <v/>
      </c>
      <c r="V393" s="11" t="str">
        <f>IF(ISERROR(FIND("8",tblSalaries[[#This Row],[How many hours of a day you work on Excel]])),"",8)</f>
        <v/>
      </c>
      <c r="W393" s="11">
        <f>IF(MAX(tblSalaries[[#This Row],[1 hour]:[8 hours]])=0,#N/A,MAX(tblSalaries[[#This Row],[1 hour]:[8 hours]]))</f>
        <v>6</v>
      </c>
      <c r="X393" s="11">
        <f>IF(ISERROR(tblSalaries[[#This Row],[max h]]),1,tblSalaries[[#This Row],[Salary in USD]]/tblSalaries[[#This Row],[max h]]/260)</f>
        <v>44.871794871794869</v>
      </c>
      <c r="Y393" s="11">
        <f>IF(tblSalaries[[#This Row],[Years of Experience]]="",0,"0")</f>
        <v>0</v>
      </c>
      <c r="Z393"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393" s="11">
        <f>IF(tblSalaries[[#This Row],[Salary in USD]]&lt;1000,1,0)</f>
        <v>0</v>
      </c>
      <c r="AB393" s="11">
        <f>IF(AND(tblSalaries[[#This Row],[Salary in USD]]&gt;1000,tblSalaries[[#This Row],[Salary in USD]]&lt;2000),1,0)</f>
        <v>0</v>
      </c>
    </row>
    <row r="394" spans="2:28" ht="15" customHeight="1">
      <c r="B394" t="s">
        <v>2397</v>
      </c>
      <c r="C394" s="1">
        <v>41055.086122685185</v>
      </c>
      <c r="D394" s="4">
        <v>100000</v>
      </c>
      <c r="E394">
        <v>100000</v>
      </c>
      <c r="F394" t="s">
        <v>6</v>
      </c>
      <c r="G394">
        <f>tblSalaries[[#This Row],[clean Salary (in local currency)]]*VLOOKUP(tblSalaries[[#This Row],[Currency]],tblXrate[],2,FALSE)</f>
        <v>100000</v>
      </c>
      <c r="H394" t="s">
        <v>481</v>
      </c>
      <c r="I394" t="s">
        <v>20</v>
      </c>
      <c r="J394" t="s">
        <v>15</v>
      </c>
      <c r="K394" t="str">
        <f>VLOOKUP(tblSalaries[[#This Row],[Where do you work]],tblCountries[[Actual]:[Mapping]],2,FALSE)</f>
        <v>USA</v>
      </c>
      <c r="L394" t="s">
        <v>13</v>
      </c>
      <c r="O394" s="10" t="str">
        <f>IF(ISERROR(FIND("1",tblSalaries[[#This Row],[How many hours of a day you work on Excel]])),"",1)</f>
        <v/>
      </c>
      <c r="P394" s="11" t="str">
        <f>IF(ISERROR(FIND("2",tblSalaries[[#This Row],[How many hours of a day you work on Excel]])),"",2)</f>
        <v/>
      </c>
      <c r="Q394" s="10" t="str">
        <f>IF(ISERROR(FIND("3",tblSalaries[[#This Row],[How many hours of a day you work on Excel]])),"",3)</f>
        <v/>
      </c>
      <c r="R394" s="10" t="str">
        <f>IF(ISERROR(FIND("4",tblSalaries[[#This Row],[How many hours of a day you work on Excel]])),"",4)</f>
        <v/>
      </c>
      <c r="S394" s="10" t="str">
        <f>IF(ISERROR(FIND("5",tblSalaries[[#This Row],[How many hours of a day you work on Excel]])),"",5)</f>
        <v/>
      </c>
      <c r="T394" s="10" t="str">
        <f>IF(ISERROR(FIND("6",tblSalaries[[#This Row],[How many hours of a day you work on Excel]])),"",6)</f>
        <v/>
      </c>
      <c r="U394" s="11" t="str">
        <f>IF(ISERROR(FIND("7",tblSalaries[[#This Row],[How many hours of a day you work on Excel]])),"",7)</f>
        <v/>
      </c>
      <c r="V394" s="11">
        <f>IF(ISERROR(FIND("8",tblSalaries[[#This Row],[How many hours of a day you work on Excel]])),"",8)</f>
        <v>8</v>
      </c>
      <c r="W394" s="11">
        <f>IF(MAX(tblSalaries[[#This Row],[1 hour]:[8 hours]])=0,#N/A,MAX(tblSalaries[[#This Row],[1 hour]:[8 hours]]))</f>
        <v>8</v>
      </c>
      <c r="X394" s="11">
        <f>IF(ISERROR(tblSalaries[[#This Row],[max h]]),1,tblSalaries[[#This Row],[Salary in USD]]/tblSalaries[[#This Row],[max h]]/260)</f>
        <v>48.07692307692308</v>
      </c>
      <c r="Y394" s="11">
        <f>IF(tblSalaries[[#This Row],[Years of Experience]]="",0,"0")</f>
        <v>0</v>
      </c>
      <c r="Z394"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394" s="11">
        <f>IF(tblSalaries[[#This Row],[Salary in USD]]&lt;1000,1,0)</f>
        <v>0</v>
      </c>
      <c r="AB394" s="11">
        <f>IF(AND(tblSalaries[[#This Row],[Salary in USD]]&gt;1000,tblSalaries[[#This Row],[Salary in USD]]&lt;2000),1,0)</f>
        <v>0</v>
      </c>
    </row>
    <row r="395" spans="2:28" ht="15" customHeight="1">
      <c r="B395" t="s">
        <v>2398</v>
      </c>
      <c r="C395" s="1">
        <v>41055.086168981485</v>
      </c>
      <c r="D395" s="4" t="s">
        <v>482</v>
      </c>
      <c r="E395">
        <v>1440000</v>
      </c>
      <c r="F395" t="s">
        <v>483</v>
      </c>
      <c r="G395">
        <f>tblSalaries[[#This Row],[clean Salary (in local currency)]]*VLOOKUP(tblSalaries[[#This Row],[Currency]],tblXrate[],2,FALSE)</f>
        <v>17598.017290051986</v>
      </c>
      <c r="H395" t="s">
        <v>484</v>
      </c>
      <c r="I395" t="s">
        <v>20</v>
      </c>
      <c r="J395" t="s">
        <v>425</v>
      </c>
      <c r="K395" t="str">
        <f>VLOOKUP(tblSalaries[[#This Row],[Where do you work]],tblCountries[[Actual]:[Mapping]],2,FALSE)</f>
        <v>Bangladesh</v>
      </c>
      <c r="L395" t="s">
        <v>18</v>
      </c>
      <c r="O395" s="10" t="str">
        <f>IF(ISERROR(FIND("1",tblSalaries[[#This Row],[How many hours of a day you work on Excel]])),"",1)</f>
        <v/>
      </c>
      <c r="P395" s="11">
        <f>IF(ISERROR(FIND("2",tblSalaries[[#This Row],[How many hours of a day you work on Excel]])),"",2)</f>
        <v>2</v>
      </c>
      <c r="Q395" s="10">
        <f>IF(ISERROR(FIND("3",tblSalaries[[#This Row],[How many hours of a day you work on Excel]])),"",3)</f>
        <v>3</v>
      </c>
      <c r="R395" s="10" t="str">
        <f>IF(ISERROR(FIND("4",tblSalaries[[#This Row],[How many hours of a day you work on Excel]])),"",4)</f>
        <v/>
      </c>
      <c r="S395" s="10" t="str">
        <f>IF(ISERROR(FIND("5",tblSalaries[[#This Row],[How many hours of a day you work on Excel]])),"",5)</f>
        <v/>
      </c>
      <c r="T395" s="10" t="str">
        <f>IF(ISERROR(FIND("6",tblSalaries[[#This Row],[How many hours of a day you work on Excel]])),"",6)</f>
        <v/>
      </c>
      <c r="U395" s="11" t="str">
        <f>IF(ISERROR(FIND("7",tblSalaries[[#This Row],[How many hours of a day you work on Excel]])),"",7)</f>
        <v/>
      </c>
      <c r="V395" s="11" t="str">
        <f>IF(ISERROR(FIND("8",tblSalaries[[#This Row],[How many hours of a day you work on Excel]])),"",8)</f>
        <v/>
      </c>
      <c r="W395" s="11">
        <f>IF(MAX(tblSalaries[[#This Row],[1 hour]:[8 hours]])=0,#N/A,MAX(tblSalaries[[#This Row],[1 hour]:[8 hours]]))</f>
        <v>3</v>
      </c>
      <c r="X395" s="11">
        <f>IF(ISERROR(tblSalaries[[#This Row],[max h]]),1,tblSalaries[[#This Row],[Salary in USD]]/tblSalaries[[#This Row],[max h]]/260)</f>
        <v>22.561560628271778</v>
      </c>
      <c r="Y395" s="11">
        <f>IF(tblSalaries[[#This Row],[Years of Experience]]="",0,"0")</f>
        <v>0</v>
      </c>
      <c r="Z395"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395" s="11">
        <f>IF(tblSalaries[[#This Row],[Salary in USD]]&lt;1000,1,0)</f>
        <v>0</v>
      </c>
      <c r="AB395" s="11">
        <f>IF(AND(tblSalaries[[#This Row],[Salary in USD]]&gt;1000,tblSalaries[[#This Row],[Salary in USD]]&lt;2000),1,0)</f>
        <v>0</v>
      </c>
    </row>
    <row r="396" spans="2:28" ht="15" customHeight="1">
      <c r="B396" t="s">
        <v>2399</v>
      </c>
      <c r="C396" s="1">
        <v>41055.086875000001</v>
      </c>
      <c r="D396" s="4">
        <v>85000</v>
      </c>
      <c r="E396">
        <v>85000</v>
      </c>
      <c r="F396" t="s">
        <v>6</v>
      </c>
      <c r="G396">
        <f>tblSalaries[[#This Row],[clean Salary (in local currency)]]*VLOOKUP(tblSalaries[[#This Row],[Currency]],tblXrate[],2,FALSE)</f>
        <v>85000</v>
      </c>
      <c r="H396" t="s">
        <v>485</v>
      </c>
      <c r="I396" t="s">
        <v>279</v>
      </c>
      <c r="J396" t="s">
        <v>15</v>
      </c>
      <c r="K396" t="str">
        <f>VLOOKUP(tblSalaries[[#This Row],[Where do you work]],tblCountries[[Actual]:[Mapping]],2,FALSE)</f>
        <v>USA</v>
      </c>
      <c r="L396" t="s">
        <v>18</v>
      </c>
      <c r="O396" s="10" t="str">
        <f>IF(ISERROR(FIND("1",tblSalaries[[#This Row],[How many hours of a day you work on Excel]])),"",1)</f>
        <v/>
      </c>
      <c r="P396" s="11">
        <f>IF(ISERROR(FIND("2",tblSalaries[[#This Row],[How many hours of a day you work on Excel]])),"",2)</f>
        <v>2</v>
      </c>
      <c r="Q396" s="10">
        <f>IF(ISERROR(FIND("3",tblSalaries[[#This Row],[How many hours of a day you work on Excel]])),"",3)</f>
        <v>3</v>
      </c>
      <c r="R396" s="10" t="str">
        <f>IF(ISERROR(FIND("4",tblSalaries[[#This Row],[How many hours of a day you work on Excel]])),"",4)</f>
        <v/>
      </c>
      <c r="S396" s="10" t="str">
        <f>IF(ISERROR(FIND("5",tblSalaries[[#This Row],[How many hours of a day you work on Excel]])),"",5)</f>
        <v/>
      </c>
      <c r="T396" s="10" t="str">
        <f>IF(ISERROR(FIND("6",tblSalaries[[#This Row],[How many hours of a day you work on Excel]])),"",6)</f>
        <v/>
      </c>
      <c r="U396" s="11" t="str">
        <f>IF(ISERROR(FIND("7",tblSalaries[[#This Row],[How many hours of a day you work on Excel]])),"",7)</f>
        <v/>
      </c>
      <c r="V396" s="11" t="str">
        <f>IF(ISERROR(FIND("8",tblSalaries[[#This Row],[How many hours of a day you work on Excel]])),"",8)</f>
        <v/>
      </c>
      <c r="W396" s="11">
        <f>IF(MAX(tblSalaries[[#This Row],[1 hour]:[8 hours]])=0,#N/A,MAX(tblSalaries[[#This Row],[1 hour]:[8 hours]]))</f>
        <v>3</v>
      </c>
      <c r="X396" s="11">
        <f>IF(ISERROR(tblSalaries[[#This Row],[max h]]),1,tblSalaries[[#This Row],[Salary in USD]]/tblSalaries[[#This Row],[max h]]/260)</f>
        <v>108.97435897435896</v>
      </c>
      <c r="Y396" s="11">
        <f>IF(tblSalaries[[#This Row],[Years of Experience]]="",0,"0")</f>
        <v>0</v>
      </c>
      <c r="Z396"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396" s="11">
        <f>IF(tblSalaries[[#This Row],[Salary in USD]]&lt;1000,1,0)</f>
        <v>0</v>
      </c>
      <c r="AB396" s="11">
        <f>IF(AND(tblSalaries[[#This Row],[Salary in USD]]&gt;1000,tblSalaries[[#This Row],[Salary in USD]]&lt;2000),1,0)</f>
        <v>0</v>
      </c>
    </row>
    <row r="397" spans="2:28" ht="15" customHeight="1">
      <c r="B397" t="s">
        <v>2400</v>
      </c>
      <c r="C397" s="1">
        <v>41055.087372685186</v>
      </c>
      <c r="D397" s="4">
        <v>47000</v>
      </c>
      <c r="E397">
        <v>47000</v>
      </c>
      <c r="F397" t="s">
        <v>6</v>
      </c>
      <c r="G397">
        <f>tblSalaries[[#This Row],[clean Salary (in local currency)]]*VLOOKUP(tblSalaries[[#This Row],[Currency]],tblXrate[],2,FALSE)</f>
        <v>47000</v>
      </c>
      <c r="H397" t="s">
        <v>486</v>
      </c>
      <c r="I397" t="s">
        <v>52</v>
      </c>
      <c r="J397" t="s">
        <v>15</v>
      </c>
      <c r="K397" t="str">
        <f>VLOOKUP(tblSalaries[[#This Row],[Where do you work]],tblCountries[[Actual]:[Mapping]],2,FALSE)</f>
        <v>USA</v>
      </c>
      <c r="L397" t="s">
        <v>9</v>
      </c>
      <c r="O397" s="10" t="str">
        <f>IF(ISERROR(FIND("1",tblSalaries[[#This Row],[How many hours of a day you work on Excel]])),"",1)</f>
        <v/>
      </c>
      <c r="P397" s="11" t="str">
        <f>IF(ISERROR(FIND("2",tblSalaries[[#This Row],[How many hours of a day you work on Excel]])),"",2)</f>
        <v/>
      </c>
      <c r="Q397" s="10" t="str">
        <f>IF(ISERROR(FIND("3",tblSalaries[[#This Row],[How many hours of a day you work on Excel]])),"",3)</f>
        <v/>
      </c>
      <c r="R397" s="10">
        <f>IF(ISERROR(FIND("4",tblSalaries[[#This Row],[How many hours of a day you work on Excel]])),"",4)</f>
        <v>4</v>
      </c>
      <c r="S397" s="10" t="str">
        <f>IF(ISERROR(FIND("5",tblSalaries[[#This Row],[How many hours of a day you work on Excel]])),"",5)</f>
        <v/>
      </c>
      <c r="T397" s="10">
        <f>IF(ISERROR(FIND("6",tblSalaries[[#This Row],[How many hours of a day you work on Excel]])),"",6)</f>
        <v>6</v>
      </c>
      <c r="U397" s="11" t="str">
        <f>IF(ISERROR(FIND("7",tblSalaries[[#This Row],[How many hours of a day you work on Excel]])),"",7)</f>
        <v/>
      </c>
      <c r="V397" s="11" t="str">
        <f>IF(ISERROR(FIND("8",tblSalaries[[#This Row],[How many hours of a day you work on Excel]])),"",8)</f>
        <v/>
      </c>
      <c r="W397" s="11">
        <f>IF(MAX(tblSalaries[[#This Row],[1 hour]:[8 hours]])=0,#N/A,MAX(tblSalaries[[#This Row],[1 hour]:[8 hours]]))</f>
        <v>6</v>
      </c>
      <c r="X397" s="11">
        <f>IF(ISERROR(tblSalaries[[#This Row],[max h]]),1,tblSalaries[[#This Row],[Salary in USD]]/tblSalaries[[#This Row],[max h]]/260)</f>
        <v>30.128205128205128</v>
      </c>
      <c r="Y397" s="11">
        <f>IF(tblSalaries[[#This Row],[Years of Experience]]="",0,"0")</f>
        <v>0</v>
      </c>
      <c r="Z397"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397" s="11">
        <f>IF(tblSalaries[[#This Row],[Salary in USD]]&lt;1000,1,0)</f>
        <v>0</v>
      </c>
      <c r="AB397" s="11">
        <f>IF(AND(tblSalaries[[#This Row],[Salary in USD]]&gt;1000,tblSalaries[[#This Row],[Salary in USD]]&lt;2000),1,0)</f>
        <v>0</v>
      </c>
    </row>
    <row r="398" spans="2:28" ht="15" customHeight="1">
      <c r="B398" t="s">
        <v>2401</v>
      </c>
      <c r="C398" s="1">
        <v>41055.087476851855</v>
      </c>
      <c r="D398" s="4">
        <v>40000</v>
      </c>
      <c r="E398">
        <v>40000</v>
      </c>
      <c r="F398" t="s">
        <v>6</v>
      </c>
      <c r="G398">
        <f>tblSalaries[[#This Row],[clean Salary (in local currency)]]*VLOOKUP(tblSalaries[[#This Row],[Currency]],tblXrate[],2,FALSE)</f>
        <v>40000</v>
      </c>
      <c r="H398" t="s">
        <v>487</v>
      </c>
      <c r="I398" t="s">
        <v>52</v>
      </c>
      <c r="J398" t="s">
        <v>15</v>
      </c>
      <c r="K398" t="str">
        <f>VLOOKUP(tblSalaries[[#This Row],[Where do you work]],tblCountries[[Actual]:[Mapping]],2,FALSE)</f>
        <v>USA</v>
      </c>
      <c r="L398" t="s">
        <v>18</v>
      </c>
      <c r="O398" s="10" t="str">
        <f>IF(ISERROR(FIND("1",tblSalaries[[#This Row],[How many hours of a day you work on Excel]])),"",1)</f>
        <v/>
      </c>
      <c r="P398" s="11">
        <f>IF(ISERROR(FIND("2",tblSalaries[[#This Row],[How many hours of a day you work on Excel]])),"",2)</f>
        <v>2</v>
      </c>
      <c r="Q398" s="10">
        <f>IF(ISERROR(FIND("3",tblSalaries[[#This Row],[How many hours of a day you work on Excel]])),"",3)</f>
        <v>3</v>
      </c>
      <c r="R398" s="10" t="str">
        <f>IF(ISERROR(FIND("4",tblSalaries[[#This Row],[How many hours of a day you work on Excel]])),"",4)</f>
        <v/>
      </c>
      <c r="S398" s="10" t="str">
        <f>IF(ISERROR(FIND("5",tblSalaries[[#This Row],[How many hours of a day you work on Excel]])),"",5)</f>
        <v/>
      </c>
      <c r="T398" s="10" t="str">
        <f>IF(ISERROR(FIND("6",tblSalaries[[#This Row],[How many hours of a day you work on Excel]])),"",6)</f>
        <v/>
      </c>
      <c r="U398" s="11" t="str">
        <f>IF(ISERROR(FIND("7",tblSalaries[[#This Row],[How many hours of a day you work on Excel]])),"",7)</f>
        <v/>
      </c>
      <c r="V398" s="11" t="str">
        <f>IF(ISERROR(FIND("8",tblSalaries[[#This Row],[How many hours of a day you work on Excel]])),"",8)</f>
        <v/>
      </c>
      <c r="W398" s="11">
        <f>IF(MAX(tblSalaries[[#This Row],[1 hour]:[8 hours]])=0,#N/A,MAX(tblSalaries[[#This Row],[1 hour]:[8 hours]]))</f>
        <v>3</v>
      </c>
      <c r="X398" s="11">
        <f>IF(ISERROR(tblSalaries[[#This Row],[max h]]),1,tblSalaries[[#This Row],[Salary in USD]]/tblSalaries[[#This Row],[max h]]/260)</f>
        <v>51.282051282051285</v>
      </c>
      <c r="Y398" s="11">
        <f>IF(tblSalaries[[#This Row],[Years of Experience]]="",0,"0")</f>
        <v>0</v>
      </c>
      <c r="Z398"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398" s="11">
        <f>IF(tblSalaries[[#This Row],[Salary in USD]]&lt;1000,1,0)</f>
        <v>0</v>
      </c>
      <c r="AB398" s="11">
        <f>IF(AND(tblSalaries[[#This Row],[Salary in USD]]&gt;1000,tblSalaries[[#This Row],[Salary in USD]]&lt;2000),1,0)</f>
        <v>0</v>
      </c>
    </row>
    <row r="399" spans="2:28" ht="15" customHeight="1">
      <c r="B399" t="s">
        <v>2402</v>
      </c>
      <c r="C399" s="1">
        <v>41055.087939814817</v>
      </c>
      <c r="D399" s="4">
        <v>30000</v>
      </c>
      <c r="E399">
        <v>30000</v>
      </c>
      <c r="F399" t="s">
        <v>6</v>
      </c>
      <c r="G399">
        <f>tblSalaries[[#This Row],[clean Salary (in local currency)]]*VLOOKUP(tblSalaries[[#This Row],[Currency]],tblXrate[],2,FALSE)</f>
        <v>30000</v>
      </c>
      <c r="H399" t="s">
        <v>452</v>
      </c>
      <c r="I399" t="s">
        <v>4001</v>
      </c>
      <c r="J399" t="s">
        <v>8</v>
      </c>
      <c r="K399" t="str">
        <f>VLOOKUP(tblSalaries[[#This Row],[Where do you work]],tblCountries[[Actual]:[Mapping]],2,FALSE)</f>
        <v>India</v>
      </c>
      <c r="L399" t="s">
        <v>18</v>
      </c>
      <c r="O399" s="10" t="str">
        <f>IF(ISERROR(FIND("1",tblSalaries[[#This Row],[How many hours of a day you work on Excel]])),"",1)</f>
        <v/>
      </c>
      <c r="P399" s="11">
        <f>IF(ISERROR(FIND("2",tblSalaries[[#This Row],[How many hours of a day you work on Excel]])),"",2)</f>
        <v>2</v>
      </c>
      <c r="Q399" s="10">
        <f>IF(ISERROR(FIND("3",tblSalaries[[#This Row],[How many hours of a day you work on Excel]])),"",3)</f>
        <v>3</v>
      </c>
      <c r="R399" s="10" t="str">
        <f>IF(ISERROR(FIND("4",tblSalaries[[#This Row],[How many hours of a day you work on Excel]])),"",4)</f>
        <v/>
      </c>
      <c r="S399" s="10" t="str">
        <f>IF(ISERROR(FIND("5",tblSalaries[[#This Row],[How many hours of a day you work on Excel]])),"",5)</f>
        <v/>
      </c>
      <c r="T399" s="10" t="str">
        <f>IF(ISERROR(FIND("6",tblSalaries[[#This Row],[How many hours of a day you work on Excel]])),"",6)</f>
        <v/>
      </c>
      <c r="U399" s="11" t="str">
        <f>IF(ISERROR(FIND("7",tblSalaries[[#This Row],[How many hours of a day you work on Excel]])),"",7)</f>
        <v/>
      </c>
      <c r="V399" s="11" t="str">
        <f>IF(ISERROR(FIND("8",tblSalaries[[#This Row],[How many hours of a day you work on Excel]])),"",8)</f>
        <v/>
      </c>
      <c r="W399" s="11">
        <f>IF(MAX(tblSalaries[[#This Row],[1 hour]:[8 hours]])=0,#N/A,MAX(tblSalaries[[#This Row],[1 hour]:[8 hours]]))</f>
        <v>3</v>
      </c>
      <c r="X399" s="11">
        <f>IF(ISERROR(tblSalaries[[#This Row],[max h]]),1,tblSalaries[[#This Row],[Salary in USD]]/tblSalaries[[#This Row],[max h]]/260)</f>
        <v>38.46153846153846</v>
      </c>
      <c r="Y399" s="11">
        <f>IF(tblSalaries[[#This Row],[Years of Experience]]="",0,"0")</f>
        <v>0</v>
      </c>
      <c r="Z399"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399" s="11">
        <f>IF(tblSalaries[[#This Row],[Salary in USD]]&lt;1000,1,0)</f>
        <v>0</v>
      </c>
      <c r="AB399" s="11">
        <f>IF(AND(tblSalaries[[#This Row],[Salary in USD]]&gt;1000,tblSalaries[[#This Row],[Salary in USD]]&lt;2000),1,0)</f>
        <v>0</v>
      </c>
    </row>
    <row r="400" spans="2:28" ht="15" customHeight="1">
      <c r="B400" t="s">
        <v>2403</v>
      </c>
      <c r="C400" s="1">
        <v>41055.088148148148</v>
      </c>
      <c r="D400" s="4">
        <v>72000</v>
      </c>
      <c r="E400">
        <v>72000</v>
      </c>
      <c r="F400" t="s">
        <v>86</v>
      </c>
      <c r="G400">
        <f>tblSalaries[[#This Row],[clean Salary (in local currency)]]*VLOOKUP(tblSalaries[[#This Row],[Currency]],tblXrate[],2,FALSE)</f>
        <v>70802.029658183528</v>
      </c>
      <c r="H400" t="s">
        <v>488</v>
      </c>
      <c r="I400" t="s">
        <v>488</v>
      </c>
      <c r="J400" t="s">
        <v>88</v>
      </c>
      <c r="K400" t="str">
        <f>VLOOKUP(tblSalaries[[#This Row],[Where do you work]],tblCountries[[Actual]:[Mapping]],2,FALSE)</f>
        <v>Canada</v>
      </c>
      <c r="L400" t="s">
        <v>9</v>
      </c>
      <c r="O400" s="10" t="str">
        <f>IF(ISERROR(FIND("1",tblSalaries[[#This Row],[How many hours of a day you work on Excel]])),"",1)</f>
        <v/>
      </c>
      <c r="P400" s="11" t="str">
        <f>IF(ISERROR(FIND("2",tblSalaries[[#This Row],[How many hours of a day you work on Excel]])),"",2)</f>
        <v/>
      </c>
      <c r="Q400" s="10" t="str">
        <f>IF(ISERROR(FIND("3",tblSalaries[[#This Row],[How many hours of a day you work on Excel]])),"",3)</f>
        <v/>
      </c>
      <c r="R400" s="10">
        <f>IF(ISERROR(FIND("4",tblSalaries[[#This Row],[How many hours of a day you work on Excel]])),"",4)</f>
        <v>4</v>
      </c>
      <c r="S400" s="10" t="str">
        <f>IF(ISERROR(FIND("5",tblSalaries[[#This Row],[How many hours of a day you work on Excel]])),"",5)</f>
        <v/>
      </c>
      <c r="T400" s="10">
        <f>IF(ISERROR(FIND("6",tblSalaries[[#This Row],[How many hours of a day you work on Excel]])),"",6)</f>
        <v>6</v>
      </c>
      <c r="U400" s="11" t="str">
        <f>IF(ISERROR(FIND("7",tblSalaries[[#This Row],[How many hours of a day you work on Excel]])),"",7)</f>
        <v/>
      </c>
      <c r="V400" s="11" t="str">
        <f>IF(ISERROR(FIND("8",tblSalaries[[#This Row],[How many hours of a day you work on Excel]])),"",8)</f>
        <v/>
      </c>
      <c r="W400" s="11">
        <f>IF(MAX(tblSalaries[[#This Row],[1 hour]:[8 hours]])=0,#N/A,MAX(tblSalaries[[#This Row],[1 hour]:[8 hours]]))</f>
        <v>6</v>
      </c>
      <c r="X400" s="11">
        <f>IF(ISERROR(tblSalaries[[#This Row],[max h]]),1,tblSalaries[[#This Row],[Salary in USD]]/tblSalaries[[#This Row],[max h]]/260)</f>
        <v>45.385916447553548</v>
      </c>
      <c r="Y400" s="11">
        <f>IF(tblSalaries[[#This Row],[Years of Experience]]="",0,"0")</f>
        <v>0</v>
      </c>
      <c r="Z400"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400" s="11">
        <f>IF(tblSalaries[[#This Row],[Salary in USD]]&lt;1000,1,0)</f>
        <v>0</v>
      </c>
      <c r="AB400" s="11">
        <f>IF(AND(tblSalaries[[#This Row],[Salary in USD]]&gt;1000,tblSalaries[[#This Row],[Salary in USD]]&lt;2000),1,0)</f>
        <v>0</v>
      </c>
    </row>
    <row r="401" spans="2:28" ht="15" customHeight="1">
      <c r="B401" t="s">
        <v>2404</v>
      </c>
      <c r="C401" s="1">
        <v>41055.088518518518</v>
      </c>
      <c r="D401" s="4">
        <v>34000</v>
      </c>
      <c r="E401">
        <v>34000</v>
      </c>
      <c r="F401" t="s">
        <v>6</v>
      </c>
      <c r="G401">
        <f>tblSalaries[[#This Row],[clean Salary (in local currency)]]*VLOOKUP(tblSalaries[[#This Row],[Currency]],tblXrate[],2,FALSE)</f>
        <v>34000</v>
      </c>
      <c r="H401" t="s">
        <v>489</v>
      </c>
      <c r="I401" t="s">
        <v>20</v>
      </c>
      <c r="J401" t="s">
        <v>15</v>
      </c>
      <c r="K401" t="str">
        <f>VLOOKUP(tblSalaries[[#This Row],[Where do you work]],tblCountries[[Actual]:[Mapping]],2,FALSE)</f>
        <v>USA</v>
      </c>
      <c r="L401" t="s">
        <v>9</v>
      </c>
      <c r="O401" s="10" t="str">
        <f>IF(ISERROR(FIND("1",tblSalaries[[#This Row],[How many hours of a day you work on Excel]])),"",1)</f>
        <v/>
      </c>
      <c r="P401" s="11" t="str">
        <f>IF(ISERROR(FIND("2",tblSalaries[[#This Row],[How many hours of a day you work on Excel]])),"",2)</f>
        <v/>
      </c>
      <c r="Q401" s="10" t="str">
        <f>IF(ISERROR(FIND("3",tblSalaries[[#This Row],[How many hours of a day you work on Excel]])),"",3)</f>
        <v/>
      </c>
      <c r="R401" s="10">
        <f>IF(ISERROR(FIND("4",tblSalaries[[#This Row],[How many hours of a day you work on Excel]])),"",4)</f>
        <v>4</v>
      </c>
      <c r="S401" s="10" t="str">
        <f>IF(ISERROR(FIND("5",tblSalaries[[#This Row],[How many hours of a day you work on Excel]])),"",5)</f>
        <v/>
      </c>
      <c r="T401" s="10">
        <f>IF(ISERROR(FIND("6",tblSalaries[[#This Row],[How many hours of a day you work on Excel]])),"",6)</f>
        <v>6</v>
      </c>
      <c r="U401" s="11" t="str">
        <f>IF(ISERROR(FIND("7",tblSalaries[[#This Row],[How many hours of a day you work on Excel]])),"",7)</f>
        <v/>
      </c>
      <c r="V401" s="11" t="str">
        <f>IF(ISERROR(FIND("8",tblSalaries[[#This Row],[How many hours of a day you work on Excel]])),"",8)</f>
        <v/>
      </c>
      <c r="W401" s="11">
        <f>IF(MAX(tblSalaries[[#This Row],[1 hour]:[8 hours]])=0,#N/A,MAX(tblSalaries[[#This Row],[1 hour]:[8 hours]]))</f>
        <v>6</v>
      </c>
      <c r="X401" s="11">
        <f>IF(ISERROR(tblSalaries[[#This Row],[max h]]),1,tblSalaries[[#This Row],[Salary in USD]]/tblSalaries[[#This Row],[max h]]/260)</f>
        <v>21.794871794871796</v>
      </c>
      <c r="Y401" s="11">
        <f>IF(tblSalaries[[#This Row],[Years of Experience]]="",0,"0")</f>
        <v>0</v>
      </c>
      <c r="Z401"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401" s="11">
        <f>IF(tblSalaries[[#This Row],[Salary in USD]]&lt;1000,1,0)</f>
        <v>0</v>
      </c>
      <c r="AB401" s="11">
        <f>IF(AND(tblSalaries[[#This Row],[Salary in USD]]&gt;1000,tblSalaries[[#This Row],[Salary in USD]]&lt;2000),1,0)</f>
        <v>0</v>
      </c>
    </row>
    <row r="402" spans="2:28" ht="15" customHeight="1">
      <c r="B402" t="s">
        <v>2405</v>
      </c>
      <c r="C402" s="1">
        <v>41055.088761574072</v>
      </c>
      <c r="D402" s="4">
        <v>52000</v>
      </c>
      <c r="E402">
        <v>52000</v>
      </c>
      <c r="F402" t="s">
        <v>6</v>
      </c>
      <c r="G402">
        <f>tblSalaries[[#This Row],[clean Salary (in local currency)]]*VLOOKUP(tblSalaries[[#This Row],[Currency]],tblXrate[],2,FALSE)</f>
        <v>52000</v>
      </c>
      <c r="H402" t="s">
        <v>153</v>
      </c>
      <c r="I402" t="s">
        <v>20</v>
      </c>
      <c r="J402" t="s">
        <v>15</v>
      </c>
      <c r="K402" t="str">
        <f>VLOOKUP(tblSalaries[[#This Row],[Where do you work]],tblCountries[[Actual]:[Mapping]],2,FALSE)</f>
        <v>USA</v>
      </c>
      <c r="L402" t="s">
        <v>9</v>
      </c>
      <c r="O402" s="10" t="str">
        <f>IF(ISERROR(FIND("1",tblSalaries[[#This Row],[How many hours of a day you work on Excel]])),"",1)</f>
        <v/>
      </c>
      <c r="P402" s="11" t="str">
        <f>IF(ISERROR(FIND("2",tblSalaries[[#This Row],[How many hours of a day you work on Excel]])),"",2)</f>
        <v/>
      </c>
      <c r="Q402" s="10" t="str">
        <f>IF(ISERROR(FIND("3",tblSalaries[[#This Row],[How many hours of a day you work on Excel]])),"",3)</f>
        <v/>
      </c>
      <c r="R402" s="10">
        <f>IF(ISERROR(FIND("4",tblSalaries[[#This Row],[How many hours of a day you work on Excel]])),"",4)</f>
        <v>4</v>
      </c>
      <c r="S402" s="10" t="str">
        <f>IF(ISERROR(FIND("5",tblSalaries[[#This Row],[How many hours of a day you work on Excel]])),"",5)</f>
        <v/>
      </c>
      <c r="T402" s="10">
        <f>IF(ISERROR(FIND("6",tblSalaries[[#This Row],[How many hours of a day you work on Excel]])),"",6)</f>
        <v>6</v>
      </c>
      <c r="U402" s="11" t="str">
        <f>IF(ISERROR(FIND("7",tblSalaries[[#This Row],[How many hours of a day you work on Excel]])),"",7)</f>
        <v/>
      </c>
      <c r="V402" s="11" t="str">
        <f>IF(ISERROR(FIND("8",tblSalaries[[#This Row],[How many hours of a day you work on Excel]])),"",8)</f>
        <v/>
      </c>
      <c r="W402" s="11">
        <f>IF(MAX(tblSalaries[[#This Row],[1 hour]:[8 hours]])=0,#N/A,MAX(tblSalaries[[#This Row],[1 hour]:[8 hours]]))</f>
        <v>6</v>
      </c>
      <c r="X402" s="11">
        <f>IF(ISERROR(tblSalaries[[#This Row],[max h]]),1,tblSalaries[[#This Row],[Salary in USD]]/tblSalaries[[#This Row],[max h]]/260)</f>
        <v>33.333333333333329</v>
      </c>
      <c r="Y402" s="11">
        <f>IF(tblSalaries[[#This Row],[Years of Experience]]="",0,"0")</f>
        <v>0</v>
      </c>
      <c r="Z402"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402" s="11">
        <f>IF(tblSalaries[[#This Row],[Salary in USD]]&lt;1000,1,0)</f>
        <v>0</v>
      </c>
      <c r="AB402" s="11">
        <f>IF(AND(tblSalaries[[#This Row],[Salary in USD]]&gt;1000,tblSalaries[[#This Row],[Salary in USD]]&lt;2000),1,0)</f>
        <v>0</v>
      </c>
    </row>
    <row r="403" spans="2:28" ht="15" customHeight="1">
      <c r="B403" t="s">
        <v>2406</v>
      </c>
      <c r="C403" s="1">
        <v>41055.089004629626</v>
      </c>
      <c r="D403" s="4">
        <v>300000</v>
      </c>
      <c r="E403">
        <v>300000</v>
      </c>
      <c r="F403" t="s">
        <v>40</v>
      </c>
      <c r="G403">
        <f>tblSalaries[[#This Row],[clean Salary (in local currency)]]*VLOOKUP(tblSalaries[[#This Row],[Currency]],tblXrate[],2,FALSE)</f>
        <v>5342.3750062327708</v>
      </c>
      <c r="H403" t="s">
        <v>490</v>
      </c>
      <c r="I403" t="s">
        <v>279</v>
      </c>
      <c r="J403" t="s">
        <v>8</v>
      </c>
      <c r="K403" t="str">
        <f>VLOOKUP(tblSalaries[[#This Row],[Where do you work]],tblCountries[[Actual]:[Mapping]],2,FALSE)</f>
        <v>India</v>
      </c>
      <c r="L403" t="s">
        <v>25</v>
      </c>
      <c r="O403" s="10">
        <f>IF(ISERROR(FIND("1",tblSalaries[[#This Row],[How many hours of a day you work on Excel]])),"",1)</f>
        <v>1</v>
      </c>
      <c r="P403" s="11">
        <f>IF(ISERROR(FIND("2",tblSalaries[[#This Row],[How many hours of a day you work on Excel]])),"",2)</f>
        <v>2</v>
      </c>
      <c r="Q403" s="10" t="str">
        <f>IF(ISERROR(FIND("3",tblSalaries[[#This Row],[How many hours of a day you work on Excel]])),"",3)</f>
        <v/>
      </c>
      <c r="R403" s="10" t="str">
        <f>IF(ISERROR(FIND("4",tblSalaries[[#This Row],[How many hours of a day you work on Excel]])),"",4)</f>
        <v/>
      </c>
      <c r="S403" s="10" t="str">
        <f>IF(ISERROR(FIND("5",tblSalaries[[#This Row],[How many hours of a day you work on Excel]])),"",5)</f>
        <v/>
      </c>
      <c r="T403" s="10" t="str">
        <f>IF(ISERROR(FIND("6",tblSalaries[[#This Row],[How many hours of a day you work on Excel]])),"",6)</f>
        <v/>
      </c>
      <c r="U403" s="11" t="str">
        <f>IF(ISERROR(FIND("7",tblSalaries[[#This Row],[How many hours of a day you work on Excel]])),"",7)</f>
        <v/>
      </c>
      <c r="V403" s="11" t="str">
        <f>IF(ISERROR(FIND("8",tblSalaries[[#This Row],[How many hours of a day you work on Excel]])),"",8)</f>
        <v/>
      </c>
      <c r="W403" s="11">
        <f>IF(MAX(tblSalaries[[#This Row],[1 hour]:[8 hours]])=0,#N/A,MAX(tblSalaries[[#This Row],[1 hour]:[8 hours]]))</f>
        <v>2</v>
      </c>
      <c r="X403" s="11">
        <f>IF(ISERROR(tblSalaries[[#This Row],[max h]]),1,tblSalaries[[#This Row],[Salary in USD]]/tblSalaries[[#This Row],[max h]]/260)</f>
        <v>10.273798088909174</v>
      </c>
      <c r="Y403" s="11">
        <f>IF(tblSalaries[[#This Row],[Years of Experience]]="",0,"0")</f>
        <v>0</v>
      </c>
      <c r="Z403"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403" s="11">
        <f>IF(tblSalaries[[#This Row],[Salary in USD]]&lt;1000,1,0)</f>
        <v>0</v>
      </c>
      <c r="AB403" s="11">
        <f>IF(AND(tblSalaries[[#This Row],[Salary in USD]]&gt;1000,tblSalaries[[#This Row],[Salary in USD]]&lt;2000),1,0)</f>
        <v>0</v>
      </c>
    </row>
    <row r="404" spans="2:28" ht="15" customHeight="1">
      <c r="B404" t="s">
        <v>2407</v>
      </c>
      <c r="C404" s="1">
        <v>41055.090243055558</v>
      </c>
      <c r="D404" s="4">
        <v>400000</v>
      </c>
      <c r="E404">
        <v>400000</v>
      </c>
      <c r="F404" t="s">
        <v>40</v>
      </c>
      <c r="G404">
        <f>tblSalaries[[#This Row],[clean Salary (in local currency)]]*VLOOKUP(tblSalaries[[#This Row],[Currency]],tblXrate[],2,FALSE)</f>
        <v>7123.1666749770275</v>
      </c>
      <c r="H404" t="s">
        <v>20</v>
      </c>
      <c r="I404" t="s">
        <v>20</v>
      </c>
      <c r="J404" t="s">
        <v>8</v>
      </c>
      <c r="K404" t="str">
        <f>VLOOKUP(tblSalaries[[#This Row],[Where do you work]],tblCountries[[Actual]:[Mapping]],2,FALSE)</f>
        <v>India</v>
      </c>
      <c r="L404" t="s">
        <v>9</v>
      </c>
      <c r="O404" s="10" t="str">
        <f>IF(ISERROR(FIND("1",tblSalaries[[#This Row],[How many hours of a day you work on Excel]])),"",1)</f>
        <v/>
      </c>
      <c r="P404" s="11" t="str">
        <f>IF(ISERROR(FIND("2",tblSalaries[[#This Row],[How many hours of a day you work on Excel]])),"",2)</f>
        <v/>
      </c>
      <c r="Q404" s="10" t="str">
        <f>IF(ISERROR(FIND("3",tblSalaries[[#This Row],[How many hours of a day you work on Excel]])),"",3)</f>
        <v/>
      </c>
      <c r="R404" s="10">
        <f>IF(ISERROR(FIND("4",tblSalaries[[#This Row],[How many hours of a day you work on Excel]])),"",4)</f>
        <v>4</v>
      </c>
      <c r="S404" s="10" t="str">
        <f>IF(ISERROR(FIND("5",tblSalaries[[#This Row],[How many hours of a day you work on Excel]])),"",5)</f>
        <v/>
      </c>
      <c r="T404" s="10">
        <f>IF(ISERROR(FIND("6",tblSalaries[[#This Row],[How many hours of a day you work on Excel]])),"",6)</f>
        <v>6</v>
      </c>
      <c r="U404" s="11" t="str">
        <f>IF(ISERROR(FIND("7",tblSalaries[[#This Row],[How many hours of a day you work on Excel]])),"",7)</f>
        <v/>
      </c>
      <c r="V404" s="11" t="str">
        <f>IF(ISERROR(FIND("8",tblSalaries[[#This Row],[How many hours of a day you work on Excel]])),"",8)</f>
        <v/>
      </c>
      <c r="W404" s="11">
        <f>IF(MAX(tblSalaries[[#This Row],[1 hour]:[8 hours]])=0,#N/A,MAX(tblSalaries[[#This Row],[1 hour]:[8 hours]]))</f>
        <v>6</v>
      </c>
      <c r="X404" s="11">
        <f>IF(ISERROR(tblSalaries[[#This Row],[max h]]),1,tblSalaries[[#This Row],[Salary in USD]]/tblSalaries[[#This Row],[max h]]/260)</f>
        <v>4.5661324839596329</v>
      </c>
      <c r="Y404" s="11">
        <f>IF(tblSalaries[[#This Row],[Years of Experience]]="",0,"0")</f>
        <v>0</v>
      </c>
      <c r="Z404"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404" s="11">
        <f>IF(tblSalaries[[#This Row],[Salary in USD]]&lt;1000,1,0)</f>
        <v>0</v>
      </c>
      <c r="AB404" s="11">
        <f>IF(AND(tblSalaries[[#This Row],[Salary in USD]]&gt;1000,tblSalaries[[#This Row],[Salary in USD]]&lt;2000),1,0)</f>
        <v>0</v>
      </c>
    </row>
    <row r="405" spans="2:28" ht="15" customHeight="1">
      <c r="B405" t="s">
        <v>2408</v>
      </c>
      <c r="C405" s="1">
        <v>41055.090682870374</v>
      </c>
      <c r="D405" s="4">
        <v>63586.95</v>
      </c>
      <c r="E405">
        <v>63586</v>
      </c>
      <c r="F405" t="s">
        <v>6</v>
      </c>
      <c r="G405">
        <f>tblSalaries[[#This Row],[clean Salary (in local currency)]]*VLOOKUP(tblSalaries[[#This Row],[Currency]],tblXrate[],2,FALSE)</f>
        <v>63586</v>
      </c>
      <c r="H405" t="s">
        <v>491</v>
      </c>
      <c r="I405" t="s">
        <v>52</v>
      </c>
      <c r="J405" t="s">
        <v>492</v>
      </c>
      <c r="K405" t="str">
        <f>VLOOKUP(tblSalaries[[#This Row],[Where do you work]],tblCountries[[Actual]:[Mapping]],2,FALSE)</f>
        <v>UAE</v>
      </c>
      <c r="L405" t="s">
        <v>18</v>
      </c>
      <c r="O405" s="10" t="str">
        <f>IF(ISERROR(FIND("1",tblSalaries[[#This Row],[How many hours of a day you work on Excel]])),"",1)</f>
        <v/>
      </c>
      <c r="P405" s="11">
        <f>IF(ISERROR(FIND("2",tblSalaries[[#This Row],[How many hours of a day you work on Excel]])),"",2)</f>
        <v>2</v>
      </c>
      <c r="Q405" s="10">
        <f>IF(ISERROR(FIND("3",tblSalaries[[#This Row],[How many hours of a day you work on Excel]])),"",3)</f>
        <v>3</v>
      </c>
      <c r="R405" s="10" t="str">
        <f>IF(ISERROR(FIND("4",tblSalaries[[#This Row],[How many hours of a day you work on Excel]])),"",4)</f>
        <v/>
      </c>
      <c r="S405" s="10" t="str">
        <f>IF(ISERROR(FIND("5",tblSalaries[[#This Row],[How many hours of a day you work on Excel]])),"",5)</f>
        <v/>
      </c>
      <c r="T405" s="10" t="str">
        <f>IF(ISERROR(FIND("6",tblSalaries[[#This Row],[How many hours of a day you work on Excel]])),"",6)</f>
        <v/>
      </c>
      <c r="U405" s="11" t="str">
        <f>IF(ISERROR(FIND("7",tblSalaries[[#This Row],[How many hours of a day you work on Excel]])),"",7)</f>
        <v/>
      </c>
      <c r="V405" s="11" t="str">
        <f>IF(ISERROR(FIND("8",tblSalaries[[#This Row],[How many hours of a day you work on Excel]])),"",8)</f>
        <v/>
      </c>
      <c r="W405" s="11">
        <f>IF(MAX(tblSalaries[[#This Row],[1 hour]:[8 hours]])=0,#N/A,MAX(tblSalaries[[#This Row],[1 hour]:[8 hours]]))</f>
        <v>3</v>
      </c>
      <c r="X405" s="11">
        <f>IF(ISERROR(tblSalaries[[#This Row],[max h]]),1,tblSalaries[[#This Row],[Salary in USD]]/tblSalaries[[#This Row],[max h]]/260)</f>
        <v>81.52051282051282</v>
      </c>
      <c r="Y405" s="11">
        <f>IF(tblSalaries[[#This Row],[Years of Experience]]="",0,"0")</f>
        <v>0</v>
      </c>
      <c r="Z405"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405" s="11">
        <f>IF(tblSalaries[[#This Row],[Salary in USD]]&lt;1000,1,0)</f>
        <v>0</v>
      </c>
      <c r="AB405" s="11">
        <f>IF(AND(tblSalaries[[#This Row],[Salary in USD]]&gt;1000,tblSalaries[[#This Row],[Salary in USD]]&lt;2000),1,0)</f>
        <v>0</v>
      </c>
    </row>
    <row r="406" spans="2:28" ht="15" customHeight="1">
      <c r="B406" t="s">
        <v>2409</v>
      </c>
      <c r="C406" s="1">
        <v>41055.091435185182</v>
      </c>
      <c r="D406" s="4" t="s">
        <v>68</v>
      </c>
      <c r="E406">
        <v>35000</v>
      </c>
      <c r="F406" t="s">
        <v>69</v>
      </c>
      <c r="G406">
        <f>tblSalaries[[#This Row],[clean Salary (in local currency)]]*VLOOKUP(tblSalaries[[#This Row],[Currency]],tblXrate[],2,FALSE)</f>
        <v>55166.239522354947</v>
      </c>
      <c r="H406" t="s">
        <v>493</v>
      </c>
      <c r="I406" t="s">
        <v>310</v>
      </c>
      <c r="J406" t="s">
        <v>71</v>
      </c>
      <c r="K406" t="str">
        <f>VLOOKUP(tblSalaries[[#This Row],[Where do you work]],tblCountries[[Actual]:[Mapping]],2,FALSE)</f>
        <v>UK</v>
      </c>
      <c r="L406" t="s">
        <v>9</v>
      </c>
      <c r="O406" s="10" t="str">
        <f>IF(ISERROR(FIND("1",tblSalaries[[#This Row],[How many hours of a day you work on Excel]])),"",1)</f>
        <v/>
      </c>
      <c r="P406" s="11" t="str">
        <f>IF(ISERROR(FIND("2",tblSalaries[[#This Row],[How many hours of a day you work on Excel]])),"",2)</f>
        <v/>
      </c>
      <c r="Q406" s="10" t="str">
        <f>IF(ISERROR(FIND("3",tblSalaries[[#This Row],[How many hours of a day you work on Excel]])),"",3)</f>
        <v/>
      </c>
      <c r="R406" s="10">
        <f>IF(ISERROR(FIND("4",tblSalaries[[#This Row],[How many hours of a day you work on Excel]])),"",4)</f>
        <v>4</v>
      </c>
      <c r="S406" s="10" t="str">
        <f>IF(ISERROR(FIND("5",tblSalaries[[#This Row],[How many hours of a day you work on Excel]])),"",5)</f>
        <v/>
      </c>
      <c r="T406" s="10">
        <f>IF(ISERROR(FIND("6",tblSalaries[[#This Row],[How many hours of a day you work on Excel]])),"",6)</f>
        <v>6</v>
      </c>
      <c r="U406" s="11" t="str">
        <f>IF(ISERROR(FIND("7",tblSalaries[[#This Row],[How many hours of a day you work on Excel]])),"",7)</f>
        <v/>
      </c>
      <c r="V406" s="11" t="str">
        <f>IF(ISERROR(FIND("8",tblSalaries[[#This Row],[How many hours of a day you work on Excel]])),"",8)</f>
        <v/>
      </c>
      <c r="W406" s="11">
        <f>IF(MAX(tblSalaries[[#This Row],[1 hour]:[8 hours]])=0,#N/A,MAX(tblSalaries[[#This Row],[1 hour]:[8 hours]]))</f>
        <v>6</v>
      </c>
      <c r="X406" s="11">
        <f>IF(ISERROR(tblSalaries[[#This Row],[max h]]),1,tblSalaries[[#This Row],[Salary in USD]]/tblSalaries[[#This Row],[max h]]/260)</f>
        <v>35.362974052791628</v>
      </c>
      <c r="Y406" s="11">
        <f>IF(tblSalaries[[#This Row],[Years of Experience]]="",0,"0")</f>
        <v>0</v>
      </c>
      <c r="Z406"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406" s="11">
        <f>IF(tblSalaries[[#This Row],[Salary in USD]]&lt;1000,1,0)</f>
        <v>0</v>
      </c>
      <c r="AB406" s="11">
        <f>IF(AND(tblSalaries[[#This Row],[Salary in USD]]&gt;1000,tblSalaries[[#This Row],[Salary in USD]]&lt;2000),1,0)</f>
        <v>0</v>
      </c>
    </row>
    <row r="407" spans="2:28" ht="15" customHeight="1">
      <c r="B407" t="s">
        <v>2410</v>
      </c>
      <c r="C407" s="1">
        <v>41055.09233796296</v>
      </c>
      <c r="D407" s="4">
        <v>60000</v>
      </c>
      <c r="E407">
        <v>60000</v>
      </c>
      <c r="F407" t="s">
        <v>6</v>
      </c>
      <c r="G407">
        <f>tblSalaries[[#This Row],[clean Salary (in local currency)]]*VLOOKUP(tblSalaries[[#This Row],[Currency]],tblXrate[],2,FALSE)</f>
        <v>60000</v>
      </c>
      <c r="H407" t="s">
        <v>494</v>
      </c>
      <c r="I407" t="s">
        <v>20</v>
      </c>
      <c r="J407" t="s">
        <v>15</v>
      </c>
      <c r="K407" t="str">
        <f>VLOOKUP(tblSalaries[[#This Row],[Where do you work]],tblCountries[[Actual]:[Mapping]],2,FALSE)</f>
        <v>USA</v>
      </c>
      <c r="L407" t="s">
        <v>9</v>
      </c>
      <c r="O407" s="10" t="str">
        <f>IF(ISERROR(FIND("1",tblSalaries[[#This Row],[How many hours of a day you work on Excel]])),"",1)</f>
        <v/>
      </c>
      <c r="P407" s="11" t="str">
        <f>IF(ISERROR(FIND("2",tblSalaries[[#This Row],[How many hours of a day you work on Excel]])),"",2)</f>
        <v/>
      </c>
      <c r="Q407" s="10" t="str">
        <f>IF(ISERROR(FIND("3",tblSalaries[[#This Row],[How many hours of a day you work on Excel]])),"",3)</f>
        <v/>
      </c>
      <c r="R407" s="10">
        <f>IF(ISERROR(FIND("4",tblSalaries[[#This Row],[How many hours of a day you work on Excel]])),"",4)</f>
        <v>4</v>
      </c>
      <c r="S407" s="10" t="str">
        <f>IF(ISERROR(FIND("5",tblSalaries[[#This Row],[How many hours of a day you work on Excel]])),"",5)</f>
        <v/>
      </c>
      <c r="T407" s="10">
        <f>IF(ISERROR(FIND("6",tblSalaries[[#This Row],[How many hours of a day you work on Excel]])),"",6)</f>
        <v>6</v>
      </c>
      <c r="U407" s="11" t="str">
        <f>IF(ISERROR(FIND("7",tblSalaries[[#This Row],[How many hours of a day you work on Excel]])),"",7)</f>
        <v/>
      </c>
      <c r="V407" s="11" t="str">
        <f>IF(ISERROR(FIND("8",tblSalaries[[#This Row],[How many hours of a day you work on Excel]])),"",8)</f>
        <v/>
      </c>
      <c r="W407" s="11">
        <f>IF(MAX(tblSalaries[[#This Row],[1 hour]:[8 hours]])=0,#N/A,MAX(tblSalaries[[#This Row],[1 hour]:[8 hours]]))</f>
        <v>6</v>
      </c>
      <c r="X407" s="11">
        <f>IF(ISERROR(tblSalaries[[#This Row],[max h]]),1,tblSalaries[[#This Row],[Salary in USD]]/tblSalaries[[#This Row],[max h]]/260)</f>
        <v>38.46153846153846</v>
      </c>
      <c r="Y407" s="11">
        <f>IF(tblSalaries[[#This Row],[Years of Experience]]="",0,"0")</f>
        <v>0</v>
      </c>
      <c r="Z407"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407" s="11">
        <f>IF(tblSalaries[[#This Row],[Salary in USD]]&lt;1000,1,0)</f>
        <v>0</v>
      </c>
      <c r="AB407" s="11">
        <f>IF(AND(tblSalaries[[#This Row],[Salary in USD]]&gt;1000,tblSalaries[[#This Row],[Salary in USD]]&lt;2000),1,0)</f>
        <v>0</v>
      </c>
    </row>
    <row r="408" spans="2:28" ht="15" customHeight="1">
      <c r="B408" t="s">
        <v>2411</v>
      </c>
      <c r="C408" s="1">
        <v>41055.09302083333</v>
      </c>
      <c r="D408" s="4">
        <v>19200</v>
      </c>
      <c r="E408">
        <v>19200</v>
      </c>
      <c r="F408" t="s">
        <v>6</v>
      </c>
      <c r="G408">
        <f>tblSalaries[[#This Row],[clean Salary (in local currency)]]*VLOOKUP(tblSalaries[[#This Row],[Currency]],tblXrate[],2,FALSE)</f>
        <v>19200</v>
      </c>
      <c r="H408" t="s">
        <v>495</v>
      </c>
      <c r="I408" t="s">
        <v>52</v>
      </c>
      <c r="J408" t="s">
        <v>73</v>
      </c>
      <c r="K408" t="str">
        <f>VLOOKUP(tblSalaries[[#This Row],[Where do you work]],tblCountries[[Actual]:[Mapping]],2,FALSE)</f>
        <v>Romania</v>
      </c>
      <c r="L408" t="s">
        <v>13</v>
      </c>
      <c r="O408" s="10" t="str">
        <f>IF(ISERROR(FIND("1",tblSalaries[[#This Row],[How many hours of a day you work on Excel]])),"",1)</f>
        <v/>
      </c>
      <c r="P408" s="11" t="str">
        <f>IF(ISERROR(FIND("2",tblSalaries[[#This Row],[How many hours of a day you work on Excel]])),"",2)</f>
        <v/>
      </c>
      <c r="Q408" s="10" t="str">
        <f>IF(ISERROR(FIND("3",tblSalaries[[#This Row],[How many hours of a day you work on Excel]])),"",3)</f>
        <v/>
      </c>
      <c r="R408" s="10" t="str">
        <f>IF(ISERROR(FIND("4",tblSalaries[[#This Row],[How many hours of a day you work on Excel]])),"",4)</f>
        <v/>
      </c>
      <c r="S408" s="10" t="str">
        <f>IF(ISERROR(FIND("5",tblSalaries[[#This Row],[How many hours of a day you work on Excel]])),"",5)</f>
        <v/>
      </c>
      <c r="T408" s="10" t="str">
        <f>IF(ISERROR(FIND("6",tblSalaries[[#This Row],[How many hours of a day you work on Excel]])),"",6)</f>
        <v/>
      </c>
      <c r="U408" s="11" t="str">
        <f>IF(ISERROR(FIND("7",tblSalaries[[#This Row],[How many hours of a day you work on Excel]])),"",7)</f>
        <v/>
      </c>
      <c r="V408" s="11">
        <f>IF(ISERROR(FIND("8",tblSalaries[[#This Row],[How many hours of a day you work on Excel]])),"",8)</f>
        <v>8</v>
      </c>
      <c r="W408" s="11">
        <f>IF(MAX(tblSalaries[[#This Row],[1 hour]:[8 hours]])=0,#N/A,MAX(tblSalaries[[#This Row],[1 hour]:[8 hours]]))</f>
        <v>8</v>
      </c>
      <c r="X408" s="11">
        <f>IF(ISERROR(tblSalaries[[#This Row],[max h]]),1,tblSalaries[[#This Row],[Salary in USD]]/tblSalaries[[#This Row],[max h]]/260)</f>
        <v>9.2307692307692299</v>
      </c>
      <c r="Y408" s="11">
        <f>IF(tblSalaries[[#This Row],[Years of Experience]]="",0,"0")</f>
        <v>0</v>
      </c>
      <c r="Z408"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408" s="11">
        <f>IF(tblSalaries[[#This Row],[Salary in USD]]&lt;1000,1,0)</f>
        <v>0</v>
      </c>
      <c r="AB408" s="11">
        <f>IF(AND(tblSalaries[[#This Row],[Salary in USD]]&gt;1000,tblSalaries[[#This Row],[Salary in USD]]&lt;2000),1,0)</f>
        <v>0</v>
      </c>
    </row>
    <row r="409" spans="2:28" ht="15" customHeight="1">
      <c r="B409" t="s">
        <v>2412</v>
      </c>
      <c r="C409" s="1">
        <v>41055.093113425923</v>
      </c>
      <c r="D409" s="4" t="s">
        <v>496</v>
      </c>
      <c r="E409">
        <v>14000000</v>
      </c>
      <c r="F409" t="s">
        <v>497</v>
      </c>
      <c r="G409">
        <f>tblSalaries[[#This Row],[clean Salary (in local currency)]]*VLOOKUP(tblSalaries[[#This Row],[Currency]],tblXrate[],2,FALSE)</f>
        <v>28109.627547434993</v>
      </c>
      <c r="H409" t="s">
        <v>498</v>
      </c>
      <c r="I409" t="s">
        <v>20</v>
      </c>
      <c r="J409" t="s">
        <v>499</v>
      </c>
      <c r="K409" t="str">
        <f>VLOOKUP(tblSalaries[[#This Row],[Where do you work]],tblCountries[[Actual]:[Mapping]],2,FALSE)</f>
        <v>Costa Rica</v>
      </c>
      <c r="L409" t="s">
        <v>13</v>
      </c>
      <c r="O409" s="10" t="str">
        <f>IF(ISERROR(FIND("1",tblSalaries[[#This Row],[How many hours of a day you work on Excel]])),"",1)</f>
        <v/>
      </c>
      <c r="P409" s="11" t="str">
        <f>IF(ISERROR(FIND("2",tblSalaries[[#This Row],[How many hours of a day you work on Excel]])),"",2)</f>
        <v/>
      </c>
      <c r="Q409" s="10" t="str">
        <f>IF(ISERROR(FIND("3",tblSalaries[[#This Row],[How many hours of a day you work on Excel]])),"",3)</f>
        <v/>
      </c>
      <c r="R409" s="10" t="str">
        <f>IF(ISERROR(FIND("4",tblSalaries[[#This Row],[How many hours of a day you work on Excel]])),"",4)</f>
        <v/>
      </c>
      <c r="S409" s="10" t="str">
        <f>IF(ISERROR(FIND("5",tblSalaries[[#This Row],[How many hours of a day you work on Excel]])),"",5)</f>
        <v/>
      </c>
      <c r="T409" s="10" t="str">
        <f>IF(ISERROR(FIND("6",tblSalaries[[#This Row],[How many hours of a day you work on Excel]])),"",6)</f>
        <v/>
      </c>
      <c r="U409" s="11" t="str">
        <f>IF(ISERROR(FIND("7",tblSalaries[[#This Row],[How many hours of a day you work on Excel]])),"",7)</f>
        <v/>
      </c>
      <c r="V409" s="11">
        <f>IF(ISERROR(FIND("8",tblSalaries[[#This Row],[How many hours of a day you work on Excel]])),"",8)</f>
        <v>8</v>
      </c>
      <c r="W409" s="11">
        <f>IF(MAX(tblSalaries[[#This Row],[1 hour]:[8 hours]])=0,#N/A,MAX(tblSalaries[[#This Row],[1 hour]:[8 hours]]))</f>
        <v>8</v>
      </c>
      <c r="X409" s="11">
        <f>IF(ISERROR(tblSalaries[[#This Row],[max h]]),1,tblSalaries[[#This Row],[Salary in USD]]/tblSalaries[[#This Row],[max h]]/260)</f>
        <v>13.5142440131899</v>
      </c>
      <c r="Y409" s="11">
        <f>IF(tblSalaries[[#This Row],[Years of Experience]]="",0,"0")</f>
        <v>0</v>
      </c>
      <c r="Z409"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409" s="11">
        <f>IF(tblSalaries[[#This Row],[Salary in USD]]&lt;1000,1,0)</f>
        <v>0</v>
      </c>
      <c r="AB409" s="11">
        <f>IF(AND(tblSalaries[[#This Row],[Salary in USD]]&gt;1000,tblSalaries[[#This Row],[Salary in USD]]&lt;2000),1,0)</f>
        <v>0</v>
      </c>
    </row>
    <row r="410" spans="2:28" ht="15" customHeight="1">
      <c r="B410" t="s">
        <v>2413</v>
      </c>
      <c r="C410" s="1">
        <v>41055.093391203707</v>
      </c>
      <c r="D410" s="4">
        <v>56000</v>
      </c>
      <c r="E410">
        <v>56000</v>
      </c>
      <c r="F410" t="s">
        <v>6</v>
      </c>
      <c r="G410">
        <f>tblSalaries[[#This Row],[clean Salary (in local currency)]]*VLOOKUP(tblSalaries[[#This Row],[Currency]],tblXrate[],2,FALSE)</f>
        <v>56000</v>
      </c>
      <c r="H410" t="s">
        <v>500</v>
      </c>
      <c r="I410" t="s">
        <v>20</v>
      </c>
      <c r="J410" t="s">
        <v>15</v>
      </c>
      <c r="K410" t="str">
        <f>VLOOKUP(tblSalaries[[#This Row],[Where do you work]],tblCountries[[Actual]:[Mapping]],2,FALSE)</f>
        <v>USA</v>
      </c>
      <c r="L410" t="s">
        <v>9</v>
      </c>
      <c r="O410" s="10" t="str">
        <f>IF(ISERROR(FIND("1",tblSalaries[[#This Row],[How many hours of a day you work on Excel]])),"",1)</f>
        <v/>
      </c>
      <c r="P410" s="11" t="str">
        <f>IF(ISERROR(FIND("2",tblSalaries[[#This Row],[How many hours of a day you work on Excel]])),"",2)</f>
        <v/>
      </c>
      <c r="Q410" s="10" t="str">
        <f>IF(ISERROR(FIND("3",tblSalaries[[#This Row],[How many hours of a day you work on Excel]])),"",3)</f>
        <v/>
      </c>
      <c r="R410" s="10">
        <f>IF(ISERROR(FIND("4",tblSalaries[[#This Row],[How many hours of a day you work on Excel]])),"",4)</f>
        <v>4</v>
      </c>
      <c r="S410" s="10" t="str">
        <f>IF(ISERROR(FIND("5",tblSalaries[[#This Row],[How many hours of a day you work on Excel]])),"",5)</f>
        <v/>
      </c>
      <c r="T410" s="10">
        <f>IF(ISERROR(FIND("6",tblSalaries[[#This Row],[How many hours of a day you work on Excel]])),"",6)</f>
        <v>6</v>
      </c>
      <c r="U410" s="11" t="str">
        <f>IF(ISERROR(FIND("7",tblSalaries[[#This Row],[How many hours of a day you work on Excel]])),"",7)</f>
        <v/>
      </c>
      <c r="V410" s="11" t="str">
        <f>IF(ISERROR(FIND("8",tblSalaries[[#This Row],[How many hours of a day you work on Excel]])),"",8)</f>
        <v/>
      </c>
      <c r="W410" s="11">
        <f>IF(MAX(tblSalaries[[#This Row],[1 hour]:[8 hours]])=0,#N/A,MAX(tblSalaries[[#This Row],[1 hour]:[8 hours]]))</f>
        <v>6</v>
      </c>
      <c r="X410" s="11">
        <f>IF(ISERROR(tblSalaries[[#This Row],[max h]]),1,tblSalaries[[#This Row],[Salary in USD]]/tblSalaries[[#This Row],[max h]]/260)</f>
        <v>35.897435897435898</v>
      </c>
      <c r="Y410" s="11">
        <f>IF(tblSalaries[[#This Row],[Years of Experience]]="",0,"0")</f>
        <v>0</v>
      </c>
      <c r="Z410"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410" s="11">
        <f>IF(tblSalaries[[#This Row],[Salary in USD]]&lt;1000,1,0)</f>
        <v>0</v>
      </c>
      <c r="AB410" s="11">
        <f>IF(AND(tblSalaries[[#This Row],[Salary in USD]]&gt;1000,tblSalaries[[#This Row],[Salary in USD]]&lt;2000),1,0)</f>
        <v>0</v>
      </c>
    </row>
    <row r="411" spans="2:28" ht="15" customHeight="1">
      <c r="B411" t="s">
        <v>2414</v>
      </c>
      <c r="C411" s="1">
        <v>41055.093611111108</v>
      </c>
      <c r="D411" s="4">
        <v>52000</v>
      </c>
      <c r="E411">
        <v>52000</v>
      </c>
      <c r="F411" t="s">
        <v>6</v>
      </c>
      <c r="G411">
        <f>tblSalaries[[#This Row],[clean Salary (in local currency)]]*VLOOKUP(tblSalaries[[#This Row],[Currency]],tblXrate[],2,FALSE)</f>
        <v>52000</v>
      </c>
      <c r="H411" t="s">
        <v>501</v>
      </c>
      <c r="I411" t="s">
        <v>310</v>
      </c>
      <c r="J411" t="s">
        <v>15</v>
      </c>
      <c r="K411" t="str">
        <f>VLOOKUP(tblSalaries[[#This Row],[Where do you work]],tblCountries[[Actual]:[Mapping]],2,FALSE)</f>
        <v>USA</v>
      </c>
      <c r="L411" t="s">
        <v>9</v>
      </c>
      <c r="O411" s="10" t="str">
        <f>IF(ISERROR(FIND("1",tblSalaries[[#This Row],[How many hours of a day you work on Excel]])),"",1)</f>
        <v/>
      </c>
      <c r="P411" s="11" t="str">
        <f>IF(ISERROR(FIND("2",tblSalaries[[#This Row],[How many hours of a day you work on Excel]])),"",2)</f>
        <v/>
      </c>
      <c r="Q411" s="10" t="str">
        <f>IF(ISERROR(FIND("3",tblSalaries[[#This Row],[How many hours of a day you work on Excel]])),"",3)</f>
        <v/>
      </c>
      <c r="R411" s="10">
        <f>IF(ISERROR(FIND("4",tblSalaries[[#This Row],[How many hours of a day you work on Excel]])),"",4)</f>
        <v>4</v>
      </c>
      <c r="S411" s="10" t="str">
        <f>IF(ISERROR(FIND("5",tblSalaries[[#This Row],[How many hours of a day you work on Excel]])),"",5)</f>
        <v/>
      </c>
      <c r="T411" s="10">
        <f>IF(ISERROR(FIND("6",tblSalaries[[#This Row],[How many hours of a day you work on Excel]])),"",6)</f>
        <v>6</v>
      </c>
      <c r="U411" s="11" t="str">
        <f>IF(ISERROR(FIND("7",tblSalaries[[#This Row],[How many hours of a day you work on Excel]])),"",7)</f>
        <v/>
      </c>
      <c r="V411" s="11" t="str">
        <f>IF(ISERROR(FIND("8",tblSalaries[[#This Row],[How many hours of a day you work on Excel]])),"",8)</f>
        <v/>
      </c>
      <c r="W411" s="11">
        <f>IF(MAX(tblSalaries[[#This Row],[1 hour]:[8 hours]])=0,#N/A,MAX(tblSalaries[[#This Row],[1 hour]:[8 hours]]))</f>
        <v>6</v>
      </c>
      <c r="X411" s="11">
        <f>IF(ISERROR(tblSalaries[[#This Row],[max h]]),1,tblSalaries[[#This Row],[Salary in USD]]/tblSalaries[[#This Row],[max h]]/260)</f>
        <v>33.333333333333329</v>
      </c>
      <c r="Y411" s="11">
        <f>IF(tblSalaries[[#This Row],[Years of Experience]]="",0,"0")</f>
        <v>0</v>
      </c>
      <c r="Z411"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411" s="11">
        <f>IF(tblSalaries[[#This Row],[Salary in USD]]&lt;1000,1,0)</f>
        <v>0</v>
      </c>
      <c r="AB411" s="11">
        <f>IF(AND(tblSalaries[[#This Row],[Salary in USD]]&gt;1000,tblSalaries[[#This Row],[Salary in USD]]&lt;2000),1,0)</f>
        <v>0</v>
      </c>
    </row>
    <row r="412" spans="2:28" ht="15" customHeight="1">
      <c r="B412" t="s">
        <v>2415</v>
      </c>
      <c r="C412" s="1">
        <v>41055.093969907408</v>
      </c>
      <c r="D412" s="4">
        <v>51613</v>
      </c>
      <c r="E412">
        <v>51613</v>
      </c>
      <c r="F412" t="s">
        <v>6</v>
      </c>
      <c r="G412">
        <f>tblSalaries[[#This Row],[clean Salary (in local currency)]]*VLOOKUP(tblSalaries[[#This Row],[Currency]],tblXrate[],2,FALSE)</f>
        <v>51613</v>
      </c>
      <c r="H412" t="s">
        <v>502</v>
      </c>
      <c r="I412" t="s">
        <v>20</v>
      </c>
      <c r="J412" t="s">
        <v>15</v>
      </c>
      <c r="K412" t="str">
        <f>VLOOKUP(tblSalaries[[#This Row],[Where do you work]],tblCountries[[Actual]:[Mapping]],2,FALSE)</f>
        <v>USA</v>
      </c>
      <c r="L412" t="s">
        <v>13</v>
      </c>
      <c r="O412" s="10" t="str">
        <f>IF(ISERROR(FIND("1",tblSalaries[[#This Row],[How many hours of a day you work on Excel]])),"",1)</f>
        <v/>
      </c>
      <c r="P412" s="11" t="str">
        <f>IF(ISERROR(FIND("2",tblSalaries[[#This Row],[How many hours of a day you work on Excel]])),"",2)</f>
        <v/>
      </c>
      <c r="Q412" s="10" t="str">
        <f>IF(ISERROR(FIND("3",tblSalaries[[#This Row],[How many hours of a day you work on Excel]])),"",3)</f>
        <v/>
      </c>
      <c r="R412" s="10" t="str">
        <f>IF(ISERROR(FIND("4",tblSalaries[[#This Row],[How many hours of a day you work on Excel]])),"",4)</f>
        <v/>
      </c>
      <c r="S412" s="10" t="str">
        <f>IF(ISERROR(FIND("5",tblSalaries[[#This Row],[How many hours of a day you work on Excel]])),"",5)</f>
        <v/>
      </c>
      <c r="T412" s="10" t="str">
        <f>IF(ISERROR(FIND("6",tblSalaries[[#This Row],[How many hours of a day you work on Excel]])),"",6)</f>
        <v/>
      </c>
      <c r="U412" s="11" t="str">
        <f>IF(ISERROR(FIND("7",tblSalaries[[#This Row],[How many hours of a day you work on Excel]])),"",7)</f>
        <v/>
      </c>
      <c r="V412" s="11">
        <f>IF(ISERROR(FIND("8",tblSalaries[[#This Row],[How many hours of a day you work on Excel]])),"",8)</f>
        <v>8</v>
      </c>
      <c r="W412" s="11">
        <f>IF(MAX(tblSalaries[[#This Row],[1 hour]:[8 hours]])=0,#N/A,MAX(tblSalaries[[#This Row],[1 hour]:[8 hours]]))</f>
        <v>8</v>
      </c>
      <c r="X412" s="11">
        <f>IF(ISERROR(tblSalaries[[#This Row],[max h]]),1,tblSalaries[[#This Row],[Salary in USD]]/tblSalaries[[#This Row],[max h]]/260)</f>
        <v>24.813942307692308</v>
      </c>
      <c r="Y412" s="11">
        <f>IF(tblSalaries[[#This Row],[Years of Experience]]="",0,"0")</f>
        <v>0</v>
      </c>
      <c r="Z412"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412" s="11">
        <f>IF(tblSalaries[[#This Row],[Salary in USD]]&lt;1000,1,0)</f>
        <v>0</v>
      </c>
      <c r="AB412" s="11">
        <f>IF(AND(tblSalaries[[#This Row],[Salary in USD]]&gt;1000,tblSalaries[[#This Row],[Salary in USD]]&lt;2000),1,0)</f>
        <v>0</v>
      </c>
    </row>
    <row r="413" spans="2:28" ht="15" customHeight="1">
      <c r="B413" t="s">
        <v>2416</v>
      </c>
      <c r="C413" s="1">
        <v>41055.095150462963</v>
      </c>
      <c r="D413" s="4">
        <v>35000</v>
      </c>
      <c r="E413">
        <v>35000</v>
      </c>
      <c r="F413" t="s">
        <v>6</v>
      </c>
      <c r="G413">
        <f>tblSalaries[[#This Row],[clean Salary (in local currency)]]*VLOOKUP(tblSalaries[[#This Row],[Currency]],tblXrate[],2,FALSE)</f>
        <v>35000</v>
      </c>
      <c r="H413" t="s">
        <v>503</v>
      </c>
      <c r="I413" t="s">
        <v>20</v>
      </c>
      <c r="J413" t="s">
        <v>65</v>
      </c>
      <c r="K413" t="str">
        <f>VLOOKUP(tblSalaries[[#This Row],[Where do you work]],tblCountries[[Actual]:[Mapping]],2,FALSE)</f>
        <v>Russia</v>
      </c>
      <c r="L413" t="s">
        <v>9</v>
      </c>
      <c r="O413" s="10" t="str">
        <f>IF(ISERROR(FIND("1",tblSalaries[[#This Row],[How many hours of a day you work on Excel]])),"",1)</f>
        <v/>
      </c>
      <c r="P413" s="11" t="str">
        <f>IF(ISERROR(FIND("2",tblSalaries[[#This Row],[How many hours of a day you work on Excel]])),"",2)</f>
        <v/>
      </c>
      <c r="Q413" s="10" t="str">
        <f>IF(ISERROR(FIND("3",tblSalaries[[#This Row],[How many hours of a day you work on Excel]])),"",3)</f>
        <v/>
      </c>
      <c r="R413" s="10">
        <f>IF(ISERROR(FIND("4",tblSalaries[[#This Row],[How many hours of a day you work on Excel]])),"",4)</f>
        <v>4</v>
      </c>
      <c r="S413" s="10" t="str">
        <f>IF(ISERROR(FIND("5",tblSalaries[[#This Row],[How many hours of a day you work on Excel]])),"",5)</f>
        <v/>
      </c>
      <c r="T413" s="10">
        <f>IF(ISERROR(FIND("6",tblSalaries[[#This Row],[How many hours of a day you work on Excel]])),"",6)</f>
        <v>6</v>
      </c>
      <c r="U413" s="11" t="str">
        <f>IF(ISERROR(FIND("7",tblSalaries[[#This Row],[How many hours of a day you work on Excel]])),"",7)</f>
        <v/>
      </c>
      <c r="V413" s="11" t="str">
        <f>IF(ISERROR(FIND("8",tblSalaries[[#This Row],[How many hours of a day you work on Excel]])),"",8)</f>
        <v/>
      </c>
      <c r="W413" s="11">
        <f>IF(MAX(tblSalaries[[#This Row],[1 hour]:[8 hours]])=0,#N/A,MAX(tblSalaries[[#This Row],[1 hour]:[8 hours]]))</f>
        <v>6</v>
      </c>
      <c r="X413" s="11">
        <f>IF(ISERROR(tblSalaries[[#This Row],[max h]]),1,tblSalaries[[#This Row],[Salary in USD]]/tblSalaries[[#This Row],[max h]]/260)</f>
        <v>22.435897435897434</v>
      </c>
      <c r="Y413" s="11">
        <f>IF(tblSalaries[[#This Row],[Years of Experience]]="",0,"0")</f>
        <v>0</v>
      </c>
      <c r="Z413"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413" s="11">
        <f>IF(tblSalaries[[#This Row],[Salary in USD]]&lt;1000,1,0)</f>
        <v>0</v>
      </c>
      <c r="AB413" s="11">
        <f>IF(AND(tblSalaries[[#This Row],[Salary in USD]]&gt;1000,tblSalaries[[#This Row],[Salary in USD]]&lt;2000),1,0)</f>
        <v>0</v>
      </c>
    </row>
    <row r="414" spans="2:28" ht="15" customHeight="1">
      <c r="B414" t="s">
        <v>2417</v>
      </c>
      <c r="C414" s="1">
        <v>41055.095347222225</v>
      </c>
      <c r="D414" s="4">
        <v>56000</v>
      </c>
      <c r="E414">
        <v>56000</v>
      </c>
      <c r="F414" t="s">
        <v>6</v>
      </c>
      <c r="G414">
        <f>tblSalaries[[#This Row],[clean Salary (in local currency)]]*VLOOKUP(tblSalaries[[#This Row],[Currency]],tblXrate[],2,FALSE)</f>
        <v>56000</v>
      </c>
      <c r="H414" t="s">
        <v>504</v>
      </c>
      <c r="I414" t="s">
        <v>52</v>
      </c>
      <c r="J414" t="s">
        <v>15</v>
      </c>
      <c r="K414" t="str">
        <f>VLOOKUP(tblSalaries[[#This Row],[Where do you work]],tblCountries[[Actual]:[Mapping]],2,FALSE)</f>
        <v>USA</v>
      </c>
      <c r="L414" t="s">
        <v>13</v>
      </c>
      <c r="O414" s="10" t="str">
        <f>IF(ISERROR(FIND("1",tblSalaries[[#This Row],[How many hours of a day you work on Excel]])),"",1)</f>
        <v/>
      </c>
      <c r="P414" s="11" t="str">
        <f>IF(ISERROR(FIND("2",tblSalaries[[#This Row],[How many hours of a day you work on Excel]])),"",2)</f>
        <v/>
      </c>
      <c r="Q414" s="10" t="str">
        <f>IF(ISERROR(FIND("3",tblSalaries[[#This Row],[How many hours of a day you work on Excel]])),"",3)</f>
        <v/>
      </c>
      <c r="R414" s="10" t="str">
        <f>IF(ISERROR(FIND("4",tblSalaries[[#This Row],[How many hours of a day you work on Excel]])),"",4)</f>
        <v/>
      </c>
      <c r="S414" s="10" t="str">
        <f>IF(ISERROR(FIND("5",tblSalaries[[#This Row],[How many hours of a day you work on Excel]])),"",5)</f>
        <v/>
      </c>
      <c r="T414" s="10" t="str">
        <f>IF(ISERROR(FIND("6",tblSalaries[[#This Row],[How many hours of a day you work on Excel]])),"",6)</f>
        <v/>
      </c>
      <c r="U414" s="11" t="str">
        <f>IF(ISERROR(FIND("7",tblSalaries[[#This Row],[How many hours of a day you work on Excel]])),"",7)</f>
        <v/>
      </c>
      <c r="V414" s="11">
        <f>IF(ISERROR(FIND("8",tblSalaries[[#This Row],[How many hours of a day you work on Excel]])),"",8)</f>
        <v>8</v>
      </c>
      <c r="W414" s="11">
        <f>IF(MAX(tblSalaries[[#This Row],[1 hour]:[8 hours]])=0,#N/A,MAX(tblSalaries[[#This Row],[1 hour]:[8 hours]]))</f>
        <v>8</v>
      </c>
      <c r="X414" s="11">
        <f>IF(ISERROR(tblSalaries[[#This Row],[max h]]),1,tblSalaries[[#This Row],[Salary in USD]]/tblSalaries[[#This Row],[max h]]/260)</f>
        <v>26.923076923076923</v>
      </c>
      <c r="Y414" s="11">
        <f>IF(tblSalaries[[#This Row],[Years of Experience]]="",0,"0")</f>
        <v>0</v>
      </c>
      <c r="Z414"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414" s="11">
        <f>IF(tblSalaries[[#This Row],[Salary in USD]]&lt;1000,1,0)</f>
        <v>0</v>
      </c>
      <c r="AB414" s="11">
        <f>IF(AND(tblSalaries[[#This Row],[Salary in USD]]&gt;1000,tblSalaries[[#This Row],[Salary in USD]]&lt;2000),1,0)</f>
        <v>0</v>
      </c>
    </row>
    <row r="415" spans="2:28" ht="15" customHeight="1">
      <c r="B415" t="s">
        <v>2418</v>
      </c>
      <c r="C415" s="1">
        <v>41055.095578703702</v>
      </c>
      <c r="D415" s="4" t="s">
        <v>505</v>
      </c>
      <c r="E415">
        <v>115000</v>
      </c>
      <c r="F415" t="s">
        <v>6</v>
      </c>
      <c r="G415">
        <f>tblSalaries[[#This Row],[clean Salary (in local currency)]]*VLOOKUP(tblSalaries[[#This Row],[Currency]],tblXrate[],2,FALSE)</f>
        <v>115000</v>
      </c>
      <c r="H415" t="s">
        <v>356</v>
      </c>
      <c r="I415" t="s">
        <v>356</v>
      </c>
      <c r="J415" t="s">
        <v>15</v>
      </c>
      <c r="K415" t="str">
        <f>VLOOKUP(tblSalaries[[#This Row],[Where do you work]],tblCountries[[Actual]:[Mapping]],2,FALSE)</f>
        <v>USA</v>
      </c>
      <c r="L415" t="s">
        <v>18</v>
      </c>
      <c r="O415" s="10" t="str">
        <f>IF(ISERROR(FIND("1",tblSalaries[[#This Row],[How many hours of a day you work on Excel]])),"",1)</f>
        <v/>
      </c>
      <c r="P415" s="11">
        <f>IF(ISERROR(FIND("2",tblSalaries[[#This Row],[How many hours of a day you work on Excel]])),"",2)</f>
        <v>2</v>
      </c>
      <c r="Q415" s="10">
        <f>IF(ISERROR(FIND("3",tblSalaries[[#This Row],[How many hours of a day you work on Excel]])),"",3)</f>
        <v>3</v>
      </c>
      <c r="R415" s="10" t="str">
        <f>IF(ISERROR(FIND("4",tblSalaries[[#This Row],[How many hours of a day you work on Excel]])),"",4)</f>
        <v/>
      </c>
      <c r="S415" s="10" t="str">
        <f>IF(ISERROR(FIND("5",tblSalaries[[#This Row],[How many hours of a day you work on Excel]])),"",5)</f>
        <v/>
      </c>
      <c r="T415" s="10" t="str">
        <f>IF(ISERROR(FIND("6",tblSalaries[[#This Row],[How many hours of a day you work on Excel]])),"",6)</f>
        <v/>
      </c>
      <c r="U415" s="11" t="str">
        <f>IF(ISERROR(FIND("7",tblSalaries[[#This Row],[How many hours of a day you work on Excel]])),"",7)</f>
        <v/>
      </c>
      <c r="V415" s="11" t="str">
        <f>IF(ISERROR(FIND("8",tblSalaries[[#This Row],[How many hours of a day you work on Excel]])),"",8)</f>
        <v/>
      </c>
      <c r="W415" s="11">
        <f>IF(MAX(tblSalaries[[#This Row],[1 hour]:[8 hours]])=0,#N/A,MAX(tblSalaries[[#This Row],[1 hour]:[8 hours]]))</f>
        <v>3</v>
      </c>
      <c r="X415" s="11">
        <f>IF(ISERROR(tblSalaries[[#This Row],[max h]]),1,tblSalaries[[#This Row],[Salary in USD]]/tblSalaries[[#This Row],[max h]]/260)</f>
        <v>147.43589743589746</v>
      </c>
      <c r="Y415" s="11">
        <f>IF(tblSalaries[[#This Row],[Years of Experience]]="",0,"0")</f>
        <v>0</v>
      </c>
      <c r="Z415"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415" s="11">
        <f>IF(tblSalaries[[#This Row],[Salary in USD]]&lt;1000,1,0)</f>
        <v>0</v>
      </c>
      <c r="AB415" s="11">
        <f>IF(AND(tblSalaries[[#This Row],[Salary in USD]]&gt;1000,tblSalaries[[#This Row],[Salary in USD]]&lt;2000),1,0)</f>
        <v>0</v>
      </c>
    </row>
    <row r="416" spans="2:28" ht="15" customHeight="1">
      <c r="B416" t="s">
        <v>2419</v>
      </c>
      <c r="C416" s="1">
        <v>41055.095868055556</v>
      </c>
      <c r="D416" s="4" t="s">
        <v>506</v>
      </c>
      <c r="E416">
        <v>66000</v>
      </c>
      <c r="F416" t="s">
        <v>69</v>
      </c>
      <c r="G416">
        <f>tblSalaries[[#This Row],[clean Salary (in local currency)]]*VLOOKUP(tblSalaries[[#This Row],[Currency]],tblXrate[],2,FALSE)</f>
        <v>104027.76595644075</v>
      </c>
      <c r="H416" t="s">
        <v>507</v>
      </c>
      <c r="I416" t="s">
        <v>52</v>
      </c>
      <c r="J416" t="s">
        <v>71</v>
      </c>
      <c r="K416" t="str">
        <f>VLOOKUP(tblSalaries[[#This Row],[Where do you work]],tblCountries[[Actual]:[Mapping]],2,FALSE)</f>
        <v>UK</v>
      </c>
      <c r="L416" t="s">
        <v>25</v>
      </c>
      <c r="O416" s="10">
        <f>IF(ISERROR(FIND("1",tblSalaries[[#This Row],[How many hours of a day you work on Excel]])),"",1)</f>
        <v>1</v>
      </c>
      <c r="P416" s="11">
        <f>IF(ISERROR(FIND("2",tblSalaries[[#This Row],[How many hours of a day you work on Excel]])),"",2)</f>
        <v>2</v>
      </c>
      <c r="Q416" s="10" t="str">
        <f>IF(ISERROR(FIND("3",tblSalaries[[#This Row],[How many hours of a day you work on Excel]])),"",3)</f>
        <v/>
      </c>
      <c r="R416" s="10" t="str">
        <f>IF(ISERROR(FIND("4",tblSalaries[[#This Row],[How many hours of a day you work on Excel]])),"",4)</f>
        <v/>
      </c>
      <c r="S416" s="10" t="str">
        <f>IF(ISERROR(FIND("5",tblSalaries[[#This Row],[How many hours of a day you work on Excel]])),"",5)</f>
        <v/>
      </c>
      <c r="T416" s="10" t="str">
        <f>IF(ISERROR(FIND("6",tblSalaries[[#This Row],[How many hours of a day you work on Excel]])),"",6)</f>
        <v/>
      </c>
      <c r="U416" s="11" t="str">
        <f>IF(ISERROR(FIND("7",tblSalaries[[#This Row],[How many hours of a day you work on Excel]])),"",7)</f>
        <v/>
      </c>
      <c r="V416" s="11" t="str">
        <f>IF(ISERROR(FIND("8",tblSalaries[[#This Row],[How many hours of a day you work on Excel]])),"",8)</f>
        <v/>
      </c>
      <c r="W416" s="11">
        <f>IF(MAX(tblSalaries[[#This Row],[1 hour]:[8 hours]])=0,#N/A,MAX(tblSalaries[[#This Row],[1 hour]:[8 hours]]))</f>
        <v>2</v>
      </c>
      <c r="X416" s="11">
        <f>IF(ISERROR(tblSalaries[[#This Row],[max h]]),1,tblSalaries[[#This Row],[Salary in USD]]/tblSalaries[[#This Row],[max h]]/260)</f>
        <v>200.05339607007838</v>
      </c>
      <c r="Y416" s="11">
        <f>IF(tblSalaries[[#This Row],[Years of Experience]]="",0,"0")</f>
        <v>0</v>
      </c>
      <c r="Z416"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416" s="11">
        <f>IF(tblSalaries[[#This Row],[Salary in USD]]&lt;1000,1,0)</f>
        <v>0</v>
      </c>
      <c r="AB416" s="11">
        <f>IF(AND(tblSalaries[[#This Row],[Salary in USD]]&gt;1000,tblSalaries[[#This Row],[Salary in USD]]&lt;2000),1,0)</f>
        <v>0</v>
      </c>
    </row>
    <row r="417" spans="2:28" ht="15" customHeight="1">
      <c r="B417" t="s">
        <v>2420</v>
      </c>
      <c r="C417" s="1">
        <v>41055.096666666665</v>
      </c>
      <c r="D417" s="4" t="s">
        <v>508</v>
      </c>
      <c r="E417">
        <v>200000</v>
      </c>
      <c r="F417" t="s">
        <v>40</v>
      </c>
      <c r="G417">
        <f>tblSalaries[[#This Row],[clean Salary (in local currency)]]*VLOOKUP(tblSalaries[[#This Row],[Currency]],tblXrate[],2,FALSE)</f>
        <v>3561.5833374885137</v>
      </c>
      <c r="H417" t="s">
        <v>356</v>
      </c>
      <c r="I417" t="s">
        <v>356</v>
      </c>
      <c r="J417" t="s">
        <v>8</v>
      </c>
      <c r="K417" t="str">
        <f>VLOOKUP(tblSalaries[[#This Row],[Where do you work]],tblCountries[[Actual]:[Mapping]],2,FALSE)</f>
        <v>India</v>
      </c>
      <c r="L417" t="s">
        <v>25</v>
      </c>
      <c r="O417" s="10">
        <f>IF(ISERROR(FIND("1",tblSalaries[[#This Row],[How many hours of a day you work on Excel]])),"",1)</f>
        <v>1</v>
      </c>
      <c r="P417" s="11">
        <f>IF(ISERROR(FIND("2",tblSalaries[[#This Row],[How many hours of a day you work on Excel]])),"",2)</f>
        <v>2</v>
      </c>
      <c r="Q417" s="10" t="str">
        <f>IF(ISERROR(FIND("3",tblSalaries[[#This Row],[How many hours of a day you work on Excel]])),"",3)</f>
        <v/>
      </c>
      <c r="R417" s="10" t="str">
        <f>IF(ISERROR(FIND("4",tblSalaries[[#This Row],[How many hours of a day you work on Excel]])),"",4)</f>
        <v/>
      </c>
      <c r="S417" s="10" t="str">
        <f>IF(ISERROR(FIND("5",tblSalaries[[#This Row],[How many hours of a day you work on Excel]])),"",5)</f>
        <v/>
      </c>
      <c r="T417" s="10" t="str">
        <f>IF(ISERROR(FIND("6",tblSalaries[[#This Row],[How many hours of a day you work on Excel]])),"",6)</f>
        <v/>
      </c>
      <c r="U417" s="11" t="str">
        <f>IF(ISERROR(FIND("7",tblSalaries[[#This Row],[How many hours of a day you work on Excel]])),"",7)</f>
        <v/>
      </c>
      <c r="V417" s="11" t="str">
        <f>IF(ISERROR(FIND("8",tblSalaries[[#This Row],[How many hours of a day you work on Excel]])),"",8)</f>
        <v/>
      </c>
      <c r="W417" s="11">
        <f>IF(MAX(tblSalaries[[#This Row],[1 hour]:[8 hours]])=0,#N/A,MAX(tblSalaries[[#This Row],[1 hour]:[8 hours]]))</f>
        <v>2</v>
      </c>
      <c r="X417" s="11">
        <f>IF(ISERROR(tblSalaries[[#This Row],[max h]]),1,tblSalaries[[#This Row],[Salary in USD]]/tblSalaries[[#This Row],[max h]]/260)</f>
        <v>6.8491987259394493</v>
      </c>
      <c r="Y417" s="11">
        <f>IF(tblSalaries[[#This Row],[Years of Experience]]="",0,"0")</f>
        <v>0</v>
      </c>
      <c r="Z417"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417" s="11">
        <f>IF(tblSalaries[[#This Row],[Salary in USD]]&lt;1000,1,0)</f>
        <v>0</v>
      </c>
      <c r="AB417" s="11">
        <f>IF(AND(tblSalaries[[#This Row],[Salary in USD]]&gt;1000,tblSalaries[[#This Row],[Salary in USD]]&lt;2000),1,0)</f>
        <v>0</v>
      </c>
    </row>
    <row r="418" spans="2:28" ht="15" customHeight="1">
      <c r="B418" t="s">
        <v>2421</v>
      </c>
      <c r="C418" s="1">
        <v>41055.097083333334</v>
      </c>
      <c r="D418" s="4">
        <v>72000</v>
      </c>
      <c r="E418">
        <v>72000</v>
      </c>
      <c r="F418" t="s">
        <v>6</v>
      </c>
      <c r="G418">
        <f>tblSalaries[[#This Row],[clean Salary (in local currency)]]*VLOOKUP(tblSalaries[[#This Row],[Currency]],tblXrate[],2,FALSE)</f>
        <v>72000</v>
      </c>
      <c r="H418" t="s">
        <v>509</v>
      </c>
      <c r="I418" t="s">
        <v>4001</v>
      </c>
      <c r="J418" t="s">
        <v>15</v>
      </c>
      <c r="K418" t="str">
        <f>VLOOKUP(tblSalaries[[#This Row],[Where do you work]],tblCountries[[Actual]:[Mapping]],2,FALSE)</f>
        <v>USA</v>
      </c>
      <c r="L418" t="s">
        <v>9</v>
      </c>
      <c r="O418" s="10" t="str">
        <f>IF(ISERROR(FIND("1",tblSalaries[[#This Row],[How many hours of a day you work on Excel]])),"",1)</f>
        <v/>
      </c>
      <c r="P418" s="11" t="str">
        <f>IF(ISERROR(FIND("2",tblSalaries[[#This Row],[How many hours of a day you work on Excel]])),"",2)</f>
        <v/>
      </c>
      <c r="Q418" s="10" t="str">
        <f>IF(ISERROR(FIND("3",tblSalaries[[#This Row],[How many hours of a day you work on Excel]])),"",3)</f>
        <v/>
      </c>
      <c r="R418" s="10">
        <f>IF(ISERROR(FIND("4",tblSalaries[[#This Row],[How many hours of a day you work on Excel]])),"",4)</f>
        <v>4</v>
      </c>
      <c r="S418" s="10" t="str">
        <f>IF(ISERROR(FIND("5",tblSalaries[[#This Row],[How many hours of a day you work on Excel]])),"",5)</f>
        <v/>
      </c>
      <c r="T418" s="10">
        <f>IF(ISERROR(FIND("6",tblSalaries[[#This Row],[How many hours of a day you work on Excel]])),"",6)</f>
        <v>6</v>
      </c>
      <c r="U418" s="11" t="str">
        <f>IF(ISERROR(FIND("7",tblSalaries[[#This Row],[How many hours of a day you work on Excel]])),"",7)</f>
        <v/>
      </c>
      <c r="V418" s="11" t="str">
        <f>IF(ISERROR(FIND("8",tblSalaries[[#This Row],[How many hours of a day you work on Excel]])),"",8)</f>
        <v/>
      </c>
      <c r="W418" s="11">
        <f>IF(MAX(tblSalaries[[#This Row],[1 hour]:[8 hours]])=0,#N/A,MAX(tblSalaries[[#This Row],[1 hour]:[8 hours]]))</f>
        <v>6</v>
      </c>
      <c r="X418" s="11">
        <f>IF(ISERROR(tblSalaries[[#This Row],[max h]]),1,tblSalaries[[#This Row],[Salary in USD]]/tblSalaries[[#This Row],[max h]]/260)</f>
        <v>46.153846153846153</v>
      </c>
      <c r="Y418" s="11">
        <f>IF(tblSalaries[[#This Row],[Years of Experience]]="",0,"0")</f>
        <v>0</v>
      </c>
      <c r="Z418"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418" s="11">
        <f>IF(tblSalaries[[#This Row],[Salary in USD]]&lt;1000,1,0)</f>
        <v>0</v>
      </c>
      <c r="AB418" s="11">
        <f>IF(AND(tblSalaries[[#This Row],[Salary in USD]]&gt;1000,tblSalaries[[#This Row],[Salary in USD]]&lt;2000),1,0)</f>
        <v>0</v>
      </c>
    </row>
    <row r="419" spans="2:28" ht="15" customHeight="1">
      <c r="B419" t="s">
        <v>2422</v>
      </c>
      <c r="C419" s="1">
        <v>41055.097129629627</v>
      </c>
      <c r="D419" s="4">
        <v>90000</v>
      </c>
      <c r="E419">
        <v>90000</v>
      </c>
      <c r="F419" t="s">
        <v>6</v>
      </c>
      <c r="G419">
        <f>tblSalaries[[#This Row],[clean Salary (in local currency)]]*VLOOKUP(tblSalaries[[#This Row],[Currency]],tblXrate[],2,FALSE)</f>
        <v>90000</v>
      </c>
      <c r="H419" t="s">
        <v>14</v>
      </c>
      <c r="I419" t="s">
        <v>20</v>
      </c>
      <c r="J419" t="s">
        <v>15</v>
      </c>
      <c r="K419" t="str">
        <f>VLOOKUP(tblSalaries[[#This Row],[Where do you work]],tblCountries[[Actual]:[Mapping]],2,FALSE)</f>
        <v>USA</v>
      </c>
      <c r="L419" t="s">
        <v>13</v>
      </c>
      <c r="O419" s="10" t="str">
        <f>IF(ISERROR(FIND("1",tblSalaries[[#This Row],[How many hours of a day you work on Excel]])),"",1)</f>
        <v/>
      </c>
      <c r="P419" s="11" t="str">
        <f>IF(ISERROR(FIND("2",tblSalaries[[#This Row],[How many hours of a day you work on Excel]])),"",2)</f>
        <v/>
      </c>
      <c r="Q419" s="10" t="str">
        <f>IF(ISERROR(FIND("3",tblSalaries[[#This Row],[How many hours of a day you work on Excel]])),"",3)</f>
        <v/>
      </c>
      <c r="R419" s="10" t="str">
        <f>IF(ISERROR(FIND("4",tblSalaries[[#This Row],[How many hours of a day you work on Excel]])),"",4)</f>
        <v/>
      </c>
      <c r="S419" s="10" t="str">
        <f>IF(ISERROR(FIND("5",tblSalaries[[#This Row],[How many hours of a day you work on Excel]])),"",5)</f>
        <v/>
      </c>
      <c r="T419" s="10" t="str">
        <f>IF(ISERROR(FIND("6",tblSalaries[[#This Row],[How many hours of a day you work on Excel]])),"",6)</f>
        <v/>
      </c>
      <c r="U419" s="11" t="str">
        <f>IF(ISERROR(FIND("7",tblSalaries[[#This Row],[How many hours of a day you work on Excel]])),"",7)</f>
        <v/>
      </c>
      <c r="V419" s="11">
        <f>IF(ISERROR(FIND("8",tblSalaries[[#This Row],[How many hours of a day you work on Excel]])),"",8)</f>
        <v>8</v>
      </c>
      <c r="W419" s="11">
        <f>IF(MAX(tblSalaries[[#This Row],[1 hour]:[8 hours]])=0,#N/A,MAX(tblSalaries[[#This Row],[1 hour]:[8 hours]]))</f>
        <v>8</v>
      </c>
      <c r="X419" s="11">
        <f>IF(ISERROR(tblSalaries[[#This Row],[max h]]),1,tblSalaries[[#This Row],[Salary in USD]]/tblSalaries[[#This Row],[max h]]/260)</f>
        <v>43.269230769230766</v>
      </c>
      <c r="Y419" s="11">
        <f>IF(tblSalaries[[#This Row],[Years of Experience]]="",0,"0")</f>
        <v>0</v>
      </c>
      <c r="Z419"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419" s="11">
        <f>IF(tblSalaries[[#This Row],[Salary in USD]]&lt;1000,1,0)</f>
        <v>0</v>
      </c>
      <c r="AB419" s="11">
        <f>IF(AND(tblSalaries[[#This Row],[Salary in USD]]&gt;1000,tblSalaries[[#This Row],[Salary in USD]]&lt;2000),1,0)</f>
        <v>0</v>
      </c>
    </row>
    <row r="420" spans="2:28" ht="15" customHeight="1">
      <c r="B420" t="s">
        <v>2423</v>
      </c>
      <c r="C420" s="1">
        <v>41055.097395833334</v>
      </c>
      <c r="D420" s="4" t="s">
        <v>510</v>
      </c>
      <c r="E420">
        <v>8500</v>
      </c>
      <c r="F420" t="s">
        <v>6</v>
      </c>
      <c r="G420">
        <f>tblSalaries[[#This Row],[clean Salary (in local currency)]]*VLOOKUP(tblSalaries[[#This Row],[Currency]],tblXrate[],2,FALSE)</f>
        <v>8500</v>
      </c>
      <c r="H420" t="s">
        <v>177</v>
      </c>
      <c r="I420" t="s">
        <v>310</v>
      </c>
      <c r="J420" t="s">
        <v>73</v>
      </c>
      <c r="K420" t="str">
        <f>VLOOKUP(tblSalaries[[#This Row],[Where do you work]],tblCountries[[Actual]:[Mapping]],2,FALSE)</f>
        <v>Romania</v>
      </c>
      <c r="L420" t="s">
        <v>18</v>
      </c>
      <c r="O420" s="10" t="str">
        <f>IF(ISERROR(FIND("1",tblSalaries[[#This Row],[How many hours of a day you work on Excel]])),"",1)</f>
        <v/>
      </c>
      <c r="P420" s="11">
        <f>IF(ISERROR(FIND("2",tblSalaries[[#This Row],[How many hours of a day you work on Excel]])),"",2)</f>
        <v>2</v>
      </c>
      <c r="Q420" s="10">
        <f>IF(ISERROR(FIND("3",tblSalaries[[#This Row],[How many hours of a day you work on Excel]])),"",3)</f>
        <v>3</v>
      </c>
      <c r="R420" s="10" t="str">
        <f>IF(ISERROR(FIND("4",tblSalaries[[#This Row],[How many hours of a day you work on Excel]])),"",4)</f>
        <v/>
      </c>
      <c r="S420" s="10" t="str">
        <f>IF(ISERROR(FIND("5",tblSalaries[[#This Row],[How many hours of a day you work on Excel]])),"",5)</f>
        <v/>
      </c>
      <c r="T420" s="10" t="str">
        <f>IF(ISERROR(FIND("6",tblSalaries[[#This Row],[How many hours of a day you work on Excel]])),"",6)</f>
        <v/>
      </c>
      <c r="U420" s="11" t="str">
        <f>IF(ISERROR(FIND("7",tblSalaries[[#This Row],[How many hours of a day you work on Excel]])),"",7)</f>
        <v/>
      </c>
      <c r="V420" s="11" t="str">
        <f>IF(ISERROR(FIND("8",tblSalaries[[#This Row],[How many hours of a day you work on Excel]])),"",8)</f>
        <v/>
      </c>
      <c r="W420" s="11">
        <f>IF(MAX(tblSalaries[[#This Row],[1 hour]:[8 hours]])=0,#N/A,MAX(tblSalaries[[#This Row],[1 hour]:[8 hours]]))</f>
        <v>3</v>
      </c>
      <c r="X420" s="11">
        <f>IF(ISERROR(tblSalaries[[#This Row],[max h]]),1,tblSalaries[[#This Row],[Salary in USD]]/tblSalaries[[#This Row],[max h]]/260)</f>
        <v>10.897435897435898</v>
      </c>
      <c r="Y420" s="11">
        <f>IF(tblSalaries[[#This Row],[Years of Experience]]="",0,"0")</f>
        <v>0</v>
      </c>
      <c r="Z420"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420" s="11">
        <f>IF(tblSalaries[[#This Row],[Salary in USD]]&lt;1000,1,0)</f>
        <v>0</v>
      </c>
      <c r="AB420" s="11">
        <f>IF(AND(tblSalaries[[#This Row],[Salary in USD]]&gt;1000,tblSalaries[[#This Row],[Salary in USD]]&lt;2000),1,0)</f>
        <v>0</v>
      </c>
    </row>
    <row r="421" spans="2:28" ht="15" customHeight="1">
      <c r="B421" t="s">
        <v>2424</v>
      </c>
      <c r="C421" s="1">
        <v>41055.09747685185</v>
      </c>
      <c r="D421" s="4">
        <v>12000</v>
      </c>
      <c r="E421">
        <v>12000</v>
      </c>
      <c r="F421" t="s">
        <v>6</v>
      </c>
      <c r="G421">
        <f>tblSalaries[[#This Row],[clean Salary (in local currency)]]*VLOOKUP(tblSalaries[[#This Row],[Currency]],tblXrate[],2,FALSE)</f>
        <v>12000</v>
      </c>
      <c r="H421" t="s">
        <v>511</v>
      </c>
      <c r="I421" t="s">
        <v>20</v>
      </c>
      <c r="J421" t="s">
        <v>512</v>
      </c>
      <c r="K421" t="str">
        <f>VLOOKUP(tblSalaries[[#This Row],[Where do you work]],tblCountries[[Actual]:[Mapping]],2,FALSE)</f>
        <v>iran</v>
      </c>
      <c r="L421" t="s">
        <v>18</v>
      </c>
      <c r="O421" s="10" t="str">
        <f>IF(ISERROR(FIND("1",tblSalaries[[#This Row],[How many hours of a day you work on Excel]])),"",1)</f>
        <v/>
      </c>
      <c r="P421" s="11">
        <f>IF(ISERROR(FIND("2",tblSalaries[[#This Row],[How many hours of a day you work on Excel]])),"",2)</f>
        <v>2</v>
      </c>
      <c r="Q421" s="10">
        <f>IF(ISERROR(FIND("3",tblSalaries[[#This Row],[How many hours of a day you work on Excel]])),"",3)</f>
        <v>3</v>
      </c>
      <c r="R421" s="10" t="str">
        <f>IF(ISERROR(FIND("4",tblSalaries[[#This Row],[How many hours of a day you work on Excel]])),"",4)</f>
        <v/>
      </c>
      <c r="S421" s="10" t="str">
        <f>IF(ISERROR(FIND("5",tblSalaries[[#This Row],[How many hours of a day you work on Excel]])),"",5)</f>
        <v/>
      </c>
      <c r="T421" s="10" t="str">
        <f>IF(ISERROR(FIND("6",tblSalaries[[#This Row],[How many hours of a day you work on Excel]])),"",6)</f>
        <v/>
      </c>
      <c r="U421" s="11" t="str">
        <f>IF(ISERROR(FIND("7",tblSalaries[[#This Row],[How many hours of a day you work on Excel]])),"",7)</f>
        <v/>
      </c>
      <c r="V421" s="11" t="str">
        <f>IF(ISERROR(FIND("8",tblSalaries[[#This Row],[How many hours of a day you work on Excel]])),"",8)</f>
        <v/>
      </c>
      <c r="W421" s="11">
        <f>IF(MAX(tblSalaries[[#This Row],[1 hour]:[8 hours]])=0,#N/A,MAX(tblSalaries[[#This Row],[1 hour]:[8 hours]]))</f>
        <v>3</v>
      </c>
      <c r="X421" s="11">
        <f>IF(ISERROR(tblSalaries[[#This Row],[max h]]),1,tblSalaries[[#This Row],[Salary in USD]]/tblSalaries[[#This Row],[max h]]/260)</f>
        <v>15.384615384615385</v>
      </c>
      <c r="Y421" s="11">
        <f>IF(tblSalaries[[#This Row],[Years of Experience]]="",0,"0")</f>
        <v>0</v>
      </c>
      <c r="Z421"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421" s="11">
        <f>IF(tblSalaries[[#This Row],[Salary in USD]]&lt;1000,1,0)</f>
        <v>0</v>
      </c>
      <c r="AB421" s="11">
        <f>IF(AND(tblSalaries[[#This Row],[Salary in USD]]&gt;1000,tblSalaries[[#This Row],[Salary in USD]]&lt;2000),1,0)</f>
        <v>0</v>
      </c>
    </row>
    <row r="422" spans="2:28" ht="15" customHeight="1">
      <c r="B422" t="s">
        <v>2425</v>
      </c>
      <c r="C422" s="1">
        <v>41055.098807870374</v>
      </c>
      <c r="D422" s="4" t="s">
        <v>513</v>
      </c>
      <c r="E422">
        <v>250000</v>
      </c>
      <c r="F422" t="s">
        <v>6</v>
      </c>
      <c r="G422">
        <f>tblSalaries[[#This Row],[clean Salary (in local currency)]]*VLOOKUP(tblSalaries[[#This Row],[Currency]],tblXrate[],2,FALSE)</f>
        <v>250000</v>
      </c>
      <c r="H422" t="s">
        <v>83</v>
      </c>
      <c r="I422" t="s">
        <v>356</v>
      </c>
      <c r="J422" t="s">
        <v>15</v>
      </c>
      <c r="K422" t="str">
        <f>VLOOKUP(tblSalaries[[#This Row],[Where do you work]],tblCountries[[Actual]:[Mapping]],2,FALSE)</f>
        <v>USA</v>
      </c>
      <c r="L422" t="s">
        <v>13</v>
      </c>
      <c r="O422" s="10" t="str">
        <f>IF(ISERROR(FIND("1",tblSalaries[[#This Row],[How many hours of a day you work on Excel]])),"",1)</f>
        <v/>
      </c>
      <c r="P422" s="11" t="str">
        <f>IF(ISERROR(FIND("2",tblSalaries[[#This Row],[How many hours of a day you work on Excel]])),"",2)</f>
        <v/>
      </c>
      <c r="Q422" s="10" t="str">
        <f>IF(ISERROR(FIND("3",tblSalaries[[#This Row],[How many hours of a day you work on Excel]])),"",3)</f>
        <v/>
      </c>
      <c r="R422" s="10" t="str">
        <f>IF(ISERROR(FIND("4",tblSalaries[[#This Row],[How many hours of a day you work on Excel]])),"",4)</f>
        <v/>
      </c>
      <c r="S422" s="10" t="str">
        <f>IF(ISERROR(FIND("5",tblSalaries[[#This Row],[How many hours of a day you work on Excel]])),"",5)</f>
        <v/>
      </c>
      <c r="T422" s="10" t="str">
        <f>IF(ISERROR(FIND("6",tblSalaries[[#This Row],[How many hours of a day you work on Excel]])),"",6)</f>
        <v/>
      </c>
      <c r="U422" s="11" t="str">
        <f>IF(ISERROR(FIND("7",tblSalaries[[#This Row],[How many hours of a day you work on Excel]])),"",7)</f>
        <v/>
      </c>
      <c r="V422" s="11">
        <f>IF(ISERROR(FIND("8",tblSalaries[[#This Row],[How many hours of a day you work on Excel]])),"",8)</f>
        <v>8</v>
      </c>
      <c r="W422" s="11">
        <f>IF(MAX(tblSalaries[[#This Row],[1 hour]:[8 hours]])=0,#N/A,MAX(tblSalaries[[#This Row],[1 hour]:[8 hours]]))</f>
        <v>8</v>
      </c>
      <c r="X422" s="11">
        <f>IF(ISERROR(tblSalaries[[#This Row],[max h]]),1,tblSalaries[[#This Row],[Salary in USD]]/tblSalaries[[#This Row],[max h]]/260)</f>
        <v>120.19230769230769</v>
      </c>
      <c r="Y422" s="11">
        <f>IF(tblSalaries[[#This Row],[Years of Experience]]="",0,"0")</f>
        <v>0</v>
      </c>
      <c r="Z422"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422" s="11">
        <f>IF(tblSalaries[[#This Row],[Salary in USD]]&lt;1000,1,0)</f>
        <v>0</v>
      </c>
      <c r="AB422" s="11">
        <f>IF(AND(tblSalaries[[#This Row],[Salary in USD]]&gt;1000,tblSalaries[[#This Row],[Salary in USD]]&lt;2000),1,0)</f>
        <v>0</v>
      </c>
    </row>
    <row r="423" spans="2:28" ht="15" customHeight="1">
      <c r="B423" t="s">
        <v>2426</v>
      </c>
      <c r="C423" s="1">
        <v>41055.100277777776</v>
      </c>
      <c r="D423" s="4">
        <v>5900</v>
      </c>
      <c r="E423">
        <v>70800</v>
      </c>
      <c r="F423" t="s">
        <v>22</v>
      </c>
      <c r="G423">
        <f>tblSalaries[[#This Row],[clean Salary (in local currency)]]*VLOOKUP(tblSalaries[[#This Row],[Currency]],tblXrate[],2,FALSE)</f>
        <v>89944.280280605832</v>
      </c>
      <c r="H423" t="s">
        <v>514</v>
      </c>
      <c r="I423" t="s">
        <v>20</v>
      </c>
      <c r="J423" t="s">
        <v>515</v>
      </c>
      <c r="K423" t="str">
        <f>VLOOKUP(tblSalaries[[#This Row],[Where do you work]],tblCountries[[Actual]:[Mapping]],2,FALSE)</f>
        <v>Finland</v>
      </c>
      <c r="L423" t="s">
        <v>13</v>
      </c>
      <c r="O423" s="10" t="str">
        <f>IF(ISERROR(FIND("1",tblSalaries[[#This Row],[How many hours of a day you work on Excel]])),"",1)</f>
        <v/>
      </c>
      <c r="P423" s="11" t="str">
        <f>IF(ISERROR(FIND("2",tblSalaries[[#This Row],[How many hours of a day you work on Excel]])),"",2)</f>
        <v/>
      </c>
      <c r="Q423" s="10" t="str">
        <f>IF(ISERROR(FIND("3",tblSalaries[[#This Row],[How many hours of a day you work on Excel]])),"",3)</f>
        <v/>
      </c>
      <c r="R423" s="10" t="str">
        <f>IF(ISERROR(FIND("4",tblSalaries[[#This Row],[How many hours of a day you work on Excel]])),"",4)</f>
        <v/>
      </c>
      <c r="S423" s="10" t="str">
        <f>IF(ISERROR(FIND("5",tblSalaries[[#This Row],[How many hours of a day you work on Excel]])),"",5)</f>
        <v/>
      </c>
      <c r="T423" s="10" t="str">
        <f>IF(ISERROR(FIND("6",tblSalaries[[#This Row],[How many hours of a day you work on Excel]])),"",6)</f>
        <v/>
      </c>
      <c r="U423" s="11" t="str">
        <f>IF(ISERROR(FIND("7",tblSalaries[[#This Row],[How many hours of a day you work on Excel]])),"",7)</f>
        <v/>
      </c>
      <c r="V423" s="11">
        <f>IF(ISERROR(FIND("8",tblSalaries[[#This Row],[How many hours of a day you work on Excel]])),"",8)</f>
        <v>8</v>
      </c>
      <c r="W423" s="11">
        <f>IF(MAX(tblSalaries[[#This Row],[1 hour]:[8 hours]])=0,#N/A,MAX(tblSalaries[[#This Row],[1 hour]:[8 hours]]))</f>
        <v>8</v>
      </c>
      <c r="X423" s="11">
        <f>IF(ISERROR(tblSalaries[[#This Row],[max h]]),1,tblSalaries[[#This Row],[Salary in USD]]/tblSalaries[[#This Row],[max h]]/260)</f>
        <v>43.242442442598957</v>
      </c>
      <c r="Y423" s="11">
        <f>IF(tblSalaries[[#This Row],[Years of Experience]]="",0,"0")</f>
        <v>0</v>
      </c>
      <c r="Z423"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423" s="11">
        <f>IF(tblSalaries[[#This Row],[Salary in USD]]&lt;1000,1,0)</f>
        <v>0</v>
      </c>
      <c r="AB423" s="11">
        <f>IF(AND(tblSalaries[[#This Row],[Salary in USD]]&gt;1000,tblSalaries[[#This Row],[Salary in USD]]&lt;2000),1,0)</f>
        <v>0</v>
      </c>
    </row>
    <row r="424" spans="2:28" ht="15" customHeight="1">
      <c r="B424" t="s">
        <v>2427</v>
      </c>
      <c r="C424" s="1">
        <v>41055.100810185184</v>
      </c>
      <c r="D424" s="4" t="s">
        <v>516</v>
      </c>
      <c r="E424">
        <v>240000</v>
      </c>
      <c r="F424" t="s">
        <v>40</v>
      </c>
      <c r="G424">
        <f>tblSalaries[[#This Row],[clean Salary (in local currency)]]*VLOOKUP(tblSalaries[[#This Row],[Currency]],tblXrate[],2,FALSE)</f>
        <v>4273.9000049862161</v>
      </c>
      <c r="H424" t="s">
        <v>517</v>
      </c>
      <c r="I424" t="s">
        <v>52</v>
      </c>
      <c r="J424" t="s">
        <v>8</v>
      </c>
      <c r="K424" t="str">
        <f>VLOOKUP(tblSalaries[[#This Row],[Where do you work]],tblCountries[[Actual]:[Mapping]],2,FALSE)</f>
        <v>India</v>
      </c>
      <c r="L424" t="s">
        <v>13</v>
      </c>
      <c r="O424" s="10" t="str">
        <f>IF(ISERROR(FIND("1",tblSalaries[[#This Row],[How many hours of a day you work on Excel]])),"",1)</f>
        <v/>
      </c>
      <c r="P424" s="11" t="str">
        <f>IF(ISERROR(FIND("2",tblSalaries[[#This Row],[How many hours of a day you work on Excel]])),"",2)</f>
        <v/>
      </c>
      <c r="Q424" s="10" t="str">
        <f>IF(ISERROR(FIND("3",tblSalaries[[#This Row],[How many hours of a day you work on Excel]])),"",3)</f>
        <v/>
      </c>
      <c r="R424" s="10" t="str">
        <f>IF(ISERROR(FIND("4",tblSalaries[[#This Row],[How many hours of a day you work on Excel]])),"",4)</f>
        <v/>
      </c>
      <c r="S424" s="10" t="str">
        <f>IF(ISERROR(FIND("5",tblSalaries[[#This Row],[How many hours of a day you work on Excel]])),"",5)</f>
        <v/>
      </c>
      <c r="T424" s="10" t="str">
        <f>IF(ISERROR(FIND("6",tblSalaries[[#This Row],[How many hours of a day you work on Excel]])),"",6)</f>
        <v/>
      </c>
      <c r="U424" s="11" t="str">
        <f>IF(ISERROR(FIND("7",tblSalaries[[#This Row],[How many hours of a day you work on Excel]])),"",7)</f>
        <v/>
      </c>
      <c r="V424" s="11">
        <f>IF(ISERROR(FIND("8",tblSalaries[[#This Row],[How many hours of a day you work on Excel]])),"",8)</f>
        <v>8</v>
      </c>
      <c r="W424" s="11">
        <f>IF(MAX(tblSalaries[[#This Row],[1 hour]:[8 hours]])=0,#N/A,MAX(tblSalaries[[#This Row],[1 hour]:[8 hours]]))</f>
        <v>8</v>
      </c>
      <c r="X424" s="11">
        <f>IF(ISERROR(tblSalaries[[#This Row],[max h]]),1,tblSalaries[[#This Row],[Salary in USD]]/tblSalaries[[#This Row],[max h]]/260)</f>
        <v>2.0547596177818348</v>
      </c>
      <c r="Y424" s="11">
        <f>IF(tblSalaries[[#This Row],[Years of Experience]]="",0,"0")</f>
        <v>0</v>
      </c>
      <c r="Z424"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424" s="11">
        <f>IF(tblSalaries[[#This Row],[Salary in USD]]&lt;1000,1,0)</f>
        <v>0</v>
      </c>
      <c r="AB424" s="11">
        <f>IF(AND(tblSalaries[[#This Row],[Salary in USD]]&gt;1000,tblSalaries[[#This Row],[Salary in USD]]&lt;2000),1,0)</f>
        <v>0</v>
      </c>
    </row>
    <row r="425" spans="2:28" ht="15" customHeight="1">
      <c r="B425" t="s">
        <v>2428</v>
      </c>
      <c r="C425" s="1">
        <v>41055.102662037039</v>
      </c>
      <c r="D425" s="4" t="s">
        <v>518</v>
      </c>
      <c r="E425">
        <v>30000</v>
      </c>
      <c r="F425" t="s">
        <v>6</v>
      </c>
      <c r="G425">
        <f>tblSalaries[[#This Row],[clean Salary (in local currency)]]*VLOOKUP(tblSalaries[[#This Row],[Currency]],tblXrate[],2,FALSE)</f>
        <v>30000</v>
      </c>
      <c r="H425" t="s">
        <v>519</v>
      </c>
      <c r="I425" t="s">
        <v>52</v>
      </c>
      <c r="J425" t="s">
        <v>15</v>
      </c>
      <c r="K425" t="str">
        <f>VLOOKUP(tblSalaries[[#This Row],[Where do you work]],tblCountries[[Actual]:[Mapping]],2,FALSE)</f>
        <v>USA</v>
      </c>
      <c r="L425" t="s">
        <v>18</v>
      </c>
      <c r="O425" s="10" t="str">
        <f>IF(ISERROR(FIND("1",tblSalaries[[#This Row],[How many hours of a day you work on Excel]])),"",1)</f>
        <v/>
      </c>
      <c r="P425" s="11">
        <f>IF(ISERROR(FIND("2",tblSalaries[[#This Row],[How many hours of a day you work on Excel]])),"",2)</f>
        <v>2</v>
      </c>
      <c r="Q425" s="10">
        <f>IF(ISERROR(FIND("3",tblSalaries[[#This Row],[How many hours of a day you work on Excel]])),"",3)</f>
        <v>3</v>
      </c>
      <c r="R425" s="10" t="str">
        <f>IF(ISERROR(FIND("4",tblSalaries[[#This Row],[How many hours of a day you work on Excel]])),"",4)</f>
        <v/>
      </c>
      <c r="S425" s="10" t="str">
        <f>IF(ISERROR(FIND("5",tblSalaries[[#This Row],[How many hours of a day you work on Excel]])),"",5)</f>
        <v/>
      </c>
      <c r="T425" s="10" t="str">
        <f>IF(ISERROR(FIND("6",tblSalaries[[#This Row],[How many hours of a day you work on Excel]])),"",6)</f>
        <v/>
      </c>
      <c r="U425" s="11" t="str">
        <f>IF(ISERROR(FIND("7",tblSalaries[[#This Row],[How many hours of a day you work on Excel]])),"",7)</f>
        <v/>
      </c>
      <c r="V425" s="11" t="str">
        <f>IF(ISERROR(FIND("8",tblSalaries[[#This Row],[How many hours of a day you work on Excel]])),"",8)</f>
        <v/>
      </c>
      <c r="W425" s="11">
        <f>IF(MAX(tblSalaries[[#This Row],[1 hour]:[8 hours]])=0,#N/A,MAX(tblSalaries[[#This Row],[1 hour]:[8 hours]]))</f>
        <v>3</v>
      </c>
      <c r="X425" s="11">
        <f>IF(ISERROR(tblSalaries[[#This Row],[max h]]),1,tblSalaries[[#This Row],[Salary in USD]]/tblSalaries[[#This Row],[max h]]/260)</f>
        <v>38.46153846153846</v>
      </c>
      <c r="Y425" s="11">
        <f>IF(tblSalaries[[#This Row],[Years of Experience]]="",0,"0")</f>
        <v>0</v>
      </c>
      <c r="Z425"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425" s="11">
        <f>IF(tblSalaries[[#This Row],[Salary in USD]]&lt;1000,1,0)</f>
        <v>0</v>
      </c>
      <c r="AB425" s="11">
        <f>IF(AND(tblSalaries[[#This Row],[Salary in USD]]&gt;1000,tblSalaries[[#This Row],[Salary in USD]]&lt;2000),1,0)</f>
        <v>0</v>
      </c>
    </row>
    <row r="426" spans="2:28" ht="15" customHeight="1">
      <c r="B426" t="s">
        <v>2429</v>
      </c>
      <c r="C426" s="1">
        <v>41055.103900462964</v>
      </c>
      <c r="D426" s="4" t="s">
        <v>520</v>
      </c>
      <c r="E426">
        <v>30000</v>
      </c>
      <c r="F426" t="s">
        <v>6</v>
      </c>
      <c r="G426">
        <f>tblSalaries[[#This Row],[clean Salary (in local currency)]]*VLOOKUP(tblSalaries[[#This Row],[Currency]],tblXrate[],2,FALSE)</f>
        <v>30000</v>
      </c>
      <c r="H426" t="s">
        <v>521</v>
      </c>
      <c r="I426" t="s">
        <v>3999</v>
      </c>
      <c r="J426" t="s">
        <v>73</v>
      </c>
      <c r="K426" t="str">
        <f>VLOOKUP(tblSalaries[[#This Row],[Where do you work]],tblCountries[[Actual]:[Mapping]],2,FALSE)</f>
        <v>Romania</v>
      </c>
      <c r="L426" t="s">
        <v>25</v>
      </c>
      <c r="O426" s="10">
        <f>IF(ISERROR(FIND("1",tblSalaries[[#This Row],[How many hours of a day you work on Excel]])),"",1)</f>
        <v>1</v>
      </c>
      <c r="P426" s="11">
        <f>IF(ISERROR(FIND("2",tblSalaries[[#This Row],[How many hours of a day you work on Excel]])),"",2)</f>
        <v>2</v>
      </c>
      <c r="Q426" s="10" t="str">
        <f>IF(ISERROR(FIND("3",tblSalaries[[#This Row],[How many hours of a day you work on Excel]])),"",3)</f>
        <v/>
      </c>
      <c r="R426" s="10" t="str">
        <f>IF(ISERROR(FIND("4",tblSalaries[[#This Row],[How many hours of a day you work on Excel]])),"",4)</f>
        <v/>
      </c>
      <c r="S426" s="10" t="str">
        <f>IF(ISERROR(FIND("5",tblSalaries[[#This Row],[How many hours of a day you work on Excel]])),"",5)</f>
        <v/>
      </c>
      <c r="T426" s="10" t="str">
        <f>IF(ISERROR(FIND("6",tblSalaries[[#This Row],[How many hours of a day you work on Excel]])),"",6)</f>
        <v/>
      </c>
      <c r="U426" s="11" t="str">
        <f>IF(ISERROR(FIND("7",tblSalaries[[#This Row],[How many hours of a day you work on Excel]])),"",7)</f>
        <v/>
      </c>
      <c r="V426" s="11" t="str">
        <f>IF(ISERROR(FIND("8",tblSalaries[[#This Row],[How many hours of a day you work on Excel]])),"",8)</f>
        <v/>
      </c>
      <c r="W426" s="11">
        <f>IF(MAX(tblSalaries[[#This Row],[1 hour]:[8 hours]])=0,#N/A,MAX(tblSalaries[[#This Row],[1 hour]:[8 hours]]))</f>
        <v>2</v>
      </c>
      <c r="X426" s="11">
        <f>IF(ISERROR(tblSalaries[[#This Row],[max h]]),1,tblSalaries[[#This Row],[Salary in USD]]/tblSalaries[[#This Row],[max h]]/260)</f>
        <v>57.692307692307693</v>
      </c>
      <c r="Y426" s="11">
        <f>IF(tblSalaries[[#This Row],[Years of Experience]]="",0,"0")</f>
        <v>0</v>
      </c>
      <c r="Z426"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426" s="11">
        <f>IF(tblSalaries[[#This Row],[Salary in USD]]&lt;1000,1,0)</f>
        <v>0</v>
      </c>
      <c r="AB426" s="11">
        <f>IF(AND(tblSalaries[[#This Row],[Salary in USD]]&gt;1000,tblSalaries[[#This Row],[Salary in USD]]&lt;2000),1,0)</f>
        <v>0</v>
      </c>
    </row>
    <row r="427" spans="2:28" ht="15" customHeight="1">
      <c r="B427" t="s">
        <v>2430</v>
      </c>
      <c r="C427" s="1">
        <v>41055.105138888888</v>
      </c>
      <c r="D427" s="4">
        <v>24</v>
      </c>
      <c r="E427">
        <v>24000</v>
      </c>
      <c r="F427" t="s">
        <v>6</v>
      </c>
      <c r="G427">
        <f>tblSalaries[[#This Row],[clean Salary (in local currency)]]*VLOOKUP(tblSalaries[[#This Row],[Currency]],tblXrate[],2,FALSE)</f>
        <v>24000</v>
      </c>
      <c r="H427" t="s">
        <v>522</v>
      </c>
      <c r="I427" t="s">
        <v>279</v>
      </c>
      <c r="J427" t="s">
        <v>15</v>
      </c>
      <c r="K427" t="str">
        <f>VLOOKUP(tblSalaries[[#This Row],[Where do you work]],tblCountries[[Actual]:[Mapping]],2,FALSE)</f>
        <v>USA</v>
      </c>
      <c r="L427" t="s">
        <v>25</v>
      </c>
      <c r="O427" s="10">
        <f>IF(ISERROR(FIND("1",tblSalaries[[#This Row],[How many hours of a day you work on Excel]])),"",1)</f>
        <v>1</v>
      </c>
      <c r="P427" s="11">
        <f>IF(ISERROR(FIND("2",tblSalaries[[#This Row],[How many hours of a day you work on Excel]])),"",2)</f>
        <v>2</v>
      </c>
      <c r="Q427" s="10" t="str">
        <f>IF(ISERROR(FIND("3",tblSalaries[[#This Row],[How many hours of a day you work on Excel]])),"",3)</f>
        <v/>
      </c>
      <c r="R427" s="10" t="str">
        <f>IF(ISERROR(FIND("4",tblSalaries[[#This Row],[How many hours of a day you work on Excel]])),"",4)</f>
        <v/>
      </c>
      <c r="S427" s="10" t="str">
        <f>IF(ISERROR(FIND("5",tblSalaries[[#This Row],[How many hours of a day you work on Excel]])),"",5)</f>
        <v/>
      </c>
      <c r="T427" s="10" t="str">
        <f>IF(ISERROR(FIND("6",tblSalaries[[#This Row],[How many hours of a day you work on Excel]])),"",6)</f>
        <v/>
      </c>
      <c r="U427" s="11" t="str">
        <f>IF(ISERROR(FIND("7",tblSalaries[[#This Row],[How many hours of a day you work on Excel]])),"",7)</f>
        <v/>
      </c>
      <c r="V427" s="11" t="str">
        <f>IF(ISERROR(FIND("8",tblSalaries[[#This Row],[How many hours of a day you work on Excel]])),"",8)</f>
        <v/>
      </c>
      <c r="W427" s="11">
        <f>IF(MAX(tblSalaries[[#This Row],[1 hour]:[8 hours]])=0,#N/A,MAX(tblSalaries[[#This Row],[1 hour]:[8 hours]]))</f>
        <v>2</v>
      </c>
      <c r="X427" s="11">
        <f>IF(ISERROR(tblSalaries[[#This Row],[max h]]),1,tblSalaries[[#This Row],[Salary in USD]]/tblSalaries[[#This Row],[max h]]/260)</f>
        <v>46.153846153846153</v>
      </c>
      <c r="Y427" s="11">
        <f>IF(tblSalaries[[#This Row],[Years of Experience]]="",0,"0")</f>
        <v>0</v>
      </c>
      <c r="Z427"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427" s="11">
        <f>IF(tblSalaries[[#This Row],[Salary in USD]]&lt;1000,1,0)</f>
        <v>0</v>
      </c>
      <c r="AB427" s="11">
        <f>IF(AND(tblSalaries[[#This Row],[Salary in USD]]&gt;1000,tblSalaries[[#This Row],[Salary in USD]]&lt;2000),1,0)</f>
        <v>0</v>
      </c>
    </row>
    <row r="428" spans="2:28" ht="15" customHeight="1">
      <c r="B428" t="s">
        <v>2431</v>
      </c>
      <c r="C428" s="1">
        <v>41055.106249999997</v>
      </c>
      <c r="D428" s="4">
        <v>60000</v>
      </c>
      <c r="E428">
        <v>60000</v>
      </c>
      <c r="F428" t="s">
        <v>6</v>
      </c>
      <c r="G428">
        <f>tblSalaries[[#This Row],[clean Salary (in local currency)]]*VLOOKUP(tblSalaries[[#This Row],[Currency]],tblXrate[],2,FALSE)</f>
        <v>60000</v>
      </c>
      <c r="H428" t="s">
        <v>523</v>
      </c>
      <c r="I428" t="s">
        <v>52</v>
      </c>
      <c r="J428" t="s">
        <v>15</v>
      </c>
      <c r="K428" t="str">
        <f>VLOOKUP(tblSalaries[[#This Row],[Where do you work]],tblCountries[[Actual]:[Mapping]],2,FALSE)</f>
        <v>USA</v>
      </c>
      <c r="L428" t="s">
        <v>9</v>
      </c>
      <c r="O428" s="10" t="str">
        <f>IF(ISERROR(FIND("1",tblSalaries[[#This Row],[How many hours of a day you work on Excel]])),"",1)</f>
        <v/>
      </c>
      <c r="P428" s="11" t="str">
        <f>IF(ISERROR(FIND("2",tblSalaries[[#This Row],[How many hours of a day you work on Excel]])),"",2)</f>
        <v/>
      </c>
      <c r="Q428" s="10" t="str">
        <f>IF(ISERROR(FIND("3",tblSalaries[[#This Row],[How many hours of a day you work on Excel]])),"",3)</f>
        <v/>
      </c>
      <c r="R428" s="10">
        <f>IF(ISERROR(FIND("4",tblSalaries[[#This Row],[How many hours of a day you work on Excel]])),"",4)</f>
        <v>4</v>
      </c>
      <c r="S428" s="10" t="str">
        <f>IF(ISERROR(FIND("5",tblSalaries[[#This Row],[How many hours of a day you work on Excel]])),"",5)</f>
        <v/>
      </c>
      <c r="T428" s="10">
        <f>IF(ISERROR(FIND("6",tblSalaries[[#This Row],[How many hours of a day you work on Excel]])),"",6)</f>
        <v>6</v>
      </c>
      <c r="U428" s="11" t="str">
        <f>IF(ISERROR(FIND("7",tblSalaries[[#This Row],[How many hours of a day you work on Excel]])),"",7)</f>
        <v/>
      </c>
      <c r="V428" s="11" t="str">
        <f>IF(ISERROR(FIND("8",tblSalaries[[#This Row],[How many hours of a day you work on Excel]])),"",8)</f>
        <v/>
      </c>
      <c r="W428" s="11">
        <f>IF(MAX(tblSalaries[[#This Row],[1 hour]:[8 hours]])=0,#N/A,MAX(tblSalaries[[#This Row],[1 hour]:[8 hours]]))</f>
        <v>6</v>
      </c>
      <c r="X428" s="11">
        <f>IF(ISERROR(tblSalaries[[#This Row],[max h]]),1,tblSalaries[[#This Row],[Salary in USD]]/tblSalaries[[#This Row],[max h]]/260)</f>
        <v>38.46153846153846</v>
      </c>
      <c r="Y428" s="11">
        <f>IF(tblSalaries[[#This Row],[Years of Experience]]="",0,"0")</f>
        <v>0</v>
      </c>
      <c r="Z428"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428" s="11">
        <f>IF(tblSalaries[[#This Row],[Salary in USD]]&lt;1000,1,0)</f>
        <v>0</v>
      </c>
      <c r="AB428" s="11">
        <f>IF(AND(tblSalaries[[#This Row],[Salary in USD]]&gt;1000,tblSalaries[[#This Row],[Salary in USD]]&lt;2000),1,0)</f>
        <v>0</v>
      </c>
    </row>
    <row r="429" spans="2:28" ht="15" customHeight="1">
      <c r="B429" t="s">
        <v>2432</v>
      </c>
      <c r="C429" s="1">
        <v>41055.106319444443</v>
      </c>
      <c r="D429" s="4">
        <v>76600</v>
      </c>
      <c r="E429">
        <v>76600</v>
      </c>
      <c r="F429" t="s">
        <v>6</v>
      </c>
      <c r="G429">
        <f>tblSalaries[[#This Row],[clean Salary (in local currency)]]*VLOOKUP(tblSalaries[[#This Row],[Currency]],tblXrate[],2,FALSE)</f>
        <v>76600</v>
      </c>
      <c r="H429" t="s">
        <v>20</v>
      </c>
      <c r="I429" t="s">
        <v>20</v>
      </c>
      <c r="J429" t="s">
        <v>15</v>
      </c>
      <c r="K429" t="str">
        <f>VLOOKUP(tblSalaries[[#This Row],[Where do you work]],tblCountries[[Actual]:[Mapping]],2,FALSE)</f>
        <v>USA</v>
      </c>
      <c r="L429" t="s">
        <v>18</v>
      </c>
      <c r="O429" s="10" t="str">
        <f>IF(ISERROR(FIND("1",tblSalaries[[#This Row],[How many hours of a day you work on Excel]])),"",1)</f>
        <v/>
      </c>
      <c r="P429" s="11">
        <f>IF(ISERROR(FIND("2",tblSalaries[[#This Row],[How many hours of a day you work on Excel]])),"",2)</f>
        <v>2</v>
      </c>
      <c r="Q429" s="10">
        <f>IF(ISERROR(FIND("3",tblSalaries[[#This Row],[How many hours of a day you work on Excel]])),"",3)</f>
        <v>3</v>
      </c>
      <c r="R429" s="10" t="str">
        <f>IF(ISERROR(FIND("4",tblSalaries[[#This Row],[How many hours of a day you work on Excel]])),"",4)</f>
        <v/>
      </c>
      <c r="S429" s="10" t="str">
        <f>IF(ISERROR(FIND("5",tblSalaries[[#This Row],[How many hours of a day you work on Excel]])),"",5)</f>
        <v/>
      </c>
      <c r="T429" s="10" t="str">
        <f>IF(ISERROR(FIND("6",tblSalaries[[#This Row],[How many hours of a day you work on Excel]])),"",6)</f>
        <v/>
      </c>
      <c r="U429" s="11" t="str">
        <f>IF(ISERROR(FIND("7",tblSalaries[[#This Row],[How many hours of a day you work on Excel]])),"",7)</f>
        <v/>
      </c>
      <c r="V429" s="11" t="str">
        <f>IF(ISERROR(FIND("8",tblSalaries[[#This Row],[How many hours of a day you work on Excel]])),"",8)</f>
        <v/>
      </c>
      <c r="W429" s="11">
        <f>IF(MAX(tblSalaries[[#This Row],[1 hour]:[8 hours]])=0,#N/A,MAX(tblSalaries[[#This Row],[1 hour]:[8 hours]]))</f>
        <v>3</v>
      </c>
      <c r="X429" s="11">
        <f>IF(ISERROR(tblSalaries[[#This Row],[max h]]),1,tblSalaries[[#This Row],[Salary in USD]]/tblSalaries[[#This Row],[max h]]/260)</f>
        <v>98.205128205128204</v>
      </c>
      <c r="Y429" s="11">
        <f>IF(tblSalaries[[#This Row],[Years of Experience]]="",0,"0")</f>
        <v>0</v>
      </c>
      <c r="Z429"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429" s="11">
        <f>IF(tblSalaries[[#This Row],[Salary in USD]]&lt;1000,1,0)</f>
        <v>0</v>
      </c>
      <c r="AB429" s="11">
        <f>IF(AND(tblSalaries[[#This Row],[Salary in USD]]&gt;1000,tblSalaries[[#This Row],[Salary in USD]]&lt;2000),1,0)</f>
        <v>0</v>
      </c>
    </row>
    <row r="430" spans="2:28" ht="15" customHeight="1">
      <c r="B430" t="s">
        <v>2433</v>
      </c>
      <c r="C430" s="1">
        <v>41055.106365740743</v>
      </c>
      <c r="D430" s="4" t="s">
        <v>524</v>
      </c>
      <c r="E430">
        <v>65000</v>
      </c>
      <c r="F430" t="s">
        <v>69</v>
      </c>
      <c r="G430">
        <f>tblSalaries[[#This Row],[clean Salary (in local currency)]]*VLOOKUP(tblSalaries[[#This Row],[Currency]],tblXrate[],2,FALSE)</f>
        <v>102451.58768437347</v>
      </c>
      <c r="H430" t="s">
        <v>181</v>
      </c>
      <c r="I430" t="s">
        <v>488</v>
      </c>
      <c r="J430" t="s">
        <v>71</v>
      </c>
      <c r="K430" t="str">
        <f>VLOOKUP(tblSalaries[[#This Row],[Where do you work]],tblCountries[[Actual]:[Mapping]],2,FALSE)</f>
        <v>UK</v>
      </c>
      <c r="L430" t="s">
        <v>18</v>
      </c>
      <c r="O430" s="10" t="str">
        <f>IF(ISERROR(FIND("1",tblSalaries[[#This Row],[How many hours of a day you work on Excel]])),"",1)</f>
        <v/>
      </c>
      <c r="P430" s="11">
        <f>IF(ISERROR(FIND("2",tblSalaries[[#This Row],[How many hours of a day you work on Excel]])),"",2)</f>
        <v>2</v>
      </c>
      <c r="Q430" s="10">
        <f>IF(ISERROR(FIND("3",tblSalaries[[#This Row],[How many hours of a day you work on Excel]])),"",3)</f>
        <v>3</v>
      </c>
      <c r="R430" s="10" t="str">
        <f>IF(ISERROR(FIND("4",tblSalaries[[#This Row],[How many hours of a day you work on Excel]])),"",4)</f>
        <v/>
      </c>
      <c r="S430" s="10" t="str">
        <f>IF(ISERROR(FIND("5",tblSalaries[[#This Row],[How many hours of a day you work on Excel]])),"",5)</f>
        <v/>
      </c>
      <c r="T430" s="10" t="str">
        <f>IF(ISERROR(FIND("6",tblSalaries[[#This Row],[How many hours of a day you work on Excel]])),"",6)</f>
        <v/>
      </c>
      <c r="U430" s="11" t="str">
        <f>IF(ISERROR(FIND("7",tblSalaries[[#This Row],[How many hours of a day you work on Excel]])),"",7)</f>
        <v/>
      </c>
      <c r="V430" s="11" t="str">
        <f>IF(ISERROR(FIND("8",tblSalaries[[#This Row],[How many hours of a day you work on Excel]])),"",8)</f>
        <v/>
      </c>
      <c r="W430" s="11">
        <f>IF(MAX(tblSalaries[[#This Row],[1 hour]:[8 hours]])=0,#N/A,MAX(tblSalaries[[#This Row],[1 hour]:[8 hours]]))</f>
        <v>3</v>
      </c>
      <c r="X430" s="11">
        <f>IF(ISERROR(tblSalaries[[#This Row],[max h]]),1,tblSalaries[[#This Row],[Salary in USD]]/tblSalaries[[#This Row],[max h]]/260)</f>
        <v>131.34818933894036</v>
      </c>
      <c r="Y430" s="11">
        <f>IF(tblSalaries[[#This Row],[Years of Experience]]="",0,"0")</f>
        <v>0</v>
      </c>
      <c r="Z430"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430" s="11">
        <f>IF(tblSalaries[[#This Row],[Salary in USD]]&lt;1000,1,0)</f>
        <v>0</v>
      </c>
      <c r="AB430" s="11">
        <f>IF(AND(tblSalaries[[#This Row],[Salary in USD]]&gt;1000,tblSalaries[[#This Row],[Salary in USD]]&lt;2000),1,0)</f>
        <v>0</v>
      </c>
    </row>
    <row r="431" spans="2:28" ht="15" customHeight="1">
      <c r="B431" t="s">
        <v>2434</v>
      </c>
      <c r="C431" s="1">
        <v>41055.106944444444</v>
      </c>
      <c r="D431" s="4" t="s">
        <v>525</v>
      </c>
      <c r="E431">
        <v>6629</v>
      </c>
      <c r="F431" t="s">
        <v>6</v>
      </c>
      <c r="G431">
        <f>tblSalaries[[#This Row],[clean Salary (in local currency)]]*VLOOKUP(tblSalaries[[#This Row],[Currency]],tblXrate[],2,FALSE)</f>
        <v>6629</v>
      </c>
      <c r="H431" t="s">
        <v>279</v>
      </c>
      <c r="I431" t="s">
        <v>279</v>
      </c>
      <c r="J431" t="s">
        <v>526</v>
      </c>
      <c r="K431" t="str">
        <f>VLOOKUP(tblSalaries[[#This Row],[Where do you work]],tblCountries[[Actual]:[Mapping]],2,FALSE)</f>
        <v>Dominican Republic</v>
      </c>
      <c r="L431" t="s">
        <v>13</v>
      </c>
      <c r="O431" s="10" t="str">
        <f>IF(ISERROR(FIND("1",tblSalaries[[#This Row],[How many hours of a day you work on Excel]])),"",1)</f>
        <v/>
      </c>
      <c r="P431" s="11" t="str">
        <f>IF(ISERROR(FIND("2",tblSalaries[[#This Row],[How many hours of a day you work on Excel]])),"",2)</f>
        <v/>
      </c>
      <c r="Q431" s="10" t="str">
        <f>IF(ISERROR(FIND("3",tblSalaries[[#This Row],[How many hours of a day you work on Excel]])),"",3)</f>
        <v/>
      </c>
      <c r="R431" s="10" t="str">
        <f>IF(ISERROR(FIND("4",tblSalaries[[#This Row],[How many hours of a day you work on Excel]])),"",4)</f>
        <v/>
      </c>
      <c r="S431" s="10" t="str">
        <f>IF(ISERROR(FIND("5",tblSalaries[[#This Row],[How many hours of a day you work on Excel]])),"",5)</f>
        <v/>
      </c>
      <c r="T431" s="10" t="str">
        <f>IF(ISERROR(FIND("6",tblSalaries[[#This Row],[How many hours of a day you work on Excel]])),"",6)</f>
        <v/>
      </c>
      <c r="U431" s="11" t="str">
        <f>IF(ISERROR(FIND("7",tblSalaries[[#This Row],[How many hours of a day you work on Excel]])),"",7)</f>
        <v/>
      </c>
      <c r="V431" s="11">
        <f>IF(ISERROR(FIND("8",tblSalaries[[#This Row],[How many hours of a day you work on Excel]])),"",8)</f>
        <v>8</v>
      </c>
      <c r="W431" s="11">
        <f>IF(MAX(tblSalaries[[#This Row],[1 hour]:[8 hours]])=0,#N/A,MAX(tblSalaries[[#This Row],[1 hour]:[8 hours]]))</f>
        <v>8</v>
      </c>
      <c r="X431" s="11">
        <f>IF(ISERROR(tblSalaries[[#This Row],[max h]]),1,tblSalaries[[#This Row],[Salary in USD]]/tblSalaries[[#This Row],[max h]]/260)</f>
        <v>3.1870192307692307</v>
      </c>
      <c r="Y431" s="11">
        <f>IF(tblSalaries[[#This Row],[Years of Experience]]="",0,"0")</f>
        <v>0</v>
      </c>
      <c r="Z431"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431" s="11">
        <f>IF(tblSalaries[[#This Row],[Salary in USD]]&lt;1000,1,0)</f>
        <v>0</v>
      </c>
      <c r="AB431" s="11">
        <f>IF(AND(tblSalaries[[#This Row],[Salary in USD]]&gt;1000,tblSalaries[[#This Row],[Salary in USD]]&lt;2000),1,0)</f>
        <v>0</v>
      </c>
    </row>
    <row r="432" spans="2:28" ht="15" customHeight="1">
      <c r="B432" t="s">
        <v>2435</v>
      </c>
      <c r="C432" s="1">
        <v>41055.107372685183</v>
      </c>
      <c r="D432" s="4">
        <v>90000</v>
      </c>
      <c r="E432">
        <v>90000</v>
      </c>
      <c r="F432" t="s">
        <v>6</v>
      </c>
      <c r="G432">
        <f>tblSalaries[[#This Row],[clean Salary (in local currency)]]*VLOOKUP(tblSalaries[[#This Row],[Currency]],tblXrate[],2,FALSE)</f>
        <v>90000</v>
      </c>
      <c r="H432" t="s">
        <v>527</v>
      </c>
      <c r="I432" t="s">
        <v>20</v>
      </c>
      <c r="J432" t="s">
        <v>15</v>
      </c>
      <c r="K432" t="str">
        <f>VLOOKUP(tblSalaries[[#This Row],[Where do you work]],tblCountries[[Actual]:[Mapping]],2,FALSE)</f>
        <v>USA</v>
      </c>
      <c r="L432" t="s">
        <v>25</v>
      </c>
      <c r="O432" s="10">
        <f>IF(ISERROR(FIND("1",tblSalaries[[#This Row],[How many hours of a day you work on Excel]])),"",1)</f>
        <v>1</v>
      </c>
      <c r="P432" s="11">
        <f>IF(ISERROR(FIND("2",tblSalaries[[#This Row],[How many hours of a day you work on Excel]])),"",2)</f>
        <v>2</v>
      </c>
      <c r="Q432" s="10" t="str">
        <f>IF(ISERROR(FIND("3",tblSalaries[[#This Row],[How many hours of a day you work on Excel]])),"",3)</f>
        <v/>
      </c>
      <c r="R432" s="10" t="str">
        <f>IF(ISERROR(FIND("4",tblSalaries[[#This Row],[How many hours of a day you work on Excel]])),"",4)</f>
        <v/>
      </c>
      <c r="S432" s="10" t="str">
        <f>IF(ISERROR(FIND("5",tblSalaries[[#This Row],[How many hours of a day you work on Excel]])),"",5)</f>
        <v/>
      </c>
      <c r="T432" s="10" t="str">
        <f>IF(ISERROR(FIND("6",tblSalaries[[#This Row],[How many hours of a day you work on Excel]])),"",6)</f>
        <v/>
      </c>
      <c r="U432" s="11" t="str">
        <f>IF(ISERROR(FIND("7",tblSalaries[[#This Row],[How many hours of a day you work on Excel]])),"",7)</f>
        <v/>
      </c>
      <c r="V432" s="11" t="str">
        <f>IF(ISERROR(FIND("8",tblSalaries[[#This Row],[How many hours of a day you work on Excel]])),"",8)</f>
        <v/>
      </c>
      <c r="W432" s="11">
        <f>IF(MAX(tblSalaries[[#This Row],[1 hour]:[8 hours]])=0,#N/A,MAX(tblSalaries[[#This Row],[1 hour]:[8 hours]]))</f>
        <v>2</v>
      </c>
      <c r="X432" s="11">
        <f>IF(ISERROR(tblSalaries[[#This Row],[max h]]),1,tblSalaries[[#This Row],[Salary in USD]]/tblSalaries[[#This Row],[max h]]/260)</f>
        <v>173.07692307692307</v>
      </c>
      <c r="Y432" s="11">
        <f>IF(tblSalaries[[#This Row],[Years of Experience]]="",0,"0")</f>
        <v>0</v>
      </c>
      <c r="Z432"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432" s="11">
        <f>IF(tblSalaries[[#This Row],[Salary in USD]]&lt;1000,1,0)</f>
        <v>0</v>
      </c>
      <c r="AB432" s="11">
        <f>IF(AND(tblSalaries[[#This Row],[Salary in USD]]&gt;1000,tblSalaries[[#This Row],[Salary in USD]]&lt;2000),1,0)</f>
        <v>0</v>
      </c>
    </row>
    <row r="433" spans="2:28" ht="15" customHeight="1">
      <c r="B433" t="s">
        <v>2436</v>
      </c>
      <c r="C433" s="1">
        <v>41055.107754629629</v>
      </c>
      <c r="D433" s="4">
        <v>8500</v>
      </c>
      <c r="E433">
        <v>8500</v>
      </c>
      <c r="F433" t="s">
        <v>6</v>
      </c>
      <c r="G433">
        <f>tblSalaries[[#This Row],[clean Salary (in local currency)]]*VLOOKUP(tblSalaries[[#This Row],[Currency]],tblXrate[],2,FALSE)</f>
        <v>8500</v>
      </c>
      <c r="H433" t="s">
        <v>528</v>
      </c>
      <c r="I433" t="s">
        <v>20</v>
      </c>
      <c r="J433" t="s">
        <v>184</v>
      </c>
      <c r="K433" t="str">
        <f>VLOOKUP(tblSalaries[[#This Row],[Where do you work]],tblCountries[[Actual]:[Mapping]],2,FALSE)</f>
        <v>Colombia</v>
      </c>
      <c r="L433" t="s">
        <v>25</v>
      </c>
      <c r="O433" s="10">
        <f>IF(ISERROR(FIND("1",tblSalaries[[#This Row],[How many hours of a day you work on Excel]])),"",1)</f>
        <v>1</v>
      </c>
      <c r="P433" s="11">
        <f>IF(ISERROR(FIND("2",tblSalaries[[#This Row],[How many hours of a day you work on Excel]])),"",2)</f>
        <v>2</v>
      </c>
      <c r="Q433" s="10" t="str">
        <f>IF(ISERROR(FIND("3",tblSalaries[[#This Row],[How many hours of a day you work on Excel]])),"",3)</f>
        <v/>
      </c>
      <c r="R433" s="10" t="str">
        <f>IF(ISERROR(FIND("4",tblSalaries[[#This Row],[How many hours of a day you work on Excel]])),"",4)</f>
        <v/>
      </c>
      <c r="S433" s="10" t="str">
        <f>IF(ISERROR(FIND("5",tblSalaries[[#This Row],[How many hours of a day you work on Excel]])),"",5)</f>
        <v/>
      </c>
      <c r="T433" s="10" t="str">
        <f>IF(ISERROR(FIND("6",tblSalaries[[#This Row],[How many hours of a day you work on Excel]])),"",6)</f>
        <v/>
      </c>
      <c r="U433" s="11" t="str">
        <f>IF(ISERROR(FIND("7",tblSalaries[[#This Row],[How many hours of a day you work on Excel]])),"",7)</f>
        <v/>
      </c>
      <c r="V433" s="11" t="str">
        <f>IF(ISERROR(FIND("8",tblSalaries[[#This Row],[How many hours of a day you work on Excel]])),"",8)</f>
        <v/>
      </c>
      <c r="W433" s="11">
        <f>IF(MAX(tblSalaries[[#This Row],[1 hour]:[8 hours]])=0,#N/A,MAX(tblSalaries[[#This Row],[1 hour]:[8 hours]]))</f>
        <v>2</v>
      </c>
      <c r="X433" s="11">
        <f>IF(ISERROR(tblSalaries[[#This Row],[max h]]),1,tblSalaries[[#This Row],[Salary in USD]]/tblSalaries[[#This Row],[max h]]/260)</f>
        <v>16.346153846153847</v>
      </c>
      <c r="Y433" s="11">
        <f>IF(tblSalaries[[#This Row],[Years of Experience]]="",0,"0")</f>
        <v>0</v>
      </c>
      <c r="Z433"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433" s="11">
        <f>IF(tblSalaries[[#This Row],[Salary in USD]]&lt;1000,1,0)</f>
        <v>0</v>
      </c>
      <c r="AB433" s="11">
        <f>IF(AND(tblSalaries[[#This Row],[Salary in USD]]&gt;1000,tblSalaries[[#This Row],[Salary in USD]]&lt;2000),1,0)</f>
        <v>0</v>
      </c>
    </row>
    <row r="434" spans="2:28" ht="15" customHeight="1">
      <c r="B434" t="s">
        <v>2437</v>
      </c>
      <c r="C434" s="1">
        <v>41055.107766203706</v>
      </c>
      <c r="D434" s="4">
        <v>75000</v>
      </c>
      <c r="E434">
        <v>75000</v>
      </c>
      <c r="F434" t="s">
        <v>6</v>
      </c>
      <c r="G434">
        <f>tblSalaries[[#This Row],[clean Salary (in local currency)]]*VLOOKUP(tblSalaries[[#This Row],[Currency]],tblXrate[],2,FALSE)</f>
        <v>75000</v>
      </c>
      <c r="H434" t="s">
        <v>529</v>
      </c>
      <c r="I434" t="s">
        <v>20</v>
      </c>
      <c r="J434" t="s">
        <v>15</v>
      </c>
      <c r="K434" t="str">
        <f>VLOOKUP(tblSalaries[[#This Row],[Where do you work]],tblCountries[[Actual]:[Mapping]],2,FALSE)</f>
        <v>USA</v>
      </c>
      <c r="L434" t="s">
        <v>9</v>
      </c>
      <c r="O434" s="10" t="str">
        <f>IF(ISERROR(FIND("1",tblSalaries[[#This Row],[How many hours of a day you work on Excel]])),"",1)</f>
        <v/>
      </c>
      <c r="P434" s="11" t="str">
        <f>IF(ISERROR(FIND("2",tblSalaries[[#This Row],[How many hours of a day you work on Excel]])),"",2)</f>
        <v/>
      </c>
      <c r="Q434" s="10" t="str">
        <f>IF(ISERROR(FIND("3",tblSalaries[[#This Row],[How many hours of a day you work on Excel]])),"",3)</f>
        <v/>
      </c>
      <c r="R434" s="10">
        <f>IF(ISERROR(FIND("4",tblSalaries[[#This Row],[How many hours of a day you work on Excel]])),"",4)</f>
        <v>4</v>
      </c>
      <c r="S434" s="10" t="str">
        <f>IF(ISERROR(FIND("5",tblSalaries[[#This Row],[How many hours of a day you work on Excel]])),"",5)</f>
        <v/>
      </c>
      <c r="T434" s="10">
        <f>IF(ISERROR(FIND("6",tblSalaries[[#This Row],[How many hours of a day you work on Excel]])),"",6)</f>
        <v>6</v>
      </c>
      <c r="U434" s="11" t="str">
        <f>IF(ISERROR(FIND("7",tblSalaries[[#This Row],[How many hours of a day you work on Excel]])),"",7)</f>
        <v/>
      </c>
      <c r="V434" s="11" t="str">
        <f>IF(ISERROR(FIND("8",tblSalaries[[#This Row],[How many hours of a day you work on Excel]])),"",8)</f>
        <v/>
      </c>
      <c r="W434" s="11">
        <f>IF(MAX(tblSalaries[[#This Row],[1 hour]:[8 hours]])=0,#N/A,MAX(tblSalaries[[#This Row],[1 hour]:[8 hours]]))</f>
        <v>6</v>
      </c>
      <c r="X434" s="11">
        <f>IF(ISERROR(tblSalaries[[#This Row],[max h]]),1,tblSalaries[[#This Row],[Salary in USD]]/tblSalaries[[#This Row],[max h]]/260)</f>
        <v>48.07692307692308</v>
      </c>
      <c r="Y434" s="11">
        <f>IF(tblSalaries[[#This Row],[Years of Experience]]="",0,"0")</f>
        <v>0</v>
      </c>
      <c r="Z434"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434" s="11">
        <f>IF(tblSalaries[[#This Row],[Salary in USD]]&lt;1000,1,0)</f>
        <v>0</v>
      </c>
      <c r="AB434" s="11">
        <f>IF(AND(tblSalaries[[#This Row],[Salary in USD]]&gt;1000,tblSalaries[[#This Row],[Salary in USD]]&lt;2000),1,0)</f>
        <v>0</v>
      </c>
    </row>
    <row r="435" spans="2:28" ht="15" customHeight="1">
      <c r="B435" t="s">
        <v>2438</v>
      </c>
      <c r="C435" s="1">
        <v>41055.109606481485</v>
      </c>
      <c r="D435" s="4">
        <v>72000</v>
      </c>
      <c r="E435">
        <v>72000</v>
      </c>
      <c r="F435" t="s">
        <v>6</v>
      </c>
      <c r="G435">
        <f>tblSalaries[[#This Row],[clean Salary (in local currency)]]*VLOOKUP(tblSalaries[[#This Row],[Currency]],tblXrate[],2,FALSE)</f>
        <v>72000</v>
      </c>
      <c r="H435" t="s">
        <v>530</v>
      </c>
      <c r="I435" t="s">
        <v>20</v>
      </c>
      <c r="J435" t="s">
        <v>15</v>
      </c>
      <c r="K435" t="str">
        <f>VLOOKUP(tblSalaries[[#This Row],[Where do you work]],tblCountries[[Actual]:[Mapping]],2,FALSE)</f>
        <v>USA</v>
      </c>
      <c r="L435" t="s">
        <v>18</v>
      </c>
      <c r="O435" s="10" t="str">
        <f>IF(ISERROR(FIND("1",tblSalaries[[#This Row],[How many hours of a day you work on Excel]])),"",1)</f>
        <v/>
      </c>
      <c r="P435" s="11">
        <f>IF(ISERROR(FIND("2",tblSalaries[[#This Row],[How many hours of a day you work on Excel]])),"",2)</f>
        <v>2</v>
      </c>
      <c r="Q435" s="10">
        <f>IF(ISERROR(FIND("3",tblSalaries[[#This Row],[How many hours of a day you work on Excel]])),"",3)</f>
        <v>3</v>
      </c>
      <c r="R435" s="10" t="str">
        <f>IF(ISERROR(FIND("4",tblSalaries[[#This Row],[How many hours of a day you work on Excel]])),"",4)</f>
        <v/>
      </c>
      <c r="S435" s="10" t="str">
        <f>IF(ISERROR(FIND("5",tblSalaries[[#This Row],[How many hours of a day you work on Excel]])),"",5)</f>
        <v/>
      </c>
      <c r="T435" s="10" t="str">
        <f>IF(ISERROR(FIND("6",tblSalaries[[#This Row],[How many hours of a day you work on Excel]])),"",6)</f>
        <v/>
      </c>
      <c r="U435" s="11" t="str">
        <f>IF(ISERROR(FIND("7",tblSalaries[[#This Row],[How many hours of a day you work on Excel]])),"",7)</f>
        <v/>
      </c>
      <c r="V435" s="11" t="str">
        <f>IF(ISERROR(FIND("8",tblSalaries[[#This Row],[How many hours of a day you work on Excel]])),"",8)</f>
        <v/>
      </c>
      <c r="W435" s="11">
        <f>IF(MAX(tblSalaries[[#This Row],[1 hour]:[8 hours]])=0,#N/A,MAX(tblSalaries[[#This Row],[1 hour]:[8 hours]]))</f>
        <v>3</v>
      </c>
      <c r="X435" s="11">
        <f>IF(ISERROR(tblSalaries[[#This Row],[max h]]),1,tblSalaries[[#This Row],[Salary in USD]]/tblSalaries[[#This Row],[max h]]/260)</f>
        <v>92.307692307692307</v>
      </c>
      <c r="Y435" s="11">
        <f>IF(tblSalaries[[#This Row],[Years of Experience]]="",0,"0")</f>
        <v>0</v>
      </c>
      <c r="Z435"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435" s="11">
        <f>IF(tblSalaries[[#This Row],[Salary in USD]]&lt;1000,1,0)</f>
        <v>0</v>
      </c>
      <c r="AB435" s="11">
        <f>IF(AND(tblSalaries[[#This Row],[Salary in USD]]&gt;1000,tblSalaries[[#This Row],[Salary in USD]]&lt;2000),1,0)</f>
        <v>0</v>
      </c>
    </row>
    <row r="436" spans="2:28" ht="15" customHeight="1">
      <c r="B436" t="s">
        <v>2439</v>
      </c>
      <c r="C436" s="1">
        <v>41055.110115740739</v>
      </c>
      <c r="D436" s="4">
        <v>65000</v>
      </c>
      <c r="E436">
        <v>65000</v>
      </c>
      <c r="F436" t="s">
        <v>6</v>
      </c>
      <c r="G436">
        <f>tblSalaries[[#This Row],[clean Salary (in local currency)]]*VLOOKUP(tblSalaries[[#This Row],[Currency]],tblXrate[],2,FALSE)</f>
        <v>65000</v>
      </c>
      <c r="H436" t="s">
        <v>531</v>
      </c>
      <c r="I436" t="s">
        <v>20</v>
      </c>
      <c r="J436" t="s">
        <v>15</v>
      </c>
      <c r="K436" t="str">
        <f>VLOOKUP(tblSalaries[[#This Row],[Where do you work]],tblCountries[[Actual]:[Mapping]],2,FALSE)</f>
        <v>USA</v>
      </c>
      <c r="L436" t="s">
        <v>9</v>
      </c>
      <c r="O436" s="10" t="str">
        <f>IF(ISERROR(FIND("1",tblSalaries[[#This Row],[How many hours of a day you work on Excel]])),"",1)</f>
        <v/>
      </c>
      <c r="P436" s="11" t="str">
        <f>IF(ISERROR(FIND("2",tblSalaries[[#This Row],[How many hours of a day you work on Excel]])),"",2)</f>
        <v/>
      </c>
      <c r="Q436" s="10" t="str">
        <f>IF(ISERROR(FIND("3",tblSalaries[[#This Row],[How many hours of a day you work on Excel]])),"",3)</f>
        <v/>
      </c>
      <c r="R436" s="10">
        <f>IF(ISERROR(FIND("4",tblSalaries[[#This Row],[How many hours of a day you work on Excel]])),"",4)</f>
        <v>4</v>
      </c>
      <c r="S436" s="10" t="str">
        <f>IF(ISERROR(FIND("5",tblSalaries[[#This Row],[How many hours of a day you work on Excel]])),"",5)</f>
        <v/>
      </c>
      <c r="T436" s="10">
        <f>IF(ISERROR(FIND("6",tblSalaries[[#This Row],[How many hours of a day you work on Excel]])),"",6)</f>
        <v>6</v>
      </c>
      <c r="U436" s="11" t="str">
        <f>IF(ISERROR(FIND("7",tblSalaries[[#This Row],[How many hours of a day you work on Excel]])),"",7)</f>
        <v/>
      </c>
      <c r="V436" s="11" t="str">
        <f>IF(ISERROR(FIND("8",tblSalaries[[#This Row],[How many hours of a day you work on Excel]])),"",8)</f>
        <v/>
      </c>
      <c r="W436" s="11">
        <f>IF(MAX(tblSalaries[[#This Row],[1 hour]:[8 hours]])=0,#N/A,MAX(tblSalaries[[#This Row],[1 hour]:[8 hours]]))</f>
        <v>6</v>
      </c>
      <c r="X436" s="11">
        <f>IF(ISERROR(tblSalaries[[#This Row],[max h]]),1,tblSalaries[[#This Row],[Salary in USD]]/tblSalaries[[#This Row],[max h]]/260)</f>
        <v>41.666666666666671</v>
      </c>
      <c r="Y436" s="11">
        <f>IF(tblSalaries[[#This Row],[Years of Experience]]="",0,"0")</f>
        <v>0</v>
      </c>
      <c r="Z436"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436" s="11">
        <f>IF(tblSalaries[[#This Row],[Salary in USD]]&lt;1000,1,0)</f>
        <v>0</v>
      </c>
      <c r="AB436" s="11">
        <f>IF(AND(tblSalaries[[#This Row],[Salary in USD]]&gt;1000,tblSalaries[[#This Row],[Salary in USD]]&lt;2000),1,0)</f>
        <v>0</v>
      </c>
    </row>
    <row r="437" spans="2:28" ht="15" customHeight="1">
      <c r="B437" t="s">
        <v>2440</v>
      </c>
      <c r="C437" s="1">
        <v>41055.111064814817</v>
      </c>
      <c r="D437" s="4">
        <v>120000</v>
      </c>
      <c r="E437">
        <v>120000</v>
      </c>
      <c r="F437" t="s">
        <v>6</v>
      </c>
      <c r="G437">
        <f>tblSalaries[[#This Row],[clean Salary (in local currency)]]*VLOOKUP(tblSalaries[[#This Row],[Currency]],tblXrate[],2,FALSE)</f>
        <v>120000</v>
      </c>
      <c r="H437" t="s">
        <v>139</v>
      </c>
      <c r="I437" t="s">
        <v>4001</v>
      </c>
      <c r="J437" t="s">
        <v>15</v>
      </c>
      <c r="K437" t="str">
        <f>VLOOKUP(tblSalaries[[#This Row],[Where do you work]],tblCountries[[Actual]:[Mapping]],2,FALSE)</f>
        <v>USA</v>
      </c>
      <c r="L437" t="s">
        <v>25</v>
      </c>
      <c r="O437" s="10">
        <f>IF(ISERROR(FIND("1",tblSalaries[[#This Row],[How many hours of a day you work on Excel]])),"",1)</f>
        <v>1</v>
      </c>
      <c r="P437" s="11">
        <f>IF(ISERROR(FIND("2",tblSalaries[[#This Row],[How many hours of a day you work on Excel]])),"",2)</f>
        <v>2</v>
      </c>
      <c r="Q437" s="10" t="str">
        <f>IF(ISERROR(FIND("3",tblSalaries[[#This Row],[How many hours of a day you work on Excel]])),"",3)</f>
        <v/>
      </c>
      <c r="R437" s="10" t="str">
        <f>IF(ISERROR(FIND("4",tblSalaries[[#This Row],[How many hours of a day you work on Excel]])),"",4)</f>
        <v/>
      </c>
      <c r="S437" s="10" t="str">
        <f>IF(ISERROR(FIND("5",tblSalaries[[#This Row],[How many hours of a day you work on Excel]])),"",5)</f>
        <v/>
      </c>
      <c r="T437" s="10" t="str">
        <f>IF(ISERROR(FIND("6",tblSalaries[[#This Row],[How many hours of a day you work on Excel]])),"",6)</f>
        <v/>
      </c>
      <c r="U437" s="11" t="str">
        <f>IF(ISERROR(FIND("7",tblSalaries[[#This Row],[How many hours of a day you work on Excel]])),"",7)</f>
        <v/>
      </c>
      <c r="V437" s="11" t="str">
        <f>IF(ISERROR(FIND("8",tblSalaries[[#This Row],[How many hours of a day you work on Excel]])),"",8)</f>
        <v/>
      </c>
      <c r="W437" s="11">
        <f>IF(MAX(tblSalaries[[#This Row],[1 hour]:[8 hours]])=0,#N/A,MAX(tblSalaries[[#This Row],[1 hour]:[8 hours]]))</f>
        <v>2</v>
      </c>
      <c r="X437" s="11">
        <f>IF(ISERROR(tblSalaries[[#This Row],[max h]]),1,tblSalaries[[#This Row],[Salary in USD]]/tblSalaries[[#This Row],[max h]]/260)</f>
        <v>230.76923076923077</v>
      </c>
      <c r="Y437" s="11">
        <f>IF(tblSalaries[[#This Row],[Years of Experience]]="",0,"0")</f>
        <v>0</v>
      </c>
      <c r="Z437"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437" s="11">
        <f>IF(tblSalaries[[#This Row],[Salary in USD]]&lt;1000,1,0)</f>
        <v>0</v>
      </c>
      <c r="AB437" s="11">
        <f>IF(AND(tblSalaries[[#This Row],[Salary in USD]]&gt;1000,tblSalaries[[#This Row],[Salary in USD]]&lt;2000),1,0)</f>
        <v>0</v>
      </c>
    </row>
    <row r="438" spans="2:28" ht="15" customHeight="1">
      <c r="B438" t="s">
        <v>2441</v>
      </c>
      <c r="C438" s="1">
        <v>41055.111562500002</v>
      </c>
      <c r="D438" s="4" t="s">
        <v>532</v>
      </c>
      <c r="E438">
        <v>4000000</v>
      </c>
      <c r="F438" t="s">
        <v>40</v>
      </c>
      <c r="G438">
        <f>tblSalaries[[#This Row],[clean Salary (in local currency)]]*VLOOKUP(tblSalaries[[#This Row],[Currency]],tblXrate[],2,FALSE)</f>
        <v>71231.666749770273</v>
      </c>
      <c r="H438" t="s">
        <v>533</v>
      </c>
      <c r="I438" t="s">
        <v>310</v>
      </c>
      <c r="J438" t="s">
        <v>8</v>
      </c>
      <c r="K438" t="str">
        <f>VLOOKUP(tblSalaries[[#This Row],[Where do you work]],tblCountries[[Actual]:[Mapping]],2,FALSE)</f>
        <v>India</v>
      </c>
      <c r="L438" t="s">
        <v>13</v>
      </c>
      <c r="O438" s="10" t="str">
        <f>IF(ISERROR(FIND("1",tblSalaries[[#This Row],[How many hours of a day you work on Excel]])),"",1)</f>
        <v/>
      </c>
      <c r="P438" s="11" t="str">
        <f>IF(ISERROR(FIND("2",tblSalaries[[#This Row],[How many hours of a day you work on Excel]])),"",2)</f>
        <v/>
      </c>
      <c r="Q438" s="10" t="str">
        <f>IF(ISERROR(FIND("3",tblSalaries[[#This Row],[How many hours of a day you work on Excel]])),"",3)</f>
        <v/>
      </c>
      <c r="R438" s="10" t="str">
        <f>IF(ISERROR(FIND("4",tblSalaries[[#This Row],[How many hours of a day you work on Excel]])),"",4)</f>
        <v/>
      </c>
      <c r="S438" s="10" t="str">
        <f>IF(ISERROR(FIND("5",tblSalaries[[#This Row],[How many hours of a day you work on Excel]])),"",5)</f>
        <v/>
      </c>
      <c r="T438" s="10" t="str">
        <f>IF(ISERROR(FIND("6",tblSalaries[[#This Row],[How many hours of a day you work on Excel]])),"",6)</f>
        <v/>
      </c>
      <c r="U438" s="11" t="str">
        <f>IF(ISERROR(FIND("7",tblSalaries[[#This Row],[How many hours of a day you work on Excel]])),"",7)</f>
        <v/>
      </c>
      <c r="V438" s="11">
        <f>IF(ISERROR(FIND("8",tblSalaries[[#This Row],[How many hours of a day you work on Excel]])),"",8)</f>
        <v>8</v>
      </c>
      <c r="W438" s="11">
        <f>IF(MAX(tblSalaries[[#This Row],[1 hour]:[8 hours]])=0,#N/A,MAX(tblSalaries[[#This Row],[1 hour]:[8 hours]]))</f>
        <v>8</v>
      </c>
      <c r="X438" s="11">
        <f>IF(ISERROR(tblSalaries[[#This Row],[max h]]),1,tblSalaries[[#This Row],[Salary in USD]]/tblSalaries[[#This Row],[max h]]/260)</f>
        <v>34.245993629697246</v>
      </c>
      <c r="Y438" s="11">
        <f>IF(tblSalaries[[#This Row],[Years of Experience]]="",0,"0")</f>
        <v>0</v>
      </c>
      <c r="Z438"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438" s="11">
        <f>IF(tblSalaries[[#This Row],[Salary in USD]]&lt;1000,1,0)</f>
        <v>0</v>
      </c>
      <c r="AB438" s="11">
        <f>IF(AND(tblSalaries[[#This Row],[Salary in USD]]&gt;1000,tblSalaries[[#This Row],[Salary in USD]]&lt;2000),1,0)</f>
        <v>0</v>
      </c>
    </row>
    <row r="439" spans="2:28" ht="15" customHeight="1">
      <c r="B439" t="s">
        <v>2442</v>
      </c>
      <c r="C439" s="1">
        <v>41055.11273148148</v>
      </c>
      <c r="D439" s="4" t="s">
        <v>534</v>
      </c>
      <c r="E439">
        <v>300000</v>
      </c>
      <c r="F439" t="s">
        <v>40</v>
      </c>
      <c r="G439">
        <f>tblSalaries[[#This Row],[clean Salary (in local currency)]]*VLOOKUP(tblSalaries[[#This Row],[Currency]],tblXrate[],2,FALSE)</f>
        <v>5342.3750062327708</v>
      </c>
      <c r="H439" t="s">
        <v>535</v>
      </c>
      <c r="I439" t="s">
        <v>52</v>
      </c>
      <c r="J439" t="s">
        <v>8</v>
      </c>
      <c r="K439" t="str">
        <f>VLOOKUP(tblSalaries[[#This Row],[Where do you work]],tblCountries[[Actual]:[Mapping]],2,FALSE)</f>
        <v>India</v>
      </c>
      <c r="L439" t="s">
        <v>9</v>
      </c>
      <c r="O439" s="10" t="str">
        <f>IF(ISERROR(FIND("1",tblSalaries[[#This Row],[How many hours of a day you work on Excel]])),"",1)</f>
        <v/>
      </c>
      <c r="P439" s="11" t="str">
        <f>IF(ISERROR(FIND("2",tblSalaries[[#This Row],[How many hours of a day you work on Excel]])),"",2)</f>
        <v/>
      </c>
      <c r="Q439" s="10" t="str">
        <f>IF(ISERROR(FIND("3",tblSalaries[[#This Row],[How many hours of a day you work on Excel]])),"",3)</f>
        <v/>
      </c>
      <c r="R439" s="10">
        <f>IF(ISERROR(FIND("4",tblSalaries[[#This Row],[How many hours of a day you work on Excel]])),"",4)</f>
        <v>4</v>
      </c>
      <c r="S439" s="10" t="str">
        <f>IF(ISERROR(FIND("5",tblSalaries[[#This Row],[How many hours of a day you work on Excel]])),"",5)</f>
        <v/>
      </c>
      <c r="T439" s="10">
        <f>IF(ISERROR(FIND("6",tblSalaries[[#This Row],[How many hours of a day you work on Excel]])),"",6)</f>
        <v>6</v>
      </c>
      <c r="U439" s="11" t="str">
        <f>IF(ISERROR(FIND("7",tblSalaries[[#This Row],[How many hours of a day you work on Excel]])),"",7)</f>
        <v/>
      </c>
      <c r="V439" s="11" t="str">
        <f>IF(ISERROR(FIND("8",tblSalaries[[#This Row],[How many hours of a day you work on Excel]])),"",8)</f>
        <v/>
      </c>
      <c r="W439" s="11">
        <f>IF(MAX(tblSalaries[[#This Row],[1 hour]:[8 hours]])=0,#N/A,MAX(tblSalaries[[#This Row],[1 hour]:[8 hours]]))</f>
        <v>6</v>
      </c>
      <c r="X439" s="11">
        <f>IF(ISERROR(tblSalaries[[#This Row],[max h]]),1,tblSalaries[[#This Row],[Salary in USD]]/tblSalaries[[#This Row],[max h]]/260)</f>
        <v>3.4245993629697247</v>
      </c>
      <c r="Y439" s="11">
        <f>IF(tblSalaries[[#This Row],[Years of Experience]]="",0,"0")</f>
        <v>0</v>
      </c>
      <c r="Z439"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439" s="11">
        <f>IF(tblSalaries[[#This Row],[Salary in USD]]&lt;1000,1,0)</f>
        <v>0</v>
      </c>
      <c r="AB439" s="11">
        <f>IF(AND(tblSalaries[[#This Row],[Salary in USD]]&gt;1000,tblSalaries[[#This Row],[Salary in USD]]&lt;2000),1,0)</f>
        <v>0</v>
      </c>
    </row>
    <row r="440" spans="2:28" ht="15" customHeight="1">
      <c r="B440" t="s">
        <v>2443</v>
      </c>
      <c r="C440" s="1">
        <v>41055.113437499997</v>
      </c>
      <c r="D440" s="4">
        <v>1100000</v>
      </c>
      <c r="E440">
        <v>1100000</v>
      </c>
      <c r="F440" t="s">
        <v>40</v>
      </c>
      <c r="G440">
        <f>tblSalaries[[#This Row],[clean Salary (in local currency)]]*VLOOKUP(tblSalaries[[#This Row],[Currency]],tblXrate[],2,FALSE)</f>
        <v>19588.708356186824</v>
      </c>
      <c r="H440" t="s">
        <v>536</v>
      </c>
      <c r="I440" t="s">
        <v>52</v>
      </c>
      <c r="J440" t="s">
        <v>8</v>
      </c>
      <c r="K440" t="str">
        <f>VLOOKUP(tblSalaries[[#This Row],[Where do you work]],tblCountries[[Actual]:[Mapping]],2,FALSE)</f>
        <v>India</v>
      </c>
      <c r="L440" t="s">
        <v>9</v>
      </c>
      <c r="O440" s="10" t="str">
        <f>IF(ISERROR(FIND("1",tblSalaries[[#This Row],[How many hours of a day you work on Excel]])),"",1)</f>
        <v/>
      </c>
      <c r="P440" s="11" t="str">
        <f>IF(ISERROR(FIND("2",tblSalaries[[#This Row],[How many hours of a day you work on Excel]])),"",2)</f>
        <v/>
      </c>
      <c r="Q440" s="10" t="str">
        <f>IF(ISERROR(FIND("3",tblSalaries[[#This Row],[How many hours of a day you work on Excel]])),"",3)</f>
        <v/>
      </c>
      <c r="R440" s="10">
        <f>IF(ISERROR(FIND("4",tblSalaries[[#This Row],[How many hours of a day you work on Excel]])),"",4)</f>
        <v>4</v>
      </c>
      <c r="S440" s="10" t="str">
        <f>IF(ISERROR(FIND("5",tblSalaries[[#This Row],[How many hours of a day you work on Excel]])),"",5)</f>
        <v/>
      </c>
      <c r="T440" s="10">
        <f>IF(ISERROR(FIND("6",tblSalaries[[#This Row],[How many hours of a day you work on Excel]])),"",6)</f>
        <v>6</v>
      </c>
      <c r="U440" s="11" t="str">
        <f>IF(ISERROR(FIND("7",tblSalaries[[#This Row],[How many hours of a day you work on Excel]])),"",7)</f>
        <v/>
      </c>
      <c r="V440" s="11" t="str">
        <f>IF(ISERROR(FIND("8",tblSalaries[[#This Row],[How many hours of a day you work on Excel]])),"",8)</f>
        <v/>
      </c>
      <c r="W440" s="11">
        <f>IF(MAX(tblSalaries[[#This Row],[1 hour]:[8 hours]])=0,#N/A,MAX(tblSalaries[[#This Row],[1 hour]:[8 hours]]))</f>
        <v>6</v>
      </c>
      <c r="X440" s="11">
        <f>IF(ISERROR(tblSalaries[[#This Row],[max h]]),1,tblSalaries[[#This Row],[Salary in USD]]/tblSalaries[[#This Row],[max h]]/260)</f>
        <v>12.55686433088899</v>
      </c>
      <c r="Y440" s="11">
        <f>IF(tblSalaries[[#This Row],[Years of Experience]]="",0,"0")</f>
        <v>0</v>
      </c>
      <c r="Z440"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440" s="11">
        <f>IF(tblSalaries[[#This Row],[Salary in USD]]&lt;1000,1,0)</f>
        <v>0</v>
      </c>
      <c r="AB440" s="11">
        <f>IF(AND(tblSalaries[[#This Row],[Salary in USD]]&gt;1000,tblSalaries[[#This Row],[Salary in USD]]&lt;2000),1,0)</f>
        <v>0</v>
      </c>
    </row>
    <row r="441" spans="2:28" ht="15" customHeight="1">
      <c r="B441" t="s">
        <v>2444</v>
      </c>
      <c r="C441" s="1">
        <v>41055.115486111114</v>
      </c>
      <c r="D441" s="4">
        <v>80000</v>
      </c>
      <c r="E441">
        <v>80000</v>
      </c>
      <c r="F441" t="s">
        <v>6</v>
      </c>
      <c r="G441">
        <f>tblSalaries[[#This Row],[clean Salary (in local currency)]]*VLOOKUP(tblSalaries[[#This Row],[Currency]],tblXrate[],2,FALSE)</f>
        <v>80000</v>
      </c>
      <c r="H441" t="s">
        <v>537</v>
      </c>
      <c r="I441" t="s">
        <v>20</v>
      </c>
      <c r="J441" t="s">
        <v>15</v>
      </c>
      <c r="K441" t="str">
        <f>VLOOKUP(tblSalaries[[#This Row],[Where do you work]],tblCountries[[Actual]:[Mapping]],2,FALSE)</f>
        <v>USA</v>
      </c>
      <c r="L441" t="s">
        <v>9</v>
      </c>
      <c r="O441" s="10" t="str">
        <f>IF(ISERROR(FIND("1",tblSalaries[[#This Row],[How many hours of a day you work on Excel]])),"",1)</f>
        <v/>
      </c>
      <c r="P441" s="11" t="str">
        <f>IF(ISERROR(FIND("2",tblSalaries[[#This Row],[How many hours of a day you work on Excel]])),"",2)</f>
        <v/>
      </c>
      <c r="Q441" s="10" t="str">
        <f>IF(ISERROR(FIND("3",tblSalaries[[#This Row],[How many hours of a day you work on Excel]])),"",3)</f>
        <v/>
      </c>
      <c r="R441" s="10">
        <f>IF(ISERROR(FIND("4",tblSalaries[[#This Row],[How many hours of a day you work on Excel]])),"",4)</f>
        <v>4</v>
      </c>
      <c r="S441" s="10" t="str">
        <f>IF(ISERROR(FIND("5",tblSalaries[[#This Row],[How many hours of a day you work on Excel]])),"",5)</f>
        <v/>
      </c>
      <c r="T441" s="10">
        <f>IF(ISERROR(FIND("6",tblSalaries[[#This Row],[How many hours of a day you work on Excel]])),"",6)</f>
        <v>6</v>
      </c>
      <c r="U441" s="11" t="str">
        <f>IF(ISERROR(FIND("7",tblSalaries[[#This Row],[How many hours of a day you work on Excel]])),"",7)</f>
        <v/>
      </c>
      <c r="V441" s="11" t="str">
        <f>IF(ISERROR(FIND("8",tblSalaries[[#This Row],[How many hours of a day you work on Excel]])),"",8)</f>
        <v/>
      </c>
      <c r="W441" s="11">
        <f>IF(MAX(tblSalaries[[#This Row],[1 hour]:[8 hours]])=0,#N/A,MAX(tblSalaries[[#This Row],[1 hour]:[8 hours]]))</f>
        <v>6</v>
      </c>
      <c r="X441" s="11">
        <f>IF(ISERROR(tblSalaries[[#This Row],[max h]]),1,tblSalaries[[#This Row],[Salary in USD]]/tblSalaries[[#This Row],[max h]]/260)</f>
        <v>51.282051282051285</v>
      </c>
      <c r="Y441" s="11">
        <f>IF(tblSalaries[[#This Row],[Years of Experience]]="",0,"0")</f>
        <v>0</v>
      </c>
      <c r="Z441"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441" s="11">
        <f>IF(tblSalaries[[#This Row],[Salary in USD]]&lt;1000,1,0)</f>
        <v>0</v>
      </c>
      <c r="AB441" s="11">
        <f>IF(AND(tblSalaries[[#This Row],[Salary in USD]]&gt;1000,tblSalaries[[#This Row],[Salary in USD]]&lt;2000),1,0)</f>
        <v>0</v>
      </c>
    </row>
    <row r="442" spans="2:28" ht="15" customHeight="1">
      <c r="B442" t="s">
        <v>2445</v>
      </c>
      <c r="C442" s="1">
        <v>41055.115925925929</v>
      </c>
      <c r="D442" s="4" t="s">
        <v>538</v>
      </c>
      <c r="E442">
        <v>3000000</v>
      </c>
      <c r="F442" t="s">
        <v>40</v>
      </c>
      <c r="G442">
        <f>tblSalaries[[#This Row],[clean Salary (in local currency)]]*VLOOKUP(tblSalaries[[#This Row],[Currency]],tblXrate[],2,FALSE)</f>
        <v>53423.750062327701</v>
      </c>
      <c r="H442" t="s">
        <v>539</v>
      </c>
      <c r="I442" t="s">
        <v>52</v>
      </c>
      <c r="J442" t="s">
        <v>8</v>
      </c>
      <c r="K442" t="str">
        <f>VLOOKUP(tblSalaries[[#This Row],[Where do you work]],tblCountries[[Actual]:[Mapping]],2,FALSE)</f>
        <v>India</v>
      </c>
      <c r="L442" t="s">
        <v>9</v>
      </c>
      <c r="O442" s="10" t="str">
        <f>IF(ISERROR(FIND("1",tblSalaries[[#This Row],[How many hours of a day you work on Excel]])),"",1)</f>
        <v/>
      </c>
      <c r="P442" s="11" t="str">
        <f>IF(ISERROR(FIND("2",tblSalaries[[#This Row],[How many hours of a day you work on Excel]])),"",2)</f>
        <v/>
      </c>
      <c r="Q442" s="10" t="str">
        <f>IF(ISERROR(FIND("3",tblSalaries[[#This Row],[How many hours of a day you work on Excel]])),"",3)</f>
        <v/>
      </c>
      <c r="R442" s="10">
        <f>IF(ISERROR(FIND("4",tblSalaries[[#This Row],[How many hours of a day you work on Excel]])),"",4)</f>
        <v>4</v>
      </c>
      <c r="S442" s="10" t="str">
        <f>IF(ISERROR(FIND("5",tblSalaries[[#This Row],[How many hours of a day you work on Excel]])),"",5)</f>
        <v/>
      </c>
      <c r="T442" s="10">
        <f>IF(ISERROR(FIND("6",tblSalaries[[#This Row],[How many hours of a day you work on Excel]])),"",6)</f>
        <v>6</v>
      </c>
      <c r="U442" s="11" t="str">
        <f>IF(ISERROR(FIND("7",tblSalaries[[#This Row],[How many hours of a day you work on Excel]])),"",7)</f>
        <v/>
      </c>
      <c r="V442" s="11" t="str">
        <f>IF(ISERROR(FIND("8",tblSalaries[[#This Row],[How many hours of a day you work on Excel]])),"",8)</f>
        <v/>
      </c>
      <c r="W442" s="11">
        <f>IF(MAX(tblSalaries[[#This Row],[1 hour]:[8 hours]])=0,#N/A,MAX(tblSalaries[[#This Row],[1 hour]:[8 hours]]))</f>
        <v>6</v>
      </c>
      <c r="X442" s="11">
        <f>IF(ISERROR(tblSalaries[[#This Row],[max h]]),1,tblSalaries[[#This Row],[Salary in USD]]/tblSalaries[[#This Row],[max h]]/260)</f>
        <v>34.245993629697246</v>
      </c>
      <c r="Y442" s="11">
        <f>IF(tblSalaries[[#This Row],[Years of Experience]]="",0,"0")</f>
        <v>0</v>
      </c>
      <c r="Z442"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442" s="11">
        <f>IF(tblSalaries[[#This Row],[Salary in USD]]&lt;1000,1,0)</f>
        <v>0</v>
      </c>
      <c r="AB442" s="11">
        <f>IF(AND(tblSalaries[[#This Row],[Salary in USD]]&gt;1000,tblSalaries[[#This Row],[Salary in USD]]&lt;2000),1,0)</f>
        <v>0</v>
      </c>
    </row>
    <row r="443" spans="2:28" ht="15" customHeight="1">
      <c r="B443" t="s">
        <v>2446</v>
      </c>
      <c r="C443" s="1">
        <v>41055.117037037038</v>
      </c>
      <c r="D443" s="4">
        <v>110000</v>
      </c>
      <c r="E443">
        <v>110000</v>
      </c>
      <c r="F443" t="s">
        <v>86</v>
      </c>
      <c r="G443">
        <f>tblSalaries[[#This Row],[clean Salary (in local currency)]]*VLOOKUP(tblSalaries[[#This Row],[Currency]],tblXrate[],2,FALSE)</f>
        <v>108169.76753333595</v>
      </c>
      <c r="H443" t="s">
        <v>540</v>
      </c>
      <c r="I443" t="s">
        <v>488</v>
      </c>
      <c r="J443" t="s">
        <v>541</v>
      </c>
      <c r="K443" t="str">
        <f>VLOOKUP(tblSalaries[[#This Row],[Where do you work]],tblCountries[[Actual]:[Mapping]],2,FALSE)</f>
        <v>Canada</v>
      </c>
      <c r="L443" t="s">
        <v>18</v>
      </c>
      <c r="O443" s="10" t="str">
        <f>IF(ISERROR(FIND("1",tblSalaries[[#This Row],[How many hours of a day you work on Excel]])),"",1)</f>
        <v/>
      </c>
      <c r="P443" s="11">
        <f>IF(ISERROR(FIND("2",tblSalaries[[#This Row],[How many hours of a day you work on Excel]])),"",2)</f>
        <v>2</v>
      </c>
      <c r="Q443" s="10">
        <f>IF(ISERROR(FIND("3",tblSalaries[[#This Row],[How many hours of a day you work on Excel]])),"",3)</f>
        <v>3</v>
      </c>
      <c r="R443" s="10" t="str">
        <f>IF(ISERROR(FIND("4",tblSalaries[[#This Row],[How many hours of a day you work on Excel]])),"",4)</f>
        <v/>
      </c>
      <c r="S443" s="10" t="str">
        <f>IF(ISERROR(FIND("5",tblSalaries[[#This Row],[How many hours of a day you work on Excel]])),"",5)</f>
        <v/>
      </c>
      <c r="T443" s="10" t="str">
        <f>IF(ISERROR(FIND("6",tblSalaries[[#This Row],[How many hours of a day you work on Excel]])),"",6)</f>
        <v/>
      </c>
      <c r="U443" s="11" t="str">
        <f>IF(ISERROR(FIND("7",tblSalaries[[#This Row],[How many hours of a day you work on Excel]])),"",7)</f>
        <v/>
      </c>
      <c r="V443" s="11" t="str">
        <f>IF(ISERROR(FIND("8",tblSalaries[[#This Row],[How many hours of a day you work on Excel]])),"",8)</f>
        <v/>
      </c>
      <c r="W443" s="11">
        <f>IF(MAX(tblSalaries[[#This Row],[1 hour]:[8 hours]])=0,#N/A,MAX(tblSalaries[[#This Row],[1 hour]:[8 hours]]))</f>
        <v>3</v>
      </c>
      <c r="X443" s="11">
        <f>IF(ISERROR(tblSalaries[[#This Row],[max h]]),1,tblSalaries[[#This Row],[Salary in USD]]/tblSalaries[[#This Row],[max h]]/260)</f>
        <v>138.6791891453025</v>
      </c>
      <c r="Y443" s="11">
        <f>IF(tblSalaries[[#This Row],[Years of Experience]]="",0,"0")</f>
        <v>0</v>
      </c>
      <c r="Z443"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443" s="11">
        <f>IF(tblSalaries[[#This Row],[Salary in USD]]&lt;1000,1,0)</f>
        <v>0</v>
      </c>
      <c r="AB443" s="11">
        <f>IF(AND(tblSalaries[[#This Row],[Salary in USD]]&gt;1000,tblSalaries[[#This Row],[Salary in USD]]&lt;2000),1,0)</f>
        <v>0</v>
      </c>
    </row>
    <row r="444" spans="2:28" ht="15" customHeight="1">
      <c r="B444" t="s">
        <v>2447</v>
      </c>
      <c r="C444" s="1">
        <v>41055.117638888885</v>
      </c>
      <c r="D444" s="4">
        <v>51000</v>
      </c>
      <c r="E444">
        <v>51000</v>
      </c>
      <c r="F444" t="s">
        <v>6</v>
      </c>
      <c r="G444">
        <f>tblSalaries[[#This Row],[clean Salary (in local currency)]]*VLOOKUP(tblSalaries[[#This Row],[Currency]],tblXrate[],2,FALSE)</f>
        <v>51000</v>
      </c>
      <c r="H444" t="s">
        <v>542</v>
      </c>
      <c r="I444" t="s">
        <v>52</v>
      </c>
      <c r="J444" t="s">
        <v>15</v>
      </c>
      <c r="K444" t="str">
        <f>VLOOKUP(tblSalaries[[#This Row],[Where do you work]],tblCountries[[Actual]:[Mapping]],2,FALSE)</f>
        <v>USA</v>
      </c>
      <c r="L444" t="s">
        <v>18</v>
      </c>
      <c r="O444" s="10" t="str">
        <f>IF(ISERROR(FIND("1",tblSalaries[[#This Row],[How many hours of a day you work on Excel]])),"",1)</f>
        <v/>
      </c>
      <c r="P444" s="11">
        <f>IF(ISERROR(FIND("2",tblSalaries[[#This Row],[How many hours of a day you work on Excel]])),"",2)</f>
        <v>2</v>
      </c>
      <c r="Q444" s="10">
        <f>IF(ISERROR(FIND("3",tblSalaries[[#This Row],[How many hours of a day you work on Excel]])),"",3)</f>
        <v>3</v>
      </c>
      <c r="R444" s="10" t="str">
        <f>IF(ISERROR(FIND("4",tblSalaries[[#This Row],[How many hours of a day you work on Excel]])),"",4)</f>
        <v/>
      </c>
      <c r="S444" s="10" t="str">
        <f>IF(ISERROR(FIND("5",tblSalaries[[#This Row],[How many hours of a day you work on Excel]])),"",5)</f>
        <v/>
      </c>
      <c r="T444" s="10" t="str">
        <f>IF(ISERROR(FIND("6",tblSalaries[[#This Row],[How many hours of a day you work on Excel]])),"",6)</f>
        <v/>
      </c>
      <c r="U444" s="11" t="str">
        <f>IF(ISERROR(FIND("7",tblSalaries[[#This Row],[How many hours of a day you work on Excel]])),"",7)</f>
        <v/>
      </c>
      <c r="V444" s="11" t="str">
        <f>IF(ISERROR(FIND("8",tblSalaries[[#This Row],[How many hours of a day you work on Excel]])),"",8)</f>
        <v/>
      </c>
      <c r="W444" s="11">
        <f>IF(MAX(tblSalaries[[#This Row],[1 hour]:[8 hours]])=0,#N/A,MAX(tblSalaries[[#This Row],[1 hour]:[8 hours]]))</f>
        <v>3</v>
      </c>
      <c r="X444" s="11">
        <f>IF(ISERROR(tblSalaries[[#This Row],[max h]]),1,tblSalaries[[#This Row],[Salary in USD]]/tblSalaries[[#This Row],[max h]]/260)</f>
        <v>65.384615384615387</v>
      </c>
      <c r="Y444" s="11">
        <f>IF(tblSalaries[[#This Row],[Years of Experience]]="",0,"0")</f>
        <v>0</v>
      </c>
      <c r="Z444"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444" s="11">
        <f>IF(tblSalaries[[#This Row],[Salary in USD]]&lt;1000,1,0)</f>
        <v>0</v>
      </c>
      <c r="AB444" s="11">
        <f>IF(AND(tblSalaries[[#This Row],[Salary in USD]]&gt;1000,tblSalaries[[#This Row],[Salary in USD]]&lt;2000),1,0)</f>
        <v>0</v>
      </c>
    </row>
    <row r="445" spans="2:28" ht="15" customHeight="1">
      <c r="B445" t="s">
        <v>2448</v>
      </c>
      <c r="C445" s="1">
        <v>41055.11824074074</v>
      </c>
      <c r="D445" s="4" t="s">
        <v>543</v>
      </c>
      <c r="E445">
        <v>5000</v>
      </c>
      <c r="F445" t="s">
        <v>6</v>
      </c>
      <c r="G445">
        <f>tblSalaries[[#This Row],[clean Salary (in local currency)]]*VLOOKUP(tblSalaries[[#This Row],[Currency]],tblXrate[],2,FALSE)</f>
        <v>5000</v>
      </c>
      <c r="H445" t="s">
        <v>544</v>
      </c>
      <c r="I445" t="s">
        <v>3999</v>
      </c>
      <c r="J445" t="s">
        <v>8</v>
      </c>
      <c r="K445" t="str">
        <f>VLOOKUP(tblSalaries[[#This Row],[Where do you work]],tblCountries[[Actual]:[Mapping]],2,FALSE)</f>
        <v>India</v>
      </c>
      <c r="L445" t="s">
        <v>9</v>
      </c>
      <c r="O445" s="10" t="str">
        <f>IF(ISERROR(FIND("1",tblSalaries[[#This Row],[How many hours of a day you work on Excel]])),"",1)</f>
        <v/>
      </c>
      <c r="P445" s="11" t="str">
        <f>IF(ISERROR(FIND("2",tblSalaries[[#This Row],[How many hours of a day you work on Excel]])),"",2)</f>
        <v/>
      </c>
      <c r="Q445" s="10" t="str">
        <f>IF(ISERROR(FIND("3",tblSalaries[[#This Row],[How many hours of a day you work on Excel]])),"",3)</f>
        <v/>
      </c>
      <c r="R445" s="10">
        <f>IF(ISERROR(FIND("4",tblSalaries[[#This Row],[How many hours of a day you work on Excel]])),"",4)</f>
        <v>4</v>
      </c>
      <c r="S445" s="10" t="str">
        <f>IF(ISERROR(FIND("5",tblSalaries[[#This Row],[How many hours of a day you work on Excel]])),"",5)</f>
        <v/>
      </c>
      <c r="T445" s="10">
        <f>IF(ISERROR(FIND("6",tblSalaries[[#This Row],[How many hours of a day you work on Excel]])),"",6)</f>
        <v>6</v>
      </c>
      <c r="U445" s="11" t="str">
        <f>IF(ISERROR(FIND("7",tblSalaries[[#This Row],[How many hours of a day you work on Excel]])),"",7)</f>
        <v/>
      </c>
      <c r="V445" s="11" t="str">
        <f>IF(ISERROR(FIND("8",tblSalaries[[#This Row],[How many hours of a day you work on Excel]])),"",8)</f>
        <v/>
      </c>
      <c r="W445" s="11">
        <f>IF(MAX(tblSalaries[[#This Row],[1 hour]:[8 hours]])=0,#N/A,MAX(tblSalaries[[#This Row],[1 hour]:[8 hours]]))</f>
        <v>6</v>
      </c>
      <c r="X445" s="11">
        <f>IF(ISERROR(tblSalaries[[#This Row],[max h]]),1,tblSalaries[[#This Row],[Salary in USD]]/tblSalaries[[#This Row],[max h]]/260)</f>
        <v>3.2051282051282053</v>
      </c>
      <c r="Y445" s="11">
        <f>IF(tblSalaries[[#This Row],[Years of Experience]]="",0,"0")</f>
        <v>0</v>
      </c>
      <c r="Z445"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445" s="11">
        <f>IF(tblSalaries[[#This Row],[Salary in USD]]&lt;1000,1,0)</f>
        <v>0</v>
      </c>
      <c r="AB445" s="11">
        <f>IF(AND(tblSalaries[[#This Row],[Salary in USD]]&gt;1000,tblSalaries[[#This Row],[Salary in USD]]&lt;2000),1,0)</f>
        <v>0</v>
      </c>
    </row>
    <row r="446" spans="2:28" ht="15" customHeight="1">
      <c r="B446" t="s">
        <v>2449</v>
      </c>
      <c r="C446" s="1">
        <v>41055.120474537034</v>
      </c>
      <c r="D446" s="4">
        <v>74000</v>
      </c>
      <c r="E446">
        <v>74000</v>
      </c>
      <c r="F446" t="s">
        <v>6</v>
      </c>
      <c r="G446">
        <f>tblSalaries[[#This Row],[clean Salary (in local currency)]]*VLOOKUP(tblSalaries[[#This Row],[Currency]],tblXrate[],2,FALSE)</f>
        <v>74000</v>
      </c>
      <c r="H446" t="s">
        <v>279</v>
      </c>
      <c r="I446" t="s">
        <v>279</v>
      </c>
      <c r="J446" t="s">
        <v>15</v>
      </c>
      <c r="K446" t="str">
        <f>VLOOKUP(tblSalaries[[#This Row],[Where do you work]],tblCountries[[Actual]:[Mapping]],2,FALSE)</f>
        <v>USA</v>
      </c>
      <c r="L446" t="s">
        <v>9</v>
      </c>
      <c r="O446" s="10" t="str">
        <f>IF(ISERROR(FIND("1",tblSalaries[[#This Row],[How many hours of a day you work on Excel]])),"",1)</f>
        <v/>
      </c>
      <c r="P446" s="11" t="str">
        <f>IF(ISERROR(FIND("2",tblSalaries[[#This Row],[How many hours of a day you work on Excel]])),"",2)</f>
        <v/>
      </c>
      <c r="Q446" s="10" t="str">
        <f>IF(ISERROR(FIND("3",tblSalaries[[#This Row],[How many hours of a day you work on Excel]])),"",3)</f>
        <v/>
      </c>
      <c r="R446" s="10">
        <f>IF(ISERROR(FIND("4",tblSalaries[[#This Row],[How many hours of a day you work on Excel]])),"",4)</f>
        <v>4</v>
      </c>
      <c r="S446" s="10" t="str">
        <f>IF(ISERROR(FIND("5",tblSalaries[[#This Row],[How many hours of a day you work on Excel]])),"",5)</f>
        <v/>
      </c>
      <c r="T446" s="10">
        <f>IF(ISERROR(FIND("6",tblSalaries[[#This Row],[How many hours of a day you work on Excel]])),"",6)</f>
        <v>6</v>
      </c>
      <c r="U446" s="11" t="str">
        <f>IF(ISERROR(FIND("7",tblSalaries[[#This Row],[How many hours of a day you work on Excel]])),"",7)</f>
        <v/>
      </c>
      <c r="V446" s="11" t="str">
        <f>IF(ISERROR(FIND("8",tblSalaries[[#This Row],[How many hours of a day you work on Excel]])),"",8)</f>
        <v/>
      </c>
      <c r="W446" s="11">
        <f>IF(MAX(tblSalaries[[#This Row],[1 hour]:[8 hours]])=0,#N/A,MAX(tblSalaries[[#This Row],[1 hour]:[8 hours]]))</f>
        <v>6</v>
      </c>
      <c r="X446" s="11">
        <f>IF(ISERROR(tblSalaries[[#This Row],[max h]]),1,tblSalaries[[#This Row],[Salary in USD]]/tblSalaries[[#This Row],[max h]]/260)</f>
        <v>47.435897435897438</v>
      </c>
      <c r="Y446" s="11">
        <f>IF(tblSalaries[[#This Row],[Years of Experience]]="",0,"0")</f>
        <v>0</v>
      </c>
      <c r="Z446"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446" s="11">
        <f>IF(tblSalaries[[#This Row],[Salary in USD]]&lt;1000,1,0)</f>
        <v>0</v>
      </c>
      <c r="AB446" s="11">
        <f>IF(AND(tblSalaries[[#This Row],[Salary in USD]]&gt;1000,tblSalaries[[#This Row],[Salary in USD]]&lt;2000),1,0)</f>
        <v>0</v>
      </c>
    </row>
    <row r="447" spans="2:28" ht="15" customHeight="1">
      <c r="B447" t="s">
        <v>2450</v>
      </c>
      <c r="C447" s="1">
        <v>41055.120694444442</v>
      </c>
      <c r="D447" s="4" t="s">
        <v>330</v>
      </c>
      <c r="E447">
        <v>60000</v>
      </c>
      <c r="F447" t="s">
        <v>69</v>
      </c>
      <c r="G447">
        <f>tblSalaries[[#This Row],[clean Salary (in local currency)]]*VLOOKUP(tblSalaries[[#This Row],[Currency]],tblXrate[],2,FALSE)</f>
        <v>94570.696324037053</v>
      </c>
      <c r="H447" t="s">
        <v>325</v>
      </c>
      <c r="I447" t="s">
        <v>356</v>
      </c>
      <c r="J447" t="s">
        <v>71</v>
      </c>
      <c r="K447" t="str">
        <f>VLOOKUP(tblSalaries[[#This Row],[Where do you work]],tblCountries[[Actual]:[Mapping]],2,FALSE)</f>
        <v>UK</v>
      </c>
      <c r="L447" t="s">
        <v>9</v>
      </c>
      <c r="O447" s="10" t="str">
        <f>IF(ISERROR(FIND("1",tblSalaries[[#This Row],[How many hours of a day you work on Excel]])),"",1)</f>
        <v/>
      </c>
      <c r="P447" s="11" t="str">
        <f>IF(ISERROR(FIND("2",tblSalaries[[#This Row],[How many hours of a day you work on Excel]])),"",2)</f>
        <v/>
      </c>
      <c r="Q447" s="10" t="str">
        <f>IF(ISERROR(FIND("3",tblSalaries[[#This Row],[How many hours of a day you work on Excel]])),"",3)</f>
        <v/>
      </c>
      <c r="R447" s="10">
        <f>IF(ISERROR(FIND("4",tblSalaries[[#This Row],[How many hours of a day you work on Excel]])),"",4)</f>
        <v>4</v>
      </c>
      <c r="S447" s="10" t="str">
        <f>IF(ISERROR(FIND("5",tblSalaries[[#This Row],[How many hours of a day you work on Excel]])),"",5)</f>
        <v/>
      </c>
      <c r="T447" s="10">
        <f>IF(ISERROR(FIND("6",tblSalaries[[#This Row],[How many hours of a day you work on Excel]])),"",6)</f>
        <v>6</v>
      </c>
      <c r="U447" s="11" t="str">
        <f>IF(ISERROR(FIND("7",tblSalaries[[#This Row],[How many hours of a day you work on Excel]])),"",7)</f>
        <v/>
      </c>
      <c r="V447" s="11" t="str">
        <f>IF(ISERROR(FIND("8",tblSalaries[[#This Row],[How many hours of a day you work on Excel]])),"",8)</f>
        <v/>
      </c>
      <c r="W447" s="11">
        <f>IF(MAX(tblSalaries[[#This Row],[1 hour]:[8 hours]])=0,#N/A,MAX(tblSalaries[[#This Row],[1 hour]:[8 hours]]))</f>
        <v>6</v>
      </c>
      <c r="X447" s="11">
        <f>IF(ISERROR(tblSalaries[[#This Row],[max h]]),1,tblSalaries[[#This Row],[Salary in USD]]/tblSalaries[[#This Row],[max h]]/260)</f>
        <v>60.62224123335708</v>
      </c>
      <c r="Y447" s="11">
        <f>IF(tblSalaries[[#This Row],[Years of Experience]]="",0,"0")</f>
        <v>0</v>
      </c>
      <c r="Z447"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447" s="11">
        <f>IF(tblSalaries[[#This Row],[Salary in USD]]&lt;1000,1,0)</f>
        <v>0</v>
      </c>
      <c r="AB447" s="11">
        <f>IF(AND(tblSalaries[[#This Row],[Salary in USD]]&gt;1000,tblSalaries[[#This Row],[Salary in USD]]&lt;2000),1,0)</f>
        <v>0</v>
      </c>
    </row>
    <row r="448" spans="2:28" ht="15" customHeight="1">
      <c r="B448" t="s">
        <v>2451</v>
      </c>
      <c r="C448" s="1">
        <v>41055.121840277781</v>
      </c>
      <c r="D448" s="4">
        <v>50000</v>
      </c>
      <c r="E448">
        <v>50000</v>
      </c>
      <c r="F448" t="s">
        <v>6</v>
      </c>
      <c r="G448">
        <f>tblSalaries[[#This Row],[clean Salary (in local currency)]]*VLOOKUP(tblSalaries[[#This Row],[Currency]],tblXrate[],2,FALSE)</f>
        <v>50000</v>
      </c>
      <c r="H448" t="s">
        <v>545</v>
      </c>
      <c r="I448" t="s">
        <v>20</v>
      </c>
      <c r="J448" t="s">
        <v>15</v>
      </c>
      <c r="K448" t="str">
        <f>VLOOKUP(tblSalaries[[#This Row],[Where do you work]],tblCountries[[Actual]:[Mapping]],2,FALSE)</f>
        <v>USA</v>
      </c>
      <c r="L448" t="s">
        <v>9</v>
      </c>
      <c r="O448" s="10" t="str">
        <f>IF(ISERROR(FIND("1",tblSalaries[[#This Row],[How many hours of a day you work on Excel]])),"",1)</f>
        <v/>
      </c>
      <c r="P448" s="11" t="str">
        <f>IF(ISERROR(FIND("2",tblSalaries[[#This Row],[How many hours of a day you work on Excel]])),"",2)</f>
        <v/>
      </c>
      <c r="Q448" s="10" t="str">
        <f>IF(ISERROR(FIND("3",tblSalaries[[#This Row],[How many hours of a day you work on Excel]])),"",3)</f>
        <v/>
      </c>
      <c r="R448" s="10">
        <f>IF(ISERROR(FIND("4",tblSalaries[[#This Row],[How many hours of a day you work on Excel]])),"",4)</f>
        <v>4</v>
      </c>
      <c r="S448" s="10" t="str">
        <f>IF(ISERROR(FIND("5",tblSalaries[[#This Row],[How many hours of a day you work on Excel]])),"",5)</f>
        <v/>
      </c>
      <c r="T448" s="10">
        <f>IF(ISERROR(FIND("6",tblSalaries[[#This Row],[How many hours of a day you work on Excel]])),"",6)</f>
        <v>6</v>
      </c>
      <c r="U448" s="11" t="str">
        <f>IF(ISERROR(FIND("7",tblSalaries[[#This Row],[How many hours of a day you work on Excel]])),"",7)</f>
        <v/>
      </c>
      <c r="V448" s="11" t="str">
        <f>IF(ISERROR(FIND("8",tblSalaries[[#This Row],[How many hours of a day you work on Excel]])),"",8)</f>
        <v/>
      </c>
      <c r="W448" s="11">
        <f>IF(MAX(tblSalaries[[#This Row],[1 hour]:[8 hours]])=0,#N/A,MAX(tblSalaries[[#This Row],[1 hour]:[8 hours]]))</f>
        <v>6</v>
      </c>
      <c r="X448" s="11">
        <f>IF(ISERROR(tblSalaries[[#This Row],[max h]]),1,tblSalaries[[#This Row],[Salary in USD]]/tblSalaries[[#This Row],[max h]]/260)</f>
        <v>32.051282051282051</v>
      </c>
      <c r="Y448" s="11">
        <f>IF(tblSalaries[[#This Row],[Years of Experience]]="",0,"0")</f>
        <v>0</v>
      </c>
      <c r="Z448"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448" s="11">
        <f>IF(tblSalaries[[#This Row],[Salary in USD]]&lt;1000,1,0)</f>
        <v>0</v>
      </c>
      <c r="AB448" s="11">
        <f>IF(AND(tblSalaries[[#This Row],[Salary in USD]]&gt;1000,tblSalaries[[#This Row],[Salary in USD]]&lt;2000),1,0)</f>
        <v>0</v>
      </c>
    </row>
    <row r="449" spans="2:28" ht="15" customHeight="1">
      <c r="B449" t="s">
        <v>2452</v>
      </c>
      <c r="C449" s="1">
        <v>41055.121863425928</v>
      </c>
      <c r="D449" s="4" t="s">
        <v>546</v>
      </c>
      <c r="E449">
        <v>500000</v>
      </c>
      <c r="F449" t="s">
        <v>40</v>
      </c>
      <c r="G449">
        <f>tblSalaries[[#This Row],[clean Salary (in local currency)]]*VLOOKUP(tblSalaries[[#This Row],[Currency]],tblXrate[],2,FALSE)</f>
        <v>8903.9583437212841</v>
      </c>
      <c r="H449" t="s">
        <v>207</v>
      </c>
      <c r="I449" t="s">
        <v>20</v>
      </c>
      <c r="J449" t="s">
        <v>8</v>
      </c>
      <c r="K449" t="str">
        <f>VLOOKUP(tblSalaries[[#This Row],[Where do you work]],tblCountries[[Actual]:[Mapping]],2,FALSE)</f>
        <v>India</v>
      </c>
      <c r="L449" t="s">
        <v>9</v>
      </c>
      <c r="O449" s="10" t="str">
        <f>IF(ISERROR(FIND("1",tblSalaries[[#This Row],[How many hours of a day you work on Excel]])),"",1)</f>
        <v/>
      </c>
      <c r="P449" s="11" t="str">
        <f>IF(ISERROR(FIND("2",tblSalaries[[#This Row],[How many hours of a day you work on Excel]])),"",2)</f>
        <v/>
      </c>
      <c r="Q449" s="10" t="str">
        <f>IF(ISERROR(FIND("3",tblSalaries[[#This Row],[How many hours of a day you work on Excel]])),"",3)</f>
        <v/>
      </c>
      <c r="R449" s="10">
        <f>IF(ISERROR(FIND("4",tblSalaries[[#This Row],[How many hours of a day you work on Excel]])),"",4)</f>
        <v>4</v>
      </c>
      <c r="S449" s="10" t="str">
        <f>IF(ISERROR(FIND("5",tblSalaries[[#This Row],[How many hours of a day you work on Excel]])),"",5)</f>
        <v/>
      </c>
      <c r="T449" s="10">
        <f>IF(ISERROR(FIND("6",tblSalaries[[#This Row],[How many hours of a day you work on Excel]])),"",6)</f>
        <v>6</v>
      </c>
      <c r="U449" s="11" t="str">
        <f>IF(ISERROR(FIND("7",tblSalaries[[#This Row],[How many hours of a day you work on Excel]])),"",7)</f>
        <v/>
      </c>
      <c r="V449" s="11" t="str">
        <f>IF(ISERROR(FIND("8",tblSalaries[[#This Row],[How many hours of a day you work on Excel]])),"",8)</f>
        <v/>
      </c>
      <c r="W449" s="11">
        <f>IF(MAX(tblSalaries[[#This Row],[1 hour]:[8 hours]])=0,#N/A,MAX(tblSalaries[[#This Row],[1 hour]:[8 hours]]))</f>
        <v>6</v>
      </c>
      <c r="X449" s="11">
        <f>IF(ISERROR(tblSalaries[[#This Row],[max h]]),1,tblSalaries[[#This Row],[Salary in USD]]/tblSalaries[[#This Row],[max h]]/260)</f>
        <v>5.7076656049495407</v>
      </c>
      <c r="Y449" s="11">
        <f>IF(tblSalaries[[#This Row],[Years of Experience]]="",0,"0")</f>
        <v>0</v>
      </c>
      <c r="Z449"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449" s="11">
        <f>IF(tblSalaries[[#This Row],[Salary in USD]]&lt;1000,1,0)</f>
        <v>0</v>
      </c>
      <c r="AB449" s="11">
        <f>IF(AND(tblSalaries[[#This Row],[Salary in USD]]&gt;1000,tblSalaries[[#This Row],[Salary in USD]]&lt;2000),1,0)</f>
        <v>0</v>
      </c>
    </row>
    <row r="450" spans="2:28" ht="15" customHeight="1">
      <c r="B450" t="s">
        <v>2453</v>
      </c>
      <c r="C450" s="1">
        <v>41055.123287037037</v>
      </c>
      <c r="D450" s="4">
        <v>78000</v>
      </c>
      <c r="E450">
        <v>78000</v>
      </c>
      <c r="F450" t="s">
        <v>6</v>
      </c>
      <c r="G450">
        <f>tblSalaries[[#This Row],[clean Salary (in local currency)]]*VLOOKUP(tblSalaries[[#This Row],[Currency]],tblXrate[],2,FALSE)</f>
        <v>78000</v>
      </c>
      <c r="H450" t="s">
        <v>547</v>
      </c>
      <c r="I450" t="s">
        <v>52</v>
      </c>
      <c r="J450" t="s">
        <v>548</v>
      </c>
      <c r="K450" t="str">
        <f>VLOOKUP(tblSalaries[[#This Row],[Where do you work]],tblCountries[[Actual]:[Mapping]],2,FALSE)</f>
        <v>Somalia</v>
      </c>
      <c r="L450" t="s">
        <v>9</v>
      </c>
      <c r="O450" s="10" t="str">
        <f>IF(ISERROR(FIND("1",tblSalaries[[#This Row],[How many hours of a day you work on Excel]])),"",1)</f>
        <v/>
      </c>
      <c r="P450" s="11" t="str">
        <f>IF(ISERROR(FIND("2",tblSalaries[[#This Row],[How many hours of a day you work on Excel]])),"",2)</f>
        <v/>
      </c>
      <c r="Q450" s="10" t="str">
        <f>IF(ISERROR(FIND("3",tblSalaries[[#This Row],[How many hours of a day you work on Excel]])),"",3)</f>
        <v/>
      </c>
      <c r="R450" s="10">
        <f>IF(ISERROR(FIND("4",tblSalaries[[#This Row],[How many hours of a day you work on Excel]])),"",4)</f>
        <v>4</v>
      </c>
      <c r="S450" s="10" t="str">
        <f>IF(ISERROR(FIND("5",tblSalaries[[#This Row],[How many hours of a day you work on Excel]])),"",5)</f>
        <v/>
      </c>
      <c r="T450" s="10">
        <f>IF(ISERROR(FIND("6",tblSalaries[[#This Row],[How many hours of a day you work on Excel]])),"",6)</f>
        <v>6</v>
      </c>
      <c r="U450" s="11" t="str">
        <f>IF(ISERROR(FIND("7",tblSalaries[[#This Row],[How many hours of a day you work on Excel]])),"",7)</f>
        <v/>
      </c>
      <c r="V450" s="11" t="str">
        <f>IF(ISERROR(FIND("8",tblSalaries[[#This Row],[How many hours of a day you work on Excel]])),"",8)</f>
        <v/>
      </c>
      <c r="W450" s="11">
        <f>IF(MAX(tblSalaries[[#This Row],[1 hour]:[8 hours]])=0,#N/A,MAX(tblSalaries[[#This Row],[1 hour]:[8 hours]]))</f>
        <v>6</v>
      </c>
      <c r="X450" s="11">
        <f>IF(ISERROR(tblSalaries[[#This Row],[max h]]),1,tblSalaries[[#This Row],[Salary in USD]]/tblSalaries[[#This Row],[max h]]/260)</f>
        <v>50</v>
      </c>
      <c r="Y450" s="11">
        <f>IF(tblSalaries[[#This Row],[Years of Experience]]="",0,"0")</f>
        <v>0</v>
      </c>
      <c r="Z450"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450" s="11">
        <f>IF(tblSalaries[[#This Row],[Salary in USD]]&lt;1000,1,0)</f>
        <v>0</v>
      </c>
      <c r="AB450" s="11">
        <f>IF(AND(tblSalaries[[#This Row],[Salary in USD]]&gt;1000,tblSalaries[[#This Row],[Salary in USD]]&lt;2000),1,0)</f>
        <v>0</v>
      </c>
    </row>
    <row r="451" spans="2:28" ht="15" customHeight="1">
      <c r="B451" t="s">
        <v>2454</v>
      </c>
      <c r="C451" s="1">
        <v>41055.123460648145</v>
      </c>
      <c r="D451" s="4">
        <v>900000</v>
      </c>
      <c r="E451">
        <v>900000</v>
      </c>
      <c r="F451" t="s">
        <v>40</v>
      </c>
      <c r="G451">
        <f>tblSalaries[[#This Row],[clean Salary (in local currency)]]*VLOOKUP(tblSalaries[[#This Row],[Currency]],tblXrate[],2,FALSE)</f>
        <v>16027.125018698311</v>
      </c>
      <c r="H451" t="s">
        <v>549</v>
      </c>
      <c r="I451" t="s">
        <v>52</v>
      </c>
      <c r="J451" t="s">
        <v>8</v>
      </c>
      <c r="K451" t="str">
        <f>VLOOKUP(tblSalaries[[#This Row],[Where do you work]],tblCountries[[Actual]:[Mapping]],2,FALSE)</f>
        <v>India</v>
      </c>
      <c r="L451" t="s">
        <v>25</v>
      </c>
      <c r="O451" s="10">
        <f>IF(ISERROR(FIND("1",tblSalaries[[#This Row],[How many hours of a day you work on Excel]])),"",1)</f>
        <v>1</v>
      </c>
      <c r="P451" s="11">
        <f>IF(ISERROR(FIND("2",tblSalaries[[#This Row],[How many hours of a day you work on Excel]])),"",2)</f>
        <v>2</v>
      </c>
      <c r="Q451" s="10" t="str">
        <f>IF(ISERROR(FIND("3",tblSalaries[[#This Row],[How many hours of a day you work on Excel]])),"",3)</f>
        <v/>
      </c>
      <c r="R451" s="10" t="str">
        <f>IF(ISERROR(FIND("4",tblSalaries[[#This Row],[How many hours of a day you work on Excel]])),"",4)</f>
        <v/>
      </c>
      <c r="S451" s="10" t="str">
        <f>IF(ISERROR(FIND("5",tblSalaries[[#This Row],[How many hours of a day you work on Excel]])),"",5)</f>
        <v/>
      </c>
      <c r="T451" s="10" t="str">
        <f>IF(ISERROR(FIND("6",tblSalaries[[#This Row],[How many hours of a day you work on Excel]])),"",6)</f>
        <v/>
      </c>
      <c r="U451" s="11" t="str">
        <f>IF(ISERROR(FIND("7",tblSalaries[[#This Row],[How many hours of a day you work on Excel]])),"",7)</f>
        <v/>
      </c>
      <c r="V451" s="11" t="str">
        <f>IF(ISERROR(FIND("8",tblSalaries[[#This Row],[How many hours of a day you work on Excel]])),"",8)</f>
        <v/>
      </c>
      <c r="W451" s="11">
        <f>IF(MAX(tblSalaries[[#This Row],[1 hour]:[8 hours]])=0,#N/A,MAX(tblSalaries[[#This Row],[1 hour]:[8 hours]]))</f>
        <v>2</v>
      </c>
      <c r="X451" s="11">
        <f>IF(ISERROR(tblSalaries[[#This Row],[max h]]),1,tblSalaries[[#This Row],[Salary in USD]]/tblSalaries[[#This Row],[max h]]/260)</f>
        <v>30.82139426672752</v>
      </c>
      <c r="Y451" s="11">
        <f>IF(tblSalaries[[#This Row],[Years of Experience]]="",0,"0")</f>
        <v>0</v>
      </c>
      <c r="Z451"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451" s="11">
        <f>IF(tblSalaries[[#This Row],[Salary in USD]]&lt;1000,1,0)</f>
        <v>0</v>
      </c>
      <c r="AB451" s="11">
        <f>IF(AND(tblSalaries[[#This Row],[Salary in USD]]&gt;1000,tblSalaries[[#This Row],[Salary in USD]]&lt;2000),1,0)</f>
        <v>0</v>
      </c>
    </row>
    <row r="452" spans="2:28" ht="15" customHeight="1">
      <c r="B452" t="s">
        <v>2455</v>
      </c>
      <c r="C452" s="1">
        <v>41055.12605324074</v>
      </c>
      <c r="D452" s="4" t="s">
        <v>550</v>
      </c>
      <c r="E452">
        <v>7500</v>
      </c>
      <c r="F452" t="s">
        <v>6</v>
      </c>
      <c r="G452">
        <f>tblSalaries[[#This Row],[clean Salary (in local currency)]]*VLOOKUP(tblSalaries[[#This Row],[Currency]],tblXrate[],2,FALSE)</f>
        <v>7500</v>
      </c>
      <c r="H452" t="s">
        <v>551</v>
      </c>
      <c r="I452" t="s">
        <v>20</v>
      </c>
      <c r="J452" t="s">
        <v>73</v>
      </c>
      <c r="K452" t="str">
        <f>VLOOKUP(tblSalaries[[#This Row],[Where do you work]],tblCountries[[Actual]:[Mapping]],2,FALSE)</f>
        <v>Romania</v>
      </c>
      <c r="L452" t="s">
        <v>13</v>
      </c>
      <c r="O452" s="10" t="str">
        <f>IF(ISERROR(FIND("1",tblSalaries[[#This Row],[How many hours of a day you work on Excel]])),"",1)</f>
        <v/>
      </c>
      <c r="P452" s="11" t="str">
        <f>IF(ISERROR(FIND("2",tblSalaries[[#This Row],[How many hours of a day you work on Excel]])),"",2)</f>
        <v/>
      </c>
      <c r="Q452" s="10" t="str">
        <f>IF(ISERROR(FIND("3",tblSalaries[[#This Row],[How many hours of a day you work on Excel]])),"",3)</f>
        <v/>
      </c>
      <c r="R452" s="10" t="str">
        <f>IF(ISERROR(FIND("4",tblSalaries[[#This Row],[How many hours of a day you work on Excel]])),"",4)</f>
        <v/>
      </c>
      <c r="S452" s="10" t="str">
        <f>IF(ISERROR(FIND("5",tblSalaries[[#This Row],[How many hours of a day you work on Excel]])),"",5)</f>
        <v/>
      </c>
      <c r="T452" s="10" t="str">
        <f>IF(ISERROR(FIND("6",tblSalaries[[#This Row],[How many hours of a day you work on Excel]])),"",6)</f>
        <v/>
      </c>
      <c r="U452" s="11" t="str">
        <f>IF(ISERROR(FIND("7",tblSalaries[[#This Row],[How many hours of a day you work on Excel]])),"",7)</f>
        <v/>
      </c>
      <c r="V452" s="11">
        <f>IF(ISERROR(FIND("8",tblSalaries[[#This Row],[How many hours of a day you work on Excel]])),"",8)</f>
        <v>8</v>
      </c>
      <c r="W452" s="11">
        <f>IF(MAX(tblSalaries[[#This Row],[1 hour]:[8 hours]])=0,#N/A,MAX(tblSalaries[[#This Row],[1 hour]:[8 hours]]))</f>
        <v>8</v>
      </c>
      <c r="X452" s="11">
        <f>IF(ISERROR(tblSalaries[[#This Row],[max h]]),1,tblSalaries[[#This Row],[Salary in USD]]/tblSalaries[[#This Row],[max h]]/260)</f>
        <v>3.6057692307692308</v>
      </c>
      <c r="Y452" s="11">
        <f>IF(tblSalaries[[#This Row],[Years of Experience]]="",0,"0")</f>
        <v>0</v>
      </c>
      <c r="Z452"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452" s="11">
        <f>IF(tblSalaries[[#This Row],[Salary in USD]]&lt;1000,1,0)</f>
        <v>0</v>
      </c>
      <c r="AB452" s="11">
        <f>IF(AND(tblSalaries[[#This Row],[Salary in USD]]&gt;1000,tblSalaries[[#This Row],[Salary in USD]]&lt;2000),1,0)</f>
        <v>0</v>
      </c>
    </row>
    <row r="453" spans="2:28" ht="15" customHeight="1">
      <c r="B453" t="s">
        <v>2456</v>
      </c>
      <c r="C453" s="1">
        <v>41055.126180555555</v>
      </c>
      <c r="D453" s="4">
        <v>60000</v>
      </c>
      <c r="E453">
        <v>60000</v>
      </c>
      <c r="F453" t="s">
        <v>6</v>
      </c>
      <c r="G453">
        <f>tblSalaries[[#This Row],[clean Salary (in local currency)]]*VLOOKUP(tblSalaries[[#This Row],[Currency]],tblXrate[],2,FALSE)</f>
        <v>60000</v>
      </c>
      <c r="H453" t="s">
        <v>552</v>
      </c>
      <c r="I453" t="s">
        <v>20</v>
      </c>
      <c r="J453" t="s">
        <v>15</v>
      </c>
      <c r="K453" t="str">
        <f>VLOOKUP(tblSalaries[[#This Row],[Where do you work]],tblCountries[[Actual]:[Mapping]],2,FALSE)</f>
        <v>USA</v>
      </c>
      <c r="L453" t="s">
        <v>13</v>
      </c>
      <c r="O453" s="10" t="str">
        <f>IF(ISERROR(FIND("1",tblSalaries[[#This Row],[How many hours of a day you work on Excel]])),"",1)</f>
        <v/>
      </c>
      <c r="P453" s="11" t="str">
        <f>IF(ISERROR(FIND("2",tblSalaries[[#This Row],[How many hours of a day you work on Excel]])),"",2)</f>
        <v/>
      </c>
      <c r="Q453" s="10" t="str">
        <f>IF(ISERROR(FIND("3",tblSalaries[[#This Row],[How many hours of a day you work on Excel]])),"",3)</f>
        <v/>
      </c>
      <c r="R453" s="10" t="str">
        <f>IF(ISERROR(FIND("4",tblSalaries[[#This Row],[How many hours of a day you work on Excel]])),"",4)</f>
        <v/>
      </c>
      <c r="S453" s="10" t="str">
        <f>IF(ISERROR(FIND("5",tblSalaries[[#This Row],[How many hours of a day you work on Excel]])),"",5)</f>
        <v/>
      </c>
      <c r="T453" s="10" t="str">
        <f>IF(ISERROR(FIND("6",tblSalaries[[#This Row],[How many hours of a day you work on Excel]])),"",6)</f>
        <v/>
      </c>
      <c r="U453" s="11" t="str">
        <f>IF(ISERROR(FIND("7",tblSalaries[[#This Row],[How many hours of a day you work on Excel]])),"",7)</f>
        <v/>
      </c>
      <c r="V453" s="11">
        <f>IF(ISERROR(FIND("8",tblSalaries[[#This Row],[How many hours of a day you work on Excel]])),"",8)</f>
        <v>8</v>
      </c>
      <c r="W453" s="11">
        <f>IF(MAX(tblSalaries[[#This Row],[1 hour]:[8 hours]])=0,#N/A,MAX(tblSalaries[[#This Row],[1 hour]:[8 hours]]))</f>
        <v>8</v>
      </c>
      <c r="X453" s="11">
        <f>IF(ISERROR(tblSalaries[[#This Row],[max h]]),1,tblSalaries[[#This Row],[Salary in USD]]/tblSalaries[[#This Row],[max h]]/260)</f>
        <v>28.846153846153847</v>
      </c>
      <c r="Y453" s="11">
        <f>IF(tblSalaries[[#This Row],[Years of Experience]]="",0,"0")</f>
        <v>0</v>
      </c>
      <c r="Z453"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453" s="11">
        <f>IF(tblSalaries[[#This Row],[Salary in USD]]&lt;1000,1,0)</f>
        <v>0</v>
      </c>
      <c r="AB453" s="11">
        <f>IF(AND(tblSalaries[[#This Row],[Salary in USD]]&gt;1000,tblSalaries[[#This Row],[Salary in USD]]&lt;2000),1,0)</f>
        <v>0</v>
      </c>
    </row>
    <row r="454" spans="2:28" ht="15" customHeight="1">
      <c r="B454" t="s">
        <v>2457</v>
      </c>
      <c r="C454" s="1">
        <v>41055.126875000002</v>
      </c>
      <c r="D454" s="4" t="s">
        <v>553</v>
      </c>
      <c r="E454">
        <v>800000</v>
      </c>
      <c r="F454" t="s">
        <v>40</v>
      </c>
      <c r="G454">
        <f>tblSalaries[[#This Row],[clean Salary (in local currency)]]*VLOOKUP(tblSalaries[[#This Row],[Currency]],tblXrate[],2,FALSE)</f>
        <v>14246.333349954055</v>
      </c>
      <c r="H454" t="s">
        <v>554</v>
      </c>
      <c r="I454" t="s">
        <v>4001</v>
      </c>
      <c r="J454" t="s">
        <v>8</v>
      </c>
      <c r="K454" t="str">
        <f>VLOOKUP(tblSalaries[[#This Row],[Where do you work]],tblCountries[[Actual]:[Mapping]],2,FALSE)</f>
        <v>India</v>
      </c>
      <c r="L454" t="s">
        <v>13</v>
      </c>
      <c r="O454" s="10" t="str">
        <f>IF(ISERROR(FIND("1",tblSalaries[[#This Row],[How many hours of a day you work on Excel]])),"",1)</f>
        <v/>
      </c>
      <c r="P454" s="11" t="str">
        <f>IF(ISERROR(FIND("2",tblSalaries[[#This Row],[How many hours of a day you work on Excel]])),"",2)</f>
        <v/>
      </c>
      <c r="Q454" s="10" t="str">
        <f>IF(ISERROR(FIND("3",tblSalaries[[#This Row],[How many hours of a day you work on Excel]])),"",3)</f>
        <v/>
      </c>
      <c r="R454" s="10" t="str">
        <f>IF(ISERROR(FIND("4",tblSalaries[[#This Row],[How many hours of a day you work on Excel]])),"",4)</f>
        <v/>
      </c>
      <c r="S454" s="10" t="str">
        <f>IF(ISERROR(FIND("5",tblSalaries[[#This Row],[How many hours of a day you work on Excel]])),"",5)</f>
        <v/>
      </c>
      <c r="T454" s="10" t="str">
        <f>IF(ISERROR(FIND("6",tblSalaries[[#This Row],[How many hours of a day you work on Excel]])),"",6)</f>
        <v/>
      </c>
      <c r="U454" s="11" t="str">
        <f>IF(ISERROR(FIND("7",tblSalaries[[#This Row],[How many hours of a day you work on Excel]])),"",7)</f>
        <v/>
      </c>
      <c r="V454" s="11">
        <f>IF(ISERROR(FIND("8",tblSalaries[[#This Row],[How many hours of a day you work on Excel]])),"",8)</f>
        <v>8</v>
      </c>
      <c r="W454" s="11">
        <f>IF(MAX(tblSalaries[[#This Row],[1 hour]:[8 hours]])=0,#N/A,MAX(tblSalaries[[#This Row],[1 hour]:[8 hours]]))</f>
        <v>8</v>
      </c>
      <c r="X454" s="11">
        <f>IF(ISERROR(tblSalaries[[#This Row],[max h]]),1,tblSalaries[[#This Row],[Salary in USD]]/tblSalaries[[#This Row],[max h]]/260)</f>
        <v>6.8491987259394493</v>
      </c>
      <c r="Y454" s="11">
        <f>IF(tblSalaries[[#This Row],[Years of Experience]]="",0,"0")</f>
        <v>0</v>
      </c>
      <c r="Z454"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454" s="11">
        <f>IF(tblSalaries[[#This Row],[Salary in USD]]&lt;1000,1,0)</f>
        <v>0</v>
      </c>
      <c r="AB454" s="11">
        <f>IF(AND(tblSalaries[[#This Row],[Salary in USD]]&gt;1000,tblSalaries[[#This Row],[Salary in USD]]&lt;2000),1,0)</f>
        <v>0</v>
      </c>
    </row>
    <row r="455" spans="2:28" ht="15" customHeight="1">
      <c r="B455" t="s">
        <v>2458</v>
      </c>
      <c r="C455" s="1">
        <v>41055.127187500002</v>
      </c>
      <c r="D455" s="4">
        <v>80000</v>
      </c>
      <c r="E455">
        <v>80000</v>
      </c>
      <c r="F455" t="s">
        <v>6</v>
      </c>
      <c r="G455">
        <f>tblSalaries[[#This Row],[clean Salary (in local currency)]]*VLOOKUP(tblSalaries[[#This Row],[Currency]],tblXrate[],2,FALSE)</f>
        <v>80000</v>
      </c>
      <c r="H455" t="s">
        <v>555</v>
      </c>
      <c r="I455" t="s">
        <v>52</v>
      </c>
      <c r="J455" t="s">
        <v>15</v>
      </c>
      <c r="K455" t="str">
        <f>VLOOKUP(tblSalaries[[#This Row],[Where do you work]],tblCountries[[Actual]:[Mapping]],2,FALSE)</f>
        <v>USA</v>
      </c>
      <c r="L455" t="s">
        <v>25</v>
      </c>
      <c r="O455" s="10">
        <f>IF(ISERROR(FIND("1",tblSalaries[[#This Row],[How many hours of a day you work on Excel]])),"",1)</f>
        <v>1</v>
      </c>
      <c r="P455" s="11">
        <f>IF(ISERROR(FIND("2",tblSalaries[[#This Row],[How many hours of a day you work on Excel]])),"",2)</f>
        <v>2</v>
      </c>
      <c r="Q455" s="10" t="str">
        <f>IF(ISERROR(FIND("3",tblSalaries[[#This Row],[How many hours of a day you work on Excel]])),"",3)</f>
        <v/>
      </c>
      <c r="R455" s="10" t="str">
        <f>IF(ISERROR(FIND("4",tblSalaries[[#This Row],[How many hours of a day you work on Excel]])),"",4)</f>
        <v/>
      </c>
      <c r="S455" s="10" t="str">
        <f>IF(ISERROR(FIND("5",tblSalaries[[#This Row],[How many hours of a day you work on Excel]])),"",5)</f>
        <v/>
      </c>
      <c r="T455" s="10" t="str">
        <f>IF(ISERROR(FIND("6",tblSalaries[[#This Row],[How many hours of a day you work on Excel]])),"",6)</f>
        <v/>
      </c>
      <c r="U455" s="11" t="str">
        <f>IF(ISERROR(FIND("7",tblSalaries[[#This Row],[How many hours of a day you work on Excel]])),"",7)</f>
        <v/>
      </c>
      <c r="V455" s="11" t="str">
        <f>IF(ISERROR(FIND("8",tblSalaries[[#This Row],[How many hours of a day you work on Excel]])),"",8)</f>
        <v/>
      </c>
      <c r="W455" s="11">
        <f>IF(MAX(tblSalaries[[#This Row],[1 hour]:[8 hours]])=0,#N/A,MAX(tblSalaries[[#This Row],[1 hour]:[8 hours]]))</f>
        <v>2</v>
      </c>
      <c r="X455" s="11">
        <f>IF(ISERROR(tblSalaries[[#This Row],[max h]]),1,tblSalaries[[#This Row],[Salary in USD]]/tblSalaries[[#This Row],[max h]]/260)</f>
        <v>153.84615384615384</v>
      </c>
      <c r="Y455" s="11">
        <f>IF(tblSalaries[[#This Row],[Years of Experience]]="",0,"0")</f>
        <v>0</v>
      </c>
      <c r="Z455"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455" s="11">
        <f>IF(tblSalaries[[#This Row],[Salary in USD]]&lt;1000,1,0)</f>
        <v>0</v>
      </c>
      <c r="AB455" s="11">
        <f>IF(AND(tblSalaries[[#This Row],[Salary in USD]]&gt;1000,tblSalaries[[#This Row],[Salary in USD]]&lt;2000),1,0)</f>
        <v>0</v>
      </c>
    </row>
    <row r="456" spans="2:28" ht="15" customHeight="1">
      <c r="B456" t="s">
        <v>2459</v>
      </c>
      <c r="C456" s="1">
        <v>41055.127418981479</v>
      </c>
      <c r="D456" s="4" t="s">
        <v>556</v>
      </c>
      <c r="E456">
        <v>38000</v>
      </c>
      <c r="F456" t="s">
        <v>69</v>
      </c>
      <c r="G456">
        <f>tblSalaries[[#This Row],[clean Salary (in local currency)]]*VLOOKUP(tblSalaries[[#This Row],[Currency]],tblXrate[],2,FALSE)</f>
        <v>59894.774338556796</v>
      </c>
      <c r="H456" t="s">
        <v>557</v>
      </c>
      <c r="I456" t="s">
        <v>310</v>
      </c>
      <c r="J456" t="s">
        <v>71</v>
      </c>
      <c r="K456" t="str">
        <f>VLOOKUP(tblSalaries[[#This Row],[Where do you work]],tblCountries[[Actual]:[Mapping]],2,FALSE)</f>
        <v>UK</v>
      </c>
      <c r="L456" t="s">
        <v>9</v>
      </c>
      <c r="O456" s="10" t="str">
        <f>IF(ISERROR(FIND("1",tblSalaries[[#This Row],[How many hours of a day you work on Excel]])),"",1)</f>
        <v/>
      </c>
      <c r="P456" s="11" t="str">
        <f>IF(ISERROR(FIND("2",tblSalaries[[#This Row],[How many hours of a day you work on Excel]])),"",2)</f>
        <v/>
      </c>
      <c r="Q456" s="10" t="str">
        <f>IF(ISERROR(FIND("3",tblSalaries[[#This Row],[How many hours of a day you work on Excel]])),"",3)</f>
        <v/>
      </c>
      <c r="R456" s="10">
        <f>IF(ISERROR(FIND("4",tblSalaries[[#This Row],[How many hours of a day you work on Excel]])),"",4)</f>
        <v>4</v>
      </c>
      <c r="S456" s="10" t="str">
        <f>IF(ISERROR(FIND("5",tblSalaries[[#This Row],[How many hours of a day you work on Excel]])),"",5)</f>
        <v/>
      </c>
      <c r="T456" s="10">
        <f>IF(ISERROR(FIND("6",tblSalaries[[#This Row],[How many hours of a day you work on Excel]])),"",6)</f>
        <v>6</v>
      </c>
      <c r="U456" s="11" t="str">
        <f>IF(ISERROR(FIND("7",tblSalaries[[#This Row],[How many hours of a day you work on Excel]])),"",7)</f>
        <v/>
      </c>
      <c r="V456" s="11" t="str">
        <f>IF(ISERROR(FIND("8",tblSalaries[[#This Row],[How many hours of a day you work on Excel]])),"",8)</f>
        <v/>
      </c>
      <c r="W456" s="11">
        <f>IF(MAX(tblSalaries[[#This Row],[1 hour]:[8 hours]])=0,#N/A,MAX(tblSalaries[[#This Row],[1 hour]:[8 hours]]))</f>
        <v>6</v>
      </c>
      <c r="X456" s="11">
        <f>IF(ISERROR(tblSalaries[[#This Row],[max h]]),1,tblSalaries[[#This Row],[Salary in USD]]/tblSalaries[[#This Row],[max h]]/260)</f>
        <v>38.394086114459483</v>
      </c>
      <c r="Y456" s="11">
        <f>IF(tblSalaries[[#This Row],[Years of Experience]]="",0,"0")</f>
        <v>0</v>
      </c>
      <c r="Z456"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456" s="11">
        <f>IF(tblSalaries[[#This Row],[Salary in USD]]&lt;1000,1,0)</f>
        <v>0</v>
      </c>
      <c r="AB456" s="11">
        <f>IF(AND(tblSalaries[[#This Row],[Salary in USD]]&gt;1000,tblSalaries[[#This Row],[Salary in USD]]&lt;2000),1,0)</f>
        <v>0</v>
      </c>
    </row>
    <row r="457" spans="2:28" ht="15" customHeight="1">
      <c r="B457" t="s">
        <v>2460</v>
      </c>
      <c r="C457" s="1">
        <v>41055.127847222226</v>
      </c>
      <c r="D457" s="4" t="s">
        <v>558</v>
      </c>
      <c r="E457">
        <v>52000</v>
      </c>
      <c r="F457" t="s">
        <v>86</v>
      </c>
      <c r="G457">
        <f>tblSalaries[[#This Row],[clean Salary (in local currency)]]*VLOOKUP(tblSalaries[[#This Row],[Currency]],tblXrate[],2,FALSE)</f>
        <v>51134.799197576998</v>
      </c>
      <c r="H457" t="s">
        <v>559</v>
      </c>
      <c r="I457" t="s">
        <v>52</v>
      </c>
      <c r="J457" t="s">
        <v>88</v>
      </c>
      <c r="K457" t="str">
        <f>VLOOKUP(tblSalaries[[#This Row],[Where do you work]],tblCountries[[Actual]:[Mapping]],2,FALSE)</f>
        <v>Canada</v>
      </c>
      <c r="L457" t="s">
        <v>9</v>
      </c>
      <c r="O457" s="10" t="str">
        <f>IF(ISERROR(FIND("1",tblSalaries[[#This Row],[How many hours of a day you work on Excel]])),"",1)</f>
        <v/>
      </c>
      <c r="P457" s="11" t="str">
        <f>IF(ISERROR(FIND("2",tblSalaries[[#This Row],[How many hours of a day you work on Excel]])),"",2)</f>
        <v/>
      </c>
      <c r="Q457" s="10" t="str">
        <f>IF(ISERROR(FIND("3",tblSalaries[[#This Row],[How many hours of a day you work on Excel]])),"",3)</f>
        <v/>
      </c>
      <c r="R457" s="10">
        <f>IF(ISERROR(FIND("4",tblSalaries[[#This Row],[How many hours of a day you work on Excel]])),"",4)</f>
        <v>4</v>
      </c>
      <c r="S457" s="10" t="str">
        <f>IF(ISERROR(FIND("5",tblSalaries[[#This Row],[How many hours of a day you work on Excel]])),"",5)</f>
        <v/>
      </c>
      <c r="T457" s="10">
        <f>IF(ISERROR(FIND("6",tblSalaries[[#This Row],[How many hours of a day you work on Excel]])),"",6)</f>
        <v>6</v>
      </c>
      <c r="U457" s="11" t="str">
        <f>IF(ISERROR(FIND("7",tblSalaries[[#This Row],[How many hours of a day you work on Excel]])),"",7)</f>
        <v/>
      </c>
      <c r="V457" s="11" t="str">
        <f>IF(ISERROR(FIND("8",tblSalaries[[#This Row],[How many hours of a day you work on Excel]])),"",8)</f>
        <v/>
      </c>
      <c r="W457" s="11">
        <f>IF(MAX(tblSalaries[[#This Row],[1 hour]:[8 hours]])=0,#N/A,MAX(tblSalaries[[#This Row],[1 hour]:[8 hours]]))</f>
        <v>6</v>
      </c>
      <c r="X457" s="11">
        <f>IF(ISERROR(tblSalaries[[#This Row],[max h]]),1,tblSalaries[[#This Row],[Salary in USD]]/tblSalaries[[#This Row],[max h]]/260)</f>
        <v>32.77871743434423</v>
      </c>
      <c r="Y457" s="11">
        <f>IF(tblSalaries[[#This Row],[Years of Experience]]="",0,"0")</f>
        <v>0</v>
      </c>
      <c r="Z457"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457" s="11">
        <f>IF(tblSalaries[[#This Row],[Salary in USD]]&lt;1000,1,0)</f>
        <v>0</v>
      </c>
      <c r="AB457" s="11">
        <f>IF(AND(tblSalaries[[#This Row],[Salary in USD]]&gt;1000,tblSalaries[[#This Row],[Salary in USD]]&lt;2000),1,0)</f>
        <v>0</v>
      </c>
    </row>
    <row r="458" spans="2:28" ht="15" customHeight="1">
      <c r="B458" t="s">
        <v>2461</v>
      </c>
      <c r="C458" s="1">
        <v>41055.129351851851</v>
      </c>
      <c r="D458" s="4">
        <v>125000</v>
      </c>
      <c r="E458">
        <v>125000</v>
      </c>
      <c r="F458" t="s">
        <v>6</v>
      </c>
      <c r="G458">
        <f>tblSalaries[[#This Row],[clean Salary (in local currency)]]*VLOOKUP(tblSalaries[[#This Row],[Currency]],tblXrate[],2,FALSE)</f>
        <v>125000</v>
      </c>
      <c r="H458" t="s">
        <v>560</v>
      </c>
      <c r="I458" t="s">
        <v>52</v>
      </c>
      <c r="J458" t="s">
        <v>15</v>
      </c>
      <c r="K458" t="str">
        <f>VLOOKUP(tblSalaries[[#This Row],[Where do you work]],tblCountries[[Actual]:[Mapping]],2,FALSE)</f>
        <v>USA</v>
      </c>
      <c r="L458" t="s">
        <v>18</v>
      </c>
      <c r="O458" s="10" t="str">
        <f>IF(ISERROR(FIND("1",tblSalaries[[#This Row],[How many hours of a day you work on Excel]])),"",1)</f>
        <v/>
      </c>
      <c r="P458" s="11">
        <f>IF(ISERROR(FIND("2",tblSalaries[[#This Row],[How many hours of a day you work on Excel]])),"",2)</f>
        <v>2</v>
      </c>
      <c r="Q458" s="10">
        <f>IF(ISERROR(FIND("3",tblSalaries[[#This Row],[How many hours of a day you work on Excel]])),"",3)</f>
        <v>3</v>
      </c>
      <c r="R458" s="10" t="str">
        <f>IF(ISERROR(FIND("4",tblSalaries[[#This Row],[How many hours of a day you work on Excel]])),"",4)</f>
        <v/>
      </c>
      <c r="S458" s="10" t="str">
        <f>IF(ISERROR(FIND("5",tblSalaries[[#This Row],[How many hours of a day you work on Excel]])),"",5)</f>
        <v/>
      </c>
      <c r="T458" s="10" t="str">
        <f>IF(ISERROR(FIND("6",tblSalaries[[#This Row],[How many hours of a day you work on Excel]])),"",6)</f>
        <v/>
      </c>
      <c r="U458" s="11" t="str">
        <f>IF(ISERROR(FIND("7",tblSalaries[[#This Row],[How many hours of a day you work on Excel]])),"",7)</f>
        <v/>
      </c>
      <c r="V458" s="11" t="str">
        <f>IF(ISERROR(FIND("8",tblSalaries[[#This Row],[How many hours of a day you work on Excel]])),"",8)</f>
        <v/>
      </c>
      <c r="W458" s="11">
        <f>IF(MAX(tblSalaries[[#This Row],[1 hour]:[8 hours]])=0,#N/A,MAX(tblSalaries[[#This Row],[1 hour]:[8 hours]]))</f>
        <v>3</v>
      </c>
      <c r="X458" s="11">
        <f>IF(ISERROR(tblSalaries[[#This Row],[max h]]),1,tblSalaries[[#This Row],[Salary in USD]]/tblSalaries[[#This Row],[max h]]/260)</f>
        <v>160.25641025641025</v>
      </c>
      <c r="Y458" s="11">
        <f>IF(tblSalaries[[#This Row],[Years of Experience]]="",0,"0")</f>
        <v>0</v>
      </c>
      <c r="Z458"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458" s="11">
        <f>IF(tblSalaries[[#This Row],[Salary in USD]]&lt;1000,1,0)</f>
        <v>0</v>
      </c>
      <c r="AB458" s="11">
        <f>IF(AND(tblSalaries[[#This Row],[Salary in USD]]&gt;1000,tblSalaries[[#This Row],[Salary in USD]]&lt;2000),1,0)</f>
        <v>0</v>
      </c>
    </row>
    <row r="459" spans="2:28" ht="15" customHeight="1">
      <c r="B459" t="s">
        <v>2462</v>
      </c>
      <c r="C459" s="1">
        <v>41055.129594907405</v>
      </c>
      <c r="D459" s="4">
        <v>52000</v>
      </c>
      <c r="E459">
        <v>52000</v>
      </c>
      <c r="F459" t="s">
        <v>6</v>
      </c>
      <c r="G459">
        <f>tblSalaries[[#This Row],[clean Salary (in local currency)]]*VLOOKUP(tblSalaries[[#This Row],[Currency]],tblXrate[],2,FALSE)</f>
        <v>52000</v>
      </c>
      <c r="H459" t="s">
        <v>561</v>
      </c>
      <c r="I459" t="s">
        <v>20</v>
      </c>
      <c r="J459" t="s">
        <v>15</v>
      </c>
      <c r="K459" t="str">
        <f>VLOOKUP(tblSalaries[[#This Row],[Where do you work]],tblCountries[[Actual]:[Mapping]],2,FALSE)</f>
        <v>USA</v>
      </c>
      <c r="L459" t="s">
        <v>18</v>
      </c>
      <c r="O459" s="10" t="str">
        <f>IF(ISERROR(FIND("1",tblSalaries[[#This Row],[How many hours of a day you work on Excel]])),"",1)</f>
        <v/>
      </c>
      <c r="P459" s="11">
        <f>IF(ISERROR(FIND("2",tblSalaries[[#This Row],[How many hours of a day you work on Excel]])),"",2)</f>
        <v>2</v>
      </c>
      <c r="Q459" s="10">
        <f>IF(ISERROR(FIND("3",tblSalaries[[#This Row],[How many hours of a day you work on Excel]])),"",3)</f>
        <v>3</v>
      </c>
      <c r="R459" s="10" t="str">
        <f>IF(ISERROR(FIND("4",tblSalaries[[#This Row],[How many hours of a day you work on Excel]])),"",4)</f>
        <v/>
      </c>
      <c r="S459" s="10" t="str">
        <f>IF(ISERROR(FIND("5",tblSalaries[[#This Row],[How many hours of a day you work on Excel]])),"",5)</f>
        <v/>
      </c>
      <c r="T459" s="10" t="str">
        <f>IF(ISERROR(FIND("6",tblSalaries[[#This Row],[How many hours of a day you work on Excel]])),"",6)</f>
        <v/>
      </c>
      <c r="U459" s="11" t="str">
        <f>IF(ISERROR(FIND("7",tblSalaries[[#This Row],[How many hours of a day you work on Excel]])),"",7)</f>
        <v/>
      </c>
      <c r="V459" s="11" t="str">
        <f>IF(ISERROR(FIND("8",tblSalaries[[#This Row],[How many hours of a day you work on Excel]])),"",8)</f>
        <v/>
      </c>
      <c r="W459" s="11">
        <f>IF(MAX(tblSalaries[[#This Row],[1 hour]:[8 hours]])=0,#N/A,MAX(tblSalaries[[#This Row],[1 hour]:[8 hours]]))</f>
        <v>3</v>
      </c>
      <c r="X459" s="11">
        <f>IF(ISERROR(tblSalaries[[#This Row],[max h]]),1,tblSalaries[[#This Row],[Salary in USD]]/tblSalaries[[#This Row],[max h]]/260)</f>
        <v>66.666666666666657</v>
      </c>
      <c r="Y459" s="11">
        <f>IF(tblSalaries[[#This Row],[Years of Experience]]="",0,"0")</f>
        <v>0</v>
      </c>
      <c r="Z459"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459" s="11">
        <f>IF(tblSalaries[[#This Row],[Salary in USD]]&lt;1000,1,0)</f>
        <v>0</v>
      </c>
      <c r="AB459" s="11">
        <f>IF(AND(tblSalaries[[#This Row],[Salary in USD]]&gt;1000,tblSalaries[[#This Row],[Salary in USD]]&lt;2000),1,0)</f>
        <v>0</v>
      </c>
    </row>
    <row r="460" spans="2:28" ht="15" customHeight="1">
      <c r="B460" t="s">
        <v>2463</v>
      </c>
      <c r="C460" s="1">
        <v>41055.130393518521</v>
      </c>
      <c r="D460" s="4">
        <v>45000</v>
      </c>
      <c r="E460">
        <v>45000</v>
      </c>
      <c r="F460" t="s">
        <v>6</v>
      </c>
      <c r="G460">
        <f>tblSalaries[[#This Row],[clean Salary (in local currency)]]*VLOOKUP(tblSalaries[[#This Row],[Currency]],tblXrate[],2,FALSE)</f>
        <v>45000</v>
      </c>
      <c r="H460" t="s">
        <v>20</v>
      </c>
      <c r="I460" t="s">
        <v>20</v>
      </c>
      <c r="J460" t="s">
        <v>15</v>
      </c>
      <c r="K460" t="str">
        <f>VLOOKUP(tblSalaries[[#This Row],[Where do you work]],tblCountries[[Actual]:[Mapping]],2,FALSE)</f>
        <v>USA</v>
      </c>
      <c r="L460" t="s">
        <v>9</v>
      </c>
      <c r="O460" s="10" t="str">
        <f>IF(ISERROR(FIND("1",tblSalaries[[#This Row],[How many hours of a day you work on Excel]])),"",1)</f>
        <v/>
      </c>
      <c r="P460" s="11" t="str">
        <f>IF(ISERROR(FIND("2",tblSalaries[[#This Row],[How many hours of a day you work on Excel]])),"",2)</f>
        <v/>
      </c>
      <c r="Q460" s="10" t="str">
        <f>IF(ISERROR(FIND("3",tblSalaries[[#This Row],[How many hours of a day you work on Excel]])),"",3)</f>
        <v/>
      </c>
      <c r="R460" s="10">
        <f>IF(ISERROR(FIND("4",tblSalaries[[#This Row],[How many hours of a day you work on Excel]])),"",4)</f>
        <v>4</v>
      </c>
      <c r="S460" s="10" t="str">
        <f>IF(ISERROR(FIND("5",tblSalaries[[#This Row],[How many hours of a day you work on Excel]])),"",5)</f>
        <v/>
      </c>
      <c r="T460" s="10">
        <f>IF(ISERROR(FIND("6",tblSalaries[[#This Row],[How many hours of a day you work on Excel]])),"",6)</f>
        <v>6</v>
      </c>
      <c r="U460" s="11" t="str">
        <f>IF(ISERROR(FIND("7",tblSalaries[[#This Row],[How many hours of a day you work on Excel]])),"",7)</f>
        <v/>
      </c>
      <c r="V460" s="11" t="str">
        <f>IF(ISERROR(FIND("8",tblSalaries[[#This Row],[How many hours of a day you work on Excel]])),"",8)</f>
        <v/>
      </c>
      <c r="W460" s="11">
        <f>IF(MAX(tblSalaries[[#This Row],[1 hour]:[8 hours]])=0,#N/A,MAX(tblSalaries[[#This Row],[1 hour]:[8 hours]]))</f>
        <v>6</v>
      </c>
      <c r="X460" s="11">
        <f>IF(ISERROR(tblSalaries[[#This Row],[max h]]),1,tblSalaries[[#This Row],[Salary in USD]]/tblSalaries[[#This Row],[max h]]/260)</f>
        <v>28.846153846153847</v>
      </c>
      <c r="Y460" s="11">
        <f>IF(tblSalaries[[#This Row],[Years of Experience]]="",0,"0")</f>
        <v>0</v>
      </c>
      <c r="Z460"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460" s="11">
        <f>IF(tblSalaries[[#This Row],[Salary in USD]]&lt;1000,1,0)</f>
        <v>0</v>
      </c>
      <c r="AB460" s="11">
        <f>IF(AND(tblSalaries[[#This Row],[Salary in USD]]&gt;1000,tblSalaries[[#This Row],[Salary in USD]]&lt;2000),1,0)</f>
        <v>0</v>
      </c>
    </row>
    <row r="461" spans="2:28" ht="15" customHeight="1">
      <c r="B461" t="s">
        <v>2464</v>
      </c>
      <c r="C461" s="1">
        <v>41055.130879629629</v>
      </c>
      <c r="D461" s="4">
        <v>25000</v>
      </c>
      <c r="E461">
        <v>25000</v>
      </c>
      <c r="F461" t="s">
        <v>69</v>
      </c>
      <c r="G461">
        <f>tblSalaries[[#This Row],[clean Salary (in local currency)]]*VLOOKUP(tblSalaries[[#This Row],[Currency]],tblXrate[],2,FALSE)</f>
        <v>39404.456801682099</v>
      </c>
      <c r="H461" t="s">
        <v>20</v>
      </c>
      <c r="I461" t="s">
        <v>20</v>
      </c>
      <c r="J461" t="s">
        <v>71</v>
      </c>
      <c r="K461" t="str">
        <f>VLOOKUP(tblSalaries[[#This Row],[Where do you work]],tblCountries[[Actual]:[Mapping]],2,FALSE)</f>
        <v>UK</v>
      </c>
      <c r="L461" t="s">
        <v>9</v>
      </c>
      <c r="O461" s="10" t="str">
        <f>IF(ISERROR(FIND("1",tblSalaries[[#This Row],[How many hours of a day you work on Excel]])),"",1)</f>
        <v/>
      </c>
      <c r="P461" s="11" t="str">
        <f>IF(ISERROR(FIND("2",tblSalaries[[#This Row],[How many hours of a day you work on Excel]])),"",2)</f>
        <v/>
      </c>
      <c r="Q461" s="10" t="str">
        <f>IF(ISERROR(FIND("3",tblSalaries[[#This Row],[How many hours of a day you work on Excel]])),"",3)</f>
        <v/>
      </c>
      <c r="R461" s="10">
        <f>IF(ISERROR(FIND("4",tblSalaries[[#This Row],[How many hours of a day you work on Excel]])),"",4)</f>
        <v>4</v>
      </c>
      <c r="S461" s="10" t="str">
        <f>IF(ISERROR(FIND("5",tblSalaries[[#This Row],[How many hours of a day you work on Excel]])),"",5)</f>
        <v/>
      </c>
      <c r="T461" s="10">
        <f>IF(ISERROR(FIND("6",tblSalaries[[#This Row],[How many hours of a day you work on Excel]])),"",6)</f>
        <v>6</v>
      </c>
      <c r="U461" s="11" t="str">
        <f>IF(ISERROR(FIND("7",tblSalaries[[#This Row],[How many hours of a day you work on Excel]])),"",7)</f>
        <v/>
      </c>
      <c r="V461" s="11" t="str">
        <f>IF(ISERROR(FIND("8",tblSalaries[[#This Row],[How many hours of a day you work on Excel]])),"",8)</f>
        <v/>
      </c>
      <c r="W461" s="11">
        <f>IF(MAX(tblSalaries[[#This Row],[1 hour]:[8 hours]])=0,#N/A,MAX(tblSalaries[[#This Row],[1 hour]:[8 hours]]))</f>
        <v>6</v>
      </c>
      <c r="X461" s="11">
        <f>IF(ISERROR(tblSalaries[[#This Row],[max h]]),1,tblSalaries[[#This Row],[Salary in USD]]/tblSalaries[[#This Row],[max h]]/260)</f>
        <v>25.259267180565448</v>
      </c>
      <c r="Y461" s="11">
        <f>IF(tblSalaries[[#This Row],[Years of Experience]]="",0,"0")</f>
        <v>0</v>
      </c>
      <c r="Z461"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461" s="11">
        <f>IF(tblSalaries[[#This Row],[Salary in USD]]&lt;1000,1,0)</f>
        <v>0</v>
      </c>
      <c r="AB461" s="11">
        <f>IF(AND(tblSalaries[[#This Row],[Salary in USD]]&gt;1000,tblSalaries[[#This Row],[Salary in USD]]&lt;2000),1,0)</f>
        <v>0</v>
      </c>
    </row>
    <row r="462" spans="2:28" ht="15" customHeight="1">
      <c r="B462" t="s">
        <v>2465</v>
      </c>
      <c r="C462" s="1">
        <v>41055.131747685184</v>
      </c>
      <c r="D462" s="4">
        <v>60000</v>
      </c>
      <c r="E462">
        <v>60000</v>
      </c>
      <c r="F462" t="s">
        <v>6</v>
      </c>
      <c r="G462">
        <f>tblSalaries[[#This Row],[clean Salary (in local currency)]]*VLOOKUP(tblSalaries[[#This Row],[Currency]],tblXrate[],2,FALSE)</f>
        <v>60000</v>
      </c>
      <c r="H462" t="s">
        <v>562</v>
      </c>
      <c r="I462" t="s">
        <v>52</v>
      </c>
      <c r="J462" t="s">
        <v>15</v>
      </c>
      <c r="K462" t="str">
        <f>VLOOKUP(tblSalaries[[#This Row],[Where do you work]],tblCountries[[Actual]:[Mapping]],2,FALSE)</f>
        <v>USA</v>
      </c>
      <c r="L462" t="s">
        <v>13</v>
      </c>
      <c r="O462" s="10" t="str">
        <f>IF(ISERROR(FIND("1",tblSalaries[[#This Row],[How many hours of a day you work on Excel]])),"",1)</f>
        <v/>
      </c>
      <c r="P462" s="11" t="str">
        <f>IF(ISERROR(FIND("2",tblSalaries[[#This Row],[How many hours of a day you work on Excel]])),"",2)</f>
        <v/>
      </c>
      <c r="Q462" s="10" t="str">
        <f>IF(ISERROR(FIND("3",tblSalaries[[#This Row],[How many hours of a day you work on Excel]])),"",3)</f>
        <v/>
      </c>
      <c r="R462" s="10" t="str">
        <f>IF(ISERROR(FIND("4",tblSalaries[[#This Row],[How many hours of a day you work on Excel]])),"",4)</f>
        <v/>
      </c>
      <c r="S462" s="10" t="str">
        <f>IF(ISERROR(FIND("5",tblSalaries[[#This Row],[How many hours of a day you work on Excel]])),"",5)</f>
        <v/>
      </c>
      <c r="T462" s="10" t="str">
        <f>IF(ISERROR(FIND("6",tblSalaries[[#This Row],[How many hours of a day you work on Excel]])),"",6)</f>
        <v/>
      </c>
      <c r="U462" s="11" t="str">
        <f>IF(ISERROR(FIND("7",tblSalaries[[#This Row],[How many hours of a day you work on Excel]])),"",7)</f>
        <v/>
      </c>
      <c r="V462" s="11">
        <f>IF(ISERROR(FIND("8",tblSalaries[[#This Row],[How many hours of a day you work on Excel]])),"",8)</f>
        <v>8</v>
      </c>
      <c r="W462" s="11">
        <f>IF(MAX(tblSalaries[[#This Row],[1 hour]:[8 hours]])=0,#N/A,MAX(tblSalaries[[#This Row],[1 hour]:[8 hours]]))</f>
        <v>8</v>
      </c>
      <c r="X462" s="11">
        <f>IF(ISERROR(tblSalaries[[#This Row],[max h]]),1,tblSalaries[[#This Row],[Salary in USD]]/tblSalaries[[#This Row],[max h]]/260)</f>
        <v>28.846153846153847</v>
      </c>
      <c r="Y462" s="11">
        <f>IF(tblSalaries[[#This Row],[Years of Experience]]="",0,"0")</f>
        <v>0</v>
      </c>
      <c r="Z462"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462" s="11">
        <f>IF(tblSalaries[[#This Row],[Salary in USD]]&lt;1000,1,0)</f>
        <v>0</v>
      </c>
      <c r="AB462" s="11">
        <f>IF(AND(tblSalaries[[#This Row],[Salary in USD]]&gt;1000,tblSalaries[[#This Row],[Salary in USD]]&lt;2000),1,0)</f>
        <v>0</v>
      </c>
    </row>
    <row r="463" spans="2:28" ht="15" customHeight="1">
      <c r="B463" t="s">
        <v>2466</v>
      </c>
      <c r="C463" s="1">
        <v>41055.13181712963</v>
      </c>
      <c r="D463" s="4" t="s">
        <v>563</v>
      </c>
      <c r="E463">
        <v>70000</v>
      </c>
      <c r="F463" t="s">
        <v>86</v>
      </c>
      <c r="G463">
        <f>tblSalaries[[#This Row],[clean Salary (in local currency)]]*VLOOKUP(tblSalaries[[#This Row],[Currency]],tblXrate[],2,FALSE)</f>
        <v>68835.306612122877</v>
      </c>
      <c r="H463" t="s">
        <v>564</v>
      </c>
      <c r="I463" t="s">
        <v>52</v>
      </c>
      <c r="J463" t="s">
        <v>88</v>
      </c>
      <c r="K463" t="str">
        <f>VLOOKUP(tblSalaries[[#This Row],[Where do you work]],tblCountries[[Actual]:[Mapping]],2,FALSE)</f>
        <v>Canada</v>
      </c>
      <c r="L463" t="s">
        <v>25</v>
      </c>
      <c r="O463" s="10">
        <f>IF(ISERROR(FIND("1",tblSalaries[[#This Row],[How many hours of a day you work on Excel]])),"",1)</f>
        <v>1</v>
      </c>
      <c r="P463" s="11">
        <f>IF(ISERROR(FIND("2",tblSalaries[[#This Row],[How many hours of a day you work on Excel]])),"",2)</f>
        <v>2</v>
      </c>
      <c r="Q463" s="10" t="str">
        <f>IF(ISERROR(FIND("3",tblSalaries[[#This Row],[How many hours of a day you work on Excel]])),"",3)</f>
        <v/>
      </c>
      <c r="R463" s="10" t="str">
        <f>IF(ISERROR(FIND("4",tblSalaries[[#This Row],[How many hours of a day you work on Excel]])),"",4)</f>
        <v/>
      </c>
      <c r="S463" s="10" t="str">
        <f>IF(ISERROR(FIND("5",tblSalaries[[#This Row],[How many hours of a day you work on Excel]])),"",5)</f>
        <v/>
      </c>
      <c r="T463" s="10" t="str">
        <f>IF(ISERROR(FIND("6",tblSalaries[[#This Row],[How many hours of a day you work on Excel]])),"",6)</f>
        <v/>
      </c>
      <c r="U463" s="11" t="str">
        <f>IF(ISERROR(FIND("7",tblSalaries[[#This Row],[How many hours of a day you work on Excel]])),"",7)</f>
        <v/>
      </c>
      <c r="V463" s="11" t="str">
        <f>IF(ISERROR(FIND("8",tblSalaries[[#This Row],[How many hours of a day you work on Excel]])),"",8)</f>
        <v/>
      </c>
      <c r="W463" s="11">
        <f>IF(MAX(tblSalaries[[#This Row],[1 hour]:[8 hours]])=0,#N/A,MAX(tblSalaries[[#This Row],[1 hour]:[8 hours]]))</f>
        <v>2</v>
      </c>
      <c r="X463" s="11">
        <f>IF(ISERROR(tblSalaries[[#This Row],[max h]]),1,tblSalaries[[#This Row],[Salary in USD]]/tblSalaries[[#This Row],[max h]]/260)</f>
        <v>132.37558963869785</v>
      </c>
      <c r="Y463" s="11">
        <f>IF(tblSalaries[[#This Row],[Years of Experience]]="",0,"0")</f>
        <v>0</v>
      </c>
      <c r="Z463"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463" s="11">
        <f>IF(tblSalaries[[#This Row],[Salary in USD]]&lt;1000,1,0)</f>
        <v>0</v>
      </c>
      <c r="AB463" s="11">
        <f>IF(AND(tblSalaries[[#This Row],[Salary in USD]]&gt;1000,tblSalaries[[#This Row],[Salary in USD]]&lt;2000),1,0)</f>
        <v>0</v>
      </c>
    </row>
    <row r="464" spans="2:28" ht="15" customHeight="1">
      <c r="B464" t="s">
        <v>2467</v>
      </c>
      <c r="C464" s="1">
        <v>41055.132881944446</v>
      </c>
      <c r="D464" s="4" t="s">
        <v>565</v>
      </c>
      <c r="E464">
        <v>5250</v>
      </c>
      <c r="F464" t="s">
        <v>6</v>
      </c>
      <c r="G464">
        <f>tblSalaries[[#This Row],[clean Salary (in local currency)]]*VLOOKUP(tblSalaries[[#This Row],[Currency]],tblXrate[],2,FALSE)</f>
        <v>5250</v>
      </c>
      <c r="H464" t="s">
        <v>566</v>
      </c>
      <c r="I464" t="s">
        <v>67</v>
      </c>
      <c r="J464" t="s">
        <v>567</v>
      </c>
      <c r="K464" t="str">
        <f>VLOOKUP(tblSalaries[[#This Row],[Where do you work]],tblCountries[[Actual]:[Mapping]],2,FALSE)</f>
        <v>Republic of Georgia</v>
      </c>
      <c r="L464" t="s">
        <v>9</v>
      </c>
      <c r="O464" s="10" t="str">
        <f>IF(ISERROR(FIND("1",tblSalaries[[#This Row],[How many hours of a day you work on Excel]])),"",1)</f>
        <v/>
      </c>
      <c r="P464" s="11" t="str">
        <f>IF(ISERROR(FIND("2",tblSalaries[[#This Row],[How many hours of a day you work on Excel]])),"",2)</f>
        <v/>
      </c>
      <c r="Q464" s="10" t="str">
        <f>IF(ISERROR(FIND("3",tblSalaries[[#This Row],[How many hours of a day you work on Excel]])),"",3)</f>
        <v/>
      </c>
      <c r="R464" s="10">
        <f>IF(ISERROR(FIND("4",tblSalaries[[#This Row],[How many hours of a day you work on Excel]])),"",4)</f>
        <v>4</v>
      </c>
      <c r="S464" s="10" t="str">
        <f>IF(ISERROR(FIND("5",tblSalaries[[#This Row],[How many hours of a day you work on Excel]])),"",5)</f>
        <v/>
      </c>
      <c r="T464" s="10">
        <f>IF(ISERROR(FIND("6",tblSalaries[[#This Row],[How many hours of a day you work on Excel]])),"",6)</f>
        <v>6</v>
      </c>
      <c r="U464" s="11" t="str">
        <f>IF(ISERROR(FIND("7",tblSalaries[[#This Row],[How many hours of a day you work on Excel]])),"",7)</f>
        <v/>
      </c>
      <c r="V464" s="11" t="str">
        <f>IF(ISERROR(FIND("8",tblSalaries[[#This Row],[How many hours of a day you work on Excel]])),"",8)</f>
        <v/>
      </c>
      <c r="W464" s="11">
        <f>IF(MAX(tblSalaries[[#This Row],[1 hour]:[8 hours]])=0,#N/A,MAX(tblSalaries[[#This Row],[1 hour]:[8 hours]]))</f>
        <v>6</v>
      </c>
      <c r="X464" s="11">
        <f>IF(ISERROR(tblSalaries[[#This Row],[max h]]),1,tblSalaries[[#This Row],[Salary in USD]]/tblSalaries[[#This Row],[max h]]/260)</f>
        <v>3.3653846153846154</v>
      </c>
      <c r="Y464" s="11">
        <f>IF(tblSalaries[[#This Row],[Years of Experience]]="",0,"0")</f>
        <v>0</v>
      </c>
      <c r="Z464"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464" s="11">
        <f>IF(tblSalaries[[#This Row],[Salary in USD]]&lt;1000,1,0)</f>
        <v>0</v>
      </c>
      <c r="AB464" s="11">
        <f>IF(AND(tblSalaries[[#This Row],[Salary in USD]]&gt;1000,tblSalaries[[#This Row],[Salary in USD]]&lt;2000),1,0)</f>
        <v>0</v>
      </c>
    </row>
    <row r="465" spans="2:28" ht="15" customHeight="1">
      <c r="B465" t="s">
        <v>2468</v>
      </c>
      <c r="C465" s="1">
        <v>41055.133148148147</v>
      </c>
      <c r="D465" s="4">
        <v>87000</v>
      </c>
      <c r="E465">
        <v>87000</v>
      </c>
      <c r="F465" t="s">
        <v>86</v>
      </c>
      <c r="G465">
        <f>tblSalaries[[#This Row],[clean Salary (in local currency)]]*VLOOKUP(tblSalaries[[#This Row],[Currency]],tblXrate[],2,FALSE)</f>
        <v>85552.452503638444</v>
      </c>
      <c r="H465" t="s">
        <v>568</v>
      </c>
      <c r="I465" t="s">
        <v>52</v>
      </c>
      <c r="J465" t="s">
        <v>88</v>
      </c>
      <c r="K465" t="str">
        <f>VLOOKUP(tblSalaries[[#This Row],[Where do you work]],tblCountries[[Actual]:[Mapping]],2,FALSE)</f>
        <v>Canada</v>
      </c>
      <c r="L465" t="s">
        <v>9</v>
      </c>
      <c r="O465" s="10" t="str">
        <f>IF(ISERROR(FIND("1",tblSalaries[[#This Row],[How many hours of a day you work on Excel]])),"",1)</f>
        <v/>
      </c>
      <c r="P465" s="11" t="str">
        <f>IF(ISERROR(FIND("2",tblSalaries[[#This Row],[How many hours of a day you work on Excel]])),"",2)</f>
        <v/>
      </c>
      <c r="Q465" s="10" t="str">
        <f>IF(ISERROR(FIND("3",tblSalaries[[#This Row],[How many hours of a day you work on Excel]])),"",3)</f>
        <v/>
      </c>
      <c r="R465" s="10">
        <f>IF(ISERROR(FIND("4",tblSalaries[[#This Row],[How many hours of a day you work on Excel]])),"",4)</f>
        <v>4</v>
      </c>
      <c r="S465" s="10" t="str">
        <f>IF(ISERROR(FIND("5",tblSalaries[[#This Row],[How many hours of a day you work on Excel]])),"",5)</f>
        <v/>
      </c>
      <c r="T465" s="10">
        <f>IF(ISERROR(FIND("6",tblSalaries[[#This Row],[How many hours of a day you work on Excel]])),"",6)</f>
        <v>6</v>
      </c>
      <c r="U465" s="11" t="str">
        <f>IF(ISERROR(FIND("7",tblSalaries[[#This Row],[How many hours of a day you work on Excel]])),"",7)</f>
        <v/>
      </c>
      <c r="V465" s="11" t="str">
        <f>IF(ISERROR(FIND("8",tblSalaries[[#This Row],[How many hours of a day you work on Excel]])),"",8)</f>
        <v/>
      </c>
      <c r="W465" s="11">
        <f>IF(MAX(tblSalaries[[#This Row],[1 hour]:[8 hours]])=0,#N/A,MAX(tblSalaries[[#This Row],[1 hour]:[8 hours]]))</f>
        <v>6</v>
      </c>
      <c r="X465" s="11">
        <f>IF(ISERROR(tblSalaries[[#This Row],[max h]]),1,tblSalaries[[#This Row],[Salary in USD]]/tblSalaries[[#This Row],[max h]]/260)</f>
        <v>54.841315707460538</v>
      </c>
      <c r="Y465" s="11">
        <f>IF(tblSalaries[[#This Row],[Years of Experience]]="",0,"0")</f>
        <v>0</v>
      </c>
      <c r="Z465"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465" s="11">
        <f>IF(tblSalaries[[#This Row],[Salary in USD]]&lt;1000,1,0)</f>
        <v>0</v>
      </c>
      <c r="AB465" s="11">
        <f>IF(AND(tblSalaries[[#This Row],[Salary in USD]]&gt;1000,tblSalaries[[#This Row],[Salary in USD]]&lt;2000),1,0)</f>
        <v>0</v>
      </c>
    </row>
    <row r="466" spans="2:28" ht="15" customHeight="1">
      <c r="B466" t="s">
        <v>2469</v>
      </c>
      <c r="C466" s="1">
        <v>41055.13417824074</v>
      </c>
      <c r="D466" s="4">
        <v>125000</v>
      </c>
      <c r="E466">
        <v>125000</v>
      </c>
      <c r="F466" t="s">
        <v>40</v>
      </c>
      <c r="G466">
        <f>tblSalaries[[#This Row],[clean Salary (in local currency)]]*VLOOKUP(tblSalaries[[#This Row],[Currency]],tblXrate[],2,FALSE)</f>
        <v>2225.989585930321</v>
      </c>
      <c r="H466" t="s">
        <v>569</v>
      </c>
      <c r="I466" t="s">
        <v>20</v>
      </c>
      <c r="J466" t="s">
        <v>8</v>
      </c>
      <c r="K466" t="str">
        <f>VLOOKUP(tblSalaries[[#This Row],[Where do you work]],tblCountries[[Actual]:[Mapping]],2,FALSE)</f>
        <v>India</v>
      </c>
      <c r="L466" t="s">
        <v>9</v>
      </c>
      <c r="O466" s="10" t="str">
        <f>IF(ISERROR(FIND("1",tblSalaries[[#This Row],[How many hours of a day you work on Excel]])),"",1)</f>
        <v/>
      </c>
      <c r="P466" s="11" t="str">
        <f>IF(ISERROR(FIND("2",tblSalaries[[#This Row],[How many hours of a day you work on Excel]])),"",2)</f>
        <v/>
      </c>
      <c r="Q466" s="10" t="str">
        <f>IF(ISERROR(FIND("3",tblSalaries[[#This Row],[How many hours of a day you work on Excel]])),"",3)</f>
        <v/>
      </c>
      <c r="R466" s="10">
        <f>IF(ISERROR(FIND("4",tblSalaries[[#This Row],[How many hours of a day you work on Excel]])),"",4)</f>
        <v>4</v>
      </c>
      <c r="S466" s="10" t="str">
        <f>IF(ISERROR(FIND("5",tblSalaries[[#This Row],[How many hours of a day you work on Excel]])),"",5)</f>
        <v/>
      </c>
      <c r="T466" s="10">
        <f>IF(ISERROR(FIND("6",tblSalaries[[#This Row],[How many hours of a day you work on Excel]])),"",6)</f>
        <v>6</v>
      </c>
      <c r="U466" s="11" t="str">
        <f>IF(ISERROR(FIND("7",tblSalaries[[#This Row],[How many hours of a day you work on Excel]])),"",7)</f>
        <v/>
      </c>
      <c r="V466" s="11" t="str">
        <f>IF(ISERROR(FIND("8",tblSalaries[[#This Row],[How many hours of a day you work on Excel]])),"",8)</f>
        <v/>
      </c>
      <c r="W466" s="11">
        <f>IF(MAX(tblSalaries[[#This Row],[1 hour]:[8 hours]])=0,#N/A,MAX(tblSalaries[[#This Row],[1 hour]:[8 hours]]))</f>
        <v>6</v>
      </c>
      <c r="X466" s="11">
        <f>IF(ISERROR(tblSalaries[[#This Row],[max h]]),1,tblSalaries[[#This Row],[Salary in USD]]/tblSalaries[[#This Row],[max h]]/260)</f>
        <v>1.4269164012373852</v>
      </c>
      <c r="Y466" s="11">
        <f>IF(tblSalaries[[#This Row],[Years of Experience]]="",0,"0")</f>
        <v>0</v>
      </c>
      <c r="Z466"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466" s="11">
        <f>IF(tblSalaries[[#This Row],[Salary in USD]]&lt;1000,1,0)</f>
        <v>0</v>
      </c>
      <c r="AB466" s="11">
        <f>IF(AND(tblSalaries[[#This Row],[Salary in USD]]&gt;1000,tblSalaries[[#This Row],[Salary in USD]]&lt;2000),1,0)</f>
        <v>0</v>
      </c>
    </row>
    <row r="467" spans="2:28" ht="15" customHeight="1">
      <c r="B467" t="s">
        <v>2470</v>
      </c>
      <c r="C467" s="1">
        <v>41055.135231481479</v>
      </c>
      <c r="D467" s="4">
        <v>150000</v>
      </c>
      <c r="E467">
        <v>150000</v>
      </c>
      <c r="F467" t="s">
        <v>6</v>
      </c>
      <c r="G467">
        <f>tblSalaries[[#This Row],[clean Salary (in local currency)]]*VLOOKUP(tblSalaries[[#This Row],[Currency]],tblXrate[],2,FALSE)</f>
        <v>150000</v>
      </c>
      <c r="H467" t="s">
        <v>29</v>
      </c>
      <c r="I467" t="s">
        <v>4001</v>
      </c>
      <c r="J467" t="s">
        <v>15</v>
      </c>
      <c r="K467" t="str">
        <f>VLOOKUP(tblSalaries[[#This Row],[Where do you work]],tblCountries[[Actual]:[Mapping]],2,FALSE)</f>
        <v>USA</v>
      </c>
      <c r="L467" t="s">
        <v>18</v>
      </c>
      <c r="O467" s="10" t="str">
        <f>IF(ISERROR(FIND("1",tblSalaries[[#This Row],[How many hours of a day you work on Excel]])),"",1)</f>
        <v/>
      </c>
      <c r="P467" s="11">
        <f>IF(ISERROR(FIND("2",tblSalaries[[#This Row],[How many hours of a day you work on Excel]])),"",2)</f>
        <v>2</v>
      </c>
      <c r="Q467" s="10">
        <f>IF(ISERROR(FIND("3",tblSalaries[[#This Row],[How many hours of a day you work on Excel]])),"",3)</f>
        <v>3</v>
      </c>
      <c r="R467" s="10" t="str">
        <f>IF(ISERROR(FIND("4",tblSalaries[[#This Row],[How many hours of a day you work on Excel]])),"",4)</f>
        <v/>
      </c>
      <c r="S467" s="10" t="str">
        <f>IF(ISERROR(FIND("5",tblSalaries[[#This Row],[How many hours of a day you work on Excel]])),"",5)</f>
        <v/>
      </c>
      <c r="T467" s="10" t="str">
        <f>IF(ISERROR(FIND("6",tblSalaries[[#This Row],[How many hours of a day you work on Excel]])),"",6)</f>
        <v/>
      </c>
      <c r="U467" s="11" t="str">
        <f>IF(ISERROR(FIND("7",tblSalaries[[#This Row],[How many hours of a day you work on Excel]])),"",7)</f>
        <v/>
      </c>
      <c r="V467" s="11" t="str">
        <f>IF(ISERROR(FIND("8",tblSalaries[[#This Row],[How many hours of a day you work on Excel]])),"",8)</f>
        <v/>
      </c>
      <c r="W467" s="11">
        <f>IF(MAX(tblSalaries[[#This Row],[1 hour]:[8 hours]])=0,#N/A,MAX(tblSalaries[[#This Row],[1 hour]:[8 hours]]))</f>
        <v>3</v>
      </c>
      <c r="X467" s="11">
        <f>IF(ISERROR(tblSalaries[[#This Row],[max h]]),1,tblSalaries[[#This Row],[Salary in USD]]/tblSalaries[[#This Row],[max h]]/260)</f>
        <v>192.30769230769232</v>
      </c>
      <c r="Y467" s="11">
        <f>IF(tblSalaries[[#This Row],[Years of Experience]]="",0,"0")</f>
        <v>0</v>
      </c>
      <c r="Z467"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467" s="11">
        <f>IF(tblSalaries[[#This Row],[Salary in USD]]&lt;1000,1,0)</f>
        <v>0</v>
      </c>
      <c r="AB467" s="11">
        <f>IF(AND(tblSalaries[[#This Row],[Salary in USD]]&gt;1000,tblSalaries[[#This Row],[Salary in USD]]&lt;2000),1,0)</f>
        <v>0</v>
      </c>
    </row>
    <row r="468" spans="2:28" ht="15" customHeight="1">
      <c r="B468" t="s">
        <v>2471</v>
      </c>
      <c r="C468" s="1">
        <v>41055.135428240741</v>
      </c>
      <c r="D468" s="4">
        <v>50000</v>
      </c>
      <c r="E468">
        <v>50000</v>
      </c>
      <c r="F468" t="s">
        <v>6</v>
      </c>
      <c r="G468">
        <f>tblSalaries[[#This Row],[clean Salary (in local currency)]]*VLOOKUP(tblSalaries[[#This Row],[Currency]],tblXrate[],2,FALSE)</f>
        <v>50000</v>
      </c>
      <c r="H468" t="s">
        <v>570</v>
      </c>
      <c r="I468" t="s">
        <v>20</v>
      </c>
      <c r="J468" t="s">
        <v>15</v>
      </c>
      <c r="K468" t="str">
        <f>VLOOKUP(tblSalaries[[#This Row],[Where do you work]],tblCountries[[Actual]:[Mapping]],2,FALSE)</f>
        <v>USA</v>
      </c>
      <c r="L468" t="s">
        <v>9</v>
      </c>
      <c r="O468" s="10" t="str">
        <f>IF(ISERROR(FIND("1",tblSalaries[[#This Row],[How many hours of a day you work on Excel]])),"",1)</f>
        <v/>
      </c>
      <c r="P468" s="11" t="str">
        <f>IF(ISERROR(FIND("2",tblSalaries[[#This Row],[How many hours of a day you work on Excel]])),"",2)</f>
        <v/>
      </c>
      <c r="Q468" s="10" t="str">
        <f>IF(ISERROR(FIND("3",tblSalaries[[#This Row],[How many hours of a day you work on Excel]])),"",3)</f>
        <v/>
      </c>
      <c r="R468" s="10">
        <f>IF(ISERROR(FIND("4",tblSalaries[[#This Row],[How many hours of a day you work on Excel]])),"",4)</f>
        <v>4</v>
      </c>
      <c r="S468" s="10" t="str">
        <f>IF(ISERROR(FIND("5",tblSalaries[[#This Row],[How many hours of a day you work on Excel]])),"",5)</f>
        <v/>
      </c>
      <c r="T468" s="10">
        <f>IF(ISERROR(FIND("6",tblSalaries[[#This Row],[How many hours of a day you work on Excel]])),"",6)</f>
        <v>6</v>
      </c>
      <c r="U468" s="11" t="str">
        <f>IF(ISERROR(FIND("7",tblSalaries[[#This Row],[How many hours of a day you work on Excel]])),"",7)</f>
        <v/>
      </c>
      <c r="V468" s="11" t="str">
        <f>IF(ISERROR(FIND("8",tblSalaries[[#This Row],[How many hours of a day you work on Excel]])),"",8)</f>
        <v/>
      </c>
      <c r="W468" s="11">
        <f>IF(MAX(tblSalaries[[#This Row],[1 hour]:[8 hours]])=0,#N/A,MAX(tblSalaries[[#This Row],[1 hour]:[8 hours]]))</f>
        <v>6</v>
      </c>
      <c r="X468" s="11">
        <f>IF(ISERROR(tblSalaries[[#This Row],[max h]]),1,tblSalaries[[#This Row],[Salary in USD]]/tblSalaries[[#This Row],[max h]]/260)</f>
        <v>32.051282051282051</v>
      </c>
      <c r="Y468" s="11">
        <f>IF(tblSalaries[[#This Row],[Years of Experience]]="",0,"0")</f>
        <v>0</v>
      </c>
      <c r="Z468"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468" s="11">
        <f>IF(tblSalaries[[#This Row],[Salary in USD]]&lt;1000,1,0)</f>
        <v>0</v>
      </c>
      <c r="AB468" s="11">
        <f>IF(AND(tblSalaries[[#This Row],[Salary in USD]]&gt;1000,tblSalaries[[#This Row],[Salary in USD]]&lt;2000),1,0)</f>
        <v>0</v>
      </c>
    </row>
    <row r="469" spans="2:28" ht="15" customHeight="1">
      <c r="B469" t="s">
        <v>2472</v>
      </c>
      <c r="C469" s="1">
        <v>41055.135462962964</v>
      </c>
      <c r="D469" s="4">
        <v>70000</v>
      </c>
      <c r="E469">
        <v>70000</v>
      </c>
      <c r="F469" t="s">
        <v>6</v>
      </c>
      <c r="G469">
        <f>tblSalaries[[#This Row],[clean Salary (in local currency)]]*VLOOKUP(tblSalaries[[#This Row],[Currency]],tblXrate[],2,FALSE)</f>
        <v>70000</v>
      </c>
      <c r="H469" t="s">
        <v>20</v>
      </c>
      <c r="I469" t="s">
        <v>20</v>
      </c>
      <c r="J469" t="s">
        <v>15</v>
      </c>
      <c r="K469" t="str">
        <f>VLOOKUP(tblSalaries[[#This Row],[Where do you work]],tblCountries[[Actual]:[Mapping]],2,FALSE)</f>
        <v>USA</v>
      </c>
      <c r="L469" t="s">
        <v>9</v>
      </c>
      <c r="O469" s="10" t="str">
        <f>IF(ISERROR(FIND("1",tblSalaries[[#This Row],[How many hours of a day you work on Excel]])),"",1)</f>
        <v/>
      </c>
      <c r="P469" s="11" t="str">
        <f>IF(ISERROR(FIND("2",tblSalaries[[#This Row],[How many hours of a day you work on Excel]])),"",2)</f>
        <v/>
      </c>
      <c r="Q469" s="10" t="str">
        <f>IF(ISERROR(FIND("3",tblSalaries[[#This Row],[How many hours of a day you work on Excel]])),"",3)</f>
        <v/>
      </c>
      <c r="R469" s="10">
        <f>IF(ISERROR(FIND("4",tblSalaries[[#This Row],[How many hours of a day you work on Excel]])),"",4)</f>
        <v>4</v>
      </c>
      <c r="S469" s="10" t="str">
        <f>IF(ISERROR(FIND("5",tblSalaries[[#This Row],[How many hours of a day you work on Excel]])),"",5)</f>
        <v/>
      </c>
      <c r="T469" s="10">
        <f>IF(ISERROR(FIND("6",tblSalaries[[#This Row],[How many hours of a day you work on Excel]])),"",6)</f>
        <v>6</v>
      </c>
      <c r="U469" s="11" t="str">
        <f>IF(ISERROR(FIND("7",tblSalaries[[#This Row],[How many hours of a day you work on Excel]])),"",7)</f>
        <v/>
      </c>
      <c r="V469" s="11" t="str">
        <f>IF(ISERROR(FIND("8",tblSalaries[[#This Row],[How many hours of a day you work on Excel]])),"",8)</f>
        <v/>
      </c>
      <c r="W469" s="11">
        <f>IF(MAX(tblSalaries[[#This Row],[1 hour]:[8 hours]])=0,#N/A,MAX(tblSalaries[[#This Row],[1 hour]:[8 hours]]))</f>
        <v>6</v>
      </c>
      <c r="X469" s="11">
        <f>IF(ISERROR(tblSalaries[[#This Row],[max h]]),1,tblSalaries[[#This Row],[Salary in USD]]/tblSalaries[[#This Row],[max h]]/260)</f>
        <v>44.871794871794869</v>
      </c>
      <c r="Y469" s="11">
        <f>IF(tblSalaries[[#This Row],[Years of Experience]]="",0,"0")</f>
        <v>0</v>
      </c>
      <c r="Z469"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469" s="11">
        <f>IF(tblSalaries[[#This Row],[Salary in USD]]&lt;1000,1,0)</f>
        <v>0</v>
      </c>
      <c r="AB469" s="11">
        <f>IF(AND(tblSalaries[[#This Row],[Salary in USD]]&gt;1000,tblSalaries[[#This Row],[Salary in USD]]&lt;2000),1,0)</f>
        <v>0</v>
      </c>
    </row>
    <row r="470" spans="2:28" ht="15" customHeight="1">
      <c r="B470" t="s">
        <v>2473</v>
      </c>
      <c r="C470" s="1">
        <v>41055.135763888888</v>
      </c>
      <c r="D470" s="4" t="s">
        <v>571</v>
      </c>
      <c r="E470">
        <v>28500</v>
      </c>
      <c r="F470" t="s">
        <v>69</v>
      </c>
      <c r="G470">
        <f>tblSalaries[[#This Row],[clean Salary (in local currency)]]*VLOOKUP(tblSalaries[[#This Row],[Currency]],tblXrate[],2,FALSE)</f>
        <v>44921.080753917595</v>
      </c>
      <c r="H470" t="s">
        <v>572</v>
      </c>
      <c r="I470" t="s">
        <v>52</v>
      </c>
      <c r="J470" t="s">
        <v>71</v>
      </c>
      <c r="K470" t="str">
        <f>VLOOKUP(tblSalaries[[#This Row],[Where do you work]],tblCountries[[Actual]:[Mapping]],2,FALSE)</f>
        <v>UK</v>
      </c>
      <c r="L470" t="s">
        <v>18</v>
      </c>
      <c r="O470" s="10" t="str">
        <f>IF(ISERROR(FIND("1",tblSalaries[[#This Row],[How many hours of a day you work on Excel]])),"",1)</f>
        <v/>
      </c>
      <c r="P470" s="11">
        <f>IF(ISERROR(FIND("2",tblSalaries[[#This Row],[How many hours of a day you work on Excel]])),"",2)</f>
        <v>2</v>
      </c>
      <c r="Q470" s="10">
        <f>IF(ISERROR(FIND("3",tblSalaries[[#This Row],[How many hours of a day you work on Excel]])),"",3)</f>
        <v>3</v>
      </c>
      <c r="R470" s="10" t="str">
        <f>IF(ISERROR(FIND("4",tblSalaries[[#This Row],[How many hours of a day you work on Excel]])),"",4)</f>
        <v/>
      </c>
      <c r="S470" s="10" t="str">
        <f>IF(ISERROR(FIND("5",tblSalaries[[#This Row],[How many hours of a day you work on Excel]])),"",5)</f>
        <v/>
      </c>
      <c r="T470" s="10" t="str">
        <f>IF(ISERROR(FIND("6",tblSalaries[[#This Row],[How many hours of a day you work on Excel]])),"",6)</f>
        <v/>
      </c>
      <c r="U470" s="11" t="str">
        <f>IF(ISERROR(FIND("7",tblSalaries[[#This Row],[How many hours of a day you work on Excel]])),"",7)</f>
        <v/>
      </c>
      <c r="V470" s="11" t="str">
        <f>IF(ISERROR(FIND("8",tblSalaries[[#This Row],[How many hours of a day you work on Excel]])),"",8)</f>
        <v/>
      </c>
      <c r="W470" s="11">
        <f>IF(MAX(tblSalaries[[#This Row],[1 hour]:[8 hours]])=0,#N/A,MAX(tblSalaries[[#This Row],[1 hour]:[8 hours]]))</f>
        <v>3</v>
      </c>
      <c r="X470" s="11">
        <f>IF(ISERROR(tblSalaries[[#This Row],[max h]]),1,tblSalaries[[#This Row],[Salary in USD]]/tblSalaries[[#This Row],[max h]]/260)</f>
        <v>57.591129171689225</v>
      </c>
      <c r="Y470" s="11">
        <f>IF(tblSalaries[[#This Row],[Years of Experience]]="",0,"0")</f>
        <v>0</v>
      </c>
      <c r="Z470"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470" s="11">
        <f>IF(tblSalaries[[#This Row],[Salary in USD]]&lt;1000,1,0)</f>
        <v>0</v>
      </c>
      <c r="AB470" s="11">
        <f>IF(AND(tblSalaries[[#This Row],[Salary in USD]]&gt;1000,tblSalaries[[#This Row],[Salary in USD]]&lt;2000),1,0)</f>
        <v>0</v>
      </c>
    </row>
    <row r="471" spans="2:28" ht="15" customHeight="1">
      <c r="B471" t="s">
        <v>2474</v>
      </c>
      <c r="C471" s="1">
        <v>41055.135995370372</v>
      </c>
      <c r="D471" s="4">
        <v>20000</v>
      </c>
      <c r="E471">
        <v>20000</v>
      </c>
      <c r="F471" t="s">
        <v>6</v>
      </c>
      <c r="G471">
        <f>tblSalaries[[#This Row],[clean Salary (in local currency)]]*VLOOKUP(tblSalaries[[#This Row],[Currency]],tblXrate[],2,FALSE)</f>
        <v>20000</v>
      </c>
      <c r="H471" t="s">
        <v>67</v>
      </c>
      <c r="I471" t="s">
        <v>67</v>
      </c>
      <c r="J471" t="s">
        <v>8</v>
      </c>
      <c r="K471" t="str">
        <f>VLOOKUP(tblSalaries[[#This Row],[Where do you work]],tblCountries[[Actual]:[Mapping]],2,FALSE)</f>
        <v>India</v>
      </c>
      <c r="L471" t="s">
        <v>9</v>
      </c>
      <c r="O471" s="10" t="str">
        <f>IF(ISERROR(FIND("1",tblSalaries[[#This Row],[How many hours of a day you work on Excel]])),"",1)</f>
        <v/>
      </c>
      <c r="P471" s="11" t="str">
        <f>IF(ISERROR(FIND("2",tblSalaries[[#This Row],[How many hours of a day you work on Excel]])),"",2)</f>
        <v/>
      </c>
      <c r="Q471" s="10" t="str">
        <f>IF(ISERROR(FIND("3",tblSalaries[[#This Row],[How many hours of a day you work on Excel]])),"",3)</f>
        <v/>
      </c>
      <c r="R471" s="10">
        <f>IF(ISERROR(FIND("4",tblSalaries[[#This Row],[How many hours of a day you work on Excel]])),"",4)</f>
        <v>4</v>
      </c>
      <c r="S471" s="10" t="str">
        <f>IF(ISERROR(FIND("5",tblSalaries[[#This Row],[How many hours of a day you work on Excel]])),"",5)</f>
        <v/>
      </c>
      <c r="T471" s="10">
        <f>IF(ISERROR(FIND("6",tblSalaries[[#This Row],[How many hours of a day you work on Excel]])),"",6)</f>
        <v>6</v>
      </c>
      <c r="U471" s="11" t="str">
        <f>IF(ISERROR(FIND("7",tblSalaries[[#This Row],[How many hours of a day you work on Excel]])),"",7)</f>
        <v/>
      </c>
      <c r="V471" s="11" t="str">
        <f>IF(ISERROR(FIND("8",tblSalaries[[#This Row],[How many hours of a day you work on Excel]])),"",8)</f>
        <v/>
      </c>
      <c r="W471" s="11">
        <f>IF(MAX(tblSalaries[[#This Row],[1 hour]:[8 hours]])=0,#N/A,MAX(tblSalaries[[#This Row],[1 hour]:[8 hours]]))</f>
        <v>6</v>
      </c>
      <c r="X471" s="11">
        <f>IF(ISERROR(tblSalaries[[#This Row],[max h]]),1,tblSalaries[[#This Row],[Salary in USD]]/tblSalaries[[#This Row],[max h]]/260)</f>
        <v>12.820512820512821</v>
      </c>
      <c r="Y471" s="11">
        <f>IF(tblSalaries[[#This Row],[Years of Experience]]="",0,"0")</f>
        <v>0</v>
      </c>
      <c r="Z471"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471" s="11">
        <f>IF(tblSalaries[[#This Row],[Salary in USD]]&lt;1000,1,0)</f>
        <v>0</v>
      </c>
      <c r="AB471" s="11">
        <f>IF(AND(tblSalaries[[#This Row],[Salary in USD]]&gt;1000,tblSalaries[[#This Row],[Salary in USD]]&lt;2000),1,0)</f>
        <v>0</v>
      </c>
    </row>
    <row r="472" spans="2:28" ht="15" customHeight="1">
      <c r="B472" t="s">
        <v>2475</v>
      </c>
      <c r="C472" s="1">
        <v>41055.136782407404</v>
      </c>
      <c r="D472" s="4">
        <v>12000</v>
      </c>
      <c r="E472">
        <v>12000</v>
      </c>
      <c r="F472" t="s">
        <v>6</v>
      </c>
      <c r="G472">
        <f>tblSalaries[[#This Row],[clean Salary (in local currency)]]*VLOOKUP(tblSalaries[[#This Row],[Currency]],tblXrate[],2,FALSE)</f>
        <v>12000</v>
      </c>
      <c r="H472" t="s">
        <v>573</v>
      </c>
      <c r="I472" t="s">
        <v>20</v>
      </c>
      <c r="J472" t="s">
        <v>574</v>
      </c>
      <c r="K472" t="str">
        <f>VLOOKUP(tblSalaries[[#This Row],[Where do you work]],tblCountries[[Actual]:[Mapping]],2,FALSE)</f>
        <v>Estonia</v>
      </c>
      <c r="L472" t="s">
        <v>13</v>
      </c>
      <c r="O472" s="10" t="str">
        <f>IF(ISERROR(FIND("1",tblSalaries[[#This Row],[How many hours of a day you work on Excel]])),"",1)</f>
        <v/>
      </c>
      <c r="P472" s="11" t="str">
        <f>IF(ISERROR(FIND("2",tblSalaries[[#This Row],[How many hours of a day you work on Excel]])),"",2)</f>
        <v/>
      </c>
      <c r="Q472" s="10" t="str">
        <f>IF(ISERROR(FIND("3",tblSalaries[[#This Row],[How many hours of a day you work on Excel]])),"",3)</f>
        <v/>
      </c>
      <c r="R472" s="10" t="str">
        <f>IF(ISERROR(FIND("4",tblSalaries[[#This Row],[How many hours of a day you work on Excel]])),"",4)</f>
        <v/>
      </c>
      <c r="S472" s="10" t="str">
        <f>IF(ISERROR(FIND("5",tblSalaries[[#This Row],[How many hours of a day you work on Excel]])),"",5)</f>
        <v/>
      </c>
      <c r="T472" s="10" t="str">
        <f>IF(ISERROR(FIND("6",tblSalaries[[#This Row],[How many hours of a day you work on Excel]])),"",6)</f>
        <v/>
      </c>
      <c r="U472" s="11" t="str">
        <f>IF(ISERROR(FIND("7",tblSalaries[[#This Row],[How many hours of a day you work on Excel]])),"",7)</f>
        <v/>
      </c>
      <c r="V472" s="11">
        <f>IF(ISERROR(FIND("8",tblSalaries[[#This Row],[How many hours of a day you work on Excel]])),"",8)</f>
        <v>8</v>
      </c>
      <c r="W472" s="11">
        <f>IF(MAX(tblSalaries[[#This Row],[1 hour]:[8 hours]])=0,#N/A,MAX(tblSalaries[[#This Row],[1 hour]:[8 hours]]))</f>
        <v>8</v>
      </c>
      <c r="X472" s="11">
        <f>IF(ISERROR(tblSalaries[[#This Row],[max h]]),1,tblSalaries[[#This Row],[Salary in USD]]/tblSalaries[[#This Row],[max h]]/260)</f>
        <v>5.7692307692307692</v>
      </c>
      <c r="Y472" s="11">
        <f>IF(tblSalaries[[#This Row],[Years of Experience]]="",0,"0")</f>
        <v>0</v>
      </c>
      <c r="Z472"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472" s="11">
        <f>IF(tblSalaries[[#This Row],[Salary in USD]]&lt;1000,1,0)</f>
        <v>0</v>
      </c>
      <c r="AB472" s="11">
        <f>IF(AND(tblSalaries[[#This Row],[Salary in USD]]&gt;1000,tblSalaries[[#This Row],[Salary in USD]]&lt;2000),1,0)</f>
        <v>0</v>
      </c>
    </row>
    <row r="473" spans="2:28" ht="15" customHeight="1">
      <c r="B473" t="s">
        <v>2476</v>
      </c>
      <c r="C473" s="1">
        <v>41055.137025462966</v>
      </c>
      <c r="D473" s="4">
        <v>1250000</v>
      </c>
      <c r="E473">
        <v>1250000</v>
      </c>
      <c r="F473" t="s">
        <v>86</v>
      </c>
      <c r="G473">
        <f>tblSalaries[[#This Row],[clean Salary (in local currency)]]*VLOOKUP(tblSalaries[[#This Row],[Currency]],tblXrate[],2,FALSE)</f>
        <v>1229201.9037879086</v>
      </c>
      <c r="H473" t="s">
        <v>575</v>
      </c>
      <c r="I473" t="s">
        <v>310</v>
      </c>
      <c r="J473" t="s">
        <v>88</v>
      </c>
      <c r="K473" t="str">
        <f>VLOOKUP(tblSalaries[[#This Row],[Where do you work]],tblCountries[[Actual]:[Mapping]],2,FALSE)</f>
        <v>Canada</v>
      </c>
      <c r="L473" t="s">
        <v>9</v>
      </c>
      <c r="O473" s="10" t="str">
        <f>IF(ISERROR(FIND("1",tblSalaries[[#This Row],[How many hours of a day you work on Excel]])),"",1)</f>
        <v/>
      </c>
      <c r="P473" s="11" t="str">
        <f>IF(ISERROR(FIND("2",tblSalaries[[#This Row],[How many hours of a day you work on Excel]])),"",2)</f>
        <v/>
      </c>
      <c r="Q473" s="10" t="str">
        <f>IF(ISERROR(FIND("3",tblSalaries[[#This Row],[How many hours of a day you work on Excel]])),"",3)</f>
        <v/>
      </c>
      <c r="R473" s="10">
        <f>IF(ISERROR(FIND("4",tblSalaries[[#This Row],[How many hours of a day you work on Excel]])),"",4)</f>
        <v>4</v>
      </c>
      <c r="S473" s="10" t="str">
        <f>IF(ISERROR(FIND("5",tblSalaries[[#This Row],[How many hours of a day you work on Excel]])),"",5)</f>
        <v/>
      </c>
      <c r="T473" s="10">
        <f>IF(ISERROR(FIND("6",tblSalaries[[#This Row],[How many hours of a day you work on Excel]])),"",6)</f>
        <v>6</v>
      </c>
      <c r="U473" s="11" t="str">
        <f>IF(ISERROR(FIND("7",tblSalaries[[#This Row],[How many hours of a day you work on Excel]])),"",7)</f>
        <v/>
      </c>
      <c r="V473" s="11" t="str">
        <f>IF(ISERROR(FIND("8",tblSalaries[[#This Row],[How many hours of a day you work on Excel]])),"",8)</f>
        <v/>
      </c>
      <c r="W473" s="11">
        <f>IF(MAX(tblSalaries[[#This Row],[1 hour]:[8 hours]])=0,#N/A,MAX(tblSalaries[[#This Row],[1 hour]:[8 hours]]))</f>
        <v>6</v>
      </c>
      <c r="X473" s="11">
        <f>IF(ISERROR(tblSalaries[[#This Row],[max h]]),1,tblSalaries[[#This Row],[Salary in USD]]/tblSalaries[[#This Row],[max h]]/260)</f>
        <v>787.94993832558248</v>
      </c>
      <c r="Y473" s="11">
        <f>IF(tblSalaries[[#This Row],[Years of Experience]]="",0,"0")</f>
        <v>0</v>
      </c>
      <c r="Z473"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473" s="11">
        <f>IF(tblSalaries[[#This Row],[Salary in USD]]&lt;1000,1,0)</f>
        <v>0</v>
      </c>
      <c r="AB473" s="11">
        <f>IF(AND(tblSalaries[[#This Row],[Salary in USD]]&gt;1000,tblSalaries[[#This Row],[Salary in USD]]&lt;2000),1,0)</f>
        <v>0</v>
      </c>
    </row>
    <row r="474" spans="2:28" ht="15" customHeight="1">
      <c r="B474" t="s">
        <v>2477</v>
      </c>
      <c r="C474" s="1">
        <v>41055.138194444444</v>
      </c>
      <c r="D474" s="4">
        <v>30000</v>
      </c>
      <c r="E474">
        <v>30000</v>
      </c>
      <c r="F474" t="s">
        <v>6</v>
      </c>
      <c r="G474">
        <f>tblSalaries[[#This Row],[clean Salary (in local currency)]]*VLOOKUP(tblSalaries[[#This Row],[Currency]],tblXrate[],2,FALSE)</f>
        <v>30000</v>
      </c>
      <c r="H474" t="s">
        <v>576</v>
      </c>
      <c r="I474" t="s">
        <v>20</v>
      </c>
      <c r="J474" t="s">
        <v>15</v>
      </c>
      <c r="K474" t="str">
        <f>VLOOKUP(tblSalaries[[#This Row],[Where do you work]],tblCountries[[Actual]:[Mapping]],2,FALSE)</f>
        <v>USA</v>
      </c>
      <c r="L474" t="s">
        <v>186</v>
      </c>
      <c r="O474" s="10" t="str">
        <f>IF(ISERROR(FIND("1",tblSalaries[[#This Row],[How many hours of a day you work on Excel]])),"",1)</f>
        <v/>
      </c>
      <c r="P474" s="11" t="str">
        <f>IF(ISERROR(FIND("2",tblSalaries[[#This Row],[How many hours of a day you work on Excel]])),"",2)</f>
        <v/>
      </c>
      <c r="Q474" s="10" t="str">
        <f>IF(ISERROR(FIND("3",tblSalaries[[#This Row],[How many hours of a day you work on Excel]])),"",3)</f>
        <v/>
      </c>
      <c r="R474" s="10" t="str">
        <f>IF(ISERROR(FIND("4",tblSalaries[[#This Row],[How many hours of a day you work on Excel]])),"",4)</f>
        <v/>
      </c>
      <c r="S474" s="10" t="str">
        <f>IF(ISERROR(FIND("5",tblSalaries[[#This Row],[How many hours of a day you work on Excel]])),"",5)</f>
        <v/>
      </c>
      <c r="T474" s="10" t="str">
        <f>IF(ISERROR(FIND("6",tblSalaries[[#This Row],[How many hours of a day you work on Excel]])),"",6)</f>
        <v/>
      </c>
      <c r="U474" s="11" t="str">
        <f>IF(ISERROR(FIND("7",tblSalaries[[#This Row],[How many hours of a day you work on Excel]])),"",7)</f>
        <v/>
      </c>
      <c r="V474" s="11" t="str">
        <f>IF(ISERROR(FIND("8",tblSalaries[[#This Row],[How many hours of a day you work on Excel]])),"",8)</f>
        <v/>
      </c>
      <c r="W474" s="11" t="e">
        <f>IF(MAX(tblSalaries[[#This Row],[1 hour]:[8 hours]])=0,#N/A,MAX(tblSalaries[[#This Row],[1 hour]:[8 hours]]))</f>
        <v>#N/A</v>
      </c>
      <c r="X474" s="11">
        <f>IF(ISERROR(tblSalaries[[#This Row],[max h]]),1,tblSalaries[[#This Row],[Salary in USD]]/tblSalaries[[#This Row],[max h]]/260)</f>
        <v>1</v>
      </c>
      <c r="Y474" s="11">
        <f>IF(tblSalaries[[#This Row],[Years of Experience]]="",0,"0")</f>
        <v>0</v>
      </c>
      <c r="Z474"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474" s="11">
        <f>IF(tblSalaries[[#This Row],[Salary in USD]]&lt;1000,1,0)</f>
        <v>0</v>
      </c>
      <c r="AB474" s="11">
        <f>IF(AND(tblSalaries[[#This Row],[Salary in USD]]&gt;1000,tblSalaries[[#This Row],[Salary in USD]]&lt;2000),1,0)</f>
        <v>0</v>
      </c>
    </row>
    <row r="475" spans="2:28" ht="15" customHeight="1">
      <c r="B475" t="s">
        <v>2478</v>
      </c>
      <c r="C475" s="1">
        <v>41055.139884259261</v>
      </c>
      <c r="D475" s="4">
        <v>2000</v>
      </c>
      <c r="E475">
        <v>24000</v>
      </c>
      <c r="F475" t="s">
        <v>6</v>
      </c>
      <c r="G475">
        <f>tblSalaries[[#This Row],[clean Salary (in local currency)]]*VLOOKUP(tblSalaries[[#This Row],[Currency]],tblXrate[],2,FALSE)</f>
        <v>24000</v>
      </c>
      <c r="H475" t="s">
        <v>522</v>
      </c>
      <c r="I475" t="s">
        <v>279</v>
      </c>
      <c r="J475" t="s">
        <v>577</v>
      </c>
      <c r="K475" t="str">
        <f>VLOOKUP(tblSalaries[[#This Row],[Where do you work]],tblCountries[[Actual]:[Mapping]],2,FALSE)</f>
        <v>mozambique</v>
      </c>
      <c r="L475" t="s">
        <v>18</v>
      </c>
      <c r="O475" s="10" t="str">
        <f>IF(ISERROR(FIND("1",tblSalaries[[#This Row],[How many hours of a day you work on Excel]])),"",1)</f>
        <v/>
      </c>
      <c r="P475" s="11">
        <f>IF(ISERROR(FIND("2",tblSalaries[[#This Row],[How many hours of a day you work on Excel]])),"",2)</f>
        <v>2</v>
      </c>
      <c r="Q475" s="10">
        <f>IF(ISERROR(FIND("3",tblSalaries[[#This Row],[How many hours of a day you work on Excel]])),"",3)</f>
        <v>3</v>
      </c>
      <c r="R475" s="10" t="str">
        <f>IF(ISERROR(FIND("4",tblSalaries[[#This Row],[How many hours of a day you work on Excel]])),"",4)</f>
        <v/>
      </c>
      <c r="S475" s="10" t="str">
        <f>IF(ISERROR(FIND("5",tblSalaries[[#This Row],[How many hours of a day you work on Excel]])),"",5)</f>
        <v/>
      </c>
      <c r="T475" s="10" t="str">
        <f>IF(ISERROR(FIND("6",tblSalaries[[#This Row],[How many hours of a day you work on Excel]])),"",6)</f>
        <v/>
      </c>
      <c r="U475" s="11" t="str">
        <f>IF(ISERROR(FIND("7",tblSalaries[[#This Row],[How many hours of a day you work on Excel]])),"",7)</f>
        <v/>
      </c>
      <c r="V475" s="11" t="str">
        <f>IF(ISERROR(FIND("8",tblSalaries[[#This Row],[How many hours of a day you work on Excel]])),"",8)</f>
        <v/>
      </c>
      <c r="W475" s="11">
        <f>IF(MAX(tblSalaries[[#This Row],[1 hour]:[8 hours]])=0,#N/A,MAX(tblSalaries[[#This Row],[1 hour]:[8 hours]]))</f>
        <v>3</v>
      </c>
      <c r="X475" s="11">
        <f>IF(ISERROR(tblSalaries[[#This Row],[max h]]),1,tblSalaries[[#This Row],[Salary in USD]]/tblSalaries[[#This Row],[max h]]/260)</f>
        <v>30.76923076923077</v>
      </c>
      <c r="Y475" s="11">
        <f>IF(tblSalaries[[#This Row],[Years of Experience]]="",0,"0")</f>
        <v>0</v>
      </c>
      <c r="Z475"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475" s="11">
        <f>IF(tblSalaries[[#This Row],[Salary in USD]]&lt;1000,1,0)</f>
        <v>0</v>
      </c>
      <c r="AB475" s="11">
        <f>IF(AND(tblSalaries[[#This Row],[Salary in USD]]&gt;1000,tblSalaries[[#This Row],[Salary in USD]]&lt;2000),1,0)</f>
        <v>0</v>
      </c>
    </row>
    <row r="476" spans="2:28" ht="15" customHeight="1">
      <c r="B476" t="s">
        <v>2479</v>
      </c>
      <c r="C476" s="1">
        <v>41055.140219907407</v>
      </c>
      <c r="D476" s="4">
        <v>92000</v>
      </c>
      <c r="E476">
        <v>92000</v>
      </c>
      <c r="F476" t="s">
        <v>6</v>
      </c>
      <c r="G476">
        <f>tblSalaries[[#This Row],[clean Salary (in local currency)]]*VLOOKUP(tblSalaries[[#This Row],[Currency]],tblXrate[],2,FALSE)</f>
        <v>92000</v>
      </c>
      <c r="H476" t="s">
        <v>578</v>
      </c>
      <c r="I476" t="s">
        <v>279</v>
      </c>
      <c r="J476" t="s">
        <v>15</v>
      </c>
      <c r="K476" t="str">
        <f>VLOOKUP(tblSalaries[[#This Row],[Where do you work]],tblCountries[[Actual]:[Mapping]],2,FALSE)</f>
        <v>USA</v>
      </c>
      <c r="L476" t="s">
        <v>25</v>
      </c>
      <c r="O476" s="10">
        <f>IF(ISERROR(FIND("1",tblSalaries[[#This Row],[How many hours of a day you work on Excel]])),"",1)</f>
        <v>1</v>
      </c>
      <c r="P476" s="11">
        <f>IF(ISERROR(FIND("2",tblSalaries[[#This Row],[How many hours of a day you work on Excel]])),"",2)</f>
        <v>2</v>
      </c>
      <c r="Q476" s="10" t="str">
        <f>IF(ISERROR(FIND("3",tblSalaries[[#This Row],[How many hours of a day you work on Excel]])),"",3)</f>
        <v/>
      </c>
      <c r="R476" s="10" t="str">
        <f>IF(ISERROR(FIND("4",tblSalaries[[#This Row],[How many hours of a day you work on Excel]])),"",4)</f>
        <v/>
      </c>
      <c r="S476" s="10" t="str">
        <f>IF(ISERROR(FIND("5",tblSalaries[[#This Row],[How many hours of a day you work on Excel]])),"",5)</f>
        <v/>
      </c>
      <c r="T476" s="10" t="str">
        <f>IF(ISERROR(FIND("6",tblSalaries[[#This Row],[How many hours of a day you work on Excel]])),"",6)</f>
        <v/>
      </c>
      <c r="U476" s="11" t="str">
        <f>IF(ISERROR(FIND("7",tblSalaries[[#This Row],[How many hours of a day you work on Excel]])),"",7)</f>
        <v/>
      </c>
      <c r="V476" s="11" t="str">
        <f>IF(ISERROR(FIND("8",tblSalaries[[#This Row],[How many hours of a day you work on Excel]])),"",8)</f>
        <v/>
      </c>
      <c r="W476" s="11">
        <f>IF(MAX(tblSalaries[[#This Row],[1 hour]:[8 hours]])=0,#N/A,MAX(tblSalaries[[#This Row],[1 hour]:[8 hours]]))</f>
        <v>2</v>
      </c>
      <c r="X476" s="11">
        <f>IF(ISERROR(tblSalaries[[#This Row],[max h]]),1,tblSalaries[[#This Row],[Salary in USD]]/tblSalaries[[#This Row],[max h]]/260)</f>
        <v>176.92307692307693</v>
      </c>
      <c r="Y476" s="11">
        <f>IF(tblSalaries[[#This Row],[Years of Experience]]="",0,"0")</f>
        <v>0</v>
      </c>
      <c r="Z476"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476" s="11">
        <f>IF(tblSalaries[[#This Row],[Salary in USD]]&lt;1000,1,0)</f>
        <v>0</v>
      </c>
      <c r="AB476" s="11">
        <f>IF(AND(tblSalaries[[#This Row],[Salary in USD]]&gt;1000,tblSalaries[[#This Row],[Salary in USD]]&lt;2000),1,0)</f>
        <v>0</v>
      </c>
    </row>
    <row r="477" spans="2:28" ht="15" customHeight="1">
      <c r="B477" t="s">
        <v>2480</v>
      </c>
      <c r="C477" s="1">
        <v>41055.140659722223</v>
      </c>
      <c r="D477" s="4">
        <v>52000</v>
      </c>
      <c r="E477">
        <v>52000</v>
      </c>
      <c r="F477" t="s">
        <v>6</v>
      </c>
      <c r="G477">
        <f>tblSalaries[[#This Row],[clean Salary (in local currency)]]*VLOOKUP(tblSalaries[[#This Row],[Currency]],tblXrate[],2,FALSE)</f>
        <v>52000</v>
      </c>
      <c r="H477" t="s">
        <v>579</v>
      </c>
      <c r="I477" t="s">
        <v>20</v>
      </c>
      <c r="J477" t="s">
        <v>15</v>
      </c>
      <c r="K477" t="str">
        <f>VLOOKUP(tblSalaries[[#This Row],[Where do you work]],tblCountries[[Actual]:[Mapping]],2,FALSE)</f>
        <v>USA</v>
      </c>
      <c r="L477" t="s">
        <v>9</v>
      </c>
      <c r="O477" s="10" t="str">
        <f>IF(ISERROR(FIND("1",tblSalaries[[#This Row],[How many hours of a day you work on Excel]])),"",1)</f>
        <v/>
      </c>
      <c r="P477" s="11" t="str">
        <f>IF(ISERROR(FIND("2",tblSalaries[[#This Row],[How many hours of a day you work on Excel]])),"",2)</f>
        <v/>
      </c>
      <c r="Q477" s="10" t="str">
        <f>IF(ISERROR(FIND("3",tblSalaries[[#This Row],[How many hours of a day you work on Excel]])),"",3)</f>
        <v/>
      </c>
      <c r="R477" s="10">
        <f>IF(ISERROR(FIND("4",tblSalaries[[#This Row],[How many hours of a day you work on Excel]])),"",4)</f>
        <v>4</v>
      </c>
      <c r="S477" s="10" t="str">
        <f>IF(ISERROR(FIND("5",tblSalaries[[#This Row],[How many hours of a day you work on Excel]])),"",5)</f>
        <v/>
      </c>
      <c r="T477" s="10">
        <f>IF(ISERROR(FIND("6",tblSalaries[[#This Row],[How many hours of a day you work on Excel]])),"",6)</f>
        <v>6</v>
      </c>
      <c r="U477" s="11" t="str">
        <f>IF(ISERROR(FIND("7",tblSalaries[[#This Row],[How many hours of a day you work on Excel]])),"",7)</f>
        <v/>
      </c>
      <c r="V477" s="11" t="str">
        <f>IF(ISERROR(FIND("8",tblSalaries[[#This Row],[How many hours of a day you work on Excel]])),"",8)</f>
        <v/>
      </c>
      <c r="W477" s="11">
        <f>IF(MAX(tblSalaries[[#This Row],[1 hour]:[8 hours]])=0,#N/A,MAX(tblSalaries[[#This Row],[1 hour]:[8 hours]]))</f>
        <v>6</v>
      </c>
      <c r="X477" s="11">
        <f>IF(ISERROR(tblSalaries[[#This Row],[max h]]),1,tblSalaries[[#This Row],[Salary in USD]]/tblSalaries[[#This Row],[max h]]/260)</f>
        <v>33.333333333333329</v>
      </c>
      <c r="Y477" s="11">
        <f>IF(tblSalaries[[#This Row],[Years of Experience]]="",0,"0")</f>
        <v>0</v>
      </c>
      <c r="Z477"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477" s="11">
        <f>IF(tblSalaries[[#This Row],[Salary in USD]]&lt;1000,1,0)</f>
        <v>0</v>
      </c>
      <c r="AB477" s="11">
        <f>IF(AND(tblSalaries[[#This Row],[Salary in USD]]&gt;1000,tblSalaries[[#This Row],[Salary in USD]]&lt;2000),1,0)</f>
        <v>0</v>
      </c>
    </row>
    <row r="478" spans="2:28" ht="15" customHeight="1">
      <c r="B478" t="s">
        <v>2481</v>
      </c>
      <c r="C478" s="1">
        <v>41055.141562500001</v>
      </c>
      <c r="D478" s="4" t="s">
        <v>580</v>
      </c>
      <c r="E478">
        <v>169000</v>
      </c>
      <c r="F478" t="s">
        <v>6</v>
      </c>
      <c r="G478">
        <f>tblSalaries[[#This Row],[clean Salary (in local currency)]]*VLOOKUP(tblSalaries[[#This Row],[Currency]],tblXrate[],2,FALSE)</f>
        <v>169000</v>
      </c>
      <c r="H478" t="s">
        <v>581</v>
      </c>
      <c r="I478" t="s">
        <v>4001</v>
      </c>
      <c r="J478" t="s">
        <v>15</v>
      </c>
      <c r="K478" t="str">
        <f>VLOOKUP(tblSalaries[[#This Row],[Where do you work]],tblCountries[[Actual]:[Mapping]],2,FALSE)</f>
        <v>USA</v>
      </c>
      <c r="L478" t="s">
        <v>18</v>
      </c>
      <c r="O478" s="10" t="str">
        <f>IF(ISERROR(FIND("1",tblSalaries[[#This Row],[How many hours of a day you work on Excel]])),"",1)</f>
        <v/>
      </c>
      <c r="P478" s="11">
        <f>IF(ISERROR(FIND("2",tblSalaries[[#This Row],[How many hours of a day you work on Excel]])),"",2)</f>
        <v>2</v>
      </c>
      <c r="Q478" s="10">
        <f>IF(ISERROR(FIND("3",tblSalaries[[#This Row],[How many hours of a day you work on Excel]])),"",3)</f>
        <v>3</v>
      </c>
      <c r="R478" s="10" t="str">
        <f>IF(ISERROR(FIND("4",tblSalaries[[#This Row],[How many hours of a day you work on Excel]])),"",4)</f>
        <v/>
      </c>
      <c r="S478" s="10" t="str">
        <f>IF(ISERROR(FIND("5",tblSalaries[[#This Row],[How many hours of a day you work on Excel]])),"",5)</f>
        <v/>
      </c>
      <c r="T478" s="10" t="str">
        <f>IF(ISERROR(FIND("6",tblSalaries[[#This Row],[How many hours of a day you work on Excel]])),"",6)</f>
        <v/>
      </c>
      <c r="U478" s="11" t="str">
        <f>IF(ISERROR(FIND("7",tblSalaries[[#This Row],[How many hours of a day you work on Excel]])),"",7)</f>
        <v/>
      </c>
      <c r="V478" s="11" t="str">
        <f>IF(ISERROR(FIND("8",tblSalaries[[#This Row],[How many hours of a day you work on Excel]])),"",8)</f>
        <v/>
      </c>
      <c r="W478" s="11">
        <f>IF(MAX(tblSalaries[[#This Row],[1 hour]:[8 hours]])=0,#N/A,MAX(tblSalaries[[#This Row],[1 hour]:[8 hours]]))</f>
        <v>3</v>
      </c>
      <c r="X478" s="11">
        <f>IF(ISERROR(tblSalaries[[#This Row],[max h]]),1,tblSalaries[[#This Row],[Salary in USD]]/tblSalaries[[#This Row],[max h]]/260)</f>
        <v>216.66666666666669</v>
      </c>
      <c r="Y478" s="11">
        <f>IF(tblSalaries[[#This Row],[Years of Experience]]="",0,"0")</f>
        <v>0</v>
      </c>
      <c r="Z478"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478" s="11">
        <f>IF(tblSalaries[[#This Row],[Salary in USD]]&lt;1000,1,0)</f>
        <v>0</v>
      </c>
      <c r="AB478" s="11">
        <f>IF(AND(tblSalaries[[#This Row],[Salary in USD]]&gt;1000,tblSalaries[[#This Row],[Salary in USD]]&lt;2000),1,0)</f>
        <v>0</v>
      </c>
    </row>
    <row r="479" spans="2:28" ht="15" customHeight="1">
      <c r="B479" t="s">
        <v>2482</v>
      </c>
      <c r="C479" s="1">
        <v>41055.143020833333</v>
      </c>
      <c r="D479" s="4">
        <v>110000</v>
      </c>
      <c r="E479">
        <v>110000</v>
      </c>
      <c r="F479" t="s">
        <v>6</v>
      </c>
      <c r="G479">
        <f>tblSalaries[[#This Row],[clean Salary (in local currency)]]*VLOOKUP(tblSalaries[[#This Row],[Currency]],tblXrate[],2,FALSE)</f>
        <v>110000</v>
      </c>
      <c r="H479" t="s">
        <v>582</v>
      </c>
      <c r="I479" t="s">
        <v>310</v>
      </c>
      <c r="J479" t="s">
        <v>583</v>
      </c>
      <c r="K479" t="str">
        <f>VLOOKUP(tblSalaries[[#This Row],[Where do you work]],tblCountries[[Actual]:[Mapping]],2,FALSE)</f>
        <v>Norway</v>
      </c>
      <c r="L479" t="s">
        <v>18</v>
      </c>
      <c r="O479" s="10" t="str">
        <f>IF(ISERROR(FIND("1",tblSalaries[[#This Row],[How many hours of a day you work on Excel]])),"",1)</f>
        <v/>
      </c>
      <c r="P479" s="11">
        <f>IF(ISERROR(FIND("2",tblSalaries[[#This Row],[How many hours of a day you work on Excel]])),"",2)</f>
        <v>2</v>
      </c>
      <c r="Q479" s="10">
        <f>IF(ISERROR(FIND("3",tblSalaries[[#This Row],[How many hours of a day you work on Excel]])),"",3)</f>
        <v>3</v>
      </c>
      <c r="R479" s="10" t="str">
        <f>IF(ISERROR(FIND("4",tblSalaries[[#This Row],[How many hours of a day you work on Excel]])),"",4)</f>
        <v/>
      </c>
      <c r="S479" s="10" t="str">
        <f>IF(ISERROR(FIND("5",tblSalaries[[#This Row],[How many hours of a day you work on Excel]])),"",5)</f>
        <v/>
      </c>
      <c r="T479" s="10" t="str">
        <f>IF(ISERROR(FIND("6",tblSalaries[[#This Row],[How many hours of a day you work on Excel]])),"",6)</f>
        <v/>
      </c>
      <c r="U479" s="11" t="str">
        <f>IF(ISERROR(FIND("7",tblSalaries[[#This Row],[How many hours of a day you work on Excel]])),"",7)</f>
        <v/>
      </c>
      <c r="V479" s="11" t="str">
        <f>IF(ISERROR(FIND("8",tblSalaries[[#This Row],[How many hours of a day you work on Excel]])),"",8)</f>
        <v/>
      </c>
      <c r="W479" s="11">
        <f>IF(MAX(tblSalaries[[#This Row],[1 hour]:[8 hours]])=0,#N/A,MAX(tblSalaries[[#This Row],[1 hour]:[8 hours]]))</f>
        <v>3</v>
      </c>
      <c r="X479" s="11">
        <f>IF(ISERROR(tblSalaries[[#This Row],[max h]]),1,tblSalaries[[#This Row],[Salary in USD]]/tblSalaries[[#This Row],[max h]]/260)</f>
        <v>141.02564102564102</v>
      </c>
      <c r="Y479" s="11">
        <f>IF(tblSalaries[[#This Row],[Years of Experience]]="",0,"0")</f>
        <v>0</v>
      </c>
      <c r="Z479"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479" s="11">
        <f>IF(tblSalaries[[#This Row],[Salary in USD]]&lt;1000,1,0)</f>
        <v>0</v>
      </c>
      <c r="AB479" s="11">
        <f>IF(AND(tblSalaries[[#This Row],[Salary in USD]]&gt;1000,tblSalaries[[#This Row],[Salary in USD]]&lt;2000),1,0)</f>
        <v>0</v>
      </c>
    </row>
    <row r="480" spans="2:28" ht="15" customHeight="1">
      <c r="B480" t="s">
        <v>2483</v>
      </c>
      <c r="C480" s="1">
        <v>41055.14439814815</v>
      </c>
      <c r="D480" s="4" t="s">
        <v>584</v>
      </c>
      <c r="E480">
        <v>1080000</v>
      </c>
      <c r="F480" t="s">
        <v>585</v>
      </c>
      <c r="G480">
        <f>tblSalaries[[#This Row],[clean Salary (in local currency)]]*VLOOKUP(tblSalaries[[#This Row],[Currency]],tblXrate[],2,FALSE)</f>
        <v>131675.52225194403</v>
      </c>
      <c r="H480" t="s">
        <v>586</v>
      </c>
      <c r="I480" t="s">
        <v>52</v>
      </c>
      <c r="J480" t="s">
        <v>587</v>
      </c>
      <c r="K480" t="str">
        <f>VLOOKUP(tblSalaries[[#This Row],[Where do you work]],tblCountries[[Actual]:[Mapping]],2,FALSE)</f>
        <v>South Africa</v>
      </c>
      <c r="L480" t="s">
        <v>18</v>
      </c>
      <c r="O480" s="10" t="str">
        <f>IF(ISERROR(FIND("1",tblSalaries[[#This Row],[How many hours of a day you work on Excel]])),"",1)</f>
        <v/>
      </c>
      <c r="P480" s="11">
        <f>IF(ISERROR(FIND("2",tblSalaries[[#This Row],[How many hours of a day you work on Excel]])),"",2)</f>
        <v>2</v>
      </c>
      <c r="Q480" s="10">
        <f>IF(ISERROR(FIND("3",tblSalaries[[#This Row],[How many hours of a day you work on Excel]])),"",3)</f>
        <v>3</v>
      </c>
      <c r="R480" s="10" t="str">
        <f>IF(ISERROR(FIND("4",tblSalaries[[#This Row],[How many hours of a day you work on Excel]])),"",4)</f>
        <v/>
      </c>
      <c r="S480" s="10" t="str">
        <f>IF(ISERROR(FIND("5",tblSalaries[[#This Row],[How many hours of a day you work on Excel]])),"",5)</f>
        <v/>
      </c>
      <c r="T480" s="10" t="str">
        <f>IF(ISERROR(FIND("6",tblSalaries[[#This Row],[How many hours of a day you work on Excel]])),"",6)</f>
        <v/>
      </c>
      <c r="U480" s="11" t="str">
        <f>IF(ISERROR(FIND("7",tblSalaries[[#This Row],[How many hours of a day you work on Excel]])),"",7)</f>
        <v/>
      </c>
      <c r="V480" s="11" t="str">
        <f>IF(ISERROR(FIND("8",tblSalaries[[#This Row],[How many hours of a day you work on Excel]])),"",8)</f>
        <v/>
      </c>
      <c r="W480" s="11">
        <f>IF(MAX(tblSalaries[[#This Row],[1 hour]:[8 hours]])=0,#N/A,MAX(tblSalaries[[#This Row],[1 hour]:[8 hours]]))</f>
        <v>3</v>
      </c>
      <c r="X480" s="11">
        <f>IF(ISERROR(tblSalaries[[#This Row],[max h]]),1,tblSalaries[[#This Row],[Salary in USD]]/tblSalaries[[#This Row],[max h]]/260)</f>
        <v>168.81477211787694</v>
      </c>
      <c r="Y480" s="11">
        <f>IF(tblSalaries[[#This Row],[Years of Experience]]="",0,"0")</f>
        <v>0</v>
      </c>
      <c r="Z480"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480" s="11">
        <f>IF(tblSalaries[[#This Row],[Salary in USD]]&lt;1000,1,0)</f>
        <v>0</v>
      </c>
      <c r="AB480" s="11">
        <f>IF(AND(tblSalaries[[#This Row],[Salary in USD]]&gt;1000,tblSalaries[[#This Row],[Salary in USD]]&lt;2000),1,0)</f>
        <v>0</v>
      </c>
    </row>
    <row r="481" spans="2:28" ht="15" customHeight="1">
      <c r="B481" t="s">
        <v>2484</v>
      </c>
      <c r="C481" s="1">
        <v>41055.146319444444</v>
      </c>
      <c r="D481" s="4" t="s">
        <v>588</v>
      </c>
      <c r="E481">
        <v>59000</v>
      </c>
      <c r="F481" t="s">
        <v>69</v>
      </c>
      <c r="G481">
        <f>tblSalaries[[#This Row],[clean Salary (in local currency)]]*VLOOKUP(tblSalaries[[#This Row],[Currency]],tblXrate[],2,FALSE)</f>
        <v>92994.518051969761</v>
      </c>
      <c r="H481" t="s">
        <v>589</v>
      </c>
      <c r="I481" t="s">
        <v>356</v>
      </c>
      <c r="J481" t="s">
        <v>71</v>
      </c>
      <c r="K481" t="str">
        <f>VLOOKUP(tblSalaries[[#This Row],[Where do you work]],tblCountries[[Actual]:[Mapping]],2,FALSE)</f>
        <v>UK</v>
      </c>
      <c r="L481" t="s">
        <v>18</v>
      </c>
      <c r="O481" s="10" t="str">
        <f>IF(ISERROR(FIND("1",tblSalaries[[#This Row],[How many hours of a day you work on Excel]])),"",1)</f>
        <v/>
      </c>
      <c r="P481" s="11">
        <f>IF(ISERROR(FIND("2",tblSalaries[[#This Row],[How many hours of a day you work on Excel]])),"",2)</f>
        <v>2</v>
      </c>
      <c r="Q481" s="10">
        <f>IF(ISERROR(FIND("3",tblSalaries[[#This Row],[How many hours of a day you work on Excel]])),"",3)</f>
        <v>3</v>
      </c>
      <c r="R481" s="10" t="str">
        <f>IF(ISERROR(FIND("4",tblSalaries[[#This Row],[How many hours of a day you work on Excel]])),"",4)</f>
        <v/>
      </c>
      <c r="S481" s="10" t="str">
        <f>IF(ISERROR(FIND("5",tblSalaries[[#This Row],[How many hours of a day you work on Excel]])),"",5)</f>
        <v/>
      </c>
      <c r="T481" s="10" t="str">
        <f>IF(ISERROR(FIND("6",tblSalaries[[#This Row],[How many hours of a day you work on Excel]])),"",6)</f>
        <v/>
      </c>
      <c r="U481" s="11" t="str">
        <f>IF(ISERROR(FIND("7",tblSalaries[[#This Row],[How many hours of a day you work on Excel]])),"",7)</f>
        <v/>
      </c>
      <c r="V481" s="11" t="str">
        <f>IF(ISERROR(FIND("8",tblSalaries[[#This Row],[How many hours of a day you work on Excel]])),"",8)</f>
        <v/>
      </c>
      <c r="W481" s="11">
        <f>IF(MAX(tblSalaries[[#This Row],[1 hour]:[8 hours]])=0,#N/A,MAX(tblSalaries[[#This Row],[1 hour]:[8 hours]]))</f>
        <v>3</v>
      </c>
      <c r="X481" s="11">
        <f>IF(ISERROR(tblSalaries[[#This Row],[max h]]),1,tblSalaries[[#This Row],[Salary in USD]]/tblSalaries[[#This Row],[max h]]/260)</f>
        <v>119.22374109226892</v>
      </c>
      <c r="Y481" s="11">
        <f>IF(tblSalaries[[#This Row],[Years of Experience]]="",0,"0")</f>
        <v>0</v>
      </c>
      <c r="Z481"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481" s="11">
        <f>IF(tblSalaries[[#This Row],[Salary in USD]]&lt;1000,1,0)</f>
        <v>0</v>
      </c>
      <c r="AB481" s="11">
        <f>IF(AND(tblSalaries[[#This Row],[Salary in USD]]&gt;1000,tblSalaries[[#This Row],[Salary in USD]]&lt;2000),1,0)</f>
        <v>0</v>
      </c>
    </row>
    <row r="482" spans="2:28" ht="15" customHeight="1">
      <c r="B482" t="s">
        <v>2485</v>
      </c>
      <c r="C482" s="1">
        <v>41055.146921296298</v>
      </c>
      <c r="D482" s="4">
        <v>50000</v>
      </c>
      <c r="E482">
        <v>50000</v>
      </c>
      <c r="F482" t="s">
        <v>6</v>
      </c>
      <c r="G482">
        <f>tblSalaries[[#This Row],[clean Salary (in local currency)]]*VLOOKUP(tblSalaries[[#This Row],[Currency]],tblXrate[],2,FALSE)</f>
        <v>50000</v>
      </c>
      <c r="H482" t="s">
        <v>590</v>
      </c>
      <c r="I482" t="s">
        <v>20</v>
      </c>
      <c r="J482" t="s">
        <v>15</v>
      </c>
      <c r="K482" t="str">
        <f>VLOOKUP(tblSalaries[[#This Row],[Where do you work]],tblCountries[[Actual]:[Mapping]],2,FALSE)</f>
        <v>USA</v>
      </c>
      <c r="L482" t="s">
        <v>9</v>
      </c>
      <c r="O482" s="10" t="str">
        <f>IF(ISERROR(FIND("1",tblSalaries[[#This Row],[How many hours of a day you work on Excel]])),"",1)</f>
        <v/>
      </c>
      <c r="P482" s="11" t="str">
        <f>IF(ISERROR(FIND("2",tblSalaries[[#This Row],[How many hours of a day you work on Excel]])),"",2)</f>
        <v/>
      </c>
      <c r="Q482" s="10" t="str">
        <f>IF(ISERROR(FIND("3",tblSalaries[[#This Row],[How many hours of a day you work on Excel]])),"",3)</f>
        <v/>
      </c>
      <c r="R482" s="10">
        <f>IF(ISERROR(FIND("4",tblSalaries[[#This Row],[How many hours of a day you work on Excel]])),"",4)</f>
        <v>4</v>
      </c>
      <c r="S482" s="10" t="str">
        <f>IF(ISERROR(FIND("5",tblSalaries[[#This Row],[How many hours of a day you work on Excel]])),"",5)</f>
        <v/>
      </c>
      <c r="T482" s="10">
        <f>IF(ISERROR(FIND("6",tblSalaries[[#This Row],[How many hours of a day you work on Excel]])),"",6)</f>
        <v>6</v>
      </c>
      <c r="U482" s="11" t="str">
        <f>IF(ISERROR(FIND("7",tblSalaries[[#This Row],[How many hours of a day you work on Excel]])),"",7)</f>
        <v/>
      </c>
      <c r="V482" s="11" t="str">
        <f>IF(ISERROR(FIND("8",tblSalaries[[#This Row],[How many hours of a day you work on Excel]])),"",8)</f>
        <v/>
      </c>
      <c r="W482" s="11">
        <f>IF(MAX(tblSalaries[[#This Row],[1 hour]:[8 hours]])=0,#N/A,MAX(tblSalaries[[#This Row],[1 hour]:[8 hours]]))</f>
        <v>6</v>
      </c>
      <c r="X482" s="11">
        <f>IF(ISERROR(tblSalaries[[#This Row],[max h]]),1,tblSalaries[[#This Row],[Salary in USD]]/tblSalaries[[#This Row],[max h]]/260)</f>
        <v>32.051282051282051</v>
      </c>
      <c r="Y482" s="11">
        <f>IF(tblSalaries[[#This Row],[Years of Experience]]="",0,"0")</f>
        <v>0</v>
      </c>
      <c r="Z482"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482" s="11">
        <f>IF(tblSalaries[[#This Row],[Salary in USD]]&lt;1000,1,0)</f>
        <v>0</v>
      </c>
      <c r="AB482" s="11">
        <f>IF(AND(tblSalaries[[#This Row],[Salary in USD]]&gt;1000,tblSalaries[[#This Row],[Salary in USD]]&lt;2000),1,0)</f>
        <v>0</v>
      </c>
    </row>
    <row r="483" spans="2:28" ht="15" customHeight="1">
      <c r="B483" t="s">
        <v>2486</v>
      </c>
      <c r="C483" s="1">
        <v>41055.147372685184</v>
      </c>
      <c r="D483" s="4">
        <v>65000</v>
      </c>
      <c r="E483">
        <v>65000</v>
      </c>
      <c r="F483" t="s">
        <v>6</v>
      </c>
      <c r="G483">
        <f>tblSalaries[[#This Row],[clean Salary (in local currency)]]*VLOOKUP(tblSalaries[[#This Row],[Currency]],tblXrate[],2,FALSE)</f>
        <v>65000</v>
      </c>
      <c r="H483" t="s">
        <v>117</v>
      </c>
      <c r="I483" t="s">
        <v>20</v>
      </c>
      <c r="J483" t="s">
        <v>15</v>
      </c>
      <c r="K483" t="str">
        <f>VLOOKUP(tblSalaries[[#This Row],[Where do you work]],tblCountries[[Actual]:[Mapping]],2,FALSE)</f>
        <v>USA</v>
      </c>
      <c r="L483" t="s">
        <v>18</v>
      </c>
      <c r="O483" s="10" t="str">
        <f>IF(ISERROR(FIND("1",tblSalaries[[#This Row],[How many hours of a day you work on Excel]])),"",1)</f>
        <v/>
      </c>
      <c r="P483" s="11">
        <f>IF(ISERROR(FIND("2",tblSalaries[[#This Row],[How many hours of a day you work on Excel]])),"",2)</f>
        <v>2</v>
      </c>
      <c r="Q483" s="10">
        <f>IF(ISERROR(FIND("3",tblSalaries[[#This Row],[How many hours of a day you work on Excel]])),"",3)</f>
        <v>3</v>
      </c>
      <c r="R483" s="10" t="str">
        <f>IF(ISERROR(FIND("4",tblSalaries[[#This Row],[How many hours of a day you work on Excel]])),"",4)</f>
        <v/>
      </c>
      <c r="S483" s="10" t="str">
        <f>IF(ISERROR(FIND("5",tblSalaries[[#This Row],[How many hours of a day you work on Excel]])),"",5)</f>
        <v/>
      </c>
      <c r="T483" s="10" t="str">
        <f>IF(ISERROR(FIND("6",tblSalaries[[#This Row],[How many hours of a day you work on Excel]])),"",6)</f>
        <v/>
      </c>
      <c r="U483" s="11" t="str">
        <f>IF(ISERROR(FIND("7",tblSalaries[[#This Row],[How many hours of a day you work on Excel]])),"",7)</f>
        <v/>
      </c>
      <c r="V483" s="11" t="str">
        <f>IF(ISERROR(FIND("8",tblSalaries[[#This Row],[How many hours of a day you work on Excel]])),"",8)</f>
        <v/>
      </c>
      <c r="W483" s="11">
        <f>IF(MAX(tblSalaries[[#This Row],[1 hour]:[8 hours]])=0,#N/A,MAX(tblSalaries[[#This Row],[1 hour]:[8 hours]]))</f>
        <v>3</v>
      </c>
      <c r="X483" s="11">
        <f>IF(ISERROR(tblSalaries[[#This Row],[max h]]),1,tblSalaries[[#This Row],[Salary in USD]]/tblSalaries[[#This Row],[max h]]/260)</f>
        <v>83.333333333333343</v>
      </c>
      <c r="Y483" s="11">
        <f>IF(tblSalaries[[#This Row],[Years of Experience]]="",0,"0")</f>
        <v>0</v>
      </c>
      <c r="Z483"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483" s="11">
        <f>IF(tblSalaries[[#This Row],[Salary in USD]]&lt;1000,1,0)</f>
        <v>0</v>
      </c>
      <c r="AB483" s="11">
        <f>IF(AND(tblSalaries[[#This Row],[Salary in USD]]&gt;1000,tblSalaries[[#This Row],[Salary in USD]]&lt;2000),1,0)</f>
        <v>0</v>
      </c>
    </row>
    <row r="484" spans="2:28" ht="15" customHeight="1">
      <c r="B484" t="s">
        <v>2487</v>
      </c>
      <c r="C484" s="1">
        <v>41055.147835648146</v>
      </c>
      <c r="D484" s="4">
        <v>46000</v>
      </c>
      <c r="E484">
        <v>46000</v>
      </c>
      <c r="F484" t="s">
        <v>86</v>
      </c>
      <c r="G484">
        <f>tblSalaries[[#This Row],[clean Salary (in local currency)]]*VLOOKUP(tblSalaries[[#This Row],[Currency]],tblXrate[],2,FALSE)</f>
        <v>45234.630059395036</v>
      </c>
      <c r="H484" t="s">
        <v>591</v>
      </c>
      <c r="I484" t="s">
        <v>20</v>
      </c>
      <c r="J484" t="s">
        <v>88</v>
      </c>
      <c r="K484" t="str">
        <f>VLOOKUP(tblSalaries[[#This Row],[Where do you work]],tblCountries[[Actual]:[Mapping]],2,FALSE)</f>
        <v>Canada</v>
      </c>
      <c r="L484" t="s">
        <v>13</v>
      </c>
      <c r="O484" s="10" t="str">
        <f>IF(ISERROR(FIND("1",tblSalaries[[#This Row],[How many hours of a day you work on Excel]])),"",1)</f>
        <v/>
      </c>
      <c r="P484" s="11" t="str">
        <f>IF(ISERROR(FIND("2",tblSalaries[[#This Row],[How many hours of a day you work on Excel]])),"",2)</f>
        <v/>
      </c>
      <c r="Q484" s="10" t="str">
        <f>IF(ISERROR(FIND("3",tblSalaries[[#This Row],[How many hours of a day you work on Excel]])),"",3)</f>
        <v/>
      </c>
      <c r="R484" s="10" t="str">
        <f>IF(ISERROR(FIND("4",tblSalaries[[#This Row],[How many hours of a day you work on Excel]])),"",4)</f>
        <v/>
      </c>
      <c r="S484" s="10" t="str">
        <f>IF(ISERROR(FIND("5",tblSalaries[[#This Row],[How many hours of a day you work on Excel]])),"",5)</f>
        <v/>
      </c>
      <c r="T484" s="10" t="str">
        <f>IF(ISERROR(FIND("6",tblSalaries[[#This Row],[How many hours of a day you work on Excel]])),"",6)</f>
        <v/>
      </c>
      <c r="U484" s="11" t="str">
        <f>IF(ISERROR(FIND("7",tblSalaries[[#This Row],[How many hours of a day you work on Excel]])),"",7)</f>
        <v/>
      </c>
      <c r="V484" s="11">
        <f>IF(ISERROR(FIND("8",tblSalaries[[#This Row],[How many hours of a day you work on Excel]])),"",8)</f>
        <v>8</v>
      </c>
      <c r="W484" s="11">
        <f>IF(MAX(tblSalaries[[#This Row],[1 hour]:[8 hours]])=0,#N/A,MAX(tblSalaries[[#This Row],[1 hour]:[8 hours]]))</f>
        <v>8</v>
      </c>
      <c r="X484" s="11">
        <f>IF(ISERROR(tblSalaries[[#This Row],[max h]]),1,tblSalaries[[#This Row],[Salary in USD]]/tblSalaries[[#This Row],[max h]]/260)</f>
        <v>21.747418297786076</v>
      </c>
      <c r="Y484" s="11">
        <f>IF(tblSalaries[[#This Row],[Years of Experience]]="",0,"0")</f>
        <v>0</v>
      </c>
      <c r="Z484"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484" s="11">
        <f>IF(tblSalaries[[#This Row],[Salary in USD]]&lt;1000,1,0)</f>
        <v>0</v>
      </c>
      <c r="AB484" s="11">
        <f>IF(AND(tblSalaries[[#This Row],[Salary in USD]]&gt;1000,tblSalaries[[#This Row],[Salary in USD]]&lt;2000),1,0)</f>
        <v>0</v>
      </c>
    </row>
    <row r="485" spans="2:28" ht="15" customHeight="1">
      <c r="B485" t="s">
        <v>2488</v>
      </c>
      <c r="C485" s="1">
        <v>41055.148287037038</v>
      </c>
      <c r="D485" s="4">
        <v>55000</v>
      </c>
      <c r="E485">
        <v>55000</v>
      </c>
      <c r="F485" t="s">
        <v>6</v>
      </c>
      <c r="G485">
        <f>tblSalaries[[#This Row],[clean Salary (in local currency)]]*VLOOKUP(tblSalaries[[#This Row],[Currency]],tblXrate[],2,FALSE)</f>
        <v>55000</v>
      </c>
      <c r="H485" t="s">
        <v>20</v>
      </c>
      <c r="I485" t="s">
        <v>20</v>
      </c>
      <c r="J485" t="s">
        <v>15</v>
      </c>
      <c r="K485" t="str">
        <f>VLOOKUP(tblSalaries[[#This Row],[Where do you work]],tblCountries[[Actual]:[Mapping]],2,FALSE)</f>
        <v>USA</v>
      </c>
      <c r="L485" t="s">
        <v>18</v>
      </c>
      <c r="O485" s="10" t="str">
        <f>IF(ISERROR(FIND("1",tblSalaries[[#This Row],[How many hours of a day you work on Excel]])),"",1)</f>
        <v/>
      </c>
      <c r="P485" s="11">
        <f>IF(ISERROR(FIND("2",tblSalaries[[#This Row],[How many hours of a day you work on Excel]])),"",2)</f>
        <v>2</v>
      </c>
      <c r="Q485" s="10">
        <f>IF(ISERROR(FIND("3",tblSalaries[[#This Row],[How many hours of a day you work on Excel]])),"",3)</f>
        <v>3</v>
      </c>
      <c r="R485" s="10" t="str">
        <f>IF(ISERROR(FIND("4",tblSalaries[[#This Row],[How many hours of a day you work on Excel]])),"",4)</f>
        <v/>
      </c>
      <c r="S485" s="10" t="str">
        <f>IF(ISERROR(FIND("5",tblSalaries[[#This Row],[How many hours of a day you work on Excel]])),"",5)</f>
        <v/>
      </c>
      <c r="T485" s="10" t="str">
        <f>IF(ISERROR(FIND("6",tblSalaries[[#This Row],[How many hours of a day you work on Excel]])),"",6)</f>
        <v/>
      </c>
      <c r="U485" s="11" t="str">
        <f>IF(ISERROR(FIND("7",tblSalaries[[#This Row],[How many hours of a day you work on Excel]])),"",7)</f>
        <v/>
      </c>
      <c r="V485" s="11" t="str">
        <f>IF(ISERROR(FIND("8",tblSalaries[[#This Row],[How many hours of a day you work on Excel]])),"",8)</f>
        <v/>
      </c>
      <c r="W485" s="11">
        <f>IF(MAX(tblSalaries[[#This Row],[1 hour]:[8 hours]])=0,#N/A,MAX(tblSalaries[[#This Row],[1 hour]:[8 hours]]))</f>
        <v>3</v>
      </c>
      <c r="X485" s="11">
        <f>IF(ISERROR(tblSalaries[[#This Row],[max h]]),1,tblSalaries[[#This Row],[Salary in USD]]/tblSalaries[[#This Row],[max h]]/260)</f>
        <v>70.512820512820511</v>
      </c>
      <c r="Y485" s="11">
        <f>IF(tblSalaries[[#This Row],[Years of Experience]]="",0,"0")</f>
        <v>0</v>
      </c>
      <c r="Z485"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485" s="11">
        <f>IF(tblSalaries[[#This Row],[Salary in USD]]&lt;1000,1,0)</f>
        <v>0</v>
      </c>
      <c r="AB485" s="11">
        <f>IF(AND(tblSalaries[[#This Row],[Salary in USD]]&gt;1000,tblSalaries[[#This Row],[Salary in USD]]&lt;2000),1,0)</f>
        <v>0</v>
      </c>
    </row>
    <row r="486" spans="2:28" ht="15" customHeight="1">
      <c r="B486" t="s">
        <v>2489</v>
      </c>
      <c r="C486" s="1">
        <v>41055.148657407408</v>
      </c>
      <c r="D486" s="4" t="s">
        <v>592</v>
      </c>
      <c r="E486">
        <v>20000</v>
      </c>
      <c r="F486" t="s">
        <v>6</v>
      </c>
      <c r="G486">
        <f>tblSalaries[[#This Row],[clean Salary (in local currency)]]*VLOOKUP(tblSalaries[[#This Row],[Currency]],tblXrate[],2,FALSE)</f>
        <v>20000</v>
      </c>
      <c r="H486" t="s">
        <v>356</v>
      </c>
      <c r="I486" t="s">
        <v>356</v>
      </c>
      <c r="J486" t="s">
        <v>8</v>
      </c>
      <c r="K486" t="str">
        <f>VLOOKUP(tblSalaries[[#This Row],[Where do you work]],tblCountries[[Actual]:[Mapping]],2,FALSE)</f>
        <v>India</v>
      </c>
      <c r="L486" t="s">
        <v>18</v>
      </c>
      <c r="O486" s="10" t="str">
        <f>IF(ISERROR(FIND("1",tblSalaries[[#This Row],[How many hours of a day you work on Excel]])),"",1)</f>
        <v/>
      </c>
      <c r="P486" s="11">
        <f>IF(ISERROR(FIND("2",tblSalaries[[#This Row],[How many hours of a day you work on Excel]])),"",2)</f>
        <v>2</v>
      </c>
      <c r="Q486" s="10">
        <f>IF(ISERROR(FIND("3",tblSalaries[[#This Row],[How many hours of a day you work on Excel]])),"",3)</f>
        <v>3</v>
      </c>
      <c r="R486" s="10" t="str">
        <f>IF(ISERROR(FIND("4",tblSalaries[[#This Row],[How many hours of a day you work on Excel]])),"",4)</f>
        <v/>
      </c>
      <c r="S486" s="10" t="str">
        <f>IF(ISERROR(FIND("5",tblSalaries[[#This Row],[How many hours of a day you work on Excel]])),"",5)</f>
        <v/>
      </c>
      <c r="T486" s="10" t="str">
        <f>IF(ISERROR(FIND("6",tblSalaries[[#This Row],[How many hours of a day you work on Excel]])),"",6)</f>
        <v/>
      </c>
      <c r="U486" s="11" t="str">
        <f>IF(ISERROR(FIND("7",tblSalaries[[#This Row],[How many hours of a day you work on Excel]])),"",7)</f>
        <v/>
      </c>
      <c r="V486" s="11" t="str">
        <f>IF(ISERROR(FIND("8",tblSalaries[[#This Row],[How many hours of a day you work on Excel]])),"",8)</f>
        <v/>
      </c>
      <c r="W486" s="11">
        <f>IF(MAX(tblSalaries[[#This Row],[1 hour]:[8 hours]])=0,#N/A,MAX(tblSalaries[[#This Row],[1 hour]:[8 hours]]))</f>
        <v>3</v>
      </c>
      <c r="X486" s="11">
        <f>IF(ISERROR(tblSalaries[[#This Row],[max h]]),1,tblSalaries[[#This Row],[Salary in USD]]/tblSalaries[[#This Row],[max h]]/260)</f>
        <v>25.641025641025642</v>
      </c>
      <c r="Y486" s="11">
        <f>IF(tblSalaries[[#This Row],[Years of Experience]]="",0,"0")</f>
        <v>0</v>
      </c>
      <c r="Z486"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486" s="11">
        <f>IF(tblSalaries[[#This Row],[Salary in USD]]&lt;1000,1,0)</f>
        <v>0</v>
      </c>
      <c r="AB486" s="11">
        <f>IF(AND(tblSalaries[[#This Row],[Salary in USD]]&gt;1000,tblSalaries[[#This Row],[Salary in USD]]&lt;2000),1,0)</f>
        <v>0</v>
      </c>
    </row>
    <row r="487" spans="2:28" ht="15" customHeight="1">
      <c r="B487" t="s">
        <v>2490</v>
      </c>
      <c r="C487" s="1">
        <v>41055.148784722223</v>
      </c>
      <c r="D487" s="4">
        <v>6000</v>
      </c>
      <c r="E487">
        <v>6000</v>
      </c>
      <c r="F487" t="s">
        <v>6</v>
      </c>
      <c r="G487">
        <f>tblSalaries[[#This Row],[clean Salary (in local currency)]]*VLOOKUP(tblSalaries[[#This Row],[Currency]],tblXrate[],2,FALSE)</f>
        <v>6000</v>
      </c>
      <c r="H487" t="s">
        <v>360</v>
      </c>
      <c r="I487" t="s">
        <v>3999</v>
      </c>
      <c r="J487" t="s">
        <v>8</v>
      </c>
      <c r="K487" t="str">
        <f>VLOOKUP(tblSalaries[[#This Row],[Where do you work]],tblCountries[[Actual]:[Mapping]],2,FALSE)</f>
        <v>India</v>
      </c>
      <c r="L487" t="s">
        <v>13</v>
      </c>
      <c r="O487" s="10" t="str">
        <f>IF(ISERROR(FIND("1",tblSalaries[[#This Row],[How many hours of a day you work on Excel]])),"",1)</f>
        <v/>
      </c>
      <c r="P487" s="11" t="str">
        <f>IF(ISERROR(FIND("2",tblSalaries[[#This Row],[How many hours of a day you work on Excel]])),"",2)</f>
        <v/>
      </c>
      <c r="Q487" s="10" t="str">
        <f>IF(ISERROR(FIND("3",tblSalaries[[#This Row],[How many hours of a day you work on Excel]])),"",3)</f>
        <v/>
      </c>
      <c r="R487" s="10" t="str">
        <f>IF(ISERROR(FIND("4",tblSalaries[[#This Row],[How many hours of a day you work on Excel]])),"",4)</f>
        <v/>
      </c>
      <c r="S487" s="10" t="str">
        <f>IF(ISERROR(FIND("5",tblSalaries[[#This Row],[How many hours of a day you work on Excel]])),"",5)</f>
        <v/>
      </c>
      <c r="T487" s="10" t="str">
        <f>IF(ISERROR(FIND("6",tblSalaries[[#This Row],[How many hours of a day you work on Excel]])),"",6)</f>
        <v/>
      </c>
      <c r="U487" s="11" t="str">
        <f>IF(ISERROR(FIND("7",tblSalaries[[#This Row],[How many hours of a day you work on Excel]])),"",7)</f>
        <v/>
      </c>
      <c r="V487" s="11">
        <f>IF(ISERROR(FIND("8",tblSalaries[[#This Row],[How many hours of a day you work on Excel]])),"",8)</f>
        <v>8</v>
      </c>
      <c r="W487" s="11">
        <f>IF(MAX(tblSalaries[[#This Row],[1 hour]:[8 hours]])=0,#N/A,MAX(tblSalaries[[#This Row],[1 hour]:[8 hours]]))</f>
        <v>8</v>
      </c>
      <c r="X487" s="11">
        <f>IF(ISERROR(tblSalaries[[#This Row],[max h]]),1,tblSalaries[[#This Row],[Salary in USD]]/tblSalaries[[#This Row],[max h]]/260)</f>
        <v>2.8846153846153846</v>
      </c>
      <c r="Y487" s="11">
        <f>IF(tblSalaries[[#This Row],[Years of Experience]]="",0,"0")</f>
        <v>0</v>
      </c>
      <c r="Z487"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487" s="11">
        <f>IF(tblSalaries[[#This Row],[Salary in USD]]&lt;1000,1,0)</f>
        <v>0</v>
      </c>
      <c r="AB487" s="11">
        <f>IF(AND(tblSalaries[[#This Row],[Salary in USD]]&gt;1000,tblSalaries[[#This Row],[Salary in USD]]&lt;2000),1,0)</f>
        <v>0</v>
      </c>
    </row>
    <row r="488" spans="2:28" ht="15" customHeight="1">
      <c r="B488" t="s">
        <v>2491</v>
      </c>
      <c r="C488" s="1">
        <v>41055.151076388887</v>
      </c>
      <c r="D488" s="4">
        <v>190000</v>
      </c>
      <c r="E488">
        <v>190000</v>
      </c>
      <c r="F488" t="s">
        <v>69</v>
      </c>
      <c r="G488">
        <f>tblSalaries[[#This Row],[clean Salary (in local currency)]]*VLOOKUP(tblSalaries[[#This Row],[Currency]],tblXrate[],2,FALSE)</f>
        <v>299473.87169278396</v>
      </c>
      <c r="H488" t="s">
        <v>593</v>
      </c>
      <c r="I488" t="s">
        <v>4001</v>
      </c>
      <c r="J488" t="s">
        <v>71</v>
      </c>
      <c r="K488" t="str">
        <f>VLOOKUP(tblSalaries[[#This Row],[Where do you work]],tblCountries[[Actual]:[Mapping]],2,FALSE)</f>
        <v>UK</v>
      </c>
      <c r="L488" t="s">
        <v>9</v>
      </c>
      <c r="O488" s="10" t="str">
        <f>IF(ISERROR(FIND("1",tblSalaries[[#This Row],[How many hours of a day you work on Excel]])),"",1)</f>
        <v/>
      </c>
      <c r="P488" s="11" t="str">
        <f>IF(ISERROR(FIND("2",tblSalaries[[#This Row],[How many hours of a day you work on Excel]])),"",2)</f>
        <v/>
      </c>
      <c r="Q488" s="10" t="str">
        <f>IF(ISERROR(FIND("3",tblSalaries[[#This Row],[How many hours of a day you work on Excel]])),"",3)</f>
        <v/>
      </c>
      <c r="R488" s="10">
        <f>IF(ISERROR(FIND("4",tblSalaries[[#This Row],[How many hours of a day you work on Excel]])),"",4)</f>
        <v>4</v>
      </c>
      <c r="S488" s="10" t="str">
        <f>IF(ISERROR(FIND("5",tblSalaries[[#This Row],[How many hours of a day you work on Excel]])),"",5)</f>
        <v/>
      </c>
      <c r="T488" s="10">
        <f>IF(ISERROR(FIND("6",tblSalaries[[#This Row],[How many hours of a day you work on Excel]])),"",6)</f>
        <v>6</v>
      </c>
      <c r="U488" s="11" t="str">
        <f>IF(ISERROR(FIND("7",tblSalaries[[#This Row],[How many hours of a day you work on Excel]])),"",7)</f>
        <v/>
      </c>
      <c r="V488" s="11" t="str">
        <f>IF(ISERROR(FIND("8",tblSalaries[[#This Row],[How many hours of a day you work on Excel]])),"",8)</f>
        <v/>
      </c>
      <c r="W488" s="11">
        <f>IF(MAX(tblSalaries[[#This Row],[1 hour]:[8 hours]])=0,#N/A,MAX(tblSalaries[[#This Row],[1 hour]:[8 hours]]))</f>
        <v>6</v>
      </c>
      <c r="X488" s="11">
        <f>IF(ISERROR(tblSalaries[[#This Row],[max h]]),1,tblSalaries[[#This Row],[Salary in USD]]/tblSalaries[[#This Row],[max h]]/260)</f>
        <v>191.9704305722974</v>
      </c>
      <c r="Y488" s="11">
        <f>IF(tblSalaries[[#This Row],[Years of Experience]]="",0,"0")</f>
        <v>0</v>
      </c>
      <c r="Z488"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488" s="11">
        <f>IF(tblSalaries[[#This Row],[Salary in USD]]&lt;1000,1,0)</f>
        <v>0</v>
      </c>
      <c r="AB488" s="11">
        <f>IF(AND(tblSalaries[[#This Row],[Salary in USD]]&gt;1000,tblSalaries[[#This Row],[Salary in USD]]&lt;2000),1,0)</f>
        <v>0</v>
      </c>
    </row>
    <row r="489" spans="2:28" ht="15" customHeight="1">
      <c r="B489" t="s">
        <v>2492</v>
      </c>
      <c r="C489" s="1">
        <v>41055.151226851849</v>
      </c>
      <c r="D489" s="4">
        <v>28164</v>
      </c>
      <c r="E489">
        <v>28164</v>
      </c>
      <c r="F489" t="s">
        <v>69</v>
      </c>
      <c r="G489">
        <f>tblSalaries[[#This Row],[clean Salary (in local currency)]]*VLOOKUP(tblSalaries[[#This Row],[Currency]],tblXrate[],2,FALSE)</f>
        <v>44391.484854502989</v>
      </c>
      <c r="H489" t="s">
        <v>594</v>
      </c>
      <c r="I489" t="s">
        <v>52</v>
      </c>
      <c r="J489" t="s">
        <v>71</v>
      </c>
      <c r="K489" t="str">
        <f>VLOOKUP(tblSalaries[[#This Row],[Where do you work]],tblCountries[[Actual]:[Mapping]],2,FALSE)</f>
        <v>UK</v>
      </c>
      <c r="L489" t="s">
        <v>9</v>
      </c>
      <c r="O489" s="10" t="str">
        <f>IF(ISERROR(FIND("1",tblSalaries[[#This Row],[How many hours of a day you work on Excel]])),"",1)</f>
        <v/>
      </c>
      <c r="P489" s="11" t="str">
        <f>IF(ISERROR(FIND("2",tblSalaries[[#This Row],[How many hours of a day you work on Excel]])),"",2)</f>
        <v/>
      </c>
      <c r="Q489" s="10" t="str">
        <f>IF(ISERROR(FIND("3",tblSalaries[[#This Row],[How many hours of a day you work on Excel]])),"",3)</f>
        <v/>
      </c>
      <c r="R489" s="10">
        <f>IF(ISERROR(FIND("4",tblSalaries[[#This Row],[How many hours of a day you work on Excel]])),"",4)</f>
        <v>4</v>
      </c>
      <c r="S489" s="10" t="str">
        <f>IF(ISERROR(FIND("5",tblSalaries[[#This Row],[How many hours of a day you work on Excel]])),"",5)</f>
        <v/>
      </c>
      <c r="T489" s="10">
        <f>IF(ISERROR(FIND("6",tblSalaries[[#This Row],[How many hours of a day you work on Excel]])),"",6)</f>
        <v>6</v>
      </c>
      <c r="U489" s="11" t="str">
        <f>IF(ISERROR(FIND("7",tblSalaries[[#This Row],[How many hours of a day you work on Excel]])),"",7)</f>
        <v/>
      </c>
      <c r="V489" s="11" t="str">
        <f>IF(ISERROR(FIND("8",tblSalaries[[#This Row],[How many hours of a day you work on Excel]])),"",8)</f>
        <v/>
      </c>
      <c r="W489" s="11">
        <f>IF(MAX(tblSalaries[[#This Row],[1 hour]:[8 hours]])=0,#N/A,MAX(tblSalaries[[#This Row],[1 hour]:[8 hours]]))</f>
        <v>6</v>
      </c>
      <c r="X489" s="11">
        <f>IF(ISERROR(tblSalaries[[#This Row],[max h]]),1,tblSalaries[[#This Row],[Salary in USD]]/tblSalaries[[#This Row],[max h]]/260)</f>
        <v>28.456080034937816</v>
      </c>
      <c r="Y489" s="11">
        <f>IF(tblSalaries[[#This Row],[Years of Experience]]="",0,"0")</f>
        <v>0</v>
      </c>
      <c r="Z489"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489" s="11">
        <f>IF(tblSalaries[[#This Row],[Salary in USD]]&lt;1000,1,0)</f>
        <v>0</v>
      </c>
      <c r="AB489" s="11">
        <f>IF(AND(tblSalaries[[#This Row],[Salary in USD]]&gt;1000,tblSalaries[[#This Row],[Salary in USD]]&lt;2000),1,0)</f>
        <v>0</v>
      </c>
    </row>
    <row r="490" spans="2:28" ht="15" customHeight="1">
      <c r="B490" t="s">
        <v>2493</v>
      </c>
      <c r="C490" s="1">
        <v>41055.153078703705</v>
      </c>
      <c r="D490" s="4">
        <v>40000</v>
      </c>
      <c r="E490">
        <v>40000</v>
      </c>
      <c r="F490" t="s">
        <v>6</v>
      </c>
      <c r="G490">
        <f>tblSalaries[[#This Row],[clean Salary (in local currency)]]*VLOOKUP(tblSalaries[[#This Row],[Currency]],tblXrate[],2,FALSE)</f>
        <v>40000</v>
      </c>
      <c r="H490" t="s">
        <v>595</v>
      </c>
      <c r="I490" t="s">
        <v>20</v>
      </c>
      <c r="J490" t="s">
        <v>15</v>
      </c>
      <c r="K490" t="str">
        <f>VLOOKUP(tblSalaries[[#This Row],[Where do you work]],tblCountries[[Actual]:[Mapping]],2,FALSE)</f>
        <v>USA</v>
      </c>
      <c r="L490" t="s">
        <v>18</v>
      </c>
      <c r="O490" s="10" t="str">
        <f>IF(ISERROR(FIND("1",tblSalaries[[#This Row],[How many hours of a day you work on Excel]])),"",1)</f>
        <v/>
      </c>
      <c r="P490" s="11">
        <f>IF(ISERROR(FIND("2",tblSalaries[[#This Row],[How many hours of a day you work on Excel]])),"",2)</f>
        <v>2</v>
      </c>
      <c r="Q490" s="10">
        <f>IF(ISERROR(FIND("3",tblSalaries[[#This Row],[How many hours of a day you work on Excel]])),"",3)</f>
        <v>3</v>
      </c>
      <c r="R490" s="10" t="str">
        <f>IF(ISERROR(FIND("4",tblSalaries[[#This Row],[How many hours of a day you work on Excel]])),"",4)</f>
        <v/>
      </c>
      <c r="S490" s="10" t="str">
        <f>IF(ISERROR(FIND("5",tblSalaries[[#This Row],[How many hours of a day you work on Excel]])),"",5)</f>
        <v/>
      </c>
      <c r="T490" s="10" t="str">
        <f>IF(ISERROR(FIND("6",tblSalaries[[#This Row],[How many hours of a day you work on Excel]])),"",6)</f>
        <v/>
      </c>
      <c r="U490" s="11" t="str">
        <f>IF(ISERROR(FIND("7",tblSalaries[[#This Row],[How many hours of a day you work on Excel]])),"",7)</f>
        <v/>
      </c>
      <c r="V490" s="11" t="str">
        <f>IF(ISERROR(FIND("8",tblSalaries[[#This Row],[How many hours of a day you work on Excel]])),"",8)</f>
        <v/>
      </c>
      <c r="W490" s="11">
        <f>IF(MAX(tblSalaries[[#This Row],[1 hour]:[8 hours]])=0,#N/A,MAX(tblSalaries[[#This Row],[1 hour]:[8 hours]]))</f>
        <v>3</v>
      </c>
      <c r="X490" s="11">
        <f>IF(ISERROR(tblSalaries[[#This Row],[max h]]),1,tblSalaries[[#This Row],[Salary in USD]]/tblSalaries[[#This Row],[max h]]/260)</f>
        <v>51.282051282051285</v>
      </c>
      <c r="Y490" s="11">
        <f>IF(tblSalaries[[#This Row],[Years of Experience]]="",0,"0")</f>
        <v>0</v>
      </c>
      <c r="Z490"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490" s="11">
        <f>IF(tblSalaries[[#This Row],[Salary in USD]]&lt;1000,1,0)</f>
        <v>0</v>
      </c>
      <c r="AB490" s="11">
        <f>IF(AND(tblSalaries[[#This Row],[Salary in USD]]&gt;1000,tblSalaries[[#This Row],[Salary in USD]]&lt;2000),1,0)</f>
        <v>0</v>
      </c>
    </row>
    <row r="491" spans="2:28" ht="15" customHeight="1">
      <c r="B491" t="s">
        <v>2494</v>
      </c>
      <c r="C491" s="1">
        <v>41055.158819444441</v>
      </c>
      <c r="D491" s="4" t="s">
        <v>596</v>
      </c>
      <c r="E491">
        <v>108000</v>
      </c>
      <c r="F491" t="s">
        <v>6</v>
      </c>
      <c r="G491">
        <f>tblSalaries[[#This Row],[clean Salary (in local currency)]]*VLOOKUP(tblSalaries[[#This Row],[Currency]],tblXrate[],2,FALSE)</f>
        <v>108000</v>
      </c>
      <c r="H491" t="s">
        <v>52</v>
      </c>
      <c r="I491" t="s">
        <v>52</v>
      </c>
      <c r="J491" t="s">
        <v>583</v>
      </c>
      <c r="K491" t="str">
        <f>VLOOKUP(tblSalaries[[#This Row],[Where do you work]],tblCountries[[Actual]:[Mapping]],2,FALSE)</f>
        <v>Norway</v>
      </c>
      <c r="L491" t="s">
        <v>9</v>
      </c>
      <c r="O491" s="10" t="str">
        <f>IF(ISERROR(FIND("1",tblSalaries[[#This Row],[How many hours of a day you work on Excel]])),"",1)</f>
        <v/>
      </c>
      <c r="P491" s="11" t="str">
        <f>IF(ISERROR(FIND("2",tblSalaries[[#This Row],[How many hours of a day you work on Excel]])),"",2)</f>
        <v/>
      </c>
      <c r="Q491" s="10" t="str">
        <f>IF(ISERROR(FIND("3",tblSalaries[[#This Row],[How many hours of a day you work on Excel]])),"",3)</f>
        <v/>
      </c>
      <c r="R491" s="10">
        <f>IF(ISERROR(FIND("4",tblSalaries[[#This Row],[How many hours of a day you work on Excel]])),"",4)</f>
        <v>4</v>
      </c>
      <c r="S491" s="10" t="str">
        <f>IF(ISERROR(FIND("5",tblSalaries[[#This Row],[How many hours of a day you work on Excel]])),"",5)</f>
        <v/>
      </c>
      <c r="T491" s="10">
        <f>IF(ISERROR(FIND("6",tblSalaries[[#This Row],[How many hours of a day you work on Excel]])),"",6)</f>
        <v>6</v>
      </c>
      <c r="U491" s="11" t="str">
        <f>IF(ISERROR(FIND("7",tblSalaries[[#This Row],[How many hours of a day you work on Excel]])),"",7)</f>
        <v/>
      </c>
      <c r="V491" s="11" t="str">
        <f>IF(ISERROR(FIND("8",tblSalaries[[#This Row],[How many hours of a day you work on Excel]])),"",8)</f>
        <v/>
      </c>
      <c r="W491" s="11">
        <f>IF(MAX(tblSalaries[[#This Row],[1 hour]:[8 hours]])=0,#N/A,MAX(tblSalaries[[#This Row],[1 hour]:[8 hours]]))</f>
        <v>6</v>
      </c>
      <c r="X491" s="11">
        <f>IF(ISERROR(tblSalaries[[#This Row],[max h]]),1,tblSalaries[[#This Row],[Salary in USD]]/tblSalaries[[#This Row],[max h]]/260)</f>
        <v>69.230769230769226</v>
      </c>
      <c r="Y491" s="11">
        <f>IF(tblSalaries[[#This Row],[Years of Experience]]="",0,"0")</f>
        <v>0</v>
      </c>
      <c r="Z491"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491" s="11">
        <f>IF(tblSalaries[[#This Row],[Salary in USD]]&lt;1000,1,0)</f>
        <v>0</v>
      </c>
      <c r="AB491" s="11">
        <f>IF(AND(tblSalaries[[#This Row],[Salary in USD]]&gt;1000,tblSalaries[[#This Row],[Salary in USD]]&lt;2000),1,0)</f>
        <v>0</v>
      </c>
    </row>
    <row r="492" spans="2:28" ht="15" customHeight="1">
      <c r="B492" t="s">
        <v>2495</v>
      </c>
      <c r="C492" s="1">
        <v>41055.159270833334</v>
      </c>
      <c r="D492" s="4" t="s">
        <v>597</v>
      </c>
      <c r="E492">
        <v>200000</v>
      </c>
      <c r="F492" t="s">
        <v>40</v>
      </c>
      <c r="G492">
        <f>tblSalaries[[#This Row],[clean Salary (in local currency)]]*VLOOKUP(tblSalaries[[#This Row],[Currency]],tblXrate[],2,FALSE)</f>
        <v>3561.5833374885137</v>
      </c>
      <c r="H492" t="s">
        <v>598</v>
      </c>
      <c r="I492" t="s">
        <v>20</v>
      </c>
      <c r="J492" t="s">
        <v>8</v>
      </c>
      <c r="K492" t="str">
        <f>VLOOKUP(tblSalaries[[#This Row],[Where do you work]],tblCountries[[Actual]:[Mapping]],2,FALSE)</f>
        <v>India</v>
      </c>
      <c r="L492" t="s">
        <v>18</v>
      </c>
      <c r="O492" s="10" t="str">
        <f>IF(ISERROR(FIND("1",tblSalaries[[#This Row],[How many hours of a day you work on Excel]])),"",1)</f>
        <v/>
      </c>
      <c r="P492" s="11">
        <f>IF(ISERROR(FIND("2",tblSalaries[[#This Row],[How many hours of a day you work on Excel]])),"",2)</f>
        <v>2</v>
      </c>
      <c r="Q492" s="10">
        <f>IF(ISERROR(FIND("3",tblSalaries[[#This Row],[How many hours of a day you work on Excel]])),"",3)</f>
        <v>3</v>
      </c>
      <c r="R492" s="10" t="str">
        <f>IF(ISERROR(FIND("4",tblSalaries[[#This Row],[How many hours of a day you work on Excel]])),"",4)</f>
        <v/>
      </c>
      <c r="S492" s="10" t="str">
        <f>IF(ISERROR(FIND("5",tblSalaries[[#This Row],[How many hours of a day you work on Excel]])),"",5)</f>
        <v/>
      </c>
      <c r="T492" s="10" t="str">
        <f>IF(ISERROR(FIND("6",tblSalaries[[#This Row],[How many hours of a day you work on Excel]])),"",6)</f>
        <v/>
      </c>
      <c r="U492" s="11" t="str">
        <f>IF(ISERROR(FIND("7",tblSalaries[[#This Row],[How many hours of a day you work on Excel]])),"",7)</f>
        <v/>
      </c>
      <c r="V492" s="11" t="str">
        <f>IF(ISERROR(FIND("8",tblSalaries[[#This Row],[How many hours of a day you work on Excel]])),"",8)</f>
        <v/>
      </c>
      <c r="W492" s="11">
        <f>IF(MAX(tblSalaries[[#This Row],[1 hour]:[8 hours]])=0,#N/A,MAX(tblSalaries[[#This Row],[1 hour]:[8 hours]]))</f>
        <v>3</v>
      </c>
      <c r="X492" s="11">
        <f>IF(ISERROR(tblSalaries[[#This Row],[max h]]),1,tblSalaries[[#This Row],[Salary in USD]]/tblSalaries[[#This Row],[max h]]/260)</f>
        <v>4.5661324839596329</v>
      </c>
      <c r="Y492" s="11">
        <f>IF(tblSalaries[[#This Row],[Years of Experience]]="",0,"0")</f>
        <v>0</v>
      </c>
      <c r="Z492"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492" s="11">
        <f>IF(tblSalaries[[#This Row],[Salary in USD]]&lt;1000,1,0)</f>
        <v>0</v>
      </c>
      <c r="AB492" s="11">
        <f>IF(AND(tblSalaries[[#This Row],[Salary in USD]]&gt;1000,tblSalaries[[#This Row],[Salary in USD]]&lt;2000),1,0)</f>
        <v>0</v>
      </c>
    </row>
    <row r="493" spans="2:28" ht="15" customHeight="1">
      <c r="B493" t="s">
        <v>2496</v>
      </c>
      <c r="C493" s="1">
        <v>41055.160000000003</v>
      </c>
      <c r="D493" s="4">
        <v>84000</v>
      </c>
      <c r="E493">
        <v>84000</v>
      </c>
      <c r="F493" t="s">
        <v>6</v>
      </c>
      <c r="G493">
        <f>tblSalaries[[#This Row],[clean Salary (in local currency)]]*VLOOKUP(tblSalaries[[#This Row],[Currency]],tblXrate[],2,FALSE)</f>
        <v>84000</v>
      </c>
      <c r="H493" t="s">
        <v>72</v>
      </c>
      <c r="I493" t="s">
        <v>20</v>
      </c>
      <c r="J493" t="s">
        <v>15</v>
      </c>
      <c r="K493" t="str">
        <f>VLOOKUP(tblSalaries[[#This Row],[Where do you work]],tblCountries[[Actual]:[Mapping]],2,FALSE)</f>
        <v>USA</v>
      </c>
      <c r="L493" t="s">
        <v>13</v>
      </c>
      <c r="O493" s="10" t="str">
        <f>IF(ISERROR(FIND("1",tblSalaries[[#This Row],[How many hours of a day you work on Excel]])),"",1)</f>
        <v/>
      </c>
      <c r="P493" s="11" t="str">
        <f>IF(ISERROR(FIND("2",tblSalaries[[#This Row],[How many hours of a day you work on Excel]])),"",2)</f>
        <v/>
      </c>
      <c r="Q493" s="10" t="str">
        <f>IF(ISERROR(FIND("3",tblSalaries[[#This Row],[How many hours of a day you work on Excel]])),"",3)</f>
        <v/>
      </c>
      <c r="R493" s="10" t="str">
        <f>IF(ISERROR(FIND("4",tblSalaries[[#This Row],[How many hours of a day you work on Excel]])),"",4)</f>
        <v/>
      </c>
      <c r="S493" s="10" t="str">
        <f>IF(ISERROR(FIND("5",tblSalaries[[#This Row],[How many hours of a day you work on Excel]])),"",5)</f>
        <v/>
      </c>
      <c r="T493" s="10" t="str">
        <f>IF(ISERROR(FIND("6",tblSalaries[[#This Row],[How many hours of a day you work on Excel]])),"",6)</f>
        <v/>
      </c>
      <c r="U493" s="11" t="str">
        <f>IF(ISERROR(FIND("7",tblSalaries[[#This Row],[How many hours of a day you work on Excel]])),"",7)</f>
        <v/>
      </c>
      <c r="V493" s="11">
        <f>IF(ISERROR(FIND("8",tblSalaries[[#This Row],[How many hours of a day you work on Excel]])),"",8)</f>
        <v>8</v>
      </c>
      <c r="W493" s="11">
        <f>IF(MAX(tblSalaries[[#This Row],[1 hour]:[8 hours]])=0,#N/A,MAX(tblSalaries[[#This Row],[1 hour]:[8 hours]]))</f>
        <v>8</v>
      </c>
      <c r="X493" s="11">
        <f>IF(ISERROR(tblSalaries[[#This Row],[max h]]),1,tblSalaries[[#This Row],[Salary in USD]]/tblSalaries[[#This Row],[max h]]/260)</f>
        <v>40.384615384615387</v>
      </c>
      <c r="Y493" s="11">
        <f>IF(tblSalaries[[#This Row],[Years of Experience]]="",0,"0")</f>
        <v>0</v>
      </c>
      <c r="Z493"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493" s="11">
        <f>IF(tblSalaries[[#This Row],[Salary in USD]]&lt;1000,1,0)</f>
        <v>0</v>
      </c>
      <c r="AB493" s="11">
        <f>IF(AND(tblSalaries[[#This Row],[Salary in USD]]&gt;1000,tblSalaries[[#This Row],[Salary in USD]]&lt;2000),1,0)</f>
        <v>0</v>
      </c>
    </row>
    <row r="494" spans="2:28" ht="15" customHeight="1">
      <c r="B494" t="s">
        <v>2497</v>
      </c>
      <c r="C494" s="1">
        <v>41055.16138888889</v>
      </c>
      <c r="D494" s="4">
        <v>33000</v>
      </c>
      <c r="E494">
        <v>33000</v>
      </c>
      <c r="F494" t="s">
        <v>69</v>
      </c>
      <c r="G494">
        <f>tblSalaries[[#This Row],[clean Salary (in local currency)]]*VLOOKUP(tblSalaries[[#This Row],[Currency]],tblXrate[],2,FALSE)</f>
        <v>52013.882978220376</v>
      </c>
      <c r="H494" t="s">
        <v>599</v>
      </c>
      <c r="I494" t="s">
        <v>52</v>
      </c>
      <c r="J494" t="s">
        <v>71</v>
      </c>
      <c r="K494" t="str">
        <f>VLOOKUP(tblSalaries[[#This Row],[Where do you work]],tblCountries[[Actual]:[Mapping]],2,FALSE)</f>
        <v>UK</v>
      </c>
      <c r="L494" t="s">
        <v>9</v>
      </c>
      <c r="O494" s="10" t="str">
        <f>IF(ISERROR(FIND("1",tblSalaries[[#This Row],[How many hours of a day you work on Excel]])),"",1)</f>
        <v/>
      </c>
      <c r="P494" s="11" t="str">
        <f>IF(ISERROR(FIND("2",tblSalaries[[#This Row],[How many hours of a day you work on Excel]])),"",2)</f>
        <v/>
      </c>
      <c r="Q494" s="10" t="str">
        <f>IF(ISERROR(FIND("3",tblSalaries[[#This Row],[How many hours of a day you work on Excel]])),"",3)</f>
        <v/>
      </c>
      <c r="R494" s="10">
        <f>IF(ISERROR(FIND("4",tblSalaries[[#This Row],[How many hours of a day you work on Excel]])),"",4)</f>
        <v>4</v>
      </c>
      <c r="S494" s="10" t="str">
        <f>IF(ISERROR(FIND("5",tblSalaries[[#This Row],[How many hours of a day you work on Excel]])),"",5)</f>
        <v/>
      </c>
      <c r="T494" s="10">
        <f>IF(ISERROR(FIND("6",tblSalaries[[#This Row],[How many hours of a day you work on Excel]])),"",6)</f>
        <v>6</v>
      </c>
      <c r="U494" s="11" t="str">
        <f>IF(ISERROR(FIND("7",tblSalaries[[#This Row],[How many hours of a day you work on Excel]])),"",7)</f>
        <v/>
      </c>
      <c r="V494" s="11" t="str">
        <f>IF(ISERROR(FIND("8",tblSalaries[[#This Row],[How many hours of a day you work on Excel]])),"",8)</f>
        <v/>
      </c>
      <c r="W494" s="11">
        <f>IF(MAX(tblSalaries[[#This Row],[1 hour]:[8 hours]])=0,#N/A,MAX(tblSalaries[[#This Row],[1 hour]:[8 hours]]))</f>
        <v>6</v>
      </c>
      <c r="X494" s="11">
        <f>IF(ISERROR(tblSalaries[[#This Row],[max h]]),1,tblSalaries[[#This Row],[Salary in USD]]/tblSalaries[[#This Row],[max h]]/260)</f>
        <v>33.342232678346392</v>
      </c>
      <c r="Y494" s="11">
        <f>IF(tblSalaries[[#This Row],[Years of Experience]]="",0,"0")</f>
        <v>0</v>
      </c>
      <c r="Z494"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494" s="11">
        <f>IF(tblSalaries[[#This Row],[Salary in USD]]&lt;1000,1,0)</f>
        <v>0</v>
      </c>
      <c r="AB494" s="11">
        <f>IF(AND(tblSalaries[[#This Row],[Salary in USD]]&gt;1000,tblSalaries[[#This Row],[Salary in USD]]&lt;2000),1,0)</f>
        <v>0</v>
      </c>
    </row>
    <row r="495" spans="2:28" ht="15" customHeight="1">
      <c r="B495" t="s">
        <v>2498</v>
      </c>
      <c r="C495" s="1">
        <v>41055.162141203706</v>
      </c>
      <c r="D495" s="4" t="s">
        <v>600</v>
      </c>
      <c r="E495">
        <v>720000</v>
      </c>
      <c r="F495" t="s">
        <v>40</v>
      </c>
      <c r="G495">
        <f>tblSalaries[[#This Row],[clean Salary (in local currency)]]*VLOOKUP(tblSalaries[[#This Row],[Currency]],tblXrate[],2,FALSE)</f>
        <v>12821.700014958649</v>
      </c>
      <c r="H495" t="s">
        <v>601</v>
      </c>
      <c r="I495" t="s">
        <v>52</v>
      </c>
      <c r="J495" t="s">
        <v>8</v>
      </c>
      <c r="K495" t="str">
        <f>VLOOKUP(tblSalaries[[#This Row],[Where do you work]],tblCountries[[Actual]:[Mapping]],2,FALSE)</f>
        <v>India</v>
      </c>
      <c r="L495" t="s">
        <v>18</v>
      </c>
      <c r="O495" s="10" t="str">
        <f>IF(ISERROR(FIND("1",tblSalaries[[#This Row],[How many hours of a day you work on Excel]])),"",1)</f>
        <v/>
      </c>
      <c r="P495" s="11">
        <f>IF(ISERROR(FIND("2",tblSalaries[[#This Row],[How many hours of a day you work on Excel]])),"",2)</f>
        <v>2</v>
      </c>
      <c r="Q495" s="10">
        <f>IF(ISERROR(FIND("3",tblSalaries[[#This Row],[How many hours of a day you work on Excel]])),"",3)</f>
        <v>3</v>
      </c>
      <c r="R495" s="10" t="str">
        <f>IF(ISERROR(FIND("4",tblSalaries[[#This Row],[How many hours of a day you work on Excel]])),"",4)</f>
        <v/>
      </c>
      <c r="S495" s="10" t="str">
        <f>IF(ISERROR(FIND("5",tblSalaries[[#This Row],[How many hours of a day you work on Excel]])),"",5)</f>
        <v/>
      </c>
      <c r="T495" s="10" t="str">
        <f>IF(ISERROR(FIND("6",tblSalaries[[#This Row],[How many hours of a day you work on Excel]])),"",6)</f>
        <v/>
      </c>
      <c r="U495" s="11" t="str">
        <f>IF(ISERROR(FIND("7",tblSalaries[[#This Row],[How many hours of a day you work on Excel]])),"",7)</f>
        <v/>
      </c>
      <c r="V495" s="11" t="str">
        <f>IF(ISERROR(FIND("8",tblSalaries[[#This Row],[How many hours of a day you work on Excel]])),"",8)</f>
        <v/>
      </c>
      <c r="W495" s="11">
        <f>IF(MAX(tblSalaries[[#This Row],[1 hour]:[8 hours]])=0,#N/A,MAX(tblSalaries[[#This Row],[1 hour]:[8 hours]]))</f>
        <v>3</v>
      </c>
      <c r="X495" s="11">
        <f>IF(ISERROR(tblSalaries[[#This Row],[max h]]),1,tblSalaries[[#This Row],[Salary in USD]]/tblSalaries[[#This Row],[max h]]/260)</f>
        <v>16.438076942254678</v>
      </c>
      <c r="Y495" s="11">
        <f>IF(tblSalaries[[#This Row],[Years of Experience]]="",0,"0")</f>
        <v>0</v>
      </c>
      <c r="Z495"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495" s="11">
        <f>IF(tblSalaries[[#This Row],[Salary in USD]]&lt;1000,1,0)</f>
        <v>0</v>
      </c>
      <c r="AB495" s="11">
        <f>IF(AND(tblSalaries[[#This Row],[Salary in USD]]&gt;1000,tblSalaries[[#This Row],[Salary in USD]]&lt;2000),1,0)</f>
        <v>0</v>
      </c>
    </row>
    <row r="496" spans="2:28" ht="15" customHeight="1">
      <c r="B496" t="s">
        <v>2499</v>
      </c>
      <c r="C496" s="1">
        <v>41055.166909722226</v>
      </c>
      <c r="D496" s="4">
        <v>68500</v>
      </c>
      <c r="E496">
        <v>68500</v>
      </c>
      <c r="F496" t="s">
        <v>86</v>
      </c>
      <c r="G496">
        <f>tblSalaries[[#This Row],[clean Salary (in local currency)]]*VLOOKUP(tblSalaries[[#This Row],[Currency]],tblXrate[],2,FALSE)</f>
        <v>67360.264327577388</v>
      </c>
      <c r="H496" t="s">
        <v>14</v>
      </c>
      <c r="I496" t="s">
        <v>20</v>
      </c>
      <c r="J496" t="s">
        <v>88</v>
      </c>
      <c r="K496" t="str">
        <f>VLOOKUP(tblSalaries[[#This Row],[Where do you work]],tblCountries[[Actual]:[Mapping]],2,FALSE)</f>
        <v>Canada</v>
      </c>
      <c r="L496" t="s">
        <v>9</v>
      </c>
      <c r="O496" s="10" t="str">
        <f>IF(ISERROR(FIND("1",tblSalaries[[#This Row],[How many hours of a day you work on Excel]])),"",1)</f>
        <v/>
      </c>
      <c r="P496" s="11" t="str">
        <f>IF(ISERROR(FIND("2",tblSalaries[[#This Row],[How many hours of a day you work on Excel]])),"",2)</f>
        <v/>
      </c>
      <c r="Q496" s="10" t="str">
        <f>IF(ISERROR(FIND("3",tblSalaries[[#This Row],[How many hours of a day you work on Excel]])),"",3)</f>
        <v/>
      </c>
      <c r="R496" s="10">
        <f>IF(ISERROR(FIND("4",tblSalaries[[#This Row],[How many hours of a day you work on Excel]])),"",4)</f>
        <v>4</v>
      </c>
      <c r="S496" s="10" t="str">
        <f>IF(ISERROR(FIND("5",tblSalaries[[#This Row],[How many hours of a day you work on Excel]])),"",5)</f>
        <v/>
      </c>
      <c r="T496" s="10">
        <f>IF(ISERROR(FIND("6",tblSalaries[[#This Row],[How many hours of a day you work on Excel]])),"",6)</f>
        <v>6</v>
      </c>
      <c r="U496" s="11" t="str">
        <f>IF(ISERROR(FIND("7",tblSalaries[[#This Row],[How many hours of a day you work on Excel]])),"",7)</f>
        <v/>
      </c>
      <c r="V496" s="11" t="str">
        <f>IF(ISERROR(FIND("8",tblSalaries[[#This Row],[How many hours of a day you work on Excel]])),"",8)</f>
        <v/>
      </c>
      <c r="W496" s="11">
        <f>IF(MAX(tblSalaries[[#This Row],[1 hour]:[8 hours]])=0,#N/A,MAX(tblSalaries[[#This Row],[1 hour]:[8 hours]]))</f>
        <v>6</v>
      </c>
      <c r="X496" s="11">
        <f>IF(ISERROR(tblSalaries[[#This Row],[max h]]),1,tblSalaries[[#This Row],[Salary in USD]]/tblSalaries[[#This Row],[max h]]/260)</f>
        <v>43.179656620241914</v>
      </c>
      <c r="Y496" s="11">
        <f>IF(tblSalaries[[#This Row],[Years of Experience]]="",0,"0")</f>
        <v>0</v>
      </c>
      <c r="Z496"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496" s="11">
        <f>IF(tblSalaries[[#This Row],[Salary in USD]]&lt;1000,1,0)</f>
        <v>0</v>
      </c>
      <c r="AB496" s="11">
        <f>IF(AND(tblSalaries[[#This Row],[Salary in USD]]&gt;1000,tblSalaries[[#This Row],[Salary in USD]]&lt;2000),1,0)</f>
        <v>0</v>
      </c>
    </row>
    <row r="497" spans="2:28" ht="15" customHeight="1">
      <c r="B497" t="s">
        <v>2500</v>
      </c>
      <c r="C497" s="1">
        <v>41055.167881944442</v>
      </c>
      <c r="D497" s="4" t="s">
        <v>602</v>
      </c>
      <c r="E497">
        <v>23000</v>
      </c>
      <c r="F497" t="s">
        <v>6</v>
      </c>
      <c r="G497">
        <f>tblSalaries[[#This Row],[clean Salary (in local currency)]]*VLOOKUP(tblSalaries[[#This Row],[Currency]],tblXrate[],2,FALSE)</f>
        <v>23000</v>
      </c>
      <c r="H497" t="s">
        <v>603</v>
      </c>
      <c r="I497" t="s">
        <v>52</v>
      </c>
      <c r="J497" t="s">
        <v>38</v>
      </c>
      <c r="K497" t="str">
        <f>VLOOKUP(tblSalaries[[#This Row],[Where do you work]],tblCountries[[Actual]:[Mapping]],2,FALSE)</f>
        <v>Hungary</v>
      </c>
      <c r="L497" t="s">
        <v>9</v>
      </c>
      <c r="O497" s="10" t="str">
        <f>IF(ISERROR(FIND("1",tblSalaries[[#This Row],[How many hours of a day you work on Excel]])),"",1)</f>
        <v/>
      </c>
      <c r="P497" s="11" t="str">
        <f>IF(ISERROR(FIND("2",tblSalaries[[#This Row],[How many hours of a day you work on Excel]])),"",2)</f>
        <v/>
      </c>
      <c r="Q497" s="10" t="str">
        <f>IF(ISERROR(FIND("3",tblSalaries[[#This Row],[How many hours of a day you work on Excel]])),"",3)</f>
        <v/>
      </c>
      <c r="R497" s="10">
        <f>IF(ISERROR(FIND("4",tblSalaries[[#This Row],[How many hours of a day you work on Excel]])),"",4)</f>
        <v>4</v>
      </c>
      <c r="S497" s="10" t="str">
        <f>IF(ISERROR(FIND("5",tblSalaries[[#This Row],[How many hours of a day you work on Excel]])),"",5)</f>
        <v/>
      </c>
      <c r="T497" s="10">
        <f>IF(ISERROR(FIND("6",tblSalaries[[#This Row],[How many hours of a day you work on Excel]])),"",6)</f>
        <v>6</v>
      </c>
      <c r="U497" s="11" t="str">
        <f>IF(ISERROR(FIND("7",tblSalaries[[#This Row],[How many hours of a day you work on Excel]])),"",7)</f>
        <v/>
      </c>
      <c r="V497" s="11" t="str">
        <f>IF(ISERROR(FIND("8",tblSalaries[[#This Row],[How many hours of a day you work on Excel]])),"",8)</f>
        <v/>
      </c>
      <c r="W497" s="11">
        <f>IF(MAX(tblSalaries[[#This Row],[1 hour]:[8 hours]])=0,#N/A,MAX(tblSalaries[[#This Row],[1 hour]:[8 hours]]))</f>
        <v>6</v>
      </c>
      <c r="X497" s="11">
        <f>IF(ISERROR(tblSalaries[[#This Row],[max h]]),1,tblSalaries[[#This Row],[Salary in USD]]/tblSalaries[[#This Row],[max h]]/260)</f>
        <v>14.743589743589745</v>
      </c>
      <c r="Y497" s="11">
        <f>IF(tblSalaries[[#This Row],[Years of Experience]]="",0,"0")</f>
        <v>0</v>
      </c>
      <c r="Z497"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497" s="11">
        <f>IF(tblSalaries[[#This Row],[Salary in USD]]&lt;1000,1,0)</f>
        <v>0</v>
      </c>
      <c r="AB497" s="11">
        <f>IF(AND(tblSalaries[[#This Row],[Salary in USD]]&gt;1000,tblSalaries[[#This Row],[Salary in USD]]&lt;2000),1,0)</f>
        <v>0</v>
      </c>
    </row>
    <row r="498" spans="2:28" ht="15" customHeight="1">
      <c r="B498" t="s">
        <v>2501</v>
      </c>
      <c r="C498" s="1">
        <v>41055.168043981481</v>
      </c>
      <c r="D498" s="4">
        <v>58000</v>
      </c>
      <c r="E498">
        <v>58000</v>
      </c>
      <c r="F498" t="s">
        <v>69</v>
      </c>
      <c r="G498">
        <f>tblSalaries[[#This Row],[clean Salary (in local currency)]]*VLOOKUP(tblSalaries[[#This Row],[Currency]],tblXrate[],2,FALSE)</f>
        <v>91418.339779902482</v>
      </c>
      <c r="H498" t="s">
        <v>604</v>
      </c>
      <c r="I498" t="s">
        <v>52</v>
      </c>
      <c r="J498" t="s">
        <v>71</v>
      </c>
      <c r="K498" t="str">
        <f>VLOOKUP(tblSalaries[[#This Row],[Where do you work]],tblCountries[[Actual]:[Mapping]],2,FALSE)</f>
        <v>UK</v>
      </c>
      <c r="L498" t="s">
        <v>13</v>
      </c>
      <c r="O498" s="10" t="str">
        <f>IF(ISERROR(FIND("1",tblSalaries[[#This Row],[How many hours of a day you work on Excel]])),"",1)</f>
        <v/>
      </c>
      <c r="P498" s="11" t="str">
        <f>IF(ISERROR(FIND("2",tblSalaries[[#This Row],[How many hours of a day you work on Excel]])),"",2)</f>
        <v/>
      </c>
      <c r="Q498" s="10" t="str">
        <f>IF(ISERROR(FIND("3",tblSalaries[[#This Row],[How many hours of a day you work on Excel]])),"",3)</f>
        <v/>
      </c>
      <c r="R498" s="10" t="str">
        <f>IF(ISERROR(FIND("4",tblSalaries[[#This Row],[How many hours of a day you work on Excel]])),"",4)</f>
        <v/>
      </c>
      <c r="S498" s="10" t="str">
        <f>IF(ISERROR(FIND("5",tblSalaries[[#This Row],[How many hours of a day you work on Excel]])),"",5)</f>
        <v/>
      </c>
      <c r="T498" s="10" t="str">
        <f>IF(ISERROR(FIND("6",tblSalaries[[#This Row],[How many hours of a day you work on Excel]])),"",6)</f>
        <v/>
      </c>
      <c r="U498" s="11" t="str">
        <f>IF(ISERROR(FIND("7",tblSalaries[[#This Row],[How many hours of a day you work on Excel]])),"",7)</f>
        <v/>
      </c>
      <c r="V498" s="11">
        <f>IF(ISERROR(FIND("8",tblSalaries[[#This Row],[How many hours of a day you work on Excel]])),"",8)</f>
        <v>8</v>
      </c>
      <c r="W498" s="11">
        <f>IF(MAX(tblSalaries[[#This Row],[1 hour]:[8 hours]])=0,#N/A,MAX(tblSalaries[[#This Row],[1 hour]:[8 hours]]))</f>
        <v>8</v>
      </c>
      <c r="X498" s="11">
        <f>IF(ISERROR(tblSalaries[[#This Row],[max h]]),1,tblSalaries[[#This Row],[Salary in USD]]/tblSalaries[[#This Row],[max h]]/260)</f>
        <v>43.951124894183884</v>
      </c>
      <c r="Y498" s="11">
        <f>IF(tblSalaries[[#This Row],[Years of Experience]]="",0,"0")</f>
        <v>0</v>
      </c>
      <c r="Z498"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498" s="11">
        <f>IF(tblSalaries[[#This Row],[Salary in USD]]&lt;1000,1,0)</f>
        <v>0</v>
      </c>
      <c r="AB498" s="11">
        <f>IF(AND(tblSalaries[[#This Row],[Salary in USD]]&gt;1000,tblSalaries[[#This Row],[Salary in USD]]&lt;2000),1,0)</f>
        <v>0</v>
      </c>
    </row>
    <row r="499" spans="2:28" ht="15" customHeight="1">
      <c r="B499" t="s">
        <v>2502</v>
      </c>
      <c r="C499" s="1">
        <v>41055.169131944444</v>
      </c>
      <c r="D499" s="4">
        <v>77000</v>
      </c>
      <c r="E499">
        <v>77000</v>
      </c>
      <c r="F499" t="s">
        <v>6</v>
      </c>
      <c r="G499">
        <f>tblSalaries[[#This Row],[clean Salary (in local currency)]]*VLOOKUP(tblSalaries[[#This Row],[Currency]],tblXrate[],2,FALSE)</f>
        <v>77000</v>
      </c>
      <c r="H499" t="s">
        <v>424</v>
      </c>
      <c r="I499" t="s">
        <v>20</v>
      </c>
      <c r="J499" t="s">
        <v>15</v>
      </c>
      <c r="K499" t="str">
        <f>VLOOKUP(tblSalaries[[#This Row],[Where do you work]],tblCountries[[Actual]:[Mapping]],2,FALSE)</f>
        <v>USA</v>
      </c>
      <c r="L499" t="s">
        <v>13</v>
      </c>
      <c r="O499" s="10" t="str">
        <f>IF(ISERROR(FIND("1",tblSalaries[[#This Row],[How many hours of a day you work on Excel]])),"",1)</f>
        <v/>
      </c>
      <c r="P499" s="11" t="str">
        <f>IF(ISERROR(FIND("2",tblSalaries[[#This Row],[How many hours of a day you work on Excel]])),"",2)</f>
        <v/>
      </c>
      <c r="Q499" s="10" t="str">
        <f>IF(ISERROR(FIND("3",tblSalaries[[#This Row],[How many hours of a day you work on Excel]])),"",3)</f>
        <v/>
      </c>
      <c r="R499" s="10" t="str">
        <f>IF(ISERROR(FIND("4",tblSalaries[[#This Row],[How many hours of a day you work on Excel]])),"",4)</f>
        <v/>
      </c>
      <c r="S499" s="10" t="str">
        <f>IF(ISERROR(FIND("5",tblSalaries[[#This Row],[How many hours of a day you work on Excel]])),"",5)</f>
        <v/>
      </c>
      <c r="T499" s="10" t="str">
        <f>IF(ISERROR(FIND("6",tblSalaries[[#This Row],[How many hours of a day you work on Excel]])),"",6)</f>
        <v/>
      </c>
      <c r="U499" s="11" t="str">
        <f>IF(ISERROR(FIND("7",tblSalaries[[#This Row],[How many hours of a day you work on Excel]])),"",7)</f>
        <v/>
      </c>
      <c r="V499" s="11">
        <f>IF(ISERROR(FIND("8",tblSalaries[[#This Row],[How many hours of a day you work on Excel]])),"",8)</f>
        <v>8</v>
      </c>
      <c r="W499" s="11">
        <f>IF(MAX(tblSalaries[[#This Row],[1 hour]:[8 hours]])=0,#N/A,MAX(tblSalaries[[#This Row],[1 hour]:[8 hours]]))</f>
        <v>8</v>
      </c>
      <c r="X499" s="11">
        <f>IF(ISERROR(tblSalaries[[#This Row],[max h]]),1,tblSalaries[[#This Row],[Salary in USD]]/tblSalaries[[#This Row],[max h]]/260)</f>
        <v>37.019230769230766</v>
      </c>
      <c r="Y499" s="11">
        <f>IF(tblSalaries[[#This Row],[Years of Experience]]="",0,"0")</f>
        <v>0</v>
      </c>
      <c r="Z499"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499" s="11">
        <f>IF(tblSalaries[[#This Row],[Salary in USD]]&lt;1000,1,0)</f>
        <v>0</v>
      </c>
      <c r="AB499" s="11">
        <f>IF(AND(tblSalaries[[#This Row],[Salary in USD]]&gt;1000,tblSalaries[[#This Row],[Salary in USD]]&lt;2000),1,0)</f>
        <v>0</v>
      </c>
    </row>
    <row r="500" spans="2:28" ht="15" customHeight="1">
      <c r="B500" t="s">
        <v>2503</v>
      </c>
      <c r="C500" s="1">
        <v>41055.170231481483</v>
      </c>
      <c r="D500" s="4">
        <v>100000</v>
      </c>
      <c r="E500">
        <v>100000</v>
      </c>
      <c r="F500" t="s">
        <v>6</v>
      </c>
      <c r="G500">
        <f>tblSalaries[[#This Row],[clean Salary (in local currency)]]*VLOOKUP(tblSalaries[[#This Row],[Currency]],tblXrate[],2,FALSE)</f>
        <v>100000</v>
      </c>
      <c r="H500" t="s">
        <v>20</v>
      </c>
      <c r="I500" t="s">
        <v>20</v>
      </c>
      <c r="J500" t="s">
        <v>15</v>
      </c>
      <c r="K500" t="str">
        <f>VLOOKUP(tblSalaries[[#This Row],[Where do you work]],tblCountries[[Actual]:[Mapping]],2,FALSE)</f>
        <v>USA</v>
      </c>
      <c r="L500" t="s">
        <v>9</v>
      </c>
      <c r="O500" s="10" t="str">
        <f>IF(ISERROR(FIND("1",tblSalaries[[#This Row],[How many hours of a day you work on Excel]])),"",1)</f>
        <v/>
      </c>
      <c r="P500" s="11" t="str">
        <f>IF(ISERROR(FIND("2",tblSalaries[[#This Row],[How many hours of a day you work on Excel]])),"",2)</f>
        <v/>
      </c>
      <c r="Q500" s="10" t="str">
        <f>IF(ISERROR(FIND("3",tblSalaries[[#This Row],[How many hours of a day you work on Excel]])),"",3)</f>
        <v/>
      </c>
      <c r="R500" s="10">
        <f>IF(ISERROR(FIND("4",tblSalaries[[#This Row],[How many hours of a day you work on Excel]])),"",4)</f>
        <v>4</v>
      </c>
      <c r="S500" s="10" t="str">
        <f>IF(ISERROR(FIND("5",tblSalaries[[#This Row],[How many hours of a day you work on Excel]])),"",5)</f>
        <v/>
      </c>
      <c r="T500" s="10">
        <f>IF(ISERROR(FIND("6",tblSalaries[[#This Row],[How many hours of a day you work on Excel]])),"",6)</f>
        <v>6</v>
      </c>
      <c r="U500" s="11" t="str">
        <f>IF(ISERROR(FIND("7",tblSalaries[[#This Row],[How many hours of a day you work on Excel]])),"",7)</f>
        <v/>
      </c>
      <c r="V500" s="11" t="str">
        <f>IF(ISERROR(FIND("8",tblSalaries[[#This Row],[How many hours of a day you work on Excel]])),"",8)</f>
        <v/>
      </c>
      <c r="W500" s="11">
        <f>IF(MAX(tblSalaries[[#This Row],[1 hour]:[8 hours]])=0,#N/A,MAX(tblSalaries[[#This Row],[1 hour]:[8 hours]]))</f>
        <v>6</v>
      </c>
      <c r="X500" s="11">
        <f>IF(ISERROR(tblSalaries[[#This Row],[max h]]),1,tblSalaries[[#This Row],[Salary in USD]]/tblSalaries[[#This Row],[max h]]/260)</f>
        <v>64.102564102564102</v>
      </c>
      <c r="Y500" s="11">
        <f>IF(tblSalaries[[#This Row],[Years of Experience]]="",0,"0")</f>
        <v>0</v>
      </c>
      <c r="Z500"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500" s="11">
        <f>IF(tblSalaries[[#This Row],[Salary in USD]]&lt;1000,1,0)</f>
        <v>0</v>
      </c>
      <c r="AB500" s="11">
        <f>IF(AND(tblSalaries[[#This Row],[Salary in USD]]&gt;1000,tblSalaries[[#This Row],[Salary in USD]]&lt;2000),1,0)</f>
        <v>0</v>
      </c>
    </row>
    <row r="501" spans="2:28" ht="15" customHeight="1">
      <c r="B501" t="s">
        <v>2504</v>
      </c>
      <c r="C501" s="1">
        <v>41055.174224537041</v>
      </c>
      <c r="D501" s="4">
        <v>55500</v>
      </c>
      <c r="E501">
        <v>55500</v>
      </c>
      <c r="F501" t="s">
        <v>6</v>
      </c>
      <c r="G501">
        <f>tblSalaries[[#This Row],[clean Salary (in local currency)]]*VLOOKUP(tblSalaries[[#This Row],[Currency]],tblXrate[],2,FALSE)</f>
        <v>55500</v>
      </c>
      <c r="H501" t="s">
        <v>605</v>
      </c>
      <c r="I501" t="s">
        <v>488</v>
      </c>
      <c r="J501" t="s">
        <v>179</v>
      </c>
      <c r="K501" t="str">
        <f>VLOOKUP(tblSalaries[[#This Row],[Where do you work]],tblCountries[[Actual]:[Mapping]],2,FALSE)</f>
        <v>UAE</v>
      </c>
      <c r="L501" t="s">
        <v>9</v>
      </c>
      <c r="O501" s="10" t="str">
        <f>IF(ISERROR(FIND("1",tblSalaries[[#This Row],[How many hours of a day you work on Excel]])),"",1)</f>
        <v/>
      </c>
      <c r="P501" s="11" t="str">
        <f>IF(ISERROR(FIND("2",tblSalaries[[#This Row],[How many hours of a day you work on Excel]])),"",2)</f>
        <v/>
      </c>
      <c r="Q501" s="10" t="str">
        <f>IF(ISERROR(FIND("3",tblSalaries[[#This Row],[How many hours of a day you work on Excel]])),"",3)</f>
        <v/>
      </c>
      <c r="R501" s="10">
        <f>IF(ISERROR(FIND("4",tblSalaries[[#This Row],[How many hours of a day you work on Excel]])),"",4)</f>
        <v>4</v>
      </c>
      <c r="S501" s="10" t="str">
        <f>IF(ISERROR(FIND("5",tblSalaries[[#This Row],[How many hours of a day you work on Excel]])),"",5)</f>
        <v/>
      </c>
      <c r="T501" s="10">
        <f>IF(ISERROR(FIND("6",tblSalaries[[#This Row],[How many hours of a day you work on Excel]])),"",6)</f>
        <v>6</v>
      </c>
      <c r="U501" s="11" t="str">
        <f>IF(ISERROR(FIND("7",tblSalaries[[#This Row],[How many hours of a day you work on Excel]])),"",7)</f>
        <v/>
      </c>
      <c r="V501" s="11" t="str">
        <f>IF(ISERROR(FIND("8",tblSalaries[[#This Row],[How many hours of a day you work on Excel]])),"",8)</f>
        <v/>
      </c>
      <c r="W501" s="11">
        <f>IF(MAX(tblSalaries[[#This Row],[1 hour]:[8 hours]])=0,#N/A,MAX(tblSalaries[[#This Row],[1 hour]:[8 hours]]))</f>
        <v>6</v>
      </c>
      <c r="X501" s="11">
        <f>IF(ISERROR(tblSalaries[[#This Row],[max h]]),1,tblSalaries[[#This Row],[Salary in USD]]/tblSalaries[[#This Row],[max h]]/260)</f>
        <v>35.57692307692308</v>
      </c>
      <c r="Y501" s="11">
        <f>IF(tblSalaries[[#This Row],[Years of Experience]]="",0,"0")</f>
        <v>0</v>
      </c>
      <c r="Z501"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501" s="11">
        <f>IF(tblSalaries[[#This Row],[Salary in USD]]&lt;1000,1,0)</f>
        <v>0</v>
      </c>
      <c r="AB501" s="11">
        <f>IF(AND(tblSalaries[[#This Row],[Salary in USD]]&gt;1000,tblSalaries[[#This Row],[Salary in USD]]&lt;2000),1,0)</f>
        <v>0</v>
      </c>
    </row>
    <row r="502" spans="2:28" ht="15" customHeight="1">
      <c r="B502" t="s">
        <v>2505</v>
      </c>
      <c r="C502" s="1">
        <v>41055.175185185188</v>
      </c>
      <c r="D502" s="4" t="s">
        <v>606</v>
      </c>
      <c r="E502">
        <v>15000</v>
      </c>
      <c r="F502" t="s">
        <v>22</v>
      </c>
      <c r="G502">
        <f>tblSalaries[[#This Row],[clean Salary (in local currency)]]*VLOOKUP(tblSalaries[[#This Row],[Currency]],tblXrate[],2,FALSE)</f>
        <v>19055.991584874118</v>
      </c>
      <c r="H502" t="s">
        <v>607</v>
      </c>
      <c r="I502" t="s">
        <v>20</v>
      </c>
      <c r="J502" t="s">
        <v>608</v>
      </c>
      <c r="K502" t="str">
        <f>VLOOKUP(tblSalaries[[#This Row],[Where do you work]],tblCountries[[Actual]:[Mapping]],2,FALSE)</f>
        <v>Spain</v>
      </c>
      <c r="L502" t="s">
        <v>13</v>
      </c>
      <c r="O502" s="10" t="str">
        <f>IF(ISERROR(FIND("1",tblSalaries[[#This Row],[How many hours of a day you work on Excel]])),"",1)</f>
        <v/>
      </c>
      <c r="P502" s="11" t="str">
        <f>IF(ISERROR(FIND("2",tblSalaries[[#This Row],[How many hours of a day you work on Excel]])),"",2)</f>
        <v/>
      </c>
      <c r="Q502" s="10" t="str">
        <f>IF(ISERROR(FIND("3",tblSalaries[[#This Row],[How many hours of a day you work on Excel]])),"",3)</f>
        <v/>
      </c>
      <c r="R502" s="10" t="str">
        <f>IF(ISERROR(FIND("4",tblSalaries[[#This Row],[How many hours of a day you work on Excel]])),"",4)</f>
        <v/>
      </c>
      <c r="S502" s="10" t="str">
        <f>IF(ISERROR(FIND("5",tblSalaries[[#This Row],[How many hours of a day you work on Excel]])),"",5)</f>
        <v/>
      </c>
      <c r="T502" s="10" t="str">
        <f>IF(ISERROR(FIND("6",tblSalaries[[#This Row],[How many hours of a day you work on Excel]])),"",6)</f>
        <v/>
      </c>
      <c r="U502" s="11" t="str">
        <f>IF(ISERROR(FIND("7",tblSalaries[[#This Row],[How many hours of a day you work on Excel]])),"",7)</f>
        <v/>
      </c>
      <c r="V502" s="11">
        <f>IF(ISERROR(FIND("8",tblSalaries[[#This Row],[How many hours of a day you work on Excel]])),"",8)</f>
        <v>8</v>
      </c>
      <c r="W502" s="11">
        <f>IF(MAX(tblSalaries[[#This Row],[1 hour]:[8 hours]])=0,#N/A,MAX(tblSalaries[[#This Row],[1 hour]:[8 hours]]))</f>
        <v>8</v>
      </c>
      <c r="X502" s="11">
        <f>IF(ISERROR(tblSalaries[[#This Row],[max h]]),1,tblSalaries[[#This Row],[Salary in USD]]/tblSalaries[[#This Row],[max h]]/260)</f>
        <v>9.1615344158048639</v>
      </c>
      <c r="Y502" s="11">
        <f>IF(tblSalaries[[#This Row],[Years of Experience]]="",0,"0")</f>
        <v>0</v>
      </c>
      <c r="Z502"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502" s="11">
        <f>IF(tblSalaries[[#This Row],[Salary in USD]]&lt;1000,1,0)</f>
        <v>0</v>
      </c>
      <c r="AB502" s="11">
        <f>IF(AND(tblSalaries[[#This Row],[Salary in USD]]&gt;1000,tblSalaries[[#This Row],[Salary in USD]]&lt;2000),1,0)</f>
        <v>0</v>
      </c>
    </row>
    <row r="503" spans="2:28" ht="15" customHeight="1">
      <c r="B503" t="s">
        <v>2506</v>
      </c>
      <c r="C503" s="1">
        <v>41055.176319444443</v>
      </c>
      <c r="D503" s="4" t="s">
        <v>609</v>
      </c>
      <c r="E503">
        <v>600000</v>
      </c>
      <c r="F503" t="s">
        <v>40</v>
      </c>
      <c r="G503">
        <f>tblSalaries[[#This Row],[clean Salary (in local currency)]]*VLOOKUP(tblSalaries[[#This Row],[Currency]],tblXrate[],2,FALSE)</f>
        <v>10684.750012465542</v>
      </c>
      <c r="H503" t="s">
        <v>610</v>
      </c>
      <c r="I503" t="s">
        <v>52</v>
      </c>
      <c r="J503" t="s">
        <v>8</v>
      </c>
      <c r="K503" t="str">
        <f>VLOOKUP(tblSalaries[[#This Row],[Where do you work]],tblCountries[[Actual]:[Mapping]],2,FALSE)</f>
        <v>India</v>
      </c>
      <c r="L503" t="s">
        <v>9</v>
      </c>
      <c r="O503" s="10" t="str">
        <f>IF(ISERROR(FIND("1",tblSalaries[[#This Row],[How many hours of a day you work on Excel]])),"",1)</f>
        <v/>
      </c>
      <c r="P503" s="11" t="str">
        <f>IF(ISERROR(FIND("2",tblSalaries[[#This Row],[How many hours of a day you work on Excel]])),"",2)</f>
        <v/>
      </c>
      <c r="Q503" s="10" t="str">
        <f>IF(ISERROR(FIND("3",tblSalaries[[#This Row],[How many hours of a day you work on Excel]])),"",3)</f>
        <v/>
      </c>
      <c r="R503" s="10">
        <f>IF(ISERROR(FIND("4",tblSalaries[[#This Row],[How many hours of a day you work on Excel]])),"",4)</f>
        <v>4</v>
      </c>
      <c r="S503" s="10" t="str">
        <f>IF(ISERROR(FIND("5",tblSalaries[[#This Row],[How many hours of a day you work on Excel]])),"",5)</f>
        <v/>
      </c>
      <c r="T503" s="10">
        <f>IF(ISERROR(FIND("6",tblSalaries[[#This Row],[How many hours of a day you work on Excel]])),"",6)</f>
        <v>6</v>
      </c>
      <c r="U503" s="11" t="str">
        <f>IF(ISERROR(FIND("7",tblSalaries[[#This Row],[How many hours of a day you work on Excel]])),"",7)</f>
        <v/>
      </c>
      <c r="V503" s="11" t="str">
        <f>IF(ISERROR(FIND("8",tblSalaries[[#This Row],[How many hours of a day you work on Excel]])),"",8)</f>
        <v/>
      </c>
      <c r="W503" s="11">
        <f>IF(MAX(tblSalaries[[#This Row],[1 hour]:[8 hours]])=0,#N/A,MAX(tblSalaries[[#This Row],[1 hour]:[8 hours]]))</f>
        <v>6</v>
      </c>
      <c r="X503" s="11">
        <f>IF(ISERROR(tblSalaries[[#This Row],[max h]]),1,tblSalaries[[#This Row],[Salary in USD]]/tblSalaries[[#This Row],[max h]]/260)</f>
        <v>6.8491987259394493</v>
      </c>
      <c r="Y503" s="11">
        <f>IF(tblSalaries[[#This Row],[Years of Experience]]="",0,"0")</f>
        <v>0</v>
      </c>
      <c r="Z503"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503" s="11">
        <f>IF(tblSalaries[[#This Row],[Salary in USD]]&lt;1000,1,0)</f>
        <v>0</v>
      </c>
      <c r="AB503" s="11">
        <f>IF(AND(tblSalaries[[#This Row],[Salary in USD]]&gt;1000,tblSalaries[[#This Row],[Salary in USD]]&lt;2000),1,0)</f>
        <v>0</v>
      </c>
    </row>
    <row r="504" spans="2:28" ht="15" customHeight="1">
      <c r="B504" t="s">
        <v>2507</v>
      </c>
      <c r="C504" s="1">
        <v>41055.176701388889</v>
      </c>
      <c r="D504" s="4">
        <v>8400</v>
      </c>
      <c r="E504">
        <v>8400</v>
      </c>
      <c r="F504" t="s">
        <v>6</v>
      </c>
      <c r="G504">
        <f>tblSalaries[[#This Row],[clean Salary (in local currency)]]*VLOOKUP(tblSalaries[[#This Row],[Currency]],tblXrate[],2,FALSE)</f>
        <v>8400</v>
      </c>
      <c r="H504" t="s">
        <v>52</v>
      </c>
      <c r="I504" t="s">
        <v>52</v>
      </c>
      <c r="J504" t="s">
        <v>8</v>
      </c>
      <c r="K504" t="str">
        <f>VLOOKUP(tblSalaries[[#This Row],[Where do you work]],tblCountries[[Actual]:[Mapping]],2,FALSE)</f>
        <v>India</v>
      </c>
      <c r="L504" t="s">
        <v>9</v>
      </c>
      <c r="O504" s="10" t="str">
        <f>IF(ISERROR(FIND("1",tblSalaries[[#This Row],[How many hours of a day you work on Excel]])),"",1)</f>
        <v/>
      </c>
      <c r="P504" s="11" t="str">
        <f>IF(ISERROR(FIND("2",tblSalaries[[#This Row],[How many hours of a day you work on Excel]])),"",2)</f>
        <v/>
      </c>
      <c r="Q504" s="10" t="str">
        <f>IF(ISERROR(FIND("3",tblSalaries[[#This Row],[How many hours of a day you work on Excel]])),"",3)</f>
        <v/>
      </c>
      <c r="R504" s="10">
        <f>IF(ISERROR(FIND("4",tblSalaries[[#This Row],[How many hours of a day you work on Excel]])),"",4)</f>
        <v>4</v>
      </c>
      <c r="S504" s="10" t="str">
        <f>IF(ISERROR(FIND("5",tblSalaries[[#This Row],[How many hours of a day you work on Excel]])),"",5)</f>
        <v/>
      </c>
      <c r="T504" s="10">
        <f>IF(ISERROR(FIND("6",tblSalaries[[#This Row],[How many hours of a day you work on Excel]])),"",6)</f>
        <v>6</v>
      </c>
      <c r="U504" s="11" t="str">
        <f>IF(ISERROR(FIND("7",tblSalaries[[#This Row],[How many hours of a day you work on Excel]])),"",7)</f>
        <v/>
      </c>
      <c r="V504" s="11" t="str">
        <f>IF(ISERROR(FIND("8",tblSalaries[[#This Row],[How many hours of a day you work on Excel]])),"",8)</f>
        <v/>
      </c>
      <c r="W504" s="11">
        <f>IF(MAX(tblSalaries[[#This Row],[1 hour]:[8 hours]])=0,#N/A,MAX(tblSalaries[[#This Row],[1 hour]:[8 hours]]))</f>
        <v>6</v>
      </c>
      <c r="X504" s="11">
        <f>IF(ISERROR(tblSalaries[[#This Row],[max h]]),1,tblSalaries[[#This Row],[Salary in USD]]/tblSalaries[[#This Row],[max h]]/260)</f>
        <v>5.384615384615385</v>
      </c>
      <c r="Y504" s="11">
        <f>IF(tblSalaries[[#This Row],[Years of Experience]]="",0,"0")</f>
        <v>0</v>
      </c>
      <c r="Z504"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504" s="11">
        <f>IF(tblSalaries[[#This Row],[Salary in USD]]&lt;1000,1,0)</f>
        <v>0</v>
      </c>
      <c r="AB504" s="11">
        <f>IF(AND(tblSalaries[[#This Row],[Salary in USD]]&gt;1000,tblSalaries[[#This Row],[Salary in USD]]&lt;2000),1,0)</f>
        <v>0</v>
      </c>
    </row>
    <row r="505" spans="2:28" ht="15" customHeight="1">
      <c r="B505" t="s">
        <v>2508</v>
      </c>
      <c r="C505" s="1">
        <v>41055.17796296296</v>
      </c>
      <c r="D505" s="4" t="s">
        <v>611</v>
      </c>
      <c r="E505">
        <v>500000</v>
      </c>
      <c r="F505" t="s">
        <v>40</v>
      </c>
      <c r="G505">
        <f>tblSalaries[[#This Row],[clean Salary (in local currency)]]*VLOOKUP(tblSalaries[[#This Row],[Currency]],tblXrate[],2,FALSE)</f>
        <v>8903.9583437212841</v>
      </c>
      <c r="H505" t="s">
        <v>612</v>
      </c>
      <c r="I505" t="s">
        <v>52</v>
      </c>
      <c r="J505" t="s">
        <v>8</v>
      </c>
      <c r="K505" t="str">
        <f>VLOOKUP(tblSalaries[[#This Row],[Where do you work]],tblCountries[[Actual]:[Mapping]],2,FALSE)</f>
        <v>India</v>
      </c>
      <c r="L505" t="s">
        <v>18</v>
      </c>
      <c r="O505" s="10" t="str">
        <f>IF(ISERROR(FIND("1",tblSalaries[[#This Row],[How many hours of a day you work on Excel]])),"",1)</f>
        <v/>
      </c>
      <c r="P505" s="11">
        <f>IF(ISERROR(FIND("2",tblSalaries[[#This Row],[How many hours of a day you work on Excel]])),"",2)</f>
        <v>2</v>
      </c>
      <c r="Q505" s="10">
        <f>IF(ISERROR(FIND("3",tblSalaries[[#This Row],[How many hours of a day you work on Excel]])),"",3)</f>
        <v>3</v>
      </c>
      <c r="R505" s="10" t="str">
        <f>IF(ISERROR(FIND("4",tblSalaries[[#This Row],[How many hours of a day you work on Excel]])),"",4)</f>
        <v/>
      </c>
      <c r="S505" s="10" t="str">
        <f>IF(ISERROR(FIND("5",tblSalaries[[#This Row],[How many hours of a day you work on Excel]])),"",5)</f>
        <v/>
      </c>
      <c r="T505" s="10" t="str">
        <f>IF(ISERROR(FIND("6",tblSalaries[[#This Row],[How many hours of a day you work on Excel]])),"",6)</f>
        <v/>
      </c>
      <c r="U505" s="11" t="str">
        <f>IF(ISERROR(FIND("7",tblSalaries[[#This Row],[How many hours of a day you work on Excel]])),"",7)</f>
        <v/>
      </c>
      <c r="V505" s="11" t="str">
        <f>IF(ISERROR(FIND("8",tblSalaries[[#This Row],[How many hours of a day you work on Excel]])),"",8)</f>
        <v/>
      </c>
      <c r="W505" s="11">
        <f>IF(MAX(tblSalaries[[#This Row],[1 hour]:[8 hours]])=0,#N/A,MAX(tblSalaries[[#This Row],[1 hour]:[8 hours]]))</f>
        <v>3</v>
      </c>
      <c r="X505" s="11">
        <f>IF(ISERROR(tblSalaries[[#This Row],[max h]]),1,tblSalaries[[#This Row],[Salary in USD]]/tblSalaries[[#This Row],[max h]]/260)</f>
        <v>11.415331209899081</v>
      </c>
      <c r="Y505" s="11">
        <f>IF(tblSalaries[[#This Row],[Years of Experience]]="",0,"0")</f>
        <v>0</v>
      </c>
      <c r="Z505"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505" s="11">
        <f>IF(tblSalaries[[#This Row],[Salary in USD]]&lt;1000,1,0)</f>
        <v>0</v>
      </c>
      <c r="AB505" s="11">
        <f>IF(AND(tblSalaries[[#This Row],[Salary in USD]]&gt;1000,tblSalaries[[#This Row],[Salary in USD]]&lt;2000),1,0)</f>
        <v>0</v>
      </c>
    </row>
    <row r="506" spans="2:28" ht="15" customHeight="1">
      <c r="B506" t="s">
        <v>2509</v>
      </c>
      <c r="C506" s="1">
        <v>41055.178703703707</v>
      </c>
      <c r="D506" s="4">
        <v>12000</v>
      </c>
      <c r="E506">
        <v>12000</v>
      </c>
      <c r="F506" t="s">
        <v>6</v>
      </c>
      <c r="G506">
        <f>tblSalaries[[#This Row],[clean Salary (in local currency)]]*VLOOKUP(tblSalaries[[#This Row],[Currency]],tblXrate[],2,FALSE)</f>
        <v>12000</v>
      </c>
      <c r="H506" t="s">
        <v>607</v>
      </c>
      <c r="I506" t="s">
        <v>20</v>
      </c>
      <c r="J506" t="s">
        <v>143</v>
      </c>
      <c r="K506" t="str">
        <f>VLOOKUP(tblSalaries[[#This Row],[Where do you work]],tblCountries[[Actual]:[Mapping]],2,FALSE)</f>
        <v>Brazil</v>
      </c>
      <c r="L506" t="s">
        <v>13</v>
      </c>
      <c r="O506" s="10" t="str">
        <f>IF(ISERROR(FIND("1",tblSalaries[[#This Row],[How many hours of a day you work on Excel]])),"",1)</f>
        <v/>
      </c>
      <c r="P506" s="11" t="str">
        <f>IF(ISERROR(FIND("2",tblSalaries[[#This Row],[How many hours of a day you work on Excel]])),"",2)</f>
        <v/>
      </c>
      <c r="Q506" s="10" t="str">
        <f>IF(ISERROR(FIND("3",tblSalaries[[#This Row],[How many hours of a day you work on Excel]])),"",3)</f>
        <v/>
      </c>
      <c r="R506" s="10" t="str">
        <f>IF(ISERROR(FIND("4",tblSalaries[[#This Row],[How many hours of a day you work on Excel]])),"",4)</f>
        <v/>
      </c>
      <c r="S506" s="10" t="str">
        <f>IF(ISERROR(FIND("5",tblSalaries[[#This Row],[How many hours of a day you work on Excel]])),"",5)</f>
        <v/>
      </c>
      <c r="T506" s="10" t="str">
        <f>IF(ISERROR(FIND("6",tblSalaries[[#This Row],[How many hours of a day you work on Excel]])),"",6)</f>
        <v/>
      </c>
      <c r="U506" s="11" t="str">
        <f>IF(ISERROR(FIND("7",tblSalaries[[#This Row],[How many hours of a day you work on Excel]])),"",7)</f>
        <v/>
      </c>
      <c r="V506" s="11">
        <f>IF(ISERROR(FIND("8",tblSalaries[[#This Row],[How many hours of a day you work on Excel]])),"",8)</f>
        <v>8</v>
      </c>
      <c r="W506" s="11">
        <f>IF(MAX(tblSalaries[[#This Row],[1 hour]:[8 hours]])=0,#N/A,MAX(tblSalaries[[#This Row],[1 hour]:[8 hours]]))</f>
        <v>8</v>
      </c>
      <c r="X506" s="11">
        <f>IF(ISERROR(tblSalaries[[#This Row],[max h]]),1,tblSalaries[[#This Row],[Salary in USD]]/tblSalaries[[#This Row],[max h]]/260)</f>
        <v>5.7692307692307692</v>
      </c>
      <c r="Y506" s="11">
        <f>IF(tblSalaries[[#This Row],[Years of Experience]]="",0,"0")</f>
        <v>0</v>
      </c>
      <c r="Z506"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506" s="11">
        <f>IF(tblSalaries[[#This Row],[Salary in USD]]&lt;1000,1,0)</f>
        <v>0</v>
      </c>
      <c r="AB506" s="11">
        <f>IF(AND(tblSalaries[[#This Row],[Salary in USD]]&gt;1000,tblSalaries[[#This Row],[Salary in USD]]&lt;2000),1,0)</f>
        <v>0</v>
      </c>
    </row>
    <row r="507" spans="2:28" ht="15" customHeight="1">
      <c r="B507" t="s">
        <v>2510</v>
      </c>
      <c r="C507" s="1">
        <v>41055.179340277777</v>
      </c>
      <c r="D507" s="4">
        <v>65000</v>
      </c>
      <c r="E507">
        <v>65000</v>
      </c>
      <c r="F507" t="s">
        <v>6</v>
      </c>
      <c r="G507">
        <f>tblSalaries[[#This Row],[clean Salary (in local currency)]]*VLOOKUP(tblSalaries[[#This Row],[Currency]],tblXrate[],2,FALSE)</f>
        <v>65000</v>
      </c>
      <c r="H507" t="s">
        <v>613</v>
      </c>
      <c r="I507" t="s">
        <v>52</v>
      </c>
      <c r="J507" t="s">
        <v>15</v>
      </c>
      <c r="K507" t="str">
        <f>VLOOKUP(tblSalaries[[#This Row],[Where do you work]],tblCountries[[Actual]:[Mapping]],2,FALSE)</f>
        <v>USA</v>
      </c>
      <c r="L507" t="s">
        <v>13</v>
      </c>
      <c r="O507" s="10" t="str">
        <f>IF(ISERROR(FIND("1",tblSalaries[[#This Row],[How many hours of a day you work on Excel]])),"",1)</f>
        <v/>
      </c>
      <c r="P507" s="11" t="str">
        <f>IF(ISERROR(FIND("2",tblSalaries[[#This Row],[How many hours of a day you work on Excel]])),"",2)</f>
        <v/>
      </c>
      <c r="Q507" s="10" t="str">
        <f>IF(ISERROR(FIND("3",tblSalaries[[#This Row],[How many hours of a day you work on Excel]])),"",3)</f>
        <v/>
      </c>
      <c r="R507" s="10" t="str">
        <f>IF(ISERROR(FIND("4",tblSalaries[[#This Row],[How many hours of a day you work on Excel]])),"",4)</f>
        <v/>
      </c>
      <c r="S507" s="10" t="str">
        <f>IF(ISERROR(FIND("5",tblSalaries[[#This Row],[How many hours of a day you work on Excel]])),"",5)</f>
        <v/>
      </c>
      <c r="T507" s="10" t="str">
        <f>IF(ISERROR(FIND("6",tblSalaries[[#This Row],[How many hours of a day you work on Excel]])),"",6)</f>
        <v/>
      </c>
      <c r="U507" s="11" t="str">
        <f>IF(ISERROR(FIND("7",tblSalaries[[#This Row],[How many hours of a day you work on Excel]])),"",7)</f>
        <v/>
      </c>
      <c r="V507" s="11">
        <f>IF(ISERROR(FIND("8",tblSalaries[[#This Row],[How many hours of a day you work on Excel]])),"",8)</f>
        <v>8</v>
      </c>
      <c r="W507" s="11">
        <f>IF(MAX(tblSalaries[[#This Row],[1 hour]:[8 hours]])=0,#N/A,MAX(tblSalaries[[#This Row],[1 hour]:[8 hours]]))</f>
        <v>8</v>
      </c>
      <c r="X507" s="11">
        <f>IF(ISERROR(tblSalaries[[#This Row],[max h]]),1,tblSalaries[[#This Row],[Salary in USD]]/tblSalaries[[#This Row],[max h]]/260)</f>
        <v>31.25</v>
      </c>
      <c r="Y507" s="11">
        <f>IF(tblSalaries[[#This Row],[Years of Experience]]="",0,"0")</f>
        <v>0</v>
      </c>
      <c r="Z507"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507" s="11">
        <f>IF(tblSalaries[[#This Row],[Salary in USD]]&lt;1000,1,0)</f>
        <v>0</v>
      </c>
      <c r="AB507" s="11">
        <f>IF(AND(tblSalaries[[#This Row],[Salary in USD]]&gt;1000,tblSalaries[[#This Row],[Salary in USD]]&lt;2000),1,0)</f>
        <v>0</v>
      </c>
    </row>
    <row r="508" spans="2:28" ht="15" customHeight="1">
      <c r="B508" t="s">
        <v>2511</v>
      </c>
      <c r="C508" s="1">
        <v>41055.179918981485</v>
      </c>
      <c r="D508" s="4" t="s">
        <v>614</v>
      </c>
      <c r="E508">
        <v>16400</v>
      </c>
      <c r="F508" t="s">
        <v>69</v>
      </c>
      <c r="G508">
        <f>tblSalaries[[#This Row],[clean Salary (in local currency)]]*VLOOKUP(tblSalaries[[#This Row],[Currency]],tblXrate[],2,FALSE)</f>
        <v>25849.323661903458</v>
      </c>
      <c r="H508" t="s">
        <v>615</v>
      </c>
      <c r="I508" t="s">
        <v>20</v>
      </c>
      <c r="J508" t="s">
        <v>71</v>
      </c>
      <c r="K508" t="str">
        <f>VLOOKUP(tblSalaries[[#This Row],[Where do you work]],tblCountries[[Actual]:[Mapping]],2,FALSE)</f>
        <v>UK</v>
      </c>
      <c r="L508" t="s">
        <v>9</v>
      </c>
      <c r="O508" s="10" t="str">
        <f>IF(ISERROR(FIND("1",tblSalaries[[#This Row],[How many hours of a day you work on Excel]])),"",1)</f>
        <v/>
      </c>
      <c r="P508" s="11" t="str">
        <f>IF(ISERROR(FIND("2",tblSalaries[[#This Row],[How many hours of a day you work on Excel]])),"",2)</f>
        <v/>
      </c>
      <c r="Q508" s="10" t="str">
        <f>IF(ISERROR(FIND("3",tblSalaries[[#This Row],[How many hours of a day you work on Excel]])),"",3)</f>
        <v/>
      </c>
      <c r="R508" s="10">
        <f>IF(ISERROR(FIND("4",tblSalaries[[#This Row],[How many hours of a day you work on Excel]])),"",4)</f>
        <v>4</v>
      </c>
      <c r="S508" s="10" t="str">
        <f>IF(ISERROR(FIND("5",tblSalaries[[#This Row],[How many hours of a day you work on Excel]])),"",5)</f>
        <v/>
      </c>
      <c r="T508" s="10">
        <f>IF(ISERROR(FIND("6",tblSalaries[[#This Row],[How many hours of a day you work on Excel]])),"",6)</f>
        <v>6</v>
      </c>
      <c r="U508" s="11" t="str">
        <f>IF(ISERROR(FIND("7",tblSalaries[[#This Row],[How many hours of a day you work on Excel]])),"",7)</f>
        <v/>
      </c>
      <c r="V508" s="11" t="str">
        <f>IF(ISERROR(FIND("8",tblSalaries[[#This Row],[How many hours of a day you work on Excel]])),"",8)</f>
        <v/>
      </c>
      <c r="W508" s="11">
        <f>IF(MAX(tblSalaries[[#This Row],[1 hour]:[8 hours]])=0,#N/A,MAX(tblSalaries[[#This Row],[1 hour]:[8 hours]]))</f>
        <v>6</v>
      </c>
      <c r="X508" s="11">
        <f>IF(ISERROR(tblSalaries[[#This Row],[max h]]),1,tblSalaries[[#This Row],[Salary in USD]]/tblSalaries[[#This Row],[max h]]/260)</f>
        <v>16.570079270450936</v>
      </c>
      <c r="Y508" s="11">
        <f>IF(tblSalaries[[#This Row],[Years of Experience]]="",0,"0")</f>
        <v>0</v>
      </c>
      <c r="Z508"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508" s="11">
        <f>IF(tblSalaries[[#This Row],[Salary in USD]]&lt;1000,1,0)</f>
        <v>0</v>
      </c>
      <c r="AB508" s="11">
        <f>IF(AND(tblSalaries[[#This Row],[Salary in USD]]&gt;1000,tblSalaries[[#This Row],[Salary in USD]]&lt;2000),1,0)</f>
        <v>0</v>
      </c>
    </row>
    <row r="509" spans="2:28" ht="15" customHeight="1">
      <c r="B509" t="s">
        <v>2512</v>
      </c>
      <c r="C509" s="1">
        <v>41055.180752314816</v>
      </c>
      <c r="D509" s="4">
        <v>78000</v>
      </c>
      <c r="E509">
        <v>78000</v>
      </c>
      <c r="F509" t="s">
        <v>69</v>
      </c>
      <c r="G509">
        <f>tblSalaries[[#This Row],[clean Salary (in local currency)]]*VLOOKUP(tblSalaries[[#This Row],[Currency]],tblXrate[],2,FALSE)</f>
        <v>122941.90522124816</v>
      </c>
      <c r="H509" t="s">
        <v>616</v>
      </c>
      <c r="I509" t="s">
        <v>20</v>
      </c>
      <c r="J509" t="s">
        <v>71</v>
      </c>
      <c r="K509" t="str">
        <f>VLOOKUP(tblSalaries[[#This Row],[Where do you work]],tblCountries[[Actual]:[Mapping]],2,FALSE)</f>
        <v>UK</v>
      </c>
      <c r="L509" t="s">
        <v>25</v>
      </c>
      <c r="O509" s="10">
        <f>IF(ISERROR(FIND("1",tblSalaries[[#This Row],[How many hours of a day you work on Excel]])),"",1)</f>
        <v>1</v>
      </c>
      <c r="P509" s="11">
        <f>IF(ISERROR(FIND("2",tblSalaries[[#This Row],[How many hours of a day you work on Excel]])),"",2)</f>
        <v>2</v>
      </c>
      <c r="Q509" s="10" t="str">
        <f>IF(ISERROR(FIND("3",tblSalaries[[#This Row],[How many hours of a day you work on Excel]])),"",3)</f>
        <v/>
      </c>
      <c r="R509" s="10" t="str">
        <f>IF(ISERROR(FIND("4",tblSalaries[[#This Row],[How many hours of a day you work on Excel]])),"",4)</f>
        <v/>
      </c>
      <c r="S509" s="10" t="str">
        <f>IF(ISERROR(FIND("5",tblSalaries[[#This Row],[How many hours of a day you work on Excel]])),"",5)</f>
        <v/>
      </c>
      <c r="T509" s="10" t="str">
        <f>IF(ISERROR(FIND("6",tblSalaries[[#This Row],[How many hours of a day you work on Excel]])),"",6)</f>
        <v/>
      </c>
      <c r="U509" s="11" t="str">
        <f>IF(ISERROR(FIND("7",tblSalaries[[#This Row],[How many hours of a day you work on Excel]])),"",7)</f>
        <v/>
      </c>
      <c r="V509" s="11" t="str">
        <f>IF(ISERROR(FIND("8",tblSalaries[[#This Row],[How many hours of a day you work on Excel]])),"",8)</f>
        <v/>
      </c>
      <c r="W509" s="11">
        <f>IF(MAX(tblSalaries[[#This Row],[1 hour]:[8 hours]])=0,#N/A,MAX(tblSalaries[[#This Row],[1 hour]:[8 hours]]))</f>
        <v>2</v>
      </c>
      <c r="X509" s="11">
        <f>IF(ISERROR(tblSalaries[[#This Row],[max h]]),1,tblSalaries[[#This Row],[Salary in USD]]/tblSalaries[[#This Row],[max h]]/260)</f>
        <v>236.42674081009261</v>
      </c>
      <c r="Y509" s="11">
        <f>IF(tblSalaries[[#This Row],[Years of Experience]]="",0,"0")</f>
        <v>0</v>
      </c>
      <c r="Z509"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509" s="11">
        <f>IF(tblSalaries[[#This Row],[Salary in USD]]&lt;1000,1,0)</f>
        <v>0</v>
      </c>
      <c r="AB509" s="11">
        <f>IF(AND(tblSalaries[[#This Row],[Salary in USD]]&gt;1000,tblSalaries[[#This Row],[Salary in USD]]&lt;2000),1,0)</f>
        <v>0</v>
      </c>
    </row>
    <row r="510" spans="2:28" ht="15" customHeight="1">
      <c r="B510" t="s">
        <v>2513</v>
      </c>
      <c r="C510" s="1">
        <v>41055.184305555558</v>
      </c>
      <c r="D510" s="4">
        <v>76000</v>
      </c>
      <c r="E510">
        <v>76000</v>
      </c>
      <c r="F510" t="s">
        <v>6</v>
      </c>
      <c r="G510">
        <f>tblSalaries[[#This Row],[clean Salary (in local currency)]]*VLOOKUP(tblSalaries[[#This Row],[Currency]],tblXrate[],2,FALSE)</f>
        <v>76000</v>
      </c>
      <c r="H510" t="s">
        <v>487</v>
      </c>
      <c r="I510" t="s">
        <v>52</v>
      </c>
      <c r="J510" t="s">
        <v>15</v>
      </c>
      <c r="K510" t="str">
        <f>VLOOKUP(tblSalaries[[#This Row],[Where do you work]],tblCountries[[Actual]:[Mapping]],2,FALSE)</f>
        <v>USA</v>
      </c>
      <c r="L510" t="s">
        <v>18</v>
      </c>
      <c r="O510" s="10" t="str">
        <f>IF(ISERROR(FIND("1",tblSalaries[[#This Row],[How many hours of a day you work on Excel]])),"",1)</f>
        <v/>
      </c>
      <c r="P510" s="11">
        <f>IF(ISERROR(FIND("2",tblSalaries[[#This Row],[How many hours of a day you work on Excel]])),"",2)</f>
        <v>2</v>
      </c>
      <c r="Q510" s="10">
        <f>IF(ISERROR(FIND("3",tblSalaries[[#This Row],[How many hours of a day you work on Excel]])),"",3)</f>
        <v>3</v>
      </c>
      <c r="R510" s="10" t="str">
        <f>IF(ISERROR(FIND("4",tblSalaries[[#This Row],[How many hours of a day you work on Excel]])),"",4)</f>
        <v/>
      </c>
      <c r="S510" s="10" t="str">
        <f>IF(ISERROR(FIND("5",tblSalaries[[#This Row],[How many hours of a day you work on Excel]])),"",5)</f>
        <v/>
      </c>
      <c r="T510" s="10" t="str">
        <f>IF(ISERROR(FIND("6",tblSalaries[[#This Row],[How many hours of a day you work on Excel]])),"",6)</f>
        <v/>
      </c>
      <c r="U510" s="11" t="str">
        <f>IF(ISERROR(FIND("7",tblSalaries[[#This Row],[How many hours of a day you work on Excel]])),"",7)</f>
        <v/>
      </c>
      <c r="V510" s="11" t="str">
        <f>IF(ISERROR(FIND("8",tblSalaries[[#This Row],[How many hours of a day you work on Excel]])),"",8)</f>
        <v/>
      </c>
      <c r="W510" s="11">
        <f>IF(MAX(tblSalaries[[#This Row],[1 hour]:[8 hours]])=0,#N/A,MAX(tblSalaries[[#This Row],[1 hour]:[8 hours]]))</f>
        <v>3</v>
      </c>
      <c r="X510" s="11">
        <f>IF(ISERROR(tblSalaries[[#This Row],[max h]]),1,tblSalaries[[#This Row],[Salary in USD]]/tblSalaries[[#This Row],[max h]]/260)</f>
        <v>97.435897435897431</v>
      </c>
      <c r="Y510" s="11">
        <f>IF(tblSalaries[[#This Row],[Years of Experience]]="",0,"0")</f>
        <v>0</v>
      </c>
      <c r="Z510"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510" s="11">
        <f>IF(tblSalaries[[#This Row],[Salary in USD]]&lt;1000,1,0)</f>
        <v>0</v>
      </c>
      <c r="AB510" s="11">
        <f>IF(AND(tblSalaries[[#This Row],[Salary in USD]]&gt;1000,tblSalaries[[#This Row],[Salary in USD]]&lt;2000),1,0)</f>
        <v>0</v>
      </c>
    </row>
    <row r="511" spans="2:28" ht="15" customHeight="1">
      <c r="B511" t="s">
        <v>2514</v>
      </c>
      <c r="C511" s="1">
        <v>41055.184837962966</v>
      </c>
      <c r="D511" s="4" t="s">
        <v>617</v>
      </c>
      <c r="E511">
        <v>150000</v>
      </c>
      <c r="F511" t="s">
        <v>6</v>
      </c>
      <c r="G511">
        <f>tblSalaries[[#This Row],[clean Salary (in local currency)]]*VLOOKUP(tblSalaries[[#This Row],[Currency]],tblXrate[],2,FALSE)</f>
        <v>150000</v>
      </c>
      <c r="H511" t="s">
        <v>356</v>
      </c>
      <c r="I511" t="s">
        <v>356</v>
      </c>
      <c r="J511" t="s">
        <v>15</v>
      </c>
      <c r="K511" t="str">
        <f>VLOOKUP(tblSalaries[[#This Row],[Where do you work]],tblCountries[[Actual]:[Mapping]],2,FALSE)</f>
        <v>USA</v>
      </c>
      <c r="L511" t="s">
        <v>13</v>
      </c>
      <c r="O511" s="10" t="str">
        <f>IF(ISERROR(FIND("1",tblSalaries[[#This Row],[How many hours of a day you work on Excel]])),"",1)</f>
        <v/>
      </c>
      <c r="P511" s="11" t="str">
        <f>IF(ISERROR(FIND("2",tblSalaries[[#This Row],[How many hours of a day you work on Excel]])),"",2)</f>
        <v/>
      </c>
      <c r="Q511" s="10" t="str">
        <f>IF(ISERROR(FIND("3",tblSalaries[[#This Row],[How many hours of a day you work on Excel]])),"",3)</f>
        <v/>
      </c>
      <c r="R511" s="10" t="str">
        <f>IF(ISERROR(FIND("4",tblSalaries[[#This Row],[How many hours of a day you work on Excel]])),"",4)</f>
        <v/>
      </c>
      <c r="S511" s="10" t="str">
        <f>IF(ISERROR(FIND("5",tblSalaries[[#This Row],[How many hours of a day you work on Excel]])),"",5)</f>
        <v/>
      </c>
      <c r="T511" s="10" t="str">
        <f>IF(ISERROR(FIND("6",tblSalaries[[#This Row],[How many hours of a day you work on Excel]])),"",6)</f>
        <v/>
      </c>
      <c r="U511" s="11" t="str">
        <f>IF(ISERROR(FIND("7",tblSalaries[[#This Row],[How many hours of a day you work on Excel]])),"",7)</f>
        <v/>
      </c>
      <c r="V511" s="11">
        <f>IF(ISERROR(FIND("8",tblSalaries[[#This Row],[How many hours of a day you work on Excel]])),"",8)</f>
        <v>8</v>
      </c>
      <c r="W511" s="11">
        <f>IF(MAX(tblSalaries[[#This Row],[1 hour]:[8 hours]])=0,#N/A,MAX(tblSalaries[[#This Row],[1 hour]:[8 hours]]))</f>
        <v>8</v>
      </c>
      <c r="X511" s="11">
        <f>IF(ISERROR(tblSalaries[[#This Row],[max h]]),1,tblSalaries[[#This Row],[Salary in USD]]/tblSalaries[[#This Row],[max h]]/260)</f>
        <v>72.115384615384613</v>
      </c>
      <c r="Y511" s="11">
        <f>IF(tblSalaries[[#This Row],[Years of Experience]]="",0,"0")</f>
        <v>0</v>
      </c>
      <c r="Z511"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511" s="11">
        <f>IF(tblSalaries[[#This Row],[Salary in USD]]&lt;1000,1,0)</f>
        <v>0</v>
      </c>
      <c r="AB511" s="11">
        <f>IF(AND(tblSalaries[[#This Row],[Salary in USD]]&gt;1000,tblSalaries[[#This Row],[Salary in USD]]&lt;2000),1,0)</f>
        <v>0</v>
      </c>
    </row>
    <row r="512" spans="2:28" ht="15" customHeight="1">
      <c r="B512" t="s">
        <v>2515</v>
      </c>
      <c r="C512" s="1">
        <v>41055.185555555552</v>
      </c>
      <c r="D512" s="4">
        <v>54000</v>
      </c>
      <c r="E512">
        <v>54000</v>
      </c>
      <c r="F512" t="s">
        <v>6</v>
      </c>
      <c r="G512">
        <f>tblSalaries[[#This Row],[clean Salary (in local currency)]]*VLOOKUP(tblSalaries[[#This Row],[Currency]],tblXrate[],2,FALSE)</f>
        <v>54000</v>
      </c>
      <c r="H512" t="s">
        <v>207</v>
      </c>
      <c r="I512" t="s">
        <v>20</v>
      </c>
      <c r="J512" t="s">
        <v>15</v>
      </c>
      <c r="K512" t="str">
        <f>VLOOKUP(tblSalaries[[#This Row],[Where do you work]],tblCountries[[Actual]:[Mapping]],2,FALSE)</f>
        <v>USA</v>
      </c>
      <c r="L512" t="s">
        <v>9</v>
      </c>
      <c r="O512" s="10" t="str">
        <f>IF(ISERROR(FIND("1",tblSalaries[[#This Row],[How many hours of a day you work on Excel]])),"",1)</f>
        <v/>
      </c>
      <c r="P512" s="11" t="str">
        <f>IF(ISERROR(FIND("2",tblSalaries[[#This Row],[How many hours of a day you work on Excel]])),"",2)</f>
        <v/>
      </c>
      <c r="Q512" s="10" t="str">
        <f>IF(ISERROR(FIND("3",tblSalaries[[#This Row],[How many hours of a day you work on Excel]])),"",3)</f>
        <v/>
      </c>
      <c r="R512" s="10">
        <f>IF(ISERROR(FIND("4",tblSalaries[[#This Row],[How many hours of a day you work on Excel]])),"",4)</f>
        <v>4</v>
      </c>
      <c r="S512" s="10" t="str">
        <f>IF(ISERROR(FIND("5",tblSalaries[[#This Row],[How many hours of a day you work on Excel]])),"",5)</f>
        <v/>
      </c>
      <c r="T512" s="10">
        <f>IF(ISERROR(FIND("6",tblSalaries[[#This Row],[How many hours of a day you work on Excel]])),"",6)</f>
        <v>6</v>
      </c>
      <c r="U512" s="11" t="str">
        <f>IF(ISERROR(FIND("7",tblSalaries[[#This Row],[How many hours of a day you work on Excel]])),"",7)</f>
        <v/>
      </c>
      <c r="V512" s="11" t="str">
        <f>IF(ISERROR(FIND("8",tblSalaries[[#This Row],[How many hours of a day you work on Excel]])),"",8)</f>
        <v/>
      </c>
      <c r="W512" s="11">
        <f>IF(MAX(tblSalaries[[#This Row],[1 hour]:[8 hours]])=0,#N/A,MAX(tblSalaries[[#This Row],[1 hour]:[8 hours]]))</f>
        <v>6</v>
      </c>
      <c r="X512" s="11">
        <f>IF(ISERROR(tblSalaries[[#This Row],[max h]]),1,tblSalaries[[#This Row],[Salary in USD]]/tblSalaries[[#This Row],[max h]]/260)</f>
        <v>34.615384615384613</v>
      </c>
      <c r="Y512" s="11">
        <f>IF(tblSalaries[[#This Row],[Years of Experience]]="",0,"0")</f>
        <v>0</v>
      </c>
      <c r="Z512"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512" s="11">
        <f>IF(tblSalaries[[#This Row],[Salary in USD]]&lt;1000,1,0)</f>
        <v>0</v>
      </c>
      <c r="AB512" s="11">
        <f>IF(AND(tblSalaries[[#This Row],[Salary in USD]]&gt;1000,tblSalaries[[#This Row],[Salary in USD]]&lt;2000),1,0)</f>
        <v>0</v>
      </c>
    </row>
    <row r="513" spans="2:28" ht="15" customHeight="1">
      <c r="B513" t="s">
        <v>2516</v>
      </c>
      <c r="C513" s="1">
        <v>41055.189618055556</v>
      </c>
      <c r="D513" s="4" t="s">
        <v>618</v>
      </c>
      <c r="E513">
        <v>57000</v>
      </c>
      <c r="F513" t="s">
        <v>6</v>
      </c>
      <c r="G513">
        <f>tblSalaries[[#This Row],[clean Salary (in local currency)]]*VLOOKUP(tblSalaries[[#This Row],[Currency]],tblXrate[],2,FALSE)</f>
        <v>57000</v>
      </c>
      <c r="H513" t="s">
        <v>619</v>
      </c>
      <c r="I513" t="s">
        <v>52</v>
      </c>
      <c r="J513" t="s">
        <v>620</v>
      </c>
      <c r="K513" t="str">
        <f>VLOOKUP(tblSalaries[[#This Row],[Where do you work]],tblCountries[[Actual]:[Mapping]],2,FALSE)</f>
        <v>Israel</v>
      </c>
      <c r="L513" t="s">
        <v>9</v>
      </c>
      <c r="O513" s="10" t="str">
        <f>IF(ISERROR(FIND("1",tblSalaries[[#This Row],[How many hours of a day you work on Excel]])),"",1)</f>
        <v/>
      </c>
      <c r="P513" s="11" t="str">
        <f>IF(ISERROR(FIND("2",tblSalaries[[#This Row],[How many hours of a day you work on Excel]])),"",2)</f>
        <v/>
      </c>
      <c r="Q513" s="10" t="str">
        <f>IF(ISERROR(FIND("3",tblSalaries[[#This Row],[How many hours of a day you work on Excel]])),"",3)</f>
        <v/>
      </c>
      <c r="R513" s="10">
        <f>IF(ISERROR(FIND("4",tblSalaries[[#This Row],[How many hours of a day you work on Excel]])),"",4)</f>
        <v>4</v>
      </c>
      <c r="S513" s="10" t="str">
        <f>IF(ISERROR(FIND("5",tblSalaries[[#This Row],[How many hours of a day you work on Excel]])),"",5)</f>
        <v/>
      </c>
      <c r="T513" s="10">
        <f>IF(ISERROR(FIND("6",tblSalaries[[#This Row],[How many hours of a day you work on Excel]])),"",6)</f>
        <v>6</v>
      </c>
      <c r="U513" s="11" t="str">
        <f>IF(ISERROR(FIND("7",tblSalaries[[#This Row],[How many hours of a day you work on Excel]])),"",7)</f>
        <v/>
      </c>
      <c r="V513" s="11" t="str">
        <f>IF(ISERROR(FIND("8",tblSalaries[[#This Row],[How many hours of a day you work on Excel]])),"",8)</f>
        <v/>
      </c>
      <c r="W513" s="11">
        <f>IF(MAX(tblSalaries[[#This Row],[1 hour]:[8 hours]])=0,#N/A,MAX(tblSalaries[[#This Row],[1 hour]:[8 hours]]))</f>
        <v>6</v>
      </c>
      <c r="X513" s="11">
        <f>IF(ISERROR(tblSalaries[[#This Row],[max h]]),1,tblSalaries[[#This Row],[Salary in USD]]/tblSalaries[[#This Row],[max h]]/260)</f>
        <v>36.53846153846154</v>
      </c>
      <c r="Y513" s="11">
        <f>IF(tblSalaries[[#This Row],[Years of Experience]]="",0,"0")</f>
        <v>0</v>
      </c>
      <c r="Z513"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513" s="11">
        <f>IF(tblSalaries[[#This Row],[Salary in USD]]&lt;1000,1,0)</f>
        <v>0</v>
      </c>
      <c r="AB513" s="11">
        <f>IF(AND(tblSalaries[[#This Row],[Salary in USD]]&gt;1000,tblSalaries[[#This Row],[Salary in USD]]&lt;2000),1,0)</f>
        <v>0</v>
      </c>
    </row>
    <row r="514" spans="2:28" ht="15" customHeight="1">
      <c r="B514" t="s">
        <v>2517</v>
      </c>
      <c r="C514" s="1">
        <v>41055.189895833333</v>
      </c>
      <c r="D514" s="4">
        <v>61000</v>
      </c>
      <c r="E514">
        <v>61000</v>
      </c>
      <c r="F514" t="s">
        <v>6</v>
      </c>
      <c r="G514">
        <f>tblSalaries[[#This Row],[clean Salary (in local currency)]]*VLOOKUP(tblSalaries[[#This Row],[Currency]],tblXrate[],2,FALSE)</f>
        <v>61000</v>
      </c>
      <c r="H514" t="s">
        <v>89</v>
      </c>
      <c r="I514" t="s">
        <v>310</v>
      </c>
      <c r="J514" t="s">
        <v>15</v>
      </c>
      <c r="K514" t="str">
        <f>VLOOKUP(tblSalaries[[#This Row],[Where do you work]],tblCountries[[Actual]:[Mapping]],2,FALSE)</f>
        <v>USA</v>
      </c>
      <c r="L514" t="s">
        <v>9</v>
      </c>
      <c r="O514" s="10" t="str">
        <f>IF(ISERROR(FIND("1",tblSalaries[[#This Row],[How many hours of a day you work on Excel]])),"",1)</f>
        <v/>
      </c>
      <c r="P514" s="11" t="str">
        <f>IF(ISERROR(FIND("2",tblSalaries[[#This Row],[How many hours of a day you work on Excel]])),"",2)</f>
        <v/>
      </c>
      <c r="Q514" s="10" t="str">
        <f>IF(ISERROR(FIND("3",tblSalaries[[#This Row],[How many hours of a day you work on Excel]])),"",3)</f>
        <v/>
      </c>
      <c r="R514" s="10">
        <f>IF(ISERROR(FIND("4",tblSalaries[[#This Row],[How many hours of a day you work on Excel]])),"",4)</f>
        <v>4</v>
      </c>
      <c r="S514" s="10" t="str">
        <f>IF(ISERROR(FIND("5",tblSalaries[[#This Row],[How many hours of a day you work on Excel]])),"",5)</f>
        <v/>
      </c>
      <c r="T514" s="10">
        <f>IF(ISERROR(FIND("6",tblSalaries[[#This Row],[How many hours of a day you work on Excel]])),"",6)</f>
        <v>6</v>
      </c>
      <c r="U514" s="11" t="str">
        <f>IF(ISERROR(FIND("7",tblSalaries[[#This Row],[How many hours of a day you work on Excel]])),"",7)</f>
        <v/>
      </c>
      <c r="V514" s="11" t="str">
        <f>IF(ISERROR(FIND("8",tblSalaries[[#This Row],[How many hours of a day you work on Excel]])),"",8)</f>
        <v/>
      </c>
      <c r="W514" s="11">
        <f>IF(MAX(tblSalaries[[#This Row],[1 hour]:[8 hours]])=0,#N/A,MAX(tblSalaries[[#This Row],[1 hour]:[8 hours]]))</f>
        <v>6</v>
      </c>
      <c r="X514" s="11">
        <f>IF(ISERROR(tblSalaries[[#This Row],[max h]]),1,tblSalaries[[#This Row],[Salary in USD]]/tblSalaries[[#This Row],[max h]]/260)</f>
        <v>39.102564102564102</v>
      </c>
      <c r="Y514" s="11">
        <f>IF(tblSalaries[[#This Row],[Years of Experience]]="",0,"0")</f>
        <v>0</v>
      </c>
      <c r="Z514"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514" s="11">
        <f>IF(tblSalaries[[#This Row],[Salary in USD]]&lt;1000,1,0)</f>
        <v>0</v>
      </c>
      <c r="AB514" s="11">
        <f>IF(AND(tblSalaries[[#This Row],[Salary in USD]]&gt;1000,tblSalaries[[#This Row],[Salary in USD]]&lt;2000),1,0)</f>
        <v>0</v>
      </c>
    </row>
    <row r="515" spans="2:28" ht="15" customHeight="1">
      <c r="B515" t="s">
        <v>2518</v>
      </c>
      <c r="C515" s="1">
        <v>41055.190752314818</v>
      </c>
      <c r="D515" s="4">
        <v>70000</v>
      </c>
      <c r="E515">
        <v>70000</v>
      </c>
      <c r="F515" t="s">
        <v>6</v>
      </c>
      <c r="G515">
        <f>tblSalaries[[#This Row],[clean Salary (in local currency)]]*VLOOKUP(tblSalaries[[#This Row],[Currency]],tblXrate[],2,FALSE)</f>
        <v>70000</v>
      </c>
      <c r="H515" t="s">
        <v>621</v>
      </c>
      <c r="I515" t="s">
        <v>20</v>
      </c>
      <c r="J515" t="s">
        <v>15</v>
      </c>
      <c r="K515" t="str">
        <f>VLOOKUP(tblSalaries[[#This Row],[Where do you work]],tblCountries[[Actual]:[Mapping]],2,FALSE)</f>
        <v>USA</v>
      </c>
      <c r="L515" t="s">
        <v>13</v>
      </c>
      <c r="O515" s="10" t="str">
        <f>IF(ISERROR(FIND("1",tblSalaries[[#This Row],[How many hours of a day you work on Excel]])),"",1)</f>
        <v/>
      </c>
      <c r="P515" s="11" t="str">
        <f>IF(ISERROR(FIND("2",tblSalaries[[#This Row],[How many hours of a day you work on Excel]])),"",2)</f>
        <v/>
      </c>
      <c r="Q515" s="10" t="str">
        <f>IF(ISERROR(FIND("3",tblSalaries[[#This Row],[How many hours of a day you work on Excel]])),"",3)</f>
        <v/>
      </c>
      <c r="R515" s="10" t="str">
        <f>IF(ISERROR(FIND("4",tblSalaries[[#This Row],[How many hours of a day you work on Excel]])),"",4)</f>
        <v/>
      </c>
      <c r="S515" s="10" t="str">
        <f>IF(ISERROR(FIND("5",tblSalaries[[#This Row],[How many hours of a day you work on Excel]])),"",5)</f>
        <v/>
      </c>
      <c r="T515" s="10" t="str">
        <f>IF(ISERROR(FIND("6",tblSalaries[[#This Row],[How many hours of a day you work on Excel]])),"",6)</f>
        <v/>
      </c>
      <c r="U515" s="11" t="str">
        <f>IF(ISERROR(FIND("7",tblSalaries[[#This Row],[How many hours of a day you work on Excel]])),"",7)</f>
        <v/>
      </c>
      <c r="V515" s="11">
        <f>IF(ISERROR(FIND("8",tblSalaries[[#This Row],[How many hours of a day you work on Excel]])),"",8)</f>
        <v>8</v>
      </c>
      <c r="W515" s="11">
        <f>IF(MAX(tblSalaries[[#This Row],[1 hour]:[8 hours]])=0,#N/A,MAX(tblSalaries[[#This Row],[1 hour]:[8 hours]]))</f>
        <v>8</v>
      </c>
      <c r="X515" s="11">
        <f>IF(ISERROR(tblSalaries[[#This Row],[max h]]),1,tblSalaries[[#This Row],[Salary in USD]]/tblSalaries[[#This Row],[max h]]/260)</f>
        <v>33.653846153846153</v>
      </c>
      <c r="Y515" s="11">
        <f>IF(tblSalaries[[#This Row],[Years of Experience]]="",0,"0")</f>
        <v>0</v>
      </c>
      <c r="Z515"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515" s="11">
        <f>IF(tblSalaries[[#This Row],[Salary in USD]]&lt;1000,1,0)</f>
        <v>0</v>
      </c>
      <c r="AB515" s="11">
        <f>IF(AND(tblSalaries[[#This Row],[Salary in USD]]&gt;1000,tblSalaries[[#This Row],[Salary in USD]]&lt;2000),1,0)</f>
        <v>0</v>
      </c>
    </row>
    <row r="516" spans="2:28" ht="15" customHeight="1">
      <c r="B516" t="s">
        <v>2519</v>
      </c>
      <c r="C516" s="1">
        <v>41055.192164351851</v>
      </c>
      <c r="D516" s="4">
        <v>15000</v>
      </c>
      <c r="E516">
        <v>15000</v>
      </c>
      <c r="F516" t="s">
        <v>6</v>
      </c>
      <c r="G516">
        <f>tblSalaries[[#This Row],[clean Salary (in local currency)]]*VLOOKUP(tblSalaries[[#This Row],[Currency]],tblXrate[],2,FALSE)</f>
        <v>15000</v>
      </c>
      <c r="H516" t="s">
        <v>622</v>
      </c>
      <c r="I516" t="s">
        <v>52</v>
      </c>
      <c r="J516" t="s">
        <v>8</v>
      </c>
      <c r="K516" t="str">
        <f>VLOOKUP(tblSalaries[[#This Row],[Where do you work]],tblCountries[[Actual]:[Mapping]],2,FALSE)</f>
        <v>India</v>
      </c>
      <c r="L516" t="s">
        <v>9</v>
      </c>
      <c r="O516" s="10" t="str">
        <f>IF(ISERROR(FIND("1",tblSalaries[[#This Row],[How many hours of a day you work on Excel]])),"",1)</f>
        <v/>
      </c>
      <c r="P516" s="11" t="str">
        <f>IF(ISERROR(FIND("2",tblSalaries[[#This Row],[How many hours of a day you work on Excel]])),"",2)</f>
        <v/>
      </c>
      <c r="Q516" s="10" t="str">
        <f>IF(ISERROR(FIND("3",tblSalaries[[#This Row],[How many hours of a day you work on Excel]])),"",3)</f>
        <v/>
      </c>
      <c r="R516" s="10">
        <f>IF(ISERROR(FIND("4",tblSalaries[[#This Row],[How many hours of a day you work on Excel]])),"",4)</f>
        <v>4</v>
      </c>
      <c r="S516" s="10" t="str">
        <f>IF(ISERROR(FIND("5",tblSalaries[[#This Row],[How many hours of a day you work on Excel]])),"",5)</f>
        <v/>
      </c>
      <c r="T516" s="10">
        <f>IF(ISERROR(FIND("6",tblSalaries[[#This Row],[How many hours of a day you work on Excel]])),"",6)</f>
        <v>6</v>
      </c>
      <c r="U516" s="11" t="str">
        <f>IF(ISERROR(FIND("7",tblSalaries[[#This Row],[How many hours of a day you work on Excel]])),"",7)</f>
        <v/>
      </c>
      <c r="V516" s="11" t="str">
        <f>IF(ISERROR(FIND("8",tblSalaries[[#This Row],[How many hours of a day you work on Excel]])),"",8)</f>
        <v/>
      </c>
      <c r="W516" s="11">
        <f>IF(MAX(tblSalaries[[#This Row],[1 hour]:[8 hours]])=0,#N/A,MAX(tblSalaries[[#This Row],[1 hour]:[8 hours]]))</f>
        <v>6</v>
      </c>
      <c r="X516" s="11">
        <f>IF(ISERROR(tblSalaries[[#This Row],[max h]]),1,tblSalaries[[#This Row],[Salary in USD]]/tblSalaries[[#This Row],[max h]]/260)</f>
        <v>9.615384615384615</v>
      </c>
      <c r="Y516" s="11">
        <f>IF(tblSalaries[[#This Row],[Years of Experience]]="",0,"0")</f>
        <v>0</v>
      </c>
      <c r="Z516"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516" s="11">
        <f>IF(tblSalaries[[#This Row],[Salary in USD]]&lt;1000,1,0)</f>
        <v>0</v>
      </c>
      <c r="AB516" s="11">
        <f>IF(AND(tblSalaries[[#This Row],[Salary in USD]]&gt;1000,tblSalaries[[#This Row],[Salary in USD]]&lt;2000),1,0)</f>
        <v>0</v>
      </c>
    </row>
    <row r="517" spans="2:28" ht="15" customHeight="1">
      <c r="B517" t="s">
        <v>2520</v>
      </c>
      <c r="C517" s="1">
        <v>41055.193877314814</v>
      </c>
      <c r="D517" s="4">
        <v>87550</v>
      </c>
      <c r="E517">
        <v>87550</v>
      </c>
      <c r="F517" t="s">
        <v>86</v>
      </c>
      <c r="G517">
        <f>tblSalaries[[#This Row],[clean Salary (in local currency)]]*VLOOKUP(tblSalaries[[#This Row],[Currency]],tblXrate[],2,FALSE)</f>
        <v>86093.301341305123</v>
      </c>
      <c r="H517" t="s">
        <v>52</v>
      </c>
      <c r="I517" t="s">
        <v>52</v>
      </c>
      <c r="J517" t="s">
        <v>88</v>
      </c>
      <c r="K517" t="str">
        <f>VLOOKUP(tblSalaries[[#This Row],[Where do you work]],tblCountries[[Actual]:[Mapping]],2,FALSE)</f>
        <v>Canada</v>
      </c>
      <c r="L517" t="s">
        <v>9</v>
      </c>
      <c r="O517" s="10" t="str">
        <f>IF(ISERROR(FIND("1",tblSalaries[[#This Row],[How many hours of a day you work on Excel]])),"",1)</f>
        <v/>
      </c>
      <c r="P517" s="11" t="str">
        <f>IF(ISERROR(FIND("2",tblSalaries[[#This Row],[How many hours of a day you work on Excel]])),"",2)</f>
        <v/>
      </c>
      <c r="Q517" s="10" t="str">
        <f>IF(ISERROR(FIND("3",tblSalaries[[#This Row],[How many hours of a day you work on Excel]])),"",3)</f>
        <v/>
      </c>
      <c r="R517" s="10">
        <f>IF(ISERROR(FIND("4",tblSalaries[[#This Row],[How many hours of a day you work on Excel]])),"",4)</f>
        <v>4</v>
      </c>
      <c r="S517" s="10" t="str">
        <f>IF(ISERROR(FIND("5",tblSalaries[[#This Row],[How many hours of a day you work on Excel]])),"",5)</f>
        <v/>
      </c>
      <c r="T517" s="10">
        <f>IF(ISERROR(FIND("6",tblSalaries[[#This Row],[How many hours of a day you work on Excel]])),"",6)</f>
        <v>6</v>
      </c>
      <c r="U517" s="11" t="str">
        <f>IF(ISERROR(FIND("7",tblSalaries[[#This Row],[How many hours of a day you work on Excel]])),"",7)</f>
        <v/>
      </c>
      <c r="V517" s="11" t="str">
        <f>IF(ISERROR(FIND("8",tblSalaries[[#This Row],[How many hours of a day you work on Excel]])),"",8)</f>
        <v/>
      </c>
      <c r="W517" s="11">
        <f>IF(MAX(tblSalaries[[#This Row],[1 hour]:[8 hours]])=0,#N/A,MAX(tblSalaries[[#This Row],[1 hour]:[8 hours]]))</f>
        <v>6</v>
      </c>
      <c r="X517" s="11">
        <f>IF(ISERROR(tblSalaries[[#This Row],[max h]]),1,tblSalaries[[#This Row],[Salary in USD]]/tblSalaries[[#This Row],[max h]]/260)</f>
        <v>55.188013680323799</v>
      </c>
      <c r="Y517" s="11">
        <f>IF(tblSalaries[[#This Row],[Years of Experience]]="",0,"0")</f>
        <v>0</v>
      </c>
      <c r="Z517"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517" s="11">
        <f>IF(tblSalaries[[#This Row],[Salary in USD]]&lt;1000,1,0)</f>
        <v>0</v>
      </c>
      <c r="AB517" s="11">
        <f>IF(AND(tblSalaries[[#This Row],[Salary in USD]]&gt;1000,tblSalaries[[#This Row],[Salary in USD]]&lt;2000),1,0)</f>
        <v>0</v>
      </c>
    </row>
    <row r="518" spans="2:28" ht="15" customHeight="1">
      <c r="B518" t="s">
        <v>2521</v>
      </c>
      <c r="C518" s="1">
        <v>41055.194861111115</v>
      </c>
      <c r="D518" s="4">
        <v>72600</v>
      </c>
      <c r="E518">
        <v>72600</v>
      </c>
      <c r="F518" t="s">
        <v>6</v>
      </c>
      <c r="G518">
        <f>tblSalaries[[#This Row],[clean Salary (in local currency)]]*VLOOKUP(tblSalaries[[#This Row],[Currency]],tblXrate[],2,FALSE)</f>
        <v>72600</v>
      </c>
      <c r="H518" t="s">
        <v>623</v>
      </c>
      <c r="I518" t="s">
        <v>52</v>
      </c>
      <c r="J518" t="s">
        <v>15</v>
      </c>
      <c r="K518" t="str">
        <f>VLOOKUP(tblSalaries[[#This Row],[Where do you work]],tblCountries[[Actual]:[Mapping]],2,FALSE)</f>
        <v>USA</v>
      </c>
      <c r="L518" t="s">
        <v>18</v>
      </c>
      <c r="O518" s="10" t="str">
        <f>IF(ISERROR(FIND("1",tblSalaries[[#This Row],[How many hours of a day you work on Excel]])),"",1)</f>
        <v/>
      </c>
      <c r="P518" s="11">
        <f>IF(ISERROR(FIND("2",tblSalaries[[#This Row],[How many hours of a day you work on Excel]])),"",2)</f>
        <v>2</v>
      </c>
      <c r="Q518" s="10">
        <f>IF(ISERROR(FIND("3",tblSalaries[[#This Row],[How many hours of a day you work on Excel]])),"",3)</f>
        <v>3</v>
      </c>
      <c r="R518" s="10" t="str">
        <f>IF(ISERROR(FIND("4",tblSalaries[[#This Row],[How many hours of a day you work on Excel]])),"",4)</f>
        <v/>
      </c>
      <c r="S518" s="10" t="str">
        <f>IF(ISERROR(FIND("5",tblSalaries[[#This Row],[How many hours of a day you work on Excel]])),"",5)</f>
        <v/>
      </c>
      <c r="T518" s="10" t="str">
        <f>IF(ISERROR(FIND("6",tblSalaries[[#This Row],[How many hours of a day you work on Excel]])),"",6)</f>
        <v/>
      </c>
      <c r="U518" s="11" t="str">
        <f>IF(ISERROR(FIND("7",tblSalaries[[#This Row],[How many hours of a day you work on Excel]])),"",7)</f>
        <v/>
      </c>
      <c r="V518" s="11" t="str">
        <f>IF(ISERROR(FIND("8",tblSalaries[[#This Row],[How many hours of a day you work on Excel]])),"",8)</f>
        <v/>
      </c>
      <c r="W518" s="11">
        <f>IF(MAX(tblSalaries[[#This Row],[1 hour]:[8 hours]])=0,#N/A,MAX(tblSalaries[[#This Row],[1 hour]:[8 hours]]))</f>
        <v>3</v>
      </c>
      <c r="X518" s="11">
        <f>IF(ISERROR(tblSalaries[[#This Row],[max h]]),1,tblSalaries[[#This Row],[Salary in USD]]/tblSalaries[[#This Row],[max h]]/260)</f>
        <v>93.07692307692308</v>
      </c>
      <c r="Y518" s="11">
        <f>IF(tblSalaries[[#This Row],[Years of Experience]]="",0,"0")</f>
        <v>0</v>
      </c>
      <c r="Z518"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518" s="11">
        <f>IF(tblSalaries[[#This Row],[Salary in USD]]&lt;1000,1,0)</f>
        <v>0</v>
      </c>
      <c r="AB518" s="11">
        <f>IF(AND(tblSalaries[[#This Row],[Salary in USD]]&gt;1000,tblSalaries[[#This Row],[Salary in USD]]&lt;2000),1,0)</f>
        <v>0</v>
      </c>
    </row>
    <row r="519" spans="2:28" ht="15" customHeight="1">
      <c r="B519" t="s">
        <v>2522</v>
      </c>
      <c r="C519" s="1">
        <v>41055.195370370369</v>
      </c>
      <c r="D519" s="4">
        <v>100000</v>
      </c>
      <c r="E519">
        <v>100000</v>
      </c>
      <c r="F519" t="s">
        <v>6</v>
      </c>
      <c r="G519">
        <f>tblSalaries[[#This Row],[clean Salary (in local currency)]]*VLOOKUP(tblSalaries[[#This Row],[Currency]],tblXrate[],2,FALSE)</f>
        <v>100000</v>
      </c>
      <c r="H519" t="s">
        <v>139</v>
      </c>
      <c r="I519" t="s">
        <v>4001</v>
      </c>
      <c r="J519" t="s">
        <v>15</v>
      </c>
      <c r="K519" t="str">
        <f>VLOOKUP(tblSalaries[[#This Row],[Where do you work]],tblCountries[[Actual]:[Mapping]],2,FALSE)</f>
        <v>USA</v>
      </c>
      <c r="L519" t="s">
        <v>18</v>
      </c>
      <c r="O519" s="10" t="str">
        <f>IF(ISERROR(FIND("1",tblSalaries[[#This Row],[How many hours of a day you work on Excel]])),"",1)</f>
        <v/>
      </c>
      <c r="P519" s="11">
        <f>IF(ISERROR(FIND("2",tblSalaries[[#This Row],[How many hours of a day you work on Excel]])),"",2)</f>
        <v>2</v>
      </c>
      <c r="Q519" s="10">
        <f>IF(ISERROR(FIND("3",tblSalaries[[#This Row],[How many hours of a day you work on Excel]])),"",3)</f>
        <v>3</v>
      </c>
      <c r="R519" s="10" t="str">
        <f>IF(ISERROR(FIND("4",tblSalaries[[#This Row],[How many hours of a day you work on Excel]])),"",4)</f>
        <v/>
      </c>
      <c r="S519" s="10" t="str">
        <f>IF(ISERROR(FIND("5",tblSalaries[[#This Row],[How many hours of a day you work on Excel]])),"",5)</f>
        <v/>
      </c>
      <c r="T519" s="10" t="str">
        <f>IF(ISERROR(FIND("6",tblSalaries[[#This Row],[How many hours of a day you work on Excel]])),"",6)</f>
        <v/>
      </c>
      <c r="U519" s="11" t="str">
        <f>IF(ISERROR(FIND("7",tblSalaries[[#This Row],[How many hours of a day you work on Excel]])),"",7)</f>
        <v/>
      </c>
      <c r="V519" s="11" t="str">
        <f>IF(ISERROR(FIND("8",tblSalaries[[#This Row],[How many hours of a day you work on Excel]])),"",8)</f>
        <v/>
      </c>
      <c r="W519" s="11">
        <f>IF(MAX(tblSalaries[[#This Row],[1 hour]:[8 hours]])=0,#N/A,MAX(tblSalaries[[#This Row],[1 hour]:[8 hours]]))</f>
        <v>3</v>
      </c>
      <c r="X519" s="11">
        <f>IF(ISERROR(tblSalaries[[#This Row],[max h]]),1,tblSalaries[[#This Row],[Salary in USD]]/tblSalaries[[#This Row],[max h]]/260)</f>
        <v>128.2051282051282</v>
      </c>
      <c r="Y519" s="11">
        <f>IF(tblSalaries[[#This Row],[Years of Experience]]="",0,"0")</f>
        <v>0</v>
      </c>
      <c r="Z519"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519" s="11">
        <f>IF(tblSalaries[[#This Row],[Salary in USD]]&lt;1000,1,0)</f>
        <v>0</v>
      </c>
      <c r="AB519" s="11">
        <f>IF(AND(tblSalaries[[#This Row],[Salary in USD]]&gt;1000,tblSalaries[[#This Row],[Salary in USD]]&lt;2000),1,0)</f>
        <v>0</v>
      </c>
    </row>
    <row r="520" spans="2:28" ht="15" customHeight="1">
      <c r="B520" t="s">
        <v>2523</v>
      </c>
      <c r="C520" s="1">
        <v>41055.197523148148</v>
      </c>
      <c r="D520" s="4">
        <v>104000</v>
      </c>
      <c r="E520">
        <v>104000</v>
      </c>
      <c r="F520" t="s">
        <v>6</v>
      </c>
      <c r="G520">
        <f>tblSalaries[[#This Row],[clean Salary (in local currency)]]*VLOOKUP(tblSalaries[[#This Row],[Currency]],tblXrate[],2,FALSE)</f>
        <v>104000</v>
      </c>
      <c r="H520" t="s">
        <v>624</v>
      </c>
      <c r="I520" t="s">
        <v>20</v>
      </c>
      <c r="J520" t="s">
        <v>15</v>
      </c>
      <c r="K520" t="str">
        <f>VLOOKUP(tblSalaries[[#This Row],[Where do you work]],tblCountries[[Actual]:[Mapping]],2,FALSE)</f>
        <v>USA</v>
      </c>
      <c r="L520" t="s">
        <v>9</v>
      </c>
      <c r="O520" s="10" t="str">
        <f>IF(ISERROR(FIND("1",tblSalaries[[#This Row],[How many hours of a day you work on Excel]])),"",1)</f>
        <v/>
      </c>
      <c r="P520" s="11" t="str">
        <f>IF(ISERROR(FIND("2",tblSalaries[[#This Row],[How many hours of a day you work on Excel]])),"",2)</f>
        <v/>
      </c>
      <c r="Q520" s="10" t="str">
        <f>IF(ISERROR(FIND("3",tblSalaries[[#This Row],[How many hours of a day you work on Excel]])),"",3)</f>
        <v/>
      </c>
      <c r="R520" s="10">
        <f>IF(ISERROR(FIND("4",tblSalaries[[#This Row],[How many hours of a day you work on Excel]])),"",4)</f>
        <v>4</v>
      </c>
      <c r="S520" s="10" t="str">
        <f>IF(ISERROR(FIND("5",tblSalaries[[#This Row],[How many hours of a day you work on Excel]])),"",5)</f>
        <v/>
      </c>
      <c r="T520" s="10">
        <f>IF(ISERROR(FIND("6",tblSalaries[[#This Row],[How many hours of a day you work on Excel]])),"",6)</f>
        <v>6</v>
      </c>
      <c r="U520" s="11" t="str">
        <f>IF(ISERROR(FIND("7",tblSalaries[[#This Row],[How many hours of a day you work on Excel]])),"",7)</f>
        <v/>
      </c>
      <c r="V520" s="11" t="str">
        <f>IF(ISERROR(FIND("8",tblSalaries[[#This Row],[How many hours of a day you work on Excel]])),"",8)</f>
        <v/>
      </c>
      <c r="W520" s="11">
        <f>IF(MAX(tblSalaries[[#This Row],[1 hour]:[8 hours]])=0,#N/A,MAX(tblSalaries[[#This Row],[1 hour]:[8 hours]]))</f>
        <v>6</v>
      </c>
      <c r="X520" s="11">
        <f>IF(ISERROR(tblSalaries[[#This Row],[max h]]),1,tblSalaries[[#This Row],[Salary in USD]]/tblSalaries[[#This Row],[max h]]/260)</f>
        <v>66.666666666666657</v>
      </c>
      <c r="Y520" s="11">
        <f>IF(tblSalaries[[#This Row],[Years of Experience]]="",0,"0")</f>
        <v>0</v>
      </c>
      <c r="Z520"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520" s="11">
        <f>IF(tblSalaries[[#This Row],[Salary in USD]]&lt;1000,1,0)</f>
        <v>0</v>
      </c>
      <c r="AB520" s="11">
        <f>IF(AND(tblSalaries[[#This Row],[Salary in USD]]&gt;1000,tblSalaries[[#This Row],[Salary in USD]]&lt;2000),1,0)</f>
        <v>0</v>
      </c>
    </row>
    <row r="521" spans="2:28" ht="15" customHeight="1">
      <c r="B521" t="s">
        <v>2524</v>
      </c>
      <c r="C521" s="1">
        <v>41055.20040509259</v>
      </c>
      <c r="D521" s="4">
        <v>600000</v>
      </c>
      <c r="E521">
        <v>600000</v>
      </c>
      <c r="F521" t="s">
        <v>40</v>
      </c>
      <c r="G521">
        <f>tblSalaries[[#This Row],[clean Salary (in local currency)]]*VLOOKUP(tblSalaries[[#This Row],[Currency]],tblXrate[],2,FALSE)</f>
        <v>10684.750012465542</v>
      </c>
      <c r="H521" t="s">
        <v>201</v>
      </c>
      <c r="I521" t="s">
        <v>52</v>
      </c>
      <c r="J521" t="s">
        <v>8</v>
      </c>
      <c r="K521" t="str">
        <f>VLOOKUP(tblSalaries[[#This Row],[Where do you work]],tblCountries[[Actual]:[Mapping]],2,FALSE)</f>
        <v>India</v>
      </c>
      <c r="L521" t="s">
        <v>9</v>
      </c>
      <c r="O521" s="10" t="str">
        <f>IF(ISERROR(FIND("1",tblSalaries[[#This Row],[How many hours of a day you work on Excel]])),"",1)</f>
        <v/>
      </c>
      <c r="P521" s="11" t="str">
        <f>IF(ISERROR(FIND("2",tblSalaries[[#This Row],[How many hours of a day you work on Excel]])),"",2)</f>
        <v/>
      </c>
      <c r="Q521" s="10" t="str">
        <f>IF(ISERROR(FIND("3",tblSalaries[[#This Row],[How many hours of a day you work on Excel]])),"",3)</f>
        <v/>
      </c>
      <c r="R521" s="10">
        <f>IF(ISERROR(FIND("4",tblSalaries[[#This Row],[How many hours of a day you work on Excel]])),"",4)</f>
        <v>4</v>
      </c>
      <c r="S521" s="10" t="str">
        <f>IF(ISERROR(FIND("5",tblSalaries[[#This Row],[How many hours of a day you work on Excel]])),"",5)</f>
        <v/>
      </c>
      <c r="T521" s="10">
        <f>IF(ISERROR(FIND("6",tblSalaries[[#This Row],[How many hours of a day you work on Excel]])),"",6)</f>
        <v>6</v>
      </c>
      <c r="U521" s="11" t="str">
        <f>IF(ISERROR(FIND("7",tblSalaries[[#This Row],[How many hours of a day you work on Excel]])),"",7)</f>
        <v/>
      </c>
      <c r="V521" s="11" t="str">
        <f>IF(ISERROR(FIND("8",tblSalaries[[#This Row],[How many hours of a day you work on Excel]])),"",8)</f>
        <v/>
      </c>
      <c r="W521" s="11">
        <f>IF(MAX(tblSalaries[[#This Row],[1 hour]:[8 hours]])=0,#N/A,MAX(tblSalaries[[#This Row],[1 hour]:[8 hours]]))</f>
        <v>6</v>
      </c>
      <c r="X521" s="11">
        <f>IF(ISERROR(tblSalaries[[#This Row],[max h]]),1,tblSalaries[[#This Row],[Salary in USD]]/tblSalaries[[#This Row],[max h]]/260)</f>
        <v>6.8491987259394493</v>
      </c>
      <c r="Y521" s="11">
        <f>IF(tblSalaries[[#This Row],[Years of Experience]]="",0,"0")</f>
        <v>0</v>
      </c>
      <c r="Z521"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521" s="11">
        <f>IF(tblSalaries[[#This Row],[Salary in USD]]&lt;1000,1,0)</f>
        <v>0</v>
      </c>
      <c r="AB521" s="11">
        <f>IF(AND(tblSalaries[[#This Row],[Salary in USD]]&gt;1000,tblSalaries[[#This Row],[Salary in USD]]&lt;2000),1,0)</f>
        <v>0</v>
      </c>
    </row>
    <row r="522" spans="2:28" ht="15" customHeight="1">
      <c r="B522" t="s">
        <v>2525</v>
      </c>
      <c r="C522" s="1">
        <v>41055.200624999998</v>
      </c>
      <c r="D522" s="4">
        <v>200000</v>
      </c>
      <c r="E522">
        <v>200000</v>
      </c>
      <c r="F522" t="s">
        <v>6</v>
      </c>
      <c r="G522">
        <f>tblSalaries[[#This Row],[clean Salary (in local currency)]]*VLOOKUP(tblSalaries[[#This Row],[Currency]],tblXrate[],2,FALSE)</f>
        <v>200000</v>
      </c>
      <c r="H522" t="s">
        <v>625</v>
      </c>
      <c r="I522" t="s">
        <v>4001</v>
      </c>
      <c r="J522" t="s">
        <v>15</v>
      </c>
      <c r="K522" t="str">
        <f>VLOOKUP(tblSalaries[[#This Row],[Where do you work]],tblCountries[[Actual]:[Mapping]],2,FALSE)</f>
        <v>USA</v>
      </c>
      <c r="L522" t="s">
        <v>18</v>
      </c>
      <c r="O522" s="10" t="str">
        <f>IF(ISERROR(FIND("1",tblSalaries[[#This Row],[How many hours of a day you work on Excel]])),"",1)</f>
        <v/>
      </c>
      <c r="P522" s="11">
        <f>IF(ISERROR(FIND("2",tblSalaries[[#This Row],[How many hours of a day you work on Excel]])),"",2)</f>
        <v>2</v>
      </c>
      <c r="Q522" s="10">
        <f>IF(ISERROR(FIND("3",tblSalaries[[#This Row],[How many hours of a day you work on Excel]])),"",3)</f>
        <v>3</v>
      </c>
      <c r="R522" s="10" t="str">
        <f>IF(ISERROR(FIND("4",tblSalaries[[#This Row],[How many hours of a day you work on Excel]])),"",4)</f>
        <v/>
      </c>
      <c r="S522" s="10" t="str">
        <f>IF(ISERROR(FIND("5",tblSalaries[[#This Row],[How many hours of a day you work on Excel]])),"",5)</f>
        <v/>
      </c>
      <c r="T522" s="10" t="str">
        <f>IF(ISERROR(FIND("6",tblSalaries[[#This Row],[How many hours of a day you work on Excel]])),"",6)</f>
        <v/>
      </c>
      <c r="U522" s="11" t="str">
        <f>IF(ISERROR(FIND("7",tblSalaries[[#This Row],[How many hours of a day you work on Excel]])),"",7)</f>
        <v/>
      </c>
      <c r="V522" s="11" t="str">
        <f>IF(ISERROR(FIND("8",tblSalaries[[#This Row],[How many hours of a day you work on Excel]])),"",8)</f>
        <v/>
      </c>
      <c r="W522" s="11">
        <f>IF(MAX(tblSalaries[[#This Row],[1 hour]:[8 hours]])=0,#N/A,MAX(tblSalaries[[#This Row],[1 hour]:[8 hours]]))</f>
        <v>3</v>
      </c>
      <c r="X522" s="11">
        <f>IF(ISERROR(tblSalaries[[#This Row],[max h]]),1,tblSalaries[[#This Row],[Salary in USD]]/tblSalaries[[#This Row],[max h]]/260)</f>
        <v>256.41025641025641</v>
      </c>
      <c r="Y522" s="11">
        <f>IF(tblSalaries[[#This Row],[Years of Experience]]="",0,"0")</f>
        <v>0</v>
      </c>
      <c r="Z522"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522" s="11">
        <f>IF(tblSalaries[[#This Row],[Salary in USD]]&lt;1000,1,0)</f>
        <v>0</v>
      </c>
      <c r="AB522" s="11">
        <f>IF(AND(tblSalaries[[#This Row],[Salary in USD]]&gt;1000,tblSalaries[[#This Row],[Salary in USD]]&lt;2000),1,0)</f>
        <v>0</v>
      </c>
    </row>
    <row r="523" spans="2:28" ht="15" customHeight="1">
      <c r="B523" t="s">
        <v>2526</v>
      </c>
      <c r="C523" s="1">
        <v>41055.201631944445</v>
      </c>
      <c r="D523" s="4" t="s">
        <v>626</v>
      </c>
      <c r="E523">
        <v>49248</v>
      </c>
      <c r="F523" t="s">
        <v>22</v>
      </c>
      <c r="G523">
        <f>tblSalaries[[#This Row],[clean Salary (in local currency)]]*VLOOKUP(tblSalaries[[#This Row],[Currency]],tblXrate[],2,FALSE)</f>
        <v>62564.631571458704</v>
      </c>
      <c r="H523" t="s">
        <v>627</v>
      </c>
      <c r="I523" t="s">
        <v>310</v>
      </c>
      <c r="J523" t="s">
        <v>628</v>
      </c>
      <c r="K523" t="str">
        <f>VLOOKUP(tblSalaries[[#This Row],[Where do you work]],tblCountries[[Actual]:[Mapping]],2,FALSE)</f>
        <v>Netherlands</v>
      </c>
      <c r="L523" t="s">
        <v>13</v>
      </c>
      <c r="O523" s="10" t="str">
        <f>IF(ISERROR(FIND("1",tblSalaries[[#This Row],[How many hours of a day you work on Excel]])),"",1)</f>
        <v/>
      </c>
      <c r="P523" s="11" t="str">
        <f>IF(ISERROR(FIND("2",tblSalaries[[#This Row],[How many hours of a day you work on Excel]])),"",2)</f>
        <v/>
      </c>
      <c r="Q523" s="10" t="str">
        <f>IF(ISERROR(FIND("3",tblSalaries[[#This Row],[How many hours of a day you work on Excel]])),"",3)</f>
        <v/>
      </c>
      <c r="R523" s="10" t="str">
        <f>IF(ISERROR(FIND("4",tblSalaries[[#This Row],[How many hours of a day you work on Excel]])),"",4)</f>
        <v/>
      </c>
      <c r="S523" s="10" t="str">
        <f>IF(ISERROR(FIND("5",tblSalaries[[#This Row],[How many hours of a day you work on Excel]])),"",5)</f>
        <v/>
      </c>
      <c r="T523" s="10" t="str">
        <f>IF(ISERROR(FIND("6",tblSalaries[[#This Row],[How many hours of a day you work on Excel]])),"",6)</f>
        <v/>
      </c>
      <c r="U523" s="11" t="str">
        <f>IF(ISERROR(FIND("7",tblSalaries[[#This Row],[How many hours of a day you work on Excel]])),"",7)</f>
        <v/>
      </c>
      <c r="V523" s="11">
        <f>IF(ISERROR(FIND("8",tblSalaries[[#This Row],[How many hours of a day you work on Excel]])),"",8)</f>
        <v>8</v>
      </c>
      <c r="W523" s="11">
        <f>IF(MAX(tblSalaries[[#This Row],[1 hour]:[8 hours]])=0,#N/A,MAX(tblSalaries[[#This Row],[1 hour]:[8 hours]]))</f>
        <v>8</v>
      </c>
      <c r="X523" s="11">
        <f>IF(ISERROR(tblSalaries[[#This Row],[max h]]),1,tblSalaries[[#This Row],[Salary in USD]]/tblSalaries[[#This Row],[max h]]/260)</f>
        <v>30.079149793970529</v>
      </c>
      <c r="Y523" s="11">
        <f>IF(tblSalaries[[#This Row],[Years of Experience]]="",0,"0")</f>
        <v>0</v>
      </c>
      <c r="Z523"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523" s="11">
        <f>IF(tblSalaries[[#This Row],[Salary in USD]]&lt;1000,1,0)</f>
        <v>0</v>
      </c>
      <c r="AB523" s="11">
        <f>IF(AND(tblSalaries[[#This Row],[Salary in USD]]&gt;1000,tblSalaries[[#This Row],[Salary in USD]]&lt;2000),1,0)</f>
        <v>0</v>
      </c>
    </row>
    <row r="524" spans="2:28" ht="15" customHeight="1">
      <c r="B524" t="s">
        <v>2527</v>
      </c>
      <c r="C524" s="1">
        <v>41055.201932870368</v>
      </c>
      <c r="D524" s="4">
        <v>36500</v>
      </c>
      <c r="E524">
        <v>36500</v>
      </c>
      <c r="F524" t="s">
        <v>69</v>
      </c>
      <c r="G524">
        <f>tblSalaries[[#This Row],[clean Salary (in local currency)]]*VLOOKUP(tblSalaries[[#This Row],[Currency]],tblXrate[],2,FALSE)</f>
        <v>57530.506930455871</v>
      </c>
      <c r="H524" t="s">
        <v>629</v>
      </c>
      <c r="I524" t="s">
        <v>52</v>
      </c>
      <c r="J524" t="s">
        <v>71</v>
      </c>
      <c r="K524" t="str">
        <f>VLOOKUP(tblSalaries[[#This Row],[Where do you work]],tblCountries[[Actual]:[Mapping]],2,FALSE)</f>
        <v>UK</v>
      </c>
      <c r="L524" t="s">
        <v>18</v>
      </c>
      <c r="O524" s="10" t="str">
        <f>IF(ISERROR(FIND("1",tblSalaries[[#This Row],[How many hours of a day you work on Excel]])),"",1)</f>
        <v/>
      </c>
      <c r="P524" s="11">
        <f>IF(ISERROR(FIND("2",tblSalaries[[#This Row],[How many hours of a day you work on Excel]])),"",2)</f>
        <v>2</v>
      </c>
      <c r="Q524" s="10">
        <f>IF(ISERROR(FIND("3",tblSalaries[[#This Row],[How many hours of a day you work on Excel]])),"",3)</f>
        <v>3</v>
      </c>
      <c r="R524" s="10" t="str">
        <f>IF(ISERROR(FIND("4",tblSalaries[[#This Row],[How many hours of a day you work on Excel]])),"",4)</f>
        <v/>
      </c>
      <c r="S524" s="10" t="str">
        <f>IF(ISERROR(FIND("5",tblSalaries[[#This Row],[How many hours of a day you work on Excel]])),"",5)</f>
        <v/>
      </c>
      <c r="T524" s="10" t="str">
        <f>IF(ISERROR(FIND("6",tblSalaries[[#This Row],[How many hours of a day you work on Excel]])),"",6)</f>
        <v/>
      </c>
      <c r="U524" s="11" t="str">
        <f>IF(ISERROR(FIND("7",tblSalaries[[#This Row],[How many hours of a day you work on Excel]])),"",7)</f>
        <v/>
      </c>
      <c r="V524" s="11" t="str">
        <f>IF(ISERROR(FIND("8",tblSalaries[[#This Row],[How many hours of a day you work on Excel]])),"",8)</f>
        <v/>
      </c>
      <c r="W524" s="11">
        <f>IF(MAX(tblSalaries[[#This Row],[1 hour]:[8 hours]])=0,#N/A,MAX(tblSalaries[[#This Row],[1 hour]:[8 hours]]))</f>
        <v>3</v>
      </c>
      <c r="X524" s="11">
        <f>IF(ISERROR(tblSalaries[[#This Row],[max h]]),1,tblSalaries[[#This Row],[Salary in USD]]/tblSalaries[[#This Row],[max h]]/260)</f>
        <v>73.757060167251112</v>
      </c>
      <c r="Y524" s="11">
        <f>IF(tblSalaries[[#This Row],[Years of Experience]]="",0,"0")</f>
        <v>0</v>
      </c>
      <c r="Z524"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524" s="11">
        <f>IF(tblSalaries[[#This Row],[Salary in USD]]&lt;1000,1,0)</f>
        <v>0</v>
      </c>
      <c r="AB524" s="11">
        <f>IF(AND(tblSalaries[[#This Row],[Salary in USD]]&gt;1000,tblSalaries[[#This Row],[Salary in USD]]&lt;2000),1,0)</f>
        <v>0</v>
      </c>
    </row>
    <row r="525" spans="2:28" ht="15" customHeight="1">
      <c r="B525" t="s">
        <v>2528</v>
      </c>
      <c r="C525" s="1">
        <v>41055.20857638889</v>
      </c>
      <c r="D525" s="4">
        <v>82300</v>
      </c>
      <c r="E525">
        <v>82300</v>
      </c>
      <c r="F525" t="s">
        <v>6</v>
      </c>
      <c r="G525">
        <f>tblSalaries[[#This Row],[clean Salary (in local currency)]]*VLOOKUP(tblSalaries[[#This Row],[Currency]],tblXrate[],2,FALSE)</f>
        <v>82300</v>
      </c>
      <c r="H525" t="s">
        <v>630</v>
      </c>
      <c r="I525" t="s">
        <v>52</v>
      </c>
      <c r="J525" t="s">
        <v>15</v>
      </c>
      <c r="K525" t="str">
        <f>VLOOKUP(tblSalaries[[#This Row],[Where do you work]],tblCountries[[Actual]:[Mapping]],2,FALSE)</f>
        <v>USA</v>
      </c>
      <c r="L525" t="s">
        <v>18</v>
      </c>
      <c r="O525" s="10" t="str">
        <f>IF(ISERROR(FIND("1",tblSalaries[[#This Row],[How many hours of a day you work on Excel]])),"",1)</f>
        <v/>
      </c>
      <c r="P525" s="11">
        <f>IF(ISERROR(FIND("2",tblSalaries[[#This Row],[How many hours of a day you work on Excel]])),"",2)</f>
        <v>2</v>
      </c>
      <c r="Q525" s="10">
        <f>IF(ISERROR(FIND("3",tblSalaries[[#This Row],[How many hours of a day you work on Excel]])),"",3)</f>
        <v>3</v>
      </c>
      <c r="R525" s="10" t="str">
        <f>IF(ISERROR(FIND("4",tblSalaries[[#This Row],[How many hours of a day you work on Excel]])),"",4)</f>
        <v/>
      </c>
      <c r="S525" s="10" t="str">
        <f>IF(ISERROR(FIND("5",tblSalaries[[#This Row],[How many hours of a day you work on Excel]])),"",5)</f>
        <v/>
      </c>
      <c r="T525" s="10" t="str">
        <f>IF(ISERROR(FIND("6",tblSalaries[[#This Row],[How many hours of a day you work on Excel]])),"",6)</f>
        <v/>
      </c>
      <c r="U525" s="11" t="str">
        <f>IF(ISERROR(FIND("7",tblSalaries[[#This Row],[How many hours of a day you work on Excel]])),"",7)</f>
        <v/>
      </c>
      <c r="V525" s="11" t="str">
        <f>IF(ISERROR(FIND("8",tblSalaries[[#This Row],[How many hours of a day you work on Excel]])),"",8)</f>
        <v/>
      </c>
      <c r="W525" s="11">
        <f>IF(MAX(tblSalaries[[#This Row],[1 hour]:[8 hours]])=0,#N/A,MAX(tblSalaries[[#This Row],[1 hour]:[8 hours]]))</f>
        <v>3</v>
      </c>
      <c r="X525" s="11">
        <f>IF(ISERROR(tblSalaries[[#This Row],[max h]]),1,tblSalaries[[#This Row],[Salary in USD]]/tblSalaries[[#This Row],[max h]]/260)</f>
        <v>105.51282051282051</v>
      </c>
      <c r="Y525" s="11">
        <f>IF(tblSalaries[[#This Row],[Years of Experience]]="",0,"0")</f>
        <v>0</v>
      </c>
      <c r="Z525"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525" s="11">
        <f>IF(tblSalaries[[#This Row],[Salary in USD]]&lt;1000,1,0)</f>
        <v>0</v>
      </c>
      <c r="AB525" s="11">
        <f>IF(AND(tblSalaries[[#This Row],[Salary in USD]]&gt;1000,tblSalaries[[#This Row],[Salary in USD]]&lt;2000),1,0)</f>
        <v>0</v>
      </c>
    </row>
    <row r="526" spans="2:28" ht="15" customHeight="1">
      <c r="B526" t="s">
        <v>2529</v>
      </c>
      <c r="C526" s="1">
        <v>41055.211678240739</v>
      </c>
      <c r="D526" s="4">
        <v>95000</v>
      </c>
      <c r="E526">
        <v>95000</v>
      </c>
      <c r="F526" t="s">
        <v>6</v>
      </c>
      <c r="G526">
        <f>tblSalaries[[#This Row],[clean Salary (in local currency)]]*VLOOKUP(tblSalaries[[#This Row],[Currency]],tblXrate[],2,FALSE)</f>
        <v>95000</v>
      </c>
      <c r="H526" t="s">
        <v>631</v>
      </c>
      <c r="I526" t="s">
        <v>356</v>
      </c>
      <c r="J526" t="s">
        <v>15</v>
      </c>
      <c r="K526" t="str">
        <f>VLOOKUP(tblSalaries[[#This Row],[Where do you work]],tblCountries[[Actual]:[Mapping]],2,FALSE)</f>
        <v>USA</v>
      </c>
      <c r="L526" t="s">
        <v>9</v>
      </c>
      <c r="O526" s="10" t="str">
        <f>IF(ISERROR(FIND("1",tblSalaries[[#This Row],[How many hours of a day you work on Excel]])),"",1)</f>
        <v/>
      </c>
      <c r="P526" s="11" t="str">
        <f>IF(ISERROR(FIND("2",tblSalaries[[#This Row],[How many hours of a day you work on Excel]])),"",2)</f>
        <v/>
      </c>
      <c r="Q526" s="10" t="str">
        <f>IF(ISERROR(FIND("3",tblSalaries[[#This Row],[How many hours of a day you work on Excel]])),"",3)</f>
        <v/>
      </c>
      <c r="R526" s="10">
        <f>IF(ISERROR(FIND("4",tblSalaries[[#This Row],[How many hours of a day you work on Excel]])),"",4)</f>
        <v>4</v>
      </c>
      <c r="S526" s="10" t="str">
        <f>IF(ISERROR(FIND("5",tblSalaries[[#This Row],[How many hours of a day you work on Excel]])),"",5)</f>
        <v/>
      </c>
      <c r="T526" s="10">
        <f>IF(ISERROR(FIND("6",tblSalaries[[#This Row],[How many hours of a day you work on Excel]])),"",6)</f>
        <v>6</v>
      </c>
      <c r="U526" s="11" t="str">
        <f>IF(ISERROR(FIND("7",tblSalaries[[#This Row],[How many hours of a day you work on Excel]])),"",7)</f>
        <v/>
      </c>
      <c r="V526" s="11" t="str">
        <f>IF(ISERROR(FIND("8",tblSalaries[[#This Row],[How many hours of a day you work on Excel]])),"",8)</f>
        <v/>
      </c>
      <c r="W526" s="11">
        <f>IF(MAX(tblSalaries[[#This Row],[1 hour]:[8 hours]])=0,#N/A,MAX(tblSalaries[[#This Row],[1 hour]:[8 hours]]))</f>
        <v>6</v>
      </c>
      <c r="X526" s="11">
        <f>IF(ISERROR(tblSalaries[[#This Row],[max h]]),1,tblSalaries[[#This Row],[Salary in USD]]/tblSalaries[[#This Row],[max h]]/260)</f>
        <v>60.897435897435898</v>
      </c>
      <c r="Y526" s="11">
        <f>IF(tblSalaries[[#This Row],[Years of Experience]]="",0,"0")</f>
        <v>0</v>
      </c>
      <c r="Z526"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526" s="11">
        <f>IF(tblSalaries[[#This Row],[Salary in USD]]&lt;1000,1,0)</f>
        <v>0</v>
      </c>
      <c r="AB526" s="11">
        <f>IF(AND(tblSalaries[[#This Row],[Salary in USD]]&gt;1000,tblSalaries[[#This Row],[Salary in USD]]&lt;2000),1,0)</f>
        <v>0</v>
      </c>
    </row>
    <row r="527" spans="2:28" ht="15" customHeight="1">
      <c r="B527" t="s">
        <v>2530</v>
      </c>
      <c r="C527" s="1">
        <v>41055.213541666664</v>
      </c>
      <c r="D527" s="4">
        <v>140000</v>
      </c>
      <c r="E527">
        <v>140000</v>
      </c>
      <c r="F527" t="s">
        <v>69</v>
      </c>
      <c r="G527">
        <f>tblSalaries[[#This Row],[clean Salary (in local currency)]]*VLOOKUP(tblSalaries[[#This Row],[Currency]],tblXrate[],2,FALSE)</f>
        <v>220664.95808941979</v>
      </c>
      <c r="H527" t="s">
        <v>632</v>
      </c>
      <c r="I527" t="s">
        <v>67</v>
      </c>
      <c r="J527" t="s">
        <v>71</v>
      </c>
      <c r="K527" t="str">
        <f>VLOOKUP(tblSalaries[[#This Row],[Where do you work]],tblCountries[[Actual]:[Mapping]],2,FALSE)</f>
        <v>UK</v>
      </c>
      <c r="L527" t="s">
        <v>13</v>
      </c>
      <c r="O527" s="10" t="str">
        <f>IF(ISERROR(FIND("1",tblSalaries[[#This Row],[How many hours of a day you work on Excel]])),"",1)</f>
        <v/>
      </c>
      <c r="P527" s="11" t="str">
        <f>IF(ISERROR(FIND("2",tblSalaries[[#This Row],[How many hours of a day you work on Excel]])),"",2)</f>
        <v/>
      </c>
      <c r="Q527" s="10" t="str">
        <f>IF(ISERROR(FIND("3",tblSalaries[[#This Row],[How many hours of a day you work on Excel]])),"",3)</f>
        <v/>
      </c>
      <c r="R527" s="10" t="str">
        <f>IF(ISERROR(FIND("4",tblSalaries[[#This Row],[How many hours of a day you work on Excel]])),"",4)</f>
        <v/>
      </c>
      <c r="S527" s="10" t="str">
        <f>IF(ISERROR(FIND("5",tblSalaries[[#This Row],[How many hours of a day you work on Excel]])),"",5)</f>
        <v/>
      </c>
      <c r="T527" s="10" t="str">
        <f>IF(ISERROR(FIND("6",tblSalaries[[#This Row],[How many hours of a day you work on Excel]])),"",6)</f>
        <v/>
      </c>
      <c r="U527" s="11" t="str">
        <f>IF(ISERROR(FIND("7",tblSalaries[[#This Row],[How many hours of a day you work on Excel]])),"",7)</f>
        <v/>
      </c>
      <c r="V527" s="11">
        <f>IF(ISERROR(FIND("8",tblSalaries[[#This Row],[How many hours of a day you work on Excel]])),"",8)</f>
        <v>8</v>
      </c>
      <c r="W527" s="11">
        <f>IF(MAX(tblSalaries[[#This Row],[1 hour]:[8 hours]])=0,#N/A,MAX(tblSalaries[[#This Row],[1 hour]:[8 hours]]))</f>
        <v>8</v>
      </c>
      <c r="X527" s="11">
        <f>IF(ISERROR(tblSalaries[[#This Row],[max h]]),1,tblSalaries[[#This Row],[Salary in USD]]/tblSalaries[[#This Row],[max h]]/260)</f>
        <v>106.0889221583749</v>
      </c>
      <c r="Y527" s="11">
        <f>IF(tblSalaries[[#This Row],[Years of Experience]]="",0,"0")</f>
        <v>0</v>
      </c>
      <c r="Z527"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527" s="11">
        <f>IF(tblSalaries[[#This Row],[Salary in USD]]&lt;1000,1,0)</f>
        <v>0</v>
      </c>
      <c r="AB527" s="11">
        <f>IF(AND(tblSalaries[[#This Row],[Salary in USD]]&gt;1000,tblSalaries[[#This Row],[Salary in USD]]&lt;2000),1,0)</f>
        <v>0</v>
      </c>
    </row>
    <row r="528" spans="2:28" ht="15" customHeight="1">
      <c r="B528" t="s">
        <v>2531</v>
      </c>
      <c r="C528" s="1">
        <v>41055.217395833337</v>
      </c>
      <c r="D528" s="4">
        <v>72000</v>
      </c>
      <c r="E528">
        <v>72000</v>
      </c>
      <c r="F528" t="s">
        <v>6</v>
      </c>
      <c r="G528">
        <f>tblSalaries[[#This Row],[clean Salary (in local currency)]]*VLOOKUP(tblSalaries[[#This Row],[Currency]],tblXrate[],2,FALSE)</f>
        <v>72000</v>
      </c>
      <c r="H528" t="s">
        <v>633</v>
      </c>
      <c r="I528" t="s">
        <v>20</v>
      </c>
      <c r="J528" t="s">
        <v>65</v>
      </c>
      <c r="K528" t="str">
        <f>VLOOKUP(tblSalaries[[#This Row],[Where do you work]],tblCountries[[Actual]:[Mapping]],2,FALSE)</f>
        <v>Russia</v>
      </c>
      <c r="L528" t="s">
        <v>18</v>
      </c>
      <c r="O528" s="10" t="str">
        <f>IF(ISERROR(FIND("1",tblSalaries[[#This Row],[How many hours of a day you work on Excel]])),"",1)</f>
        <v/>
      </c>
      <c r="P528" s="11">
        <f>IF(ISERROR(FIND("2",tblSalaries[[#This Row],[How many hours of a day you work on Excel]])),"",2)</f>
        <v>2</v>
      </c>
      <c r="Q528" s="10">
        <f>IF(ISERROR(FIND("3",tblSalaries[[#This Row],[How many hours of a day you work on Excel]])),"",3)</f>
        <v>3</v>
      </c>
      <c r="R528" s="10" t="str">
        <f>IF(ISERROR(FIND("4",tblSalaries[[#This Row],[How many hours of a day you work on Excel]])),"",4)</f>
        <v/>
      </c>
      <c r="S528" s="10" t="str">
        <f>IF(ISERROR(FIND("5",tblSalaries[[#This Row],[How many hours of a day you work on Excel]])),"",5)</f>
        <v/>
      </c>
      <c r="T528" s="10" t="str">
        <f>IF(ISERROR(FIND("6",tblSalaries[[#This Row],[How many hours of a day you work on Excel]])),"",6)</f>
        <v/>
      </c>
      <c r="U528" s="11" t="str">
        <f>IF(ISERROR(FIND("7",tblSalaries[[#This Row],[How many hours of a day you work on Excel]])),"",7)</f>
        <v/>
      </c>
      <c r="V528" s="11" t="str">
        <f>IF(ISERROR(FIND("8",tblSalaries[[#This Row],[How many hours of a day you work on Excel]])),"",8)</f>
        <v/>
      </c>
      <c r="W528" s="11">
        <f>IF(MAX(tblSalaries[[#This Row],[1 hour]:[8 hours]])=0,#N/A,MAX(tblSalaries[[#This Row],[1 hour]:[8 hours]]))</f>
        <v>3</v>
      </c>
      <c r="X528" s="11">
        <f>IF(ISERROR(tblSalaries[[#This Row],[max h]]),1,tblSalaries[[#This Row],[Salary in USD]]/tblSalaries[[#This Row],[max h]]/260)</f>
        <v>92.307692307692307</v>
      </c>
      <c r="Y528" s="11">
        <f>IF(tblSalaries[[#This Row],[Years of Experience]]="",0,"0")</f>
        <v>0</v>
      </c>
      <c r="Z528"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528" s="11">
        <f>IF(tblSalaries[[#This Row],[Salary in USD]]&lt;1000,1,0)</f>
        <v>0</v>
      </c>
      <c r="AB528" s="11">
        <f>IF(AND(tblSalaries[[#This Row],[Salary in USD]]&gt;1000,tblSalaries[[#This Row],[Salary in USD]]&lt;2000),1,0)</f>
        <v>0</v>
      </c>
    </row>
    <row r="529" spans="2:28" ht="15" customHeight="1">
      <c r="B529" t="s">
        <v>2532</v>
      </c>
      <c r="C529" s="1">
        <v>41055.219375000001</v>
      </c>
      <c r="D529" s="4">
        <v>60000</v>
      </c>
      <c r="E529">
        <v>60000</v>
      </c>
      <c r="F529" t="s">
        <v>82</v>
      </c>
      <c r="G529">
        <f>tblSalaries[[#This Row],[clean Salary (in local currency)]]*VLOOKUP(tblSalaries[[#This Row],[Currency]],tblXrate[],2,FALSE)</f>
        <v>61194.579384158147</v>
      </c>
      <c r="H529" t="s">
        <v>20</v>
      </c>
      <c r="I529" t="s">
        <v>20</v>
      </c>
      <c r="J529" t="s">
        <v>84</v>
      </c>
      <c r="K529" t="str">
        <f>VLOOKUP(tblSalaries[[#This Row],[Where do you work]],tblCountries[[Actual]:[Mapping]],2,FALSE)</f>
        <v>Australia</v>
      </c>
      <c r="L529" t="s">
        <v>18</v>
      </c>
      <c r="O529" s="10" t="str">
        <f>IF(ISERROR(FIND("1",tblSalaries[[#This Row],[How many hours of a day you work on Excel]])),"",1)</f>
        <v/>
      </c>
      <c r="P529" s="11">
        <f>IF(ISERROR(FIND("2",tblSalaries[[#This Row],[How many hours of a day you work on Excel]])),"",2)</f>
        <v>2</v>
      </c>
      <c r="Q529" s="10">
        <f>IF(ISERROR(FIND("3",tblSalaries[[#This Row],[How many hours of a day you work on Excel]])),"",3)</f>
        <v>3</v>
      </c>
      <c r="R529" s="10" t="str">
        <f>IF(ISERROR(FIND("4",tblSalaries[[#This Row],[How many hours of a day you work on Excel]])),"",4)</f>
        <v/>
      </c>
      <c r="S529" s="10" t="str">
        <f>IF(ISERROR(FIND("5",tblSalaries[[#This Row],[How many hours of a day you work on Excel]])),"",5)</f>
        <v/>
      </c>
      <c r="T529" s="10" t="str">
        <f>IF(ISERROR(FIND("6",tblSalaries[[#This Row],[How many hours of a day you work on Excel]])),"",6)</f>
        <v/>
      </c>
      <c r="U529" s="11" t="str">
        <f>IF(ISERROR(FIND("7",tblSalaries[[#This Row],[How many hours of a day you work on Excel]])),"",7)</f>
        <v/>
      </c>
      <c r="V529" s="11" t="str">
        <f>IF(ISERROR(FIND("8",tblSalaries[[#This Row],[How many hours of a day you work on Excel]])),"",8)</f>
        <v/>
      </c>
      <c r="W529" s="11">
        <f>IF(MAX(tblSalaries[[#This Row],[1 hour]:[8 hours]])=0,#N/A,MAX(tblSalaries[[#This Row],[1 hour]:[8 hours]]))</f>
        <v>3</v>
      </c>
      <c r="X529" s="11">
        <f>IF(ISERROR(tblSalaries[[#This Row],[max h]]),1,tblSalaries[[#This Row],[Salary in USD]]/tblSalaries[[#This Row],[max h]]/260)</f>
        <v>78.454588954048916</v>
      </c>
      <c r="Y529" s="11">
        <f>IF(tblSalaries[[#This Row],[Years of Experience]]="",0,"0")</f>
        <v>0</v>
      </c>
      <c r="Z529"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529" s="11">
        <f>IF(tblSalaries[[#This Row],[Salary in USD]]&lt;1000,1,0)</f>
        <v>0</v>
      </c>
      <c r="AB529" s="11">
        <f>IF(AND(tblSalaries[[#This Row],[Salary in USD]]&gt;1000,tblSalaries[[#This Row],[Salary in USD]]&lt;2000),1,0)</f>
        <v>0</v>
      </c>
    </row>
    <row r="530" spans="2:28" ht="15" customHeight="1">
      <c r="B530" t="s">
        <v>2533</v>
      </c>
      <c r="C530" s="1">
        <v>41055.220972222225</v>
      </c>
      <c r="D530" s="4" t="s">
        <v>634</v>
      </c>
      <c r="E530">
        <v>120000</v>
      </c>
      <c r="F530" t="s">
        <v>6</v>
      </c>
      <c r="G530">
        <f>tblSalaries[[#This Row],[clean Salary (in local currency)]]*VLOOKUP(tblSalaries[[#This Row],[Currency]],tblXrate[],2,FALSE)</f>
        <v>120000</v>
      </c>
      <c r="H530" t="s">
        <v>635</v>
      </c>
      <c r="I530" t="s">
        <v>52</v>
      </c>
      <c r="J530" t="s">
        <v>636</v>
      </c>
      <c r="K530" t="str">
        <f>VLOOKUP(tblSalaries[[#This Row],[Where do you work]],tblCountries[[Actual]:[Mapping]],2,FALSE)</f>
        <v>New Zealand</v>
      </c>
      <c r="L530" t="s">
        <v>18</v>
      </c>
      <c r="O530" s="10" t="str">
        <f>IF(ISERROR(FIND("1",tblSalaries[[#This Row],[How many hours of a day you work on Excel]])),"",1)</f>
        <v/>
      </c>
      <c r="P530" s="11">
        <f>IF(ISERROR(FIND("2",tblSalaries[[#This Row],[How many hours of a day you work on Excel]])),"",2)</f>
        <v>2</v>
      </c>
      <c r="Q530" s="10">
        <f>IF(ISERROR(FIND("3",tblSalaries[[#This Row],[How many hours of a day you work on Excel]])),"",3)</f>
        <v>3</v>
      </c>
      <c r="R530" s="10" t="str">
        <f>IF(ISERROR(FIND("4",tblSalaries[[#This Row],[How many hours of a day you work on Excel]])),"",4)</f>
        <v/>
      </c>
      <c r="S530" s="10" t="str">
        <f>IF(ISERROR(FIND("5",tblSalaries[[#This Row],[How many hours of a day you work on Excel]])),"",5)</f>
        <v/>
      </c>
      <c r="T530" s="10" t="str">
        <f>IF(ISERROR(FIND("6",tblSalaries[[#This Row],[How many hours of a day you work on Excel]])),"",6)</f>
        <v/>
      </c>
      <c r="U530" s="11" t="str">
        <f>IF(ISERROR(FIND("7",tblSalaries[[#This Row],[How many hours of a day you work on Excel]])),"",7)</f>
        <v/>
      </c>
      <c r="V530" s="11" t="str">
        <f>IF(ISERROR(FIND("8",tblSalaries[[#This Row],[How many hours of a day you work on Excel]])),"",8)</f>
        <v/>
      </c>
      <c r="W530" s="11">
        <f>IF(MAX(tblSalaries[[#This Row],[1 hour]:[8 hours]])=0,#N/A,MAX(tblSalaries[[#This Row],[1 hour]:[8 hours]]))</f>
        <v>3</v>
      </c>
      <c r="X530" s="11">
        <f>IF(ISERROR(tblSalaries[[#This Row],[max h]]),1,tblSalaries[[#This Row],[Salary in USD]]/tblSalaries[[#This Row],[max h]]/260)</f>
        <v>153.84615384615384</v>
      </c>
      <c r="Y530" s="11">
        <f>IF(tblSalaries[[#This Row],[Years of Experience]]="",0,"0")</f>
        <v>0</v>
      </c>
      <c r="Z530"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530" s="11">
        <f>IF(tblSalaries[[#This Row],[Salary in USD]]&lt;1000,1,0)</f>
        <v>0</v>
      </c>
      <c r="AB530" s="11">
        <f>IF(AND(tblSalaries[[#This Row],[Salary in USD]]&gt;1000,tblSalaries[[#This Row],[Salary in USD]]&lt;2000),1,0)</f>
        <v>0</v>
      </c>
    </row>
    <row r="531" spans="2:28" ht="15" customHeight="1">
      <c r="B531" t="s">
        <v>2534</v>
      </c>
      <c r="C531" s="1">
        <v>41055.221145833333</v>
      </c>
      <c r="D531" s="4" t="s">
        <v>637</v>
      </c>
      <c r="E531">
        <v>95000</v>
      </c>
      <c r="F531" t="s">
        <v>6</v>
      </c>
      <c r="G531">
        <f>tblSalaries[[#This Row],[clean Salary (in local currency)]]*VLOOKUP(tblSalaries[[#This Row],[Currency]],tblXrate[],2,FALSE)</f>
        <v>95000</v>
      </c>
      <c r="H531" t="s">
        <v>638</v>
      </c>
      <c r="I531" t="s">
        <v>4001</v>
      </c>
      <c r="J531" t="s">
        <v>639</v>
      </c>
      <c r="K531" t="str">
        <f>VLOOKUP(tblSalaries[[#This Row],[Where do you work]],tblCountries[[Actual]:[Mapping]],2,FALSE)</f>
        <v>Central America</v>
      </c>
      <c r="L531" t="s">
        <v>18</v>
      </c>
      <c r="O531" s="10" t="str">
        <f>IF(ISERROR(FIND("1",tblSalaries[[#This Row],[How many hours of a day you work on Excel]])),"",1)</f>
        <v/>
      </c>
      <c r="P531" s="11">
        <f>IF(ISERROR(FIND("2",tblSalaries[[#This Row],[How many hours of a day you work on Excel]])),"",2)</f>
        <v>2</v>
      </c>
      <c r="Q531" s="10">
        <f>IF(ISERROR(FIND("3",tblSalaries[[#This Row],[How many hours of a day you work on Excel]])),"",3)</f>
        <v>3</v>
      </c>
      <c r="R531" s="10" t="str">
        <f>IF(ISERROR(FIND("4",tblSalaries[[#This Row],[How many hours of a day you work on Excel]])),"",4)</f>
        <v/>
      </c>
      <c r="S531" s="10" t="str">
        <f>IF(ISERROR(FIND("5",tblSalaries[[#This Row],[How many hours of a day you work on Excel]])),"",5)</f>
        <v/>
      </c>
      <c r="T531" s="10" t="str">
        <f>IF(ISERROR(FIND("6",tblSalaries[[#This Row],[How many hours of a day you work on Excel]])),"",6)</f>
        <v/>
      </c>
      <c r="U531" s="11" t="str">
        <f>IF(ISERROR(FIND("7",tblSalaries[[#This Row],[How many hours of a day you work on Excel]])),"",7)</f>
        <v/>
      </c>
      <c r="V531" s="11" t="str">
        <f>IF(ISERROR(FIND("8",tblSalaries[[#This Row],[How many hours of a day you work on Excel]])),"",8)</f>
        <v/>
      </c>
      <c r="W531" s="11">
        <f>IF(MAX(tblSalaries[[#This Row],[1 hour]:[8 hours]])=0,#N/A,MAX(tblSalaries[[#This Row],[1 hour]:[8 hours]]))</f>
        <v>3</v>
      </c>
      <c r="X531" s="11">
        <f>IF(ISERROR(tblSalaries[[#This Row],[max h]]),1,tblSalaries[[#This Row],[Salary in USD]]/tblSalaries[[#This Row],[max h]]/260)</f>
        <v>121.7948717948718</v>
      </c>
      <c r="Y531" s="11">
        <f>IF(tblSalaries[[#This Row],[Years of Experience]]="",0,"0")</f>
        <v>0</v>
      </c>
      <c r="Z531"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531" s="11">
        <f>IF(tblSalaries[[#This Row],[Salary in USD]]&lt;1000,1,0)</f>
        <v>0</v>
      </c>
      <c r="AB531" s="11">
        <f>IF(AND(tblSalaries[[#This Row],[Salary in USD]]&gt;1000,tblSalaries[[#This Row],[Salary in USD]]&lt;2000),1,0)</f>
        <v>0</v>
      </c>
    </row>
    <row r="532" spans="2:28" ht="15" customHeight="1">
      <c r="B532" t="s">
        <v>2535</v>
      </c>
      <c r="C532" s="1">
        <v>41055.222719907404</v>
      </c>
      <c r="D532" s="4">
        <v>50000</v>
      </c>
      <c r="E532">
        <v>50000</v>
      </c>
      <c r="F532" t="s">
        <v>6</v>
      </c>
      <c r="G532">
        <f>tblSalaries[[#This Row],[clean Salary (in local currency)]]*VLOOKUP(tblSalaries[[#This Row],[Currency]],tblXrate[],2,FALSE)</f>
        <v>50000</v>
      </c>
      <c r="H532" t="s">
        <v>640</v>
      </c>
      <c r="I532" t="s">
        <v>20</v>
      </c>
      <c r="J532" t="s">
        <v>15</v>
      </c>
      <c r="K532" t="str">
        <f>VLOOKUP(tblSalaries[[#This Row],[Where do you work]],tblCountries[[Actual]:[Mapping]],2,FALSE)</f>
        <v>USA</v>
      </c>
      <c r="L532" t="s">
        <v>18</v>
      </c>
      <c r="O532" s="10" t="str">
        <f>IF(ISERROR(FIND("1",tblSalaries[[#This Row],[How many hours of a day you work on Excel]])),"",1)</f>
        <v/>
      </c>
      <c r="P532" s="11">
        <f>IF(ISERROR(FIND("2",tblSalaries[[#This Row],[How many hours of a day you work on Excel]])),"",2)</f>
        <v>2</v>
      </c>
      <c r="Q532" s="10">
        <f>IF(ISERROR(FIND("3",tblSalaries[[#This Row],[How many hours of a day you work on Excel]])),"",3)</f>
        <v>3</v>
      </c>
      <c r="R532" s="10" t="str">
        <f>IF(ISERROR(FIND("4",tblSalaries[[#This Row],[How many hours of a day you work on Excel]])),"",4)</f>
        <v/>
      </c>
      <c r="S532" s="10" t="str">
        <f>IF(ISERROR(FIND("5",tblSalaries[[#This Row],[How many hours of a day you work on Excel]])),"",5)</f>
        <v/>
      </c>
      <c r="T532" s="10" t="str">
        <f>IF(ISERROR(FIND("6",tblSalaries[[#This Row],[How many hours of a day you work on Excel]])),"",6)</f>
        <v/>
      </c>
      <c r="U532" s="11" t="str">
        <f>IF(ISERROR(FIND("7",tblSalaries[[#This Row],[How many hours of a day you work on Excel]])),"",7)</f>
        <v/>
      </c>
      <c r="V532" s="11" t="str">
        <f>IF(ISERROR(FIND("8",tblSalaries[[#This Row],[How many hours of a day you work on Excel]])),"",8)</f>
        <v/>
      </c>
      <c r="W532" s="11">
        <f>IF(MAX(tblSalaries[[#This Row],[1 hour]:[8 hours]])=0,#N/A,MAX(tblSalaries[[#This Row],[1 hour]:[8 hours]]))</f>
        <v>3</v>
      </c>
      <c r="X532" s="11">
        <f>IF(ISERROR(tblSalaries[[#This Row],[max h]]),1,tblSalaries[[#This Row],[Salary in USD]]/tblSalaries[[#This Row],[max h]]/260)</f>
        <v>64.102564102564102</v>
      </c>
      <c r="Y532" s="11">
        <f>IF(tblSalaries[[#This Row],[Years of Experience]]="",0,"0")</f>
        <v>0</v>
      </c>
      <c r="Z532"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532" s="11">
        <f>IF(tblSalaries[[#This Row],[Salary in USD]]&lt;1000,1,0)</f>
        <v>0</v>
      </c>
      <c r="AB532" s="11">
        <f>IF(AND(tblSalaries[[#This Row],[Salary in USD]]&gt;1000,tblSalaries[[#This Row],[Salary in USD]]&lt;2000),1,0)</f>
        <v>0</v>
      </c>
    </row>
    <row r="533" spans="2:28" ht="15" customHeight="1">
      <c r="B533" t="s">
        <v>2536</v>
      </c>
      <c r="C533" s="1">
        <v>41055.224537037036</v>
      </c>
      <c r="D533" s="4" t="s">
        <v>641</v>
      </c>
      <c r="E533">
        <v>73000</v>
      </c>
      <c r="F533" t="s">
        <v>69</v>
      </c>
      <c r="G533">
        <f>tblSalaries[[#This Row],[clean Salary (in local currency)]]*VLOOKUP(tblSalaries[[#This Row],[Currency]],tblXrate[],2,FALSE)</f>
        <v>115061.01386091174</v>
      </c>
      <c r="H533" t="s">
        <v>642</v>
      </c>
      <c r="I533" t="s">
        <v>52</v>
      </c>
      <c r="J533" t="s">
        <v>71</v>
      </c>
      <c r="K533" t="str">
        <f>VLOOKUP(tblSalaries[[#This Row],[Where do you work]],tblCountries[[Actual]:[Mapping]],2,FALSE)</f>
        <v>UK</v>
      </c>
      <c r="L533" t="s">
        <v>9</v>
      </c>
      <c r="O533" s="10" t="str">
        <f>IF(ISERROR(FIND("1",tblSalaries[[#This Row],[How many hours of a day you work on Excel]])),"",1)</f>
        <v/>
      </c>
      <c r="P533" s="11" t="str">
        <f>IF(ISERROR(FIND("2",tblSalaries[[#This Row],[How many hours of a day you work on Excel]])),"",2)</f>
        <v/>
      </c>
      <c r="Q533" s="10" t="str">
        <f>IF(ISERROR(FIND("3",tblSalaries[[#This Row],[How many hours of a day you work on Excel]])),"",3)</f>
        <v/>
      </c>
      <c r="R533" s="10">
        <f>IF(ISERROR(FIND("4",tblSalaries[[#This Row],[How many hours of a day you work on Excel]])),"",4)</f>
        <v>4</v>
      </c>
      <c r="S533" s="10" t="str">
        <f>IF(ISERROR(FIND("5",tblSalaries[[#This Row],[How many hours of a day you work on Excel]])),"",5)</f>
        <v/>
      </c>
      <c r="T533" s="10">
        <f>IF(ISERROR(FIND("6",tblSalaries[[#This Row],[How many hours of a day you work on Excel]])),"",6)</f>
        <v>6</v>
      </c>
      <c r="U533" s="11" t="str">
        <f>IF(ISERROR(FIND("7",tblSalaries[[#This Row],[How many hours of a day you work on Excel]])),"",7)</f>
        <v/>
      </c>
      <c r="V533" s="11" t="str">
        <f>IF(ISERROR(FIND("8",tblSalaries[[#This Row],[How many hours of a day you work on Excel]])),"",8)</f>
        <v/>
      </c>
      <c r="W533" s="11">
        <f>IF(MAX(tblSalaries[[#This Row],[1 hour]:[8 hours]])=0,#N/A,MAX(tblSalaries[[#This Row],[1 hour]:[8 hours]]))</f>
        <v>6</v>
      </c>
      <c r="X533" s="11">
        <f>IF(ISERROR(tblSalaries[[#This Row],[max h]]),1,tblSalaries[[#This Row],[Salary in USD]]/tblSalaries[[#This Row],[max h]]/260)</f>
        <v>73.757060167251112</v>
      </c>
      <c r="Y533" s="11">
        <f>IF(tblSalaries[[#This Row],[Years of Experience]]="",0,"0")</f>
        <v>0</v>
      </c>
      <c r="Z533"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533" s="11">
        <f>IF(tblSalaries[[#This Row],[Salary in USD]]&lt;1000,1,0)</f>
        <v>0</v>
      </c>
      <c r="AB533" s="11">
        <f>IF(AND(tblSalaries[[#This Row],[Salary in USD]]&gt;1000,tblSalaries[[#This Row],[Salary in USD]]&lt;2000),1,0)</f>
        <v>0</v>
      </c>
    </row>
    <row r="534" spans="2:28" ht="15" customHeight="1">
      <c r="B534" t="s">
        <v>2537</v>
      </c>
      <c r="C534" s="1">
        <v>41055.225185185183</v>
      </c>
      <c r="D534" s="4">
        <v>50000</v>
      </c>
      <c r="E534">
        <v>50000</v>
      </c>
      <c r="F534" t="s">
        <v>6</v>
      </c>
      <c r="G534">
        <f>tblSalaries[[#This Row],[clean Salary (in local currency)]]*VLOOKUP(tblSalaries[[#This Row],[Currency]],tblXrate[],2,FALSE)</f>
        <v>50000</v>
      </c>
      <c r="H534" t="s">
        <v>643</v>
      </c>
      <c r="I534" t="s">
        <v>20</v>
      </c>
      <c r="J534" t="s">
        <v>644</v>
      </c>
      <c r="K534" t="str">
        <f>VLOOKUP(tblSalaries[[#This Row],[Where do you work]],tblCountries[[Actual]:[Mapping]],2,FALSE)</f>
        <v>self-employed</v>
      </c>
      <c r="L534" t="s">
        <v>9</v>
      </c>
      <c r="O534" s="10" t="str">
        <f>IF(ISERROR(FIND("1",tblSalaries[[#This Row],[How many hours of a day you work on Excel]])),"",1)</f>
        <v/>
      </c>
      <c r="P534" s="11" t="str">
        <f>IF(ISERROR(FIND("2",tblSalaries[[#This Row],[How many hours of a day you work on Excel]])),"",2)</f>
        <v/>
      </c>
      <c r="Q534" s="10" t="str">
        <f>IF(ISERROR(FIND("3",tblSalaries[[#This Row],[How many hours of a day you work on Excel]])),"",3)</f>
        <v/>
      </c>
      <c r="R534" s="10">
        <f>IF(ISERROR(FIND("4",tblSalaries[[#This Row],[How many hours of a day you work on Excel]])),"",4)</f>
        <v>4</v>
      </c>
      <c r="S534" s="10" t="str">
        <f>IF(ISERROR(FIND("5",tblSalaries[[#This Row],[How many hours of a day you work on Excel]])),"",5)</f>
        <v/>
      </c>
      <c r="T534" s="10">
        <f>IF(ISERROR(FIND("6",tblSalaries[[#This Row],[How many hours of a day you work on Excel]])),"",6)</f>
        <v>6</v>
      </c>
      <c r="U534" s="11" t="str">
        <f>IF(ISERROR(FIND("7",tblSalaries[[#This Row],[How many hours of a day you work on Excel]])),"",7)</f>
        <v/>
      </c>
      <c r="V534" s="11" t="str">
        <f>IF(ISERROR(FIND("8",tblSalaries[[#This Row],[How many hours of a day you work on Excel]])),"",8)</f>
        <v/>
      </c>
      <c r="W534" s="11">
        <f>IF(MAX(tblSalaries[[#This Row],[1 hour]:[8 hours]])=0,#N/A,MAX(tblSalaries[[#This Row],[1 hour]:[8 hours]]))</f>
        <v>6</v>
      </c>
      <c r="X534" s="11">
        <f>IF(ISERROR(tblSalaries[[#This Row],[max h]]),1,tblSalaries[[#This Row],[Salary in USD]]/tblSalaries[[#This Row],[max h]]/260)</f>
        <v>32.051282051282051</v>
      </c>
      <c r="Y534" s="11">
        <f>IF(tblSalaries[[#This Row],[Years of Experience]]="",0,"0")</f>
        <v>0</v>
      </c>
      <c r="Z534"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534" s="11">
        <f>IF(tblSalaries[[#This Row],[Salary in USD]]&lt;1000,1,0)</f>
        <v>0</v>
      </c>
      <c r="AB534" s="11">
        <f>IF(AND(tblSalaries[[#This Row],[Salary in USD]]&gt;1000,tblSalaries[[#This Row],[Salary in USD]]&lt;2000),1,0)</f>
        <v>0</v>
      </c>
    </row>
    <row r="535" spans="2:28" ht="15" customHeight="1">
      <c r="B535" t="s">
        <v>2538</v>
      </c>
      <c r="C535" s="1">
        <v>41055.22724537037</v>
      </c>
      <c r="D535" s="4">
        <v>46000</v>
      </c>
      <c r="E535">
        <v>46000</v>
      </c>
      <c r="F535" t="s">
        <v>6</v>
      </c>
      <c r="G535">
        <f>tblSalaries[[#This Row],[clean Salary (in local currency)]]*VLOOKUP(tblSalaries[[#This Row],[Currency]],tblXrate[],2,FALSE)</f>
        <v>46000</v>
      </c>
      <c r="H535" t="s">
        <v>200</v>
      </c>
      <c r="I535" t="s">
        <v>20</v>
      </c>
      <c r="J535" t="s">
        <v>15</v>
      </c>
      <c r="K535" t="str">
        <f>VLOOKUP(tblSalaries[[#This Row],[Where do you work]],tblCountries[[Actual]:[Mapping]],2,FALSE)</f>
        <v>USA</v>
      </c>
      <c r="L535" t="s">
        <v>18</v>
      </c>
      <c r="O535" s="10" t="str">
        <f>IF(ISERROR(FIND("1",tblSalaries[[#This Row],[How many hours of a day you work on Excel]])),"",1)</f>
        <v/>
      </c>
      <c r="P535" s="11">
        <f>IF(ISERROR(FIND("2",tblSalaries[[#This Row],[How many hours of a day you work on Excel]])),"",2)</f>
        <v>2</v>
      </c>
      <c r="Q535" s="10">
        <f>IF(ISERROR(FIND("3",tblSalaries[[#This Row],[How many hours of a day you work on Excel]])),"",3)</f>
        <v>3</v>
      </c>
      <c r="R535" s="10" t="str">
        <f>IF(ISERROR(FIND("4",tblSalaries[[#This Row],[How many hours of a day you work on Excel]])),"",4)</f>
        <v/>
      </c>
      <c r="S535" s="10" t="str">
        <f>IF(ISERROR(FIND("5",tblSalaries[[#This Row],[How many hours of a day you work on Excel]])),"",5)</f>
        <v/>
      </c>
      <c r="T535" s="10" t="str">
        <f>IF(ISERROR(FIND("6",tblSalaries[[#This Row],[How many hours of a day you work on Excel]])),"",6)</f>
        <v/>
      </c>
      <c r="U535" s="11" t="str">
        <f>IF(ISERROR(FIND("7",tblSalaries[[#This Row],[How many hours of a day you work on Excel]])),"",7)</f>
        <v/>
      </c>
      <c r="V535" s="11" t="str">
        <f>IF(ISERROR(FIND("8",tblSalaries[[#This Row],[How many hours of a day you work on Excel]])),"",8)</f>
        <v/>
      </c>
      <c r="W535" s="11">
        <f>IF(MAX(tblSalaries[[#This Row],[1 hour]:[8 hours]])=0,#N/A,MAX(tblSalaries[[#This Row],[1 hour]:[8 hours]]))</f>
        <v>3</v>
      </c>
      <c r="X535" s="11">
        <f>IF(ISERROR(tblSalaries[[#This Row],[max h]]),1,tblSalaries[[#This Row],[Salary in USD]]/tblSalaries[[#This Row],[max h]]/260)</f>
        <v>58.974358974358978</v>
      </c>
      <c r="Y535" s="11">
        <f>IF(tblSalaries[[#This Row],[Years of Experience]]="",0,"0")</f>
        <v>0</v>
      </c>
      <c r="Z535"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535" s="11">
        <f>IF(tblSalaries[[#This Row],[Salary in USD]]&lt;1000,1,0)</f>
        <v>0</v>
      </c>
      <c r="AB535" s="11">
        <f>IF(AND(tblSalaries[[#This Row],[Salary in USD]]&gt;1000,tblSalaries[[#This Row],[Salary in USD]]&lt;2000),1,0)</f>
        <v>0</v>
      </c>
    </row>
    <row r="536" spans="2:28" ht="15" customHeight="1">
      <c r="B536" t="s">
        <v>2539</v>
      </c>
      <c r="C536" s="1">
        <v>41055.227511574078</v>
      </c>
      <c r="D536" s="4" t="s">
        <v>645</v>
      </c>
      <c r="E536">
        <v>600000</v>
      </c>
      <c r="F536" t="s">
        <v>32</v>
      </c>
      <c r="G536">
        <f>tblSalaries[[#This Row],[clean Salary (in local currency)]]*VLOOKUP(tblSalaries[[#This Row],[Currency]],tblXrate[],2,FALSE)</f>
        <v>6368.453230079479</v>
      </c>
      <c r="H536" t="s">
        <v>646</v>
      </c>
      <c r="I536" t="s">
        <v>356</v>
      </c>
      <c r="J536" t="s">
        <v>17</v>
      </c>
      <c r="K536" t="str">
        <f>VLOOKUP(tblSalaries[[#This Row],[Where do you work]],tblCountries[[Actual]:[Mapping]],2,FALSE)</f>
        <v>Pakistan</v>
      </c>
      <c r="L536" t="s">
        <v>9</v>
      </c>
      <c r="O536" s="10" t="str">
        <f>IF(ISERROR(FIND("1",tblSalaries[[#This Row],[How many hours of a day you work on Excel]])),"",1)</f>
        <v/>
      </c>
      <c r="P536" s="11" t="str">
        <f>IF(ISERROR(FIND("2",tblSalaries[[#This Row],[How many hours of a day you work on Excel]])),"",2)</f>
        <v/>
      </c>
      <c r="Q536" s="10" t="str">
        <f>IF(ISERROR(FIND("3",tblSalaries[[#This Row],[How many hours of a day you work on Excel]])),"",3)</f>
        <v/>
      </c>
      <c r="R536" s="10">
        <f>IF(ISERROR(FIND("4",tblSalaries[[#This Row],[How many hours of a day you work on Excel]])),"",4)</f>
        <v>4</v>
      </c>
      <c r="S536" s="10" t="str">
        <f>IF(ISERROR(FIND("5",tblSalaries[[#This Row],[How many hours of a day you work on Excel]])),"",5)</f>
        <v/>
      </c>
      <c r="T536" s="10">
        <f>IF(ISERROR(FIND("6",tblSalaries[[#This Row],[How many hours of a day you work on Excel]])),"",6)</f>
        <v>6</v>
      </c>
      <c r="U536" s="11" t="str">
        <f>IF(ISERROR(FIND("7",tblSalaries[[#This Row],[How many hours of a day you work on Excel]])),"",7)</f>
        <v/>
      </c>
      <c r="V536" s="11" t="str">
        <f>IF(ISERROR(FIND("8",tblSalaries[[#This Row],[How many hours of a day you work on Excel]])),"",8)</f>
        <v/>
      </c>
      <c r="W536" s="11">
        <f>IF(MAX(tblSalaries[[#This Row],[1 hour]:[8 hours]])=0,#N/A,MAX(tblSalaries[[#This Row],[1 hour]:[8 hours]]))</f>
        <v>6</v>
      </c>
      <c r="X536" s="11">
        <f>IF(ISERROR(tblSalaries[[#This Row],[max h]]),1,tblSalaries[[#This Row],[Salary in USD]]/tblSalaries[[#This Row],[max h]]/260)</f>
        <v>4.0823418141535122</v>
      </c>
      <c r="Y536" s="11">
        <f>IF(tblSalaries[[#This Row],[Years of Experience]]="",0,"0")</f>
        <v>0</v>
      </c>
      <c r="Z536"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536" s="11">
        <f>IF(tblSalaries[[#This Row],[Salary in USD]]&lt;1000,1,0)</f>
        <v>0</v>
      </c>
      <c r="AB536" s="11">
        <f>IF(AND(tblSalaries[[#This Row],[Salary in USD]]&gt;1000,tblSalaries[[#This Row],[Salary in USD]]&lt;2000),1,0)</f>
        <v>0</v>
      </c>
    </row>
    <row r="537" spans="2:28" ht="15" customHeight="1">
      <c r="B537" t="s">
        <v>2540</v>
      </c>
      <c r="C537" s="1">
        <v>41055.228310185186</v>
      </c>
      <c r="D537" s="4">
        <v>85000</v>
      </c>
      <c r="E537">
        <v>85000</v>
      </c>
      <c r="F537" t="s">
        <v>82</v>
      </c>
      <c r="G537">
        <f>tblSalaries[[#This Row],[clean Salary (in local currency)]]*VLOOKUP(tblSalaries[[#This Row],[Currency]],tblXrate[],2,FALSE)</f>
        <v>86692.320794224041</v>
      </c>
      <c r="H537" t="s">
        <v>647</v>
      </c>
      <c r="I537" t="s">
        <v>20</v>
      </c>
      <c r="J537" t="s">
        <v>84</v>
      </c>
      <c r="K537" t="str">
        <f>VLOOKUP(tblSalaries[[#This Row],[Where do you work]],tblCountries[[Actual]:[Mapping]],2,FALSE)</f>
        <v>Australia</v>
      </c>
      <c r="L537" t="s">
        <v>9</v>
      </c>
      <c r="O537" s="10" t="str">
        <f>IF(ISERROR(FIND("1",tblSalaries[[#This Row],[How many hours of a day you work on Excel]])),"",1)</f>
        <v/>
      </c>
      <c r="P537" s="11" t="str">
        <f>IF(ISERROR(FIND("2",tblSalaries[[#This Row],[How many hours of a day you work on Excel]])),"",2)</f>
        <v/>
      </c>
      <c r="Q537" s="10" t="str">
        <f>IF(ISERROR(FIND("3",tblSalaries[[#This Row],[How many hours of a day you work on Excel]])),"",3)</f>
        <v/>
      </c>
      <c r="R537" s="10">
        <f>IF(ISERROR(FIND("4",tblSalaries[[#This Row],[How many hours of a day you work on Excel]])),"",4)</f>
        <v>4</v>
      </c>
      <c r="S537" s="10" t="str">
        <f>IF(ISERROR(FIND("5",tblSalaries[[#This Row],[How many hours of a day you work on Excel]])),"",5)</f>
        <v/>
      </c>
      <c r="T537" s="10">
        <f>IF(ISERROR(FIND("6",tblSalaries[[#This Row],[How many hours of a day you work on Excel]])),"",6)</f>
        <v>6</v>
      </c>
      <c r="U537" s="11" t="str">
        <f>IF(ISERROR(FIND("7",tblSalaries[[#This Row],[How many hours of a day you work on Excel]])),"",7)</f>
        <v/>
      </c>
      <c r="V537" s="11" t="str">
        <f>IF(ISERROR(FIND("8",tblSalaries[[#This Row],[How many hours of a day you work on Excel]])),"",8)</f>
        <v/>
      </c>
      <c r="W537" s="11">
        <f>IF(MAX(tblSalaries[[#This Row],[1 hour]:[8 hours]])=0,#N/A,MAX(tblSalaries[[#This Row],[1 hour]:[8 hours]]))</f>
        <v>6</v>
      </c>
      <c r="X537" s="11">
        <f>IF(ISERROR(tblSalaries[[#This Row],[max h]]),1,tblSalaries[[#This Row],[Salary in USD]]/tblSalaries[[#This Row],[max h]]/260)</f>
        <v>55.572000509117977</v>
      </c>
      <c r="Y537" s="11">
        <f>IF(tblSalaries[[#This Row],[Years of Experience]]="",0,"0")</f>
        <v>0</v>
      </c>
      <c r="Z537"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537" s="11">
        <f>IF(tblSalaries[[#This Row],[Salary in USD]]&lt;1000,1,0)</f>
        <v>0</v>
      </c>
      <c r="AB537" s="11">
        <f>IF(AND(tblSalaries[[#This Row],[Salary in USD]]&gt;1000,tblSalaries[[#This Row],[Salary in USD]]&lt;2000),1,0)</f>
        <v>0</v>
      </c>
    </row>
    <row r="538" spans="2:28" ht="15" customHeight="1">
      <c r="B538" t="s">
        <v>2541</v>
      </c>
      <c r="C538" s="1">
        <v>41055.229108796295</v>
      </c>
      <c r="D538" s="4">
        <v>450000</v>
      </c>
      <c r="E538">
        <v>450000</v>
      </c>
      <c r="F538" t="s">
        <v>40</v>
      </c>
      <c r="G538">
        <f>tblSalaries[[#This Row],[clean Salary (in local currency)]]*VLOOKUP(tblSalaries[[#This Row],[Currency]],tblXrate[],2,FALSE)</f>
        <v>8013.5625093491553</v>
      </c>
      <c r="H538" t="s">
        <v>648</v>
      </c>
      <c r="I538" t="s">
        <v>52</v>
      </c>
      <c r="J538" t="s">
        <v>8</v>
      </c>
      <c r="K538" t="str">
        <f>VLOOKUP(tblSalaries[[#This Row],[Where do you work]],tblCountries[[Actual]:[Mapping]],2,FALSE)</f>
        <v>India</v>
      </c>
      <c r="L538" t="s">
        <v>13</v>
      </c>
      <c r="O538" s="10" t="str">
        <f>IF(ISERROR(FIND("1",tblSalaries[[#This Row],[How many hours of a day you work on Excel]])),"",1)</f>
        <v/>
      </c>
      <c r="P538" s="11" t="str">
        <f>IF(ISERROR(FIND("2",tblSalaries[[#This Row],[How many hours of a day you work on Excel]])),"",2)</f>
        <v/>
      </c>
      <c r="Q538" s="10" t="str">
        <f>IF(ISERROR(FIND("3",tblSalaries[[#This Row],[How many hours of a day you work on Excel]])),"",3)</f>
        <v/>
      </c>
      <c r="R538" s="10" t="str">
        <f>IF(ISERROR(FIND("4",tblSalaries[[#This Row],[How many hours of a day you work on Excel]])),"",4)</f>
        <v/>
      </c>
      <c r="S538" s="10" t="str">
        <f>IF(ISERROR(FIND("5",tblSalaries[[#This Row],[How many hours of a day you work on Excel]])),"",5)</f>
        <v/>
      </c>
      <c r="T538" s="10" t="str">
        <f>IF(ISERROR(FIND("6",tblSalaries[[#This Row],[How many hours of a day you work on Excel]])),"",6)</f>
        <v/>
      </c>
      <c r="U538" s="11" t="str">
        <f>IF(ISERROR(FIND("7",tblSalaries[[#This Row],[How many hours of a day you work on Excel]])),"",7)</f>
        <v/>
      </c>
      <c r="V538" s="11">
        <f>IF(ISERROR(FIND("8",tblSalaries[[#This Row],[How many hours of a day you work on Excel]])),"",8)</f>
        <v>8</v>
      </c>
      <c r="W538" s="11">
        <f>IF(MAX(tblSalaries[[#This Row],[1 hour]:[8 hours]])=0,#N/A,MAX(tblSalaries[[#This Row],[1 hour]:[8 hours]]))</f>
        <v>8</v>
      </c>
      <c r="X538" s="11">
        <f>IF(ISERROR(tblSalaries[[#This Row],[max h]]),1,tblSalaries[[#This Row],[Salary in USD]]/tblSalaries[[#This Row],[max h]]/260)</f>
        <v>3.85267428334094</v>
      </c>
      <c r="Y538" s="11">
        <f>IF(tblSalaries[[#This Row],[Years of Experience]]="",0,"0")</f>
        <v>0</v>
      </c>
      <c r="Z538"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538" s="11">
        <f>IF(tblSalaries[[#This Row],[Salary in USD]]&lt;1000,1,0)</f>
        <v>0</v>
      </c>
      <c r="AB538" s="11">
        <f>IF(AND(tblSalaries[[#This Row],[Salary in USD]]&gt;1000,tblSalaries[[#This Row],[Salary in USD]]&lt;2000),1,0)</f>
        <v>0</v>
      </c>
    </row>
    <row r="539" spans="2:28" ht="15" customHeight="1">
      <c r="B539" t="s">
        <v>2542</v>
      </c>
      <c r="C539" s="1">
        <v>41055.229143518518</v>
      </c>
      <c r="D539" s="4">
        <v>43000</v>
      </c>
      <c r="E539">
        <v>43000</v>
      </c>
      <c r="F539" t="s">
        <v>6</v>
      </c>
      <c r="G539">
        <f>tblSalaries[[#This Row],[clean Salary (in local currency)]]*VLOOKUP(tblSalaries[[#This Row],[Currency]],tblXrate[],2,FALSE)</f>
        <v>43000</v>
      </c>
      <c r="H539" t="s">
        <v>310</v>
      </c>
      <c r="I539" t="s">
        <v>310</v>
      </c>
      <c r="J539" t="s">
        <v>15</v>
      </c>
      <c r="K539" t="str">
        <f>VLOOKUP(tblSalaries[[#This Row],[Where do you work]],tblCountries[[Actual]:[Mapping]],2,FALSE)</f>
        <v>USA</v>
      </c>
      <c r="L539" t="s">
        <v>13</v>
      </c>
      <c r="O539" s="10" t="str">
        <f>IF(ISERROR(FIND("1",tblSalaries[[#This Row],[How many hours of a day you work on Excel]])),"",1)</f>
        <v/>
      </c>
      <c r="P539" s="11" t="str">
        <f>IF(ISERROR(FIND("2",tblSalaries[[#This Row],[How many hours of a day you work on Excel]])),"",2)</f>
        <v/>
      </c>
      <c r="Q539" s="10" t="str">
        <f>IF(ISERROR(FIND("3",tblSalaries[[#This Row],[How many hours of a day you work on Excel]])),"",3)</f>
        <v/>
      </c>
      <c r="R539" s="10" t="str">
        <f>IF(ISERROR(FIND("4",tblSalaries[[#This Row],[How many hours of a day you work on Excel]])),"",4)</f>
        <v/>
      </c>
      <c r="S539" s="10" t="str">
        <f>IF(ISERROR(FIND("5",tblSalaries[[#This Row],[How many hours of a day you work on Excel]])),"",5)</f>
        <v/>
      </c>
      <c r="T539" s="10" t="str">
        <f>IF(ISERROR(FIND("6",tblSalaries[[#This Row],[How many hours of a day you work on Excel]])),"",6)</f>
        <v/>
      </c>
      <c r="U539" s="11" t="str">
        <f>IF(ISERROR(FIND("7",tblSalaries[[#This Row],[How many hours of a day you work on Excel]])),"",7)</f>
        <v/>
      </c>
      <c r="V539" s="11">
        <f>IF(ISERROR(FIND("8",tblSalaries[[#This Row],[How many hours of a day you work on Excel]])),"",8)</f>
        <v>8</v>
      </c>
      <c r="W539" s="11">
        <f>IF(MAX(tblSalaries[[#This Row],[1 hour]:[8 hours]])=0,#N/A,MAX(tblSalaries[[#This Row],[1 hour]:[8 hours]]))</f>
        <v>8</v>
      </c>
      <c r="X539" s="11">
        <f>IF(ISERROR(tblSalaries[[#This Row],[max h]]),1,tblSalaries[[#This Row],[Salary in USD]]/tblSalaries[[#This Row],[max h]]/260)</f>
        <v>20.673076923076923</v>
      </c>
      <c r="Y539" s="11">
        <f>IF(tblSalaries[[#This Row],[Years of Experience]]="",0,"0")</f>
        <v>0</v>
      </c>
      <c r="Z539"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539" s="11">
        <f>IF(tblSalaries[[#This Row],[Salary in USD]]&lt;1000,1,0)</f>
        <v>0</v>
      </c>
      <c r="AB539" s="11">
        <f>IF(AND(tblSalaries[[#This Row],[Salary in USD]]&gt;1000,tblSalaries[[#This Row],[Salary in USD]]&lt;2000),1,0)</f>
        <v>0</v>
      </c>
    </row>
    <row r="540" spans="2:28" ht="15" customHeight="1">
      <c r="B540" t="s">
        <v>2543</v>
      </c>
      <c r="C540" s="1">
        <v>41055.229305555556</v>
      </c>
      <c r="D540" s="4">
        <v>1500</v>
      </c>
      <c r="E540">
        <v>18000</v>
      </c>
      <c r="F540" t="s">
        <v>6</v>
      </c>
      <c r="G540">
        <f>tblSalaries[[#This Row],[clean Salary (in local currency)]]*VLOOKUP(tblSalaries[[#This Row],[Currency]],tblXrate[],2,FALSE)</f>
        <v>18000</v>
      </c>
      <c r="H540" t="s">
        <v>279</v>
      </c>
      <c r="I540" t="s">
        <v>279</v>
      </c>
      <c r="J540" t="s">
        <v>143</v>
      </c>
      <c r="K540" t="str">
        <f>VLOOKUP(tblSalaries[[#This Row],[Where do you work]],tblCountries[[Actual]:[Mapping]],2,FALSE)</f>
        <v>Brazil</v>
      </c>
      <c r="L540" t="s">
        <v>9</v>
      </c>
      <c r="O540" s="10" t="str">
        <f>IF(ISERROR(FIND("1",tblSalaries[[#This Row],[How many hours of a day you work on Excel]])),"",1)</f>
        <v/>
      </c>
      <c r="P540" s="11" t="str">
        <f>IF(ISERROR(FIND("2",tblSalaries[[#This Row],[How many hours of a day you work on Excel]])),"",2)</f>
        <v/>
      </c>
      <c r="Q540" s="10" t="str">
        <f>IF(ISERROR(FIND("3",tblSalaries[[#This Row],[How many hours of a day you work on Excel]])),"",3)</f>
        <v/>
      </c>
      <c r="R540" s="10">
        <f>IF(ISERROR(FIND("4",tblSalaries[[#This Row],[How many hours of a day you work on Excel]])),"",4)</f>
        <v>4</v>
      </c>
      <c r="S540" s="10" t="str">
        <f>IF(ISERROR(FIND("5",tblSalaries[[#This Row],[How many hours of a day you work on Excel]])),"",5)</f>
        <v/>
      </c>
      <c r="T540" s="10">
        <f>IF(ISERROR(FIND("6",tblSalaries[[#This Row],[How many hours of a day you work on Excel]])),"",6)</f>
        <v>6</v>
      </c>
      <c r="U540" s="11" t="str">
        <f>IF(ISERROR(FIND("7",tblSalaries[[#This Row],[How many hours of a day you work on Excel]])),"",7)</f>
        <v/>
      </c>
      <c r="V540" s="11" t="str">
        <f>IF(ISERROR(FIND("8",tblSalaries[[#This Row],[How many hours of a day you work on Excel]])),"",8)</f>
        <v/>
      </c>
      <c r="W540" s="11">
        <f>IF(MAX(tblSalaries[[#This Row],[1 hour]:[8 hours]])=0,#N/A,MAX(tblSalaries[[#This Row],[1 hour]:[8 hours]]))</f>
        <v>6</v>
      </c>
      <c r="X540" s="11">
        <f>IF(ISERROR(tblSalaries[[#This Row],[max h]]),1,tblSalaries[[#This Row],[Salary in USD]]/tblSalaries[[#This Row],[max h]]/260)</f>
        <v>11.538461538461538</v>
      </c>
      <c r="Y540" s="11">
        <f>IF(tblSalaries[[#This Row],[Years of Experience]]="",0,"0")</f>
        <v>0</v>
      </c>
      <c r="Z540"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540" s="11">
        <f>IF(tblSalaries[[#This Row],[Salary in USD]]&lt;1000,1,0)</f>
        <v>0</v>
      </c>
      <c r="AB540" s="11">
        <f>IF(AND(tblSalaries[[#This Row],[Salary in USD]]&gt;1000,tblSalaries[[#This Row],[Salary in USD]]&lt;2000),1,0)</f>
        <v>0</v>
      </c>
    </row>
    <row r="541" spans="2:28" ht="15" customHeight="1">
      <c r="B541" t="s">
        <v>2544</v>
      </c>
      <c r="C541" s="1">
        <v>41055.229930555557</v>
      </c>
      <c r="D541" s="4">
        <v>55000</v>
      </c>
      <c r="E541">
        <v>55000</v>
      </c>
      <c r="F541" t="s">
        <v>6</v>
      </c>
      <c r="G541">
        <f>tblSalaries[[#This Row],[clean Salary (in local currency)]]*VLOOKUP(tblSalaries[[#This Row],[Currency]],tblXrate[],2,FALSE)</f>
        <v>55000</v>
      </c>
      <c r="H541" t="s">
        <v>387</v>
      </c>
      <c r="I541" t="s">
        <v>20</v>
      </c>
      <c r="J541" t="s">
        <v>15</v>
      </c>
      <c r="K541" t="str">
        <f>VLOOKUP(tblSalaries[[#This Row],[Where do you work]],tblCountries[[Actual]:[Mapping]],2,FALSE)</f>
        <v>USA</v>
      </c>
      <c r="L541" t="s">
        <v>18</v>
      </c>
      <c r="O541" s="10" t="str">
        <f>IF(ISERROR(FIND("1",tblSalaries[[#This Row],[How many hours of a day you work on Excel]])),"",1)</f>
        <v/>
      </c>
      <c r="P541" s="11">
        <f>IF(ISERROR(FIND("2",tblSalaries[[#This Row],[How many hours of a day you work on Excel]])),"",2)</f>
        <v>2</v>
      </c>
      <c r="Q541" s="10">
        <f>IF(ISERROR(FIND("3",tblSalaries[[#This Row],[How many hours of a day you work on Excel]])),"",3)</f>
        <v>3</v>
      </c>
      <c r="R541" s="10" t="str">
        <f>IF(ISERROR(FIND("4",tblSalaries[[#This Row],[How many hours of a day you work on Excel]])),"",4)</f>
        <v/>
      </c>
      <c r="S541" s="10" t="str">
        <f>IF(ISERROR(FIND("5",tblSalaries[[#This Row],[How many hours of a day you work on Excel]])),"",5)</f>
        <v/>
      </c>
      <c r="T541" s="10" t="str">
        <f>IF(ISERROR(FIND("6",tblSalaries[[#This Row],[How many hours of a day you work on Excel]])),"",6)</f>
        <v/>
      </c>
      <c r="U541" s="11" t="str">
        <f>IF(ISERROR(FIND("7",tblSalaries[[#This Row],[How many hours of a day you work on Excel]])),"",7)</f>
        <v/>
      </c>
      <c r="V541" s="11" t="str">
        <f>IF(ISERROR(FIND("8",tblSalaries[[#This Row],[How many hours of a day you work on Excel]])),"",8)</f>
        <v/>
      </c>
      <c r="W541" s="11">
        <f>IF(MAX(tblSalaries[[#This Row],[1 hour]:[8 hours]])=0,#N/A,MAX(tblSalaries[[#This Row],[1 hour]:[8 hours]]))</f>
        <v>3</v>
      </c>
      <c r="X541" s="11">
        <f>IF(ISERROR(tblSalaries[[#This Row],[max h]]),1,tblSalaries[[#This Row],[Salary in USD]]/tblSalaries[[#This Row],[max h]]/260)</f>
        <v>70.512820512820511</v>
      </c>
      <c r="Y541" s="11">
        <f>IF(tblSalaries[[#This Row],[Years of Experience]]="",0,"0")</f>
        <v>0</v>
      </c>
      <c r="Z541"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541" s="11">
        <f>IF(tblSalaries[[#This Row],[Salary in USD]]&lt;1000,1,0)</f>
        <v>0</v>
      </c>
      <c r="AB541" s="11">
        <f>IF(AND(tblSalaries[[#This Row],[Salary in USD]]&gt;1000,tblSalaries[[#This Row],[Salary in USD]]&lt;2000),1,0)</f>
        <v>0</v>
      </c>
    </row>
    <row r="542" spans="2:28" ht="15" customHeight="1">
      <c r="B542" t="s">
        <v>2545</v>
      </c>
      <c r="C542" s="1">
        <v>41055.230150462965</v>
      </c>
      <c r="D542" s="4" t="s">
        <v>457</v>
      </c>
      <c r="E542">
        <v>500000</v>
      </c>
      <c r="F542" t="s">
        <v>40</v>
      </c>
      <c r="G542">
        <f>tblSalaries[[#This Row],[clean Salary (in local currency)]]*VLOOKUP(tblSalaries[[#This Row],[Currency]],tblXrate[],2,FALSE)</f>
        <v>8903.9583437212841</v>
      </c>
      <c r="H542" t="s">
        <v>649</v>
      </c>
      <c r="I542" t="s">
        <v>20</v>
      </c>
      <c r="J542" t="s">
        <v>8</v>
      </c>
      <c r="K542" t="str">
        <f>VLOOKUP(tblSalaries[[#This Row],[Where do you work]],tblCountries[[Actual]:[Mapping]],2,FALSE)</f>
        <v>India</v>
      </c>
      <c r="L542" t="s">
        <v>13</v>
      </c>
      <c r="O542" s="10" t="str">
        <f>IF(ISERROR(FIND("1",tblSalaries[[#This Row],[How many hours of a day you work on Excel]])),"",1)</f>
        <v/>
      </c>
      <c r="P542" s="11" t="str">
        <f>IF(ISERROR(FIND("2",tblSalaries[[#This Row],[How many hours of a day you work on Excel]])),"",2)</f>
        <v/>
      </c>
      <c r="Q542" s="10" t="str">
        <f>IF(ISERROR(FIND("3",tblSalaries[[#This Row],[How many hours of a day you work on Excel]])),"",3)</f>
        <v/>
      </c>
      <c r="R542" s="10" t="str">
        <f>IF(ISERROR(FIND("4",tblSalaries[[#This Row],[How many hours of a day you work on Excel]])),"",4)</f>
        <v/>
      </c>
      <c r="S542" s="10" t="str">
        <f>IF(ISERROR(FIND("5",tblSalaries[[#This Row],[How many hours of a day you work on Excel]])),"",5)</f>
        <v/>
      </c>
      <c r="T542" s="10" t="str">
        <f>IF(ISERROR(FIND("6",tblSalaries[[#This Row],[How many hours of a day you work on Excel]])),"",6)</f>
        <v/>
      </c>
      <c r="U542" s="11" t="str">
        <f>IF(ISERROR(FIND("7",tblSalaries[[#This Row],[How many hours of a day you work on Excel]])),"",7)</f>
        <v/>
      </c>
      <c r="V542" s="11">
        <f>IF(ISERROR(FIND("8",tblSalaries[[#This Row],[How many hours of a day you work on Excel]])),"",8)</f>
        <v>8</v>
      </c>
      <c r="W542" s="11">
        <f>IF(MAX(tblSalaries[[#This Row],[1 hour]:[8 hours]])=0,#N/A,MAX(tblSalaries[[#This Row],[1 hour]:[8 hours]]))</f>
        <v>8</v>
      </c>
      <c r="X542" s="11">
        <f>IF(ISERROR(tblSalaries[[#This Row],[max h]]),1,tblSalaries[[#This Row],[Salary in USD]]/tblSalaries[[#This Row],[max h]]/260)</f>
        <v>4.2807492037121557</v>
      </c>
      <c r="Y542" s="11">
        <f>IF(tblSalaries[[#This Row],[Years of Experience]]="",0,"0")</f>
        <v>0</v>
      </c>
      <c r="Z542"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542" s="11">
        <f>IF(tblSalaries[[#This Row],[Salary in USD]]&lt;1000,1,0)</f>
        <v>0</v>
      </c>
      <c r="AB542" s="11">
        <f>IF(AND(tblSalaries[[#This Row],[Salary in USD]]&gt;1000,tblSalaries[[#This Row],[Salary in USD]]&lt;2000),1,0)</f>
        <v>0</v>
      </c>
    </row>
    <row r="543" spans="2:28" ht="15" customHeight="1">
      <c r="B543" t="s">
        <v>2546</v>
      </c>
      <c r="C543" s="1">
        <v>41055.231747685182</v>
      </c>
      <c r="D543" s="4">
        <v>45000</v>
      </c>
      <c r="E543">
        <v>45000</v>
      </c>
      <c r="F543" t="s">
        <v>6</v>
      </c>
      <c r="G543">
        <f>tblSalaries[[#This Row],[clean Salary (in local currency)]]*VLOOKUP(tblSalaries[[#This Row],[Currency]],tblXrate[],2,FALSE)</f>
        <v>45000</v>
      </c>
      <c r="H543" t="s">
        <v>650</v>
      </c>
      <c r="I543" t="s">
        <v>3999</v>
      </c>
      <c r="J543" t="s">
        <v>15</v>
      </c>
      <c r="K543" t="str">
        <f>VLOOKUP(tblSalaries[[#This Row],[Where do you work]],tblCountries[[Actual]:[Mapping]],2,FALSE)</f>
        <v>USA</v>
      </c>
      <c r="L543" t="s">
        <v>13</v>
      </c>
      <c r="O543" s="10" t="str">
        <f>IF(ISERROR(FIND("1",tblSalaries[[#This Row],[How many hours of a day you work on Excel]])),"",1)</f>
        <v/>
      </c>
      <c r="P543" s="11" t="str">
        <f>IF(ISERROR(FIND("2",tblSalaries[[#This Row],[How many hours of a day you work on Excel]])),"",2)</f>
        <v/>
      </c>
      <c r="Q543" s="10" t="str">
        <f>IF(ISERROR(FIND("3",tblSalaries[[#This Row],[How many hours of a day you work on Excel]])),"",3)</f>
        <v/>
      </c>
      <c r="R543" s="10" t="str">
        <f>IF(ISERROR(FIND("4",tblSalaries[[#This Row],[How many hours of a day you work on Excel]])),"",4)</f>
        <v/>
      </c>
      <c r="S543" s="10" t="str">
        <f>IF(ISERROR(FIND("5",tblSalaries[[#This Row],[How many hours of a day you work on Excel]])),"",5)</f>
        <v/>
      </c>
      <c r="T543" s="10" t="str">
        <f>IF(ISERROR(FIND("6",tblSalaries[[#This Row],[How many hours of a day you work on Excel]])),"",6)</f>
        <v/>
      </c>
      <c r="U543" s="11" t="str">
        <f>IF(ISERROR(FIND("7",tblSalaries[[#This Row],[How many hours of a day you work on Excel]])),"",7)</f>
        <v/>
      </c>
      <c r="V543" s="11">
        <f>IF(ISERROR(FIND("8",tblSalaries[[#This Row],[How many hours of a day you work on Excel]])),"",8)</f>
        <v>8</v>
      </c>
      <c r="W543" s="11">
        <f>IF(MAX(tblSalaries[[#This Row],[1 hour]:[8 hours]])=0,#N/A,MAX(tblSalaries[[#This Row],[1 hour]:[8 hours]]))</f>
        <v>8</v>
      </c>
      <c r="X543" s="11">
        <f>IF(ISERROR(tblSalaries[[#This Row],[max h]]),1,tblSalaries[[#This Row],[Salary in USD]]/tblSalaries[[#This Row],[max h]]/260)</f>
        <v>21.634615384615383</v>
      </c>
      <c r="Y543" s="11">
        <f>IF(tblSalaries[[#This Row],[Years of Experience]]="",0,"0")</f>
        <v>0</v>
      </c>
      <c r="Z543"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543" s="11">
        <f>IF(tblSalaries[[#This Row],[Salary in USD]]&lt;1000,1,0)</f>
        <v>0</v>
      </c>
      <c r="AB543" s="11">
        <f>IF(AND(tblSalaries[[#This Row],[Salary in USD]]&gt;1000,tblSalaries[[#This Row],[Salary in USD]]&lt;2000),1,0)</f>
        <v>0</v>
      </c>
    </row>
    <row r="544" spans="2:28" ht="15" customHeight="1">
      <c r="B544" t="s">
        <v>2547</v>
      </c>
      <c r="C544" s="1">
        <v>41055.232638888891</v>
      </c>
      <c r="D544" s="4">
        <v>50000</v>
      </c>
      <c r="E544">
        <v>50000</v>
      </c>
      <c r="F544" t="s">
        <v>6</v>
      </c>
      <c r="G544">
        <f>tblSalaries[[#This Row],[clean Salary (in local currency)]]*VLOOKUP(tblSalaries[[#This Row],[Currency]],tblXrate[],2,FALSE)</f>
        <v>50000</v>
      </c>
      <c r="H544" t="s">
        <v>651</v>
      </c>
      <c r="I544" t="s">
        <v>52</v>
      </c>
      <c r="J544" t="s">
        <v>15</v>
      </c>
      <c r="K544" t="str">
        <f>VLOOKUP(tblSalaries[[#This Row],[Where do you work]],tblCountries[[Actual]:[Mapping]],2,FALSE)</f>
        <v>USA</v>
      </c>
      <c r="L544" t="s">
        <v>9</v>
      </c>
      <c r="O544" s="10" t="str">
        <f>IF(ISERROR(FIND("1",tblSalaries[[#This Row],[How many hours of a day you work on Excel]])),"",1)</f>
        <v/>
      </c>
      <c r="P544" s="11" t="str">
        <f>IF(ISERROR(FIND("2",tblSalaries[[#This Row],[How many hours of a day you work on Excel]])),"",2)</f>
        <v/>
      </c>
      <c r="Q544" s="10" t="str">
        <f>IF(ISERROR(FIND("3",tblSalaries[[#This Row],[How many hours of a day you work on Excel]])),"",3)</f>
        <v/>
      </c>
      <c r="R544" s="10">
        <f>IF(ISERROR(FIND("4",tblSalaries[[#This Row],[How many hours of a day you work on Excel]])),"",4)</f>
        <v>4</v>
      </c>
      <c r="S544" s="10" t="str">
        <f>IF(ISERROR(FIND("5",tblSalaries[[#This Row],[How many hours of a day you work on Excel]])),"",5)</f>
        <v/>
      </c>
      <c r="T544" s="10">
        <f>IF(ISERROR(FIND("6",tblSalaries[[#This Row],[How many hours of a day you work on Excel]])),"",6)</f>
        <v>6</v>
      </c>
      <c r="U544" s="11" t="str">
        <f>IF(ISERROR(FIND("7",tblSalaries[[#This Row],[How many hours of a day you work on Excel]])),"",7)</f>
        <v/>
      </c>
      <c r="V544" s="11" t="str">
        <f>IF(ISERROR(FIND("8",tblSalaries[[#This Row],[How many hours of a day you work on Excel]])),"",8)</f>
        <v/>
      </c>
      <c r="W544" s="11">
        <f>IF(MAX(tblSalaries[[#This Row],[1 hour]:[8 hours]])=0,#N/A,MAX(tblSalaries[[#This Row],[1 hour]:[8 hours]]))</f>
        <v>6</v>
      </c>
      <c r="X544" s="11">
        <f>IF(ISERROR(tblSalaries[[#This Row],[max h]]),1,tblSalaries[[#This Row],[Salary in USD]]/tblSalaries[[#This Row],[max h]]/260)</f>
        <v>32.051282051282051</v>
      </c>
      <c r="Y544" s="11">
        <f>IF(tblSalaries[[#This Row],[Years of Experience]]="",0,"0")</f>
        <v>0</v>
      </c>
      <c r="Z544"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544" s="11">
        <f>IF(tblSalaries[[#This Row],[Salary in USD]]&lt;1000,1,0)</f>
        <v>0</v>
      </c>
      <c r="AB544" s="11">
        <f>IF(AND(tblSalaries[[#This Row],[Salary in USD]]&gt;1000,tblSalaries[[#This Row],[Salary in USD]]&lt;2000),1,0)</f>
        <v>0</v>
      </c>
    </row>
    <row r="545" spans="2:28" ht="15" customHeight="1">
      <c r="B545" t="s">
        <v>2548</v>
      </c>
      <c r="C545" s="1">
        <v>41055.239374999997</v>
      </c>
      <c r="D545" s="4" t="s">
        <v>652</v>
      </c>
      <c r="E545">
        <v>80000</v>
      </c>
      <c r="F545" t="s">
        <v>6</v>
      </c>
      <c r="G545">
        <f>tblSalaries[[#This Row],[clean Salary (in local currency)]]*VLOOKUP(tblSalaries[[#This Row],[Currency]],tblXrate[],2,FALSE)</f>
        <v>80000</v>
      </c>
      <c r="H545" t="s">
        <v>653</v>
      </c>
      <c r="I545" t="s">
        <v>20</v>
      </c>
      <c r="J545" t="s">
        <v>15</v>
      </c>
      <c r="K545" t="str">
        <f>VLOOKUP(tblSalaries[[#This Row],[Where do you work]],tblCountries[[Actual]:[Mapping]],2,FALSE)</f>
        <v>USA</v>
      </c>
      <c r="L545" t="s">
        <v>13</v>
      </c>
      <c r="O545" s="10" t="str">
        <f>IF(ISERROR(FIND("1",tblSalaries[[#This Row],[How many hours of a day you work on Excel]])),"",1)</f>
        <v/>
      </c>
      <c r="P545" s="11" t="str">
        <f>IF(ISERROR(FIND("2",tblSalaries[[#This Row],[How many hours of a day you work on Excel]])),"",2)</f>
        <v/>
      </c>
      <c r="Q545" s="10" t="str">
        <f>IF(ISERROR(FIND("3",tblSalaries[[#This Row],[How many hours of a day you work on Excel]])),"",3)</f>
        <v/>
      </c>
      <c r="R545" s="10" t="str">
        <f>IF(ISERROR(FIND("4",tblSalaries[[#This Row],[How many hours of a day you work on Excel]])),"",4)</f>
        <v/>
      </c>
      <c r="S545" s="10" t="str">
        <f>IF(ISERROR(FIND("5",tblSalaries[[#This Row],[How many hours of a day you work on Excel]])),"",5)</f>
        <v/>
      </c>
      <c r="T545" s="10" t="str">
        <f>IF(ISERROR(FIND("6",tblSalaries[[#This Row],[How many hours of a day you work on Excel]])),"",6)</f>
        <v/>
      </c>
      <c r="U545" s="11" t="str">
        <f>IF(ISERROR(FIND("7",tblSalaries[[#This Row],[How many hours of a day you work on Excel]])),"",7)</f>
        <v/>
      </c>
      <c r="V545" s="11">
        <f>IF(ISERROR(FIND("8",tblSalaries[[#This Row],[How many hours of a day you work on Excel]])),"",8)</f>
        <v>8</v>
      </c>
      <c r="W545" s="11">
        <f>IF(MAX(tblSalaries[[#This Row],[1 hour]:[8 hours]])=0,#N/A,MAX(tblSalaries[[#This Row],[1 hour]:[8 hours]]))</f>
        <v>8</v>
      </c>
      <c r="X545" s="11">
        <f>IF(ISERROR(tblSalaries[[#This Row],[max h]]),1,tblSalaries[[#This Row],[Salary in USD]]/tblSalaries[[#This Row],[max h]]/260)</f>
        <v>38.46153846153846</v>
      </c>
      <c r="Y545" s="11">
        <f>IF(tblSalaries[[#This Row],[Years of Experience]]="",0,"0")</f>
        <v>0</v>
      </c>
      <c r="Z545"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545" s="11">
        <f>IF(tblSalaries[[#This Row],[Salary in USD]]&lt;1000,1,0)</f>
        <v>0</v>
      </c>
      <c r="AB545" s="11">
        <f>IF(AND(tblSalaries[[#This Row],[Salary in USD]]&gt;1000,tblSalaries[[#This Row],[Salary in USD]]&lt;2000),1,0)</f>
        <v>0</v>
      </c>
    </row>
    <row r="546" spans="2:28" ht="15" customHeight="1">
      <c r="B546" t="s">
        <v>2549</v>
      </c>
      <c r="C546" s="1">
        <v>41055.240300925929</v>
      </c>
      <c r="D546" s="4">
        <v>67000</v>
      </c>
      <c r="E546">
        <v>67000</v>
      </c>
      <c r="F546" t="s">
        <v>6</v>
      </c>
      <c r="G546">
        <f>tblSalaries[[#This Row],[clean Salary (in local currency)]]*VLOOKUP(tblSalaries[[#This Row],[Currency]],tblXrate[],2,FALSE)</f>
        <v>67000</v>
      </c>
      <c r="H546" t="s">
        <v>394</v>
      </c>
      <c r="I546" t="s">
        <v>20</v>
      </c>
      <c r="J546" t="s">
        <v>15</v>
      </c>
      <c r="K546" t="str">
        <f>VLOOKUP(tblSalaries[[#This Row],[Where do you work]],tblCountries[[Actual]:[Mapping]],2,FALSE)</f>
        <v>USA</v>
      </c>
      <c r="L546" t="s">
        <v>9</v>
      </c>
      <c r="O546" s="10" t="str">
        <f>IF(ISERROR(FIND("1",tblSalaries[[#This Row],[How many hours of a day you work on Excel]])),"",1)</f>
        <v/>
      </c>
      <c r="P546" s="11" t="str">
        <f>IF(ISERROR(FIND("2",tblSalaries[[#This Row],[How many hours of a day you work on Excel]])),"",2)</f>
        <v/>
      </c>
      <c r="Q546" s="10" t="str">
        <f>IF(ISERROR(FIND("3",tblSalaries[[#This Row],[How many hours of a day you work on Excel]])),"",3)</f>
        <v/>
      </c>
      <c r="R546" s="10">
        <f>IF(ISERROR(FIND("4",tblSalaries[[#This Row],[How many hours of a day you work on Excel]])),"",4)</f>
        <v>4</v>
      </c>
      <c r="S546" s="10" t="str">
        <f>IF(ISERROR(FIND("5",tblSalaries[[#This Row],[How many hours of a day you work on Excel]])),"",5)</f>
        <v/>
      </c>
      <c r="T546" s="10">
        <f>IF(ISERROR(FIND("6",tblSalaries[[#This Row],[How many hours of a day you work on Excel]])),"",6)</f>
        <v>6</v>
      </c>
      <c r="U546" s="11" t="str">
        <f>IF(ISERROR(FIND("7",tblSalaries[[#This Row],[How many hours of a day you work on Excel]])),"",7)</f>
        <v/>
      </c>
      <c r="V546" s="11" t="str">
        <f>IF(ISERROR(FIND("8",tblSalaries[[#This Row],[How many hours of a day you work on Excel]])),"",8)</f>
        <v/>
      </c>
      <c r="W546" s="11">
        <f>IF(MAX(tblSalaries[[#This Row],[1 hour]:[8 hours]])=0,#N/A,MAX(tblSalaries[[#This Row],[1 hour]:[8 hours]]))</f>
        <v>6</v>
      </c>
      <c r="X546" s="11">
        <f>IF(ISERROR(tblSalaries[[#This Row],[max h]]),1,tblSalaries[[#This Row],[Salary in USD]]/tblSalaries[[#This Row],[max h]]/260)</f>
        <v>42.948717948717949</v>
      </c>
      <c r="Y546" s="11">
        <f>IF(tblSalaries[[#This Row],[Years of Experience]]="",0,"0")</f>
        <v>0</v>
      </c>
      <c r="Z546"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546" s="11">
        <f>IF(tblSalaries[[#This Row],[Salary in USD]]&lt;1000,1,0)</f>
        <v>0</v>
      </c>
      <c r="AB546" s="11">
        <f>IF(AND(tblSalaries[[#This Row],[Salary in USD]]&gt;1000,tblSalaries[[#This Row],[Salary in USD]]&lt;2000),1,0)</f>
        <v>0</v>
      </c>
    </row>
    <row r="547" spans="2:28" ht="15" customHeight="1">
      <c r="B547" t="s">
        <v>2550</v>
      </c>
      <c r="C547" s="1">
        <v>41055.240763888891</v>
      </c>
      <c r="D547" s="4">
        <v>111000</v>
      </c>
      <c r="E547">
        <v>111000</v>
      </c>
      <c r="F547" t="s">
        <v>6</v>
      </c>
      <c r="G547">
        <f>tblSalaries[[#This Row],[clean Salary (in local currency)]]*VLOOKUP(tblSalaries[[#This Row],[Currency]],tblXrate[],2,FALSE)</f>
        <v>111000</v>
      </c>
      <c r="H547" t="s">
        <v>424</v>
      </c>
      <c r="I547" t="s">
        <v>20</v>
      </c>
      <c r="J547" t="s">
        <v>654</v>
      </c>
      <c r="K547" t="str">
        <f>VLOOKUP(tblSalaries[[#This Row],[Where do you work]],tblCountries[[Actual]:[Mapping]],2,FALSE)</f>
        <v>Japan</v>
      </c>
      <c r="L547" t="s">
        <v>13</v>
      </c>
      <c r="O547" s="10" t="str">
        <f>IF(ISERROR(FIND("1",tblSalaries[[#This Row],[How many hours of a day you work on Excel]])),"",1)</f>
        <v/>
      </c>
      <c r="P547" s="11" t="str">
        <f>IF(ISERROR(FIND("2",tblSalaries[[#This Row],[How many hours of a day you work on Excel]])),"",2)</f>
        <v/>
      </c>
      <c r="Q547" s="10" t="str">
        <f>IF(ISERROR(FIND("3",tblSalaries[[#This Row],[How many hours of a day you work on Excel]])),"",3)</f>
        <v/>
      </c>
      <c r="R547" s="10" t="str">
        <f>IF(ISERROR(FIND("4",tblSalaries[[#This Row],[How many hours of a day you work on Excel]])),"",4)</f>
        <v/>
      </c>
      <c r="S547" s="10" t="str">
        <f>IF(ISERROR(FIND("5",tblSalaries[[#This Row],[How many hours of a day you work on Excel]])),"",5)</f>
        <v/>
      </c>
      <c r="T547" s="10" t="str">
        <f>IF(ISERROR(FIND("6",tblSalaries[[#This Row],[How many hours of a day you work on Excel]])),"",6)</f>
        <v/>
      </c>
      <c r="U547" s="11" t="str">
        <f>IF(ISERROR(FIND("7",tblSalaries[[#This Row],[How many hours of a day you work on Excel]])),"",7)</f>
        <v/>
      </c>
      <c r="V547" s="11">
        <f>IF(ISERROR(FIND("8",tblSalaries[[#This Row],[How many hours of a day you work on Excel]])),"",8)</f>
        <v>8</v>
      </c>
      <c r="W547" s="11">
        <f>IF(MAX(tblSalaries[[#This Row],[1 hour]:[8 hours]])=0,#N/A,MAX(tblSalaries[[#This Row],[1 hour]:[8 hours]]))</f>
        <v>8</v>
      </c>
      <c r="X547" s="11">
        <f>IF(ISERROR(tblSalaries[[#This Row],[max h]]),1,tblSalaries[[#This Row],[Salary in USD]]/tblSalaries[[#This Row],[max h]]/260)</f>
        <v>53.365384615384613</v>
      </c>
      <c r="Y547" s="11">
        <f>IF(tblSalaries[[#This Row],[Years of Experience]]="",0,"0")</f>
        <v>0</v>
      </c>
      <c r="Z547"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547" s="11">
        <f>IF(tblSalaries[[#This Row],[Salary in USD]]&lt;1000,1,0)</f>
        <v>0</v>
      </c>
      <c r="AB547" s="11">
        <f>IF(AND(tblSalaries[[#This Row],[Salary in USD]]&gt;1000,tblSalaries[[#This Row],[Salary in USD]]&lt;2000),1,0)</f>
        <v>0</v>
      </c>
    </row>
    <row r="548" spans="2:28" ht="15" customHeight="1">
      <c r="B548" t="s">
        <v>2551</v>
      </c>
      <c r="C548" s="1">
        <v>41055.241782407407</v>
      </c>
      <c r="D548" s="4">
        <v>120000</v>
      </c>
      <c r="E548">
        <v>120000</v>
      </c>
      <c r="F548" t="s">
        <v>6</v>
      </c>
      <c r="G548">
        <f>tblSalaries[[#This Row],[clean Salary (in local currency)]]*VLOOKUP(tblSalaries[[#This Row],[Currency]],tblXrate[],2,FALSE)</f>
        <v>120000</v>
      </c>
      <c r="H548" t="s">
        <v>139</v>
      </c>
      <c r="I548" t="s">
        <v>4001</v>
      </c>
      <c r="J548" t="s">
        <v>15</v>
      </c>
      <c r="K548" t="str">
        <f>VLOOKUP(tblSalaries[[#This Row],[Where do you work]],tblCountries[[Actual]:[Mapping]],2,FALSE)</f>
        <v>USA</v>
      </c>
      <c r="L548" t="s">
        <v>9</v>
      </c>
      <c r="O548" s="10" t="str">
        <f>IF(ISERROR(FIND("1",tblSalaries[[#This Row],[How many hours of a day you work on Excel]])),"",1)</f>
        <v/>
      </c>
      <c r="P548" s="11" t="str">
        <f>IF(ISERROR(FIND("2",tblSalaries[[#This Row],[How many hours of a day you work on Excel]])),"",2)</f>
        <v/>
      </c>
      <c r="Q548" s="10" t="str">
        <f>IF(ISERROR(FIND("3",tblSalaries[[#This Row],[How many hours of a day you work on Excel]])),"",3)</f>
        <v/>
      </c>
      <c r="R548" s="10">
        <f>IF(ISERROR(FIND("4",tblSalaries[[#This Row],[How many hours of a day you work on Excel]])),"",4)</f>
        <v>4</v>
      </c>
      <c r="S548" s="10" t="str">
        <f>IF(ISERROR(FIND("5",tblSalaries[[#This Row],[How many hours of a day you work on Excel]])),"",5)</f>
        <v/>
      </c>
      <c r="T548" s="10">
        <f>IF(ISERROR(FIND("6",tblSalaries[[#This Row],[How many hours of a day you work on Excel]])),"",6)</f>
        <v>6</v>
      </c>
      <c r="U548" s="11" t="str">
        <f>IF(ISERROR(FIND("7",tblSalaries[[#This Row],[How many hours of a day you work on Excel]])),"",7)</f>
        <v/>
      </c>
      <c r="V548" s="11" t="str">
        <f>IF(ISERROR(FIND("8",tblSalaries[[#This Row],[How many hours of a day you work on Excel]])),"",8)</f>
        <v/>
      </c>
      <c r="W548" s="11">
        <f>IF(MAX(tblSalaries[[#This Row],[1 hour]:[8 hours]])=0,#N/A,MAX(tblSalaries[[#This Row],[1 hour]:[8 hours]]))</f>
        <v>6</v>
      </c>
      <c r="X548" s="11">
        <f>IF(ISERROR(tblSalaries[[#This Row],[max h]]),1,tblSalaries[[#This Row],[Salary in USD]]/tblSalaries[[#This Row],[max h]]/260)</f>
        <v>76.92307692307692</v>
      </c>
      <c r="Y548" s="11">
        <f>IF(tblSalaries[[#This Row],[Years of Experience]]="",0,"0")</f>
        <v>0</v>
      </c>
      <c r="Z548"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548" s="11">
        <f>IF(tblSalaries[[#This Row],[Salary in USD]]&lt;1000,1,0)</f>
        <v>0</v>
      </c>
      <c r="AB548" s="11">
        <f>IF(AND(tblSalaries[[#This Row],[Salary in USD]]&gt;1000,tblSalaries[[#This Row],[Salary in USD]]&lt;2000),1,0)</f>
        <v>0</v>
      </c>
    </row>
    <row r="549" spans="2:28" ht="15" customHeight="1">
      <c r="B549" t="s">
        <v>2552</v>
      </c>
      <c r="C549" s="1">
        <v>41055.241805555554</v>
      </c>
      <c r="D549" s="4" t="s">
        <v>655</v>
      </c>
      <c r="E549">
        <v>20000</v>
      </c>
      <c r="F549" t="s">
        <v>69</v>
      </c>
      <c r="G549">
        <f>tblSalaries[[#This Row],[clean Salary (in local currency)]]*VLOOKUP(tblSalaries[[#This Row],[Currency]],tblXrate[],2,FALSE)</f>
        <v>31523.565441345683</v>
      </c>
      <c r="H549" t="s">
        <v>656</v>
      </c>
      <c r="I549" t="s">
        <v>356</v>
      </c>
      <c r="J549" t="s">
        <v>71</v>
      </c>
      <c r="K549" t="str">
        <f>VLOOKUP(tblSalaries[[#This Row],[Where do you work]],tblCountries[[Actual]:[Mapping]],2,FALSE)</f>
        <v>UK</v>
      </c>
      <c r="L549" t="s">
        <v>9</v>
      </c>
      <c r="O549" s="10" t="str">
        <f>IF(ISERROR(FIND("1",tblSalaries[[#This Row],[How many hours of a day you work on Excel]])),"",1)</f>
        <v/>
      </c>
      <c r="P549" s="11" t="str">
        <f>IF(ISERROR(FIND("2",tblSalaries[[#This Row],[How many hours of a day you work on Excel]])),"",2)</f>
        <v/>
      </c>
      <c r="Q549" s="10" t="str">
        <f>IF(ISERROR(FIND("3",tblSalaries[[#This Row],[How many hours of a day you work on Excel]])),"",3)</f>
        <v/>
      </c>
      <c r="R549" s="10">
        <f>IF(ISERROR(FIND("4",tblSalaries[[#This Row],[How many hours of a day you work on Excel]])),"",4)</f>
        <v>4</v>
      </c>
      <c r="S549" s="10" t="str">
        <f>IF(ISERROR(FIND("5",tblSalaries[[#This Row],[How many hours of a day you work on Excel]])),"",5)</f>
        <v/>
      </c>
      <c r="T549" s="10">
        <f>IF(ISERROR(FIND("6",tblSalaries[[#This Row],[How many hours of a day you work on Excel]])),"",6)</f>
        <v>6</v>
      </c>
      <c r="U549" s="11" t="str">
        <f>IF(ISERROR(FIND("7",tblSalaries[[#This Row],[How many hours of a day you work on Excel]])),"",7)</f>
        <v/>
      </c>
      <c r="V549" s="11" t="str">
        <f>IF(ISERROR(FIND("8",tblSalaries[[#This Row],[How many hours of a day you work on Excel]])),"",8)</f>
        <v/>
      </c>
      <c r="W549" s="11">
        <f>IF(MAX(tblSalaries[[#This Row],[1 hour]:[8 hours]])=0,#N/A,MAX(tblSalaries[[#This Row],[1 hour]:[8 hours]]))</f>
        <v>6</v>
      </c>
      <c r="X549" s="11">
        <f>IF(ISERROR(tblSalaries[[#This Row],[max h]]),1,tblSalaries[[#This Row],[Salary in USD]]/tblSalaries[[#This Row],[max h]]/260)</f>
        <v>20.20741374445236</v>
      </c>
      <c r="Y549" s="11">
        <f>IF(tblSalaries[[#This Row],[Years of Experience]]="",0,"0")</f>
        <v>0</v>
      </c>
      <c r="Z549"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549" s="11">
        <f>IF(tblSalaries[[#This Row],[Salary in USD]]&lt;1000,1,0)</f>
        <v>0</v>
      </c>
      <c r="AB549" s="11">
        <f>IF(AND(tblSalaries[[#This Row],[Salary in USD]]&gt;1000,tblSalaries[[#This Row],[Salary in USD]]&lt;2000),1,0)</f>
        <v>0</v>
      </c>
    </row>
    <row r="550" spans="2:28" ht="15" customHeight="1">
      <c r="B550" t="s">
        <v>2553</v>
      </c>
      <c r="C550" s="1">
        <v>41055.243298611109</v>
      </c>
      <c r="D550" s="4">
        <v>77000</v>
      </c>
      <c r="E550">
        <v>77000</v>
      </c>
      <c r="F550" t="s">
        <v>82</v>
      </c>
      <c r="G550">
        <f>tblSalaries[[#This Row],[clean Salary (in local currency)]]*VLOOKUP(tblSalaries[[#This Row],[Currency]],tblXrate[],2,FALSE)</f>
        <v>78533.043543002947</v>
      </c>
      <c r="H550" t="s">
        <v>657</v>
      </c>
      <c r="I550" t="s">
        <v>20</v>
      </c>
      <c r="J550" t="s">
        <v>84</v>
      </c>
      <c r="K550" t="str">
        <f>VLOOKUP(tblSalaries[[#This Row],[Where do you work]],tblCountries[[Actual]:[Mapping]],2,FALSE)</f>
        <v>Australia</v>
      </c>
      <c r="L550" t="s">
        <v>18</v>
      </c>
      <c r="O550" s="10" t="str">
        <f>IF(ISERROR(FIND("1",tblSalaries[[#This Row],[How many hours of a day you work on Excel]])),"",1)</f>
        <v/>
      </c>
      <c r="P550" s="11">
        <f>IF(ISERROR(FIND("2",tblSalaries[[#This Row],[How many hours of a day you work on Excel]])),"",2)</f>
        <v>2</v>
      </c>
      <c r="Q550" s="10">
        <f>IF(ISERROR(FIND("3",tblSalaries[[#This Row],[How many hours of a day you work on Excel]])),"",3)</f>
        <v>3</v>
      </c>
      <c r="R550" s="10" t="str">
        <f>IF(ISERROR(FIND("4",tblSalaries[[#This Row],[How many hours of a day you work on Excel]])),"",4)</f>
        <v/>
      </c>
      <c r="S550" s="10" t="str">
        <f>IF(ISERROR(FIND("5",tblSalaries[[#This Row],[How many hours of a day you work on Excel]])),"",5)</f>
        <v/>
      </c>
      <c r="T550" s="10" t="str">
        <f>IF(ISERROR(FIND("6",tblSalaries[[#This Row],[How many hours of a day you work on Excel]])),"",6)</f>
        <v/>
      </c>
      <c r="U550" s="11" t="str">
        <f>IF(ISERROR(FIND("7",tblSalaries[[#This Row],[How many hours of a day you work on Excel]])),"",7)</f>
        <v/>
      </c>
      <c r="V550" s="11" t="str">
        <f>IF(ISERROR(FIND("8",tblSalaries[[#This Row],[How many hours of a day you work on Excel]])),"",8)</f>
        <v/>
      </c>
      <c r="W550" s="11">
        <f>IF(MAX(tblSalaries[[#This Row],[1 hour]:[8 hours]])=0,#N/A,MAX(tblSalaries[[#This Row],[1 hour]:[8 hours]]))</f>
        <v>3</v>
      </c>
      <c r="X550" s="11">
        <f>IF(ISERROR(tblSalaries[[#This Row],[max h]]),1,tblSalaries[[#This Row],[Salary in USD]]/tblSalaries[[#This Row],[max h]]/260)</f>
        <v>100.68338915769608</v>
      </c>
      <c r="Y550" s="11">
        <f>IF(tblSalaries[[#This Row],[Years of Experience]]="",0,"0")</f>
        <v>0</v>
      </c>
      <c r="Z550"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550" s="11">
        <f>IF(tblSalaries[[#This Row],[Salary in USD]]&lt;1000,1,0)</f>
        <v>0</v>
      </c>
      <c r="AB550" s="11">
        <f>IF(AND(tblSalaries[[#This Row],[Salary in USD]]&gt;1000,tblSalaries[[#This Row],[Salary in USD]]&lt;2000),1,0)</f>
        <v>0</v>
      </c>
    </row>
    <row r="551" spans="2:28" ht="15" customHeight="1">
      <c r="B551" t="s">
        <v>2554</v>
      </c>
      <c r="C551" s="1">
        <v>41055.243321759262</v>
      </c>
      <c r="D551" s="4">
        <v>60000</v>
      </c>
      <c r="E551">
        <v>60000</v>
      </c>
      <c r="F551" t="s">
        <v>6</v>
      </c>
      <c r="G551">
        <f>tblSalaries[[#This Row],[clean Salary (in local currency)]]*VLOOKUP(tblSalaries[[#This Row],[Currency]],tblXrate[],2,FALSE)</f>
        <v>60000</v>
      </c>
      <c r="H551" t="s">
        <v>658</v>
      </c>
      <c r="I551" t="s">
        <v>67</v>
      </c>
      <c r="J551" t="s">
        <v>15</v>
      </c>
      <c r="K551" t="str">
        <f>VLOOKUP(tblSalaries[[#This Row],[Where do you work]],tblCountries[[Actual]:[Mapping]],2,FALSE)</f>
        <v>USA</v>
      </c>
      <c r="L551" t="s">
        <v>25</v>
      </c>
      <c r="O551" s="10">
        <f>IF(ISERROR(FIND("1",tblSalaries[[#This Row],[How many hours of a day you work on Excel]])),"",1)</f>
        <v>1</v>
      </c>
      <c r="P551" s="11">
        <f>IF(ISERROR(FIND("2",tblSalaries[[#This Row],[How many hours of a day you work on Excel]])),"",2)</f>
        <v>2</v>
      </c>
      <c r="Q551" s="10" t="str">
        <f>IF(ISERROR(FIND("3",tblSalaries[[#This Row],[How many hours of a day you work on Excel]])),"",3)</f>
        <v/>
      </c>
      <c r="R551" s="10" t="str">
        <f>IF(ISERROR(FIND("4",tblSalaries[[#This Row],[How many hours of a day you work on Excel]])),"",4)</f>
        <v/>
      </c>
      <c r="S551" s="10" t="str">
        <f>IF(ISERROR(FIND("5",tblSalaries[[#This Row],[How many hours of a day you work on Excel]])),"",5)</f>
        <v/>
      </c>
      <c r="T551" s="10" t="str">
        <f>IF(ISERROR(FIND("6",tblSalaries[[#This Row],[How many hours of a day you work on Excel]])),"",6)</f>
        <v/>
      </c>
      <c r="U551" s="11" t="str">
        <f>IF(ISERROR(FIND("7",tblSalaries[[#This Row],[How many hours of a day you work on Excel]])),"",7)</f>
        <v/>
      </c>
      <c r="V551" s="11" t="str">
        <f>IF(ISERROR(FIND("8",tblSalaries[[#This Row],[How many hours of a day you work on Excel]])),"",8)</f>
        <v/>
      </c>
      <c r="W551" s="11">
        <f>IF(MAX(tblSalaries[[#This Row],[1 hour]:[8 hours]])=0,#N/A,MAX(tblSalaries[[#This Row],[1 hour]:[8 hours]]))</f>
        <v>2</v>
      </c>
      <c r="X551" s="11">
        <f>IF(ISERROR(tblSalaries[[#This Row],[max h]]),1,tblSalaries[[#This Row],[Salary in USD]]/tblSalaries[[#This Row],[max h]]/260)</f>
        <v>115.38461538461539</v>
      </c>
      <c r="Y551" s="11">
        <f>IF(tblSalaries[[#This Row],[Years of Experience]]="",0,"0")</f>
        <v>0</v>
      </c>
      <c r="Z551"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551" s="11">
        <f>IF(tblSalaries[[#This Row],[Salary in USD]]&lt;1000,1,0)</f>
        <v>0</v>
      </c>
      <c r="AB551" s="11">
        <f>IF(AND(tblSalaries[[#This Row],[Salary in USD]]&gt;1000,tblSalaries[[#This Row],[Salary in USD]]&lt;2000),1,0)</f>
        <v>0</v>
      </c>
    </row>
    <row r="552" spans="2:28" ht="15" customHeight="1">
      <c r="B552" t="s">
        <v>2555</v>
      </c>
      <c r="C552" s="1">
        <v>41055.243356481478</v>
      </c>
      <c r="D552" s="4">
        <v>35000</v>
      </c>
      <c r="E552">
        <v>35000</v>
      </c>
      <c r="F552" t="s">
        <v>6</v>
      </c>
      <c r="G552">
        <f>tblSalaries[[#This Row],[clean Salary (in local currency)]]*VLOOKUP(tblSalaries[[#This Row],[Currency]],tblXrate[],2,FALSE)</f>
        <v>35000</v>
      </c>
      <c r="H552" t="s">
        <v>20</v>
      </c>
      <c r="I552" t="s">
        <v>20</v>
      </c>
      <c r="J552" t="s">
        <v>15</v>
      </c>
      <c r="K552" t="str">
        <f>VLOOKUP(tblSalaries[[#This Row],[Where do you work]],tblCountries[[Actual]:[Mapping]],2,FALSE)</f>
        <v>USA</v>
      </c>
      <c r="L552" t="s">
        <v>18</v>
      </c>
      <c r="O552" s="10" t="str">
        <f>IF(ISERROR(FIND("1",tblSalaries[[#This Row],[How many hours of a day you work on Excel]])),"",1)</f>
        <v/>
      </c>
      <c r="P552" s="11">
        <f>IF(ISERROR(FIND("2",tblSalaries[[#This Row],[How many hours of a day you work on Excel]])),"",2)</f>
        <v>2</v>
      </c>
      <c r="Q552" s="10">
        <f>IF(ISERROR(FIND("3",tblSalaries[[#This Row],[How many hours of a day you work on Excel]])),"",3)</f>
        <v>3</v>
      </c>
      <c r="R552" s="10" t="str">
        <f>IF(ISERROR(FIND("4",tblSalaries[[#This Row],[How many hours of a day you work on Excel]])),"",4)</f>
        <v/>
      </c>
      <c r="S552" s="10" t="str">
        <f>IF(ISERROR(FIND("5",tblSalaries[[#This Row],[How many hours of a day you work on Excel]])),"",5)</f>
        <v/>
      </c>
      <c r="T552" s="10" t="str">
        <f>IF(ISERROR(FIND("6",tblSalaries[[#This Row],[How many hours of a day you work on Excel]])),"",6)</f>
        <v/>
      </c>
      <c r="U552" s="11" t="str">
        <f>IF(ISERROR(FIND("7",tblSalaries[[#This Row],[How many hours of a day you work on Excel]])),"",7)</f>
        <v/>
      </c>
      <c r="V552" s="11" t="str">
        <f>IF(ISERROR(FIND("8",tblSalaries[[#This Row],[How many hours of a day you work on Excel]])),"",8)</f>
        <v/>
      </c>
      <c r="W552" s="11">
        <f>IF(MAX(tblSalaries[[#This Row],[1 hour]:[8 hours]])=0,#N/A,MAX(tblSalaries[[#This Row],[1 hour]:[8 hours]]))</f>
        <v>3</v>
      </c>
      <c r="X552" s="11">
        <f>IF(ISERROR(tblSalaries[[#This Row],[max h]]),1,tblSalaries[[#This Row],[Salary in USD]]/tblSalaries[[#This Row],[max h]]/260)</f>
        <v>44.871794871794869</v>
      </c>
      <c r="Y552" s="11">
        <f>IF(tblSalaries[[#This Row],[Years of Experience]]="",0,"0")</f>
        <v>0</v>
      </c>
      <c r="Z552"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552" s="11">
        <f>IF(tblSalaries[[#This Row],[Salary in USD]]&lt;1000,1,0)</f>
        <v>0</v>
      </c>
      <c r="AB552" s="11">
        <f>IF(AND(tblSalaries[[#This Row],[Salary in USD]]&gt;1000,tblSalaries[[#This Row],[Salary in USD]]&lt;2000),1,0)</f>
        <v>0</v>
      </c>
    </row>
    <row r="553" spans="2:28" ht="15" customHeight="1">
      <c r="B553" t="s">
        <v>2556</v>
      </c>
      <c r="C553" s="1">
        <v>41055.244988425926</v>
      </c>
      <c r="D553" s="4">
        <v>50000</v>
      </c>
      <c r="E553">
        <v>50000</v>
      </c>
      <c r="F553" t="s">
        <v>22</v>
      </c>
      <c r="G553">
        <f>tblSalaries[[#This Row],[clean Salary (in local currency)]]*VLOOKUP(tblSalaries[[#This Row],[Currency]],tblXrate[],2,FALSE)</f>
        <v>63519.971949580387</v>
      </c>
      <c r="H553" t="s">
        <v>659</v>
      </c>
      <c r="I553" t="s">
        <v>52</v>
      </c>
      <c r="J553" t="s">
        <v>136</v>
      </c>
      <c r="K553" t="str">
        <f>VLOOKUP(tblSalaries[[#This Row],[Where do you work]],tblCountries[[Actual]:[Mapping]],2,FALSE)</f>
        <v>Panama</v>
      </c>
      <c r="L553" t="s">
        <v>18</v>
      </c>
      <c r="O553" s="10" t="str">
        <f>IF(ISERROR(FIND("1",tblSalaries[[#This Row],[How many hours of a day you work on Excel]])),"",1)</f>
        <v/>
      </c>
      <c r="P553" s="11">
        <f>IF(ISERROR(FIND("2",tblSalaries[[#This Row],[How many hours of a day you work on Excel]])),"",2)</f>
        <v>2</v>
      </c>
      <c r="Q553" s="10">
        <f>IF(ISERROR(FIND("3",tblSalaries[[#This Row],[How many hours of a day you work on Excel]])),"",3)</f>
        <v>3</v>
      </c>
      <c r="R553" s="10" t="str">
        <f>IF(ISERROR(FIND("4",tblSalaries[[#This Row],[How many hours of a day you work on Excel]])),"",4)</f>
        <v/>
      </c>
      <c r="S553" s="10" t="str">
        <f>IF(ISERROR(FIND("5",tblSalaries[[#This Row],[How many hours of a day you work on Excel]])),"",5)</f>
        <v/>
      </c>
      <c r="T553" s="10" t="str">
        <f>IF(ISERROR(FIND("6",tblSalaries[[#This Row],[How many hours of a day you work on Excel]])),"",6)</f>
        <v/>
      </c>
      <c r="U553" s="11" t="str">
        <f>IF(ISERROR(FIND("7",tblSalaries[[#This Row],[How many hours of a day you work on Excel]])),"",7)</f>
        <v/>
      </c>
      <c r="V553" s="11" t="str">
        <f>IF(ISERROR(FIND("8",tblSalaries[[#This Row],[How many hours of a day you work on Excel]])),"",8)</f>
        <v/>
      </c>
      <c r="W553" s="11">
        <f>IF(MAX(tblSalaries[[#This Row],[1 hour]:[8 hours]])=0,#N/A,MAX(tblSalaries[[#This Row],[1 hour]:[8 hours]]))</f>
        <v>3</v>
      </c>
      <c r="X553" s="11">
        <f>IF(ISERROR(tblSalaries[[#This Row],[max h]]),1,tblSalaries[[#This Row],[Salary in USD]]/tblSalaries[[#This Row],[max h]]/260)</f>
        <v>81.435861473821006</v>
      </c>
      <c r="Y553" s="11">
        <f>IF(tblSalaries[[#This Row],[Years of Experience]]="",0,"0")</f>
        <v>0</v>
      </c>
      <c r="Z553"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553" s="11">
        <f>IF(tblSalaries[[#This Row],[Salary in USD]]&lt;1000,1,0)</f>
        <v>0</v>
      </c>
      <c r="AB553" s="11">
        <f>IF(AND(tblSalaries[[#This Row],[Salary in USD]]&gt;1000,tblSalaries[[#This Row],[Salary in USD]]&lt;2000),1,0)</f>
        <v>0</v>
      </c>
    </row>
    <row r="554" spans="2:28" ht="15" customHeight="1">
      <c r="B554" t="s">
        <v>2557</v>
      </c>
      <c r="C554" s="1">
        <v>41055.246782407405</v>
      </c>
      <c r="D554" s="4">
        <v>54000</v>
      </c>
      <c r="E554">
        <v>54000</v>
      </c>
      <c r="F554" t="s">
        <v>6</v>
      </c>
      <c r="G554">
        <f>tblSalaries[[#This Row],[clean Salary (in local currency)]]*VLOOKUP(tblSalaries[[#This Row],[Currency]],tblXrate[],2,FALSE)</f>
        <v>54000</v>
      </c>
      <c r="H554" t="s">
        <v>660</v>
      </c>
      <c r="I554" t="s">
        <v>67</v>
      </c>
      <c r="J554" t="s">
        <v>15</v>
      </c>
      <c r="K554" t="str">
        <f>VLOOKUP(tblSalaries[[#This Row],[Where do you work]],tblCountries[[Actual]:[Mapping]],2,FALSE)</f>
        <v>USA</v>
      </c>
      <c r="L554" t="s">
        <v>13</v>
      </c>
      <c r="M554">
        <v>5</v>
      </c>
      <c r="O554" s="10" t="str">
        <f>IF(ISERROR(FIND("1",tblSalaries[[#This Row],[How many hours of a day you work on Excel]])),"",1)</f>
        <v/>
      </c>
      <c r="P554" s="11" t="str">
        <f>IF(ISERROR(FIND("2",tblSalaries[[#This Row],[How many hours of a day you work on Excel]])),"",2)</f>
        <v/>
      </c>
      <c r="Q554" s="10" t="str">
        <f>IF(ISERROR(FIND("3",tblSalaries[[#This Row],[How many hours of a day you work on Excel]])),"",3)</f>
        <v/>
      </c>
      <c r="R554" s="10" t="str">
        <f>IF(ISERROR(FIND("4",tblSalaries[[#This Row],[How many hours of a day you work on Excel]])),"",4)</f>
        <v/>
      </c>
      <c r="S554" s="10" t="str">
        <f>IF(ISERROR(FIND("5",tblSalaries[[#This Row],[How many hours of a day you work on Excel]])),"",5)</f>
        <v/>
      </c>
      <c r="T554" s="10" t="str">
        <f>IF(ISERROR(FIND("6",tblSalaries[[#This Row],[How many hours of a day you work on Excel]])),"",6)</f>
        <v/>
      </c>
      <c r="U554" s="11" t="str">
        <f>IF(ISERROR(FIND("7",tblSalaries[[#This Row],[How many hours of a day you work on Excel]])),"",7)</f>
        <v/>
      </c>
      <c r="V554" s="11">
        <f>IF(ISERROR(FIND("8",tblSalaries[[#This Row],[How many hours of a day you work on Excel]])),"",8)</f>
        <v>8</v>
      </c>
      <c r="W554" s="11">
        <f>IF(MAX(tblSalaries[[#This Row],[1 hour]:[8 hours]])=0,#N/A,MAX(tblSalaries[[#This Row],[1 hour]:[8 hours]]))</f>
        <v>8</v>
      </c>
      <c r="X554" s="11">
        <f>IF(ISERROR(tblSalaries[[#This Row],[max h]]),1,tblSalaries[[#This Row],[Salary in USD]]/tblSalaries[[#This Row],[max h]]/260)</f>
        <v>25.96153846153846</v>
      </c>
      <c r="Y554" s="11" t="str">
        <f>IF(tblSalaries[[#This Row],[Years of Experience]]="",0,"0")</f>
        <v>0</v>
      </c>
      <c r="Z554"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554" s="11">
        <f>IF(tblSalaries[[#This Row],[Salary in USD]]&lt;1000,1,0)</f>
        <v>0</v>
      </c>
      <c r="AB554" s="11">
        <f>IF(AND(tblSalaries[[#This Row],[Salary in USD]]&gt;1000,tblSalaries[[#This Row],[Salary in USD]]&lt;2000),1,0)</f>
        <v>0</v>
      </c>
    </row>
    <row r="555" spans="2:28" ht="15" customHeight="1">
      <c r="B555" t="s">
        <v>2558</v>
      </c>
      <c r="C555" s="1">
        <v>41055.251354166663</v>
      </c>
      <c r="D555" s="4">
        <v>1300</v>
      </c>
      <c r="E555">
        <v>15600</v>
      </c>
      <c r="F555" t="s">
        <v>6</v>
      </c>
      <c r="G555">
        <f>tblSalaries[[#This Row],[clean Salary (in local currency)]]*VLOOKUP(tblSalaries[[#This Row],[Currency]],tblXrate[],2,FALSE)</f>
        <v>15600</v>
      </c>
      <c r="H555" t="s">
        <v>661</v>
      </c>
      <c r="I555" t="s">
        <v>488</v>
      </c>
      <c r="J555" t="s">
        <v>662</v>
      </c>
      <c r="K555" t="str">
        <f>VLOOKUP(tblSalaries[[#This Row],[Where do you work]],tblCountries[[Actual]:[Mapping]],2,FALSE)</f>
        <v>Brazil</v>
      </c>
      <c r="L555" t="s">
        <v>9</v>
      </c>
      <c r="M555">
        <v>20</v>
      </c>
      <c r="O555" s="10" t="str">
        <f>IF(ISERROR(FIND("1",tblSalaries[[#This Row],[How many hours of a day you work on Excel]])),"",1)</f>
        <v/>
      </c>
      <c r="P555" s="11" t="str">
        <f>IF(ISERROR(FIND("2",tblSalaries[[#This Row],[How many hours of a day you work on Excel]])),"",2)</f>
        <v/>
      </c>
      <c r="Q555" s="10" t="str">
        <f>IF(ISERROR(FIND("3",tblSalaries[[#This Row],[How many hours of a day you work on Excel]])),"",3)</f>
        <v/>
      </c>
      <c r="R555" s="10">
        <f>IF(ISERROR(FIND("4",tblSalaries[[#This Row],[How many hours of a day you work on Excel]])),"",4)</f>
        <v>4</v>
      </c>
      <c r="S555" s="10" t="str">
        <f>IF(ISERROR(FIND("5",tblSalaries[[#This Row],[How many hours of a day you work on Excel]])),"",5)</f>
        <v/>
      </c>
      <c r="T555" s="10">
        <f>IF(ISERROR(FIND("6",tblSalaries[[#This Row],[How many hours of a day you work on Excel]])),"",6)</f>
        <v>6</v>
      </c>
      <c r="U555" s="11" t="str">
        <f>IF(ISERROR(FIND("7",tblSalaries[[#This Row],[How many hours of a day you work on Excel]])),"",7)</f>
        <v/>
      </c>
      <c r="V555" s="11" t="str">
        <f>IF(ISERROR(FIND("8",tblSalaries[[#This Row],[How many hours of a day you work on Excel]])),"",8)</f>
        <v/>
      </c>
      <c r="W555" s="11">
        <f>IF(MAX(tblSalaries[[#This Row],[1 hour]:[8 hours]])=0,#N/A,MAX(tblSalaries[[#This Row],[1 hour]:[8 hours]]))</f>
        <v>6</v>
      </c>
      <c r="X555" s="11">
        <f>IF(ISERROR(tblSalaries[[#This Row],[max h]]),1,tblSalaries[[#This Row],[Salary in USD]]/tblSalaries[[#This Row],[max h]]/260)</f>
        <v>10</v>
      </c>
      <c r="Y555" s="11" t="str">
        <f>IF(tblSalaries[[#This Row],[Years of Experience]]="",0,"0")</f>
        <v>0</v>
      </c>
      <c r="Z555"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555" s="11">
        <f>IF(tblSalaries[[#This Row],[Salary in USD]]&lt;1000,1,0)</f>
        <v>0</v>
      </c>
      <c r="AB555" s="11">
        <f>IF(AND(tblSalaries[[#This Row],[Salary in USD]]&gt;1000,tblSalaries[[#This Row],[Salary in USD]]&lt;2000),1,0)</f>
        <v>0</v>
      </c>
    </row>
    <row r="556" spans="2:28" ht="15" customHeight="1">
      <c r="B556" t="s">
        <v>2559</v>
      </c>
      <c r="C556" s="1">
        <v>41055.25582175926</v>
      </c>
      <c r="D556" s="4">
        <v>35000</v>
      </c>
      <c r="E556">
        <v>35000</v>
      </c>
      <c r="F556" t="s">
        <v>6</v>
      </c>
      <c r="G556">
        <f>tblSalaries[[#This Row],[clean Salary (in local currency)]]*VLOOKUP(tblSalaries[[#This Row],[Currency]],tblXrate[],2,FALSE)</f>
        <v>35000</v>
      </c>
      <c r="H556" t="s">
        <v>663</v>
      </c>
      <c r="I556" t="s">
        <v>20</v>
      </c>
      <c r="J556" t="s">
        <v>15</v>
      </c>
      <c r="K556" t="str">
        <f>VLOOKUP(tblSalaries[[#This Row],[Where do you work]],tblCountries[[Actual]:[Mapping]],2,FALSE)</f>
        <v>USA</v>
      </c>
      <c r="L556" t="s">
        <v>25</v>
      </c>
      <c r="M556">
        <v>7</v>
      </c>
      <c r="O556" s="10">
        <f>IF(ISERROR(FIND("1",tblSalaries[[#This Row],[How many hours of a day you work on Excel]])),"",1)</f>
        <v>1</v>
      </c>
      <c r="P556" s="11">
        <f>IF(ISERROR(FIND("2",tblSalaries[[#This Row],[How many hours of a day you work on Excel]])),"",2)</f>
        <v>2</v>
      </c>
      <c r="Q556" s="10" t="str">
        <f>IF(ISERROR(FIND("3",tblSalaries[[#This Row],[How many hours of a day you work on Excel]])),"",3)</f>
        <v/>
      </c>
      <c r="R556" s="10" t="str">
        <f>IF(ISERROR(FIND("4",tblSalaries[[#This Row],[How many hours of a day you work on Excel]])),"",4)</f>
        <v/>
      </c>
      <c r="S556" s="10" t="str">
        <f>IF(ISERROR(FIND("5",tblSalaries[[#This Row],[How many hours of a day you work on Excel]])),"",5)</f>
        <v/>
      </c>
      <c r="T556" s="10" t="str">
        <f>IF(ISERROR(FIND("6",tblSalaries[[#This Row],[How many hours of a day you work on Excel]])),"",6)</f>
        <v/>
      </c>
      <c r="U556" s="11" t="str">
        <f>IF(ISERROR(FIND("7",tblSalaries[[#This Row],[How many hours of a day you work on Excel]])),"",7)</f>
        <v/>
      </c>
      <c r="V556" s="11" t="str">
        <f>IF(ISERROR(FIND("8",tblSalaries[[#This Row],[How many hours of a day you work on Excel]])),"",8)</f>
        <v/>
      </c>
      <c r="W556" s="11">
        <f>IF(MAX(tblSalaries[[#This Row],[1 hour]:[8 hours]])=0,#N/A,MAX(tblSalaries[[#This Row],[1 hour]:[8 hours]]))</f>
        <v>2</v>
      </c>
      <c r="X556" s="11">
        <f>IF(ISERROR(tblSalaries[[#This Row],[max h]]),1,tblSalaries[[#This Row],[Salary in USD]]/tblSalaries[[#This Row],[max h]]/260)</f>
        <v>67.307692307692307</v>
      </c>
      <c r="Y556" s="11" t="str">
        <f>IF(tblSalaries[[#This Row],[Years of Experience]]="",0,"0")</f>
        <v>0</v>
      </c>
      <c r="Z556"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556" s="11">
        <f>IF(tblSalaries[[#This Row],[Salary in USD]]&lt;1000,1,0)</f>
        <v>0</v>
      </c>
      <c r="AB556" s="11">
        <f>IF(AND(tblSalaries[[#This Row],[Salary in USD]]&gt;1000,tblSalaries[[#This Row],[Salary in USD]]&lt;2000),1,0)</f>
        <v>0</v>
      </c>
    </row>
    <row r="557" spans="2:28" ht="15" customHeight="1">
      <c r="B557" t="s">
        <v>2560</v>
      </c>
      <c r="C557" s="1">
        <v>41055.257037037038</v>
      </c>
      <c r="D557" s="4">
        <v>188000</v>
      </c>
      <c r="E557">
        <v>188000</v>
      </c>
      <c r="F557" t="s">
        <v>6</v>
      </c>
      <c r="G557">
        <f>tblSalaries[[#This Row],[clean Salary (in local currency)]]*VLOOKUP(tblSalaries[[#This Row],[Currency]],tblXrate[],2,FALSE)</f>
        <v>188000</v>
      </c>
      <c r="H557" t="s">
        <v>664</v>
      </c>
      <c r="I557" t="s">
        <v>4001</v>
      </c>
      <c r="J557" t="s">
        <v>15</v>
      </c>
      <c r="K557" t="str">
        <f>VLOOKUP(tblSalaries[[#This Row],[Where do you work]],tblCountries[[Actual]:[Mapping]],2,FALSE)</f>
        <v>USA</v>
      </c>
      <c r="L557" t="s">
        <v>25</v>
      </c>
      <c r="M557">
        <v>20</v>
      </c>
      <c r="O557" s="10">
        <f>IF(ISERROR(FIND("1",tblSalaries[[#This Row],[How many hours of a day you work on Excel]])),"",1)</f>
        <v>1</v>
      </c>
      <c r="P557" s="11">
        <f>IF(ISERROR(FIND("2",tblSalaries[[#This Row],[How many hours of a day you work on Excel]])),"",2)</f>
        <v>2</v>
      </c>
      <c r="Q557" s="10" t="str">
        <f>IF(ISERROR(FIND("3",tblSalaries[[#This Row],[How many hours of a day you work on Excel]])),"",3)</f>
        <v/>
      </c>
      <c r="R557" s="10" t="str">
        <f>IF(ISERROR(FIND("4",tblSalaries[[#This Row],[How many hours of a day you work on Excel]])),"",4)</f>
        <v/>
      </c>
      <c r="S557" s="10" t="str">
        <f>IF(ISERROR(FIND("5",tblSalaries[[#This Row],[How many hours of a day you work on Excel]])),"",5)</f>
        <v/>
      </c>
      <c r="T557" s="10" t="str">
        <f>IF(ISERROR(FIND("6",tblSalaries[[#This Row],[How many hours of a day you work on Excel]])),"",6)</f>
        <v/>
      </c>
      <c r="U557" s="11" t="str">
        <f>IF(ISERROR(FIND("7",tblSalaries[[#This Row],[How many hours of a day you work on Excel]])),"",7)</f>
        <v/>
      </c>
      <c r="V557" s="11" t="str">
        <f>IF(ISERROR(FIND("8",tblSalaries[[#This Row],[How many hours of a day you work on Excel]])),"",8)</f>
        <v/>
      </c>
      <c r="W557" s="11">
        <f>IF(MAX(tblSalaries[[#This Row],[1 hour]:[8 hours]])=0,#N/A,MAX(tblSalaries[[#This Row],[1 hour]:[8 hours]]))</f>
        <v>2</v>
      </c>
      <c r="X557" s="11">
        <f>IF(ISERROR(tblSalaries[[#This Row],[max h]]),1,tblSalaries[[#This Row],[Salary in USD]]/tblSalaries[[#This Row],[max h]]/260)</f>
        <v>361.53846153846155</v>
      </c>
      <c r="Y557" s="11" t="str">
        <f>IF(tblSalaries[[#This Row],[Years of Experience]]="",0,"0")</f>
        <v>0</v>
      </c>
      <c r="Z557"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557" s="11">
        <f>IF(tblSalaries[[#This Row],[Salary in USD]]&lt;1000,1,0)</f>
        <v>0</v>
      </c>
      <c r="AB557" s="11">
        <f>IF(AND(tblSalaries[[#This Row],[Salary in USD]]&gt;1000,tblSalaries[[#This Row],[Salary in USD]]&lt;2000),1,0)</f>
        <v>0</v>
      </c>
    </row>
    <row r="558" spans="2:28" ht="15" customHeight="1">
      <c r="B558" t="s">
        <v>2561</v>
      </c>
      <c r="C558" s="1">
        <v>41055.259872685187</v>
      </c>
      <c r="D558" s="4">
        <v>27500</v>
      </c>
      <c r="E558">
        <v>27500</v>
      </c>
      <c r="F558" t="s">
        <v>6</v>
      </c>
      <c r="G558">
        <f>tblSalaries[[#This Row],[clean Salary (in local currency)]]*VLOOKUP(tblSalaries[[#This Row],[Currency]],tblXrate[],2,FALSE)</f>
        <v>27500</v>
      </c>
      <c r="H558" t="s">
        <v>616</v>
      </c>
      <c r="I558" t="s">
        <v>20</v>
      </c>
      <c r="J558" t="s">
        <v>15</v>
      </c>
      <c r="K558" t="str">
        <f>VLOOKUP(tblSalaries[[#This Row],[Where do you work]],tblCountries[[Actual]:[Mapping]],2,FALSE)</f>
        <v>USA</v>
      </c>
      <c r="L558" t="s">
        <v>13</v>
      </c>
      <c r="M558">
        <v>1</v>
      </c>
      <c r="O558" s="10" t="str">
        <f>IF(ISERROR(FIND("1",tblSalaries[[#This Row],[How many hours of a day you work on Excel]])),"",1)</f>
        <v/>
      </c>
      <c r="P558" s="11" t="str">
        <f>IF(ISERROR(FIND("2",tblSalaries[[#This Row],[How many hours of a day you work on Excel]])),"",2)</f>
        <v/>
      </c>
      <c r="Q558" s="10" t="str">
        <f>IF(ISERROR(FIND("3",tblSalaries[[#This Row],[How many hours of a day you work on Excel]])),"",3)</f>
        <v/>
      </c>
      <c r="R558" s="10" t="str">
        <f>IF(ISERROR(FIND("4",tblSalaries[[#This Row],[How many hours of a day you work on Excel]])),"",4)</f>
        <v/>
      </c>
      <c r="S558" s="10" t="str">
        <f>IF(ISERROR(FIND("5",tblSalaries[[#This Row],[How many hours of a day you work on Excel]])),"",5)</f>
        <v/>
      </c>
      <c r="T558" s="10" t="str">
        <f>IF(ISERROR(FIND("6",tblSalaries[[#This Row],[How many hours of a day you work on Excel]])),"",6)</f>
        <v/>
      </c>
      <c r="U558" s="11" t="str">
        <f>IF(ISERROR(FIND("7",tblSalaries[[#This Row],[How many hours of a day you work on Excel]])),"",7)</f>
        <v/>
      </c>
      <c r="V558" s="11">
        <f>IF(ISERROR(FIND("8",tblSalaries[[#This Row],[How many hours of a day you work on Excel]])),"",8)</f>
        <v>8</v>
      </c>
      <c r="W558" s="11">
        <f>IF(MAX(tblSalaries[[#This Row],[1 hour]:[8 hours]])=0,#N/A,MAX(tblSalaries[[#This Row],[1 hour]:[8 hours]]))</f>
        <v>8</v>
      </c>
      <c r="X558" s="11">
        <f>IF(ISERROR(tblSalaries[[#This Row],[max h]]),1,tblSalaries[[#This Row],[Salary in USD]]/tblSalaries[[#This Row],[max h]]/260)</f>
        <v>13.221153846153847</v>
      </c>
      <c r="Y558" s="11" t="str">
        <f>IF(tblSalaries[[#This Row],[Years of Experience]]="",0,"0")</f>
        <v>0</v>
      </c>
      <c r="Z558"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0..1</v>
      </c>
      <c r="AA558" s="11">
        <f>IF(tblSalaries[[#This Row],[Salary in USD]]&lt;1000,1,0)</f>
        <v>0</v>
      </c>
      <c r="AB558" s="11">
        <f>IF(AND(tblSalaries[[#This Row],[Salary in USD]]&gt;1000,tblSalaries[[#This Row],[Salary in USD]]&lt;2000),1,0)</f>
        <v>0</v>
      </c>
    </row>
    <row r="559" spans="2:28" ht="15" customHeight="1">
      <c r="B559" t="s">
        <v>2562</v>
      </c>
      <c r="C559" s="1">
        <v>41055.264328703706</v>
      </c>
      <c r="D559" s="4">
        <v>140000</v>
      </c>
      <c r="E559">
        <v>140000</v>
      </c>
      <c r="F559" t="s">
        <v>6</v>
      </c>
      <c r="G559">
        <f>tblSalaries[[#This Row],[clean Salary (in local currency)]]*VLOOKUP(tblSalaries[[#This Row],[Currency]],tblXrate[],2,FALSE)</f>
        <v>140000</v>
      </c>
      <c r="H559" t="s">
        <v>270</v>
      </c>
      <c r="I559" t="s">
        <v>488</v>
      </c>
      <c r="J559" t="s">
        <v>15</v>
      </c>
      <c r="K559" t="str">
        <f>VLOOKUP(tblSalaries[[#This Row],[Where do you work]],tblCountries[[Actual]:[Mapping]],2,FALSE)</f>
        <v>USA</v>
      </c>
      <c r="L559" t="s">
        <v>18</v>
      </c>
      <c r="M559">
        <v>10</v>
      </c>
      <c r="O559" s="10" t="str">
        <f>IF(ISERROR(FIND("1",tblSalaries[[#This Row],[How many hours of a day you work on Excel]])),"",1)</f>
        <v/>
      </c>
      <c r="P559" s="11">
        <f>IF(ISERROR(FIND("2",tblSalaries[[#This Row],[How many hours of a day you work on Excel]])),"",2)</f>
        <v>2</v>
      </c>
      <c r="Q559" s="10">
        <f>IF(ISERROR(FIND("3",tblSalaries[[#This Row],[How many hours of a day you work on Excel]])),"",3)</f>
        <v>3</v>
      </c>
      <c r="R559" s="10" t="str">
        <f>IF(ISERROR(FIND("4",tblSalaries[[#This Row],[How many hours of a day you work on Excel]])),"",4)</f>
        <v/>
      </c>
      <c r="S559" s="10" t="str">
        <f>IF(ISERROR(FIND("5",tblSalaries[[#This Row],[How many hours of a day you work on Excel]])),"",5)</f>
        <v/>
      </c>
      <c r="T559" s="10" t="str">
        <f>IF(ISERROR(FIND("6",tblSalaries[[#This Row],[How many hours of a day you work on Excel]])),"",6)</f>
        <v/>
      </c>
      <c r="U559" s="11" t="str">
        <f>IF(ISERROR(FIND("7",tblSalaries[[#This Row],[How many hours of a day you work on Excel]])),"",7)</f>
        <v/>
      </c>
      <c r="V559" s="11" t="str">
        <f>IF(ISERROR(FIND("8",tblSalaries[[#This Row],[How many hours of a day you work on Excel]])),"",8)</f>
        <v/>
      </c>
      <c r="W559" s="11">
        <f>IF(MAX(tblSalaries[[#This Row],[1 hour]:[8 hours]])=0,#N/A,MAX(tblSalaries[[#This Row],[1 hour]:[8 hours]]))</f>
        <v>3</v>
      </c>
      <c r="X559" s="11">
        <f>IF(ISERROR(tblSalaries[[#This Row],[max h]]),1,tblSalaries[[#This Row],[Salary in USD]]/tblSalaries[[#This Row],[max h]]/260)</f>
        <v>179.48717948717947</v>
      </c>
      <c r="Y559" s="11" t="str">
        <f>IF(tblSalaries[[#This Row],[Years of Experience]]="",0,"0")</f>
        <v>0</v>
      </c>
      <c r="Z559"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559" s="11">
        <f>IF(tblSalaries[[#This Row],[Salary in USD]]&lt;1000,1,0)</f>
        <v>0</v>
      </c>
      <c r="AB559" s="11">
        <f>IF(AND(tblSalaries[[#This Row],[Salary in USD]]&gt;1000,tblSalaries[[#This Row],[Salary in USD]]&lt;2000),1,0)</f>
        <v>0</v>
      </c>
    </row>
    <row r="560" spans="2:28" ht="15" customHeight="1">
      <c r="B560" t="s">
        <v>2563</v>
      </c>
      <c r="C560" s="1">
        <v>41055.266701388886</v>
      </c>
      <c r="D560" s="4">
        <v>55000</v>
      </c>
      <c r="E560">
        <v>55000</v>
      </c>
      <c r="F560" t="s">
        <v>22</v>
      </c>
      <c r="G560">
        <f>tblSalaries[[#This Row],[clean Salary (in local currency)]]*VLOOKUP(tblSalaries[[#This Row],[Currency]],tblXrate[],2,FALSE)</f>
        <v>69871.969144538423</v>
      </c>
      <c r="H560" t="s">
        <v>647</v>
      </c>
      <c r="I560" t="s">
        <v>20</v>
      </c>
      <c r="J560" t="s">
        <v>628</v>
      </c>
      <c r="K560" t="str">
        <f>VLOOKUP(tblSalaries[[#This Row],[Where do you work]],tblCountries[[Actual]:[Mapping]],2,FALSE)</f>
        <v>Netherlands</v>
      </c>
      <c r="L560" t="s">
        <v>13</v>
      </c>
      <c r="M560">
        <v>6</v>
      </c>
      <c r="O560" s="10" t="str">
        <f>IF(ISERROR(FIND("1",tblSalaries[[#This Row],[How many hours of a day you work on Excel]])),"",1)</f>
        <v/>
      </c>
      <c r="P560" s="11" t="str">
        <f>IF(ISERROR(FIND("2",tblSalaries[[#This Row],[How many hours of a day you work on Excel]])),"",2)</f>
        <v/>
      </c>
      <c r="Q560" s="10" t="str">
        <f>IF(ISERROR(FIND("3",tblSalaries[[#This Row],[How many hours of a day you work on Excel]])),"",3)</f>
        <v/>
      </c>
      <c r="R560" s="10" t="str">
        <f>IF(ISERROR(FIND("4",tblSalaries[[#This Row],[How many hours of a day you work on Excel]])),"",4)</f>
        <v/>
      </c>
      <c r="S560" s="10" t="str">
        <f>IF(ISERROR(FIND("5",tblSalaries[[#This Row],[How many hours of a day you work on Excel]])),"",5)</f>
        <v/>
      </c>
      <c r="T560" s="10" t="str">
        <f>IF(ISERROR(FIND("6",tblSalaries[[#This Row],[How many hours of a day you work on Excel]])),"",6)</f>
        <v/>
      </c>
      <c r="U560" s="11" t="str">
        <f>IF(ISERROR(FIND("7",tblSalaries[[#This Row],[How many hours of a day you work on Excel]])),"",7)</f>
        <v/>
      </c>
      <c r="V560" s="11">
        <f>IF(ISERROR(FIND("8",tblSalaries[[#This Row],[How many hours of a day you work on Excel]])),"",8)</f>
        <v>8</v>
      </c>
      <c r="W560" s="11">
        <f>IF(MAX(tblSalaries[[#This Row],[1 hour]:[8 hours]])=0,#N/A,MAX(tblSalaries[[#This Row],[1 hour]:[8 hours]]))</f>
        <v>8</v>
      </c>
      <c r="X560" s="11">
        <f>IF(ISERROR(tblSalaries[[#This Row],[max h]]),1,tblSalaries[[#This Row],[Salary in USD]]/tblSalaries[[#This Row],[max h]]/260)</f>
        <v>33.592292857951165</v>
      </c>
      <c r="Y560" s="11" t="str">
        <f>IF(tblSalaries[[#This Row],[Years of Experience]]="",0,"0")</f>
        <v>0</v>
      </c>
      <c r="Z560"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560" s="11">
        <f>IF(tblSalaries[[#This Row],[Salary in USD]]&lt;1000,1,0)</f>
        <v>0</v>
      </c>
      <c r="AB560" s="11">
        <f>IF(AND(tblSalaries[[#This Row],[Salary in USD]]&gt;1000,tblSalaries[[#This Row],[Salary in USD]]&lt;2000),1,0)</f>
        <v>0</v>
      </c>
    </row>
    <row r="561" spans="2:28" ht="15" customHeight="1">
      <c r="B561" t="s">
        <v>2564</v>
      </c>
      <c r="C561" s="1">
        <v>41055.278460648151</v>
      </c>
      <c r="D561" s="4">
        <v>45000</v>
      </c>
      <c r="E561">
        <v>45000</v>
      </c>
      <c r="F561" t="s">
        <v>6</v>
      </c>
      <c r="G561">
        <f>tblSalaries[[#This Row],[clean Salary (in local currency)]]*VLOOKUP(tblSalaries[[#This Row],[Currency]],tblXrate[],2,FALSE)</f>
        <v>45000</v>
      </c>
      <c r="H561" t="s">
        <v>665</v>
      </c>
      <c r="I561" t="s">
        <v>20</v>
      </c>
      <c r="J561" t="s">
        <v>15</v>
      </c>
      <c r="K561" t="str">
        <f>VLOOKUP(tblSalaries[[#This Row],[Where do you work]],tblCountries[[Actual]:[Mapping]],2,FALSE)</f>
        <v>USA</v>
      </c>
      <c r="L561" t="s">
        <v>9</v>
      </c>
      <c r="M561">
        <v>2</v>
      </c>
      <c r="O561" s="10" t="str">
        <f>IF(ISERROR(FIND("1",tblSalaries[[#This Row],[How many hours of a day you work on Excel]])),"",1)</f>
        <v/>
      </c>
      <c r="P561" s="11" t="str">
        <f>IF(ISERROR(FIND("2",tblSalaries[[#This Row],[How many hours of a day you work on Excel]])),"",2)</f>
        <v/>
      </c>
      <c r="Q561" s="10" t="str">
        <f>IF(ISERROR(FIND("3",tblSalaries[[#This Row],[How many hours of a day you work on Excel]])),"",3)</f>
        <v/>
      </c>
      <c r="R561" s="10">
        <f>IF(ISERROR(FIND("4",tblSalaries[[#This Row],[How many hours of a day you work on Excel]])),"",4)</f>
        <v>4</v>
      </c>
      <c r="S561" s="10" t="str">
        <f>IF(ISERROR(FIND("5",tblSalaries[[#This Row],[How many hours of a day you work on Excel]])),"",5)</f>
        <v/>
      </c>
      <c r="T561" s="10">
        <f>IF(ISERROR(FIND("6",tblSalaries[[#This Row],[How many hours of a day you work on Excel]])),"",6)</f>
        <v>6</v>
      </c>
      <c r="U561" s="11" t="str">
        <f>IF(ISERROR(FIND("7",tblSalaries[[#This Row],[How many hours of a day you work on Excel]])),"",7)</f>
        <v/>
      </c>
      <c r="V561" s="11" t="str">
        <f>IF(ISERROR(FIND("8",tblSalaries[[#This Row],[How many hours of a day you work on Excel]])),"",8)</f>
        <v/>
      </c>
      <c r="W561" s="11">
        <f>IF(MAX(tblSalaries[[#This Row],[1 hour]:[8 hours]])=0,#N/A,MAX(tblSalaries[[#This Row],[1 hour]:[8 hours]]))</f>
        <v>6</v>
      </c>
      <c r="X561" s="11">
        <f>IF(ISERROR(tblSalaries[[#This Row],[max h]]),1,tblSalaries[[#This Row],[Salary in USD]]/tblSalaries[[#This Row],[max h]]/260)</f>
        <v>28.846153846153847</v>
      </c>
      <c r="Y561" s="11" t="str">
        <f>IF(tblSalaries[[#This Row],[Years of Experience]]="",0,"0")</f>
        <v>0</v>
      </c>
      <c r="Z561"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1..3</v>
      </c>
      <c r="AA561" s="11">
        <f>IF(tblSalaries[[#This Row],[Salary in USD]]&lt;1000,1,0)</f>
        <v>0</v>
      </c>
      <c r="AB561" s="11">
        <f>IF(AND(tblSalaries[[#This Row],[Salary in USD]]&gt;1000,tblSalaries[[#This Row],[Salary in USD]]&lt;2000),1,0)</f>
        <v>0</v>
      </c>
    </row>
    <row r="562" spans="2:28" ht="15" customHeight="1">
      <c r="B562" t="s">
        <v>2565</v>
      </c>
      <c r="C562" s="1">
        <v>41055.28197916667</v>
      </c>
      <c r="D562" s="4" t="s">
        <v>666</v>
      </c>
      <c r="E562">
        <v>95000</v>
      </c>
      <c r="F562" t="s">
        <v>6</v>
      </c>
      <c r="G562">
        <f>tblSalaries[[#This Row],[clean Salary (in local currency)]]*VLOOKUP(tblSalaries[[#This Row],[Currency]],tblXrate[],2,FALSE)</f>
        <v>95000</v>
      </c>
      <c r="H562" t="s">
        <v>207</v>
      </c>
      <c r="I562" t="s">
        <v>20</v>
      </c>
      <c r="J562" t="s">
        <v>84</v>
      </c>
      <c r="K562" t="str">
        <f>VLOOKUP(tblSalaries[[#This Row],[Where do you work]],tblCountries[[Actual]:[Mapping]],2,FALSE)</f>
        <v>Australia</v>
      </c>
      <c r="L562" t="s">
        <v>18</v>
      </c>
      <c r="M562">
        <v>11</v>
      </c>
      <c r="O562" s="10" t="str">
        <f>IF(ISERROR(FIND("1",tblSalaries[[#This Row],[How many hours of a day you work on Excel]])),"",1)</f>
        <v/>
      </c>
      <c r="P562" s="11">
        <f>IF(ISERROR(FIND("2",tblSalaries[[#This Row],[How many hours of a day you work on Excel]])),"",2)</f>
        <v>2</v>
      </c>
      <c r="Q562" s="10">
        <f>IF(ISERROR(FIND("3",tblSalaries[[#This Row],[How many hours of a day you work on Excel]])),"",3)</f>
        <v>3</v>
      </c>
      <c r="R562" s="10" t="str">
        <f>IF(ISERROR(FIND("4",tblSalaries[[#This Row],[How many hours of a day you work on Excel]])),"",4)</f>
        <v/>
      </c>
      <c r="S562" s="10" t="str">
        <f>IF(ISERROR(FIND("5",tblSalaries[[#This Row],[How many hours of a day you work on Excel]])),"",5)</f>
        <v/>
      </c>
      <c r="T562" s="10" t="str">
        <f>IF(ISERROR(FIND("6",tblSalaries[[#This Row],[How many hours of a day you work on Excel]])),"",6)</f>
        <v/>
      </c>
      <c r="U562" s="11" t="str">
        <f>IF(ISERROR(FIND("7",tblSalaries[[#This Row],[How many hours of a day you work on Excel]])),"",7)</f>
        <v/>
      </c>
      <c r="V562" s="11" t="str">
        <f>IF(ISERROR(FIND("8",tblSalaries[[#This Row],[How many hours of a day you work on Excel]])),"",8)</f>
        <v/>
      </c>
      <c r="W562" s="11">
        <f>IF(MAX(tblSalaries[[#This Row],[1 hour]:[8 hours]])=0,#N/A,MAX(tblSalaries[[#This Row],[1 hour]:[8 hours]]))</f>
        <v>3</v>
      </c>
      <c r="X562" s="11">
        <f>IF(ISERROR(tblSalaries[[#This Row],[max h]]),1,tblSalaries[[#This Row],[Salary in USD]]/tblSalaries[[#This Row],[max h]]/260)</f>
        <v>121.7948717948718</v>
      </c>
      <c r="Y562" s="11" t="str">
        <f>IF(tblSalaries[[#This Row],[Years of Experience]]="",0,"0")</f>
        <v>0</v>
      </c>
      <c r="Z562"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562" s="11">
        <f>IF(tblSalaries[[#This Row],[Salary in USD]]&lt;1000,1,0)</f>
        <v>0</v>
      </c>
      <c r="AB562" s="11">
        <f>IF(AND(tblSalaries[[#This Row],[Salary in USD]]&gt;1000,tblSalaries[[#This Row],[Salary in USD]]&lt;2000),1,0)</f>
        <v>0</v>
      </c>
    </row>
    <row r="563" spans="2:28" ht="15" customHeight="1">
      <c r="B563" t="s">
        <v>2566</v>
      </c>
      <c r="C563" s="1">
        <v>41055.282638888886</v>
      </c>
      <c r="D563" s="4" t="s">
        <v>667</v>
      </c>
      <c r="E563">
        <v>155000</v>
      </c>
      <c r="F563" t="s">
        <v>82</v>
      </c>
      <c r="G563">
        <f>tblSalaries[[#This Row],[clean Salary (in local currency)]]*VLOOKUP(tblSalaries[[#This Row],[Currency]],tblXrate[],2,FALSE)</f>
        <v>158085.99674240855</v>
      </c>
      <c r="H563" t="s">
        <v>668</v>
      </c>
      <c r="I563" t="s">
        <v>52</v>
      </c>
      <c r="J563" t="s">
        <v>84</v>
      </c>
      <c r="K563" t="str">
        <f>VLOOKUP(tblSalaries[[#This Row],[Where do you work]],tblCountries[[Actual]:[Mapping]],2,FALSE)</f>
        <v>Australia</v>
      </c>
      <c r="L563" t="s">
        <v>9</v>
      </c>
      <c r="M563">
        <v>20</v>
      </c>
      <c r="O563" s="10" t="str">
        <f>IF(ISERROR(FIND("1",tblSalaries[[#This Row],[How many hours of a day you work on Excel]])),"",1)</f>
        <v/>
      </c>
      <c r="P563" s="11" t="str">
        <f>IF(ISERROR(FIND("2",tblSalaries[[#This Row],[How many hours of a day you work on Excel]])),"",2)</f>
        <v/>
      </c>
      <c r="Q563" s="10" t="str">
        <f>IF(ISERROR(FIND("3",tblSalaries[[#This Row],[How many hours of a day you work on Excel]])),"",3)</f>
        <v/>
      </c>
      <c r="R563" s="10">
        <f>IF(ISERROR(FIND("4",tblSalaries[[#This Row],[How many hours of a day you work on Excel]])),"",4)</f>
        <v>4</v>
      </c>
      <c r="S563" s="10" t="str">
        <f>IF(ISERROR(FIND("5",tblSalaries[[#This Row],[How many hours of a day you work on Excel]])),"",5)</f>
        <v/>
      </c>
      <c r="T563" s="10">
        <f>IF(ISERROR(FIND("6",tblSalaries[[#This Row],[How many hours of a day you work on Excel]])),"",6)</f>
        <v>6</v>
      </c>
      <c r="U563" s="11" t="str">
        <f>IF(ISERROR(FIND("7",tblSalaries[[#This Row],[How many hours of a day you work on Excel]])),"",7)</f>
        <v/>
      </c>
      <c r="V563" s="11" t="str">
        <f>IF(ISERROR(FIND("8",tblSalaries[[#This Row],[How many hours of a day you work on Excel]])),"",8)</f>
        <v/>
      </c>
      <c r="W563" s="11">
        <f>IF(MAX(tblSalaries[[#This Row],[1 hour]:[8 hours]])=0,#N/A,MAX(tblSalaries[[#This Row],[1 hour]:[8 hours]]))</f>
        <v>6</v>
      </c>
      <c r="X563" s="11">
        <f>IF(ISERROR(tblSalaries[[#This Row],[max h]]),1,tblSalaries[[#This Row],[Salary in USD]]/tblSalaries[[#This Row],[max h]]/260)</f>
        <v>101.33717739897983</v>
      </c>
      <c r="Y563" s="11" t="str">
        <f>IF(tblSalaries[[#This Row],[Years of Experience]]="",0,"0")</f>
        <v>0</v>
      </c>
      <c r="Z563"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563" s="11">
        <f>IF(tblSalaries[[#This Row],[Salary in USD]]&lt;1000,1,0)</f>
        <v>0</v>
      </c>
      <c r="AB563" s="11">
        <f>IF(AND(tblSalaries[[#This Row],[Salary in USD]]&gt;1000,tblSalaries[[#This Row],[Salary in USD]]&lt;2000),1,0)</f>
        <v>0</v>
      </c>
    </row>
    <row r="564" spans="2:28" ht="15" customHeight="1">
      <c r="B564" t="s">
        <v>2567</v>
      </c>
      <c r="C564" s="1">
        <v>41055.283321759256</v>
      </c>
      <c r="D564" s="4" t="s">
        <v>669</v>
      </c>
      <c r="E564">
        <v>80000</v>
      </c>
      <c r="F564" t="s">
        <v>670</v>
      </c>
      <c r="G564">
        <f>tblSalaries[[#This Row],[clean Salary (in local currency)]]*VLOOKUP(tblSalaries[[#This Row],[Currency]],tblXrate[],2,FALSE)</f>
        <v>63807.047488395103</v>
      </c>
      <c r="H564" t="s">
        <v>671</v>
      </c>
      <c r="I564" t="s">
        <v>20</v>
      </c>
      <c r="J564" t="s">
        <v>672</v>
      </c>
      <c r="K564" t="str">
        <f>VLOOKUP(tblSalaries[[#This Row],[Where do you work]],tblCountries[[Actual]:[Mapping]],2,FALSE)</f>
        <v>New Zealand</v>
      </c>
      <c r="L564" t="s">
        <v>9</v>
      </c>
      <c r="M564">
        <v>23</v>
      </c>
      <c r="O564" s="10" t="str">
        <f>IF(ISERROR(FIND("1",tblSalaries[[#This Row],[How many hours of a day you work on Excel]])),"",1)</f>
        <v/>
      </c>
      <c r="P564" s="11" t="str">
        <f>IF(ISERROR(FIND("2",tblSalaries[[#This Row],[How many hours of a day you work on Excel]])),"",2)</f>
        <v/>
      </c>
      <c r="Q564" s="10" t="str">
        <f>IF(ISERROR(FIND("3",tblSalaries[[#This Row],[How many hours of a day you work on Excel]])),"",3)</f>
        <v/>
      </c>
      <c r="R564" s="10">
        <f>IF(ISERROR(FIND("4",tblSalaries[[#This Row],[How many hours of a day you work on Excel]])),"",4)</f>
        <v>4</v>
      </c>
      <c r="S564" s="10" t="str">
        <f>IF(ISERROR(FIND("5",tblSalaries[[#This Row],[How many hours of a day you work on Excel]])),"",5)</f>
        <v/>
      </c>
      <c r="T564" s="10">
        <f>IF(ISERROR(FIND("6",tblSalaries[[#This Row],[How many hours of a day you work on Excel]])),"",6)</f>
        <v>6</v>
      </c>
      <c r="U564" s="11" t="str">
        <f>IF(ISERROR(FIND("7",tblSalaries[[#This Row],[How many hours of a day you work on Excel]])),"",7)</f>
        <v/>
      </c>
      <c r="V564" s="11" t="str">
        <f>IF(ISERROR(FIND("8",tblSalaries[[#This Row],[How many hours of a day you work on Excel]])),"",8)</f>
        <v/>
      </c>
      <c r="W564" s="11">
        <f>IF(MAX(tblSalaries[[#This Row],[1 hour]:[8 hours]])=0,#N/A,MAX(tblSalaries[[#This Row],[1 hour]:[8 hours]]))</f>
        <v>6</v>
      </c>
      <c r="X564" s="11">
        <f>IF(ISERROR(tblSalaries[[#This Row],[max h]]),1,tblSalaries[[#This Row],[Salary in USD]]/tblSalaries[[#This Row],[max h]]/260)</f>
        <v>40.901953518201992</v>
      </c>
      <c r="Y564" s="11" t="str">
        <f>IF(tblSalaries[[#This Row],[Years of Experience]]="",0,"0")</f>
        <v>0</v>
      </c>
      <c r="Z564"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564" s="11">
        <f>IF(tblSalaries[[#This Row],[Salary in USD]]&lt;1000,1,0)</f>
        <v>0</v>
      </c>
      <c r="AB564" s="11">
        <f>IF(AND(tblSalaries[[#This Row],[Salary in USD]]&gt;1000,tblSalaries[[#This Row],[Salary in USD]]&lt;2000),1,0)</f>
        <v>0</v>
      </c>
    </row>
    <row r="565" spans="2:28" ht="15" customHeight="1">
      <c r="B565" t="s">
        <v>2568</v>
      </c>
      <c r="C565" s="1">
        <v>41055.284988425927</v>
      </c>
      <c r="D565" s="4">
        <v>38000</v>
      </c>
      <c r="E565">
        <v>38000</v>
      </c>
      <c r="F565" t="s">
        <v>6</v>
      </c>
      <c r="G565">
        <f>tblSalaries[[#This Row],[clean Salary (in local currency)]]*VLOOKUP(tblSalaries[[#This Row],[Currency]],tblXrate[],2,FALSE)</f>
        <v>38000</v>
      </c>
      <c r="H565" t="s">
        <v>673</v>
      </c>
      <c r="I565" t="s">
        <v>20</v>
      </c>
      <c r="J565" t="s">
        <v>15</v>
      </c>
      <c r="K565" t="str">
        <f>VLOOKUP(tblSalaries[[#This Row],[Where do you work]],tblCountries[[Actual]:[Mapping]],2,FALSE)</f>
        <v>USA</v>
      </c>
      <c r="L565" t="s">
        <v>13</v>
      </c>
      <c r="M565">
        <v>11</v>
      </c>
      <c r="O565" s="10" t="str">
        <f>IF(ISERROR(FIND("1",tblSalaries[[#This Row],[How many hours of a day you work on Excel]])),"",1)</f>
        <v/>
      </c>
      <c r="P565" s="11" t="str">
        <f>IF(ISERROR(FIND("2",tblSalaries[[#This Row],[How many hours of a day you work on Excel]])),"",2)</f>
        <v/>
      </c>
      <c r="Q565" s="10" t="str">
        <f>IF(ISERROR(FIND("3",tblSalaries[[#This Row],[How many hours of a day you work on Excel]])),"",3)</f>
        <v/>
      </c>
      <c r="R565" s="10" t="str">
        <f>IF(ISERROR(FIND("4",tblSalaries[[#This Row],[How many hours of a day you work on Excel]])),"",4)</f>
        <v/>
      </c>
      <c r="S565" s="10" t="str">
        <f>IF(ISERROR(FIND("5",tblSalaries[[#This Row],[How many hours of a day you work on Excel]])),"",5)</f>
        <v/>
      </c>
      <c r="T565" s="10" t="str">
        <f>IF(ISERROR(FIND("6",tblSalaries[[#This Row],[How many hours of a day you work on Excel]])),"",6)</f>
        <v/>
      </c>
      <c r="U565" s="11" t="str">
        <f>IF(ISERROR(FIND("7",tblSalaries[[#This Row],[How many hours of a day you work on Excel]])),"",7)</f>
        <v/>
      </c>
      <c r="V565" s="11">
        <f>IF(ISERROR(FIND("8",tblSalaries[[#This Row],[How many hours of a day you work on Excel]])),"",8)</f>
        <v>8</v>
      </c>
      <c r="W565" s="11">
        <f>IF(MAX(tblSalaries[[#This Row],[1 hour]:[8 hours]])=0,#N/A,MAX(tblSalaries[[#This Row],[1 hour]:[8 hours]]))</f>
        <v>8</v>
      </c>
      <c r="X565" s="11">
        <f>IF(ISERROR(tblSalaries[[#This Row],[max h]]),1,tblSalaries[[#This Row],[Salary in USD]]/tblSalaries[[#This Row],[max h]]/260)</f>
        <v>18.26923076923077</v>
      </c>
      <c r="Y565" s="11" t="str">
        <f>IF(tblSalaries[[#This Row],[Years of Experience]]="",0,"0")</f>
        <v>0</v>
      </c>
      <c r="Z565"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565" s="11">
        <f>IF(tblSalaries[[#This Row],[Salary in USD]]&lt;1000,1,0)</f>
        <v>0</v>
      </c>
      <c r="AB565" s="11">
        <f>IF(AND(tblSalaries[[#This Row],[Salary in USD]]&gt;1000,tblSalaries[[#This Row],[Salary in USD]]&lt;2000),1,0)</f>
        <v>0</v>
      </c>
    </row>
    <row r="566" spans="2:28" ht="15" customHeight="1">
      <c r="B566" t="s">
        <v>2569</v>
      </c>
      <c r="C566" s="1">
        <v>41055.287962962961</v>
      </c>
      <c r="D566" s="4">
        <v>90000</v>
      </c>
      <c r="E566">
        <v>90000</v>
      </c>
      <c r="F566" t="s">
        <v>6</v>
      </c>
      <c r="G566">
        <f>tblSalaries[[#This Row],[clean Salary (in local currency)]]*VLOOKUP(tblSalaries[[#This Row],[Currency]],tblXrate[],2,FALSE)</f>
        <v>90000</v>
      </c>
      <c r="H566" t="s">
        <v>674</v>
      </c>
      <c r="I566" t="s">
        <v>52</v>
      </c>
      <c r="J566" t="s">
        <v>15</v>
      </c>
      <c r="K566" t="str">
        <f>VLOOKUP(tblSalaries[[#This Row],[Where do you work]],tblCountries[[Actual]:[Mapping]],2,FALSE)</f>
        <v>USA</v>
      </c>
      <c r="L566" t="s">
        <v>9</v>
      </c>
      <c r="M566">
        <v>6</v>
      </c>
      <c r="O566" s="10" t="str">
        <f>IF(ISERROR(FIND("1",tblSalaries[[#This Row],[How many hours of a day you work on Excel]])),"",1)</f>
        <v/>
      </c>
      <c r="P566" s="11" t="str">
        <f>IF(ISERROR(FIND("2",tblSalaries[[#This Row],[How many hours of a day you work on Excel]])),"",2)</f>
        <v/>
      </c>
      <c r="Q566" s="10" t="str">
        <f>IF(ISERROR(FIND("3",tblSalaries[[#This Row],[How many hours of a day you work on Excel]])),"",3)</f>
        <v/>
      </c>
      <c r="R566" s="10">
        <f>IF(ISERROR(FIND("4",tblSalaries[[#This Row],[How many hours of a day you work on Excel]])),"",4)</f>
        <v>4</v>
      </c>
      <c r="S566" s="10" t="str">
        <f>IF(ISERROR(FIND("5",tblSalaries[[#This Row],[How many hours of a day you work on Excel]])),"",5)</f>
        <v/>
      </c>
      <c r="T566" s="10">
        <f>IF(ISERROR(FIND("6",tblSalaries[[#This Row],[How many hours of a day you work on Excel]])),"",6)</f>
        <v>6</v>
      </c>
      <c r="U566" s="11" t="str">
        <f>IF(ISERROR(FIND("7",tblSalaries[[#This Row],[How many hours of a day you work on Excel]])),"",7)</f>
        <v/>
      </c>
      <c r="V566" s="11" t="str">
        <f>IF(ISERROR(FIND("8",tblSalaries[[#This Row],[How many hours of a day you work on Excel]])),"",8)</f>
        <v/>
      </c>
      <c r="W566" s="11">
        <f>IF(MAX(tblSalaries[[#This Row],[1 hour]:[8 hours]])=0,#N/A,MAX(tblSalaries[[#This Row],[1 hour]:[8 hours]]))</f>
        <v>6</v>
      </c>
      <c r="X566" s="11">
        <f>IF(ISERROR(tblSalaries[[#This Row],[max h]]),1,tblSalaries[[#This Row],[Salary in USD]]/tblSalaries[[#This Row],[max h]]/260)</f>
        <v>57.692307692307693</v>
      </c>
      <c r="Y566" s="11" t="str">
        <f>IF(tblSalaries[[#This Row],[Years of Experience]]="",0,"0")</f>
        <v>0</v>
      </c>
      <c r="Z566"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566" s="11">
        <f>IF(tblSalaries[[#This Row],[Salary in USD]]&lt;1000,1,0)</f>
        <v>0</v>
      </c>
      <c r="AB566" s="11">
        <f>IF(AND(tblSalaries[[#This Row],[Salary in USD]]&gt;1000,tblSalaries[[#This Row],[Salary in USD]]&lt;2000),1,0)</f>
        <v>0</v>
      </c>
    </row>
    <row r="567" spans="2:28" ht="15" customHeight="1">
      <c r="B567" t="s">
        <v>2570</v>
      </c>
      <c r="C567" s="1">
        <v>41055.289687500001</v>
      </c>
      <c r="D567" s="4" t="s">
        <v>675</v>
      </c>
      <c r="E567">
        <v>28800</v>
      </c>
      <c r="F567" t="s">
        <v>69</v>
      </c>
      <c r="G567">
        <f>tblSalaries[[#This Row],[clean Salary (in local currency)]]*VLOOKUP(tblSalaries[[#This Row],[Currency]],tblXrate[],2,FALSE)</f>
        <v>45393.934235537781</v>
      </c>
      <c r="H567" t="s">
        <v>642</v>
      </c>
      <c r="I567" t="s">
        <v>52</v>
      </c>
      <c r="J567" t="s">
        <v>71</v>
      </c>
      <c r="K567" t="str">
        <f>VLOOKUP(tblSalaries[[#This Row],[Where do you work]],tblCountries[[Actual]:[Mapping]],2,FALSE)</f>
        <v>UK</v>
      </c>
      <c r="L567" t="s">
        <v>9</v>
      </c>
      <c r="M567">
        <v>27</v>
      </c>
      <c r="O567" s="10" t="str">
        <f>IF(ISERROR(FIND("1",tblSalaries[[#This Row],[How many hours of a day you work on Excel]])),"",1)</f>
        <v/>
      </c>
      <c r="P567" s="11" t="str">
        <f>IF(ISERROR(FIND("2",tblSalaries[[#This Row],[How many hours of a day you work on Excel]])),"",2)</f>
        <v/>
      </c>
      <c r="Q567" s="10" t="str">
        <f>IF(ISERROR(FIND("3",tblSalaries[[#This Row],[How many hours of a day you work on Excel]])),"",3)</f>
        <v/>
      </c>
      <c r="R567" s="10">
        <f>IF(ISERROR(FIND("4",tblSalaries[[#This Row],[How many hours of a day you work on Excel]])),"",4)</f>
        <v>4</v>
      </c>
      <c r="S567" s="10" t="str">
        <f>IF(ISERROR(FIND("5",tblSalaries[[#This Row],[How many hours of a day you work on Excel]])),"",5)</f>
        <v/>
      </c>
      <c r="T567" s="10">
        <f>IF(ISERROR(FIND("6",tblSalaries[[#This Row],[How many hours of a day you work on Excel]])),"",6)</f>
        <v>6</v>
      </c>
      <c r="U567" s="11" t="str">
        <f>IF(ISERROR(FIND("7",tblSalaries[[#This Row],[How many hours of a day you work on Excel]])),"",7)</f>
        <v/>
      </c>
      <c r="V567" s="11" t="str">
        <f>IF(ISERROR(FIND("8",tblSalaries[[#This Row],[How many hours of a day you work on Excel]])),"",8)</f>
        <v/>
      </c>
      <c r="W567" s="11">
        <f>IF(MAX(tblSalaries[[#This Row],[1 hour]:[8 hours]])=0,#N/A,MAX(tblSalaries[[#This Row],[1 hour]:[8 hours]]))</f>
        <v>6</v>
      </c>
      <c r="X567" s="11">
        <f>IF(ISERROR(tblSalaries[[#This Row],[max h]]),1,tblSalaries[[#This Row],[Salary in USD]]/tblSalaries[[#This Row],[max h]]/260)</f>
        <v>29.098675792011399</v>
      </c>
      <c r="Y567" s="11" t="str">
        <f>IF(tblSalaries[[#This Row],[Years of Experience]]="",0,"0")</f>
        <v>0</v>
      </c>
      <c r="Z567"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567" s="11">
        <f>IF(tblSalaries[[#This Row],[Salary in USD]]&lt;1000,1,0)</f>
        <v>0</v>
      </c>
      <c r="AB567" s="11">
        <f>IF(AND(tblSalaries[[#This Row],[Salary in USD]]&gt;1000,tblSalaries[[#This Row],[Salary in USD]]&lt;2000),1,0)</f>
        <v>0</v>
      </c>
    </row>
    <row r="568" spans="2:28" ht="15" customHeight="1">
      <c r="B568" t="s">
        <v>2571</v>
      </c>
      <c r="C568" s="1">
        <v>41055.29247685185</v>
      </c>
      <c r="D568" s="4" t="s">
        <v>676</v>
      </c>
      <c r="E568">
        <v>21000</v>
      </c>
      <c r="F568" t="s">
        <v>69</v>
      </c>
      <c r="G568">
        <f>tblSalaries[[#This Row],[clean Salary (in local currency)]]*VLOOKUP(tblSalaries[[#This Row],[Currency]],tblXrate[],2,FALSE)</f>
        <v>33099.743713412965</v>
      </c>
      <c r="H568" t="s">
        <v>108</v>
      </c>
      <c r="I568" t="s">
        <v>20</v>
      </c>
      <c r="J568" t="s">
        <v>71</v>
      </c>
      <c r="K568" t="str">
        <f>VLOOKUP(tblSalaries[[#This Row],[Where do you work]],tblCountries[[Actual]:[Mapping]],2,FALSE)</f>
        <v>UK</v>
      </c>
      <c r="L568" t="s">
        <v>13</v>
      </c>
      <c r="M568">
        <v>10</v>
      </c>
      <c r="O568" s="10" t="str">
        <f>IF(ISERROR(FIND("1",tblSalaries[[#This Row],[How many hours of a day you work on Excel]])),"",1)</f>
        <v/>
      </c>
      <c r="P568" s="11" t="str">
        <f>IF(ISERROR(FIND("2",tblSalaries[[#This Row],[How many hours of a day you work on Excel]])),"",2)</f>
        <v/>
      </c>
      <c r="Q568" s="10" t="str">
        <f>IF(ISERROR(FIND("3",tblSalaries[[#This Row],[How many hours of a day you work on Excel]])),"",3)</f>
        <v/>
      </c>
      <c r="R568" s="10" t="str">
        <f>IF(ISERROR(FIND("4",tblSalaries[[#This Row],[How many hours of a day you work on Excel]])),"",4)</f>
        <v/>
      </c>
      <c r="S568" s="10" t="str">
        <f>IF(ISERROR(FIND("5",tblSalaries[[#This Row],[How many hours of a day you work on Excel]])),"",5)</f>
        <v/>
      </c>
      <c r="T568" s="10" t="str">
        <f>IF(ISERROR(FIND("6",tblSalaries[[#This Row],[How many hours of a day you work on Excel]])),"",6)</f>
        <v/>
      </c>
      <c r="U568" s="11" t="str">
        <f>IF(ISERROR(FIND("7",tblSalaries[[#This Row],[How many hours of a day you work on Excel]])),"",7)</f>
        <v/>
      </c>
      <c r="V568" s="11">
        <f>IF(ISERROR(FIND("8",tblSalaries[[#This Row],[How many hours of a day you work on Excel]])),"",8)</f>
        <v>8</v>
      </c>
      <c r="W568" s="11">
        <f>IF(MAX(tblSalaries[[#This Row],[1 hour]:[8 hours]])=0,#N/A,MAX(tblSalaries[[#This Row],[1 hour]:[8 hours]]))</f>
        <v>8</v>
      </c>
      <c r="X568" s="11">
        <f>IF(ISERROR(tblSalaries[[#This Row],[max h]]),1,tblSalaries[[#This Row],[Salary in USD]]/tblSalaries[[#This Row],[max h]]/260)</f>
        <v>15.913338323756234</v>
      </c>
      <c r="Y568" s="11" t="str">
        <f>IF(tblSalaries[[#This Row],[Years of Experience]]="",0,"0")</f>
        <v>0</v>
      </c>
      <c r="Z568"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568" s="11">
        <f>IF(tblSalaries[[#This Row],[Salary in USD]]&lt;1000,1,0)</f>
        <v>0</v>
      </c>
      <c r="AB568" s="11">
        <f>IF(AND(tblSalaries[[#This Row],[Salary in USD]]&gt;1000,tblSalaries[[#This Row],[Salary in USD]]&lt;2000),1,0)</f>
        <v>0</v>
      </c>
    </row>
    <row r="569" spans="2:28" ht="15" customHeight="1">
      <c r="B569" t="s">
        <v>2572</v>
      </c>
      <c r="C569" s="1">
        <v>41055.296412037038</v>
      </c>
      <c r="D569" s="4" t="s">
        <v>677</v>
      </c>
      <c r="E569">
        <v>4285</v>
      </c>
      <c r="F569" t="s">
        <v>6</v>
      </c>
      <c r="G569">
        <f>tblSalaries[[#This Row],[clean Salary (in local currency)]]*VLOOKUP(tblSalaries[[#This Row],[Currency]],tblXrate[],2,FALSE)</f>
        <v>4285</v>
      </c>
      <c r="H569" t="s">
        <v>678</v>
      </c>
      <c r="I569" t="s">
        <v>20</v>
      </c>
      <c r="J569" t="s">
        <v>8</v>
      </c>
      <c r="K569" t="str">
        <f>VLOOKUP(tblSalaries[[#This Row],[Where do you work]],tblCountries[[Actual]:[Mapping]],2,FALSE)</f>
        <v>India</v>
      </c>
      <c r="L569" t="s">
        <v>13</v>
      </c>
      <c r="M569">
        <v>6</v>
      </c>
      <c r="O569" s="10" t="str">
        <f>IF(ISERROR(FIND("1",tblSalaries[[#This Row],[How many hours of a day you work on Excel]])),"",1)</f>
        <v/>
      </c>
      <c r="P569" s="11" t="str">
        <f>IF(ISERROR(FIND("2",tblSalaries[[#This Row],[How many hours of a day you work on Excel]])),"",2)</f>
        <v/>
      </c>
      <c r="Q569" s="10" t="str">
        <f>IF(ISERROR(FIND("3",tblSalaries[[#This Row],[How many hours of a day you work on Excel]])),"",3)</f>
        <v/>
      </c>
      <c r="R569" s="10" t="str">
        <f>IF(ISERROR(FIND("4",tblSalaries[[#This Row],[How many hours of a day you work on Excel]])),"",4)</f>
        <v/>
      </c>
      <c r="S569" s="10" t="str">
        <f>IF(ISERROR(FIND("5",tblSalaries[[#This Row],[How many hours of a day you work on Excel]])),"",5)</f>
        <v/>
      </c>
      <c r="T569" s="10" t="str">
        <f>IF(ISERROR(FIND("6",tblSalaries[[#This Row],[How many hours of a day you work on Excel]])),"",6)</f>
        <v/>
      </c>
      <c r="U569" s="11" t="str">
        <f>IF(ISERROR(FIND("7",tblSalaries[[#This Row],[How many hours of a day you work on Excel]])),"",7)</f>
        <v/>
      </c>
      <c r="V569" s="11">
        <f>IF(ISERROR(FIND("8",tblSalaries[[#This Row],[How many hours of a day you work on Excel]])),"",8)</f>
        <v>8</v>
      </c>
      <c r="W569" s="11">
        <f>IF(MAX(tblSalaries[[#This Row],[1 hour]:[8 hours]])=0,#N/A,MAX(tblSalaries[[#This Row],[1 hour]:[8 hours]]))</f>
        <v>8</v>
      </c>
      <c r="X569" s="11">
        <f>IF(ISERROR(tblSalaries[[#This Row],[max h]]),1,tblSalaries[[#This Row],[Salary in USD]]/tblSalaries[[#This Row],[max h]]/260)</f>
        <v>2.0600961538461537</v>
      </c>
      <c r="Y569" s="11" t="str">
        <f>IF(tblSalaries[[#This Row],[Years of Experience]]="",0,"0")</f>
        <v>0</v>
      </c>
      <c r="Z569"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569" s="11">
        <f>IF(tblSalaries[[#This Row],[Salary in USD]]&lt;1000,1,0)</f>
        <v>0</v>
      </c>
      <c r="AB569" s="11">
        <f>IF(AND(tblSalaries[[#This Row],[Salary in USD]]&gt;1000,tblSalaries[[#This Row],[Salary in USD]]&lt;2000),1,0)</f>
        <v>0</v>
      </c>
    </row>
    <row r="570" spans="2:28" ht="15" customHeight="1">
      <c r="B570" t="s">
        <v>2573</v>
      </c>
      <c r="C570" s="1">
        <v>41055.301412037035</v>
      </c>
      <c r="D570" s="4">
        <v>6000</v>
      </c>
      <c r="E570">
        <v>6000</v>
      </c>
      <c r="F570" t="s">
        <v>6</v>
      </c>
      <c r="G570">
        <f>tblSalaries[[#This Row],[clean Salary (in local currency)]]*VLOOKUP(tblSalaries[[#This Row],[Currency]],tblXrate[],2,FALSE)</f>
        <v>6000</v>
      </c>
      <c r="H570" t="s">
        <v>679</v>
      </c>
      <c r="I570" t="s">
        <v>52</v>
      </c>
      <c r="J570" t="s">
        <v>680</v>
      </c>
      <c r="K570" t="str">
        <f>VLOOKUP(tblSalaries[[#This Row],[Where do you work]],tblCountries[[Actual]:[Mapping]],2,FALSE)</f>
        <v>Guyana</v>
      </c>
      <c r="L570" t="s">
        <v>25</v>
      </c>
      <c r="M570">
        <v>20</v>
      </c>
      <c r="O570" s="10">
        <f>IF(ISERROR(FIND("1",tblSalaries[[#This Row],[How many hours of a day you work on Excel]])),"",1)</f>
        <v>1</v>
      </c>
      <c r="P570" s="11">
        <f>IF(ISERROR(FIND("2",tblSalaries[[#This Row],[How many hours of a day you work on Excel]])),"",2)</f>
        <v>2</v>
      </c>
      <c r="Q570" s="10" t="str">
        <f>IF(ISERROR(FIND("3",tblSalaries[[#This Row],[How many hours of a day you work on Excel]])),"",3)</f>
        <v/>
      </c>
      <c r="R570" s="10" t="str">
        <f>IF(ISERROR(FIND("4",tblSalaries[[#This Row],[How many hours of a day you work on Excel]])),"",4)</f>
        <v/>
      </c>
      <c r="S570" s="10" t="str">
        <f>IF(ISERROR(FIND("5",tblSalaries[[#This Row],[How many hours of a day you work on Excel]])),"",5)</f>
        <v/>
      </c>
      <c r="T570" s="10" t="str">
        <f>IF(ISERROR(FIND("6",tblSalaries[[#This Row],[How many hours of a day you work on Excel]])),"",6)</f>
        <v/>
      </c>
      <c r="U570" s="11" t="str">
        <f>IF(ISERROR(FIND("7",tblSalaries[[#This Row],[How many hours of a day you work on Excel]])),"",7)</f>
        <v/>
      </c>
      <c r="V570" s="11" t="str">
        <f>IF(ISERROR(FIND("8",tblSalaries[[#This Row],[How many hours of a day you work on Excel]])),"",8)</f>
        <v/>
      </c>
      <c r="W570" s="11">
        <f>IF(MAX(tblSalaries[[#This Row],[1 hour]:[8 hours]])=0,#N/A,MAX(tblSalaries[[#This Row],[1 hour]:[8 hours]]))</f>
        <v>2</v>
      </c>
      <c r="X570" s="11">
        <f>IF(ISERROR(tblSalaries[[#This Row],[max h]]),1,tblSalaries[[#This Row],[Salary in USD]]/tblSalaries[[#This Row],[max h]]/260)</f>
        <v>11.538461538461538</v>
      </c>
      <c r="Y570" s="11" t="str">
        <f>IF(tblSalaries[[#This Row],[Years of Experience]]="",0,"0")</f>
        <v>0</v>
      </c>
      <c r="Z570"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570" s="11">
        <f>IF(tblSalaries[[#This Row],[Salary in USD]]&lt;1000,1,0)</f>
        <v>0</v>
      </c>
      <c r="AB570" s="11">
        <f>IF(AND(tblSalaries[[#This Row],[Salary in USD]]&gt;1000,tblSalaries[[#This Row],[Salary in USD]]&lt;2000),1,0)</f>
        <v>0</v>
      </c>
    </row>
    <row r="571" spans="2:28" ht="15" customHeight="1">
      <c r="B571" t="s">
        <v>2574</v>
      </c>
      <c r="C571" s="1">
        <v>41055.30263888889</v>
      </c>
      <c r="D571" s="4" t="s">
        <v>681</v>
      </c>
      <c r="E571">
        <v>22000</v>
      </c>
      <c r="F571" t="s">
        <v>82</v>
      </c>
      <c r="G571">
        <f>tblSalaries[[#This Row],[clean Salary (in local currency)]]*VLOOKUP(tblSalaries[[#This Row],[Currency]],tblXrate[],2,FALSE)</f>
        <v>22438.012440857987</v>
      </c>
      <c r="H571" t="s">
        <v>108</v>
      </c>
      <c r="I571" t="s">
        <v>20</v>
      </c>
      <c r="J571" t="s">
        <v>84</v>
      </c>
      <c r="K571" t="str">
        <f>VLOOKUP(tblSalaries[[#This Row],[Where do you work]],tblCountries[[Actual]:[Mapping]],2,FALSE)</f>
        <v>Australia</v>
      </c>
      <c r="L571" t="s">
        <v>9</v>
      </c>
      <c r="M571">
        <v>8</v>
      </c>
      <c r="O571" s="10" t="str">
        <f>IF(ISERROR(FIND("1",tblSalaries[[#This Row],[How many hours of a day you work on Excel]])),"",1)</f>
        <v/>
      </c>
      <c r="P571" s="11" t="str">
        <f>IF(ISERROR(FIND("2",tblSalaries[[#This Row],[How many hours of a day you work on Excel]])),"",2)</f>
        <v/>
      </c>
      <c r="Q571" s="10" t="str">
        <f>IF(ISERROR(FIND("3",tblSalaries[[#This Row],[How many hours of a day you work on Excel]])),"",3)</f>
        <v/>
      </c>
      <c r="R571" s="10">
        <f>IF(ISERROR(FIND("4",tblSalaries[[#This Row],[How many hours of a day you work on Excel]])),"",4)</f>
        <v>4</v>
      </c>
      <c r="S571" s="10" t="str">
        <f>IF(ISERROR(FIND("5",tblSalaries[[#This Row],[How many hours of a day you work on Excel]])),"",5)</f>
        <v/>
      </c>
      <c r="T571" s="10">
        <f>IF(ISERROR(FIND("6",tblSalaries[[#This Row],[How many hours of a day you work on Excel]])),"",6)</f>
        <v>6</v>
      </c>
      <c r="U571" s="11" t="str">
        <f>IF(ISERROR(FIND("7",tblSalaries[[#This Row],[How many hours of a day you work on Excel]])),"",7)</f>
        <v/>
      </c>
      <c r="V571" s="11" t="str">
        <f>IF(ISERROR(FIND("8",tblSalaries[[#This Row],[How many hours of a day you work on Excel]])),"",8)</f>
        <v/>
      </c>
      <c r="W571" s="11">
        <f>IF(MAX(tblSalaries[[#This Row],[1 hour]:[8 hours]])=0,#N/A,MAX(tblSalaries[[#This Row],[1 hour]:[8 hours]]))</f>
        <v>6</v>
      </c>
      <c r="X571" s="11">
        <f>IF(ISERROR(tblSalaries[[#This Row],[max h]]),1,tblSalaries[[#This Row],[Salary in USD]]/tblSalaries[[#This Row],[max h]]/260)</f>
        <v>14.383341308242299</v>
      </c>
      <c r="Y571" s="11" t="str">
        <f>IF(tblSalaries[[#This Row],[Years of Experience]]="",0,"0")</f>
        <v>0</v>
      </c>
      <c r="Z571"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571" s="11">
        <f>IF(tblSalaries[[#This Row],[Salary in USD]]&lt;1000,1,0)</f>
        <v>0</v>
      </c>
      <c r="AB571" s="11">
        <f>IF(AND(tblSalaries[[#This Row],[Salary in USD]]&gt;1000,tblSalaries[[#This Row],[Salary in USD]]&lt;2000),1,0)</f>
        <v>0</v>
      </c>
    </row>
    <row r="572" spans="2:28" ht="15" customHeight="1">
      <c r="B572" t="s">
        <v>2575</v>
      </c>
      <c r="C572" s="1">
        <v>41055.304826388892</v>
      </c>
      <c r="D572" s="4">
        <v>90000</v>
      </c>
      <c r="E572">
        <v>90000</v>
      </c>
      <c r="F572" t="s">
        <v>6</v>
      </c>
      <c r="G572">
        <f>tblSalaries[[#This Row],[clean Salary (in local currency)]]*VLOOKUP(tblSalaries[[#This Row],[Currency]],tblXrate[],2,FALSE)</f>
        <v>90000</v>
      </c>
      <c r="H572" t="s">
        <v>52</v>
      </c>
      <c r="I572" t="s">
        <v>52</v>
      </c>
      <c r="J572" t="s">
        <v>15</v>
      </c>
      <c r="K572" t="str">
        <f>VLOOKUP(tblSalaries[[#This Row],[Where do you work]],tblCountries[[Actual]:[Mapping]],2,FALSE)</f>
        <v>USA</v>
      </c>
      <c r="L572" t="s">
        <v>18</v>
      </c>
      <c r="M572">
        <v>15</v>
      </c>
      <c r="O572" s="10" t="str">
        <f>IF(ISERROR(FIND("1",tblSalaries[[#This Row],[How many hours of a day you work on Excel]])),"",1)</f>
        <v/>
      </c>
      <c r="P572" s="11">
        <f>IF(ISERROR(FIND("2",tblSalaries[[#This Row],[How many hours of a day you work on Excel]])),"",2)</f>
        <v>2</v>
      </c>
      <c r="Q572" s="10">
        <f>IF(ISERROR(FIND("3",tblSalaries[[#This Row],[How many hours of a day you work on Excel]])),"",3)</f>
        <v>3</v>
      </c>
      <c r="R572" s="10" t="str">
        <f>IF(ISERROR(FIND("4",tblSalaries[[#This Row],[How many hours of a day you work on Excel]])),"",4)</f>
        <v/>
      </c>
      <c r="S572" s="10" t="str">
        <f>IF(ISERROR(FIND("5",tblSalaries[[#This Row],[How many hours of a day you work on Excel]])),"",5)</f>
        <v/>
      </c>
      <c r="T572" s="10" t="str">
        <f>IF(ISERROR(FIND("6",tblSalaries[[#This Row],[How many hours of a day you work on Excel]])),"",6)</f>
        <v/>
      </c>
      <c r="U572" s="11" t="str">
        <f>IF(ISERROR(FIND("7",tblSalaries[[#This Row],[How many hours of a day you work on Excel]])),"",7)</f>
        <v/>
      </c>
      <c r="V572" s="11" t="str">
        <f>IF(ISERROR(FIND("8",tblSalaries[[#This Row],[How many hours of a day you work on Excel]])),"",8)</f>
        <v/>
      </c>
      <c r="W572" s="11">
        <f>IF(MAX(tblSalaries[[#This Row],[1 hour]:[8 hours]])=0,#N/A,MAX(tblSalaries[[#This Row],[1 hour]:[8 hours]]))</f>
        <v>3</v>
      </c>
      <c r="X572" s="11">
        <f>IF(ISERROR(tblSalaries[[#This Row],[max h]]),1,tblSalaries[[#This Row],[Salary in USD]]/tblSalaries[[#This Row],[max h]]/260)</f>
        <v>115.38461538461539</v>
      </c>
      <c r="Y572" s="11" t="str">
        <f>IF(tblSalaries[[#This Row],[Years of Experience]]="",0,"0")</f>
        <v>0</v>
      </c>
      <c r="Z572"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572" s="11">
        <f>IF(tblSalaries[[#This Row],[Salary in USD]]&lt;1000,1,0)</f>
        <v>0</v>
      </c>
      <c r="AB572" s="11">
        <f>IF(AND(tblSalaries[[#This Row],[Salary in USD]]&gt;1000,tblSalaries[[#This Row],[Salary in USD]]&lt;2000),1,0)</f>
        <v>0</v>
      </c>
    </row>
    <row r="573" spans="2:28" ht="15" customHeight="1">
      <c r="B573" t="s">
        <v>2576</v>
      </c>
      <c r="C573" s="1">
        <v>41055.307766203703</v>
      </c>
      <c r="D573" s="4">
        <v>150000</v>
      </c>
      <c r="E573">
        <v>150000</v>
      </c>
      <c r="F573" t="s">
        <v>6</v>
      </c>
      <c r="G573">
        <f>tblSalaries[[#This Row],[clean Salary (in local currency)]]*VLOOKUP(tblSalaries[[#This Row],[Currency]],tblXrate[],2,FALSE)</f>
        <v>150000</v>
      </c>
      <c r="H573" t="s">
        <v>29</v>
      </c>
      <c r="I573" t="s">
        <v>4001</v>
      </c>
      <c r="J573" t="s">
        <v>15</v>
      </c>
      <c r="K573" t="str">
        <f>VLOOKUP(tblSalaries[[#This Row],[Where do you work]],tblCountries[[Actual]:[Mapping]],2,FALSE)</f>
        <v>USA</v>
      </c>
      <c r="L573" t="s">
        <v>9</v>
      </c>
      <c r="M573">
        <v>22</v>
      </c>
      <c r="O573" s="10" t="str">
        <f>IF(ISERROR(FIND("1",tblSalaries[[#This Row],[How many hours of a day you work on Excel]])),"",1)</f>
        <v/>
      </c>
      <c r="P573" s="11" t="str">
        <f>IF(ISERROR(FIND("2",tblSalaries[[#This Row],[How many hours of a day you work on Excel]])),"",2)</f>
        <v/>
      </c>
      <c r="Q573" s="10" t="str">
        <f>IF(ISERROR(FIND("3",tblSalaries[[#This Row],[How many hours of a day you work on Excel]])),"",3)</f>
        <v/>
      </c>
      <c r="R573" s="10">
        <f>IF(ISERROR(FIND("4",tblSalaries[[#This Row],[How many hours of a day you work on Excel]])),"",4)</f>
        <v>4</v>
      </c>
      <c r="S573" s="10" t="str">
        <f>IF(ISERROR(FIND("5",tblSalaries[[#This Row],[How many hours of a day you work on Excel]])),"",5)</f>
        <v/>
      </c>
      <c r="T573" s="10">
        <f>IF(ISERROR(FIND("6",tblSalaries[[#This Row],[How many hours of a day you work on Excel]])),"",6)</f>
        <v>6</v>
      </c>
      <c r="U573" s="11" t="str">
        <f>IF(ISERROR(FIND("7",tblSalaries[[#This Row],[How many hours of a day you work on Excel]])),"",7)</f>
        <v/>
      </c>
      <c r="V573" s="11" t="str">
        <f>IF(ISERROR(FIND("8",tblSalaries[[#This Row],[How many hours of a day you work on Excel]])),"",8)</f>
        <v/>
      </c>
      <c r="W573" s="11">
        <f>IF(MAX(tblSalaries[[#This Row],[1 hour]:[8 hours]])=0,#N/A,MAX(tblSalaries[[#This Row],[1 hour]:[8 hours]]))</f>
        <v>6</v>
      </c>
      <c r="X573" s="11">
        <f>IF(ISERROR(tblSalaries[[#This Row],[max h]]),1,tblSalaries[[#This Row],[Salary in USD]]/tblSalaries[[#This Row],[max h]]/260)</f>
        <v>96.15384615384616</v>
      </c>
      <c r="Y573" s="11" t="str">
        <f>IF(tblSalaries[[#This Row],[Years of Experience]]="",0,"0")</f>
        <v>0</v>
      </c>
      <c r="Z573"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573" s="11">
        <f>IF(tblSalaries[[#This Row],[Salary in USD]]&lt;1000,1,0)</f>
        <v>0</v>
      </c>
      <c r="AB573" s="11">
        <f>IF(AND(tblSalaries[[#This Row],[Salary in USD]]&gt;1000,tblSalaries[[#This Row],[Salary in USD]]&lt;2000),1,0)</f>
        <v>0</v>
      </c>
    </row>
    <row r="574" spans="2:28" ht="15" customHeight="1">
      <c r="B574" t="s">
        <v>2577</v>
      </c>
      <c r="C574" s="1">
        <v>41055.314108796294</v>
      </c>
      <c r="D574" s="4">
        <v>130000</v>
      </c>
      <c r="E574">
        <v>130000</v>
      </c>
      <c r="F574" t="s">
        <v>82</v>
      </c>
      <c r="G574">
        <f>tblSalaries[[#This Row],[clean Salary (in local currency)]]*VLOOKUP(tblSalaries[[#This Row],[Currency]],tblXrate[],2,FALSE)</f>
        <v>132588.25533234264</v>
      </c>
      <c r="H574" t="s">
        <v>310</v>
      </c>
      <c r="I574" t="s">
        <v>310</v>
      </c>
      <c r="J574" t="s">
        <v>84</v>
      </c>
      <c r="K574" t="str">
        <f>VLOOKUP(tblSalaries[[#This Row],[Where do you work]],tblCountries[[Actual]:[Mapping]],2,FALSE)</f>
        <v>Australia</v>
      </c>
      <c r="L574" t="s">
        <v>18</v>
      </c>
      <c r="M574">
        <v>27</v>
      </c>
      <c r="O574" s="10" t="str">
        <f>IF(ISERROR(FIND("1",tblSalaries[[#This Row],[How many hours of a day you work on Excel]])),"",1)</f>
        <v/>
      </c>
      <c r="P574" s="11">
        <f>IF(ISERROR(FIND("2",tblSalaries[[#This Row],[How many hours of a day you work on Excel]])),"",2)</f>
        <v>2</v>
      </c>
      <c r="Q574" s="10">
        <f>IF(ISERROR(FIND("3",tblSalaries[[#This Row],[How many hours of a day you work on Excel]])),"",3)</f>
        <v>3</v>
      </c>
      <c r="R574" s="10" t="str">
        <f>IF(ISERROR(FIND("4",tblSalaries[[#This Row],[How many hours of a day you work on Excel]])),"",4)</f>
        <v/>
      </c>
      <c r="S574" s="10" t="str">
        <f>IF(ISERROR(FIND("5",tblSalaries[[#This Row],[How many hours of a day you work on Excel]])),"",5)</f>
        <v/>
      </c>
      <c r="T574" s="10" t="str">
        <f>IF(ISERROR(FIND("6",tblSalaries[[#This Row],[How many hours of a day you work on Excel]])),"",6)</f>
        <v/>
      </c>
      <c r="U574" s="11" t="str">
        <f>IF(ISERROR(FIND("7",tblSalaries[[#This Row],[How many hours of a day you work on Excel]])),"",7)</f>
        <v/>
      </c>
      <c r="V574" s="11" t="str">
        <f>IF(ISERROR(FIND("8",tblSalaries[[#This Row],[How many hours of a day you work on Excel]])),"",8)</f>
        <v/>
      </c>
      <c r="W574" s="11">
        <f>IF(MAX(tblSalaries[[#This Row],[1 hour]:[8 hours]])=0,#N/A,MAX(tblSalaries[[#This Row],[1 hour]:[8 hours]]))</f>
        <v>3</v>
      </c>
      <c r="X574" s="11">
        <f>IF(ISERROR(tblSalaries[[#This Row],[max h]]),1,tblSalaries[[#This Row],[Salary in USD]]/tblSalaries[[#This Row],[max h]]/260)</f>
        <v>169.98494273377261</v>
      </c>
      <c r="Y574" s="11" t="str">
        <f>IF(tblSalaries[[#This Row],[Years of Experience]]="",0,"0")</f>
        <v>0</v>
      </c>
      <c r="Z574"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574" s="11">
        <f>IF(tblSalaries[[#This Row],[Salary in USD]]&lt;1000,1,0)</f>
        <v>0</v>
      </c>
      <c r="AB574" s="11">
        <f>IF(AND(tblSalaries[[#This Row],[Salary in USD]]&gt;1000,tblSalaries[[#This Row],[Salary in USD]]&lt;2000),1,0)</f>
        <v>0</v>
      </c>
    </row>
    <row r="575" spans="2:28" ht="15" customHeight="1">
      <c r="B575" t="s">
        <v>2578</v>
      </c>
      <c r="C575" s="1">
        <v>41055.316932870373</v>
      </c>
      <c r="D575" s="4">
        <v>45000</v>
      </c>
      <c r="E575">
        <v>45000</v>
      </c>
      <c r="F575" t="s">
        <v>6</v>
      </c>
      <c r="G575">
        <f>tblSalaries[[#This Row],[clean Salary (in local currency)]]*VLOOKUP(tblSalaries[[#This Row],[Currency]],tblXrate[],2,FALSE)</f>
        <v>45000</v>
      </c>
      <c r="H575" t="s">
        <v>42</v>
      </c>
      <c r="I575" t="s">
        <v>20</v>
      </c>
      <c r="J575" t="s">
        <v>15</v>
      </c>
      <c r="K575" t="str">
        <f>VLOOKUP(tblSalaries[[#This Row],[Where do you work]],tblCountries[[Actual]:[Mapping]],2,FALSE)</f>
        <v>USA</v>
      </c>
      <c r="L575" t="s">
        <v>9</v>
      </c>
      <c r="M575">
        <v>3</v>
      </c>
      <c r="O575" s="10" t="str">
        <f>IF(ISERROR(FIND("1",tblSalaries[[#This Row],[How many hours of a day you work on Excel]])),"",1)</f>
        <v/>
      </c>
      <c r="P575" s="11" t="str">
        <f>IF(ISERROR(FIND("2",tblSalaries[[#This Row],[How many hours of a day you work on Excel]])),"",2)</f>
        <v/>
      </c>
      <c r="Q575" s="10" t="str">
        <f>IF(ISERROR(FIND("3",tblSalaries[[#This Row],[How many hours of a day you work on Excel]])),"",3)</f>
        <v/>
      </c>
      <c r="R575" s="10">
        <f>IF(ISERROR(FIND("4",tblSalaries[[#This Row],[How many hours of a day you work on Excel]])),"",4)</f>
        <v>4</v>
      </c>
      <c r="S575" s="10" t="str">
        <f>IF(ISERROR(FIND("5",tblSalaries[[#This Row],[How many hours of a day you work on Excel]])),"",5)</f>
        <v/>
      </c>
      <c r="T575" s="10">
        <f>IF(ISERROR(FIND("6",tblSalaries[[#This Row],[How many hours of a day you work on Excel]])),"",6)</f>
        <v>6</v>
      </c>
      <c r="U575" s="11" t="str">
        <f>IF(ISERROR(FIND("7",tblSalaries[[#This Row],[How many hours of a day you work on Excel]])),"",7)</f>
        <v/>
      </c>
      <c r="V575" s="11" t="str">
        <f>IF(ISERROR(FIND("8",tblSalaries[[#This Row],[How many hours of a day you work on Excel]])),"",8)</f>
        <v/>
      </c>
      <c r="W575" s="11">
        <f>IF(MAX(tblSalaries[[#This Row],[1 hour]:[8 hours]])=0,#N/A,MAX(tblSalaries[[#This Row],[1 hour]:[8 hours]]))</f>
        <v>6</v>
      </c>
      <c r="X575" s="11">
        <f>IF(ISERROR(tblSalaries[[#This Row],[max h]]),1,tblSalaries[[#This Row],[Salary in USD]]/tblSalaries[[#This Row],[max h]]/260)</f>
        <v>28.846153846153847</v>
      </c>
      <c r="Y575" s="11" t="str">
        <f>IF(tblSalaries[[#This Row],[Years of Experience]]="",0,"0")</f>
        <v>0</v>
      </c>
      <c r="Z575"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1..3</v>
      </c>
      <c r="AA575" s="11">
        <f>IF(tblSalaries[[#This Row],[Salary in USD]]&lt;1000,1,0)</f>
        <v>0</v>
      </c>
      <c r="AB575" s="11">
        <f>IF(AND(tblSalaries[[#This Row],[Salary in USD]]&gt;1000,tblSalaries[[#This Row],[Salary in USD]]&lt;2000),1,0)</f>
        <v>0</v>
      </c>
    </row>
    <row r="576" spans="2:28" ht="15" customHeight="1">
      <c r="B576" t="s">
        <v>2579</v>
      </c>
      <c r="C576" s="1">
        <v>41055.317974537036</v>
      </c>
      <c r="D576" s="4">
        <v>50000</v>
      </c>
      <c r="E576">
        <v>50000</v>
      </c>
      <c r="F576" t="s">
        <v>6</v>
      </c>
      <c r="G576">
        <f>tblSalaries[[#This Row],[clean Salary (in local currency)]]*VLOOKUP(tblSalaries[[#This Row],[Currency]],tblXrate[],2,FALSE)</f>
        <v>50000</v>
      </c>
      <c r="H576" t="s">
        <v>660</v>
      </c>
      <c r="I576" t="s">
        <v>67</v>
      </c>
      <c r="J576" t="s">
        <v>15</v>
      </c>
      <c r="K576" t="str">
        <f>VLOOKUP(tblSalaries[[#This Row],[Where do you work]],tblCountries[[Actual]:[Mapping]],2,FALSE)</f>
        <v>USA</v>
      </c>
      <c r="L576" t="s">
        <v>18</v>
      </c>
      <c r="M576">
        <v>10</v>
      </c>
      <c r="O576" s="10" t="str">
        <f>IF(ISERROR(FIND("1",tblSalaries[[#This Row],[How many hours of a day you work on Excel]])),"",1)</f>
        <v/>
      </c>
      <c r="P576" s="11">
        <f>IF(ISERROR(FIND("2",tblSalaries[[#This Row],[How many hours of a day you work on Excel]])),"",2)</f>
        <v>2</v>
      </c>
      <c r="Q576" s="10">
        <f>IF(ISERROR(FIND("3",tblSalaries[[#This Row],[How many hours of a day you work on Excel]])),"",3)</f>
        <v>3</v>
      </c>
      <c r="R576" s="10" t="str">
        <f>IF(ISERROR(FIND("4",tblSalaries[[#This Row],[How many hours of a day you work on Excel]])),"",4)</f>
        <v/>
      </c>
      <c r="S576" s="10" t="str">
        <f>IF(ISERROR(FIND("5",tblSalaries[[#This Row],[How many hours of a day you work on Excel]])),"",5)</f>
        <v/>
      </c>
      <c r="T576" s="10" t="str">
        <f>IF(ISERROR(FIND("6",tblSalaries[[#This Row],[How many hours of a day you work on Excel]])),"",6)</f>
        <v/>
      </c>
      <c r="U576" s="11" t="str">
        <f>IF(ISERROR(FIND("7",tblSalaries[[#This Row],[How many hours of a day you work on Excel]])),"",7)</f>
        <v/>
      </c>
      <c r="V576" s="11" t="str">
        <f>IF(ISERROR(FIND("8",tblSalaries[[#This Row],[How many hours of a day you work on Excel]])),"",8)</f>
        <v/>
      </c>
      <c r="W576" s="11">
        <f>IF(MAX(tblSalaries[[#This Row],[1 hour]:[8 hours]])=0,#N/A,MAX(tblSalaries[[#This Row],[1 hour]:[8 hours]]))</f>
        <v>3</v>
      </c>
      <c r="X576" s="11">
        <f>IF(ISERROR(tblSalaries[[#This Row],[max h]]),1,tblSalaries[[#This Row],[Salary in USD]]/tblSalaries[[#This Row],[max h]]/260)</f>
        <v>64.102564102564102</v>
      </c>
      <c r="Y576" s="11" t="str">
        <f>IF(tblSalaries[[#This Row],[Years of Experience]]="",0,"0")</f>
        <v>0</v>
      </c>
      <c r="Z576"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576" s="11">
        <f>IF(tblSalaries[[#This Row],[Salary in USD]]&lt;1000,1,0)</f>
        <v>0</v>
      </c>
      <c r="AB576" s="11">
        <f>IF(AND(tblSalaries[[#This Row],[Salary in USD]]&gt;1000,tblSalaries[[#This Row],[Salary in USD]]&lt;2000),1,0)</f>
        <v>0</v>
      </c>
    </row>
    <row r="577" spans="2:28" ht="15" customHeight="1">
      <c r="B577" t="s">
        <v>2580</v>
      </c>
      <c r="C577" s="1">
        <v>41055.322268518517</v>
      </c>
      <c r="D577" s="4">
        <v>300000</v>
      </c>
      <c r="E577">
        <v>300000</v>
      </c>
      <c r="F577" t="s">
        <v>6</v>
      </c>
      <c r="G577">
        <f>tblSalaries[[#This Row],[clean Salary (in local currency)]]*VLOOKUP(tblSalaries[[#This Row],[Currency]],tblXrate[],2,FALSE)</f>
        <v>300000</v>
      </c>
      <c r="H577" t="s">
        <v>682</v>
      </c>
      <c r="I577" t="s">
        <v>4001</v>
      </c>
      <c r="J577" t="s">
        <v>15</v>
      </c>
      <c r="K577" t="str">
        <f>VLOOKUP(tblSalaries[[#This Row],[Where do you work]],tblCountries[[Actual]:[Mapping]],2,FALSE)</f>
        <v>USA</v>
      </c>
      <c r="L577" t="s">
        <v>18</v>
      </c>
      <c r="M577">
        <v>30</v>
      </c>
      <c r="O577" s="10" t="str">
        <f>IF(ISERROR(FIND("1",tblSalaries[[#This Row],[How many hours of a day you work on Excel]])),"",1)</f>
        <v/>
      </c>
      <c r="P577" s="11">
        <f>IF(ISERROR(FIND("2",tblSalaries[[#This Row],[How many hours of a day you work on Excel]])),"",2)</f>
        <v>2</v>
      </c>
      <c r="Q577" s="10">
        <f>IF(ISERROR(FIND("3",tblSalaries[[#This Row],[How many hours of a day you work on Excel]])),"",3)</f>
        <v>3</v>
      </c>
      <c r="R577" s="10" t="str">
        <f>IF(ISERROR(FIND("4",tblSalaries[[#This Row],[How many hours of a day you work on Excel]])),"",4)</f>
        <v/>
      </c>
      <c r="S577" s="10" t="str">
        <f>IF(ISERROR(FIND("5",tblSalaries[[#This Row],[How many hours of a day you work on Excel]])),"",5)</f>
        <v/>
      </c>
      <c r="T577" s="10" t="str">
        <f>IF(ISERROR(FIND("6",tblSalaries[[#This Row],[How many hours of a day you work on Excel]])),"",6)</f>
        <v/>
      </c>
      <c r="U577" s="11" t="str">
        <f>IF(ISERROR(FIND("7",tblSalaries[[#This Row],[How many hours of a day you work on Excel]])),"",7)</f>
        <v/>
      </c>
      <c r="V577" s="11" t="str">
        <f>IF(ISERROR(FIND("8",tblSalaries[[#This Row],[How many hours of a day you work on Excel]])),"",8)</f>
        <v/>
      </c>
      <c r="W577" s="11">
        <f>IF(MAX(tblSalaries[[#This Row],[1 hour]:[8 hours]])=0,#N/A,MAX(tblSalaries[[#This Row],[1 hour]:[8 hours]]))</f>
        <v>3</v>
      </c>
      <c r="X577" s="11">
        <f>IF(ISERROR(tblSalaries[[#This Row],[max h]]),1,tblSalaries[[#This Row],[Salary in USD]]/tblSalaries[[#This Row],[max h]]/260)</f>
        <v>384.61538461538464</v>
      </c>
      <c r="Y577" s="11" t="str">
        <f>IF(tblSalaries[[#This Row],[Years of Experience]]="",0,"0")</f>
        <v>0</v>
      </c>
      <c r="Z577"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577" s="11">
        <f>IF(tblSalaries[[#This Row],[Salary in USD]]&lt;1000,1,0)</f>
        <v>0</v>
      </c>
      <c r="AB577" s="11">
        <f>IF(AND(tblSalaries[[#This Row],[Salary in USD]]&gt;1000,tblSalaries[[#This Row],[Salary in USD]]&lt;2000),1,0)</f>
        <v>0</v>
      </c>
    </row>
    <row r="578" spans="2:28" ht="15" customHeight="1">
      <c r="B578" t="s">
        <v>2581</v>
      </c>
      <c r="C578" s="1">
        <v>41055.325335648151</v>
      </c>
      <c r="D578" s="4">
        <v>102000</v>
      </c>
      <c r="E578">
        <v>102000</v>
      </c>
      <c r="F578" t="s">
        <v>82</v>
      </c>
      <c r="G578">
        <f>tblSalaries[[#This Row],[clean Salary (in local currency)]]*VLOOKUP(tblSalaries[[#This Row],[Currency]],tblXrate[],2,FALSE)</f>
        <v>104030.78495306884</v>
      </c>
      <c r="H578" t="s">
        <v>683</v>
      </c>
      <c r="I578" t="s">
        <v>52</v>
      </c>
      <c r="J578" t="s">
        <v>84</v>
      </c>
      <c r="K578" t="str">
        <f>VLOOKUP(tblSalaries[[#This Row],[Where do you work]],tblCountries[[Actual]:[Mapping]],2,FALSE)</f>
        <v>Australia</v>
      </c>
      <c r="L578" t="s">
        <v>25</v>
      </c>
      <c r="M578">
        <v>10</v>
      </c>
      <c r="O578" s="10">
        <f>IF(ISERROR(FIND("1",tblSalaries[[#This Row],[How many hours of a day you work on Excel]])),"",1)</f>
        <v>1</v>
      </c>
      <c r="P578" s="11">
        <f>IF(ISERROR(FIND("2",tblSalaries[[#This Row],[How many hours of a day you work on Excel]])),"",2)</f>
        <v>2</v>
      </c>
      <c r="Q578" s="10" t="str">
        <f>IF(ISERROR(FIND("3",tblSalaries[[#This Row],[How many hours of a day you work on Excel]])),"",3)</f>
        <v/>
      </c>
      <c r="R578" s="10" t="str">
        <f>IF(ISERROR(FIND("4",tblSalaries[[#This Row],[How many hours of a day you work on Excel]])),"",4)</f>
        <v/>
      </c>
      <c r="S578" s="10" t="str">
        <f>IF(ISERROR(FIND("5",tblSalaries[[#This Row],[How many hours of a day you work on Excel]])),"",5)</f>
        <v/>
      </c>
      <c r="T578" s="10" t="str">
        <f>IF(ISERROR(FIND("6",tblSalaries[[#This Row],[How many hours of a day you work on Excel]])),"",6)</f>
        <v/>
      </c>
      <c r="U578" s="11" t="str">
        <f>IF(ISERROR(FIND("7",tblSalaries[[#This Row],[How many hours of a day you work on Excel]])),"",7)</f>
        <v/>
      </c>
      <c r="V578" s="11" t="str">
        <f>IF(ISERROR(FIND("8",tblSalaries[[#This Row],[How many hours of a day you work on Excel]])),"",8)</f>
        <v/>
      </c>
      <c r="W578" s="11">
        <f>IF(MAX(tblSalaries[[#This Row],[1 hour]:[8 hours]])=0,#N/A,MAX(tblSalaries[[#This Row],[1 hour]:[8 hours]]))</f>
        <v>2</v>
      </c>
      <c r="X578" s="11">
        <f>IF(ISERROR(tblSalaries[[#This Row],[max h]]),1,tblSalaries[[#This Row],[Salary in USD]]/tblSalaries[[#This Row],[max h]]/260)</f>
        <v>200.0592018328247</v>
      </c>
      <c r="Y578" s="11" t="str">
        <f>IF(tblSalaries[[#This Row],[Years of Experience]]="",0,"0")</f>
        <v>0</v>
      </c>
      <c r="Z578"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578" s="11">
        <f>IF(tblSalaries[[#This Row],[Salary in USD]]&lt;1000,1,0)</f>
        <v>0</v>
      </c>
      <c r="AB578" s="11">
        <f>IF(AND(tblSalaries[[#This Row],[Salary in USD]]&gt;1000,tblSalaries[[#This Row],[Salary in USD]]&lt;2000),1,0)</f>
        <v>0</v>
      </c>
    </row>
    <row r="579" spans="2:28" ht="15" customHeight="1">
      <c r="B579" t="s">
        <v>2582</v>
      </c>
      <c r="C579" s="1">
        <v>41055.326967592591</v>
      </c>
      <c r="D579" s="4">
        <v>115000</v>
      </c>
      <c r="E579">
        <v>115000</v>
      </c>
      <c r="F579" t="s">
        <v>6</v>
      </c>
      <c r="G579">
        <f>tblSalaries[[#This Row],[clean Salary (in local currency)]]*VLOOKUP(tblSalaries[[#This Row],[Currency]],tblXrate[],2,FALSE)</f>
        <v>115000</v>
      </c>
      <c r="H579" t="s">
        <v>684</v>
      </c>
      <c r="I579" t="s">
        <v>52</v>
      </c>
      <c r="J579" t="s">
        <v>15</v>
      </c>
      <c r="K579" t="str">
        <f>VLOOKUP(tblSalaries[[#This Row],[Where do you work]],tblCountries[[Actual]:[Mapping]],2,FALSE)</f>
        <v>USA</v>
      </c>
      <c r="L579" t="s">
        <v>9</v>
      </c>
      <c r="M579">
        <v>15</v>
      </c>
      <c r="O579" s="10" t="str">
        <f>IF(ISERROR(FIND("1",tblSalaries[[#This Row],[How many hours of a day you work on Excel]])),"",1)</f>
        <v/>
      </c>
      <c r="P579" s="11" t="str">
        <f>IF(ISERROR(FIND("2",tblSalaries[[#This Row],[How many hours of a day you work on Excel]])),"",2)</f>
        <v/>
      </c>
      <c r="Q579" s="10" t="str">
        <f>IF(ISERROR(FIND("3",tblSalaries[[#This Row],[How many hours of a day you work on Excel]])),"",3)</f>
        <v/>
      </c>
      <c r="R579" s="10">
        <f>IF(ISERROR(FIND("4",tblSalaries[[#This Row],[How many hours of a day you work on Excel]])),"",4)</f>
        <v>4</v>
      </c>
      <c r="S579" s="10" t="str">
        <f>IF(ISERROR(FIND("5",tblSalaries[[#This Row],[How many hours of a day you work on Excel]])),"",5)</f>
        <v/>
      </c>
      <c r="T579" s="10">
        <f>IF(ISERROR(FIND("6",tblSalaries[[#This Row],[How many hours of a day you work on Excel]])),"",6)</f>
        <v>6</v>
      </c>
      <c r="U579" s="11" t="str">
        <f>IF(ISERROR(FIND("7",tblSalaries[[#This Row],[How many hours of a day you work on Excel]])),"",7)</f>
        <v/>
      </c>
      <c r="V579" s="11" t="str">
        <f>IF(ISERROR(FIND("8",tblSalaries[[#This Row],[How many hours of a day you work on Excel]])),"",8)</f>
        <v/>
      </c>
      <c r="W579" s="11">
        <f>IF(MAX(tblSalaries[[#This Row],[1 hour]:[8 hours]])=0,#N/A,MAX(tblSalaries[[#This Row],[1 hour]:[8 hours]]))</f>
        <v>6</v>
      </c>
      <c r="X579" s="11">
        <f>IF(ISERROR(tblSalaries[[#This Row],[max h]]),1,tblSalaries[[#This Row],[Salary in USD]]/tblSalaries[[#This Row],[max h]]/260)</f>
        <v>73.71794871794873</v>
      </c>
      <c r="Y579" s="11" t="str">
        <f>IF(tblSalaries[[#This Row],[Years of Experience]]="",0,"0")</f>
        <v>0</v>
      </c>
      <c r="Z579"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579" s="11">
        <f>IF(tblSalaries[[#This Row],[Salary in USD]]&lt;1000,1,0)</f>
        <v>0</v>
      </c>
      <c r="AB579" s="11">
        <f>IF(AND(tblSalaries[[#This Row],[Salary in USD]]&gt;1000,tblSalaries[[#This Row],[Salary in USD]]&lt;2000),1,0)</f>
        <v>0</v>
      </c>
    </row>
    <row r="580" spans="2:28" ht="15" customHeight="1">
      <c r="B580" t="s">
        <v>2583</v>
      </c>
      <c r="C580" s="1">
        <v>41055.328622685185</v>
      </c>
      <c r="D580" s="4">
        <v>70000</v>
      </c>
      <c r="E580">
        <v>70000</v>
      </c>
      <c r="F580" t="s">
        <v>6</v>
      </c>
      <c r="G580">
        <f>tblSalaries[[#This Row],[clean Salary (in local currency)]]*VLOOKUP(tblSalaries[[#This Row],[Currency]],tblXrate[],2,FALSE)</f>
        <v>70000</v>
      </c>
      <c r="H580" t="s">
        <v>14</v>
      </c>
      <c r="I580" t="s">
        <v>20</v>
      </c>
      <c r="J580" t="s">
        <v>15</v>
      </c>
      <c r="K580" t="str">
        <f>VLOOKUP(tblSalaries[[#This Row],[Where do you work]],tblCountries[[Actual]:[Mapping]],2,FALSE)</f>
        <v>USA</v>
      </c>
      <c r="L580" t="s">
        <v>9</v>
      </c>
      <c r="M580">
        <v>3</v>
      </c>
      <c r="O580" s="10" t="str">
        <f>IF(ISERROR(FIND("1",tblSalaries[[#This Row],[How many hours of a day you work on Excel]])),"",1)</f>
        <v/>
      </c>
      <c r="P580" s="11" t="str">
        <f>IF(ISERROR(FIND("2",tblSalaries[[#This Row],[How many hours of a day you work on Excel]])),"",2)</f>
        <v/>
      </c>
      <c r="Q580" s="10" t="str">
        <f>IF(ISERROR(FIND("3",tblSalaries[[#This Row],[How many hours of a day you work on Excel]])),"",3)</f>
        <v/>
      </c>
      <c r="R580" s="10">
        <f>IF(ISERROR(FIND("4",tblSalaries[[#This Row],[How many hours of a day you work on Excel]])),"",4)</f>
        <v>4</v>
      </c>
      <c r="S580" s="10" t="str">
        <f>IF(ISERROR(FIND("5",tblSalaries[[#This Row],[How many hours of a day you work on Excel]])),"",5)</f>
        <v/>
      </c>
      <c r="T580" s="10">
        <f>IF(ISERROR(FIND("6",tblSalaries[[#This Row],[How many hours of a day you work on Excel]])),"",6)</f>
        <v>6</v>
      </c>
      <c r="U580" s="11" t="str">
        <f>IF(ISERROR(FIND("7",tblSalaries[[#This Row],[How many hours of a day you work on Excel]])),"",7)</f>
        <v/>
      </c>
      <c r="V580" s="11" t="str">
        <f>IF(ISERROR(FIND("8",tblSalaries[[#This Row],[How many hours of a day you work on Excel]])),"",8)</f>
        <v/>
      </c>
      <c r="W580" s="11">
        <f>IF(MAX(tblSalaries[[#This Row],[1 hour]:[8 hours]])=0,#N/A,MAX(tblSalaries[[#This Row],[1 hour]:[8 hours]]))</f>
        <v>6</v>
      </c>
      <c r="X580" s="11">
        <f>IF(ISERROR(tblSalaries[[#This Row],[max h]]),1,tblSalaries[[#This Row],[Salary in USD]]/tblSalaries[[#This Row],[max h]]/260)</f>
        <v>44.871794871794869</v>
      </c>
      <c r="Y580" s="11" t="str">
        <f>IF(tblSalaries[[#This Row],[Years of Experience]]="",0,"0")</f>
        <v>0</v>
      </c>
      <c r="Z580"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1..3</v>
      </c>
      <c r="AA580" s="11">
        <f>IF(tblSalaries[[#This Row],[Salary in USD]]&lt;1000,1,0)</f>
        <v>0</v>
      </c>
      <c r="AB580" s="11">
        <f>IF(AND(tblSalaries[[#This Row],[Salary in USD]]&gt;1000,tblSalaries[[#This Row],[Salary in USD]]&lt;2000),1,0)</f>
        <v>0</v>
      </c>
    </row>
    <row r="581" spans="2:28" ht="15" customHeight="1">
      <c r="B581" t="s">
        <v>2584</v>
      </c>
      <c r="C581" s="1">
        <v>41055.331296296295</v>
      </c>
      <c r="D581" s="4">
        <v>106000</v>
      </c>
      <c r="E581">
        <v>106000</v>
      </c>
      <c r="F581" t="s">
        <v>82</v>
      </c>
      <c r="G581">
        <f>tblSalaries[[#This Row],[clean Salary (in local currency)]]*VLOOKUP(tblSalaries[[#This Row],[Currency]],tblXrate[],2,FALSE)</f>
        <v>108110.42357867939</v>
      </c>
      <c r="H581" t="s">
        <v>685</v>
      </c>
      <c r="I581" t="s">
        <v>67</v>
      </c>
      <c r="J581" t="s">
        <v>84</v>
      </c>
      <c r="K581" t="str">
        <f>VLOOKUP(tblSalaries[[#This Row],[Where do you work]],tblCountries[[Actual]:[Mapping]],2,FALSE)</f>
        <v>Australia</v>
      </c>
      <c r="L581" t="s">
        <v>9</v>
      </c>
      <c r="M581">
        <v>16</v>
      </c>
      <c r="O581" s="10" t="str">
        <f>IF(ISERROR(FIND("1",tblSalaries[[#This Row],[How many hours of a day you work on Excel]])),"",1)</f>
        <v/>
      </c>
      <c r="P581" s="11" t="str">
        <f>IF(ISERROR(FIND("2",tblSalaries[[#This Row],[How many hours of a day you work on Excel]])),"",2)</f>
        <v/>
      </c>
      <c r="Q581" s="10" t="str">
        <f>IF(ISERROR(FIND("3",tblSalaries[[#This Row],[How many hours of a day you work on Excel]])),"",3)</f>
        <v/>
      </c>
      <c r="R581" s="10">
        <f>IF(ISERROR(FIND("4",tblSalaries[[#This Row],[How many hours of a day you work on Excel]])),"",4)</f>
        <v>4</v>
      </c>
      <c r="S581" s="10" t="str">
        <f>IF(ISERROR(FIND("5",tblSalaries[[#This Row],[How many hours of a day you work on Excel]])),"",5)</f>
        <v/>
      </c>
      <c r="T581" s="10">
        <f>IF(ISERROR(FIND("6",tblSalaries[[#This Row],[How many hours of a day you work on Excel]])),"",6)</f>
        <v>6</v>
      </c>
      <c r="U581" s="11" t="str">
        <f>IF(ISERROR(FIND("7",tblSalaries[[#This Row],[How many hours of a day you work on Excel]])),"",7)</f>
        <v/>
      </c>
      <c r="V581" s="11" t="str">
        <f>IF(ISERROR(FIND("8",tblSalaries[[#This Row],[How many hours of a day you work on Excel]])),"",8)</f>
        <v/>
      </c>
      <c r="W581" s="11">
        <f>IF(MAX(tblSalaries[[#This Row],[1 hour]:[8 hours]])=0,#N/A,MAX(tblSalaries[[#This Row],[1 hour]:[8 hours]]))</f>
        <v>6</v>
      </c>
      <c r="X581" s="11">
        <f>IF(ISERROR(tblSalaries[[#This Row],[max h]]),1,tblSalaries[[#This Row],[Salary in USD]]/tblSalaries[[#This Row],[max h]]/260)</f>
        <v>69.301553576076529</v>
      </c>
      <c r="Y581" s="11" t="str">
        <f>IF(tblSalaries[[#This Row],[Years of Experience]]="",0,"0")</f>
        <v>0</v>
      </c>
      <c r="Z581"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581" s="11">
        <f>IF(tblSalaries[[#This Row],[Salary in USD]]&lt;1000,1,0)</f>
        <v>0</v>
      </c>
      <c r="AB581" s="11">
        <f>IF(AND(tblSalaries[[#This Row],[Salary in USD]]&gt;1000,tblSalaries[[#This Row],[Salary in USD]]&lt;2000),1,0)</f>
        <v>0</v>
      </c>
    </row>
    <row r="582" spans="2:28" ht="15" customHeight="1">
      <c r="B582" t="s">
        <v>2585</v>
      </c>
      <c r="C582" s="1">
        <v>41055.334537037037</v>
      </c>
      <c r="D582" s="4">
        <v>75000</v>
      </c>
      <c r="E582">
        <v>75000</v>
      </c>
      <c r="F582" t="s">
        <v>6</v>
      </c>
      <c r="G582">
        <f>tblSalaries[[#This Row],[clean Salary (in local currency)]]*VLOOKUP(tblSalaries[[#This Row],[Currency]],tblXrate[],2,FALSE)</f>
        <v>75000</v>
      </c>
      <c r="H582" t="s">
        <v>686</v>
      </c>
      <c r="I582" t="s">
        <v>20</v>
      </c>
      <c r="J582" t="s">
        <v>15</v>
      </c>
      <c r="K582" t="str">
        <f>VLOOKUP(tblSalaries[[#This Row],[Where do you work]],tblCountries[[Actual]:[Mapping]],2,FALSE)</f>
        <v>USA</v>
      </c>
      <c r="L582" t="s">
        <v>18</v>
      </c>
      <c r="M582">
        <v>25</v>
      </c>
      <c r="O582" s="10" t="str">
        <f>IF(ISERROR(FIND("1",tblSalaries[[#This Row],[How many hours of a day you work on Excel]])),"",1)</f>
        <v/>
      </c>
      <c r="P582" s="11">
        <f>IF(ISERROR(FIND("2",tblSalaries[[#This Row],[How many hours of a day you work on Excel]])),"",2)</f>
        <v>2</v>
      </c>
      <c r="Q582" s="10">
        <f>IF(ISERROR(FIND("3",tblSalaries[[#This Row],[How many hours of a day you work on Excel]])),"",3)</f>
        <v>3</v>
      </c>
      <c r="R582" s="10" t="str">
        <f>IF(ISERROR(FIND("4",tblSalaries[[#This Row],[How many hours of a day you work on Excel]])),"",4)</f>
        <v/>
      </c>
      <c r="S582" s="10" t="str">
        <f>IF(ISERROR(FIND("5",tblSalaries[[#This Row],[How many hours of a day you work on Excel]])),"",5)</f>
        <v/>
      </c>
      <c r="T582" s="10" t="str">
        <f>IF(ISERROR(FIND("6",tblSalaries[[#This Row],[How many hours of a day you work on Excel]])),"",6)</f>
        <v/>
      </c>
      <c r="U582" s="11" t="str">
        <f>IF(ISERROR(FIND("7",tblSalaries[[#This Row],[How many hours of a day you work on Excel]])),"",7)</f>
        <v/>
      </c>
      <c r="V582" s="11" t="str">
        <f>IF(ISERROR(FIND("8",tblSalaries[[#This Row],[How many hours of a day you work on Excel]])),"",8)</f>
        <v/>
      </c>
      <c r="W582" s="11">
        <f>IF(MAX(tblSalaries[[#This Row],[1 hour]:[8 hours]])=0,#N/A,MAX(tblSalaries[[#This Row],[1 hour]:[8 hours]]))</f>
        <v>3</v>
      </c>
      <c r="X582" s="11">
        <f>IF(ISERROR(tblSalaries[[#This Row],[max h]]),1,tblSalaries[[#This Row],[Salary in USD]]/tblSalaries[[#This Row],[max h]]/260)</f>
        <v>96.15384615384616</v>
      </c>
      <c r="Y582" s="11" t="str">
        <f>IF(tblSalaries[[#This Row],[Years of Experience]]="",0,"0")</f>
        <v>0</v>
      </c>
      <c r="Z582"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582" s="11">
        <f>IF(tblSalaries[[#This Row],[Salary in USD]]&lt;1000,1,0)</f>
        <v>0</v>
      </c>
      <c r="AB582" s="11">
        <f>IF(AND(tblSalaries[[#This Row],[Salary in USD]]&gt;1000,tblSalaries[[#This Row],[Salary in USD]]&lt;2000),1,0)</f>
        <v>0</v>
      </c>
    </row>
    <row r="583" spans="2:28" ht="15" customHeight="1">
      <c r="B583" t="s">
        <v>2586</v>
      </c>
      <c r="C583" s="1">
        <v>41055.337071759262</v>
      </c>
      <c r="D583" s="4">
        <v>40414</v>
      </c>
      <c r="E583">
        <v>40414</v>
      </c>
      <c r="F583" t="s">
        <v>6</v>
      </c>
      <c r="G583">
        <f>tblSalaries[[#This Row],[clean Salary (in local currency)]]*VLOOKUP(tblSalaries[[#This Row],[Currency]],tblXrate[],2,FALSE)</f>
        <v>40414</v>
      </c>
      <c r="H583" t="s">
        <v>687</v>
      </c>
      <c r="I583" t="s">
        <v>20</v>
      </c>
      <c r="J583" t="s">
        <v>15</v>
      </c>
      <c r="K583" t="str">
        <f>VLOOKUP(tblSalaries[[#This Row],[Where do you work]],tblCountries[[Actual]:[Mapping]],2,FALSE)</f>
        <v>USA</v>
      </c>
      <c r="L583" t="s">
        <v>9</v>
      </c>
      <c r="M583">
        <v>8</v>
      </c>
      <c r="O583" s="10" t="str">
        <f>IF(ISERROR(FIND("1",tblSalaries[[#This Row],[How many hours of a day you work on Excel]])),"",1)</f>
        <v/>
      </c>
      <c r="P583" s="11" t="str">
        <f>IF(ISERROR(FIND("2",tblSalaries[[#This Row],[How many hours of a day you work on Excel]])),"",2)</f>
        <v/>
      </c>
      <c r="Q583" s="10" t="str">
        <f>IF(ISERROR(FIND("3",tblSalaries[[#This Row],[How many hours of a day you work on Excel]])),"",3)</f>
        <v/>
      </c>
      <c r="R583" s="10">
        <f>IF(ISERROR(FIND("4",tblSalaries[[#This Row],[How many hours of a day you work on Excel]])),"",4)</f>
        <v>4</v>
      </c>
      <c r="S583" s="10" t="str">
        <f>IF(ISERROR(FIND("5",tblSalaries[[#This Row],[How many hours of a day you work on Excel]])),"",5)</f>
        <v/>
      </c>
      <c r="T583" s="10">
        <f>IF(ISERROR(FIND("6",tblSalaries[[#This Row],[How many hours of a day you work on Excel]])),"",6)</f>
        <v>6</v>
      </c>
      <c r="U583" s="11" t="str">
        <f>IF(ISERROR(FIND("7",tblSalaries[[#This Row],[How many hours of a day you work on Excel]])),"",7)</f>
        <v/>
      </c>
      <c r="V583" s="11" t="str">
        <f>IF(ISERROR(FIND("8",tblSalaries[[#This Row],[How many hours of a day you work on Excel]])),"",8)</f>
        <v/>
      </c>
      <c r="W583" s="11">
        <f>IF(MAX(tblSalaries[[#This Row],[1 hour]:[8 hours]])=0,#N/A,MAX(tblSalaries[[#This Row],[1 hour]:[8 hours]]))</f>
        <v>6</v>
      </c>
      <c r="X583" s="11">
        <f>IF(ISERROR(tblSalaries[[#This Row],[max h]]),1,tblSalaries[[#This Row],[Salary in USD]]/tblSalaries[[#This Row],[max h]]/260)</f>
        <v>25.906410256410258</v>
      </c>
      <c r="Y583" s="11" t="str">
        <f>IF(tblSalaries[[#This Row],[Years of Experience]]="",0,"0")</f>
        <v>0</v>
      </c>
      <c r="Z583"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583" s="11">
        <f>IF(tblSalaries[[#This Row],[Salary in USD]]&lt;1000,1,0)</f>
        <v>0</v>
      </c>
      <c r="AB583" s="11">
        <f>IF(AND(tblSalaries[[#This Row],[Salary in USD]]&gt;1000,tblSalaries[[#This Row],[Salary in USD]]&lt;2000),1,0)</f>
        <v>0</v>
      </c>
    </row>
    <row r="584" spans="2:28" ht="15" customHeight="1">
      <c r="B584" t="s">
        <v>2587</v>
      </c>
      <c r="C584" s="1">
        <v>41055.337256944447</v>
      </c>
      <c r="D584" s="4">
        <v>65000</v>
      </c>
      <c r="E584">
        <v>65000</v>
      </c>
      <c r="F584" t="s">
        <v>6</v>
      </c>
      <c r="G584">
        <f>tblSalaries[[#This Row],[clean Salary (in local currency)]]*VLOOKUP(tblSalaries[[#This Row],[Currency]],tblXrate[],2,FALSE)</f>
        <v>65000</v>
      </c>
      <c r="H584" t="s">
        <v>153</v>
      </c>
      <c r="I584" t="s">
        <v>20</v>
      </c>
      <c r="J584" t="s">
        <v>15</v>
      </c>
      <c r="K584" t="str">
        <f>VLOOKUP(tblSalaries[[#This Row],[Where do you work]],tblCountries[[Actual]:[Mapping]],2,FALSE)</f>
        <v>USA</v>
      </c>
      <c r="L584" t="s">
        <v>9</v>
      </c>
      <c r="M584">
        <v>3</v>
      </c>
      <c r="O584" s="10" t="str">
        <f>IF(ISERROR(FIND("1",tblSalaries[[#This Row],[How many hours of a day you work on Excel]])),"",1)</f>
        <v/>
      </c>
      <c r="P584" s="11" t="str">
        <f>IF(ISERROR(FIND("2",tblSalaries[[#This Row],[How many hours of a day you work on Excel]])),"",2)</f>
        <v/>
      </c>
      <c r="Q584" s="10" t="str">
        <f>IF(ISERROR(FIND("3",tblSalaries[[#This Row],[How many hours of a day you work on Excel]])),"",3)</f>
        <v/>
      </c>
      <c r="R584" s="10">
        <f>IF(ISERROR(FIND("4",tblSalaries[[#This Row],[How many hours of a day you work on Excel]])),"",4)</f>
        <v>4</v>
      </c>
      <c r="S584" s="10" t="str">
        <f>IF(ISERROR(FIND("5",tblSalaries[[#This Row],[How many hours of a day you work on Excel]])),"",5)</f>
        <v/>
      </c>
      <c r="T584" s="10">
        <f>IF(ISERROR(FIND("6",tblSalaries[[#This Row],[How many hours of a day you work on Excel]])),"",6)</f>
        <v>6</v>
      </c>
      <c r="U584" s="11" t="str">
        <f>IF(ISERROR(FIND("7",tblSalaries[[#This Row],[How many hours of a day you work on Excel]])),"",7)</f>
        <v/>
      </c>
      <c r="V584" s="11" t="str">
        <f>IF(ISERROR(FIND("8",tblSalaries[[#This Row],[How many hours of a day you work on Excel]])),"",8)</f>
        <v/>
      </c>
      <c r="W584" s="11">
        <f>IF(MAX(tblSalaries[[#This Row],[1 hour]:[8 hours]])=0,#N/A,MAX(tblSalaries[[#This Row],[1 hour]:[8 hours]]))</f>
        <v>6</v>
      </c>
      <c r="X584" s="11">
        <f>IF(ISERROR(tblSalaries[[#This Row],[max h]]),1,tblSalaries[[#This Row],[Salary in USD]]/tblSalaries[[#This Row],[max h]]/260)</f>
        <v>41.666666666666671</v>
      </c>
      <c r="Y584" s="11" t="str">
        <f>IF(tblSalaries[[#This Row],[Years of Experience]]="",0,"0")</f>
        <v>0</v>
      </c>
      <c r="Z584"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1..3</v>
      </c>
      <c r="AA584" s="11">
        <f>IF(tblSalaries[[#This Row],[Salary in USD]]&lt;1000,1,0)</f>
        <v>0</v>
      </c>
      <c r="AB584" s="11">
        <f>IF(AND(tblSalaries[[#This Row],[Salary in USD]]&gt;1000,tblSalaries[[#This Row],[Salary in USD]]&lt;2000),1,0)</f>
        <v>0</v>
      </c>
    </row>
    <row r="585" spans="2:28" ht="15" customHeight="1">
      <c r="B585" t="s">
        <v>2588</v>
      </c>
      <c r="C585" s="1">
        <v>41055.339386574073</v>
      </c>
      <c r="D585" s="4">
        <v>120000</v>
      </c>
      <c r="E585">
        <v>120000</v>
      </c>
      <c r="F585" t="s">
        <v>6</v>
      </c>
      <c r="G585">
        <f>tblSalaries[[#This Row],[clean Salary (in local currency)]]*VLOOKUP(tblSalaries[[#This Row],[Currency]],tblXrate[],2,FALSE)</f>
        <v>120000</v>
      </c>
      <c r="H585" t="s">
        <v>688</v>
      </c>
      <c r="I585" t="s">
        <v>20</v>
      </c>
      <c r="J585" t="s">
        <v>15</v>
      </c>
      <c r="K585" t="str">
        <f>VLOOKUP(tblSalaries[[#This Row],[Where do you work]],tblCountries[[Actual]:[Mapping]],2,FALSE)</f>
        <v>USA</v>
      </c>
      <c r="L585" t="s">
        <v>13</v>
      </c>
      <c r="M585">
        <v>7</v>
      </c>
      <c r="O585" s="10" t="str">
        <f>IF(ISERROR(FIND("1",tblSalaries[[#This Row],[How many hours of a day you work on Excel]])),"",1)</f>
        <v/>
      </c>
      <c r="P585" s="11" t="str">
        <f>IF(ISERROR(FIND("2",tblSalaries[[#This Row],[How many hours of a day you work on Excel]])),"",2)</f>
        <v/>
      </c>
      <c r="Q585" s="10" t="str">
        <f>IF(ISERROR(FIND("3",tblSalaries[[#This Row],[How many hours of a day you work on Excel]])),"",3)</f>
        <v/>
      </c>
      <c r="R585" s="10" t="str">
        <f>IF(ISERROR(FIND("4",tblSalaries[[#This Row],[How many hours of a day you work on Excel]])),"",4)</f>
        <v/>
      </c>
      <c r="S585" s="10" t="str">
        <f>IF(ISERROR(FIND("5",tblSalaries[[#This Row],[How many hours of a day you work on Excel]])),"",5)</f>
        <v/>
      </c>
      <c r="T585" s="10" t="str">
        <f>IF(ISERROR(FIND("6",tblSalaries[[#This Row],[How many hours of a day you work on Excel]])),"",6)</f>
        <v/>
      </c>
      <c r="U585" s="11" t="str">
        <f>IF(ISERROR(FIND("7",tblSalaries[[#This Row],[How many hours of a day you work on Excel]])),"",7)</f>
        <v/>
      </c>
      <c r="V585" s="11">
        <f>IF(ISERROR(FIND("8",tblSalaries[[#This Row],[How many hours of a day you work on Excel]])),"",8)</f>
        <v>8</v>
      </c>
      <c r="W585" s="11">
        <f>IF(MAX(tblSalaries[[#This Row],[1 hour]:[8 hours]])=0,#N/A,MAX(tblSalaries[[#This Row],[1 hour]:[8 hours]]))</f>
        <v>8</v>
      </c>
      <c r="X585" s="11">
        <f>IF(ISERROR(tblSalaries[[#This Row],[max h]]),1,tblSalaries[[#This Row],[Salary in USD]]/tblSalaries[[#This Row],[max h]]/260)</f>
        <v>57.692307692307693</v>
      </c>
      <c r="Y585" s="11" t="str">
        <f>IF(tblSalaries[[#This Row],[Years of Experience]]="",0,"0")</f>
        <v>0</v>
      </c>
      <c r="Z585"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585" s="11">
        <f>IF(tblSalaries[[#This Row],[Salary in USD]]&lt;1000,1,0)</f>
        <v>0</v>
      </c>
      <c r="AB585" s="11">
        <f>IF(AND(tblSalaries[[#This Row],[Salary in USD]]&gt;1000,tblSalaries[[#This Row],[Salary in USD]]&lt;2000),1,0)</f>
        <v>0</v>
      </c>
    </row>
    <row r="586" spans="2:28" ht="15" customHeight="1">
      <c r="B586" t="s">
        <v>2589</v>
      </c>
      <c r="C586" s="1">
        <v>41055.340775462966</v>
      </c>
      <c r="D586" s="4">
        <v>8000</v>
      </c>
      <c r="E586">
        <v>96000</v>
      </c>
      <c r="F586" t="s">
        <v>3910</v>
      </c>
      <c r="G586">
        <f>tblSalaries[[#This Row],[clean Salary (in local currency)]]*VLOOKUP(tblSalaries[[#This Row],[Currency]],tblXrate[],2,FALSE)</f>
        <v>15092.18020692008</v>
      </c>
      <c r="H586" t="s">
        <v>689</v>
      </c>
      <c r="I586" t="s">
        <v>310</v>
      </c>
      <c r="J586" t="s">
        <v>690</v>
      </c>
      <c r="K586" t="str">
        <f>VLOOKUP(tblSalaries[[#This Row],[Where do you work]],tblCountries[[Actual]:[Mapping]],2,FALSE)</f>
        <v>china</v>
      </c>
      <c r="L586" t="s">
        <v>9</v>
      </c>
      <c r="M586">
        <v>10</v>
      </c>
      <c r="O586" s="10" t="str">
        <f>IF(ISERROR(FIND("1",tblSalaries[[#This Row],[How many hours of a day you work on Excel]])),"",1)</f>
        <v/>
      </c>
      <c r="P586" s="11" t="str">
        <f>IF(ISERROR(FIND("2",tblSalaries[[#This Row],[How many hours of a day you work on Excel]])),"",2)</f>
        <v/>
      </c>
      <c r="Q586" s="10" t="str">
        <f>IF(ISERROR(FIND("3",tblSalaries[[#This Row],[How many hours of a day you work on Excel]])),"",3)</f>
        <v/>
      </c>
      <c r="R586" s="10">
        <f>IF(ISERROR(FIND("4",tblSalaries[[#This Row],[How many hours of a day you work on Excel]])),"",4)</f>
        <v>4</v>
      </c>
      <c r="S586" s="10" t="str">
        <f>IF(ISERROR(FIND("5",tblSalaries[[#This Row],[How many hours of a day you work on Excel]])),"",5)</f>
        <v/>
      </c>
      <c r="T586" s="10">
        <f>IF(ISERROR(FIND("6",tblSalaries[[#This Row],[How many hours of a day you work on Excel]])),"",6)</f>
        <v>6</v>
      </c>
      <c r="U586" s="11" t="str">
        <f>IF(ISERROR(FIND("7",tblSalaries[[#This Row],[How many hours of a day you work on Excel]])),"",7)</f>
        <v/>
      </c>
      <c r="V586" s="11" t="str">
        <f>IF(ISERROR(FIND("8",tblSalaries[[#This Row],[How many hours of a day you work on Excel]])),"",8)</f>
        <v/>
      </c>
      <c r="W586" s="11">
        <f>IF(MAX(tblSalaries[[#This Row],[1 hour]:[8 hours]])=0,#N/A,MAX(tblSalaries[[#This Row],[1 hour]:[8 hours]]))</f>
        <v>6</v>
      </c>
      <c r="X586" s="11">
        <f>IF(ISERROR(tblSalaries[[#This Row],[max h]]),1,tblSalaries[[#This Row],[Salary in USD]]/tblSalaries[[#This Row],[max h]]/260)</f>
        <v>9.6744744916154364</v>
      </c>
      <c r="Y586" s="11" t="str">
        <f>IF(tblSalaries[[#This Row],[Years of Experience]]="",0,"0")</f>
        <v>0</v>
      </c>
      <c r="Z586"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586" s="11">
        <f>IF(tblSalaries[[#This Row],[Salary in USD]]&lt;1000,1,0)</f>
        <v>0</v>
      </c>
      <c r="AB586" s="11">
        <f>IF(AND(tblSalaries[[#This Row],[Salary in USD]]&gt;1000,tblSalaries[[#This Row],[Salary in USD]]&lt;2000),1,0)</f>
        <v>0</v>
      </c>
    </row>
    <row r="587" spans="2:28" ht="15" customHeight="1">
      <c r="B587" t="s">
        <v>2590</v>
      </c>
      <c r="C587" s="1">
        <v>41055.345752314817</v>
      </c>
      <c r="D587" s="4" t="s">
        <v>691</v>
      </c>
      <c r="E587">
        <v>36000</v>
      </c>
      <c r="F587" t="s">
        <v>6</v>
      </c>
      <c r="G587">
        <f>tblSalaries[[#This Row],[clean Salary (in local currency)]]*VLOOKUP(tblSalaries[[#This Row],[Currency]],tblXrate[],2,FALSE)</f>
        <v>36000</v>
      </c>
      <c r="H587" t="s">
        <v>692</v>
      </c>
      <c r="I587" t="s">
        <v>356</v>
      </c>
      <c r="J587" t="s">
        <v>65</v>
      </c>
      <c r="K587" t="str">
        <f>VLOOKUP(tblSalaries[[#This Row],[Where do you work]],tblCountries[[Actual]:[Mapping]],2,FALSE)</f>
        <v>Russia</v>
      </c>
      <c r="L587" t="s">
        <v>13</v>
      </c>
      <c r="M587">
        <v>10</v>
      </c>
      <c r="O587" s="10" t="str">
        <f>IF(ISERROR(FIND("1",tblSalaries[[#This Row],[How many hours of a day you work on Excel]])),"",1)</f>
        <v/>
      </c>
      <c r="P587" s="11" t="str">
        <f>IF(ISERROR(FIND("2",tblSalaries[[#This Row],[How many hours of a day you work on Excel]])),"",2)</f>
        <v/>
      </c>
      <c r="Q587" s="10" t="str">
        <f>IF(ISERROR(FIND("3",tblSalaries[[#This Row],[How many hours of a day you work on Excel]])),"",3)</f>
        <v/>
      </c>
      <c r="R587" s="10" t="str">
        <f>IF(ISERROR(FIND("4",tblSalaries[[#This Row],[How many hours of a day you work on Excel]])),"",4)</f>
        <v/>
      </c>
      <c r="S587" s="10" t="str">
        <f>IF(ISERROR(FIND("5",tblSalaries[[#This Row],[How many hours of a day you work on Excel]])),"",5)</f>
        <v/>
      </c>
      <c r="T587" s="10" t="str">
        <f>IF(ISERROR(FIND("6",tblSalaries[[#This Row],[How many hours of a day you work on Excel]])),"",6)</f>
        <v/>
      </c>
      <c r="U587" s="11" t="str">
        <f>IF(ISERROR(FIND("7",tblSalaries[[#This Row],[How many hours of a day you work on Excel]])),"",7)</f>
        <v/>
      </c>
      <c r="V587" s="11">
        <f>IF(ISERROR(FIND("8",tblSalaries[[#This Row],[How many hours of a day you work on Excel]])),"",8)</f>
        <v>8</v>
      </c>
      <c r="W587" s="11">
        <f>IF(MAX(tblSalaries[[#This Row],[1 hour]:[8 hours]])=0,#N/A,MAX(tblSalaries[[#This Row],[1 hour]:[8 hours]]))</f>
        <v>8</v>
      </c>
      <c r="X587" s="11">
        <f>IF(ISERROR(tblSalaries[[#This Row],[max h]]),1,tblSalaries[[#This Row],[Salary in USD]]/tblSalaries[[#This Row],[max h]]/260)</f>
        <v>17.307692307692307</v>
      </c>
      <c r="Y587" s="11" t="str">
        <f>IF(tblSalaries[[#This Row],[Years of Experience]]="",0,"0")</f>
        <v>0</v>
      </c>
      <c r="Z587"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587" s="11">
        <f>IF(tblSalaries[[#This Row],[Salary in USD]]&lt;1000,1,0)</f>
        <v>0</v>
      </c>
      <c r="AB587" s="11">
        <f>IF(AND(tblSalaries[[#This Row],[Salary in USD]]&gt;1000,tblSalaries[[#This Row],[Salary in USD]]&lt;2000),1,0)</f>
        <v>0</v>
      </c>
    </row>
    <row r="588" spans="2:28" ht="15" customHeight="1">
      <c r="B588" t="s">
        <v>2591</v>
      </c>
      <c r="C588" s="1">
        <v>41055.354166666664</v>
      </c>
      <c r="D588" s="4" t="s">
        <v>281</v>
      </c>
      <c r="E588">
        <v>50000</v>
      </c>
      <c r="F588" t="s">
        <v>22</v>
      </c>
      <c r="G588">
        <f>tblSalaries[[#This Row],[clean Salary (in local currency)]]*VLOOKUP(tblSalaries[[#This Row],[Currency]],tblXrate[],2,FALSE)</f>
        <v>63519.971949580387</v>
      </c>
      <c r="H588" t="s">
        <v>20</v>
      </c>
      <c r="I588" t="s">
        <v>20</v>
      </c>
      <c r="J588" t="s">
        <v>24</v>
      </c>
      <c r="K588" t="str">
        <f>VLOOKUP(tblSalaries[[#This Row],[Where do you work]],tblCountries[[Actual]:[Mapping]],2,FALSE)</f>
        <v>Germany</v>
      </c>
      <c r="L588" t="s">
        <v>18</v>
      </c>
      <c r="M588">
        <v>4</v>
      </c>
      <c r="O588" s="10" t="str">
        <f>IF(ISERROR(FIND("1",tblSalaries[[#This Row],[How many hours of a day you work on Excel]])),"",1)</f>
        <v/>
      </c>
      <c r="P588" s="11">
        <f>IF(ISERROR(FIND("2",tblSalaries[[#This Row],[How many hours of a day you work on Excel]])),"",2)</f>
        <v>2</v>
      </c>
      <c r="Q588" s="10">
        <f>IF(ISERROR(FIND("3",tblSalaries[[#This Row],[How many hours of a day you work on Excel]])),"",3)</f>
        <v>3</v>
      </c>
      <c r="R588" s="10" t="str">
        <f>IF(ISERROR(FIND("4",tblSalaries[[#This Row],[How many hours of a day you work on Excel]])),"",4)</f>
        <v/>
      </c>
      <c r="S588" s="10" t="str">
        <f>IF(ISERROR(FIND("5",tblSalaries[[#This Row],[How many hours of a day you work on Excel]])),"",5)</f>
        <v/>
      </c>
      <c r="T588" s="10" t="str">
        <f>IF(ISERROR(FIND("6",tblSalaries[[#This Row],[How many hours of a day you work on Excel]])),"",6)</f>
        <v/>
      </c>
      <c r="U588" s="11" t="str">
        <f>IF(ISERROR(FIND("7",tblSalaries[[#This Row],[How many hours of a day you work on Excel]])),"",7)</f>
        <v/>
      </c>
      <c r="V588" s="11" t="str">
        <f>IF(ISERROR(FIND("8",tblSalaries[[#This Row],[How many hours of a day you work on Excel]])),"",8)</f>
        <v/>
      </c>
      <c r="W588" s="11">
        <f>IF(MAX(tblSalaries[[#This Row],[1 hour]:[8 hours]])=0,#N/A,MAX(tblSalaries[[#This Row],[1 hour]:[8 hours]]))</f>
        <v>3</v>
      </c>
      <c r="X588" s="11">
        <f>IF(ISERROR(tblSalaries[[#This Row],[max h]]),1,tblSalaries[[#This Row],[Salary in USD]]/tblSalaries[[#This Row],[max h]]/260)</f>
        <v>81.435861473821006</v>
      </c>
      <c r="Y588" s="11" t="str">
        <f>IF(tblSalaries[[#This Row],[Years of Experience]]="",0,"0")</f>
        <v>0</v>
      </c>
      <c r="Z588"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588" s="11">
        <f>IF(tblSalaries[[#This Row],[Salary in USD]]&lt;1000,1,0)</f>
        <v>0</v>
      </c>
      <c r="AB588" s="11">
        <f>IF(AND(tblSalaries[[#This Row],[Salary in USD]]&gt;1000,tblSalaries[[#This Row],[Salary in USD]]&lt;2000),1,0)</f>
        <v>0</v>
      </c>
    </row>
    <row r="589" spans="2:28" ht="15" customHeight="1">
      <c r="B589" t="s">
        <v>2592</v>
      </c>
      <c r="C589" s="1">
        <v>41055.363275462965</v>
      </c>
      <c r="D589" s="4">
        <v>108000</v>
      </c>
      <c r="E589">
        <v>108000</v>
      </c>
      <c r="F589" t="s">
        <v>6</v>
      </c>
      <c r="G589">
        <f>tblSalaries[[#This Row],[clean Salary (in local currency)]]*VLOOKUP(tblSalaries[[#This Row],[Currency]],tblXrate[],2,FALSE)</f>
        <v>108000</v>
      </c>
      <c r="H589" t="s">
        <v>693</v>
      </c>
      <c r="I589" t="s">
        <v>356</v>
      </c>
      <c r="J589" t="s">
        <v>15</v>
      </c>
      <c r="K589" t="str">
        <f>VLOOKUP(tblSalaries[[#This Row],[Where do you work]],tblCountries[[Actual]:[Mapping]],2,FALSE)</f>
        <v>USA</v>
      </c>
      <c r="L589" t="s">
        <v>18</v>
      </c>
      <c r="M589">
        <v>7</v>
      </c>
      <c r="O589" s="10" t="str">
        <f>IF(ISERROR(FIND("1",tblSalaries[[#This Row],[How many hours of a day you work on Excel]])),"",1)</f>
        <v/>
      </c>
      <c r="P589" s="11">
        <f>IF(ISERROR(FIND("2",tblSalaries[[#This Row],[How many hours of a day you work on Excel]])),"",2)</f>
        <v>2</v>
      </c>
      <c r="Q589" s="10">
        <f>IF(ISERROR(FIND("3",tblSalaries[[#This Row],[How many hours of a day you work on Excel]])),"",3)</f>
        <v>3</v>
      </c>
      <c r="R589" s="10" t="str">
        <f>IF(ISERROR(FIND("4",tblSalaries[[#This Row],[How many hours of a day you work on Excel]])),"",4)</f>
        <v/>
      </c>
      <c r="S589" s="10" t="str">
        <f>IF(ISERROR(FIND("5",tblSalaries[[#This Row],[How many hours of a day you work on Excel]])),"",5)</f>
        <v/>
      </c>
      <c r="T589" s="10" t="str">
        <f>IF(ISERROR(FIND("6",tblSalaries[[#This Row],[How many hours of a day you work on Excel]])),"",6)</f>
        <v/>
      </c>
      <c r="U589" s="11" t="str">
        <f>IF(ISERROR(FIND("7",tblSalaries[[#This Row],[How many hours of a day you work on Excel]])),"",7)</f>
        <v/>
      </c>
      <c r="V589" s="11" t="str">
        <f>IF(ISERROR(FIND("8",tblSalaries[[#This Row],[How many hours of a day you work on Excel]])),"",8)</f>
        <v/>
      </c>
      <c r="W589" s="11">
        <f>IF(MAX(tblSalaries[[#This Row],[1 hour]:[8 hours]])=0,#N/A,MAX(tblSalaries[[#This Row],[1 hour]:[8 hours]]))</f>
        <v>3</v>
      </c>
      <c r="X589" s="11">
        <f>IF(ISERROR(tblSalaries[[#This Row],[max h]]),1,tblSalaries[[#This Row],[Salary in USD]]/tblSalaries[[#This Row],[max h]]/260)</f>
        <v>138.46153846153845</v>
      </c>
      <c r="Y589" s="11" t="str">
        <f>IF(tblSalaries[[#This Row],[Years of Experience]]="",0,"0")</f>
        <v>0</v>
      </c>
      <c r="Z589"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589" s="11">
        <f>IF(tblSalaries[[#This Row],[Salary in USD]]&lt;1000,1,0)</f>
        <v>0</v>
      </c>
      <c r="AB589" s="11">
        <f>IF(AND(tblSalaries[[#This Row],[Salary in USD]]&gt;1000,tblSalaries[[#This Row],[Salary in USD]]&lt;2000),1,0)</f>
        <v>0</v>
      </c>
    </row>
    <row r="590" spans="2:28" ht="15" customHeight="1">
      <c r="B590" t="s">
        <v>2593</v>
      </c>
      <c r="C590" s="1">
        <v>41055.364976851852</v>
      </c>
      <c r="D590" s="4">
        <v>75000</v>
      </c>
      <c r="E590">
        <v>75000</v>
      </c>
      <c r="F590" t="s">
        <v>6</v>
      </c>
      <c r="G590">
        <f>tblSalaries[[#This Row],[clean Salary (in local currency)]]*VLOOKUP(tblSalaries[[#This Row],[Currency]],tblXrate[],2,FALSE)</f>
        <v>75000</v>
      </c>
      <c r="H590" t="s">
        <v>14</v>
      </c>
      <c r="I590" t="s">
        <v>20</v>
      </c>
      <c r="J590" t="s">
        <v>15</v>
      </c>
      <c r="K590" t="str">
        <f>VLOOKUP(tblSalaries[[#This Row],[Where do you work]],tblCountries[[Actual]:[Mapping]],2,FALSE)</f>
        <v>USA</v>
      </c>
      <c r="L590" t="s">
        <v>9</v>
      </c>
      <c r="M590">
        <v>5</v>
      </c>
      <c r="O590" s="10" t="str">
        <f>IF(ISERROR(FIND("1",tblSalaries[[#This Row],[How many hours of a day you work on Excel]])),"",1)</f>
        <v/>
      </c>
      <c r="P590" s="11" t="str">
        <f>IF(ISERROR(FIND("2",tblSalaries[[#This Row],[How many hours of a day you work on Excel]])),"",2)</f>
        <v/>
      </c>
      <c r="Q590" s="10" t="str">
        <f>IF(ISERROR(FIND("3",tblSalaries[[#This Row],[How many hours of a day you work on Excel]])),"",3)</f>
        <v/>
      </c>
      <c r="R590" s="10">
        <f>IF(ISERROR(FIND("4",tblSalaries[[#This Row],[How many hours of a day you work on Excel]])),"",4)</f>
        <v>4</v>
      </c>
      <c r="S590" s="10" t="str">
        <f>IF(ISERROR(FIND("5",tblSalaries[[#This Row],[How many hours of a day you work on Excel]])),"",5)</f>
        <v/>
      </c>
      <c r="T590" s="10">
        <f>IF(ISERROR(FIND("6",tblSalaries[[#This Row],[How many hours of a day you work on Excel]])),"",6)</f>
        <v>6</v>
      </c>
      <c r="U590" s="11" t="str">
        <f>IF(ISERROR(FIND("7",tblSalaries[[#This Row],[How many hours of a day you work on Excel]])),"",7)</f>
        <v/>
      </c>
      <c r="V590" s="11" t="str">
        <f>IF(ISERROR(FIND("8",tblSalaries[[#This Row],[How many hours of a day you work on Excel]])),"",8)</f>
        <v/>
      </c>
      <c r="W590" s="11">
        <f>IF(MAX(tblSalaries[[#This Row],[1 hour]:[8 hours]])=0,#N/A,MAX(tblSalaries[[#This Row],[1 hour]:[8 hours]]))</f>
        <v>6</v>
      </c>
      <c r="X590" s="11">
        <f>IF(ISERROR(tblSalaries[[#This Row],[max h]]),1,tblSalaries[[#This Row],[Salary in USD]]/tblSalaries[[#This Row],[max h]]/260)</f>
        <v>48.07692307692308</v>
      </c>
      <c r="Y590" s="11" t="str">
        <f>IF(tblSalaries[[#This Row],[Years of Experience]]="",0,"0")</f>
        <v>0</v>
      </c>
      <c r="Z590"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590" s="11">
        <f>IF(tblSalaries[[#This Row],[Salary in USD]]&lt;1000,1,0)</f>
        <v>0</v>
      </c>
      <c r="AB590" s="11">
        <f>IF(AND(tblSalaries[[#This Row],[Salary in USD]]&gt;1000,tblSalaries[[#This Row],[Salary in USD]]&lt;2000),1,0)</f>
        <v>0</v>
      </c>
    </row>
    <row r="591" spans="2:28" ht="15" customHeight="1">
      <c r="B591" t="s">
        <v>2594</v>
      </c>
      <c r="C591" s="1">
        <v>41055.368796296294</v>
      </c>
      <c r="D591" s="4" t="s">
        <v>694</v>
      </c>
      <c r="E591">
        <v>400000</v>
      </c>
      <c r="F591" t="s">
        <v>40</v>
      </c>
      <c r="G591">
        <f>tblSalaries[[#This Row],[clean Salary (in local currency)]]*VLOOKUP(tblSalaries[[#This Row],[Currency]],tblXrate[],2,FALSE)</f>
        <v>7123.1666749770275</v>
      </c>
      <c r="H591" t="s">
        <v>695</v>
      </c>
      <c r="I591" t="s">
        <v>52</v>
      </c>
      <c r="J591" t="s">
        <v>8</v>
      </c>
      <c r="K591" t="str">
        <f>VLOOKUP(tblSalaries[[#This Row],[Where do you work]],tblCountries[[Actual]:[Mapping]],2,FALSE)</f>
        <v>India</v>
      </c>
      <c r="L591" t="s">
        <v>25</v>
      </c>
      <c r="M591">
        <v>3</v>
      </c>
      <c r="O591" s="10">
        <f>IF(ISERROR(FIND("1",tblSalaries[[#This Row],[How many hours of a day you work on Excel]])),"",1)</f>
        <v>1</v>
      </c>
      <c r="P591" s="11">
        <f>IF(ISERROR(FIND("2",tblSalaries[[#This Row],[How many hours of a day you work on Excel]])),"",2)</f>
        <v>2</v>
      </c>
      <c r="Q591" s="10" t="str">
        <f>IF(ISERROR(FIND("3",tblSalaries[[#This Row],[How many hours of a day you work on Excel]])),"",3)</f>
        <v/>
      </c>
      <c r="R591" s="10" t="str">
        <f>IF(ISERROR(FIND("4",tblSalaries[[#This Row],[How many hours of a day you work on Excel]])),"",4)</f>
        <v/>
      </c>
      <c r="S591" s="10" t="str">
        <f>IF(ISERROR(FIND("5",tblSalaries[[#This Row],[How many hours of a day you work on Excel]])),"",5)</f>
        <v/>
      </c>
      <c r="T591" s="10" t="str">
        <f>IF(ISERROR(FIND("6",tblSalaries[[#This Row],[How many hours of a day you work on Excel]])),"",6)</f>
        <v/>
      </c>
      <c r="U591" s="11" t="str">
        <f>IF(ISERROR(FIND("7",tblSalaries[[#This Row],[How many hours of a day you work on Excel]])),"",7)</f>
        <v/>
      </c>
      <c r="V591" s="11" t="str">
        <f>IF(ISERROR(FIND("8",tblSalaries[[#This Row],[How many hours of a day you work on Excel]])),"",8)</f>
        <v/>
      </c>
      <c r="W591" s="11">
        <f>IF(MAX(tblSalaries[[#This Row],[1 hour]:[8 hours]])=0,#N/A,MAX(tblSalaries[[#This Row],[1 hour]:[8 hours]]))</f>
        <v>2</v>
      </c>
      <c r="X591" s="11">
        <f>IF(ISERROR(tblSalaries[[#This Row],[max h]]),1,tblSalaries[[#This Row],[Salary in USD]]/tblSalaries[[#This Row],[max h]]/260)</f>
        <v>13.698397451878899</v>
      </c>
      <c r="Y591" s="11" t="str">
        <f>IF(tblSalaries[[#This Row],[Years of Experience]]="",0,"0")</f>
        <v>0</v>
      </c>
      <c r="Z591"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1..3</v>
      </c>
      <c r="AA591" s="11">
        <f>IF(tblSalaries[[#This Row],[Salary in USD]]&lt;1000,1,0)</f>
        <v>0</v>
      </c>
      <c r="AB591" s="11">
        <f>IF(AND(tblSalaries[[#This Row],[Salary in USD]]&gt;1000,tblSalaries[[#This Row],[Salary in USD]]&lt;2000),1,0)</f>
        <v>0</v>
      </c>
    </row>
    <row r="592" spans="2:28" ht="15" customHeight="1">
      <c r="B592" t="s">
        <v>2595</v>
      </c>
      <c r="C592" s="1">
        <v>41055.369444444441</v>
      </c>
      <c r="D592" s="4">
        <v>50000</v>
      </c>
      <c r="E592">
        <v>50000</v>
      </c>
      <c r="F592" t="s">
        <v>6</v>
      </c>
      <c r="G592">
        <f>tblSalaries[[#This Row],[clean Salary (in local currency)]]*VLOOKUP(tblSalaries[[#This Row],[Currency]],tblXrate[],2,FALSE)</f>
        <v>50000</v>
      </c>
      <c r="H592" t="s">
        <v>696</v>
      </c>
      <c r="I592" t="s">
        <v>52</v>
      </c>
      <c r="J592" t="s">
        <v>8</v>
      </c>
      <c r="K592" t="str">
        <f>VLOOKUP(tblSalaries[[#This Row],[Where do you work]],tblCountries[[Actual]:[Mapping]],2,FALSE)</f>
        <v>India</v>
      </c>
      <c r="L592" t="s">
        <v>25</v>
      </c>
      <c r="M592">
        <v>25</v>
      </c>
      <c r="O592" s="10">
        <f>IF(ISERROR(FIND("1",tblSalaries[[#This Row],[How many hours of a day you work on Excel]])),"",1)</f>
        <v>1</v>
      </c>
      <c r="P592" s="11">
        <f>IF(ISERROR(FIND("2",tblSalaries[[#This Row],[How many hours of a day you work on Excel]])),"",2)</f>
        <v>2</v>
      </c>
      <c r="Q592" s="10" t="str">
        <f>IF(ISERROR(FIND("3",tblSalaries[[#This Row],[How many hours of a day you work on Excel]])),"",3)</f>
        <v/>
      </c>
      <c r="R592" s="10" t="str">
        <f>IF(ISERROR(FIND("4",tblSalaries[[#This Row],[How many hours of a day you work on Excel]])),"",4)</f>
        <v/>
      </c>
      <c r="S592" s="10" t="str">
        <f>IF(ISERROR(FIND("5",tblSalaries[[#This Row],[How many hours of a day you work on Excel]])),"",5)</f>
        <v/>
      </c>
      <c r="T592" s="10" t="str">
        <f>IF(ISERROR(FIND("6",tblSalaries[[#This Row],[How many hours of a day you work on Excel]])),"",6)</f>
        <v/>
      </c>
      <c r="U592" s="11" t="str">
        <f>IF(ISERROR(FIND("7",tblSalaries[[#This Row],[How many hours of a day you work on Excel]])),"",7)</f>
        <v/>
      </c>
      <c r="V592" s="11" t="str">
        <f>IF(ISERROR(FIND("8",tblSalaries[[#This Row],[How many hours of a day you work on Excel]])),"",8)</f>
        <v/>
      </c>
      <c r="W592" s="11">
        <f>IF(MAX(tblSalaries[[#This Row],[1 hour]:[8 hours]])=0,#N/A,MAX(tblSalaries[[#This Row],[1 hour]:[8 hours]]))</f>
        <v>2</v>
      </c>
      <c r="X592" s="11">
        <f>IF(ISERROR(tblSalaries[[#This Row],[max h]]),1,tblSalaries[[#This Row],[Salary in USD]]/tblSalaries[[#This Row],[max h]]/260)</f>
        <v>96.15384615384616</v>
      </c>
      <c r="Y592" s="11" t="str">
        <f>IF(tblSalaries[[#This Row],[Years of Experience]]="",0,"0")</f>
        <v>0</v>
      </c>
      <c r="Z592"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592" s="11">
        <f>IF(tblSalaries[[#This Row],[Salary in USD]]&lt;1000,1,0)</f>
        <v>0</v>
      </c>
      <c r="AB592" s="11">
        <f>IF(AND(tblSalaries[[#This Row],[Salary in USD]]&gt;1000,tblSalaries[[#This Row],[Salary in USD]]&lt;2000),1,0)</f>
        <v>0</v>
      </c>
    </row>
    <row r="593" spans="2:28" ht="15" customHeight="1">
      <c r="B593" t="s">
        <v>2596</v>
      </c>
      <c r="C593" s="1">
        <v>41055.371666666666</v>
      </c>
      <c r="D593" s="4">
        <v>45000</v>
      </c>
      <c r="E593">
        <v>45000</v>
      </c>
      <c r="F593" t="s">
        <v>6</v>
      </c>
      <c r="G593">
        <f>tblSalaries[[#This Row],[clean Salary (in local currency)]]*VLOOKUP(tblSalaries[[#This Row],[Currency]],tblXrate[],2,FALSE)</f>
        <v>45000</v>
      </c>
      <c r="H593" t="s">
        <v>697</v>
      </c>
      <c r="I593" t="s">
        <v>20</v>
      </c>
      <c r="J593" t="s">
        <v>15</v>
      </c>
      <c r="K593" t="str">
        <f>VLOOKUP(tblSalaries[[#This Row],[Where do you work]],tblCountries[[Actual]:[Mapping]],2,FALSE)</f>
        <v>USA</v>
      </c>
      <c r="L593" t="s">
        <v>9</v>
      </c>
      <c r="M593">
        <v>15</v>
      </c>
      <c r="O593" s="10" t="str">
        <f>IF(ISERROR(FIND("1",tblSalaries[[#This Row],[How many hours of a day you work on Excel]])),"",1)</f>
        <v/>
      </c>
      <c r="P593" s="11" t="str">
        <f>IF(ISERROR(FIND("2",tblSalaries[[#This Row],[How many hours of a day you work on Excel]])),"",2)</f>
        <v/>
      </c>
      <c r="Q593" s="10" t="str">
        <f>IF(ISERROR(FIND("3",tblSalaries[[#This Row],[How many hours of a day you work on Excel]])),"",3)</f>
        <v/>
      </c>
      <c r="R593" s="10">
        <f>IF(ISERROR(FIND("4",tblSalaries[[#This Row],[How many hours of a day you work on Excel]])),"",4)</f>
        <v>4</v>
      </c>
      <c r="S593" s="10" t="str">
        <f>IF(ISERROR(FIND("5",tblSalaries[[#This Row],[How many hours of a day you work on Excel]])),"",5)</f>
        <v/>
      </c>
      <c r="T593" s="10">
        <f>IF(ISERROR(FIND("6",tblSalaries[[#This Row],[How many hours of a day you work on Excel]])),"",6)</f>
        <v>6</v>
      </c>
      <c r="U593" s="11" t="str">
        <f>IF(ISERROR(FIND("7",tblSalaries[[#This Row],[How many hours of a day you work on Excel]])),"",7)</f>
        <v/>
      </c>
      <c r="V593" s="11" t="str">
        <f>IF(ISERROR(FIND("8",tblSalaries[[#This Row],[How many hours of a day you work on Excel]])),"",8)</f>
        <v/>
      </c>
      <c r="W593" s="11">
        <f>IF(MAX(tblSalaries[[#This Row],[1 hour]:[8 hours]])=0,#N/A,MAX(tblSalaries[[#This Row],[1 hour]:[8 hours]]))</f>
        <v>6</v>
      </c>
      <c r="X593" s="11">
        <f>IF(ISERROR(tblSalaries[[#This Row],[max h]]),1,tblSalaries[[#This Row],[Salary in USD]]/tblSalaries[[#This Row],[max h]]/260)</f>
        <v>28.846153846153847</v>
      </c>
      <c r="Y593" s="11" t="str">
        <f>IF(tblSalaries[[#This Row],[Years of Experience]]="",0,"0")</f>
        <v>0</v>
      </c>
      <c r="Z593"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593" s="11">
        <f>IF(tblSalaries[[#This Row],[Salary in USD]]&lt;1000,1,0)</f>
        <v>0</v>
      </c>
      <c r="AB593" s="11">
        <f>IF(AND(tblSalaries[[#This Row],[Salary in USD]]&gt;1000,tblSalaries[[#This Row],[Salary in USD]]&lt;2000),1,0)</f>
        <v>0</v>
      </c>
    </row>
    <row r="594" spans="2:28" ht="15" customHeight="1">
      <c r="B594" t="s">
        <v>2597</v>
      </c>
      <c r="C594" s="1">
        <v>41055.371724537035</v>
      </c>
      <c r="D594" s="4">
        <v>45000</v>
      </c>
      <c r="E594">
        <v>45000</v>
      </c>
      <c r="F594" t="s">
        <v>6</v>
      </c>
      <c r="G594">
        <f>tblSalaries[[#This Row],[clean Salary (in local currency)]]*VLOOKUP(tblSalaries[[#This Row],[Currency]],tblXrate[],2,FALSE)</f>
        <v>45000</v>
      </c>
      <c r="H594" t="s">
        <v>698</v>
      </c>
      <c r="I594" t="s">
        <v>310</v>
      </c>
      <c r="J594" t="s">
        <v>15</v>
      </c>
      <c r="K594" t="str">
        <f>VLOOKUP(tblSalaries[[#This Row],[Where do you work]],tblCountries[[Actual]:[Mapping]],2,FALSE)</f>
        <v>USA</v>
      </c>
      <c r="L594" t="s">
        <v>9</v>
      </c>
      <c r="M594">
        <v>7</v>
      </c>
      <c r="O594" s="10" t="str">
        <f>IF(ISERROR(FIND("1",tblSalaries[[#This Row],[How many hours of a day you work on Excel]])),"",1)</f>
        <v/>
      </c>
      <c r="P594" s="11" t="str">
        <f>IF(ISERROR(FIND("2",tblSalaries[[#This Row],[How many hours of a day you work on Excel]])),"",2)</f>
        <v/>
      </c>
      <c r="Q594" s="10" t="str">
        <f>IF(ISERROR(FIND("3",tblSalaries[[#This Row],[How many hours of a day you work on Excel]])),"",3)</f>
        <v/>
      </c>
      <c r="R594" s="10">
        <f>IF(ISERROR(FIND("4",tblSalaries[[#This Row],[How many hours of a day you work on Excel]])),"",4)</f>
        <v>4</v>
      </c>
      <c r="S594" s="10" t="str">
        <f>IF(ISERROR(FIND("5",tblSalaries[[#This Row],[How many hours of a day you work on Excel]])),"",5)</f>
        <v/>
      </c>
      <c r="T594" s="10">
        <f>IF(ISERROR(FIND("6",tblSalaries[[#This Row],[How many hours of a day you work on Excel]])),"",6)</f>
        <v>6</v>
      </c>
      <c r="U594" s="11" t="str">
        <f>IF(ISERROR(FIND("7",tblSalaries[[#This Row],[How many hours of a day you work on Excel]])),"",7)</f>
        <v/>
      </c>
      <c r="V594" s="11" t="str">
        <f>IF(ISERROR(FIND("8",tblSalaries[[#This Row],[How many hours of a day you work on Excel]])),"",8)</f>
        <v/>
      </c>
      <c r="W594" s="11">
        <f>IF(MAX(tblSalaries[[#This Row],[1 hour]:[8 hours]])=0,#N/A,MAX(tblSalaries[[#This Row],[1 hour]:[8 hours]]))</f>
        <v>6</v>
      </c>
      <c r="X594" s="11">
        <f>IF(ISERROR(tblSalaries[[#This Row],[max h]]),1,tblSalaries[[#This Row],[Salary in USD]]/tblSalaries[[#This Row],[max h]]/260)</f>
        <v>28.846153846153847</v>
      </c>
      <c r="Y594" s="11" t="str">
        <f>IF(tblSalaries[[#This Row],[Years of Experience]]="",0,"0")</f>
        <v>0</v>
      </c>
      <c r="Z594"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594" s="11">
        <f>IF(tblSalaries[[#This Row],[Salary in USD]]&lt;1000,1,0)</f>
        <v>0</v>
      </c>
      <c r="AB594" s="11">
        <f>IF(AND(tblSalaries[[#This Row],[Salary in USD]]&gt;1000,tblSalaries[[#This Row],[Salary in USD]]&lt;2000),1,0)</f>
        <v>0</v>
      </c>
    </row>
    <row r="595" spans="2:28" ht="15" customHeight="1">
      <c r="B595" t="s">
        <v>2598</v>
      </c>
      <c r="C595" s="1">
        <v>41055.372372685182</v>
      </c>
      <c r="D595" s="4" t="s">
        <v>699</v>
      </c>
      <c r="E595">
        <v>90000</v>
      </c>
      <c r="F595" t="s">
        <v>6</v>
      </c>
      <c r="G595">
        <f>tblSalaries[[#This Row],[clean Salary (in local currency)]]*VLOOKUP(tblSalaries[[#This Row],[Currency]],tblXrate[],2,FALSE)</f>
        <v>90000</v>
      </c>
      <c r="H595" t="s">
        <v>700</v>
      </c>
      <c r="I595" t="s">
        <v>52</v>
      </c>
      <c r="J595" t="s">
        <v>15</v>
      </c>
      <c r="K595" t="str">
        <f>VLOOKUP(tblSalaries[[#This Row],[Where do you work]],tblCountries[[Actual]:[Mapping]],2,FALSE)</f>
        <v>USA</v>
      </c>
      <c r="L595" t="s">
        <v>18</v>
      </c>
      <c r="M595">
        <v>20</v>
      </c>
      <c r="O595" s="10" t="str">
        <f>IF(ISERROR(FIND("1",tblSalaries[[#This Row],[How many hours of a day you work on Excel]])),"",1)</f>
        <v/>
      </c>
      <c r="P595" s="11">
        <f>IF(ISERROR(FIND("2",tblSalaries[[#This Row],[How many hours of a day you work on Excel]])),"",2)</f>
        <v>2</v>
      </c>
      <c r="Q595" s="10">
        <f>IF(ISERROR(FIND("3",tblSalaries[[#This Row],[How many hours of a day you work on Excel]])),"",3)</f>
        <v>3</v>
      </c>
      <c r="R595" s="10" t="str">
        <f>IF(ISERROR(FIND("4",tblSalaries[[#This Row],[How many hours of a day you work on Excel]])),"",4)</f>
        <v/>
      </c>
      <c r="S595" s="10" t="str">
        <f>IF(ISERROR(FIND("5",tblSalaries[[#This Row],[How many hours of a day you work on Excel]])),"",5)</f>
        <v/>
      </c>
      <c r="T595" s="10" t="str">
        <f>IF(ISERROR(FIND("6",tblSalaries[[#This Row],[How many hours of a day you work on Excel]])),"",6)</f>
        <v/>
      </c>
      <c r="U595" s="11" t="str">
        <f>IF(ISERROR(FIND("7",tblSalaries[[#This Row],[How many hours of a day you work on Excel]])),"",7)</f>
        <v/>
      </c>
      <c r="V595" s="11" t="str">
        <f>IF(ISERROR(FIND("8",tblSalaries[[#This Row],[How many hours of a day you work on Excel]])),"",8)</f>
        <v/>
      </c>
      <c r="W595" s="11">
        <f>IF(MAX(tblSalaries[[#This Row],[1 hour]:[8 hours]])=0,#N/A,MAX(tblSalaries[[#This Row],[1 hour]:[8 hours]]))</f>
        <v>3</v>
      </c>
      <c r="X595" s="11">
        <f>IF(ISERROR(tblSalaries[[#This Row],[max h]]),1,tblSalaries[[#This Row],[Salary in USD]]/tblSalaries[[#This Row],[max h]]/260)</f>
        <v>115.38461538461539</v>
      </c>
      <c r="Y595" s="11" t="str">
        <f>IF(tblSalaries[[#This Row],[Years of Experience]]="",0,"0")</f>
        <v>0</v>
      </c>
      <c r="Z595"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595" s="11">
        <f>IF(tblSalaries[[#This Row],[Salary in USD]]&lt;1000,1,0)</f>
        <v>0</v>
      </c>
      <c r="AB595" s="11">
        <f>IF(AND(tblSalaries[[#This Row],[Salary in USD]]&gt;1000,tblSalaries[[#This Row],[Salary in USD]]&lt;2000),1,0)</f>
        <v>0</v>
      </c>
    </row>
    <row r="596" spans="2:28" ht="15" customHeight="1">
      <c r="B596" t="s">
        <v>2599</v>
      </c>
      <c r="C596" s="1">
        <v>41055.374247685184</v>
      </c>
      <c r="D596" s="4" t="s">
        <v>701</v>
      </c>
      <c r="E596">
        <v>240000</v>
      </c>
      <c r="F596" t="s">
        <v>40</v>
      </c>
      <c r="G596">
        <f>tblSalaries[[#This Row],[clean Salary (in local currency)]]*VLOOKUP(tblSalaries[[#This Row],[Currency]],tblXrate[],2,FALSE)</f>
        <v>4273.9000049862161</v>
      </c>
      <c r="H596" t="s">
        <v>702</v>
      </c>
      <c r="I596" t="s">
        <v>20</v>
      </c>
      <c r="J596" t="s">
        <v>8</v>
      </c>
      <c r="K596" t="str">
        <f>VLOOKUP(tblSalaries[[#This Row],[Where do you work]],tblCountries[[Actual]:[Mapping]],2,FALSE)</f>
        <v>India</v>
      </c>
      <c r="L596" t="s">
        <v>18</v>
      </c>
      <c r="M596">
        <v>5</v>
      </c>
      <c r="O596" s="10" t="str">
        <f>IF(ISERROR(FIND("1",tblSalaries[[#This Row],[How many hours of a day you work on Excel]])),"",1)</f>
        <v/>
      </c>
      <c r="P596" s="11">
        <f>IF(ISERROR(FIND("2",tblSalaries[[#This Row],[How many hours of a day you work on Excel]])),"",2)</f>
        <v>2</v>
      </c>
      <c r="Q596" s="10">
        <f>IF(ISERROR(FIND("3",tblSalaries[[#This Row],[How many hours of a day you work on Excel]])),"",3)</f>
        <v>3</v>
      </c>
      <c r="R596" s="10" t="str">
        <f>IF(ISERROR(FIND("4",tblSalaries[[#This Row],[How many hours of a day you work on Excel]])),"",4)</f>
        <v/>
      </c>
      <c r="S596" s="10" t="str">
        <f>IF(ISERROR(FIND("5",tblSalaries[[#This Row],[How many hours of a day you work on Excel]])),"",5)</f>
        <v/>
      </c>
      <c r="T596" s="10" t="str">
        <f>IF(ISERROR(FIND("6",tblSalaries[[#This Row],[How many hours of a day you work on Excel]])),"",6)</f>
        <v/>
      </c>
      <c r="U596" s="11" t="str">
        <f>IF(ISERROR(FIND("7",tblSalaries[[#This Row],[How many hours of a day you work on Excel]])),"",7)</f>
        <v/>
      </c>
      <c r="V596" s="11" t="str">
        <f>IF(ISERROR(FIND("8",tblSalaries[[#This Row],[How many hours of a day you work on Excel]])),"",8)</f>
        <v/>
      </c>
      <c r="W596" s="11">
        <f>IF(MAX(tblSalaries[[#This Row],[1 hour]:[8 hours]])=0,#N/A,MAX(tblSalaries[[#This Row],[1 hour]:[8 hours]]))</f>
        <v>3</v>
      </c>
      <c r="X596" s="11">
        <f>IF(ISERROR(tblSalaries[[#This Row],[max h]]),1,tblSalaries[[#This Row],[Salary in USD]]/tblSalaries[[#This Row],[max h]]/260)</f>
        <v>5.4793589807515595</v>
      </c>
      <c r="Y596" s="11" t="str">
        <f>IF(tblSalaries[[#This Row],[Years of Experience]]="",0,"0")</f>
        <v>0</v>
      </c>
      <c r="Z596"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596" s="11">
        <f>IF(tblSalaries[[#This Row],[Salary in USD]]&lt;1000,1,0)</f>
        <v>0</v>
      </c>
      <c r="AB596" s="11">
        <f>IF(AND(tblSalaries[[#This Row],[Salary in USD]]&gt;1000,tblSalaries[[#This Row],[Salary in USD]]&lt;2000),1,0)</f>
        <v>0</v>
      </c>
    </row>
    <row r="597" spans="2:28" ht="15" customHeight="1">
      <c r="B597" t="s">
        <v>2600</v>
      </c>
      <c r="C597" s="1">
        <v>41055.394814814812</v>
      </c>
      <c r="D597" s="4">
        <v>50000</v>
      </c>
      <c r="E597">
        <v>50000</v>
      </c>
      <c r="F597" t="s">
        <v>6</v>
      </c>
      <c r="G597">
        <f>tblSalaries[[#This Row],[clean Salary (in local currency)]]*VLOOKUP(tblSalaries[[#This Row],[Currency]],tblXrate[],2,FALSE)</f>
        <v>50000</v>
      </c>
      <c r="H597" t="s">
        <v>703</v>
      </c>
      <c r="I597" t="s">
        <v>52</v>
      </c>
      <c r="J597" t="s">
        <v>8</v>
      </c>
      <c r="K597" t="str">
        <f>VLOOKUP(tblSalaries[[#This Row],[Where do you work]],tblCountries[[Actual]:[Mapping]],2,FALSE)</f>
        <v>India</v>
      </c>
      <c r="L597" t="s">
        <v>25</v>
      </c>
      <c r="M597">
        <v>10</v>
      </c>
      <c r="O597" s="10">
        <f>IF(ISERROR(FIND("1",tblSalaries[[#This Row],[How many hours of a day you work on Excel]])),"",1)</f>
        <v>1</v>
      </c>
      <c r="P597" s="11">
        <f>IF(ISERROR(FIND("2",tblSalaries[[#This Row],[How many hours of a day you work on Excel]])),"",2)</f>
        <v>2</v>
      </c>
      <c r="Q597" s="10" t="str">
        <f>IF(ISERROR(FIND("3",tblSalaries[[#This Row],[How many hours of a day you work on Excel]])),"",3)</f>
        <v/>
      </c>
      <c r="R597" s="10" t="str">
        <f>IF(ISERROR(FIND("4",tblSalaries[[#This Row],[How many hours of a day you work on Excel]])),"",4)</f>
        <v/>
      </c>
      <c r="S597" s="10" t="str">
        <f>IF(ISERROR(FIND("5",tblSalaries[[#This Row],[How many hours of a day you work on Excel]])),"",5)</f>
        <v/>
      </c>
      <c r="T597" s="10" t="str">
        <f>IF(ISERROR(FIND("6",tblSalaries[[#This Row],[How many hours of a day you work on Excel]])),"",6)</f>
        <v/>
      </c>
      <c r="U597" s="11" t="str">
        <f>IF(ISERROR(FIND("7",tblSalaries[[#This Row],[How many hours of a day you work on Excel]])),"",7)</f>
        <v/>
      </c>
      <c r="V597" s="11" t="str">
        <f>IF(ISERROR(FIND("8",tblSalaries[[#This Row],[How many hours of a day you work on Excel]])),"",8)</f>
        <v/>
      </c>
      <c r="W597" s="11">
        <f>IF(MAX(tblSalaries[[#This Row],[1 hour]:[8 hours]])=0,#N/A,MAX(tblSalaries[[#This Row],[1 hour]:[8 hours]]))</f>
        <v>2</v>
      </c>
      <c r="X597" s="11">
        <f>IF(ISERROR(tblSalaries[[#This Row],[max h]]),1,tblSalaries[[#This Row],[Salary in USD]]/tblSalaries[[#This Row],[max h]]/260)</f>
        <v>96.15384615384616</v>
      </c>
      <c r="Y597" s="11" t="str">
        <f>IF(tblSalaries[[#This Row],[Years of Experience]]="",0,"0")</f>
        <v>0</v>
      </c>
      <c r="Z597"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597" s="11">
        <f>IF(tblSalaries[[#This Row],[Salary in USD]]&lt;1000,1,0)</f>
        <v>0</v>
      </c>
      <c r="AB597" s="11">
        <f>IF(AND(tblSalaries[[#This Row],[Salary in USD]]&gt;1000,tblSalaries[[#This Row],[Salary in USD]]&lt;2000),1,0)</f>
        <v>0</v>
      </c>
    </row>
    <row r="598" spans="2:28" ht="15" customHeight="1">
      <c r="B598" t="s">
        <v>2601</v>
      </c>
      <c r="C598" s="1">
        <v>41055.39502314815</v>
      </c>
      <c r="D598" s="4">
        <v>65000</v>
      </c>
      <c r="E598">
        <v>65000</v>
      </c>
      <c r="F598" t="s">
        <v>6</v>
      </c>
      <c r="G598">
        <f>tblSalaries[[#This Row],[clean Salary (in local currency)]]*VLOOKUP(tblSalaries[[#This Row],[Currency]],tblXrate[],2,FALSE)</f>
        <v>65000</v>
      </c>
      <c r="H598" t="s">
        <v>704</v>
      </c>
      <c r="I598" t="s">
        <v>20</v>
      </c>
      <c r="J598" t="s">
        <v>15</v>
      </c>
      <c r="K598" t="str">
        <f>VLOOKUP(tblSalaries[[#This Row],[Where do you work]],tblCountries[[Actual]:[Mapping]],2,FALSE)</f>
        <v>USA</v>
      </c>
      <c r="L598" t="s">
        <v>18</v>
      </c>
      <c r="M598">
        <v>17</v>
      </c>
      <c r="O598" s="10" t="str">
        <f>IF(ISERROR(FIND("1",tblSalaries[[#This Row],[How many hours of a day you work on Excel]])),"",1)</f>
        <v/>
      </c>
      <c r="P598" s="11">
        <f>IF(ISERROR(FIND("2",tblSalaries[[#This Row],[How many hours of a day you work on Excel]])),"",2)</f>
        <v>2</v>
      </c>
      <c r="Q598" s="10">
        <f>IF(ISERROR(FIND("3",tblSalaries[[#This Row],[How many hours of a day you work on Excel]])),"",3)</f>
        <v>3</v>
      </c>
      <c r="R598" s="10" t="str">
        <f>IF(ISERROR(FIND("4",tblSalaries[[#This Row],[How many hours of a day you work on Excel]])),"",4)</f>
        <v/>
      </c>
      <c r="S598" s="10" t="str">
        <f>IF(ISERROR(FIND("5",tblSalaries[[#This Row],[How many hours of a day you work on Excel]])),"",5)</f>
        <v/>
      </c>
      <c r="T598" s="10" t="str">
        <f>IF(ISERROR(FIND("6",tblSalaries[[#This Row],[How many hours of a day you work on Excel]])),"",6)</f>
        <v/>
      </c>
      <c r="U598" s="11" t="str">
        <f>IF(ISERROR(FIND("7",tblSalaries[[#This Row],[How many hours of a day you work on Excel]])),"",7)</f>
        <v/>
      </c>
      <c r="V598" s="11" t="str">
        <f>IF(ISERROR(FIND("8",tblSalaries[[#This Row],[How many hours of a day you work on Excel]])),"",8)</f>
        <v/>
      </c>
      <c r="W598" s="11">
        <f>IF(MAX(tblSalaries[[#This Row],[1 hour]:[8 hours]])=0,#N/A,MAX(tblSalaries[[#This Row],[1 hour]:[8 hours]]))</f>
        <v>3</v>
      </c>
      <c r="X598" s="11">
        <f>IF(ISERROR(tblSalaries[[#This Row],[max h]]),1,tblSalaries[[#This Row],[Salary in USD]]/tblSalaries[[#This Row],[max h]]/260)</f>
        <v>83.333333333333343</v>
      </c>
      <c r="Y598" s="11" t="str">
        <f>IF(tblSalaries[[#This Row],[Years of Experience]]="",0,"0")</f>
        <v>0</v>
      </c>
      <c r="Z598"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598" s="11">
        <f>IF(tblSalaries[[#This Row],[Salary in USD]]&lt;1000,1,0)</f>
        <v>0</v>
      </c>
      <c r="AB598" s="11">
        <f>IF(AND(tblSalaries[[#This Row],[Salary in USD]]&gt;1000,tblSalaries[[#This Row],[Salary in USD]]&lt;2000),1,0)</f>
        <v>0</v>
      </c>
    </row>
    <row r="599" spans="2:28" ht="15" customHeight="1">
      <c r="B599" t="s">
        <v>2602</v>
      </c>
      <c r="C599" s="1">
        <v>41055.400324074071</v>
      </c>
      <c r="D599" s="4">
        <v>70000</v>
      </c>
      <c r="E599">
        <v>70000</v>
      </c>
      <c r="F599" t="s">
        <v>6</v>
      </c>
      <c r="G599">
        <f>tblSalaries[[#This Row],[clean Salary (in local currency)]]*VLOOKUP(tblSalaries[[#This Row],[Currency]],tblXrate[],2,FALSE)</f>
        <v>70000</v>
      </c>
      <c r="H599" t="s">
        <v>705</v>
      </c>
      <c r="I599" t="s">
        <v>20</v>
      </c>
      <c r="J599" t="s">
        <v>15</v>
      </c>
      <c r="K599" t="str">
        <f>VLOOKUP(tblSalaries[[#This Row],[Where do you work]],tblCountries[[Actual]:[Mapping]],2,FALSE)</f>
        <v>USA</v>
      </c>
      <c r="L599" t="s">
        <v>18</v>
      </c>
      <c r="M599">
        <v>18</v>
      </c>
      <c r="O599" s="10" t="str">
        <f>IF(ISERROR(FIND("1",tblSalaries[[#This Row],[How many hours of a day you work on Excel]])),"",1)</f>
        <v/>
      </c>
      <c r="P599" s="11">
        <f>IF(ISERROR(FIND("2",tblSalaries[[#This Row],[How many hours of a day you work on Excel]])),"",2)</f>
        <v>2</v>
      </c>
      <c r="Q599" s="10">
        <f>IF(ISERROR(FIND("3",tblSalaries[[#This Row],[How many hours of a day you work on Excel]])),"",3)</f>
        <v>3</v>
      </c>
      <c r="R599" s="10" t="str">
        <f>IF(ISERROR(FIND("4",tblSalaries[[#This Row],[How many hours of a day you work on Excel]])),"",4)</f>
        <v/>
      </c>
      <c r="S599" s="10" t="str">
        <f>IF(ISERROR(FIND("5",tblSalaries[[#This Row],[How many hours of a day you work on Excel]])),"",5)</f>
        <v/>
      </c>
      <c r="T599" s="10" t="str">
        <f>IF(ISERROR(FIND("6",tblSalaries[[#This Row],[How many hours of a day you work on Excel]])),"",6)</f>
        <v/>
      </c>
      <c r="U599" s="11" t="str">
        <f>IF(ISERROR(FIND("7",tblSalaries[[#This Row],[How many hours of a day you work on Excel]])),"",7)</f>
        <v/>
      </c>
      <c r="V599" s="11" t="str">
        <f>IF(ISERROR(FIND("8",tblSalaries[[#This Row],[How many hours of a day you work on Excel]])),"",8)</f>
        <v/>
      </c>
      <c r="W599" s="11">
        <f>IF(MAX(tblSalaries[[#This Row],[1 hour]:[8 hours]])=0,#N/A,MAX(tblSalaries[[#This Row],[1 hour]:[8 hours]]))</f>
        <v>3</v>
      </c>
      <c r="X599" s="11">
        <f>IF(ISERROR(tblSalaries[[#This Row],[max h]]),1,tblSalaries[[#This Row],[Salary in USD]]/tblSalaries[[#This Row],[max h]]/260)</f>
        <v>89.743589743589737</v>
      </c>
      <c r="Y599" s="11" t="str">
        <f>IF(tblSalaries[[#This Row],[Years of Experience]]="",0,"0")</f>
        <v>0</v>
      </c>
      <c r="Z599"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599" s="11">
        <f>IF(tblSalaries[[#This Row],[Salary in USD]]&lt;1000,1,0)</f>
        <v>0</v>
      </c>
      <c r="AB599" s="11">
        <f>IF(AND(tblSalaries[[#This Row],[Salary in USD]]&gt;1000,tblSalaries[[#This Row],[Salary in USD]]&lt;2000),1,0)</f>
        <v>0</v>
      </c>
    </row>
    <row r="600" spans="2:28" ht="15" customHeight="1">
      <c r="B600" t="s">
        <v>2603</v>
      </c>
      <c r="C600" s="1">
        <v>41055.410960648151</v>
      </c>
      <c r="D600" s="4">
        <v>160000</v>
      </c>
      <c r="E600">
        <v>160000</v>
      </c>
      <c r="F600" t="s">
        <v>6</v>
      </c>
      <c r="G600">
        <f>tblSalaries[[#This Row],[clean Salary (in local currency)]]*VLOOKUP(tblSalaries[[#This Row],[Currency]],tblXrate[],2,FALSE)</f>
        <v>160000</v>
      </c>
      <c r="H600" t="s">
        <v>706</v>
      </c>
      <c r="I600" t="s">
        <v>20</v>
      </c>
      <c r="J600" t="s">
        <v>15</v>
      </c>
      <c r="K600" t="str">
        <f>VLOOKUP(tblSalaries[[#This Row],[Where do you work]],tblCountries[[Actual]:[Mapping]],2,FALSE)</f>
        <v>USA</v>
      </c>
      <c r="L600" t="s">
        <v>9</v>
      </c>
      <c r="M600">
        <v>5</v>
      </c>
      <c r="O600" s="10" t="str">
        <f>IF(ISERROR(FIND("1",tblSalaries[[#This Row],[How many hours of a day you work on Excel]])),"",1)</f>
        <v/>
      </c>
      <c r="P600" s="11" t="str">
        <f>IF(ISERROR(FIND("2",tblSalaries[[#This Row],[How many hours of a day you work on Excel]])),"",2)</f>
        <v/>
      </c>
      <c r="Q600" s="10" t="str">
        <f>IF(ISERROR(FIND("3",tblSalaries[[#This Row],[How many hours of a day you work on Excel]])),"",3)</f>
        <v/>
      </c>
      <c r="R600" s="10">
        <f>IF(ISERROR(FIND("4",tblSalaries[[#This Row],[How many hours of a day you work on Excel]])),"",4)</f>
        <v>4</v>
      </c>
      <c r="S600" s="10" t="str">
        <f>IF(ISERROR(FIND("5",tblSalaries[[#This Row],[How many hours of a day you work on Excel]])),"",5)</f>
        <v/>
      </c>
      <c r="T600" s="10">
        <f>IF(ISERROR(FIND("6",tblSalaries[[#This Row],[How many hours of a day you work on Excel]])),"",6)</f>
        <v>6</v>
      </c>
      <c r="U600" s="11" t="str">
        <f>IF(ISERROR(FIND("7",tblSalaries[[#This Row],[How many hours of a day you work on Excel]])),"",7)</f>
        <v/>
      </c>
      <c r="V600" s="11" t="str">
        <f>IF(ISERROR(FIND("8",tblSalaries[[#This Row],[How many hours of a day you work on Excel]])),"",8)</f>
        <v/>
      </c>
      <c r="W600" s="11">
        <f>IF(MAX(tblSalaries[[#This Row],[1 hour]:[8 hours]])=0,#N/A,MAX(tblSalaries[[#This Row],[1 hour]:[8 hours]]))</f>
        <v>6</v>
      </c>
      <c r="X600" s="11">
        <f>IF(ISERROR(tblSalaries[[#This Row],[max h]]),1,tblSalaries[[#This Row],[Salary in USD]]/tblSalaries[[#This Row],[max h]]/260)</f>
        <v>102.56410256410257</v>
      </c>
      <c r="Y600" s="11" t="str">
        <f>IF(tblSalaries[[#This Row],[Years of Experience]]="",0,"0")</f>
        <v>0</v>
      </c>
      <c r="Z600"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600" s="11">
        <f>IF(tblSalaries[[#This Row],[Salary in USD]]&lt;1000,1,0)</f>
        <v>0</v>
      </c>
      <c r="AB600" s="11">
        <f>IF(AND(tblSalaries[[#This Row],[Salary in USD]]&gt;1000,tblSalaries[[#This Row],[Salary in USD]]&lt;2000),1,0)</f>
        <v>0</v>
      </c>
    </row>
    <row r="601" spans="2:28" ht="15" customHeight="1">
      <c r="B601" t="s">
        <v>2604</v>
      </c>
      <c r="C601" s="1">
        <v>41055.411365740743</v>
      </c>
      <c r="D601" s="4">
        <v>100000</v>
      </c>
      <c r="E601">
        <v>100000</v>
      </c>
      <c r="F601" t="s">
        <v>82</v>
      </c>
      <c r="G601">
        <f>tblSalaries[[#This Row],[clean Salary (in local currency)]]*VLOOKUP(tblSalaries[[#This Row],[Currency]],tblXrate[],2,FALSE)</f>
        <v>101990.96564026357</v>
      </c>
      <c r="H601" t="s">
        <v>707</v>
      </c>
      <c r="I601" t="s">
        <v>52</v>
      </c>
      <c r="J601" t="s">
        <v>84</v>
      </c>
      <c r="K601" t="str">
        <f>VLOOKUP(tblSalaries[[#This Row],[Where do you work]],tblCountries[[Actual]:[Mapping]],2,FALSE)</f>
        <v>Australia</v>
      </c>
      <c r="L601" t="s">
        <v>18</v>
      </c>
      <c r="M601">
        <v>20</v>
      </c>
      <c r="O601" s="10" t="str">
        <f>IF(ISERROR(FIND("1",tblSalaries[[#This Row],[How many hours of a day you work on Excel]])),"",1)</f>
        <v/>
      </c>
      <c r="P601" s="11">
        <f>IF(ISERROR(FIND("2",tblSalaries[[#This Row],[How many hours of a day you work on Excel]])),"",2)</f>
        <v>2</v>
      </c>
      <c r="Q601" s="10">
        <f>IF(ISERROR(FIND("3",tblSalaries[[#This Row],[How many hours of a day you work on Excel]])),"",3)</f>
        <v>3</v>
      </c>
      <c r="R601" s="10" t="str">
        <f>IF(ISERROR(FIND("4",tblSalaries[[#This Row],[How many hours of a day you work on Excel]])),"",4)</f>
        <v/>
      </c>
      <c r="S601" s="10" t="str">
        <f>IF(ISERROR(FIND("5",tblSalaries[[#This Row],[How many hours of a day you work on Excel]])),"",5)</f>
        <v/>
      </c>
      <c r="T601" s="10" t="str">
        <f>IF(ISERROR(FIND("6",tblSalaries[[#This Row],[How many hours of a day you work on Excel]])),"",6)</f>
        <v/>
      </c>
      <c r="U601" s="11" t="str">
        <f>IF(ISERROR(FIND("7",tblSalaries[[#This Row],[How many hours of a day you work on Excel]])),"",7)</f>
        <v/>
      </c>
      <c r="V601" s="11" t="str">
        <f>IF(ISERROR(FIND("8",tblSalaries[[#This Row],[How many hours of a day you work on Excel]])),"",8)</f>
        <v/>
      </c>
      <c r="W601" s="11">
        <f>IF(MAX(tblSalaries[[#This Row],[1 hour]:[8 hours]])=0,#N/A,MAX(tblSalaries[[#This Row],[1 hour]:[8 hours]]))</f>
        <v>3</v>
      </c>
      <c r="X601" s="11">
        <f>IF(ISERROR(tblSalaries[[#This Row],[max h]]),1,tblSalaries[[#This Row],[Salary in USD]]/tblSalaries[[#This Row],[max h]]/260)</f>
        <v>130.75764825674818</v>
      </c>
      <c r="Y601" s="11" t="str">
        <f>IF(tblSalaries[[#This Row],[Years of Experience]]="",0,"0")</f>
        <v>0</v>
      </c>
      <c r="Z601"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601" s="11">
        <f>IF(tblSalaries[[#This Row],[Salary in USD]]&lt;1000,1,0)</f>
        <v>0</v>
      </c>
      <c r="AB601" s="11">
        <f>IF(AND(tblSalaries[[#This Row],[Salary in USD]]&gt;1000,tblSalaries[[#This Row],[Salary in USD]]&lt;2000),1,0)</f>
        <v>0</v>
      </c>
    </row>
    <row r="602" spans="2:28" ht="15" customHeight="1">
      <c r="B602" t="s">
        <v>2605</v>
      </c>
      <c r="C602" s="1">
        <v>41055.417685185188</v>
      </c>
      <c r="D602" s="4">
        <v>380000</v>
      </c>
      <c r="E602">
        <v>380000</v>
      </c>
      <c r="F602" t="s">
        <v>40</v>
      </c>
      <c r="G602">
        <f>tblSalaries[[#This Row],[clean Salary (in local currency)]]*VLOOKUP(tblSalaries[[#This Row],[Currency]],tblXrate[],2,FALSE)</f>
        <v>6767.0083412281756</v>
      </c>
      <c r="H602" t="s">
        <v>709</v>
      </c>
      <c r="I602" t="s">
        <v>52</v>
      </c>
      <c r="J602" t="s">
        <v>8</v>
      </c>
      <c r="K602" t="str">
        <f>VLOOKUP(tblSalaries[[#This Row],[Where do you work]],tblCountries[[Actual]:[Mapping]],2,FALSE)</f>
        <v>India</v>
      </c>
      <c r="L602" t="s">
        <v>9</v>
      </c>
      <c r="M602">
        <v>10</v>
      </c>
      <c r="O602" s="10" t="str">
        <f>IF(ISERROR(FIND("1",tblSalaries[[#This Row],[How many hours of a day you work on Excel]])),"",1)</f>
        <v/>
      </c>
      <c r="P602" s="11" t="str">
        <f>IF(ISERROR(FIND("2",tblSalaries[[#This Row],[How many hours of a day you work on Excel]])),"",2)</f>
        <v/>
      </c>
      <c r="Q602" s="10" t="str">
        <f>IF(ISERROR(FIND("3",tblSalaries[[#This Row],[How many hours of a day you work on Excel]])),"",3)</f>
        <v/>
      </c>
      <c r="R602" s="10">
        <f>IF(ISERROR(FIND("4",tblSalaries[[#This Row],[How many hours of a day you work on Excel]])),"",4)</f>
        <v>4</v>
      </c>
      <c r="S602" s="10" t="str">
        <f>IF(ISERROR(FIND("5",tblSalaries[[#This Row],[How many hours of a day you work on Excel]])),"",5)</f>
        <v/>
      </c>
      <c r="T602" s="10">
        <f>IF(ISERROR(FIND("6",tblSalaries[[#This Row],[How many hours of a day you work on Excel]])),"",6)</f>
        <v>6</v>
      </c>
      <c r="U602" s="11" t="str">
        <f>IF(ISERROR(FIND("7",tblSalaries[[#This Row],[How many hours of a day you work on Excel]])),"",7)</f>
        <v/>
      </c>
      <c r="V602" s="11" t="str">
        <f>IF(ISERROR(FIND("8",tblSalaries[[#This Row],[How many hours of a day you work on Excel]])),"",8)</f>
        <v/>
      </c>
      <c r="W602" s="11">
        <f>IF(MAX(tblSalaries[[#This Row],[1 hour]:[8 hours]])=0,#N/A,MAX(tblSalaries[[#This Row],[1 hour]:[8 hours]]))</f>
        <v>6</v>
      </c>
      <c r="X602" s="11">
        <f>IF(ISERROR(tblSalaries[[#This Row],[max h]]),1,tblSalaries[[#This Row],[Salary in USD]]/tblSalaries[[#This Row],[max h]]/260)</f>
        <v>4.3378258597616508</v>
      </c>
      <c r="Y602" s="11" t="str">
        <f>IF(tblSalaries[[#This Row],[Years of Experience]]="",0,"0")</f>
        <v>0</v>
      </c>
      <c r="Z602"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602" s="11">
        <f>IF(tblSalaries[[#This Row],[Salary in USD]]&lt;1000,1,0)</f>
        <v>0</v>
      </c>
      <c r="AB602" s="11">
        <f>IF(AND(tblSalaries[[#This Row],[Salary in USD]]&gt;1000,tblSalaries[[#This Row],[Salary in USD]]&lt;2000),1,0)</f>
        <v>0</v>
      </c>
    </row>
    <row r="603" spans="2:28" ht="15" customHeight="1">
      <c r="B603" t="s">
        <v>2606</v>
      </c>
      <c r="C603" s="1">
        <v>41055.430960648147</v>
      </c>
      <c r="D603" s="4">
        <v>30000</v>
      </c>
      <c r="E603">
        <v>30000</v>
      </c>
      <c r="F603" t="s">
        <v>6</v>
      </c>
      <c r="G603">
        <f>tblSalaries[[#This Row],[clean Salary (in local currency)]]*VLOOKUP(tblSalaries[[#This Row],[Currency]],tblXrate[],2,FALSE)</f>
        <v>30000</v>
      </c>
      <c r="H603" t="s">
        <v>710</v>
      </c>
      <c r="I603" t="s">
        <v>20</v>
      </c>
      <c r="J603" t="s">
        <v>15</v>
      </c>
      <c r="K603" t="str">
        <f>VLOOKUP(tblSalaries[[#This Row],[Where do you work]],tblCountries[[Actual]:[Mapping]],2,FALSE)</f>
        <v>USA</v>
      </c>
      <c r="L603" t="s">
        <v>18</v>
      </c>
      <c r="M603">
        <v>8</v>
      </c>
      <c r="O603" s="10" t="str">
        <f>IF(ISERROR(FIND("1",tblSalaries[[#This Row],[How many hours of a day you work on Excel]])),"",1)</f>
        <v/>
      </c>
      <c r="P603" s="11">
        <f>IF(ISERROR(FIND("2",tblSalaries[[#This Row],[How many hours of a day you work on Excel]])),"",2)</f>
        <v>2</v>
      </c>
      <c r="Q603" s="10">
        <f>IF(ISERROR(FIND("3",tblSalaries[[#This Row],[How many hours of a day you work on Excel]])),"",3)</f>
        <v>3</v>
      </c>
      <c r="R603" s="10" t="str">
        <f>IF(ISERROR(FIND("4",tblSalaries[[#This Row],[How many hours of a day you work on Excel]])),"",4)</f>
        <v/>
      </c>
      <c r="S603" s="10" t="str">
        <f>IF(ISERROR(FIND("5",tblSalaries[[#This Row],[How many hours of a day you work on Excel]])),"",5)</f>
        <v/>
      </c>
      <c r="T603" s="10" t="str">
        <f>IF(ISERROR(FIND("6",tblSalaries[[#This Row],[How many hours of a day you work on Excel]])),"",6)</f>
        <v/>
      </c>
      <c r="U603" s="11" t="str">
        <f>IF(ISERROR(FIND("7",tblSalaries[[#This Row],[How many hours of a day you work on Excel]])),"",7)</f>
        <v/>
      </c>
      <c r="V603" s="11" t="str">
        <f>IF(ISERROR(FIND("8",tblSalaries[[#This Row],[How many hours of a day you work on Excel]])),"",8)</f>
        <v/>
      </c>
      <c r="W603" s="11">
        <f>IF(MAX(tblSalaries[[#This Row],[1 hour]:[8 hours]])=0,#N/A,MAX(tblSalaries[[#This Row],[1 hour]:[8 hours]]))</f>
        <v>3</v>
      </c>
      <c r="X603" s="11">
        <f>IF(ISERROR(tblSalaries[[#This Row],[max h]]),1,tblSalaries[[#This Row],[Salary in USD]]/tblSalaries[[#This Row],[max h]]/260)</f>
        <v>38.46153846153846</v>
      </c>
      <c r="Y603" s="11" t="str">
        <f>IF(tblSalaries[[#This Row],[Years of Experience]]="",0,"0")</f>
        <v>0</v>
      </c>
      <c r="Z603"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603" s="11">
        <f>IF(tblSalaries[[#This Row],[Salary in USD]]&lt;1000,1,0)</f>
        <v>0</v>
      </c>
      <c r="AB603" s="11">
        <f>IF(AND(tblSalaries[[#This Row],[Salary in USD]]&gt;1000,tblSalaries[[#This Row],[Salary in USD]]&lt;2000),1,0)</f>
        <v>0</v>
      </c>
    </row>
    <row r="604" spans="2:28" ht="15" customHeight="1">
      <c r="B604" t="s">
        <v>2607</v>
      </c>
      <c r="C604" s="1">
        <v>41055.43246527778</v>
      </c>
      <c r="D604" s="4" t="s">
        <v>711</v>
      </c>
      <c r="E604">
        <v>420000</v>
      </c>
      <c r="F604" t="s">
        <v>40</v>
      </c>
      <c r="G604">
        <f>tblSalaries[[#This Row],[clean Salary (in local currency)]]*VLOOKUP(tblSalaries[[#This Row],[Currency]],tblXrate[],2,FALSE)</f>
        <v>7479.3250087258784</v>
      </c>
      <c r="H604" t="s">
        <v>712</v>
      </c>
      <c r="I604" t="s">
        <v>20</v>
      </c>
      <c r="J604" t="s">
        <v>8</v>
      </c>
      <c r="K604" t="str">
        <f>VLOOKUP(tblSalaries[[#This Row],[Where do you work]],tblCountries[[Actual]:[Mapping]],2,FALSE)</f>
        <v>India</v>
      </c>
      <c r="L604" t="s">
        <v>9</v>
      </c>
      <c r="M604">
        <v>3</v>
      </c>
      <c r="O604" s="10" t="str">
        <f>IF(ISERROR(FIND("1",tblSalaries[[#This Row],[How many hours of a day you work on Excel]])),"",1)</f>
        <v/>
      </c>
      <c r="P604" s="11" t="str">
        <f>IF(ISERROR(FIND("2",tblSalaries[[#This Row],[How many hours of a day you work on Excel]])),"",2)</f>
        <v/>
      </c>
      <c r="Q604" s="10" t="str">
        <f>IF(ISERROR(FIND("3",tblSalaries[[#This Row],[How many hours of a day you work on Excel]])),"",3)</f>
        <v/>
      </c>
      <c r="R604" s="10">
        <f>IF(ISERROR(FIND("4",tblSalaries[[#This Row],[How many hours of a day you work on Excel]])),"",4)</f>
        <v>4</v>
      </c>
      <c r="S604" s="10" t="str">
        <f>IF(ISERROR(FIND("5",tblSalaries[[#This Row],[How many hours of a day you work on Excel]])),"",5)</f>
        <v/>
      </c>
      <c r="T604" s="10">
        <f>IF(ISERROR(FIND("6",tblSalaries[[#This Row],[How many hours of a day you work on Excel]])),"",6)</f>
        <v>6</v>
      </c>
      <c r="U604" s="11" t="str">
        <f>IF(ISERROR(FIND("7",tblSalaries[[#This Row],[How many hours of a day you work on Excel]])),"",7)</f>
        <v/>
      </c>
      <c r="V604" s="11" t="str">
        <f>IF(ISERROR(FIND("8",tblSalaries[[#This Row],[How many hours of a day you work on Excel]])),"",8)</f>
        <v/>
      </c>
      <c r="W604" s="11">
        <f>IF(MAX(tblSalaries[[#This Row],[1 hour]:[8 hours]])=0,#N/A,MAX(tblSalaries[[#This Row],[1 hour]:[8 hours]]))</f>
        <v>6</v>
      </c>
      <c r="X604" s="11">
        <f>IF(ISERROR(tblSalaries[[#This Row],[max h]]),1,tblSalaries[[#This Row],[Salary in USD]]/tblSalaries[[#This Row],[max h]]/260)</f>
        <v>4.7944391081576141</v>
      </c>
      <c r="Y604" s="11" t="str">
        <f>IF(tblSalaries[[#This Row],[Years of Experience]]="",0,"0")</f>
        <v>0</v>
      </c>
      <c r="Z604"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1..3</v>
      </c>
      <c r="AA604" s="11">
        <f>IF(tblSalaries[[#This Row],[Salary in USD]]&lt;1000,1,0)</f>
        <v>0</v>
      </c>
      <c r="AB604" s="11">
        <f>IF(AND(tblSalaries[[#This Row],[Salary in USD]]&gt;1000,tblSalaries[[#This Row],[Salary in USD]]&lt;2000),1,0)</f>
        <v>0</v>
      </c>
    </row>
    <row r="605" spans="2:28" ht="15" customHeight="1">
      <c r="B605" t="s">
        <v>2608</v>
      </c>
      <c r="C605" s="1">
        <v>41055.438680555555</v>
      </c>
      <c r="D605" s="4">
        <v>61000</v>
      </c>
      <c r="E605">
        <v>61000</v>
      </c>
      <c r="F605" t="s">
        <v>6</v>
      </c>
      <c r="G605">
        <f>tblSalaries[[#This Row],[clean Salary (in local currency)]]*VLOOKUP(tblSalaries[[#This Row],[Currency]],tblXrate[],2,FALSE)</f>
        <v>61000</v>
      </c>
      <c r="H605" t="s">
        <v>713</v>
      </c>
      <c r="I605" t="s">
        <v>52</v>
      </c>
      <c r="J605" t="s">
        <v>15</v>
      </c>
      <c r="K605" t="str">
        <f>VLOOKUP(tblSalaries[[#This Row],[Where do you work]],tblCountries[[Actual]:[Mapping]],2,FALSE)</f>
        <v>USA</v>
      </c>
      <c r="L605" t="s">
        <v>9</v>
      </c>
      <c r="M605">
        <v>5</v>
      </c>
      <c r="O605" s="10" t="str">
        <f>IF(ISERROR(FIND("1",tblSalaries[[#This Row],[How many hours of a day you work on Excel]])),"",1)</f>
        <v/>
      </c>
      <c r="P605" s="11" t="str">
        <f>IF(ISERROR(FIND("2",tblSalaries[[#This Row],[How many hours of a day you work on Excel]])),"",2)</f>
        <v/>
      </c>
      <c r="Q605" s="10" t="str">
        <f>IF(ISERROR(FIND("3",tblSalaries[[#This Row],[How many hours of a day you work on Excel]])),"",3)</f>
        <v/>
      </c>
      <c r="R605" s="10">
        <f>IF(ISERROR(FIND("4",tblSalaries[[#This Row],[How many hours of a day you work on Excel]])),"",4)</f>
        <v>4</v>
      </c>
      <c r="S605" s="10" t="str">
        <f>IF(ISERROR(FIND("5",tblSalaries[[#This Row],[How many hours of a day you work on Excel]])),"",5)</f>
        <v/>
      </c>
      <c r="T605" s="10">
        <f>IF(ISERROR(FIND("6",tblSalaries[[#This Row],[How many hours of a day you work on Excel]])),"",6)</f>
        <v>6</v>
      </c>
      <c r="U605" s="11" t="str">
        <f>IF(ISERROR(FIND("7",tblSalaries[[#This Row],[How many hours of a day you work on Excel]])),"",7)</f>
        <v/>
      </c>
      <c r="V605" s="11" t="str">
        <f>IF(ISERROR(FIND("8",tblSalaries[[#This Row],[How many hours of a day you work on Excel]])),"",8)</f>
        <v/>
      </c>
      <c r="W605" s="11">
        <f>IF(MAX(tblSalaries[[#This Row],[1 hour]:[8 hours]])=0,#N/A,MAX(tblSalaries[[#This Row],[1 hour]:[8 hours]]))</f>
        <v>6</v>
      </c>
      <c r="X605" s="11">
        <f>IF(ISERROR(tblSalaries[[#This Row],[max h]]),1,tblSalaries[[#This Row],[Salary in USD]]/tblSalaries[[#This Row],[max h]]/260)</f>
        <v>39.102564102564102</v>
      </c>
      <c r="Y605" s="11" t="str">
        <f>IF(tblSalaries[[#This Row],[Years of Experience]]="",0,"0")</f>
        <v>0</v>
      </c>
      <c r="Z605"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605" s="11">
        <f>IF(tblSalaries[[#This Row],[Salary in USD]]&lt;1000,1,0)</f>
        <v>0</v>
      </c>
      <c r="AB605" s="11">
        <f>IF(AND(tblSalaries[[#This Row],[Salary in USD]]&gt;1000,tblSalaries[[#This Row],[Salary in USD]]&lt;2000),1,0)</f>
        <v>0</v>
      </c>
    </row>
    <row r="606" spans="2:28" ht="15" customHeight="1">
      <c r="B606" t="s">
        <v>2609</v>
      </c>
      <c r="C606" s="1">
        <v>41055.438969907409</v>
      </c>
      <c r="D606" s="4" t="s">
        <v>714</v>
      </c>
      <c r="E606">
        <v>13800</v>
      </c>
      <c r="F606" t="s">
        <v>6</v>
      </c>
      <c r="G606">
        <f>tblSalaries[[#This Row],[clean Salary (in local currency)]]*VLOOKUP(tblSalaries[[#This Row],[Currency]],tblXrate[],2,FALSE)</f>
        <v>13800</v>
      </c>
      <c r="H606" t="s">
        <v>715</v>
      </c>
      <c r="I606" t="s">
        <v>488</v>
      </c>
      <c r="J606" t="s">
        <v>716</v>
      </c>
      <c r="K606" t="str">
        <f>VLOOKUP(tblSalaries[[#This Row],[Where do you work]],tblCountries[[Actual]:[Mapping]],2,FALSE)</f>
        <v>Sri Lanka</v>
      </c>
      <c r="L606" t="s">
        <v>9</v>
      </c>
      <c r="M606">
        <v>20</v>
      </c>
      <c r="O606" s="10" t="str">
        <f>IF(ISERROR(FIND("1",tblSalaries[[#This Row],[How many hours of a day you work on Excel]])),"",1)</f>
        <v/>
      </c>
      <c r="P606" s="11" t="str">
        <f>IF(ISERROR(FIND("2",tblSalaries[[#This Row],[How many hours of a day you work on Excel]])),"",2)</f>
        <v/>
      </c>
      <c r="Q606" s="10" t="str">
        <f>IF(ISERROR(FIND("3",tblSalaries[[#This Row],[How many hours of a day you work on Excel]])),"",3)</f>
        <v/>
      </c>
      <c r="R606" s="10">
        <f>IF(ISERROR(FIND("4",tblSalaries[[#This Row],[How many hours of a day you work on Excel]])),"",4)</f>
        <v>4</v>
      </c>
      <c r="S606" s="10" t="str">
        <f>IF(ISERROR(FIND("5",tblSalaries[[#This Row],[How many hours of a day you work on Excel]])),"",5)</f>
        <v/>
      </c>
      <c r="T606" s="10">
        <f>IF(ISERROR(FIND("6",tblSalaries[[#This Row],[How many hours of a day you work on Excel]])),"",6)</f>
        <v>6</v>
      </c>
      <c r="U606" s="11" t="str">
        <f>IF(ISERROR(FIND("7",tblSalaries[[#This Row],[How many hours of a day you work on Excel]])),"",7)</f>
        <v/>
      </c>
      <c r="V606" s="11" t="str">
        <f>IF(ISERROR(FIND("8",tblSalaries[[#This Row],[How many hours of a day you work on Excel]])),"",8)</f>
        <v/>
      </c>
      <c r="W606" s="11">
        <f>IF(MAX(tblSalaries[[#This Row],[1 hour]:[8 hours]])=0,#N/A,MAX(tblSalaries[[#This Row],[1 hour]:[8 hours]]))</f>
        <v>6</v>
      </c>
      <c r="X606" s="11">
        <f>IF(ISERROR(tblSalaries[[#This Row],[max h]]),1,tblSalaries[[#This Row],[Salary in USD]]/tblSalaries[[#This Row],[max h]]/260)</f>
        <v>8.8461538461538467</v>
      </c>
      <c r="Y606" s="11" t="str">
        <f>IF(tblSalaries[[#This Row],[Years of Experience]]="",0,"0")</f>
        <v>0</v>
      </c>
      <c r="Z606"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606" s="11">
        <f>IF(tblSalaries[[#This Row],[Salary in USD]]&lt;1000,1,0)</f>
        <v>0</v>
      </c>
      <c r="AB606" s="11">
        <f>IF(AND(tblSalaries[[#This Row],[Salary in USD]]&gt;1000,tblSalaries[[#This Row],[Salary in USD]]&lt;2000),1,0)</f>
        <v>0</v>
      </c>
    </row>
    <row r="607" spans="2:28" ht="15" customHeight="1">
      <c r="B607" t="s">
        <v>2610</v>
      </c>
      <c r="C607" s="1">
        <v>41055.4452662037</v>
      </c>
      <c r="D607" s="4" t="s">
        <v>717</v>
      </c>
      <c r="E607">
        <v>850000</v>
      </c>
      <c r="F607" t="s">
        <v>40</v>
      </c>
      <c r="G607">
        <f>tblSalaries[[#This Row],[clean Salary (in local currency)]]*VLOOKUP(tblSalaries[[#This Row],[Currency]],tblXrate[],2,FALSE)</f>
        <v>15136.729184326183</v>
      </c>
      <c r="H607" t="s">
        <v>108</v>
      </c>
      <c r="I607" t="s">
        <v>20</v>
      </c>
      <c r="J607" t="s">
        <v>8</v>
      </c>
      <c r="K607" t="str">
        <f>VLOOKUP(tblSalaries[[#This Row],[Where do you work]],tblCountries[[Actual]:[Mapping]],2,FALSE)</f>
        <v>India</v>
      </c>
      <c r="L607" t="s">
        <v>9</v>
      </c>
      <c r="M607">
        <v>6</v>
      </c>
      <c r="O607" s="10" t="str">
        <f>IF(ISERROR(FIND("1",tblSalaries[[#This Row],[How many hours of a day you work on Excel]])),"",1)</f>
        <v/>
      </c>
      <c r="P607" s="11" t="str">
        <f>IF(ISERROR(FIND("2",tblSalaries[[#This Row],[How many hours of a day you work on Excel]])),"",2)</f>
        <v/>
      </c>
      <c r="Q607" s="10" t="str">
        <f>IF(ISERROR(FIND("3",tblSalaries[[#This Row],[How many hours of a day you work on Excel]])),"",3)</f>
        <v/>
      </c>
      <c r="R607" s="10">
        <f>IF(ISERROR(FIND("4",tblSalaries[[#This Row],[How many hours of a day you work on Excel]])),"",4)</f>
        <v>4</v>
      </c>
      <c r="S607" s="10" t="str">
        <f>IF(ISERROR(FIND("5",tblSalaries[[#This Row],[How many hours of a day you work on Excel]])),"",5)</f>
        <v/>
      </c>
      <c r="T607" s="10">
        <f>IF(ISERROR(FIND("6",tblSalaries[[#This Row],[How many hours of a day you work on Excel]])),"",6)</f>
        <v>6</v>
      </c>
      <c r="U607" s="11" t="str">
        <f>IF(ISERROR(FIND("7",tblSalaries[[#This Row],[How many hours of a day you work on Excel]])),"",7)</f>
        <v/>
      </c>
      <c r="V607" s="11" t="str">
        <f>IF(ISERROR(FIND("8",tblSalaries[[#This Row],[How many hours of a day you work on Excel]])),"",8)</f>
        <v/>
      </c>
      <c r="W607" s="11">
        <f>IF(MAX(tblSalaries[[#This Row],[1 hour]:[8 hours]])=0,#N/A,MAX(tblSalaries[[#This Row],[1 hour]:[8 hours]]))</f>
        <v>6</v>
      </c>
      <c r="X607" s="11">
        <f>IF(ISERROR(tblSalaries[[#This Row],[max h]]),1,tblSalaries[[#This Row],[Salary in USD]]/tblSalaries[[#This Row],[max h]]/260)</f>
        <v>9.7030315284142183</v>
      </c>
      <c r="Y607" s="11" t="str">
        <f>IF(tblSalaries[[#This Row],[Years of Experience]]="",0,"0")</f>
        <v>0</v>
      </c>
      <c r="Z607"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607" s="11">
        <f>IF(tblSalaries[[#This Row],[Salary in USD]]&lt;1000,1,0)</f>
        <v>0</v>
      </c>
      <c r="AB607" s="11">
        <f>IF(AND(tblSalaries[[#This Row],[Salary in USD]]&gt;1000,tblSalaries[[#This Row],[Salary in USD]]&lt;2000),1,0)</f>
        <v>0</v>
      </c>
    </row>
    <row r="608" spans="2:28" ht="15" customHeight="1">
      <c r="B608" t="s">
        <v>2611</v>
      </c>
      <c r="C608" s="1">
        <v>41055.447141203702</v>
      </c>
      <c r="D608" s="4">
        <v>1800000</v>
      </c>
      <c r="E608">
        <v>1800000</v>
      </c>
      <c r="F608" t="s">
        <v>40</v>
      </c>
      <c r="G608">
        <f>tblSalaries[[#This Row],[clean Salary (in local currency)]]*VLOOKUP(tblSalaries[[#This Row],[Currency]],tblXrate[],2,FALSE)</f>
        <v>32054.250037396621</v>
      </c>
      <c r="H608" t="s">
        <v>718</v>
      </c>
      <c r="I608" t="s">
        <v>52</v>
      </c>
      <c r="J608" t="s">
        <v>8</v>
      </c>
      <c r="K608" t="str">
        <f>VLOOKUP(tblSalaries[[#This Row],[Where do you work]],tblCountries[[Actual]:[Mapping]],2,FALSE)</f>
        <v>India</v>
      </c>
      <c r="L608" t="s">
        <v>18</v>
      </c>
      <c r="M608">
        <v>10</v>
      </c>
      <c r="O608" s="10" t="str">
        <f>IF(ISERROR(FIND("1",tblSalaries[[#This Row],[How many hours of a day you work on Excel]])),"",1)</f>
        <v/>
      </c>
      <c r="P608" s="11">
        <f>IF(ISERROR(FIND("2",tblSalaries[[#This Row],[How many hours of a day you work on Excel]])),"",2)</f>
        <v>2</v>
      </c>
      <c r="Q608" s="10">
        <f>IF(ISERROR(FIND("3",tblSalaries[[#This Row],[How many hours of a day you work on Excel]])),"",3)</f>
        <v>3</v>
      </c>
      <c r="R608" s="10" t="str">
        <f>IF(ISERROR(FIND("4",tblSalaries[[#This Row],[How many hours of a day you work on Excel]])),"",4)</f>
        <v/>
      </c>
      <c r="S608" s="10" t="str">
        <f>IF(ISERROR(FIND("5",tblSalaries[[#This Row],[How many hours of a day you work on Excel]])),"",5)</f>
        <v/>
      </c>
      <c r="T608" s="10" t="str">
        <f>IF(ISERROR(FIND("6",tblSalaries[[#This Row],[How many hours of a day you work on Excel]])),"",6)</f>
        <v/>
      </c>
      <c r="U608" s="11" t="str">
        <f>IF(ISERROR(FIND("7",tblSalaries[[#This Row],[How many hours of a day you work on Excel]])),"",7)</f>
        <v/>
      </c>
      <c r="V608" s="11" t="str">
        <f>IF(ISERROR(FIND("8",tblSalaries[[#This Row],[How many hours of a day you work on Excel]])),"",8)</f>
        <v/>
      </c>
      <c r="W608" s="11">
        <f>IF(MAX(tblSalaries[[#This Row],[1 hour]:[8 hours]])=0,#N/A,MAX(tblSalaries[[#This Row],[1 hour]:[8 hours]]))</f>
        <v>3</v>
      </c>
      <c r="X608" s="11">
        <f>IF(ISERROR(tblSalaries[[#This Row],[max h]]),1,tblSalaries[[#This Row],[Salary in USD]]/tblSalaries[[#This Row],[max h]]/260)</f>
        <v>41.095192355636691</v>
      </c>
      <c r="Y608" s="11" t="str">
        <f>IF(tblSalaries[[#This Row],[Years of Experience]]="",0,"0")</f>
        <v>0</v>
      </c>
      <c r="Z608"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608" s="11">
        <f>IF(tblSalaries[[#This Row],[Salary in USD]]&lt;1000,1,0)</f>
        <v>0</v>
      </c>
      <c r="AB608" s="11">
        <f>IF(AND(tblSalaries[[#This Row],[Salary in USD]]&gt;1000,tblSalaries[[#This Row],[Salary in USD]]&lt;2000),1,0)</f>
        <v>0</v>
      </c>
    </row>
    <row r="609" spans="2:28" ht="15" customHeight="1">
      <c r="B609" t="s">
        <v>2612</v>
      </c>
      <c r="C609" s="1">
        <v>41055.452141203707</v>
      </c>
      <c r="D609" s="4">
        <v>80000</v>
      </c>
      <c r="E609">
        <v>80000</v>
      </c>
      <c r="F609" t="s">
        <v>6</v>
      </c>
      <c r="G609">
        <f>tblSalaries[[#This Row],[clean Salary (in local currency)]]*VLOOKUP(tblSalaries[[#This Row],[Currency]],tblXrate[],2,FALSE)</f>
        <v>80000</v>
      </c>
      <c r="H609" t="s">
        <v>719</v>
      </c>
      <c r="I609" t="s">
        <v>488</v>
      </c>
      <c r="J609" t="s">
        <v>15</v>
      </c>
      <c r="K609" t="str">
        <f>VLOOKUP(tblSalaries[[#This Row],[Where do you work]],tblCountries[[Actual]:[Mapping]],2,FALSE)</f>
        <v>USA</v>
      </c>
      <c r="L609" t="s">
        <v>9</v>
      </c>
      <c r="M609">
        <v>15</v>
      </c>
      <c r="O609" s="10" t="str">
        <f>IF(ISERROR(FIND("1",tblSalaries[[#This Row],[How many hours of a day you work on Excel]])),"",1)</f>
        <v/>
      </c>
      <c r="P609" s="11" t="str">
        <f>IF(ISERROR(FIND("2",tblSalaries[[#This Row],[How many hours of a day you work on Excel]])),"",2)</f>
        <v/>
      </c>
      <c r="Q609" s="10" t="str">
        <f>IF(ISERROR(FIND("3",tblSalaries[[#This Row],[How many hours of a day you work on Excel]])),"",3)</f>
        <v/>
      </c>
      <c r="R609" s="10">
        <f>IF(ISERROR(FIND("4",tblSalaries[[#This Row],[How many hours of a day you work on Excel]])),"",4)</f>
        <v>4</v>
      </c>
      <c r="S609" s="10" t="str">
        <f>IF(ISERROR(FIND("5",tblSalaries[[#This Row],[How many hours of a day you work on Excel]])),"",5)</f>
        <v/>
      </c>
      <c r="T609" s="10">
        <f>IF(ISERROR(FIND("6",tblSalaries[[#This Row],[How many hours of a day you work on Excel]])),"",6)</f>
        <v>6</v>
      </c>
      <c r="U609" s="11" t="str">
        <f>IF(ISERROR(FIND("7",tblSalaries[[#This Row],[How many hours of a day you work on Excel]])),"",7)</f>
        <v/>
      </c>
      <c r="V609" s="11" t="str">
        <f>IF(ISERROR(FIND("8",tblSalaries[[#This Row],[How many hours of a day you work on Excel]])),"",8)</f>
        <v/>
      </c>
      <c r="W609" s="11">
        <f>IF(MAX(tblSalaries[[#This Row],[1 hour]:[8 hours]])=0,#N/A,MAX(tblSalaries[[#This Row],[1 hour]:[8 hours]]))</f>
        <v>6</v>
      </c>
      <c r="X609" s="11">
        <f>IF(ISERROR(tblSalaries[[#This Row],[max h]]),1,tblSalaries[[#This Row],[Salary in USD]]/tblSalaries[[#This Row],[max h]]/260)</f>
        <v>51.282051282051285</v>
      </c>
      <c r="Y609" s="11" t="str">
        <f>IF(tblSalaries[[#This Row],[Years of Experience]]="",0,"0")</f>
        <v>0</v>
      </c>
      <c r="Z609"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609" s="11">
        <f>IF(tblSalaries[[#This Row],[Salary in USD]]&lt;1000,1,0)</f>
        <v>0</v>
      </c>
      <c r="AB609" s="11">
        <f>IF(AND(tblSalaries[[#This Row],[Salary in USD]]&gt;1000,tblSalaries[[#This Row],[Salary in USD]]&lt;2000),1,0)</f>
        <v>0</v>
      </c>
    </row>
    <row r="610" spans="2:28" ht="15" customHeight="1">
      <c r="B610" t="s">
        <v>2613</v>
      </c>
      <c r="C610" s="1">
        <v>41055.454421296294</v>
      </c>
      <c r="D610" s="4">
        <v>21000</v>
      </c>
      <c r="E610">
        <v>21000</v>
      </c>
      <c r="F610" t="s">
        <v>6</v>
      </c>
      <c r="G610">
        <f>tblSalaries[[#This Row],[clean Salary (in local currency)]]*VLOOKUP(tblSalaries[[#This Row],[Currency]],tblXrate[],2,FALSE)</f>
        <v>21000</v>
      </c>
      <c r="H610" t="s">
        <v>52</v>
      </c>
      <c r="I610" t="s">
        <v>52</v>
      </c>
      <c r="J610" t="s">
        <v>8</v>
      </c>
      <c r="K610" t="str">
        <f>VLOOKUP(tblSalaries[[#This Row],[Where do you work]],tblCountries[[Actual]:[Mapping]],2,FALSE)</f>
        <v>India</v>
      </c>
      <c r="L610" t="s">
        <v>13</v>
      </c>
      <c r="M610">
        <v>23</v>
      </c>
      <c r="O610" s="10" t="str">
        <f>IF(ISERROR(FIND("1",tblSalaries[[#This Row],[How many hours of a day you work on Excel]])),"",1)</f>
        <v/>
      </c>
      <c r="P610" s="11" t="str">
        <f>IF(ISERROR(FIND("2",tblSalaries[[#This Row],[How many hours of a day you work on Excel]])),"",2)</f>
        <v/>
      </c>
      <c r="Q610" s="10" t="str">
        <f>IF(ISERROR(FIND("3",tblSalaries[[#This Row],[How many hours of a day you work on Excel]])),"",3)</f>
        <v/>
      </c>
      <c r="R610" s="10" t="str">
        <f>IF(ISERROR(FIND("4",tblSalaries[[#This Row],[How many hours of a day you work on Excel]])),"",4)</f>
        <v/>
      </c>
      <c r="S610" s="10" t="str">
        <f>IF(ISERROR(FIND("5",tblSalaries[[#This Row],[How many hours of a day you work on Excel]])),"",5)</f>
        <v/>
      </c>
      <c r="T610" s="10" t="str">
        <f>IF(ISERROR(FIND("6",tblSalaries[[#This Row],[How many hours of a day you work on Excel]])),"",6)</f>
        <v/>
      </c>
      <c r="U610" s="11" t="str">
        <f>IF(ISERROR(FIND("7",tblSalaries[[#This Row],[How many hours of a day you work on Excel]])),"",7)</f>
        <v/>
      </c>
      <c r="V610" s="11">
        <f>IF(ISERROR(FIND("8",tblSalaries[[#This Row],[How many hours of a day you work on Excel]])),"",8)</f>
        <v>8</v>
      </c>
      <c r="W610" s="11">
        <f>IF(MAX(tblSalaries[[#This Row],[1 hour]:[8 hours]])=0,#N/A,MAX(tblSalaries[[#This Row],[1 hour]:[8 hours]]))</f>
        <v>8</v>
      </c>
      <c r="X610" s="11">
        <f>IF(ISERROR(tblSalaries[[#This Row],[max h]]),1,tblSalaries[[#This Row],[Salary in USD]]/tblSalaries[[#This Row],[max h]]/260)</f>
        <v>10.096153846153847</v>
      </c>
      <c r="Y610" s="11" t="str">
        <f>IF(tblSalaries[[#This Row],[Years of Experience]]="",0,"0")</f>
        <v>0</v>
      </c>
      <c r="Z610"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610" s="11">
        <f>IF(tblSalaries[[#This Row],[Salary in USD]]&lt;1000,1,0)</f>
        <v>0</v>
      </c>
      <c r="AB610" s="11">
        <f>IF(AND(tblSalaries[[#This Row],[Salary in USD]]&gt;1000,tblSalaries[[#This Row],[Salary in USD]]&lt;2000),1,0)</f>
        <v>0</v>
      </c>
    </row>
    <row r="611" spans="2:28" ht="15" customHeight="1">
      <c r="B611" t="s">
        <v>2614</v>
      </c>
      <c r="C611" s="1">
        <v>41055.457754629628</v>
      </c>
      <c r="D611" s="4">
        <v>250000</v>
      </c>
      <c r="E611">
        <v>250000</v>
      </c>
      <c r="F611" t="s">
        <v>86</v>
      </c>
      <c r="G611">
        <f>tblSalaries[[#This Row],[clean Salary (in local currency)]]*VLOOKUP(tblSalaries[[#This Row],[Currency]],tblXrate[],2,FALSE)</f>
        <v>245840.3807575817</v>
      </c>
      <c r="H611" t="s">
        <v>207</v>
      </c>
      <c r="I611" t="s">
        <v>20</v>
      </c>
      <c r="J611" t="s">
        <v>88</v>
      </c>
      <c r="K611" t="str">
        <f>VLOOKUP(tblSalaries[[#This Row],[Where do you work]],tblCountries[[Actual]:[Mapping]],2,FALSE)</f>
        <v>Canada</v>
      </c>
      <c r="L611" t="s">
        <v>9</v>
      </c>
      <c r="M611">
        <v>32</v>
      </c>
      <c r="O611" s="10" t="str">
        <f>IF(ISERROR(FIND("1",tblSalaries[[#This Row],[How many hours of a day you work on Excel]])),"",1)</f>
        <v/>
      </c>
      <c r="P611" s="11" t="str">
        <f>IF(ISERROR(FIND("2",tblSalaries[[#This Row],[How many hours of a day you work on Excel]])),"",2)</f>
        <v/>
      </c>
      <c r="Q611" s="10" t="str">
        <f>IF(ISERROR(FIND("3",tblSalaries[[#This Row],[How many hours of a day you work on Excel]])),"",3)</f>
        <v/>
      </c>
      <c r="R611" s="10">
        <f>IF(ISERROR(FIND("4",tblSalaries[[#This Row],[How many hours of a day you work on Excel]])),"",4)</f>
        <v>4</v>
      </c>
      <c r="S611" s="10" t="str">
        <f>IF(ISERROR(FIND("5",tblSalaries[[#This Row],[How many hours of a day you work on Excel]])),"",5)</f>
        <v/>
      </c>
      <c r="T611" s="10">
        <f>IF(ISERROR(FIND("6",tblSalaries[[#This Row],[How many hours of a day you work on Excel]])),"",6)</f>
        <v>6</v>
      </c>
      <c r="U611" s="11" t="str">
        <f>IF(ISERROR(FIND("7",tblSalaries[[#This Row],[How many hours of a day you work on Excel]])),"",7)</f>
        <v/>
      </c>
      <c r="V611" s="11" t="str">
        <f>IF(ISERROR(FIND("8",tblSalaries[[#This Row],[How many hours of a day you work on Excel]])),"",8)</f>
        <v/>
      </c>
      <c r="W611" s="11">
        <f>IF(MAX(tblSalaries[[#This Row],[1 hour]:[8 hours]])=0,#N/A,MAX(tblSalaries[[#This Row],[1 hour]:[8 hours]]))</f>
        <v>6</v>
      </c>
      <c r="X611" s="11">
        <f>IF(ISERROR(tblSalaries[[#This Row],[max h]]),1,tblSalaries[[#This Row],[Salary in USD]]/tblSalaries[[#This Row],[max h]]/260)</f>
        <v>157.58998766511647</v>
      </c>
      <c r="Y611" s="11" t="str">
        <f>IF(tblSalaries[[#This Row],[Years of Experience]]="",0,"0")</f>
        <v>0</v>
      </c>
      <c r="Z611"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611" s="11">
        <f>IF(tblSalaries[[#This Row],[Salary in USD]]&lt;1000,1,0)</f>
        <v>0</v>
      </c>
      <c r="AB611" s="11">
        <f>IF(AND(tblSalaries[[#This Row],[Salary in USD]]&gt;1000,tblSalaries[[#This Row],[Salary in USD]]&lt;2000),1,0)</f>
        <v>0</v>
      </c>
    </row>
    <row r="612" spans="2:28" ht="15" customHeight="1">
      <c r="B612" t="s">
        <v>2615</v>
      </c>
      <c r="C612" s="1">
        <v>41055.458090277774</v>
      </c>
      <c r="D612" s="4" t="s">
        <v>720</v>
      </c>
      <c r="E612">
        <v>160000</v>
      </c>
      <c r="F612" t="s">
        <v>40</v>
      </c>
      <c r="G612">
        <f>tblSalaries[[#This Row],[clean Salary (in local currency)]]*VLOOKUP(tblSalaries[[#This Row],[Currency]],tblXrate[],2,FALSE)</f>
        <v>2849.2666699908109</v>
      </c>
      <c r="H612" t="s">
        <v>721</v>
      </c>
      <c r="I612" t="s">
        <v>3999</v>
      </c>
      <c r="J612" t="s">
        <v>8</v>
      </c>
      <c r="K612" t="str">
        <f>VLOOKUP(tblSalaries[[#This Row],[Where do you work]],tblCountries[[Actual]:[Mapping]],2,FALSE)</f>
        <v>India</v>
      </c>
      <c r="L612" t="s">
        <v>13</v>
      </c>
      <c r="M612">
        <v>3</v>
      </c>
      <c r="O612" s="10" t="str">
        <f>IF(ISERROR(FIND("1",tblSalaries[[#This Row],[How many hours of a day you work on Excel]])),"",1)</f>
        <v/>
      </c>
      <c r="P612" s="11" t="str">
        <f>IF(ISERROR(FIND("2",tblSalaries[[#This Row],[How many hours of a day you work on Excel]])),"",2)</f>
        <v/>
      </c>
      <c r="Q612" s="10" t="str">
        <f>IF(ISERROR(FIND("3",tblSalaries[[#This Row],[How many hours of a day you work on Excel]])),"",3)</f>
        <v/>
      </c>
      <c r="R612" s="10" t="str">
        <f>IF(ISERROR(FIND("4",tblSalaries[[#This Row],[How many hours of a day you work on Excel]])),"",4)</f>
        <v/>
      </c>
      <c r="S612" s="10" t="str">
        <f>IF(ISERROR(FIND("5",tblSalaries[[#This Row],[How many hours of a day you work on Excel]])),"",5)</f>
        <v/>
      </c>
      <c r="T612" s="10" t="str">
        <f>IF(ISERROR(FIND("6",tblSalaries[[#This Row],[How many hours of a day you work on Excel]])),"",6)</f>
        <v/>
      </c>
      <c r="U612" s="11" t="str">
        <f>IF(ISERROR(FIND("7",tblSalaries[[#This Row],[How many hours of a day you work on Excel]])),"",7)</f>
        <v/>
      </c>
      <c r="V612" s="11">
        <f>IF(ISERROR(FIND("8",tblSalaries[[#This Row],[How many hours of a day you work on Excel]])),"",8)</f>
        <v>8</v>
      </c>
      <c r="W612" s="11">
        <f>IF(MAX(tblSalaries[[#This Row],[1 hour]:[8 hours]])=0,#N/A,MAX(tblSalaries[[#This Row],[1 hour]:[8 hours]]))</f>
        <v>8</v>
      </c>
      <c r="X612" s="11">
        <f>IF(ISERROR(tblSalaries[[#This Row],[max h]]),1,tblSalaries[[#This Row],[Salary in USD]]/tblSalaries[[#This Row],[max h]]/260)</f>
        <v>1.3698397451878899</v>
      </c>
      <c r="Y612" s="11" t="str">
        <f>IF(tblSalaries[[#This Row],[Years of Experience]]="",0,"0")</f>
        <v>0</v>
      </c>
      <c r="Z612"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1..3</v>
      </c>
      <c r="AA612" s="11">
        <f>IF(tblSalaries[[#This Row],[Salary in USD]]&lt;1000,1,0)</f>
        <v>0</v>
      </c>
      <c r="AB612" s="11">
        <f>IF(AND(tblSalaries[[#This Row],[Salary in USD]]&gt;1000,tblSalaries[[#This Row],[Salary in USD]]&lt;2000),1,0)</f>
        <v>0</v>
      </c>
    </row>
    <row r="613" spans="2:28" ht="15" customHeight="1">
      <c r="B613" t="s">
        <v>2616</v>
      </c>
      <c r="C613" s="1">
        <v>41055.459675925929</v>
      </c>
      <c r="D613" s="4">
        <v>700</v>
      </c>
      <c r="E613">
        <v>8400</v>
      </c>
      <c r="F613" t="s">
        <v>6</v>
      </c>
      <c r="G613">
        <f>tblSalaries[[#This Row],[clean Salary (in local currency)]]*VLOOKUP(tblSalaries[[#This Row],[Currency]],tblXrate[],2,FALSE)</f>
        <v>8400</v>
      </c>
      <c r="H613" t="s">
        <v>722</v>
      </c>
      <c r="I613" t="s">
        <v>52</v>
      </c>
      <c r="J613" t="s">
        <v>8</v>
      </c>
      <c r="K613" t="str">
        <f>VLOOKUP(tblSalaries[[#This Row],[Where do you work]],tblCountries[[Actual]:[Mapping]],2,FALSE)</f>
        <v>India</v>
      </c>
      <c r="L613" t="s">
        <v>13</v>
      </c>
      <c r="M613">
        <v>26</v>
      </c>
      <c r="O613" s="10" t="str">
        <f>IF(ISERROR(FIND("1",tblSalaries[[#This Row],[How many hours of a day you work on Excel]])),"",1)</f>
        <v/>
      </c>
      <c r="P613" s="11" t="str">
        <f>IF(ISERROR(FIND("2",tblSalaries[[#This Row],[How many hours of a day you work on Excel]])),"",2)</f>
        <v/>
      </c>
      <c r="Q613" s="10" t="str">
        <f>IF(ISERROR(FIND("3",tblSalaries[[#This Row],[How many hours of a day you work on Excel]])),"",3)</f>
        <v/>
      </c>
      <c r="R613" s="10" t="str">
        <f>IF(ISERROR(FIND("4",tblSalaries[[#This Row],[How many hours of a day you work on Excel]])),"",4)</f>
        <v/>
      </c>
      <c r="S613" s="10" t="str">
        <f>IF(ISERROR(FIND("5",tblSalaries[[#This Row],[How many hours of a day you work on Excel]])),"",5)</f>
        <v/>
      </c>
      <c r="T613" s="10" t="str">
        <f>IF(ISERROR(FIND("6",tblSalaries[[#This Row],[How many hours of a day you work on Excel]])),"",6)</f>
        <v/>
      </c>
      <c r="U613" s="11" t="str">
        <f>IF(ISERROR(FIND("7",tblSalaries[[#This Row],[How many hours of a day you work on Excel]])),"",7)</f>
        <v/>
      </c>
      <c r="V613" s="11">
        <f>IF(ISERROR(FIND("8",tblSalaries[[#This Row],[How many hours of a day you work on Excel]])),"",8)</f>
        <v>8</v>
      </c>
      <c r="W613" s="11">
        <f>IF(MAX(tblSalaries[[#This Row],[1 hour]:[8 hours]])=0,#N/A,MAX(tblSalaries[[#This Row],[1 hour]:[8 hours]]))</f>
        <v>8</v>
      </c>
      <c r="X613" s="11">
        <f>IF(ISERROR(tblSalaries[[#This Row],[max h]]),1,tblSalaries[[#This Row],[Salary in USD]]/tblSalaries[[#This Row],[max h]]/260)</f>
        <v>4.0384615384615383</v>
      </c>
      <c r="Y613" s="11" t="str">
        <f>IF(tblSalaries[[#This Row],[Years of Experience]]="",0,"0")</f>
        <v>0</v>
      </c>
      <c r="Z613"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613" s="11">
        <f>IF(tblSalaries[[#This Row],[Salary in USD]]&lt;1000,1,0)</f>
        <v>0</v>
      </c>
      <c r="AB613" s="11">
        <f>IF(AND(tblSalaries[[#This Row],[Salary in USD]]&gt;1000,tblSalaries[[#This Row],[Salary in USD]]&lt;2000),1,0)</f>
        <v>0</v>
      </c>
    </row>
    <row r="614" spans="2:28" ht="15" customHeight="1">
      <c r="B614" t="s">
        <v>2617</v>
      </c>
      <c r="C614" s="1">
        <v>41055.460439814815</v>
      </c>
      <c r="D614" s="4" t="s">
        <v>723</v>
      </c>
      <c r="E614">
        <v>85000</v>
      </c>
      <c r="F614" t="s">
        <v>82</v>
      </c>
      <c r="G614">
        <f>tblSalaries[[#This Row],[clean Salary (in local currency)]]*VLOOKUP(tblSalaries[[#This Row],[Currency]],tblXrate[],2,FALSE)</f>
        <v>86692.320794224041</v>
      </c>
      <c r="H614" t="s">
        <v>646</v>
      </c>
      <c r="I614" t="s">
        <v>356</v>
      </c>
      <c r="J614" t="s">
        <v>84</v>
      </c>
      <c r="K614" t="str">
        <f>VLOOKUP(tblSalaries[[#This Row],[Where do you work]],tblCountries[[Actual]:[Mapping]],2,FALSE)</f>
        <v>Australia</v>
      </c>
      <c r="L614" t="s">
        <v>25</v>
      </c>
      <c r="M614">
        <v>20</v>
      </c>
      <c r="O614" s="10">
        <f>IF(ISERROR(FIND("1",tblSalaries[[#This Row],[How many hours of a day you work on Excel]])),"",1)</f>
        <v>1</v>
      </c>
      <c r="P614" s="11">
        <f>IF(ISERROR(FIND("2",tblSalaries[[#This Row],[How many hours of a day you work on Excel]])),"",2)</f>
        <v>2</v>
      </c>
      <c r="Q614" s="10" t="str">
        <f>IF(ISERROR(FIND("3",tblSalaries[[#This Row],[How many hours of a day you work on Excel]])),"",3)</f>
        <v/>
      </c>
      <c r="R614" s="10" t="str">
        <f>IF(ISERROR(FIND("4",tblSalaries[[#This Row],[How many hours of a day you work on Excel]])),"",4)</f>
        <v/>
      </c>
      <c r="S614" s="10" t="str">
        <f>IF(ISERROR(FIND("5",tblSalaries[[#This Row],[How many hours of a day you work on Excel]])),"",5)</f>
        <v/>
      </c>
      <c r="T614" s="10" t="str">
        <f>IF(ISERROR(FIND("6",tblSalaries[[#This Row],[How many hours of a day you work on Excel]])),"",6)</f>
        <v/>
      </c>
      <c r="U614" s="11" t="str">
        <f>IF(ISERROR(FIND("7",tblSalaries[[#This Row],[How many hours of a day you work on Excel]])),"",7)</f>
        <v/>
      </c>
      <c r="V614" s="11" t="str">
        <f>IF(ISERROR(FIND("8",tblSalaries[[#This Row],[How many hours of a day you work on Excel]])),"",8)</f>
        <v/>
      </c>
      <c r="W614" s="11">
        <f>IF(MAX(tblSalaries[[#This Row],[1 hour]:[8 hours]])=0,#N/A,MAX(tblSalaries[[#This Row],[1 hour]:[8 hours]]))</f>
        <v>2</v>
      </c>
      <c r="X614" s="11">
        <f>IF(ISERROR(tblSalaries[[#This Row],[max h]]),1,tblSalaries[[#This Row],[Salary in USD]]/tblSalaries[[#This Row],[max h]]/260)</f>
        <v>166.71600152735391</v>
      </c>
      <c r="Y614" s="11" t="str">
        <f>IF(tblSalaries[[#This Row],[Years of Experience]]="",0,"0")</f>
        <v>0</v>
      </c>
      <c r="Z614"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614" s="11">
        <f>IF(tblSalaries[[#This Row],[Salary in USD]]&lt;1000,1,0)</f>
        <v>0</v>
      </c>
      <c r="AB614" s="11">
        <f>IF(AND(tblSalaries[[#This Row],[Salary in USD]]&gt;1000,tblSalaries[[#This Row],[Salary in USD]]&lt;2000),1,0)</f>
        <v>0</v>
      </c>
    </row>
    <row r="615" spans="2:28" ht="15" customHeight="1">
      <c r="B615" t="s">
        <v>2618</v>
      </c>
      <c r="C615" s="1">
        <v>41055.460486111115</v>
      </c>
      <c r="D615" s="4">
        <v>50000</v>
      </c>
      <c r="E615">
        <v>50000</v>
      </c>
      <c r="F615" t="s">
        <v>6</v>
      </c>
      <c r="G615">
        <f>tblSalaries[[#This Row],[clean Salary (in local currency)]]*VLOOKUP(tblSalaries[[#This Row],[Currency]],tblXrate[],2,FALSE)</f>
        <v>50000</v>
      </c>
      <c r="H615" t="s">
        <v>724</v>
      </c>
      <c r="I615" t="s">
        <v>52</v>
      </c>
      <c r="J615" t="s">
        <v>15</v>
      </c>
      <c r="K615" t="str">
        <f>VLOOKUP(tblSalaries[[#This Row],[Where do you work]],tblCountries[[Actual]:[Mapping]],2,FALSE)</f>
        <v>USA</v>
      </c>
      <c r="L615" t="s">
        <v>9</v>
      </c>
      <c r="M615">
        <v>20</v>
      </c>
      <c r="O615" s="10" t="str">
        <f>IF(ISERROR(FIND("1",tblSalaries[[#This Row],[How many hours of a day you work on Excel]])),"",1)</f>
        <v/>
      </c>
      <c r="P615" s="11" t="str">
        <f>IF(ISERROR(FIND("2",tblSalaries[[#This Row],[How many hours of a day you work on Excel]])),"",2)</f>
        <v/>
      </c>
      <c r="Q615" s="10" t="str">
        <f>IF(ISERROR(FIND("3",tblSalaries[[#This Row],[How many hours of a day you work on Excel]])),"",3)</f>
        <v/>
      </c>
      <c r="R615" s="10">
        <f>IF(ISERROR(FIND("4",tblSalaries[[#This Row],[How many hours of a day you work on Excel]])),"",4)</f>
        <v>4</v>
      </c>
      <c r="S615" s="10" t="str">
        <f>IF(ISERROR(FIND("5",tblSalaries[[#This Row],[How many hours of a day you work on Excel]])),"",5)</f>
        <v/>
      </c>
      <c r="T615" s="10">
        <f>IF(ISERROR(FIND("6",tblSalaries[[#This Row],[How many hours of a day you work on Excel]])),"",6)</f>
        <v>6</v>
      </c>
      <c r="U615" s="11" t="str">
        <f>IF(ISERROR(FIND("7",tblSalaries[[#This Row],[How many hours of a day you work on Excel]])),"",7)</f>
        <v/>
      </c>
      <c r="V615" s="11" t="str">
        <f>IF(ISERROR(FIND("8",tblSalaries[[#This Row],[How many hours of a day you work on Excel]])),"",8)</f>
        <v/>
      </c>
      <c r="W615" s="11">
        <f>IF(MAX(tblSalaries[[#This Row],[1 hour]:[8 hours]])=0,#N/A,MAX(tblSalaries[[#This Row],[1 hour]:[8 hours]]))</f>
        <v>6</v>
      </c>
      <c r="X615" s="11">
        <f>IF(ISERROR(tblSalaries[[#This Row],[max h]]),1,tblSalaries[[#This Row],[Salary in USD]]/tblSalaries[[#This Row],[max h]]/260)</f>
        <v>32.051282051282051</v>
      </c>
      <c r="Y615" s="11" t="str">
        <f>IF(tblSalaries[[#This Row],[Years of Experience]]="",0,"0")</f>
        <v>0</v>
      </c>
      <c r="Z615"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615" s="11">
        <f>IF(tblSalaries[[#This Row],[Salary in USD]]&lt;1000,1,0)</f>
        <v>0</v>
      </c>
      <c r="AB615" s="11">
        <f>IF(AND(tblSalaries[[#This Row],[Salary in USD]]&gt;1000,tblSalaries[[#This Row],[Salary in USD]]&lt;2000),1,0)</f>
        <v>0</v>
      </c>
    </row>
    <row r="616" spans="2:28" ht="15" customHeight="1">
      <c r="B616" t="s">
        <v>2619</v>
      </c>
      <c r="C616" s="1">
        <v>41055.460972222223</v>
      </c>
      <c r="D616" s="4">
        <v>4000</v>
      </c>
      <c r="E616">
        <v>4000</v>
      </c>
      <c r="F616" t="s">
        <v>6</v>
      </c>
      <c r="G616">
        <f>tblSalaries[[#This Row],[clean Salary (in local currency)]]*VLOOKUP(tblSalaries[[#This Row],[Currency]],tblXrate[],2,FALSE)</f>
        <v>4000</v>
      </c>
      <c r="H616" t="s">
        <v>721</v>
      </c>
      <c r="I616" t="s">
        <v>3999</v>
      </c>
      <c r="J616" t="s">
        <v>8</v>
      </c>
      <c r="K616" t="str">
        <f>VLOOKUP(tblSalaries[[#This Row],[Where do you work]],tblCountries[[Actual]:[Mapping]],2,FALSE)</f>
        <v>India</v>
      </c>
      <c r="L616" t="s">
        <v>13</v>
      </c>
      <c r="M616">
        <v>6</v>
      </c>
      <c r="O616" s="10" t="str">
        <f>IF(ISERROR(FIND("1",tblSalaries[[#This Row],[How many hours of a day you work on Excel]])),"",1)</f>
        <v/>
      </c>
      <c r="P616" s="11" t="str">
        <f>IF(ISERROR(FIND("2",tblSalaries[[#This Row],[How many hours of a day you work on Excel]])),"",2)</f>
        <v/>
      </c>
      <c r="Q616" s="10" t="str">
        <f>IF(ISERROR(FIND("3",tblSalaries[[#This Row],[How many hours of a day you work on Excel]])),"",3)</f>
        <v/>
      </c>
      <c r="R616" s="10" t="str">
        <f>IF(ISERROR(FIND("4",tblSalaries[[#This Row],[How many hours of a day you work on Excel]])),"",4)</f>
        <v/>
      </c>
      <c r="S616" s="10" t="str">
        <f>IF(ISERROR(FIND("5",tblSalaries[[#This Row],[How many hours of a day you work on Excel]])),"",5)</f>
        <v/>
      </c>
      <c r="T616" s="10" t="str">
        <f>IF(ISERROR(FIND("6",tblSalaries[[#This Row],[How many hours of a day you work on Excel]])),"",6)</f>
        <v/>
      </c>
      <c r="U616" s="11" t="str">
        <f>IF(ISERROR(FIND("7",tblSalaries[[#This Row],[How many hours of a day you work on Excel]])),"",7)</f>
        <v/>
      </c>
      <c r="V616" s="11">
        <f>IF(ISERROR(FIND("8",tblSalaries[[#This Row],[How many hours of a day you work on Excel]])),"",8)</f>
        <v>8</v>
      </c>
      <c r="W616" s="11">
        <f>IF(MAX(tblSalaries[[#This Row],[1 hour]:[8 hours]])=0,#N/A,MAX(tblSalaries[[#This Row],[1 hour]:[8 hours]]))</f>
        <v>8</v>
      </c>
      <c r="X616" s="11">
        <f>IF(ISERROR(tblSalaries[[#This Row],[max h]]),1,tblSalaries[[#This Row],[Salary in USD]]/tblSalaries[[#This Row],[max h]]/260)</f>
        <v>1.9230769230769231</v>
      </c>
      <c r="Y616" s="11" t="str">
        <f>IF(tblSalaries[[#This Row],[Years of Experience]]="",0,"0")</f>
        <v>0</v>
      </c>
      <c r="Z616"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616" s="11">
        <f>IF(tblSalaries[[#This Row],[Salary in USD]]&lt;1000,1,0)</f>
        <v>0</v>
      </c>
      <c r="AB616" s="11">
        <f>IF(AND(tblSalaries[[#This Row],[Salary in USD]]&gt;1000,tblSalaries[[#This Row],[Salary in USD]]&lt;2000),1,0)</f>
        <v>0</v>
      </c>
    </row>
    <row r="617" spans="2:28" ht="15" customHeight="1">
      <c r="B617" t="s">
        <v>2620</v>
      </c>
      <c r="C617" s="1">
        <v>41055.462326388886</v>
      </c>
      <c r="D617" s="4">
        <v>100000</v>
      </c>
      <c r="E617">
        <v>100000</v>
      </c>
      <c r="F617" t="s">
        <v>82</v>
      </c>
      <c r="G617">
        <f>tblSalaries[[#This Row],[clean Salary (in local currency)]]*VLOOKUP(tblSalaries[[#This Row],[Currency]],tblXrate[],2,FALSE)</f>
        <v>101990.96564026357</v>
      </c>
      <c r="H617" t="s">
        <v>207</v>
      </c>
      <c r="I617" t="s">
        <v>20</v>
      </c>
      <c r="J617" t="s">
        <v>84</v>
      </c>
      <c r="K617" t="str">
        <f>VLOOKUP(tblSalaries[[#This Row],[Where do you work]],tblCountries[[Actual]:[Mapping]],2,FALSE)</f>
        <v>Australia</v>
      </c>
      <c r="L617" t="s">
        <v>13</v>
      </c>
      <c r="M617">
        <v>1</v>
      </c>
      <c r="O617" s="10" t="str">
        <f>IF(ISERROR(FIND("1",tblSalaries[[#This Row],[How many hours of a day you work on Excel]])),"",1)</f>
        <v/>
      </c>
      <c r="P617" s="11" t="str">
        <f>IF(ISERROR(FIND("2",tblSalaries[[#This Row],[How many hours of a day you work on Excel]])),"",2)</f>
        <v/>
      </c>
      <c r="Q617" s="10" t="str">
        <f>IF(ISERROR(FIND("3",tblSalaries[[#This Row],[How many hours of a day you work on Excel]])),"",3)</f>
        <v/>
      </c>
      <c r="R617" s="10" t="str">
        <f>IF(ISERROR(FIND("4",tblSalaries[[#This Row],[How many hours of a day you work on Excel]])),"",4)</f>
        <v/>
      </c>
      <c r="S617" s="10" t="str">
        <f>IF(ISERROR(FIND("5",tblSalaries[[#This Row],[How many hours of a day you work on Excel]])),"",5)</f>
        <v/>
      </c>
      <c r="T617" s="10" t="str">
        <f>IF(ISERROR(FIND("6",tblSalaries[[#This Row],[How many hours of a day you work on Excel]])),"",6)</f>
        <v/>
      </c>
      <c r="U617" s="11" t="str">
        <f>IF(ISERROR(FIND("7",tblSalaries[[#This Row],[How many hours of a day you work on Excel]])),"",7)</f>
        <v/>
      </c>
      <c r="V617" s="11">
        <f>IF(ISERROR(FIND("8",tblSalaries[[#This Row],[How many hours of a day you work on Excel]])),"",8)</f>
        <v>8</v>
      </c>
      <c r="W617" s="11">
        <f>IF(MAX(tblSalaries[[#This Row],[1 hour]:[8 hours]])=0,#N/A,MAX(tblSalaries[[#This Row],[1 hour]:[8 hours]]))</f>
        <v>8</v>
      </c>
      <c r="X617" s="11">
        <f>IF(ISERROR(tblSalaries[[#This Row],[max h]]),1,tblSalaries[[#This Row],[Salary in USD]]/tblSalaries[[#This Row],[max h]]/260)</f>
        <v>49.034118096280565</v>
      </c>
      <c r="Y617" s="11" t="str">
        <f>IF(tblSalaries[[#This Row],[Years of Experience]]="",0,"0")</f>
        <v>0</v>
      </c>
      <c r="Z617"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0..1</v>
      </c>
      <c r="AA617" s="11">
        <f>IF(tblSalaries[[#This Row],[Salary in USD]]&lt;1000,1,0)</f>
        <v>0</v>
      </c>
      <c r="AB617" s="11">
        <f>IF(AND(tblSalaries[[#This Row],[Salary in USD]]&gt;1000,tblSalaries[[#This Row],[Salary in USD]]&lt;2000),1,0)</f>
        <v>0</v>
      </c>
    </row>
    <row r="618" spans="2:28" ht="15" customHeight="1">
      <c r="B618" t="s">
        <v>2621</v>
      </c>
      <c r="C618" s="1">
        <v>41055.462476851855</v>
      </c>
      <c r="D618" s="4">
        <v>95000</v>
      </c>
      <c r="E618">
        <v>95000</v>
      </c>
      <c r="F618" t="s">
        <v>6</v>
      </c>
      <c r="G618">
        <f>tblSalaries[[#This Row],[clean Salary (in local currency)]]*VLOOKUP(tblSalaries[[#This Row],[Currency]],tblXrate[],2,FALSE)</f>
        <v>95000</v>
      </c>
      <c r="H618" t="s">
        <v>564</v>
      </c>
      <c r="I618" t="s">
        <v>52</v>
      </c>
      <c r="J618" t="s">
        <v>15</v>
      </c>
      <c r="K618" t="str">
        <f>VLOOKUP(tblSalaries[[#This Row],[Where do you work]],tblCountries[[Actual]:[Mapping]],2,FALSE)</f>
        <v>USA</v>
      </c>
      <c r="L618" t="s">
        <v>25</v>
      </c>
      <c r="M618">
        <v>10</v>
      </c>
      <c r="O618" s="10">
        <f>IF(ISERROR(FIND("1",tblSalaries[[#This Row],[How many hours of a day you work on Excel]])),"",1)</f>
        <v>1</v>
      </c>
      <c r="P618" s="11">
        <f>IF(ISERROR(FIND("2",tblSalaries[[#This Row],[How many hours of a day you work on Excel]])),"",2)</f>
        <v>2</v>
      </c>
      <c r="Q618" s="10" t="str">
        <f>IF(ISERROR(FIND("3",tblSalaries[[#This Row],[How many hours of a day you work on Excel]])),"",3)</f>
        <v/>
      </c>
      <c r="R618" s="10" t="str">
        <f>IF(ISERROR(FIND("4",tblSalaries[[#This Row],[How many hours of a day you work on Excel]])),"",4)</f>
        <v/>
      </c>
      <c r="S618" s="10" t="str">
        <f>IF(ISERROR(FIND("5",tblSalaries[[#This Row],[How many hours of a day you work on Excel]])),"",5)</f>
        <v/>
      </c>
      <c r="T618" s="10" t="str">
        <f>IF(ISERROR(FIND("6",tblSalaries[[#This Row],[How many hours of a day you work on Excel]])),"",6)</f>
        <v/>
      </c>
      <c r="U618" s="11" t="str">
        <f>IF(ISERROR(FIND("7",tblSalaries[[#This Row],[How many hours of a day you work on Excel]])),"",7)</f>
        <v/>
      </c>
      <c r="V618" s="11" t="str">
        <f>IF(ISERROR(FIND("8",tblSalaries[[#This Row],[How many hours of a day you work on Excel]])),"",8)</f>
        <v/>
      </c>
      <c r="W618" s="11">
        <f>IF(MAX(tblSalaries[[#This Row],[1 hour]:[8 hours]])=0,#N/A,MAX(tblSalaries[[#This Row],[1 hour]:[8 hours]]))</f>
        <v>2</v>
      </c>
      <c r="X618" s="11">
        <f>IF(ISERROR(tblSalaries[[#This Row],[max h]]),1,tblSalaries[[#This Row],[Salary in USD]]/tblSalaries[[#This Row],[max h]]/260)</f>
        <v>182.69230769230768</v>
      </c>
      <c r="Y618" s="11" t="str">
        <f>IF(tblSalaries[[#This Row],[Years of Experience]]="",0,"0")</f>
        <v>0</v>
      </c>
      <c r="Z618"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618" s="11">
        <f>IF(tblSalaries[[#This Row],[Salary in USD]]&lt;1000,1,0)</f>
        <v>0</v>
      </c>
      <c r="AB618" s="11">
        <f>IF(AND(tblSalaries[[#This Row],[Salary in USD]]&gt;1000,tblSalaries[[#This Row],[Salary in USD]]&lt;2000),1,0)</f>
        <v>0</v>
      </c>
    </row>
    <row r="619" spans="2:28" ht="15" customHeight="1">
      <c r="B619" t="s">
        <v>2622</v>
      </c>
      <c r="C619" s="1">
        <v>41055.463206018518</v>
      </c>
      <c r="D619" s="4">
        <v>10000</v>
      </c>
      <c r="E619">
        <v>10000</v>
      </c>
      <c r="F619" t="s">
        <v>6</v>
      </c>
      <c r="G619">
        <f>tblSalaries[[#This Row],[clean Salary (in local currency)]]*VLOOKUP(tblSalaries[[#This Row],[Currency]],tblXrate[],2,FALSE)</f>
        <v>10000</v>
      </c>
      <c r="H619" t="s">
        <v>725</v>
      </c>
      <c r="I619" t="s">
        <v>52</v>
      </c>
      <c r="J619" t="s">
        <v>726</v>
      </c>
      <c r="K619" t="str">
        <f>VLOOKUP(tblSalaries[[#This Row],[Where do you work]],tblCountries[[Actual]:[Mapping]],2,FALSE)</f>
        <v>Indonesia</v>
      </c>
      <c r="L619" t="s">
        <v>18</v>
      </c>
      <c r="M619">
        <v>5</v>
      </c>
      <c r="O619" s="10" t="str">
        <f>IF(ISERROR(FIND("1",tblSalaries[[#This Row],[How many hours of a day you work on Excel]])),"",1)</f>
        <v/>
      </c>
      <c r="P619" s="11">
        <f>IF(ISERROR(FIND("2",tblSalaries[[#This Row],[How many hours of a day you work on Excel]])),"",2)</f>
        <v>2</v>
      </c>
      <c r="Q619" s="10">
        <f>IF(ISERROR(FIND("3",tblSalaries[[#This Row],[How many hours of a day you work on Excel]])),"",3)</f>
        <v>3</v>
      </c>
      <c r="R619" s="10" t="str">
        <f>IF(ISERROR(FIND("4",tblSalaries[[#This Row],[How many hours of a day you work on Excel]])),"",4)</f>
        <v/>
      </c>
      <c r="S619" s="10" t="str">
        <f>IF(ISERROR(FIND("5",tblSalaries[[#This Row],[How many hours of a day you work on Excel]])),"",5)</f>
        <v/>
      </c>
      <c r="T619" s="10" t="str">
        <f>IF(ISERROR(FIND("6",tblSalaries[[#This Row],[How many hours of a day you work on Excel]])),"",6)</f>
        <v/>
      </c>
      <c r="U619" s="11" t="str">
        <f>IF(ISERROR(FIND("7",tblSalaries[[#This Row],[How many hours of a day you work on Excel]])),"",7)</f>
        <v/>
      </c>
      <c r="V619" s="11" t="str">
        <f>IF(ISERROR(FIND("8",tblSalaries[[#This Row],[How many hours of a day you work on Excel]])),"",8)</f>
        <v/>
      </c>
      <c r="W619" s="11">
        <f>IF(MAX(tblSalaries[[#This Row],[1 hour]:[8 hours]])=0,#N/A,MAX(tblSalaries[[#This Row],[1 hour]:[8 hours]]))</f>
        <v>3</v>
      </c>
      <c r="X619" s="11">
        <f>IF(ISERROR(tblSalaries[[#This Row],[max h]]),1,tblSalaries[[#This Row],[Salary in USD]]/tblSalaries[[#This Row],[max h]]/260)</f>
        <v>12.820512820512821</v>
      </c>
      <c r="Y619" s="11" t="str">
        <f>IF(tblSalaries[[#This Row],[Years of Experience]]="",0,"0")</f>
        <v>0</v>
      </c>
      <c r="Z619"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619" s="11">
        <f>IF(tblSalaries[[#This Row],[Salary in USD]]&lt;1000,1,0)</f>
        <v>0</v>
      </c>
      <c r="AB619" s="11">
        <f>IF(AND(tblSalaries[[#This Row],[Salary in USD]]&gt;1000,tblSalaries[[#This Row],[Salary in USD]]&lt;2000),1,0)</f>
        <v>0</v>
      </c>
    </row>
    <row r="620" spans="2:28" ht="15" customHeight="1">
      <c r="B620" t="s">
        <v>2623</v>
      </c>
      <c r="C620" s="1">
        <v>41055.464895833335</v>
      </c>
      <c r="D620" s="4">
        <v>4200</v>
      </c>
      <c r="E620">
        <v>4200</v>
      </c>
      <c r="F620" t="s">
        <v>6</v>
      </c>
      <c r="G620">
        <f>tblSalaries[[#This Row],[clean Salary (in local currency)]]*VLOOKUP(tblSalaries[[#This Row],[Currency]],tblXrate[],2,FALSE)</f>
        <v>4200</v>
      </c>
      <c r="H620" t="s">
        <v>721</v>
      </c>
      <c r="I620" t="s">
        <v>3999</v>
      </c>
      <c r="J620" t="s">
        <v>8</v>
      </c>
      <c r="K620" t="str">
        <f>VLOOKUP(tblSalaries[[#This Row],[Where do you work]],tblCountries[[Actual]:[Mapping]],2,FALSE)</f>
        <v>India</v>
      </c>
      <c r="L620" t="s">
        <v>13</v>
      </c>
      <c r="M620">
        <v>4</v>
      </c>
      <c r="O620" s="10" t="str">
        <f>IF(ISERROR(FIND("1",tblSalaries[[#This Row],[How many hours of a day you work on Excel]])),"",1)</f>
        <v/>
      </c>
      <c r="P620" s="11" t="str">
        <f>IF(ISERROR(FIND("2",tblSalaries[[#This Row],[How many hours of a day you work on Excel]])),"",2)</f>
        <v/>
      </c>
      <c r="Q620" s="10" t="str">
        <f>IF(ISERROR(FIND("3",tblSalaries[[#This Row],[How many hours of a day you work on Excel]])),"",3)</f>
        <v/>
      </c>
      <c r="R620" s="10" t="str">
        <f>IF(ISERROR(FIND("4",tblSalaries[[#This Row],[How many hours of a day you work on Excel]])),"",4)</f>
        <v/>
      </c>
      <c r="S620" s="10" t="str">
        <f>IF(ISERROR(FIND("5",tblSalaries[[#This Row],[How many hours of a day you work on Excel]])),"",5)</f>
        <v/>
      </c>
      <c r="T620" s="10" t="str">
        <f>IF(ISERROR(FIND("6",tblSalaries[[#This Row],[How many hours of a day you work on Excel]])),"",6)</f>
        <v/>
      </c>
      <c r="U620" s="11" t="str">
        <f>IF(ISERROR(FIND("7",tblSalaries[[#This Row],[How many hours of a day you work on Excel]])),"",7)</f>
        <v/>
      </c>
      <c r="V620" s="11">
        <f>IF(ISERROR(FIND("8",tblSalaries[[#This Row],[How many hours of a day you work on Excel]])),"",8)</f>
        <v>8</v>
      </c>
      <c r="W620" s="11">
        <f>IF(MAX(tblSalaries[[#This Row],[1 hour]:[8 hours]])=0,#N/A,MAX(tblSalaries[[#This Row],[1 hour]:[8 hours]]))</f>
        <v>8</v>
      </c>
      <c r="X620" s="11">
        <f>IF(ISERROR(tblSalaries[[#This Row],[max h]]),1,tblSalaries[[#This Row],[Salary in USD]]/tblSalaries[[#This Row],[max h]]/260)</f>
        <v>2.0192307692307692</v>
      </c>
      <c r="Y620" s="11" t="str">
        <f>IF(tblSalaries[[#This Row],[Years of Experience]]="",0,"0")</f>
        <v>0</v>
      </c>
      <c r="Z620"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620" s="11">
        <f>IF(tblSalaries[[#This Row],[Salary in USD]]&lt;1000,1,0)</f>
        <v>0</v>
      </c>
      <c r="AB620" s="11">
        <f>IF(AND(tblSalaries[[#This Row],[Salary in USD]]&gt;1000,tblSalaries[[#This Row],[Salary in USD]]&lt;2000),1,0)</f>
        <v>0</v>
      </c>
    </row>
    <row r="621" spans="2:28" ht="15" customHeight="1">
      <c r="B621" t="s">
        <v>2624</v>
      </c>
      <c r="C621" s="1">
        <v>41055.465543981481</v>
      </c>
      <c r="D621" s="4" t="s">
        <v>727</v>
      </c>
      <c r="E621">
        <v>720000</v>
      </c>
      <c r="F621" t="s">
        <v>40</v>
      </c>
      <c r="G621">
        <f>tblSalaries[[#This Row],[clean Salary (in local currency)]]*VLOOKUP(tblSalaries[[#This Row],[Currency]],tblXrate[],2,FALSE)</f>
        <v>12821.700014958649</v>
      </c>
      <c r="H621" t="s">
        <v>728</v>
      </c>
      <c r="I621" t="s">
        <v>52</v>
      </c>
      <c r="J621" t="s">
        <v>8</v>
      </c>
      <c r="K621" t="str">
        <f>VLOOKUP(tblSalaries[[#This Row],[Where do you work]],tblCountries[[Actual]:[Mapping]],2,FALSE)</f>
        <v>India</v>
      </c>
      <c r="L621" t="s">
        <v>9</v>
      </c>
      <c r="M621">
        <v>12</v>
      </c>
      <c r="O621" s="10" t="str">
        <f>IF(ISERROR(FIND("1",tblSalaries[[#This Row],[How many hours of a day you work on Excel]])),"",1)</f>
        <v/>
      </c>
      <c r="P621" s="11" t="str">
        <f>IF(ISERROR(FIND("2",tblSalaries[[#This Row],[How many hours of a day you work on Excel]])),"",2)</f>
        <v/>
      </c>
      <c r="Q621" s="10" t="str">
        <f>IF(ISERROR(FIND("3",tblSalaries[[#This Row],[How many hours of a day you work on Excel]])),"",3)</f>
        <v/>
      </c>
      <c r="R621" s="10">
        <f>IF(ISERROR(FIND("4",tblSalaries[[#This Row],[How many hours of a day you work on Excel]])),"",4)</f>
        <v>4</v>
      </c>
      <c r="S621" s="10" t="str">
        <f>IF(ISERROR(FIND("5",tblSalaries[[#This Row],[How many hours of a day you work on Excel]])),"",5)</f>
        <v/>
      </c>
      <c r="T621" s="10">
        <f>IF(ISERROR(FIND("6",tblSalaries[[#This Row],[How many hours of a day you work on Excel]])),"",6)</f>
        <v>6</v>
      </c>
      <c r="U621" s="11" t="str">
        <f>IF(ISERROR(FIND("7",tblSalaries[[#This Row],[How many hours of a day you work on Excel]])),"",7)</f>
        <v/>
      </c>
      <c r="V621" s="11" t="str">
        <f>IF(ISERROR(FIND("8",tblSalaries[[#This Row],[How many hours of a day you work on Excel]])),"",8)</f>
        <v/>
      </c>
      <c r="W621" s="11">
        <f>IF(MAX(tblSalaries[[#This Row],[1 hour]:[8 hours]])=0,#N/A,MAX(tblSalaries[[#This Row],[1 hour]:[8 hours]]))</f>
        <v>6</v>
      </c>
      <c r="X621" s="11">
        <f>IF(ISERROR(tblSalaries[[#This Row],[max h]]),1,tblSalaries[[#This Row],[Salary in USD]]/tblSalaries[[#This Row],[max h]]/260)</f>
        <v>8.2190384711273392</v>
      </c>
      <c r="Y621" s="11" t="str">
        <f>IF(tblSalaries[[#This Row],[Years of Experience]]="",0,"0")</f>
        <v>0</v>
      </c>
      <c r="Z621"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621" s="11">
        <f>IF(tblSalaries[[#This Row],[Salary in USD]]&lt;1000,1,0)</f>
        <v>0</v>
      </c>
      <c r="AB621" s="11">
        <f>IF(AND(tblSalaries[[#This Row],[Salary in USD]]&gt;1000,tblSalaries[[#This Row],[Salary in USD]]&lt;2000),1,0)</f>
        <v>0</v>
      </c>
    </row>
    <row r="622" spans="2:28" ht="15" customHeight="1">
      <c r="B622" t="s">
        <v>2625</v>
      </c>
      <c r="C622" s="1">
        <v>41055.47078703704</v>
      </c>
      <c r="D622" s="4">
        <v>39000</v>
      </c>
      <c r="E622">
        <v>39000</v>
      </c>
      <c r="F622" t="s">
        <v>6</v>
      </c>
      <c r="G622">
        <f>tblSalaries[[#This Row],[clean Salary (in local currency)]]*VLOOKUP(tblSalaries[[#This Row],[Currency]],tblXrate[],2,FALSE)</f>
        <v>39000</v>
      </c>
      <c r="H622" t="s">
        <v>729</v>
      </c>
      <c r="I622" t="s">
        <v>20</v>
      </c>
      <c r="J622" t="s">
        <v>15</v>
      </c>
      <c r="K622" t="str">
        <f>VLOOKUP(tblSalaries[[#This Row],[Where do you work]],tblCountries[[Actual]:[Mapping]],2,FALSE)</f>
        <v>USA</v>
      </c>
      <c r="L622" t="s">
        <v>13</v>
      </c>
      <c r="M622">
        <v>3</v>
      </c>
      <c r="O622" s="10" t="str">
        <f>IF(ISERROR(FIND("1",tblSalaries[[#This Row],[How many hours of a day you work on Excel]])),"",1)</f>
        <v/>
      </c>
      <c r="P622" s="11" t="str">
        <f>IF(ISERROR(FIND("2",tblSalaries[[#This Row],[How many hours of a day you work on Excel]])),"",2)</f>
        <v/>
      </c>
      <c r="Q622" s="10" t="str">
        <f>IF(ISERROR(FIND("3",tblSalaries[[#This Row],[How many hours of a day you work on Excel]])),"",3)</f>
        <v/>
      </c>
      <c r="R622" s="10" t="str">
        <f>IF(ISERROR(FIND("4",tblSalaries[[#This Row],[How many hours of a day you work on Excel]])),"",4)</f>
        <v/>
      </c>
      <c r="S622" s="10" t="str">
        <f>IF(ISERROR(FIND("5",tblSalaries[[#This Row],[How many hours of a day you work on Excel]])),"",5)</f>
        <v/>
      </c>
      <c r="T622" s="10" t="str">
        <f>IF(ISERROR(FIND("6",tblSalaries[[#This Row],[How many hours of a day you work on Excel]])),"",6)</f>
        <v/>
      </c>
      <c r="U622" s="11" t="str">
        <f>IF(ISERROR(FIND("7",tblSalaries[[#This Row],[How many hours of a day you work on Excel]])),"",7)</f>
        <v/>
      </c>
      <c r="V622" s="11">
        <f>IF(ISERROR(FIND("8",tblSalaries[[#This Row],[How many hours of a day you work on Excel]])),"",8)</f>
        <v>8</v>
      </c>
      <c r="W622" s="11">
        <f>IF(MAX(tblSalaries[[#This Row],[1 hour]:[8 hours]])=0,#N/A,MAX(tblSalaries[[#This Row],[1 hour]:[8 hours]]))</f>
        <v>8</v>
      </c>
      <c r="X622" s="11">
        <f>IF(ISERROR(tblSalaries[[#This Row],[max h]]),1,tblSalaries[[#This Row],[Salary in USD]]/tblSalaries[[#This Row],[max h]]/260)</f>
        <v>18.75</v>
      </c>
      <c r="Y622" s="11" t="str">
        <f>IF(tblSalaries[[#This Row],[Years of Experience]]="",0,"0")</f>
        <v>0</v>
      </c>
      <c r="Z622"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1..3</v>
      </c>
      <c r="AA622" s="11">
        <f>IF(tblSalaries[[#This Row],[Salary in USD]]&lt;1000,1,0)</f>
        <v>0</v>
      </c>
      <c r="AB622" s="11">
        <f>IF(AND(tblSalaries[[#This Row],[Salary in USD]]&gt;1000,tblSalaries[[#This Row],[Salary in USD]]&lt;2000),1,0)</f>
        <v>0</v>
      </c>
    </row>
    <row r="623" spans="2:28" ht="15" customHeight="1">
      <c r="B623" t="s">
        <v>2626</v>
      </c>
      <c r="C623" s="1">
        <v>41055.476921296293</v>
      </c>
      <c r="D623" s="4">
        <v>60000</v>
      </c>
      <c r="E623">
        <v>60000</v>
      </c>
      <c r="F623" t="s">
        <v>6</v>
      </c>
      <c r="G623">
        <f>tblSalaries[[#This Row],[clean Salary (in local currency)]]*VLOOKUP(tblSalaries[[#This Row],[Currency]],tblXrate[],2,FALSE)</f>
        <v>60000</v>
      </c>
      <c r="H623" t="s">
        <v>42</v>
      </c>
      <c r="I623" t="s">
        <v>20</v>
      </c>
      <c r="J623" t="s">
        <v>15</v>
      </c>
      <c r="K623" t="str">
        <f>VLOOKUP(tblSalaries[[#This Row],[Where do you work]],tblCountries[[Actual]:[Mapping]],2,FALSE)</f>
        <v>USA</v>
      </c>
      <c r="L623" t="s">
        <v>9</v>
      </c>
      <c r="M623">
        <v>12</v>
      </c>
      <c r="O623" s="10" t="str">
        <f>IF(ISERROR(FIND("1",tblSalaries[[#This Row],[How many hours of a day you work on Excel]])),"",1)</f>
        <v/>
      </c>
      <c r="P623" s="11" t="str">
        <f>IF(ISERROR(FIND("2",tblSalaries[[#This Row],[How many hours of a day you work on Excel]])),"",2)</f>
        <v/>
      </c>
      <c r="Q623" s="10" t="str">
        <f>IF(ISERROR(FIND("3",tblSalaries[[#This Row],[How many hours of a day you work on Excel]])),"",3)</f>
        <v/>
      </c>
      <c r="R623" s="10">
        <f>IF(ISERROR(FIND("4",tblSalaries[[#This Row],[How many hours of a day you work on Excel]])),"",4)</f>
        <v>4</v>
      </c>
      <c r="S623" s="10" t="str">
        <f>IF(ISERROR(FIND("5",tblSalaries[[#This Row],[How many hours of a day you work on Excel]])),"",5)</f>
        <v/>
      </c>
      <c r="T623" s="10">
        <f>IF(ISERROR(FIND("6",tblSalaries[[#This Row],[How many hours of a day you work on Excel]])),"",6)</f>
        <v>6</v>
      </c>
      <c r="U623" s="11" t="str">
        <f>IF(ISERROR(FIND("7",tblSalaries[[#This Row],[How many hours of a day you work on Excel]])),"",7)</f>
        <v/>
      </c>
      <c r="V623" s="11" t="str">
        <f>IF(ISERROR(FIND("8",tblSalaries[[#This Row],[How many hours of a day you work on Excel]])),"",8)</f>
        <v/>
      </c>
      <c r="W623" s="11">
        <f>IF(MAX(tblSalaries[[#This Row],[1 hour]:[8 hours]])=0,#N/A,MAX(tblSalaries[[#This Row],[1 hour]:[8 hours]]))</f>
        <v>6</v>
      </c>
      <c r="X623" s="11">
        <f>IF(ISERROR(tblSalaries[[#This Row],[max h]]),1,tblSalaries[[#This Row],[Salary in USD]]/tblSalaries[[#This Row],[max h]]/260)</f>
        <v>38.46153846153846</v>
      </c>
      <c r="Y623" s="11" t="str">
        <f>IF(tblSalaries[[#This Row],[Years of Experience]]="",0,"0")</f>
        <v>0</v>
      </c>
      <c r="Z623"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623" s="11">
        <f>IF(tblSalaries[[#This Row],[Salary in USD]]&lt;1000,1,0)</f>
        <v>0</v>
      </c>
      <c r="AB623" s="11">
        <f>IF(AND(tblSalaries[[#This Row],[Salary in USD]]&gt;1000,tblSalaries[[#This Row],[Salary in USD]]&lt;2000),1,0)</f>
        <v>0</v>
      </c>
    </row>
    <row r="624" spans="2:28" ht="15" customHeight="1">
      <c r="B624" t="s">
        <v>2627</v>
      </c>
      <c r="C624" s="1">
        <v>41055.479618055557</v>
      </c>
      <c r="D624" s="4" t="s">
        <v>730</v>
      </c>
      <c r="E624">
        <v>170000</v>
      </c>
      <c r="F624" t="s">
        <v>82</v>
      </c>
      <c r="G624">
        <f>tblSalaries[[#This Row],[clean Salary (in local currency)]]*VLOOKUP(tblSalaries[[#This Row],[Currency]],tblXrate[],2,FALSE)</f>
        <v>173384.64158844808</v>
      </c>
      <c r="H624" t="s">
        <v>731</v>
      </c>
      <c r="I624" t="s">
        <v>20</v>
      </c>
      <c r="J624" t="s">
        <v>84</v>
      </c>
      <c r="K624" t="str">
        <f>VLOOKUP(tblSalaries[[#This Row],[Where do you work]],tblCountries[[Actual]:[Mapping]],2,FALSE)</f>
        <v>Australia</v>
      </c>
      <c r="L624" t="s">
        <v>13</v>
      </c>
      <c r="M624">
        <v>10</v>
      </c>
      <c r="O624" s="10" t="str">
        <f>IF(ISERROR(FIND("1",tblSalaries[[#This Row],[How many hours of a day you work on Excel]])),"",1)</f>
        <v/>
      </c>
      <c r="P624" s="11" t="str">
        <f>IF(ISERROR(FIND("2",tblSalaries[[#This Row],[How many hours of a day you work on Excel]])),"",2)</f>
        <v/>
      </c>
      <c r="Q624" s="10" t="str">
        <f>IF(ISERROR(FIND("3",tblSalaries[[#This Row],[How many hours of a day you work on Excel]])),"",3)</f>
        <v/>
      </c>
      <c r="R624" s="10" t="str">
        <f>IF(ISERROR(FIND("4",tblSalaries[[#This Row],[How many hours of a day you work on Excel]])),"",4)</f>
        <v/>
      </c>
      <c r="S624" s="10" t="str">
        <f>IF(ISERROR(FIND("5",tblSalaries[[#This Row],[How many hours of a day you work on Excel]])),"",5)</f>
        <v/>
      </c>
      <c r="T624" s="10" t="str">
        <f>IF(ISERROR(FIND("6",tblSalaries[[#This Row],[How many hours of a day you work on Excel]])),"",6)</f>
        <v/>
      </c>
      <c r="U624" s="11" t="str">
        <f>IF(ISERROR(FIND("7",tblSalaries[[#This Row],[How many hours of a day you work on Excel]])),"",7)</f>
        <v/>
      </c>
      <c r="V624" s="11">
        <f>IF(ISERROR(FIND("8",tblSalaries[[#This Row],[How many hours of a day you work on Excel]])),"",8)</f>
        <v>8</v>
      </c>
      <c r="W624" s="11">
        <f>IF(MAX(tblSalaries[[#This Row],[1 hour]:[8 hours]])=0,#N/A,MAX(tblSalaries[[#This Row],[1 hour]:[8 hours]]))</f>
        <v>8</v>
      </c>
      <c r="X624" s="11">
        <f>IF(ISERROR(tblSalaries[[#This Row],[max h]]),1,tblSalaries[[#This Row],[Salary in USD]]/tblSalaries[[#This Row],[max h]]/260)</f>
        <v>83.358000763676955</v>
      </c>
      <c r="Y624" s="11" t="str">
        <f>IF(tblSalaries[[#This Row],[Years of Experience]]="",0,"0")</f>
        <v>0</v>
      </c>
      <c r="Z624"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624" s="11">
        <f>IF(tblSalaries[[#This Row],[Salary in USD]]&lt;1000,1,0)</f>
        <v>0</v>
      </c>
      <c r="AB624" s="11">
        <f>IF(AND(tblSalaries[[#This Row],[Salary in USD]]&gt;1000,tblSalaries[[#This Row],[Salary in USD]]&lt;2000),1,0)</f>
        <v>0</v>
      </c>
    </row>
    <row r="625" spans="2:28" ht="15" customHeight="1">
      <c r="B625" t="s">
        <v>2628</v>
      </c>
      <c r="C625" s="1">
        <v>41055.479953703703</v>
      </c>
      <c r="D625" s="4">
        <v>125000</v>
      </c>
      <c r="E625">
        <v>125000</v>
      </c>
      <c r="F625" t="s">
        <v>6</v>
      </c>
      <c r="G625">
        <f>tblSalaries[[#This Row],[clean Salary (in local currency)]]*VLOOKUP(tblSalaries[[#This Row],[Currency]],tblXrate[],2,FALSE)</f>
        <v>125000</v>
      </c>
      <c r="H625" t="s">
        <v>20</v>
      </c>
      <c r="I625" t="s">
        <v>20</v>
      </c>
      <c r="J625" t="s">
        <v>15</v>
      </c>
      <c r="K625" t="str">
        <f>VLOOKUP(tblSalaries[[#This Row],[Where do you work]],tblCountries[[Actual]:[Mapping]],2,FALSE)</f>
        <v>USA</v>
      </c>
      <c r="L625" t="s">
        <v>18</v>
      </c>
      <c r="M625">
        <v>20</v>
      </c>
      <c r="O625" s="10" t="str">
        <f>IF(ISERROR(FIND("1",tblSalaries[[#This Row],[How many hours of a day you work on Excel]])),"",1)</f>
        <v/>
      </c>
      <c r="P625" s="11">
        <f>IF(ISERROR(FIND("2",tblSalaries[[#This Row],[How many hours of a day you work on Excel]])),"",2)</f>
        <v>2</v>
      </c>
      <c r="Q625" s="10">
        <f>IF(ISERROR(FIND("3",tblSalaries[[#This Row],[How many hours of a day you work on Excel]])),"",3)</f>
        <v>3</v>
      </c>
      <c r="R625" s="10" t="str">
        <f>IF(ISERROR(FIND("4",tblSalaries[[#This Row],[How many hours of a day you work on Excel]])),"",4)</f>
        <v/>
      </c>
      <c r="S625" s="10" t="str">
        <f>IF(ISERROR(FIND("5",tblSalaries[[#This Row],[How many hours of a day you work on Excel]])),"",5)</f>
        <v/>
      </c>
      <c r="T625" s="10" t="str">
        <f>IF(ISERROR(FIND("6",tblSalaries[[#This Row],[How many hours of a day you work on Excel]])),"",6)</f>
        <v/>
      </c>
      <c r="U625" s="11" t="str">
        <f>IF(ISERROR(FIND("7",tblSalaries[[#This Row],[How many hours of a day you work on Excel]])),"",7)</f>
        <v/>
      </c>
      <c r="V625" s="11" t="str">
        <f>IF(ISERROR(FIND("8",tblSalaries[[#This Row],[How many hours of a day you work on Excel]])),"",8)</f>
        <v/>
      </c>
      <c r="W625" s="11">
        <f>IF(MAX(tblSalaries[[#This Row],[1 hour]:[8 hours]])=0,#N/A,MAX(tblSalaries[[#This Row],[1 hour]:[8 hours]]))</f>
        <v>3</v>
      </c>
      <c r="X625" s="11">
        <f>IF(ISERROR(tblSalaries[[#This Row],[max h]]),1,tblSalaries[[#This Row],[Salary in USD]]/tblSalaries[[#This Row],[max h]]/260)</f>
        <v>160.25641025641025</v>
      </c>
      <c r="Y625" s="11" t="str">
        <f>IF(tblSalaries[[#This Row],[Years of Experience]]="",0,"0")</f>
        <v>0</v>
      </c>
      <c r="Z625"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625" s="11">
        <f>IF(tblSalaries[[#This Row],[Salary in USD]]&lt;1000,1,0)</f>
        <v>0</v>
      </c>
      <c r="AB625" s="11">
        <f>IF(AND(tblSalaries[[#This Row],[Salary in USD]]&gt;1000,tblSalaries[[#This Row],[Salary in USD]]&lt;2000),1,0)</f>
        <v>0</v>
      </c>
    </row>
    <row r="626" spans="2:28" ht="15" customHeight="1">
      <c r="B626" t="s">
        <v>2629</v>
      </c>
      <c r="C626" s="1">
        <v>41055.480462962965</v>
      </c>
      <c r="D626" s="4">
        <v>78000</v>
      </c>
      <c r="E626">
        <v>78000</v>
      </c>
      <c r="F626" t="s">
        <v>82</v>
      </c>
      <c r="G626">
        <f>tblSalaries[[#This Row],[clean Salary (in local currency)]]*VLOOKUP(tblSalaries[[#This Row],[Currency]],tblXrate[],2,FALSE)</f>
        <v>79552.953199405587</v>
      </c>
      <c r="H626" t="s">
        <v>732</v>
      </c>
      <c r="I626" t="s">
        <v>310</v>
      </c>
      <c r="J626" t="s">
        <v>84</v>
      </c>
      <c r="K626" t="str">
        <f>VLOOKUP(tblSalaries[[#This Row],[Where do you work]],tblCountries[[Actual]:[Mapping]],2,FALSE)</f>
        <v>Australia</v>
      </c>
      <c r="L626" t="s">
        <v>13</v>
      </c>
      <c r="M626">
        <v>4</v>
      </c>
      <c r="O626" s="10" t="str">
        <f>IF(ISERROR(FIND("1",tblSalaries[[#This Row],[How many hours of a day you work on Excel]])),"",1)</f>
        <v/>
      </c>
      <c r="P626" s="11" t="str">
        <f>IF(ISERROR(FIND("2",tblSalaries[[#This Row],[How many hours of a day you work on Excel]])),"",2)</f>
        <v/>
      </c>
      <c r="Q626" s="10" t="str">
        <f>IF(ISERROR(FIND("3",tblSalaries[[#This Row],[How many hours of a day you work on Excel]])),"",3)</f>
        <v/>
      </c>
      <c r="R626" s="10" t="str">
        <f>IF(ISERROR(FIND("4",tblSalaries[[#This Row],[How many hours of a day you work on Excel]])),"",4)</f>
        <v/>
      </c>
      <c r="S626" s="10" t="str">
        <f>IF(ISERROR(FIND("5",tblSalaries[[#This Row],[How many hours of a day you work on Excel]])),"",5)</f>
        <v/>
      </c>
      <c r="T626" s="10" t="str">
        <f>IF(ISERROR(FIND("6",tblSalaries[[#This Row],[How many hours of a day you work on Excel]])),"",6)</f>
        <v/>
      </c>
      <c r="U626" s="11" t="str">
        <f>IF(ISERROR(FIND("7",tblSalaries[[#This Row],[How many hours of a day you work on Excel]])),"",7)</f>
        <v/>
      </c>
      <c r="V626" s="11">
        <f>IF(ISERROR(FIND("8",tblSalaries[[#This Row],[How many hours of a day you work on Excel]])),"",8)</f>
        <v>8</v>
      </c>
      <c r="W626" s="11">
        <f>IF(MAX(tblSalaries[[#This Row],[1 hour]:[8 hours]])=0,#N/A,MAX(tblSalaries[[#This Row],[1 hour]:[8 hours]]))</f>
        <v>8</v>
      </c>
      <c r="X626" s="11">
        <f>IF(ISERROR(tblSalaries[[#This Row],[max h]]),1,tblSalaries[[#This Row],[Salary in USD]]/tblSalaries[[#This Row],[max h]]/260)</f>
        <v>38.246612115098841</v>
      </c>
      <c r="Y626" s="11" t="str">
        <f>IF(tblSalaries[[#This Row],[Years of Experience]]="",0,"0")</f>
        <v>0</v>
      </c>
      <c r="Z626"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626" s="11">
        <f>IF(tblSalaries[[#This Row],[Salary in USD]]&lt;1000,1,0)</f>
        <v>0</v>
      </c>
      <c r="AB626" s="11">
        <f>IF(AND(tblSalaries[[#This Row],[Salary in USD]]&gt;1000,tblSalaries[[#This Row],[Salary in USD]]&lt;2000),1,0)</f>
        <v>0</v>
      </c>
    </row>
    <row r="627" spans="2:28" ht="15" customHeight="1">
      <c r="B627" t="s">
        <v>2630</v>
      </c>
      <c r="C627" s="1">
        <v>41055.48337962963</v>
      </c>
      <c r="D627" s="4" t="s">
        <v>733</v>
      </c>
      <c r="E627">
        <v>200000</v>
      </c>
      <c r="F627" t="s">
        <v>40</v>
      </c>
      <c r="G627">
        <f>tblSalaries[[#This Row],[clean Salary (in local currency)]]*VLOOKUP(tblSalaries[[#This Row],[Currency]],tblXrate[],2,FALSE)</f>
        <v>3561.5833374885137</v>
      </c>
      <c r="H627" t="s">
        <v>734</v>
      </c>
      <c r="I627" t="s">
        <v>310</v>
      </c>
      <c r="J627" t="s">
        <v>8</v>
      </c>
      <c r="K627" t="str">
        <f>VLOOKUP(tblSalaries[[#This Row],[Where do you work]],tblCountries[[Actual]:[Mapping]],2,FALSE)</f>
        <v>India</v>
      </c>
      <c r="L627" t="s">
        <v>9</v>
      </c>
      <c r="M627">
        <v>3</v>
      </c>
      <c r="O627" s="10" t="str">
        <f>IF(ISERROR(FIND("1",tblSalaries[[#This Row],[How many hours of a day you work on Excel]])),"",1)</f>
        <v/>
      </c>
      <c r="P627" s="11" t="str">
        <f>IF(ISERROR(FIND("2",tblSalaries[[#This Row],[How many hours of a day you work on Excel]])),"",2)</f>
        <v/>
      </c>
      <c r="Q627" s="10" t="str">
        <f>IF(ISERROR(FIND("3",tblSalaries[[#This Row],[How many hours of a day you work on Excel]])),"",3)</f>
        <v/>
      </c>
      <c r="R627" s="10">
        <f>IF(ISERROR(FIND("4",tblSalaries[[#This Row],[How many hours of a day you work on Excel]])),"",4)</f>
        <v>4</v>
      </c>
      <c r="S627" s="10" t="str">
        <f>IF(ISERROR(FIND("5",tblSalaries[[#This Row],[How many hours of a day you work on Excel]])),"",5)</f>
        <v/>
      </c>
      <c r="T627" s="10">
        <f>IF(ISERROR(FIND("6",tblSalaries[[#This Row],[How many hours of a day you work on Excel]])),"",6)</f>
        <v>6</v>
      </c>
      <c r="U627" s="11" t="str">
        <f>IF(ISERROR(FIND("7",tblSalaries[[#This Row],[How many hours of a day you work on Excel]])),"",7)</f>
        <v/>
      </c>
      <c r="V627" s="11" t="str">
        <f>IF(ISERROR(FIND("8",tblSalaries[[#This Row],[How many hours of a day you work on Excel]])),"",8)</f>
        <v/>
      </c>
      <c r="W627" s="11">
        <f>IF(MAX(tblSalaries[[#This Row],[1 hour]:[8 hours]])=0,#N/A,MAX(tblSalaries[[#This Row],[1 hour]:[8 hours]]))</f>
        <v>6</v>
      </c>
      <c r="X627" s="11">
        <f>IF(ISERROR(tblSalaries[[#This Row],[max h]]),1,tblSalaries[[#This Row],[Salary in USD]]/tblSalaries[[#This Row],[max h]]/260)</f>
        <v>2.2830662419798164</v>
      </c>
      <c r="Y627" s="11" t="str">
        <f>IF(tblSalaries[[#This Row],[Years of Experience]]="",0,"0")</f>
        <v>0</v>
      </c>
      <c r="Z627"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1..3</v>
      </c>
      <c r="AA627" s="11">
        <f>IF(tblSalaries[[#This Row],[Salary in USD]]&lt;1000,1,0)</f>
        <v>0</v>
      </c>
      <c r="AB627" s="11">
        <f>IF(AND(tblSalaries[[#This Row],[Salary in USD]]&gt;1000,tblSalaries[[#This Row],[Salary in USD]]&lt;2000),1,0)</f>
        <v>0</v>
      </c>
    </row>
    <row r="628" spans="2:28" ht="15" customHeight="1">
      <c r="B628" t="s">
        <v>2631</v>
      </c>
      <c r="C628" s="1">
        <v>41055.4843287037</v>
      </c>
      <c r="D628" s="4">
        <v>80000</v>
      </c>
      <c r="E628">
        <v>80000</v>
      </c>
      <c r="F628" t="s">
        <v>6</v>
      </c>
      <c r="G628">
        <f>tblSalaries[[#This Row],[clean Salary (in local currency)]]*VLOOKUP(tblSalaries[[#This Row],[Currency]],tblXrate[],2,FALSE)</f>
        <v>80000</v>
      </c>
      <c r="H628" t="s">
        <v>735</v>
      </c>
      <c r="I628" t="s">
        <v>52</v>
      </c>
      <c r="J628" t="s">
        <v>15</v>
      </c>
      <c r="K628" t="str">
        <f>VLOOKUP(tblSalaries[[#This Row],[Where do you work]],tblCountries[[Actual]:[Mapping]],2,FALSE)</f>
        <v>USA</v>
      </c>
      <c r="L628" t="s">
        <v>9</v>
      </c>
      <c r="M628">
        <v>8</v>
      </c>
      <c r="O628" s="10" t="str">
        <f>IF(ISERROR(FIND("1",tblSalaries[[#This Row],[How many hours of a day you work on Excel]])),"",1)</f>
        <v/>
      </c>
      <c r="P628" s="11" t="str">
        <f>IF(ISERROR(FIND("2",tblSalaries[[#This Row],[How many hours of a day you work on Excel]])),"",2)</f>
        <v/>
      </c>
      <c r="Q628" s="10" t="str">
        <f>IF(ISERROR(FIND("3",tblSalaries[[#This Row],[How many hours of a day you work on Excel]])),"",3)</f>
        <v/>
      </c>
      <c r="R628" s="10">
        <f>IF(ISERROR(FIND("4",tblSalaries[[#This Row],[How many hours of a day you work on Excel]])),"",4)</f>
        <v>4</v>
      </c>
      <c r="S628" s="10" t="str">
        <f>IF(ISERROR(FIND("5",tblSalaries[[#This Row],[How many hours of a day you work on Excel]])),"",5)</f>
        <v/>
      </c>
      <c r="T628" s="10">
        <f>IF(ISERROR(FIND("6",tblSalaries[[#This Row],[How many hours of a day you work on Excel]])),"",6)</f>
        <v>6</v>
      </c>
      <c r="U628" s="11" t="str">
        <f>IF(ISERROR(FIND("7",tblSalaries[[#This Row],[How many hours of a day you work on Excel]])),"",7)</f>
        <v/>
      </c>
      <c r="V628" s="11" t="str">
        <f>IF(ISERROR(FIND("8",tblSalaries[[#This Row],[How many hours of a day you work on Excel]])),"",8)</f>
        <v/>
      </c>
      <c r="W628" s="11">
        <f>IF(MAX(tblSalaries[[#This Row],[1 hour]:[8 hours]])=0,#N/A,MAX(tblSalaries[[#This Row],[1 hour]:[8 hours]]))</f>
        <v>6</v>
      </c>
      <c r="X628" s="11">
        <f>IF(ISERROR(tblSalaries[[#This Row],[max h]]),1,tblSalaries[[#This Row],[Salary in USD]]/tblSalaries[[#This Row],[max h]]/260)</f>
        <v>51.282051282051285</v>
      </c>
      <c r="Y628" s="11" t="str">
        <f>IF(tblSalaries[[#This Row],[Years of Experience]]="",0,"0")</f>
        <v>0</v>
      </c>
      <c r="Z628"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628" s="11">
        <f>IF(tblSalaries[[#This Row],[Salary in USD]]&lt;1000,1,0)</f>
        <v>0</v>
      </c>
      <c r="AB628" s="11">
        <f>IF(AND(tblSalaries[[#This Row],[Salary in USD]]&gt;1000,tblSalaries[[#This Row],[Salary in USD]]&lt;2000),1,0)</f>
        <v>0</v>
      </c>
    </row>
    <row r="629" spans="2:28" ht="15" customHeight="1">
      <c r="B629" t="s">
        <v>2632</v>
      </c>
      <c r="C629" s="1">
        <v>41055.4846412037</v>
      </c>
      <c r="D629" s="4">
        <v>600000</v>
      </c>
      <c r="E629">
        <v>600000</v>
      </c>
      <c r="F629" t="s">
        <v>40</v>
      </c>
      <c r="G629">
        <f>tblSalaries[[#This Row],[clean Salary (in local currency)]]*VLOOKUP(tblSalaries[[#This Row],[Currency]],tblXrate[],2,FALSE)</f>
        <v>10684.750012465542</v>
      </c>
      <c r="H629" t="s">
        <v>14</v>
      </c>
      <c r="I629" t="s">
        <v>20</v>
      </c>
      <c r="J629" t="s">
        <v>8</v>
      </c>
      <c r="K629" t="str">
        <f>VLOOKUP(tblSalaries[[#This Row],[Where do you work]],tblCountries[[Actual]:[Mapping]],2,FALSE)</f>
        <v>India</v>
      </c>
      <c r="L629" t="s">
        <v>18</v>
      </c>
      <c r="M629">
        <v>3</v>
      </c>
      <c r="O629" s="10" t="str">
        <f>IF(ISERROR(FIND("1",tblSalaries[[#This Row],[How many hours of a day you work on Excel]])),"",1)</f>
        <v/>
      </c>
      <c r="P629" s="11">
        <f>IF(ISERROR(FIND("2",tblSalaries[[#This Row],[How many hours of a day you work on Excel]])),"",2)</f>
        <v>2</v>
      </c>
      <c r="Q629" s="10">
        <f>IF(ISERROR(FIND("3",tblSalaries[[#This Row],[How many hours of a day you work on Excel]])),"",3)</f>
        <v>3</v>
      </c>
      <c r="R629" s="10" t="str">
        <f>IF(ISERROR(FIND("4",tblSalaries[[#This Row],[How many hours of a day you work on Excel]])),"",4)</f>
        <v/>
      </c>
      <c r="S629" s="10" t="str">
        <f>IF(ISERROR(FIND("5",tblSalaries[[#This Row],[How many hours of a day you work on Excel]])),"",5)</f>
        <v/>
      </c>
      <c r="T629" s="10" t="str">
        <f>IF(ISERROR(FIND("6",tblSalaries[[#This Row],[How many hours of a day you work on Excel]])),"",6)</f>
        <v/>
      </c>
      <c r="U629" s="11" t="str">
        <f>IF(ISERROR(FIND("7",tblSalaries[[#This Row],[How many hours of a day you work on Excel]])),"",7)</f>
        <v/>
      </c>
      <c r="V629" s="11" t="str">
        <f>IF(ISERROR(FIND("8",tblSalaries[[#This Row],[How many hours of a day you work on Excel]])),"",8)</f>
        <v/>
      </c>
      <c r="W629" s="11">
        <f>IF(MAX(tblSalaries[[#This Row],[1 hour]:[8 hours]])=0,#N/A,MAX(tblSalaries[[#This Row],[1 hour]:[8 hours]]))</f>
        <v>3</v>
      </c>
      <c r="X629" s="11">
        <f>IF(ISERROR(tblSalaries[[#This Row],[max h]]),1,tblSalaries[[#This Row],[Salary in USD]]/tblSalaries[[#This Row],[max h]]/260)</f>
        <v>13.698397451878899</v>
      </c>
      <c r="Y629" s="11" t="str">
        <f>IF(tblSalaries[[#This Row],[Years of Experience]]="",0,"0")</f>
        <v>0</v>
      </c>
      <c r="Z629"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1..3</v>
      </c>
      <c r="AA629" s="11">
        <f>IF(tblSalaries[[#This Row],[Salary in USD]]&lt;1000,1,0)</f>
        <v>0</v>
      </c>
      <c r="AB629" s="11">
        <f>IF(AND(tblSalaries[[#This Row],[Salary in USD]]&gt;1000,tblSalaries[[#This Row],[Salary in USD]]&lt;2000),1,0)</f>
        <v>0</v>
      </c>
    </row>
    <row r="630" spans="2:28" ht="15" customHeight="1">
      <c r="B630" t="s">
        <v>2633</v>
      </c>
      <c r="C630" s="1">
        <v>41055.485972222225</v>
      </c>
      <c r="D630" s="4" t="s">
        <v>736</v>
      </c>
      <c r="E630">
        <v>300000</v>
      </c>
      <c r="F630" t="s">
        <v>40</v>
      </c>
      <c r="G630">
        <f>tblSalaries[[#This Row],[clean Salary (in local currency)]]*VLOOKUP(tblSalaries[[#This Row],[Currency]],tblXrate[],2,FALSE)</f>
        <v>5342.3750062327708</v>
      </c>
      <c r="H630" t="s">
        <v>737</v>
      </c>
      <c r="I630" t="s">
        <v>279</v>
      </c>
      <c r="J630" t="s">
        <v>8</v>
      </c>
      <c r="K630" t="str">
        <f>VLOOKUP(tblSalaries[[#This Row],[Where do you work]],tblCountries[[Actual]:[Mapping]],2,FALSE)</f>
        <v>India</v>
      </c>
      <c r="L630" t="s">
        <v>13</v>
      </c>
      <c r="M630">
        <v>2</v>
      </c>
      <c r="O630" s="10" t="str">
        <f>IF(ISERROR(FIND("1",tblSalaries[[#This Row],[How many hours of a day you work on Excel]])),"",1)</f>
        <v/>
      </c>
      <c r="P630" s="11" t="str">
        <f>IF(ISERROR(FIND("2",tblSalaries[[#This Row],[How many hours of a day you work on Excel]])),"",2)</f>
        <v/>
      </c>
      <c r="Q630" s="10" t="str">
        <f>IF(ISERROR(FIND("3",tblSalaries[[#This Row],[How many hours of a day you work on Excel]])),"",3)</f>
        <v/>
      </c>
      <c r="R630" s="10" t="str">
        <f>IF(ISERROR(FIND("4",tblSalaries[[#This Row],[How many hours of a day you work on Excel]])),"",4)</f>
        <v/>
      </c>
      <c r="S630" s="10" t="str">
        <f>IF(ISERROR(FIND("5",tblSalaries[[#This Row],[How many hours of a day you work on Excel]])),"",5)</f>
        <v/>
      </c>
      <c r="T630" s="10" t="str">
        <f>IF(ISERROR(FIND("6",tblSalaries[[#This Row],[How many hours of a day you work on Excel]])),"",6)</f>
        <v/>
      </c>
      <c r="U630" s="11" t="str">
        <f>IF(ISERROR(FIND("7",tblSalaries[[#This Row],[How many hours of a day you work on Excel]])),"",7)</f>
        <v/>
      </c>
      <c r="V630" s="11">
        <f>IF(ISERROR(FIND("8",tblSalaries[[#This Row],[How many hours of a day you work on Excel]])),"",8)</f>
        <v>8</v>
      </c>
      <c r="W630" s="11">
        <f>IF(MAX(tblSalaries[[#This Row],[1 hour]:[8 hours]])=0,#N/A,MAX(tblSalaries[[#This Row],[1 hour]:[8 hours]]))</f>
        <v>8</v>
      </c>
      <c r="X630" s="11">
        <f>IF(ISERROR(tblSalaries[[#This Row],[max h]]),1,tblSalaries[[#This Row],[Salary in USD]]/tblSalaries[[#This Row],[max h]]/260)</f>
        <v>2.5684495222272936</v>
      </c>
      <c r="Y630" s="11" t="str">
        <f>IF(tblSalaries[[#This Row],[Years of Experience]]="",0,"0")</f>
        <v>0</v>
      </c>
      <c r="Z630"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1..3</v>
      </c>
      <c r="AA630" s="11">
        <f>IF(tblSalaries[[#This Row],[Salary in USD]]&lt;1000,1,0)</f>
        <v>0</v>
      </c>
      <c r="AB630" s="11">
        <f>IF(AND(tblSalaries[[#This Row],[Salary in USD]]&gt;1000,tblSalaries[[#This Row],[Salary in USD]]&lt;2000),1,0)</f>
        <v>0</v>
      </c>
    </row>
    <row r="631" spans="2:28" ht="15" customHeight="1">
      <c r="B631" t="s">
        <v>2634</v>
      </c>
      <c r="C631" s="1">
        <v>41055.486504629633</v>
      </c>
      <c r="D631" s="4" t="s">
        <v>738</v>
      </c>
      <c r="E631">
        <v>4000000</v>
      </c>
      <c r="F631" t="s">
        <v>40</v>
      </c>
      <c r="G631">
        <f>tblSalaries[[#This Row],[clean Salary (in local currency)]]*VLOOKUP(tblSalaries[[#This Row],[Currency]],tblXrate[],2,FALSE)</f>
        <v>71231.666749770273</v>
      </c>
      <c r="H631" t="s">
        <v>739</v>
      </c>
      <c r="I631" t="s">
        <v>52</v>
      </c>
      <c r="J631" t="s">
        <v>8</v>
      </c>
      <c r="K631" t="str">
        <f>VLOOKUP(tblSalaries[[#This Row],[Where do you work]],tblCountries[[Actual]:[Mapping]],2,FALSE)</f>
        <v>India</v>
      </c>
      <c r="L631" t="s">
        <v>9</v>
      </c>
      <c r="M631">
        <v>1.5</v>
      </c>
      <c r="O631" s="10" t="str">
        <f>IF(ISERROR(FIND("1",tblSalaries[[#This Row],[How many hours of a day you work on Excel]])),"",1)</f>
        <v/>
      </c>
      <c r="P631" s="11" t="str">
        <f>IF(ISERROR(FIND("2",tblSalaries[[#This Row],[How many hours of a day you work on Excel]])),"",2)</f>
        <v/>
      </c>
      <c r="Q631" s="10" t="str">
        <f>IF(ISERROR(FIND("3",tblSalaries[[#This Row],[How many hours of a day you work on Excel]])),"",3)</f>
        <v/>
      </c>
      <c r="R631" s="10">
        <f>IF(ISERROR(FIND("4",tblSalaries[[#This Row],[How many hours of a day you work on Excel]])),"",4)</f>
        <v>4</v>
      </c>
      <c r="S631" s="10" t="str">
        <f>IF(ISERROR(FIND("5",tblSalaries[[#This Row],[How many hours of a day you work on Excel]])),"",5)</f>
        <v/>
      </c>
      <c r="T631" s="10">
        <f>IF(ISERROR(FIND("6",tblSalaries[[#This Row],[How many hours of a day you work on Excel]])),"",6)</f>
        <v>6</v>
      </c>
      <c r="U631" s="11" t="str">
        <f>IF(ISERROR(FIND("7",tblSalaries[[#This Row],[How many hours of a day you work on Excel]])),"",7)</f>
        <v/>
      </c>
      <c r="V631" s="11" t="str">
        <f>IF(ISERROR(FIND("8",tblSalaries[[#This Row],[How many hours of a day you work on Excel]])),"",8)</f>
        <v/>
      </c>
      <c r="W631" s="11">
        <f>IF(MAX(tblSalaries[[#This Row],[1 hour]:[8 hours]])=0,#N/A,MAX(tblSalaries[[#This Row],[1 hour]:[8 hours]]))</f>
        <v>6</v>
      </c>
      <c r="X631" s="11">
        <f>IF(ISERROR(tblSalaries[[#This Row],[max h]]),1,tblSalaries[[#This Row],[Salary in USD]]/tblSalaries[[#This Row],[max h]]/260)</f>
        <v>45.661324839596325</v>
      </c>
      <c r="Y631" s="11" t="str">
        <f>IF(tblSalaries[[#This Row],[Years of Experience]]="",0,"0")</f>
        <v>0</v>
      </c>
      <c r="Z631"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1..3</v>
      </c>
      <c r="AA631" s="11">
        <f>IF(tblSalaries[[#This Row],[Salary in USD]]&lt;1000,1,0)</f>
        <v>0</v>
      </c>
      <c r="AB631" s="11">
        <f>IF(AND(tblSalaries[[#This Row],[Salary in USD]]&gt;1000,tblSalaries[[#This Row],[Salary in USD]]&lt;2000),1,0)</f>
        <v>0</v>
      </c>
    </row>
    <row r="632" spans="2:28" ht="15" customHeight="1">
      <c r="B632" t="s">
        <v>2635</v>
      </c>
      <c r="C632" s="1">
        <v>41055.490011574075</v>
      </c>
      <c r="D632" s="4" t="s">
        <v>740</v>
      </c>
      <c r="E632">
        <v>4500000</v>
      </c>
      <c r="F632" t="s">
        <v>40</v>
      </c>
      <c r="G632">
        <f>tblSalaries[[#This Row],[clean Salary (in local currency)]]*VLOOKUP(tblSalaries[[#This Row],[Currency]],tblXrate[],2,FALSE)</f>
        <v>80135.625093491559</v>
      </c>
      <c r="H632" t="s">
        <v>741</v>
      </c>
      <c r="I632" t="s">
        <v>4001</v>
      </c>
      <c r="J632" t="s">
        <v>8</v>
      </c>
      <c r="K632" t="str">
        <f>VLOOKUP(tblSalaries[[#This Row],[Where do you work]],tblCountries[[Actual]:[Mapping]],2,FALSE)</f>
        <v>India</v>
      </c>
      <c r="L632" t="s">
        <v>25</v>
      </c>
      <c r="M632">
        <v>6</v>
      </c>
      <c r="O632" s="10">
        <f>IF(ISERROR(FIND("1",tblSalaries[[#This Row],[How many hours of a day you work on Excel]])),"",1)</f>
        <v>1</v>
      </c>
      <c r="P632" s="11">
        <f>IF(ISERROR(FIND("2",tblSalaries[[#This Row],[How many hours of a day you work on Excel]])),"",2)</f>
        <v>2</v>
      </c>
      <c r="Q632" s="10" t="str">
        <f>IF(ISERROR(FIND("3",tblSalaries[[#This Row],[How many hours of a day you work on Excel]])),"",3)</f>
        <v/>
      </c>
      <c r="R632" s="10" t="str">
        <f>IF(ISERROR(FIND("4",tblSalaries[[#This Row],[How many hours of a day you work on Excel]])),"",4)</f>
        <v/>
      </c>
      <c r="S632" s="10" t="str">
        <f>IF(ISERROR(FIND("5",tblSalaries[[#This Row],[How many hours of a day you work on Excel]])),"",5)</f>
        <v/>
      </c>
      <c r="T632" s="10" t="str">
        <f>IF(ISERROR(FIND("6",tblSalaries[[#This Row],[How many hours of a day you work on Excel]])),"",6)</f>
        <v/>
      </c>
      <c r="U632" s="11" t="str">
        <f>IF(ISERROR(FIND("7",tblSalaries[[#This Row],[How many hours of a day you work on Excel]])),"",7)</f>
        <v/>
      </c>
      <c r="V632" s="11" t="str">
        <f>IF(ISERROR(FIND("8",tblSalaries[[#This Row],[How many hours of a day you work on Excel]])),"",8)</f>
        <v/>
      </c>
      <c r="W632" s="11">
        <f>IF(MAX(tblSalaries[[#This Row],[1 hour]:[8 hours]])=0,#N/A,MAX(tblSalaries[[#This Row],[1 hour]:[8 hours]]))</f>
        <v>2</v>
      </c>
      <c r="X632" s="11">
        <f>IF(ISERROR(tblSalaries[[#This Row],[max h]]),1,tblSalaries[[#This Row],[Salary in USD]]/tblSalaries[[#This Row],[max h]]/260)</f>
        <v>154.1069713336376</v>
      </c>
      <c r="Y632" s="11" t="str">
        <f>IF(tblSalaries[[#This Row],[Years of Experience]]="",0,"0")</f>
        <v>0</v>
      </c>
      <c r="Z632"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632" s="11">
        <f>IF(tblSalaries[[#This Row],[Salary in USD]]&lt;1000,1,0)</f>
        <v>0</v>
      </c>
      <c r="AB632" s="11">
        <f>IF(AND(tblSalaries[[#This Row],[Salary in USD]]&gt;1000,tblSalaries[[#This Row],[Salary in USD]]&lt;2000),1,0)</f>
        <v>0</v>
      </c>
    </row>
    <row r="633" spans="2:28" ht="15" customHeight="1">
      <c r="B633" t="s">
        <v>2636</v>
      </c>
      <c r="C633" s="1">
        <v>41055.49050925926</v>
      </c>
      <c r="D633" s="4">
        <v>55000</v>
      </c>
      <c r="E633">
        <v>55000</v>
      </c>
      <c r="F633" t="s">
        <v>86</v>
      </c>
      <c r="G633">
        <f>tblSalaries[[#This Row],[clean Salary (in local currency)]]*VLOOKUP(tblSalaries[[#This Row],[Currency]],tblXrate[],2,FALSE)</f>
        <v>54084.883766667976</v>
      </c>
      <c r="H633" t="s">
        <v>724</v>
      </c>
      <c r="I633" t="s">
        <v>52</v>
      </c>
      <c r="J633" t="s">
        <v>88</v>
      </c>
      <c r="K633" t="str">
        <f>VLOOKUP(tblSalaries[[#This Row],[Where do you work]],tblCountries[[Actual]:[Mapping]],2,FALSE)</f>
        <v>Canada</v>
      </c>
      <c r="L633" t="s">
        <v>9</v>
      </c>
      <c r="M633">
        <v>5</v>
      </c>
      <c r="O633" s="10" t="str">
        <f>IF(ISERROR(FIND("1",tblSalaries[[#This Row],[How many hours of a day you work on Excel]])),"",1)</f>
        <v/>
      </c>
      <c r="P633" s="11" t="str">
        <f>IF(ISERROR(FIND("2",tblSalaries[[#This Row],[How many hours of a day you work on Excel]])),"",2)</f>
        <v/>
      </c>
      <c r="Q633" s="10" t="str">
        <f>IF(ISERROR(FIND("3",tblSalaries[[#This Row],[How many hours of a day you work on Excel]])),"",3)</f>
        <v/>
      </c>
      <c r="R633" s="10">
        <f>IF(ISERROR(FIND("4",tblSalaries[[#This Row],[How many hours of a day you work on Excel]])),"",4)</f>
        <v>4</v>
      </c>
      <c r="S633" s="10" t="str">
        <f>IF(ISERROR(FIND("5",tblSalaries[[#This Row],[How many hours of a day you work on Excel]])),"",5)</f>
        <v/>
      </c>
      <c r="T633" s="10">
        <f>IF(ISERROR(FIND("6",tblSalaries[[#This Row],[How many hours of a day you work on Excel]])),"",6)</f>
        <v>6</v>
      </c>
      <c r="U633" s="11" t="str">
        <f>IF(ISERROR(FIND("7",tblSalaries[[#This Row],[How many hours of a day you work on Excel]])),"",7)</f>
        <v/>
      </c>
      <c r="V633" s="11" t="str">
        <f>IF(ISERROR(FIND("8",tblSalaries[[#This Row],[How many hours of a day you work on Excel]])),"",8)</f>
        <v/>
      </c>
      <c r="W633" s="11">
        <f>IF(MAX(tblSalaries[[#This Row],[1 hour]:[8 hours]])=0,#N/A,MAX(tblSalaries[[#This Row],[1 hour]:[8 hours]]))</f>
        <v>6</v>
      </c>
      <c r="X633" s="11">
        <f>IF(ISERROR(tblSalaries[[#This Row],[max h]]),1,tblSalaries[[#This Row],[Salary in USD]]/tblSalaries[[#This Row],[max h]]/260)</f>
        <v>34.669797286325625</v>
      </c>
      <c r="Y633" s="11" t="str">
        <f>IF(tblSalaries[[#This Row],[Years of Experience]]="",0,"0")</f>
        <v>0</v>
      </c>
      <c r="Z633"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633" s="11">
        <f>IF(tblSalaries[[#This Row],[Salary in USD]]&lt;1000,1,0)</f>
        <v>0</v>
      </c>
      <c r="AB633" s="11">
        <f>IF(AND(tblSalaries[[#This Row],[Salary in USD]]&gt;1000,tblSalaries[[#This Row],[Salary in USD]]&lt;2000),1,0)</f>
        <v>0</v>
      </c>
    </row>
    <row r="634" spans="2:28" ht="15" customHeight="1">
      <c r="B634" t="s">
        <v>2637</v>
      </c>
      <c r="C634" s="1">
        <v>41055.491180555553</v>
      </c>
      <c r="D634" s="4">
        <v>53000</v>
      </c>
      <c r="E634">
        <v>53000</v>
      </c>
      <c r="F634" t="s">
        <v>6</v>
      </c>
      <c r="G634">
        <f>tblSalaries[[#This Row],[clean Salary (in local currency)]]*VLOOKUP(tblSalaries[[#This Row],[Currency]],tblXrate[],2,FALSE)</f>
        <v>53000</v>
      </c>
      <c r="H634" t="s">
        <v>14</v>
      </c>
      <c r="I634" t="s">
        <v>20</v>
      </c>
      <c r="J634" t="s">
        <v>15</v>
      </c>
      <c r="K634" t="str">
        <f>VLOOKUP(tblSalaries[[#This Row],[Where do you work]],tblCountries[[Actual]:[Mapping]],2,FALSE)</f>
        <v>USA</v>
      </c>
      <c r="L634" t="s">
        <v>9</v>
      </c>
      <c r="M634">
        <v>30</v>
      </c>
      <c r="O634" s="10" t="str">
        <f>IF(ISERROR(FIND("1",tblSalaries[[#This Row],[How many hours of a day you work on Excel]])),"",1)</f>
        <v/>
      </c>
      <c r="P634" s="11" t="str">
        <f>IF(ISERROR(FIND("2",tblSalaries[[#This Row],[How many hours of a day you work on Excel]])),"",2)</f>
        <v/>
      </c>
      <c r="Q634" s="10" t="str">
        <f>IF(ISERROR(FIND("3",tblSalaries[[#This Row],[How many hours of a day you work on Excel]])),"",3)</f>
        <v/>
      </c>
      <c r="R634" s="10">
        <f>IF(ISERROR(FIND("4",tblSalaries[[#This Row],[How many hours of a day you work on Excel]])),"",4)</f>
        <v>4</v>
      </c>
      <c r="S634" s="10" t="str">
        <f>IF(ISERROR(FIND("5",tblSalaries[[#This Row],[How many hours of a day you work on Excel]])),"",5)</f>
        <v/>
      </c>
      <c r="T634" s="10">
        <f>IF(ISERROR(FIND("6",tblSalaries[[#This Row],[How many hours of a day you work on Excel]])),"",6)</f>
        <v>6</v>
      </c>
      <c r="U634" s="11" t="str">
        <f>IF(ISERROR(FIND("7",tblSalaries[[#This Row],[How many hours of a day you work on Excel]])),"",7)</f>
        <v/>
      </c>
      <c r="V634" s="11" t="str">
        <f>IF(ISERROR(FIND("8",tblSalaries[[#This Row],[How many hours of a day you work on Excel]])),"",8)</f>
        <v/>
      </c>
      <c r="W634" s="11">
        <f>IF(MAX(tblSalaries[[#This Row],[1 hour]:[8 hours]])=0,#N/A,MAX(tblSalaries[[#This Row],[1 hour]:[8 hours]]))</f>
        <v>6</v>
      </c>
      <c r="X634" s="11">
        <f>IF(ISERROR(tblSalaries[[#This Row],[max h]]),1,tblSalaries[[#This Row],[Salary in USD]]/tblSalaries[[#This Row],[max h]]/260)</f>
        <v>33.974358974358978</v>
      </c>
      <c r="Y634" s="11" t="str">
        <f>IF(tblSalaries[[#This Row],[Years of Experience]]="",0,"0")</f>
        <v>0</v>
      </c>
      <c r="Z634"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634" s="11">
        <f>IF(tblSalaries[[#This Row],[Salary in USD]]&lt;1000,1,0)</f>
        <v>0</v>
      </c>
      <c r="AB634" s="11">
        <f>IF(AND(tblSalaries[[#This Row],[Salary in USD]]&gt;1000,tblSalaries[[#This Row],[Salary in USD]]&lt;2000),1,0)</f>
        <v>0</v>
      </c>
    </row>
    <row r="635" spans="2:28" ht="15" customHeight="1">
      <c r="B635" t="s">
        <v>2638</v>
      </c>
      <c r="C635" s="1">
        <v>41055.491412037038</v>
      </c>
      <c r="D635" s="4" t="s">
        <v>742</v>
      </c>
      <c r="E635">
        <v>300000</v>
      </c>
      <c r="F635" t="s">
        <v>40</v>
      </c>
      <c r="G635">
        <f>tblSalaries[[#This Row],[clean Salary (in local currency)]]*VLOOKUP(tblSalaries[[#This Row],[Currency]],tblXrate[],2,FALSE)</f>
        <v>5342.3750062327708</v>
      </c>
      <c r="H635" t="s">
        <v>360</v>
      </c>
      <c r="I635" t="s">
        <v>3999</v>
      </c>
      <c r="J635" t="s">
        <v>8</v>
      </c>
      <c r="K635" t="str">
        <f>VLOOKUP(tblSalaries[[#This Row],[Where do you work]],tblCountries[[Actual]:[Mapping]],2,FALSE)</f>
        <v>India</v>
      </c>
      <c r="L635" t="s">
        <v>9</v>
      </c>
      <c r="M635">
        <v>1</v>
      </c>
      <c r="O635" s="10" t="str">
        <f>IF(ISERROR(FIND("1",tblSalaries[[#This Row],[How many hours of a day you work on Excel]])),"",1)</f>
        <v/>
      </c>
      <c r="P635" s="11" t="str">
        <f>IF(ISERROR(FIND("2",tblSalaries[[#This Row],[How many hours of a day you work on Excel]])),"",2)</f>
        <v/>
      </c>
      <c r="Q635" s="10" t="str">
        <f>IF(ISERROR(FIND("3",tblSalaries[[#This Row],[How many hours of a day you work on Excel]])),"",3)</f>
        <v/>
      </c>
      <c r="R635" s="10">
        <f>IF(ISERROR(FIND("4",tblSalaries[[#This Row],[How many hours of a day you work on Excel]])),"",4)</f>
        <v>4</v>
      </c>
      <c r="S635" s="10" t="str">
        <f>IF(ISERROR(FIND("5",tblSalaries[[#This Row],[How many hours of a day you work on Excel]])),"",5)</f>
        <v/>
      </c>
      <c r="T635" s="10">
        <f>IF(ISERROR(FIND("6",tblSalaries[[#This Row],[How many hours of a day you work on Excel]])),"",6)</f>
        <v>6</v>
      </c>
      <c r="U635" s="11" t="str">
        <f>IF(ISERROR(FIND("7",tblSalaries[[#This Row],[How many hours of a day you work on Excel]])),"",7)</f>
        <v/>
      </c>
      <c r="V635" s="11" t="str">
        <f>IF(ISERROR(FIND("8",tblSalaries[[#This Row],[How many hours of a day you work on Excel]])),"",8)</f>
        <v/>
      </c>
      <c r="W635" s="11">
        <f>IF(MAX(tblSalaries[[#This Row],[1 hour]:[8 hours]])=0,#N/A,MAX(tblSalaries[[#This Row],[1 hour]:[8 hours]]))</f>
        <v>6</v>
      </c>
      <c r="X635" s="11">
        <f>IF(ISERROR(tblSalaries[[#This Row],[max h]]),1,tblSalaries[[#This Row],[Salary in USD]]/tblSalaries[[#This Row],[max h]]/260)</f>
        <v>3.4245993629697247</v>
      </c>
      <c r="Y635" s="11" t="str">
        <f>IF(tblSalaries[[#This Row],[Years of Experience]]="",0,"0")</f>
        <v>0</v>
      </c>
      <c r="Z635"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0..1</v>
      </c>
      <c r="AA635" s="11">
        <f>IF(tblSalaries[[#This Row],[Salary in USD]]&lt;1000,1,0)</f>
        <v>0</v>
      </c>
      <c r="AB635" s="11">
        <f>IF(AND(tblSalaries[[#This Row],[Salary in USD]]&gt;1000,tblSalaries[[#This Row],[Salary in USD]]&lt;2000),1,0)</f>
        <v>0</v>
      </c>
    </row>
    <row r="636" spans="2:28" ht="15" customHeight="1">
      <c r="B636" t="s">
        <v>2639</v>
      </c>
      <c r="C636" s="1">
        <v>41055.493090277778</v>
      </c>
      <c r="D636" s="4" t="s">
        <v>743</v>
      </c>
      <c r="E636">
        <v>400000</v>
      </c>
      <c r="F636" t="s">
        <v>40</v>
      </c>
      <c r="G636">
        <f>tblSalaries[[#This Row],[clean Salary (in local currency)]]*VLOOKUP(tblSalaries[[#This Row],[Currency]],tblXrate[],2,FALSE)</f>
        <v>7123.1666749770275</v>
      </c>
      <c r="H636" t="s">
        <v>744</v>
      </c>
      <c r="I636" t="s">
        <v>52</v>
      </c>
      <c r="J636" t="s">
        <v>8</v>
      </c>
      <c r="K636" t="str">
        <f>VLOOKUP(tblSalaries[[#This Row],[Where do you work]],tblCountries[[Actual]:[Mapping]],2,FALSE)</f>
        <v>India</v>
      </c>
      <c r="L636" t="s">
        <v>25</v>
      </c>
      <c r="M636">
        <v>5</v>
      </c>
      <c r="O636" s="10">
        <f>IF(ISERROR(FIND("1",tblSalaries[[#This Row],[How many hours of a day you work on Excel]])),"",1)</f>
        <v>1</v>
      </c>
      <c r="P636" s="11">
        <f>IF(ISERROR(FIND("2",tblSalaries[[#This Row],[How many hours of a day you work on Excel]])),"",2)</f>
        <v>2</v>
      </c>
      <c r="Q636" s="10" t="str">
        <f>IF(ISERROR(FIND("3",tblSalaries[[#This Row],[How many hours of a day you work on Excel]])),"",3)</f>
        <v/>
      </c>
      <c r="R636" s="10" t="str">
        <f>IF(ISERROR(FIND("4",tblSalaries[[#This Row],[How many hours of a day you work on Excel]])),"",4)</f>
        <v/>
      </c>
      <c r="S636" s="10" t="str">
        <f>IF(ISERROR(FIND("5",tblSalaries[[#This Row],[How many hours of a day you work on Excel]])),"",5)</f>
        <v/>
      </c>
      <c r="T636" s="10" t="str">
        <f>IF(ISERROR(FIND("6",tblSalaries[[#This Row],[How many hours of a day you work on Excel]])),"",6)</f>
        <v/>
      </c>
      <c r="U636" s="11" t="str">
        <f>IF(ISERROR(FIND("7",tblSalaries[[#This Row],[How many hours of a day you work on Excel]])),"",7)</f>
        <v/>
      </c>
      <c r="V636" s="11" t="str">
        <f>IF(ISERROR(FIND("8",tblSalaries[[#This Row],[How many hours of a day you work on Excel]])),"",8)</f>
        <v/>
      </c>
      <c r="W636" s="11">
        <f>IF(MAX(tblSalaries[[#This Row],[1 hour]:[8 hours]])=0,#N/A,MAX(tblSalaries[[#This Row],[1 hour]:[8 hours]]))</f>
        <v>2</v>
      </c>
      <c r="X636" s="11">
        <f>IF(ISERROR(tblSalaries[[#This Row],[max h]]),1,tblSalaries[[#This Row],[Salary in USD]]/tblSalaries[[#This Row],[max h]]/260)</f>
        <v>13.698397451878899</v>
      </c>
      <c r="Y636" s="11" t="str">
        <f>IF(tblSalaries[[#This Row],[Years of Experience]]="",0,"0")</f>
        <v>0</v>
      </c>
      <c r="Z636"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636" s="11">
        <f>IF(tblSalaries[[#This Row],[Salary in USD]]&lt;1000,1,0)</f>
        <v>0</v>
      </c>
      <c r="AB636" s="11">
        <f>IF(AND(tblSalaries[[#This Row],[Salary in USD]]&gt;1000,tblSalaries[[#This Row],[Salary in USD]]&lt;2000),1,0)</f>
        <v>0</v>
      </c>
    </row>
    <row r="637" spans="2:28" ht="15" customHeight="1">
      <c r="B637" t="s">
        <v>2640</v>
      </c>
      <c r="C637" s="1">
        <v>41055.493449074071</v>
      </c>
      <c r="D637" s="4" t="s">
        <v>745</v>
      </c>
      <c r="E637">
        <v>600000</v>
      </c>
      <c r="F637" t="s">
        <v>40</v>
      </c>
      <c r="G637">
        <f>tblSalaries[[#This Row],[clean Salary (in local currency)]]*VLOOKUP(tblSalaries[[#This Row],[Currency]],tblXrate[],2,FALSE)</f>
        <v>10684.750012465542</v>
      </c>
      <c r="H637" t="s">
        <v>746</v>
      </c>
      <c r="I637" t="s">
        <v>52</v>
      </c>
      <c r="J637" t="s">
        <v>8</v>
      </c>
      <c r="K637" t="str">
        <f>VLOOKUP(tblSalaries[[#This Row],[Where do you work]],tblCountries[[Actual]:[Mapping]],2,FALSE)</f>
        <v>India</v>
      </c>
      <c r="L637" t="s">
        <v>9</v>
      </c>
      <c r="M637">
        <v>11</v>
      </c>
      <c r="O637" s="10" t="str">
        <f>IF(ISERROR(FIND("1",tblSalaries[[#This Row],[How many hours of a day you work on Excel]])),"",1)</f>
        <v/>
      </c>
      <c r="P637" s="11" t="str">
        <f>IF(ISERROR(FIND("2",tblSalaries[[#This Row],[How many hours of a day you work on Excel]])),"",2)</f>
        <v/>
      </c>
      <c r="Q637" s="10" t="str">
        <f>IF(ISERROR(FIND("3",tblSalaries[[#This Row],[How many hours of a day you work on Excel]])),"",3)</f>
        <v/>
      </c>
      <c r="R637" s="10">
        <f>IF(ISERROR(FIND("4",tblSalaries[[#This Row],[How many hours of a day you work on Excel]])),"",4)</f>
        <v>4</v>
      </c>
      <c r="S637" s="10" t="str">
        <f>IF(ISERROR(FIND("5",tblSalaries[[#This Row],[How many hours of a day you work on Excel]])),"",5)</f>
        <v/>
      </c>
      <c r="T637" s="10">
        <f>IF(ISERROR(FIND("6",tblSalaries[[#This Row],[How many hours of a day you work on Excel]])),"",6)</f>
        <v>6</v>
      </c>
      <c r="U637" s="11" t="str">
        <f>IF(ISERROR(FIND("7",tblSalaries[[#This Row],[How many hours of a day you work on Excel]])),"",7)</f>
        <v/>
      </c>
      <c r="V637" s="11" t="str">
        <f>IF(ISERROR(FIND("8",tblSalaries[[#This Row],[How many hours of a day you work on Excel]])),"",8)</f>
        <v/>
      </c>
      <c r="W637" s="11">
        <f>IF(MAX(tblSalaries[[#This Row],[1 hour]:[8 hours]])=0,#N/A,MAX(tblSalaries[[#This Row],[1 hour]:[8 hours]]))</f>
        <v>6</v>
      </c>
      <c r="X637" s="11">
        <f>IF(ISERROR(tblSalaries[[#This Row],[max h]]),1,tblSalaries[[#This Row],[Salary in USD]]/tblSalaries[[#This Row],[max h]]/260)</f>
        <v>6.8491987259394493</v>
      </c>
      <c r="Y637" s="11" t="str">
        <f>IF(tblSalaries[[#This Row],[Years of Experience]]="",0,"0")</f>
        <v>0</v>
      </c>
      <c r="Z637"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637" s="11">
        <f>IF(tblSalaries[[#This Row],[Salary in USD]]&lt;1000,1,0)</f>
        <v>0</v>
      </c>
      <c r="AB637" s="11">
        <f>IF(AND(tblSalaries[[#This Row],[Salary in USD]]&gt;1000,tblSalaries[[#This Row],[Salary in USD]]&lt;2000),1,0)</f>
        <v>0</v>
      </c>
    </row>
    <row r="638" spans="2:28" ht="15" customHeight="1">
      <c r="B638" t="s">
        <v>2641</v>
      </c>
      <c r="C638" s="1">
        <v>41055.496724537035</v>
      </c>
      <c r="D638" s="4">
        <v>4000</v>
      </c>
      <c r="E638">
        <v>4000</v>
      </c>
      <c r="F638" t="s">
        <v>6</v>
      </c>
      <c r="G638">
        <f>tblSalaries[[#This Row],[clean Salary (in local currency)]]*VLOOKUP(tblSalaries[[#This Row],[Currency]],tblXrate[],2,FALSE)</f>
        <v>4000</v>
      </c>
      <c r="H638" t="s">
        <v>721</v>
      </c>
      <c r="I638" t="s">
        <v>3999</v>
      </c>
      <c r="J638" t="s">
        <v>8</v>
      </c>
      <c r="K638" t="str">
        <f>VLOOKUP(tblSalaries[[#This Row],[Where do you work]],tblCountries[[Actual]:[Mapping]],2,FALSE)</f>
        <v>India</v>
      </c>
      <c r="L638" t="s">
        <v>13</v>
      </c>
      <c r="M638">
        <v>4</v>
      </c>
      <c r="O638" s="10" t="str">
        <f>IF(ISERROR(FIND("1",tblSalaries[[#This Row],[How many hours of a day you work on Excel]])),"",1)</f>
        <v/>
      </c>
      <c r="P638" s="11" t="str">
        <f>IF(ISERROR(FIND("2",tblSalaries[[#This Row],[How many hours of a day you work on Excel]])),"",2)</f>
        <v/>
      </c>
      <c r="Q638" s="10" t="str">
        <f>IF(ISERROR(FIND("3",tblSalaries[[#This Row],[How many hours of a day you work on Excel]])),"",3)</f>
        <v/>
      </c>
      <c r="R638" s="10" t="str">
        <f>IF(ISERROR(FIND("4",tblSalaries[[#This Row],[How many hours of a day you work on Excel]])),"",4)</f>
        <v/>
      </c>
      <c r="S638" s="10" t="str">
        <f>IF(ISERROR(FIND("5",tblSalaries[[#This Row],[How many hours of a day you work on Excel]])),"",5)</f>
        <v/>
      </c>
      <c r="T638" s="10" t="str">
        <f>IF(ISERROR(FIND("6",tblSalaries[[#This Row],[How many hours of a day you work on Excel]])),"",6)</f>
        <v/>
      </c>
      <c r="U638" s="11" t="str">
        <f>IF(ISERROR(FIND("7",tblSalaries[[#This Row],[How many hours of a day you work on Excel]])),"",7)</f>
        <v/>
      </c>
      <c r="V638" s="11">
        <f>IF(ISERROR(FIND("8",tblSalaries[[#This Row],[How many hours of a day you work on Excel]])),"",8)</f>
        <v>8</v>
      </c>
      <c r="W638" s="11">
        <f>IF(MAX(tblSalaries[[#This Row],[1 hour]:[8 hours]])=0,#N/A,MAX(tblSalaries[[#This Row],[1 hour]:[8 hours]]))</f>
        <v>8</v>
      </c>
      <c r="X638" s="11">
        <f>IF(ISERROR(tblSalaries[[#This Row],[max h]]),1,tblSalaries[[#This Row],[Salary in USD]]/tblSalaries[[#This Row],[max h]]/260)</f>
        <v>1.9230769230769231</v>
      </c>
      <c r="Y638" s="11" t="str">
        <f>IF(tblSalaries[[#This Row],[Years of Experience]]="",0,"0")</f>
        <v>0</v>
      </c>
      <c r="Z638"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638" s="11">
        <f>IF(tblSalaries[[#This Row],[Salary in USD]]&lt;1000,1,0)</f>
        <v>0</v>
      </c>
      <c r="AB638" s="11">
        <f>IF(AND(tblSalaries[[#This Row],[Salary in USD]]&gt;1000,tblSalaries[[#This Row],[Salary in USD]]&lt;2000),1,0)</f>
        <v>0</v>
      </c>
    </row>
    <row r="639" spans="2:28" ht="15" customHeight="1">
      <c r="B639" t="s">
        <v>2642</v>
      </c>
      <c r="C639" s="1">
        <v>41055.498877314814</v>
      </c>
      <c r="D639" s="4">
        <v>8000</v>
      </c>
      <c r="E639">
        <v>8000</v>
      </c>
      <c r="F639" t="s">
        <v>6</v>
      </c>
      <c r="G639">
        <f>tblSalaries[[#This Row],[clean Salary (in local currency)]]*VLOOKUP(tblSalaries[[#This Row],[Currency]],tblXrate[],2,FALSE)</f>
        <v>8000</v>
      </c>
      <c r="H639" t="s">
        <v>747</v>
      </c>
      <c r="I639" t="s">
        <v>52</v>
      </c>
      <c r="J639" t="s">
        <v>748</v>
      </c>
      <c r="K639" t="str">
        <f>VLOOKUP(tblSalaries[[#This Row],[Where do you work]],tblCountries[[Actual]:[Mapping]],2,FALSE)</f>
        <v>Thailand</v>
      </c>
      <c r="L639" t="s">
        <v>13</v>
      </c>
      <c r="M639">
        <v>1</v>
      </c>
      <c r="O639" s="10" t="str">
        <f>IF(ISERROR(FIND("1",tblSalaries[[#This Row],[How many hours of a day you work on Excel]])),"",1)</f>
        <v/>
      </c>
      <c r="P639" s="11" t="str">
        <f>IF(ISERROR(FIND("2",tblSalaries[[#This Row],[How many hours of a day you work on Excel]])),"",2)</f>
        <v/>
      </c>
      <c r="Q639" s="10" t="str">
        <f>IF(ISERROR(FIND("3",tblSalaries[[#This Row],[How many hours of a day you work on Excel]])),"",3)</f>
        <v/>
      </c>
      <c r="R639" s="10" t="str">
        <f>IF(ISERROR(FIND("4",tblSalaries[[#This Row],[How many hours of a day you work on Excel]])),"",4)</f>
        <v/>
      </c>
      <c r="S639" s="10" t="str">
        <f>IF(ISERROR(FIND("5",tblSalaries[[#This Row],[How many hours of a day you work on Excel]])),"",5)</f>
        <v/>
      </c>
      <c r="T639" s="10" t="str">
        <f>IF(ISERROR(FIND("6",tblSalaries[[#This Row],[How many hours of a day you work on Excel]])),"",6)</f>
        <v/>
      </c>
      <c r="U639" s="11" t="str">
        <f>IF(ISERROR(FIND("7",tblSalaries[[#This Row],[How many hours of a day you work on Excel]])),"",7)</f>
        <v/>
      </c>
      <c r="V639" s="11">
        <f>IF(ISERROR(FIND("8",tblSalaries[[#This Row],[How many hours of a day you work on Excel]])),"",8)</f>
        <v>8</v>
      </c>
      <c r="W639" s="11">
        <f>IF(MAX(tblSalaries[[#This Row],[1 hour]:[8 hours]])=0,#N/A,MAX(tblSalaries[[#This Row],[1 hour]:[8 hours]]))</f>
        <v>8</v>
      </c>
      <c r="X639" s="11">
        <f>IF(ISERROR(tblSalaries[[#This Row],[max h]]),1,tblSalaries[[#This Row],[Salary in USD]]/tblSalaries[[#This Row],[max h]]/260)</f>
        <v>3.8461538461538463</v>
      </c>
      <c r="Y639" s="11" t="str">
        <f>IF(tblSalaries[[#This Row],[Years of Experience]]="",0,"0")</f>
        <v>0</v>
      </c>
      <c r="Z639"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0..1</v>
      </c>
      <c r="AA639" s="11">
        <f>IF(tblSalaries[[#This Row],[Salary in USD]]&lt;1000,1,0)</f>
        <v>0</v>
      </c>
      <c r="AB639" s="11">
        <f>IF(AND(tblSalaries[[#This Row],[Salary in USD]]&gt;1000,tblSalaries[[#This Row],[Salary in USD]]&lt;2000),1,0)</f>
        <v>0</v>
      </c>
    </row>
    <row r="640" spans="2:28" ht="15" customHeight="1">
      <c r="B640" t="s">
        <v>2643</v>
      </c>
      <c r="C640" s="1">
        <v>41055.503877314812</v>
      </c>
      <c r="D640" s="4">
        <v>150000</v>
      </c>
      <c r="E640">
        <v>150000</v>
      </c>
      <c r="F640" t="s">
        <v>40</v>
      </c>
      <c r="G640">
        <f>tblSalaries[[#This Row],[clean Salary (in local currency)]]*VLOOKUP(tblSalaries[[#This Row],[Currency]],tblXrate[],2,FALSE)</f>
        <v>2671.1875031163854</v>
      </c>
      <c r="H640" t="s">
        <v>749</v>
      </c>
      <c r="I640" t="s">
        <v>52</v>
      </c>
      <c r="J640" t="s">
        <v>8</v>
      </c>
      <c r="K640" t="str">
        <f>VLOOKUP(tblSalaries[[#This Row],[Where do you work]],tblCountries[[Actual]:[Mapping]],2,FALSE)</f>
        <v>India</v>
      </c>
      <c r="L640" t="s">
        <v>18</v>
      </c>
      <c r="M640">
        <v>5</v>
      </c>
      <c r="O640" s="10" t="str">
        <f>IF(ISERROR(FIND("1",tblSalaries[[#This Row],[How many hours of a day you work on Excel]])),"",1)</f>
        <v/>
      </c>
      <c r="P640" s="11">
        <f>IF(ISERROR(FIND("2",tblSalaries[[#This Row],[How many hours of a day you work on Excel]])),"",2)</f>
        <v>2</v>
      </c>
      <c r="Q640" s="10">
        <f>IF(ISERROR(FIND("3",tblSalaries[[#This Row],[How many hours of a day you work on Excel]])),"",3)</f>
        <v>3</v>
      </c>
      <c r="R640" s="10" t="str">
        <f>IF(ISERROR(FIND("4",tblSalaries[[#This Row],[How many hours of a day you work on Excel]])),"",4)</f>
        <v/>
      </c>
      <c r="S640" s="10" t="str">
        <f>IF(ISERROR(FIND("5",tblSalaries[[#This Row],[How many hours of a day you work on Excel]])),"",5)</f>
        <v/>
      </c>
      <c r="T640" s="10" t="str">
        <f>IF(ISERROR(FIND("6",tblSalaries[[#This Row],[How many hours of a day you work on Excel]])),"",6)</f>
        <v/>
      </c>
      <c r="U640" s="11" t="str">
        <f>IF(ISERROR(FIND("7",tblSalaries[[#This Row],[How many hours of a day you work on Excel]])),"",7)</f>
        <v/>
      </c>
      <c r="V640" s="11" t="str">
        <f>IF(ISERROR(FIND("8",tblSalaries[[#This Row],[How many hours of a day you work on Excel]])),"",8)</f>
        <v/>
      </c>
      <c r="W640" s="11">
        <f>IF(MAX(tblSalaries[[#This Row],[1 hour]:[8 hours]])=0,#N/A,MAX(tblSalaries[[#This Row],[1 hour]:[8 hours]]))</f>
        <v>3</v>
      </c>
      <c r="X640" s="11">
        <f>IF(ISERROR(tblSalaries[[#This Row],[max h]]),1,tblSalaries[[#This Row],[Salary in USD]]/tblSalaries[[#This Row],[max h]]/260)</f>
        <v>3.4245993629697247</v>
      </c>
      <c r="Y640" s="11" t="str">
        <f>IF(tblSalaries[[#This Row],[Years of Experience]]="",0,"0")</f>
        <v>0</v>
      </c>
      <c r="Z640"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640" s="11">
        <f>IF(tblSalaries[[#This Row],[Salary in USD]]&lt;1000,1,0)</f>
        <v>0</v>
      </c>
      <c r="AB640" s="11">
        <f>IF(AND(tblSalaries[[#This Row],[Salary in USD]]&gt;1000,tblSalaries[[#This Row],[Salary in USD]]&lt;2000),1,0)</f>
        <v>0</v>
      </c>
    </row>
    <row r="641" spans="2:28" ht="15" customHeight="1">
      <c r="B641" t="s">
        <v>2644</v>
      </c>
      <c r="C641" s="1">
        <v>41055.50980324074</v>
      </c>
      <c r="D641" s="4" t="s">
        <v>750</v>
      </c>
      <c r="E641">
        <v>800000</v>
      </c>
      <c r="F641" t="s">
        <v>40</v>
      </c>
      <c r="G641">
        <f>tblSalaries[[#This Row],[clean Salary (in local currency)]]*VLOOKUP(tblSalaries[[#This Row],[Currency]],tblXrate[],2,FALSE)</f>
        <v>14246.333349954055</v>
      </c>
      <c r="H641" t="s">
        <v>279</v>
      </c>
      <c r="I641" t="s">
        <v>279</v>
      </c>
      <c r="J641" t="s">
        <v>8</v>
      </c>
      <c r="K641" t="str">
        <f>VLOOKUP(tblSalaries[[#This Row],[Where do you work]],tblCountries[[Actual]:[Mapping]],2,FALSE)</f>
        <v>India</v>
      </c>
      <c r="L641" t="s">
        <v>18</v>
      </c>
      <c r="M641">
        <v>3</v>
      </c>
      <c r="O641" s="10" t="str">
        <f>IF(ISERROR(FIND("1",tblSalaries[[#This Row],[How many hours of a day you work on Excel]])),"",1)</f>
        <v/>
      </c>
      <c r="P641" s="11">
        <f>IF(ISERROR(FIND("2",tblSalaries[[#This Row],[How many hours of a day you work on Excel]])),"",2)</f>
        <v>2</v>
      </c>
      <c r="Q641" s="10">
        <f>IF(ISERROR(FIND("3",tblSalaries[[#This Row],[How many hours of a day you work on Excel]])),"",3)</f>
        <v>3</v>
      </c>
      <c r="R641" s="10" t="str">
        <f>IF(ISERROR(FIND("4",tblSalaries[[#This Row],[How many hours of a day you work on Excel]])),"",4)</f>
        <v/>
      </c>
      <c r="S641" s="10" t="str">
        <f>IF(ISERROR(FIND("5",tblSalaries[[#This Row],[How many hours of a day you work on Excel]])),"",5)</f>
        <v/>
      </c>
      <c r="T641" s="10" t="str">
        <f>IF(ISERROR(FIND("6",tblSalaries[[#This Row],[How many hours of a day you work on Excel]])),"",6)</f>
        <v/>
      </c>
      <c r="U641" s="11" t="str">
        <f>IF(ISERROR(FIND("7",tblSalaries[[#This Row],[How many hours of a day you work on Excel]])),"",7)</f>
        <v/>
      </c>
      <c r="V641" s="11" t="str">
        <f>IF(ISERROR(FIND("8",tblSalaries[[#This Row],[How many hours of a day you work on Excel]])),"",8)</f>
        <v/>
      </c>
      <c r="W641" s="11">
        <f>IF(MAX(tblSalaries[[#This Row],[1 hour]:[8 hours]])=0,#N/A,MAX(tblSalaries[[#This Row],[1 hour]:[8 hours]]))</f>
        <v>3</v>
      </c>
      <c r="X641" s="11">
        <f>IF(ISERROR(tblSalaries[[#This Row],[max h]]),1,tblSalaries[[#This Row],[Salary in USD]]/tblSalaries[[#This Row],[max h]]/260)</f>
        <v>18.264529935838532</v>
      </c>
      <c r="Y641" s="11" t="str">
        <f>IF(tblSalaries[[#This Row],[Years of Experience]]="",0,"0")</f>
        <v>0</v>
      </c>
      <c r="Z641"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1..3</v>
      </c>
      <c r="AA641" s="11">
        <f>IF(tblSalaries[[#This Row],[Salary in USD]]&lt;1000,1,0)</f>
        <v>0</v>
      </c>
      <c r="AB641" s="11">
        <f>IF(AND(tblSalaries[[#This Row],[Salary in USD]]&gt;1000,tblSalaries[[#This Row],[Salary in USD]]&lt;2000),1,0)</f>
        <v>0</v>
      </c>
    </row>
    <row r="642" spans="2:28" ht="15" customHeight="1">
      <c r="B642" t="s">
        <v>2645</v>
      </c>
      <c r="C642" s="1">
        <v>41055.511817129627</v>
      </c>
      <c r="D642" s="4">
        <v>480000</v>
      </c>
      <c r="E642">
        <v>480000</v>
      </c>
      <c r="F642" t="s">
        <v>40</v>
      </c>
      <c r="G642">
        <f>tblSalaries[[#This Row],[clean Salary (in local currency)]]*VLOOKUP(tblSalaries[[#This Row],[Currency]],tblXrate[],2,FALSE)</f>
        <v>8547.8000099724322</v>
      </c>
      <c r="H642" t="s">
        <v>751</v>
      </c>
      <c r="I642" t="s">
        <v>3999</v>
      </c>
      <c r="J642" t="s">
        <v>8</v>
      </c>
      <c r="K642" t="str">
        <f>VLOOKUP(tblSalaries[[#This Row],[Where do you work]],tblCountries[[Actual]:[Mapping]],2,FALSE)</f>
        <v>India</v>
      </c>
      <c r="L642" t="s">
        <v>25</v>
      </c>
      <c r="M642">
        <v>3</v>
      </c>
      <c r="O642" s="10">
        <f>IF(ISERROR(FIND("1",tblSalaries[[#This Row],[How many hours of a day you work on Excel]])),"",1)</f>
        <v>1</v>
      </c>
      <c r="P642" s="11">
        <f>IF(ISERROR(FIND("2",tblSalaries[[#This Row],[How many hours of a day you work on Excel]])),"",2)</f>
        <v>2</v>
      </c>
      <c r="Q642" s="10" t="str">
        <f>IF(ISERROR(FIND("3",tblSalaries[[#This Row],[How many hours of a day you work on Excel]])),"",3)</f>
        <v/>
      </c>
      <c r="R642" s="10" t="str">
        <f>IF(ISERROR(FIND("4",tblSalaries[[#This Row],[How many hours of a day you work on Excel]])),"",4)</f>
        <v/>
      </c>
      <c r="S642" s="10" t="str">
        <f>IF(ISERROR(FIND("5",tblSalaries[[#This Row],[How many hours of a day you work on Excel]])),"",5)</f>
        <v/>
      </c>
      <c r="T642" s="10" t="str">
        <f>IF(ISERROR(FIND("6",tblSalaries[[#This Row],[How many hours of a day you work on Excel]])),"",6)</f>
        <v/>
      </c>
      <c r="U642" s="11" t="str">
        <f>IF(ISERROR(FIND("7",tblSalaries[[#This Row],[How many hours of a day you work on Excel]])),"",7)</f>
        <v/>
      </c>
      <c r="V642" s="11" t="str">
        <f>IF(ISERROR(FIND("8",tblSalaries[[#This Row],[How many hours of a day you work on Excel]])),"",8)</f>
        <v/>
      </c>
      <c r="W642" s="11">
        <f>IF(MAX(tblSalaries[[#This Row],[1 hour]:[8 hours]])=0,#N/A,MAX(tblSalaries[[#This Row],[1 hour]:[8 hours]]))</f>
        <v>2</v>
      </c>
      <c r="X642" s="11">
        <f>IF(ISERROR(tblSalaries[[#This Row],[max h]]),1,tblSalaries[[#This Row],[Salary in USD]]/tblSalaries[[#This Row],[max h]]/260)</f>
        <v>16.438076942254678</v>
      </c>
      <c r="Y642" s="11" t="str">
        <f>IF(tblSalaries[[#This Row],[Years of Experience]]="",0,"0")</f>
        <v>0</v>
      </c>
      <c r="Z642"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1..3</v>
      </c>
      <c r="AA642" s="11">
        <f>IF(tblSalaries[[#This Row],[Salary in USD]]&lt;1000,1,0)</f>
        <v>0</v>
      </c>
      <c r="AB642" s="11">
        <f>IF(AND(tblSalaries[[#This Row],[Salary in USD]]&gt;1000,tblSalaries[[#This Row],[Salary in USD]]&lt;2000),1,0)</f>
        <v>0</v>
      </c>
    </row>
    <row r="643" spans="2:28" ht="15" customHeight="1">
      <c r="B643" t="s">
        <v>2646</v>
      </c>
      <c r="C643" s="1">
        <v>41055.513738425929</v>
      </c>
      <c r="D643" s="4" t="s">
        <v>752</v>
      </c>
      <c r="E643">
        <v>432000</v>
      </c>
      <c r="F643" t="s">
        <v>40</v>
      </c>
      <c r="G643">
        <f>tblSalaries[[#This Row],[clean Salary (in local currency)]]*VLOOKUP(tblSalaries[[#This Row],[Currency]],tblXrate[],2,FALSE)</f>
        <v>7693.0200089751897</v>
      </c>
      <c r="H643" t="s">
        <v>753</v>
      </c>
      <c r="I643" t="s">
        <v>52</v>
      </c>
      <c r="J643" t="s">
        <v>8</v>
      </c>
      <c r="K643" t="str">
        <f>VLOOKUP(tblSalaries[[#This Row],[Where do you work]],tblCountries[[Actual]:[Mapping]],2,FALSE)</f>
        <v>India</v>
      </c>
      <c r="L643" t="s">
        <v>18</v>
      </c>
      <c r="M643">
        <v>5</v>
      </c>
      <c r="O643" s="10" t="str">
        <f>IF(ISERROR(FIND("1",tblSalaries[[#This Row],[How many hours of a day you work on Excel]])),"",1)</f>
        <v/>
      </c>
      <c r="P643" s="11">
        <f>IF(ISERROR(FIND("2",tblSalaries[[#This Row],[How many hours of a day you work on Excel]])),"",2)</f>
        <v>2</v>
      </c>
      <c r="Q643" s="10">
        <f>IF(ISERROR(FIND("3",tblSalaries[[#This Row],[How many hours of a day you work on Excel]])),"",3)</f>
        <v>3</v>
      </c>
      <c r="R643" s="10" t="str">
        <f>IF(ISERROR(FIND("4",tblSalaries[[#This Row],[How many hours of a day you work on Excel]])),"",4)</f>
        <v/>
      </c>
      <c r="S643" s="10" t="str">
        <f>IF(ISERROR(FIND("5",tblSalaries[[#This Row],[How many hours of a day you work on Excel]])),"",5)</f>
        <v/>
      </c>
      <c r="T643" s="10" t="str">
        <f>IF(ISERROR(FIND("6",tblSalaries[[#This Row],[How many hours of a day you work on Excel]])),"",6)</f>
        <v/>
      </c>
      <c r="U643" s="11" t="str">
        <f>IF(ISERROR(FIND("7",tblSalaries[[#This Row],[How many hours of a day you work on Excel]])),"",7)</f>
        <v/>
      </c>
      <c r="V643" s="11" t="str">
        <f>IF(ISERROR(FIND("8",tblSalaries[[#This Row],[How many hours of a day you work on Excel]])),"",8)</f>
        <v/>
      </c>
      <c r="W643" s="11">
        <f>IF(MAX(tblSalaries[[#This Row],[1 hour]:[8 hours]])=0,#N/A,MAX(tblSalaries[[#This Row],[1 hour]:[8 hours]]))</f>
        <v>3</v>
      </c>
      <c r="X643" s="11">
        <f>IF(ISERROR(tblSalaries[[#This Row],[max h]]),1,tblSalaries[[#This Row],[Salary in USD]]/tblSalaries[[#This Row],[max h]]/260)</f>
        <v>9.8628461653528063</v>
      </c>
      <c r="Y643" s="11" t="str">
        <f>IF(tblSalaries[[#This Row],[Years of Experience]]="",0,"0")</f>
        <v>0</v>
      </c>
      <c r="Z643"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643" s="11">
        <f>IF(tblSalaries[[#This Row],[Salary in USD]]&lt;1000,1,0)</f>
        <v>0</v>
      </c>
      <c r="AB643" s="11">
        <f>IF(AND(tblSalaries[[#This Row],[Salary in USD]]&gt;1000,tblSalaries[[#This Row],[Salary in USD]]&lt;2000),1,0)</f>
        <v>0</v>
      </c>
    </row>
    <row r="644" spans="2:28" ht="15" customHeight="1">
      <c r="B644" t="s">
        <v>2647</v>
      </c>
      <c r="C644" s="1">
        <v>41055.513807870368</v>
      </c>
      <c r="D644" s="4">
        <v>4000</v>
      </c>
      <c r="E644">
        <v>4000</v>
      </c>
      <c r="F644" t="s">
        <v>6</v>
      </c>
      <c r="G644">
        <f>tblSalaries[[#This Row],[clean Salary (in local currency)]]*VLOOKUP(tblSalaries[[#This Row],[Currency]],tblXrate[],2,FALSE)</f>
        <v>4000</v>
      </c>
      <c r="H644" t="s">
        <v>754</v>
      </c>
      <c r="I644" t="s">
        <v>52</v>
      </c>
      <c r="J644" t="s">
        <v>8</v>
      </c>
      <c r="K644" t="str">
        <f>VLOOKUP(tblSalaries[[#This Row],[Where do you work]],tblCountries[[Actual]:[Mapping]],2,FALSE)</f>
        <v>India</v>
      </c>
      <c r="L644" t="s">
        <v>13</v>
      </c>
      <c r="M644">
        <v>8</v>
      </c>
      <c r="O644" s="10" t="str">
        <f>IF(ISERROR(FIND("1",tblSalaries[[#This Row],[How many hours of a day you work on Excel]])),"",1)</f>
        <v/>
      </c>
      <c r="P644" s="11" t="str">
        <f>IF(ISERROR(FIND("2",tblSalaries[[#This Row],[How many hours of a day you work on Excel]])),"",2)</f>
        <v/>
      </c>
      <c r="Q644" s="10" t="str">
        <f>IF(ISERROR(FIND("3",tblSalaries[[#This Row],[How many hours of a day you work on Excel]])),"",3)</f>
        <v/>
      </c>
      <c r="R644" s="10" t="str">
        <f>IF(ISERROR(FIND("4",tblSalaries[[#This Row],[How many hours of a day you work on Excel]])),"",4)</f>
        <v/>
      </c>
      <c r="S644" s="10" t="str">
        <f>IF(ISERROR(FIND("5",tblSalaries[[#This Row],[How many hours of a day you work on Excel]])),"",5)</f>
        <v/>
      </c>
      <c r="T644" s="10" t="str">
        <f>IF(ISERROR(FIND("6",tblSalaries[[#This Row],[How many hours of a day you work on Excel]])),"",6)</f>
        <v/>
      </c>
      <c r="U644" s="11" t="str">
        <f>IF(ISERROR(FIND("7",tblSalaries[[#This Row],[How many hours of a day you work on Excel]])),"",7)</f>
        <v/>
      </c>
      <c r="V644" s="11">
        <f>IF(ISERROR(FIND("8",tblSalaries[[#This Row],[How many hours of a day you work on Excel]])),"",8)</f>
        <v>8</v>
      </c>
      <c r="W644" s="11">
        <f>IF(MAX(tblSalaries[[#This Row],[1 hour]:[8 hours]])=0,#N/A,MAX(tblSalaries[[#This Row],[1 hour]:[8 hours]]))</f>
        <v>8</v>
      </c>
      <c r="X644" s="11">
        <f>IF(ISERROR(tblSalaries[[#This Row],[max h]]),1,tblSalaries[[#This Row],[Salary in USD]]/tblSalaries[[#This Row],[max h]]/260)</f>
        <v>1.9230769230769231</v>
      </c>
      <c r="Y644" s="11" t="str">
        <f>IF(tblSalaries[[#This Row],[Years of Experience]]="",0,"0")</f>
        <v>0</v>
      </c>
      <c r="Z644"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644" s="11">
        <f>IF(tblSalaries[[#This Row],[Salary in USD]]&lt;1000,1,0)</f>
        <v>0</v>
      </c>
      <c r="AB644" s="11">
        <f>IF(AND(tblSalaries[[#This Row],[Salary in USD]]&gt;1000,tblSalaries[[#This Row],[Salary in USD]]&lt;2000),1,0)</f>
        <v>0</v>
      </c>
    </row>
    <row r="645" spans="2:28" ht="15" customHeight="1">
      <c r="B645" t="s">
        <v>2648</v>
      </c>
      <c r="C645" s="1">
        <v>41055.513969907406</v>
      </c>
      <c r="D645" s="4">
        <v>450</v>
      </c>
      <c r="E645">
        <v>5400</v>
      </c>
      <c r="F645" t="s">
        <v>6</v>
      </c>
      <c r="G645">
        <f>tblSalaries[[#This Row],[clean Salary (in local currency)]]*VLOOKUP(tblSalaries[[#This Row],[Currency]],tblXrate[],2,FALSE)</f>
        <v>5400</v>
      </c>
      <c r="H645" t="s">
        <v>635</v>
      </c>
      <c r="I645" t="s">
        <v>52</v>
      </c>
      <c r="J645" t="s">
        <v>8</v>
      </c>
      <c r="K645" t="str">
        <f>VLOOKUP(tblSalaries[[#This Row],[Where do you work]],tblCountries[[Actual]:[Mapping]],2,FALSE)</f>
        <v>India</v>
      </c>
      <c r="L645" t="s">
        <v>13</v>
      </c>
      <c r="M645">
        <v>3</v>
      </c>
      <c r="O645" s="10" t="str">
        <f>IF(ISERROR(FIND("1",tblSalaries[[#This Row],[How many hours of a day you work on Excel]])),"",1)</f>
        <v/>
      </c>
      <c r="P645" s="11" t="str">
        <f>IF(ISERROR(FIND("2",tblSalaries[[#This Row],[How many hours of a day you work on Excel]])),"",2)</f>
        <v/>
      </c>
      <c r="Q645" s="10" t="str">
        <f>IF(ISERROR(FIND("3",tblSalaries[[#This Row],[How many hours of a day you work on Excel]])),"",3)</f>
        <v/>
      </c>
      <c r="R645" s="10" t="str">
        <f>IF(ISERROR(FIND("4",tblSalaries[[#This Row],[How many hours of a day you work on Excel]])),"",4)</f>
        <v/>
      </c>
      <c r="S645" s="10" t="str">
        <f>IF(ISERROR(FIND("5",tblSalaries[[#This Row],[How many hours of a day you work on Excel]])),"",5)</f>
        <v/>
      </c>
      <c r="T645" s="10" t="str">
        <f>IF(ISERROR(FIND("6",tblSalaries[[#This Row],[How many hours of a day you work on Excel]])),"",6)</f>
        <v/>
      </c>
      <c r="U645" s="11" t="str">
        <f>IF(ISERROR(FIND("7",tblSalaries[[#This Row],[How many hours of a day you work on Excel]])),"",7)</f>
        <v/>
      </c>
      <c r="V645" s="11">
        <f>IF(ISERROR(FIND("8",tblSalaries[[#This Row],[How many hours of a day you work on Excel]])),"",8)</f>
        <v>8</v>
      </c>
      <c r="W645" s="11">
        <f>IF(MAX(tblSalaries[[#This Row],[1 hour]:[8 hours]])=0,#N/A,MAX(tblSalaries[[#This Row],[1 hour]:[8 hours]]))</f>
        <v>8</v>
      </c>
      <c r="X645" s="11">
        <f>IF(ISERROR(tblSalaries[[#This Row],[max h]]),1,tblSalaries[[#This Row],[Salary in USD]]/tblSalaries[[#This Row],[max h]]/260)</f>
        <v>2.5961538461538463</v>
      </c>
      <c r="Y645" s="11" t="str">
        <f>IF(tblSalaries[[#This Row],[Years of Experience]]="",0,"0")</f>
        <v>0</v>
      </c>
      <c r="Z645"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1..3</v>
      </c>
      <c r="AA645" s="11">
        <f>IF(tblSalaries[[#This Row],[Salary in USD]]&lt;1000,1,0)</f>
        <v>0</v>
      </c>
      <c r="AB645" s="11">
        <f>IF(AND(tblSalaries[[#This Row],[Salary in USD]]&gt;1000,tblSalaries[[#This Row],[Salary in USD]]&lt;2000),1,0)</f>
        <v>0</v>
      </c>
    </row>
    <row r="646" spans="2:28" ht="15" customHeight="1">
      <c r="B646" t="s">
        <v>2649</v>
      </c>
      <c r="C646" s="1">
        <v>41055.516134259262</v>
      </c>
      <c r="D646" s="4">
        <v>10500000</v>
      </c>
      <c r="E646">
        <v>10500000</v>
      </c>
      <c r="F646" t="s">
        <v>40</v>
      </c>
      <c r="G646">
        <f>tblSalaries[[#This Row],[clean Salary (in local currency)]]*VLOOKUP(tblSalaries[[#This Row],[Currency]],tblXrate[],2,FALSE)</f>
        <v>186983.12521814698</v>
      </c>
      <c r="H646" t="s">
        <v>755</v>
      </c>
      <c r="I646" t="s">
        <v>52</v>
      </c>
      <c r="J646" t="s">
        <v>8</v>
      </c>
      <c r="K646" t="str">
        <f>VLOOKUP(tblSalaries[[#This Row],[Where do you work]],tblCountries[[Actual]:[Mapping]],2,FALSE)</f>
        <v>India</v>
      </c>
      <c r="L646" t="s">
        <v>18</v>
      </c>
      <c r="M646">
        <v>10</v>
      </c>
      <c r="O646" s="10" t="str">
        <f>IF(ISERROR(FIND("1",tblSalaries[[#This Row],[How many hours of a day you work on Excel]])),"",1)</f>
        <v/>
      </c>
      <c r="P646" s="11">
        <f>IF(ISERROR(FIND("2",tblSalaries[[#This Row],[How many hours of a day you work on Excel]])),"",2)</f>
        <v>2</v>
      </c>
      <c r="Q646" s="10">
        <f>IF(ISERROR(FIND("3",tblSalaries[[#This Row],[How many hours of a day you work on Excel]])),"",3)</f>
        <v>3</v>
      </c>
      <c r="R646" s="10" t="str">
        <f>IF(ISERROR(FIND("4",tblSalaries[[#This Row],[How many hours of a day you work on Excel]])),"",4)</f>
        <v/>
      </c>
      <c r="S646" s="10" t="str">
        <f>IF(ISERROR(FIND("5",tblSalaries[[#This Row],[How many hours of a day you work on Excel]])),"",5)</f>
        <v/>
      </c>
      <c r="T646" s="10" t="str">
        <f>IF(ISERROR(FIND("6",tblSalaries[[#This Row],[How many hours of a day you work on Excel]])),"",6)</f>
        <v/>
      </c>
      <c r="U646" s="11" t="str">
        <f>IF(ISERROR(FIND("7",tblSalaries[[#This Row],[How many hours of a day you work on Excel]])),"",7)</f>
        <v/>
      </c>
      <c r="V646" s="11" t="str">
        <f>IF(ISERROR(FIND("8",tblSalaries[[#This Row],[How many hours of a day you work on Excel]])),"",8)</f>
        <v/>
      </c>
      <c r="W646" s="11">
        <f>IF(MAX(tblSalaries[[#This Row],[1 hour]:[8 hours]])=0,#N/A,MAX(tblSalaries[[#This Row],[1 hour]:[8 hours]]))</f>
        <v>3</v>
      </c>
      <c r="X646" s="11">
        <f>IF(ISERROR(tblSalaries[[#This Row],[max h]]),1,tblSalaries[[#This Row],[Salary in USD]]/tblSalaries[[#This Row],[max h]]/260)</f>
        <v>239.72195540788076</v>
      </c>
      <c r="Y646" s="11" t="str">
        <f>IF(tblSalaries[[#This Row],[Years of Experience]]="",0,"0")</f>
        <v>0</v>
      </c>
      <c r="Z646"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646" s="11">
        <f>IF(tblSalaries[[#This Row],[Salary in USD]]&lt;1000,1,0)</f>
        <v>0</v>
      </c>
      <c r="AB646" s="11">
        <f>IF(AND(tblSalaries[[#This Row],[Salary in USD]]&gt;1000,tblSalaries[[#This Row],[Salary in USD]]&lt;2000),1,0)</f>
        <v>0</v>
      </c>
    </row>
    <row r="647" spans="2:28" ht="15" customHeight="1">
      <c r="B647" t="s">
        <v>2650</v>
      </c>
      <c r="C647" s="1">
        <v>41055.517465277779</v>
      </c>
      <c r="D647" s="4">
        <v>21500</v>
      </c>
      <c r="E647">
        <v>21500</v>
      </c>
      <c r="F647" t="s">
        <v>6</v>
      </c>
      <c r="G647">
        <f>tblSalaries[[#This Row],[clean Salary (in local currency)]]*VLOOKUP(tblSalaries[[#This Row],[Currency]],tblXrate[],2,FALSE)</f>
        <v>21500</v>
      </c>
      <c r="H647" t="s">
        <v>756</v>
      </c>
      <c r="I647" t="s">
        <v>20</v>
      </c>
      <c r="J647" t="s">
        <v>8</v>
      </c>
      <c r="K647" t="str">
        <f>VLOOKUP(tblSalaries[[#This Row],[Where do you work]],tblCountries[[Actual]:[Mapping]],2,FALSE)</f>
        <v>India</v>
      </c>
      <c r="L647" t="s">
        <v>9</v>
      </c>
      <c r="M647">
        <v>9</v>
      </c>
      <c r="O647" s="10" t="str">
        <f>IF(ISERROR(FIND("1",tblSalaries[[#This Row],[How many hours of a day you work on Excel]])),"",1)</f>
        <v/>
      </c>
      <c r="P647" s="11" t="str">
        <f>IF(ISERROR(FIND("2",tblSalaries[[#This Row],[How many hours of a day you work on Excel]])),"",2)</f>
        <v/>
      </c>
      <c r="Q647" s="10" t="str">
        <f>IF(ISERROR(FIND("3",tblSalaries[[#This Row],[How many hours of a day you work on Excel]])),"",3)</f>
        <v/>
      </c>
      <c r="R647" s="10">
        <f>IF(ISERROR(FIND("4",tblSalaries[[#This Row],[How many hours of a day you work on Excel]])),"",4)</f>
        <v>4</v>
      </c>
      <c r="S647" s="10" t="str">
        <f>IF(ISERROR(FIND("5",tblSalaries[[#This Row],[How many hours of a day you work on Excel]])),"",5)</f>
        <v/>
      </c>
      <c r="T647" s="10">
        <f>IF(ISERROR(FIND("6",tblSalaries[[#This Row],[How many hours of a day you work on Excel]])),"",6)</f>
        <v>6</v>
      </c>
      <c r="U647" s="11" t="str">
        <f>IF(ISERROR(FIND("7",tblSalaries[[#This Row],[How many hours of a day you work on Excel]])),"",7)</f>
        <v/>
      </c>
      <c r="V647" s="11" t="str">
        <f>IF(ISERROR(FIND("8",tblSalaries[[#This Row],[How many hours of a day you work on Excel]])),"",8)</f>
        <v/>
      </c>
      <c r="W647" s="11">
        <f>IF(MAX(tblSalaries[[#This Row],[1 hour]:[8 hours]])=0,#N/A,MAX(tblSalaries[[#This Row],[1 hour]:[8 hours]]))</f>
        <v>6</v>
      </c>
      <c r="X647" s="11">
        <f>IF(ISERROR(tblSalaries[[#This Row],[max h]]),1,tblSalaries[[#This Row],[Salary in USD]]/tblSalaries[[#This Row],[max h]]/260)</f>
        <v>13.782051282051283</v>
      </c>
      <c r="Y647" s="11" t="str">
        <f>IF(tblSalaries[[#This Row],[Years of Experience]]="",0,"0")</f>
        <v>0</v>
      </c>
      <c r="Z647"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647" s="11">
        <f>IF(tblSalaries[[#This Row],[Salary in USD]]&lt;1000,1,0)</f>
        <v>0</v>
      </c>
      <c r="AB647" s="11">
        <f>IF(AND(tblSalaries[[#This Row],[Salary in USD]]&gt;1000,tblSalaries[[#This Row],[Salary in USD]]&lt;2000),1,0)</f>
        <v>0</v>
      </c>
    </row>
    <row r="648" spans="2:28" ht="15" customHeight="1">
      <c r="B648" t="s">
        <v>2651</v>
      </c>
      <c r="C648" s="1">
        <v>41055.518437500003</v>
      </c>
      <c r="D648" s="4">
        <v>15000</v>
      </c>
      <c r="E648">
        <v>15000</v>
      </c>
      <c r="F648" t="s">
        <v>6</v>
      </c>
      <c r="G648">
        <f>tblSalaries[[#This Row],[clean Salary (in local currency)]]*VLOOKUP(tblSalaries[[#This Row],[Currency]],tblXrate[],2,FALSE)</f>
        <v>15000</v>
      </c>
      <c r="H648" t="s">
        <v>721</v>
      </c>
      <c r="I648" t="s">
        <v>3999</v>
      </c>
      <c r="J648" t="s">
        <v>8</v>
      </c>
      <c r="K648" t="str">
        <f>VLOOKUP(tblSalaries[[#This Row],[Where do you work]],tblCountries[[Actual]:[Mapping]],2,FALSE)</f>
        <v>India</v>
      </c>
      <c r="L648" t="s">
        <v>13</v>
      </c>
      <c r="M648">
        <v>2</v>
      </c>
      <c r="O648" s="10" t="str">
        <f>IF(ISERROR(FIND("1",tblSalaries[[#This Row],[How many hours of a day you work on Excel]])),"",1)</f>
        <v/>
      </c>
      <c r="P648" s="11" t="str">
        <f>IF(ISERROR(FIND("2",tblSalaries[[#This Row],[How many hours of a day you work on Excel]])),"",2)</f>
        <v/>
      </c>
      <c r="Q648" s="10" t="str">
        <f>IF(ISERROR(FIND("3",tblSalaries[[#This Row],[How many hours of a day you work on Excel]])),"",3)</f>
        <v/>
      </c>
      <c r="R648" s="10" t="str">
        <f>IF(ISERROR(FIND("4",tblSalaries[[#This Row],[How many hours of a day you work on Excel]])),"",4)</f>
        <v/>
      </c>
      <c r="S648" s="10" t="str">
        <f>IF(ISERROR(FIND("5",tblSalaries[[#This Row],[How many hours of a day you work on Excel]])),"",5)</f>
        <v/>
      </c>
      <c r="T648" s="10" t="str">
        <f>IF(ISERROR(FIND("6",tblSalaries[[#This Row],[How many hours of a day you work on Excel]])),"",6)</f>
        <v/>
      </c>
      <c r="U648" s="11" t="str">
        <f>IF(ISERROR(FIND("7",tblSalaries[[#This Row],[How many hours of a day you work on Excel]])),"",7)</f>
        <v/>
      </c>
      <c r="V648" s="11">
        <f>IF(ISERROR(FIND("8",tblSalaries[[#This Row],[How many hours of a day you work on Excel]])),"",8)</f>
        <v>8</v>
      </c>
      <c r="W648" s="11">
        <f>IF(MAX(tblSalaries[[#This Row],[1 hour]:[8 hours]])=0,#N/A,MAX(tblSalaries[[#This Row],[1 hour]:[8 hours]]))</f>
        <v>8</v>
      </c>
      <c r="X648" s="11">
        <f>IF(ISERROR(tblSalaries[[#This Row],[max h]]),1,tblSalaries[[#This Row],[Salary in USD]]/tblSalaries[[#This Row],[max h]]/260)</f>
        <v>7.2115384615384617</v>
      </c>
      <c r="Y648" s="11" t="str">
        <f>IF(tblSalaries[[#This Row],[Years of Experience]]="",0,"0")</f>
        <v>0</v>
      </c>
      <c r="Z648"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1..3</v>
      </c>
      <c r="AA648" s="11">
        <f>IF(tblSalaries[[#This Row],[Salary in USD]]&lt;1000,1,0)</f>
        <v>0</v>
      </c>
      <c r="AB648" s="11">
        <f>IF(AND(tblSalaries[[#This Row],[Salary in USD]]&gt;1000,tblSalaries[[#This Row],[Salary in USD]]&lt;2000),1,0)</f>
        <v>0</v>
      </c>
    </row>
    <row r="649" spans="2:28" ht="15" customHeight="1">
      <c r="B649" t="s">
        <v>2652</v>
      </c>
      <c r="C649" s="1">
        <v>41055.51898148148</v>
      </c>
      <c r="D649" s="4">
        <v>200000</v>
      </c>
      <c r="E649">
        <v>200000</v>
      </c>
      <c r="F649" t="s">
        <v>32</v>
      </c>
      <c r="G649">
        <f>tblSalaries[[#This Row],[clean Salary (in local currency)]]*VLOOKUP(tblSalaries[[#This Row],[Currency]],tblXrate[],2,FALSE)</f>
        <v>2122.8177433598262</v>
      </c>
      <c r="H649" t="s">
        <v>757</v>
      </c>
      <c r="I649" t="s">
        <v>310</v>
      </c>
      <c r="J649" t="s">
        <v>17</v>
      </c>
      <c r="K649" t="str">
        <f>VLOOKUP(tblSalaries[[#This Row],[Where do you work]],tblCountries[[Actual]:[Mapping]],2,FALSE)</f>
        <v>Pakistan</v>
      </c>
      <c r="L649" t="s">
        <v>18</v>
      </c>
      <c r="M649">
        <v>2</v>
      </c>
      <c r="O649" s="10" t="str">
        <f>IF(ISERROR(FIND("1",tblSalaries[[#This Row],[How many hours of a day you work on Excel]])),"",1)</f>
        <v/>
      </c>
      <c r="P649" s="11">
        <f>IF(ISERROR(FIND("2",tblSalaries[[#This Row],[How many hours of a day you work on Excel]])),"",2)</f>
        <v>2</v>
      </c>
      <c r="Q649" s="10">
        <f>IF(ISERROR(FIND("3",tblSalaries[[#This Row],[How many hours of a day you work on Excel]])),"",3)</f>
        <v>3</v>
      </c>
      <c r="R649" s="10" t="str">
        <f>IF(ISERROR(FIND("4",tblSalaries[[#This Row],[How many hours of a day you work on Excel]])),"",4)</f>
        <v/>
      </c>
      <c r="S649" s="10" t="str">
        <f>IF(ISERROR(FIND("5",tblSalaries[[#This Row],[How many hours of a day you work on Excel]])),"",5)</f>
        <v/>
      </c>
      <c r="T649" s="10" t="str">
        <f>IF(ISERROR(FIND("6",tblSalaries[[#This Row],[How many hours of a day you work on Excel]])),"",6)</f>
        <v/>
      </c>
      <c r="U649" s="11" t="str">
        <f>IF(ISERROR(FIND("7",tblSalaries[[#This Row],[How many hours of a day you work on Excel]])),"",7)</f>
        <v/>
      </c>
      <c r="V649" s="11" t="str">
        <f>IF(ISERROR(FIND("8",tblSalaries[[#This Row],[How many hours of a day you work on Excel]])),"",8)</f>
        <v/>
      </c>
      <c r="W649" s="11">
        <f>IF(MAX(tblSalaries[[#This Row],[1 hour]:[8 hours]])=0,#N/A,MAX(tblSalaries[[#This Row],[1 hour]:[8 hours]]))</f>
        <v>3</v>
      </c>
      <c r="X649" s="11">
        <f>IF(ISERROR(tblSalaries[[#This Row],[max h]]),1,tblSalaries[[#This Row],[Salary in USD]]/tblSalaries[[#This Row],[max h]]/260)</f>
        <v>2.7215612094356749</v>
      </c>
      <c r="Y649" s="11" t="str">
        <f>IF(tblSalaries[[#This Row],[Years of Experience]]="",0,"0")</f>
        <v>0</v>
      </c>
      <c r="Z649"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1..3</v>
      </c>
      <c r="AA649" s="11">
        <f>IF(tblSalaries[[#This Row],[Salary in USD]]&lt;1000,1,0)</f>
        <v>0</v>
      </c>
      <c r="AB649" s="11">
        <f>IF(AND(tblSalaries[[#This Row],[Salary in USD]]&gt;1000,tblSalaries[[#This Row],[Salary in USD]]&lt;2000),1,0)</f>
        <v>0</v>
      </c>
    </row>
    <row r="650" spans="2:28" ht="15" customHeight="1">
      <c r="B650" t="s">
        <v>2653</v>
      </c>
      <c r="C650" s="1">
        <v>41055.519502314812</v>
      </c>
      <c r="D650" s="4" t="s">
        <v>758</v>
      </c>
      <c r="E650">
        <v>950000</v>
      </c>
      <c r="F650" t="s">
        <v>40</v>
      </c>
      <c r="G650">
        <f>tblSalaries[[#This Row],[clean Salary (in local currency)]]*VLOOKUP(tblSalaries[[#This Row],[Currency]],tblXrate[],2,FALSE)</f>
        <v>16917.52085307044</v>
      </c>
      <c r="H650" t="s">
        <v>759</v>
      </c>
      <c r="I650" t="s">
        <v>52</v>
      </c>
      <c r="J650" t="s">
        <v>8</v>
      </c>
      <c r="K650" t="str">
        <f>VLOOKUP(tblSalaries[[#This Row],[Where do you work]],tblCountries[[Actual]:[Mapping]],2,FALSE)</f>
        <v>India</v>
      </c>
      <c r="L650" t="s">
        <v>9</v>
      </c>
      <c r="M650">
        <v>3</v>
      </c>
      <c r="O650" s="10" t="str">
        <f>IF(ISERROR(FIND("1",tblSalaries[[#This Row],[How many hours of a day you work on Excel]])),"",1)</f>
        <v/>
      </c>
      <c r="P650" s="11" t="str">
        <f>IF(ISERROR(FIND("2",tblSalaries[[#This Row],[How many hours of a day you work on Excel]])),"",2)</f>
        <v/>
      </c>
      <c r="Q650" s="10" t="str">
        <f>IF(ISERROR(FIND("3",tblSalaries[[#This Row],[How many hours of a day you work on Excel]])),"",3)</f>
        <v/>
      </c>
      <c r="R650" s="10">
        <f>IF(ISERROR(FIND("4",tblSalaries[[#This Row],[How many hours of a day you work on Excel]])),"",4)</f>
        <v>4</v>
      </c>
      <c r="S650" s="10" t="str">
        <f>IF(ISERROR(FIND("5",tblSalaries[[#This Row],[How many hours of a day you work on Excel]])),"",5)</f>
        <v/>
      </c>
      <c r="T650" s="10">
        <f>IF(ISERROR(FIND("6",tblSalaries[[#This Row],[How many hours of a day you work on Excel]])),"",6)</f>
        <v>6</v>
      </c>
      <c r="U650" s="11" t="str">
        <f>IF(ISERROR(FIND("7",tblSalaries[[#This Row],[How many hours of a day you work on Excel]])),"",7)</f>
        <v/>
      </c>
      <c r="V650" s="11" t="str">
        <f>IF(ISERROR(FIND("8",tblSalaries[[#This Row],[How many hours of a day you work on Excel]])),"",8)</f>
        <v/>
      </c>
      <c r="W650" s="11">
        <f>IF(MAX(tblSalaries[[#This Row],[1 hour]:[8 hours]])=0,#N/A,MAX(tblSalaries[[#This Row],[1 hour]:[8 hours]]))</f>
        <v>6</v>
      </c>
      <c r="X650" s="11">
        <f>IF(ISERROR(tblSalaries[[#This Row],[max h]]),1,tblSalaries[[#This Row],[Salary in USD]]/tblSalaries[[#This Row],[max h]]/260)</f>
        <v>10.844564649404129</v>
      </c>
      <c r="Y650" s="11" t="str">
        <f>IF(tblSalaries[[#This Row],[Years of Experience]]="",0,"0")</f>
        <v>0</v>
      </c>
      <c r="Z650"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1..3</v>
      </c>
      <c r="AA650" s="11">
        <f>IF(tblSalaries[[#This Row],[Salary in USD]]&lt;1000,1,0)</f>
        <v>0</v>
      </c>
      <c r="AB650" s="11">
        <f>IF(AND(tblSalaries[[#This Row],[Salary in USD]]&gt;1000,tblSalaries[[#This Row],[Salary in USD]]&lt;2000),1,0)</f>
        <v>0</v>
      </c>
    </row>
    <row r="651" spans="2:28" ht="15" customHeight="1">
      <c r="B651" t="s">
        <v>2654</v>
      </c>
      <c r="C651" s="1">
        <v>41055.519571759258</v>
      </c>
      <c r="D651" s="4" t="s">
        <v>760</v>
      </c>
      <c r="E651">
        <v>165000</v>
      </c>
      <c r="F651" t="s">
        <v>40</v>
      </c>
      <c r="G651">
        <f>tblSalaries[[#This Row],[clean Salary (in local currency)]]*VLOOKUP(tblSalaries[[#This Row],[Currency]],tblXrate[],2,FALSE)</f>
        <v>2938.3062534280239</v>
      </c>
      <c r="H651" t="s">
        <v>761</v>
      </c>
      <c r="I651" t="s">
        <v>52</v>
      </c>
      <c r="J651" t="s">
        <v>8</v>
      </c>
      <c r="K651" t="str">
        <f>VLOOKUP(tblSalaries[[#This Row],[Where do you work]],tblCountries[[Actual]:[Mapping]],2,FALSE)</f>
        <v>India</v>
      </c>
      <c r="L651" t="s">
        <v>13</v>
      </c>
      <c r="M651">
        <v>11</v>
      </c>
      <c r="O651" s="10" t="str">
        <f>IF(ISERROR(FIND("1",tblSalaries[[#This Row],[How many hours of a day you work on Excel]])),"",1)</f>
        <v/>
      </c>
      <c r="P651" s="11" t="str">
        <f>IF(ISERROR(FIND("2",tblSalaries[[#This Row],[How many hours of a day you work on Excel]])),"",2)</f>
        <v/>
      </c>
      <c r="Q651" s="10" t="str">
        <f>IF(ISERROR(FIND("3",tblSalaries[[#This Row],[How many hours of a day you work on Excel]])),"",3)</f>
        <v/>
      </c>
      <c r="R651" s="10" t="str">
        <f>IF(ISERROR(FIND("4",tblSalaries[[#This Row],[How many hours of a day you work on Excel]])),"",4)</f>
        <v/>
      </c>
      <c r="S651" s="10" t="str">
        <f>IF(ISERROR(FIND("5",tblSalaries[[#This Row],[How many hours of a day you work on Excel]])),"",5)</f>
        <v/>
      </c>
      <c r="T651" s="10" t="str">
        <f>IF(ISERROR(FIND("6",tblSalaries[[#This Row],[How many hours of a day you work on Excel]])),"",6)</f>
        <v/>
      </c>
      <c r="U651" s="11" t="str">
        <f>IF(ISERROR(FIND("7",tblSalaries[[#This Row],[How many hours of a day you work on Excel]])),"",7)</f>
        <v/>
      </c>
      <c r="V651" s="11">
        <f>IF(ISERROR(FIND("8",tblSalaries[[#This Row],[How many hours of a day you work on Excel]])),"",8)</f>
        <v>8</v>
      </c>
      <c r="W651" s="11">
        <f>IF(MAX(tblSalaries[[#This Row],[1 hour]:[8 hours]])=0,#N/A,MAX(tblSalaries[[#This Row],[1 hour]:[8 hours]]))</f>
        <v>8</v>
      </c>
      <c r="X651" s="11">
        <f>IF(ISERROR(tblSalaries[[#This Row],[max h]]),1,tblSalaries[[#This Row],[Salary in USD]]/tblSalaries[[#This Row],[max h]]/260)</f>
        <v>1.4126472372250114</v>
      </c>
      <c r="Y651" s="11" t="str">
        <f>IF(tblSalaries[[#This Row],[Years of Experience]]="",0,"0")</f>
        <v>0</v>
      </c>
      <c r="Z651"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651" s="11">
        <f>IF(tblSalaries[[#This Row],[Salary in USD]]&lt;1000,1,0)</f>
        <v>0</v>
      </c>
      <c r="AB651" s="11">
        <f>IF(AND(tblSalaries[[#This Row],[Salary in USD]]&gt;1000,tblSalaries[[#This Row],[Salary in USD]]&lt;2000),1,0)</f>
        <v>0</v>
      </c>
    </row>
    <row r="652" spans="2:28" ht="15" customHeight="1">
      <c r="B652" t="s">
        <v>2655</v>
      </c>
      <c r="C652" s="1">
        <v>41055.521087962959</v>
      </c>
      <c r="D652" s="4">
        <v>1400</v>
      </c>
      <c r="E652">
        <v>16800</v>
      </c>
      <c r="F652" t="s">
        <v>6</v>
      </c>
      <c r="G652">
        <f>tblSalaries[[#This Row],[clean Salary (in local currency)]]*VLOOKUP(tblSalaries[[#This Row],[Currency]],tblXrate[],2,FALSE)</f>
        <v>16800</v>
      </c>
      <c r="H652" t="s">
        <v>678</v>
      </c>
      <c r="I652" t="s">
        <v>20</v>
      </c>
      <c r="J652" t="s">
        <v>17</v>
      </c>
      <c r="K652" t="str">
        <f>VLOOKUP(tblSalaries[[#This Row],[Where do you work]],tblCountries[[Actual]:[Mapping]],2,FALSE)</f>
        <v>Pakistan</v>
      </c>
      <c r="L652" t="s">
        <v>9</v>
      </c>
      <c r="M652">
        <v>12</v>
      </c>
      <c r="O652" s="10" t="str">
        <f>IF(ISERROR(FIND("1",tblSalaries[[#This Row],[How many hours of a day you work on Excel]])),"",1)</f>
        <v/>
      </c>
      <c r="P652" s="11" t="str">
        <f>IF(ISERROR(FIND("2",tblSalaries[[#This Row],[How many hours of a day you work on Excel]])),"",2)</f>
        <v/>
      </c>
      <c r="Q652" s="10" t="str">
        <f>IF(ISERROR(FIND("3",tblSalaries[[#This Row],[How many hours of a day you work on Excel]])),"",3)</f>
        <v/>
      </c>
      <c r="R652" s="10">
        <f>IF(ISERROR(FIND("4",tblSalaries[[#This Row],[How many hours of a day you work on Excel]])),"",4)</f>
        <v>4</v>
      </c>
      <c r="S652" s="10" t="str">
        <f>IF(ISERROR(FIND("5",tblSalaries[[#This Row],[How many hours of a day you work on Excel]])),"",5)</f>
        <v/>
      </c>
      <c r="T652" s="10">
        <f>IF(ISERROR(FIND("6",tblSalaries[[#This Row],[How many hours of a day you work on Excel]])),"",6)</f>
        <v>6</v>
      </c>
      <c r="U652" s="11" t="str">
        <f>IF(ISERROR(FIND("7",tblSalaries[[#This Row],[How many hours of a day you work on Excel]])),"",7)</f>
        <v/>
      </c>
      <c r="V652" s="11" t="str">
        <f>IF(ISERROR(FIND("8",tblSalaries[[#This Row],[How many hours of a day you work on Excel]])),"",8)</f>
        <v/>
      </c>
      <c r="W652" s="11">
        <f>IF(MAX(tblSalaries[[#This Row],[1 hour]:[8 hours]])=0,#N/A,MAX(tblSalaries[[#This Row],[1 hour]:[8 hours]]))</f>
        <v>6</v>
      </c>
      <c r="X652" s="11">
        <f>IF(ISERROR(tblSalaries[[#This Row],[max h]]),1,tblSalaries[[#This Row],[Salary in USD]]/tblSalaries[[#This Row],[max h]]/260)</f>
        <v>10.76923076923077</v>
      </c>
      <c r="Y652" s="11" t="str">
        <f>IF(tblSalaries[[#This Row],[Years of Experience]]="",0,"0")</f>
        <v>0</v>
      </c>
      <c r="Z652"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652" s="11">
        <f>IF(tblSalaries[[#This Row],[Salary in USD]]&lt;1000,1,0)</f>
        <v>0</v>
      </c>
      <c r="AB652" s="11">
        <f>IF(AND(tblSalaries[[#This Row],[Salary in USD]]&gt;1000,tblSalaries[[#This Row],[Salary in USD]]&lt;2000),1,0)</f>
        <v>0</v>
      </c>
    </row>
    <row r="653" spans="2:28" ht="15" customHeight="1">
      <c r="B653" t="s">
        <v>2656</v>
      </c>
      <c r="C653" s="1">
        <v>41055.521863425929</v>
      </c>
      <c r="D653" s="4">
        <v>37000</v>
      </c>
      <c r="E653">
        <v>37000</v>
      </c>
      <c r="F653" t="s">
        <v>6</v>
      </c>
      <c r="G653">
        <f>tblSalaries[[#This Row],[clean Salary (in local currency)]]*VLOOKUP(tblSalaries[[#This Row],[Currency]],tblXrate[],2,FALSE)</f>
        <v>37000</v>
      </c>
      <c r="H653" t="s">
        <v>762</v>
      </c>
      <c r="I653" t="s">
        <v>279</v>
      </c>
      <c r="J653" t="s">
        <v>8</v>
      </c>
      <c r="K653" t="str">
        <f>VLOOKUP(tblSalaries[[#This Row],[Where do you work]],tblCountries[[Actual]:[Mapping]],2,FALSE)</f>
        <v>India</v>
      </c>
      <c r="L653" t="s">
        <v>9</v>
      </c>
      <c r="M653">
        <v>10</v>
      </c>
      <c r="O653" s="10" t="str">
        <f>IF(ISERROR(FIND("1",tblSalaries[[#This Row],[How many hours of a day you work on Excel]])),"",1)</f>
        <v/>
      </c>
      <c r="P653" s="11" t="str">
        <f>IF(ISERROR(FIND("2",tblSalaries[[#This Row],[How many hours of a day you work on Excel]])),"",2)</f>
        <v/>
      </c>
      <c r="Q653" s="10" t="str">
        <f>IF(ISERROR(FIND("3",tblSalaries[[#This Row],[How many hours of a day you work on Excel]])),"",3)</f>
        <v/>
      </c>
      <c r="R653" s="10">
        <f>IF(ISERROR(FIND("4",tblSalaries[[#This Row],[How many hours of a day you work on Excel]])),"",4)</f>
        <v>4</v>
      </c>
      <c r="S653" s="10" t="str">
        <f>IF(ISERROR(FIND("5",tblSalaries[[#This Row],[How many hours of a day you work on Excel]])),"",5)</f>
        <v/>
      </c>
      <c r="T653" s="10">
        <f>IF(ISERROR(FIND("6",tblSalaries[[#This Row],[How many hours of a day you work on Excel]])),"",6)</f>
        <v>6</v>
      </c>
      <c r="U653" s="11" t="str">
        <f>IF(ISERROR(FIND("7",tblSalaries[[#This Row],[How many hours of a day you work on Excel]])),"",7)</f>
        <v/>
      </c>
      <c r="V653" s="11" t="str">
        <f>IF(ISERROR(FIND("8",tblSalaries[[#This Row],[How many hours of a day you work on Excel]])),"",8)</f>
        <v/>
      </c>
      <c r="W653" s="11">
        <f>IF(MAX(tblSalaries[[#This Row],[1 hour]:[8 hours]])=0,#N/A,MAX(tblSalaries[[#This Row],[1 hour]:[8 hours]]))</f>
        <v>6</v>
      </c>
      <c r="X653" s="11">
        <f>IF(ISERROR(tblSalaries[[#This Row],[max h]]),1,tblSalaries[[#This Row],[Salary in USD]]/tblSalaries[[#This Row],[max h]]/260)</f>
        <v>23.717948717948719</v>
      </c>
      <c r="Y653" s="11" t="str">
        <f>IF(tblSalaries[[#This Row],[Years of Experience]]="",0,"0")</f>
        <v>0</v>
      </c>
      <c r="Z653"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653" s="11">
        <f>IF(tblSalaries[[#This Row],[Salary in USD]]&lt;1000,1,0)</f>
        <v>0</v>
      </c>
      <c r="AB653" s="11">
        <f>IF(AND(tblSalaries[[#This Row],[Salary in USD]]&gt;1000,tblSalaries[[#This Row],[Salary in USD]]&lt;2000),1,0)</f>
        <v>0</v>
      </c>
    </row>
    <row r="654" spans="2:28" ht="15" customHeight="1">
      <c r="B654" t="s">
        <v>2657</v>
      </c>
      <c r="C654" s="1">
        <v>41055.523472222223</v>
      </c>
      <c r="D654" s="4" t="s">
        <v>736</v>
      </c>
      <c r="E654">
        <v>300000</v>
      </c>
      <c r="F654" t="s">
        <v>40</v>
      </c>
      <c r="G654">
        <f>tblSalaries[[#This Row],[clean Salary (in local currency)]]*VLOOKUP(tblSalaries[[#This Row],[Currency]],tblXrate[],2,FALSE)</f>
        <v>5342.3750062327708</v>
      </c>
      <c r="H654" t="s">
        <v>763</v>
      </c>
      <c r="I654" t="s">
        <v>20</v>
      </c>
      <c r="J654" t="s">
        <v>8</v>
      </c>
      <c r="K654" t="str">
        <f>VLOOKUP(tblSalaries[[#This Row],[Where do you work]],tblCountries[[Actual]:[Mapping]],2,FALSE)</f>
        <v>India</v>
      </c>
      <c r="L654" t="s">
        <v>9</v>
      </c>
      <c r="M654">
        <v>4.5</v>
      </c>
      <c r="O654" s="10" t="str">
        <f>IF(ISERROR(FIND("1",tblSalaries[[#This Row],[How many hours of a day you work on Excel]])),"",1)</f>
        <v/>
      </c>
      <c r="P654" s="11" t="str">
        <f>IF(ISERROR(FIND("2",tblSalaries[[#This Row],[How many hours of a day you work on Excel]])),"",2)</f>
        <v/>
      </c>
      <c r="Q654" s="10" t="str">
        <f>IF(ISERROR(FIND("3",tblSalaries[[#This Row],[How many hours of a day you work on Excel]])),"",3)</f>
        <v/>
      </c>
      <c r="R654" s="10">
        <f>IF(ISERROR(FIND("4",tblSalaries[[#This Row],[How many hours of a day you work on Excel]])),"",4)</f>
        <v>4</v>
      </c>
      <c r="S654" s="10" t="str">
        <f>IF(ISERROR(FIND("5",tblSalaries[[#This Row],[How many hours of a day you work on Excel]])),"",5)</f>
        <v/>
      </c>
      <c r="T654" s="10">
        <f>IF(ISERROR(FIND("6",tblSalaries[[#This Row],[How many hours of a day you work on Excel]])),"",6)</f>
        <v>6</v>
      </c>
      <c r="U654" s="11" t="str">
        <f>IF(ISERROR(FIND("7",tblSalaries[[#This Row],[How many hours of a day you work on Excel]])),"",7)</f>
        <v/>
      </c>
      <c r="V654" s="11" t="str">
        <f>IF(ISERROR(FIND("8",tblSalaries[[#This Row],[How many hours of a day you work on Excel]])),"",8)</f>
        <v/>
      </c>
      <c r="W654" s="11">
        <f>IF(MAX(tblSalaries[[#This Row],[1 hour]:[8 hours]])=0,#N/A,MAX(tblSalaries[[#This Row],[1 hour]:[8 hours]]))</f>
        <v>6</v>
      </c>
      <c r="X654" s="11">
        <f>IF(ISERROR(tblSalaries[[#This Row],[max h]]),1,tblSalaries[[#This Row],[Salary in USD]]/tblSalaries[[#This Row],[max h]]/260)</f>
        <v>3.4245993629697247</v>
      </c>
      <c r="Y654" s="11" t="str">
        <f>IF(tblSalaries[[#This Row],[Years of Experience]]="",0,"0")</f>
        <v>0</v>
      </c>
      <c r="Z654"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654" s="11">
        <f>IF(tblSalaries[[#This Row],[Salary in USD]]&lt;1000,1,0)</f>
        <v>0</v>
      </c>
      <c r="AB654" s="11">
        <f>IF(AND(tblSalaries[[#This Row],[Salary in USD]]&gt;1000,tblSalaries[[#This Row],[Salary in USD]]&lt;2000),1,0)</f>
        <v>0</v>
      </c>
    </row>
    <row r="655" spans="2:28" ht="15" customHeight="1">
      <c r="B655" t="s">
        <v>2658</v>
      </c>
      <c r="C655" s="1">
        <v>41055.524791666663</v>
      </c>
      <c r="D655" s="4" t="s">
        <v>764</v>
      </c>
      <c r="E655">
        <v>200000</v>
      </c>
      <c r="F655" t="s">
        <v>40</v>
      </c>
      <c r="G655">
        <f>tblSalaries[[#This Row],[clean Salary (in local currency)]]*VLOOKUP(tblSalaries[[#This Row],[Currency]],tblXrate[],2,FALSE)</f>
        <v>3561.5833374885137</v>
      </c>
      <c r="H655" t="s">
        <v>765</v>
      </c>
      <c r="I655" t="s">
        <v>3999</v>
      </c>
      <c r="J655" t="s">
        <v>8</v>
      </c>
      <c r="K655" t="str">
        <f>VLOOKUP(tblSalaries[[#This Row],[Where do you work]],tblCountries[[Actual]:[Mapping]],2,FALSE)</f>
        <v>India</v>
      </c>
      <c r="L655" t="s">
        <v>13</v>
      </c>
      <c r="M655">
        <v>3</v>
      </c>
      <c r="O655" s="10" t="str">
        <f>IF(ISERROR(FIND("1",tblSalaries[[#This Row],[How many hours of a day you work on Excel]])),"",1)</f>
        <v/>
      </c>
      <c r="P655" s="11" t="str">
        <f>IF(ISERROR(FIND("2",tblSalaries[[#This Row],[How many hours of a day you work on Excel]])),"",2)</f>
        <v/>
      </c>
      <c r="Q655" s="10" t="str">
        <f>IF(ISERROR(FIND("3",tblSalaries[[#This Row],[How many hours of a day you work on Excel]])),"",3)</f>
        <v/>
      </c>
      <c r="R655" s="10" t="str">
        <f>IF(ISERROR(FIND("4",tblSalaries[[#This Row],[How many hours of a day you work on Excel]])),"",4)</f>
        <v/>
      </c>
      <c r="S655" s="10" t="str">
        <f>IF(ISERROR(FIND("5",tblSalaries[[#This Row],[How many hours of a day you work on Excel]])),"",5)</f>
        <v/>
      </c>
      <c r="T655" s="10" t="str">
        <f>IF(ISERROR(FIND("6",tblSalaries[[#This Row],[How many hours of a day you work on Excel]])),"",6)</f>
        <v/>
      </c>
      <c r="U655" s="11" t="str">
        <f>IF(ISERROR(FIND("7",tblSalaries[[#This Row],[How many hours of a day you work on Excel]])),"",7)</f>
        <v/>
      </c>
      <c r="V655" s="11">
        <f>IF(ISERROR(FIND("8",tblSalaries[[#This Row],[How many hours of a day you work on Excel]])),"",8)</f>
        <v>8</v>
      </c>
      <c r="W655" s="11">
        <f>IF(MAX(tblSalaries[[#This Row],[1 hour]:[8 hours]])=0,#N/A,MAX(tblSalaries[[#This Row],[1 hour]:[8 hours]]))</f>
        <v>8</v>
      </c>
      <c r="X655" s="11">
        <f>IF(ISERROR(tblSalaries[[#This Row],[max h]]),1,tblSalaries[[#This Row],[Salary in USD]]/tblSalaries[[#This Row],[max h]]/260)</f>
        <v>1.7122996814848623</v>
      </c>
      <c r="Y655" s="11" t="str">
        <f>IF(tblSalaries[[#This Row],[Years of Experience]]="",0,"0")</f>
        <v>0</v>
      </c>
      <c r="Z655"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1..3</v>
      </c>
      <c r="AA655" s="11">
        <f>IF(tblSalaries[[#This Row],[Salary in USD]]&lt;1000,1,0)</f>
        <v>0</v>
      </c>
      <c r="AB655" s="11">
        <f>IF(AND(tblSalaries[[#This Row],[Salary in USD]]&gt;1000,tblSalaries[[#This Row],[Salary in USD]]&lt;2000),1,0)</f>
        <v>0</v>
      </c>
    </row>
    <row r="656" spans="2:28" ht="15" customHeight="1">
      <c r="B656" t="s">
        <v>2659</v>
      </c>
      <c r="C656" s="1">
        <v>41055.525613425925</v>
      </c>
      <c r="D656" s="4" t="s">
        <v>766</v>
      </c>
      <c r="E656">
        <v>480000</v>
      </c>
      <c r="F656" t="s">
        <v>40</v>
      </c>
      <c r="G656">
        <f>tblSalaries[[#This Row],[clean Salary (in local currency)]]*VLOOKUP(tblSalaries[[#This Row],[Currency]],tblXrate[],2,FALSE)</f>
        <v>8547.8000099724322</v>
      </c>
      <c r="H656" t="s">
        <v>767</v>
      </c>
      <c r="I656" t="s">
        <v>52</v>
      </c>
      <c r="J656" t="s">
        <v>8</v>
      </c>
      <c r="K656" t="str">
        <f>VLOOKUP(tblSalaries[[#This Row],[Where do you work]],tblCountries[[Actual]:[Mapping]],2,FALSE)</f>
        <v>India</v>
      </c>
      <c r="L656" t="s">
        <v>18</v>
      </c>
      <c r="M656">
        <v>8</v>
      </c>
      <c r="O656" s="10" t="str">
        <f>IF(ISERROR(FIND("1",tblSalaries[[#This Row],[How many hours of a day you work on Excel]])),"",1)</f>
        <v/>
      </c>
      <c r="P656" s="11">
        <f>IF(ISERROR(FIND("2",tblSalaries[[#This Row],[How many hours of a day you work on Excel]])),"",2)</f>
        <v>2</v>
      </c>
      <c r="Q656" s="10">
        <f>IF(ISERROR(FIND("3",tblSalaries[[#This Row],[How many hours of a day you work on Excel]])),"",3)</f>
        <v>3</v>
      </c>
      <c r="R656" s="10" t="str">
        <f>IF(ISERROR(FIND("4",tblSalaries[[#This Row],[How many hours of a day you work on Excel]])),"",4)</f>
        <v/>
      </c>
      <c r="S656" s="10" t="str">
        <f>IF(ISERROR(FIND("5",tblSalaries[[#This Row],[How many hours of a day you work on Excel]])),"",5)</f>
        <v/>
      </c>
      <c r="T656" s="10" t="str">
        <f>IF(ISERROR(FIND("6",tblSalaries[[#This Row],[How many hours of a day you work on Excel]])),"",6)</f>
        <v/>
      </c>
      <c r="U656" s="11" t="str">
        <f>IF(ISERROR(FIND("7",tblSalaries[[#This Row],[How many hours of a day you work on Excel]])),"",7)</f>
        <v/>
      </c>
      <c r="V656" s="11" t="str">
        <f>IF(ISERROR(FIND("8",tblSalaries[[#This Row],[How many hours of a day you work on Excel]])),"",8)</f>
        <v/>
      </c>
      <c r="W656" s="11">
        <f>IF(MAX(tblSalaries[[#This Row],[1 hour]:[8 hours]])=0,#N/A,MAX(tblSalaries[[#This Row],[1 hour]:[8 hours]]))</f>
        <v>3</v>
      </c>
      <c r="X656" s="11">
        <f>IF(ISERROR(tblSalaries[[#This Row],[max h]]),1,tblSalaries[[#This Row],[Salary in USD]]/tblSalaries[[#This Row],[max h]]/260)</f>
        <v>10.958717961503119</v>
      </c>
      <c r="Y656" s="11" t="str">
        <f>IF(tblSalaries[[#This Row],[Years of Experience]]="",0,"0")</f>
        <v>0</v>
      </c>
      <c r="Z656"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656" s="11">
        <f>IF(tblSalaries[[#This Row],[Salary in USD]]&lt;1000,1,0)</f>
        <v>0</v>
      </c>
      <c r="AB656" s="11">
        <f>IF(AND(tblSalaries[[#This Row],[Salary in USD]]&gt;1000,tblSalaries[[#This Row],[Salary in USD]]&lt;2000),1,0)</f>
        <v>0</v>
      </c>
    </row>
    <row r="657" spans="2:28" ht="15" customHeight="1">
      <c r="B657" t="s">
        <v>2660</v>
      </c>
      <c r="C657" s="1">
        <v>41055.53224537037</v>
      </c>
      <c r="D657" s="4">
        <v>5800</v>
      </c>
      <c r="E657">
        <v>5800</v>
      </c>
      <c r="F657" t="s">
        <v>6</v>
      </c>
      <c r="G657">
        <f>tblSalaries[[#This Row],[clean Salary (in local currency)]]*VLOOKUP(tblSalaries[[#This Row],[Currency]],tblXrate[],2,FALSE)</f>
        <v>5800</v>
      </c>
      <c r="H657" t="s">
        <v>768</v>
      </c>
      <c r="I657" t="s">
        <v>52</v>
      </c>
      <c r="J657" t="s">
        <v>8</v>
      </c>
      <c r="K657" t="str">
        <f>VLOOKUP(tblSalaries[[#This Row],[Where do you work]],tblCountries[[Actual]:[Mapping]],2,FALSE)</f>
        <v>India</v>
      </c>
      <c r="L657" t="s">
        <v>13</v>
      </c>
      <c r="M657">
        <v>8</v>
      </c>
      <c r="O657" s="10" t="str">
        <f>IF(ISERROR(FIND("1",tblSalaries[[#This Row],[How many hours of a day you work on Excel]])),"",1)</f>
        <v/>
      </c>
      <c r="P657" s="11" t="str">
        <f>IF(ISERROR(FIND("2",tblSalaries[[#This Row],[How many hours of a day you work on Excel]])),"",2)</f>
        <v/>
      </c>
      <c r="Q657" s="10" t="str">
        <f>IF(ISERROR(FIND("3",tblSalaries[[#This Row],[How many hours of a day you work on Excel]])),"",3)</f>
        <v/>
      </c>
      <c r="R657" s="10" t="str">
        <f>IF(ISERROR(FIND("4",tblSalaries[[#This Row],[How many hours of a day you work on Excel]])),"",4)</f>
        <v/>
      </c>
      <c r="S657" s="10" t="str">
        <f>IF(ISERROR(FIND("5",tblSalaries[[#This Row],[How many hours of a day you work on Excel]])),"",5)</f>
        <v/>
      </c>
      <c r="T657" s="10" t="str">
        <f>IF(ISERROR(FIND("6",tblSalaries[[#This Row],[How many hours of a day you work on Excel]])),"",6)</f>
        <v/>
      </c>
      <c r="U657" s="11" t="str">
        <f>IF(ISERROR(FIND("7",tblSalaries[[#This Row],[How many hours of a day you work on Excel]])),"",7)</f>
        <v/>
      </c>
      <c r="V657" s="11">
        <f>IF(ISERROR(FIND("8",tblSalaries[[#This Row],[How many hours of a day you work on Excel]])),"",8)</f>
        <v>8</v>
      </c>
      <c r="W657" s="11">
        <f>IF(MAX(tblSalaries[[#This Row],[1 hour]:[8 hours]])=0,#N/A,MAX(tblSalaries[[#This Row],[1 hour]:[8 hours]]))</f>
        <v>8</v>
      </c>
      <c r="X657" s="11">
        <f>IF(ISERROR(tblSalaries[[#This Row],[max h]]),1,tblSalaries[[#This Row],[Salary in USD]]/tblSalaries[[#This Row],[max h]]/260)</f>
        <v>2.7884615384615383</v>
      </c>
      <c r="Y657" s="11" t="str">
        <f>IF(tblSalaries[[#This Row],[Years of Experience]]="",0,"0")</f>
        <v>0</v>
      </c>
      <c r="Z657"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657" s="11">
        <f>IF(tblSalaries[[#This Row],[Salary in USD]]&lt;1000,1,0)</f>
        <v>0</v>
      </c>
      <c r="AB657" s="11">
        <f>IF(AND(tblSalaries[[#This Row],[Salary in USD]]&gt;1000,tblSalaries[[#This Row],[Salary in USD]]&lt;2000),1,0)</f>
        <v>0</v>
      </c>
    </row>
    <row r="658" spans="2:28" ht="15" customHeight="1">
      <c r="B658" t="s">
        <v>2661</v>
      </c>
      <c r="C658" s="1">
        <v>41055.533553240741</v>
      </c>
      <c r="D658" s="4" t="s">
        <v>769</v>
      </c>
      <c r="E658">
        <v>230000</v>
      </c>
      <c r="F658" t="s">
        <v>40</v>
      </c>
      <c r="G658">
        <f>tblSalaries[[#This Row],[clean Salary (in local currency)]]*VLOOKUP(tblSalaries[[#This Row],[Currency]],tblXrate[],2,FALSE)</f>
        <v>4095.8208381117906</v>
      </c>
      <c r="H658" t="s">
        <v>721</v>
      </c>
      <c r="I658" t="s">
        <v>3999</v>
      </c>
      <c r="J658" t="s">
        <v>8</v>
      </c>
      <c r="K658" t="str">
        <f>VLOOKUP(tblSalaries[[#This Row],[Where do you work]],tblCountries[[Actual]:[Mapping]],2,FALSE)</f>
        <v>India</v>
      </c>
      <c r="L658" t="s">
        <v>13</v>
      </c>
      <c r="M658">
        <v>3</v>
      </c>
      <c r="O658" s="10" t="str">
        <f>IF(ISERROR(FIND("1",tblSalaries[[#This Row],[How many hours of a day you work on Excel]])),"",1)</f>
        <v/>
      </c>
      <c r="P658" s="11" t="str">
        <f>IF(ISERROR(FIND("2",tblSalaries[[#This Row],[How many hours of a day you work on Excel]])),"",2)</f>
        <v/>
      </c>
      <c r="Q658" s="10" t="str">
        <f>IF(ISERROR(FIND("3",tblSalaries[[#This Row],[How many hours of a day you work on Excel]])),"",3)</f>
        <v/>
      </c>
      <c r="R658" s="10" t="str">
        <f>IF(ISERROR(FIND("4",tblSalaries[[#This Row],[How many hours of a day you work on Excel]])),"",4)</f>
        <v/>
      </c>
      <c r="S658" s="10" t="str">
        <f>IF(ISERROR(FIND("5",tblSalaries[[#This Row],[How many hours of a day you work on Excel]])),"",5)</f>
        <v/>
      </c>
      <c r="T658" s="10" t="str">
        <f>IF(ISERROR(FIND("6",tblSalaries[[#This Row],[How many hours of a day you work on Excel]])),"",6)</f>
        <v/>
      </c>
      <c r="U658" s="11" t="str">
        <f>IF(ISERROR(FIND("7",tblSalaries[[#This Row],[How many hours of a day you work on Excel]])),"",7)</f>
        <v/>
      </c>
      <c r="V658" s="11">
        <f>IF(ISERROR(FIND("8",tblSalaries[[#This Row],[How many hours of a day you work on Excel]])),"",8)</f>
        <v>8</v>
      </c>
      <c r="W658" s="11">
        <f>IF(MAX(tblSalaries[[#This Row],[1 hour]:[8 hours]])=0,#N/A,MAX(tblSalaries[[#This Row],[1 hour]:[8 hours]]))</f>
        <v>8</v>
      </c>
      <c r="X658" s="11">
        <f>IF(ISERROR(tblSalaries[[#This Row],[max h]]),1,tblSalaries[[#This Row],[Salary in USD]]/tblSalaries[[#This Row],[max h]]/260)</f>
        <v>1.9691446337075917</v>
      </c>
      <c r="Y658" s="11" t="str">
        <f>IF(tblSalaries[[#This Row],[Years of Experience]]="",0,"0")</f>
        <v>0</v>
      </c>
      <c r="Z658"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1..3</v>
      </c>
      <c r="AA658" s="11">
        <f>IF(tblSalaries[[#This Row],[Salary in USD]]&lt;1000,1,0)</f>
        <v>0</v>
      </c>
      <c r="AB658" s="11">
        <f>IF(AND(tblSalaries[[#This Row],[Salary in USD]]&gt;1000,tblSalaries[[#This Row],[Salary in USD]]&lt;2000),1,0)</f>
        <v>0</v>
      </c>
    </row>
    <row r="659" spans="2:28" ht="15" customHeight="1">
      <c r="B659" t="s">
        <v>2662</v>
      </c>
      <c r="C659" s="1">
        <v>41055.534814814811</v>
      </c>
      <c r="D659" s="4" t="s">
        <v>770</v>
      </c>
      <c r="E659">
        <v>276000</v>
      </c>
      <c r="F659" t="s">
        <v>40</v>
      </c>
      <c r="G659">
        <f>tblSalaries[[#This Row],[clean Salary (in local currency)]]*VLOOKUP(tblSalaries[[#This Row],[Currency]],tblXrate[],2,FALSE)</f>
        <v>4914.9850057341491</v>
      </c>
      <c r="H659" t="s">
        <v>771</v>
      </c>
      <c r="I659" t="s">
        <v>52</v>
      </c>
      <c r="J659" t="s">
        <v>17</v>
      </c>
      <c r="K659" t="str">
        <f>VLOOKUP(tblSalaries[[#This Row],[Where do you work]],tblCountries[[Actual]:[Mapping]],2,FALSE)</f>
        <v>Pakistan</v>
      </c>
      <c r="L659" t="s">
        <v>25</v>
      </c>
      <c r="M659">
        <v>3</v>
      </c>
      <c r="O659" s="10">
        <f>IF(ISERROR(FIND("1",tblSalaries[[#This Row],[How many hours of a day you work on Excel]])),"",1)</f>
        <v>1</v>
      </c>
      <c r="P659" s="11">
        <f>IF(ISERROR(FIND("2",tblSalaries[[#This Row],[How many hours of a day you work on Excel]])),"",2)</f>
        <v>2</v>
      </c>
      <c r="Q659" s="10" t="str">
        <f>IF(ISERROR(FIND("3",tblSalaries[[#This Row],[How many hours of a day you work on Excel]])),"",3)</f>
        <v/>
      </c>
      <c r="R659" s="10" t="str">
        <f>IF(ISERROR(FIND("4",tblSalaries[[#This Row],[How many hours of a day you work on Excel]])),"",4)</f>
        <v/>
      </c>
      <c r="S659" s="10" t="str">
        <f>IF(ISERROR(FIND("5",tblSalaries[[#This Row],[How many hours of a day you work on Excel]])),"",5)</f>
        <v/>
      </c>
      <c r="T659" s="10" t="str">
        <f>IF(ISERROR(FIND("6",tblSalaries[[#This Row],[How many hours of a day you work on Excel]])),"",6)</f>
        <v/>
      </c>
      <c r="U659" s="11" t="str">
        <f>IF(ISERROR(FIND("7",tblSalaries[[#This Row],[How many hours of a day you work on Excel]])),"",7)</f>
        <v/>
      </c>
      <c r="V659" s="11" t="str">
        <f>IF(ISERROR(FIND("8",tblSalaries[[#This Row],[How many hours of a day you work on Excel]])),"",8)</f>
        <v/>
      </c>
      <c r="W659" s="11">
        <f>IF(MAX(tblSalaries[[#This Row],[1 hour]:[8 hours]])=0,#N/A,MAX(tblSalaries[[#This Row],[1 hour]:[8 hours]]))</f>
        <v>2</v>
      </c>
      <c r="X659" s="11">
        <f>IF(ISERROR(tblSalaries[[#This Row],[max h]]),1,tblSalaries[[#This Row],[Salary in USD]]/tblSalaries[[#This Row],[max h]]/260)</f>
        <v>9.45189424179644</v>
      </c>
      <c r="Y659" s="11" t="str">
        <f>IF(tblSalaries[[#This Row],[Years of Experience]]="",0,"0")</f>
        <v>0</v>
      </c>
      <c r="Z659"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1..3</v>
      </c>
      <c r="AA659" s="11">
        <f>IF(tblSalaries[[#This Row],[Salary in USD]]&lt;1000,1,0)</f>
        <v>0</v>
      </c>
      <c r="AB659" s="11">
        <f>IF(AND(tblSalaries[[#This Row],[Salary in USD]]&gt;1000,tblSalaries[[#This Row],[Salary in USD]]&lt;2000),1,0)</f>
        <v>0</v>
      </c>
    </row>
    <row r="660" spans="2:28" ht="15" customHeight="1">
      <c r="B660" t="s">
        <v>2663</v>
      </c>
      <c r="C660" s="1">
        <v>41055.536539351851</v>
      </c>
      <c r="D660" s="4">
        <v>24000</v>
      </c>
      <c r="E660">
        <v>24000</v>
      </c>
      <c r="F660" t="s">
        <v>6</v>
      </c>
      <c r="G660">
        <f>tblSalaries[[#This Row],[clean Salary (in local currency)]]*VLOOKUP(tblSalaries[[#This Row],[Currency]],tblXrate[],2,FALSE)</f>
        <v>24000</v>
      </c>
      <c r="H660" t="s">
        <v>772</v>
      </c>
      <c r="I660" t="s">
        <v>52</v>
      </c>
      <c r="J660" t="s">
        <v>773</v>
      </c>
      <c r="K660" t="str">
        <f>VLOOKUP(tblSalaries[[#This Row],[Where do you work]],tblCountries[[Actual]:[Mapping]],2,FALSE)</f>
        <v>Saudi Arabia</v>
      </c>
      <c r="L660" t="s">
        <v>9</v>
      </c>
      <c r="M660">
        <v>12</v>
      </c>
      <c r="O660" s="10" t="str">
        <f>IF(ISERROR(FIND("1",tblSalaries[[#This Row],[How many hours of a day you work on Excel]])),"",1)</f>
        <v/>
      </c>
      <c r="P660" s="11" t="str">
        <f>IF(ISERROR(FIND("2",tblSalaries[[#This Row],[How many hours of a day you work on Excel]])),"",2)</f>
        <v/>
      </c>
      <c r="Q660" s="10" t="str">
        <f>IF(ISERROR(FIND("3",tblSalaries[[#This Row],[How many hours of a day you work on Excel]])),"",3)</f>
        <v/>
      </c>
      <c r="R660" s="10">
        <f>IF(ISERROR(FIND("4",tblSalaries[[#This Row],[How many hours of a day you work on Excel]])),"",4)</f>
        <v>4</v>
      </c>
      <c r="S660" s="10" t="str">
        <f>IF(ISERROR(FIND("5",tblSalaries[[#This Row],[How many hours of a day you work on Excel]])),"",5)</f>
        <v/>
      </c>
      <c r="T660" s="10">
        <f>IF(ISERROR(FIND("6",tblSalaries[[#This Row],[How many hours of a day you work on Excel]])),"",6)</f>
        <v>6</v>
      </c>
      <c r="U660" s="11" t="str">
        <f>IF(ISERROR(FIND("7",tblSalaries[[#This Row],[How many hours of a day you work on Excel]])),"",7)</f>
        <v/>
      </c>
      <c r="V660" s="11" t="str">
        <f>IF(ISERROR(FIND("8",tblSalaries[[#This Row],[How many hours of a day you work on Excel]])),"",8)</f>
        <v/>
      </c>
      <c r="W660" s="11">
        <f>IF(MAX(tblSalaries[[#This Row],[1 hour]:[8 hours]])=0,#N/A,MAX(tblSalaries[[#This Row],[1 hour]:[8 hours]]))</f>
        <v>6</v>
      </c>
      <c r="X660" s="11">
        <f>IF(ISERROR(tblSalaries[[#This Row],[max h]]),1,tblSalaries[[#This Row],[Salary in USD]]/tblSalaries[[#This Row],[max h]]/260)</f>
        <v>15.384615384615385</v>
      </c>
      <c r="Y660" s="11" t="str">
        <f>IF(tblSalaries[[#This Row],[Years of Experience]]="",0,"0")</f>
        <v>0</v>
      </c>
      <c r="Z660"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660" s="11">
        <f>IF(tblSalaries[[#This Row],[Salary in USD]]&lt;1000,1,0)</f>
        <v>0</v>
      </c>
      <c r="AB660" s="11">
        <f>IF(AND(tblSalaries[[#This Row],[Salary in USD]]&gt;1000,tblSalaries[[#This Row],[Salary in USD]]&lt;2000),1,0)</f>
        <v>0</v>
      </c>
    </row>
    <row r="661" spans="2:28" ht="15" customHeight="1">
      <c r="B661" t="s">
        <v>2664</v>
      </c>
      <c r="C661" s="1">
        <v>41055.537303240744</v>
      </c>
      <c r="D661" s="4" t="s">
        <v>774</v>
      </c>
      <c r="E661">
        <v>24000</v>
      </c>
      <c r="F661" t="s">
        <v>6</v>
      </c>
      <c r="G661">
        <f>tblSalaries[[#This Row],[clean Salary (in local currency)]]*VLOOKUP(tblSalaries[[#This Row],[Currency]],tblXrate[],2,FALSE)</f>
        <v>24000</v>
      </c>
      <c r="H661" t="s">
        <v>310</v>
      </c>
      <c r="I661" t="s">
        <v>310</v>
      </c>
      <c r="J661" t="s">
        <v>179</v>
      </c>
      <c r="K661" t="str">
        <f>VLOOKUP(tblSalaries[[#This Row],[Where do you work]],tblCountries[[Actual]:[Mapping]],2,FALSE)</f>
        <v>UAE</v>
      </c>
      <c r="L661" t="s">
        <v>18</v>
      </c>
      <c r="M661">
        <v>15</v>
      </c>
      <c r="O661" s="10" t="str">
        <f>IF(ISERROR(FIND("1",tblSalaries[[#This Row],[How many hours of a day you work on Excel]])),"",1)</f>
        <v/>
      </c>
      <c r="P661" s="11">
        <f>IF(ISERROR(FIND("2",tblSalaries[[#This Row],[How many hours of a day you work on Excel]])),"",2)</f>
        <v>2</v>
      </c>
      <c r="Q661" s="10">
        <f>IF(ISERROR(FIND("3",tblSalaries[[#This Row],[How many hours of a day you work on Excel]])),"",3)</f>
        <v>3</v>
      </c>
      <c r="R661" s="10" t="str">
        <f>IF(ISERROR(FIND("4",tblSalaries[[#This Row],[How many hours of a day you work on Excel]])),"",4)</f>
        <v/>
      </c>
      <c r="S661" s="10" t="str">
        <f>IF(ISERROR(FIND("5",tblSalaries[[#This Row],[How many hours of a day you work on Excel]])),"",5)</f>
        <v/>
      </c>
      <c r="T661" s="10" t="str">
        <f>IF(ISERROR(FIND("6",tblSalaries[[#This Row],[How many hours of a day you work on Excel]])),"",6)</f>
        <v/>
      </c>
      <c r="U661" s="11" t="str">
        <f>IF(ISERROR(FIND("7",tblSalaries[[#This Row],[How many hours of a day you work on Excel]])),"",7)</f>
        <v/>
      </c>
      <c r="V661" s="11" t="str">
        <f>IF(ISERROR(FIND("8",tblSalaries[[#This Row],[How many hours of a day you work on Excel]])),"",8)</f>
        <v/>
      </c>
      <c r="W661" s="11">
        <f>IF(MAX(tblSalaries[[#This Row],[1 hour]:[8 hours]])=0,#N/A,MAX(tblSalaries[[#This Row],[1 hour]:[8 hours]]))</f>
        <v>3</v>
      </c>
      <c r="X661" s="11">
        <f>IF(ISERROR(tblSalaries[[#This Row],[max h]]),1,tblSalaries[[#This Row],[Salary in USD]]/tblSalaries[[#This Row],[max h]]/260)</f>
        <v>30.76923076923077</v>
      </c>
      <c r="Y661" s="11" t="str">
        <f>IF(tblSalaries[[#This Row],[Years of Experience]]="",0,"0")</f>
        <v>0</v>
      </c>
      <c r="Z661"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661" s="11">
        <f>IF(tblSalaries[[#This Row],[Salary in USD]]&lt;1000,1,0)</f>
        <v>0</v>
      </c>
      <c r="AB661" s="11">
        <f>IF(AND(tblSalaries[[#This Row],[Salary in USD]]&gt;1000,tblSalaries[[#This Row],[Salary in USD]]&lt;2000),1,0)</f>
        <v>0</v>
      </c>
    </row>
    <row r="662" spans="2:28" ht="15" customHeight="1">
      <c r="B662" t="s">
        <v>2665</v>
      </c>
      <c r="C662" s="1">
        <v>41055.537673611114</v>
      </c>
      <c r="D662" s="4">
        <v>8738</v>
      </c>
      <c r="E662">
        <v>8738</v>
      </c>
      <c r="F662" t="s">
        <v>6</v>
      </c>
      <c r="G662">
        <f>tblSalaries[[#This Row],[clean Salary (in local currency)]]*VLOOKUP(tblSalaries[[#This Row],[Currency]],tblXrate[],2,FALSE)</f>
        <v>8738</v>
      </c>
      <c r="H662" t="s">
        <v>775</v>
      </c>
      <c r="I662" t="s">
        <v>52</v>
      </c>
      <c r="J662" t="s">
        <v>8</v>
      </c>
      <c r="K662" t="str">
        <f>VLOOKUP(tblSalaries[[#This Row],[Where do you work]],tblCountries[[Actual]:[Mapping]],2,FALSE)</f>
        <v>India</v>
      </c>
      <c r="L662" t="s">
        <v>13</v>
      </c>
      <c r="M662">
        <v>7.3</v>
      </c>
      <c r="O662" s="10" t="str">
        <f>IF(ISERROR(FIND("1",tblSalaries[[#This Row],[How many hours of a day you work on Excel]])),"",1)</f>
        <v/>
      </c>
      <c r="P662" s="11" t="str">
        <f>IF(ISERROR(FIND("2",tblSalaries[[#This Row],[How many hours of a day you work on Excel]])),"",2)</f>
        <v/>
      </c>
      <c r="Q662" s="10" t="str">
        <f>IF(ISERROR(FIND("3",tblSalaries[[#This Row],[How many hours of a day you work on Excel]])),"",3)</f>
        <v/>
      </c>
      <c r="R662" s="10" t="str">
        <f>IF(ISERROR(FIND("4",tblSalaries[[#This Row],[How many hours of a day you work on Excel]])),"",4)</f>
        <v/>
      </c>
      <c r="S662" s="10" t="str">
        <f>IF(ISERROR(FIND("5",tblSalaries[[#This Row],[How many hours of a day you work on Excel]])),"",5)</f>
        <v/>
      </c>
      <c r="T662" s="10" t="str">
        <f>IF(ISERROR(FIND("6",tblSalaries[[#This Row],[How many hours of a day you work on Excel]])),"",6)</f>
        <v/>
      </c>
      <c r="U662" s="11" t="str">
        <f>IF(ISERROR(FIND("7",tblSalaries[[#This Row],[How many hours of a day you work on Excel]])),"",7)</f>
        <v/>
      </c>
      <c r="V662" s="11">
        <f>IF(ISERROR(FIND("8",tblSalaries[[#This Row],[How many hours of a day you work on Excel]])),"",8)</f>
        <v>8</v>
      </c>
      <c r="W662" s="11">
        <f>IF(MAX(tblSalaries[[#This Row],[1 hour]:[8 hours]])=0,#N/A,MAX(tblSalaries[[#This Row],[1 hour]:[8 hours]]))</f>
        <v>8</v>
      </c>
      <c r="X662" s="11">
        <f>IF(ISERROR(tblSalaries[[#This Row],[max h]]),1,tblSalaries[[#This Row],[Salary in USD]]/tblSalaries[[#This Row],[max h]]/260)</f>
        <v>4.2009615384615389</v>
      </c>
      <c r="Y662" s="11" t="str">
        <f>IF(tblSalaries[[#This Row],[Years of Experience]]="",0,"0")</f>
        <v>0</v>
      </c>
      <c r="Z662"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662" s="11">
        <f>IF(tblSalaries[[#This Row],[Salary in USD]]&lt;1000,1,0)</f>
        <v>0</v>
      </c>
      <c r="AB662" s="11">
        <f>IF(AND(tblSalaries[[#This Row],[Salary in USD]]&gt;1000,tblSalaries[[#This Row],[Salary in USD]]&lt;2000),1,0)</f>
        <v>0</v>
      </c>
    </row>
    <row r="663" spans="2:28" ht="15" customHeight="1">
      <c r="B663" t="s">
        <v>2666</v>
      </c>
      <c r="C663" s="1">
        <v>41055.537916666668</v>
      </c>
      <c r="D663" s="4">
        <v>15000</v>
      </c>
      <c r="E663">
        <v>15000</v>
      </c>
      <c r="F663" t="s">
        <v>6</v>
      </c>
      <c r="G663">
        <f>tblSalaries[[#This Row],[clean Salary (in local currency)]]*VLOOKUP(tblSalaries[[#This Row],[Currency]],tblXrate[],2,FALSE)</f>
        <v>15000</v>
      </c>
      <c r="H663" t="s">
        <v>776</v>
      </c>
      <c r="I663" t="s">
        <v>20</v>
      </c>
      <c r="J663" t="s">
        <v>726</v>
      </c>
      <c r="K663" t="str">
        <f>VLOOKUP(tblSalaries[[#This Row],[Where do you work]],tblCountries[[Actual]:[Mapping]],2,FALSE)</f>
        <v>Indonesia</v>
      </c>
      <c r="L663" t="s">
        <v>9</v>
      </c>
      <c r="M663">
        <v>1</v>
      </c>
      <c r="O663" s="10" t="str">
        <f>IF(ISERROR(FIND("1",tblSalaries[[#This Row],[How many hours of a day you work on Excel]])),"",1)</f>
        <v/>
      </c>
      <c r="P663" s="11" t="str">
        <f>IF(ISERROR(FIND("2",tblSalaries[[#This Row],[How many hours of a day you work on Excel]])),"",2)</f>
        <v/>
      </c>
      <c r="Q663" s="10" t="str">
        <f>IF(ISERROR(FIND("3",tblSalaries[[#This Row],[How many hours of a day you work on Excel]])),"",3)</f>
        <v/>
      </c>
      <c r="R663" s="10">
        <f>IF(ISERROR(FIND("4",tblSalaries[[#This Row],[How many hours of a day you work on Excel]])),"",4)</f>
        <v>4</v>
      </c>
      <c r="S663" s="10" t="str">
        <f>IF(ISERROR(FIND("5",tblSalaries[[#This Row],[How many hours of a day you work on Excel]])),"",5)</f>
        <v/>
      </c>
      <c r="T663" s="10">
        <f>IF(ISERROR(FIND("6",tblSalaries[[#This Row],[How many hours of a day you work on Excel]])),"",6)</f>
        <v>6</v>
      </c>
      <c r="U663" s="11" t="str">
        <f>IF(ISERROR(FIND("7",tblSalaries[[#This Row],[How many hours of a day you work on Excel]])),"",7)</f>
        <v/>
      </c>
      <c r="V663" s="11" t="str">
        <f>IF(ISERROR(FIND("8",tblSalaries[[#This Row],[How many hours of a day you work on Excel]])),"",8)</f>
        <v/>
      </c>
      <c r="W663" s="11">
        <f>IF(MAX(tblSalaries[[#This Row],[1 hour]:[8 hours]])=0,#N/A,MAX(tblSalaries[[#This Row],[1 hour]:[8 hours]]))</f>
        <v>6</v>
      </c>
      <c r="X663" s="11">
        <f>IF(ISERROR(tblSalaries[[#This Row],[max h]]),1,tblSalaries[[#This Row],[Salary in USD]]/tblSalaries[[#This Row],[max h]]/260)</f>
        <v>9.615384615384615</v>
      </c>
      <c r="Y663" s="11" t="str">
        <f>IF(tblSalaries[[#This Row],[Years of Experience]]="",0,"0")</f>
        <v>0</v>
      </c>
      <c r="Z663"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0..1</v>
      </c>
      <c r="AA663" s="11">
        <f>IF(tblSalaries[[#This Row],[Salary in USD]]&lt;1000,1,0)</f>
        <v>0</v>
      </c>
      <c r="AB663" s="11">
        <f>IF(AND(tblSalaries[[#This Row],[Salary in USD]]&gt;1000,tblSalaries[[#This Row],[Salary in USD]]&lt;2000),1,0)</f>
        <v>0</v>
      </c>
    </row>
    <row r="664" spans="2:28" ht="15" customHeight="1">
      <c r="B664" t="s">
        <v>2667</v>
      </c>
      <c r="C664" s="1">
        <v>41055.538298611114</v>
      </c>
      <c r="D664" s="4">
        <v>4700</v>
      </c>
      <c r="E664">
        <v>56400</v>
      </c>
      <c r="F664" t="s">
        <v>6</v>
      </c>
      <c r="G664">
        <f>tblSalaries[[#This Row],[clean Salary (in local currency)]]*VLOOKUP(tblSalaries[[#This Row],[Currency]],tblXrate[],2,FALSE)</f>
        <v>56400</v>
      </c>
      <c r="H664" t="s">
        <v>642</v>
      </c>
      <c r="I664" t="s">
        <v>52</v>
      </c>
      <c r="J664" t="s">
        <v>179</v>
      </c>
      <c r="K664" t="str">
        <f>VLOOKUP(tblSalaries[[#This Row],[Where do you work]],tblCountries[[Actual]:[Mapping]],2,FALSE)</f>
        <v>UAE</v>
      </c>
      <c r="L664" t="s">
        <v>18</v>
      </c>
      <c r="M664">
        <v>6</v>
      </c>
      <c r="O664" s="10" t="str">
        <f>IF(ISERROR(FIND("1",tblSalaries[[#This Row],[How many hours of a day you work on Excel]])),"",1)</f>
        <v/>
      </c>
      <c r="P664" s="11">
        <f>IF(ISERROR(FIND("2",tblSalaries[[#This Row],[How many hours of a day you work on Excel]])),"",2)</f>
        <v>2</v>
      </c>
      <c r="Q664" s="10">
        <f>IF(ISERROR(FIND("3",tblSalaries[[#This Row],[How many hours of a day you work on Excel]])),"",3)</f>
        <v>3</v>
      </c>
      <c r="R664" s="10" t="str">
        <f>IF(ISERROR(FIND("4",tblSalaries[[#This Row],[How many hours of a day you work on Excel]])),"",4)</f>
        <v/>
      </c>
      <c r="S664" s="10" t="str">
        <f>IF(ISERROR(FIND("5",tblSalaries[[#This Row],[How many hours of a day you work on Excel]])),"",5)</f>
        <v/>
      </c>
      <c r="T664" s="10" t="str">
        <f>IF(ISERROR(FIND("6",tblSalaries[[#This Row],[How many hours of a day you work on Excel]])),"",6)</f>
        <v/>
      </c>
      <c r="U664" s="11" t="str">
        <f>IF(ISERROR(FIND("7",tblSalaries[[#This Row],[How many hours of a day you work on Excel]])),"",7)</f>
        <v/>
      </c>
      <c r="V664" s="11" t="str">
        <f>IF(ISERROR(FIND("8",tblSalaries[[#This Row],[How many hours of a day you work on Excel]])),"",8)</f>
        <v/>
      </c>
      <c r="W664" s="11">
        <f>IF(MAX(tblSalaries[[#This Row],[1 hour]:[8 hours]])=0,#N/A,MAX(tblSalaries[[#This Row],[1 hour]:[8 hours]]))</f>
        <v>3</v>
      </c>
      <c r="X664" s="11">
        <f>IF(ISERROR(tblSalaries[[#This Row],[max h]]),1,tblSalaries[[#This Row],[Salary in USD]]/tblSalaries[[#This Row],[max h]]/260)</f>
        <v>72.307692307692307</v>
      </c>
      <c r="Y664" s="11" t="str">
        <f>IF(tblSalaries[[#This Row],[Years of Experience]]="",0,"0")</f>
        <v>0</v>
      </c>
      <c r="Z664"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664" s="11">
        <f>IF(tblSalaries[[#This Row],[Salary in USD]]&lt;1000,1,0)</f>
        <v>0</v>
      </c>
      <c r="AB664" s="11">
        <f>IF(AND(tblSalaries[[#This Row],[Salary in USD]]&gt;1000,tblSalaries[[#This Row],[Salary in USD]]&lt;2000),1,0)</f>
        <v>0</v>
      </c>
    </row>
    <row r="665" spans="2:28" ht="15" customHeight="1">
      <c r="B665" t="s">
        <v>2668</v>
      </c>
      <c r="C665" s="1">
        <v>41055.541122685187</v>
      </c>
      <c r="D665" s="4">
        <v>10200</v>
      </c>
      <c r="E665">
        <v>10200</v>
      </c>
      <c r="F665" t="s">
        <v>6</v>
      </c>
      <c r="G665">
        <f>tblSalaries[[#This Row],[clean Salary (in local currency)]]*VLOOKUP(tblSalaries[[#This Row],[Currency]],tblXrate[],2,FALSE)</f>
        <v>10200</v>
      </c>
      <c r="H665" t="s">
        <v>42</v>
      </c>
      <c r="I665" t="s">
        <v>20</v>
      </c>
      <c r="J665" t="s">
        <v>8</v>
      </c>
      <c r="K665" t="str">
        <f>VLOOKUP(tblSalaries[[#This Row],[Where do you work]],tblCountries[[Actual]:[Mapping]],2,FALSE)</f>
        <v>India</v>
      </c>
      <c r="L665" t="s">
        <v>9</v>
      </c>
      <c r="M665">
        <v>4.5</v>
      </c>
      <c r="O665" s="10" t="str">
        <f>IF(ISERROR(FIND("1",tblSalaries[[#This Row],[How many hours of a day you work on Excel]])),"",1)</f>
        <v/>
      </c>
      <c r="P665" s="11" t="str">
        <f>IF(ISERROR(FIND("2",tblSalaries[[#This Row],[How many hours of a day you work on Excel]])),"",2)</f>
        <v/>
      </c>
      <c r="Q665" s="10" t="str">
        <f>IF(ISERROR(FIND("3",tblSalaries[[#This Row],[How many hours of a day you work on Excel]])),"",3)</f>
        <v/>
      </c>
      <c r="R665" s="10">
        <f>IF(ISERROR(FIND("4",tblSalaries[[#This Row],[How many hours of a day you work on Excel]])),"",4)</f>
        <v>4</v>
      </c>
      <c r="S665" s="10" t="str">
        <f>IF(ISERROR(FIND("5",tblSalaries[[#This Row],[How many hours of a day you work on Excel]])),"",5)</f>
        <v/>
      </c>
      <c r="T665" s="10">
        <f>IF(ISERROR(FIND("6",tblSalaries[[#This Row],[How many hours of a day you work on Excel]])),"",6)</f>
        <v>6</v>
      </c>
      <c r="U665" s="11" t="str">
        <f>IF(ISERROR(FIND("7",tblSalaries[[#This Row],[How many hours of a day you work on Excel]])),"",7)</f>
        <v/>
      </c>
      <c r="V665" s="11" t="str">
        <f>IF(ISERROR(FIND("8",tblSalaries[[#This Row],[How many hours of a day you work on Excel]])),"",8)</f>
        <v/>
      </c>
      <c r="W665" s="11">
        <f>IF(MAX(tblSalaries[[#This Row],[1 hour]:[8 hours]])=0,#N/A,MAX(tblSalaries[[#This Row],[1 hour]:[8 hours]]))</f>
        <v>6</v>
      </c>
      <c r="X665" s="11">
        <f>IF(ISERROR(tblSalaries[[#This Row],[max h]]),1,tblSalaries[[#This Row],[Salary in USD]]/tblSalaries[[#This Row],[max h]]/260)</f>
        <v>6.5384615384615383</v>
      </c>
      <c r="Y665" s="11" t="str">
        <f>IF(tblSalaries[[#This Row],[Years of Experience]]="",0,"0")</f>
        <v>0</v>
      </c>
      <c r="Z665"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665" s="11">
        <f>IF(tblSalaries[[#This Row],[Salary in USD]]&lt;1000,1,0)</f>
        <v>0</v>
      </c>
      <c r="AB665" s="11">
        <f>IF(AND(tblSalaries[[#This Row],[Salary in USD]]&gt;1000,tblSalaries[[#This Row],[Salary in USD]]&lt;2000),1,0)</f>
        <v>0</v>
      </c>
    </row>
    <row r="666" spans="2:28" ht="15" customHeight="1">
      <c r="B666" t="s">
        <v>2669</v>
      </c>
      <c r="C666" s="1">
        <v>41055.541446759256</v>
      </c>
      <c r="D666" s="4">
        <v>325000</v>
      </c>
      <c r="E666">
        <v>325000</v>
      </c>
      <c r="F666" t="s">
        <v>40</v>
      </c>
      <c r="G666">
        <f>tblSalaries[[#This Row],[clean Salary (in local currency)]]*VLOOKUP(tblSalaries[[#This Row],[Currency]],tblXrate[],2,FALSE)</f>
        <v>5787.5729234188348</v>
      </c>
      <c r="H666" t="s">
        <v>721</v>
      </c>
      <c r="I666" t="s">
        <v>3999</v>
      </c>
      <c r="J666" t="s">
        <v>8</v>
      </c>
      <c r="K666" t="str">
        <f>VLOOKUP(tblSalaries[[#This Row],[Where do you work]],tblCountries[[Actual]:[Mapping]],2,FALSE)</f>
        <v>India</v>
      </c>
      <c r="L666" t="s">
        <v>13</v>
      </c>
      <c r="M666">
        <v>4.5</v>
      </c>
      <c r="O666" s="10" t="str">
        <f>IF(ISERROR(FIND("1",tblSalaries[[#This Row],[How many hours of a day you work on Excel]])),"",1)</f>
        <v/>
      </c>
      <c r="P666" s="11" t="str">
        <f>IF(ISERROR(FIND("2",tblSalaries[[#This Row],[How many hours of a day you work on Excel]])),"",2)</f>
        <v/>
      </c>
      <c r="Q666" s="10" t="str">
        <f>IF(ISERROR(FIND("3",tblSalaries[[#This Row],[How many hours of a day you work on Excel]])),"",3)</f>
        <v/>
      </c>
      <c r="R666" s="10" t="str">
        <f>IF(ISERROR(FIND("4",tblSalaries[[#This Row],[How many hours of a day you work on Excel]])),"",4)</f>
        <v/>
      </c>
      <c r="S666" s="10" t="str">
        <f>IF(ISERROR(FIND("5",tblSalaries[[#This Row],[How many hours of a day you work on Excel]])),"",5)</f>
        <v/>
      </c>
      <c r="T666" s="10" t="str">
        <f>IF(ISERROR(FIND("6",tblSalaries[[#This Row],[How many hours of a day you work on Excel]])),"",6)</f>
        <v/>
      </c>
      <c r="U666" s="11" t="str">
        <f>IF(ISERROR(FIND("7",tblSalaries[[#This Row],[How many hours of a day you work on Excel]])),"",7)</f>
        <v/>
      </c>
      <c r="V666" s="11">
        <f>IF(ISERROR(FIND("8",tblSalaries[[#This Row],[How many hours of a day you work on Excel]])),"",8)</f>
        <v>8</v>
      </c>
      <c r="W666" s="11">
        <f>IF(MAX(tblSalaries[[#This Row],[1 hour]:[8 hours]])=0,#N/A,MAX(tblSalaries[[#This Row],[1 hour]:[8 hours]]))</f>
        <v>8</v>
      </c>
      <c r="X666" s="11">
        <f>IF(ISERROR(tblSalaries[[#This Row],[max h]]),1,tblSalaries[[#This Row],[Salary in USD]]/tblSalaries[[#This Row],[max h]]/260)</f>
        <v>2.7824869824129013</v>
      </c>
      <c r="Y666" s="11" t="str">
        <f>IF(tblSalaries[[#This Row],[Years of Experience]]="",0,"0")</f>
        <v>0</v>
      </c>
      <c r="Z666"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666" s="11">
        <f>IF(tblSalaries[[#This Row],[Salary in USD]]&lt;1000,1,0)</f>
        <v>0</v>
      </c>
      <c r="AB666" s="11">
        <f>IF(AND(tblSalaries[[#This Row],[Salary in USD]]&gt;1000,tblSalaries[[#This Row],[Salary in USD]]&lt;2000),1,0)</f>
        <v>0</v>
      </c>
    </row>
    <row r="667" spans="2:28" ht="15" customHeight="1">
      <c r="B667" t="s">
        <v>2670</v>
      </c>
      <c r="C667" s="1">
        <v>41055.542870370373</v>
      </c>
      <c r="D667" s="4">
        <v>105000</v>
      </c>
      <c r="E667">
        <v>105000</v>
      </c>
      <c r="F667" t="s">
        <v>6</v>
      </c>
      <c r="G667">
        <f>tblSalaries[[#This Row],[clean Salary (in local currency)]]*VLOOKUP(tblSalaries[[#This Row],[Currency]],tblXrate[],2,FALSE)</f>
        <v>105000</v>
      </c>
      <c r="H667" t="s">
        <v>76</v>
      </c>
      <c r="I667" t="s">
        <v>356</v>
      </c>
      <c r="J667" t="s">
        <v>15</v>
      </c>
      <c r="K667" t="str">
        <f>VLOOKUP(tblSalaries[[#This Row],[Where do you work]],tblCountries[[Actual]:[Mapping]],2,FALSE)</f>
        <v>USA</v>
      </c>
      <c r="L667" t="s">
        <v>18</v>
      </c>
      <c r="M667">
        <v>15</v>
      </c>
      <c r="O667" s="10" t="str">
        <f>IF(ISERROR(FIND("1",tblSalaries[[#This Row],[How many hours of a day you work on Excel]])),"",1)</f>
        <v/>
      </c>
      <c r="P667" s="11">
        <f>IF(ISERROR(FIND("2",tblSalaries[[#This Row],[How many hours of a day you work on Excel]])),"",2)</f>
        <v>2</v>
      </c>
      <c r="Q667" s="10">
        <f>IF(ISERROR(FIND("3",tblSalaries[[#This Row],[How many hours of a day you work on Excel]])),"",3)</f>
        <v>3</v>
      </c>
      <c r="R667" s="10" t="str">
        <f>IF(ISERROR(FIND("4",tblSalaries[[#This Row],[How many hours of a day you work on Excel]])),"",4)</f>
        <v/>
      </c>
      <c r="S667" s="10" t="str">
        <f>IF(ISERROR(FIND("5",tblSalaries[[#This Row],[How many hours of a day you work on Excel]])),"",5)</f>
        <v/>
      </c>
      <c r="T667" s="10" t="str">
        <f>IF(ISERROR(FIND("6",tblSalaries[[#This Row],[How many hours of a day you work on Excel]])),"",6)</f>
        <v/>
      </c>
      <c r="U667" s="11" t="str">
        <f>IF(ISERROR(FIND("7",tblSalaries[[#This Row],[How many hours of a day you work on Excel]])),"",7)</f>
        <v/>
      </c>
      <c r="V667" s="11" t="str">
        <f>IF(ISERROR(FIND("8",tblSalaries[[#This Row],[How many hours of a day you work on Excel]])),"",8)</f>
        <v/>
      </c>
      <c r="W667" s="11">
        <f>IF(MAX(tblSalaries[[#This Row],[1 hour]:[8 hours]])=0,#N/A,MAX(tblSalaries[[#This Row],[1 hour]:[8 hours]]))</f>
        <v>3</v>
      </c>
      <c r="X667" s="11">
        <f>IF(ISERROR(tblSalaries[[#This Row],[max h]]),1,tblSalaries[[#This Row],[Salary in USD]]/tblSalaries[[#This Row],[max h]]/260)</f>
        <v>134.61538461538461</v>
      </c>
      <c r="Y667" s="11" t="str">
        <f>IF(tblSalaries[[#This Row],[Years of Experience]]="",0,"0")</f>
        <v>0</v>
      </c>
      <c r="Z667"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667" s="11">
        <f>IF(tblSalaries[[#This Row],[Salary in USD]]&lt;1000,1,0)</f>
        <v>0</v>
      </c>
      <c r="AB667" s="11">
        <f>IF(AND(tblSalaries[[#This Row],[Salary in USD]]&gt;1000,tblSalaries[[#This Row],[Salary in USD]]&lt;2000),1,0)</f>
        <v>0</v>
      </c>
    </row>
    <row r="668" spans="2:28" ht="15" customHeight="1">
      <c r="B668" t="s">
        <v>2671</v>
      </c>
      <c r="C668" s="1">
        <v>41055.542974537035</v>
      </c>
      <c r="D668" s="4" t="s">
        <v>777</v>
      </c>
      <c r="E668">
        <v>250000</v>
      </c>
      <c r="F668" t="s">
        <v>40</v>
      </c>
      <c r="G668">
        <f>tblSalaries[[#This Row],[clean Salary (in local currency)]]*VLOOKUP(tblSalaries[[#This Row],[Currency]],tblXrate[],2,FALSE)</f>
        <v>4451.9791718606421</v>
      </c>
      <c r="H668" t="s">
        <v>778</v>
      </c>
      <c r="I668" t="s">
        <v>52</v>
      </c>
      <c r="J668" t="s">
        <v>8</v>
      </c>
      <c r="K668" t="str">
        <f>VLOOKUP(tblSalaries[[#This Row],[Where do you work]],tblCountries[[Actual]:[Mapping]],2,FALSE)</f>
        <v>India</v>
      </c>
      <c r="L668" t="s">
        <v>18</v>
      </c>
      <c r="M668">
        <v>5</v>
      </c>
      <c r="O668" s="10" t="str">
        <f>IF(ISERROR(FIND("1",tblSalaries[[#This Row],[How many hours of a day you work on Excel]])),"",1)</f>
        <v/>
      </c>
      <c r="P668" s="11">
        <f>IF(ISERROR(FIND("2",tblSalaries[[#This Row],[How many hours of a day you work on Excel]])),"",2)</f>
        <v>2</v>
      </c>
      <c r="Q668" s="10">
        <f>IF(ISERROR(FIND("3",tblSalaries[[#This Row],[How many hours of a day you work on Excel]])),"",3)</f>
        <v>3</v>
      </c>
      <c r="R668" s="10" t="str">
        <f>IF(ISERROR(FIND("4",tblSalaries[[#This Row],[How many hours of a day you work on Excel]])),"",4)</f>
        <v/>
      </c>
      <c r="S668" s="10" t="str">
        <f>IF(ISERROR(FIND("5",tblSalaries[[#This Row],[How many hours of a day you work on Excel]])),"",5)</f>
        <v/>
      </c>
      <c r="T668" s="10" t="str">
        <f>IF(ISERROR(FIND("6",tblSalaries[[#This Row],[How many hours of a day you work on Excel]])),"",6)</f>
        <v/>
      </c>
      <c r="U668" s="11" t="str">
        <f>IF(ISERROR(FIND("7",tblSalaries[[#This Row],[How many hours of a day you work on Excel]])),"",7)</f>
        <v/>
      </c>
      <c r="V668" s="11" t="str">
        <f>IF(ISERROR(FIND("8",tblSalaries[[#This Row],[How many hours of a day you work on Excel]])),"",8)</f>
        <v/>
      </c>
      <c r="W668" s="11">
        <f>IF(MAX(tblSalaries[[#This Row],[1 hour]:[8 hours]])=0,#N/A,MAX(tblSalaries[[#This Row],[1 hour]:[8 hours]]))</f>
        <v>3</v>
      </c>
      <c r="X668" s="11">
        <f>IF(ISERROR(tblSalaries[[#This Row],[max h]]),1,tblSalaries[[#This Row],[Salary in USD]]/tblSalaries[[#This Row],[max h]]/260)</f>
        <v>5.7076656049495407</v>
      </c>
      <c r="Y668" s="11" t="str">
        <f>IF(tblSalaries[[#This Row],[Years of Experience]]="",0,"0")</f>
        <v>0</v>
      </c>
      <c r="Z668"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668" s="11">
        <f>IF(tblSalaries[[#This Row],[Salary in USD]]&lt;1000,1,0)</f>
        <v>0</v>
      </c>
      <c r="AB668" s="11">
        <f>IF(AND(tblSalaries[[#This Row],[Salary in USD]]&gt;1000,tblSalaries[[#This Row],[Salary in USD]]&lt;2000),1,0)</f>
        <v>0</v>
      </c>
    </row>
    <row r="669" spans="2:28" ht="15" customHeight="1">
      <c r="B669" t="s">
        <v>2672</v>
      </c>
      <c r="C669" s="1">
        <v>41055.543634259258</v>
      </c>
      <c r="D669" s="4">
        <v>470000</v>
      </c>
      <c r="E669">
        <v>470000</v>
      </c>
      <c r="F669" t="s">
        <v>40</v>
      </c>
      <c r="G669">
        <f>tblSalaries[[#This Row],[clean Salary (in local currency)]]*VLOOKUP(tblSalaries[[#This Row],[Currency]],tblXrate[],2,FALSE)</f>
        <v>8369.7208430980063</v>
      </c>
      <c r="H669" t="s">
        <v>356</v>
      </c>
      <c r="I669" t="s">
        <v>356</v>
      </c>
      <c r="J669" t="s">
        <v>8</v>
      </c>
      <c r="K669" t="str">
        <f>VLOOKUP(tblSalaries[[#This Row],[Where do you work]],tblCountries[[Actual]:[Mapping]],2,FALSE)</f>
        <v>India</v>
      </c>
      <c r="L669" t="s">
        <v>13</v>
      </c>
      <c r="M669">
        <v>4</v>
      </c>
      <c r="O669" s="10" t="str">
        <f>IF(ISERROR(FIND("1",tblSalaries[[#This Row],[How many hours of a day you work on Excel]])),"",1)</f>
        <v/>
      </c>
      <c r="P669" s="11" t="str">
        <f>IF(ISERROR(FIND("2",tblSalaries[[#This Row],[How many hours of a day you work on Excel]])),"",2)</f>
        <v/>
      </c>
      <c r="Q669" s="10" t="str">
        <f>IF(ISERROR(FIND("3",tblSalaries[[#This Row],[How many hours of a day you work on Excel]])),"",3)</f>
        <v/>
      </c>
      <c r="R669" s="10" t="str">
        <f>IF(ISERROR(FIND("4",tblSalaries[[#This Row],[How many hours of a day you work on Excel]])),"",4)</f>
        <v/>
      </c>
      <c r="S669" s="10" t="str">
        <f>IF(ISERROR(FIND("5",tblSalaries[[#This Row],[How many hours of a day you work on Excel]])),"",5)</f>
        <v/>
      </c>
      <c r="T669" s="10" t="str">
        <f>IF(ISERROR(FIND("6",tblSalaries[[#This Row],[How many hours of a day you work on Excel]])),"",6)</f>
        <v/>
      </c>
      <c r="U669" s="11" t="str">
        <f>IF(ISERROR(FIND("7",tblSalaries[[#This Row],[How many hours of a day you work on Excel]])),"",7)</f>
        <v/>
      </c>
      <c r="V669" s="11">
        <f>IF(ISERROR(FIND("8",tblSalaries[[#This Row],[How many hours of a day you work on Excel]])),"",8)</f>
        <v>8</v>
      </c>
      <c r="W669" s="11">
        <f>IF(MAX(tblSalaries[[#This Row],[1 hour]:[8 hours]])=0,#N/A,MAX(tblSalaries[[#This Row],[1 hour]:[8 hours]]))</f>
        <v>8</v>
      </c>
      <c r="X669" s="11">
        <f>IF(ISERROR(tblSalaries[[#This Row],[max h]]),1,tblSalaries[[#This Row],[Salary in USD]]/tblSalaries[[#This Row],[max h]]/260)</f>
        <v>4.0239042514894265</v>
      </c>
      <c r="Y669" s="11" t="str">
        <f>IF(tblSalaries[[#This Row],[Years of Experience]]="",0,"0")</f>
        <v>0</v>
      </c>
      <c r="Z669"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669" s="11">
        <f>IF(tblSalaries[[#This Row],[Salary in USD]]&lt;1000,1,0)</f>
        <v>0</v>
      </c>
      <c r="AB669" s="11">
        <f>IF(AND(tblSalaries[[#This Row],[Salary in USD]]&gt;1000,tblSalaries[[#This Row],[Salary in USD]]&lt;2000),1,0)</f>
        <v>0</v>
      </c>
    </row>
    <row r="670" spans="2:28" ht="15" customHeight="1">
      <c r="B670" t="s">
        <v>2673</v>
      </c>
      <c r="C670" s="1">
        <v>41055.544120370374</v>
      </c>
      <c r="D670" s="4">
        <v>720000</v>
      </c>
      <c r="E670">
        <v>720000</v>
      </c>
      <c r="F670" t="s">
        <v>3951</v>
      </c>
      <c r="G670">
        <f>tblSalaries[[#This Row],[clean Salary (in local currency)]]*VLOOKUP(tblSalaries[[#This Row],[Currency]],tblXrate[],2,FALSE)</f>
        <v>17067.637625607145</v>
      </c>
      <c r="H670" t="s">
        <v>454</v>
      </c>
      <c r="I670" t="s">
        <v>52</v>
      </c>
      <c r="J670" t="s">
        <v>347</v>
      </c>
      <c r="K670" t="str">
        <f>VLOOKUP(tblSalaries[[#This Row],[Where do you work]],tblCountries[[Actual]:[Mapping]],2,FALSE)</f>
        <v>Philippines</v>
      </c>
      <c r="L670" t="s">
        <v>9</v>
      </c>
      <c r="M670">
        <v>9</v>
      </c>
      <c r="O670" s="10" t="str">
        <f>IF(ISERROR(FIND("1",tblSalaries[[#This Row],[How many hours of a day you work on Excel]])),"",1)</f>
        <v/>
      </c>
      <c r="P670" s="11" t="str">
        <f>IF(ISERROR(FIND("2",tblSalaries[[#This Row],[How many hours of a day you work on Excel]])),"",2)</f>
        <v/>
      </c>
      <c r="Q670" s="10" t="str">
        <f>IF(ISERROR(FIND("3",tblSalaries[[#This Row],[How many hours of a day you work on Excel]])),"",3)</f>
        <v/>
      </c>
      <c r="R670" s="10">
        <f>IF(ISERROR(FIND("4",tblSalaries[[#This Row],[How many hours of a day you work on Excel]])),"",4)</f>
        <v>4</v>
      </c>
      <c r="S670" s="10" t="str">
        <f>IF(ISERROR(FIND("5",tblSalaries[[#This Row],[How many hours of a day you work on Excel]])),"",5)</f>
        <v/>
      </c>
      <c r="T670" s="10">
        <f>IF(ISERROR(FIND("6",tblSalaries[[#This Row],[How many hours of a day you work on Excel]])),"",6)</f>
        <v>6</v>
      </c>
      <c r="U670" s="11" t="str">
        <f>IF(ISERROR(FIND("7",tblSalaries[[#This Row],[How many hours of a day you work on Excel]])),"",7)</f>
        <v/>
      </c>
      <c r="V670" s="11" t="str">
        <f>IF(ISERROR(FIND("8",tblSalaries[[#This Row],[How many hours of a day you work on Excel]])),"",8)</f>
        <v/>
      </c>
      <c r="W670" s="11">
        <f>IF(MAX(tblSalaries[[#This Row],[1 hour]:[8 hours]])=0,#N/A,MAX(tblSalaries[[#This Row],[1 hour]:[8 hours]]))</f>
        <v>6</v>
      </c>
      <c r="X670" s="11">
        <f>IF(ISERROR(tblSalaries[[#This Row],[max h]]),1,tblSalaries[[#This Row],[Salary in USD]]/tblSalaries[[#This Row],[max h]]/260)</f>
        <v>10.940793349748169</v>
      </c>
      <c r="Y670" s="11" t="str">
        <f>IF(tblSalaries[[#This Row],[Years of Experience]]="",0,"0")</f>
        <v>0</v>
      </c>
      <c r="Z670"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670" s="11">
        <f>IF(tblSalaries[[#This Row],[Salary in USD]]&lt;1000,1,0)</f>
        <v>0</v>
      </c>
      <c r="AB670" s="11">
        <f>IF(AND(tblSalaries[[#This Row],[Salary in USD]]&gt;1000,tblSalaries[[#This Row],[Salary in USD]]&lt;2000),1,0)</f>
        <v>0</v>
      </c>
    </row>
    <row r="671" spans="2:28" ht="15" customHeight="1">
      <c r="B671" t="s">
        <v>2674</v>
      </c>
      <c r="C671" s="1">
        <v>41055.544421296298</v>
      </c>
      <c r="D671" s="4">
        <v>100000</v>
      </c>
      <c r="E671">
        <v>100000</v>
      </c>
      <c r="F671" t="s">
        <v>82</v>
      </c>
      <c r="G671">
        <f>tblSalaries[[#This Row],[clean Salary (in local currency)]]*VLOOKUP(tblSalaries[[#This Row],[Currency]],tblXrate[],2,FALSE)</f>
        <v>101990.96564026357</v>
      </c>
      <c r="H671" t="s">
        <v>779</v>
      </c>
      <c r="I671" t="s">
        <v>52</v>
      </c>
      <c r="J671" t="s">
        <v>84</v>
      </c>
      <c r="K671" t="str">
        <f>VLOOKUP(tblSalaries[[#This Row],[Where do you work]],tblCountries[[Actual]:[Mapping]],2,FALSE)</f>
        <v>Australia</v>
      </c>
      <c r="L671" t="s">
        <v>25</v>
      </c>
      <c r="M671">
        <v>20</v>
      </c>
      <c r="O671" s="10">
        <f>IF(ISERROR(FIND("1",tblSalaries[[#This Row],[How many hours of a day you work on Excel]])),"",1)</f>
        <v>1</v>
      </c>
      <c r="P671" s="11">
        <f>IF(ISERROR(FIND("2",tblSalaries[[#This Row],[How many hours of a day you work on Excel]])),"",2)</f>
        <v>2</v>
      </c>
      <c r="Q671" s="10" t="str">
        <f>IF(ISERROR(FIND("3",tblSalaries[[#This Row],[How many hours of a day you work on Excel]])),"",3)</f>
        <v/>
      </c>
      <c r="R671" s="10" t="str">
        <f>IF(ISERROR(FIND("4",tblSalaries[[#This Row],[How many hours of a day you work on Excel]])),"",4)</f>
        <v/>
      </c>
      <c r="S671" s="10" t="str">
        <f>IF(ISERROR(FIND("5",tblSalaries[[#This Row],[How many hours of a day you work on Excel]])),"",5)</f>
        <v/>
      </c>
      <c r="T671" s="10" t="str">
        <f>IF(ISERROR(FIND("6",tblSalaries[[#This Row],[How many hours of a day you work on Excel]])),"",6)</f>
        <v/>
      </c>
      <c r="U671" s="11" t="str">
        <f>IF(ISERROR(FIND("7",tblSalaries[[#This Row],[How many hours of a day you work on Excel]])),"",7)</f>
        <v/>
      </c>
      <c r="V671" s="11" t="str">
        <f>IF(ISERROR(FIND("8",tblSalaries[[#This Row],[How many hours of a day you work on Excel]])),"",8)</f>
        <v/>
      </c>
      <c r="W671" s="11">
        <f>IF(MAX(tblSalaries[[#This Row],[1 hour]:[8 hours]])=0,#N/A,MAX(tblSalaries[[#This Row],[1 hour]:[8 hours]]))</f>
        <v>2</v>
      </c>
      <c r="X671" s="11">
        <f>IF(ISERROR(tblSalaries[[#This Row],[max h]]),1,tblSalaries[[#This Row],[Salary in USD]]/tblSalaries[[#This Row],[max h]]/260)</f>
        <v>196.13647238512226</v>
      </c>
      <c r="Y671" s="11" t="str">
        <f>IF(tblSalaries[[#This Row],[Years of Experience]]="",0,"0")</f>
        <v>0</v>
      </c>
      <c r="Z671"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671" s="11">
        <f>IF(tblSalaries[[#This Row],[Salary in USD]]&lt;1000,1,0)</f>
        <v>0</v>
      </c>
      <c r="AB671" s="11">
        <f>IF(AND(tblSalaries[[#This Row],[Salary in USD]]&gt;1000,tblSalaries[[#This Row],[Salary in USD]]&lt;2000),1,0)</f>
        <v>0</v>
      </c>
    </row>
    <row r="672" spans="2:28" ht="15" customHeight="1">
      <c r="B672" t="s">
        <v>2675</v>
      </c>
      <c r="C672" s="1">
        <v>41055.545173611114</v>
      </c>
      <c r="D672" s="4" t="s">
        <v>780</v>
      </c>
      <c r="E672">
        <v>220000</v>
      </c>
      <c r="F672" t="s">
        <v>40</v>
      </c>
      <c r="G672">
        <f>tblSalaries[[#This Row],[clean Salary (in local currency)]]*VLOOKUP(tblSalaries[[#This Row],[Currency]],tblXrate[],2,FALSE)</f>
        <v>3917.7416712373652</v>
      </c>
      <c r="H672" t="s">
        <v>781</v>
      </c>
      <c r="I672" t="s">
        <v>20</v>
      </c>
      <c r="J672" t="s">
        <v>8</v>
      </c>
      <c r="K672" t="str">
        <f>VLOOKUP(tblSalaries[[#This Row],[Where do you work]],tblCountries[[Actual]:[Mapping]],2,FALSE)</f>
        <v>India</v>
      </c>
      <c r="L672" t="s">
        <v>18</v>
      </c>
      <c r="M672">
        <v>3</v>
      </c>
      <c r="O672" s="10" t="str">
        <f>IF(ISERROR(FIND("1",tblSalaries[[#This Row],[How many hours of a day you work on Excel]])),"",1)</f>
        <v/>
      </c>
      <c r="P672" s="11">
        <f>IF(ISERROR(FIND("2",tblSalaries[[#This Row],[How many hours of a day you work on Excel]])),"",2)</f>
        <v>2</v>
      </c>
      <c r="Q672" s="10">
        <f>IF(ISERROR(FIND("3",tblSalaries[[#This Row],[How many hours of a day you work on Excel]])),"",3)</f>
        <v>3</v>
      </c>
      <c r="R672" s="10" t="str">
        <f>IF(ISERROR(FIND("4",tblSalaries[[#This Row],[How many hours of a day you work on Excel]])),"",4)</f>
        <v/>
      </c>
      <c r="S672" s="10" t="str">
        <f>IF(ISERROR(FIND("5",tblSalaries[[#This Row],[How many hours of a day you work on Excel]])),"",5)</f>
        <v/>
      </c>
      <c r="T672" s="10" t="str">
        <f>IF(ISERROR(FIND("6",tblSalaries[[#This Row],[How many hours of a day you work on Excel]])),"",6)</f>
        <v/>
      </c>
      <c r="U672" s="11" t="str">
        <f>IF(ISERROR(FIND("7",tblSalaries[[#This Row],[How many hours of a day you work on Excel]])),"",7)</f>
        <v/>
      </c>
      <c r="V672" s="11" t="str">
        <f>IF(ISERROR(FIND("8",tblSalaries[[#This Row],[How many hours of a day you work on Excel]])),"",8)</f>
        <v/>
      </c>
      <c r="W672" s="11">
        <f>IF(MAX(tblSalaries[[#This Row],[1 hour]:[8 hours]])=0,#N/A,MAX(tblSalaries[[#This Row],[1 hour]:[8 hours]]))</f>
        <v>3</v>
      </c>
      <c r="X672" s="11">
        <f>IF(ISERROR(tblSalaries[[#This Row],[max h]]),1,tblSalaries[[#This Row],[Salary in USD]]/tblSalaries[[#This Row],[max h]]/260)</f>
        <v>5.0227457323555962</v>
      </c>
      <c r="Y672" s="11" t="str">
        <f>IF(tblSalaries[[#This Row],[Years of Experience]]="",0,"0")</f>
        <v>0</v>
      </c>
      <c r="Z672"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1..3</v>
      </c>
      <c r="AA672" s="11">
        <f>IF(tblSalaries[[#This Row],[Salary in USD]]&lt;1000,1,0)</f>
        <v>0</v>
      </c>
      <c r="AB672" s="11">
        <f>IF(AND(tblSalaries[[#This Row],[Salary in USD]]&gt;1000,tblSalaries[[#This Row],[Salary in USD]]&lt;2000),1,0)</f>
        <v>0</v>
      </c>
    </row>
    <row r="673" spans="2:28" ht="15" customHeight="1">
      <c r="B673" t="s">
        <v>2676</v>
      </c>
      <c r="C673" s="1">
        <v>41055.547673611109</v>
      </c>
      <c r="D673" s="4">
        <v>52000</v>
      </c>
      <c r="E673">
        <v>52000</v>
      </c>
      <c r="F673" t="s">
        <v>6</v>
      </c>
      <c r="G673">
        <f>tblSalaries[[#This Row],[clean Salary (in local currency)]]*VLOOKUP(tblSalaries[[#This Row],[Currency]],tblXrate[],2,FALSE)</f>
        <v>52000</v>
      </c>
      <c r="H673" t="s">
        <v>782</v>
      </c>
      <c r="I673" t="s">
        <v>67</v>
      </c>
      <c r="J673" t="s">
        <v>15</v>
      </c>
      <c r="K673" t="str">
        <f>VLOOKUP(tblSalaries[[#This Row],[Where do you work]],tblCountries[[Actual]:[Mapping]],2,FALSE)</f>
        <v>USA</v>
      </c>
      <c r="L673" t="s">
        <v>9</v>
      </c>
      <c r="M673">
        <v>18</v>
      </c>
      <c r="O673" s="10" t="str">
        <f>IF(ISERROR(FIND("1",tblSalaries[[#This Row],[How many hours of a day you work on Excel]])),"",1)</f>
        <v/>
      </c>
      <c r="P673" s="11" t="str">
        <f>IF(ISERROR(FIND("2",tblSalaries[[#This Row],[How many hours of a day you work on Excel]])),"",2)</f>
        <v/>
      </c>
      <c r="Q673" s="10" t="str">
        <f>IF(ISERROR(FIND("3",tblSalaries[[#This Row],[How many hours of a day you work on Excel]])),"",3)</f>
        <v/>
      </c>
      <c r="R673" s="10">
        <f>IF(ISERROR(FIND("4",tblSalaries[[#This Row],[How many hours of a day you work on Excel]])),"",4)</f>
        <v>4</v>
      </c>
      <c r="S673" s="10" t="str">
        <f>IF(ISERROR(FIND("5",tblSalaries[[#This Row],[How many hours of a day you work on Excel]])),"",5)</f>
        <v/>
      </c>
      <c r="T673" s="10">
        <f>IF(ISERROR(FIND("6",tblSalaries[[#This Row],[How many hours of a day you work on Excel]])),"",6)</f>
        <v>6</v>
      </c>
      <c r="U673" s="11" t="str">
        <f>IF(ISERROR(FIND("7",tblSalaries[[#This Row],[How many hours of a day you work on Excel]])),"",7)</f>
        <v/>
      </c>
      <c r="V673" s="11" t="str">
        <f>IF(ISERROR(FIND("8",tblSalaries[[#This Row],[How many hours of a day you work on Excel]])),"",8)</f>
        <v/>
      </c>
      <c r="W673" s="11">
        <f>IF(MAX(tblSalaries[[#This Row],[1 hour]:[8 hours]])=0,#N/A,MAX(tblSalaries[[#This Row],[1 hour]:[8 hours]]))</f>
        <v>6</v>
      </c>
      <c r="X673" s="11">
        <f>IF(ISERROR(tblSalaries[[#This Row],[max h]]),1,tblSalaries[[#This Row],[Salary in USD]]/tblSalaries[[#This Row],[max h]]/260)</f>
        <v>33.333333333333329</v>
      </c>
      <c r="Y673" s="11" t="str">
        <f>IF(tblSalaries[[#This Row],[Years of Experience]]="",0,"0")</f>
        <v>0</v>
      </c>
      <c r="Z673"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673" s="11">
        <f>IF(tblSalaries[[#This Row],[Salary in USD]]&lt;1000,1,0)</f>
        <v>0</v>
      </c>
      <c r="AB673" s="11">
        <f>IF(AND(tblSalaries[[#This Row],[Salary in USD]]&gt;1000,tblSalaries[[#This Row],[Salary in USD]]&lt;2000),1,0)</f>
        <v>0</v>
      </c>
    </row>
    <row r="674" spans="2:28" ht="15" customHeight="1">
      <c r="B674" t="s">
        <v>2677</v>
      </c>
      <c r="C674" s="1">
        <v>41055.549317129633</v>
      </c>
      <c r="D674" s="4" t="s">
        <v>783</v>
      </c>
      <c r="E674">
        <v>260000</v>
      </c>
      <c r="F674" t="s">
        <v>40</v>
      </c>
      <c r="G674">
        <f>tblSalaries[[#This Row],[clean Salary (in local currency)]]*VLOOKUP(tblSalaries[[#This Row],[Currency]],tblXrate[],2,FALSE)</f>
        <v>4630.058338735068</v>
      </c>
      <c r="H674" t="s">
        <v>20</v>
      </c>
      <c r="I674" t="s">
        <v>20</v>
      </c>
      <c r="J674" t="s">
        <v>8</v>
      </c>
      <c r="K674" t="str">
        <f>VLOOKUP(tblSalaries[[#This Row],[Where do you work]],tblCountries[[Actual]:[Mapping]],2,FALSE)</f>
        <v>India</v>
      </c>
      <c r="L674" t="s">
        <v>9</v>
      </c>
      <c r="M674">
        <v>2</v>
      </c>
      <c r="O674" s="10" t="str">
        <f>IF(ISERROR(FIND("1",tblSalaries[[#This Row],[How many hours of a day you work on Excel]])),"",1)</f>
        <v/>
      </c>
      <c r="P674" s="11" t="str">
        <f>IF(ISERROR(FIND("2",tblSalaries[[#This Row],[How many hours of a day you work on Excel]])),"",2)</f>
        <v/>
      </c>
      <c r="Q674" s="10" t="str">
        <f>IF(ISERROR(FIND("3",tblSalaries[[#This Row],[How many hours of a day you work on Excel]])),"",3)</f>
        <v/>
      </c>
      <c r="R674" s="10">
        <f>IF(ISERROR(FIND("4",tblSalaries[[#This Row],[How many hours of a day you work on Excel]])),"",4)</f>
        <v>4</v>
      </c>
      <c r="S674" s="10" t="str">
        <f>IF(ISERROR(FIND("5",tblSalaries[[#This Row],[How many hours of a day you work on Excel]])),"",5)</f>
        <v/>
      </c>
      <c r="T674" s="10">
        <f>IF(ISERROR(FIND("6",tblSalaries[[#This Row],[How many hours of a day you work on Excel]])),"",6)</f>
        <v>6</v>
      </c>
      <c r="U674" s="11" t="str">
        <f>IF(ISERROR(FIND("7",tblSalaries[[#This Row],[How many hours of a day you work on Excel]])),"",7)</f>
        <v/>
      </c>
      <c r="V674" s="11" t="str">
        <f>IF(ISERROR(FIND("8",tblSalaries[[#This Row],[How many hours of a day you work on Excel]])),"",8)</f>
        <v/>
      </c>
      <c r="W674" s="11">
        <f>IF(MAX(tblSalaries[[#This Row],[1 hour]:[8 hours]])=0,#N/A,MAX(tblSalaries[[#This Row],[1 hour]:[8 hours]]))</f>
        <v>6</v>
      </c>
      <c r="X674" s="11">
        <f>IF(ISERROR(tblSalaries[[#This Row],[max h]]),1,tblSalaries[[#This Row],[Salary in USD]]/tblSalaries[[#This Row],[max h]]/260)</f>
        <v>2.9679861145737614</v>
      </c>
      <c r="Y674" s="11" t="str">
        <f>IF(tblSalaries[[#This Row],[Years of Experience]]="",0,"0")</f>
        <v>0</v>
      </c>
      <c r="Z674"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1..3</v>
      </c>
      <c r="AA674" s="11">
        <f>IF(tblSalaries[[#This Row],[Salary in USD]]&lt;1000,1,0)</f>
        <v>0</v>
      </c>
      <c r="AB674" s="11">
        <f>IF(AND(tblSalaries[[#This Row],[Salary in USD]]&gt;1000,tblSalaries[[#This Row],[Salary in USD]]&lt;2000),1,0)</f>
        <v>0</v>
      </c>
    </row>
    <row r="675" spans="2:28" ht="15" customHeight="1">
      <c r="B675" t="s">
        <v>2678</v>
      </c>
      <c r="C675" s="1">
        <v>41055.550555555557</v>
      </c>
      <c r="D675" s="4" t="s">
        <v>784</v>
      </c>
      <c r="E675">
        <v>120000</v>
      </c>
      <c r="F675" t="s">
        <v>40</v>
      </c>
      <c r="G675">
        <f>tblSalaries[[#This Row],[clean Salary (in local currency)]]*VLOOKUP(tblSalaries[[#This Row],[Currency]],tblXrate[],2,FALSE)</f>
        <v>2136.9500024931081</v>
      </c>
      <c r="H675" t="s">
        <v>153</v>
      </c>
      <c r="I675" t="s">
        <v>20</v>
      </c>
      <c r="J675" t="s">
        <v>8</v>
      </c>
      <c r="K675" t="str">
        <f>VLOOKUP(tblSalaries[[#This Row],[Where do you work]],tblCountries[[Actual]:[Mapping]],2,FALSE)</f>
        <v>India</v>
      </c>
      <c r="L675" t="s">
        <v>18</v>
      </c>
      <c r="M675">
        <v>3</v>
      </c>
      <c r="O675" s="10" t="str">
        <f>IF(ISERROR(FIND("1",tblSalaries[[#This Row],[How many hours of a day you work on Excel]])),"",1)</f>
        <v/>
      </c>
      <c r="P675" s="11">
        <f>IF(ISERROR(FIND("2",tblSalaries[[#This Row],[How many hours of a day you work on Excel]])),"",2)</f>
        <v>2</v>
      </c>
      <c r="Q675" s="10">
        <f>IF(ISERROR(FIND("3",tblSalaries[[#This Row],[How many hours of a day you work on Excel]])),"",3)</f>
        <v>3</v>
      </c>
      <c r="R675" s="10" t="str">
        <f>IF(ISERROR(FIND("4",tblSalaries[[#This Row],[How many hours of a day you work on Excel]])),"",4)</f>
        <v/>
      </c>
      <c r="S675" s="10" t="str">
        <f>IF(ISERROR(FIND("5",tblSalaries[[#This Row],[How many hours of a day you work on Excel]])),"",5)</f>
        <v/>
      </c>
      <c r="T675" s="10" t="str">
        <f>IF(ISERROR(FIND("6",tblSalaries[[#This Row],[How many hours of a day you work on Excel]])),"",6)</f>
        <v/>
      </c>
      <c r="U675" s="11" t="str">
        <f>IF(ISERROR(FIND("7",tblSalaries[[#This Row],[How many hours of a day you work on Excel]])),"",7)</f>
        <v/>
      </c>
      <c r="V675" s="11" t="str">
        <f>IF(ISERROR(FIND("8",tblSalaries[[#This Row],[How many hours of a day you work on Excel]])),"",8)</f>
        <v/>
      </c>
      <c r="W675" s="11">
        <f>IF(MAX(tblSalaries[[#This Row],[1 hour]:[8 hours]])=0,#N/A,MAX(tblSalaries[[#This Row],[1 hour]:[8 hours]]))</f>
        <v>3</v>
      </c>
      <c r="X675" s="11">
        <f>IF(ISERROR(tblSalaries[[#This Row],[max h]]),1,tblSalaries[[#This Row],[Salary in USD]]/tblSalaries[[#This Row],[max h]]/260)</f>
        <v>2.7396794903757797</v>
      </c>
      <c r="Y675" s="11" t="str">
        <f>IF(tblSalaries[[#This Row],[Years of Experience]]="",0,"0")</f>
        <v>0</v>
      </c>
      <c r="Z675"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1..3</v>
      </c>
      <c r="AA675" s="11">
        <f>IF(tblSalaries[[#This Row],[Salary in USD]]&lt;1000,1,0)</f>
        <v>0</v>
      </c>
      <c r="AB675" s="11">
        <f>IF(AND(tblSalaries[[#This Row],[Salary in USD]]&gt;1000,tblSalaries[[#This Row],[Salary in USD]]&lt;2000),1,0)</f>
        <v>0</v>
      </c>
    </row>
    <row r="676" spans="2:28" ht="15" customHeight="1">
      <c r="B676" t="s">
        <v>2679</v>
      </c>
      <c r="C676" s="1">
        <v>41055.553020833337</v>
      </c>
      <c r="D676" s="4">
        <v>13000</v>
      </c>
      <c r="E676">
        <v>13000</v>
      </c>
      <c r="F676" t="s">
        <v>6</v>
      </c>
      <c r="G676">
        <f>tblSalaries[[#This Row],[clean Salary (in local currency)]]*VLOOKUP(tblSalaries[[#This Row],[Currency]],tblXrate[],2,FALSE)</f>
        <v>13000</v>
      </c>
      <c r="H676" t="s">
        <v>20</v>
      </c>
      <c r="I676" t="s">
        <v>20</v>
      </c>
      <c r="J676" t="s">
        <v>8</v>
      </c>
      <c r="K676" t="str">
        <f>VLOOKUP(tblSalaries[[#This Row],[Where do you work]],tblCountries[[Actual]:[Mapping]],2,FALSE)</f>
        <v>India</v>
      </c>
      <c r="L676" t="s">
        <v>25</v>
      </c>
      <c r="M676">
        <v>4</v>
      </c>
      <c r="O676" s="10">
        <f>IF(ISERROR(FIND("1",tblSalaries[[#This Row],[How many hours of a day you work on Excel]])),"",1)</f>
        <v>1</v>
      </c>
      <c r="P676" s="11">
        <f>IF(ISERROR(FIND("2",tblSalaries[[#This Row],[How many hours of a day you work on Excel]])),"",2)</f>
        <v>2</v>
      </c>
      <c r="Q676" s="10" t="str">
        <f>IF(ISERROR(FIND("3",tblSalaries[[#This Row],[How many hours of a day you work on Excel]])),"",3)</f>
        <v/>
      </c>
      <c r="R676" s="10" t="str">
        <f>IF(ISERROR(FIND("4",tblSalaries[[#This Row],[How many hours of a day you work on Excel]])),"",4)</f>
        <v/>
      </c>
      <c r="S676" s="10" t="str">
        <f>IF(ISERROR(FIND("5",tblSalaries[[#This Row],[How many hours of a day you work on Excel]])),"",5)</f>
        <v/>
      </c>
      <c r="T676" s="10" t="str">
        <f>IF(ISERROR(FIND("6",tblSalaries[[#This Row],[How many hours of a day you work on Excel]])),"",6)</f>
        <v/>
      </c>
      <c r="U676" s="11" t="str">
        <f>IF(ISERROR(FIND("7",tblSalaries[[#This Row],[How many hours of a day you work on Excel]])),"",7)</f>
        <v/>
      </c>
      <c r="V676" s="11" t="str">
        <f>IF(ISERROR(FIND("8",tblSalaries[[#This Row],[How many hours of a day you work on Excel]])),"",8)</f>
        <v/>
      </c>
      <c r="W676" s="11">
        <f>IF(MAX(tblSalaries[[#This Row],[1 hour]:[8 hours]])=0,#N/A,MAX(tblSalaries[[#This Row],[1 hour]:[8 hours]]))</f>
        <v>2</v>
      </c>
      <c r="X676" s="11">
        <f>IF(ISERROR(tblSalaries[[#This Row],[max h]]),1,tblSalaries[[#This Row],[Salary in USD]]/tblSalaries[[#This Row],[max h]]/260)</f>
        <v>25</v>
      </c>
      <c r="Y676" s="11" t="str">
        <f>IF(tblSalaries[[#This Row],[Years of Experience]]="",0,"0")</f>
        <v>0</v>
      </c>
      <c r="Z676"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676" s="11">
        <f>IF(tblSalaries[[#This Row],[Salary in USD]]&lt;1000,1,0)</f>
        <v>0</v>
      </c>
      <c r="AB676" s="11">
        <f>IF(AND(tblSalaries[[#This Row],[Salary in USD]]&gt;1000,tblSalaries[[#This Row],[Salary in USD]]&lt;2000),1,0)</f>
        <v>0</v>
      </c>
    </row>
    <row r="677" spans="2:28" ht="15" customHeight="1">
      <c r="B677" t="s">
        <v>2680</v>
      </c>
      <c r="C677" s="1">
        <v>41055.553888888891</v>
      </c>
      <c r="D677" s="4" t="s">
        <v>785</v>
      </c>
      <c r="E677">
        <v>144000</v>
      </c>
      <c r="F677" t="s">
        <v>40</v>
      </c>
      <c r="G677">
        <f>tblSalaries[[#This Row],[clean Salary (in local currency)]]*VLOOKUP(tblSalaries[[#This Row],[Currency]],tblXrate[],2,FALSE)</f>
        <v>2564.3400029917298</v>
      </c>
      <c r="H677" t="s">
        <v>786</v>
      </c>
      <c r="I677" t="s">
        <v>52</v>
      </c>
      <c r="J677" t="s">
        <v>8</v>
      </c>
      <c r="K677" t="str">
        <f>VLOOKUP(tblSalaries[[#This Row],[Where do you work]],tblCountries[[Actual]:[Mapping]],2,FALSE)</f>
        <v>India</v>
      </c>
      <c r="L677" t="s">
        <v>18</v>
      </c>
      <c r="M677">
        <v>7</v>
      </c>
      <c r="O677" s="10" t="str">
        <f>IF(ISERROR(FIND("1",tblSalaries[[#This Row],[How many hours of a day you work on Excel]])),"",1)</f>
        <v/>
      </c>
      <c r="P677" s="11">
        <f>IF(ISERROR(FIND("2",tblSalaries[[#This Row],[How many hours of a day you work on Excel]])),"",2)</f>
        <v>2</v>
      </c>
      <c r="Q677" s="10">
        <f>IF(ISERROR(FIND("3",tblSalaries[[#This Row],[How many hours of a day you work on Excel]])),"",3)</f>
        <v>3</v>
      </c>
      <c r="R677" s="10" t="str">
        <f>IF(ISERROR(FIND("4",tblSalaries[[#This Row],[How many hours of a day you work on Excel]])),"",4)</f>
        <v/>
      </c>
      <c r="S677" s="10" t="str">
        <f>IF(ISERROR(FIND("5",tblSalaries[[#This Row],[How many hours of a day you work on Excel]])),"",5)</f>
        <v/>
      </c>
      <c r="T677" s="10" t="str">
        <f>IF(ISERROR(FIND("6",tblSalaries[[#This Row],[How many hours of a day you work on Excel]])),"",6)</f>
        <v/>
      </c>
      <c r="U677" s="11" t="str">
        <f>IF(ISERROR(FIND("7",tblSalaries[[#This Row],[How many hours of a day you work on Excel]])),"",7)</f>
        <v/>
      </c>
      <c r="V677" s="11" t="str">
        <f>IF(ISERROR(FIND("8",tblSalaries[[#This Row],[How many hours of a day you work on Excel]])),"",8)</f>
        <v/>
      </c>
      <c r="W677" s="11">
        <f>IF(MAX(tblSalaries[[#This Row],[1 hour]:[8 hours]])=0,#N/A,MAX(tblSalaries[[#This Row],[1 hour]:[8 hours]]))</f>
        <v>3</v>
      </c>
      <c r="X677" s="11">
        <f>IF(ISERROR(tblSalaries[[#This Row],[max h]]),1,tblSalaries[[#This Row],[Salary in USD]]/tblSalaries[[#This Row],[max h]]/260)</f>
        <v>3.2876153884509356</v>
      </c>
      <c r="Y677" s="11" t="str">
        <f>IF(tblSalaries[[#This Row],[Years of Experience]]="",0,"0")</f>
        <v>0</v>
      </c>
      <c r="Z677"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677" s="11">
        <f>IF(tblSalaries[[#This Row],[Salary in USD]]&lt;1000,1,0)</f>
        <v>0</v>
      </c>
      <c r="AB677" s="11">
        <f>IF(AND(tblSalaries[[#This Row],[Salary in USD]]&gt;1000,tblSalaries[[#This Row],[Salary in USD]]&lt;2000),1,0)</f>
        <v>0</v>
      </c>
    </row>
    <row r="678" spans="2:28" ht="15" customHeight="1">
      <c r="B678" t="s">
        <v>2681</v>
      </c>
      <c r="C678" s="1">
        <v>41055.554201388892</v>
      </c>
      <c r="D678" s="4" t="s">
        <v>787</v>
      </c>
      <c r="E678">
        <v>1150000</v>
      </c>
      <c r="F678" t="s">
        <v>40</v>
      </c>
      <c r="G678">
        <f>tblSalaries[[#This Row],[clean Salary (in local currency)]]*VLOOKUP(tblSalaries[[#This Row],[Currency]],tblXrate[],2,FALSE)</f>
        <v>20479.104190558952</v>
      </c>
      <c r="H678" t="s">
        <v>788</v>
      </c>
      <c r="I678" t="s">
        <v>52</v>
      </c>
      <c r="J678" t="s">
        <v>8</v>
      </c>
      <c r="K678" t="str">
        <f>VLOOKUP(tblSalaries[[#This Row],[Where do you work]],tblCountries[[Actual]:[Mapping]],2,FALSE)</f>
        <v>India</v>
      </c>
      <c r="L678" t="s">
        <v>18</v>
      </c>
      <c r="M678">
        <v>7</v>
      </c>
      <c r="O678" s="10" t="str">
        <f>IF(ISERROR(FIND("1",tblSalaries[[#This Row],[How many hours of a day you work on Excel]])),"",1)</f>
        <v/>
      </c>
      <c r="P678" s="11">
        <f>IF(ISERROR(FIND("2",tblSalaries[[#This Row],[How many hours of a day you work on Excel]])),"",2)</f>
        <v>2</v>
      </c>
      <c r="Q678" s="10">
        <f>IF(ISERROR(FIND("3",tblSalaries[[#This Row],[How many hours of a day you work on Excel]])),"",3)</f>
        <v>3</v>
      </c>
      <c r="R678" s="10" t="str">
        <f>IF(ISERROR(FIND("4",tblSalaries[[#This Row],[How many hours of a day you work on Excel]])),"",4)</f>
        <v/>
      </c>
      <c r="S678" s="10" t="str">
        <f>IF(ISERROR(FIND("5",tblSalaries[[#This Row],[How many hours of a day you work on Excel]])),"",5)</f>
        <v/>
      </c>
      <c r="T678" s="10" t="str">
        <f>IF(ISERROR(FIND("6",tblSalaries[[#This Row],[How many hours of a day you work on Excel]])),"",6)</f>
        <v/>
      </c>
      <c r="U678" s="11" t="str">
        <f>IF(ISERROR(FIND("7",tblSalaries[[#This Row],[How many hours of a day you work on Excel]])),"",7)</f>
        <v/>
      </c>
      <c r="V678" s="11" t="str">
        <f>IF(ISERROR(FIND("8",tblSalaries[[#This Row],[How many hours of a day you work on Excel]])),"",8)</f>
        <v/>
      </c>
      <c r="W678" s="11">
        <f>IF(MAX(tblSalaries[[#This Row],[1 hour]:[8 hours]])=0,#N/A,MAX(tblSalaries[[#This Row],[1 hour]:[8 hours]]))</f>
        <v>3</v>
      </c>
      <c r="X678" s="11">
        <f>IF(ISERROR(tblSalaries[[#This Row],[max h]]),1,tblSalaries[[#This Row],[Salary in USD]]/tblSalaries[[#This Row],[max h]]/260)</f>
        <v>26.255261782767889</v>
      </c>
      <c r="Y678" s="11" t="str">
        <f>IF(tblSalaries[[#This Row],[Years of Experience]]="",0,"0")</f>
        <v>0</v>
      </c>
      <c r="Z678"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678" s="11">
        <f>IF(tblSalaries[[#This Row],[Salary in USD]]&lt;1000,1,0)</f>
        <v>0</v>
      </c>
      <c r="AB678" s="11">
        <f>IF(AND(tblSalaries[[#This Row],[Salary in USD]]&gt;1000,tblSalaries[[#This Row],[Salary in USD]]&lt;2000),1,0)</f>
        <v>0</v>
      </c>
    </row>
    <row r="679" spans="2:28" ht="15" customHeight="1">
      <c r="B679" t="s">
        <v>2682</v>
      </c>
      <c r="C679" s="1">
        <v>41055.554537037038</v>
      </c>
      <c r="D679" s="4" t="s">
        <v>789</v>
      </c>
      <c r="E679">
        <v>33500</v>
      </c>
      <c r="F679" t="s">
        <v>6</v>
      </c>
      <c r="G679">
        <f>tblSalaries[[#This Row],[clean Salary (in local currency)]]*VLOOKUP(tblSalaries[[#This Row],[Currency]],tblXrate[],2,FALSE)</f>
        <v>33500</v>
      </c>
      <c r="H679" t="s">
        <v>790</v>
      </c>
      <c r="I679" t="s">
        <v>310</v>
      </c>
      <c r="J679" t="s">
        <v>359</v>
      </c>
      <c r="K679" t="str">
        <f>VLOOKUP(tblSalaries[[#This Row],[Where do you work]],tblCountries[[Actual]:[Mapping]],2,FALSE)</f>
        <v>Dubai</v>
      </c>
      <c r="L679" t="s">
        <v>25</v>
      </c>
      <c r="M679">
        <v>10</v>
      </c>
      <c r="O679" s="10">
        <f>IF(ISERROR(FIND("1",tblSalaries[[#This Row],[How many hours of a day you work on Excel]])),"",1)</f>
        <v>1</v>
      </c>
      <c r="P679" s="11">
        <f>IF(ISERROR(FIND("2",tblSalaries[[#This Row],[How many hours of a day you work on Excel]])),"",2)</f>
        <v>2</v>
      </c>
      <c r="Q679" s="10" t="str">
        <f>IF(ISERROR(FIND("3",tblSalaries[[#This Row],[How many hours of a day you work on Excel]])),"",3)</f>
        <v/>
      </c>
      <c r="R679" s="10" t="str">
        <f>IF(ISERROR(FIND("4",tblSalaries[[#This Row],[How many hours of a day you work on Excel]])),"",4)</f>
        <v/>
      </c>
      <c r="S679" s="10" t="str">
        <f>IF(ISERROR(FIND("5",tblSalaries[[#This Row],[How many hours of a day you work on Excel]])),"",5)</f>
        <v/>
      </c>
      <c r="T679" s="10" t="str">
        <f>IF(ISERROR(FIND("6",tblSalaries[[#This Row],[How many hours of a day you work on Excel]])),"",6)</f>
        <v/>
      </c>
      <c r="U679" s="11" t="str">
        <f>IF(ISERROR(FIND("7",tblSalaries[[#This Row],[How many hours of a day you work on Excel]])),"",7)</f>
        <v/>
      </c>
      <c r="V679" s="11" t="str">
        <f>IF(ISERROR(FIND("8",tblSalaries[[#This Row],[How many hours of a day you work on Excel]])),"",8)</f>
        <v/>
      </c>
      <c r="W679" s="11">
        <f>IF(MAX(tblSalaries[[#This Row],[1 hour]:[8 hours]])=0,#N/A,MAX(tblSalaries[[#This Row],[1 hour]:[8 hours]]))</f>
        <v>2</v>
      </c>
      <c r="X679" s="11">
        <f>IF(ISERROR(tblSalaries[[#This Row],[max h]]),1,tblSalaries[[#This Row],[Salary in USD]]/tblSalaries[[#This Row],[max h]]/260)</f>
        <v>64.42307692307692</v>
      </c>
      <c r="Y679" s="11" t="str">
        <f>IF(tblSalaries[[#This Row],[Years of Experience]]="",0,"0")</f>
        <v>0</v>
      </c>
      <c r="Z679"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679" s="11">
        <f>IF(tblSalaries[[#This Row],[Salary in USD]]&lt;1000,1,0)</f>
        <v>0</v>
      </c>
      <c r="AB679" s="11">
        <f>IF(AND(tblSalaries[[#This Row],[Salary in USD]]&gt;1000,tblSalaries[[#This Row],[Salary in USD]]&lt;2000),1,0)</f>
        <v>0</v>
      </c>
    </row>
    <row r="680" spans="2:28" ht="15" customHeight="1">
      <c r="B680" t="s">
        <v>2683</v>
      </c>
      <c r="C680" s="1">
        <v>41055.555347222224</v>
      </c>
      <c r="D680" s="4">
        <v>50000</v>
      </c>
      <c r="E680">
        <v>50000</v>
      </c>
      <c r="F680" t="s">
        <v>6</v>
      </c>
      <c r="G680">
        <f>tblSalaries[[#This Row],[clean Salary (in local currency)]]*VLOOKUP(tblSalaries[[#This Row],[Currency]],tblXrate[],2,FALSE)</f>
        <v>50000</v>
      </c>
      <c r="H680" t="s">
        <v>791</v>
      </c>
      <c r="I680" t="s">
        <v>52</v>
      </c>
      <c r="J680" t="s">
        <v>8</v>
      </c>
      <c r="K680" t="str">
        <f>VLOOKUP(tblSalaries[[#This Row],[Where do you work]],tblCountries[[Actual]:[Mapping]],2,FALSE)</f>
        <v>India</v>
      </c>
      <c r="L680" t="s">
        <v>18</v>
      </c>
      <c r="M680">
        <v>20</v>
      </c>
      <c r="O680" s="10" t="str">
        <f>IF(ISERROR(FIND("1",tblSalaries[[#This Row],[How many hours of a day you work on Excel]])),"",1)</f>
        <v/>
      </c>
      <c r="P680" s="11">
        <f>IF(ISERROR(FIND("2",tblSalaries[[#This Row],[How many hours of a day you work on Excel]])),"",2)</f>
        <v>2</v>
      </c>
      <c r="Q680" s="10">
        <f>IF(ISERROR(FIND("3",tblSalaries[[#This Row],[How many hours of a day you work on Excel]])),"",3)</f>
        <v>3</v>
      </c>
      <c r="R680" s="10" t="str">
        <f>IF(ISERROR(FIND("4",tblSalaries[[#This Row],[How many hours of a day you work on Excel]])),"",4)</f>
        <v/>
      </c>
      <c r="S680" s="10" t="str">
        <f>IF(ISERROR(FIND("5",tblSalaries[[#This Row],[How many hours of a day you work on Excel]])),"",5)</f>
        <v/>
      </c>
      <c r="T680" s="10" t="str">
        <f>IF(ISERROR(FIND("6",tblSalaries[[#This Row],[How many hours of a day you work on Excel]])),"",6)</f>
        <v/>
      </c>
      <c r="U680" s="11" t="str">
        <f>IF(ISERROR(FIND("7",tblSalaries[[#This Row],[How many hours of a day you work on Excel]])),"",7)</f>
        <v/>
      </c>
      <c r="V680" s="11" t="str">
        <f>IF(ISERROR(FIND("8",tblSalaries[[#This Row],[How many hours of a day you work on Excel]])),"",8)</f>
        <v/>
      </c>
      <c r="W680" s="11">
        <f>IF(MAX(tblSalaries[[#This Row],[1 hour]:[8 hours]])=0,#N/A,MAX(tblSalaries[[#This Row],[1 hour]:[8 hours]]))</f>
        <v>3</v>
      </c>
      <c r="X680" s="11">
        <f>IF(ISERROR(tblSalaries[[#This Row],[max h]]),1,tblSalaries[[#This Row],[Salary in USD]]/tblSalaries[[#This Row],[max h]]/260)</f>
        <v>64.102564102564102</v>
      </c>
      <c r="Y680" s="11" t="str">
        <f>IF(tblSalaries[[#This Row],[Years of Experience]]="",0,"0")</f>
        <v>0</v>
      </c>
      <c r="Z680"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680" s="11">
        <f>IF(tblSalaries[[#This Row],[Salary in USD]]&lt;1000,1,0)</f>
        <v>0</v>
      </c>
      <c r="AB680" s="11">
        <f>IF(AND(tblSalaries[[#This Row],[Salary in USD]]&gt;1000,tblSalaries[[#This Row],[Salary in USD]]&lt;2000),1,0)</f>
        <v>0</v>
      </c>
    </row>
    <row r="681" spans="2:28" ht="15" customHeight="1">
      <c r="B681" t="s">
        <v>2684</v>
      </c>
      <c r="C681" s="1">
        <v>41055.557442129626</v>
      </c>
      <c r="D681" s="4">
        <v>300000</v>
      </c>
      <c r="E681">
        <v>300000</v>
      </c>
      <c r="F681" t="s">
        <v>40</v>
      </c>
      <c r="G681">
        <f>tblSalaries[[#This Row],[clean Salary (in local currency)]]*VLOOKUP(tblSalaries[[#This Row],[Currency]],tblXrate[],2,FALSE)</f>
        <v>5342.3750062327708</v>
      </c>
      <c r="H681" t="s">
        <v>792</v>
      </c>
      <c r="I681" t="s">
        <v>52</v>
      </c>
      <c r="J681" t="s">
        <v>8</v>
      </c>
      <c r="K681" t="str">
        <f>VLOOKUP(tblSalaries[[#This Row],[Where do you work]],tblCountries[[Actual]:[Mapping]],2,FALSE)</f>
        <v>India</v>
      </c>
      <c r="L681" t="s">
        <v>18</v>
      </c>
      <c r="M681">
        <v>3</v>
      </c>
      <c r="O681" s="10" t="str">
        <f>IF(ISERROR(FIND("1",tblSalaries[[#This Row],[How many hours of a day you work on Excel]])),"",1)</f>
        <v/>
      </c>
      <c r="P681" s="11">
        <f>IF(ISERROR(FIND("2",tblSalaries[[#This Row],[How many hours of a day you work on Excel]])),"",2)</f>
        <v>2</v>
      </c>
      <c r="Q681" s="10">
        <f>IF(ISERROR(FIND("3",tblSalaries[[#This Row],[How many hours of a day you work on Excel]])),"",3)</f>
        <v>3</v>
      </c>
      <c r="R681" s="10" t="str">
        <f>IF(ISERROR(FIND("4",tblSalaries[[#This Row],[How many hours of a day you work on Excel]])),"",4)</f>
        <v/>
      </c>
      <c r="S681" s="10" t="str">
        <f>IF(ISERROR(FIND("5",tblSalaries[[#This Row],[How many hours of a day you work on Excel]])),"",5)</f>
        <v/>
      </c>
      <c r="T681" s="10" t="str">
        <f>IF(ISERROR(FIND("6",tblSalaries[[#This Row],[How many hours of a day you work on Excel]])),"",6)</f>
        <v/>
      </c>
      <c r="U681" s="11" t="str">
        <f>IF(ISERROR(FIND("7",tblSalaries[[#This Row],[How many hours of a day you work on Excel]])),"",7)</f>
        <v/>
      </c>
      <c r="V681" s="11" t="str">
        <f>IF(ISERROR(FIND("8",tblSalaries[[#This Row],[How many hours of a day you work on Excel]])),"",8)</f>
        <v/>
      </c>
      <c r="W681" s="11">
        <f>IF(MAX(tblSalaries[[#This Row],[1 hour]:[8 hours]])=0,#N/A,MAX(tblSalaries[[#This Row],[1 hour]:[8 hours]]))</f>
        <v>3</v>
      </c>
      <c r="X681" s="11">
        <f>IF(ISERROR(tblSalaries[[#This Row],[max h]]),1,tblSalaries[[#This Row],[Salary in USD]]/tblSalaries[[#This Row],[max h]]/260)</f>
        <v>6.8491987259394493</v>
      </c>
      <c r="Y681" s="11" t="str">
        <f>IF(tblSalaries[[#This Row],[Years of Experience]]="",0,"0")</f>
        <v>0</v>
      </c>
      <c r="Z681"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1..3</v>
      </c>
      <c r="AA681" s="11">
        <f>IF(tblSalaries[[#This Row],[Salary in USD]]&lt;1000,1,0)</f>
        <v>0</v>
      </c>
      <c r="AB681" s="11">
        <f>IF(AND(tblSalaries[[#This Row],[Salary in USD]]&gt;1000,tblSalaries[[#This Row],[Salary in USD]]&lt;2000),1,0)</f>
        <v>0</v>
      </c>
    </row>
    <row r="682" spans="2:28" ht="15" customHeight="1">
      <c r="B682" t="s">
        <v>2685</v>
      </c>
      <c r="C682" s="1">
        <v>41055.558391203704</v>
      </c>
      <c r="D682" s="4" t="s">
        <v>793</v>
      </c>
      <c r="E682">
        <v>648000</v>
      </c>
      <c r="F682" t="s">
        <v>40</v>
      </c>
      <c r="G682">
        <f>tblSalaries[[#This Row],[clean Salary (in local currency)]]*VLOOKUP(tblSalaries[[#This Row],[Currency]],tblXrate[],2,FALSE)</f>
        <v>11539.530013462785</v>
      </c>
      <c r="H682" t="s">
        <v>794</v>
      </c>
      <c r="I682" t="s">
        <v>20</v>
      </c>
      <c r="J682" t="s">
        <v>8</v>
      </c>
      <c r="K682" t="str">
        <f>VLOOKUP(tblSalaries[[#This Row],[Where do you work]],tblCountries[[Actual]:[Mapping]],2,FALSE)</f>
        <v>India</v>
      </c>
      <c r="L682" t="s">
        <v>13</v>
      </c>
      <c r="M682">
        <v>2</v>
      </c>
      <c r="O682" s="10" t="str">
        <f>IF(ISERROR(FIND("1",tblSalaries[[#This Row],[How many hours of a day you work on Excel]])),"",1)</f>
        <v/>
      </c>
      <c r="P682" s="11" t="str">
        <f>IF(ISERROR(FIND("2",tblSalaries[[#This Row],[How many hours of a day you work on Excel]])),"",2)</f>
        <v/>
      </c>
      <c r="Q682" s="10" t="str">
        <f>IF(ISERROR(FIND("3",tblSalaries[[#This Row],[How many hours of a day you work on Excel]])),"",3)</f>
        <v/>
      </c>
      <c r="R682" s="10" t="str">
        <f>IF(ISERROR(FIND("4",tblSalaries[[#This Row],[How many hours of a day you work on Excel]])),"",4)</f>
        <v/>
      </c>
      <c r="S682" s="10" t="str">
        <f>IF(ISERROR(FIND("5",tblSalaries[[#This Row],[How many hours of a day you work on Excel]])),"",5)</f>
        <v/>
      </c>
      <c r="T682" s="10" t="str">
        <f>IF(ISERROR(FIND("6",tblSalaries[[#This Row],[How many hours of a day you work on Excel]])),"",6)</f>
        <v/>
      </c>
      <c r="U682" s="11" t="str">
        <f>IF(ISERROR(FIND("7",tblSalaries[[#This Row],[How many hours of a day you work on Excel]])),"",7)</f>
        <v/>
      </c>
      <c r="V682" s="11">
        <f>IF(ISERROR(FIND("8",tblSalaries[[#This Row],[How many hours of a day you work on Excel]])),"",8)</f>
        <v>8</v>
      </c>
      <c r="W682" s="11">
        <f>IF(MAX(tblSalaries[[#This Row],[1 hour]:[8 hours]])=0,#N/A,MAX(tblSalaries[[#This Row],[1 hour]:[8 hours]]))</f>
        <v>8</v>
      </c>
      <c r="X682" s="11">
        <f>IF(ISERROR(tblSalaries[[#This Row],[max h]]),1,tblSalaries[[#This Row],[Salary in USD]]/tblSalaries[[#This Row],[max h]]/260)</f>
        <v>5.5478509680109545</v>
      </c>
      <c r="Y682" s="11" t="str">
        <f>IF(tblSalaries[[#This Row],[Years of Experience]]="",0,"0")</f>
        <v>0</v>
      </c>
      <c r="Z682"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1..3</v>
      </c>
      <c r="AA682" s="11">
        <f>IF(tblSalaries[[#This Row],[Salary in USD]]&lt;1000,1,0)</f>
        <v>0</v>
      </c>
      <c r="AB682" s="11">
        <f>IF(AND(tblSalaries[[#This Row],[Salary in USD]]&gt;1000,tblSalaries[[#This Row],[Salary in USD]]&lt;2000),1,0)</f>
        <v>0</v>
      </c>
    </row>
    <row r="683" spans="2:28" ht="15" customHeight="1">
      <c r="B683" t="s">
        <v>2686</v>
      </c>
      <c r="C683" s="1">
        <v>41055.558495370373</v>
      </c>
      <c r="D683" s="4">
        <v>7000</v>
      </c>
      <c r="E683">
        <v>7000</v>
      </c>
      <c r="F683" t="s">
        <v>6</v>
      </c>
      <c r="G683">
        <f>tblSalaries[[#This Row],[clean Salary (in local currency)]]*VLOOKUP(tblSalaries[[#This Row],[Currency]],tblXrate[],2,FALSE)</f>
        <v>7000</v>
      </c>
      <c r="H683" t="s">
        <v>795</v>
      </c>
      <c r="I683" t="s">
        <v>52</v>
      </c>
      <c r="J683" t="s">
        <v>8</v>
      </c>
      <c r="K683" t="str">
        <f>VLOOKUP(tblSalaries[[#This Row],[Where do you work]],tblCountries[[Actual]:[Mapping]],2,FALSE)</f>
        <v>India</v>
      </c>
      <c r="L683" t="s">
        <v>9</v>
      </c>
      <c r="M683">
        <v>23</v>
      </c>
      <c r="O683" s="10" t="str">
        <f>IF(ISERROR(FIND("1",tblSalaries[[#This Row],[How many hours of a day you work on Excel]])),"",1)</f>
        <v/>
      </c>
      <c r="P683" s="11" t="str">
        <f>IF(ISERROR(FIND("2",tblSalaries[[#This Row],[How many hours of a day you work on Excel]])),"",2)</f>
        <v/>
      </c>
      <c r="Q683" s="10" t="str">
        <f>IF(ISERROR(FIND("3",tblSalaries[[#This Row],[How many hours of a day you work on Excel]])),"",3)</f>
        <v/>
      </c>
      <c r="R683" s="10">
        <f>IF(ISERROR(FIND("4",tblSalaries[[#This Row],[How many hours of a day you work on Excel]])),"",4)</f>
        <v>4</v>
      </c>
      <c r="S683" s="10" t="str">
        <f>IF(ISERROR(FIND("5",tblSalaries[[#This Row],[How many hours of a day you work on Excel]])),"",5)</f>
        <v/>
      </c>
      <c r="T683" s="10">
        <f>IF(ISERROR(FIND("6",tblSalaries[[#This Row],[How many hours of a day you work on Excel]])),"",6)</f>
        <v>6</v>
      </c>
      <c r="U683" s="11" t="str">
        <f>IF(ISERROR(FIND("7",tblSalaries[[#This Row],[How many hours of a day you work on Excel]])),"",7)</f>
        <v/>
      </c>
      <c r="V683" s="11" t="str">
        <f>IF(ISERROR(FIND("8",tblSalaries[[#This Row],[How many hours of a day you work on Excel]])),"",8)</f>
        <v/>
      </c>
      <c r="W683" s="11">
        <f>IF(MAX(tblSalaries[[#This Row],[1 hour]:[8 hours]])=0,#N/A,MAX(tblSalaries[[#This Row],[1 hour]:[8 hours]]))</f>
        <v>6</v>
      </c>
      <c r="X683" s="11">
        <f>IF(ISERROR(tblSalaries[[#This Row],[max h]]),1,tblSalaries[[#This Row],[Salary in USD]]/tblSalaries[[#This Row],[max h]]/260)</f>
        <v>4.4871794871794872</v>
      </c>
      <c r="Y683" s="11" t="str">
        <f>IF(tblSalaries[[#This Row],[Years of Experience]]="",0,"0")</f>
        <v>0</v>
      </c>
      <c r="Z683"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683" s="11">
        <f>IF(tblSalaries[[#This Row],[Salary in USD]]&lt;1000,1,0)</f>
        <v>0</v>
      </c>
      <c r="AB683" s="11">
        <f>IF(AND(tblSalaries[[#This Row],[Salary in USD]]&gt;1000,tblSalaries[[#This Row],[Salary in USD]]&lt;2000),1,0)</f>
        <v>0</v>
      </c>
    </row>
    <row r="684" spans="2:28" ht="15" customHeight="1">
      <c r="B684" t="s">
        <v>2687</v>
      </c>
      <c r="C684" s="1">
        <v>41055.558749999997</v>
      </c>
      <c r="D684" s="4">
        <v>380000</v>
      </c>
      <c r="E684">
        <v>380000</v>
      </c>
      <c r="F684" t="s">
        <v>40</v>
      </c>
      <c r="G684">
        <f>tblSalaries[[#This Row],[clean Salary (in local currency)]]*VLOOKUP(tblSalaries[[#This Row],[Currency]],tblXrate[],2,FALSE)</f>
        <v>6767.0083412281756</v>
      </c>
      <c r="H684" t="s">
        <v>796</v>
      </c>
      <c r="I684" t="s">
        <v>3999</v>
      </c>
      <c r="J684" t="s">
        <v>8</v>
      </c>
      <c r="K684" t="str">
        <f>VLOOKUP(tblSalaries[[#This Row],[Where do you work]],tblCountries[[Actual]:[Mapping]],2,FALSE)</f>
        <v>India</v>
      </c>
      <c r="L684" t="s">
        <v>18</v>
      </c>
      <c r="M684">
        <v>6</v>
      </c>
      <c r="O684" s="10" t="str">
        <f>IF(ISERROR(FIND("1",tblSalaries[[#This Row],[How many hours of a day you work on Excel]])),"",1)</f>
        <v/>
      </c>
      <c r="P684" s="11">
        <f>IF(ISERROR(FIND("2",tblSalaries[[#This Row],[How many hours of a day you work on Excel]])),"",2)</f>
        <v>2</v>
      </c>
      <c r="Q684" s="10">
        <f>IF(ISERROR(FIND("3",tblSalaries[[#This Row],[How many hours of a day you work on Excel]])),"",3)</f>
        <v>3</v>
      </c>
      <c r="R684" s="10" t="str">
        <f>IF(ISERROR(FIND("4",tblSalaries[[#This Row],[How many hours of a day you work on Excel]])),"",4)</f>
        <v/>
      </c>
      <c r="S684" s="10" t="str">
        <f>IF(ISERROR(FIND("5",tblSalaries[[#This Row],[How many hours of a day you work on Excel]])),"",5)</f>
        <v/>
      </c>
      <c r="T684" s="10" t="str">
        <f>IF(ISERROR(FIND("6",tblSalaries[[#This Row],[How many hours of a day you work on Excel]])),"",6)</f>
        <v/>
      </c>
      <c r="U684" s="11" t="str">
        <f>IF(ISERROR(FIND("7",tblSalaries[[#This Row],[How many hours of a day you work on Excel]])),"",7)</f>
        <v/>
      </c>
      <c r="V684" s="11" t="str">
        <f>IF(ISERROR(FIND("8",tblSalaries[[#This Row],[How many hours of a day you work on Excel]])),"",8)</f>
        <v/>
      </c>
      <c r="W684" s="11">
        <f>IF(MAX(tblSalaries[[#This Row],[1 hour]:[8 hours]])=0,#N/A,MAX(tblSalaries[[#This Row],[1 hour]:[8 hours]]))</f>
        <v>3</v>
      </c>
      <c r="X684" s="11">
        <f>IF(ISERROR(tblSalaries[[#This Row],[max h]]),1,tblSalaries[[#This Row],[Salary in USD]]/tblSalaries[[#This Row],[max h]]/260)</f>
        <v>8.6756517195233016</v>
      </c>
      <c r="Y684" s="11" t="str">
        <f>IF(tblSalaries[[#This Row],[Years of Experience]]="",0,"0")</f>
        <v>0</v>
      </c>
      <c r="Z684"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684" s="11">
        <f>IF(tblSalaries[[#This Row],[Salary in USD]]&lt;1000,1,0)</f>
        <v>0</v>
      </c>
      <c r="AB684" s="11">
        <f>IF(AND(tblSalaries[[#This Row],[Salary in USD]]&gt;1000,tblSalaries[[#This Row],[Salary in USD]]&lt;2000),1,0)</f>
        <v>0</v>
      </c>
    </row>
    <row r="685" spans="2:28" ht="15" customHeight="1">
      <c r="B685" t="s">
        <v>2688</v>
      </c>
      <c r="C685" s="1">
        <v>41055.561944444446</v>
      </c>
      <c r="D685" s="4" t="s">
        <v>797</v>
      </c>
      <c r="E685">
        <v>3000</v>
      </c>
      <c r="F685" t="s">
        <v>6</v>
      </c>
      <c r="G685">
        <f>tblSalaries[[#This Row],[clean Salary (in local currency)]]*VLOOKUP(tblSalaries[[#This Row],[Currency]],tblXrate[],2,FALSE)</f>
        <v>3000</v>
      </c>
      <c r="H685" t="s">
        <v>798</v>
      </c>
      <c r="I685" t="s">
        <v>356</v>
      </c>
      <c r="J685" t="s">
        <v>799</v>
      </c>
      <c r="K685" t="str">
        <f>VLOOKUP(tblSalaries[[#This Row],[Where do you work]],tblCountries[[Actual]:[Mapping]],2,FALSE)</f>
        <v>Cambodia</v>
      </c>
      <c r="L685" t="s">
        <v>18</v>
      </c>
      <c r="M685">
        <v>2</v>
      </c>
      <c r="O685" s="10" t="str">
        <f>IF(ISERROR(FIND("1",tblSalaries[[#This Row],[How many hours of a day you work on Excel]])),"",1)</f>
        <v/>
      </c>
      <c r="P685" s="11">
        <f>IF(ISERROR(FIND("2",tblSalaries[[#This Row],[How many hours of a day you work on Excel]])),"",2)</f>
        <v>2</v>
      </c>
      <c r="Q685" s="10">
        <f>IF(ISERROR(FIND("3",tblSalaries[[#This Row],[How many hours of a day you work on Excel]])),"",3)</f>
        <v>3</v>
      </c>
      <c r="R685" s="10" t="str">
        <f>IF(ISERROR(FIND("4",tblSalaries[[#This Row],[How many hours of a day you work on Excel]])),"",4)</f>
        <v/>
      </c>
      <c r="S685" s="10" t="str">
        <f>IF(ISERROR(FIND("5",tblSalaries[[#This Row],[How many hours of a day you work on Excel]])),"",5)</f>
        <v/>
      </c>
      <c r="T685" s="10" t="str">
        <f>IF(ISERROR(FIND("6",tblSalaries[[#This Row],[How many hours of a day you work on Excel]])),"",6)</f>
        <v/>
      </c>
      <c r="U685" s="11" t="str">
        <f>IF(ISERROR(FIND("7",tblSalaries[[#This Row],[How many hours of a day you work on Excel]])),"",7)</f>
        <v/>
      </c>
      <c r="V685" s="11" t="str">
        <f>IF(ISERROR(FIND("8",tblSalaries[[#This Row],[How many hours of a day you work on Excel]])),"",8)</f>
        <v/>
      </c>
      <c r="W685" s="11">
        <f>IF(MAX(tblSalaries[[#This Row],[1 hour]:[8 hours]])=0,#N/A,MAX(tblSalaries[[#This Row],[1 hour]:[8 hours]]))</f>
        <v>3</v>
      </c>
      <c r="X685" s="11">
        <f>IF(ISERROR(tblSalaries[[#This Row],[max h]]),1,tblSalaries[[#This Row],[Salary in USD]]/tblSalaries[[#This Row],[max h]]/260)</f>
        <v>3.8461538461538463</v>
      </c>
      <c r="Y685" s="11" t="str">
        <f>IF(tblSalaries[[#This Row],[Years of Experience]]="",0,"0")</f>
        <v>0</v>
      </c>
      <c r="Z685"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1..3</v>
      </c>
      <c r="AA685" s="11">
        <f>IF(tblSalaries[[#This Row],[Salary in USD]]&lt;1000,1,0)</f>
        <v>0</v>
      </c>
      <c r="AB685" s="11">
        <f>IF(AND(tblSalaries[[#This Row],[Salary in USD]]&gt;1000,tblSalaries[[#This Row],[Salary in USD]]&lt;2000),1,0)</f>
        <v>0</v>
      </c>
    </row>
    <row r="686" spans="2:28" ht="15" customHeight="1">
      <c r="B686" t="s">
        <v>2689</v>
      </c>
      <c r="C686" s="1">
        <v>41055.562210648146</v>
      </c>
      <c r="D686" s="4" t="s">
        <v>800</v>
      </c>
      <c r="E686">
        <v>250000</v>
      </c>
      <c r="F686" t="s">
        <v>40</v>
      </c>
      <c r="G686">
        <f>tblSalaries[[#This Row],[clean Salary (in local currency)]]*VLOOKUP(tblSalaries[[#This Row],[Currency]],tblXrate[],2,FALSE)</f>
        <v>4451.9791718606421</v>
      </c>
      <c r="H686" t="s">
        <v>801</v>
      </c>
      <c r="I686" t="s">
        <v>3999</v>
      </c>
      <c r="J686" t="s">
        <v>8</v>
      </c>
      <c r="K686" t="str">
        <f>VLOOKUP(tblSalaries[[#This Row],[Where do you work]],tblCountries[[Actual]:[Mapping]],2,FALSE)</f>
        <v>India</v>
      </c>
      <c r="L686" t="s">
        <v>13</v>
      </c>
      <c r="M686">
        <v>4</v>
      </c>
      <c r="O686" s="10" t="str">
        <f>IF(ISERROR(FIND("1",tblSalaries[[#This Row],[How many hours of a day you work on Excel]])),"",1)</f>
        <v/>
      </c>
      <c r="P686" s="11" t="str">
        <f>IF(ISERROR(FIND("2",tblSalaries[[#This Row],[How many hours of a day you work on Excel]])),"",2)</f>
        <v/>
      </c>
      <c r="Q686" s="10" t="str">
        <f>IF(ISERROR(FIND("3",tblSalaries[[#This Row],[How many hours of a day you work on Excel]])),"",3)</f>
        <v/>
      </c>
      <c r="R686" s="10" t="str">
        <f>IF(ISERROR(FIND("4",tblSalaries[[#This Row],[How many hours of a day you work on Excel]])),"",4)</f>
        <v/>
      </c>
      <c r="S686" s="10" t="str">
        <f>IF(ISERROR(FIND("5",tblSalaries[[#This Row],[How many hours of a day you work on Excel]])),"",5)</f>
        <v/>
      </c>
      <c r="T686" s="10" t="str">
        <f>IF(ISERROR(FIND("6",tblSalaries[[#This Row],[How many hours of a day you work on Excel]])),"",6)</f>
        <v/>
      </c>
      <c r="U686" s="11" t="str">
        <f>IF(ISERROR(FIND("7",tblSalaries[[#This Row],[How many hours of a day you work on Excel]])),"",7)</f>
        <v/>
      </c>
      <c r="V686" s="11">
        <f>IF(ISERROR(FIND("8",tblSalaries[[#This Row],[How many hours of a day you work on Excel]])),"",8)</f>
        <v>8</v>
      </c>
      <c r="W686" s="11">
        <f>IF(MAX(tblSalaries[[#This Row],[1 hour]:[8 hours]])=0,#N/A,MAX(tblSalaries[[#This Row],[1 hour]:[8 hours]]))</f>
        <v>8</v>
      </c>
      <c r="X686" s="11">
        <f>IF(ISERROR(tblSalaries[[#This Row],[max h]]),1,tblSalaries[[#This Row],[Salary in USD]]/tblSalaries[[#This Row],[max h]]/260)</f>
        <v>2.1403746018560779</v>
      </c>
      <c r="Y686" s="11" t="str">
        <f>IF(tblSalaries[[#This Row],[Years of Experience]]="",0,"0")</f>
        <v>0</v>
      </c>
      <c r="Z686"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686" s="11">
        <f>IF(tblSalaries[[#This Row],[Salary in USD]]&lt;1000,1,0)</f>
        <v>0</v>
      </c>
      <c r="AB686" s="11">
        <f>IF(AND(tblSalaries[[#This Row],[Salary in USD]]&gt;1000,tblSalaries[[#This Row],[Salary in USD]]&lt;2000),1,0)</f>
        <v>0</v>
      </c>
    </row>
    <row r="687" spans="2:28" ht="15" customHeight="1">
      <c r="B687" t="s">
        <v>2690</v>
      </c>
      <c r="C687" s="1">
        <v>41055.563425925924</v>
      </c>
      <c r="D687" s="4" t="s">
        <v>802</v>
      </c>
      <c r="E687">
        <v>150000</v>
      </c>
      <c r="F687" t="s">
        <v>40</v>
      </c>
      <c r="G687">
        <f>tblSalaries[[#This Row],[clean Salary (in local currency)]]*VLOOKUP(tblSalaries[[#This Row],[Currency]],tblXrate[],2,FALSE)</f>
        <v>2671.1875031163854</v>
      </c>
      <c r="H687" t="s">
        <v>803</v>
      </c>
      <c r="I687" t="s">
        <v>4001</v>
      </c>
      <c r="J687" t="s">
        <v>8</v>
      </c>
      <c r="K687" t="str">
        <f>VLOOKUP(tblSalaries[[#This Row],[Where do you work]],tblCountries[[Actual]:[Mapping]],2,FALSE)</f>
        <v>India</v>
      </c>
      <c r="L687" t="s">
        <v>9</v>
      </c>
      <c r="M687">
        <v>4.5</v>
      </c>
      <c r="O687" s="10" t="str">
        <f>IF(ISERROR(FIND("1",tblSalaries[[#This Row],[How many hours of a day you work on Excel]])),"",1)</f>
        <v/>
      </c>
      <c r="P687" s="11" t="str">
        <f>IF(ISERROR(FIND("2",tblSalaries[[#This Row],[How many hours of a day you work on Excel]])),"",2)</f>
        <v/>
      </c>
      <c r="Q687" s="10" t="str">
        <f>IF(ISERROR(FIND("3",tblSalaries[[#This Row],[How many hours of a day you work on Excel]])),"",3)</f>
        <v/>
      </c>
      <c r="R687" s="10">
        <f>IF(ISERROR(FIND("4",tblSalaries[[#This Row],[How many hours of a day you work on Excel]])),"",4)</f>
        <v>4</v>
      </c>
      <c r="S687" s="10" t="str">
        <f>IF(ISERROR(FIND("5",tblSalaries[[#This Row],[How many hours of a day you work on Excel]])),"",5)</f>
        <v/>
      </c>
      <c r="T687" s="10">
        <f>IF(ISERROR(FIND("6",tblSalaries[[#This Row],[How many hours of a day you work on Excel]])),"",6)</f>
        <v>6</v>
      </c>
      <c r="U687" s="11" t="str">
        <f>IF(ISERROR(FIND("7",tblSalaries[[#This Row],[How many hours of a day you work on Excel]])),"",7)</f>
        <v/>
      </c>
      <c r="V687" s="11" t="str">
        <f>IF(ISERROR(FIND("8",tblSalaries[[#This Row],[How many hours of a day you work on Excel]])),"",8)</f>
        <v/>
      </c>
      <c r="W687" s="11">
        <f>IF(MAX(tblSalaries[[#This Row],[1 hour]:[8 hours]])=0,#N/A,MAX(tblSalaries[[#This Row],[1 hour]:[8 hours]]))</f>
        <v>6</v>
      </c>
      <c r="X687" s="11">
        <f>IF(ISERROR(tblSalaries[[#This Row],[max h]]),1,tblSalaries[[#This Row],[Salary in USD]]/tblSalaries[[#This Row],[max h]]/260)</f>
        <v>1.7122996814848623</v>
      </c>
      <c r="Y687" s="11" t="str">
        <f>IF(tblSalaries[[#This Row],[Years of Experience]]="",0,"0")</f>
        <v>0</v>
      </c>
      <c r="Z687"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687" s="11">
        <f>IF(tblSalaries[[#This Row],[Salary in USD]]&lt;1000,1,0)</f>
        <v>0</v>
      </c>
      <c r="AB687" s="11">
        <f>IF(AND(tblSalaries[[#This Row],[Salary in USD]]&gt;1000,tblSalaries[[#This Row],[Salary in USD]]&lt;2000),1,0)</f>
        <v>0</v>
      </c>
    </row>
    <row r="688" spans="2:28" ht="15" customHeight="1">
      <c r="B688" t="s">
        <v>2691</v>
      </c>
      <c r="C688" s="1">
        <v>41055.567939814813</v>
      </c>
      <c r="D688" s="4">
        <v>278400</v>
      </c>
      <c r="E688">
        <v>278400</v>
      </c>
      <c r="F688" t="s">
        <v>40</v>
      </c>
      <c r="G688">
        <f>tblSalaries[[#This Row],[clean Salary (in local currency)]]*VLOOKUP(tblSalaries[[#This Row],[Currency]],tblXrate[],2,FALSE)</f>
        <v>4957.7240057840108</v>
      </c>
      <c r="H688" t="s">
        <v>804</v>
      </c>
      <c r="I688" t="s">
        <v>52</v>
      </c>
      <c r="J688" t="s">
        <v>8</v>
      </c>
      <c r="K688" t="str">
        <f>VLOOKUP(tblSalaries[[#This Row],[Where do you work]],tblCountries[[Actual]:[Mapping]],2,FALSE)</f>
        <v>India</v>
      </c>
      <c r="L688" t="s">
        <v>9</v>
      </c>
      <c r="M688">
        <v>5</v>
      </c>
      <c r="O688" s="10" t="str">
        <f>IF(ISERROR(FIND("1",tblSalaries[[#This Row],[How many hours of a day you work on Excel]])),"",1)</f>
        <v/>
      </c>
      <c r="P688" s="11" t="str">
        <f>IF(ISERROR(FIND("2",tblSalaries[[#This Row],[How many hours of a day you work on Excel]])),"",2)</f>
        <v/>
      </c>
      <c r="Q688" s="10" t="str">
        <f>IF(ISERROR(FIND("3",tblSalaries[[#This Row],[How many hours of a day you work on Excel]])),"",3)</f>
        <v/>
      </c>
      <c r="R688" s="10">
        <f>IF(ISERROR(FIND("4",tblSalaries[[#This Row],[How many hours of a day you work on Excel]])),"",4)</f>
        <v>4</v>
      </c>
      <c r="S688" s="10" t="str">
        <f>IF(ISERROR(FIND("5",tblSalaries[[#This Row],[How many hours of a day you work on Excel]])),"",5)</f>
        <v/>
      </c>
      <c r="T688" s="10">
        <f>IF(ISERROR(FIND("6",tblSalaries[[#This Row],[How many hours of a day you work on Excel]])),"",6)</f>
        <v>6</v>
      </c>
      <c r="U688" s="11" t="str">
        <f>IF(ISERROR(FIND("7",tblSalaries[[#This Row],[How many hours of a day you work on Excel]])),"",7)</f>
        <v/>
      </c>
      <c r="V688" s="11" t="str">
        <f>IF(ISERROR(FIND("8",tblSalaries[[#This Row],[How many hours of a day you work on Excel]])),"",8)</f>
        <v/>
      </c>
      <c r="W688" s="11">
        <f>IF(MAX(tblSalaries[[#This Row],[1 hour]:[8 hours]])=0,#N/A,MAX(tblSalaries[[#This Row],[1 hour]:[8 hours]]))</f>
        <v>6</v>
      </c>
      <c r="X688" s="11">
        <f>IF(ISERROR(tblSalaries[[#This Row],[max h]]),1,tblSalaries[[#This Row],[Salary in USD]]/tblSalaries[[#This Row],[max h]]/260)</f>
        <v>3.1780282088359044</v>
      </c>
      <c r="Y688" s="11" t="str">
        <f>IF(tblSalaries[[#This Row],[Years of Experience]]="",0,"0")</f>
        <v>0</v>
      </c>
      <c r="Z688"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688" s="11">
        <f>IF(tblSalaries[[#This Row],[Salary in USD]]&lt;1000,1,0)</f>
        <v>0</v>
      </c>
      <c r="AB688" s="11">
        <f>IF(AND(tblSalaries[[#This Row],[Salary in USD]]&gt;1000,tblSalaries[[#This Row],[Salary in USD]]&lt;2000),1,0)</f>
        <v>0</v>
      </c>
    </row>
    <row r="689" spans="2:28" ht="15" customHeight="1">
      <c r="B689" t="s">
        <v>2692</v>
      </c>
      <c r="C689" s="1">
        <v>41055.571076388886</v>
      </c>
      <c r="D689" s="4">
        <v>180000</v>
      </c>
      <c r="E689">
        <v>180000</v>
      </c>
      <c r="F689" t="s">
        <v>40</v>
      </c>
      <c r="G689">
        <f>tblSalaries[[#This Row],[clean Salary (in local currency)]]*VLOOKUP(tblSalaries[[#This Row],[Currency]],tblXrate[],2,FALSE)</f>
        <v>3205.4250037396623</v>
      </c>
      <c r="H689" t="s">
        <v>805</v>
      </c>
      <c r="I689" t="s">
        <v>310</v>
      </c>
      <c r="J689" t="s">
        <v>8</v>
      </c>
      <c r="K689" t="str">
        <f>VLOOKUP(tblSalaries[[#This Row],[Where do you work]],tblCountries[[Actual]:[Mapping]],2,FALSE)</f>
        <v>India</v>
      </c>
      <c r="L689" t="s">
        <v>18</v>
      </c>
      <c r="M689">
        <v>14</v>
      </c>
      <c r="O689" s="10" t="str">
        <f>IF(ISERROR(FIND("1",tblSalaries[[#This Row],[How many hours of a day you work on Excel]])),"",1)</f>
        <v/>
      </c>
      <c r="P689" s="11">
        <f>IF(ISERROR(FIND("2",tblSalaries[[#This Row],[How many hours of a day you work on Excel]])),"",2)</f>
        <v>2</v>
      </c>
      <c r="Q689" s="10">
        <f>IF(ISERROR(FIND("3",tblSalaries[[#This Row],[How many hours of a day you work on Excel]])),"",3)</f>
        <v>3</v>
      </c>
      <c r="R689" s="10" t="str">
        <f>IF(ISERROR(FIND("4",tblSalaries[[#This Row],[How many hours of a day you work on Excel]])),"",4)</f>
        <v/>
      </c>
      <c r="S689" s="10" t="str">
        <f>IF(ISERROR(FIND("5",tblSalaries[[#This Row],[How many hours of a day you work on Excel]])),"",5)</f>
        <v/>
      </c>
      <c r="T689" s="10" t="str">
        <f>IF(ISERROR(FIND("6",tblSalaries[[#This Row],[How many hours of a day you work on Excel]])),"",6)</f>
        <v/>
      </c>
      <c r="U689" s="11" t="str">
        <f>IF(ISERROR(FIND("7",tblSalaries[[#This Row],[How many hours of a day you work on Excel]])),"",7)</f>
        <v/>
      </c>
      <c r="V689" s="11" t="str">
        <f>IF(ISERROR(FIND("8",tblSalaries[[#This Row],[How many hours of a day you work on Excel]])),"",8)</f>
        <v/>
      </c>
      <c r="W689" s="11">
        <f>IF(MAX(tblSalaries[[#This Row],[1 hour]:[8 hours]])=0,#N/A,MAX(tblSalaries[[#This Row],[1 hour]:[8 hours]]))</f>
        <v>3</v>
      </c>
      <c r="X689" s="11">
        <f>IF(ISERROR(tblSalaries[[#This Row],[max h]]),1,tblSalaries[[#This Row],[Salary in USD]]/tblSalaries[[#This Row],[max h]]/260)</f>
        <v>4.1095192355636696</v>
      </c>
      <c r="Y689" s="11" t="str">
        <f>IF(tblSalaries[[#This Row],[Years of Experience]]="",0,"0")</f>
        <v>0</v>
      </c>
      <c r="Z689"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689" s="11">
        <f>IF(tblSalaries[[#This Row],[Salary in USD]]&lt;1000,1,0)</f>
        <v>0</v>
      </c>
      <c r="AB689" s="11">
        <f>IF(AND(tblSalaries[[#This Row],[Salary in USD]]&gt;1000,tblSalaries[[#This Row],[Salary in USD]]&lt;2000),1,0)</f>
        <v>0</v>
      </c>
    </row>
    <row r="690" spans="2:28" ht="15" customHeight="1">
      <c r="B690" t="s">
        <v>2693</v>
      </c>
      <c r="C690" s="1">
        <v>41055.571504629632</v>
      </c>
      <c r="D690" s="4">
        <v>800000</v>
      </c>
      <c r="E690">
        <v>800000</v>
      </c>
      <c r="F690" t="s">
        <v>40</v>
      </c>
      <c r="G690">
        <f>tblSalaries[[#This Row],[clean Salary (in local currency)]]*VLOOKUP(tblSalaries[[#This Row],[Currency]],tblXrate[],2,FALSE)</f>
        <v>14246.333349954055</v>
      </c>
      <c r="H690" t="s">
        <v>52</v>
      </c>
      <c r="I690" t="s">
        <v>52</v>
      </c>
      <c r="J690" t="s">
        <v>8</v>
      </c>
      <c r="K690" t="str">
        <f>VLOOKUP(tblSalaries[[#This Row],[Where do you work]],tblCountries[[Actual]:[Mapping]],2,FALSE)</f>
        <v>India</v>
      </c>
      <c r="L690" t="s">
        <v>9</v>
      </c>
      <c r="M690">
        <v>7</v>
      </c>
      <c r="O690" s="10" t="str">
        <f>IF(ISERROR(FIND("1",tblSalaries[[#This Row],[How many hours of a day you work on Excel]])),"",1)</f>
        <v/>
      </c>
      <c r="P690" s="11" t="str">
        <f>IF(ISERROR(FIND("2",tblSalaries[[#This Row],[How many hours of a day you work on Excel]])),"",2)</f>
        <v/>
      </c>
      <c r="Q690" s="10" t="str">
        <f>IF(ISERROR(FIND("3",tblSalaries[[#This Row],[How many hours of a day you work on Excel]])),"",3)</f>
        <v/>
      </c>
      <c r="R690" s="10">
        <f>IF(ISERROR(FIND("4",tblSalaries[[#This Row],[How many hours of a day you work on Excel]])),"",4)</f>
        <v>4</v>
      </c>
      <c r="S690" s="10" t="str">
        <f>IF(ISERROR(FIND("5",tblSalaries[[#This Row],[How many hours of a day you work on Excel]])),"",5)</f>
        <v/>
      </c>
      <c r="T690" s="10">
        <f>IF(ISERROR(FIND("6",tblSalaries[[#This Row],[How many hours of a day you work on Excel]])),"",6)</f>
        <v>6</v>
      </c>
      <c r="U690" s="11" t="str">
        <f>IF(ISERROR(FIND("7",tblSalaries[[#This Row],[How many hours of a day you work on Excel]])),"",7)</f>
        <v/>
      </c>
      <c r="V690" s="11" t="str">
        <f>IF(ISERROR(FIND("8",tblSalaries[[#This Row],[How many hours of a day you work on Excel]])),"",8)</f>
        <v/>
      </c>
      <c r="W690" s="11">
        <f>IF(MAX(tblSalaries[[#This Row],[1 hour]:[8 hours]])=0,#N/A,MAX(tblSalaries[[#This Row],[1 hour]:[8 hours]]))</f>
        <v>6</v>
      </c>
      <c r="X690" s="11">
        <f>IF(ISERROR(tblSalaries[[#This Row],[max h]]),1,tblSalaries[[#This Row],[Salary in USD]]/tblSalaries[[#This Row],[max h]]/260)</f>
        <v>9.1322649679192658</v>
      </c>
      <c r="Y690" s="11" t="str">
        <f>IF(tblSalaries[[#This Row],[Years of Experience]]="",0,"0")</f>
        <v>0</v>
      </c>
      <c r="Z690"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690" s="11">
        <f>IF(tblSalaries[[#This Row],[Salary in USD]]&lt;1000,1,0)</f>
        <v>0</v>
      </c>
      <c r="AB690" s="11">
        <f>IF(AND(tblSalaries[[#This Row],[Salary in USD]]&gt;1000,tblSalaries[[#This Row],[Salary in USD]]&lt;2000),1,0)</f>
        <v>0</v>
      </c>
    </row>
    <row r="691" spans="2:28" ht="15" customHeight="1">
      <c r="B691" t="s">
        <v>2694</v>
      </c>
      <c r="C691" s="1">
        <v>41055.572835648149</v>
      </c>
      <c r="D691" s="4" t="s">
        <v>806</v>
      </c>
      <c r="E691">
        <v>300000</v>
      </c>
      <c r="F691" t="s">
        <v>40</v>
      </c>
      <c r="G691">
        <f>tblSalaries[[#This Row],[clean Salary (in local currency)]]*VLOOKUP(tblSalaries[[#This Row],[Currency]],tblXrate[],2,FALSE)</f>
        <v>5342.3750062327708</v>
      </c>
      <c r="H691" t="s">
        <v>20</v>
      </c>
      <c r="I691" t="s">
        <v>20</v>
      </c>
      <c r="J691" t="s">
        <v>8</v>
      </c>
      <c r="K691" t="str">
        <f>VLOOKUP(tblSalaries[[#This Row],[Where do you work]],tblCountries[[Actual]:[Mapping]],2,FALSE)</f>
        <v>India</v>
      </c>
      <c r="L691" t="s">
        <v>13</v>
      </c>
      <c r="M691">
        <v>7</v>
      </c>
      <c r="O691" s="10" t="str">
        <f>IF(ISERROR(FIND("1",tblSalaries[[#This Row],[How many hours of a day you work on Excel]])),"",1)</f>
        <v/>
      </c>
      <c r="P691" s="11" t="str">
        <f>IF(ISERROR(FIND("2",tblSalaries[[#This Row],[How many hours of a day you work on Excel]])),"",2)</f>
        <v/>
      </c>
      <c r="Q691" s="10" t="str">
        <f>IF(ISERROR(FIND("3",tblSalaries[[#This Row],[How many hours of a day you work on Excel]])),"",3)</f>
        <v/>
      </c>
      <c r="R691" s="10" t="str">
        <f>IF(ISERROR(FIND("4",tblSalaries[[#This Row],[How many hours of a day you work on Excel]])),"",4)</f>
        <v/>
      </c>
      <c r="S691" s="10" t="str">
        <f>IF(ISERROR(FIND("5",tblSalaries[[#This Row],[How many hours of a day you work on Excel]])),"",5)</f>
        <v/>
      </c>
      <c r="T691" s="10" t="str">
        <f>IF(ISERROR(FIND("6",tblSalaries[[#This Row],[How many hours of a day you work on Excel]])),"",6)</f>
        <v/>
      </c>
      <c r="U691" s="11" t="str">
        <f>IF(ISERROR(FIND("7",tblSalaries[[#This Row],[How many hours of a day you work on Excel]])),"",7)</f>
        <v/>
      </c>
      <c r="V691" s="11">
        <f>IF(ISERROR(FIND("8",tblSalaries[[#This Row],[How many hours of a day you work on Excel]])),"",8)</f>
        <v>8</v>
      </c>
      <c r="W691" s="11">
        <f>IF(MAX(tblSalaries[[#This Row],[1 hour]:[8 hours]])=0,#N/A,MAX(tblSalaries[[#This Row],[1 hour]:[8 hours]]))</f>
        <v>8</v>
      </c>
      <c r="X691" s="11">
        <f>IF(ISERROR(tblSalaries[[#This Row],[max h]]),1,tblSalaries[[#This Row],[Salary in USD]]/tblSalaries[[#This Row],[max h]]/260)</f>
        <v>2.5684495222272936</v>
      </c>
      <c r="Y691" s="11" t="str">
        <f>IF(tblSalaries[[#This Row],[Years of Experience]]="",0,"0")</f>
        <v>0</v>
      </c>
      <c r="Z691"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691" s="11">
        <f>IF(tblSalaries[[#This Row],[Salary in USD]]&lt;1000,1,0)</f>
        <v>0</v>
      </c>
      <c r="AB691" s="11">
        <f>IF(AND(tblSalaries[[#This Row],[Salary in USD]]&gt;1000,tblSalaries[[#This Row],[Salary in USD]]&lt;2000),1,0)</f>
        <v>0</v>
      </c>
    </row>
    <row r="692" spans="2:28" ht="15" customHeight="1">
      <c r="B692" t="s">
        <v>2695</v>
      </c>
      <c r="C692" s="1">
        <v>41055.574212962965</v>
      </c>
      <c r="D692" s="4" t="s">
        <v>807</v>
      </c>
      <c r="E692">
        <v>370000</v>
      </c>
      <c r="F692" t="s">
        <v>40</v>
      </c>
      <c r="G692">
        <f>tblSalaries[[#This Row],[clean Salary (in local currency)]]*VLOOKUP(tblSalaries[[#This Row],[Currency]],tblXrate[],2,FALSE)</f>
        <v>6588.9291743537506</v>
      </c>
      <c r="H692" t="s">
        <v>386</v>
      </c>
      <c r="I692" t="s">
        <v>20</v>
      </c>
      <c r="J692" t="s">
        <v>8</v>
      </c>
      <c r="K692" t="str">
        <f>VLOOKUP(tblSalaries[[#This Row],[Where do you work]],tblCountries[[Actual]:[Mapping]],2,FALSE)</f>
        <v>India</v>
      </c>
      <c r="L692" t="s">
        <v>13</v>
      </c>
      <c r="M692">
        <v>2</v>
      </c>
      <c r="O692" s="10" t="str">
        <f>IF(ISERROR(FIND("1",tblSalaries[[#This Row],[How many hours of a day you work on Excel]])),"",1)</f>
        <v/>
      </c>
      <c r="P692" s="11" t="str">
        <f>IF(ISERROR(FIND("2",tblSalaries[[#This Row],[How many hours of a day you work on Excel]])),"",2)</f>
        <v/>
      </c>
      <c r="Q692" s="10" t="str">
        <f>IF(ISERROR(FIND("3",tblSalaries[[#This Row],[How many hours of a day you work on Excel]])),"",3)</f>
        <v/>
      </c>
      <c r="R692" s="10" t="str">
        <f>IF(ISERROR(FIND("4",tblSalaries[[#This Row],[How many hours of a day you work on Excel]])),"",4)</f>
        <v/>
      </c>
      <c r="S692" s="10" t="str">
        <f>IF(ISERROR(FIND("5",tblSalaries[[#This Row],[How many hours of a day you work on Excel]])),"",5)</f>
        <v/>
      </c>
      <c r="T692" s="10" t="str">
        <f>IF(ISERROR(FIND("6",tblSalaries[[#This Row],[How many hours of a day you work on Excel]])),"",6)</f>
        <v/>
      </c>
      <c r="U692" s="11" t="str">
        <f>IF(ISERROR(FIND("7",tblSalaries[[#This Row],[How many hours of a day you work on Excel]])),"",7)</f>
        <v/>
      </c>
      <c r="V692" s="11">
        <f>IF(ISERROR(FIND("8",tblSalaries[[#This Row],[How many hours of a day you work on Excel]])),"",8)</f>
        <v>8</v>
      </c>
      <c r="W692" s="11">
        <f>IF(MAX(tblSalaries[[#This Row],[1 hour]:[8 hours]])=0,#N/A,MAX(tblSalaries[[#This Row],[1 hour]:[8 hours]]))</f>
        <v>8</v>
      </c>
      <c r="X692" s="11">
        <f>IF(ISERROR(tblSalaries[[#This Row],[max h]]),1,tblSalaries[[#This Row],[Salary in USD]]/tblSalaries[[#This Row],[max h]]/260)</f>
        <v>3.1677544107469955</v>
      </c>
      <c r="Y692" s="11" t="str">
        <f>IF(tblSalaries[[#This Row],[Years of Experience]]="",0,"0")</f>
        <v>0</v>
      </c>
      <c r="Z692"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1..3</v>
      </c>
      <c r="AA692" s="11">
        <f>IF(tblSalaries[[#This Row],[Salary in USD]]&lt;1000,1,0)</f>
        <v>0</v>
      </c>
      <c r="AB692" s="11">
        <f>IF(AND(tblSalaries[[#This Row],[Salary in USD]]&gt;1000,tblSalaries[[#This Row],[Salary in USD]]&lt;2000),1,0)</f>
        <v>0</v>
      </c>
    </row>
    <row r="693" spans="2:28" ht="15" customHeight="1">
      <c r="B693" t="s">
        <v>2696</v>
      </c>
      <c r="C693" s="1">
        <v>41055.574374999997</v>
      </c>
      <c r="D693" s="4" t="s">
        <v>807</v>
      </c>
      <c r="E693">
        <v>370000</v>
      </c>
      <c r="F693" t="s">
        <v>40</v>
      </c>
      <c r="G693">
        <f>tblSalaries[[#This Row],[clean Salary (in local currency)]]*VLOOKUP(tblSalaries[[#This Row],[Currency]],tblXrate[],2,FALSE)</f>
        <v>6588.9291743537506</v>
      </c>
      <c r="H693" t="s">
        <v>386</v>
      </c>
      <c r="I693" t="s">
        <v>20</v>
      </c>
      <c r="J693" t="s">
        <v>8</v>
      </c>
      <c r="K693" t="str">
        <f>VLOOKUP(tblSalaries[[#This Row],[Where do you work]],tblCountries[[Actual]:[Mapping]],2,FALSE)</f>
        <v>India</v>
      </c>
      <c r="L693" t="s">
        <v>13</v>
      </c>
      <c r="M693">
        <v>2</v>
      </c>
      <c r="O693" s="10" t="str">
        <f>IF(ISERROR(FIND("1",tblSalaries[[#This Row],[How many hours of a day you work on Excel]])),"",1)</f>
        <v/>
      </c>
      <c r="P693" s="11" t="str">
        <f>IF(ISERROR(FIND("2",tblSalaries[[#This Row],[How many hours of a day you work on Excel]])),"",2)</f>
        <v/>
      </c>
      <c r="Q693" s="10" t="str">
        <f>IF(ISERROR(FIND("3",tblSalaries[[#This Row],[How many hours of a day you work on Excel]])),"",3)</f>
        <v/>
      </c>
      <c r="R693" s="10" t="str">
        <f>IF(ISERROR(FIND("4",tblSalaries[[#This Row],[How many hours of a day you work on Excel]])),"",4)</f>
        <v/>
      </c>
      <c r="S693" s="10" t="str">
        <f>IF(ISERROR(FIND("5",tblSalaries[[#This Row],[How many hours of a day you work on Excel]])),"",5)</f>
        <v/>
      </c>
      <c r="T693" s="10" t="str">
        <f>IF(ISERROR(FIND("6",tblSalaries[[#This Row],[How many hours of a day you work on Excel]])),"",6)</f>
        <v/>
      </c>
      <c r="U693" s="11" t="str">
        <f>IF(ISERROR(FIND("7",tblSalaries[[#This Row],[How many hours of a day you work on Excel]])),"",7)</f>
        <v/>
      </c>
      <c r="V693" s="11">
        <f>IF(ISERROR(FIND("8",tblSalaries[[#This Row],[How many hours of a day you work on Excel]])),"",8)</f>
        <v>8</v>
      </c>
      <c r="W693" s="11">
        <f>IF(MAX(tblSalaries[[#This Row],[1 hour]:[8 hours]])=0,#N/A,MAX(tblSalaries[[#This Row],[1 hour]:[8 hours]]))</f>
        <v>8</v>
      </c>
      <c r="X693" s="11">
        <f>IF(ISERROR(tblSalaries[[#This Row],[max h]]),1,tblSalaries[[#This Row],[Salary in USD]]/tblSalaries[[#This Row],[max h]]/260)</f>
        <v>3.1677544107469955</v>
      </c>
      <c r="Y693" s="11" t="str">
        <f>IF(tblSalaries[[#This Row],[Years of Experience]]="",0,"0")</f>
        <v>0</v>
      </c>
      <c r="Z693"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1..3</v>
      </c>
      <c r="AA693" s="11">
        <f>IF(tblSalaries[[#This Row],[Salary in USD]]&lt;1000,1,0)</f>
        <v>0</v>
      </c>
      <c r="AB693" s="11">
        <f>IF(AND(tblSalaries[[#This Row],[Salary in USD]]&gt;1000,tblSalaries[[#This Row],[Salary in USD]]&lt;2000),1,0)</f>
        <v>0</v>
      </c>
    </row>
    <row r="694" spans="2:28" ht="15" customHeight="1">
      <c r="B694" t="s">
        <v>2697</v>
      </c>
      <c r="C694" s="1">
        <v>41055.576319444444</v>
      </c>
      <c r="D694" s="4">
        <v>35000</v>
      </c>
      <c r="E694">
        <v>35000</v>
      </c>
      <c r="F694" t="s">
        <v>6</v>
      </c>
      <c r="G694">
        <f>tblSalaries[[#This Row],[clean Salary (in local currency)]]*VLOOKUP(tblSalaries[[#This Row],[Currency]],tblXrate[],2,FALSE)</f>
        <v>35000</v>
      </c>
      <c r="H694" t="s">
        <v>660</v>
      </c>
      <c r="I694" t="s">
        <v>67</v>
      </c>
      <c r="J694" t="s">
        <v>15</v>
      </c>
      <c r="K694" t="str">
        <f>VLOOKUP(tblSalaries[[#This Row],[Where do you work]],tblCountries[[Actual]:[Mapping]],2,FALSE)</f>
        <v>USA</v>
      </c>
      <c r="L694" t="s">
        <v>9</v>
      </c>
      <c r="M694">
        <v>10</v>
      </c>
      <c r="O694" s="10" t="str">
        <f>IF(ISERROR(FIND("1",tblSalaries[[#This Row],[How many hours of a day you work on Excel]])),"",1)</f>
        <v/>
      </c>
      <c r="P694" s="11" t="str">
        <f>IF(ISERROR(FIND("2",tblSalaries[[#This Row],[How many hours of a day you work on Excel]])),"",2)</f>
        <v/>
      </c>
      <c r="Q694" s="10" t="str">
        <f>IF(ISERROR(FIND("3",tblSalaries[[#This Row],[How many hours of a day you work on Excel]])),"",3)</f>
        <v/>
      </c>
      <c r="R694" s="10">
        <f>IF(ISERROR(FIND("4",tblSalaries[[#This Row],[How many hours of a day you work on Excel]])),"",4)</f>
        <v>4</v>
      </c>
      <c r="S694" s="10" t="str">
        <f>IF(ISERROR(FIND("5",tblSalaries[[#This Row],[How many hours of a day you work on Excel]])),"",5)</f>
        <v/>
      </c>
      <c r="T694" s="10">
        <f>IF(ISERROR(FIND("6",tblSalaries[[#This Row],[How many hours of a day you work on Excel]])),"",6)</f>
        <v>6</v>
      </c>
      <c r="U694" s="11" t="str">
        <f>IF(ISERROR(FIND("7",tblSalaries[[#This Row],[How many hours of a day you work on Excel]])),"",7)</f>
        <v/>
      </c>
      <c r="V694" s="11" t="str">
        <f>IF(ISERROR(FIND("8",tblSalaries[[#This Row],[How many hours of a day you work on Excel]])),"",8)</f>
        <v/>
      </c>
      <c r="W694" s="11">
        <f>IF(MAX(tblSalaries[[#This Row],[1 hour]:[8 hours]])=0,#N/A,MAX(tblSalaries[[#This Row],[1 hour]:[8 hours]]))</f>
        <v>6</v>
      </c>
      <c r="X694" s="11">
        <f>IF(ISERROR(tblSalaries[[#This Row],[max h]]),1,tblSalaries[[#This Row],[Salary in USD]]/tblSalaries[[#This Row],[max h]]/260)</f>
        <v>22.435897435897434</v>
      </c>
      <c r="Y694" s="11" t="str">
        <f>IF(tblSalaries[[#This Row],[Years of Experience]]="",0,"0")</f>
        <v>0</v>
      </c>
      <c r="Z694"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694" s="11">
        <f>IF(tblSalaries[[#This Row],[Salary in USD]]&lt;1000,1,0)</f>
        <v>0</v>
      </c>
      <c r="AB694" s="11">
        <f>IF(AND(tblSalaries[[#This Row],[Salary in USD]]&gt;1000,tblSalaries[[#This Row],[Salary in USD]]&lt;2000),1,0)</f>
        <v>0</v>
      </c>
    </row>
    <row r="695" spans="2:28" ht="15" customHeight="1">
      <c r="B695" t="s">
        <v>2698</v>
      </c>
      <c r="C695" s="1">
        <v>41055.581377314818</v>
      </c>
      <c r="D695" s="4">
        <v>720000</v>
      </c>
      <c r="E695">
        <v>720000</v>
      </c>
      <c r="F695" t="s">
        <v>40</v>
      </c>
      <c r="G695">
        <f>tblSalaries[[#This Row],[clean Salary (in local currency)]]*VLOOKUP(tblSalaries[[#This Row],[Currency]],tblXrate[],2,FALSE)</f>
        <v>12821.700014958649</v>
      </c>
      <c r="H695" t="s">
        <v>808</v>
      </c>
      <c r="I695" t="s">
        <v>310</v>
      </c>
      <c r="J695" t="s">
        <v>8</v>
      </c>
      <c r="K695" t="str">
        <f>VLOOKUP(tblSalaries[[#This Row],[Where do you work]],tblCountries[[Actual]:[Mapping]],2,FALSE)</f>
        <v>India</v>
      </c>
      <c r="L695" t="s">
        <v>9</v>
      </c>
      <c r="M695">
        <v>4</v>
      </c>
      <c r="O695" s="10" t="str">
        <f>IF(ISERROR(FIND("1",tblSalaries[[#This Row],[How many hours of a day you work on Excel]])),"",1)</f>
        <v/>
      </c>
      <c r="P695" s="11" t="str">
        <f>IF(ISERROR(FIND("2",tblSalaries[[#This Row],[How many hours of a day you work on Excel]])),"",2)</f>
        <v/>
      </c>
      <c r="Q695" s="10" t="str">
        <f>IF(ISERROR(FIND("3",tblSalaries[[#This Row],[How many hours of a day you work on Excel]])),"",3)</f>
        <v/>
      </c>
      <c r="R695" s="10">
        <f>IF(ISERROR(FIND("4",tblSalaries[[#This Row],[How many hours of a day you work on Excel]])),"",4)</f>
        <v>4</v>
      </c>
      <c r="S695" s="10" t="str">
        <f>IF(ISERROR(FIND("5",tblSalaries[[#This Row],[How many hours of a day you work on Excel]])),"",5)</f>
        <v/>
      </c>
      <c r="T695" s="10">
        <f>IF(ISERROR(FIND("6",tblSalaries[[#This Row],[How many hours of a day you work on Excel]])),"",6)</f>
        <v>6</v>
      </c>
      <c r="U695" s="11" t="str">
        <f>IF(ISERROR(FIND("7",tblSalaries[[#This Row],[How many hours of a day you work on Excel]])),"",7)</f>
        <v/>
      </c>
      <c r="V695" s="11" t="str">
        <f>IF(ISERROR(FIND("8",tblSalaries[[#This Row],[How many hours of a day you work on Excel]])),"",8)</f>
        <v/>
      </c>
      <c r="W695" s="11">
        <f>IF(MAX(tblSalaries[[#This Row],[1 hour]:[8 hours]])=0,#N/A,MAX(tblSalaries[[#This Row],[1 hour]:[8 hours]]))</f>
        <v>6</v>
      </c>
      <c r="X695" s="11">
        <f>IF(ISERROR(tblSalaries[[#This Row],[max h]]),1,tblSalaries[[#This Row],[Salary in USD]]/tblSalaries[[#This Row],[max h]]/260)</f>
        <v>8.2190384711273392</v>
      </c>
      <c r="Y695" s="11" t="str">
        <f>IF(tblSalaries[[#This Row],[Years of Experience]]="",0,"0")</f>
        <v>0</v>
      </c>
      <c r="Z695"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695" s="11">
        <f>IF(tblSalaries[[#This Row],[Salary in USD]]&lt;1000,1,0)</f>
        <v>0</v>
      </c>
      <c r="AB695" s="11">
        <f>IF(AND(tblSalaries[[#This Row],[Salary in USD]]&gt;1000,tblSalaries[[#This Row],[Salary in USD]]&lt;2000),1,0)</f>
        <v>0</v>
      </c>
    </row>
    <row r="696" spans="2:28" ht="15" customHeight="1">
      <c r="B696" t="s">
        <v>2699</v>
      </c>
      <c r="C696" s="1">
        <v>41055.584027777775</v>
      </c>
      <c r="D696" s="4">
        <v>600000</v>
      </c>
      <c r="E696">
        <v>600000</v>
      </c>
      <c r="F696" t="s">
        <v>40</v>
      </c>
      <c r="G696">
        <f>tblSalaries[[#This Row],[clean Salary (in local currency)]]*VLOOKUP(tblSalaries[[#This Row],[Currency]],tblXrate[],2,FALSE)</f>
        <v>10684.750012465542</v>
      </c>
      <c r="H696" t="s">
        <v>809</v>
      </c>
      <c r="I696" t="s">
        <v>52</v>
      </c>
      <c r="J696" t="s">
        <v>8</v>
      </c>
      <c r="K696" t="str">
        <f>VLOOKUP(tblSalaries[[#This Row],[Where do you work]],tblCountries[[Actual]:[Mapping]],2,FALSE)</f>
        <v>India</v>
      </c>
      <c r="L696" t="s">
        <v>25</v>
      </c>
      <c r="M696">
        <v>2</v>
      </c>
      <c r="O696" s="10">
        <f>IF(ISERROR(FIND("1",tblSalaries[[#This Row],[How many hours of a day you work on Excel]])),"",1)</f>
        <v>1</v>
      </c>
      <c r="P696" s="11">
        <f>IF(ISERROR(FIND("2",tblSalaries[[#This Row],[How many hours of a day you work on Excel]])),"",2)</f>
        <v>2</v>
      </c>
      <c r="Q696" s="10" t="str">
        <f>IF(ISERROR(FIND("3",tblSalaries[[#This Row],[How many hours of a day you work on Excel]])),"",3)</f>
        <v/>
      </c>
      <c r="R696" s="10" t="str">
        <f>IF(ISERROR(FIND("4",tblSalaries[[#This Row],[How many hours of a day you work on Excel]])),"",4)</f>
        <v/>
      </c>
      <c r="S696" s="10" t="str">
        <f>IF(ISERROR(FIND("5",tblSalaries[[#This Row],[How many hours of a day you work on Excel]])),"",5)</f>
        <v/>
      </c>
      <c r="T696" s="10" t="str">
        <f>IF(ISERROR(FIND("6",tblSalaries[[#This Row],[How many hours of a day you work on Excel]])),"",6)</f>
        <v/>
      </c>
      <c r="U696" s="11" t="str">
        <f>IF(ISERROR(FIND("7",tblSalaries[[#This Row],[How many hours of a day you work on Excel]])),"",7)</f>
        <v/>
      </c>
      <c r="V696" s="11" t="str">
        <f>IF(ISERROR(FIND("8",tblSalaries[[#This Row],[How many hours of a day you work on Excel]])),"",8)</f>
        <v/>
      </c>
      <c r="W696" s="11">
        <f>IF(MAX(tblSalaries[[#This Row],[1 hour]:[8 hours]])=0,#N/A,MAX(tblSalaries[[#This Row],[1 hour]:[8 hours]]))</f>
        <v>2</v>
      </c>
      <c r="X696" s="11">
        <f>IF(ISERROR(tblSalaries[[#This Row],[max h]]),1,tblSalaries[[#This Row],[Salary in USD]]/tblSalaries[[#This Row],[max h]]/260)</f>
        <v>20.547596177818349</v>
      </c>
      <c r="Y696" s="11" t="str">
        <f>IF(tblSalaries[[#This Row],[Years of Experience]]="",0,"0")</f>
        <v>0</v>
      </c>
      <c r="Z696"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1..3</v>
      </c>
      <c r="AA696" s="11">
        <f>IF(tblSalaries[[#This Row],[Salary in USD]]&lt;1000,1,0)</f>
        <v>0</v>
      </c>
      <c r="AB696" s="11">
        <f>IF(AND(tblSalaries[[#This Row],[Salary in USD]]&gt;1000,tblSalaries[[#This Row],[Salary in USD]]&lt;2000),1,0)</f>
        <v>0</v>
      </c>
    </row>
    <row r="697" spans="2:28" ht="15" customHeight="1">
      <c r="B697" t="s">
        <v>2700</v>
      </c>
      <c r="C697" s="1">
        <v>41055.584131944444</v>
      </c>
      <c r="D697" s="4">
        <v>10000</v>
      </c>
      <c r="E697">
        <v>10000</v>
      </c>
      <c r="F697" t="s">
        <v>6</v>
      </c>
      <c r="G697">
        <f>tblSalaries[[#This Row],[clean Salary (in local currency)]]*VLOOKUP(tblSalaries[[#This Row],[Currency]],tblXrate[],2,FALSE)</f>
        <v>10000</v>
      </c>
      <c r="H697" t="s">
        <v>749</v>
      </c>
      <c r="I697" t="s">
        <v>52</v>
      </c>
      <c r="J697" t="s">
        <v>8</v>
      </c>
      <c r="K697" t="str">
        <f>VLOOKUP(tblSalaries[[#This Row],[Where do you work]],tblCountries[[Actual]:[Mapping]],2,FALSE)</f>
        <v>India</v>
      </c>
      <c r="L697" t="s">
        <v>9</v>
      </c>
      <c r="M697">
        <v>2</v>
      </c>
      <c r="O697" s="10" t="str">
        <f>IF(ISERROR(FIND("1",tblSalaries[[#This Row],[How many hours of a day you work on Excel]])),"",1)</f>
        <v/>
      </c>
      <c r="P697" s="11" t="str">
        <f>IF(ISERROR(FIND("2",tblSalaries[[#This Row],[How many hours of a day you work on Excel]])),"",2)</f>
        <v/>
      </c>
      <c r="Q697" s="10" t="str">
        <f>IF(ISERROR(FIND("3",tblSalaries[[#This Row],[How many hours of a day you work on Excel]])),"",3)</f>
        <v/>
      </c>
      <c r="R697" s="10">
        <f>IF(ISERROR(FIND("4",tblSalaries[[#This Row],[How many hours of a day you work on Excel]])),"",4)</f>
        <v>4</v>
      </c>
      <c r="S697" s="10" t="str">
        <f>IF(ISERROR(FIND("5",tblSalaries[[#This Row],[How many hours of a day you work on Excel]])),"",5)</f>
        <v/>
      </c>
      <c r="T697" s="10">
        <f>IF(ISERROR(FIND("6",tblSalaries[[#This Row],[How many hours of a day you work on Excel]])),"",6)</f>
        <v>6</v>
      </c>
      <c r="U697" s="11" t="str">
        <f>IF(ISERROR(FIND("7",tblSalaries[[#This Row],[How many hours of a day you work on Excel]])),"",7)</f>
        <v/>
      </c>
      <c r="V697" s="11" t="str">
        <f>IF(ISERROR(FIND("8",tblSalaries[[#This Row],[How many hours of a day you work on Excel]])),"",8)</f>
        <v/>
      </c>
      <c r="W697" s="11">
        <f>IF(MAX(tblSalaries[[#This Row],[1 hour]:[8 hours]])=0,#N/A,MAX(tblSalaries[[#This Row],[1 hour]:[8 hours]]))</f>
        <v>6</v>
      </c>
      <c r="X697" s="11">
        <f>IF(ISERROR(tblSalaries[[#This Row],[max h]]),1,tblSalaries[[#This Row],[Salary in USD]]/tblSalaries[[#This Row],[max h]]/260)</f>
        <v>6.4102564102564106</v>
      </c>
      <c r="Y697" s="11" t="str">
        <f>IF(tblSalaries[[#This Row],[Years of Experience]]="",0,"0")</f>
        <v>0</v>
      </c>
      <c r="Z697"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1..3</v>
      </c>
      <c r="AA697" s="11">
        <f>IF(tblSalaries[[#This Row],[Salary in USD]]&lt;1000,1,0)</f>
        <v>0</v>
      </c>
      <c r="AB697" s="11">
        <f>IF(AND(tblSalaries[[#This Row],[Salary in USD]]&gt;1000,tblSalaries[[#This Row],[Salary in USD]]&lt;2000),1,0)</f>
        <v>0</v>
      </c>
    </row>
    <row r="698" spans="2:28" ht="15" customHeight="1">
      <c r="B698" t="s">
        <v>2701</v>
      </c>
      <c r="C698" s="1">
        <v>41055.586516203701</v>
      </c>
      <c r="D698" s="4" t="s">
        <v>810</v>
      </c>
      <c r="E698">
        <v>120000</v>
      </c>
      <c r="F698" t="s">
        <v>40</v>
      </c>
      <c r="G698">
        <f>tblSalaries[[#This Row],[clean Salary (in local currency)]]*VLOOKUP(tblSalaries[[#This Row],[Currency]],tblXrate[],2,FALSE)</f>
        <v>2136.9500024931081</v>
      </c>
      <c r="H698" t="s">
        <v>811</v>
      </c>
      <c r="I698" t="s">
        <v>20</v>
      </c>
      <c r="J698" t="s">
        <v>8</v>
      </c>
      <c r="K698" t="str">
        <f>VLOOKUP(tblSalaries[[#This Row],[Where do you work]],tblCountries[[Actual]:[Mapping]],2,FALSE)</f>
        <v>India</v>
      </c>
      <c r="L698" t="s">
        <v>25</v>
      </c>
      <c r="M698">
        <v>0</v>
      </c>
      <c r="O698" s="10">
        <f>IF(ISERROR(FIND("1",tblSalaries[[#This Row],[How many hours of a day you work on Excel]])),"",1)</f>
        <v>1</v>
      </c>
      <c r="P698" s="11">
        <f>IF(ISERROR(FIND("2",tblSalaries[[#This Row],[How many hours of a day you work on Excel]])),"",2)</f>
        <v>2</v>
      </c>
      <c r="Q698" s="10" t="str">
        <f>IF(ISERROR(FIND("3",tblSalaries[[#This Row],[How many hours of a day you work on Excel]])),"",3)</f>
        <v/>
      </c>
      <c r="R698" s="10" t="str">
        <f>IF(ISERROR(FIND("4",tblSalaries[[#This Row],[How many hours of a day you work on Excel]])),"",4)</f>
        <v/>
      </c>
      <c r="S698" s="10" t="str">
        <f>IF(ISERROR(FIND("5",tblSalaries[[#This Row],[How many hours of a day you work on Excel]])),"",5)</f>
        <v/>
      </c>
      <c r="T698" s="10" t="str">
        <f>IF(ISERROR(FIND("6",tblSalaries[[#This Row],[How many hours of a day you work on Excel]])),"",6)</f>
        <v/>
      </c>
      <c r="U698" s="11" t="str">
        <f>IF(ISERROR(FIND("7",tblSalaries[[#This Row],[How many hours of a day you work on Excel]])),"",7)</f>
        <v/>
      </c>
      <c r="V698" s="11" t="str">
        <f>IF(ISERROR(FIND("8",tblSalaries[[#This Row],[How many hours of a day you work on Excel]])),"",8)</f>
        <v/>
      </c>
      <c r="W698" s="11">
        <f>IF(MAX(tblSalaries[[#This Row],[1 hour]:[8 hours]])=0,#N/A,MAX(tblSalaries[[#This Row],[1 hour]:[8 hours]]))</f>
        <v>2</v>
      </c>
      <c r="X698" s="11">
        <f>IF(ISERROR(tblSalaries[[#This Row],[max h]]),1,tblSalaries[[#This Row],[Salary in USD]]/tblSalaries[[#This Row],[max h]]/260)</f>
        <v>4.1095192355636696</v>
      </c>
      <c r="Y698" s="11" t="str">
        <f>IF(tblSalaries[[#This Row],[Years of Experience]]="",0,"0")</f>
        <v>0</v>
      </c>
      <c r="Z698"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698" s="11">
        <f>IF(tblSalaries[[#This Row],[Salary in USD]]&lt;1000,1,0)</f>
        <v>0</v>
      </c>
      <c r="AB698" s="11">
        <f>IF(AND(tblSalaries[[#This Row],[Salary in USD]]&gt;1000,tblSalaries[[#This Row],[Salary in USD]]&lt;2000),1,0)</f>
        <v>0</v>
      </c>
    </row>
    <row r="699" spans="2:28" ht="15" customHeight="1">
      <c r="B699" t="s">
        <v>2702</v>
      </c>
      <c r="C699" s="1">
        <v>41055.590868055559</v>
      </c>
      <c r="D699" s="4" t="s">
        <v>812</v>
      </c>
      <c r="E699">
        <v>480000</v>
      </c>
      <c r="F699" t="s">
        <v>40</v>
      </c>
      <c r="G699">
        <f>tblSalaries[[#This Row],[clean Salary (in local currency)]]*VLOOKUP(tblSalaries[[#This Row],[Currency]],tblXrate[],2,FALSE)</f>
        <v>8547.8000099724322</v>
      </c>
      <c r="H699" t="s">
        <v>207</v>
      </c>
      <c r="I699" t="s">
        <v>20</v>
      </c>
      <c r="J699" t="s">
        <v>8</v>
      </c>
      <c r="K699" t="str">
        <f>VLOOKUP(tblSalaries[[#This Row],[Where do you work]],tblCountries[[Actual]:[Mapping]],2,FALSE)</f>
        <v>India</v>
      </c>
      <c r="L699" t="s">
        <v>9</v>
      </c>
      <c r="M699">
        <v>4</v>
      </c>
      <c r="O699" s="10" t="str">
        <f>IF(ISERROR(FIND("1",tblSalaries[[#This Row],[How many hours of a day you work on Excel]])),"",1)</f>
        <v/>
      </c>
      <c r="P699" s="11" t="str">
        <f>IF(ISERROR(FIND("2",tblSalaries[[#This Row],[How many hours of a day you work on Excel]])),"",2)</f>
        <v/>
      </c>
      <c r="Q699" s="10" t="str">
        <f>IF(ISERROR(FIND("3",tblSalaries[[#This Row],[How many hours of a day you work on Excel]])),"",3)</f>
        <v/>
      </c>
      <c r="R699" s="10">
        <f>IF(ISERROR(FIND("4",tblSalaries[[#This Row],[How many hours of a day you work on Excel]])),"",4)</f>
        <v>4</v>
      </c>
      <c r="S699" s="10" t="str">
        <f>IF(ISERROR(FIND("5",tblSalaries[[#This Row],[How many hours of a day you work on Excel]])),"",5)</f>
        <v/>
      </c>
      <c r="T699" s="10">
        <f>IF(ISERROR(FIND("6",tblSalaries[[#This Row],[How many hours of a day you work on Excel]])),"",6)</f>
        <v>6</v>
      </c>
      <c r="U699" s="11" t="str">
        <f>IF(ISERROR(FIND("7",tblSalaries[[#This Row],[How many hours of a day you work on Excel]])),"",7)</f>
        <v/>
      </c>
      <c r="V699" s="11" t="str">
        <f>IF(ISERROR(FIND("8",tblSalaries[[#This Row],[How many hours of a day you work on Excel]])),"",8)</f>
        <v/>
      </c>
      <c r="W699" s="11">
        <f>IF(MAX(tblSalaries[[#This Row],[1 hour]:[8 hours]])=0,#N/A,MAX(tblSalaries[[#This Row],[1 hour]:[8 hours]]))</f>
        <v>6</v>
      </c>
      <c r="X699" s="11">
        <f>IF(ISERROR(tblSalaries[[#This Row],[max h]]),1,tblSalaries[[#This Row],[Salary in USD]]/tblSalaries[[#This Row],[max h]]/260)</f>
        <v>5.4793589807515595</v>
      </c>
      <c r="Y699" s="11" t="str">
        <f>IF(tblSalaries[[#This Row],[Years of Experience]]="",0,"0")</f>
        <v>0</v>
      </c>
      <c r="Z699"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699" s="11">
        <f>IF(tblSalaries[[#This Row],[Salary in USD]]&lt;1000,1,0)</f>
        <v>0</v>
      </c>
      <c r="AB699" s="11">
        <f>IF(AND(tblSalaries[[#This Row],[Salary in USD]]&gt;1000,tblSalaries[[#This Row],[Salary in USD]]&lt;2000),1,0)</f>
        <v>0</v>
      </c>
    </row>
    <row r="700" spans="2:28" ht="15" customHeight="1">
      <c r="B700" t="s">
        <v>2703</v>
      </c>
      <c r="C700" s="1">
        <v>41055.591574074075</v>
      </c>
      <c r="D700" s="4" t="s">
        <v>813</v>
      </c>
      <c r="E700">
        <v>450000</v>
      </c>
      <c r="F700" t="s">
        <v>40</v>
      </c>
      <c r="G700">
        <f>tblSalaries[[#This Row],[clean Salary (in local currency)]]*VLOOKUP(tblSalaries[[#This Row],[Currency]],tblXrate[],2,FALSE)</f>
        <v>8013.5625093491553</v>
      </c>
      <c r="H700" t="s">
        <v>153</v>
      </c>
      <c r="I700" t="s">
        <v>20</v>
      </c>
      <c r="J700" t="s">
        <v>8</v>
      </c>
      <c r="K700" t="str">
        <f>VLOOKUP(tblSalaries[[#This Row],[Where do you work]],tblCountries[[Actual]:[Mapping]],2,FALSE)</f>
        <v>India</v>
      </c>
      <c r="L700" t="s">
        <v>13</v>
      </c>
      <c r="M700">
        <v>8</v>
      </c>
      <c r="O700" s="10" t="str">
        <f>IF(ISERROR(FIND("1",tblSalaries[[#This Row],[How many hours of a day you work on Excel]])),"",1)</f>
        <v/>
      </c>
      <c r="P700" s="11" t="str">
        <f>IF(ISERROR(FIND("2",tblSalaries[[#This Row],[How many hours of a day you work on Excel]])),"",2)</f>
        <v/>
      </c>
      <c r="Q700" s="10" t="str">
        <f>IF(ISERROR(FIND("3",tblSalaries[[#This Row],[How many hours of a day you work on Excel]])),"",3)</f>
        <v/>
      </c>
      <c r="R700" s="10" t="str">
        <f>IF(ISERROR(FIND("4",tblSalaries[[#This Row],[How many hours of a day you work on Excel]])),"",4)</f>
        <v/>
      </c>
      <c r="S700" s="10" t="str">
        <f>IF(ISERROR(FIND("5",tblSalaries[[#This Row],[How many hours of a day you work on Excel]])),"",5)</f>
        <v/>
      </c>
      <c r="T700" s="10" t="str">
        <f>IF(ISERROR(FIND("6",tblSalaries[[#This Row],[How many hours of a day you work on Excel]])),"",6)</f>
        <v/>
      </c>
      <c r="U700" s="11" t="str">
        <f>IF(ISERROR(FIND("7",tblSalaries[[#This Row],[How many hours of a day you work on Excel]])),"",7)</f>
        <v/>
      </c>
      <c r="V700" s="11">
        <f>IF(ISERROR(FIND("8",tblSalaries[[#This Row],[How many hours of a day you work on Excel]])),"",8)</f>
        <v>8</v>
      </c>
      <c r="W700" s="11">
        <f>IF(MAX(tblSalaries[[#This Row],[1 hour]:[8 hours]])=0,#N/A,MAX(tblSalaries[[#This Row],[1 hour]:[8 hours]]))</f>
        <v>8</v>
      </c>
      <c r="X700" s="11">
        <f>IF(ISERROR(tblSalaries[[#This Row],[max h]]),1,tblSalaries[[#This Row],[Salary in USD]]/tblSalaries[[#This Row],[max h]]/260)</f>
        <v>3.85267428334094</v>
      </c>
      <c r="Y700" s="11" t="str">
        <f>IF(tblSalaries[[#This Row],[Years of Experience]]="",0,"0")</f>
        <v>0</v>
      </c>
      <c r="Z700"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700" s="11">
        <f>IF(tblSalaries[[#This Row],[Salary in USD]]&lt;1000,1,0)</f>
        <v>0</v>
      </c>
      <c r="AB700" s="11">
        <f>IF(AND(tblSalaries[[#This Row],[Salary in USD]]&gt;1000,tblSalaries[[#This Row],[Salary in USD]]&lt;2000),1,0)</f>
        <v>0</v>
      </c>
    </row>
    <row r="701" spans="2:28" ht="15" customHeight="1">
      <c r="B701" t="s">
        <v>2704</v>
      </c>
      <c r="C701" s="1">
        <v>41055.593460648146</v>
      </c>
      <c r="D701" s="4">
        <v>400000</v>
      </c>
      <c r="E701">
        <v>400000</v>
      </c>
      <c r="F701" t="s">
        <v>40</v>
      </c>
      <c r="G701">
        <f>tblSalaries[[#This Row],[clean Salary (in local currency)]]*VLOOKUP(tblSalaries[[#This Row],[Currency]],tblXrate[],2,FALSE)</f>
        <v>7123.1666749770275</v>
      </c>
      <c r="H701" t="s">
        <v>356</v>
      </c>
      <c r="I701" t="s">
        <v>356</v>
      </c>
      <c r="J701" t="s">
        <v>8</v>
      </c>
      <c r="K701" t="str">
        <f>VLOOKUP(tblSalaries[[#This Row],[Where do you work]],tblCountries[[Actual]:[Mapping]],2,FALSE)</f>
        <v>India</v>
      </c>
      <c r="L701" t="s">
        <v>9</v>
      </c>
      <c r="M701">
        <v>0</v>
      </c>
      <c r="O701" s="10" t="str">
        <f>IF(ISERROR(FIND("1",tblSalaries[[#This Row],[How many hours of a day you work on Excel]])),"",1)</f>
        <v/>
      </c>
      <c r="P701" s="11" t="str">
        <f>IF(ISERROR(FIND("2",tblSalaries[[#This Row],[How many hours of a day you work on Excel]])),"",2)</f>
        <v/>
      </c>
      <c r="Q701" s="10" t="str">
        <f>IF(ISERROR(FIND("3",tblSalaries[[#This Row],[How many hours of a day you work on Excel]])),"",3)</f>
        <v/>
      </c>
      <c r="R701" s="10">
        <f>IF(ISERROR(FIND("4",tblSalaries[[#This Row],[How many hours of a day you work on Excel]])),"",4)</f>
        <v>4</v>
      </c>
      <c r="S701" s="10" t="str">
        <f>IF(ISERROR(FIND("5",tblSalaries[[#This Row],[How many hours of a day you work on Excel]])),"",5)</f>
        <v/>
      </c>
      <c r="T701" s="10">
        <f>IF(ISERROR(FIND("6",tblSalaries[[#This Row],[How many hours of a day you work on Excel]])),"",6)</f>
        <v>6</v>
      </c>
      <c r="U701" s="11" t="str">
        <f>IF(ISERROR(FIND("7",tblSalaries[[#This Row],[How many hours of a day you work on Excel]])),"",7)</f>
        <v/>
      </c>
      <c r="V701" s="11" t="str">
        <f>IF(ISERROR(FIND("8",tblSalaries[[#This Row],[How many hours of a day you work on Excel]])),"",8)</f>
        <v/>
      </c>
      <c r="W701" s="11">
        <f>IF(MAX(tblSalaries[[#This Row],[1 hour]:[8 hours]])=0,#N/A,MAX(tblSalaries[[#This Row],[1 hour]:[8 hours]]))</f>
        <v>6</v>
      </c>
      <c r="X701" s="11">
        <f>IF(ISERROR(tblSalaries[[#This Row],[max h]]),1,tblSalaries[[#This Row],[Salary in USD]]/tblSalaries[[#This Row],[max h]]/260)</f>
        <v>4.5661324839596329</v>
      </c>
      <c r="Y701" s="11" t="str">
        <f>IF(tblSalaries[[#This Row],[Years of Experience]]="",0,"0")</f>
        <v>0</v>
      </c>
      <c r="Z701"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701" s="11">
        <f>IF(tblSalaries[[#This Row],[Salary in USD]]&lt;1000,1,0)</f>
        <v>0</v>
      </c>
      <c r="AB701" s="11">
        <f>IF(AND(tblSalaries[[#This Row],[Salary in USD]]&gt;1000,tblSalaries[[#This Row],[Salary in USD]]&lt;2000),1,0)</f>
        <v>0</v>
      </c>
    </row>
    <row r="702" spans="2:28" ht="15" customHeight="1">
      <c r="B702" t="s">
        <v>2705</v>
      </c>
      <c r="C702" s="1">
        <v>41055.594606481478</v>
      </c>
      <c r="D702" s="4" t="s">
        <v>814</v>
      </c>
      <c r="E702">
        <v>2300000</v>
      </c>
      <c r="F702" t="s">
        <v>40</v>
      </c>
      <c r="G702">
        <f>tblSalaries[[#This Row],[clean Salary (in local currency)]]*VLOOKUP(tblSalaries[[#This Row],[Currency]],tblXrate[],2,FALSE)</f>
        <v>40958.208381117904</v>
      </c>
      <c r="H702" t="s">
        <v>256</v>
      </c>
      <c r="I702" t="s">
        <v>20</v>
      </c>
      <c r="J702" t="s">
        <v>8</v>
      </c>
      <c r="K702" t="str">
        <f>VLOOKUP(tblSalaries[[#This Row],[Where do you work]],tblCountries[[Actual]:[Mapping]],2,FALSE)</f>
        <v>India</v>
      </c>
      <c r="L702" t="s">
        <v>13</v>
      </c>
      <c r="M702">
        <v>5</v>
      </c>
      <c r="O702" s="10" t="str">
        <f>IF(ISERROR(FIND("1",tblSalaries[[#This Row],[How many hours of a day you work on Excel]])),"",1)</f>
        <v/>
      </c>
      <c r="P702" s="11" t="str">
        <f>IF(ISERROR(FIND("2",tblSalaries[[#This Row],[How many hours of a day you work on Excel]])),"",2)</f>
        <v/>
      </c>
      <c r="Q702" s="10" t="str">
        <f>IF(ISERROR(FIND("3",tblSalaries[[#This Row],[How many hours of a day you work on Excel]])),"",3)</f>
        <v/>
      </c>
      <c r="R702" s="10" t="str">
        <f>IF(ISERROR(FIND("4",tblSalaries[[#This Row],[How many hours of a day you work on Excel]])),"",4)</f>
        <v/>
      </c>
      <c r="S702" s="10" t="str">
        <f>IF(ISERROR(FIND("5",tblSalaries[[#This Row],[How many hours of a day you work on Excel]])),"",5)</f>
        <v/>
      </c>
      <c r="T702" s="10" t="str">
        <f>IF(ISERROR(FIND("6",tblSalaries[[#This Row],[How many hours of a day you work on Excel]])),"",6)</f>
        <v/>
      </c>
      <c r="U702" s="11" t="str">
        <f>IF(ISERROR(FIND("7",tblSalaries[[#This Row],[How many hours of a day you work on Excel]])),"",7)</f>
        <v/>
      </c>
      <c r="V702" s="11">
        <f>IF(ISERROR(FIND("8",tblSalaries[[#This Row],[How many hours of a day you work on Excel]])),"",8)</f>
        <v>8</v>
      </c>
      <c r="W702" s="11">
        <f>IF(MAX(tblSalaries[[#This Row],[1 hour]:[8 hours]])=0,#N/A,MAX(tblSalaries[[#This Row],[1 hour]:[8 hours]]))</f>
        <v>8</v>
      </c>
      <c r="X702" s="11">
        <f>IF(ISERROR(tblSalaries[[#This Row],[max h]]),1,tblSalaries[[#This Row],[Salary in USD]]/tblSalaries[[#This Row],[max h]]/260)</f>
        <v>19.691446337075917</v>
      </c>
      <c r="Y702" s="11" t="str">
        <f>IF(tblSalaries[[#This Row],[Years of Experience]]="",0,"0")</f>
        <v>0</v>
      </c>
      <c r="Z702"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702" s="11">
        <f>IF(tblSalaries[[#This Row],[Salary in USD]]&lt;1000,1,0)</f>
        <v>0</v>
      </c>
      <c r="AB702" s="11">
        <f>IF(AND(tblSalaries[[#This Row],[Salary in USD]]&gt;1000,tblSalaries[[#This Row],[Salary in USD]]&lt;2000),1,0)</f>
        <v>0</v>
      </c>
    </row>
    <row r="703" spans="2:28" ht="15" customHeight="1">
      <c r="B703" t="s">
        <v>2706</v>
      </c>
      <c r="C703" s="1">
        <v>41055.595960648148</v>
      </c>
      <c r="D703" s="4">
        <v>636000</v>
      </c>
      <c r="E703">
        <v>636000</v>
      </c>
      <c r="F703" t="s">
        <v>40</v>
      </c>
      <c r="G703">
        <f>tblSalaries[[#This Row],[clean Salary (in local currency)]]*VLOOKUP(tblSalaries[[#This Row],[Currency]],tblXrate[],2,FALSE)</f>
        <v>11325.835013213473</v>
      </c>
      <c r="H703" t="s">
        <v>815</v>
      </c>
      <c r="I703" t="s">
        <v>52</v>
      </c>
      <c r="J703" t="s">
        <v>8</v>
      </c>
      <c r="K703" t="str">
        <f>VLOOKUP(tblSalaries[[#This Row],[Where do you work]],tblCountries[[Actual]:[Mapping]],2,FALSE)</f>
        <v>India</v>
      </c>
      <c r="L703" t="s">
        <v>9</v>
      </c>
      <c r="M703">
        <v>2</v>
      </c>
      <c r="O703" s="10" t="str">
        <f>IF(ISERROR(FIND("1",tblSalaries[[#This Row],[How many hours of a day you work on Excel]])),"",1)</f>
        <v/>
      </c>
      <c r="P703" s="11" t="str">
        <f>IF(ISERROR(FIND("2",tblSalaries[[#This Row],[How many hours of a day you work on Excel]])),"",2)</f>
        <v/>
      </c>
      <c r="Q703" s="10" t="str">
        <f>IF(ISERROR(FIND("3",tblSalaries[[#This Row],[How many hours of a day you work on Excel]])),"",3)</f>
        <v/>
      </c>
      <c r="R703" s="10">
        <f>IF(ISERROR(FIND("4",tblSalaries[[#This Row],[How many hours of a day you work on Excel]])),"",4)</f>
        <v>4</v>
      </c>
      <c r="S703" s="10" t="str">
        <f>IF(ISERROR(FIND("5",tblSalaries[[#This Row],[How many hours of a day you work on Excel]])),"",5)</f>
        <v/>
      </c>
      <c r="T703" s="10">
        <f>IF(ISERROR(FIND("6",tblSalaries[[#This Row],[How many hours of a day you work on Excel]])),"",6)</f>
        <v>6</v>
      </c>
      <c r="U703" s="11" t="str">
        <f>IF(ISERROR(FIND("7",tblSalaries[[#This Row],[How many hours of a day you work on Excel]])),"",7)</f>
        <v/>
      </c>
      <c r="V703" s="11" t="str">
        <f>IF(ISERROR(FIND("8",tblSalaries[[#This Row],[How many hours of a day you work on Excel]])),"",8)</f>
        <v/>
      </c>
      <c r="W703" s="11">
        <f>IF(MAX(tblSalaries[[#This Row],[1 hour]:[8 hours]])=0,#N/A,MAX(tblSalaries[[#This Row],[1 hour]:[8 hours]]))</f>
        <v>6</v>
      </c>
      <c r="X703" s="11">
        <f>IF(ISERROR(tblSalaries[[#This Row],[max h]]),1,tblSalaries[[#This Row],[Salary in USD]]/tblSalaries[[#This Row],[max h]]/260)</f>
        <v>7.2601506494958157</v>
      </c>
      <c r="Y703" s="11" t="str">
        <f>IF(tblSalaries[[#This Row],[Years of Experience]]="",0,"0")</f>
        <v>0</v>
      </c>
      <c r="Z703"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1..3</v>
      </c>
      <c r="AA703" s="11">
        <f>IF(tblSalaries[[#This Row],[Salary in USD]]&lt;1000,1,0)</f>
        <v>0</v>
      </c>
      <c r="AB703" s="11">
        <f>IF(AND(tblSalaries[[#This Row],[Salary in USD]]&gt;1000,tblSalaries[[#This Row],[Salary in USD]]&lt;2000),1,0)</f>
        <v>0</v>
      </c>
    </row>
    <row r="704" spans="2:28" ht="15" customHeight="1">
      <c r="B704" t="s">
        <v>2707</v>
      </c>
      <c r="C704" s="1">
        <v>41055.597488425927</v>
      </c>
      <c r="D704" s="4" t="s">
        <v>816</v>
      </c>
      <c r="E704">
        <v>15000</v>
      </c>
      <c r="F704" t="s">
        <v>6</v>
      </c>
      <c r="G704">
        <f>tblSalaries[[#This Row],[clean Salary (in local currency)]]*VLOOKUP(tblSalaries[[#This Row],[Currency]],tblXrate[],2,FALSE)</f>
        <v>15000</v>
      </c>
      <c r="H704" t="s">
        <v>817</v>
      </c>
      <c r="I704" t="s">
        <v>310</v>
      </c>
      <c r="J704" t="s">
        <v>818</v>
      </c>
      <c r="K704" t="str">
        <f>VLOOKUP(tblSalaries[[#This Row],[Where do you work]],tblCountries[[Actual]:[Mapping]],2,FALSE)</f>
        <v>Lithuania</v>
      </c>
      <c r="L704" t="s">
        <v>9</v>
      </c>
      <c r="M704">
        <v>2</v>
      </c>
      <c r="O704" s="10" t="str">
        <f>IF(ISERROR(FIND("1",tblSalaries[[#This Row],[How many hours of a day you work on Excel]])),"",1)</f>
        <v/>
      </c>
      <c r="P704" s="11" t="str">
        <f>IF(ISERROR(FIND("2",tblSalaries[[#This Row],[How many hours of a day you work on Excel]])),"",2)</f>
        <v/>
      </c>
      <c r="Q704" s="10" t="str">
        <f>IF(ISERROR(FIND("3",tblSalaries[[#This Row],[How many hours of a day you work on Excel]])),"",3)</f>
        <v/>
      </c>
      <c r="R704" s="10">
        <f>IF(ISERROR(FIND("4",tblSalaries[[#This Row],[How many hours of a day you work on Excel]])),"",4)</f>
        <v>4</v>
      </c>
      <c r="S704" s="10" t="str">
        <f>IF(ISERROR(FIND("5",tblSalaries[[#This Row],[How many hours of a day you work on Excel]])),"",5)</f>
        <v/>
      </c>
      <c r="T704" s="10">
        <f>IF(ISERROR(FIND("6",tblSalaries[[#This Row],[How many hours of a day you work on Excel]])),"",6)</f>
        <v>6</v>
      </c>
      <c r="U704" s="11" t="str">
        <f>IF(ISERROR(FIND("7",tblSalaries[[#This Row],[How many hours of a day you work on Excel]])),"",7)</f>
        <v/>
      </c>
      <c r="V704" s="11" t="str">
        <f>IF(ISERROR(FIND("8",tblSalaries[[#This Row],[How many hours of a day you work on Excel]])),"",8)</f>
        <v/>
      </c>
      <c r="W704" s="11">
        <f>IF(MAX(tblSalaries[[#This Row],[1 hour]:[8 hours]])=0,#N/A,MAX(tblSalaries[[#This Row],[1 hour]:[8 hours]]))</f>
        <v>6</v>
      </c>
      <c r="X704" s="11">
        <f>IF(ISERROR(tblSalaries[[#This Row],[max h]]),1,tblSalaries[[#This Row],[Salary in USD]]/tblSalaries[[#This Row],[max h]]/260)</f>
        <v>9.615384615384615</v>
      </c>
      <c r="Y704" s="11" t="str">
        <f>IF(tblSalaries[[#This Row],[Years of Experience]]="",0,"0")</f>
        <v>0</v>
      </c>
      <c r="Z704"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1..3</v>
      </c>
      <c r="AA704" s="11">
        <f>IF(tblSalaries[[#This Row],[Salary in USD]]&lt;1000,1,0)</f>
        <v>0</v>
      </c>
      <c r="AB704" s="11">
        <f>IF(AND(tblSalaries[[#This Row],[Salary in USD]]&gt;1000,tblSalaries[[#This Row],[Salary in USD]]&lt;2000),1,0)</f>
        <v>0</v>
      </c>
    </row>
    <row r="705" spans="2:28" ht="15" customHeight="1">
      <c r="B705" t="s">
        <v>2708</v>
      </c>
      <c r="C705" s="1">
        <v>41055.598668981482</v>
      </c>
      <c r="D705" s="4">
        <v>1000</v>
      </c>
      <c r="E705">
        <v>12000</v>
      </c>
      <c r="F705" t="s">
        <v>6</v>
      </c>
      <c r="G705">
        <f>tblSalaries[[#This Row],[clean Salary (in local currency)]]*VLOOKUP(tblSalaries[[#This Row],[Currency]],tblXrate[],2,FALSE)</f>
        <v>12000</v>
      </c>
      <c r="H705" t="s">
        <v>819</v>
      </c>
      <c r="I705" t="s">
        <v>20</v>
      </c>
      <c r="J705" t="s">
        <v>820</v>
      </c>
      <c r="K705" t="str">
        <f>VLOOKUP(tblSalaries[[#This Row],[Where do you work]],tblCountries[[Actual]:[Mapping]],2,FALSE)</f>
        <v>UAE</v>
      </c>
      <c r="L705" t="s">
        <v>9</v>
      </c>
      <c r="M705">
        <v>12</v>
      </c>
      <c r="O705" s="10" t="str">
        <f>IF(ISERROR(FIND("1",tblSalaries[[#This Row],[How many hours of a day you work on Excel]])),"",1)</f>
        <v/>
      </c>
      <c r="P705" s="11" t="str">
        <f>IF(ISERROR(FIND("2",tblSalaries[[#This Row],[How many hours of a day you work on Excel]])),"",2)</f>
        <v/>
      </c>
      <c r="Q705" s="10" t="str">
        <f>IF(ISERROR(FIND("3",tblSalaries[[#This Row],[How many hours of a day you work on Excel]])),"",3)</f>
        <v/>
      </c>
      <c r="R705" s="10">
        <f>IF(ISERROR(FIND("4",tblSalaries[[#This Row],[How many hours of a day you work on Excel]])),"",4)</f>
        <v>4</v>
      </c>
      <c r="S705" s="10" t="str">
        <f>IF(ISERROR(FIND("5",tblSalaries[[#This Row],[How many hours of a day you work on Excel]])),"",5)</f>
        <v/>
      </c>
      <c r="T705" s="10">
        <f>IF(ISERROR(FIND("6",tblSalaries[[#This Row],[How many hours of a day you work on Excel]])),"",6)</f>
        <v>6</v>
      </c>
      <c r="U705" s="11" t="str">
        <f>IF(ISERROR(FIND("7",tblSalaries[[#This Row],[How many hours of a day you work on Excel]])),"",7)</f>
        <v/>
      </c>
      <c r="V705" s="11" t="str">
        <f>IF(ISERROR(FIND("8",tblSalaries[[#This Row],[How many hours of a day you work on Excel]])),"",8)</f>
        <v/>
      </c>
      <c r="W705" s="11">
        <f>IF(MAX(tblSalaries[[#This Row],[1 hour]:[8 hours]])=0,#N/A,MAX(tblSalaries[[#This Row],[1 hour]:[8 hours]]))</f>
        <v>6</v>
      </c>
      <c r="X705" s="11">
        <f>IF(ISERROR(tblSalaries[[#This Row],[max h]]),1,tblSalaries[[#This Row],[Salary in USD]]/tblSalaries[[#This Row],[max h]]/260)</f>
        <v>7.6923076923076925</v>
      </c>
      <c r="Y705" s="11" t="str">
        <f>IF(tblSalaries[[#This Row],[Years of Experience]]="",0,"0")</f>
        <v>0</v>
      </c>
      <c r="Z705"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705" s="11">
        <f>IF(tblSalaries[[#This Row],[Salary in USD]]&lt;1000,1,0)</f>
        <v>0</v>
      </c>
      <c r="AB705" s="11">
        <f>IF(AND(tblSalaries[[#This Row],[Salary in USD]]&gt;1000,tblSalaries[[#This Row],[Salary in USD]]&lt;2000),1,0)</f>
        <v>0</v>
      </c>
    </row>
    <row r="706" spans="2:28" ht="15" customHeight="1">
      <c r="B706" t="s">
        <v>2709</v>
      </c>
      <c r="C706" s="1">
        <v>41055.599861111114</v>
      </c>
      <c r="D706" s="4">
        <v>500000</v>
      </c>
      <c r="E706">
        <v>500000</v>
      </c>
      <c r="F706" t="s">
        <v>40</v>
      </c>
      <c r="G706">
        <f>tblSalaries[[#This Row],[clean Salary (in local currency)]]*VLOOKUP(tblSalaries[[#This Row],[Currency]],tblXrate[],2,FALSE)</f>
        <v>8903.9583437212841</v>
      </c>
      <c r="H706" t="s">
        <v>821</v>
      </c>
      <c r="I706" t="s">
        <v>3999</v>
      </c>
      <c r="J706" t="s">
        <v>8</v>
      </c>
      <c r="K706" t="str">
        <f>VLOOKUP(tblSalaries[[#This Row],[Where do you work]],tblCountries[[Actual]:[Mapping]],2,FALSE)</f>
        <v>India</v>
      </c>
      <c r="L706" t="s">
        <v>18</v>
      </c>
      <c r="M706">
        <v>1</v>
      </c>
      <c r="O706" s="10" t="str">
        <f>IF(ISERROR(FIND("1",tblSalaries[[#This Row],[How many hours of a day you work on Excel]])),"",1)</f>
        <v/>
      </c>
      <c r="P706" s="11">
        <f>IF(ISERROR(FIND("2",tblSalaries[[#This Row],[How many hours of a day you work on Excel]])),"",2)</f>
        <v>2</v>
      </c>
      <c r="Q706" s="10">
        <f>IF(ISERROR(FIND("3",tblSalaries[[#This Row],[How many hours of a day you work on Excel]])),"",3)</f>
        <v>3</v>
      </c>
      <c r="R706" s="10" t="str">
        <f>IF(ISERROR(FIND("4",tblSalaries[[#This Row],[How many hours of a day you work on Excel]])),"",4)</f>
        <v/>
      </c>
      <c r="S706" s="10" t="str">
        <f>IF(ISERROR(FIND("5",tblSalaries[[#This Row],[How many hours of a day you work on Excel]])),"",5)</f>
        <v/>
      </c>
      <c r="T706" s="10" t="str">
        <f>IF(ISERROR(FIND("6",tblSalaries[[#This Row],[How many hours of a day you work on Excel]])),"",6)</f>
        <v/>
      </c>
      <c r="U706" s="11" t="str">
        <f>IF(ISERROR(FIND("7",tblSalaries[[#This Row],[How many hours of a day you work on Excel]])),"",7)</f>
        <v/>
      </c>
      <c r="V706" s="11" t="str">
        <f>IF(ISERROR(FIND("8",tblSalaries[[#This Row],[How many hours of a day you work on Excel]])),"",8)</f>
        <v/>
      </c>
      <c r="W706" s="11">
        <f>IF(MAX(tblSalaries[[#This Row],[1 hour]:[8 hours]])=0,#N/A,MAX(tblSalaries[[#This Row],[1 hour]:[8 hours]]))</f>
        <v>3</v>
      </c>
      <c r="X706" s="11">
        <f>IF(ISERROR(tblSalaries[[#This Row],[max h]]),1,tblSalaries[[#This Row],[Salary in USD]]/tblSalaries[[#This Row],[max h]]/260)</f>
        <v>11.415331209899081</v>
      </c>
      <c r="Y706" s="11" t="str">
        <f>IF(tblSalaries[[#This Row],[Years of Experience]]="",0,"0")</f>
        <v>0</v>
      </c>
      <c r="Z706"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0..1</v>
      </c>
      <c r="AA706" s="11">
        <f>IF(tblSalaries[[#This Row],[Salary in USD]]&lt;1000,1,0)</f>
        <v>0</v>
      </c>
      <c r="AB706" s="11">
        <f>IF(AND(tblSalaries[[#This Row],[Salary in USD]]&gt;1000,tblSalaries[[#This Row],[Salary in USD]]&lt;2000),1,0)</f>
        <v>0</v>
      </c>
    </row>
    <row r="707" spans="2:28" ht="15" customHeight="1">
      <c r="B707" t="s">
        <v>2710</v>
      </c>
      <c r="C707" s="1">
        <v>41055.606377314813</v>
      </c>
      <c r="D707" s="4">
        <v>500000</v>
      </c>
      <c r="E707">
        <v>500000</v>
      </c>
      <c r="F707" t="s">
        <v>40</v>
      </c>
      <c r="G707">
        <f>tblSalaries[[#This Row],[clean Salary (in local currency)]]*VLOOKUP(tblSalaries[[#This Row],[Currency]],tblXrate[],2,FALSE)</f>
        <v>8903.9583437212841</v>
      </c>
      <c r="H707" t="s">
        <v>279</v>
      </c>
      <c r="I707" t="s">
        <v>279</v>
      </c>
      <c r="J707" t="s">
        <v>8</v>
      </c>
      <c r="K707" t="str">
        <f>VLOOKUP(tblSalaries[[#This Row],[Where do you work]],tblCountries[[Actual]:[Mapping]],2,FALSE)</f>
        <v>India</v>
      </c>
      <c r="L707" t="s">
        <v>13</v>
      </c>
      <c r="M707">
        <v>2</v>
      </c>
      <c r="O707" s="10" t="str">
        <f>IF(ISERROR(FIND("1",tblSalaries[[#This Row],[How many hours of a day you work on Excel]])),"",1)</f>
        <v/>
      </c>
      <c r="P707" s="11" t="str">
        <f>IF(ISERROR(FIND("2",tblSalaries[[#This Row],[How many hours of a day you work on Excel]])),"",2)</f>
        <v/>
      </c>
      <c r="Q707" s="10" t="str">
        <f>IF(ISERROR(FIND("3",tblSalaries[[#This Row],[How many hours of a day you work on Excel]])),"",3)</f>
        <v/>
      </c>
      <c r="R707" s="10" t="str">
        <f>IF(ISERROR(FIND("4",tblSalaries[[#This Row],[How many hours of a day you work on Excel]])),"",4)</f>
        <v/>
      </c>
      <c r="S707" s="10" t="str">
        <f>IF(ISERROR(FIND("5",tblSalaries[[#This Row],[How many hours of a day you work on Excel]])),"",5)</f>
        <v/>
      </c>
      <c r="T707" s="10" t="str">
        <f>IF(ISERROR(FIND("6",tblSalaries[[#This Row],[How many hours of a day you work on Excel]])),"",6)</f>
        <v/>
      </c>
      <c r="U707" s="11" t="str">
        <f>IF(ISERROR(FIND("7",tblSalaries[[#This Row],[How many hours of a day you work on Excel]])),"",7)</f>
        <v/>
      </c>
      <c r="V707" s="11">
        <f>IF(ISERROR(FIND("8",tblSalaries[[#This Row],[How many hours of a day you work on Excel]])),"",8)</f>
        <v>8</v>
      </c>
      <c r="W707" s="11">
        <f>IF(MAX(tblSalaries[[#This Row],[1 hour]:[8 hours]])=0,#N/A,MAX(tblSalaries[[#This Row],[1 hour]:[8 hours]]))</f>
        <v>8</v>
      </c>
      <c r="X707" s="11">
        <f>IF(ISERROR(tblSalaries[[#This Row],[max h]]),1,tblSalaries[[#This Row],[Salary in USD]]/tblSalaries[[#This Row],[max h]]/260)</f>
        <v>4.2807492037121557</v>
      </c>
      <c r="Y707" s="11" t="str">
        <f>IF(tblSalaries[[#This Row],[Years of Experience]]="",0,"0")</f>
        <v>0</v>
      </c>
      <c r="Z707"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1..3</v>
      </c>
      <c r="AA707" s="11">
        <f>IF(tblSalaries[[#This Row],[Salary in USD]]&lt;1000,1,0)</f>
        <v>0</v>
      </c>
      <c r="AB707" s="11">
        <f>IF(AND(tblSalaries[[#This Row],[Salary in USD]]&gt;1000,tblSalaries[[#This Row],[Salary in USD]]&lt;2000),1,0)</f>
        <v>0</v>
      </c>
    </row>
    <row r="708" spans="2:28" ht="15" customHeight="1">
      <c r="B708" t="s">
        <v>2711</v>
      </c>
      <c r="C708" s="1">
        <v>41055.608194444445</v>
      </c>
      <c r="D708" s="4" t="s">
        <v>822</v>
      </c>
      <c r="E708">
        <v>720000</v>
      </c>
      <c r="F708" t="s">
        <v>40</v>
      </c>
      <c r="G708">
        <f>tblSalaries[[#This Row],[clean Salary (in local currency)]]*VLOOKUP(tblSalaries[[#This Row],[Currency]],tblXrate[],2,FALSE)</f>
        <v>12821.700014958649</v>
      </c>
      <c r="H708" t="s">
        <v>823</v>
      </c>
      <c r="I708" t="s">
        <v>52</v>
      </c>
      <c r="J708" t="s">
        <v>8</v>
      </c>
      <c r="K708" t="str">
        <f>VLOOKUP(tblSalaries[[#This Row],[Where do you work]],tblCountries[[Actual]:[Mapping]],2,FALSE)</f>
        <v>India</v>
      </c>
      <c r="L708" t="s">
        <v>13</v>
      </c>
      <c r="M708">
        <v>10</v>
      </c>
      <c r="O708" s="10" t="str">
        <f>IF(ISERROR(FIND("1",tblSalaries[[#This Row],[How many hours of a day you work on Excel]])),"",1)</f>
        <v/>
      </c>
      <c r="P708" s="11" t="str">
        <f>IF(ISERROR(FIND("2",tblSalaries[[#This Row],[How many hours of a day you work on Excel]])),"",2)</f>
        <v/>
      </c>
      <c r="Q708" s="10" t="str">
        <f>IF(ISERROR(FIND("3",tblSalaries[[#This Row],[How many hours of a day you work on Excel]])),"",3)</f>
        <v/>
      </c>
      <c r="R708" s="10" t="str">
        <f>IF(ISERROR(FIND("4",tblSalaries[[#This Row],[How many hours of a day you work on Excel]])),"",4)</f>
        <v/>
      </c>
      <c r="S708" s="10" t="str">
        <f>IF(ISERROR(FIND("5",tblSalaries[[#This Row],[How many hours of a day you work on Excel]])),"",5)</f>
        <v/>
      </c>
      <c r="T708" s="10" t="str">
        <f>IF(ISERROR(FIND("6",tblSalaries[[#This Row],[How many hours of a day you work on Excel]])),"",6)</f>
        <v/>
      </c>
      <c r="U708" s="11" t="str">
        <f>IF(ISERROR(FIND("7",tblSalaries[[#This Row],[How many hours of a day you work on Excel]])),"",7)</f>
        <v/>
      </c>
      <c r="V708" s="11">
        <f>IF(ISERROR(FIND("8",tblSalaries[[#This Row],[How many hours of a day you work on Excel]])),"",8)</f>
        <v>8</v>
      </c>
      <c r="W708" s="11">
        <f>IF(MAX(tblSalaries[[#This Row],[1 hour]:[8 hours]])=0,#N/A,MAX(tblSalaries[[#This Row],[1 hour]:[8 hours]]))</f>
        <v>8</v>
      </c>
      <c r="X708" s="11">
        <f>IF(ISERROR(tblSalaries[[#This Row],[max h]]),1,tblSalaries[[#This Row],[Salary in USD]]/tblSalaries[[#This Row],[max h]]/260)</f>
        <v>6.1642788533455048</v>
      </c>
      <c r="Y708" s="11" t="str">
        <f>IF(tblSalaries[[#This Row],[Years of Experience]]="",0,"0")</f>
        <v>0</v>
      </c>
      <c r="Z708"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708" s="11">
        <f>IF(tblSalaries[[#This Row],[Salary in USD]]&lt;1000,1,0)</f>
        <v>0</v>
      </c>
      <c r="AB708" s="11">
        <f>IF(AND(tblSalaries[[#This Row],[Salary in USD]]&gt;1000,tblSalaries[[#This Row],[Salary in USD]]&lt;2000),1,0)</f>
        <v>0</v>
      </c>
    </row>
    <row r="709" spans="2:28" ht="15" customHeight="1">
      <c r="B709" t="s">
        <v>2712</v>
      </c>
      <c r="C709" s="1">
        <v>41055.611805555556</v>
      </c>
      <c r="D709" s="4" t="s">
        <v>824</v>
      </c>
      <c r="E709">
        <v>180000</v>
      </c>
      <c r="F709" t="s">
        <v>40</v>
      </c>
      <c r="G709">
        <f>tblSalaries[[#This Row],[clean Salary (in local currency)]]*VLOOKUP(tblSalaries[[#This Row],[Currency]],tblXrate[],2,FALSE)</f>
        <v>3205.4250037396623</v>
      </c>
      <c r="H709" t="s">
        <v>825</v>
      </c>
      <c r="I709" t="s">
        <v>52</v>
      </c>
      <c r="J709" t="s">
        <v>8</v>
      </c>
      <c r="K709" t="str">
        <f>VLOOKUP(tblSalaries[[#This Row],[Where do you work]],tblCountries[[Actual]:[Mapping]],2,FALSE)</f>
        <v>India</v>
      </c>
      <c r="L709" t="s">
        <v>13</v>
      </c>
      <c r="M709">
        <v>7</v>
      </c>
      <c r="O709" s="10" t="str">
        <f>IF(ISERROR(FIND("1",tblSalaries[[#This Row],[How many hours of a day you work on Excel]])),"",1)</f>
        <v/>
      </c>
      <c r="P709" s="11" t="str">
        <f>IF(ISERROR(FIND("2",tblSalaries[[#This Row],[How many hours of a day you work on Excel]])),"",2)</f>
        <v/>
      </c>
      <c r="Q709" s="10" t="str">
        <f>IF(ISERROR(FIND("3",tblSalaries[[#This Row],[How many hours of a day you work on Excel]])),"",3)</f>
        <v/>
      </c>
      <c r="R709" s="10" t="str">
        <f>IF(ISERROR(FIND("4",tblSalaries[[#This Row],[How many hours of a day you work on Excel]])),"",4)</f>
        <v/>
      </c>
      <c r="S709" s="10" t="str">
        <f>IF(ISERROR(FIND("5",tblSalaries[[#This Row],[How many hours of a day you work on Excel]])),"",5)</f>
        <v/>
      </c>
      <c r="T709" s="10" t="str">
        <f>IF(ISERROR(FIND("6",tblSalaries[[#This Row],[How many hours of a day you work on Excel]])),"",6)</f>
        <v/>
      </c>
      <c r="U709" s="11" t="str">
        <f>IF(ISERROR(FIND("7",tblSalaries[[#This Row],[How many hours of a day you work on Excel]])),"",7)</f>
        <v/>
      </c>
      <c r="V709" s="11">
        <f>IF(ISERROR(FIND("8",tblSalaries[[#This Row],[How many hours of a day you work on Excel]])),"",8)</f>
        <v>8</v>
      </c>
      <c r="W709" s="11">
        <f>IF(MAX(tblSalaries[[#This Row],[1 hour]:[8 hours]])=0,#N/A,MAX(tblSalaries[[#This Row],[1 hour]:[8 hours]]))</f>
        <v>8</v>
      </c>
      <c r="X709" s="11">
        <f>IF(ISERROR(tblSalaries[[#This Row],[max h]]),1,tblSalaries[[#This Row],[Salary in USD]]/tblSalaries[[#This Row],[max h]]/260)</f>
        <v>1.5410697133363762</v>
      </c>
      <c r="Y709" s="11" t="str">
        <f>IF(tblSalaries[[#This Row],[Years of Experience]]="",0,"0")</f>
        <v>0</v>
      </c>
      <c r="Z709"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709" s="11">
        <f>IF(tblSalaries[[#This Row],[Salary in USD]]&lt;1000,1,0)</f>
        <v>0</v>
      </c>
      <c r="AB709" s="11">
        <f>IF(AND(tblSalaries[[#This Row],[Salary in USD]]&gt;1000,tblSalaries[[#This Row],[Salary in USD]]&lt;2000),1,0)</f>
        <v>0</v>
      </c>
    </row>
    <row r="710" spans="2:28" ht="15" customHeight="1">
      <c r="B710" t="s">
        <v>2713</v>
      </c>
      <c r="C710" s="1">
        <v>41055.615914351853</v>
      </c>
      <c r="D710" s="4">
        <v>375000</v>
      </c>
      <c r="E710">
        <v>375000</v>
      </c>
      <c r="F710" t="s">
        <v>40</v>
      </c>
      <c r="G710">
        <f>tblSalaries[[#This Row],[clean Salary (in local currency)]]*VLOOKUP(tblSalaries[[#This Row],[Currency]],tblXrate[],2,FALSE)</f>
        <v>6677.9687577909626</v>
      </c>
      <c r="H710" t="s">
        <v>91</v>
      </c>
      <c r="I710" t="s">
        <v>52</v>
      </c>
      <c r="J710" t="s">
        <v>8</v>
      </c>
      <c r="K710" t="str">
        <f>VLOOKUP(tblSalaries[[#This Row],[Where do you work]],tblCountries[[Actual]:[Mapping]],2,FALSE)</f>
        <v>India</v>
      </c>
      <c r="L710" t="s">
        <v>18</v>
      </c>
      <c r="M710">
        <v>6</v>
      </c>
      <c r="O710" s="10" t="str">
        <f>IF(ISERROR(FIND("1",tblSalaries[[#This Row],[How many hours of a day you work on Excel]])),"",1)</f>
        <v/>
      </c>
      <c r="P710" s="11">
        <f>IF(ISERROR(FIND("2",tblSalaries[[#This Row],[How many hours of a day you work on Excel]])),"",2)</f>
        <v>2</v>
      </c>
      <c r="Q710" s="10">
        <f>IF(ISERROR(FIND("3",tblSalaries[[#This Row],[How many hours of a day you work on Excel]])),"",3)</f>
        <v>3</v>
      </c>
      <c r="R710" s="10" t="str">
        <f>IF(ISERROR(FIND("4",tblSalaries[[#This Row],[How many hours of a day you work on Excel]])),"",4)</f>
        <v/>
      </c>
      <c r="S710" s="10" t="str">
        <f>IF(ISERROR(FIND("5",tblSalaries[[#This Row],[How many hours of a day you work on Excel]])),"",5)</f>
        <v/>
      </c>
      <c r="T710" s="10" t="str">
        <f>IF(ISERROR(FIND("6",tblSalaries[[#This Row],[How many hours of a day you work on Excel]])),"",6)</f>
        <v/>
      </c>
      <c r="U710" s="11" t="str">
        <f>IF(ISERROR(FIND("7",tblSalaries[[#This Row],[How many hours of a day you work on Excel]])),"",7)</f>
        <v/>
      </c>
      <c r="V710" s="11" t="str">
        <f>IF(ISERROR(FIND("8",tblSalaries[[#This Row],[How many hours of a day you work on Excel]])),"",8)</f>
        <v/>
      </c>
      <c r="W710" s="11">
        <f>IF(MAX(tblSalaries[[#This Row],[1 hour]:[8 hours]])=0,#N/A,MAX(tblSalaries[[#This Row],[1 hour]:[8 hours]]))</f>
        <v>3</v>
      </c>
      <c r="X710" s="11">
        <f>IF(ISERROR(tblSalaries[[#This Row],[max h]]),1,tblSalaries[[#This Row],[Salary in USD]]/tblSalaries[[#This Row],[max h]]/260)</f>
        <v>8.5614984074243115</v>
      </c>
      <c r="Y710" s="11" t="str">
        <f>IF(tblSalaries[[#This Row],[Years of Experience]]="",0,"0")</f>
        <v>0</v>
      </c>
      <c r="Z710"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710" s="11">
        <f>IF(tblSalaries[[#This Row],[Salary in USD]]&lt;1000,1,0)</f>
        <v>0</v>
      </c>
      <c r="AB710" s="11">
        <f>IF(AND(tblSalaries[[#This Row],[Salary in USD]]&gt;1000,tblSalaries[[#This Row],[Salary in USD]]&lt;2000),1,0)</f>
        <v>0</v>
      </c>
    </row>
    <row r="711" spans="2:28" ht="15" customHeight="1">
      <c r="B711" t="s">
        <v>2714</v>
      </c>
      <c r="C711" s="1">
        <v>41055.618773148148</v>
      </c>
      <c r="D711" s="4">
        <v>85000</v>
      </c>
      <c r="E711">
        <v>85000</v>
      </c>
      <c r="F711" t="s">
        <v>670</v>
      </c>
      <c r="G711">
        <f>tblSalaries[[#This Row],[clean Salary (in local currency)]]*VLOOKUP(tblSalaries[[#This Row],[Currency]],tblXrate[],2,FALSE)</f>
        <v>67794.987956419791</v>
      </c>
      <c r="H711" t="s">
        <v>826</v>
      </c>
      <c r="I711" t="s">
        <v>52</v>
      </c>
      <c r="J711" t="s">
        <v>672</v>
      </c>
      <c r="K711" t="str">
        <f>VLOOKUP(tblSalaries[[#This Row],[Where do you work]],tblCountries[[Actual]:[Mapping]],2,FALSE)</f>
        <v>New Zealand</v>
      </c>
      <c r="L711" t="s">
        <v>9</v>
      </c>
      <c r="M711">
        <v>15</v>
      </c>
      <c r="O711" s="10" t="str">
        <f>IF(ISERROR(FIND("1",tblSalaries[[#This Row],[How many hours of a day you work on Excel]])),"",1)</f>
        <v/>
      </c>
      <c r="P711" s="11" t="str">
        <f>IF(ISERROR(FIND("2",tblSalaries[[#This Row],[How many hours of a day you work on Excel]])),"",2)</f>
        <v/>
      </c>
      <c r="Q711" s="10" t="str">
        <f>IF(ISERROR(FIND("3",tblSalaries[[#This Row],[How many hours of a day you work on Excel]])),"",3)</f>
        <v/>
      </c>
      <c r="R711" s="10">
        <f>IF(ISERROR(FIND("4",tblSalaries[[#This Row],[How many hours of a day you work on Excel]])),"",4)</f>
        <v>4</v>
      </c>
      <c r="S711" s="10" t="str">
        <f>IF(ISERROR(FIND("5",tblSalaries[[#This Row],[How many hours of a day you work on Excel]])),"",5)</f>
        <v/>
      </c>
      <c r="T711" s="10">
        <f>IF(ISERROR(FIND("6",tblSalaries[[#This Row],[How many hours of a day you work on Excel]])),"",6)</f>
        <v>6</v>
      </c>
      <c r="U711" s="11" t="str">
        <f>IF(ISERROR(FIND("7",tblSalaries[[#This Row],[How many hours of a day you work on Excel]])),"",7)</f>
        <v/>
      </c>
      <c r="V711" s="11" t="str">
        <f>IF(ISERROR(FIND("8",tblSalaries[[#This Row],[How many hours of a day you work on Excel]])),"",8)</f>
        <v/>
      </c>
      <c r="W711" s="11">
        <f>IF(MAX(tblSalaries[[#This Row],[1 hour]:[8 hours]])=0,#N/A,MAX(tblSalaries[[#This Row],[1 hour]:[8 hours]]))</f>
        <v>6</v>
      </c>
      <c r="X711" s="11">
        <f>IF(ISERROR(tblSalaries[[#This Row],[max h]]),1,tblSalaries[[#This Row],[Salary in USD]]/tblSalaries[[#This Row],[max h]]/260)</f>
        <v>43.458325613089613</v>
      </c>
      <c r="Y711" s="11" t="str">
        <f>IF(tblSalaries[[#This Row],[Years of Experience]]="",0,"0")</f>
        <v>0</v>
      </c>
      <c r="Z711"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711" s="11">
        <f>IF(tblSalaries[[#This Row],[Salary in USD]]&lt;1000,1,0)</f>
        <v>0</v>
      </c>
      <c r="AB711" s="11">
        <f>IF(AND(tblSalaries[[#This Row],[Salary in USD]]&gt;1000,tblSalaries[[#This Row],[Salary in USD]]&lt;2000),1,0)</f>
        <v>0</v>
      </c>
    </row>
    <row r="712" spans="2:28" ht="15" customHeight="1">
      <c r="B712" t="s">
        <v>2715</v>
      </c>
      <c r="C712" s="1">
        <v>41055.623368055552</v>
      </c>
      <c r="D712" s="4">
        <v>31250</v>
      </c>
      <c r="E712">
        <v>31250</v>
      </c>
      <c r="F712" t="s">
        <v>6</v>
      </c>
      <c r="G712">
        <f>tblSalaries[[#This Row],[clean Salary (in local currency)]]*VLOOKUP(tblSalaries[[#This Row],[Currency]],tblXrate[],2,FALSE)</f>
        <v>31250</v>
      </c>
      <c r="H712" t="s">
        <v>827</v>
      </c>
      <c r="I712" t="s">
        <v>52</v>
      </c>
      <c r="J712" t="s">
        <v>8</v>
      </c>
      <c r="K712" t="str">
        <f>VLOOKUP(tblSalaries[[#This Row],[Where do you work]],tblCountries[[Actual]:[Mapping]],2,FALSE)</f>
        <v>India</v>
      </c>
      <c r="L712" t="s">
        <v>18</v>
      </c>
      <c r="M712">
        <v>6</v>
      </c>
      <c r="O712" s="10" t="str">
        <f>IF(ISERROR(FIND("1",tblSalaries[[#This Row],[How many hours of a day you work on Excel]])),"",1)</f>
        <v/>
      </c>
      <c r="P712" s="11">
        <f>IF(ISERROR(FIND("2",tblSalaries[[#This Row],[How many hours of a day you work on Excel]])),"",2)</f>
        <v>2</v>
      </c>
      <c r="Q712" s="10">
        <f>IF(ISERROR(FIND("3",tblSalaries[[#This Row],[How many hours of a day you work on Excel]])),"",3)</f>
        <v>3</v>
      </c>
      <c r="R712" s="10" t="str">
        <f>IF(ISERROR(FIND("4",tblSalaries[[#This Row],[How many hours of a day you work on Excel]])),"",4)</f>
        <v/>
      </c>
      <c r="S712" s="10" t="str">
        <f>IF(ISERROR(FIND("5",tblSalaries[[#This Row],[How many hours of a day you work on Excel]])),"",5)</f>
        <v/>
      </c>
      <c r="T712" s="10" t="str">
        <f>IF(ISERROR(FIND("6",tblSalaries[[#This Row],[How many hours of a day you work on Excel]])),"",6)</f>
        <v/>
      </c>
      <c r="U712" s="11" t="str">
        <f>IF(ISERROR(FIND("7",tblSalaries[[#This Row],[How many hours of a day you work on Excel]])),"",7)</f>
        <v/>
      </c>
      <c r="V712" s="11" t="str">
        <f>IF(ISERROR(FIND("8",tblSalaries[[#This Row],[How many hours of a day you work on Excel]])),"",8)</f>
        <v/>
      </c>
      <c r="W712" s="11">
        <f>IF(MAX(tblSalaries[[#This Row],[1 hour]:[8 hours]])=0,#N/A,MAX(tblSalaries[[#This Row],[1 hour]:[8 hours]]))</f>
        <v>3</v>
      </c>
      <c r="X712" s="11">
        <f>IF(ISERROR(tblSalaries[[#This Row],[max h]]),1,tblSalaries[[#This Row],[Salary in USD]]/tblSalaries[[#This Row],[max h]]/260)</f>
        <v>40.064102564102562</v>
      </c>
      <c r="Y712" s="11" t="str">
        <f>IF(tblSalaries[[#This Row],[Years of Experience]]="",0,"0")</f>
        <v>0</v>
      </c>
      <c r="Z712"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712" s="11">
        <f>IF(tblSalaries[[#This Row],[Salary in USD]]&lt;1000,1,0)</f>
        <v>0</v>
      </c>
      <c r="AB712" s="11">
        <f>IF(AND(tblSalaries[[#This Row],[Salary in USD]]&gt;1000,tblSalaries[[#This Row],[Salary in USD]]&lt;2000),1,0)</f>
        <v>0</v>
      </c>
    </row>
    <row r="713" spans="2:28" ht="15" customHeight="1">
      <c r="B713" t="s">
        <v>2716</v>
      </c>
      <c r="C713" s="1">
        <v>41055.623437499999</v>
      </c>
      <c r="D713" s="4" t="s">
        <v>828</v>
      </c>
      <c r="E713">
        <v>204000</v>
      </c>
      <c r="F713" t="s">
        <v>32</v>
      </c>
      <c r="G713">
        <f>tblSalaries[[#This Row],[clean Salary (in local currency)]]*VLOOKUP(tblSalaries[[#This Row],[Currency]],tblXrate[],2,FALSE)</f>
        <v>2165.2740982270229</v>
      </c>
      <c r="H713" t="s">
        <v>829</v>
      </c>
      <c r="I713" t="s">
        <v>52</v>
      </c>
      <c r="J713" t="s">
        <v>17</v>
      </c>
      <c r="K713" t="str">
        <f>VLOOKUP(tblSalaries[[#This Row],[Where do you work]],tblCountries[[Actual]:[Mapping]],2,FALSE)</f>
        <v>Pakistan</v>
      </c>
      <c r="L713" t="s">
        <v>13</v>
      </c>
      <c r="M713">
        <v>2</v>
      </c>
      <c r="O713" s="10" t="str">
        <f>IF(ISERROR(FIND("1",tblSalaries[[#This Row],[How many hours of a day you work on Excel]])),"",1)</f>
        <v/>
      </c>
      <c r="P713" s="11" t="str">
        <f>IF(ISERROR(FIND("2",tblSalaries[[#This Row],[How many hours of a day you work on Excel]])),"",2)</f>
        <v/>
      </c>
      <c r="Q713" s="10" t="str">
        <f>IF(ISERROR(FIND("3",tblSalaries[[#This Row],[How many hours of a day you work on Excel]])),"",3)</f>
        <v/>
      </c>
      <c r="R713" s="10" t="str">
        <f>IF(ISERROR(FIND("4",tblSalaries[[#This Row],[How many hours of a day you work on Excel]])),"",4)</f>
        <v/>
      </c>
      <c r="S713" s="10" t="str">
        <f>IF(ISERROR(FIND("5",tblSalaries[[#This Row],[How many hours of a day you work on Excel]])),"",5)</f>
        <v/>
      </c>
      <c r="T713" s="10" t="str">
        <f>IF(ISERROR(FIND("6",tblSalaries[[#This Row],[How many hours of a day you work on Excel]])),"",6)</f>
        <v/>
      </c>
      <c r="U713" s="11" t="str">
        <f>IF(ISERROR(FIND("7",tblSalaries[[#This Row],[How many hours of a day you work on Excel]])),"",7)</f>
        <v/>
      </c>
      <c r="V713" s="11">
        <f>IF(ISERROR(FIND("8",tblSalaries[[#This Row],[How many hours of a day you work on Excel]])),"",8)</f>
        <v>8</v>
      </c>
      <c r="W713" s="11">
        <f>IF(MAX(tblSalaries[[#This Row],[1 hour]:[8 hours]])=0,#N/A,MAX(tblSalaries[[#This Row],[1 hour]:[8 hours]]))</f>
        <v>8</v>
      </c>
      <c r="X713" s="11">
        <f>IF(ISERROR(tblSalaries[[#This Row],[max h]]),1,tblSalaries[[#This Row],[Salary in USD]]/tblSalaries[[#This Row],[max h]]/260)</f>
        <v>1.0409971626091457</v>
      </c>
      <c r="Y713" s="11" t="str">
        <f>IF(tblSalaries[[#This Row],[Years of Experience]]="",0,"0")</f>
        <v>0</v>
      </c>
      <c r="Z713"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1..3</v>
      </c>
      <c r="AA713" s="11">
        <f>IF(tblSalaries[[#This Row],[Salary in USD]]&lt;1000,1,0)</f>
        <v>0</v>
      </c>
      <c r="AB713" s="11">
        <f>IF(AND(tblSalaries[[#This Row],[Salary in USD]]&gt;1000,tblSalaries[[#This Row],[Salary in USD]]&lt;2000),1,0)</f>
        <v>0</v>
      </c>
    </row>
    <row r="714" spans="2:28" ht="15" customHeight="1">
      <c r="B714" t="s">
        <v>2717</v>
      </c>
      <c r="C714" s="1">
        <v>41055.623888888891</v>
      </c>
      <c r="D714" s="4" t="s">
        <v>830</v>
      </c>
      <c r="E714">
        <v>400000</v>
      </c>
      <c r="F714" t="s">
        <v>40</v>
      </c>
      <c r="G714">
        <f>tblSalaries[[#This Row],[clean Salary (in local currency)]]*VLOOKUP(tblSalaries[[#This Row],[Currency]],tblXrate[],2,FALSE)</f>
        <v>7123.1666749770275</v>
      </c>
      <c r="H714" t="s">
        <v>831</v>
      </c>
      <c r="I714" t="s">
        <v>3999</v>
      </c>
      <c r="J714" t="s">
        <v>8</v>
      </c>
      <c r="K714" t="str">
        <f>VLOOKUP(tblSalaries[[#This Row],[Where do you work]],tblCountries[[Actual]:[Mapping]],2,FALSE)</f>
        <v>India</v>
      </c>
      <c r="L714" t="s">
        <v>13</v>
      </c>
      <c r="M714">
        <v>4</v>
      </c>
      <c r="O714" s="10" t="str">
        <f>IF(ISERROR(FIND("1",tblSalaries[[#This Row],[How many hours of a day you work on Excel]])),"",1)</f>
        <v/>
      </c>
      <c r="P714" s="11" t="str">
        <f>IF(ISERROR(FIND("2",tblSalaries[[#This Row],[How many hours of a day you work on Excel]])),"",2)</f>
        <v/>
      </c>
      <c r="Q714" s="10" t="str">
        <f>IF(ISERROR(FIND("3",tblSalaries[[#This Row],[How many hours of a day you work on Excel]])),"",3)</f>
        <v/>
      </c>
      <c r="R714" s="10" t="str">
        <f>IF(ISERROR(FIND("4",tblSalaries[[#This Row],[How many hours of a day you work on Excel]])),"",4)</f>
        <v/>
      </c>
      <c r="S714" s="10" t="str">
        <f>IF(ISERROR(FIND("5",tblSalaries[[#This Row],[How many hours of a day you work on Excel]])),"",5)</f>
        <v/>
      </c>
      <c r="T714" s="10" t="str">
        <f>IF(ISERROR(FIND("6",tblSalaries[[#This Row],[How many hours of a day you work on Excel]])),"",6)</f>
        <v/>
      </c>
      <c r="U714" s="11" t="str">
        <f>IF(ISERROR(FIND("7",tblSalaries[[#This Row],[How many hours of a day you work on Excel]])),"",7)</f>
        <v/>
      </c>
      <c r="V714" s="11">
        <f>IF(ISERROR(FIND("8",tblSalaries[[#This Row],[How many hours of a day you work on Excel]])),"",8)</f>
        <v>8</v>
      </c>
      <c r="W714" s="11">
        <f>IF(MAX(tblSalaries[[#This Row],[1 hour]:[8 hours]])=0,#N/A,MAX(tblSalaries[[#This Row],[1 hour]:[8 hours]]))</f>
        <v>8</v>
      </c>
      <c r="X714" s="11">
        <f>IF(ISERROR(tblSalaries[[#This Row],[max h]]),1,tblSalaries[[#This Row],[Salary in USD]]/tblSalaries[[#This Row],[max h]]/260)</f>
        <v>3.4245993629697247</v>
      </c>
      <c r="Y714" s="11" t="str">
        <f>IF(tblSalaries[[#This Row],[Years of Experience]]="",0,"0")</f>
        <v>0</v>
      </c>
      <c r="Z714"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714" s="11">
        <f>IF(tblSalaries[[#This Row],[Salary in USD]]&lt;1000,1,0)</f>
        <v>0</v>
      </c>
      <c r="AB714" s="11">
        <f>IF(AND(tblSalaries[[#This Row],[Salary in USD]]&gt;1000,tblSalaries[[#This Row],[Salary in USD]]&lt;2000),1,0)</f>
        <v>0</v>
      </c>
    </row>
    <row r="715" spans="2:28" ht="15" customHeight="1">
      <c r="B715" t="s">
        <v>2718</v>
      </c>
      <c r="C715" s="1">
        <v>41055.625694444447</v>
      </c>
      <c r="D715" s="4" t="s">
        <v>832</v>
      </c>
      <c r="E715">
        <v>130000</v>
      </c>
      <c r="F715" t="s">
        <v>6</v>
      </c>
      <c r="G715">
        <f>tblSalaries[[#This Row],[clean Salary (in local currency)]]*VLOOKUP(tblSalaries[[#This Row],[Currency]],tblXrate[],2,FALSE)</f>
        <v>130000</v>
      </c>
      <c r="H715" t="s">
        <v>833</v>
      </c>
      <c r="I715" t="s">
        <v>52</v>
      </c>
      <c r="J715" t="s">
        <v>84</v>
      </c>
      <c r="K715" t="str">
        <f>VLOOKUP(tblSalaries[[#This Row],[Where do you work]],tblCountries[[Actual]:[Mapping]],2,FALSE)</f>
        <v>Australia</v>
      </c>
      <c r="L715" t="s">
        <v>9</v>
      </c>
      <c r="M715">
        <v>3</v>
      </c>
      <c r="O715" s="10" t="str">
        <f>IF(ISERROR(FIND("1",tblSalaries[[#This Row],[How many hours of a day you work on Excel]])),"",1)</f>
        <v/>
      </c>
      <c r="P715" s="11" t="str">
        <f>IF(ISERROR(FIND("2",tblSalaries[[#This Row],[How many hours of a day you work on Excel]])),"",2)</f>
        <v/>
      </c>
      <c r="Q715" s="10" t="str">
        <f>IF(ISERROR(FIND("3",tblSalaries[[#This Row],[How many hours of a day you work on Excel]])),"",3)</f>
        <v/>
      </c>
      <c r="R715" s="10">
        <f>IF(ISERROR(FIND("4",tblSalaries[[#This Row],[How many hours of a day you work on Excel]])),"",4)</f>
        <v>4</v>
      </c>
      <c r="S715" s="10" t="str">
        <f>IF(ISERROR(FIND("5",tblSalaries[[#This Row],[How many hours of a day you work on Excel]])),"",5)</f>
        <v/>
      </c>
      <c r="T715" s="10">
        <f>IF(ISERROR(FIND("6",tblSalaries[[#This Row],[How many hours of a day you work on Excel]])),"",6)</f>
        <v>6</v>
      </c>
      <c r="U715" s="11" t="str">
        <f>IF(ISERROR(FIND("7",tblSalaries[[#This Row],[How many hours of a day you work on Excel]])),"",7)</f>
        <v/>
      </c>
      <c r="V715" s="11" t="str">
        <f>IF(ISERROR(FIND("8",tblSalaries[[#This Row],[How many hours of a day you work on Excel]])),"",8)</f>
        <v/>
      </c>
      <c r="W715" s="11">
        <f>IF(MAX(tblSalaries[[#This Row],[1 hour]:[8 hours]])=0,#N/A,MAX(tblSalaries[[#This Row],[1 hour]:[8 hours]]))</f>
        <v>6</v>
      </c>
      <c r="X715" s="11">
        <f>IF(ISERROR(tblSalaries[[#This Row],[max h]]),1,tblSalaries[[#This Row],[Salary in USD]]/tblSalaries[[#This Row],[max h]]/260)</f>
        <v>83.333333333333343</v>
      </c>
      <c r="Y715" s="11" t="str">
        <f>IF(tblSalaries[[#This Row],[Years of Experience]]="",0,"0")</f>
        <v>0</v>
      </c>
      <c r="Z715"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1..3</v>
      </c>
      <c r="AA715" s="11">
        <f>IF(tblSalaries[[#This Row],[Salary in USD]]&lt;1000,1,0)</f>
        <v>0</v>
      </c>
      <c r="AB715" s="11">
        <f>IF(AND(tblSalaries[[#This Row],[Salary in USD]]&gt;1000,tblSalaries[[#This Row],[Salary in USD]]&lt;2000),1,0)</f>
        <v>0</v>
      </c>
    </row>
    <row r="716" spans="2:28" ht="15" customHeight="1">
      <c r="B716" t="s">
        <v>2719</v>
      </c>
      <c r="C716" s="1">
        <v>41055.626168981478</v>
      </c>
      <c r="D716" s="4" t="s">
        <v>834</v>
      </c>
      <c r="E716">
        <v>250000</v>
      </c>
      <c r="F716" t="s">
        <v>40</v>
      </c>
      <c r="G716">
        <f>tblSalaries[[#This Row],[clean Salary (in local currency)]]*VLOOKUP(tblSalaries[[#This Row],[Currency]],tblXrate[],2,FALSE)</f>
        <v>4451.9791718606421</v>
      </c>
      <c r="H716" t="s">
        <v>804</v>
      </c>
      <c r="I716" t="s">
        <v>52</v>
      </c>
      <c r="J716" t="s">
        <v>8</v>
      </c>
      <c r="K716" t="str">
        <f>VLOOKUP(tblSalaries[[#This Row],[Where do you work]],tblCountries[[Actual]:[Mapping]],2,FALSE)</f>
        <v>India</v>
      </c>
      <c r="L716" t="s">
        <v>9</v>
      </c>
      <c r="M716">
        <v>6</v>
      </c>
      <c r="O716" s="10" t="str">
        <f>IF(ISERROR(FIND("1",tblSalaries[[#This Row],[How many hours of a day you work on Excel]])),"",1)</f>
        <v/>
      </c>
      <c r="P716" s="11" t="str">
        <f>IF(ISERROR(FIND("2",tblSalaries[[#This Row],[How many hours of a day you work on Excel]])),"",2)</f>
        <v/>
      </c>
      <c r="Q716" s="10" t="str">
        <f>IF(ISERROR(FIND("3",tblSalaries[[#This Row],[How many hours of a day you work on Excel]])),"",3)</f>
        <v/>
      </c>
      <c r="R716" s="10">
        <f>IF(ISERROR(FIND("4",tblSalaries[[#This Row],[How many hours of a day you work on Excel]])),"",4)</f>
        <v>4</v>
      </c>
      <c r="S716" s="10" t="str">
        <f>IF(ISERROR(FIND("5",tblSalaries[[#This Row],[How many hours of a day you work on Excel]])),"",5)</f>
        <v/>
      </c>
      <c r="T716" s="10">
        <f>IF(ISERROR(FIND("6",tblSalaries[[#This Row],[How many hours of a day you work on Excel]])),"",6)</f>
        <v>6</v>
      </c>
      <c r="U716" s="11" t="str">
        <f>IF(ISERROR(FIND("7",tblSalaries[[#This Row],[How many hours of a day you work on Excel]])),"",7)</f>
        <v/>
      </c>
      <c r="V716" s="11" t="str">
        <f>IF(ISERROR(FIND("8",tblSalaries[[#This Row],[How many hours of a day you work on Excel]])),"",8)</f>
        <v/>
      </c>
      <c r="W716" s="11">
        <f>IF(MAX(tblSalaries[[#This Row],[1 hour]:[8 hours]])=0,#N/A,MAX(tblSalaries[[#This Row],[1 hour]:[8 hours]]))</f>
        <v>6</v>
      </c>
      <c r="X716" s="11">
        <f>IF(ISERROR(tblSalaries[[#This Row],[max h]]),1,tblSalaries[[#This Row],[Salary in USD]]/tblSalaries[[#This Row],[max h]]/260)</f>
        <v>2.8538328024747703</v>
      </c>
      <c r="Y716" s="11" t="str">
        <f>IF(tblSalaries[[#This Row],[Years of Experience]]="",0,"0")</f>
        <v>0</v>
      </c>
      <c r="Z716"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716" s="11">
        <f>IF(tblSalaries[[#This Row],[Salary in USD]]&lt;1000,1,0)</f>
        <v>0</v>
      </c>
      <c r="AB716" s="11">
        <f>IF(AND(tblSalaries[[#This Row],[Salary in USD]]&gt;1000,tblSalaries[[#This Row],[Salary in USD]]&lt;2000),1,0)</f>
        <v>0</v>
      </c>
    </row>
    <row r="717" spans="2:28" ht="15" customHeight="1">
      <c r="B717" t="s">
        <v>2720</v>
      </c>
      <c r="C717" s="1">
        <v>41055.626782407409</v>
      </c>
      <c r="D717" s="4">
        <v>800</v>
      </c>
      <c r="E717">
        <v>9600</v>
      </c>
      <c r="F717" t="s">
        <v>6</v>
      </c>
      <c r="G717">
        <f>tblSalaries[[#This Row],[clean Salary (in local currency)]]*VLOOKUP(tblSalaries[[#This Row],[Currency]],tblXrate[],2,FALSE)</f>
        <v>9600</v>
      </c>
      <c r="H717" t="s">
        <v>147</v>
      </c>
      <c r="I717" t="s">
        <v>20</v>
      </c>
      <c r="J717" t="s">
        <v>48</v>
      </c>
      <c r="K717" t="str">
        <f>VLOOKUP(tblSalaries[[#This Row],[Where do you work]],tblCountries[[Actual]:[Mapping]],2,FALSE)</f>
        <v>South Africa</v>
      </c>
      <c r="L717" t="s">
        <v>9</v>
      </c>
      <c r="M717">
        <v>2</v>
      </c>
      <c r="O717" s="10" t="str">
        <f>IF(ISERROR(FIND("1",tblSalaries[[#This Row],[How many hours of a day you work on Excel]])),"",1)</f>
        <v/>
      </c>
      <c r="P717" s="11" t="str">
        <f>IF(ISERROR(FIND("2",tblSalaries[[#This Row],[How many hours of a day you work on Excel]])),"",2)</f>
        <v/>
      </c>
      <c r="Q717" s="10" t="str">
        <f>IF(ISERROR(FIND("3",tblSalaries[[#This Row],[How many hours of a day you work on Excel]])),"",3)</f>
        <v/>
      </c>
      <c r="R717" s="10">
        <f>IF(ISERROR(FIND("4",tblSalaries[[#This Row],[How many hours of a day you work on Excel]])),"",4)</f>
        <v>4</v>
      </c>
      <c r="S717" s="10" t="str">
        <f>IF(ISERROR(FIND("5",tblSalaries[[#This Row],[How many hours of a day you work on Excel]])),"",5)</f>
        <v/>
      </c>
      <c r="T717" s="10">
        <f>IF(ISERROR(FIND("6",tblSalaries[[#This Row],[How many hours of a day you work on Excel]])),"",6)</f>
        <v>6</v>
      </c>
      <c r="U717" s="11" t="str">
        <f>IF(ISERROR(FIND("7",tblSalaries[[#This Row],[How many hours of a day you work on Excel]])),"",7)</f>
        <v/>
      </c>
      <c r="V717" s="11" t="str">
        <f>IF(ISERROR(FIND("8",tblSalaries[[#This Row],[How many hours of a day you work on Excel]])),"",8)</f>
        <v/>
      </c>
      <c r="W717" s="11">
        <f>IF(MAX(tblSalaries[[#This Row],[1 hour]:[8 hours]])=0,#N/A,MAX(tblSalaries[[#This Row],[1 hour]:[8 hours]]))</f>
        <v>6</v>
      </c>
      <c r="X717" s="11">
        <f>IF(ISERROR(tblSalaries[[#This Row],[max h]]),1,tblSalaries[[#This Row],[Salary in USD]]/tblSalaries[[#This Row],[max h]]/260)</f>
        <v>6.1538461538461542</v>
      </c>
      <c r="Y717" s="11" t="str">
        <f>IF(tblSalaries[[#This Row],[Years of Experience]]="",0,"0")</f>
        <v>0</v>
      </c>
      <c r="Z717"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1..3</v>
      </c>
      <c r="AA717" s="11">
        <f>IF(tblSalaries[[#This Row],[Salary in USD]]&lt;1000,1,0)</f>
        <v>0</v>
      </c>
      <c r="AB717" s="11">
        <f>IF(AND(tblSalaries[[#This Row],[Salary in USD]]&gt;1000,tblSalaries[[#This Row],[Salary in USD]]&lt;2000),1,0)</f>
        <v>0</v>
      </c>
    </row>
    <row r="718" spans="2:28" ht="15" customHeight="1">
      <c r="B718" t="s">
        <v>2721</v>
      </c>
      <c r="C718" s="1">
        <v>41055.628159722219</v>
      </c>
      <c r="D718" s="4" t="s">
        <v>835</v>
      </c>
      <c r="E718">
        <v>390000</v>
      </c>
      <c r="F718" t="s">
        <v>40</v>
      </c>
      <c r="G718">
        <f>tblSalaries[[#This Row],[clean Salary (in local currency)]]*VLOOKUP(tblSalaries[[#This Row],[Currency]],tblXrate[],2,FALSE)</f>
        <v>6945.0875081026015</v>
      </c>
      <c r="H718" t="s">
        <v>207</v>
      </c>
      <c r="I718" t="s">
        <v>20</v>
      </c>
      <c r="J718" t="s">
        <v>8</v>
      </c>
      <c r="K718" t="str">
        <f>VLOOKUP(tblSalaries[[#This Row],[Where do you work]],tblCountries[[Actual]:[Mapping]],2,FALSE)</f>
        <v>India</v>
      </c>
      <c r="L718" t="s">
        <v>9</v>
      </c>
      <c r="M718">
        <v>1</v>
      </c>
      <c r="O718" s="10" t="str">
        <f>IF(ISERROR(FIND("1",tblSalaries[[#This Row],[How many hours of a day you work on Excel]])),"",1)</f>
        <v/>
      </c>
      <c r="P718" s="11" t="str">
        <f>IF(ISERROR(FIND("2",tblSalaries[[#This Row],[How many hours of a day you work on Excel]])),"",2)</f>
        <v/>
      </c>
      <c r="Q718" s="10" t="str">
        <f>IF(ISERROR(FIND("3",tblSalaries[[#This Row],[How many hours of a day you work on Excel]])),"",3)</f>
        <v/>
      </c>
      <c r="R718" s="10">
        <f>IF(ISERROR(FIND("4",tblSalaries[[#This Row],[How many hours of a day you work on Excel]])),"",4)</f>
        <v>4</v>
      </c>
      <c r="S718" s="10" t="str">
        <f>IF(ISERROR(FIND("5",tblSalaries[[#This Row],[How many hours of a day you work on Excel]])),"",5)</f>
        <v/>
      </c>
      <c r="T718" s="10">
        <f>IF(ISERROR(FIND("6",tblSalaries[[#This Row],[How many hours of a day you work on Excel]])),"",6)</f>
        <v>6</v>
      </c>
      <c r="U718" s="11" t="str">
        <f>IF(ISERROR(FIND("7",tblSalaries[[#This Row],[How many hours of a day you work on Excel]])),"",7)</f>
        <v/>
      </c>
      <c r="V718" s="11" t="str">
        <f>IF(ISERROR(FIND("8",tblSalaries[[#This Row],[How many hours of a day you work on Excel]])),"",8)</f>
        <v/>
      </c>
      <c r="W718" s="11">
        <f>IF(MAX(tblSalaries[[#This Row],[1 hour]:[8 hours]])=0,#N/A,MAX(tblSalaries[[#This Row],[1 hour]:[8 hours]]))</f>
        <v>6</v>
      </c>
      <c r="X718" s="11">
        <f>IF(ISERROR(tblSalaries[[#This Row],[max h]]),1,tblSalaries[[#This Row],[Salary in USD]]/tblSalaries[[#This Row],[max h]]/260)</f>
        <v>4.4519791718606427</v>
      </c>
      <c r="Y718" s="11" t="str">
        <f>IF(tblSalaries[[#This Row],[Years of Experience]]="",0,"0")</f>
        <v>0</v>
      </c>
      <c r="Z718"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0..1</v>
      </c>
      <c r="AA718" s="11">
        <f>IF(tblSalaries[[#This Row],[Salary in USD]]&lt;1000,1,0)</f>
        <v>0</v>
      </c>
      <c r="AB718" s="11">
        <f>IF(AND(tblSalaries[[#This Row],[Salary in USD]]&gt;1000,tblSalaries[[#This Row],[Salary in USD]]&lt;2000),1,0)</f>
        <v>0</v>
      </c>
    </row>
    <row r="719" spans="2:28" ht="15" customHeight="1">
      <c r="B719" t="s">
        <v>2722</v>
      </c>
      <c r="C719" s="1">
        <v>41055.628958333335</v>
      </c>
      <c r="D719" s="4">
        <v>600000</v>
      </c>
      <c r="E719">
        <v>600000</v>
      </c>
      <c r="F719" t="s">
        <v>40</v>
      </c>
      <c r="G719">
        <f>tblSalaries[[#This Row],[clean Salary (in local currency)]]*VLOOKUP(tblSalaries[[#This Row],[Currency]],tblXrate[],2,FALSE)</f>
        <v>10684.750012465542</v>
      </c>
      <c r="H719" t="s">
        <v>836</v>
      </c>
      <c r="I719" t="s">
        <v>310</v>
      </c>
      <c r="J719" t="s">
        <v>8</v>
      </c>
      <c r="K719" t="str">
        <f>VLOOKUP(tblSalaries[[#This Row],[Where do you work]],tblCountries[[Actual]:[Mapping]],2,FALSE)</f>
        <v>India</v>
      </c>
      <c r="L719" t="s">
        <v>13</v>
      </c>
      <c r="M719">
        <v>7</v>
      </c>
      <c r="O719" s="10" t="str">
        <f>IF(ISERROR(FIND("1",tblSalaries[[#This Row],[How many hours of a day you work on Excel]])),"",1)</f>
        <v/>
      </c>
      <c r="P719" s="11" t="str">
        <f>IF(ISERROR(FIND("2",tblSalaries[[#This Row],[How many hours of a day you work on Excel]])),"",2)</f>
        <v/>
      </c>
      <c r="Q719" s="10" t="str">
        <f>IF(ISERROR(FIND("3",tblSalaries[[#This Row],[How many hours of a day you work on Excel]])),"",3)</f>
        <v/>
      </c>
      <c r="R719" s="10" t="str">
        <f>IF(ISERROR(FIND("4",tblSalaries[[#This Row],[How many hours of a day you work on Excel]])),"",4)</f>
        <v/>
      </c>
      <c r="S719" s="10" t="str">
        <f>IF(ISERROR(FIND("5",tblSalaries[[#This Row],[How many hours of a day you work on Excel]])),"",5)</f>
        <v/>
      </c>
      <c r="T719" s="10" t="str">
        <f>IF(ISERROR(FIND("6",tblSalaries[[#This Row],[How many hours of a day you work on Excel]])),"",6)</f>
        <v/>
      </c>
      <c r="U719" s="11" t="str">
        <f>IF(ISERROR(FIND("7",tblSalaries[[#This Row],[How many hours of a day you work on Excel]])),"",7)</f>
        <v/>
      </c>
      <c r="V719" s="11">
        <f>IF(ISERROR(FIND("8",tblSalaries[[#This Row],[How many hours of a day you work on Excel]])),"",8)</f>
        <v>8</v>
      </c>
      <c r="W719" s="11">
        <f>IF(MAX(tblSalaries[[#This Row],[1 hour]:[8 hours]])=0,#N/A,MAX(tblSalaries[[#This Row],[1 hour]:[8 hours]]))</f>
        <v>8</v>
      </c>
      <c r="X719" s="11">
        <f>IF(ISERROR(tblSalaries[[#This Row],[max h]]),1,tblSalaries[[#This Row],[Salary in USD]]/tblSalaries[[#This Row],[max h]]/260)</f>
        <v>5.1368990444545872</v>
      </c>
      <c r="Y719" s="11" t="str">
        <f>IF(tblSalaries[[#This Row],[Years of Experience]]="",0,"0")</f>
        <v>0</v>
      </c>
      <c r="Z719"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719" s="11">
        <f>IF(tblSalaries[[#This Row],[Salary in USD]]&lt;1000,1,0)</f>
        <v>0</v>
      </c>
      <c r="AB719" s="11">
        <f>IF(AND(tblSalaries[[#This Row],[Salary in USD]]&gt;1000,tblSalaries[[#This Row],[Salary in USD]]&lt;2000),1,0)</f>
        <v>0</v>
      </c>
    </row>
    <row r="720" spans="2:28" ht="15" customHeight="1">
      <c r="B720" t="s">
        <v>2723</v>
      </c>
      <c r="C720" s="1">
        <v>41055.629166666666</v>
      </c>
      <c r="D720" s="4">
        <v>4.8</v>
      </c>
      <c r="E720">
        <v>480000</v>
      </c>
      <c r="F720" t="s">
        <v>40</v>
      </c>
      <c r="G720">
        <f>tblSalaries[[#This Row],[clean Salary (in local currency)]]*VLOOKUP(tblSalaries[[#This Row],[Currency]],tblXrate[],2,FALSE)</f>
        <v>8547.8000099724322</v>
      </c>
      <c r="H720" t="s">
        <v>837</v>
      </c>
      <c r="I720" t="s">
        <v>20</v>
      </c>
      <c r="J720" t="s">
        <v>8</v>
      </c>
      <c r="K720" t="str">
        <f>VLOOKUP(tblSalaries[[#This Row],[Where do you work]],tblCountries[[Actual]:[Mapping]],2,FALSE)</f>
        <v>India</v>
      </c>
      <c r="L720" t="s">
        <v>18</v>
      </c>
      <c r="M720">
        <v>3.5</v>
      </c>
      <c r="O720" s="10" t="str">
        <f>IF(ISERROR(FIND("1",tblSalaries[[#This Row],[How many hours of a day you work on Excel]])),"",1)</f>
        <v/>
      </c>
      <c r="P720" s="11">
        <f>IF(ISERROR(FIND("2",tblSalaries[[#This Row],[How many hours of a day you work on Excel]])),"",2)</f>
        <v>2</v>
      </c>
      <c r="Q720" s="10">
        <f>IF(ISERROR(FIND("3",tblSalaries[[#This Row],[How many hours of a day you work on Excel]])),"",3)</f>
        <v>3</v>
      </c>
      <c r="R720" s="10" t="str">
        <f>IF(ISERROR(FIND("4",tblSalaries[[#This Row],[How many hours of a day you work on Excel]])),"",4)</f>
        <v/>
      </c>
      <c r="S720" s="10" t="str">
        <f>IF(ISERROR(FIND("5",tblSalaries[[#This Row],[How many hours of a day you work on Excel]])),"",5)</f>
        <v/>
      </c>
      <c r="T720" s="10" t="str">
        <f>IF(ISERROR(FIND("6",tblSalaries[[#This Row],[How many hours of a day you work on Excel]])),"",6)</f>
        <v/>
      </c>
      <c r="U720" s="11" t="str">
        <f>IF(ISERROR(FIND("7",tblSalaries[[#This Row],[How many hours of a day you work on Excel]])),"",7)</f>
        <v/>
      </c>
      <c r="V720" s="11" t="str">
        <f>IF(ISERROR(FIND("8",tblSalaries[[#This Row],[How many hours of a day you work on Excel]])),"",8)</f>
        <v/>
      </c>
      <c r="W720" s="11">
        <f>IF(MAX(tblSalaries[[#This Row],[1 hour]:[8 hours]])=0,#N/A,MAX(tblSalaries[[#This Row],[1 hour]:[8 hours]]))</f>
        <v>3</v>
      </c>
      <c r="X720" s="11">
        <f>IF(ISERROR(tblSalaries[[#This Row],[max h]]),1,tblSalaries[[#This Row],[Salary in USD]]/tblSalaries[[#This Row],[max h]]/260)</f>
        <v>10.958717961503119</v>
      </c>
      <c r="Y720" s="11" t="str">
        <f>IF(tblSalaries[[#This Row],[Years of Experience]]="",0,"0")</f>
        <v>0</v>
      </c>
      <c r="Z720"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720" s="11">
        <f>IF(tblSalaries[[#This Row],[Salary in USD]]&lt;1000,1,0)</f>
        <v>0</v>
      </c>
      <c r="AB720" s="11">
        <f>IF(AND(tblSalaries[[#This Row],[Salary in USD]]&gt;1000,tblSalaries[[#This Row],[Salary in USD]]&lt;2000),1,0)</f>
        <v>0</v>
      </c>
    </row>
    <row r="721" spans="2:28" ht="15" customHeight="1">
      <c r="B721" t="s">
        <v>2724</v>
      </c>
      <c r="C721" s="1">
        <v>41055.630312499998</v>
      </c>
      <c r="D721" s="4">
        <v>35000</v>
      </c>
      <c r="E721">
        <v>35000</v>
      </c>
      <c r="F721" t="s">
        <v>6</v>
      </c>
      <c r="G721">
        <f>tblSalaries[[#This Row],[clean Salary (in local currency)]]*VLOOKUP(tblSalaries[[#This Row],[Currency]],tblXrate[],2,FALSE)</f>
        <v>35000</v>
      </c>
      <c r="H721" t="s">
        <v>616</v>
      </c>
      <c r="I721" t="s">
        <v>20</v>
      </c>
      <c r="J721" t="s">
        <v>8</v>
      </c>
      <c r="K721" t="str">
        <f>VLOOKUP(tblSalaries[[#This Row],[Where do you work]],tblCountries[[Actual]:[Mapping]],2,FALSE)</f>
        <v>India</v>
      </c>
      <c r="L721" t="s">
        <v>9</v>
      </c>
      <c r="M721">
        <v>10</v>
      </c>
      <c r="O721" s="10" t="str">
        <f>IF(ISERROR(FIND("1",tblSalaries[[#This Row],[How many hours of a day you work on Excel]])),"",1)</f>
        <v/>
      </c>
      <c r="P721" s="11" t="str">
        <f>IF(ISERROR(FIND("2",tblSalaries[[#This Row],[How many hours of a day you work on Excel]])),"",2)</f>
        <v/>
      </c>
      <c r="Q721" s="10" t="str">
        <f>IF(ISERROR(FIND("3",tblSalaries[[#This Row],[How many hours of a day you work on Excel]])),"",3)</f>
        <v/>
      </c>
      <c r="R721" s="10">
        <f>IF(ISERROR(FIND("4",tblSalaries[[#This Row],[How many hours of a day you work on Excel]])),"",4)</f>
        <v>4</v>
      </c>
      <c r="S721" s="10" t="str">
        <f>IF(ISERROR(FIND("5",tblSalaries[[#This Row],[How many hours of a day you work on Excel]])),"",5)</f>
        <v/>
      </c>
      <c r="T721" s="10">
        <f>IF(ISERROR(FIND("6",tblSalaries[[#This Row],[How many hours of a day you work on Excel]])),"",6)</f>
        <v>6</v>
      </c>
      <c r="U721" s="11" t="str">
        <f>IF(ISERROR(FIND("7",tblSalaries[[#This Row],[How many hours of a day you work on Excel]])),"",7)</f>
        <v/>
      </c>
      <c r="V721" s="11" t="str">
        <f>IF(ISERROR(FIND("8",tblSalaries[[#This Row],[How many hours of a day you work on Excel]])),"",8)</f>
        <v/>
      </c>
      <c r="W721" s="11">
        <f>IF(MAX(tblSalaries[[#This Row],[1 hour]:[8 hours]])=0,#N/A,MAX(tblSalaries[[#This Row],[1 hour]:[8 hours]]))</f>
        <v>6</v>
      </c>
      <c r="X721" s="11">
        <f>IF(ISERROR(tblSalaries[[#This Row],[max h]]),1,tblSalaries[[#This Row],[Salary in USD]]/tblSalaries[[#This Row],[max h]]/260)</f>
        <v>22.435897435897434</v>
      </c>
      <c r="Y721" s="11" t="str">
        <f>IF(tblSalaries[[#This Row],[Years of Experience]]="",0,"0")</f>
        <v>0</v>
      </c>
      <c r="Z721"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721" s="11">
        <f>IF(tblSalaries[[#This Row],[Salary in USD]]&lt;1000,1,0)</f>
        <v>0</v>
      </c>
      <c r="AB721" s="11">
        <f>IF(AND(tblSalaries[[#This Row],[Salary in USD]]&gt;1000,tblSalaries[[#This Row],[Salary in USD]]&lt;2000),1,0)</f>
        <v>0</v>
      </c>
    </row>
    <row r="722" spans="2:28" ht="15" customHeight="1">
      <c r="B722" t="s">
        <v>2725</v>
      </c>
      <c r="C722" s="1">
        <v>41055.631562499999</v>
      </c>
      <c r="D722" s="4" t="s">
        <v>838</v>
      </c>
      <c r="E722">
        <v>1000000</v>
      </c>
      <c r="F722" t="s">
        <v>40</v>
      </c>
      <c r="G722">
        <f>tblSalaries[[#This Row],[clean Salary (in local currency)]]*VLOOKUP(tblSalaries[[#This Row],[Currency]],tblXrate[],2,FALSE)</f>
        <v>17807.916687442568</v>
      </c>
      <c r="H722" t="s">
        <v>839</v>
      </c>
      <c r="I722" t="s">
        <v>20</v>
      </c>
      <c r="J722" t="s">
        <v>8</v>
      </c>
      <c r="K722" t="str">
        <f>VLOOKUP(tblSalaries[[#This Row],[Where do you work]],tblCountries[[Actual]:[Mapping]],2,FALSE)</f>
        <v>India</v>
      </c>
      <c r="L722" t="s">
        <v>18</v>
      </c>
      <c r="M722">
        <v>12</v>
      </c>
      <c r="O722" s="10" t="str">
        <f>IF(ISERROR(FIND("1",tblSalaries[[#This Row],[How many hours of a day you work on Excel]])),"",1)</f>
        <v/>
      </c>
      <c r="P722" s="11">
        <f>IF(ISERROR(FIND("2",tblSalaries[[#This Row],[How many hours of a day you work on Excel]])),"",2)</f>
        <v>2</v>
      </c>
      <c r="Q722" s="10">
        <f>IF(ISERROR(FIND("3",tblSalaries[[#This Row],[How many hours of a day you work on Excel]])),"",3)</f>
        <v>3</v>
      </c>
      <c r="R722" s="10" t="str">
        <f>IF(ISERROR(FIND("4",tblSalaries[[#This Row],[How many hours of a day you work on Excel]])),"",4)</f>
        <v/>
      </c>
      <c r="S722" s="10" t="str">
        <f>IF(ISERROR(FIND("5",tblSalaries[[#This Row],[How many hours of a day you work on Excel]])),"",5)</f>
        <v/>
      </c>
      <c r="T722" s="10" t="str">
        <f>IF(ISERROR(FIND("6",tblSalaries[[#This Row],[How many hours of a day you work on Excel]])),"",6)</f>
        <v/>
      </c>
      <c r="U722" s="11" t="str">
        <f>IF(ISERROR(FIND("7",tblSalaries[[#This Row],[How many hours of a day you work on Excel]])),"",7)</f>
        <v/>
      </c>
      <c r="V722" s="11" t="str">
        <f>IF(ISERROR(FIND("8",tblSalaries[[#This Row],[How many hours of a day you work on Excel]])),"",8)</f>
        <v/>
      </c>
      <c r="W722" s="11">
        <f>IF(MAX(tblSalaries[[#This Row],[1 hour]:[8 hours]])=0,#N/A,MAX(tblSalaries[[#This Row],[1 hour]:[8 hours]]))</f>
        <v>3</v>
      </c>
      <c r="X722" s="11">
        <f>IF(ISERROR(tblSalaries[[#This Row],[max h]]),1,tblSalaries[[#This Row],[Salary in USD]]/tblSalaries[[#This Row],[max h]]/260)</f>
        <v>22.830662419798163</v>
      </c>
      <c r="Y722" s="11" t="str">
        <f>IF(tblSalaries[[#This Row],[Years of Experience]]="",0,"0")</f>
        <v>0</v>
      </c>
      <c r="Z722"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722" s="11">
        <f>IF(tblSalaries[[#This Row],[Salary in USD]]&lt;1000,1,0)</f>
        <v>0</v>
      </c>
      <c r="AB722" s="11">
        <f>IF(AND(tblSalaries[[#This Row],[Salary in USD]]&gt;1000,tblSalaries[[#This Row],[Salary in USD]]&lt;2000),1,0)</f>
        <v>0</v>
      </c>
    </row>
    <row r="723" spans="2:28" ht="15" customHeight="1">
      <c r="B723" t="s">
        <v>2726</v>
      </c>
      <c r="C723" s="1">
        <v>41055.640057870369</v>
      </c>
      <c r="D723" s="4">
        <v>180000</v>
      </c>
      <c r="E723">
        <v>180000</v>
      </c>
      <c r="F723" t="s">
        <v>40</v>
      </c>
      <c r="G723">
        <f>tblSalaries[[#This Row],[clean Salary (in local currency)]]*VLOOKUP(tblSalaries[[#This Row],[Currency]],tblXrate[],2,FALSE)</f>
        <v>3205.4250037396623</v>
      </c>
      <c r="H723" t="s">
        <v>310</v>
      </c>
      <c r="I723" t="s">
        <v>310</v>
      </c>
      <c r="J723" t="s">
        <v>8</v>
      </c>
      <c r="K723" t="str">
        <f>VLOOKUP(tblSalaries[[#This Row],[Where do you work]],tblCountries[[Actual]:[Mapping]],2,FALSE)</f>
        <v>India</v>
      </c>
      <c r="L723" t="s">
        <v>13</v>
      </c>
      <c r="M723">
        <v>4</v>
      </c>
      <c r="O723" s="10" t="str">
        <f>IF(ISERROR(FIND("1",tblSalaries[[#This Row],[How many hours of a day you work on Excel]])),"",1)</f>
        <v/>
      </c>
      <c r="P723" s="11" t="str">
        <f>IF(ISERROR(FIND("2",tblSalaries[[#This Row],[How many hours of a day you work on Excel]])),"",2)</f>
        <v/>
      </c>
      <c r="Q723" s="10" t="str">
        <f>IF(ISERROR(FIND("3",tblSalaries[[#This Row],[How many hours of a day you work on Excel]])),"",3)</f>
        <v/>
      </c>
      <c r="R723" s="10" t="str">
        <f>IF(ISERROR(FIND("4",tblSalaries[[#This Row],[How many hours of a day you work on Excel]])),"",4)</f>
        <v/>
      </c>
      <c r="S723" s="10" t="str">
        <f>IF(ISERROR(FIND("5",tblSalaries[[#This Row],[How many hours of a day you work on Excel]])),"",5)</f>
        <v/>
      </c>
      <c r="T723" s="10" t="str">
        <f>IF(ISERROR(FIND("6",tblSalaries[[#This Row],[How many hours of a day you work on Excel]])),"",6)</f>
        <v/>
      </c>
      <c r="U723" s="11" t="str">
        <f>IF(ISERROR(FIND("7",tblSalaries[[#This Row],[How many hours of a day you work on Excel]])),"",7)</f>
        <v/>
      </c>
      <c r="V723" s="11">
        <f>IF(ISERROR(FIND("8",tblSalaries[[#This Row],[How many hours of a day you work on Excel]])),"",8)</f>
        <v>8</v>
      </c>
      <c r="W723" s="11">
        <f>IF(MAX(tblSalaries[[#This Row],[1 hour]:[8 hours]])=0,#N/A,MAX(tblSalaries[[#This Row],[1 hour]:[8 hours]]))</f>
        <v>8</v>
      </c>
      <c r="X723" s="11">
        <f>IF(ISERROR(tblSalaries[[#This Row],[max h]]),1,tblSalaries[[#This Row],[Salary in USD]]/tblSalaries[[#This Row],[max h]]/260)</f>
        <v>1.5410697133363762</v>
      </c>
      <c r="Y723" s="11" t="str">
        <f>IF(tblSalaries[[#This Row],[Years of Experience]]="",0,"0")</f>
        <v>0</v>
      </c>
      <c r="Z723"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723" s="11">
        <f>IF(tblSalaries[[#This Row],[Salary in USD]]&lt;1000,1,0)</f>
        <v>0</v>
      </c>
      <c r="AB723" s="11">
        <f>IF(AND(tblSalaries[[#This Row],[Salary in USD]]&gt;1000,tblSalaries[[#This Row],[Salary in USD]]&lt;2000),1,0)</f>
        <v>0</v>
      </c>
    </row>
    <row r="724" spans="2:28" ht="15" customHeight="1">
      <c r="B724" t="s">
        <v>2727</v>
      </c>
      <c r="C724" s="1">
        <v>41055.64203703704</v>
      </c>
      <c r="D724" s="4">
        <v>5000</v>
      </c>
      <c r="E724">
        <v>60000</v>
      </c>
      <c r="F724" t="s">
        <v>6</v>
      </c>
      <c r="G724">
        <f>tblSalaries[[#This Row],[clean Salary (in local currency)]]*VLOOKUP(tblSalaries[[#This Row],[Currency]],tblXrate[],2,FALSE)</f>
        <v>60000</v>
      </c>
      <c r="H724" t="s">
        <v>52</v>
      </c>
      <c r="I724" t="s">
        <v>52</v>
      </c>
      <c r="J724" t="s">
        <v>65</v>
      </c>
      <c r="K724" t="str">
        <f>VLOOKUP(tblSalaries[[#This Row],[Where do you work]],tblCountries[[Actual]:[Mapping]],2,FALSE)</f>
        <v>Russia</v>
      </c>
      <c r="L724" t="s">
        <v>9</v>
      </c>
      <c r="M724">
        <v>10</v>
      </c>
      <c r="O724" s="10" t="str">
        <f>IF(ISERROR(FIND("1",tblSalaries[[#This Row],[How many hours of a day you work on Excel]])),"",1)</f>
        <v/>
      </c>
      <c r="P724" s="11" t="str">
        <f>IF(ISERROR(FIND("2",tblSalaries[[#This Row],[How many hours of a day you work on Excel]])),"",2)</f>
        <v/>
      </c>
      <c r="Q724" s="10" t="str">
        <f>IF(ISERROR(FIND("3",tblSalaries[[#This Row],[How many hours of a day you work on Excel]])),"",3)</f>
        <v/>
      </c>
      <c r="R724" s="10">
        <f>IF(ISERROR(FIND("4",tblSalaries[[#This Row],[How many hours of a day you work on Excel]])),"",4)</f>
        <v>4</v>
      </c>
      <c r="S724" s="10" t="str">
        <f>IF(ISERROR(FIND("5",tblSalaries[[#This Row],[How many hours of a day you work on Excel]])),"",5)</f>
        <v/>
      </c>
      <c r="T724" s="10">
        <f>IF(ISERROR(FIND("6",tblSalaries[[#This Row],[How many hours of a day you work on Excel]])),"",6)</f>
        <v>6</v>
      </c>
      <c r="U724" s="11" t="str">
        <f>IF(ISERROR(FIND("7",tblSalaries[[#This Row],[How many hours of a day you work on Excel]])),"",7)</f>
        <v/>
      </c>
      <c r="V724" s="11" t="str">
        <f>IF(ISERROR(FIND("8",tblSalaries[[#This Row],[How many hours of a day you work on Excel]])),"",8)</f>
        <v/>
      </c>
      <c r="W724" s="11">
        <f>IF(MAX(tblSalaries[[#This Row],[1 hour]:[8 hours]])=0,#N/A,MAX(tblSalaries[[#This Row],[1 hour]:[8 hours]]))</f>
        <v>6</v>
      </c>
      <c r="X724" s="11">
        <f>IF(ISERROR(tblSalaries[[#This Row],[max h]]),1,tblSalaries[[#This Row],[Salary in USD]]/tblSalaries[[#This Row],[max h]]/260)</f>
        <v>38.46153846153846</v>
      </c>
      <c r="Y724" s="11" t="str">
        <f>IF(tblSalaries[[#This Row],[Years of Experience]]="",0,"0")</f>
        <v>0</v>
      </c>
      <c r="Z724"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724" s="11">
        <f>IF(tblSalaries[[#This Row],[Salary in USD]]&lt;1000,1,0)</f>
        <v>0</v>
      </c>
      <c r="AB724" s="11">
        <f>IF(AND(tblSalaries[[#This Row],[Salary in USD]]&gt;1000,tblSalaries[[#This Row],[Salary in USD]]&lt;2000),1,0)</f>
        <v>0</v>
      </c>
    </row>
    <row r="725" spans="2:28" ht="15" customHeight="1">
      <c r="B725" t="s">
        <v>2728</v>
      </c>
      <c r="C725" s="1">
        <v>41055.644305555557</v>
      </c>
      <c r="D725" s="4" t="s">
        <v>840</v>
      </c>
      <c r="E725">
        <v>800000</v>
      </c>
      <c r="F725" t="s">
        <v>40</v>
      </c>
      <c r="G725">
        <f>tblSalaries[[#This Row],[clean Salary (in local currency)]]*VLOOKUP(tblSalaries[[#This Row],[Currency]],tblXrate[],2,FALSE)</f>
        <v>14246.333349954055</v>
      </c>
      <c r="H725" t="s">
        <v>52</v>
      </c>
      <c r="I725" t="s">
        <v>52</v>
      </c>
      <c r="J725" t="s">
        <v>8</v>
      </c>
      <c r="K725" t="str">
        <f>VLOOKUP(tblSalaries[[#This Row],[Where do you work]],tblCountries[[Actual]:[Mapping]],2,FALSE)</f>
        <v>India</v>
      </c>
      <c r="L725" t="s">
        <v>18</v>
      </c>
      <c r="M725">
        <v>13</v>
      </c>
      <c r="O725" s="10" t="str">
        <f>IF(ISERROR(FIND("1",tblSalaries[[#This Row],[How many hours of a day you work on Excel]])),"",1)</f>
        <v/>
      </c>
      <c r="P725" s="11">
        <f>IF(ISERROR(FIND("2",tblSalaries[[#This Row],[How many hours of a day you work on Excel]])),"",2)</f>
        <v>2</v>
      </c>
      <c r="Q725" s="10">
        <f>IF(ISERROR(FIND("3",tblSalaries[[#This Row],[How many hours of a day you work on Excel]])),"",3)</f>
        <v>3</v>
      </c>
      <c r="R725" s="10" t="str">
        <f>IF(ISERROR(FIND("4",tblSalaries[[#This Row],[How many hours of a day you work on Excel]])),"",4)</f>
        <v/>
      </c>
      <c r="S725" s="10" t="str">
        <f>IF(ISERROR(FIND("5",tblSalaries[[#This Row],[How many hours of a day you work on Excel]])),"",5)</f>
        <v/>
      </c>
      <c r="T725" s="10" t="str">
        <f>IF(ISERROR(FIND("6",tblSalaries[[#This Row],[How many hours of a day you work on Excel]])),"",6)</f>
        <v/>
      </c>
      <c r="U725" s="11" t="str">
        <f>IF(ISERROR(FIND("7",tblSalaries[[#This Row],[How many hours of a day you work on Excel]])),"",7)</f>
        <v/>
      </c>
      <c r="V725" s="11" t="str">
        <f>IF(ISERROR(FIND("8",tblSalaries[[#This Row],[How many hours of a day you work on Excel]])),"",8)</f>
        <v/>
      </c>
      <c r="W725" s="11">
        <f>IF(MAX(tblSalaries[[#This Row],[1 hour]:[8 hours]])=0,#N/A,MAX(tblSalaries[[#This Row],[1 hour]:[8 hours]]))</f>
        <v>3</v>
      </c>
      <c r="X725" s="11">
        <f>IF(ISERROR(tblSalaries[[#This Row],[max h]]),1,tblSalaries[[#This Row],[Salary in USD]]/tblSalaries[[#This Row],[max h]]/260)</f>
        <v>18.264529935838532</v>
      </c>
      <c r="Y725" s="11" t="str">
        <f>IF(tblSalaries[[#This Row],[Years of Experience]]="",0,"0")</f>
        <v>0</v>
      </c>
      <c r="Z725"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725" s="11">
        <f>IF(tblSalaries[[#This Row],[Salary in USD]]&lt;1000,1,0)</f>
        <v>0</v>
      </c>
      <c r="AB725" s="11">
        <f>IF(AND(tblSalaries[[#This Row],[Salary in USD]]&gt;1000,tblSalaries[[#This Row],[Salary in USD]]&lt;2000),1,0)</f>
        <v>0</v>
      </c>
    </row>
    <row r="726" spans="2:28" ht="15" customHeight="1">
      <c r="B726" t="s">
        <v>2729</v>
      </c>
      <c r="C726" s="1">
        <v>41055.646099537036</v>
      </c>
      <c r="D726" s="4" t="s">
        <v>841</v>
      </c>
      <c r="E726">
        <v>600000</v>
      </c>
      <c r="F726" t="s">
        <v>40</v>
      </c>
      <c r="G726">
        <f>tblSalaries[[#This Row],[clean Salary (in local currency)]]*VLOOKUP(tblSalaries[[#This Row],[Currency]],tblXrate[],2,FALSE)</f>
        <v>10684.750012465542</v>
      </c>
      <c r="H726" t="s">
        <v>842</v>
      </c>
      <c r="I726" t="s">
        <v>52</v>
      </c>
      <c r="J726" t="s">
        <v>8</v>
      </c>
      <c r="K726" t="str">
        <f>VLOOKUP(tblSalaries[[#This Row],[Where do you work]],tblCountries[[Actual]:[Mapping]],2,FALSE)</f>
        <v>India</v>
      </c>
      <c r="L726" t="s">
        <v>18</v>
      </c>
      <c r="M726">
        <v>8</v>
      </c>
      <c r="O726" s="10" t="str">
        <f>IF(ISERROR(FIND("1",tblSalaries[[#This Row],[How many hours of a day you work on Excel]])),"",1)</f>
        <v/>
      </c>
      <c r="P726" s="11">
        <f>IF(ISERROR(FIND("2",tblSalaries[[#This Row],[How many hours of a day you work on Excel]])),"",2)</f>
        <v>2</v>
      </c>
      <c r="Q726" s="10">
        <f>IF(ISERROR(FIND("3",tblSalaries[[#This Row],[How many hours of a day you work on Excel]])),"",3)</f>
        <v>3</v>
      </c>
      <c r="R726" s="10" t="str">
        <f>IF(ISERROR(FIND("4",tblSalaries[[#This Row],[How many hours of a day you work on Excel]])),"",4)</f>
        <v/>
      </c>
      <c r="S726" s="10" t="str">
        <f>IF(ISERROR(FIND("5",tblSalaries[[#This Row],[How many hours of a day you work on Excel]])),"",5)</f>
        <v/>
      </c>
      <c r="T726" s="10" t="str">
        <f>IF(ISERROR(FIND("6",tblSalaries[[#This Row],[How many hours of a day you work on Excel]])),"",6)</f>
        <v/>
      </c>
      <c r="U726" s="11" t="str">
        <f>IF(ISERROR(FIND("7",tblSalaries[[#This Row],[How many hours of a day you work on Excel]])),"",7)</f>
        <v/>
      </c>
      <c r="V726" s="11" t="str">
        <f>IF(ISERROR(FIND("8",tblSalaries[[#This Row],[How many hours of a day you work on Excel]])),"",8)</f>
        <v/>
      </c>
      <c r="W726" s="11">
        <f>IF(MAX(tblSalaries[[#This Row],[1 hour]:[8 hours]])=0,#N/A,MAX(tblSalaries[[#This Row],[1 hour]:[8 hours]]))</f>
        <v>3</v>
      </c>
      <c r="X726" s="11">
        <f>IF(ISERROR(tblSalaries[[#This Row],[max h]]),1,tblSalaries[[#This Row],[Salary in USD]]/tblSalaries[[#This Row],[max h]]/260)</f>
        <v>13.698397451878899</v>
      </c>
      <c r="Y726" s="11" t="str">
        <f>IF(tblSalaries[[#This Row],[Years of Experience]]="",0,"0")</f>
        <v>0</v>
      </c>
      <c r="Z726"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726" s="11">
        <f>IF(tblSalaries[[#This Row],[Salary in USD]]&lt;1000,1,0)</f>
        <v>0</v>
      </c>
      <c r="AB726" s="11">
        <f>IF(AND(tblSalaries[[#This Row],[Salary in USD]]&gt;1000,tblSalaries[[#This Row],[Salary in USD]]&lt;2000),1,0)</f>
        <v>0</v>
      </c>
    </row>
    <row r="727" spans="2:28" ht="15" customHeight="1">
      <c r="B727" t="s">
        <v>2730</v>
      </c>
      <c r="C727" s="1">
        <v>41055.64980324074</v>
      </c>
      <c r="D727" s="4">
        <v>40000</v>
      </c>
      <c r="E727">
        <v>40000</v>
      </c>
      <c r="F727" t="s">
        <v>6</v>
      </c>
      <c r="G727">
        <f>tblSalaries[[#This Row],[clean Salary (in local currency)]]*VLOOKUP(tblSalaries[[#This Row],[Currency]],tblXrate[],2,FALSE)</f>
        <v>40000</v>
      </c>
      <c r="H727" t="s">
        <v>843</v>
      </c>
      <c r="I727" t="s">
        <v>52</v>
      </c>
      <c r="J727" t="s">
        <v>8</v>
      </c>
      <c r="K727" t="str">
        <f>VLOOKUP(tblSalaries[[#This Row],[Where do you work]],tblCountries[[Actual]:[Mapping]],2,FALSE)</f>
        <v>India</v>
      </c>
      <c r="L727" t="s">
        <v>13</v>
      </c>
      <c r="M727">
        <v>15</v>
      </c>
      <c r="O727" s="10" t="str">
        <f>IF(ISERROR(FIND("1",tblSalaries[[#This Row],[How many hours of a day you work on Excel]])),"",1)</f>
        <v/>
      </c>
      <c r="P727" s="11" t="str">
        <f>IF(ISERROR(FIND("2",tblSalaries[[#This Row],[How many hours of a day you work on Excel]])),"",2)</f>
        <v/>
      </c>
      <c r="Q727" s="10" t="str">
        <f>IF(ISERROR(FIND("3",tblSalaries[[#This Row],[How many hours of a day you work on Excel]])),"",3)</f>
        <v/>
      </c>
      <c r="R727" s="10" t="str">
        <f>IF(ISERROR(FIND("4",tblSalaries[[#This Row],[How many hours of a day you work on Excel]])),"",4)</f>
        <v/>
      </c>
      <c r="S727" s="10" t="str">
        <f>IF(ISERROR(FIND("5",tblSalaries[[#This Row],[How many hours of a day you work on Excel]])),"",5)</f>
        <v/>
      </c>
      <c r="T727" s="10" t="str">
        <f>IF(ISERROR(FIND("6",tblSalaries[[#This Row],[How many hours of a day you work on Excel]])),"",6)</f>
        <v/>
      </c>
      <c r="U727" s="11" t="str">
        <f>IF(ISERROR(FIND("7",tblSalaries[[#This Row],[How many hours of a day you work on Excel]])),"",7)</f>
        <v/>
      </c>
      <c r="V727" s="11">
        <f>IF(ISERROR(FIND("8",tblSalaries[[#This Row],[How many hours of a day you work on Excel]])),"",8)</f>
        <v>8</v>
      </c>
      <c r="W727" s="11">
        <f>IF(MAX(tblSalaries[[#This Row],[1 hour]:[8 hours]])=0,#N/A,MAX(tblSalaries[[#This Row],[1 hour]:[8 hours]]))</f>
        <v>8</v>
      </c>
      <c r="X727" s="11">
        <f>IF(ISERROR(tblSalaries[[#This Row],[max h]]),1,tblSalaries[[#This Row],[Salary in USD]]/tblSalaries[[#This Row],[max h]]/260)</f>
        <v>19.23076923076923</v>
      </c>
      <c r="Y727" s="11" t="str">
        <f>IF(tblSalaries[[#This Row],[Years of Experience]]="",0,"0")</f>
        <v>0</v>
      </c>
      <c r="Z727"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727" s="11">
        <f>IF(tblSalaries[[#This Row],[Salary in USD]]&lt;1000,1,0)</f>
        <v>0</v>
      </c>
      <c r="AB727" s="11">
        <f>IF(AND(tblSalaries[[#This Row],[Salary in USD]]&gt;1000,tblSalaries[[#This Row],[Salary in USD]]&lt;2000),1,0)</f>
        <v>0</v>
      </c>
    </row>
    <row r="728" spans="2:28" ht="15" customHeight="1">
      <c r="B728" t="s">
        <v>2731</v>
      </c>
      <c r="C728" s="1">
        <v>41055.655925925923</v>
      </c>
      <c r="D728" s="4">
        <v>5022</v>
      </c>
      <c r="E728">
        <v>5022</v>
      </c>
      <c r="F728" t="s">
        <v>6</v>
      </c>
      <c r="G728">
        <f>tblSalaries[[#This Row],[clean Salary (in local currency)]]*VLOOKUP(tblSalaries[[#This Row],[Currency]],tblXrate[],2,FALSE)</f>
        <v>5022</v>
      </c>
      <c r="H728" t="s">
        <v>844</v>
      </c>
      <c r="I728" t="s">
        <v>20</v>
      </c>
      <c r="J728" t="s">
        <v>17</v>
      </c>
      <c r="K728" t="str">
        <f>VLOOKUP(tblSalaries[[#This Row],[Where do you work]],tblCountries[[Actual]:[Mapping]],2,FALSE)</f>
        <v>Pakistan</v>
      </c>
      <c r="L728" t="s">
        <v>9</v>
      </c>
      <c r="M728">
        <v>15</v>
      </c>
      <c r="O728" s="10" t="str">
        <f>IF(ISERROR(FIND("1",tblSalaries[[#This Row],[How many hours of a day you work on Excel]])),"",1)</f>
        <v/>
      </c>
      <c r="P728" s="11" t="str">
        <f>IF(ISERROR(FIND("2",tblSalaries[[#This Row],[How many hours of a day you work on Excel]])),"",2)</f>
        <v/>
      </c>
      <c r="Q728" s="10" t="str">
        <f>IF(ISERROR(FIND("3",tblSalaries[[#This Row],[How many hours of a day you work on Excel]])),"",3)</f>
        <v/>
      </c>
      <c r="R728" s="10">
        <f>IF(ISERROR(FIND("4",tblSalaries[[#This Row],[How many hours of a day you work on Excel]])),"",4)</f>
        <v>4</v>
      </c>
      <c r="S728" s="10" t="str">
        <f>IF(ISERROR(FIND("5",tblSalaries[[#This Row],[How many hours of a day you work on Excel]])),"",5)</f>
        <v/>
      </c>
      <c r="T728" s="10">
        <f>IF(ISERROR(FIND("6",tblSalaries[[#This Row],[How many hours of a day you work on Excel]])),"",6)</f>
        <v>6</v>
      </c>
      <c r="U728" s="11" t="str">
        <f>IF(ISERROR(FIND("7",tblSalaries[[#This Row],[How many hours of a day you work on Excel]])),"",7)</f>
        <v/>
      </c>
      <c r="V728" s="11" t="str">
        <f>IF(ISERROR(FIND("8",tblSalaries[[#This Row],[How many hours of a day you work on Excel]])),"",8)</f>
        <v/>
      </c>
      <c r="W728" s="11">
        <f>IF(MAX(tblSalaries[[#This Row],[1 hour]:[8 hours]])=0,#N/A,MAX(tblSalaries[[#This Row],[1 hour]:[8 hours]]))</f>
        <v>6</v>
      </c>
      <c r="X728" s="11">
        <f>IF(ISERROR(tblSalaries[[#This Row],[max h]]),1,tblSalaries[[#This Row],[Salary in USD]]/tblSalaries[[#This Row],[max h]]/260)</f>
        <v>3.2192307692307693</v>
      </c>
      <c r="Y728" s="11" t="str">
        <f>IF(tblSalaries[[#This Row],[Years of Experience]]="",0,"0")</f>
        <v>0</v>
      </c>
      <c r="Z728"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728" s="11">
        <f>IF(tblSalaries[[#This Row],[Salary in USD]]&lt;1000,1,0)</f>
        <v>0</v>
      </c>
      <c r="AB728" s="11">
        <f>IF(AND(tblSalaries[[#This Row],[Salary in USD]]&gt;1000,tblSalaries[[#This Row],[Salary in USD]]&lt;2000),1,0)</f>
        <v>0</v>
      </c>
    </row>
    <row r="729" spans="2:28" ht="15" customHeight="1">
      <c r="B729" t="s">
        <v>2732</v>
      </c>
      <c r="C729" s="1">
        <v>41055.660543981481</v>
      </c>
      <c r="D729" s="4">
        <v>410000</v>
      </c>
      <c r="E729">
        <v>410000</v>
      </c>
      <c r="F729" t="s">
        <v>40</v>
      </c>
      <c r="G729">
        <f>tblSalaries[[#This Row],[clean Salary (in local currency)]]*VLOOKUP(tblSalaries[[#This Row],[Currency]],tblXrate[],2,FALSE)</f>
        <v>7301.2458418514525</v>
      </c>
      <c r="H729" t="s">
        <v>7</v>
      </c>
      <c r="I729" t="s">
        <v>20</v>
      </c>
      <c r="J729" t="s">
        <v>8</v>
      </c>
      <c r="K729" t="str">
        <f>VLOOKUP(tblSalaries[[#This Row],[Where do you work]],tblCountries[[Actual]:[Mapping]],2,FALSE)</f>
        <v>India</v>
      </c>
      <c r="L729" t="s">
        <v>13</v>
      </c>
      <c r="M729">
        <v>5</v>
      </c>
      <c r="O729" s="10" t="str">
        <f>IF(ISERROR(FIND("1",tblSalaries[[#This Row],[How many hours of a day you work on Excel]])),"",1)</f>
        <v/>
      </c>
      <c r="P729" s="11" t="str">
        <f>IF(ISERROR(FIND("2",tblSalaries[[#This Row],[How many hours of a day you work on Excel]])),"",2)</f>
        <v/>
      </c>
      <c r="Q729" s="10" t="str">
        <f>IF(ISERROR(FIND("3",tblSalaries[[#This Row],[How many hours of a day you work on Excel]])),"",3)</f>
        <v/>
      </c>
      <c r="R729" s="10" t="str">
        <f>IF(ISERROR(FIND("4",tblSalaries[[#This Row],[How many hours of a day you work on Excel]])),"",4)</f>
        <v/>
      </c>
      <c r="S729" s="10" t="str">
        <f>IF(ISERROR(FIND("5",tblSalaries[[#This Row],[How many hours of a day you work on Excel]])),"",5)</f>
        <v/>
      </c>
      <c r="T729" s="10" t="str">
        <f>IF(ISERROR(FIND("6",tblSalaries[[#This Row],[How many hours of a day you work on Excel]])),"",6)</f>
        <v/>
      </c>
      <c r="U729" s="11" t="str">
        <f>IF(ISERROR(FIND("7",tblSalaries[[#This Row],[How many hours of a day you work on Excel]])),"",7)</f>
        <v/>
      </c>
      <c r="V729" s="11">
        <f>IF(ISERROR(FIND("8",tblSalaries[[#This Row],[How many hours of a day you work on Excel]])),"",8)</f>
        <v>8</v>
      </c>
      <c r="W729" s="11">
        <f>IF(MAX(tblSalaries[[#This Row],[1 hour]:[8 hours]])=0,#N/A,MAX(tblSalaries[[#This Row],[1 hour]:[8 hours]]))</f>
        <v>8</v>
      </c>
      <c r="X729" s="11">
        <f>IF(ISERROR(tblSalaries[[#This Row],[max h]]),1,tblSalaries[[#This Row],[Salary in USD]]/tblSalaries[[#This Row],[max h]]/260)</f>
        <v>3.5102143470439677</v>
      </c>
      <c r="Y729" s="11" t="str">
        <f>IF(tblSalaries[[#This Row],[Years of Experience]]="",0,"0")</f>
        <v>0</v>
      </c>
      <c r="Z729"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729" s="11">
        <f>IF(tblSalaries[[#This Row],[Salary in USD]]&lt;1000,1,0)</f>
        <v>0</v>
      </c>
      <c r="AB729" s="11">
        <f>IF(AND(tblSalaries[[#This Row],[Salary in USD]]&gt;1000,tblSalaries[[#This Row],[Salary in USD]]&lt;2000),1,0)</f>
        <v>0</v>
      </c>
    </row>
    <row r="730" spans="2:28" ht="15" customHeight="1">
      <c r="B730" t="s">
        <v>2733</v>
      </c>
      <c r="C730" s="1">
        <v>41055.661921296298</v>
      </c>
      <c r="D730" s="4">
        <v>10000</v>
      </c>
      <c r="E730">
        <v>120000</v>
      </c>
      <c r="F730" t="s">
        <v>845</v>
      </c>
      <c r="G730">
        <f>tblSalaries[[#This Row],[clean Salary (in local currency)]]*VLOOKUP(tblSalaries[[#This Row],[Currency]],tblXrate[],2,FALSE)</f>
        <v>19831.432821021317</v>
      </c>
      <c r="H730" t="s">
        <v>846</v>
      </c>
      <c r="I730" t="s">
        <v>20</v>
      </c>
      <c r="J730" t="s">
        <v>847</v>
      </c>
      <c r="K730" t="str">
        <f>VLOOKUP(tblSalaries[[#This Row],[Where do you work]],tblCountries[[Actual]:[Mapping]],2,FALSE)</f>
        <v>Egypt</v>
      </c>
      <c r="L730" t="s">
        <v>13</v>
      </c>
      <c r="M730">
        <v>5</v>
      </c>
      <c r="O730" s="10" t="str">
        <f>IF(ISERROR(FIND("1",tblSalaries[[#This Row],[How many hours of a day you work on Excel]])),"",1)</f>
        <v/>
      </c>
      <c r="P730" s="11" t="str">
        <f>IF(ISERROR(FIND("2",tblSalaries[[#This Row],[How many hours of a day you work on Excel]])),"",2)</f>
        <v/>
      </c>
      <c r="Q730" s="10" t="str">
        <f>IF(ISERROR(FIND("3",tblSalaries[[#This Row],[How many hours of a day you work on Excel]])),"",3)</f>
        <v/>
      </c>
      <c r="R730" s="10" t="str">
        <f>IF(ISERROR(FIND("4",tblSalaries[[#This Row],[How many hours of a day you work on Excel]])),"",4)</f>
        <v/>
      </c>
      <c r="S730" s="10" t="str">
        <f>IF(ISERROR(FIND("5",tblSalaries[[#This Row],[How many hours of a day you work on Excel]])),"",5)</f>
        <v/>
      </c>
      <c r="T730" s="10" t="str">
        <f>IF(ISERROR(FIND("6",tblSalaries[[#This Row],[How many hours of a day you work on Excel]])),"",6)</f>
        <v/>
      </c>
      <c r="U730" s="11" t="str">
        <f>IF(ISERROR(FIND("7",tblSalaries[[#This Row],[How many hours of a day you work on Excel]])),"",7)</f>
        <v/>
      </c>
      <c r="V730" s="11">
        <f>IF(ISERROR(FIND("8",tblSalaries[[#This Row],[How many hours of a day you work on Excel]])),"",8)</f>
        <v>8</v>
      </c>
      <c r="W730" s="11">
        <f>IF(MAX(tblSalaries[[#This Row],[1 hour]:[8 hours]])=0,#N/A,MAX(tblSalaries[[#This Row],[1 hour]:[8 hours]]))</f>
        <v>8</v>
      </c>
      <c r="X730" s="11">
        <f>IF(ISERROR(tblSalaries[[#This Row],[max h]]),1,tblSalaries[[#This Row],[Salary in USD]]/tblSalaries[[#This Row],[max h]]/260)</f>
        <v>9.5343427024140954</v>
      </c>
      <c r="Y730" s="11" t="str">
        <f>IF(tblSalaries[[#This Row],[Years of Experience]]="",0,"0")</f>
        <v>0</v>
      </c>
      <c r="Z730"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730" s="11">
        <f>IF(tblSalaries[[#This Row],[Salary in USD]]&lt;1000,1,0)</f>
        <v>0</v>
      </c>
      <c r="AB730" s="11">
        <f>IF(AND(tblSalaries[[#This Row],[Salary in USD]]&gt;1000,tblSalaries[[#This Row],[Salary in USD]]&lt;2000),1,0)</f>
        <v>0</v>
      </c>
    </row>
    <row r="731" spans="2:28" ht="15" customHeight="1">
      <c r="B731" t="s">
        <v>2734</v>
      </c>
      <c r="C731" s="1">
        <v>41055.662499999999</v>
      </c>
      <c r="D731" s="4" t="s">
        <v>848</v>
      </c>
      <c r="E731">
        <v>600000</v>
      </c>
      <c r="F731" t="s">
        <v>40</v>
      </c>
      <c r="G731">
        <f>tblSalaries[[#This Row],[clean Salary (in local currency)]]*VLOOKUP(tblSalaries[[#This Row],[Currency]],tblXrate[],2,FALSE)</f>
        <v>10684.750012465542</v>
      </c>
      <c r="H731" t="s">
        <v>642</v>
      </c>
      <c r="I731" t="s">
        <v>52</v>
      </c>
      <c r="J731" t="s">
        <v>8</v>
      </c>
      <c r="K731" t="str">
        <f>VLOOKUP(tblSalaries[[#This Row],[Where do you work]],tblCountries[[Actual]:[Mapping]],2,FALSE)</f>
        <v>India</v>
      </c>
      <c r="L731" t="s">
        <v>9</v>
      </c>
      <c r="M731">
        <v>5</v>
      </c>
      <c r="O731" s="10" t="str">
        <f>IF(ISERROR(FIND("1",tblSalaries[[#This Row],[How many hours of a day you work on Excel]])),"",1)</f>
        <v/>
      </c>
      <c r="P731" s="11" t="str">
        <f>IF(ISERROR(FIND("2",tblSalaries[[#This Row],[How many hours of a day you work on Excel]])),"",2)</f>
        <v/>
      </c>
      <c r="Q731" s="10" t="str">
        <f>IF(ISERROR(FIND("3",tblSalaries[[#This Row],[How many hours of a day you work on Excel]])),"",3)</f>
        <v/>
      </c>
      <c r="R731" s="10">
        <f>IF(ISERROR(FIND("4",tblSalaries[[#This Row],[How many hours of a day you work on Excel]])),"",4)</f>
        <v>4</v>
      </c>
      <c r="S731" s="10" t="str">
        <f>IF(ISERROR(FIND("5",tblSalaries[[#This Row],[How many hours of a day you work on Excel]])),"",5)</f>
        <v/>
      </c>
      <c r="T731" s="10">
        <f>IF(ISERROR(FIND("6",tblSalaries[[#This Row],[How many hours of a day you work on Excel]])),"",6)</f>
        <v>6</v>
      </c>
      <c r="U731" s="11" t="str">
        <f>IF(ISERROR(FIND("7",tblSalaries[[#This Row],[How many hours of a day you work on Excel]])),"",7)</f>
        <v/>
      </c>
      <c r="V731" s="11" t="str">
        <f>IF(ISERROR(FIND("8",tblSalaries[[#This Row],[How many hours of a day you work on Excel]])),"",8)</f>
        <v/>
      </c>
      <c r="W731" s="11">
        <f>IF(MAX(tblSalaries[[#This Row],[1 hour]:[8 hours]])=0,#N/A,MAX(tblSalaries[[#This Row],[1 hour]:[8 hours]]))</f>
        <v>6</v>
      </c>
      <c r="X731" s="11">
        <f>IF(ISERROR(tblSalaries[[#This Row],[max h]]),1,tblSalaries[[#This Row],[Salary in USD]]/tblSalaries[[#This Row],[max h]]/260)</f>
        <v>6.8491987259394493</v>
      </c>
      <c r="Y731" s="11" t="str">
        <f>IF(tblSalaries[[#This Row],[Years of Experience]]="",0,"0")</f>
        <v>0</v>
      </c>
      <c r="Z731"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731" s="11">
        <f>IF(tblSalaries[[#This Row],[Salary in USD]]&lt;1000,1,0)</f>
        <v>0</v>
      </c>
      <c r="AB731" s="11">
        <f>IF(AND(tblSalaries[[#This Row],[Salary in USD]]&gt;1000,tblSalaries[[#This Row],[Salary in USD]]&lt;2000),1,0)</f>
        <v>0</v>
      </c>
    </row>
    <row r="732" spans="2:28" ht="15" customHeight="1">
      <c r="B732" t="s">
        <v>2735</v>
      </c>
      <c r="C732" s="1">
        <v>41055.664548611108</v>
      </c>
      <c r="D732" s="4" t="s">
        <v>849</v>
      </c>
      <c r="E732">
        <v>4800</v>
      </c>
      <c r="F732" t="s">
        <v>6</v>
      </c>
      <c r="G732">
        <f>tblSalaries[[#This Row],[clean Salary (in local currency)]]*VLOOKUP(tblSalaries[[#This Row],[Currency]],tblXrate[],2,FALSE)</f>
        <v>4800</v>
      </c>
      <c r="H732" t="s">
        <v>850</v>
      </c>
      <c r="I732" t="s">
        <v>20</v>
      </c>
      <c r="J732" t="s">
        <v>851</v>
      </c>
      <c r="K732" t="str">
        <f>VLOOKUP(tblSalaries[[#This Row],[Where do you work]],tblCountries[[Actual]:[Mapping]],2,FALSE)</f>
        <v>Bhutan</v>
      </c>
      <c r="L732" t="s">
        <v>9</v>
      </c>
      <c r="M732">
        <v>2</v>
      </c>
      <c r="O732" s="10" t="str">
        <f>IF(ISERROR(FIND("1",tblSalaries[[#This Row],[How many hours of a day you work on Excel]])),"",1)</f>
        <v/>
      </c>
      <c r="P732" s="11" t="str">
        <f>IF(ISERROR(FIND("2",tblSalaries[[#This Row],[How many hours of a day you work on Excel]])),"",2)</f>
        <v/>
      </c>
      <c r="Q732" s="10" t="str">
        <f>IF(ISERROR(FIND("3",tblSalaries[[#This Row],[How many hours of a day you work on Excel]])),"",3)</f>
        <v/>
      </c>
      <c r="R732" s="10">
        <f>IF(ISERROR(FIND("4",tblSalaries[[#This Row],[How many hours of a day you work on Excel]])),"",4)</f>
        <v>4</v>
      </c>
      <c r="S732" s="10" t="str">
        <f>IF(ISERROR(FIND("5",tblSalaries[[#This Row],[How many hours of a day you work on Excel]])),"",5)</f>
        <v/>
      </c>
      <c r="T732" s="10">
        <f>IF(ISERROR(FIND("6",tblSalaries[[#This Row],[How many hours of a day you work on Excel]])),"",6)</f>
        <v>6</v>
      </c>
      <c r="U732" s="11" t="str">
        <f>IF(ISERROR(FIND("7",tblSalaries[[#This Row],[How many hours of a day you work on Excel]])),"",7)</f>
        <v/>
      </c>
      <c r="V732" s="11" t="str">
        <f>IF(ISERROR(FIND("8",tblSalaries[[#This Row],[How many hours of a day you work on Excel]])),"",8)</f>
        <v/>
      </c>
      <c r="W732" s="11">
        <f>IF(MAX(tblSalaries[[#This Row],[1 hour]:[8 hours]])=0,#N/A,MAX(tblSalaries[[#This Row],[1 hour]:[8 hours]]))</f>
        <v>6</v>
      </c>
      <c r="X732" s="11">
        <f>IF(ISERROR(tblSalaries[[#This Row],[max h]]),1,tblSalaries[[#This Row],[Salary in USD]]/tblSalaries[[#This Row],[max h]]/260)</f>
        <v>3.0769230769230771</v>
      </c>
      <c r="Y732" s="11" t="str">
        <f>IF(tblSalaries[[#This Row],[Years of Experience]]="",0,"0")</f>
        <v>0</v>
      </c>
      <c r="Z732"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1..3</v>
      </c>
      <c r="AA732" s="11">
        <f>IF(tblSalaries[[#This Row],[Salary in USD]]&lt;1000,1,0)</f>
        <v>0</v>
      </c>
      <c r="AB732" s="11">
        <f>IF(AND(tblSalaries[[#This Row],[Salary in USD]]&gt;1000,tblSalaries[[#This Row],[Salary in USD]]&lt;2000),1,0)</f>
        <v>0</v>
      </c>
    </row>
    <row r="733" spans="2:28" ht="15" customHeight="1">
      <c r="B733" t="s">
        <v>2736</v>
      </c>
      <c r="C733" s="1">
        <v>41055.666481481479</v>
      </c>
      <c r="D733" s="4" t="s">
        <v>852</v>
      </c>
      <c r="E733">
        <v>66000</v>
      </c>
      <c r="F733" t="s">
        <v>22</v>
      </c>
      <c r="G733">
        <f>tblSalaries[[#This Row],[clean Salary (in local currency)]]*VLOOKUP(tblSalaries[[#This Row],[Currency]],tblXrate[],2,FALSE)</f>
        <v>83846.362973446114</v>
      </c>
      <c r="H733" t="s">
        <v>853</v>
      </c>
      <c r="I733" t="s">
        <v>20</v>
      </c>
      <c r="J733" t="s">
        <v>378</v>
      </c>
      <c r="K733" t="str">
        <f>VLOOKUP(tblSalaries[[#This Row],[Where do you work]],tblCountries[[Actual]:[Mapping]],2,FALSE)</f>
        <v>Germany</v>
      </c>
      <c r="L733" t="s">
        <v>9</v>
      </c>
      <c r="M733">
        <v>7</v>
      </c>
      <c r="O733" s="10" t="str">
        <f>IF(ISERROR(FIND("1",tblSalaries[[#This Row],[How many hours of a day you work on Excel]])),"",1)</f>
        <v/>
      </c>
      <c r="P733" s="11" t="str">
        <f>IF(ISERROR(FIND("2",tblSalaries[[#This Row],[How many hours of a day you work on Excel]])),"",2)</f>
        <v/>
      </c>
      <c r="Q733" s="10" t="str">
        <f>IF(ISERROR(FIND("3",tblSalaries[[#This Row],[How many hours of a day you work on Excel]])),"",3)</f>
        <v/>
      </c>
      <c r="R733" s="10">
        <f>IF(ISERROR(FIND("4",tblSalaries[[#This Row],[How many hours of a day you work on Excel]])),"",4)</f>
        <v>4</v>
      </c>
      <c r="S733" s="10" t="str">
        <f>IF(ISERROR(FIND("5",tblSalaries[[#This Row],[How many hours of a day you work on Excel]])),"",5)</f>
        <v/>
      </c>
      <c r="T733" s="10">
        <f>IF(ISERROR(FIND("6",tblSalaries[[#This Row],[How many hours of a day you work on Excel]])),"",6)</f>
        <v>6</v>
      </c>
      <c r="U733" s="11" t="str">
        <f>IF(ISERROR(FIND("7",tblSalaries[[#This Row],[How many hours of a day you work on Excel]])),"",7)</f>
        <v/>
      </c>
      <c r="V733" s="11" t="str">
        <f>IF(ISERROR(FIND("8",tblSalaries[[#This Row],[How many hours of a day you work on Excel]])),"",8)</f>
        <v/>
      </c>
      <c r="W733" s="11">
        <f>IF(MAX(tblSalaries[[#This Row],[1 hour]:[8 hours]])=0,#N/A,MAX(tblSalaries[[#This Row],[1 hour]:[8 hours]]))</f>
        <v>6</v>
      </c>
      <c r="X733" s="11">
        <f>IF(ISERROR(tblSalaries[[#This Row],[max h]]),1,tblSalaries[[#This Row],[Salary in USD]]/tblSalaries[[#This Row],[max h]]/260)</f>
        <v>53.747668572721864</v>
      </c>
      <c r="Y733" s="11" t="str">
        <f>IF(tblSalaries[[#This Row],[Years of Experience]]="",0,"0")</f>
        <v>0</v>
      </c>
      <c r="Z733"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733" s="11">
        <f>IF(tblSalaries[[#This Row],[Salary in USD]]&lt;1000,1,0)</f>
        <v>0</v>
      </c>
      <c r="AB733" s="11">
        <f>IF(AND(tblSalaries[[#This Row],[Salary in USD]]&gt;1000,tblSalaries[[#This Row],[Salary in USD]]&lt;2000),1,0)</f>
        <v>0</v>
      </c>
    </row>
    <row r="734" spans="2:28" ht="15" customHeight="1">
      <c r="B734" t="s">
        <v>2737</v>
      </c>
      <c r="C734" s="1">
        <v>41055.667986111112</v>
      </c>
      <c r="D734" s="4">
        <v>15000</v>
      </c>
      <c r="E734">
        <v>15000</v>
      </c>
      <c r="F734" t="s">
        <v>6</v>
      </c>
      <c r="G734">
        <f>tblSalaries[[#This Row],[clean Salary (in local currency)]]*VLOOKUP(tblSalaries[[#This Row],[Currency]],tblXrate[],2,FALSE)</f>
        <v>15000</v>
      </c>
      <c r="H734" t="s">
        <v>854</v>
      </c>
      <c r="I734" t="s">
        <v>488</v>
      </c>
      <c r="J734" t="s">
        <v>8</v>
      </c>
      <c r="K734" t="str">
        <f>VLOOKUP(tblSalaries[[#This Row],[Where do you work]],tblCountries[[Actual]:[Mapping]],2,FALSE)</f>
        <v>India</v>
      </c>
      <c r="L734" t="s">
        <v>18</v>
      </c>
      <c r="M734">
        <v>2</v>
      </c>
      <c r="O734" s="10" t="str">
        <f>IF(ISERROR(FIND("1",tblSalaries[[#This Row],[How many hours of a day you work on Excel]])),"",1)</f>
        <v/>
      </c>
      <c r="P734" s="11">
        <f>IF(ISERROR(FIND("2",tblSalaries[[#This Row],[How many hours of a day you work on Excel]])),"",2)</f>
        <v>2</v>
      </c>
      <c r="Q734" s="10">
        <f>IF(ISERROR(FIND("3",tblSalaries[[#This Row],[How many hours of a day you work on Excel]])),"",3)</f>
        <v>3</v>
      </c>
      <c r="R734" s="10" t="str">
        <f>IF(ISERROR(FIND("4",tblSalaries[[#This Row],[How many hours of a day you work on Excel]])),"",4)</f>
        <v/>
      </c>
      <c r="S734" s="10" t="str">
        <f>IF(ISERROR(FIND("5",tblSalaries[[#This Row],[How many hours of a day you work on Excel]])),"",5)</f>
        <v/>
      </c>
      <c r="T734" s="10" t="str">
        <f>IF(ISERROR(FIND("6",tblSalaries[[#This Row],[How many hours of a day you work on Excel]])),"",6)</f>
        <v/>
      </c>
      <c r="U734" s="11" t="str">
        <f>IF(ISERROR(FIND("7",tblSalaries[[#This Row],[How many hours of a day you work on Excel]])),"",7)</f>
        <v/>
      </c>
      <c r="V734" s="11" t="str">
        <f>IF(ISERROR(FIND("8",tblSalaries[[#This Row],[How many hours of a day you work on Excel]])),"",8)</f>
        <v/>
      </c>
      <c r="W734" s="11">
        <f>IF(MAX(tblSalaries[[#This Row],[1 hour]:[8 hours]])=0,#N/A,MAX(tblSalaries[[#This Row],[1 hour]:[8 hours]]))</f>
        <v>3</v>
      </c>
      <c r="X734" s="11">
        <f>IF(ISERROR(tblSalaries[[#This Row],[max h]]),1,tblSalaries[[#This Row],[Salary in USD]]/tblSalaries[[#This Row],[max h]]/260)</f>
        <v>19.23076923076923</v>
      </c>
      <c r="Y734" s="11" t="str">
        <f>IF(tblSalaries[[#This Row],[Years of Experience]]="",0,"0")</f>
        <v>0</v>
      </c>
      <c r="Z734"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1..3</v>
      </c>
      <c r="AA734" s="11">
        <f>IF(tblSalaries[[#This Row],[Salary in USD]]&lt;1000,1,0)</f>
        <v>0</v>
      </c>
      <c r="AB734" s="11">
        <f>IF(AND(tblSalaries[[#This Row],[Salary in USD]]&gt;1000,tblSalaries[[#This Row],[Salary in USD]]&lt;2000),1,0)</f>
        <v>0</v>
      </c>
    </row>
    <row r="735" spans="2:28" ht="15" customHeight="1">
      <c r="B735" t="s">
        <v>2738</v>
      </c>
      <c r="C735" s="1">
        <v>41055.670162037037</v>
      </c>
      <c r="D735" s="4">
        <v>10000</v>
      </c>
      <c r="E735">
        <v>10000</v>
      </c>
      <c r="F735" t="s">
        <v>6</v>
      </c>
      <c r="G735">
        <f>tblSalaries[[#This Row],[clean Salary (in local currency)]]*VLOOKUP(tblSalaries[[#This Row],[Currency]],tblXrate[],2,FALSE)</f>
        <v>10000</v>
      </c>
      <c r="H735" t="s">
        <v>855</v>
      </c>
      <c r="I735" t="s">
        <v>20</v>
      </c>
      <c r="J735" t="s">
        <v>8</v>
      </c>
      <c r="K735" t="str">
        <f>VLOOKUP(tblSalaries[[#This Row],[Where do you work]],tblCountries[[Actual]:[Mapping]],2,FALSE)</f>
        <v>India</v>
      </c>
      <c r="L735" t="s">
        <v>9</v>
      </c>
      <c r="M735">
        <v>12</v>
      </c>
      <c r="O735" s="10" t="str">
        <f>IF(ISERROR(FIND("1",tblSalaries[[#This Row],[How many hours of a day you work on Excel]])),"",1)</f>
        <v/>
      </c>
      <c r="P735" s="11" t="str">
        <f>IF(ISERROR(FIND("2",tblSalaries[[#This Row],[How many hours of a day you work on Excel]])),"",2)</f>
        <v/>
      </c>
      <c r="Q735" s="10" t="str">
        <f>IF(ISERROR(FIND("3",tblSalaries[[#This Row],[How many hours of a day you work on Excel]])),"",3)</f>
        <v/>
      </c>
      <c r="R735" s="10">
        <f>IF(ISERROR(FIND("4",tblSalaries[[#This Row],[How many hours of a day you work on Excel]])),"",4)</f>
        <v>4</v>
      </c>
      <c r="S735" s="10" t="str">
        <f>IF(ISERROR(FIND("5",tblSalaries[[#This Row],[How many hours of a day you work on Excel]])),"",5)</f>
        <v/>
      </c>
      <c r="T735" s="10">
        <f>IF(ISERROR(FIND("6",tblSalaries[[#This Row],[How many hours of a day you work on Excel]])),"",6)</f>
        <v>6</v>
      </c>
      <c r="U735" s="11" t="str">
        <f>IF(ISERROR(FIND("7",tblSalaries[[#This Row],[How many hours of a day you work on Excel]])),"",7)</f>
        <v/>
      </c>
      <c r="V735" s="11" t="str">
        <f>IF(ISERROR(FIND("8",tblSalaries[[#This Row],[How many hours of a day you work on Excel]])),"",8)</f>
        <v/>
      </c>
      <c r="W735" s="11">
        <f>IF(MAX(tblSalaries[[#This Row],[1 hour]:[8 hours]])=0,#N/A,MAX(tblSalaries[[#This Row],[1 hour]:[8 hours]]))</f>
        <v>6</v>
      </c>
      <c r="X735" s="11">
        <f>IF(ISERROR(tblSalaries[[#This Row],[max h]]),1,tblSalaries[[#This Row],[Salary in USD]]/tblSalaries[[#This Row],[max h]]/260)</f>
        <v>6.4102564102564106</v>
      </c>
      <c r="Y735" s="11" t="str">
        <f>IF(tblSalaries[[#This Row],[Years of Experience]]="",0,"0")</f>
        <v>0</v>
      </c>
      <c r="Z735"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735" s="11">
        <f>IF(tblSalaries[[#This Row],[Salary in USD]]&lt;1000,1,0)</f>
        <v>0</v>
      </c>
      <c r="AB735" s="11">
        <f>IF(AND(tblSalaries[[#This Row],[Salary in USD]]&gt;1000,tblSalaries[[#This Row],[Salary in USD]]&lt;2000),1,0)</f>
        <v>0</v>
      </c>
    </row>
    <row r="736" spans="2:28" ht="15" customHeight="1">
      <c r="B736" t="s">
        <v>2739</v>
      </c>
      <c r="C736" s="1">
        <v>41055.673703703702</v>
      </c>
      <c r="D736" s="4">
        <v>74000</v>
      </c>
      <c r="E736">
        <v>74000</v>
      </c>
      <c r="F736" t="s">
        <v>69</v>
      </c>
      <c r="G736">
        <f>tblSalaries[[#This Row],[clean Salary (in local currency)]]*VLOOKUP(tblSalaries[[#This Row],[Currency]],tblXrate[],2,FALSE)</f>
        <v>116637.19213297902</v>
      </c>
      <c r="H736" t="s">
        <v>856</v>
      </c>
      <c r="I736" t="s">
        <v>52</v>
      </c>
      <c r="J736" t="s">
        <v>71</v>
      </c>
      <c r="K736" t="str">
        <f>VLOOKUP(tblSalaries[[#This Row],[Where do you work]],tblCountries[[Actual]:[Mapping]],2,FALSE)</f>
        <v>UK</v>
      </c>
      <c r="L736" t="s">
        <v>9</v>
      </c>
      <c r="M736">
        <v>5</v>
      </c>
      <c r="O736" s="10" t="str">
        <f>IF(ISERROR(FIND("1",tblSalaries[[#This Row],[How many hours of a day you work on Excel]])),"",1)</f>
        <v/>
      </c>
      <c r="P736" s="11" t="str">
        <f>IF(ISERROR(FIND("2",tblSalaries[[#This Row],[How many hours of a day you work on Excel]])),"",2)</f>
        <v/>
      </c>
      <c r="Q736" s="10" t="str">
        <f>IF(ISERROR(FIND("3",tblSalaries[[#This Row],[How many hours of a day you work on Excel]])),"",3)</f>
        <v/>
      </c>
      <c r="R736" s="10">
        <f>IF(ISERROR(FIND("4",tblSalaries[[#This Row],[How many hours of a day you work on Excel]])),"",4)</f>
        <v>4</v>
      </c>
      <c r="S736" s="10" t="str">
        <f>IF(ISERROR(FIND("5",tblSalaries[[#This Row],[How many hours of a day you work on Excel]])),"",5)</f>
        <v/>
      </c>
      <c r="T736" s="10">
        <f>IF(ISERROR(FIND("6",tblSalaries[[#This Row],[How many hours of a day you work on Excel]])),"",6)</f>
        <v>6</v>
      </c>
      <c r="U736" s="11" t="str">
        <f>IF(ISERROR(FIND("7",tblSalaries[[#This Row],[How many hours of a day you work on Excel]])),"",7)</f>
        <v/>
      </c>
      <c r="V736" s="11" t="str">
        <f>IF(ISERROR(FIND("8",tblSalaries[[#This Row],[How many hours of a day you work on Excel]])),"",8)</f>
        <v/>
      </c>
      <c r="W736" s="11">
        <f>IF(MAX(tblSalaries[[#This Row],[1 hour]:[8 hours]])=0,#N/A,MAX(tblSalaries[[#This Row],[1 hour]:[8 hours]]))</f>
        <v>6</v>
      </c>
      <c r="X736" s="11">
        <f>IF(ISERROR(tblSalaries[[#This Row],[max h]]),1,tblSalaries[[#This Row],[Salary in USD]]/tblSalaries[[#This Row],[max h]]/260)</f>
        <v>74.76743085447373</v>
      </c>
      <c r="Y736" s="11" t="str">
        <f>IF(tblSalaries[[#This Row],[Years of Experience]]="",0,"0")</f>
        <v>0</v>
      </c>
      <c r="Z736"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736" s="11">
        <f>IF(tblSalaries[[#This Row],[Salary in USD]]&lt;1000,1,0)</f>
        <v>0</v>
      </c>
      <c r="AB736" s="11">
        <f>IF(AND(tblSalaries[[#This Row],[Salary in USD]]&gt;1000,tblSalaries[[#This Row],[Salary in USD]]&lt;2000),1,0)</f>
        <v>0</v>
      </c>
    </row>
    <row r="737" spans="2:28" ht="15" customHeight="1">
      <c r="B737" t="s">
        <v>2740</v>
      </c>
      <c r="C737" s="1">
        <v>41055.675104166665</v>
      </c>
      <c r="D737" s="4" t="s">
        <v>857</v>
      </c>
      <c r="E737">
        <v>21798</v>
      </c>
      <c r="F737" t="s">
        <v>69</v>
      </c>
      <c r="G737">
        <f>tblSalaries[[#This Row],[clean Salary (in local currency)]]*VLOOKUP(tblSalaries[[#This Row],[Currency]],tblXrate[],2,FALSE)</f>
        <v>34357.533974522659</v>
      </c>
      <c r="H737" t="s">
        <v>153</v>
      </c>
      <c r="I737" t="s">
        <v>20</v>
      </c>
      <c r="J737" t="s">
        <v>71</v>
      </c>
      <c r="K737" t="str">
        <f>VLOOKUP(tblSalaries[[#This Row],[Where do you work]],tblCountries[[Actual]:[Mapping]],2,FALSE)</f>
        <v>UK</v>
      </c>
      <c r="L737" t="s">
        <v>13</v>
      </c>
      <c r="M737">
        <v>1.5</v>
      </c>
      <c r="O737" s="10" t="str">
        <f>IF(ISERROR(FIND("1",tblSalaries[[#This Row],[How many hours of a day you work on Excel]])),"",1)</f>
        <v/>
      </c>
      <c r="P737" s="11" t="str">
        <f>IF(ISERROR(FIND("2",tblSalaries[[#This Row],[How many hours of a day you work on Excel]])),"",2)</f>
        <v/>
      </c>
      <c r="Q737" s="10" t="str">
        <f>IF(ISERROR(FIND("3",tblSalaries[[#This Row],[How many hours of a day you work on Excel]])),"",3)</f>
        <v/>
      </c>
      <c r="R737" s="10" t="str">
        <f>IF(ISERROR(FIND("4",tblSalaries[[#This Row],[How many hours of a day you work on Excel]])),"",4)</f>
        <v/>
      </c>
      <c r="S737" s="10" t="str">
        <f>IF(ISERROR(FIND("5",tblSalaries[[#This Row],[How many hours of a day you work on Excel]])),"",5)</f>
        <v/>
      </c>
      <c r="T737" s="10" t="str">
        <f>IF(ISERROR(FIND("6",tblSalaries[[#This Row],[How many hours of a day you work on Excel]])),"",6)</f>
        <v/>
      </c>
      <c r="U737" s="11" t="str">
        <f>IF(ISERROR(FIND("7",tblSalaries[[#This Row],[How many hours of a day you work on Excel]])),"",7)</f>
        <v/>
      </c>
      <c r="V737" s="11">
        <f>IF(ISERROR(FIND("8",tblSalaries[[#This Row],[How many hours of a day you work on Excel]])),"",8)</f>
        <v>8</v>
      </c>
      <c r="W737" s="11">
        <f>IF(MAX(tblSalaries[[#This Row],[1 hour]:[8 hours]])=0,#N/A,MAX(tblSalaries[[#This Row],[1 hour]:[8 hours]]))</f>
        <v>8</v>
      </c>
      <c r="X737" s="11">
        <f>IF(ISERROR(tblSalaries[[#This Row],[max h]]),1,tblSalaries[[#This Row],[Salary in USD]]/tblSalaries[[#This Row],[max h]]/260)</f>
        <v>16.518045180058969</v>
      </c>
      <c r="Y737" s="11" t="str">
        <f>IF(tblSalaries[[#This Row],[Years of Experience]]="",0,"0")</f>
        <v>0</v>
      </c>
      <c r="Z737"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1..3</v>
      </c>
      <c r="AA737" s="11">
        <f>IF(tblSalaries[[#This Row],[Salary in USD]]&lt;1000,1,0)</f>
        <v>0</v>
      </c>
      <c r="AB737" s="11">
        <f>IF(AND(tblSalaries[[#This Row],[Salary in USD]]&gt;1000,tblSalaries[[#This Row],[Salary in USD]]&lt;2000),1,0)</f>
        <v>0</v>
      </c>
    </row>
    <row r="738" spans="2:28" ht="15" customHeight="1">
      <c r="B738" t="s">
        <v>2741</v>
      </c>
      <c r="C738" s="1">
        <v>41055.678229166668</v>
      </c>
      <c r="D738" s="4">
        <v>65000</v>
      </c>
      <c r="E738">
        <v>65000</v>
      </c>
      <c r="F738" t="s">
        <v>69</v>
      </c>
      <c r="G738">
        <f>tblSalaries[[#This Row],[clean Salary (in local currency)]]*VLOOKUP(tblSalaries[[#This Row],[Currency]],tblXrate[],2,FALSE)</f>
        <v>102451.58768437347</v>
      </c>
      <c r="H738" t="s">
        <v>858</v>
      </c>
      <c r="I738" t="s">
        <v>52</v>
      </c>
      <c r="J738" t="s">
        <v>71</v>
      </c>
      <c r="K738" t="str">
        <f>VLOOKUP(tblSalaries[[#This Row],[Where do you work]],tblCountries[[Actual]:[Mapping]],2,FALSE)</f>
        <v>UK</v>
      </c>
      <c r="L738" t="s">
        <v>9</v>
      </c>
      <c r="M738">
        <v>15</v>
      </c>
      <c r="O738" s="10" t="str">
        <f>IF(ISERROR(FIND("1",tblSalaries[[#This Row],[How many hours of a day you work on Excel]])),"",1)</f>
        <v/>
      </c>
      <c r="P738" s="11" t="str">
        <f>IF(ISERROR(FIND("2",tblSalaries[[#This Row],[How many hours of a day you work on Excel]])),"",2)</f>
        <v/>
      </c>
      <c r="Q738" s="10" t="str">
        <f>IF(ISERROR(FIND("3",tblSalaries[[#This Row],[How many hours of a day you work on Excel]])),"",3)</f>
        <v/>
      </c>
      <c r="R738" s="10">
        <f>IF(ISERROR(FIND("4",tblSalaries[[#This Row],[How many hours of a day you work on Excel]])),"",4)</f>
        <v>4</v>
      </c>
      <c r="S738" s="10" t="str">
        <f>IF(ISERROR(FIND("5",tblSalaries[[#This Row],[How many hours of a day you work on Excel]])),"",5)</f>
        <v/>
      </c>
      <c r="T738" s="10">
        <f>IF(ISERROR(FIND("6",tblSalaries[[#This Row],[How many hours of a day you work on Excel]])),"",6)</f>
        <v>6</v>
      </c>
      <c r="U738" s="11" t="str">
        <f>IF(ISERROR(FIND("7",tblSalaries[[#This Row],[How many hours of a day you work on Excel]])),"",7)</f>
        <v/>
      </c>
      <c r="V738" s="11" t="str">
        <f>IF(ISERROR(FIND("8",tblSalaries[[#This Row],[How many hours of a day you work on Excel]])),"",8)</f>
        <v/>
      </c>
      <c r="W738" s="11">
        <f>IF(MAX(tblSalaries[[#This Row],[1 hour]:[8 hours]])=0,#N/A,MAX(tblSalaries[[#This Row],[1 hour]:[8 hours]]))</f>
        <v>6</v>
      </c>
      <c r="X738" s="11">
        <f>IF(ISERROR(tblSalaries[[#This Row],[max h]]),1,tblSalaries[[#This Row],[Salary in USD]]/tblSalaries[[#This Row],[max h]]/260)</f>
        <v>65.674094669470179</v>
      </c>
      <c r="Y738" s="11" t="str">
        <f>IF(tblSalaries[[#This Row],[Years of Experience]]="",0,"0")</f>
        <v>0</v>
      </c>
      <c r="Z738"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738" s="11">
        <f>IF(tblSalaries[[#This Row],[Salary in USD]]&lt;1000,1,0)</f>
        <v>0</v>
      </c>
      <c r="AB738" s="11">
        <f>IF(AND(tblSalaries[[#This Row],[Salary in USD]]&gt;1000,tblSalaries[[#This Row],[Salary in USD]]&lt;2000),1,0)</f>
        <v>0</v>
      </c>
    </row>
    <row r="739" spans="2:28" ht="15" customHeight="1">
      <c r="B739" t="s">
        <v>2742</v>
      </c>
      <c r="C739" s="1">
        <v>41055.682986111111</v>
      </c>
      <c r="D739" s="4">
        <v>16000</v>
      </c>
      <c r="E739">
        <v>16000</v>
      </c>
      <c r="F739" t="s">
        <v>6</v>
      </c>
      <c r="G739">
        <f>tblSalaries[[#This Row],[clean Salary (in local currency)]]*VLOOKUP(tblSalaries[[#This Row],[Currency]],tblXrate[],2,FALSE)</f>
        <v>16000</v>
      </c>
      <c r="H739" t="s">
        <v>279</v>
      </c>
      <c r="I739" t="s">
        <v>279</v>
      </c>
      <c r="J739" t="s">
        <v>8</v>
      </c>
      <c r="K739" t="str">
        <f>VLOOKUP(tblSalaries[[#This Row],[Where do you work]],tblCountries[[Actual]:[Mapping]],2,FALSE)</f>
        <v>India</v>
      </c>
      <c r="L739" t="s">
        <v>18</v>
      </c>
      <c r="M739">
        <v>5</v>
      </c>
      <c r="O739" s="10" t="str">
        <f>IF(ISERROR(FIND("1",tblSalaries[[#This Row],[How many hours of a day you work on Excel]])),"",1)</f>
        <v/>
      </c>
      <c r="P739" s="11">
        <f>IF(ISERROR(FIND("2",tblSalaries[[#This Row],[How many hours of a day you work on Excel]])),"",2)</f>
        <v>2</v>
      </c>
      <c r="Q739" s="10">
        <f>IF(ISERROR(FIND("3",tblSalaries[[#This Row],[How many hours of a day you work on Excel]])),"",3)</f>
        <v>3</v>
      </c>
      <c r="R739" s="10" t="str">
        <f>IF(ISERROR(FIND("4",tblSalaries[[#This Row],[How many hours of a day you work on Excel]])),"",4)</f>
        <v/>
      </c>
      <c r="S739" s="10" t="str">
        <f>IF(ISERROR(FIND("5",tblSalaries[[#This Row],[How many hours of a day you work on Excel]])),"",5)</f>
        <v/>
      </c>
      <c r="T739" s="10" t="str">
        <f>IF(ISERROR(FIND("6",tblSalaries[[#This Row],[How many hours of a day you work on Excel]])),"",6)</f>
        <v/>
      </c>
      <c r="U739" s="11" t="str">
        <f>IF(ISERROR(FIND("7",tblSalaries[[#This Row],[How many hours of a day you work on Excel]])),"",7)</f>
        <v/>
      </c>
      <c r="V739" s="11" t="str">
        <f>IF(ISERROR(FIND("8",tblSalaries[[#This Row],[How many hours of a day you work on Excel]])),"",8)</f>
        <v/>
      </c>
      <c r="W739" s="11">
        <f>IF(MAX(tblSalaries[[#This Row],[1 hour]:[8 hours]])=0,#N/A,MAX(tblSalaries[[#This Row],[1 hour]:[8 hours]]))</f>
        <v>3</v>
      </c>
      <c r="X739" s="11">
        <f>IF(ISERROR(tblSalaries[[#This Row],[max h]]),1,tblSalaries[[#This Row],[Salary in USD]]/tblSalaries[[#This Row],[max h]]/260)</f>
        <v>20.512820512820511</v>
      </c>
      <c r="Y739" s="11" t="str">
        <f>IF(tblSalaries[[#This Row],[Years of Experience]]="",0,"0")</f>
        <v>0</v>
      </c>
      <c r="Z739"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739" s="11">
        <f>IF(tblSalaries[[#This Row],[Salary in USD]]&lt;1000,1,0)</f>
        <v>0</v>
      </c>
      <c r="AB739" s="11">
        <f>IF(AND(tblSalaries[[#This Row],[Salary in USD]]&gt;1000,tblSalaries[[#This Row],[Salary in USD]]&lt;2000),1,0)</f>
        <v>0</v>
      </c>
    </row>
    <row r="740" spans="2:28" ht="15" customHeight="1">
      <c r="B740" t="s">
        <v>2743</v>
      </c>
      <c r="C740" s="1">
        <v>41055.684641203705</v>
      </c>
      <c r="D740" s="4">
        <v>6000</v>
      </c>
      <c r="E740">
        <v>6000</v>
      </c>
      <c r="F740" t="s">
        <v>6</v>
      </c>
      <c r="G740">
        <f>tblSalaries[[#This Row],[clean Salary (in local currency)]]*VLOOKUP(tblSalaries[[#This Row],[Currency]],tblXrate[],2,FALSE)</f>
        <v>6000</v>
      </c>
      <c r="H740" t="s">
        <v>859</v>
      </c>
      <c r="I740" t="s">
        <v>52</v>
      </c>
      <c r="J740" t="s">
        <v>8</v>
      </c>
      <c r="K740" t="str">
        <f>VLOOKUP(tblSalaries[[#This Row],[Where do you work]],tblCountries[[Actual]:[Mapping]],2,FALSE)</f>
        <v>India</v>
      </c>
      <c r="L740" t="s">
        <v>18</v>
      </c>
      <c r="M740">
        <v>6</v>
      </c>
      <c r="O740" s="10" t="str">
        <f>IF(ISERROR(FIND("1",tblSalaries[[#This Row],[How many hours of a day you work on Excel]])),"",1)</f>
        <v/>
      </c>
      <c r="P740" s="11">
        <f>IF(ISERROR(FIND("2",tblSalaries[[#This Row],[How many hours of a day you work on Excel]])),"",2)</f>
        <v>2</v>
      </c>
      <c r="Q740" s="10">
        <f>IF(ISERROR(FIND("3",tblSalaries[[#This Row],[How many hours of a day you work on Excel]])),"",3)</f>
        <v>3</v>
      </c>
      <c r="R740" s="10" t="str">
        <f>IF(ISERROR(FIND("4",tblSalaries[[#This Row],[How many hours of a day you work on Excel]])),"",4)</f>
        <v/>
      </c>
      <c r="S740" s="10" t="str">
        <f>IF(ISERROR(FIND("5",tblSalaries[[#This Row],[How many hours of a day you work on Excel]])),"",5)</f>
        <v/>
      </c>
      <c r="T740" s="10" t="str">
        <f>IF(ISERROR(FIND("6",tblSalaries[[#This Row],[How many hours of a day you work on Excel]])),"",6)</f>
        <v/>
      </c>
      <c r="U740" s="11" t="str">
        <f>IF(ISERROR(FIND("7",tblSalaries[[#This Row],[How many hours of a day you work on Excel]])),"",7)</f>
        <v/>
      </c>
      <c r="V740" s="11" t="str">
        <f>IF(ISERROR(FIND("8",tblSalaries[[#This Row],[How many hours of a day you work on Excel]])),"",8)</f>
        <v/>
      </c>
      <c r="W740" s="11">
        <f>IF(MAX(tblSalaries[[#This Row],[1 hour]:[8 hours]])=0,#N/A,MAX(tblSalaries[[#This Row],[1 hour]:[8 hours]]))</f>
        <v>3</v>
      </c>
      <c r="X740" s="11">
        <f>IF(ISERROR(tblSalaries[[#This Row],[max h]]),1,tblSalaries[[#This Row],[Salary in USD]]/tblSalaries[[#This Row],[max h]]/260)</f>
        <v>7.6923076923076925</v>
      </c>
      <c r="Y740" s="11" t="str">
        <f>IF(tblSalaries[[#This Row],[Years of Experience]]="",0,"0")</f>
        <v>0</v>
      </c>
      <c r="Z740"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740" s="11">
        <f>IF(tblSalaries[[#This Row],[Salary in USD]]&lt;1000,1,0)</f>
        <v>0</v>
      </c>
      <c r="AB740" s="11">
        <f>IF(AND(tblSalaries[[#This Row],[Salary in USD]]&gt;1000,tblSalaries[[#This Row],[Salary in USD]]&lt;2000),1,0)</f>
        <v>0</v>
      </c>
    </row>
    <row r="741" spans="2:28" ht="15" customHeight="1">
      <c r="B741" t="s">
        <v>2744</v>
      </c>
      <c r="C741" s="1">
        <v>41055.685127314813</v>
      </c>
      <c r="D741" s="4" t="s">
        <v>860</v>
      </c>
      <c r="E741">
        <v>360000</v>
      </c>
      <c r="F741" t="s">
        <v>40</v>
      </c>
      <c r="G741">
        <f>tblSalaries[[#This Row],[clean Salary (in local currency)]]*VLOOKUP(tblSalaries[[#This Row],[Currency]],tblXrate[],2,FALSE)</f>
        <v>6410.8500074793246</v>
      </c>
      <c r="H741" t="s">
        <v>861</v>
      </c>
      <c r="I741" t="s">
        <v>52</v>
      </c>
      <c r="J741" t="s">
        <v>8</v>
      </c>
      <c r="K741" t="str">
        <f>VLOOKUP(tblSalaries[[#This Row],[Where do you work]],tblCountries[[Actual]:[Mapping]],2,FALSE)</f>
        <v>India</v>
      </c>
      <c r="L741" t="s">
        <v>13</v>
      </c>
      <c r="M741">
        <v>6</v>
      </c>
      <c r="O741" s="10" t="str">
        <f>IF(ISERROR(FIND("1",tblSalaries[[#This Row],[How many hours of a day you work on Excel]])),"",1)</f>
        <v/>
      </c>
      <c r="P741" s="11" t="str">
        <f>IF(ISERROR(FIND("2",tblSalaries[[#This Row],[How many hours of a day you work on Excel]])),"",2)</f>
        <v/>
      </c>
      <c r="Q741" s="10" t="str">
        <f>IF(ISERROR(FIND("3",tblSalaries[[#This Row],[How many hours of a day you work on Excel]])),"",3)</f>
        <v/>
      </c>
      <c r="R741" s="10" t="str">
        <f>IF(ISERROR(FIND("4",tblSalaries[[#This Row],[How many hours of a day you work on Excel]])),"",4)</f>
        <v/>
      </c>
      <c r="S741" s="10" t="str">
        <f>IF(ISERROR(FIND("5",tblSalaries[[#This Row],[How many hours of a day you work on Excel]])),"",5)</f>
        <v/>
      </c>
      <c r="T741" s="10" t="str">
        <f>IF(ISERROR(FIND("6",tblSalaries[[#This Row],[How many hours of a day you work on Excel]])),"",6)</f>
        <v/>
      </c>
      <c r="U741" s="11" t="str">
        <f>IF(ISERROR(FIND("7",tblSalaries[[#This Row],[How many hours of a day you work on Excel]])),"",7)</f>
        <v/>
      </c>
      <c r="V741" s="11">
        <f>IF(ISERROR(FIND("8",tblSalaries[[#This Row],[How many hours of a day you work on Excel]])),"",8)</f>
        <v>8</v>
      </c>
      <c r="W741" s="11">
        <f>IF(MAX(tblSalaries[[#This Row],[1 hour]:[8 hours]])=0,#N/A,MAX(tblSalaries[[#This Row],[1 hour]:[8 hours]]))</f>
        <v>8</v>
      </c>
      <c r="X741" s="11">
        <f>IF(ISERROR(tblSalaries[[#This Row],[max h]]),1,tblSalaries[[#This Row],[Salary in USD]]/tblSalaries[[#This Row],[max h]]/260)</f>
        <v>3.0821394266727524</v>
      </c>
      <c r="Y741" s="11" t="str">
        <f>IF(tblSalaries[[#This Row],[Years of Experience]]="",0,"0")</f>
        <v>0</v>
      </c>
      <c r="Z741"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741" s="11">
        <f>IF(tblSalaries[[#This Row],[Salary in USD]]&lt;1000,1,0)</f>
        <v>0</v>
      </c>
      <c r="AB741" s="11">
        <f>IF(AND(tblSalaries[[#This Row],[Salary in USD]]&gt;1000,tblSalaries[[#This Row],[Salary in USD]]&lt;2000),1,0)</f>
        <v>0</v>
      </c>
    </row>
    <row r="742" spans="2:28" ht="15" customHeight="1">
      <c r="B742" t="s">
        <v>2745</v>
      </c>
      <c r="C742" s="1">
        <v>41055.687222222223</v>
      </c>
      <c r="D742" s="4">
        <v>36000</v>
      </c>
      <c r="E742">
        <v>36000</v>
      </c>
      <c r="F742" t="s">
        <v>6</v>
      </c>
      <c r="G742">
        <f>tblSalaries[[#This Row],[clean Salary (in local currency)]]*VLOOKUP(tblSalaries[[#This Row],[Currency]],tblXrate[],2,FALSE)</f>
        <v>36000</v>
      </c>
      <c r="H742" t="s">
        <v>485</v>
      </c>
      <c r="I742" t="s">
        <v>279</v>
      </c>
      <c r="J742" t="s">
        <v>820</v>
      </c>
      <c r="K742" t="str">
        <f>VLOOKUP(tblSalaries[[#This Row],[Where do you work]],tblCountries[[Actual]:[Mapping]],2,FALSE)</f>
        <v>UAE</v>
      </c>
      <c r="L742" t="s">
        <v>25</v>
      </c>
      <c r="M742">
        <v>7</v>
      </c>
      <c r="O742" s="10">
        <f>IF(ISERROR(FIND("1",tblSalaries[[#This Row],[How many hours of a day you work on Excel]])),"",1)</f>
        <v>1</v>
      </c>
      <c r="P742" s="11">
        <f>IF(ISERROR(FIND("2",tblSalaries[[#This Row],[How many hours of a day you work on Excel]])),"",2)</f>
        <v>2</v>
      </c>
      <c r="Q742" s="10" t="str">
        <f>IF(ISERROR(FIND("3",tblSalaries[[#This Row],[How many hours of a day you work on Excel]])),"",3)</f>
        <v/>
      </c>
      <c r="R742" s="10" t="str">
        <f>IF(ISERROR(FIND("4",tblSalaries[[#This Row],[How many hours of a day you work on Excel]])),"",4)</f>
        <v/>
      </c>
      <c r="S742" s="10" t="str">
        <f>IF(ISERROR(FIND("5",tblSalaries[[#This Row],[How many hours of a day you work on Excel]])),"",5)</f>
        <v/>
      </c>
      <c r="T742" s="10" t="str">
        <f>IF(ISERROR(FIND("6",tblSalaries[[#This Row],[How many hours of a day you work on Excel]])),"",6)</f>
        <v/>
      </c>
      <c r="U742" s="11" t="str">
        <f>IF(ISERROR(FIND("7",tblSalaries[[#This Row],[How many hours of a day you work on Excel]])),"",7)</f>
        <v/>
      </c>
      <c r="V742" s="11" t="str">
        <f>IF(ISERROR(FIND("8",tblSalaries[[#This Row],[How many hours of a day you work on Excel]])),"",8)</f>
        <v/>
      </c>
      <c r="W742" s="11">
        <f>IF(MAX(tblSalaries[[#This Row],[1 hour]:[8 hours]])=0,#N/A,MAX(tblSalaries[[#This Row],[1 hour]:[8 hours]]))</f>
        <v>2</v>
      </c>
      <c r="X742" s="11">
        <f>IF(ISERROR(tblSalaries[[#This Row],[max h]]),1,tblSalaries[[#This Row],[Salary in USD]]/tblSalaries[[#This Row],[max h]]/260)</f>
        <v>69.230769230769226</v>
      </c>
      <c r="Y742" s="11" t="str">
        <f>IF(tblSalaries[[#This Row],[Years of Experience]]="",0,"0")</f>
        <v>0</v>
      </c>
      <c r="Z742"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742" s="11">
        <f>IF(tblSalaries[[#This Row],[Salary in USD]]&lt;1000,1,0)</f>
        <v>0</v>
      </c>
      <c r="AB742" s="11">
        <f>IF(AND(tblSalaries[[#This Row],[Salary in USD]]&gt;1000,tblSalaries[[#This Row],[Salary in USD]]&lt;2000),1,0)</f>
        <v>0</v>
      </c>
    </row>
    <row r="743" spans="2:28" ht="15" customHeight="1">
      <c r="B743" t="s">
        <v>2746</v>
      </c>
      <c r="C743" s="1">
        <v>41055.690254629626</v>
      </c>
      <c r="D743" s="4">
        <v>20000</v>
      </c>
      <c r="E743">
        <v>20000</v>
      </c>
      <c r="F743" t="s">
        <v>6</v>
      </c>
      <c r="G743">
        <f>tblSalaries[[#This Row],[clean Salary (in local currency)]]*VLOOKUP(tblSalaries[[#This Row],[Currency]],tblXrate[],2,FALSE)</f>
        <v>20000</v>
      </c>
      <c r="H743" t="s">
        <v>522</v>
      </c>
      <c r="I743" t="s">
        <v>279</v>
      </c>
      <c r="J743" t="s">
        <v>8</v>
      </c>
      <c r="K743" t="str">
        <f>VLOOKUP(tblSalaries[[#This Row],[Where do you work]],tblCountries[[Actual]:[Mapping]],2,FALSE)</f>
        <v>India</v>
      </c>
      <c r="L743" t="s">
        <v>25</v>
      </c>
      <c r="M743">
        <v>7</v>
      </c>
      <c r="O743" s="10">
        <f>IF(ISERROR(FIND("1",tblSalaries[[#This Row],[How many hours of a day you work on Excel]])),"",1)</f>
        <v>1</v>
      </c>
      <c r="P743" s="11">
        <f>IF(ISERROR(FIND("2",tblSalaries[[#This Row],[How many hours of a day you work on Excel]])),"",2)</f>
        <v>2</v>
      </c>
      <c r="Q743" s="10" t="str">
        <f>IF(ISERROR(FIND("3",tblSalaries[[#This Row],[How many hours of a day you work on Excel]])),"",3)</f>
        <v/>
      </c>
      <c r="R743" s="10" t="str">
        <f>IF(ISERROR(FIND("4",tblSalaries[[#This Row],[How many hours of a day you work on Excel]])),"",4)</f>
        <v/>
      </c>
      <c r="S743" s="10" t="str">
        <f>IF(ISERROR(FIND("5",tblSalaries[[#This Row],[How many hours of a day you work on Excel]])),"",5)</f>
        <v/>
      </c>
      <c r="T743" s="10" t="str">
        <f>IF(ISERROR(FIND("6",tblSalaries[[#This Row],[How many hours of a day you work on Excel]])),"",6)</f>
        <v/>
      </c>
      <c r="U743" s="11" t="str">
        <f>IF(ISERROR(FIND("7",tblSalaries[[#This Row],[How many hours of a day you work on Excel]])),"",7)</f>
        <v/>
      </c>
      <c r="V743" s="11" t="str">
        <f>IF(ISERROR(FIND("8",tblSalaries[[#This Row],[How many hours of a day you work on Excel]])),"",8)</f>
        <v/>
      </c>
      <c r="W743" s="11">
        <f>IF(MAX(tblSalaries[[#This Row],[1 hour]:[8 hours]])=0,#N/A,MAX(tblSalaries[[#This Row],[1 hour]:[8 hours]]))</f>
        <v>2</v>
      </c>
      <c r="X743" s="11">
        <f>IF(ISERROR(tblSalaries[[#This Row],[max h]]),1,tblSalaries[[#This Row],[Salary in USD]]/tblSalaries[[#This Row],[max h]]/260)</f>
        <v>38.46153846153846</v>
      </c>
      <c r="Y743" s="11" t="str">
        <f>IF(tblSalaries[[#This Row],[Years of Experience]]="",0,"0")</f>
        <v>0</v>
      </c>
      <c r="Z743"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743" s="11">
        <f>IF(tblSalaries[[#This Row],[Salary in USD]]&lt;1000,1,0)</f>
        <v>0</v>
      </c>
      <c r="AB743" s="11">
        <f>IF(AND(tblSalaries[[#This Row],[Salary in USD]]&gt;1000,tblSalaries[[#This Row],[Salary in USD]]&lt;2000),1,0)</f>
        <v>0</v>
      </c>
    </row>
    <row r="744" spans="2:28" ht="15" customHeight="1">
      <c r="B744" t="s">
        <v>2747</v>
      </c>
      <c r="C744" s="1">
        <v>41055.690486111111</v>
      </c>
      <c r="D744" s="4" t="s">
        <v>862</v>
      </c>
      <c r="E744">
        <v>240000</v>
      </c>
      <c r="F744" t="s">
        <v>40</v>
      </c>
      <c r="G744">
        <f>tblSalaries[[#This Row],[clean Salary (in local currency)]]*VLOOKUP(tblSalaries[[#This Row],[Currency]],tblXrate[],2,FALSE)</f>
        <v>4273.9000049862161</v>
      </c>
      <c r="H744" t="s">
        <v>863</v>
      </c>
      <c r="I744" t="s">
        <v>310</v>
      </c>
      <c r="J744" t="s">
        <v>8</v>
      </c>
      <c r="K744" t="str">
        <f>VLOOKUP(tblSalaries[[#This Row],[Where do you work]],tblCountries[[Actual]:[Mapping]],2,FALSE)</f>
        <v>India</v>
      </c>
      <c r="L744" t="s">
        <v>9</v>
      </c>
      <c r="M744">
        <v>8</v>
      </c>
      <c r="O744" s="10" t="str">
        <f>IF(ISERROR(FIND("1",tblSalaries[[#This Row],[How many hours of a day you work on Excel]])),"",1)</f>
        <v/>
      </c>
      <c r="P744" s="11" t="str">
        <f>IF(ISERROR(FIND("2",tblSalaries[[#This Row],[How many hours of a day you work on Excel]])),"",2)</f>
        <v/>
      </c>
      <c r="Q744" s="10" t="str">
        <f>IF(ISERROR(FIND("3",tblSalaries[[#This Row],[How many hours of a day you work on Excel]])),"",3)</f>
        <v/>
      </c>
      <c r="R744" s="10">
        <f>IF(ISERROR(FIND("4",tblSalaries[[#This Row],[How many hours of a day you work on Excel]])),"",4)</f>
        <v>4</v>
      </c>
      <c r="S744" s="10" t="str">
        <f>IF(ISERROR(FIND("5",tblSalaries[[#This Row],[How many hours of a day you work on Excel]])),"",5)</f>
        <v/>
      </c>
      <c r="T744" s="10">
        <f>IF(ISERROR(FIND("6",tblSalaries[[#This Row],[How many hours of a day you work on Excel]])),"",6)</f>
        <v>6</v>
      </c>
      <c r="U744" s="11" t="str">
        <f>IF(ISERROR(FIND("7",tblSalaries[[#This Row],[How many hours of a day you work on Excel]])),"",7)</f>
        <v/>
      </c>
      <c r="V744" s="11" t="str">
        <f>IF(ISERROR(FIND("8",tblSalaries[[#This Row],[How many hours of a day you work on Excel]])),"",8)</f>
        <v/>
      </c>
      <c r="W744" s="11">
        <f>IF(MAX(tblSalaries[[#This Row],[1 hour]:[8 hours]])=0,#N/A,MAX(tblSalaries[[#This Row],[1 hour]:[8 hours]]))</f>
        <v>6</v>
      </c>
      <c r="X744" s="11">
        <f>IF(ISERROR(tblSalaries[[#This Row],[max h]]),1,tblSalaries[[#This Row],[Salary in USD]]/tblSalaries[[#This Row],[max h]]/260)</f>
        <v>2.7396794903757797</v>
      </c>
      <c r="Y744" s="11" t="str">
        <f>IF(tblSalaries[[#This Row],[Years of Experience]]="",0,"0")</f>
        <v>0</v>
      </c>
      <c r="Z744"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744" s="11">
        <f>IF(tblSalaries[[#This Row],[Salary in USD]]&lt;1000,1,0)</f>
        <v>0</v>
      </c>
      <c r="AB744" s="11">
        <f>IF(AND(tblSalaries[[#This Row],[Salary in USD]]&gt;1000,tblSalaries[[#This Row],[Salary in USD]]&lt;2000),1,0)</f>
        <v>0</v>
      </c>
    </row>
    <row r="745" spans="2:28" ht="15" customHeight="1">
      <c r="B745" t="s">
        <v>2748</v>
      </c>
      <c r="C745" s="1">
        <v>41055.690937500003</v>
      </c>
      <c r="D745" s="4" t="s">
        <v>864</v>
      </c>
      <c r="E745">
        <v>24000</v>
      </c>
      <c r="F745" t="s">
        <v>69</v>
      </c>
      <c r="G745">
        <f>tblSalaries[[#This Row],[clean Salary (in local currency)]]*VLOOKUP(tblSalaries[[#This Row],[Currency]],tblXrate[],2,FALSE)</f>
        <v>37828.278529614821</v>
      </c>
      <c r="H745" t="s">
        <v>865</v>
      </c>
      <c r="I745" t="s">
        <v>67</v>
      </c>
      <c r="J745" t="s">
        <v>71</v>
      </c>
      <c r="K745" t="str">
        <f>VLOOKUP(tblSalaries[[#This Row],[Where do you work]],tblCountries[[Actual]:[Mapping]],2,FALSE)</f>
        <v>UK</v>
      </c>
      <c r="L745" t="s">
        <v>13</v>
      </c>
      <c r="M745">
        <v>8</v>
      </c>
      <c r="O745" s="10" t="str">
        <f>IF(ISERROR(FIND("1",tblSalaries[[#This Row],[How many hours of a day you work on Excel]])),"",1)</f>
        <v/>
      </c>
      <c r="P745" s="11" t="str">
        <f>IF(ISERROR(FIND("2",tblSalaries[[#This Row],[How many hours of a day you work on Excel]])),"",2)</f>
        <v/>
      </c>
      <c r="Q745" s="10" t="str">
        <f>IF(ISERROR(FIND("3",tblSalaries[[#This Row],[How many hours of a day you work on Excel]])),"",3)</f>
        <v/>
      </c>
      <c r="R745" s="10" t="str">
        <f>IF(ISERROR(FIND("4",tblSalaries[[#This Row],[How many hours of a day you work on Excel]])),"",4)</f>
        <v/>
      </c>
      <c r="S745" s="10" t="str">
        <f>IF(ISERROR(FIND("5",tblSalaries[[#This Row],[How many hours of a day you work on Excel]])),"",5)</f>
        <v/>
      </c>
      <c r="T745" s="10" t="str">
        <f>IF(ISERROR(FIND("6",tblSalaries[[#This Row],[How many hours of a day you work on Excel]])),"",6)</f>
        <v/>
      </c>
      <c r="U745" s="11" t="str">
        <f>IF(ISERROR(FIND("7",tblSalaries[[#This Row],[How many hours of a day you work on Excel]])),"",7)</f>
        <v/>
      </c>
      <c r="V745" s="11">
        <f>IF(ISERROR(FIND("8",tblSalaries[[#This Row],[How many hours of a day you work on Excel]])),"",8)</f>
        <v>8</v>
      </c>
      <c r="W745" s="11">
        <f>IF(MAX(tblSalaries[[#This Row],[1 hour]:[8 hours]])=0,#N/A,MAX(tblSalaries[[#This Row],[1 hour]:[8 hours]]))</f>
        <v>8</v>
      </c>
      <c r="X745" s="11">
        <f>IF(ISERROR(tblSalaries[[#This Row],[max h]]),1,tblSalaries[[#This Row],[Salary in USD]]/tblSalaries[[#This Row],[max h]]/260)</f>
        <v>18.186672370007127</v>
      </c>
      <c r="Y745" s="11" t="str">
        <f>IF(tblSalaries[[#This Row],[Years of Experience]]="",0,"0")</f>
        <v>0</v>
      </c>
      <c r="Z745"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745" s="11">
        <f>IF(tblSalaries[[#This Row],[Salary in USD]]&lt;1000,1,0)</f>
        <v>0</v>
      </c>
      <c r="AB745" s="11">
        <f>IF(AND(tblSalaries[[#This Row],[Salary in USD]]&gt;1000,tblSalaries[[#This Row],[Salary in USD]]&lt;2000),1,0)</f>
        <v>0</v>
      </c>
    </row>
    <row r="746" spans="2:28" ht="15" customHeight="1">
      <c r="B746" t="s">
        <v>2749</v>
      </c>
      <c r="C746" s="1">
        <v>41055.701481481483</v>
      </c>
      <c r="D746" s="4" t="s">
        <v>866</v>
      </c>
      <c r="E746">
        <v>11000</v>
      </c>
      <c r="F746" t="s">
        <v>6</v>
      </c>
      <c r="G746">
        <f>tblSalaries[[#This Row],[clean Salary (in local currency)]]*VLOOKUP(tblSalaries[[#This Row],[Currency]],tblXrate[],2,FALSE)</f>
        <v>11000</v>
      </c>
      <c r="H746" t="s">
        <v>867</v>
      </c>
      <c r="I746" t="s">
        <v>52</v>
      </c>
      <c r="J746" t="s">
        <v>716</v>
      </c>
      <c r="K746" t="str">
        <f>VLOOKUP(tblSalaries[[#This Row],[Where do you work]],tblCountries[[Actual]:[Mapping]],2,FALSE)</f>
        <v>Sri Lanka</v>
      </c>
      <c r="L746" t="s">
        <v>13</v>
      </c>
      <c r="M746">
        <v>4.5</v>
      </c>
      <c r="O746" s="10" t="str">
        <f>IF(ISERROR(FIND("1",tblSalaries[[#This Row],[How many hours of a day you work on Excel]])),"",1)</f>
        <v/>
      </c>
      <c r="P746" s="11" t="str">
        <f>IF(ISERROR(FIND("2",tblSalaries[[#This Row],[How many hours of a day you work on Excel]])),"",2)</f>
        <v/>
      </c>
      <c r="Q746" s="10" t="str">
        <f>IF(ISERROR(FIND("3",tblSalaries[[#This Row],[How many hours of a day you work on Excel]])),"",3)</f>
        <v/>
      </c>
      <c r="R746" s="10" t="str">
        <f>IF(ISERROR(FIND("4",tblSalaries[[#This Row],[How many hours of a day you work on Excel]])),"",4)</f>
        <v/>
      </c>
      <c r="S746" s="10" t="str">
        <f>IF(ISERROR(FIND("5",tblSalaries[[#This Row],[How many hours of a day you work on Excel]])),"",5)</f>
        <v/>
      </c>
      <c r="T746" s="10" t="str">
        <f>IF(ISERROR(FIND("6",tblSalaries[[#This Row],[How many hours of a day you work on Excel]])),"",6)</f>
        <v/>
      </c>
      <c r="U746" s="11" t="str">
        <f>IF(ISERROR(FIND("7",tblSalaries[[#This Row],[How many hours of a day you work on Excel]])),"",7)</f>
        <v/>
      </c>
      <c r="V746" s="11">
        <f>IF(ISERROR(FIND("8",tblSalaries[[#This Row],[How many hours of a day you work on Excel]])),"",8)</f>
        <v>8</v>
      </c>
      <c r="W746" s="11">
        <f>IF(MAX(tblSalaries[[#This Row],[1 hour]:[8 hours]])=0,#N/A,MAX(tblSalaries[[#This Row],[1 hour]:[8 hours]]))</f>
        <v>8</v>
      </c>
      <c r="X746" s="11">
        <f>IF(ISERROR(tblSalaries[[#This Row],[max h]]),1,tblSalaries[[#This Row],[Salary in USD]]/tblSalaries[[#This Row],[max h]]/260)</f>
        <v>5.2884615384615383</v>
      </c>
      <c r="Y746" s="11" t="str">
        <f>IF(tblSalaries[[#This Row],[Years of Experience]]="",0,"0")</f>
        <v>0</v>
      </c>
      <c r="Z746"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746" s="11">
        <f>IF(tblSalaries[[#This Row],[Salary in USD]]&lt;1000,1,0)</f>
        <v>0</v>
      </c>
      <c r="AB746" s="11">
        <f>IF(AND(tblSalaries[[#This Row],[Salary in USD]]&gt;1000,tblSalaries[[#This Row],[Salary in USD]]&lt;2000),1,0)</f>
        <v>0</v>
      </c>
    </row>
    <row r="747" spans="2:28" ht="15" customHeight="1">
      <c r="B747" t="s">
        <v>2750</v>
      </c>
      <c r="C747" s="1">
        <v>41055.701921296299</v>
      </c>
      <c r="D747" s="4">
        <v>8000</v>
      </c>
      <c r="E747">
        <v>8000</v>
      </c>
      <c r="F747" t="s">
        <v>6</v>
      </c>
      <c r="G747">
        <f>tblSalaries[[#This Row],[clean Salary (in local currency)]]*VLOOKUP(tblSalaries[[#This Row],[Currency]],tblXrate[],2,FALSE)</f>
        <v>8000</v>
      </c>
      <c r="H747" t="s">
        <v>207</v>
      </c>
      <c r="I747" t="s">
        <v>20</v>
      </c>
      <c r="J747" t="s">
        <v>8</v>
      </c>
      <c r="K747" t="str">
        <f>VLOOKUP(tblSalaries[[#This Row],[Where do you work]],tblCountries[[Actual]:[Mapping]],2,FALSE)</f>
        <v>India</v>
      </c>
      <c r="L747" t="s">
        <v>18</v>
      </c>
      <c r="M747">
        <v>6</v>
      </c>
      <c r="O747" s="10" t="str">
        <f>IF(ISERROR(FIND("1",tblSalaries[[#This Row],[How many hours of a day you work on Excel]])),"",1)</f>
        <v/>
      </c>
      <c r="P747" s="11">
        <f>IF(ISERROR(FIND("2",tblSalaries[[#This Row],[How many hours of a day you work on Excel]])),"",2)</f>
        <v>2</v>
      </c>
      <c r="Q747" s="10">
        <f>IF(ISERROR(FIND("3",tblSalaries[[#This Row],[How many hours of a day you work on Excel]])),"",3)</f>
        <v>3</v>
      </c>
      <c r="R747" s="10" t="str">
        <f>IF(ISERROR(FIND("4",tblSalaries[[#This Row],[How many hours of a day you work on Excel]])),"",4)</f>
        <v/>
      </c>
      <c r="S747" s="10" t="str">
        <f>IF(ISERROR(FIND("5",tblSalaries[[#This Row],[How many hours of a day you work on Excel]])),"",5)</f>
        <v/>
      </c>
      <c r="T747" s="10" t="str">
        <f>IF(ISERROR(FIND("6",tblSalaries[[#This Row],[How many hours of a day you work on Excel]])),"",6)</f>
        <v/>
      </c>
      <c r="U747" s="11" t="str">
        <f>IF(ISERROR(FIND("7",tblSalaries[[#This Row],[How many hours of a day you work on Excel]])),"",7)</f>
        <v/>
      </c>
      <c r="V747" s="11" t="str">
        <f>IF(ISERROR(FIND("8",tblSalaries[[#This Row],[How many hours of a day you work on Excel]])),"",8)</f>
        <v/>
      </c>
      <c r="W747" s="11">
        <f>IF(MAX(tblSalaries[[#This Row],[1 hour]:[8 hours]])=0,#N/A,MAX(tblSalaries[[#This Row],[1 hour]:[8 hours]]))</f>
        <v>3</v>
      </c>
      <c r="X747" s="11">
        <f>IF(ISERROR(tblSalaries[[#This Row],[max h]]),1,tblSalaries[[#This Row],[Salary in USD]]/tblSalaries[[#This Row],[max h]]/260)</f>
        <v>10.256410256410255</v>
      </c>
      <c r="Y747" s="11" t="str">
        <f>IF(tblSalaries[[#This Row],[Years of Experience]]="",0,"0")</f>
        <v>0</v>
      </c>
      <c r="Z747"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747" s="11">
        <f>IF(tblSalaries[[#This Row],[Salary in USD]]&lt;1000,1,0)</f>
        <v>0</v>
      </c>
      <c r="AB747" s="11">
        <f>IF(AND(tblSalaries[[#This Row],[Salary in USD]]&gt;1000,tblSalaries[[#This Row],[Salary in USD]]&lt;2000),1,0)</f>
        <v>0</v>
      </c>
    </row>
    <row r="748" spans="2:28" ht="15" customHeight="1">
      <c r="B748" t="s">
        <v>2751</v>
      </c>
      <c r="C748" s="1">
        <v>41055.71025462963</v>
      </c>
      <c r="D748" s="4" t="s">
        <v>868</v>
      </c>
      <c r="E748">
        <v>225000</v>
      </c>
      <c r="F748" t="s">
        <v>40</v>
      </c>
      <c r="G748">
        <f>tblSalaries[[#This Row],[clean Salary (in local currency)]]*VLOOKUP(tblSalaries[[#This Row],[Currency]],tblXrate[],2,FALSE)</f>
        <v>4006.7812546745777</v>
      </c>
      <c r="H748" t="s">
        <v>721</v>
      </c>
      <c r="I748" t="s">
        <v>3999</v>
      </c>
      <c r="J748" t="s">
        <v>8</v>
      </c>
      <c r="K748" t="str">
        <f>VLOOKUP(tblSalaries[[#This Row],[Where do you work]],tblCountries[[Actual]:[Mapping]],2,FALSE)</f>
        <v>India</v>
      </c>
      <c r="L748" t="s">
        <v>13</v>
      </c>
      <c r="M748">
        <v>5.5</v>
      </c>
      <c r="O748" s="10" t="str">
        <f>IF(ISERROR(FIND("1",tblSalaries[[#This Row],[How many hours of a day you work on Excel]])),"",1)</f>
        <v/>
      </c>
      <c r="P748" s="11" t="str">
        <f>IF(ISERROR(FIND("2",tblSalaries[[#This Row],[How many hours of a day you work on Excel]])),"",2)</f>
        <v/>
      </c>
      <c r="Q748" s="10" t="str">
        <f>IF(ISERROR(FIND("3",tblSalaries[[#This Row],[How many hours of a day you work on Excel]])),"",3)</f>
        <v/>
      </c>
      <c r="R748" s="10" t="str">
        <f>IF(ISERROR(FIND("4",tblSalaries[[#This Row],[How many hours of a day you work on Excel]])),"",4)</f>
        <v/>
      </c>
      <c r="S748" s="10" t="str">
        <f>IF(ISERROR(FIND("5",tblSalaries[[#This Row],[How many hours of a day you work on Excel]])),"",5)</f>
        <v/>
      </c>
      <c r="T748" s="10" t="str">
        <f>IF(ISERROR(FIND("6",tblSalaries[[#This Row],[How many hours of a day you work on Excel]])),"",6)</f>
        <v/>
      </c>
      <c r="U748" s="11" t="str">
        <f>IF(ISERROR(FIND("7",tblSalaries[[#This Row],[How many hours of a day you work on Excel]])),"",7)</f>
        <v/>
      </c>
      <c r="V748" s="11">
        <f>IF(ISERROR(FIND("8",tblSalaries[[#This Row],[How many hours of a day you work on Excel]])),"",8)</f>
        <v>8</v>
      </c>
      <c r="W748" s="11">
        <f>IF(MAX(tblSalaries[[#This Row],[1 hour]:[8 hours]])=0,#N/A,MAX(tblSalaries[[#This Row],[1 hour]:[8 hours]]))</f>
        <v>8</v>
      </c>
      <c r="X748" s="11">
        <f>IF(ISERROR(tblSalaries[[#This Row],[max h]]),1,tblSalaries[[#This Row],[Salary in USD]]/tblSalaries[[#This Row],[max h]]/260)</f>
        <v>1.92633714167047</v>
      </c>
      <c r="Y748" s="11" t="str">
        <f>IF(tblSalaries[[#This Row],[Years of Experience]]="",0,"0")</f>
        <v>0</v>
      </c>
      <c r="Z748"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748" s="11">
        <f>IF(tblSalaries[[#This Row],[Salary in USD]]&lt;1000,1,0)</f>
        <v>0</v>
      </c>
      <c r="AB748" s="11">
        <f>IF(AND(tblSalaries[[#This Row],[Salary in USD]]&gt;1000,tblSalaries[[#This Row],[Salary in USD]]&lt;2000),1,0)</f>
        <v>0</v>
      </c>
    </row>
    <row r="749" spans="2:28" ht="15" customHeight="1">
      <c r="B749" t="s">
        <v>2752</v>
      </c>
      <c r="C749" s="1">
        <v>41055.710439814815</v>
      </c>
      <c r="D749" s="4">
        <v>1488000</v>
      </c>
      <c r="E749">
        <v>1488000</v>
      </c>
      <c r="F749" t="s">
        <v>3984</v>
      </c>
      <c r="G749">
        <f>tblSalaries[[#This Row],[clean Salary (in local currency)]]*VLOOKUP(tblSalaries[[#This Row],[Currency]],tblXrate[],2,FALSE)</f>
        <v>9171.0323574730355</v>
      </c>
      <c r="H749" t="s">
        <v>869</v>
      </c>
      <c r="I749" t="s">
        <v>52</v>
      </c>
      <c r="J749" t="s">
        <v>870</v>
      </c>
      <c r="K749" t="str">
        <f>VLOOKUP(tblSalaries[[#This Row],[Where do you work]],tblCountries[[Actual]:[Mapping]],2,FALSE)</f>
        <v>Nigeria</v>
      </c>
      <c r="L749" t="s">
        <v>18</v>
      </c>
      <c r="M749">
        <v>5</v>
      </c>
      <c r="O749" s="10" t="str">
        <f>IF(ISERROR(FIND("1",tblSalaries[[#This Row],[How many hours of a day you work on Excel]])),"",1)</f>
        <v/>
      </c>
      <c r="P749" s="11">
        <f>IF(ISERROR(FIND("2",tblSalaries[[#This Row],[How many hours of a day you work on Excel]])),"",2)</f>
        <v>2</v>
      </c>
      <c r="Q749" s="10">
        <f>IF(ISERROR(FIND("3",tblSalaries[[#This Row],[How many hours of a day you work on Excel]])),"",3)</f>
        <v>3</v>
      </c>
      <c r="R749" s="10" t="str">
        <f>IF(ISERROR(FIND("4",tblSalaries[[#This Row],[How many hours of a day you work on Excel]])),"",4)</f>
        <v/>
      </c>
      <c r="S749" s="10" t="str">
        <f>IF(ISERROR(FIND("5",tblSalaries[[#This Row],[How many hours of a day you work on Excel]])),"",5)</f>
        <v/>
      </c>
      <c r="T749" s="10" t="str">
        <f>IF(ISERROR(FIND("6",tblSalaries[[#This Row],[How many hours of a day you work on Excel]])),"",6)</f>
        <v/>
      </c>
      <c r="U749" s="11" t="str">
        <f>IF(ISERROR(FIND("7",tblSalaries[[#This Row],[How many hours of a day you work on Excel]])),"",7)</f>
        <v/>
      </c>
      <c r="V749" s="11" t="str">
        <f>IF(ISERROR(FIND("8",tblSalaries[[#This Row],[How many hours of a day you work on Excel]])),"",8)</f>
        <v/>
      </c>
      <c r="W749" s="11">
        <f>IF(MAX(tblSalaries[[#This Row],[1 hour]:[8 hours]])=0,#N/A,MAX(tblSalaries[[#This Row],[1 hour]:[8 hours]]))</f>
        <v>3</v>
      </c>
      <c r="X749" s="11">
        <f>IF(ISERROR(tblSalaries[[#This Row],[max h]]),1,tblSalaries[[#This Row],[Salary in USD]]/tblSalaries[[#This Row],[max h]]/260)</f>
        <v>11.757733791632097</v>
      </c>
      <c r="Y749" s="11" t="str">
        <f>IF(tblSalaries[[#This Row],[Years of Experience]]="",0,"0")</f>
        <v>0</v>
      </c>
      <c r="Z749"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749" s="11">
        <f>IF(tblSalaries[[#This Row],[Salary in USD]]&lt;1000,1,0)</f>
        <v>0</v>
      </c>
      <c r="AB749" s="11">
        <f>IF(AND(tblSalaries[[#This Row],[Salary in USD]]&gt;1000,tblSalaries[[#This Row],[Salary in USD]]&lt;2000),1,0)</f>
        <v>0</v>
      </c>
    </row>
    <row r="750" spans="2:28" ht="15" customHeight="1">
      <c r="B750" t="s">
        <v>2753</v>
      </c>
      <c r="C750" s="1">
        <v>41055.710717592592</v>
      </c>
      <c r="D750" s="4" t="s">
        <v>871</v>
      </c>
      <c r="E750">
        <v>240000</v>
      </c>
      <c r="F750" t="s">
        <v>40</v>
      </c>
      <c r="G750">
        <f>tblSalaries[[#This Row],[clean Salary (in local currency)]]*VLOOKUP(tblSalaries[[#This Row],[Currency]],tblXrate[],2,FALSE)</f>
        <v>4273.9000049862161</v>
      </c>
      <c r="H750" t="s">
        <v>872</v>
      </c>
      <c r="I750" t="s">
        <v>20</v>
      </c>
      <c r="J750" t="s">
        <v>8</v>
      </c>
      <c r="K750" t="str">
        <f>VLOOKUP(tblSalaries[[#This Row],[Where do you work]],tblCountries[[Actual]:[Mapping]],2,FALSE)</f>
        <v>India</v>
      </c>
      <c r="L750" t="s">
        <v>18</v>
      </c>
      <c r="M750">
        <v>20</v>
      </c>
      <c r="O750" s="10" t="str">
        <f>IF(ISERROR(FIND("1",tblSalaries[[#This Row],[How many hours of a day you work on Excel]])),"",1)</f>
        <v/>
      </c>
      <c r="P750" s="11">
        <f>IF(ISERROR(FIND("2",tblSalaries[[#This Row],[How many hours of a day you work on Excel]])),"",2)</f>
        <v>2</v>
      </c>
      <c r="Q750" s="10">
        <f>IF(ISERROR(FIND("3",tblSalaries[[#This Row],[How many hours of a day you work on Excel]])),"",3)</f>
        <v>3</v>
      </c>
      <c r="R750" s="10" t="str">
        <f>IF(ISERROR(FIND("4",tblSalaries[[#This Row],[How many hours of a day you work on Excel]])),"",4)</f>
        <v/>
      </c>
      <c r="S750" s="10" t="str">
        <f>IF(ISERROR(FIND("5",tblSalaries[[#This Row],[How many hours of a day you work on Excel]])),"",5)</f>
        <v/>
      </c>
      <c r="T750" s="10" t="str">
        <f>IF(ISERROR(FIND("6",tblSalaries[[#This Row],[How many hours of a day you work on Excel]])),"",6)</f>
        <v/>
      </c>
      <c r="U750" s="11" t="str">
        <f>IF(ISERROR(FIND("7",tblSalaries[[#This Row],[How many hours of a day you work on Excel]])),"",7)</f>
        <v/>
      </c>
      <c r="V750" s="11" t="str">
        <f>IF(ISERROR(FIND("8",tblSalaries[[#This Row],[How many hours of a day you work on Excel]])),"",8)</f>
        <v/>
      </c>
      <c r="W750" s="11">
        <f>IF(MAX(tblSalaries[[#This Row],[1 hour]:[8 hours]])=0,#N/A,MAX(tblSalaries[[#This Row],[1 hour]:[8 hours]]))</f>
        <v>3</v>
      </c>
      <c r="X750" s="11">
        <f>IF(ISERROR(tblSalaries[[#This Row],[max h]]),1,tblSalaries[[#This Row],[Salary in USD]]/tblSalaries[[#This Row],[max h]]/260)</f>
        <v>5.4793589807515595</v>
      </c>
      <c r="Y750" s="11" t="str">
        <f>IF(tblSalaries[[#This Row],[Years of Experience]]="",0,"0")</f>
        <v>0</v>
      </c>
      <c r="Z750"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750" s="11">
        <f>IF(tblSalaries[[#This Row],[Salary in USD]]&lt;1000,1,0)</f>
        <v>0</v>
      </c>
      <c r="AB750" s="11">
        <f>IF(AND(tblSalaries[[#This Row],[Salary in USD]]&gt;1000,tblSalaries[[#This Row],[Salary in USD]]&lt;2000),1,0)</f>
        <v>0</v>
      </c>
    </row>
    <row r="751" spans="2:28" ht="15" customHeight="1">
      <c r="B751" t="s">
        <v>2754</v>
      </c>
      <c r="C751" s="1">
        <v>41055.711377314816</v>
      </c>
      <c r="D751" s="4" t="s">
        <v>873</v>
      </c>
      <c r="E751">
        <v>700000</v>
      </c>
      <c r="F751" t="s">
        <v>40</v>
      </c>
      <c r="G751">
        <f>tblSalaries[[#This Row],[clean Salary (in local currency)]]*VLOOKUP(tblSalaries[[#This Row],[Currency]],tblXrate[],2,FALSE)</f>
        <v>12465.541681209797</v>
      </c>
      <c r="H751" t="s">
        <v>874</v>
      </c>
      <c r="I751" t="s">
        <v>20</v>
      </c>
      <c r="J751" t="s">
        <v>8</v>
      </c>
      <c r="K751" t="str">
        <f>VLOOKUP(tblSalaries[[#This Row],[Where do you work]],tblCountries[[Actual]:[Mapping]],2,FALSE)</f>
        <v>India</v>
      </c>
      <c r="L751" t="s">
        <v>13</v>
      </c>
      <c r="M751">
        <v>5</v>
      </c>
      <c r="O751" s="10" t="str">
        <f>IF(ISERROR(FIND("1",tblSalaries[[#This Row],[How many hours of a day you work on Excel]])),"",1)</f>
        <v/>
      </c>
      <c r="P751" s="11" t="str">
        <f>IF(ISERROR(FIND("2",tblSalaries[[#This Row],[How many hours of a day you work on Excel]])),"",2)</f>
        <v/>
      </c>
      <c r="Q751" s="10" t="str">
        <f>IF(ISERROR(FIND("3",tblSalaries[[#This Row],[How many hours of a day you work on Excel]])),"",3)</f>
        <v/>
      </c>
      <c r="R751" s="10" t="str">
        <f>IF(ISERROR(FIND("4",tblSalaries[[#This Row],[How many hours of a day you work on Excel]])),"",4)</f>
        <v/>
      </c>
      <c r="S751" s="10" t="str">
        <f>IF(ISERROR(FIND("5",tblSalaries[[#This Row],[How many hours of a day you work on Excel]])),"",5)</f>
        <v/>
      </c>
      <c r="T751" s="10" t="str">
        <f>IF(ISERROR(FIND("6",tblSalaries[[#This Row],[How many hours of a day you work on Excel]])),"",6)</f>
        <v/>
      </c>
      <c r="U751" s="11" t="str">
        <f>IF(ISERROR(FIND("7",tblSalaries[[#This Row],[How many hours of a day you work on Excel]])),"",7)</f>
        <v/>
      </c>
      <c r="V751" s="11">
        <f>IF(ISERROR(FIND("8",tblSalaries[[#This Row],[How many hours of a day you work on Excel]])),"",8)</f>
        <v>8</v>
      </c>
      <c r="W751" s="11">
        <f>IF(MAX(tblSalaries[[#This Row],[1 hour]:[8 hours]])=0,#N/A,MAX(tblSalaries[[#This Row],[1 hour]:[8 hours]]))</f>
        <v>8</v>
      </c>
      <c r="X751" s="11">
        <f>IF(ISERROR(tblSalaries[[#This Row],[max h]]),1,tblSalaries[[#This Row],[Salary in USD]]/tblSalaries[[#This Row],[max h]]/260)</f>
        <v>5.9930488851970178</v>
      </c>
      <c r="Y751" s="11" t="str">
        <f>IF(tblSalaries[[#This Row],[Years of Experience]]="",0,"0")</f>
        <v>0</v>
      </c>
      <c r="Z751"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751" s="11">
        <f>IF(tblSalaries[[#This Row],[Salary in USD]]&lt;1000,1,0)</f>
        <v>0</v>
      </c>
      <c r="AB751" s="11">
        <f>IF(AND(tblSalaries[[#This Row],[Salary in USD]]&gt;1000,tblSalaries[[#This Row],[Salary in USD]]&lt;2000),1,0)</f>
        <v>0</v>
      </c>
    </row>
    <row r="752" spans="2:28" ht="15" customHeight="1">
      <c r="B752" t="s">
        <v>2755</v>
      </c>
      <c r="C752" s="1">
        <v>41055.713055555556</v>
      </c>
      <c r="D752" s="4">
        <v>2000</v>
      </c>
      <c r="E752">
        <v>24000</v>
      </c>
      <c r="F752" t="s">
        <v>6</v>
      </c>
      <c r="G752">
        <f>tblSalaries[[#This Row],[clean Salary (in local currency)]]*VLOOKUP(tblSalaries[[#This Row],[Currency]],tblXrate[],2,FALSE)</f>
        <v>24000</v>
      </c>
      <c r="H752" t="s">
        <v>875</v>
      </c>
      <c r="I752" t="s">
        <v>20</v>
      </c>
      <c r="J752" t="s">
        <v>8</v>
      </c>
      <c r="K752" t="str">
        <f>VLOOKUP(tblSalaries[[#This Row],[Where do you work]],tblCountries[[Actual]:[Mapping]],2,FALSE)</f>
        <v>India</v>
      </c>
      <c r="L752" t="s">
        <v>18</v>
      </c>
      <c r="M752">
        <v>1</v>
      </c>
      <c r="O752" s="10" t="str">
        <f>IF(ISERROR(FIND("1",tblSalaries[[#This Row],[How many hours of a day you work on Excel]])),"",1)</f>
        <v/>
      </c>
      <c r="P752" s="11">
        <f>IF(ISERROR(FIND("2",tblSalaries[[#This Row],[How many hours of a day you work on Excel]])),"",2)</f>
        <v>2</v>
      </c>
      <c r="Q752" s="10">
        <f>IF(ISERROR(FIND("3",tblSalaries[[#This Row],[How many hours of a day you work on Excel]])),"",3)</f>
        <v>3</v>
      </c>
      <c r="R752" s="10" t="str">
        <f>IF(ISERROR(FIND("4",tblSalaries[[#This Row],[How many hours of a day you work on Excel]])),"",4)</f>
        <v/>
      </c>
      <c r="S752" s="10" t="str">
        <f>IF(ISERROR(FIND("5",tblSalaries[[#This Row],[How many hours of a day you work on Excel]])),"",5)</f>
        <v/>
      </c>
      <c r="T752" s="10" t="str">
        <f>IF(ISERROR(FIND("6",tblSalaries[[#This Row],[How many hours of a day you work on Excel]])),"",6)</f>
        <v/>
      </c>
      <c r="U752" s="11" t="str">
        <f>IF(ISERROR(FIND("7",tblSalaries[[#This Row],[How many hours of a day you work on Excel]])),"",7)</f>
        <v/>
      </c>
      <c r="V752" s="11" t="str">
        <f>IF(ISERROR(FIND("8",tblSalaries[[#This Row],[How many hours of a day you work on Excel]])),"",8)</f>
        <v/>
      </c>
      <c r="W752" s="11">
        <f>IF(MAX(tblSalaries[[#This Row],[1 hour]:[8 hours]])=0,#N/A,MAX(tblSalaries[[#This Row],[1 hour]:[8 hours]]))</f>
        <v>3</v>
      </c>
      <c r="X752" s="11">
        <f>IF(ISERROR(tblSalaries[[#This Row],[max h]]),1,tblSalaries[[#This Row],[Salary in USD]]/tblSalaries[[#This Row],[max h]]/260)</f>
        <v>30.76923076923077</v>
      </c>
      <c r="Y752" s="11" t="str">
        <f>IF(tblSalaries[[#This Row],[Years of Experience]]="",0,"0")</f>
        <v>0</v>
      </c>
      <c r="Z752"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0..1</v>
      </c>
      <c r="AA752" s="11">
        <f>IF(tblSalaries[[#This Row],[Salary in USD]]&lt;1000,1,0)</f>
        <v>0</v>
      </c>
      <c r="AB752" s="11">
        <f>IF(AND(tblSalaries[[#This Row],[Salary in USD]]&gt;1000,tblSalaries[[#This Row],[Salary in USD]]&lt;2000),1,0)</f>
        <v>0</v>
      </c>
    </row>
    <row r="753" spans="2:28" ht="15" customHeight="1">
      <c r="B753" t="s">
        <v>2756</v>
      </c>
      <c r="C753" s="1">
        <v>41055.713541666664</v>
      </c>
      <c r="D753" s="4">
        <v>20000</v>
      </c>
      <c r="E753">
        <v>20000</v>
      </c>
      <c r="F753" t="s">
        <v>6</v>
      </c>
      <c r="G753">
        <f>tblSalaries[[#This Row],[clean Salary (in local currency)]]*VLOOKUP(tblSalaries[[#This Row],[Currency]],tblXrate[],2,FALSE)</f>
        <v>20000</v>
      </c>
      <c r="H753" t="s">
        <v>876</v>
      </c>
      <c r="I753" t="s">
        <v>356</v>
      </c>
      <c r="J753" t="s">
        <v>877</v>
      </c>
      <c r="K753" t="str">
        <f>VLOOKUP(tblSalaries[[#This Row],[Where do you work]],tblCountries[[Actual]:[Mapping]],2,FALSE)</f>
        <v>Denmark</v>
      </c>
      <c r="L753" t="s">
        <v>18</v>
      </c>
      <c r="M753">
        <v>15</v>
      </c>
      <c r="O753" s="10" t="str">
        <f>IF(ISERROR(FIND("1",tblSalaries[[#This Row],[How many hours of a day you work on Excel]])),"",1)</f>
        <v/>
      </c>
      <c r="P753" s="11">
        <f>IF(ISERROR(FIND("2",tblSalaries[[#This Row],[How many hours of a day you work on Excel]])),"",2)</f>
        <v>2</v>
      </c>
      <c r="Q753" s="10">
        <f>IF(ISERROR(FIND("3",tblSalaries[[#This Row],[How many hours of a day you work on Excel]])),"",3)</f>
        <v>3</v>
      </c>
      <c r="R753" s="10" t="str">
        <f>IF(ISERROR(FIND("4",tblSalaries[[#This Row],[How many hours of a day you work on Excel]])),"",4)</f>
        <v/>
      </c>
      <c r="S753" s="10" t="str">
        <f>IF(ISERROR(FIND("5",tblSalaries[[#This Row],[How many hours of a day you work on Excel]])),"",5)</f>
        <v/>
      </c>
      <c r="T753" s="10" t="str">
        <f>IF(ISERROR(FIND("6",tblSalaries[[#This Row],[How many hours of a day you work on Excel]])),"",6)</f>
        <v/>
      </c>
      <c r="U753" s="11" t="str">
        <f>IF(ISERROR(FIND("7",tblSalaries[[#This Row],[How many hours of a day you work on Excel]])),"",7)</f>
        <v/>
      </c>
      <c r="V753" s="11" t="str">
        <f>IF(ISERROR(FIND("8",tblSalaries[[#This Row],[How many hours of a day you work on Excel]])),"",8)</f>
        <v/>
      </c>
      <c r="W753" s="11">
        <f>IF(MAX(tblSalaries[[#This Row],[1 hour]:[8 hours]])=0,#N/A,MAX(tblSalaries[[#This Row],[1 hour]:[8 hours]]))</f>
        <v>3</v>
      </c>
      <c r="X753" s="11">
        <f>IF(ISERROR(tblSalaries[[#This Row],[max h]]),1,tblSalaries[[#This Row],[Salary in USD]]/tblSalaries[[#This Row],[max h]]/260)</f>
        <v>25.641025641025642</v>
      </c>
      <c r="Y753" s="11" t="str">
        <f>IF(tblSalaries[[#This Row],[Years of Experience]]="",0,"0")</f>
        <v>0</v>
      </c>
      <c r="Z753"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753" s="11">
        <f>IF(tblSalaries[[#This Row],[Salary in USD]]&lt;1000,1,0)</f>
        <v>0</v>
      </c>
      <c r="AB753" s="11">
        <f>IF(AND(tblSalaries[[#This Row],[Salary in USD]]&gt;1000,tblSalaries[[#This Row],[Salary in USD]]&lt;2000),1,0)</f>
        <v>0</v>
      </c>
    </row>
    <row r="754" spans="2:28" ht="15" customHeight="1">
      <c r="B754" t="s">
        <v>2757</v>
      </c>
      <c r="C754" s="1">
        <v>41055.713993055557</v>
      </c>
      <c r="D754" s="4">
        <v>62000</v>
      </c>
      <c r="E754">
        <v>62000</v>
      </c>
      <c r="F754" t="s">
        <v>6</v>
      </c>
      <c r="G754">
        <f>tblSalaries[[#This Row],[clean Salary (in local currency)]]*VLOOKUP(tblSalaries[[#This Row],[Currency]],tblXrate[],2,FALSE)</f>
        <v>62000</v>
      </c>
      <c r="H754" t="s">
        <v>878</v>
      </c>
      <c r="I754" t="s">
        <v>20</v>
      </c>
      <c r="J754" t="s">
        <v>15</v>
      </c>
      <c r="K754" t="str">
        <f>VLOOKUP(tblSalaries[[#This Row],[Where do you work]],tblCountries[[Actual]:[Mapping]],2,FALSE)</f>
        <v>USA</v>
      </c>
      <c r="L754" t="s">
        <v>18</v>
      </c>
      <c r="M754">
        <v>20</v>
      </c>
      <c r="O754" s="10" t="str">
        <f>IF(ISERROR(FIND("1",tblSalaries[[#This Row],[How many hours of a day you work on Excel]])),"",1)</f>
        <v/>
      </c>
      <c r="P754" s="11">
        <f>IF(ISERROR(FIND("2",tblSalaries[[#This Row],[How many hours of a day you work on Excel]])),"",2)</f>
        <v>2</v>
      </c>
      <c r="Q754" s="10">
        <f>IF(ISERROR(FIND("3",tblSalaries[[#This Row],[How many hours of a day you work on Excel]])),"",3)</f>
        <v>3</v>
      </c>
      <c r="R754" s="10" t="str">
        <f>IF(ISERROR(FIND("4",tblSalaries[[#This Row],[How many hours of a day you work on Excel]])),"",4)</f>
        <v/>
      </c>
      <c r="S754" s="10" t="str">
        <f>IF(ISERROR(FIND("5",tblSalaries[[#This Row],[How many hours of a day you work on Excel]])),"",5)</f>
        <v/>
      </c>
      <c r="T754" s="10" t="str">
        <f>IF(ISERROR(FIND("6",tblSalaries[[#This Row],[How many hours of a day you work on Excel]])),"",6)</f>
        <v/>
      </c>
      <c r="U754" s="11" t="str">
        <f>IF(ISERROR(FIND("7",tblSalaries[[#This Row],[How many hours of a day you work on Excel]])),"",7)</f>
        <v/>
      </c>
      <c r="V754" s="11" t="str">
        <f>IF(ISERROR(FIND("8",tblSalaries[[#This Row],[How many hours of a day you work on Excel]])),"",8)</f>
        <v/>
      </c>
      <c r="W754" s="11">
        <f>IF(MAX(tblSalaries[[#This Row],[1 hour]:[8 hours]])=0,#N/A,MAX(tblSalaries[[#This Row],[1 hour]:[8 hours]]))</f>
        <v>3</v>
      </c>
      <c r="X754" s="11">
        <f>IF(ISERROR(tblSalaries[[#This Row],[max h]]),1,tblSalaries[[#This Row],[Salary in USD]]/tblSalaries[[#This Row],[max h]]/260)</f>
        <v>79.487179487179489</v>
      </c>
      <c r="Y754" s="11" t="str">
        <f>IF(tblSalaries[[#This Row],[Years of Experience]]="",0,"0")</f>
        <v>0</v>
      </c>
      <c r="Z754"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754" s="11">
        <f>IF(tblSalaries[[#This Row],[Salary in USD]]&lt;1000,1,0)</f>
        <v>0</v>
      </c>
      <c r="AB754" s="11">
        <f>IF(AND(tblSalaries[[#This Row],[Salary in USD]]&gt;1000,tblSalaries[[#This Row],[Salary in USD]]&lt;2000),1,0)</f>
        <v>0</v>
      </c>
    </row>
    <row r="755" spans="2:28" ht="15" customHeight="1">
      <c r="B755" t="s">
        <v>2758</v>
      </c>
      <c r="C755" s="1">
        <v>41055.714861111112</v>
      </c>
      <c r="D755" s="4" t="s">
        <v>879</v>
      </c>
      <c r="E755">
        <v>14960</v>
      </c>
      <c r="F755" t="s">
        <v>6</v>
      </c>
      <c r="G755">
        <f>tblSalaries[[#This Row],[clean Salary (in local currency)]]*VLOOKUP(tblSalaries[[#This Row],[Currency]],tblXrate[],2,FALSE)</f>
        <v>14960</v>
      </c>
      <c r="H755" t="s">
        <v>880</v>
      </c>
      <c r="I755" t="s">
        <v>488</v>
      </c>
      <c r="J755" t="s">
        <v>133</v>
      </c>
      <c r="K755" t="str">
        <f>VLOOKUP(tblSalaries[[#This Row],[Where do you work]],tblCountries[[Actual]:[Mapping]],2,FALSE)</f>
        <v>Saudi Arabia</v>
      </c>
      <c r="L755" t="s">
        <v>13</v>
      </c>
      <c r="M755">
        <v>2</v>
      </c>
      <c r="O755" s="10" t="str">
        <f>IF(ISERROR(FIND("1",tblSalaries[[#This Row],[How many hours of a day you work on Excel]])),"",1)</f>
        <v/>
      </c>
      <c r="P755" s="11" t="str">
        <f>IF(ISERROR(FIND("2",tblSalaries[[#This Row],[How many hours of a day you work on Excel]])),"",2)</f>
        <v/>
      </c>
      <c r="Q755" s="10" t="str">
        <f>IF(ISERROR(FIND("3",tblSalaries[[#This Row],[How many hours of a day you work on Excel]])),"",3)</f>
        <v/>
      </c>
      <c r="R755" s="10" t="str">
        <f>IF(ISERROR(FIND("4",tblSalaries[[#This Row],[How many hours of a day you work on Excel]])),"",4)</f>
        <v/>
      </c>
      <c r="S755" s="10" t="str">
        <f>IF(ISERROR(FIND("5",tblSalaries[[#This Row],[How many hours of a day you work on Excel]])),"",5)</f>
        <v/>
      </c>
      <c r="T755" s="10" t="str">
        <f>IF(ISERROR(FIND("6",tblSalaries[[#This Row],[How many hours of a day you work on Excel]])),"",6)</f>
        <v/>
      </c>
      <c r="U755" s="11" t="str">
        <f>IF(ISERROR(FIND("7",tblSalaries[[#This Row],[How many hours of a day you work on Excel]])),"",7)</f>
        <v/>
      </c>
      <c r="V755" s="11">
        <f>IF(ISERROR(FIND("8",tblSalaries[[#This Row],[How many hours of a day you work on Excel]])),"",8)</f>
        <v>8</v>
      </c>
      <c r="W755" s="11">
        <f>IF(MAX(tblSalaries[[#This Row],[1 hour]:[8 hours]])=0,#N/A,MAX(tblSalaries[[#This Row],[1 hour]:[8 hours]]))</f>
        <v>8</v>
      </c>
      <c r="X755" s="11">
        <f>IF(ISERROR(tblSalaries[[#This Row],[max h]]),1,tblSalaries[[#This Row],[Salary in USD]]/tblSalaries[[#This Row],[max h]]/260)</f>
        <v>7.1923076923076925</v>
      </c>
      <c r="Y755" s="11" t="str">
        <f>IF(tblSalaries[[#This Row],[Years of Experience]]="",0,"0")</f>
        <v>0</v>
      </c>
      <c r="Z755"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1..3</v>
      </c>
      <c r="AA755" s="11">
        <f>IF(tblSalaries[[#This Row],[Salary in USD]]&lt;1000,1,0)</f>
        <v>0</v>
      </c>
      <c r="AB755" s="11">
        <f>IF(AND(tblSalaries[[#This Row],[Salary in USD]]&gt;1000,tblSalaries[[#This Row],[Salary in USD]]&lt;2000),1,0)</f>
        <v>0</v>
      </c>
    </row>
    <row r="756" spans="2:28" ht="15" customHeight="1">
      <c r="B756" t="s">
        <v>2759</v>
      </c>
      <c r="C756" s="1">
        <v>41055.715509259258</v>
      </c>
      <c r="D756" s="4">
        <v>120000</v>
      </c>
      <c r="E756">
        <v>120000</v>
      </c>
      <c r="F756" t="s">
        <v>40</v>
      </c>
      <c r="G756">
        <f>tblSalaries[[#This Row],[clean Salary (in local currency)]]*VLOOKUP(tblSalaries[[#This Row],[Currency]],tblXrate[],2,FALSE)</f>
        <v>2136.9500024931081</v>
      </c>
      <c r="H756" t="s">
        <v>881</v>
      </c>
      <c r="I756" t="s">
        <v>310</v>
      </c>
      <c r="J756" t="s">
        <v>8</v>
      </c>
      <c r="K756" t="str">
        <f>VLOOKUP(tblSalaries[[#This Row],[Where do you work]],tblCountries[[Actual]:[Mapping]],2,FALSE)</f>
        <v>India</v>
      </c>
      <c r="L756" t="s">
        <v>18</v>
      </c>
      <c r="M756">
        <v>2</v>
      </c>
      <c r="O756" s="10" t="str">
        <f>IF(ISERROR(FIND("1",tblSalaries[[#This Row],[How many hours of a day you work on Excel]])),"",1)</f>
        <v/>
      </c>
      <c r="P756" s="11">
        <f>IF(ISERROR(FIND("2",tblSalaries[[#This Row],[How many hours of a day you work on Excel]])),"",2)</f>
        <v>2</v>
      </c>
      <c r="Q756" s="10">
        <f>IF(ISERROR(FIND("3",tblSalaries[[#This Row],[How many hours of a day you work on Excel]])),"",3)</f>
        <v>3</v>
      </c>
      <c r="R756" s="10" t="str">
        <f>IF(ISERROR(FIND("4",tblSalaries[[#This Row],[How many hours of a day you work on Excel]])),"",4)</f>
        <v/>
      </c>
      <c r="S756" s="10" t="str">
        <f>IF(ISERROR(FIND("5",tblSalaries[[#This Row],[How many hours of a day you work on Excel]])),"",5)</f>
        <v/>
      </c>
      <c r="T756" s="10" t="str">
        <f>IF(ISERROR(FIND("6",tblSalaries[[#This Row],[How many hours of a day you work on Excel]])),"",6)</f>
        <v/>
      </c>
      <c r="U756" s="11" t="str">
        <f>IF(ISERROR(FIND("7",tblSalaries[[#This Row],[How many hours of a day you work on Excel]])),"",7)</f>
        <v/>
      </c>
      <c r="V756" s="11" t="str">
        <f>IF(ISERROR(FIND("8",tblSalaries[[#This Row],[How many hours of a day you work on Excel]])),"",8)</f>
        <v/>
      </c>
      <c r="W756" s="11">
        <f>IF(MAX(tblSalaries[[#This Row],[1 hour]:[8 hours]])=0,#N/A,MAX(tblSalaries[[#This Row],[1 hour]:[8 hours]]))</f>
        <v>3</v>
      </c>
      <c r="X756" s="11">
        <f>IF(ISERROR(tblSalaries[[#This Row],[max h]]),1,tblSalaries[[#This Row],[Salary in USD]]/tblSalaries[[#This Row],[max h]]/260)</f>
        <v>2.7396794903757797</v>
      </c>
      <c r="Y756" s="11" t="str">
        <f>IF(tblSalaries[[#This Row],[Years of Experience]]="",0,"0")</f>
        <v>0</v>
      </c>
      <c r="Z756"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1..3</v>
      </c>
      <c r="AA756" s="11">
        <f>IF(tblSalaries[[#This Row],[Salary in USD]]&lt;1000,1,0)</f>
        <v>0</v>
      </c>
      <c r="AB756" s="11">
        <f>IF(AND(tblSalaries[[#This Row],[Salary in USD]]&gt;1000,tblSalaries[[#This Row],[Salary in USD]]&lt;2000),1,0)</f>
        <v>0</v>
      </c>
    </row>
    <row r="757" spans="2:28" ht="15" customHeight="1">
      <c r="B757" t="s">
        <v>2760</v>
      </c>
      <c r="C757" s="1">
        <v>41055.725474537037</v>
      </c>
      <c r="D757" s="4">
        <v>30232</v>
      </c>
      <c r="E757">
        <v>30232</v>
      </c>
      <c r="F757" t="s">
        <v>6</v>
      </c>
      <c r="G757">
        <f>tblSalaries[[#This Row],[clean Salary (in local currency)]]*VLOOKUP(tblSalaries[[#This Row],[Currency]],tblXrate[],2,FALSE)</f>
        <v>30232</v>
      </c>
      <c r="H757" t="s">
        <v>882</v>
      </c>
      <c r="I757" t="s">
        <v>310</v>
      </c>
      <c r="J757" t="s">
        <v>883</v>
      </c>
      <c r="K757" t="str">
        <f>VLOOKUP(tblSalaries[[#This Row],[Where do you work]],tblCountries[[Actual]:[Mapping]],2,FALSE)</f>
        <v>USA</v>
      </c>
      <c r="L757" t="s">
        <v>18</v>
      </c>
      <c r="M757">
        <v>5</v>
      </c>
      <c r="O757" s="10" t="str">
        <f>IF(ISERROR(FIND("1",tblSalaries[[#This Row],[How many hours of a day you work on Excel]])),"",1)</f>
        <v/>
      </c>
      <c r="P757" s="11">
        <f>IF(ISERROR(FIND("2",tblSalaries[[#This Row],[How many hours of a day you work on Excel]])),"",2)</f>
        <v>2</v>
      </c>
      <c r="Q757" s="10">
        <f>IF(ISERROR(FIND("3",tblSalaries[[#This Row],[How many hours of a day you work on Excel]])),"",3)</f>
        <v>3</v>
      </c>
      <c r="R757" s="10" t="str">
        <f>IF(ISERROR(FIND("4",tblSalaries[[#This Row],[How many hours of a day you work on Excel]])),"",4)</f>
        <v/>
      </c>
      <c r="S757" s="10" t="str">
        <f>IF(ISERROR(FIND("5",tblSalaries[[#This Row],[How many hours of a day you work on Excel]])),"",5)</f>
        <v/>
      </c>
      <c r="T757" s="10" t="str">
        <f>IF(ISERROR(FIND("6",tblSalaries[[#This Row],[How many hours of a day you work on Excel]])),"",6)</f>
        <v/>
      </c>
      <c r="U757" s="11" t="str">
        <f>IF(ISERROR(FIND("7",tblSalaries[[#This Row],[How many hours of a day you work on Excel]])),"",7)</f>
        <v/>
      </c>
      <c r="V757" s="11" t="str">
        <f>IF(ISERROR(FIND("8",tblSalaries[[#This Row],[How many hours of a day you work on Excel]])),"",8)</f>
        <v/>
      </c>
      <c r="W757" s="11">
        <f>IF(MAX(tblSalaries[[#This Row],[1 hour]:[8 hours]])=0,#N/A,MAX(tblSalaries[[#This Row],[1 hour]:[8 hours]]))</f>
        <v>3</v>
      </c>
      <c r="X757" s="11">
        <f>IF(ISERROR(tblSalaries[[#This Row],[max h]]),1,tblSalaries[[#This Row],[Salary in USD]]/tblSalaries[[#This Row],[max h]]/260)</f>
        <v>38.758974358974363</v>
      </c>
      <c r="Y757" s="11" t="str">
        <f>IF(tblSalaries[[#This Row],[Years of Experience]]="",0,"0")</f>
        <v>0</v>
      </c>
      <c r="Z757"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757" s="11">
        <f>IF(tblSalaries[[#This Row],[Salary in USD]]&lt;1000,1,0)</f>
        <v>0</v>
      </c>
      <c r="AB757" s="11">
        <f>IF(AND(tblSalaries[[#This Row],[Salary in USD]]&gt;1000,tblSalaries[[#This Row],[Salary in USD]]&lt;2000),1,0)</f>
        <v>0</v>
      </c>
    </row>
    <row r="758" spans="2:28" ht="15" customHeight="1">
      <c r="B758" t="s">
        <v>2761</v>
      </c>
      <c r="C758" s="1">
        <v>41055.725474537037</v>
      </c>
      <c r="D758" s="4">
        <v>41000</v>
      </c>
      <c r="E758">
        <v>41000</v>
      </c>
      <c r="F758" t="s">
        <v>6</v>
      </c>
      <c r="G758">
        <f>tblSalaries[[#This Row],[clean Salary (in local currency)]]*VLOOKUP(tblSalaries[[#This Row],[Currency]],tblXrate[],2,FALSE)</f>
        <v>41000</v>
      </c>
      <c r="H758" t="s">
        <v>207</v>
      </c>
      <c r="I758" t="s">
        <v>20</v>
      </c>
      <c r="J758" t="s">
        <v>15</v>
      </c>
      <c r="K758" t="str">
        <f>VLOOKUP(tblSalaries[[#This Row],[Where do you work]],tblCountries[[Actual]:[Mapping]],2,FALSE)</f>
        <v>USA</v>
      </c>
      <c r="L758" t="s">
        <v>13</v>
      </c>
      <c r="M758">
        <v>4</v>
      </c>
      <c r="O758" s="10" t="str">
        <f>IF(ISERROR(FIND("1",tblSalaries[[#This Row],[How many hours of a day you work on Excel]])),"",1)</f>
        <v/>
      </c>
      <c r="P758" s="11" t="str">
        <f>IF(ISERROR(FIND("2",tblSalaries[[#This Row],[How many hours of a day you work on Excel]])),"",2)</f>
        <v/>
      </c>
      <c r="Q758" s="10" t="str">
        <f>IF(ISERROR(FIND("3",tblSalaries[[#This Row],[How many hours of a day you work on Excel]])),"",3)</f>
        <v/>
      </c>
      <c r="R758" s="10" t="str">
        <f>IF(ISERROR(FIND("4",tblSalaries[[#This Row],[How many hours of a day you work on Excel]])),"",4)</f>
        <v/>
      </c>
      <c r="S758" s="10" t="str">
        <f>IF(ISERROR(FIND("5",tblSalaries[[#This Row],[How many hours of a day you work on Excel]])),"",5)</f>
        <v/>
      </c>
      <c r="T758" s="10" t="str">
        <f>IF(ISERROR(FIND("6",tblSalaries[[#This Row],[How many hours of a day you work on Excel]])),"",6)</f>
        <v/>
      </c>
      <c r="U758" s="11" t="str">
        <f>IF(ISERROR(FIND("7",tblSalaries[[#This Row],[How many hours of a day you work on Excel]])),"",7)</f>
        <v/>
      </c>
      <c r="V758" s="11">
        <f>IF(ISERROR(FIND("8",tblSalaries[[#This Row],[How many hours of a day you work on Excel]])),"",8)</f>
        <v>8</v>
      </c>
      <c r="W758" s="11">
        <f>IF(MAX(tblSalaries[[#This Row],[1 hour]:[8 hours]])=0,#N/A,MAX(tblSalaries[[#This Row],[1 hour]:[8 hours]]))</f>
        <v>8</v>
      </c>
      <c r="X758" s="11">
        <f>IF(ISERROR(tblSalaries[[#This Row],[max h]]),1,tblSalaries[[#This Row],[Salary in USD]]/tblSalaries[[#This Row],[max h]]/260)</f>
        <v>19.71153846153846</v>
      </c>
      <c r="Y758" s="11" t="str">
        <f>IF(tblSalaries[[#This Row],[Years of Experience]]="",0,"0")</f>
        <v>0</v>
      </c>
      <c r="Z758"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758" s="11">
        <f>IF(tblSalaries[[#This Row],[Salary in USD]]&lt;1000,1,0)</f>
        <v>0</v>
      </c>
      <c r="AB758" s="11">
        <f>IF(AND(tblSalaries[[#This Row],[Salary in USD]]&gt;1000,tblSalaries[[#This Row],[Salary in USD]]&lt;2000),1,0)</f>
        <v>0</v>
      </c>
    </row>
    <row r="759" spans="2:28" ht="15" customHeight="1">
      <c r="B759" t="s">
        <v>2762</v>
      </c>
      <c r="C759" s="1">
        <v>41055.730509259258</v>
      </c>
      <c r="D759" s="4" t="s">
        <v>884</v>
      </c>
      <c r="E759">
        <v>95000</v>
      </c>
      <c r="F759" t="s">
        <v>82</v>
      </c>
      <c r="G759">
        <f>tblSalaries[[#This Row],[clean Salary (in local currency)]]*VLOOKUP(tblSalaries[[#This Row],[Currency]],tblXrate[],2,FALSE)</f>
        <v>96891.417358250401</v>
      </c>
      <c r="H759" t="s">
        <v>885</v>
      </c>
      <c r="I759" t="s">
        <v>20</v>
      </c>
      <c r="J759" t="s">
        <v>84</v>
      </c>
      <c r="K759" t="str">
        <f>VLOOKUP(tblSalaries[[#This Row],[Where do you work]],tblCountries[[Actual]:[Mapping]],2,FALSE)</f>
        <v>Australia</v>
      </c>
      <c r="L759" t="s">
        <v>18</v>
      </c>
      <c r="M759">
        <v>11</v>
      </c>
      <c r="O759" s="10" t="str">
        <f>IF(ISERROR(FIND("1",tblSalaries[[#This Row],[How many hours of a day you work on Excel]])),"",1)</f>
        <v/>
      </c>
      <c r="P759" s="11">
        <f>IF(ISERROR(FIND("2",tblSalaries[[#This Row],[How many hours of a day you work on Excel]])),"",2)</f>
        <v>2</v>
      </c>
      <c r="Q759" s="10">
        <f>IF(ISERROR(FIND("3",tblSalaries[[#This Row],[How many hours of a day you work on Excel]])),"",3)</f>
        <v>3</v>
      </c>
      <c r="R759" s="10" t="str">
        <f>IF(ISERROR(FIND("4",tblSalaries[[#This Row],[How many hours of a day you work on Excel]])),"",4)</f>
        <v/>
      </c>
      <c r="S759" s="10" t="str">
        <f>IF(ISERROR(FIND("5",tblSalaries[[#This Row],[How many hours of a day you work on Excel]])),"",5)</f>
        <v/>
      </c>
      <c r="T759" s="10" t="str">
        <f>IF(ISERROR(FIND("6",tblSalaries[[#This Row],[How many hours of a day you work on Excel]])),"",6)</f>
        <v/>
      </c>
      <c r="U759" s="11" t="str">
        <f>IF(ISERROR(FIND("7",tblSalaries[[#This Row],[How many hours of a day you work on Excel]])),"",7)</f>
        <v/>
      </c>
      <c r="V759" s="11" t="str">
        <f>IF(ISERROR(FIND("8",tblSalaries[[#This Row],[How many hours of a day you work on Excel]])),"",8)</f>
        <v/>
      </c>
      <c r="W759" s="11">
        <f>IF(MAX(tblSalaries[[#This Row],[1 hour]:[8 hours]])=0,#N/A,MAX(tblSalaries[[#This Row],[1 hour]:[8 hours]]))</f>
        <v>3</v>
      </c>
      <c r="X759" s="11">
        <f>IF(ISERROR(tblSalaries[[#This Row],[max h]]),1,tblSalaries[[#This Row],[Salary in USD]]/tblSalaries[[#This Row],[max h]]/260)</f>
        <v>124.21976584391076</v>
      </c>
      <c r="Y759" s="11" t="str">
        <f>IF(tblSalaries[[#This Row],[Years of Experience]]="",0,"0")</f>
        <v>0</v>
      </c>
      <c r="Z759"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759" s="11">
        <f>IF(tblSalaries[[#This Row],[Salary in USD]]&lt;1000,1,0)</f>
        <v>0</v>
      </c>
      <c r="AB759" s="11">
        <f>IF(AND(tblSalaries[[#This Row],[Salary in USD]]&gt;1000,tblSalaries[[#This Row],[Salary in USD]]&lt;2000),1,0)</f>
        <v>0</v>
      </c>
    </row>
    <row r="760" spans="2:28" ht="15" customHeight="1">
      <c r="B760" t="s">
        <v>2763</v>
      </c>
      <c r="C760" s="1">
        <v>41055.739282407405</v>
      </c>
      <c r="D760" s="4" t="s">
        <v>886</v>
      </c>
      <c r="E760">
        <v>1200000</v>
      </c>
      <c r="F760" t="s">
        <v>40</v>
      </c>
      <c r="G760">
        <f>tblSalaries[[#This Row],[clean Salary (in local currency)]]*VLOOKUP(tblSalaries[[#This Row],[Currency]],tblXrate[],2,FALSE)</f>
        <v>21369.500024931083</v>
      </c>
      <c r="H760" t="s">
        <v>887</v>
      </c>
      <c r="I760" t="s">
        <v>52</v>
      </c>
      <c r="J760" t="s">
        <v>8</v>
      </c>
      <c r="K760" t="str">
        <f>VLOOKUP(tblSalaries[[#This Row],[Where do you work]],tblCountries[[Actual]:[Mapping]],2,FALSE)</f>
        <v>India</v>
      </c>
      <c r="L760" t="s">
        <v>13</v>
      </c>
      <c r="M760">
        <v>14</v>
      </c>
      <c r="O760" s="10" t="str">
        <f>IF(ISERROR(FIND("1",tblSalaries[[#This Row],[How many hours of a day you work on Excel]])),"",1)</f>
        <v/>
      </c>
      <c r="P760" s="11" t="str">
        <f>IF(ISERROR(FIND("2",tblSalaries[[#This Row],[How many hours of a day you work on Excel]])),"",2)</f>
        <v/>
      </c>
      <c r="Q760" s="10" t="str">
        <f>IF(ISERROR(FIND("3",tblSalaries[[#This Row],[How many hours of a day you work on Excel]])),"",3)</f>
        <v/>
      </c>
      <c r="R760" s="10" t="str">
        <f>IF(ISERROR(FIND("4",tblSalaries[[#This Row],[How many hours of a day you work on Excel]])),"",4)</f>
        <v/>
      </c>
      <c r="S760" s="10" t="str">
        <f>IF(ISERROR(FIND("5",tblSalaries[[#This Row],[How many hours of a day you work on Excel]])),"",5)</f>
        <v/>
      </c>
      <c r="T760" s="10" t="str">
        <f>IF(ISERROR(FIND("6",tblSalaries[[#This Row],[How many hours of a day you work on Excel]])),"",6)</f>
        <v/>
      </c>
      <c r="U760" s="11" t="str">
        <f>IF(ISERROR(FIND("7",tblSalaries[[#This Row],[How many hours of a day you work on Excel]])),"",7)</f>
        <v/>
      </c>
      <c r="V760" s="11">
        <f>IF(ISERROR(FIND("8",tblSalaries[[#This Row],[How many hours of a day you work on Excel]])),"",8)</f>
        <v>8</v>
      </c>
      <c r="W760" s="11">
        <f>IF(MAX(tblSalaries[[#This Row],[1 hour]:[8 hours]])=0,#N/A,MAX(tblSalaries[[#This Row],[1 hour]:[8 hours]]))</f>
        <v>8</v>
      </c>
      <c r="X760" s="11">
        <f>IF(ISERROR(tblSalaries[[#This Row],[max h]]),1,tblSalaries[[#This Row],[Salary in USD]]/tblSalaries[[#This Row],[max h]]/260)</f>
        <v>10.273798088909174</v>
      </c>
      <c r="Y760" s="11" t="str">
        <f>IF(tblSalaries[[#This Row],[Years of Experience]]="",0,"0")</f>
        <v>0</v>
      </c>
      <c r="Z760"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760" s="11">
        <f>IF(tblSalaries[[#This Row],[Salary in USD]]&lt;1000,1,0)</f>
        <v>0</v>
      </c>
      <c r="AB760" s="11">
        <f>IF(AND(tblSalaries[[#This Row],[Salary in USD]]&gt;1000,tblSalaries[[#This Row],[Salary in USD]]&lt;2000),1,0)</f>
        <v>0</v>
      </c>
    </row>
    <row r="761" spans="2:28" ht="15" customHeight="1">
      <c r="B761" t="s">
        <v>2764</v>
      </c>
      <c r="C761" s="1">
        <v>41055.740972222222</v>
      </c>
      <c r="D761" s="4">
        <v>205000</v>
      </c>
      <c r="E761">
        <v>205000</v>
      </c>
      <c r="F761" t="s">
        <v>40</v>
      </c>
      <c r="G761">
        <f>tblSalaries[[#This Row],[clean Salary (in local currency)]]*VLOOKUP(tblSalaries[[#This Row],[Currency]],tblXrate[],2,FALSE)</f>
        <v>3650.6229209257262</v>
      </c>
      <c r="H761" t="s">
        <v>888</v>
      </c>
      <c r="I761" t="s">
        <v>310</v>
      </c>
      <c r="J761" t="s">
        <v>8</v>
      </c>
      <c r="K761" t="str">
        <f>VLOOKUP(tblSalaries[[#This Row],[Where do you work]],tblCountries[[Actual]:[Mapping]],2,FALSE)</f>
        <v>India</v>
      </c>
      <c r="L761" t="s">
        <v>13</v>
      </c>
      <c r="M761">
        <v>10</v>
      </c>
      <c r="O761" s="10" t="str">
        <f>IF(ISERROR(FIND("1",tblSalaries[[#This Row],[How many hours of a day you work on Excel]])),"",1)</f>
        <v/>
      </c>
      <c r="P761" s="11" t="str">
        <f>IF(ISERROR(FIND("2",tblSalaries[[#This Row],[How many hours of a day you work on Excel]])),"",2)</f>
        <v/>
      </c>
      <c r="Q761" s="10" t="str">
        <f>IF(ISERROR(FIND("3",tblSalaries[[#This Row],[How many hours of a day you work on Excel]])),"",3)</f>
        <v/>
      </c>
      <c r="R761" s="10" t="str">
        <f>IF(ISERROR(FIND("4",tblSalaries[[#This Row],[How many hours of a day you work on Excel]])),"",4)</f>
        <v/>
      </c>
      <c r="S761" s="10" t="str">
        <f>IF(ISERROR(FIND("5",tblSalaries[[#This Row],[How many hours of a day you work on Excel]])),"",5)</f>
        <v/>
      </c>
      <c r="T761" s="10" t="str">
        <f>IF(ISERROR(FIND("6",tblSalaries[[#This Row],[How many hours of a day you work on Excel]])),"",6)</f>
        <v/>
      </c>
      <c r="U761" s="11" t="str">
        <f>IF(ISERROR(FIND("7",tblSalaries[[#This Row],[How many hours of a day you work on Excel]])),"",7)</f>
        <v/>
      </c>
      <c r="V761" s="11">
        <f>IF(ISERROR(FIND("8",tblSalaries[[#This Row],[How many hours of a day you work on Excel]])),"",8)</f>
        <v>8</v>
      </c>
      <c r="W761" s="11">
        <f>IF(MAX(tblSalaries[[#This Row],[1 hour]:[8 hours]])=0,#N/A,MAX(tblSalaries[[#This Row],[1 hour]:[8 hours]]))</f>
        <v>8</v>
      </c>
      <c r="X761" s="11">
        <f>IF(ISERROR(tblSalaries[[#This Row],[max h]]),1,tblSalaries[[#This Row],[Salary in USD]]/tblSalaries[[#This Row],[max h]]/260)</f>
        <v>1.7551071735219839</v>
      </c>
      <c r="Y761" s="11" t="str">
        <f>IF(tblSalaries[[#This Row],[Years of Experience]]="",0,"0")</f>
        <v>0</v>
      </c>
      <c r="Z761"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761" s="11">
        <f>IF(tblSalaries[[#This Row],[Salary in USD]]&lt;1000,1,0)</f>
        <v>0</v>
      </c>
      <c r="AB761" s="11">
        <f>IF(AND(tblSalaries[[#This Row],[Salary in USD]]&gt;1000,tblSalaries[[#This Row],[Salary in USD]]&lt;2000),1,0)</f>
        <v>0</v>
      </c>
    </row>
    <row r="762" spans="2:28" ht="15" customHeight="1">
      <c r="B762" t="s">
        <v>2765</v>
      </c>
      <c r="C762" s="1">
        <v>41055.741087962961</v>
      </c>
      <c r="D762" s="4" t="s">
        <v>889</v>
      </c>
      <c r="E762">
        <v>19068</v>
      </c>
      <c r="F762" t="s">
        <v>6</v>
      </c>
      <c r="G762">
        <f>tblSalaries[[#This Row],[clean Salary (in local currency)]]*VLOOKUP(tblSalaries[[#This Row],[Currency]],tblXrate[],2,FALSE)</f>
        <v>19068</v>
      </c>
      <c r="H762" t="s">
        <v>890</v>
      </c>
      <c r="I762" t="s">
        <v>310</v>
      </c>
      <c r="J762" t="s">
        <v>347</v>
      </c>
      <c r="K762" t="str">
        <f>VLOOKUP(tblSalaries[[#This Row],[Where do you work]],tblCountries[[Actual]:[Mapping]],2,FALSE)</f>
        <v>Philippines</v>
      </c>
      <c r="L762" t="s">
        <v>13</v>
      </c>
      <c r="M762">
        <v>20</v>
      </c>
      <c r="O762" s="10" t="str">
        <f>IF(ISERROR(FIND("1",tblSalaries[[#This Row],[How many hours of a day you work on Excel]])),"",1)</f>
        <v/>
      </c>
      <c r="P762" s="11" t="str">
        <f>IF(ISERROR(FIND("2",tblSalaries[[#This Row],[How many hours of a day you work on Excel]])),"",2)</f>
        <v/>
      </c>
      <c r="Q762" s="10" t="str">
        <f>IF(ISERROR(FIND("3",tblSalaries[[#This Row],[How many hours of a day you work on Excel]])),"",3)</f>
        <v/>
      </c>
      <c r="R762" s="10" t="str">
        <f>IF(ISERROR(FIND("4",tblSalaries[[#This Row],[How many hours of a day you work on Excel]])),"",4)</f>
        <v/>
      </c>
      <c r="S762" s="10" t="str">
        <f>IF(ISERROR(FIND("5",tblSalaries[[#This Row],[How many hours of a day you work on Excel]])),"",5)</f>
        <v/>
      </c>
      <c r="T762" s="10" t="str">
        <f>IF(ISERROR(FIND("6",tblSalaries[[#This Row],[How many hours of a day you work on Excel]])),"",6)</f>
        <v/>
      </c>
      <c r="U762" s="11" t="str">
        <f>IF(ISERROR(FIND("7",tblSalaries[[#This Row],[How many hours of a day you work on Excel]])),"",7)</f>
        <v/>
      </c>
      <c r="V762" s="11">
        <f>IF(ISERROR(FIND("8",tblSalaries[[#This Row],[How many hours of a day you work on Excel]])),"",8)</f>
        <v>8</v>
      </c>
      <c r="W762" s="11">
        <f>IF(MAX(tblSalaries[[#This Row],[1 hour]:[8 hours]])=0,#N/A,MAX(tblSalaries[[#This Row],[1 hour]:[8 hours]]))</f>
        <v>8</v>
      </c>
      <c r="X762" s="11">
        <f>IF(ISERROR(tblSalaries[[#This Row],[max h]]),1,tblSalaries[[#This Row],[Salary in USD]]/tblSalaries[[#This Row],[max h]]/260)</f>
        <v>9.167307692307693</v>
      </c>
      <c r="Y762" s="11" t="str">
        <f>IF(tblSalaries[[#This Row],[Years of Experience]]="",0,"0")</f>
        <v>0</v>
      </c>
      <c r="Z762"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762" s="11">
        <f>IF(tblSalaries[[#This Row],[Salary in USD]]&lt;1000,1,0)</f>
        <v>0</v>
      </c>
      <c r="AB762" s="11">
        <f>IF(AND(tblSalaries[[#This Row],[Salary in USD]]&gt;1000,tblSalaries[[#This Row],[Salary in USD]]&lt;2000),1,0)</f>
        <v>0</v>
      </c>
    </row>
    <row r="763" spans="2:28" ht="15" customHeight="1">
      <c r="B763" t="s">
        <v>2766</v>
      </c>
      <c r="C763" s="1">
        <v>41055.74255787037</v>
      </c>
      <c r="D763" s="4" t="s">
        <v>534</v>
      </c>
      <c r="E763">
        <v>300000</v>
      </c>
      <c r="F763" t="s">
        <v>40</v>
      </c>
      <c r="G763">
        <f>tblSalaries[[#This Row],[clean Salary (in local currency)]]*VLOOKUP(tblSalaries[[#This Row],[Currency]],tblXrate[],2,FALSE)</f>
        <v>5342.3750062327708</v>
      </c>
      <c r="H763" t="s">
        <v>891</v>
      </c>
      <c r="I763" t="s">
        <v>488</v>
      </c>
      <c r="J763" t="s">
        <v>8</v>
      </c>
      <c r="K763" t="str">
        <f>VLOOKUP(tblSalaries[[#This Row],[Where do you work]],tblCountries[[Actual]:[Mapping]],2,FALSE)</f>
        <v>India</v>
      </c>
      <c r="L763" t="s">
        <v>13</v>
      </c>
      <c r="M763">
        <v>4</v>
      </c>
      <c r="O763" s="10" t="str">
        <f>IF(ISERROR(FIND("1",tblSalaries[[#This Row],[How many hours of a day you work on Excel]])),"",1)</f>
        <v/>
      </c>
      <c r="P763" s="11" t="str">
        <f>IF(ISERROR(FIND("2",tblSalaries[[#This Row],[How many hours of a day you work on Excel]])),"",2)</f>
        <v/>
      </c>
      <c r="Q763" s="10" t="str">
        <f>IF(ISERROR(FIND("3",tblSalaries[[#This Row],[How many hours of a day you work on Excel]])),"",3)</f>
        <v/>
      </c>
      <c r="R763" s="10" t="str">
        <f>IF(ISERROR(FIND("4",tblSalaries[[#This Row],[How many hours of a day you work on Excel]])),"",4)</f>
        <v/>
      </c>
      <c r="S763" s="10" t="str">
        <f>IF(ISERROR(FIND("5",tblSalaries[[#This Row],[How many hours of a day you work on Excel]])),"",5)</f>
        <v/>
      </c>
      <c r="T763" s="10" t="str">
        <f>IF(ISERROR(FIND("6",tblSalaries[[#This Row],[How many hours of a day you work on Excel]])),"",6)</f>
        <v/>
      </c>
      <c r="U763" s="11" t="str">
        <f>IF(ISERROR(FIND("7",tblSalaries[[#This Row],[How many hours of a day you work on Excel]])),"",7)</f>
        <v/>
      </c>
      <c r="V763" s="11">
        <f>IF(ISERROR(FIND("8",tblSalaries[[#This Row],[How many hours of a day you work on Excel]])),"",8)</f>
        <v>8</v>
      </c>
      <c r="W763" s="11">
        <f>IF(MAX(tblSalaries[[#This Row],[1 hour]:[8 hours]])=0,#N/A,MAX(tblSalaries[[#This Row],[1 hour]:[8 hours]]))</f>
        <v>8</v>
      </c>
      <c r="X763" s="11">
        <f>IF(ISERROR(tblSalaries[[#This Row],[max h]]),1,tblSalaries[[#This Row],[Salary in USD]]/tblSalaries[[#This Row],[max h]]/260)</f>
        <v>2.5684495222272936</v>
      </c>
      <c r="Y763" s="11" t="str">
        <f>IF(tblSalaries[[#This Row],[Years of Experience]]="",0,"0")</f>
        <v>0</v>
      </c>
      <c r="Z763"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763" s="11">
        <f>IF(tblSalaries[[#This Row],[Salary in USD]]&lt;1000,1,0)</f>
        <v>0</v>
      </c>
      <c r="AB763" s="11">
        <f>IF(AND(tblSalaries[[#This Row],[Salary in USD]]&gt;1000,tblSalaries[[#This Row],[Salary in USD]]&lt;2000),1,0)</f>
        <v>0</v>
      </c>
    </row>
    <row r="764" spans="2:28" ht="15" customHeight="1">
      <c r="B764" t="s">
        <v>2767</v>
      </c>
      <c r="C764" s="1">
        <v>41055.744062500002</v>
      </c>
      <c r="D764" s="4">
        <v>48000</v>
      </c>
      <c r="E764">
        <v>48000</v>
      </c>
      <c r="F764" t="s">
        <v>6</v>
      </c>
      <c r="G764">
        <f>tblSalaries[[#This Row],[clean Salary (in local currency)]]*VLOOKUP(tblSalaries[[#This Row],[Currency]],tblXrate[],2,FALSE)</f>
        <v>48000</v>
      </c>
      <c r="H764" t="s">
        <v>356</v>
      </c>
      <c r="I764" t="s">
        <v>356</v>
      </c>
      <c r="J764" t="s">
        <v>171</v>
      </c>
      <c r="K764" t="str">
        <f>VLOOKUP(tblSalaries[[#This Row],[Where do you work]],tblCountries[[Actual]:[Mapping]],2,FALSE)</f>
        <v>Singapore</v>
      </c>
      <c r="L764" t="s">
        <v>13</v>
      </c>
      <c r="M764">
        <v>3</v>
      </c>
      <c r="O764" s="10" t="str">
        <f>IF(ISERROR(FIND("1",tblSalaries[[#This Row],[How many hours of a day you work on Excel]])),"",1)</f>
        <v/>
      </c>
      <c r="P764" s="11" t="str">
        <f>IF(ISERROR(FIND("2",tblSalaries[[#This Row],[How many hours of a day you work on Excel]])),"",2)</f>
        <v/>
      </c>
      <c r="Q764" s="10" t="str">
        <f>IF(ISERROR(FIND("3",tblSalaries[[#This Row],[How many hours of a day you work on Excel]])),"",3)</f>
        <v/>
      </c>
      <c r="R764" s="10" t="str">
        <f>IF(ISERROR(FIND("4",tblSalaries[[#This Row],[How many hours of a day you work on Excel]])),"",4)</f>
        <v/>
      </c>
      <c r="S764" s="10" t="str">
        <f>IF(ISERROR(FIND("5",tblSalaries[[#This Row],[How many hours of a day you work on Excel]])),"",5)</f>
        <v/>
      </c>
      <c r="T764" s="10" t="str">
        <f>IF(ISERROR(FIND("6",tblSalaries[[#This Row],[How many hours of a day you work on Excel]])),"",6)</f>
        <v/>
      </c>
      <c r="U764" s="11" t="str">
        <f>IF(ISERROR(FIND("7",tblSalaries[[#This Row],[How many hours of a day you work on Excel]])),"",7)</f>
        <v/>
      </c>
      <c r="V764" s="11">
        <f>IF(ISERROR(FIND("8",tblSalaries[[#This Row],[How many hours of a day you work on Excel]])),"",8)</f>
        <v>8</v>
      </c>
      <c r="W764" s="11">
        <f>IF(MAX(tblSalaries[[#This Row],[1 hour]:[8 hours]])=0,#N/A,MAX(tblSalaries[[#This Row],[1 hour]:[8 hours]]))</f>
        <v>8</v>
      </c>
      <c r="X764" s="11">
        <f>IF(ISERROR(tblSalaries[[#This Row],[max h]]),1,tblSalaries[[#This Row],[Salary in USD]]/tblSalaries[[#This Row],[max h]]/260)</f>
        <v>23.076923076923077</v>
      </c>
      <c r="Y764" s="11" t="str">
        <f>IF(tblSalaries[[#This Row],[Years of Experience]]="",0,"0")</f>
        <v>0</v>
      </c>
      <c r="Z764"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1..3</v>
      </c>
      <c r="AA764" s="11">
        <f>IF(tblSalaries[[#This Row],[Salary in USD]]&lt;1000,1,0)</f>
        <v>0</v>
      </c>
      <c r="AB764" s="11">
        <f>IF(AND(tblSalaries[[#This Row],[Salary in USD]]&gt;1000,tblSalaries[[#This Row],[Salary in USD]]&lt;2000),1,0)</f>
        <v>0</v>
      </c>
    </row>
    <row r="765" spans="2:28" ht="15" customHeight="1">
      <c r="B765" t="s">
        <v>2768</v>
      </c>
      <c r="C765" s="1">
        <v>41055.763761574075</v>
      </c>
      <c r="D765" s="4" t="s">
        <v>892</v>
      </c>
      <c r="E765">
        <v>220000</v>
      </c>
      <c r="F765" t="s">
        <v>40</v>
      </c>
      <c r="G765">
        <f>tblSalaries[[#This Row],[clean Salary (in local currency)]]*VLOOKUP(tblSalaries[[#This Row],[Currency]],tblXrate[],2,FALSE)</f>
        <v>3917.7416712373652</v>
      </c>
      <c r="H765" t="s">
        <v>893</v>
      </c>
      <c r="I765" t="s">
        <v>279</v>
      </c>
      <c r="J765" t="s">
        <v>8</v>
      </c>
      <c r="K765" t="str">
        <f>VLOOKUP(tblSalaries[[#This Row],[Where do you work]],tblCountries[[Actual]:[Mapping]],2,FALSE)</f>
        <v>India</v>
      </c>
      <c r="L765" t="s">
        <v>9</v>
      </c>
      <c r="M765">
        <v>2</v>
      </c>
      <c r="O765" s="10" t="str">
        <f>IF(ISERROR(FIND("1",tblSalaries[[#This Row],[How many hours of a day you work on Excel]])),"",1)</f>
        <v/>
      </c>
      <c r="P765" s="11" t="str">
        <f>IF(ISERROR(FIND("2",tblSalaries[[#This Row],[How many hours of a day you work on Excel]])),"",2)</f>
        <v/>
      </c>
      <c r="Q765" s="10" t="str">
        <f>IF(ISERROR(FIND("3",tblSalaries[[#This Row],[How many hours of a day you work on Excel]])),"",3)</f>
        <v/>
      </c>
      <c r="R765" s="10">
        <f>IF(ISERROR(FIND("4",tblSalaries[[#This Row],[How many hours of a day you work on Excel]])),"",4)</f>
        <v>4</v>
      </c>
      <c r="S765" s="10" t="str">
        <f>IF(ISERROR(FIND("5",tblSalaries[[#This Row],[How many hours of a day you work on Excel]])),"",5)</f>
        <v/>
      </c>
      <c r="T765" s="10">
        <f>IF(ISERROR(FIND("6",tblSalaries[[#This Row],[How many hours of a day you work on Excel]])),"",6)</f>
        <v>6</v>
      </c>
      <c r="U765" s="11" t="str">
        <f>IF(ISERROR(FIND("7",tblSalaries[[#This Row],[How many hours of a day you work on Excel]])),"",7)</f>
        <v/>
      </c>
      <c r="V765" s="11" t="str">
        <f>IF(ISERROR(FIND("8",tblSalaries[[#This Row],[How many hours of a day you work on Excel]])),"",8)</f>
        <v/>
      </c>
      <c r="W765" s="11">
        <f>IF(MAX(tblSalaries[[#This Row],[1 hour]:[8 hours]])=0,#N/A,MAX(tblSalaries[[#This Row],[1 hour]:[8 hours]]))</f>
        <v>6</v>
      </c>
      <c r="X765" s="11">
        <f>IF(ISERROR(tblSalaries[[#This Row],[max h]]),1,tblSalaries[[#This Row],[Salary in USD]]/tblSalaries[[#This Row],[max h]]/260)</f>
        <v>2.5113728661777981</v>
      </c>
      <c r="Y765" s="11" t="str">
        <f>IF(tblSalaries[[#This Row],[Years of Experience]]="",0,"0")</f>
        <v>0</v>
      </c>
      <c r="Z765"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1..3</v>
      </c>
      <c r="AA765" s="11">
        <f>IF(tblSalaries[[#This Row],[Salary in USD]]&lt;1000,1,0)</f>
        <v>0</v>
      </c>
      <c r="AB765" s="11">
        <f>IF(AND(tblSalaries[[#This Row],[Salary in USD]]&gt;1000,tblSalaries[[#This Row],[Salary in USD]]&lt;2000),1,0)</f>
        <v>0</v>
      </c>
    </row>
    <row r="766" spans="2:28" ht="15" customHeight="1">
      <c r="B766" t="s">
        <v>2769</v>
      </c>
      <c r="C766" s="1">
        <v>41055.770208333335</v>
      </c>
      <c r="D766" s="4">
        <v>13500</v>
      </c>
      <c r="E766">
        <v>13500</v>
      </c>
      <c r="F766" t="s">
        <v>6</v>
      </c>
      <c r="G766">
        <f>tblSalaries[[#This Row],[clean Salary (in local currency)]]*VLOOKUP(tblSalaries[[#This Row],[Currency]],tblXrate[],2,FALSE)</f>
        <v>13500</v>
      </c>
      <c r="H766" t="s">
        <v>360</v>
      </c>
      <c r="I766" t="s">
        <v>3999</v>
      </c>
      <c r="J766" t="s">
        <v>8</v>
      </c>
      <c r="K766" t="str">
        <f>VLOOKUP(tblSalaries[[#This Row],[Where do you work]],tblCountries[[Actual]:[Mapping]],2,FALSE)</f>
        <v>India</v>
      </c>
      <c r="L766" t="s">
        <v>13</v>
      </c>
      <c r="M766">
        <v>2.5</v>
      </c>
      <c r="O766" s="10" t="str">
        <f>IF(ISERROR(FIND("1",tblSalaries[[#This Row],[How many hours of a day you work on Excel]])),"",1)</f>
        <v/>
      </c>
      <c r="P766" s="11" t="str">
        <f>IF(ISERROR(FIND("2",tblSalaries[[#This Row],[How many hours of a day you work on Excel]])),"",2)</f>
        <v/>
      </c>
      <c r="Q766" s="10" t="str">
        <f>IF(ISERROR(FIND("3",tblSalaries[[#This Row],[How many hours of a day you work on Excel]])),"",3)</f>
        <v/>
      </c>
      <c r="R766" s="10" t="str">
        <f>IF(ISERROR(FIND("4",tblSalaries[[#This Row],[How many hours of a day you work on Excel]])),"",4)</f>
        <v/>
      </c>
      <c r="S766" s="10" t="str">
        <f>IF(ISERROR(FIND("5",tblSalaries[[#This Row],[How many hours of a day you work on Excel]])),"",5)</f>
        <v/>
      </c>
      <c r="T766" s="10" t="str">
        <f>IF(ISERROR(FIND("6",tblSalaries[[#This Row],[How many hours of a day you work on Excel]])),"",6)</f>
        <v/>
      </c>
      <c r="U766" s="11" t="str">
        <f>IF(ISERROR(FIND("7",tblSalaries[[#This Row],[How many hours of a day you work on Excel]])),"",7)</f>
        <v/>
      </c>
      <c r="V766" s="11">
        <f>IF(ISERROR(FIND("8",tblSalaries[[#This Row],[How many hours of a day you work on Excel]])),"",8)</f>
        <v>8</v>
      </c>
      <c r="W766" s="11">
        <f>IF(MAX(tblSalaries[[#This Row],[1 hour]:[8 hours]])=0,#N/A,MAX(tblSalaries[[#This Row],[1 hour]:[8 hours]]))</f>
        <v>8</v>
      </c>
      <c r="X766" s="11">
        <f>IF(ISERROR(tblSalaries[[#This Row],[max h]]),1,tblSalaries[[#This Row],[Salary in USD]]/tblSalaries[[#This Row],[max h]]/260)</f>
        <v>6.490384615384615</v>
      </c>
      <c r="Y766" s="11" t="str">
        <f>IF(tblSalaries[[#This Row],[Years of Experience]]="",0,"0")</f>
        <v>0</v>
      </c>
      <c r="Z766"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1..3</v>
      </c>
      <c r="AA766" s="11">
        <f>IF(tblSalaries[[#This Row],[Salary in USD]]&lt;1000,1,0)</f>
        <v>0</v>
      </c>
      <c r="AB766" s="11">
        <f>IF(AND(tblSalaries[[#This Row],[Salary in USD]]&gt;1000,tblSalaries[[#This Row],[Salary in USD]]&lt;2000),1,0)</f>
        <v>0</v>
      </c>
    </row>
    <row r="767" spans="2:28" ht="15" customHeight="1">
      <c r="B767" t="s">
        <v>2770</v>
      </c>
      <c r="C767" s="1">
        <v>41055.774537037039</v>
      </c>
      <c r="D767" s="4" t="s">
        <v>894</v>
      </c>
      <c r="E767">
        <v>45000</v>
      </c>
      <c r="F767" t="s">
        <v>6</v>
      </c>
      <c r="G767">
        <f>tblSalaries[[#This Row],[clean Salary (in local currency)]]*VLOOKUP(tblSalaries[[#This Row],[Currency]],tblXrate[],2,FALSE)</f>
        <v>45000</v>
      </c>
      <c r="H767" t="s">
        <v>49</v>
      </c>
      <c r="I767" t="s">
        <v>52</v>
      </c>
      <c r="J767" t="s">
        <v>8</v>
      </c>
      <c r="K767" t="str">
        <f>VLOOKUP(tblSalaries[[#This Row],[Where do you work]],tblCountries[[Actual]:[Mapping]],2,FALSE)</f>
        <v>India</v>
      </c>
      <c r="L767" t="s">
        <v>25</v>
      </c>
      <c r="M767">
        <v>15</v>
      </c>
      <c r="O767" s="10">
        <f>IF(ISERROR(FIND("1",tblSalaries[[#This Row],[How many hours of a day you work on Excel]])),"",1)</f>
        <v>1</v>
      </c>
      <c r="P767" s="11">
        <f>IF(ISERROR(FIND("2",tblSalaries[[#This Row],[How many hours of a day you work on Excel]])),"",2)</f>
        <v>2</v>
      </c>
      <c r="Q767" s="10" t="str">
        <f>IF(ISERROR(FIND("3",tblSalaries[[#This Row],[How many hours of a day you work on Excel]])),"",3)</f>
        <v/>
      </c>
      <c r="R767" s="10" t="str">
        <f>IF(ISERROR(FIND("4",tblSalaries[[#This Row],[How many hours of a day you work on Excel]])),"",4)</f>
        <v/>
      </c>
      <c r="S767" s="10" t="str">
        <f>IF(ISERROR(FIND("5",tblSalaries[[#This Row],[How many hours of a day you work on Excel]])),"",5)</f>
        <v/>
      </c>
      <c r="T767" s="10" t="str">
        <f>IF(ISERROR(FIND("6",tblSalaries[[#This Row],[How many hours of a day you work on Excel]])),"",6)</f>
        <v/>
      </c>
      <c r="U767" s="11" t="str">
        <f>IF(ISERROR(FIND("7",tblSalaries[[#This Row],[How many hours of a day you work on Excel]])),"",7)</f>
        <v/>
      </c>
      <c r="V767" s="11" t="str">
        <f>IF(ISERROR(FIND("8",tblSalaries[[#This Row],[How many hours of a day you work on Excel]])),"",8)</f>
        <v/>
      </c>
      <c r="W767" s="11">
        <f>IF(MAX(tblSalaries[[#This Row],[1 hour]:[8 hours]])=0,#N/A,MAX(tblSalaries[[#This Row],[1 hour]:[8 hours]]))</f>
        <v>2</v>
      </c>
      <c r="X767" s="11">
        <f>IF(ISERROR(tblSalaries[[#This Row],[max h]]),1,tblSalaries[[#This Row],[Salary in USD]]/tblSalaries[[#This Row],[max h]]/260)</f>
        <v>86.538461538461533</v>
      </c>
      <c r="Y767" s="11" t="str">
        <f>IF(tblSalaries[[#This Row],[Years of Experience]]="",0,"0")</f>
        <v>0</v>
      </c>
      <c r="Z767"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767" s="11">
        <f>IF(tblSalaries[[#This Row],[Salary in USD]]&lt;1000,1,0)</f>
        <v>0</v>
      </c>
      <c r="AB767" s="11">
        <f>IF(AND(tblSalaries[[#This Row],[Salary in USD]]&gt;1000,tblSalaries[[#This Row],[Salary in USD]]&lt;2000),1,0)</f>
        <v>0</v>
      </c>
    </row>
    <row r="768" spans="2:28" ht="15" customHeight="1">
      <c r="B768" t="s">
        <v>2771</v>
      </c>
      <c r="C768" s="1">
        <v>41055.776863425926</v>
      </c>
      <c r="D768" s="4">
        <v>55000</v>
      </c>
      <c r="E768">
        <v>55000</v>
      </c>
      <c r="F768" t="s">
        <v>22</v>
      </c>
      <c r="G768">
        <f>tblSalaries[[#This Row],[clean Salary (in local currency)]]*VLOOKUP(tblSalaries[[#This Row],[Currency]],tblXrate[],2,FALSE)</f>
        <v>69871.969144538423</v>
      </c>
      <c r="H768" t="s">
        <v>29</v>
      </c>
      <c r="I768" t="s">
        <v>4001</v>
      </c>
      <c r="J768" t="s">
        <v>895</v>
      </c>
      <c r="K768" t="str">
        <f>VLOOKUP(tblSalaries[[#This Row],[Where do you work]],tblCountries[[Actual]:[Mapping]],2,FALSE)</f>
        <v>italy</v>
      </c>
      <c r="L768" t="s">
        <v>18</v>
      </c>
      <c r="M768">
        <v>18</v>
      </c>
      <c r="O768" s="10" t="str">
        <f>IF(ISERROR(FIND("1",tblSalaries[[#This Row],[How many hours of a day you work on Excel]])),"",1)</f>
        <v/>
      </c>
      <c r="P768" s="11">
        <f>IF(ISERROR(FIND("2",tblSalaries[[#This Row],[How many hours of a day you work on Excel]])),"",2)</f>
        <v>2</v>
      </c>
      <c r="Q768" s="10">
        <f>IF(ISERROR(FIND("3",tblSalaries[[#This Row],[How many hours of a day you work on Excel]])),"",3)</f>
        <v>3</v>
      </c>
      <c r="R768" s="10" t="str">
        <f>IF(ISERROR(FIND("4",tblSalaries[[#This Row],[How many hours of a day you work on Excel]])),"",4)</f>
        <v/>
      </c>
      <c r="S768" s="10" t="str">
        <f>IF(ISERROR(FIND("5",tblSalaries[[#This Row],[How many hours of a day you work on Excel]])),"",5)</f>
        <v/>
      </c>
      <c r="T768" s="10" t="str">
        <f>IF(ISERROR(FIND("6",tblSalaries[[#This Row],[How many hours of a day you work on Excel]])),"",6)</f>
        <v/>
      </c>
      <c r="U768" s="11" t="str">
        <f>IF(ISERROR(FIND("7",tblSalaries[[#This Row],[How many hours of a day you work on Excel]])),"",7)</f>
        <v/>
      </c>
      <c r="V768" s="11" t="str">
        <f>IF(ISERROR(FIND("8",tblSalaries[[#This Row],[How many hours of a day you work on Excel]])),"",8)</f>
        <v/>
      </c>
      <c r="W768" s="11">
        <f>IF(MAX(tblSalaries[[#This Row],[1 hour]:[8 hours]])=0,#N/A,MAX(tblSalaries[[#This Row],[1 hour]:[8 hours]]))</f>
        <v>3</v>
      </c>
      <c r="X768" s="11">
        <f>IF(ISERROR(tblSalaries[[#This Row],[max h]]),1,tblSalaries[[#This Row],[Salary in USD]]/tblSalaries[[#This Row],[max h]]/260)</f>
        <v>89.579447621203101</v>
      </c>
      <c r="Y768" s="11" t="str">
        <f>IF(tblSalaries[[#This Row],[Years of Experience]]="",0,"0")</f>
        <v>0</v>
      </c>
      <c r="Z768"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768" s="11">
        <f>IF(tblSalaries[[#This Row],[Salary in USD]]&lt;1000,1,0)</f>
        <v>0</v>
      </c>
      <c r="AB768" s="11">
        <f>IF(AND(tblSalaries[[#This Row],[Salary in USD]]&gt;1000,tblSalaries[[#This Row],[Salary in USD]]&lt;2000),1,0)</f>
        <v>0</v>
      </c>
    </row>
    <row r="769" spans="2:28" ht="15" customHeight="1">
      <c r="B769" t="s">
        <v>2772</v>
      </c>
      <c r="C769" s="1">
        <v>41055.778831018521</v>
      </c>
      <c r="D769" s="4" t="s">
        <v>896</v>
      </c>
      <c r="E769">
        <v>480000</v>
      </c>
      <c r="F769" t="s">
        <v>40</v>
      </c>
      <c r="G769">
        <f>tblSalaries[[#This Row],[clean Salary (in local currency)]]*VLOOKUP(tblSalaries[[#This Row],[Currency]],tblXrate[],2,FALSE)</f>
        <v>8547.8000099724322</v>
      </c>
      <c r="H769" t="s">
        <v>897</v>
      </c>
      <c r="I769" t="s">
        <v>52</v>
      </c>
      <c r="J769" t="s">
        <v>8</v>
      </c>
      <c r="K769" t="str">
        <f>VLOOKUP(tblSalaries[[#This Row],[Where do you work]],tblCountries[[Actual]:[Mapping]],2,FALSE)</f>
        <v>India</v>
      </c>
      <c r="L769" t="s">
        <v>9</v>
      </c>
      <c r="M769">
        <v>11</v>
      </c>
      <c r="O769" s="10" t="str">
        <f>IF(ISERROR(FIND("1",tblSalaries[[#This Row],[How many hours of a day you work on Excel]])),"",1)</f>
        <v/>
      </c>
      <c r="P769" s="11" t="str">
        <f>IF(ISERROR(FIND("2",tblSalaries[[#This Row],[How many hours of a day you work on Excel]])),"",2)</f>
        <v/>
      </c>
      <c r="Q769" s="10" t="str">
        <f>IF(ISERROR(FIND("3",tblSalaries[[#This Row],[How many hours of a day you work on Excel]])),"",3)</f>
        <v/>
      </c>
      <c r="R769" s="10">
        <f>IF(ISERROR(FIND("4",tblSalaries[[#This Row],[How many hours of a day you work on Excel]])),"",4)</f>
        <v>4</v>
      </c>
      <c r="S769" s="10" t="str">
        <f>IF(ISERROR(FIND("5",tblSalaries[[#This Row],[How many hours of a day you work on Excel]])),"",5)</f>
        <v/>
      </c>
      <c r="T769" s="10">
        <f>IF(ISERROR(FIND("6",tblSalaries[[#This Row],[How many hours of a day you work on Excel]])),"",6)</f>
        <v>6</v>
      </c>
      <c r="U769" s="11" t="str">
        <f>IF(ISERROR(FIND("7",tblSalaries[[#This Row],[How many hours of a day you work on Excel]])),"",7)</f>
        <v/>
      </c>
      <c r="V769" s="11" t="str">
        <f>IF(ISERROR(FIND("8",tblSalaries[[#This Row],[How many hours of a day you work on Excel]])),"",8)</f>
        <v/>
      </c>
      <c r="W769" s="11">
        <f>IF(MAX(tblSalaries[[#This Row],[1 hour]:[8 hours]])=0,#N/A,MAX(tblSalaries[[#This Row],[1 hour]:[8 hours]]))</f>
        <v>6</v>
      </c>
      <c r="X769" s="11">
        <f>IF(ISERROR(tblSalaries[[#This Row],[max h]]),1,tblSalaries[[#This Row],[Salary in USD]]/tblSalaries[[#This Row],[max h]]/260)</f>
        <v>5.4793589807515595</v>
      </c>
      <c r="Y769" s="11" t="str">
        <f>IF(tblSalaries[[#This Row],[Years of Experience]]="",0,"0")</f>
        <v>0</v>
      </c>
      <c r="Z769"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769" s="11">
        <f>IF(tblSalaries[[#This Row],[Salary in USD]]&lt;1000,1,0)</f>
        <v>0</v>
      </c>
      <c r="AB769" s="11">
        <f>IF(AND(tblSalaries[[#This Row],[Salary in USD]]&gt;1000,tblSalaries[[#This Row],[Salary in USD]]&lt;2000),1,0)</f>
        <v>0</v>
      </c>
    </row>
    <row r="770" spans="2:28" ht="15" customHeight="1">
      <c r="B770" t="s">
        <v>2773</v>
      </c>
      <c r="C770" s="1">
        <v>41055.780555555553</v>
      </c>
      <c r="D770" s="4" t="s">
        <v>898</v>
      </c>
      <c r="E770">
        <v>33600</v>
      </c>
      <c r="F770" t="s">
        <v>358</v>
      </c>
      <c r="G770">
        <f>tblSalaries[[#This Row],[clean Salary (in local currency)]]*VLOOKUP(tblSalaries[[#This Row],[Currency]],tblXrate[],2,FALSE)</f>
        <v>9146.5655463031271</v>
      </c>
      <c r="H770" t="s">
        <v>310</v>
      </c>
      <c r="I770" t="s">
        <v>310</v>
      </c>
      <c r="J770" t="s">
        <v>359</v>
      </c>
      <c r="K770" t="str">
        <f>VLOOKUP(tblSalaries[[#This Row],[Where do you work]],tblCountries[[Actual]:[Mapping]],2,FALSE)</f>
        <v>Dubai</v>
      </c>
      <c r="L770" t="s">
        <v>25</v>
      </c>
      <c r="M770">
        <v>7</v>
      </c>
      <c r="O770" s="10">
        <f>IF(ISERROR(FIND("1",tblSalaries[[#This Row],[How many hours of a day you work on Excel]])),"",1)</f>
        <v>1</v>
      </c>
      <c r="P770" s="11">
        <f>IF(ISERROR(FIND("2",tblSalaries[[#This Row],[How many hours of a day you work on Excel]])),"",2)</f>
        <v>2</v>
      </c>
      <c r="Q770" s="10" t="str">
        <f>IF(ISERROR(FIND("3",tblSalaries[[#This Row],[How many hours of a day you work on Excel]])),"",3)</f>
        <v/>
      </c>
      <c r="R770" s="10" t="str">
        <f>IF(ISERROR(FIND("4",tblSalaries[[#This Row],[How many hours of a day you work on Excel]])),"",4)</f>
        <v/>
      </c>
      <c r="S770" s="10" t="str">
        <f>IF(ISERROR(FIND("5",tblSalaries[[#This Row],[How many hours of a day you work on Excel]])),"",5)</f>
        <v/>
      </c>
      <c r="T770" s="10" t="str">
        <f>IF(ISERROR(FIND("6",tblSalaries[[#This Row],[How many hours of a day you work on Excel]])),"",6)</f>
        <v/>
      </c>
      <c r="U770" s="11" t="str">
        <f>IF(ISERROR(FIND("7",tblSalaries[[#This Row],[How many hours of a day you work on Excel]])),"",7)</f>
        <v/>
      </c>
      <c r="V770" s="11" t="str">
        <f>IF(ISERROR(FIND("8",tblSalaries[[#This Row],[How many hours of a day you work on Excel]])),"",8)</f>
        <v/>
      </c>
      <c r="W770" s="11">
        <f>IF(MAX(tblSalaries[[#This Row],[1 hour]:[8 hours]])=0,#N/A,MAX(tblSalaries[[#This Row],[1 hour]:[8 hours]]))</f>
        <v>2</v>
      </c>
      <c r="X770" s="11">
        <f>IF(ISERROR(tblSalaries[[#This Row],[max h]]),1,tblSalaries[[#This Row],[Salary in USD]]/tblSalaries[[#This Row],[max h]]/260)</f>
        <v>17.589549127506015</v>
      </c>
      <c r="Y770" s="11" t="str">
        <f>IF(tblSalaries[[#This Row],[Years of Experience]]="",0,"0")</f>
        <v>0</v>
      </c>
      <c r="Z770"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770" s="11">
        <f>IF(tblSalaries[[#This Row],[Salary in USD]]&lt;1000,1,0)</f>
        <v>0</v>
      </c>
      <c r="AB770" s="11">
        <f>IF(AND(tblSalaries[[#This Row],[Salary in USD]]&gt;1000,tblSalaries[[#This Row],[Salary in USD]]&lt;2000),1,0)</f>
        <v>0</v>
      </c>
    </row>
    <row r="771" spans="2:28" ht="15" customHeight="1">
      <c r="B771" t="s">
        <v>2774</v>
      </c>
      <c r="C771" s="1">
        <v>41055.789490740739</v>
      </c>
      <c r="D771" s="4">
        <v>570000</v>
      </c>
      <c r="E771">
        <v>570000</v>
      </c>
      <c r="F771" t="s">
        <v>40</v>
      </c>
      <c r="G771">
        <f>tblSalaries[[#This Row],[clean Salary (in local currency)]]*VLOOKUP(tblSalaries[[#This Row],[Currency]],tblXrate[],2,FALSE)</f>
        <v>10150.512511842264</v>
      </c>
      <c r="H771" t="s">
        <v>20</v>
      </c>
      <c r="I771" t="s">
        <v>20</v>
      </c>
      <c r="J771" t="s">
        <v>8</v>
      </c>
      <c r="K771" t="str">
        <f>VLOOKUP(tblSalaries[[#This Row],[Where do you work]],tblCountries[[Actual]:[Mapping]],2,FALSE)</f>
        <v>India</v>
      </c>
      <c r="L771" t="s">
        <v>13</v>
      </c>
      <c r="M771">
        <v>2.4</v>
      </c>
      <c r="O771" s="10" t="str">
        <f>IF(ISERROR(FIND("1",tblSalaries[[#This Row],[How many hours of a day you work on Excel]])),"",1)</f>
        <v/>
      </c>
      <c r="P771" s="11" t="str">
        <f>IF(ISERROR(FIND("2",tblSalaries[[#This Row],[How many hours of a day you work on Excel]])),"",2)</f>
        <v/>
      </c>
      <c r="Q771" s="10" t="str">
        <f>IF(ISERROR(FIND("3",tblSalaries[[#This Row],[How many hours of a day you work on Excel]])),"",3)</f>
        <v/>
      </c>
      <c r="R771" s="10" t="str">
        <f>IF(ISERROR(FIND("4",tblSalaries[[#This Row],[How many hours of a day you work on Excel]])),"",4)</f>
        <v/>
      </c>
      <c r="S771" s="10" t="str">
        <f>IF(ISERROR(FIND("5",tblSalaries[[#This Row],[How many hours of a day you work on Excel]])),"",5)</f>
        <v/>
      </c>
      <c r="T771" s="10" t="str">
        <f>IF(ISERROR(FIND("6",tblSalaries[[#This Row],[How many hours of a day you work on Excel]])),"",6)</f>
        <v/>
      </c>
      <c r="U771" s="11" t="str">
        <f>IF(ISERROR(FIND("7",tblSalaries[[#This Row],[How many hours of a day you work on Excel]])),"",7)</f>
        <v/>
      </c>
      <c r="V771" s="11">
        <f>IF(ISERROR(FIND("8",tblSalaries[[#This Row],[How many hours of a day you work on Excel]])),"",8)</f>
        <v>8</v>
      </c>
      <c r="W771" s="11">
        <f>IF(MAX(tblSalaries[[#This Row],[1 hour]:[8 hours]])=0,#N/A,MAX(tblSalaries[[#This Row],[1 hour]:[8 hours]]))</f>
        <v>8</v>
      </c>
      <c r="X771" s="11">
        <f>IF(ISERROR(tblSalaries[[#This Row],[max h]]),1,tblSalaries[[#This Row],[Salary in USD]]/tblSalaries[[#This Row],[max h]]/260)</f>
        <v>4.880054092231858</v>
      </c>
      <c r="Y771" s="11" t="str">
        <f>IF(tblSalaries[[#This Row],[Years of Experience]]="",0,"0")</f>
        <v>0</v>
      </c>
      <c r="Z771"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1..3</v>
      </c>
      <c r="AA771" s="11">
        <f>IF(tblSalaries[[#This Row],[Salary in USD]]&lt;1000,1,0)</f>
        <v>0</v>
      </c>
      <c r="AB771" s="11">
        <f>IF(AND(tblSalaries[[#This Row],[Salary in USD]]&gt;1000,tblSalaries[[#This Row],[Salary in USD]]&lt;2000),1,0)</f>
        <v>0</v>
      </c>
    </row>
    <row r="772" spans="2:28" ht="15" customHeight="1">
      <c r="B772" t="s">
        <v>2775</v>
      </c>
      <c r="C772" s="1">
        <v>41055.797164351854</v>
      </c>
      <c r="D772" s="4">
        <v>636000</v>
      </c>
      <c r="E772">
        <v>636000</v>
      </c>
      <c r="F772" t="s">
        <v>40</v>
      </c>
      <c r="G772">
        <f>tblSalaries[[#This Row],[clean Salary (in local currency)]]*VLOOKUP(tblSalaries[[#This Row],[Currency]],tblXrate[],2,FALSE)</f>
        <v>11325.835013213473</v>
      </c>
      <c r="H772" t="s">
        <v>564</v>
      </c>
      <c r="I772" t="s">
        <v>52</v>
      </c>
      <c r="J772" t="s">
        <v>8</v>
      </c>
      <c r="K772" t="str">
        <f>VLOOKUP(tblSalaries[[#This Row],[Where do you work]],tblCountries[[Actual]:[Mapping]],2,FALSE)</f>
        <v>India</v>
      </c>
      <c r="L772" t="s">
        <v>9</v>
      </c>
      <c r="M772">
        <v>7</v>
      </c>
      <c r="O772" s="10" t="str">
        <f>IF(ISERROR(FIND("1",tblSalaries[[#This Row],[How many hours of a day you work on Excel]])),"",1)</f>
        <v/>
      </c>
      <c r="P772" s="11" t="str">
        <f>IF(ISERROR(FIND("2",tblSalaries[[#This Row],[How many hours of a day you work on Excel]])),"",2)</f>
        <v/>
      </c>
      <c r="Q772" s="10" t="str">
        <f>IF(ISERROR(FIND("3",tblSalaries[[#This Row],[How many hours of a day you work on Excel]])),"",3)</f>
        <v/>
      </c>
      <c r="R772" s="10">
        <f>IF(ISERROR(FIND("4",tblSalaries[[#This Row],[How many hours of a day you work on Excel]])),"",4)</f>
        <v>4</v>
      </c>
      <c r="S772" s="10" t="str">
        <f>IF(ISERROR(FIND("5",tblSalaries[[#This Row],[How many hours of a day you work on Excel]])),"",5)</f>
        <v/>
      </c>
      <c r="T772" s="10">
        <f>IF(ISERROR(FIND("6",tblSalaries[[#This Row],[How many hours of a day you work on Excel]])),"",6)</f>
        <v>6</v>
      </c>
      <c r="U772" s="11" t="str">
        <f>IF(ISERROR(FIND("7",tblSalaries[[#This Row],[How many hours of a day you work on Excel]])),"",7)</f>
        <v/>
      </c>
      <c r="V772" s="11" t="str">
        <f>IF(ISERROR(FIND("8",tblSalaries[[#This Row],[How many hours of a day you work on Excel]])),"",8)</f>
        <v/>
      </c>
      <c r="W772" s="11">
        <f>IF(MAX(tblSalaries[[#This Row],[1 hour]:[8 hours]])=0,#N/A,MAX(tblSalaries[[#This Row],[1 hour]:[8 hours]]))</f>
        <v>6</v>
      </c>
      <c r="X772" s="11">
        <f>IF(ISERROR(tblSalaries[[#This Row],[max h]]),1,tblSalaries[[#This Row],[Salary in USD]]/tblSalaries[[#This Row],[max h]]/260)</f>
        <v>7.2601506494958157</v>
      </c>
      <c r="Y772" s="11" t="str">
        <f>IF(tblSalaries[[#This Row],[Years of Experience]]="",0,"0")</f>
        <v>0</v>
      </c>
      <c r="Z772"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772" s="11">
        <f>IF(tblSalaries[[#This Row],[Salary in USD]]&lt;1000,1,0)</f>
        <v>0</v>
      </c>
      <c r="AB772" s="11">
        <f>IF(AND(tblSalaries[[#This Row],[Salary in USD]]&gt;1000,tblSalaries[[#This Row],[Salary in USD]]&lt;2000),1,0)</f>
        <v>0</v>
      </c>
    </row>
    <row r="773" spans="2:28" ht="15" customHeight="1">
      <c r="B773" t="s">
        <v>2776</v>
      </c>
      <c r="C773" s="1">
        <v>41055.801145833335</v>
      </c>
      <c r="D773" s="4" t="s">
        <v>899</v>
      </c>
      <c r="E773">
        <v>180000</v>
      </c>
      <c r="F773" t="s">
        <v>32</v>
      </c>
      <c r="G773">
        <f>tblSalaries[[#This Row],[clean Salary (in local currency)]]*VLOOKUP(tblSalaries[[#This Row],[Currency]],tblXrate[],2,FALSE)</f>
        <v>1910.5359690238436</v>
      </c>
      <c r="H773" t="s">
        <v>900</v>
      </c>
      <c r="I773" t="s">
        <v>3999</v>
      </c>
      <c r="J773" t="s">
        <v>17</v>
      </c>
      <c r="K773" t="str">
        <f>VLOOKUP(tblSalaries[[#This Row],[Where do you work]],tblCountries[[Actual]:[Mapping]],2,FALSE)</f>
        <v>Pakistan</v>
      </c>
      <c r="L773" t="s">
        <v>13</v>
      </c>
      <c r="M773">
        <v>7</v>
      </c>
      <c r="O773" s="10" t="str">
        <f>IF(ISERROR(FIND("1",tblSalaries[[#This Row],[How many hours of a day you work on Excel]])),"",1)</f>
        <v/>
      </c>
      <c r="P773" s="11" t="str">
        <f>IF(ISERROR(FIND("2",tblSalaries[[#This Row],[How many hours of a day you work on Excel]])),"",2)</f>
        <v/>
      </c>
      <c r="Q773" s="10" t="str">
        <f>IF(ISERROR(FIND("3",tblSalaries[[#This Row],[How many hours of a day you work on Excel]])),"",3)</f>
        <v/>
      </c>
      <c r="R773" s="10" t="str">
        <f>IF(ISERROR(FIND("4",tblSalaries[[#This Row],[How many hours of a day you work on Excel]])),"",4)</f>
        <v/>
      </c>
      <c r="S773" s="10" t="str">
        <f>IF(ISERROR(FIND("5",tblSalaries[[#This Row],[How many hours of a day you work on Excel]])),"",5)</f>
        <v/>
      </c>
      <c r="T773" s="10" t="str">
        <f>IF(ISERROR(FIND("6",tblSalaries[[#This Row],[How many hours of a day you work on Excel]])),"",6)</f>
        <v/>
      </c>
      <c r="U773" s="11" t="str">
        <f>IF(ISERROR(FIND("7",tblSalaries[[#This Row],[How many hours of a day you work on Excel]])),"",7)</f>
        <v/>
      </c>
      <c r="V773" s="11">
        <f>IF(ISERROR(FIND("8",tblSalaries[[#This Row],[How many hours of a day you work on Excel]])),"",8)</f>
        <v>8</v>
      </c>
      <c r="W773" s="11">
        <f>IF(MAX(tblSalaries[[#This Row],[1 hour]:[8 hours]])=0,#N/A,MAX(tblSalaries[[#This Row],[1 hour]:[8 hours]]))</f>
        <v>8</v>
      </c>
      <c r="X773" s="11">
        <f>IF(ISERROR(tblSalaries[[#This Row],[max h]]),1,tblSalaries[[#This Row],[Salary in USD]]/tblSalaries[[#This Row],[max h]]/260)</f>
        <v>0.91852690818454019</v>
      </c>
      <c r="Y773" s="11" t="str">
        <f>IF(tblSalaries[[#This Row],[Years of Experience]]="",0,"0")</f>
        <v>0</v>
      </c>
      <c r="Z773"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773" s="11">
        <f>IF(tblSalaries[[#This Row],[Salary in USD]]&lt;1000,1,0)</f>
        <v>0</v>
      </c>
      <c r="AB773" s="11">
        <f>IF(AND(tblSalaries[[#This Row],[Salary in USD]]&gt;1000,tblSalaries[[#This Row],[Salary in USD]]&lt;2000),1,0)</f>
        <v>1</v>
      </c>
    </row>
    <row r="774" spans="2:28" ht="15" customHeight="1">
      <c r="B774" t="s">
        <v>2777</v>
      </c>
      <c r="C774" s="1">
        <v>41055.807557870372</v>
      </c>
      <c r="D774" s="4" t="s">
        <v>901</v>
      </c>
      <c r="E774">
        <v>36000</v>
      </c>
      <c r="F774" t="s">
        <v>6</v>
      </c>
      <c r="G774">
        <f>tblSalaries[[#This Row],[clean Salary (in local currency)]]*VLOOKUP(tblSalaries[[#This Row],[Currency]],tblXrate[],2,FALSE)</f>
        <v>36000</v>
      </c>
      <c r="H774" t="s">
        <v>902</v>
      </c>
      <c r="I774" t="s">
        <v>52</v>
      </c>
      <c r="J774" t="s">
        <v>84</v>
      </c>
      <c r="K774" t="str">
        <f>VLOOKUP(tblSalaries[[#This Row],[Where do you work]],tblCountries[[Actual]:[Mapping]],2,FALSE)</f>
        <v>Australia</v>
      </c>
      <c r="L774" t="s">
        <v>18</v>
      </c>
      <c r="M774">
        <v>12</v>
      </c>
      <c r="O774" s="10" t="str">
        <f>IF(ISERROR(FIND("1",tblSalaries[[#This Row],[How many hours of a day you work on Excel]])),"",1)</f>
        <v/>
      </c>
      <c r="P774" s="11">
        <f>IF(ISERROR(FIND("2",tblSalaries[[#This Row],[How many hours of a day you work on Excel]])),"",2)</f>
        <v>2</v>
      </c>
      <c r="Q774" s="10">
        <f>IF(ISERROR(FIND("3",tblSalaries[[#This Row],[How many hours of a day you work on Excel]])),"",3)</f>
        <v>3</v>
      </c>
      <c r="R774" s="10" t="str">
        <f>IF(ISERROR(FIND("4",tblSalaries[[#This Row],[How many hours of a day you work on Excel]])),"",4)</f>
        <v/>
      </c>
      <c r="S774" s="10" t="str">
        <f>IF(ISERROR(FIND("5",tblSalaries[[#This Row],[How many hours of a day you work on Excel]])),"",5)</f>
        <v/>
      </c>
      <c r="T774" s="10" t="str">
        <f>IF(ISERROR(FIND("6",tblSalaries[[#This Row],[How many hours of a day you work on Excel]])),"",6)</f>
        <v/>
      </c>
      <c r="U774" s="11" t="str">
        <f>IF(ISERROR(FIND("7",tblSalaries[[#This Row],[How many hours of a day you work on Excel]])),"",7)</f>
        <v/>
      </c>
      <c r="V774" s="11" t="str">
        <f>IF(ISERROR(FIND("8",tblSalaries[[#This Row],[How many hours of a day you work on Excel]])),"",8)</f>
        <v/>
      </c>
      <c r="W774" s="11">
        <f>IF(MAX(tblSalaries[[#This Row],[1 hour]:[8 hours]])=0,#N/A,MAX(tblSalaries[[#This Row],[1 hour]:[8 hours]]))</f>
        <v>3</v>
      </c>
      <c r="X774" s="11">
        <f>IF(ISERROR(tblSalaries[[#This Row],[max h]]),1,tblSalaries[[#This Row],[Salary in USD]]/tblSalaries[[#This Row],[max h]]/260)</f>
        <v>46.153846153846153</v>
      </c>
      <c r="Y774" s="11" t="str">
        <f>IF(tblSalaries[[#This Row],[Years of Experience]]="",0,"0")</f>
        <v>0</v>
      </c>
      <c r="Z774"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774" s="11">
        <f>IF(tblSalaries[[#This Row],[Salary in USD]]&lt;1000,1,0)</f>
        <v>0</v>
      </c>
      <c r="AB774" s="11">
        <f>IF(AND(tblSalaries[[#This Row],[Salary in USD]]&gt;1000,tblSalaries[[#This Row],[Salary in USD]]&lt;2000),1,0)</f>
        <v>0</v>
      </c>
    </row>
    <row r="775" spans="2:28" ht="15" customHeight="1">
      <c r="B775" t="s">
        <v>2778</v>
      </c>
      <c r="C775" s="1">
        <v>41055.812071759261</v>
      </c>
      <c r="D775" s="4" t="s">
        <v>903</v>
      </c>
      <c r="E775">
        <v>2250000</v>
      </c>
      <c r="F775" t="s">
        <v>40</v>
      </c>
      <c r="G775">
        <f>tblSalaries[[#This Row],[clean Salary (in local currency)]]*VLOOKUP(tblSalaries[[#This Row],[Currency]],tblXrate[],2,FALSE)</f>
        <v>40067.812546745779</v>
      </c>
      <c r="H775" t="s">
        <v>904</v>
      </c>
      <c r="I775" t="s">
        <v>310</v>
      </c>
      <c r="J775" t="s">
        <v>8</v>
      </c>
      <c r="K775" t="str">
        <f>VLOOKUP(tblSalaries[[#This Row],[Where do you work]],tblCountries[[Actual]:[Mapping]],2,FALSE)</f>
        <v>India</v>
      </c>
      <c r="L775" t="s">
        <v>25</v>
      </c>
      <c r="M775">
        <v>5</v>
      </c>
      <c r="O775" s="10">
        <f>IF(ISERROR(FIND("1",tblSalaries[[#This Row],[How many hours of a day you work on Excel]])),"",1)</f>
        <v>1</v>
      </c>
      <c r="P775" s="11">
        <f>IF(ISERROR(FIND("2",tblSalaries[[#This Row],[How many hours of a day you work on Excel]])),"",2)</f>
        <v>2</v>
      </c>
      <c r="Q775" s="10" t="str">
        <f>IF(ISERROR(FIND("3",tblSalaries[[#This Row],[How many hours of a day you work on Excel]])),"",3)</f>
        <v/>
      </c>
      <c r="R775" s="10" t="str">
        <f>IF(ISERROR(FIND("4",tblSalaries[[#This Row],[How many hours of a day you work on Excel]])),"",4)</f>
        <v/>
      </c>
      <c r="S775" s="10" t="str">
        <f>IF(ISERROR(FIND("5",tblSalaries[[#This Row],[How many hours of a day you work on Excel]])),"",5)</f>
        <v/>
      </c>
      <c r="T775" s="10" t="str">
        <f>IF(ISERROR(FIND("6",tblSalaries[[#This Row],[How many hours of a day you work on Excel]])),"",6)</f>
        <v/>
      </c>
      <c r="U775" s="11" t="str">
        <f>IF(ISERROR(FIND("7",tblSalaries[[#This Row],[How many hours of a day you work on Excel]])),"",7)</f>
        <v/>
      </c>
      <c r="V775" s="11" t="str">
        <f>IF(ISERROR(FIND("8",tblSalaries[[#This Row],[How many hours of a day you work on Excel]])),"",8)</f>
        <v/>
      </c>
      <c r="W775" s="11">
        <f>IF(MAX(tblSalaries[[#This Row],[1 hour]:[8 hours]])=0,#N/A,MAX(tblSalaries[[#This Row],[1 hour]:[8 hours]]))</f>
        <v>2</v>
      </c>
      <c r="X775" s="11">
        <f>IF(ISERROR(tblSalaries[[#This Row],[max h]]),1,tblSalaries[[#This Row],[Salary in USD]]/tblSalaries[[#This Row],[max h]]/260)</f>
        <v>77.053485666818801</v>
      </c>
      <c r="Y775" s="11" t="str">
        <f>IF(tblSalaries[[#This Row],[Years of Experience]]="",0,"0")</f>
        <v>0</v>
      </c>
      <c r="Z775"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775" s="11">
        <f>IF(tblSalaries[[#This Row],[Salary in USD]]&lt;1000,1,0)</f>
        <v>0</v>
      </c>
      <c r="AB775" s="11">
        <f>IF(AND(tblSalaries[[#This Row],[Salary in USD]]&gt;1000,tblSalaries[[#This Row],[Salary in USD]]&lt;2000),1,0)</f>
        <v>0</v>
      </c>
    </row>
    <row r="776" spans="2:28" ht="15" customHeight="1">
      <c r="B776" t="s">
        <v>2779</v>
      </c>
      <c r="C776" s="1">
        <v>41055.812199074076</v>
      </c>
      <c r="D776" s="4">
        <v>16000</v>
      </c>
      <c r="E776">
        <v>16000</v>
      </c>
      <c r="F776" t="s">
        <v>6</v>
      </c>
      <c r="G776">
        <f>tblSalaries[[#This Row],[clean Salary (in local currency)]]*VLOOKUP(tblSalaries[[#This Row],[Currency]],tblXrate[],2,FALSE)</f>
        <v>16000</v>
      </c>
      <c r="H776" t="s">
        <v>905</v>
      </c>
      <c r="I776" t="s">
        <v>3999</v>
      </c>
      <c r="J776" t="s">
        <v>8</v>
      </c>
      <c r="K776" t="str">
        <f>VLOOKUP(tblSalaries[[#This Row],[Where do you work]],tblCountries[[Actual]:[Mapping]],2,FALSE)</f>
        <v>India</v>
      </c>
      <c r="L776" t="s">
        <v>13</v>
      </c>
      <c r="M776">
        <v>1</v>
      </c>
      <c r="O776" s="10" t="str">
        <f>IF(ISERROR(FIND("1",tblSalaries[[#This Row],[How many hours of a day you work on Excel]])),"",1)</f>
        <v/>
      </c>
      <c r="P776" s="11" t="str">
        <f>IF(ISERROR(FIND("2",tblSalaries[[#This Row],[How many hours of a day you work on Excel]])),"",2)</f>
        <v/>
      </c>
      <c r="Q776" s="10" t="str">
        <f>IF(ISERROR(FIND("3",tblSalaries[[#This Row],[How many hours of a day you work on Excel]])),"",3)</f>
        <v/>
      </c>
      <c r="R776" s="10" t="str">
        <f>IF(ISERROR(FIND("4",tblSalaries[[#This Row],[How many hours of a day you work on Excel]])),"",4)</f>
        <v/>
      </c>
      <c r="S776" s="10" t="str">
        <f>IF(ISERROR(FIND("5",tblSalaries[[#This Row],[How many hours of a day you work on Excel]])),"",5)</f>
        <v/>
      </c>
      <c r="T776" s="10" t="str">
        <f>IF(ISERROR(FIND("6",tblSalaries[[#This Row],[How many hours of a day you work on Excel]])),"",6)</f>
        <v/>
      </c>
      <c r="U776" s="11" t="str">
        <f>IF(ISERROR(FIND("7",tblSalaries[[#This Row],[How many hours of a day you work on Excel]])),"",7)</f>
        <v/>
      </c>
      <c r="V776" s="11">
        <f>IF(ISERROR(FIND("8",tblSalaries[[#This Row],[How many hours of a day you work on Excel]])),"",8)</f>
        <v>8</v>
      </c>
      <c r="W776" s="11">
        <f>IF(MAX(tblSalaries[[#This Row],[1 hour]:[8 hours]])=0,#N/A,MAX(tblSalaries[[#This Row],[1 hour]:[8 hours]]))</f>
        <v>8</v>
      </c>
      <c r="X776" s="11">
        <f>IF(ISERROR(tblSalaries[[#This Row],[max h]]),1,tblSalaries[[#This Row],[Salary in USD]]/tblSalaries[[#This Row],[max h]]/260)</f>
        <v>7.6923076923076925</v>
      </c>
      <c r="Y776" s="11" t="str">
        <f>IF(tblSalaries[[#This Row],[Years of Experience]]="",0,"0")</f>
        <v>0</v>
      </c>
      <c r="Z776"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0..1</v>
      </c>
      <c r="AA776" s="11">
        <f>IF(tblSalaries[[#This Row],[Salary in USD]]&lt;1000,1,0)</f>
        <v>0</v>
      </c>
      <c r="AB776" s="11">
        <f>IF(AND(tblSalaries[[#This Row],[Salary in USD]]&gt;1000,tblSalaries[[#This Row],[Salary in USD]]&lt;2000),1,0)</f>
        <v>0</v>
      </c>
    </row>
    <row r="777" spans="2:28" ht="15" customHeight="1">
      <c r="B777" t="s">
        <v>2780</v>
      </c>
      <c r="C777" s="1">
        <v>41055.815416666665</v>
      </c>
      <c r="D777" s="4">
        <v>240000</v>
      </c>
      <c r="E777">
        <v>240000</v>
      </c>
      <c r="F777" t="s">
        <v>40</v>
      </c>
      <c r="G777">
        <f>tblSalaries[[#This Row],[clean Salary (in local currency)]]*VLOOKUP(tblSalaries[[#This Row],[Currency]],tblXrate[],2,FALSE)</f>
        <v>4273.9000049862161</v>
      </c>
      <c r="H777" t="s">
        <v>20</v>
      </c>
      <c r="I777" t="s">
        <v>20</v>
      </c>
      <c r="J777" t="s">
        <v>8</v>
      </c>
      <c r="K777" t="str">
        <f>VLOOKUP(tblSalaries[[#This Row],[Where do you work]],tblCountries[[Actual]:[Mapping]],2,FALSE)</f>
        <v>India</v>
      </c>
      <c r="L777" t="s">
        <v>13</v>
      </c>
      <c r="M777">
        <v>4</v>
      </c>
      <c r="O777" s="10" t="str">
        <f>IF(ISERROR(FIND("1",tblSalaries[[#This Row],[How many hours of a day you work on Excel]])),"",1)</f>
        <v/>
      </c>
      <c r="P777" s="11" t="str">
        <f>IF(ISERROR(FIND("2",tblSalaries[[#This Row],[How many hours of a day you work on Excel]])),"",2)</f>
        <v/>
      </c>
      <c r="Q777" s="10" t="str">
        <f>IF(ISERROR(FIND("3",tblSalaries[[#This Row],[How many hours of a day you work on Excel]])),"",3)</f>
        <v/>
      </c>
      <c r="R777" s="10" t="str">
        <f>IF(ISERROR(FIND("4",tblSalaries[[#This Row],[How many hours of a day you work on Excel]])),"",4)</f>
        <v/>
      </c>
      <c r="S777" s="10" t="str">
        <f>IF(ISERROR(FIND("5",tblSalaries[[#This Row],[How many hours of a day you work on Excel]])),"",5)</f>
        <v/>
      </c>
      <c r="T777" s="10" t="str">
        <f>IF(ISERROR(FIND("6",tblSalaries[[#This Row],[How many hours of a day you work on Excel]])),"",6)</f>
        <v/>
      </c>
      <c r="U777" s="11" t="str">
        <f>IF(ISERROR(FIND("7",tblSalaries[[#This Row],[How many hours of a day you work on Excel]])),"",7)</f>
        <v/>
      </c>
      <c r="V777" s="11">
        <f>IF(ISERROR(FIND("8",tblSalaries[[#This Row],[How many hours of a day you work on Excel]])),"",8)</f>
        <v>8</v>
      </c>
      <c r="W777" s="11">
        <f>IF(MAX(tblSalaries[[#This Row],[1 hour]:[8 hours]])=0,#N/A,MAX(tblSalaries[[#This Row],[1 hour]:[8 hours]]))</f>
        <v>8</v>
      </c>
      <c r="X777" s="11">
        <f>IF(ISERROR(tblSalaries[[#This Row],[max h]]),1,tblSalaries[[#This Row],[Salary in USD]]/tblSalaries[[#This Row],[max h]]/260)</f>
        <v>2.0547596177818348</v>
      </c>
      <c r="Y777" s="11" t="str">
        <f>IF(tblSalaries[[#This Row],[Years of Experience]]="",0,"0")</f>
        <v>0</v>
      </c>
      <c r="Z777"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777" s="11">
        <f>IF(tblSalaries[[#This Row],[Salary in USD]]&lt;1000,1,0)</f>
        <v>0</v>
      </c>
      <c r="AB777" s="11">
        <f>IF(AND(tblSalaries[[#This Row],[Salary in USD]]&gt;1000,tblSalaries[[#This Row],[Salary in USD]]&lt;2000),1,0)</f>
        <v>0</v>
      </c>
    </row>
    <row r="778" spans="2:28" ht="15" customHeight="1">
      <c r="B778" t="s">
        <v>2781</v>
      </c>
      <c r="C778" s="1">
        <v>41055.821944444448</v>
      </c>
      <c r="D778" s="4" t="s">
        <v>906</v>
      </c>
      <c r="E778">
        <v>400000</v>
      </c>
      <c r="F778" t="s">
        <v>40</v>
      </c>
      <c r="G778">
        <f>tblSalaries[[#This Row],[clean Salary (in local currency)]]*VLOOKUP(tblSalaries[[#This Row],[Currency]],tblXrate[],2,FALSE)</f>
        <v>7123.1666749770275</v>
      </c>
      <c r="H778" t="s">
        <v>622</v>
      </c>
      <c r="I778" t="s">
        <v>52</v>
      </c>
      <c r="J778" t="s">
        <v>8</v>
      </c>
      <c r="K778" t="str">
        <f>VLOOKUP(tblSalaries[[#This Row],[Where do you work]],tblCountries[[Actual]:[Mapping]],2,FALSE)</f>
        <v>India</v>
      </c>
      <c r="L778" t="s">
        <v>9</v>
      </c>
      <c r="M778">
        <v>7</v>
      </c>
      <c r="O778" s="10" t="str">
        <f>IF(ISERROR(FIND("1",tblSalaries[[#This Row],[How many hours of a day you work on Excel]])),"",1)</f>
        <v/>
      </c>
      <c r="P778" s="11" t="str">
        <f>IF(ISERROR(FIND("2",tblSalaries[[#This Row],[How many hours of a day you work on Excel]])),"",2)</f>
        <v/>
      </c>
      <c r="Q778" s="10" t="str">
        <f>IF(ISERROR(FIND("3",tblSalaries[[#This Row],[How many hours of a day you work on Excel]])),"",3)</f>
        <v/>
      </c>
      <c r="R778" s="10">
        <f>IF(ISERROR(FIND("4",tblSalaries[[#This Row],[How many hours of a day you work on Excel]])),"",4)</f>
        <v>4</v>
      </c>
      <c r="S778" s="10" t="str">
        <f>IF(ISERROR(FIND("5",tblSalaries[[#This Row],[How many hours of a day you work on Excel]])),"",5)</f>
        <v/>
      </c>
      <c r="T778" s="10">
        <f>IF(ISERROR(FIND("6",tblSalaries[[#This Row],[How many hours of a day you work on Excel]])),"",6)</f>
        <v>6</v>
      </c>
      <c r="U778" s="11" t="str">
        <f>IF(ISERROR(FIND("7",tblSalaries[[#This Row],[How many hours of a day you work on Excel]])),"",7)</f>
        <v/>
      </c>
      <c r="V778" s="11" t="str">
        <f>IF(ISERROR(FIND("8",tblSalaries[[#This Row],[How many hours of a day you work on Excel]])),"",8)</f>
        <v/>
      </c>
      <c r="W778" s="11">
        <f>IF(MAX(tblSalaries[[#This Row],[1 hour]:[8 hours]])=0,#N/A,MAX(tblSalaries[[#This Row],[1 hour]:[8 hours]]))</f>
        <v>6</v>
      </c>
      <c r="X778" s="11">
        <f>IF(ISERROR(tblSalaries[[#This Row],[max h]]),1,tblSalaries[[#This Row],[Salary in USD]]/tblSalaries[[#This Row],[max h]]/260)</f>
        <v>4.5661324839596329</v>
      </c>
      <c r="Y778" s="11" t="str">
        <f>IF(tblSalaries[[#This Row],[Years of Experience]]="",0,"0")</f>
        <v>0</v>
      </c>
      <c r="Z778"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778" s="11">
        <f>IF(tblSalaries[[#This Row],[Salary in USD]]&lt;1000,1,0)</f>
        <v>0</v>
      </c>
      <c r="AB778" s="11">
        <f>IF(AND(tblSalaries[[#This Row],[Salary in USD]]&gt;1000,tblSalaries[[#This Row],[Salary in USD]]&lt;2000),1,0)</f>
        <v>0</v>
      </c>
    </row>
    <row r="779" spans="2:28" ht="15" customHeight="1">
      <c r="B779" t="s">
        <v>2782</v>
      </c>
      <c r="C779" s="1">
        <v>41055.839131944442</v>
      </c>
      <c r="D779" s="4">
        <v>10000</v>
      </c>
      <c r="E779">
        <v>10000</v>
      </c>
      <c r="F779" t="s">
        <v>6</v>
      </c>
      <c r="G779">
        <f>tblSalaries[[#This Row],[clean Salary (in local currency)]]*VLOOKUP(tblSalaries[[#This Row],[Currency]],tblXrate[],2,FALSE)</f>
        <v>10000</v>
      </c>
      <c r="H779" t="s">
        <v>907</v>
      </c>
      <c r="I779" t="s">
        <v>52</v>
      </c>
      <c r="J779" t="s">
        <v>8</v>
      </c>
      <c r="K779" t="str">
        <f>VLOOKUP(tblSalaries[[#This Row],[Where do you work]],tblCountries[[Actual]:[Mapping]],2,FALSE)</f>
        <v>India</v>
      </c>
      <c r="L779" t="s">
        <v>25</v>
      </c>
      <c r="M779">
        <v>12</v>
      </c>
      <c r="O779" s="10">
        <f>IF(ISERROR(FIND("1",tblSalaries[[#This Row],[How many hours of a day you work on Excel]])),"",1)</f>
        <v>1</v>
      </c>
      <c r="P779" s="11">
        <f>IF(ISERROR(FIND("2",tblSalaries[[#This Row],[How many hours of a day you work on Excel]])),"",2)</f>
        <v>2</v>
      </c>
      <c r="Q779" s="10" t="str">
        <f>IF(ISERROR(FIND("3",tblSalaries[[#This Row],[How many hours of a day you work on Excel]])),"",3)</f>
        <v/>
      </c>
      <c r="R779" s="10" t="str">
        <f>IF(ISERROR(FIND("4",tblSalaries[[#This Row],[How many hours of a day you work on Excel]])),"",4)</f>
        <v/>
      </c>
      <c r="S779" s="10" t="str">
        <f>IF(ISERROR(FIND("5",tblSalaries[[#This Row],[How many hours of a day you work on Excel]])),"",5)</f>
        <v/>
      </c>
      <c r="T779" s="10" t="str">
        <f>IF(ISERROR(FIND("6",tblSalaries[[#This Row],[How many hours of a day you work on Excel]])),"",6)</f>
        <v/>
      </c>
      <c r="U779" s="11" t="str">
        <f>IF(ISERROR(FIND("7",tblSalaries[[#This Row],[How many hours of a day you work on Excel]])),"",7)</f>
        <v/>
      </c>
      <c r="V779" s="11" t="str">
        <f>IF(ISERROR(FIND("8",tblSalaries[[#This Row],[How many hours of a day you work on Excel]])),"",8)</f>
        <v/>
      </c>
      <c r="W779" s="11">
        <f>IF(MAX(tblSalaries[[#This Row],[1 hour]:[8 hours]])=0,#N/A,MAX(tblSalaries[[#This Row],[1 hour]:[8 hours]]))</f>
        <v>2</v>
      </c>
      <c r="X779" s="11">
        <f>IF(ISERROR(tblSalaries[[#This Row],[max h]]),1,tblSalaries[[#This Row],[Salary in USD]]/tblSalaries[[#This Row],[max h]]/260)</f>
        <v>19.23076923076923</v>
      </c>
      <c r="Y779" s="11" t="str">
        <f>IF(tblSalaries[[#This Row],[Years of Experience]]="",0,"0")</f>
        <v>0</v>
      </c>
      <c r="Z779"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779" s="11">
        <f>IF(tblSalaries[[#This Row],[Salary in USD]]&lt;1000,1,0)</f>
        <v>0</v>
      </c>
      <c r="AB779" s="11">
        <f>IF(AND(tblSalaries[[#This Row],[Salary in USD]]&gt;1000,tblSalaries[[#This Row],[Salary in USD]]&lt;2000),1,0)</f>
        <v>0</v>
      </c>
    </row>
    <row r="780" spans="2:28" ht="15" customHeight="1">
      <c r="B780" t="s">
        <v>2783</v>
      </c>
      <c r="C780" s="1">
        <v>41055.844768518517</v>
      </c>
      <c r="D780" s="4" t="s">
        <v>908</v>
      </c>
      <c r="E780">
        <v>66000</v>
      </c>
      <c r="F780" t="s">
        <v>86</v>
      </c>
      <c r="G780">
        <f>tblSalaries[[#This Row],[clean Salary (in local currency)]]*VLOOKUP(tblSalaries[[#This Row],[Currency]],tblXrate[],2,FALSE)</f>
        <v>64901.860520001574</v>
      </c>
      <c r="H780" t="s">
        <v>909</v>
      </c>
      <c r="I780" t="s">
        <v>20</v>
      </c>
      <c r="J780" t="s">
        <v>88</v>
      </c>
      <c r="K780" t="str">
        <f>VLOOKUP(tblSalaries[[#This Row],[Where do you work]],tblCountries[[Actual]:[Mapping]],2,FALSE)</f>
        <v>Canada</v>
      </c>
      <c r="L780" t="s">
        <v>18</v>
      </c>
      <c r="M780">
        <v>20</v>
      </c>
      <c r="O780" s="10" t="str">
        <f>IF(ISERROR(FIND("1",tblSalaries[[#This Row],[How many hours of a day you work on Excel]])),"",1)</f>
        <v/>
      </c>
      <c r="P780" s="11">
        <f>IF(ISERROR(FIND("2",tblSalaries[[#This Row],[How many hours of a day you work on Excel]])),"",2)</f>
        <v>2</v>
      </c>
      <c r="Q780" s="10">
        <f>IF(ISERROR(FIND("3",tblSalaries[[#This Row],[How many hours of a day you work on Excel]])),"",3)</f>
        <v>3</v>
      </c>
      <c r="R780" s="10" t="str">
        <f>IF(ISERROR(FIND("4",tblSalaries[[#This Row],[How many hours of a day you work on Excel]])),"",4)</f>
        <v/>
      </c>
      <c r="S780" s="10" t="str">
        <f>IF(ISERROR(FIND("5",tblSalaries[[#This Row],[How many hours of a day you work on Excel]])),"",5)</f>
        <v/>
      </c>
      <c r="T780" s="10" t="str">
        <f>IF(ISERROR(FIND("6",tblSalaries[[#This Row],[How many hours of a day you work on Excel]])),"",6)</f>
        <v/>
      </c>
      <c r="U780" s="11" t="str">
        <f>IF(ISERROR(FIND("7",tblSalaries[[#This Row],[How many hours of a day you work on Excel]])),"",7)</f>
        <v/>
      </c>
      <c r="V780" s="11" t="str">
        <f>IF(ISERROR(FIND("8",tblSalaries[[#This Row],[How many hours of a day you work on Excel]])),"",8)</f>
        <v/>
      </c>
      <c r="W780" s="11">
        <f>IF(MAX(tblSalaries[[#This Row],[1 hour]:[8 hours]])=0,#N/A,MAX(tblSalaries[[#This Row],[1 hour]:[8 hours]]))</f>
        <v>3</v>
      </c>
      <c r="X780" s="11">
        <f>IF(ISERROR(tblSalaries[[#This Row],[max h]]),1,tblSalaries[[#This Row],[Salary in USD]]/tblSalaries[[#This Row],[max h]]/260)</f>
        <v>83.207513487181515</v>
      </c>
      <c r="Y780" s="11" t="str">
        <f>IF(tblSalaries[[#This Row],[Years of Experience]]="",0,"0")</f>
        <v>0</v>
      </c>
      <c r="Z780"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780" s="11">
        <f>IF(tblSalaries[[#This Row],[Salary in USD]]&lt;1000,1,0)</f>
        <v>0</v>
      </c>
      <c r="AB780" s="11">
        <f>IF(AND(tblSalaries[[#This Row],[Salary in USD]]&gt;1000,tblSalaries[[#This Row],[Salary in USD]]&lt;2000),1,0)</f>
        <v>0</v>
      </c>
    </row>
    <row r="781" spans="2:28" ht="15" customHeight="1">
      <c r="B781" t="s">
        <v>2784</v>
      </c>
      <c r="C781" s="1">
        <v>41055.846944444442</v>
      </c>
      <c r="D781" s="4">
        <v>65000</v>
      </c>
      <c r="E781">
        <v>65000</v>
      </c>
      <c r="F781" t="s">
        <v>6</v>
      </c>
      <c r="G781">
        <f>tblSalaries[[#This Row],[clean Salary (in local currency)]]*VLOOKUP(tblSalaries[[#This Row],[Currency]],tblXrate[],2,FALSE)</f>
        <v>65000</v>
      </c>
      <c r="H781" t="s">
        <v>910</v>
      </c>
      <c r="I781" t="s">
        <v>20</v>
      </c>
      <c r="J781" t="s">
        <v>15</v>
      </c>
      <c r="K781" t="str">
        <f>VLOOKUP(tblSalaries[[#This Row],[Where do you work]],tblCountries[[Actual]:[Mapping]],2,FALSE)</f>
        <v>USA</v>
      </c>
      <c r="L781" t="s">
        <v>18</v>
      </c>
      <c r="M781">
        <v>10</v>
      </c>
      <c r="O781" s="10" t="str">
        <f>IF(ISERROR(FIND("1",tblSalaries[[#This Row],[How many hours of a day you work on Excel]])),"",1)</f>
        <v/>
      </c>
      <c r="P781" s="11">
        <f>IF(ISERROR(FIND("2",tblSalaries[[#This Row],[How many hours of a day you work on Excel]])),"",2)</f>
        <v>2</v>
      </c>
      <c r="Q781" s="10">
        <f>IF(ISERROR(FIND("3",tblSalaries[[#This Row],[How many hours of a day you work on Excel]])),"",3)</f>
        <v>3</v>
      </c>
      <c r="R781" s="10" t="str">
        <f>IF(ISERROR(FIND("4",tblSalaries[[#This Row],[How many hours of a day you work on Excel]])),"",4)</f>
        <v/>
      </c>
      <c r="S781" s="10" t="str">
        <f>IF(ISERROR(FIND("5",tblSalaries[[#This Row],[How many hours of a day you work on Excel]])),"",5)</f>
        <v/>
      </c>
      <c r="T781" s="10" t="str">
        <f>IF(ISERROR(FIND("6",tblSalaries[[#This Row],[How many hours of a day you work on Excel]])),"",6)</f>
        <v/>
      </c>
      <c r="U781" s="11" t="str">
        <f>IF(ISERROR(FIND("7",tblSalaries[[#This Row],[How many hours of a day you work on Excel]])),"",7)</f>
        <v/>
      </c>
      <c r="V781" s="11" t="str">
        <f>IF(ISERROR(FIND("8",tblSalaries[[#This Row],[How many hours of a day you work on Excel]])),"",8)</f>
        <v/>
      </c>
      <c r="W781" s="11">
        <f>IF(MAX(tblSalaries[[#This Row],[1 hour]:[8 hours]])=0,#N/A,MAX(tblSalaries[[#This Row],[1 hour]:[8 hours]]))</f>
        <v>3</v>
      </c>
      <c r="X781" s="11">
        <f>IF(ISERROR(tblSalaries[[#This Row],[max h]]),1,tblSalaries[[#This Row],[Salary in USD]]/tblSalaries[[#This Row],[max h]]/260)</f>
        <v>83.333333333333343</v>
      </c>
      <c r="Y781" s="11" t="str">
        <f>IF(tblSalaries[[#This Row],[Years of Experience]]="",0,"0")</f>
        <v>0</v>
      </c>
      <c r="Z781"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781" s="11">
        <f>IF(tblSalaries[[#This Row],[Salary in USD]]&lt;1000,1,0)</f>
        <v>0</v>
      </c>
      <c r="AB781" s="11">
        <f>IF(AND(tblSalaries[[#This Row],[Salary in USD]]&gt;1000,tblSalaries[[#This Row],[Salary in USD]]&lt;2000),1,0)</f>
        <v>0</v>
      </c>
    </row>
    <row r="782" spans="2:28" ht="15" customHeight="1">
      <c r="B782" t="s">
        <v>2785</v>
      </c>
      <c r="C782" s="1">
        <v>41055.847615740742</v>
      </c>
      <c r="D782" s="4" t="s">
        <v>911</v>
      </c>
      <c r="E782">
        <v>450000</v>
      </c>
      <c r="F782" t="s">
        <v>40</v>
      </c>
      <c r="G782">
        <f>tblSalaries[[#This Row],[clean Salary (in local currency)]]*VLOOKUP(tblSalaries[[#This Row],[Currency]],tblXrate[],2,FALSE)</f>
        <v>8013.5625093491553</v>
      </c>
      <c r="H782" t="s">
        <v>912</v>
      </c>
      <c r="I782" t="s">
        <v>52</v>
      </c>
      <c r="J782" t="s">
        <v>8</v>
      </c>
      <c r="K782" t="str">
        <f>VLOOKUP(tblSalaries[[#This Row],[Where do you work]],tblCountries[[Actual]:[Mapping]],2,FALSE)</f>
        <v>India</v>
      </c>
      <c r="L782" t="s">
        <v>13</v>
      </c>
      <c r="M782">
        <v>1.5</v>
      </c>
      <c r="O782" s="10" t="str">
        <f>IF(ISERROR(FIND("1",tblSalaries[[#This Row],[How many hours of a day you work on Excel]])),"",1)</f>
        <v/>
      </c>
      <c r="P782" s="11" t="str">
        <f>IF(ISERROR(FIND("2",tblSalaries[[#This Row],[How many hours of a day you work on Excel]])),"",2)</f>
        <v/>
      </c>
      <c r="Q782" s="10" t="str">
        <f>IF(ISERROR(FIND("3",tblSalaries[[#This Row],[How many hours of a day you work on Excel]])),"",3)</f>
        <v/>
      </c>
      <c r="R782" s="10" t="str">
        <f>IF(ISERROR(FIND("4",tblSalaries[[#This Row],[How many hours of a day you work on Excel]])),"",4)</f>
        <v/>
      </c>
      <c r="S782" s="10" t="str">
        <f>IF(ISERROR(FIND("5",tblSalaries[[#This Row],[How many hours of a day you work on Excel]])),"",5)</f>
        <v/>
      </c>
      <c r="T782" s="10" t="str">
        <f>IF(ISERROR(FIND("6",tblSalaries[[#This Row],[How many hours of a day you work on Excel]])),"",6)</f>
        <v/>
      </c>
      <c r="U782" s="11" t="str">
        <f>IF(ISERROR(FIND("7",tblSalaries[[#This Row],[How many hours of a day you work on Excel]])),"",7)</f>
        <v/>
      </c>
      <c r="V782" s="11">
        <f>IF(ISERROR(FIND("8",tblSalaries[[#This Row],[How many hours of a day you work on Excel]])),"",8)</f>
        <v>8</v>
      </c>
      <c r="W782" s="11">
        <f>IF(MAX(tblSalaries[[#This Row],[1 hour]:[8 hours]])=0,#N/A,MAX(tblSalaries[[#This Row],[1 hour]:[8 hours]]))</f>
        <v>8</v>
      </c>
      <c r="X782" s="11">
        <f>IF(ISERROR(tblSalaries[[#This Row],[max h]]),1,tblSalaries[[#This Row],[Salary in USD]]/tblSalaries[[#This Row],[max h]]/260)</f>
        <v>3.85267428334094</v>
      </c>
      <c r="Y782" s="11" t="str">
        <f>IF(tblSalaries[[#This Row],[Years of Experience]]="",0,"0")</f>
        <v>0</v>
      </c>
      <c r="Z782"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1..3</v>
      </c>
      <c r="AA782" s="11">
        <f>IF(tblSalaries[[#This Row],[Salary in USD]]&lt;1000,1,0)</f>
        <v>0</v>
      </c>
      <c r="AB782" s="11">
        <f>IF(AND(tblSalaries[[#This Row],[Salary in USD]]&gt;1000,tblSalaries[[#This Row],[Salary in USD]]&lt;2000),1,0)</f>
        <v>0</v>
      </c>
    </row>
    <row r="783" spans="2:28" ht="15" customHeight="1">
      <c r="B783" t="s">
        <v>2786</v>
      </c>
      <c r="C783" s="1">
        <v>41055.852303240739</v>
      </c>
      <c r="D783" s="4">
        <v>100000</v>
      </c>
      <c r="E783">
        <v>100000</v>
      </c>
      <c r="F783" t="s">
        <v>86</v>
      </c>
      <c r="G783">
        <f>tblSalaries[[#This Row],[clean Salary (in local currency)]]*VLOOKUP(tblSalaries[[#This Row],[Currency]],tblXrate[],2,FALSE)</f>
        <v>98336.152303032693</v>
      </c>
      <c r="H783" t="s">
        <v>913</v>
      </c>
      <c r="I783" t="s">
        <v>4001</v>
      </c>
      <c r="J783" t="s">
        <v>88</v>
      </c>
      <c r="K783" t="str">
        <f>VLOOKUP(tblSalaries[[#This Row],[Where do you work]],tblCountries[[Actual]:[Mapping]],2,FALSE)</f>
        <v>Canada</v>
      </c>
      <c r="L783" t="s">
        <v>9</v>
      </c>
      <c r="M783">
        <v>5</v>
      </c>
      <c r="O783" s="10" t="str">
        <f>IF(ISERROR(FIND("1",tblSalaries[[#This Row],[How many hours of a day you work on Excel]])),"",1)</f>
        <v/>
      </c>
      <c r="P783" s="11" t="str">
        <f>IF(ISERROR(FIND("2",tblSalaries[[#This Row],[How many hours of a day you work on Excel]])),"",2)</f>
        <v/>
      </c>
      <c r="Q783" s="10" t="str">
        <f>IF(ISERROR(FIND("3",tblSalaries[[#This Row],[How many hours of a day you work on Excel]])),"",3)</f>
        <v/>
      </c>
      <c r="R783" s="10">
        <f>IF(ISERROR(FIND("4",tblSalaries[[#This Row],[How many hours of a day you work on Excel]])),"",4)</f>
        <v>4</v>
      </c>
      <c r="S783" s="10" t="str">
        <f>IF(ISERROR(FIND("5",tblSalaries[[#This Row],[How many hours of a day you work on Excel]])),"",5)</f>
        <v/>
      </c>
      <c r="T783" s="10">
        <f>IF(ISERROR(FIND("6",tblSalaries[[#This Row],[How many hours of a day you work on Excel]])),"",6)</f>
        <v>6</v>
      </c>
      <c r="U783" s="11" t="str">
        <f>IF(ISERROR(FIND("7",tblSalaries[[#This Row],[How many hours of a day you work on Excel]])),"",7)</f>
        <v/>
      </c>
      <c r="V783" s="11" t="str">
        <f>IF(ISERROR(FIND("8",tblSalaries[[#This Row],[How many hours of a day you work on Excel]])),"",8)</f>
        <v/>
      </c>
      <c r="W783" s="11">
        <f>IF(MAX(tblSalaries[[#This Row],[1 hour]:[8 hours]])=0,#N/A,MAX(tblSalaries[[#This Row],[1 hour]:[8 hours]]))</f>
        <v>6</v>
      </c>
      <c r="X783" s="11">
        <f>IF(ISERROR(tblSalaries[[#This Row],[max h]]),1,tblSalaries[[#This Row],[Salary in USD]]/tblSalaries[[#This Row],[max h]]/260)</f>
        <v>63.035995066046596</v>
      </c>
      <c r="Y783" s="11" t="str">
        <f>IF(tblSalaries[[#This Row],[Years of Experience]]="",0,"0")</f>
        <v>0</v>
      </c>
      <c r="Z783"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783" s="11">
        <f>IF(tblSalaries[[#This Row],[Salary in USD]]&lt;1000,1,0)</f>
        <v>0</v>
      </c>
      <c r="AB783" s="11">
        <f>IF(AND(tblSalaries[[#This Row],[Salary in USD]]&gt;1000,tblSalaries[[#This Row],[Salary in USD]]&lt;2000),1,0)</f>
        <v>0</v>
      </c>
    </row>
    <row r="784" spans="2:28" ht="15" customHeight="1">
      <c r="B784" t="s">
        <v>2787</v>
      </c>
      <c r="C784" s="1">
        <v>41055.855208333334</v>
      </c>
      <c r="D784" s="4" t="s">
        <v>914</v>
      </c>
      <c r="E784">
        <v>150000</v>
      </c>
      <c r="F784" t="s">
        <v>40</v>
      </c>
      <c r="G784">
        <f>tblSalaries[[#This Row],[clean Salary (in local currency)]]*VLOOKUP(tblSalaries[[#This Row],[Currency]],tblXrate[],2,FALSE)</f>
        <v>2671.1875031163854</v>
      </c>
      <c r="H784" t="s">
        <v>915</v>
      </c>
      <c r="I784" t="s">
        <v>20</v>
      </c>
      <c r="J784" t="s">
        <v>8</v>
      </c>
      <c r="K784" t="str">
        <f>VLOOKUP(tblSalaries[[#This Row],[Where do you work]],tblCountries[[Actual]:[Mapping]],2,FALSE)</f>
        <v>India</v>
      </c>
      <c r="L784" t="s">
        <v>9</v>
      </c>
      <c r="M784">
        <v>2</v>
      </c>
      <c r="O784" s="10" t="str">
        <f>IF(ISERROR(FIND("1",tblSalaries[[#This Row],[How many hours of a day you work on Excel]])),"",1)</f>
        <v/>
      </c>
      <c r="P784" s="11" t="str">
        <f>IF(ISERROR(FIND("2",tblSalaries[[#This Row],[How many hours of a day you work on Excel]])),"",2)</f>
        <v/>
      </c>
      <c r="Q784" s="10" t="str">
        <f>IF(ISERROR(FIND("3",tblSalaries[[#This Row],[How many hours of a day you work on Excel]])),"",3)</f>
        <v/>
      </c>
      <c r="R784" s="10">
        <f>IF(ISERROR(FIND("4",tblSalaries[[#This Row],[How many hours of a day you work on Excel]])),"",4)</f>
        <v>4</v>
      </c>
      <c r="S784" s="10" t="str">
        <f>IF(ISERROR(FIND("5",tblSalaries[[#This Row],[How many hours of a day you work on Excel]])),"",5)</f>
        <v/>
      </c>
      <c r="T784" s="10">
        <f>IF(ISERROR(FIND("6",tblSalaries[[#This Row],[How many hours of a day you work on Excel]])),"",6)</f>
        <v>6</v>
      </c>
      <c r="U784" s="11" t="str">
        <f>IF(ISERROR(FIND("7",tblSalaries[[#This Row],[How many hours of a day you work on Excel]])),"",7)</f>
        <v/>
      </c>
      <c r="V784" s="11" t="str">
        <f>IF(ISERROR(FIND("8",tblSalaries[[#This Row],[How many hours of a day you work on Excel]])),"",8)</f>
        <v/>
      </c>
      <c r="W784" s="11">
        <f>IF(MAX(tblSalaries[[#This Row],[1 hour]:[8 hours]])=0,#N/A,MAX(tblSalaries[[#This Row],[1 hour]:[8 hours]]))</f>
        <v>6</v>
      </c>
      <c r="X784" s="11">
        <f>IF(ISERROR(tblSalaries[[#This Row],[max h]]),1,tblSalaries[[#This Row],[Salary in USD]]/tblSalaries[[#This Row],[max h]]/260)</f>
        <v>1.7122996814848623</v>
      </c>
      <c r="Y784" s="11" t="str">
        <f>IF(tblSalaries[[#This Row],[Years of Experience]]="",0,"0")</f>
        <v>0</v>
      </c>
      <c r="Z784"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1..3</v>
      </c>
      <c r="AA784" s="11">
        <f>IF(tblSalaries[[#This Row],[Salary in USD]]&lt;1000,1,0)</f>
        <v>0</v>
      </c>
      <c r="AB784" s="11">
        <f>IF(AND(tblSalaries[[#This Row],[Salary in USD]]&gt;1000,tblSalaries[[#This Row],[Salary in USD]]&lt;2000),1,0)</f>
        <v>0</v>
      </c>
    </row>
    <row r="785" spans="2:28" ht="15" customHeight="1">
      <c r="B785" t="s">
        <v>2788</v>
      </c>
      <c r="C785" s="1">
        <v>41055.868136574078</v>
      </c>
      <c r="D785" s="4">
        <v>96000</v>
      </c>
      <c r="E785">
        <v>96000</v>
      </c>
      <c r="F785" t="s">
        <v>6</v>
      </c>
      <c r="G785">
        <f>tblSalaries[[#This Row],[clean Salary (in local currency)]]*VLOOKUP(tblSalaries[[#This Row],[Currency]],tblXrate[],2,FALSE)</f>
        <v>96000</v>
      </c>
      <c r="H785" t="s">
        <v>721</v>
      </c>
      <c r="I785" t="s">
        <v>3999</v>
      </c>
      <c r="J785" t="s">
        <v>8</v>
      </c>
      <c r="K785" t="str">
        <f>VLOOKUP(tblSalaries[[#This Row],[Where do you work]],tblCountries[[Actual]:[Mapping]],2,FALSE)</f>
        <v>India</v>
      </c>
      <c r="L785" t="s">
        <v>13</v>
      </c>
      <c r="M785">
        <v>8</v>
      </c>
      <c r="O785" s="10" t="str">
        <f>IF(ISERROR(FIND("1",tblSalaries[[#This Row],[How many hours of a day you work on Excel]])),"",1)</f>
        <v/>
      </c>
      <c r="P785" s="11" t="str">
        <f>IF(ISERROR(FIND("2",tblSalaries[[#This Row],[How many hours of a day you work on Excel]])),"",2)</f>
        <v/>
      </c>
      <c r="Q785" s="10" t="str">
        <f>IF(ISERROR(FIND("3",tblSalaries[[#This Row],[How many hours of a day you work on Excel]])),"",3)</f>
        <v/>
      </c>
      <c r="R785" s="10" t="str">
        <f>IF(ISERROR(FIND("4",tblSalaries[[#This Row],[How many hours of a day you work on Excel]])),"",4)</f>
        <v/>
      </c>
      <c r="S785" s="10" t="str">
        <f>IF(ISERROR(FIND("5",tblSalaries[[#This Row],[How many hours of a day you work on Excel]])),"",5)</f>
        <v/>
      </c>
      <c r="T785" s="10" t="str">
        <f>IF(ISERROR(FIND("6",tblSalaries[[#This Row],[How many hours of a day you work on Excel]])),"",6)</f>
        <v/>
      </c>
      <c r="U785" s="11" t="str">
        <f>IF(ISERROR(FIND("7",tblSalaries[[#This Row],[How many hours of a day you work on Excel]])),"",7)</f>
        <v/>
      </c>
      <c r="V785" s="11">
        <f>IF(ISERROR(FIND("8",tblSalaries[[#This Row],[How many hours of a day you work on Excel]])),"",8)</f>
        <v>8</v>
      </c>
      <c r="W785" s="11">
        <f>IF(MAX(tblSalaries[[#This Row],[1 hour]:[8 hours]])=0,#N/A,MAX(tblSalaries[[#This Row],[1 hour]:[8 hours]]))</f>
        <v>8</v>
      </c>
      <c r="X785" s="11">
        <f>IF(ISERROR(tblSalaries[[#This Row],[max h]]),1,tblSalaries[[#This Row],[Salary in USD]]/tblSalaries[[#This Row],[max h]]/260)</f>
        <v>46.153846153846153</v>
      </c>
      <c r="Y785" s="11" t="str">
        <f>IF(tblSalaries[[#This Row],[Years of Experience]]="",0,"0")</f>
        <v>0</v>
      </c>
      <c r="Z785"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785" s="11">
        <f>IF(tblSalaries[[#This Row],[Salary in USD]]&lt;1000,1,0)</f>
        <v>0</v>
      </c>
      <c r="AB785" s="11">
        <f>IF(AND(tblSalaries[[#This Row],[Salary in USD]]&gt;1000,tblSalaries[[#This Row],[Salary in USD]]&lt;2000),1,0)</f>
        <v>0</v>
      </c>
    </row>
    <row r="786" spans="2:28" ht="15" customHeight="1">
      <c r="B786" t="s">
        <v>2789</v>
      </c>
      <c r="C786" s="1">
        <v>41055.873067129629</v>
      </c>
      <c r="D786" s="4" t="s">
        <v>916</v>
      </c>
      <c r="E786">
        <v>1152000</v>
      </c>
      <c r="F786" t="s">
        <v>40</v>
      </c>
      <c r="G786">
        <f>tblSalaries[[#This Row],[clean Salary (in local currency)]]*VLOOKUP(tblSalaries[[#This Row],[Currency]],tblXrate[],2,FALSE)</f>
        <v>20514.720023933838</v>
      </c>
      <c r="H786" t="s">
        <v>917</v>
      </c>
      <c r="I786" t="s">
        <v>310</v>
      </c>
      <c r="J786" t="s">
        <v>8</v>
      </c>
      <c r="K786" t="str">
        <f>VLOOKUP(tblSalaries[[#This Row],[Where do you work]],tblCountries[[Actual]:[Mapping]],2,FALSE)</f>
        <v>India</v>
      </c>
      <c r="L786" t="s">
        <v>9</v>
      </c>
      <c r="M786">
        <v>6</v>
      </c>
      <c r="O786" s="10" t="str">
        <f>IF(ISERROR(FIND("1",tblSalaries[[#This Row],[How many hours of a day you work on Excel]])),"",1)</f>
        <v/>
      </c>
      <c r="P786" s="11" t="str">
        <f>IF(ISERROR(FIND("2",tblSalaries[[#This Row],[How many hours of a day you work on Excel]])),"",2)</f>
        <v/>
      </c>
      <c r="Q786" s="10" t="str">
        <f>IF(ISERROR(FIND("3",tblSalaries[[#This Row],[How many hours of a day you work on Excel]])),"",3)</f>
        <v/>
      </c>
      <c r="R786" s="10">
        <f>IF(ISERROR(FIND("4",tblSalaries[[#This Row],[How many hours of a day you work on Excel]])),"",4)</f>
        <v>4</v>
      </c>
      <c r="S786" s="10" t="str">
        <f>IF(ISERROR(FIND("5",tblSalaries[[#This Row],[How many hours of a day you work on Excel]])),"",5)</f>
        <v/>
      </c>
      <c r="T786" s="10">
        <f>IF(ISERROR(FIND("6",tblSalaries[[#This Row],[How many hours of a day you work on Excel]])),"",6)</f>
        <v>6</v>
      </c>
      <c r="U786" s="11" t="str">
        <f>IF(ISERROR(FIND("7",tblSalaries[[#This Row],[How many hours of a day you work on Excel]])),"",7)</f>
        <v/>
      </c>
      <c r="V786" s="11" t="str">
        <f>IF(ISERROR(FIND("8",tblSalaries[[#This Row],[How many hours of a day you work on Excel]])),"",8)</f>
        <v/>
      </c>
      <c r="W786" s="11">
        <f>IF(MAX(tblSalaries[[#This Row],[1 hour]:[8 hours]])=0,#N/A,MAX(tblSalaries[[#This Row],[1 hour]:[8 hours]]))</f>
        <v>6</v>
      </c>
      <c r="X786" s="11">
        <f>IF(ISERROR(tblSalaries[[#This Row],[max h]]),1,tblSalaries[[#This Row],[Salary in USD]]/tblSalaries[[#This Row],[max h]]/260)</f>
        <v>13.150461553803742</v>
      </c>
      <c r="Y786" s="11" t="str">
        <f>IF(tblSalaries[[#This Row],[Years of Experience]]="",0,"0")</f>
        <v>0</v>
      </c>
      <c r="Z786"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786" s="11">
        <f>IF(tblSalaries[[#This Row],[Salary in USD]]&lt;1000,1,0)</f>
        <v>0</v>
      </c>
      <c r="AB786" s="11">
        <f>IF(AND(tblSalaries[[#This Row],[Salary in USD]]&gt;1000,tblSalaries[[#This Row],[Salary in USD]]&lt;2000),1,0)</f>
        <v>0</v>
      </c>
    </row>
    <row r="787" spans="2:28" ht="15" customHeight="1">
      <c r="B787" t="s">
        <v>2790</v>
      </c>
      <c r="C787" s="1">
        <v>41055.873113425929</v>
      </c>
      <c r="D787" s="4">
        <v>15000</v>
      </c>
      <c r="E787">
        <v>15000</v>
      </c>
      <c r="F787" t="s">
        <v>22</v>
      </c>
      <c r="G787">
        <f>tblSalaries[[#This Row],[clean Salary (in local currency)]]*VLOOKUP(tblSalaries[[#This Row],[Currency]],tblXrate[],2,FALSE)</f>
        <v>19055.991584874118</v>
      </c>
      <c r="H787" t="s">
        <v>918</v>
      </c>
      <c r="I787" t="s">
        <v>20</v>
      </c>
      <c r="J787" t="s">
        <v>608</v>
      </c>
      <c r="K787" t="str">
        <f>VLOOKUP(tblSalaries[[#This Row],[Where do you work]],tblCountries[[Actual]:[Mapping]],2,FALSE)</f>
        <v>Spain</v>
      </c>
      <c r="L787" t="s">
        <v>18</v>
      </c>
      <c r="M787">
        <v>10</v>
      </c>
      <c r="O787" s="10" t="str">
        <f>IF(ISERROR(FIND("1",tblSalaries[[#This Row],[How many hours of a day you work on Excel]])),"",1)</f>
        <v/>
      </c>
      <c r="P787" s="11">
        <f>IF(ISERROR(FIND("2",tblSalaries[[#This Row],[How many hours of a day you work on Excel]])),"",2)</f>
        <v>2</v>
      </c>
      <c r="Q787" s="10">
        <f>IF(ISERROR(FIND("3",tblSalaries[[#This Row],[How many hours of a day you work on Excel]])),"",3)</f>
        <v>3</v>
      </c>
      <c r="R787" s="10" t="str">
        <f>IF(ISERROR(FIND("4",tblSalaries[[#This Row],[How many hours of a day you work on Excel]])),"",4)</f>
        <v/>
      </c>
      <c r="S787" s="10" t="str">
        <f>IF(ISERROR(FIND("5",tblSalaries[[#This Row],[How many hours of a day you work on Excel]])),"",5)</f>
        <v/>
      </c>
      <c r="T787" s="10" t="str">
        <f>IF(ISERROR(FIND("6",tblSalaries[[#This Row],[How many hours of a day you work on Excel]])),"",6)</f>
        <v/>
      </c>
      <c r="U787" s="11" t="str">
        <f>IF(ISERROR(FIND("7",tblSalaries[[#This Row],[How many hours of a day you work on Excel]])),"",7)</f>
        <v/>
      </c>
      <c r="V787" s="11" t="str">
        <f>IF(ISERROR(FIND("8",tblSalaries[[#This Row],[How many hours of a day you work on Excel]])),"",8)</f>
        <v/>
      </c>
      <c r="W787" s="11">
        <f>IF(MAX(tblSalaries[[#This Row],[1 hour]:[8 hours]])=0,#N/A,MAX(tblSalaries[[#This Row],[1 hour]:[8 hours]]))</f>
        <v>3</v>
      </c>
      <c r="X787" s="11">
        <f>IF(ISERROR(tblSalaries[[#This Row],[max h]]),1,tblSalaries[[#This Row],[Salary in USD]]/tblSalaries[[#This Row],[max h]]/260)</f>
        <v>24.430758442146306</v>
      </c>
      <c r="Y787" s="11" t="str">
        <f>IF(tblSalaries[[#This Row],[Years of Experience]]="",0,"0")</f>
        <v>0</v>
      </c>
      <c r="Z787"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787" s="11">
        <f>IF(tblSalaries[[#This Row],[Salary in USD]]&lt;1000,1,0)</f>
        <v>0</v>
      </c>
      <c r="AB787" s="11">
        <f>IF(AND(tblSalaries[[#This Row],[Salary in USD]]&gt;1000,tblSalaries[[#This Row],[Salary in USD]]&lt;2000),1,0)</f>
        <v>0</v>
      </c>
    </row>
    <row r="788" spans="2:28" ht="15" customHeight="1">
      <c r="B788" t="s">
        <v>2791</v>
      </c>
      <c r="C788" s="1">
        <v>41055.875462962962</v>
      </c>
      <c r="D788" s="4" t="s">
        <v>919</v>
      </c>
      <c r="E788">
        <v>65000</v>
      </c>
      <c r="F788" t="s">
        <v>82</v>
      </c>
      <c r="G788">
        <f>tblSalaries[[#This Row],[clean Salary (in local currency)]]*VLOOKUP(tblSalaries[[#This Row],[Currency]],tblXrate[],2,FALSE)</f>
        <v>66294.12766617132</v>
      </c>
      <c r="H788" t="s">
        <v>920</v>
      </c>
      <c r="I788" t="s">
        <v>20</v>
      </c>
      <c r="J788" t="s">
        <v>84</v>
      </c>
      <c r="K788" t="str">
        <f>VLOOKUP(tblSalaries[[#This Row],[Where do you work]],tblCountries[[Actual]:[Mapping]],2,FALSE)</f>
        <v>Australia</v>
      </c>
      <c r="L788" t="s">
        <v>13</v>
      </c>
      <c r="M788">
        <v>10</v>
      </c>
      <c r="O788" s="10" t="str">
        <f>IF(ISERROR(FIND("1",tblSalaries[[#This Row],[How many hours of a day you work on Excel]])),"",1)</f>
        <v/>
      </c>
      <c r="P788" s="11" t="str">
        <f>IF(ISERROR(FIND("2",tblSalaries[[#This Row],[How many hours of a day you work on Excel]])),"",2)</f>
        <v/>
      </c>
      <c r="Q788" s="10" t="str">
        <f>IF(ISERROR(FIND("3",tblSalaries[[#This Row],[How many hours of a day you work on Excel]])),"",3)</f>
        <v/>
      </c>
      <c r="R788" s="10" t="str">
        <f>IF(ISERROR(FIND("4",tblSalaries[[#This Row],[How many hours of a day you work on Excel]])),"",4)</f>
        <v/>
      </c>
      <c r="S788" s="10" t="str">
        <f>IF(ISERROR(FIND("5",tblSalaries[[#This Row],[How many hours of a day you work on Excel]])),"",5)</f>
        <v/>
      </c>
      <c r="T788" s="10" t="str">
        <f>IF(ISERROR(FIND("6",tblSalaries[[#This Row],[How many hours of a day you work on Excel]])),"",6)</f>
        <v/>
      </c>
      <c r="U788" s="11" t="str">
        <f>IF(ISERROR(FIND("7",tblSalaries[[#This Row],[How many hours of a day you work on Excel]])),"",7)</f>
        <v/>
      </c>
      <c r="V788" s="11">
        <f>IF(ISERROR(FIND("8",tblSalaries[[#This Row],[How many hours of a day you work on Excel]])),"",8)</f>
        <v>8</v>
      </c>
      <c r="W788" s="11">
        <f>IF(MAX(tblSalaries[[#This Row],[1 hour]:[8 hours]])=0,#N/A,MAX(tblSalaries[[#This Row],[1 hour]:[8 hours]]))</f>
        <v>8</v>
      </c>
      <c r="X788" s="11">
        <f>IF(ISERROR(tblSalaries[[#This Row],[max h]]),1,tblSalaries[[#This Row],[Salary in USD]]/tblSalaries[[#This Row],[max h]]/260)</f>
        <v>31.872176762582367</v>
      </c>
      <c r="Y788" s="11" t="str">
        <f>IF(tblSalaries[[#This Row],[Years of Experience]]="",0,"0")</f>
        <v>0</v>
      </c>
      <c r="Z788"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788" s="11">
        <f>IF(tblSalaries[[#This Row],[Salary in USD]]&lt;1000,1,0)</f>
        <v>0</v>
      </c>
      <c r="AB788" s="11">
        <f>IF(AND(tblSalaries[[#This Row],[Salary in USD]]&gt;1000,tblSalaries[[#This Row],[Salary in USD]]&lt;2000),1,0)</f>
        <v>0</v>
      </c>
    </row>
    <row r="789" spans="2:28" ht="15" customHeight="1">
      <c r="B789" t="s">
        <v>2792</v>
      </c>
      <c r="C789" s="1">
        <v>41055.878877314812</v>
      </c>
      <c r="D789" s="4" t="s">
        <v>921</v>
      </c>
      <c r="E789">
        <v>377000</v>
      </c>
      <c r="F789" t="s">
        <v>40</v>
      </c>
      <c r="G789">
        <f>tblSalaries[[#This Row],[clean Salary (in local currency)]]*VLOOKUP(tblSalaries[[#This Row],[Currency]],tblXrate[],2,FALSE)</f>
        <v>6713.584591165848</v>
      </c>
      <c r="H789" t="s">
        <v>922</v>
      </c>
      <c r="I789" t="s">
        <v>20</v>
      </c>
      <c r="J789" t="s">
        <v>8</v>
      </c>
      <c r="K789" t="str">
        <f>VLOOKUP(tblSalaries[[#This Row],[Where do you work]],tblCountries[[Actual]:[Mapping]],2,FALSE)</f>
        <v>India</v>
      </c>
      <c r="L789" t="s">
        <v>25</v>
      </c>
      <c r="M789">
        <v>7</v>
      </c>
      <c r="O789" s="10">
        <f>IF(ISERROR(FIND("1",tblSalaries[[#This Row],[How many hours of a day you work on Excel]])),"",1)</f>
        <v>1</v>
      </c>
      <c r="P789" s="11">
        <f>IF(ISERROR(FIND("2",tblSalaries[[#This Row],[How many hours of a day you work on Excel]])),"",2)</f>
        <v>2</v>
      </c>
      <c r="Q789" s="10" t="str">
        <f>IF(ISERROR(FIND("3",tblSalaries[[#This Row],[How many hours of a day you work on Excel]])),"",3)</f>
        <v/>
      </c>
      <c r="R789" s="10" t="str">
        <f>IF(ISERROR(FIND("4",tblSalaries[[#This Row],[How many hours of a day you work on Excel]])),"",4)</f>
        <v/>
      </c>
      <c r="S789" s="10" t="str">
        <f>IF(ISERROR(FIND("5",tblSalaries[[#This Row],[How many hours of a day you work on Excel]])),"",5)</f>
        <v/>
      </c>
      <c r="T789" s="10" t="str">
        <f>IF(ISERROR(FIND("6",tblSalaries[[#This Row],[How many hours of a day you work on Excel]])),"",6)</f>
        <v/>
      </c>
      <c r="U789" s="11" t="str">
        <f>IF(ISERROR(FIND("7",tblSalaries[[#This Row],[How many hours of a day you work on Excel]])),"",7)</f>
        <v/>
      </c>
      <c r="V789" s="11" t="str">
        <f>IF(ISERROR(FIND("8",tblSalaries[[#This Row],[How many hours of a day you work on Excel]])),"",8)</f>
        <v/>
      </c>
      <c r="W789" s="11">
        <f>IF(MAX(tblSalaries[[#This Row],[1 hour]:[8 hours]])=0,#N/A,MAX(tblSalaries[[#This Row],[1 hour]:[8 hours]]))</f>
        <v>2</v>
      </c>
      <c r="X789" s="11">
        <f>IF(ISERROR(tblSalaries[[#This Row],[max h]]),1,tblSalaries[[#This Row],[Salary in USD]]/tblSalaries[[#This Row],[max h]]/260)</f>
        <v>12.910739598395862</v>
      </c>
      <c r="Y789" s="11" t="str">
        <f>IF(tblSalaries[[#This Row],[Years of Experience]]="",0,"0")</f>
        <v>0</v>
      </c>
      <c r="Z789"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789" s="11">
        <f>IF(tblSalaries[[#This Row],[Salary in USD]]&lt;1000,1,0)</f>
        <v>0</v>
      </c>
      <c r="AB789" s="11">
        <f>IF(AND(tblSalaries[[#This Row],[Salary in USD]]&gt;1000,tblSalaries[[#This Row],[Salary in USD]]&lt;2000),1,0)</f>
        <v>0</v>
      </c>
    </row>
    <row r="790" spans="2:28" ht="15" customHeight="1">
      <c r="B790" t="s">
        <v>2793</v>
      </c>
      <c r="C790" s="1">
        <v>41055.880023148151</v>
      </c>
      <c r="D790" s="4" t="s">
        <v>400</v>
      </c>
      <c r="E790">
        <v>29000</v>
      </c>
      <c r="F790" t="s">
        <v>69</v>
      </c>
      <c r="G790">
        <f>tblSalaries[[#This Row],[clean Salary (in local currency)]]*VLOOKUP(tblSalaries[[#This Row],[Currency]],tblXrate[],2,FALSE)</f>
        <v>45709.169889951241</v>
      </c>
      <c r="H790" t="s">
        <v>923</v>
      </c>
      <c r="I790" t="s">
        <v>3999</v>
      </c>
      <c r="J790" t="s">
        <v>71</v>
      </c>
      <c r="K790" t="str">
        <f>VLOOKUP(tblSalaries[[#This Row],[Where do you work]],tblCountries[[Actual]:[Mapping]],2,FALSE)</f>
        <v>UK</v>
      </c>
      <c r="L790" t="s">
        <v>18</v>
      </c>
      <c r="M790">
        <v>15</v>
      </c>
      <c r="O790" s="10" t="str">
        <f>IF(ISERROR(FIND("1",tblSalaries[[#This Row],[How many hours of a day you work on Excel]])),"",1)</f>
        <v/>
      </c>
      <c r="P790" s="11">
        <f>IF(ISERROR(FIND("2",tblSalaries[[#This Row],[How many hours of a day you work on Excel]])),"",2)</f>
        <v>2</v>
      </c>
      <c r="Q790" s="10">
        <f>IF(ISERROR(FIND("3",tblSalaries[[#This Row],[How many hours of a day you work on Excel]])),"",3)</f>
        <v>3</v>
      </c>
      <c r="R790" s="10" t="str">
        <f>IF(ISERROR(FIND("4",tblSalaries[[#This Row],[How many hours of a day you work on Excel]])),"",4)</f>
        <v/>
      </c>
      <c r="S790" s="10" t="str">
        <f>IF(ISERROR(FIND("5",tblSalaries[[#This Row],[How many hours of a day you work on Excel]])),"",5)</f>
        <v/>
      </c>
      <c r="T790" s="10" t="str">
        <f>IF(ISERROR(FIND("6",tblSalaries[[#This Row],[How many hours of a day you work on Excel]])),"",6)</f>
        <v/>
      </c>
      <c r="U790" s="11" t="str">
        <f>IF(ISERROR(FIND("7",tblSalaries[[#This Row],[How many hours of a day you work on Excel]])),"",7)</f>
        <v/>
      </c>
      <c r="V790" s="11" t="str">
        <f>IF(ISERROR(FIND("8",tblSalaries[[#This Row],[How many hours of a day you work on Excel]])),"",8)</f>
        <v/>
      </c>
      <c r="W790" s="11">
        <f>IF(MAX(tblSalaries[[#This Row],[1 hour]:[8 hours]])=0,#N/A,MAX(tblSalaries[[#This Row],[1 hour]:[8 hours]]))</f>
        <v>3</v>
      </c>
      <c r="X790" s="11">
        <f>IF(ISERROR(tblSalaries[[#This Row],[max h]]),1,tblSalaries[[#This Row],[Salary in USD]]/tblSalaries[[#This Row],[max h]]/260)</f>
        <v>58.601499858911851</v>
      </c>
      <c r="Y790" s="11" t="str">
        <f>IF(tblSalaries[[#This Row],[Years of Experience]]="",0,"0")</f>
        <v>0</v>
      </c>
      <c r="Z790"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790" s="11">
        <f>IF(tblSalaries[[#This Row],[Salary in USD]]&lt;1000,1,0)</f>
        <v>0</v>
      </c>
      <c r="AB790" s="11">
        <f>IF(AND(tblSalaries[[#This Row],[Salary in USD]]&gt;1000,tblSalaries[[#This Row],[Salary in USD]]&lt;2000),1,0)</f>
        <v>0</v>
      </c>
    </row>
    <row r="791" spans="2:28" ht="15" customHeight="1">
      <c r="B791" t="s">
        <v>2794</v>
      </c>
      <c r="C791" s="1">
        <v>41055.882175925923</v>
      </c>
      <c r="D791" s="4">
        <v>48500</v>
      </c>
      <c r="E791">
        <v>48500</v>
      </c>
      <c r="F791" t="s">
        <v>6</v>
      </c>
      <c r="G791">
        <f>tblSalaries[[#This Row],[clean Salary (in local currency)]]*VLOOKUP(tblSalaries[[#This Row],[Currency]],tblXrate[],2,FALSE)</f>
        <v>48500</v>
      </c>
      <c r="H791" t="s">
        <v>924</v>
      </c>
      <c r="I791" t="s">
        <v>52</v>
      </c>
      <c r="J791" t="s">
        <v>15</v>
      </c>
      <c r="K791" t="str">
        <f>VLOOKUP(tblSalaries[[#This Row],[Where do you work]],tblCountries[[Actual]:[Mapping]],2,FALSE)</f>
        <v>USA</v>
      </c>
      <c r="L791" t="s">
        <v>18</v>
      </c>
      <c r="M791">
        <v>10</v>
      </c>
      <c r="O791" s="10" t="str">
        <f>IF(ISERROR(FIND("1",tblSalaries[[#This Row],[How many hours of a day you work on Excel]])),"",1)</f>
        <v/>
      </c>
      <c r="P791" s="11">
        <f>IF(ISERROR(FIND("2",tblSalaries[[#This Row],[How many hours of a day you work on Excel]])),"",2)</f>
        <v>2</v>
      </c>
      <c r="Q791" s="10">
        <f>IF(ISERROR(FIND("3",tblSalaries[[#This Row],[How many hours of a day you work on Excel]])),"",3)</f>
        <v>3</v>
      </c>
      <c r="R791" s="10" t="str">
        <f>IF(ISERROR(FIND("4",tblSalaries[[#This Row],[How many hours of a day you work on Excel]])),"",4)</f>
        <v/>
      </c>
      <c r="S791" s="10" t="str">
        <f>IF(ISERROR(FIND("5",tblSalaries[[#This Row],[How many hours of a day you work on Excel]])),"",5)</f>
        <v/>
      </c>
      <c r="T791" s="10" t="str">
        <f>IF(ISERROR(FIND("6",tblSalaries[[#This Row],[How many hours of a day you work on Excel]])),"",6)</f>
        <v/>
      </c>
      <c r="U791" s="11" t="str">
        <f>IF(ISERROR(FIND("7",tblSalaries[[#This Row],[How many hours of a day you work on Excel]])),"",7)</f>
        <v/>
      </c>
      <c r="V791" s="11" t="str">
        <f>IF(ISERROR(FIND("8",tblSalaries[[#This Row],[How many hours of a day you work on Excel]])),"",8)</f>
        <v/>
      </c>
      <c r="W791" s="11">
        <f>IF(MAX(tblSalaries[[#This Row],[1 hour]:[8 hours]])=0,#N/A,MAX(tblSalaries[[#This Row],[1 hour]:[8 hours]]))</f>
        <v>3</v>
      </c>
      <c r="X791" s="11">
        <f>IF(ISERROR(tblSalaries[[#This Row],[max h]]),1,tblSalaries[[#This Row],[Salary in USD]]/tblSalaries[[#This Row],[max h]]/260)</f>
        <v>62.179487179487175</v>
      </c>
      <c r="Y791" s="11" t="str">
        <f>IF(tblSalaries[[#This Row],[Years of Experience]]="",0,"0")</f>
        <v>0</v>
      </c>
      <c r="Z791"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791" s="11">
        <f>IF(tblSalaries[[#This Row],[Salary in USD]]&lt;1000,1,0)</f>
        <v>0</v>
      </c>
      <c r="AB791" s="11">
        <f>IF(AND(tblSalaries[[#This Row],[Salary in USD]]&gt;1000,tblSalaries[[#This Row],[Salary in USD]]&lt;2000),1,0)</f>
        <v>0</v>
      </c>
    </row>
    <row r="792" spans="2:28" ht="15" customHeight="1">
      <c r="B792" t="s">
        <v>2795</v>
      </c>
      <c r="C792" s="1">
        <v>41055.884050925924</v>
      </c>
      <c r="D792" s="4">
        <v>600000</v>
      </c>
      <c r="E792">
        <v>600000</v>
      </c>
      <c r="F792" t="s">
        <v>40</v>
      </c>
      <c r="G792">
        <f>tblSalaries[[#This Row],[clean Salary (in local currency)]]*VLOOKUP(tblSalaries[[#This Row],[Currency]],tblXrate[],2,FALSE)</f>
        <v>10684.750012465542</v>
      </c>
      <c r="H792" t="s">
        <v>7</v>
      </c>
      <c r="I792" t="s">
        <v>20</v>
      </c>
      <c r="J792" t="s">
        <v>8</v>
      </c>
      <c r="K792" t="str">
        <f>VLOOKUP(tblSalaries[[#This Row],[Where do you work]],tblCountries[[Actual]:[Mapping]],2,FALSE)</f>
        <v>India</v>
      </c>
      <c r="L792" t="s">
        <v>13</v>
      </c>
      <c r="M792">
        <v>4</v>
      </c>
      <c r="O792" s="10" t="str">
        <f>IF(ISERROR(FIND("1",tblSalaries[[#This Row],[How many hours of a day you work on Excel]])),"",1)</f>
        <v/>
      </c>
      <c r="P792" s="11" t="str">
        <f>IF(ISERROR(FIND("2",tblSalaries[[#This Row],[How many hours of a day you work on Excel]])),"",2)</f>
        <v/>
      </c>
      <c r="Q792" s="10" t="str">
        <f>IF(ISERROR(FIND("3",tblSalaries[[#This Row],[How many hours of a day you work on Excel]])),"",3)</f>
        <v/>
      </c>
      <c r="R792" s="10" t="str">
        <f>IF(ISERROR(FIND("4",tblSalaries[[#This Row],[How many hours of a day you work on Excel]])),"",4)</f>
        <v/>
      </c>
      <c r="S792" s="10" t="str">
        <f>IF(ISERROR(FIND("5",tblSalaries[[#This Row],[How many hours of a day you work on Excel]])),"",5)</f>
        <v/>
      </c>
      <c r="T792" s="10" t="str">
        <f>IF(ISERROR(FIND("6",tblSalaries[[#This Row],[How many hours of a day you work on Excel]])),"",6)</f>
        <v/>
      </c>
      <c r="U792" s="11" t="str">
        <f>IF(ISERROR(FIND("7",tblSalaries[[#This Row],[How many hours of a day you work on Excel]])),"",7)</f>
        <v/>
      </c>
      <c r="V792" s="11">
        <f>IF(ISERROR(FIND("8",tblSalaries[[#This Row],[How many hours of a day you work on Excel]])),"",8)</f>
        <v>8</v>
      </c>
      <c r="W792" s="11">
        <f>IF(MAX(tblSalaries[[#This Row],[1 hour]:[8 hours]])=0,#N/A,MAX(tblSalaries[[#This Row],[1 hour]:[8 hours]]))</f>
        <v>8</v>
      </c>
      <c r="X792" s="11">
        <f>IF(ISERROR(tblSalaries[[#This Row],[max h]]),1,tblSalaries[[#This Row],[Salary in USD]]/tblSalaries[[#This Row],[max h]]/260)</f>
        <v>5.1368990444545872</v>
      </c>
      <c r="Y792" s="11" t="str">
        <f>IF(tblSalaries[[#This Row],[Years of Experience]]="",0,"0")</f>
        <v>0</v>
      </c>
      <c r="Z792"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792" s="11">
        <f>IF(tblSalaries[[#This Row],[Salary in USD]]&lt;1000,1,0)</f>
        <v>0</v>
      </c>
      <c r="AB792" s="11">
        <f>IF(AND(tblSalaries[[#This Row],[Salary in USD]]&gt;1000,tblSalaries[[#This Row],[Salary in USD]]&lt;2000),1,0)</f>
        <v>0</v>
      </c>
    </row>
    <row r="793" spans="2:28" ht="15" customHeight="1">
      <c r="B793" t="s">
        <v>2796</v>
      </c>
      <c r="C793" s="1">
        <v>41055.884618055556</v>
      </c>
      <c r="D793" s="4">
        <v>33900</v>
      </c>
      <c r="E793">
        <v>33900</v>
      </c>
      <c r="F793" t="s">
        <v>6</v>
      </c>
      <c r="G793">
        <f>tblSalaries[[#This Row],[clean Salary (in local currency)]]*VLOOKUP(tblSalaries[[#This Row],[Currency]],tblXrate[],2,FALSE)</f>
        <v>33900</v>
      </c>
      <c r="H793" t="s">
        <v>263</v>
      </c>
      <c r="I793" t="s">
        <v>20</v>
      </c>
      <c r="J793" t="s">
        <v>15</v>
      </c>
      <c r="K793" t="str">
        <f>VLOOKUP(tblSalaries[[#This Row],[Where do you work]],tblCountries[[Actual]:[Mapping]],2,FALSE)</f>
        <v>USA</v>
      </c>
      <c r="L793" t="s">
        <v>18</v>
      </c>
      <c r="M793">
        <v>10</v>
      </c>
      <c r="O793" s="10" t="str">
        <f>IF(ISERROR(FIND("1",tblSalaries[[#This Row],[How many hours of a day you work on Excel]])),"",1)</f>
        <v/>
      </c>
      <c r="P793" s="11">
        <f>IF(ISERROR(FIND("2",tblSalaries[[#This Row],[How many hours of a day you work on Excel]])),"",2)</f>
        <v>2</v>
      </c>
      <c r="Q793" s="10">
        <f>IF(ISERROR(FIND("3",tblSalaries[[#This Row],[How many hours of a day you work on Excel]])),"",3)</f>
        <v>3</v>
      </c>
      <c r="R793" s="10" t="str">
        <f>IF(ISERROR(FIND("4",tblSalaries[[#This Row],[How many hours of a day you work on Excel]])),"",4)</f>
        <v/>
      </c>
      <c r="S793" s="10" t="str">
        <f>IF(ISERROR(FIND("5",tblSalaries[[#This Row],[How many hours of a day you work on Excel]])),"",5)</f>
        <v/>
      </c>
      <c r="T793" s="10" t="str">
        <f>IF(ISERROR(FIND("6",tblSalaries[[#This Row],[How many hours of a day you work on Excel]])),"",6)</f>
        <v/>
      </c>
      <c r="U793" s="11" t="str">
        <f>IF(ISERROR(FIND("7",tblSalaries[[#This Row],[How many hours of a day you work on Excel]])),"",7)</f>
        <v/>
      </c>
      <c r="V793" s="11" t="str">
        <f>IF(ISERROR(FIND("8",tblSalaries[[#This Row],[How many hours of a day you work on Excel]])),"",8)</f>
        <v/>
      </c>
      <c r="W793" s="11">
        <f>IF(MAX(tblSalaries[[#This Row],[1 hour]:[8 hours]])=0,#N/A,MAX(tblSalaries[[#This Row],[1 hour]:[8 hours]]))</f>
        <v>3</v>
      </c>
      <c r="X793" s="11">
        <f>IF(ISERROR(tblSalaries[[#This Row],[max h]]),1,tblSalaries[[#This Row],[Salary in USD]]/tblSalaries[[#This Row],[max h]]/260)</f>
        <v>43.46153846153846</v>
      </c>
      <c r="Y793" s="11" t="str">
        <f>IF(tblSalaries[[#This Row],[Years of Experience]]="",0,"0")</f>
        <v>0</v>
      </c>
      <c r="Z793"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793" s="11">
        <f>IF(tblSalaries[[#This Row],[Salary in USD]]&lt;1000,1,0)</f>
        <v>0</v>
      </c>
      <c r="AB793" s="11">
        <f>IF(AND(tblSalaries[[#This Row],[Salary in USD]]&gt;1000,tblSalaries[[#This Row],[Salary in USD]]&lt;2000),1,0)</f>
        <v>0</v>
      </c>
    </row>
    <row r="794" spans="2:28" ht="15" customHeight="1">
      <c r="B794" t="s">
        <v>2797</v>
      </c>
      <c r="C794" s="1">
        <v>41055.892118055555</v>
      </c>
      <c r="D794" s="4" t="s">
        <v>925</v>
      </c>
      <c r="E794">
        <v>900000</v>
      </c>
      <c r="F794" t="s">
        <v>585</v>
      </c>
      <c r="G794">
        <f>tblSalaries[[#This Row],[clean Salary (in local currency)]]*VLOOKUP(tblSalaries[[#This Row],[Currency]],tblXrate[],2,FALSE)</f>
        <v>109729.60187662003</v>
      </c>
      <c r="H794" t="s">
        <v>207</v>
      </c>
      <c r="I794" t="s">
        <v>20</v>
      </c>
      <c r="J794" t="s">
        <v>48</v>
      </c>
      <c r="K794" t="str">
        <f>VLOOKUP(tblSalaries[[#This Row],[Where do you work]],tblCountries[[Actual]:[Mapping]],2,FALSE)</f>
        <v>South Africa</v>
      </c>
      <c r="L794" t="s">
        <v>13</v>
      </c>
      <c r="M794">
        <v>40</v>
      </c>
      <c r="O794" s="10" t="str">
        <f>IF(ISERROR(FIND("1",tblSalaries[[#This Row],[How many hours of a day you work on Excel]])),"",1)</f>
        <v/>
      </c>
      <c r="P794" s="11" t="str">
        <f>IF(ISERROR(FIND("2",tblSalaries[[#This Row],[How many hours of a day you work on Excel]])),"",2)</f>
        <v/>
      </c>
      <c r="Q794" s="10" t="str">
        <f>IF(ISERROR(FIND("3",tblSalaries[[#This Row],[How many hours of a day you work on Excel]])),"",3)</f>
        <v/>
      </c>
      <c r="R794" s="10" t="str">
        <f>IF(ISERROR(FIND("4",tblSalaries[[#This Row],[How many hours of a day you work on Excel]])),"",4)</f>
        <v/>
      </c>
      <c r="S794" s="10" t="str">
        <f>IF(ISERROR(FIND("5",tblSalaries[[#This Row],[How many hours of a day you work on Excel]])),"",5)</f>
        <v/>
      </c>
      <c r="T794" s="10" t="str">
        <f>IF(ISERROR(FIND("6",tblSalaries[[#This Row],[How many hours of a day you work on Excel]])),"",6)</f>
        <v/>
      </c>
      <c r="U794" s="11" t="str">
        <f>IF(ISERROR(FIND("7",tblSalaries[[#This Row],[How many hours of a day you work on Excel]])),"",7)</f>
        <v/>
      </c>
      <c r="V794" s="11">
        <f>IF(ISERROR(FIND("8",tblSalaries[[#This Row],[How many hours of a day you work on Excel]])),"",8)</f>
        <v>8</v>
      </c>
      <c r="W794" s="11">
        <f>IF(MAX(tblSalaries[[#This Row],[1 hour]:[8 hours]])=0,#N/A,MAX(tblSalaries[[#This Row],[1 hour]:[8 hours]]))</f>
        <v>8</v>
      </c>
      <c r="X794" s="11">
        <f>IF(ISERROR(tblSalaries[[#This Row],[max h]]),1,tblSalaries[[#This Row],[Salary in USD]]/tblSalaries[[#This Row],[max h]]/260)</f>
        <v>52.754616286836551</v>
      </c>
      <c r="Y794" s="11" t="str">
        <f>IF(tblSalaries[[#This Row],[Years of Experience]]="",0,"0")</f>
        <v>0</v>
      </c>
      <c r="Z794"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794" s="11">
        <f>IF(tblSalaries[[#This Row],[Salary in USD]]&lt;1000,1,0)</f>
        <v>0</v>
      </c>
      <c r="AB794" s="11">
        <f>IF(AND(tblSalaries[[#This Row],[Salary in USD]]&gt;1000,tblSalaries[[#This Row],[Salary in USD]]&lt;2000),1,0)</f>
        <v>0</v>
      </c>
    </row>
    <row r="795" spans="2:28" ht="15" customHeight="1">
      <c r="B795" t="s">
        <v>2798</v>
      </c>
      <c r="C795" s="1">
        <v>41055.893761574072</v>
      </c>
      <c r="D795" s="4">
        <v>850000</v>
      </c>
      <c r="E795">
        <v>850000</v>
      </c>
      <c r="F795" t="s">
        <v>40</v>
      </c>
      <c r="G795">
        <f>tblSalaries[[#This Row],[clean Salary (in local currency)]]*VLOOKUP(tblSalaries[[#This Row],[Currency]],tblXrate[],2,FALSE)</f>
        <v>15136.729184326183</v>
      </c>
      <c r="H795" t="s">
        <v>926</v>
      </c>
      <c r="I795" t="s">
        <v>20</v>
      </c>
      <c r="J795" t="s">
        <v>8</v>
      </c>
      <c r="K795" t="str">
        <f>VLOOKUP(tblSalaries[[#This Row],[Where do you work]],tblCountries[[Actual]:[Mapping]],2,FALSE)</f>
        <v>India</v>
      </c>
      <c r="L795" t="s">
        <v>9</v>
      </c>
      <c r="M795">
        <v>2</v>
      </c>
      <c r="O795" s="10" t="str">
        <f>IF(ISERROR(FIND("1",tblSalaries[[#This Row],[How many hours of a day you work on Excel]])),"",1)</f>
        <v/>
      </c>
      <c r="P795" s="11" t="str">
        <f>IF(ISERROR(FIND("2",tblSalaries[[#This Row],[How many hours of a day you work on Excel]])),"",2)</f>
        <v/>
      </c>
      <c r="Q795" s="10" t="str">
        <f>IF(ISERROR(FIND("3",tblSalaries[[#This Row],[How many hours of a day you work on Excel]])),"",3)</f>
        <v/>
      </c>
      <c r="R795" s="10">
        <f>IF(ISERROR(FIND("4",tblSalaries[[#This Row],[How many hours of a day you work on Excel]])),"",4)</f>
        <v>4</v>
      </c>
      <c r="S795" s="10" t="str">
        <f>IF(ISERROR(FIND("5",tblSalaries[[#This Row],[How many hours of a day you work on Excel]])),"",5)</f>
        <v/>
      </c>
      <c r="T795" s="10">
        <f>IF(ISERROR(FIND("6",tblSalaries[[#This Row],[How many hours of a day you work on Excel]])),"",6)</f>
        <v>6</v>
      </c>
      <c r="U795" s="11" t="str">
        <f>IF(ISERROR(FIND("7",tblSalaries[[#This Row],[How many hours of a day you work on Excel]])),"",7)</f>
        <v/>
      </c>
      <c r="V795" s="11" t="str">
        <f>IF(ISERROR(FIND("8",tblSalaries[[#This Row],[How many hours of a day you work on Excel]])),"",8)</f>
        <v/>
      </c>
      <c r="W795" s="11">
        <f>IF(MAX(tblSalaries[[#This Row],[1 hour]:[8 hours]])=0,#N/A,MAX(tblSalaries[[#This Row],[1 hour]:[8 hours]]))</f>
        <v>6</v>
      </c>
      <c r="X795" s="11">
        <f>IF(ISERROR(tblSalaries[[#This Row],[max h]]),1,tblSalaries[[#This Row],[Salary in USD]]/tblSalaries[[#This Row],[max h]]/260)</f>
        <v>9.7030315284142183</v>
      </c>
      <c r="Y795" s="11" t="str">
        <f>IF(tblSalaries[[#This Row],[Years of Experience]]="",0,"0")</f>
        <v>0</v>
      </c>
      <c r="Z795"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1..3</v>
      </c>
      <c r="AA795" s="11">
        <f>IF(tblSalaries[[#This Row],[Salary in USD]]&lt;1000,1,0)</f>
        <v>0</v>
      </c>
      <c r="AB795" s="11">
        <f>IF(AND(tblSalaries[[#This Row],[Salary in USD]]&gt;1000,tblSalaries[[#This Row],[Salary in USD]]&lt;2000),1,0)</f>
        <v>0</v>
      </c>
    </row>
    <row r="796" spans="2:28" ht="15" customHeight="1">
      <c r="B796" t="s">
        <v>2799</v>
      </c>
      <c r="C796" s="1">
        <v>41055.893946759257</v>
      </c>
      <c r="D796" s="4">
        <v>85000</v>
      </c>
      <c r="E796">
        <v>85000</v>
      </c>
      <c r="F796" t="s">
        <v>6</v>
      </c>
      <c r="G796">
        <f>tblSalaries[[#This Row],[clean Salary (in local currency)]]*VLOOKUP(tblSalaries[[#This Row],[Currency]],tblXrate[],2,FALSE)</f>
        <v>85000</v>
      </c>
      <c r="H796" t="s">
        <v>927</v>
      </c>
      <c r="I796" t="s">
        <v>4001</v>
      </c>
      <c r="J796" t="s">
        <v>15</v>
      </c>
      <c r="K796" t="str">
        <f>VLOOKUP(tblSalaries[[#This Row],[Where do you work]],tblCountries[[Actual]:[Mapping]],2,FALSE)</f>
        <v>USA</v>
      </c>
      <c r="L796" t="s">
        <v>9</v>
      </c>
      <c r="M796">
        <v>15</v>
      </c>
      <c r="O796" s="10" t="str">
        <f>IF(ISERROR(FIND("1",tblSalaries[[#This Row],[How many hours of a day you work on Excel]])),"",1)</f>
        <v/>
      </c>
      <c r="P796" s="11" t="str">
        <f>IF(ISERROR(FIND("2",tblSalaries[[#This Row],[How many hours of a day you work on Excel]])),"",2)</f>
        <v/>
      </c>
      <c r="Q796" s="10" t="str">
        <f>IF(ISERROR(FIND("3",tblSalaries[[#This Row],[How many hours of a day you work on Excel]])),"",3)</f>
        <v/>
      </c>
      <c r="R796" s="10">
        <f>IF(ISERROR(FIND("4",tblSalaries[[#This Row],[How many hours of a day you work on Excel]])),"",4)</f>
        <v>4</v>
      </c>
      <c r="S796" s="10" t="str">
        <f>IF(ISERROR(FIND("5",tblSalaries[[#This Row],[How many hours of a day you work on Excel]])),"",5)</f>
        <v/>
      </c>
      <c r="T796" s="10">
        <f>IF(ISERROR(FIND("6",tblSalaries[[#This Row],[How many hours of a day you work on Excel]])),"",6)</f>
        <v>6</v>
      </c>
      <c r="U796" s="11" t="str">
        <f>IF(ISERROR(FIND("7",tblSalaries[[#This Row],[How many hours of a day you work on Excel]])),"",7)</f>
        <v/>
      </c>
      <c r="V796" s="11" t="str">
        <f>IF(ISERROR(FIND("8",tblSalaries[[#This Row],[How many hours of a day you work on Excel]])),"",8)</f>
        <v/>
      </c>
      <c r="W796" s="11">
        <f>IF(MAX(tblSalaries[[#This Row],[1 hour]:[8 hours]])=0,#N/A,MAX(tblSalaries[[#This Row],[1 hour]:[8 hours]]))</f>
        <v>6</v>
      </c>
      <c r="X796" s="11">
        <f>IF(ISERROR(tblSalaries[[#This Row],[max h]]),1,tblSalaries[[#This Row],[Salary in USD]]/tblSalaries[[#This Row],[max h]]/260)</f>
        <v>54.487179487179482</v>
      </c>
      <c r="Y796" s="11" t="str">
        <f>IF(tblSalaries[[#This Row],[Years of Experience]]="",0,"0")</f>
        <v>0</v>
      </c>
      <c r="Z796"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796" s="11">
        <f>IF(tblSalaries[[#This Row],[Salary in USD]]&lt;1000,1,0)</f>
        <v>0</v>
      </c>
      <c r="AB796" s="11">
        <f>IF(AND(tblSalaries[[#This Row],[Salary in USD]]&gt;1000,tblSalaries[[#This Row],[Salary in USD]]&lt;2000),1,0)</f>
        <v>0</v>
      </c>
    </row>
    <row r="797" spans="2:28" ht="15" customHeight="1">
      <c r="B797" t="s">
        <v>2800</v>
      </c>
      <c r="C797" s="1">
        <v>41055.903344907405</v>
      </c>
      <c r="D797" s="4" t="s">
        <v>928</v>
      </c>
      <c r="E797">
        <v>450000</v>
      </c>
      <c r="F797" t="s">
        <v>40</v>
      </c>
      <c r="G797">
        <f>tblSalaries[[#This Row],[clean Salary (in local currency)]]*VLOOKUP(tblSalaries[[#This Row],[Currency]],tblXrate[],2,FALSE)</f>
        <v>8013.5625093491553</v>
      </c>
      <c r="H797" t="s">
        <v>929</v>
      </c>
      <c r="I797" t="s">
        <v>52</v>
      </c>
      <c r="J797" t="s">
        <v>8</v>
      </c>
      <c r="K797" t="str">
        <f>VLOOKUP(tblSalaries[[#This Row],[Where do you work]],tblCountries[[Actual]:[Mapping]],2,FALSE)</f>
        <v>India</v>
      </c>
      <c r="L797" t="s">
        <v>9</v>
      </c>
      <c r="M797">
        <v>6</v>
      </c>
      <c r="O797" s="10" t="str">
        <f>IF(ISERROR(FIND("1",tblSalaries[[#This Row],[How many hours of a day you work on Excel]])),"",1)</f>
        <v/>
      </c>
      <c r="P797" s="11" t="str">
        <f>IF(ISERROR(FIND("2",tblSalaries[[#This Row],[How many hours of a day you work on Excel]])),"",2)</f>
        <v/>
      </c>
      <c r="Q797" s="10" t="str">
        <f>IF(ISERROR(FIND("3",tblSalaries[[#This Row],[How many hours of a day you work on Excel]])),"",3)</f>
        <v/>
      </c>
      <c r="R797" s="10">
        <f>IF(ISERROR(FIND("4",tblSalaries[[#This Row],[How many hours of a day you work on Excel]])),"",4)</f>
        <v>4</v>
      </c>
      <c r="S797" s="10" t="str">
        <f>IF(ISERROR(FIND("5",tblSalaries[[#This Row],[How many hours of a day you work on Excel]])),"",5)</f>
        <v/>
      </c>
      <c r="T797" s="10">
        <f>IF(ISERROR(FIND("6",tblSalaries[[#This Row],[How many hours of a day you work on Excel]])),"",6)</f>
        <v>6</v>
      </c>
      <c r="U797" s="11" t="str">
        <f>IF(ISERROR(FIND("7",tblSalaries[[#This Row],[How many hours of a day you work on Excel]])),"",7)</f>
        <v/>
      </c>
      <c r="V797" s="11" t="str">
        <f>IF(ISERROR(FIND("8",tblSalaries[[#This Row],[How many hours of a day you work on Excel]])),"",8)</f>
        <v/>
      </c>
      <c r="W797" s="11">
        <f>IF(MAX(tblSalaries[[#This Row],[1 hour]:[8 hours]])=0,#N/A,MAX(tblSalaries[[#This Row],[1 hour]:[8 hours]]))</f>
        <v>6</v>
      </c>
      <c r="X797" s="11">
        <f>IF(ISERROR(tblSalaries[[#This Row],[max h]]),1,tblSalaries[[#This Row],[Salary in USD]]/tblSalaries[[#This Row],[max h]]/260)</f>
        <v>5.1368990444545863</v>
      </c>
      <c r="Y797" s="11" t="str">
        <f>IF(tblSalaries[[#This Row],[Years of Experience]]="",0,"0")</f>
        <v>0</v>
      </c>
      <c r="Z797"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797" s="11">
        <f>IF(tblSalaries[[#This Row],[Salary in USD]]&lt;1000,1,0)</f>
        <v>0</v>
      </c>
      <c r="AB797" s="11">
        <f>IF(AND(tblSalaries[[#This Row],[Salary in USD]]&gt;1000,tblSalaries[[#This Row],[Salary in USD]]&lt;2000),1,0)</f>
        <v>0</v>
      </c>
    </row>
    <row r="798" spans="2:28" ht="15" customHeight="1">
      <c r="B798" t="s">
        <v>2801</v>
      </c>
      <c r="C798" s="1">
        <v>41055.905486111114</v>
      </c>
      <c r="D798" s="4">
        <v>48000</v>
      </c>
      <c r="E798">
        <v>48000</v>
      </c>
      <c r="F798" t="s">
        <v>6</v>
      </c>
      <c r="G798">
        <f>tblSalaries[[#This Row],[clean Salary (in local currency)]]*VLOOKUP(tblSalaries[[#This Row],[Currency]],tblXrate[],2,FALSE)</f>
        <v>48000</v>
      </c>
      <c r="H798" t="s">
        <v>930</v>
      </c>
      <c r="I798" t="s">
        <v>52</v>
      </c>
      <c r="J798" t="s">
        <v>15</v>
      </c>
      <c r="K798" t="str">
        <f>VLOOKUP(tblSalaries[[#This Row],[Where do you work]],tblCountries[[Actual]:[Mapping]],2,FALSE)</f>
        <v>USA</v>
      </c>
      <c r="L798" t="s">
        <v>18</v>
      </c>
      <c r="M798">
        <v>16</v>
      </c>
      <c r="O798" s="10" t="str">
        <f>IF(ISERROR(FIND("1",tblSalaries[[#This Row],[How many hours of a day you work on Excel]])),"",1)</f>
        <v/>
      </c>
      <c r="P798" s="11">
        <f>IF(ISERROR(FIND("2",tblSalaries[[#This Row],[How many hours of a day you work on Excel]])),"",2)</f>
        <v>2</v>
      </c>
      <c r="Q798" s="10">
        <f>IF(ISERROR(FIND("3",tblSalaries[[#This Row],[How many hours of a day you work on Excel]])),"",3)</f>
        <v>3</v>
      </c>
      <c r="R798" s="10" t="str">
        <f>IF(ISERROR(FIND("4",tblSalaries[[#This Row],[How many hours of a day you work on Excel]])),"",4)</f>
        <v/>
      </c>
      <c r="S798" s="10" t="str">
        <f>IF(ISERROR(FIND("5",tblSalaries[[#This Row],[How many hours of a day you work on Excel]])),"",5)</f>
        <v/>
      </c>
      <c r="T798" s="10" t="str">
        <f>IF(ISERROR(FIND("6",tblSalaries[[#This Row],[How many hours of a day you work on Excel]])),"",6)</f>
        <v/>
      </c>
      <c r="U798" s="11" t="str">
        <f>IF(ISERROR(FIND("7",tblSalaries[[#This Row],[How many hours of a day you work on Excel]])),"",7)</f>
        <v/>
      </c>
      <c r="V798" s="11" t="str">
        <f>IF(ISERROR(FIND("8",tblSalaries[[#This Row],[How many hours of a day you work on Excel]])),"",8)</f>
        <v/>
      </c>
      <c r="W798" s="11">
        <f>IF(MAX(tblSalaries[[#This Row],[1 hour]:[8 hours]])=0,#N/A,MAX(tblSalaries[[#This Row],[1 hour]:[8 hours]]))</f>
        <v>3</v>
      </c>
      <c r="X798" s="11">
        <f>IF(ISERROR(tblSalaries[[#This Row],[max h]]),1,tblSalaries[[#This Row],[Salary in USD]]/tblSalaries[[#This Row],[max h]]/260)</f>
        <v>61.53846153846154</v>
      </c>
      <c r="Y798" s="11" t="str">
        <f>IF(tblSalaries[[#This Row],[Years of Experience]]="",0,"0")</f>
        <v>0</v>
      </c>
      <c r="Z798"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798" s="11">
        <f>IF(tblSalaries[[#This Row],[Salary in USD]]&lt;1000,1,0)</f>
        <v>0</v>
      </c>
      <c r="AB798" s="11">
        <f>IF(AND(tblSalaries[[#This Row],[Salary in USD]]&gt;1000,tblSalaries[[#This Row],[Salary in USD]]&lt;2000),1,0)</f>
        <v>0</v>
      </c>
    </row>
    <row r="799" spans="2:28" ht="15" customHeight="1">
      <c r="B799" t="s">
        <v>2802</v>
      </c>
      <c r="C799" s="1">
        <v>41055.914305555554</v>
      </c>
      <c r="D799" s="4">
        <v>170000</v>
      </c>
      <c r="E799">
        <v>170000</v>
      </c>
      <c r="F799" t="s">
        <v>40</v>
      </c>
      <c r="G799">
        <f>tblSalaries[[#This Row],[clean Salary (in local currency)]]*VLOOKUP(tblSalaries[[#This Row],[Currency]],tblXrate[],2,FALSE)</f>
        <v>3027.3458368652364</v>
      </c>
      <c r="H799" t="s">
        <v>931</v>
      </c>
      <c r="I799" t="s">
        <v>3999</v>
      </c>
      <c r="J799" t="s">
        <v>8</v>
      </c>
      <c r="K799" t="str">
        <f>VLOOKUP(tblSalaries[[#This Row],[Where do you work]],tblCountries[[Actual]:[Mapping]],2,FALSE)</f>
        <v>India</v>
      </c>
      <c r="L799" t="s">
        <v>9</v>
      </c>
      <c r="M799">
        <v>2</v>
      </c>
      <c r="O799" s="10" t="str">
        <f>IF(ISERROR(FIND("1",tblSalaries[[#This Row],[How many hours of a day you work on Excel]])),"",1)</f>
        <v/>
      </c>
      <c r="P799" s="11" t="str">
        <f>IF(ISERROR(FIND("2",tblSalaries[[#This Row],[How many hours of a day you work on Excel]])),"",2)</f>
        <v/>
      </c>
      <c r="Q799" s="10" t="str">
        <f>IF(ISERROR(FIND("3",tblSalaries[[#This Row],[How many hours of a day you work on Excel]])),"",3)</f>
        <v/>
      </c>
      <c r="R799" s="10">
        <f>IF(ISERROR(FIND("4",tblSalaries[[#This Row],[How many hours of a day you work on Excel]])),"",4)</f>
        <v>4</v>
      </c>
      <c r="S799" s="10" t="str">
        <f>IF(ISERROR(FIND("5",tblSalaries[[#This Row],[How many hours of a day you work on Excel]])),"",5)</f>
        <v/>
      </c>
      <c r="T799" s="10">
        <f>IF(ISERROR(FIND("6",tblSalaries[[#This Row],[How many hours of a day you work on Excel]])),"",6)</f>
        <v>6</v>
      </c>
      <c r="U799" s="11" t="str">
        <f>IF(ISERROR(FIND("7",tblSalaries[[#This Row],[How many hours of a day you work on Excel]])),"",7)</f>
        <v/>
      </c>
      <c r="V799" s="11" t="str">
        <f>IF(ISERROR(FIND("8",tblSalaries[[#This Row],[How many hours of a day you work on Excel]])),"",8)</f>
        <v/>
      </c>
      <c r="W799" s="11">
        <f>IF(MAX(tblSalaries[[#This Row],[1 hour]:[8 hours]])=0,#N/A,MAX(tblSalaries[[#This Row],[1 hour]:[8 hours]]))</f>
        <v>6</v>
      </c>
      <c r="X799" s="11">
        <f>IF(ISERROR(tblSalaries[[#This Row],[max h]]),1,tblSalaries[[#This Row],[Salary in USD]]/tblSalaries[[#This Row],[max h]]/260)</f>
        <v>1.9406063056828438</v>
      </c>
      <c r="Y799" s="11" t="str">
        <f>IF(tblSalaries[[#This Row],[Years of Experience]]="",0,"0")</f>
        <v>0</v>
      </c>
      <c r="Z799"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1..3</v>
      </c>
      <c r="AA799" s="11">
        <f>IF(tblSalaries[[#This Row],[Salary in USD]]&lt;1000,1,0)</f>
        <v>0</v>
      </c>
      <c r="AB799" s="11">
        <f>IF(AND(tblSalaries[[#This Row],[Salary in USD]]&gt;1000,tblSalaries[[#This Row],[Salary in USD]]&lt;2000),1,0)</f>
        <v>0</v>
      </c>
    </row>
    <row r="800" spans="2:28" ht="15" customHeight="1">
      <c r="B800" t="s">
        <v>2803</v>
      </c>
      <c r="C800" s="1">
        <v>41055.914456018516</v>
      </c>
      <c r="D800" s="4">
        <v>13100</v>
      </c>
      <c r="E800">
        <v>13100</v>
      </c>
      <c r="F800" t="s">
        <v>6</v>
      </c>
      <c r="G800">
        <f>tblSalaries[[#This Row],[clean Salary (in local currency)]]*VLOOKUP(tblSalaries[[#This Row],[Currency]],tblXrate[],2,FALSE)</f>
        <v>13100</v>
      </c>
      <c r="H800" t="s">
        <v>932</v>
      </c>
      <c r="I800" t="s">
        <v>310</v>
      </c>
      <c r="J800" t="s">
        <v>8</v>
      </c>
      <c r="K800" t="str">
        <f>VLOOKUP(tblSalaries[[#This Row],[Where do you work]],tblCountries[[Actual]:[Mapping]],2,FALSE)</f>
        <v>India</v>
      </c>
      <c r="L800" t="s">
        <v>18</v>
      </c>
      <c r="M800">
        <v>5</v>
      </c>
      <c r="O800" s="10" t="str">
        <f>IF(ISERROR(FIND("1",tblSalaries[[#This Row],[How many hours of a day you work on Excel]])),"",1)</f>
        <v/>
      </c>
      <c r="P800" s="11">
        <f>IF(ISERROR(FIND("2",tblSalaries[[#This Row],[How many hours of a day you work on Excel]])),"",2)</f>
        <v>2</v>
      </c>
      <c r="Q800" s="10">
        <f>IF(ISERROR(FIND("3",tblSalaries[[#This Row],[How many hours of a day you work on Excel]])),"",3)</f>
        <v>3</v>
      </c>
      <c r="R800" s="10" t="str">
        <f>IF(ISERROR(FIND("4",tblSalaries[[#This Row],[How many hours of a day you work on Excel]])),"",4)</f>
        <v/>
      </c>
      <c r="S800" s="10" t="str">
        <f>IF(ISERROR(FIND("5",tblSalaries[[#This Row],[How many hours of a day you work on Excel]])),"",5)</f>
        <v/>
      </c>
      <c r="T800" s="10" t="str">
        <f>IF(ISERROR(FIND("6",tblSalaries[[#This Row],[How many hours of a day you work on Excel]])),"",6)</f>
        <v/>
      </c>
      <c r="U800" s="11" t="str">
        <f>IF(ISERROR(FIND("7",tblSalaries[[#This Row],[How many hours of a day you work on Excel]])),"",7)</f>
        <v/>
      </c>
      <c r="V800" s="11" t="str">
        <f>IF(ISERROR(FIND("8",tblSalaries[[#This Row],[How many hours of a day you work on Excel]])),"",8)</f>
        <v/>
      </c>
      <c r="W800" s="11">
        <f>IF(MAX(tblSalaries[[#This Row],[1 hour]:[8 hours]])=0,#N/A,MAX(tblSalaries[[#This Row],[1 hour]:[8 hours]]))</f>
        <v>3</v>
      </c>
      <c r="X800" s="11">
        <f>IF(ISERROR(tblSalaries[[#This Row],[max h]]),1,tblSalaries[[#This Row],[Salary in USD]]/tblSalaries[[#This Row],[max h]]/260)</f>
        <v>16.794871794871796</v>
      </c>
      <c r="Y800" s="11" t="str">
        <f>IF(tblSalaries[[#This Row],[Years of Experience]]="",0,"0")</f>
        <v>0</v>
      </c>
      <c r="Z800"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800" s="11">
        <f>IF(tblSalaries[[#This Row],[Salary in USD]]&lt;1000,1,0)</f>
        <v>0</v>
      </c>
      <c r="AB800" s="11">
        <f>IF(AND(tblSalaries[[#This Row],[Salary in USD]]&gt;1000,tblSalaries[[#This Row],[Salary in USD]]&lt;2000),1,0)</f>
        <v>0</v>
      </c>
    </row>
    <row r="801" spans="2:28" ht="15" customHeight="1">
      <c r="B801" t="s">
        <v>2804</v>
      </c>
      <c r="C801" s="1">
        <v>41055.918668981481</v>
      </c>
      <c r="D801" s="4">
        <v>5000</v>
      </c>
      <c r="E801">
        <v>60000</v>
      </c>
      <c r="F801" t="s">
        <v>6</v>
      </c>
      <c r="G801">
        <f>tblSalaries[[#This Row],[clean Salary (in local currency)]]*VLOOKUP(tblSalaries[[#This Row],[Currency]],tblXrate[],2,FALSE)</f>
        <v>60000</v>
      </c>
      <c r="H801" t="s">
        <v>815</v>
      </c>
      <c r="I801" t="s">
        <v>52</v>
      </c>
      <c r="J801" t="s">
        <v>179</v>
      </c>
      <c r="K801" t="str">
        <f>VLOOKUP(tblSalaries[[#This Row],[Where do you work]],tblCountries[[Actual]:[Mapping]],2,FALSE)</f>
        <v>UAE</v>
      </c>
      <c r="L801" t="s">
        <v>18</v>
      </c>
      <c r="M801">
        <v>15</v>
      </c>
      <c r="O801" s="10" t="str">
        <f>IF(ISERROR(FIND("1",tblSalaries[[#This Row],[How many hours of a day you work on Excel]])),"",1)</f>
        <v/>
      </c>
      <c r="P801" s="11">
        <f>IF(ISERROR(FIND("2",tblSalaries[[#This Row],[How many hours of a day you work on Excel]])),"",2)</f>
        <v>2</v>
      </c>
      <c r="Q801" s="10">
        <f>IF(ISERROR(FIND("3",tblSalaries[[#This Row],[How many hours of a day you work on Excel]])),"",3)</f>
        <v>3</v>
      </c>
      <c r="R801" s="10" t="str">
        <f>IF(ISERROR(FIND("4",tblSalaries[[#This Row],[How many hours of a day you work on Excel]])),"",4)</f>
        <v/>
      </c>
      <c r="S801" s="10" t="str">
        <f>IF(ISERROR(FIND("5",tblSalaries[[#This Row],[How many hours of a day you work on Excel]])),"",5)</f>
        <v/>
      </c>
      <c r="T801" s="10" t="str">
        <f>IF(ISERROR(FIND("6",tblSalaries[[#This Row],[How many hours of a day you work on Excel]])),"",6)</f>
        <v/>
      </c>
      <c r="U801" s="11" t="str">
        <f>IF(ISERROR(FIND("7",tblSalaries[[#This Row],[How many hours of a day you work on Excel]])),"",7)</f>
        <v/>
      </c>
      <c r="V801" s="11" t="str">
        <f>IF(ISERROR(FIND("8",tblSalaries[[#This Row],[How many hours of a day you work on Excel]])),"",8)</f>
        <v/>
      </c>
      <c r="W801" s="11">
        <f>IF(MAX(tblSalaries[[#This Row],[1 hour]:[8 hours]])=0,#N/A,MAX(tblSalaries[[#This Row],[1 hour]:[8 hours]]))</f>
        <v>3</v>
      </c>
      <c r="X801" s="11">
        <f>IF(ISERROR(tblSalaries[[#This Row],[max h]]),1,tblSalaries[[#This Row],[Salary in USD]]/tblSalaries[[#This Row],[max h]]/260)</f>
        <v>76.92307692307692</v>
      </c>
      <c r="Y801" s="11" t="str">
        <f>IF(tblSalaries[[#This Row],[Years of Experience]]="",0,"0")</f>
        <v>0</v>
      </c>
      <c r="Z801"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801" s="11">
        <f>IF(tblSalaries[[#This Row],[Salary in USD]]&lt;1000,1,0)</f>
        <v>0</v>
      </c>
      <c r="AB801" s="11">
        <f>IF(AND(tblSalaries[[#This Row],[Salary in USD]]&gt;1000,tblSalaries[[#This Row],[Salary in USD]]&lt;2000),1,0)</f>
        <v>0</v>
      </c>
    </row>
    <row r="802" spans="2:28" ht="15" customHeight="1">
      <c r="B802" t="s">
        <v>2805</v>
      </c>
      <c r="C802" s="1">
        <v>41055.921979166669</v>
      </c>
      <c r="D802" s="4" t="s">
        <v>933</v>
      </c>
      <c r="E802">
        <v>24000</v>
      </c>
      <c r="F802" t="s">
        <v>6</v>
      </c>
      <c r="G802">
        <f>tblSalaries[[#This Row],[clean Salary (in local currency)]]*VLOOKUP(tblSalaries[[#This Row],[Currency]],tblXrate[],2,FALSE)</f>
        <v>24000</v>
      </c>
      <c r="H802" t="s">
        <v>934</v>
      </c>
      <c r="I802" t="s">
        <v>52</v>
      </c>
      <c r="J802" t="s">
        <v>935</v>
      </c>
      <c r="K802" t="str">
        <f>VLOOKUP(tblSalaries[[#This Row],[Where do you work]],tblCountries[[Actual]:[Mapping]],2,FALSE)</f>
        <v>Croatia</v>
      </c>
      <c r="L802" t="s">
        <v>18</v>
      </c>
      <c r="M802">
        <v>5</v>
      </c>
      <c r="O802" s="10" t="str">
        <f>IF(ISERROR(FIND("1",tblSalaries[[#This Row],[How many hours of a day you work on Excel]])),"",1)</f>
        <v/>
      </c>
      <c r="P802" s="11">
        <f>IF(ISERROR(FIND("2",tblSalaries[[#This Row],[How many hours of a day you work on Excel]])),"",2)</f>
        <v>2</v>
      </c>
      <c r="Q802" s="10">
        <f>IF(ISERROR(FIND("3",tblSalaries[[#This Row],[How many hours of a day you work on Excel]])),"",3)</f>
        <v>3</v>
      </c>
      <c r="R802" s="10" t="str">
        <f>IF(ISERROR(FIND("4",tblSalaries[[#This Row],[How many hours of a day you work on Excel]])),"",4)</f>
        <v/>
      </c>
      <c r="S802" s="10" t="str">
        <f>IF(ISERROR(FIND("5",tblSalaries[[#This Row],[How many hours of a day you work on Excel]])),"",5)</f>
        <v/>
      </c>
      <c r="T802" s="10" t="str">
        <f>IF(ISERROR(FIND("6",tblSalaries[[#This Row],[How many hours of a day you work on Excel]])),"",6)</f>
        <v/>
      </c>
      <c r="U802" s="11" t="str">
        <f>IF(ISERROR(FIND("7",tblSalaries[[#This Row],[How many hours of a day you work on Excel]])),"",7)</f>
        <v/>
      </c>
      <c r="V802" s="11" t="str">
        <f>IF(ISERROR(FIND("8",tblSalaries[[#This Row],[How many hours of a day you work on Excel]])),"",8)</f>
        <v/>
      </c>
      <c r="W802" s="11">
        <f>IF(MAX(tblSalaries[[#This Row],[1 hour]:[8 hours]])=0,#N/A,MAX(tblSalaries[[#This Row],[1 hour]:[8 hours]]))</f>
        <v>3</v>
      </c>
      <c r="X802" s="11">
        <f>IF(ISERROR(tblSalaries[[#This Row],[max h]]),1,tblSalaries[[#This Row],[Salary in USD]]/tblSalaries[[#This Row],[max h]]/260)</f>
        <v>30.76923076923077</v>
      </c>
      <c r="Y802" s="11" t="str">
        <f>IF(tblSalaries[[#This Row],[Years of Experience]]="",0,"0")</f>
        <v>0</v>
      </c>
      <c r="Z802"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802" s="11">
        <f>IF(tblSalaries[[#This Row],[Salary in USD]]&lt;1000,1,0)</f>
        <v>0</v>
      </c>
      <c r="AB802" s="11">
        <f>IF(AND(tblSalaries[[#This Row],[Salary in USD]]&gt;1000,tblSalaries[[#This Row],[Salary in USD]]&lt;2000),1,0)</f>
        <v>0</v>
      </c>
    </row>
    <row r="803" spans="2:28" ht="15" customHeight="1">
      <c r="B803" t="s">
        <v>2806</v>
      </c>
      <c r="C803" s="1">
        <v>41055.92287037037</v>
      </c>
      <c r="D803" s="4" t="s">
        <v>936</v>
      </c>
      <c r="E803">
        <v>240000</v>
      </c>
      <c r="F803" t="s">
        <v>40</v>
      </c>
      <c r="G803">
        <f>tblSalaries[[#This Row],[clean Salary (in local currency)]]*VLOOKUP(tblSalaries[[#This Row],[Currency]],tblXrate[],2,FALSE)</f>
        <v>4273.9000049862161</v>
      </c>
      <c r="H803" t="s">
        <v>755</v>
      </c>
      <c r="I803" t="s">
        <v>52</v>
      </c>
      <c r="J803" t="s">
        <v>8</v>
      </c>
      <c r="K803" t="str">
        <f>VLOOKUP(tblSalaries[[#This Row],[Where do you work]],tblCountries[[Actual]:[Mapping]],2,FALSE)</f>
        <v>India</v>
      </c>
      <c r="L803" t="s">
        <v>18</v>
      </c>
      <c r="M803">
        <v>3</v>
      </c>
      <c r="O803" s="10" t="str">
        <f>IF(ISERROR(FIND("1",tblSalaries[[#This Row],[How many hours of a day you work on Excel]])),"",1)</f>
        <v/>
      </c>
      <c r="P803" s="11">
        <f>IF(ISERROR(FIND("2",tblSalaries[[#This Row],[How many hours of a day you work on Excel]])),"",2)</f>
        <v>2</v>
      </c>
      <c r="Q803" s="10">
        <f>IF(ISERROR(FIND("3",tblSalaries[[#This Row],[How many hours of a day you work on Excel]])),"",3)</f>
        <v>3</v>
      </c>
      <c r="R803" s="10" t="str">
        <f>IF(ISERROR(FIND("4",tblSalaries[[#This Row],[How many hours of a day you work on Excel]])),"",4)</f>
        <v/>
      </c>
      <c r="S803" s="10" t="str">
        <f>IF(ISERROR(FIND("5",tblSalaries[[#This Row],[How many hours of a day you work on Excel]])),"",5)</f>
        <v/>
      </c>
      <c r="T803" s="10" t="str">
        <f>IF(ISERROR(FIND("6",tblSalaries[[#This Row],[How many hours of a day you work on Excel]])),"",6)</f>
        <v/>
      </c>
      <c r="U803" s="11" t="str">
        <f>IF(ISERROR(FIND("7",tblSalaries[[#This Row],[How many hours of a day you work on Excel]])),"",7)</f>
        <v/>
      </c>
      <c r="V803" s="11" t="str">
        <f>IF(ISERROR(FIND("8",tblSalaries[[#This Row],[How many hours of a day you work on Excel]])),"",8)</f>
        <v/>
      </c>
      <c r="W803" s="11">
        <f>IF(MAX(tblSalaries[[#This Row],[1 hour]:[8 hours]])=0,#N/A,MAX(tblSalaries[[#This Row],[1 hour]:[8 hours]]))</f>
        <v>3</v>
      </c>
      <c r="X803" s="11">
        <f>IF(ISERROR(tblSalaries[[#This Row],[max h]]),1,tblSalaries[[#This Row],[Salary in USD]]/tblSalaries[[#This Row],[max h]]/260)</f>
        <v>5.4793589807515595</v>
      </c>
      <c r="Y803" s="11" t="str">
        <f>IF(tblSalaries[[#This Row],[Years of Experience]]="",0,"0")</f>
        <v>0</v>
      </c>
      <c r="Z803"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1..3</v>
      </c>
      <c r="AA803" s="11">
        <f>IF(tblSalaries[[#This Row],[Salary in USD]]&lt;1000,1,0)</f>
        <v>0</v>
      </c>
      <c r="AB803" s="11">
        <f>IF(AND(tblSalaries[[#This Row],[Salary in USD]]&gt;1000,tblSalaries[[#This Row],[Salary in USD]]&lt;2000),1,0)</f>
        <v>0</v>
      </c>
    </row>
    <row r="804" spans="2:28" ht="15" customHeight="1">
      <c r="B804" t="s">
        <v>2807</v>
      </c>
      <c r="C804" s="1">
        <v>41055.927893518521</v>
      </c>
      <c r="D804" s="4" t="s">
        <v>937</v>
      </c>
      <c r="E804">
        <v>650000</v>
      </c>
      <c r="F804" t="s">
        <v>40</v>
      </c>
      <c r="G804">
        <f>tblSalaries[[#This Row],[clean Salary (in local currency)]]*VLOOKUP(tblSalaries[[#This Row],[Currency]],tblXrate[],2,FALSE)</f>
        <v>11575.14584683767</v>
      </c>
      <c r="H804" t="s">
        <v>938</v>
      </c>
      <c r="I804" t="s">
        <v>52</v>
      </c>
      <c r="J804" t="s">
        <v>8</v>
      </c>
      <c r="K804" t="str">
        <f>VLOOKUP(tblSalaries[[#This Row],[Where do you work]],tblCountries[[Actual]:[Mapping]],2,FALSE)</f>
        <v>India</v>
      </c>
      <c r="L804" t="s">
        <v>18</v>
      </c>
      <c r="M804">
        <v>5</v>
      </c>
      <c r="O804" s="10" t="str">
        <f>IF(ISERROR(FIND("1",tblSalaries[[#This Row],[How many hours of a day you work on Excel]])),"",1)</f>
        <v/>
      </c>
      <c r="P804" s="11">
        <f>IF(ISERROR(FIND("2",tblSalaries[[#This Row],[How many hours of a day you work on Excel]])),"",2)</f>
        <v>2</v>
      </c>
      <c r="Q804" s="10">
        <f>IF(ISERROR(FIND("3",tblSalaries[[#This Row],[How many hours of a day you work on Excel]])),"",3)</f>
        <v>3</v>
      </c>
      <c r="R804" s="10" t="str">
        <f>IF(ISERROR(FIND("4",tblSalaries[[#This Row],[How many hours of a day you work on Excel]])),"",4)</f>
        <v/>
      </c>
      <c r="S804" s="10" t="str">
        <f>IF(ISERROR(FIND("5",tblSalaries[[#This Row],[How many hours of a day you work on Excel]])),"",5)</f>
        <v/>
      </c>
      <c r="T804" s="10" t="str">
        <f>IF(ISERROR(FIND("6",tblSalaries[[#This Row],[How many hours of a day you work on Excel]])),"",6)</f>
        <v/>
      </c>
      <c r="U804" s="11" t="str">
        <f>IF(ISERROR(FIND("7",tblSalaries[[#This Row],[How many hours of a day you work on Excel]])),"",7)</f>
        <v/>
      </c>
      <c r="V804" s="11" t="str">
        <f>IF(ISERROR(FIND("8",tblSalaries[[#This Row],[How many hours of a day you work on Excel]])),"",8)</f>
        <v/>
      </c>
      <c r="W804" s="11">
        <f>IF(MAX(tblSalaries[[#This Row],[1 hour]:[8 hours]])=0,#N/A,MAX(tblSalaries[[#This Row],[1 hour]:[8 hours]]))</f>
        <v>3</v>
      </c>
      <c r="X804" s="11">
        <f>IF(ISERROR(tblSalaries[[#This Row],[max h]]),1,tblSalaries[[#This Row],[Salary in USD]]/tblSalaries[[#This Row],[max h]]/260)</f>
        <v>14.839930572868807</v>
      </c>
      <c r="Y804" s="11" t="str">
        <f>IF(tblSalaries[[#This Row],[Years of Experience]]="",0,"0")</f>
        <v>0</v>
      </c>
      <c r="Z804"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804" s="11">
        <f>IF(tblSalaries[[#This Row],[Salary in USD]]&lt;1000,1,0)</f>
        <v>0</v>
      </c>
      <c r="AB804" s="11">
        <f>IF(AND(tblSalaries[[#This Row],[Salary in USD]]&gt;1000,tblSalaries[[#This Row],[Salary in USD]]&lt;2000),1,0)</f>
        <v>0</v>
      </c>
    </row>
    <row r="805" spans="2:28" ht="15" customHeight="1">
      <c r="B805" t="s">
        <v>2808</v>
      </c>
      <c r="C805" s="1">
        <v>41055.932615740741</v>
      </c>
      <c r="D805" s="4">
        <v>95000</v>
      </c>
      <c r="E805">
        <v>95000</v>
      </c>
      <c r="F805" t="s">
        <v>6</v>
      </c>
      <c r="G805">
        <f>tblSalaries[[#This Row],[clean Salary (in local currency)]]*VLOOKUP(tblSalaries[[#This Row],[Currency]],tblXrate[],2,FALSE)</f>
        <v>95000</v>
      </c>
      <c r="H805" t="s">
        <v>207</v>
      </c>
      <c r="I805" t="s">
        <v>20</v>
      </c>
      <c r="J805" t="s">
        <v>15</v>
      </c>
      <c r="K805" t="str">
        <f>VLOOKUP(tblSalaries[[#This Row],[Where do you work]],tblCountries[[Actual]:[Mapping]],2,FALSE)</f>
        <v>USA</v>
      </c>
      <c r="L805" t="s">
        <v>18</v>
      </c>
      <c r="M805">
        <v>13</v>
      </c>
      <c r="O805" s="10" t="str">
        <f>IF(ISERROR(FIND("1",tblSalaries[[#This Row],[How many hours of a day you work on Excel]])),"",1)</f>
        <v/>
      </c>
      <c r="P805" s="11">
        <f>IF(ISERROR(FIND("2",tblSalaries[[#This Row],[How many hours of a day you work on Excel]])),"",2)</f>
        <v>2</v>
      </c>
      <c r="Q805" s="10">
        <f>IF(ISERROR(FIND("3",tblSalaries[[#This Row],[How many hours of a day you work on Excel]])),"",3)</f>
        <v>3</v>
      </c>
      <c r="R805" s="10" t="str">
        <f>IF(ISERROR(FIND("4",tblSalaries[[#This Row],[How many hours of a day you work on Excel]])),"",4)</f>
        <v/>
      </c>
      <c r="S805" s="10" t="str">
        <f>IF(ISERROR(FIND("5",tblSalaries[[#This Row],[How many hours of a day you work on Excel]])),"",5)</f>
        <v/>
      </c>
      <c r="T805" s="10" t="str">
        <f>IF(ISERROR(FIND("6",tblSalaries[[#This Row],[How many hours of a day you work on Excel]])),"",6)</f>
        <v/>
      </c>
      <c r="U805" s="11" t="str">
        <f>IF(ISERROR(FIND("7",tblSalaries[[#This Row],[How many hours of a day you work on Excel]])),"",7)</f>
        <v/>
      </c>
      <c r="V805" s="11" t="str">
        <f>IF(ISERROR(FIND("8",tblSalaries[[#This Row],[How many hours of a day you work on Excel]])),"",8)</f>
        <v/>
      </c>
      <c r="W805" s="11">
        <f>IF(MAX(tblSalaries[[#This Row],[1 hour]:[8 hours]])=0,#N/A,MAX(tblSalaries[[#This Row],[1 hour]:[8 hours]]))</f>
        <v>3</v>
      </c>
      <c r="X805" s="11">
        <f>IF(ISERROR(tblSalaries[[#This Row],[max h]]),1,tblSalaries[[#This Row],[Salary in USD]]/tblSalaries[[#This Row],[max h]]/260)</f>
        <v>121.7948717948718</v>
      </c>
      <c r="Y805" s="11" t="str">
        <f>IF(tblSalaries[[#This Row],[Years of Experience]]="",0,"0")</f>
        <v>0</v>
      </c>
      <c r="Z805"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805" s="11">
        <f>IF(tblSalaries[[#This Row],[Salary in USD]]&lt;1000,1,0)</f>
        <v>0</v>
      </c>
      <c r="AB805" s="11">
        <f>IF(AND(tblSalaries[[#This Row],[Salary in USD]]&gt;1000,tblSalaries[[#This Row],[Salary in USD]]&lt;2000),1,0)</f>
        <v>0</v>
      </c>
    </row>
    <row r="806" spans="2:28" ht="15" customHeight="1">
      <c r="B806" t="s">
        <v>2809</v>
      </c>
      <c r="C806" s="1">
        <v>41055.933078703703</v>
      </c>
      <c r="D806" s="4">
        <v>516000</v>
      </c>
      <c r="E806">
        <v>516000</v>
      </c>
      <c r="F806" t="s">
        <v>40</v>
      </c>
      <c r="G806">
        <f>tblSalaries[[#This Row],[clean Salary (in local currency)]]*VLOOKUP(tblSalaries[[#This Row],[Currency]],tblXrate[],2,FALSE)</f>
        <v>9188.8850107203652</v>
      </c>
      <c r="H806" t="s">
        <v>939</v>
      </c>
      <c r="I806" t="s">
        <v>52</v>
      </c>
      <c r="J806" t="s">
        <v>8</v>
      </c>
      <c r="K806" t="str">
        <f>VLOOKUP(tblSalaries[[#This Row],[Where do you work]],tblCountries[[Actual]:[Mapping]],2,FALSE)</f>
        <v>India</v>
      </c>
      <c r="L806" t="s">
        <v>9</v>
      </c>
      <c r="M806">
        <v>0</v>
      </c>
      <c r="O806" s="10" t="str">
        <f>IF(ISERROR(FIND("1",tblSalaries[[#This Row],[How many hours of a day you work on Excel]])),"",1)</f>
        <v/>
      </c>
      <c r="P806" s="11" t="str">
        <f>IF(ISERROR(FIND("2",tblSalaries[[#This Row],[How many hours of a day you work on Excel]])),"",2)</f>
        <v/>
      </c>
      <c r="Q806" s="10" t="str">
        <f>IF(ISERROR(FIND("3",tblSalaries[[#This Row],[How many hours of a day you work on Excel]])),"",3)</f>
        <v/>
      </c>
      <c r="R806" s="10">
        <f>IF(ISERROR(FIND("4",tblSalaries[[#This Row],[How many hours of a day you work on Excel]])),"",4)</f>
        <v>4</v>
      </c>
      <c r="S806" s="10" t="str">
        <f>IF(ISERROR(FIND("5",tblSalaries[[#This Row],[How many hours of a day you work on Excel]])),"",5)</f>
        <v/>
      </c>
      <c r="T806" s="10">
        <f>IF(ISERROR(FIND("6",tblSalaries[[#This Row],[How many hours of a day you work on Excel]])),"",6)</f>
        <v>6</v>
      </c>
      <c r="U806" s="11" t="str">
        <f>IF(ISERROR(FIND("7",tblSalaries[[#This Row],[How many hours of a day you work on Excel]])),"",7)</f>
        <v/>
      </c>
      <c r="V806" s="11" t="str">
        <f>IF(ISERROR(FIND("8",tblSalaries[[#This Row],[How many hours of a day you work on Excel]])),"",8)</f>
        <v/>
      </c>
      <c r="W806" s="11">
        <f>IF(MAX(tblSalaries[[#This Row],[1 hour]:[8 hours]])=0,#N/A,MAX(tblSalaries[[#This Row],[1 hour]:[8 hours]]))</f>
        <v>6</v>
      </c>
      <c r="X806" s="11">
        <f>IF(ISERROR(tblSalaries[[#This Row],[max h]]),1,tblSalaries[[#This Row],[Salary in USD]]/tblSalaries[[#This Row],[max h]]/260)</f>
        <v>5.8903109043079267</v>
      </c>
      <c r="Y806" s="11" t="str">
        <f>IF(tblSalaries[[#This Row],[Years of Experience]]="",0,"0")</f>
        <v>0</v>
      </c>
      <c r="Z806"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806" s="11">
        <f>IF(tblSalaries[[#This Row],[Salary in USD]]&lt;1000,1,0)</f>
        <v>0</v>
      </c>
      <c r="AB806" s="11">
        <f>IF(AND(tblSalaries[[#This Row],[Salary in USD]]&gt;1000,tblSalaries[[#This Row],[Salary in USD]]&lt;2000),1,0)</f>
        <v>0</v>
      </c>
    </row>
    <row r="807" spans="2:28" ht="15" customHeight="1">
      <c r="B807" t="s">
        <v>2810</v>
      </c>
      <c r="C807" s="1">
        <v>41055.936990740738</v>
      </c>
      <c r="D807" s="4" t="s">
        <v>940</v>
      </c>
      <c r="E807">
        <v>504000</v>
      </c>
      <c r="F807" t="s">
        <v>40</v>
      </c>
      <c r="G807">
        <f>tblSalaries[[#This Row],[clean Salary (in local currency)]]*VLOOKUP(tblSalaries[[#This Row],[Currency]],tblXrate[],2,FALSE)</f>
        <v>8975.1900104710548</v>
      </c>
      <c r="H807" t="s">
        <v>941</v>
      </c>
      <c r="I807" t="s">
        <v>52</v>
      </c>
      <c r="J807" t="s">
        <v>8</v>
      </c>
      <c r="K807" t="str">
        <f>VLOOKUP(tblSalaries[[#This Row],[Where do you work]],tblCountries[[Actual]:[Mapping]],2,FALSE)</f>
        <v>India</v>
      </c>
      <c r="L807" t="s">
        <v>13</v>
      </c>
      <c r="M807">
        <v>3</v>
      </c>
      <c r="O807" s="10" t="str">
        <f>IF(ISERROR(FIND("1",tblSalaries[[#This Row],[How many hours of a day you work on Excel]])),"",1)</f>
        <v/>
      </c>
      <c r="P807" s="11" t="str">
        <f>IF(ISERROR(FIND("2",tblSalaries[[#This Row],[How many hours of a day you work on Excel]])),"",2)</f>
        <v/>
      </c>
      <c r="Q807" s="10" t="str">
        <f>IF(ISERROR(FIND("3",tblSalaries[[#This Row],[How many hours of a day you work on Excel]])),"",3)</f>
        <v/>
      </c>
      <c r="R807" s="10" t="str">
        <f>IF(ISERROR(FIND("4",tblSalaries[[#This Row],[How many hours of a day you work on Excel]])),"",4)</f>
        <v/>
      </c>
      <c r="S807" s="10" t="str">
        <f>IF(ISERROR(FIND("5",tblSalaries[[#This Row],[How many hours of a day you work on Excel]])),"",5)</f>
        <v/>
      </c>
      <c r="T807" s="10" t="str">
        <f>IF(ISERROR(FIND("6",tblSalaries[[#This Row],[How many hours of a day you work on Excel]])),"",6)</f>
        <v/>
      </c>
      <c r="U807" s="11" t="str">
        <f>IF(ISERROR(FIND("7",tblSalaries[[#This Row],[How many hours of a day you work on Excel]])),"",7)</f>
        <v/>
      </c>
      <c r="V807" s="11">
        <f>IF(ISERROR(FIND("8",tblSalaries[[#This Row],[How many hours of a day you work on Excel]])),"",8)</f>
        <v>8</v>
      </c>
      <c r="W807" s="11">
        <f>IF(MAX(tblSalaries[[#This Row],[1 hour]:[8 hours]])=0,#N/A,MAX(tblSalaries[[#This Row],[1 hour]:[8 hours]]))</f>
        <v>8</v>
      </c>
      <c r="X807" s="11">
        <f>IF(ISERROR(tblSalaries[[#This Row],[max h]]),1,tblSalaries[[#This Row],[Salary in USD]]/tblSalaries[[#This Row],[max h]]/260)</f>
        <v>4.3149951973418537</v>
      </c>
      <c r="Y807" s="11" t="str">
        <f>IF(tblSalaries[[#This Row],[Years of Experience]]="",0,"0")</f>
        <v>0</v>
      </c>
      <c r="Z807"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1..3</v>
      </c>
      <c r="AA807" s="11">
        <f>IF(tblSalaries[[#This Row],[Salary in USD]]&lt;1000,1,0)</f>
        <v>0</v>
      </c>
      <c r="AB807" s="11">
        <f>IF(AND(tblSalaries[[#This Row],[Salary in USD]]&gt;1000,tblSalaries[[#This Row],[Salary in USD]]&lt;2000),1,0)</f>
        <v>0</v>
      </c>
    </row>
    <row r="808" spans="2:28" ht="15" customHeight="1">
      <c r="B808" t="s">
        <v>2811</v>
      </c>
      <c r="C808" s="1">
        <v>41055.937048611115</v>
      </c>
      <c r="D808" s="4">
        <v>144000</v>
      </c>
      <c r="E808">
        <v>144000</v>
      </c>
      <c r="F808" t="s">
        <v>40</v>
      </c>
      <c r="G808">
        <f>tblSalaries[[#This Row],[clean Salary (in local currency)]]*VLOOKUP(tblSalaries[[#This Row],[Currency]],tblXrate[],2,FALSE)</f>
        <v>2564.3400029917298</v>
      </c>
      <c r="H808" t="s">
        <v>942</v>
      </c>
      <c r="I808" t="s">
        <v>20</v>
      </c>
      <c r="J808" t="s">
        <v>8</v>
      </c>
      <c r="K808" t="str">
        <f>VLOOKUP(tblSalaries[[#This Row],[Where do you work]],tblCountries[[Actual]:[Mapping]],2,FALSE)</f>
        <v>India</v>
      </c>
      <c r="L808" t="s">
        <v>13</v>
      </c>
      <c r="M808">
        <v>1</v>
      </c>
      <c r="O808" s="10" t="str">
        <f>IF(ISERROR(FIND("1",tblSalaries[[#This Row],[How many hours of a day you work on Excel]])),"",1)</f>
        <v/>
      </c>
      <c r="P808" s="11" t="str">
        <f>IF(ISERROR(FIND("2",tblSalaries[[#This Row],[How many hours of a day you work on Excel]])),"",2)</f>
        <v/>
      </c>
      <c r="Q808" s="10" t="str">
        <f>IF(ISERROR(FIND("3",tblSalaries[[#This Row],[How many hours of a day you work on Excel]])),"",3)</f>
        <v/>
      </c>
      <c r="R808" s="10" t="str">
        <f>IF(ISERROR(FIND("4",tblSalaries[[#This Row],[How many hours of a day you work on Excel]])),"",4)</f>
        <v/>
      </c>
      <c r="S808" s="10" t="str">
        <f>IF(ISERROR(FIND("5",tblSalaries[[#This Row],[How many hours of a day you work on Excel]])),"",5)</f>
        <v/>
      </c>
      <c r="T808" s="10" t="str">
        <f>IF(ISERROR(FIND("6",tblSalaries[[#This Row],[How many hours of a day you work on Excel]])),"",6)</f>
        <v/>
      </c>
      <c r="U808" s="11" t="str">
        <f>IF(ISERROR(FIND("7",tblSalaries[[#This Row],[How many hours of a day you work on Excel]])),"",7)</f>
        <v/>
      </c>
      <c r="V808" s="11">
        <f>IF(ISERROR(FIND("8",tblSalaries[[#This Row],[How many hours of a day you work on Excel]])),"",8)</f>
        <v>8</v>
      </c>
      <c r="W808" s="11">
        <f>IF(MAX(tblSalaries[[#This Row],[1 hour]:[8 hours]])=0,#N/A,MAX(tblSalaries[[#This Row],[1 hour]:[8 hours]]))</f>
        <v>8</v>
      </c>
      <c r="X808" s="11">
        <f>IF(ISERROR(tblSalaries[[#This Row],[max h]]),1,tblSalaries[[#This Row],[Salary in USD]]/tblSalaries[[#This Row],[max h]]/260)</f>
        <v>1.2328557706691008</v>
      </c>
      <c r="Y808" s="11" t="str">
        <f>IF(tblSalaries[[#This Row],[Years of Experience]]="",0,"0")</f>
        <v>0</v>
      </c>
      <c r="Z808"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0..1</v>
      </c>
      <c r="AA808" s="11">
        <f>IF(tblSalaries[[#This Row],[Salary in USD]]&lt;1000,1,0)</f>
        <v>0</v>
      </c>
      <c r="AB808" s="11">
        <f>IF(AND(tblSalaries[[#This Row],[Salary in USD]]&gt;1000,tblSalaries[[#This Row],[Salary in USD]]&lt;2000),1,0)</f>
        <v>0</v>
      </c>
    </row>
    <row r="809" spans="2:28" ht="15" customHeight="1">
      <c r="B809" t="s">
        <v>2812</v>
      </c>
      <c r="C809" s="1">
        <v>41055.946655092594</v>
      </c>
      <c r="D809" s="4" t="s">
        <v>943</v>
      </c>
      <c r="E809">
        <v>55000</v>
      </c>
      <c r="F809" t="s">
        <v>69</v>
      </c>
      <c r="G809">
        <f>tblSalaries[[#This Row],[clean Salary (in local currency)]]*VLOOKUP(tblSalaries[[#This Row],[Currency]],tblXrate[],2,FALSE)</f>
        <v>86689.804963700633</v>
      </c>
      <c r="H809" t="s">
        <v>944</v>
      </c>
      <c r="I809" t="s">
        <v>488</v>
      </c>
      <c r="J809" t="s">
        <v>71</v>
      </c>
      <c r="K809" t="str">
        <f>VLOOKUP(tblSalaries[[#This Row],[Where do you work]],tblCountries[[Actual]:[Mapping]],2,FALSE)</f>
        <v>UK</v>
      </c>
      <c r="L809" t="s">
        <v>9</v>
      </c>
      <c r="M809">
        <v>12</v>
      </c>
      <c r="O809" s="10" t="str">
        <f>IF(ISERROR(FIND("1",tblSalaries[[#This Row],[How many hours of a day you work on Excel]])),"",1)</f>
        <v/>
      </c>
      <c r="P809" s="11" t="str">
        <f>IF(ISERROR(FIND("2",tblSalaries[[#This Row],[How many hours of a day you work on Excel]])),"",2)</f>
        <v/>
      </c>
      <c r="Q809" s="10" t="str">
        <f>IF(ISERROR(FIND("3",tblSalaries[[#This Row],[How many hours of a day you work on Excel]])),"",3)</f>
        <v/>
      </c>
      <c r="R809" s="10">
        <f>IF(ISERROR(FIND("4",tblSalaries[[#This Row],[How many hours of a day you work on Excel]])),"",4)</f>
        <v>4</v>
      </c>
      <c r="S809" s="10" t="str">
        <f>IF(ISERROR(FIND("5",tblSalaries[[#This Row],[How many hours of a day you work on Excel]])),"",5)</f>
        <v/>
      </c>
      <c r="T809" s="10">
        <f>IF(ISERROR(FIND("6",tblSalaries[[#This Row],[How many hours of a day you work on Excel]])),"",6)</f>
        <v>6</v>
      </c>
      <c r="U809" s="11" t="str">
        <f>IF(ISERROR(FIND("7",tblSalaries[[#This Row],[How many hours of a day you work on Excel]])),"",7)</f>
        <v/>
      </c>
      <c r="V809" s="11" t="str">
        <f>IF(ISERROR(FIND("8",tblSalaries[[#This Row],[How many hours of a day you work on Excel]])),"",8)</f>
        <v/>
      </c>
      <c r="W809" s="11">
        <f>IF(MAX(tblSalaries[[#This Row],[1 hour]:[8 hours]])=0,#N/A,MAX(tblSalaries[[#This Row],[1 hour]:[8 hours]]))</f>
        <v>6</v>
      </c>
      <c r="X809" s="11">
        <f>IF(ISERROR(tblSalaries[[#This Row],[max h]]),1,tblSalaries[[#This Row],[Salary in USD]]/tblSalaries[[#This Row],[max h]]/260)</f>
        <v>55.570387797243995</v>
      </c>
      <c r="Y809" s="11" t="str">
        <f>IF(tblSalaries[[#This Row],[Years of Experience]]="",0,"0")</f>
        <v>0</v>
      </c>
      <c r="Z809"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809" s="11">
        <f>IF(tblSalaries[[#This Row],[Salary in USD]]&lt;1000,1,0)</f>
        <v>0</v>
      </c>
      <c r="AB809" s="11">
        <f>IF(AND(tblSalaries[[#This Row],[Salary in USD]]&gt;1000,tblSalaries[[#This Row],[Salary in USD]]&lt;2000),1,0)</f>
        <v>0</v>
      </c>
    </row>
    <row r="810" spans="2:28" ht="15" customHeight="1">
      <c r="B810" t="s">
        <v>2813</v>
      </c>
      <c r="C810" s="1">
        <v>41055.946666666663</v>
      </c>
      <c r="D810" s="4">
        <v>15500</v>
      </c>
      <c r="E810">
        <v>15500</v>
      </c>
      <c r="F810" t="s">
        <v>6</v>
      </c>
      <c r="G810">
        <f>tblSalaries[[#This Row],[clean Salary (in local currency)]]*VLOOKUP(tblSalaries[[#This Row],[Currency]],tblXrate[],2,FALSE)</f>
        <v>15500</v>
      </c>
      <c r="H810" t="s">
        <v>279</v>
      </c>
      <c r="I810" t="s">
        <v>279</v>
      </c>
      <c r="J810" t="s">
        <v>8</v>
      </c>
      <c r="K810" t="str">
        <f>VLOOKUP(tblSalaries[[#This Row],[Where do you work]],tblCountries[[Actual]:[Mapping]],2,FALSE)</f>
        <v>India</v>
      </c>
      <c r="L810" t="s">
        <v>25</v>
      </c>
      <c r="M810">
        <v>3</v>
      </c>
      <c r="O810" s="10">
        <f>IF(ISERROR(FIND("1",tblSalaries[[#This Row],[How many hours of a day you work on Excel]])),"",1)</f>
        <v>1</v>
      </c>
      <c r="P810" s="11">
        <f>IF(ISERROR(FIND("2",tblSalaries[[#This Row],[How many hours of a day you work on Excel]])),"",2)</f>
        <v>2</v>
      </c>
      <c r="Q810" s="10" t="str">
        <f>IF(ISERROR(FIND("3",tblSalaries[[#This Row],[How many hours of a day you work on Excel]])),"",3)</f>
        <v/>
      </c>
      <c r="R810" s="10" t="str">
        <f>IF(ISERROR(FIND("4",tblSalaries[[#This Row],[How many hours of a day you work on Excel]])),"",4)</f>
        <v/>
      </c>
      <c r="S810" s="10" t="str">
        <f>IF(ISERROR(FIND("5",tblSalaries[[#This Row],[How many hours of a day you work on Excel]])),"",5)</f>
        <v/>
      </c>
      <c r="T810" s="10" t="str">
        <f>IF(ISERROR(FIND("6",tblSalaries[[#This Row],[How many hours of a day you work on Excel]])),"",6)</f>
        <v/>
      </c>
      <c r="U810" s="11" t="str">
        <f>IF(ISERROR(FIND("7",tblSalaries[[#This Row],[How many hours of a day you work on Excel]])),"",7)</f>
        <v/>
      </c>
      <c r="V810" s="11" t="str">
        <f>IF(ISERROR(FIND("8",tblSalaries[[#This Row],[How many hours of a day you work on Excel]])),"",8)</f>
        <v/>
      </c>
      <c r="W810" s="11">
        <f>IF(MAX(tblSalaries[[#This Row],[1 hour]:[8 hours]])=0,#N/A,MAX(tblSalaries[[#This Row],[1 hour]:[8 hours]]))</f>
        <v>2</v>
      </c>
      <c r="X810" s="11">
        <f>IF(ISERROR(tblSalaries[[#This Row],[max h]]),1,tblSalaries[[#This Row],[Salary in USD]]/tblSalaries[[#This Row],[max h]]/260)</f>
        <v>29.807692307692307</v>
      </c>
      <c r="Y810" s="11" t="str">
        <f>IF(tblSalaries[[#This Row],[Years of Experience]]="",0,"0")</f>
        <v>0</v>
      </c>
      <c r="Z810"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1..3</v>
      </c>
      <c r="AA810" s="11">
        <f>IF(tblSalaries[[#This Row],[Salary in USD]]&lt;1000,1,0)</f>
        <v>0</v>
      </c>
      <c r="AB810" s="11">
        <f>IF(AND(tblSalaries[[#This Row],[Salary in USD]]&gt;1000,tblSalaries[[#This Row],[Salary in USD]]&lt;2000),1,0)</f>
        <v>0</v>
      </c>
    </row>
    <row r="811" spans="2:28" ht="15" customHeight="1">
      <c r="B811" t="s">
        <v>2814</v>
      </c>
      <c r="C811" s="1">
        <v>41055.948078703703</v>
      </c>
      <c r="D811" s="4" t="s">
        <v>945</v>
      </c>
      <c r="E811">
        <v>300000</v>
      </c>
      <c r="F811" t="s">
        <v>3900</v>
      </c>
      <c r="G811">
        <f>tblSalaries[[#This Row],[clean Salary (in local currency)]]*VLOOKUP(tblSalaries[[#This Row],[Currency]],tblXrate[],2,FALSE)</f>
        <v>148284.35006969364</v>
      </c>
      <c r="H811" t="s">
        <v>946</v>
      </c>
      <c r="I811" t="s">
        <v>20</v>
      </c>
      <c r="J811" t="s">
        <v>143</v>
      </c>
      <c r="K811" t="str">
        <f>VLOOKUP(tblSalaries[[#This Row],[Where do you work]],tblCountries[[Actual]:[Mapping]],2,FALSE)</f>
        <v>Brazil</v>
      </c>
      <c r="L811" t="s">
        <v>13</v>
      </c>
      <c r="M811">
        <v>3</v>
      </c>
      <c r="O811" s="10" t="str">
        <f>IF(ISERROR(FIND("1",tblSalaries[[#This Row],[How many hours of a day you work on Excel]])),"",1)</f>
        <v/>
      </c>
      <c r="P811" s="11" t="str">
        <f>IF(ISERROR(FIND("2",tblSalaries[[#This Row],[How many hours of a day you work on Excel]])),"",2)</f>
        <v/>
      </c>
      <c r="Q811" s="10" t="str">
        <f>IF(ISERROR(FIND("3",tblSalaries[[#This Row],[How many hours of a day you work on Excel]])),"",3)</f>
        <v/>
      </c>
      <c r="R811" s="10" t="str">
        <f>IF(ISERROR(FIND("4",tblSalaries[[#This Row],[How many hours of a day you work on Excel]])),"",4)</f>
        <v/>
      </c>
      <c r="S811" s="10" t="str">
        <f>IF(ISERROR(FIND("5",tblSalaries[[#This Row],[How many hours of a day you work on Excel]])),"",5)</f>
        <v/>
      </c>
      <c r="T811" s="10" t="str">
        <f>IF(ISERROR(FIND("6",tblSalaries[[#This Row],[How many hours of a day you work on Excel]])),"",6)</f>
        <v/>
      </c>
      <c r="U811" s="11" t="str">
        <f>IF(ISERROR(FIND("7",tblSalaries[[#This Row],[How many hours of a day you work on Excel]])),"",7)</f>
        <v/>
      </c>
      <c r="V811" s="11">
        <f>IF(ISERROR(FIND("8",tblSalaries[[#This Row],[How many hours of a day you work on Excel]])),"",8)</f>
        <v>8</v>
      </c>
      <c r="W811" s="11">
        <f>IF(MAX(tblSalaries[[#This Row],[1 hour]:[8 hours]])=0,#N/A,MAX(tblSalaries[[#This Row],[1 hour]:[8 hours]]))</f>
        <v>8</v>
      </c>
      <c r="X811" s="11">
        <f>IF(ISERROR(tblSalaries[[#This Row],[max h]]),1,tblSalaries[[#This Row],[Salary in USD]]/tblSalaries[[#This Row],[max h]]/260)</f>
        <v>71.290552918121946</v>
      </c>
      <c r="Y811" s="11" t="str">
        <f>IF(tblSalaries[[#This Row],[Years of Experience]]="",0,"0")</f>
        <v>0</v>
      </c>
      <c r="Z811"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1..3</v>
      </c>
      <c r="AA811" s="11">
        <f>IF(tblSalaries[[#This Row],[Salary in USD]]&lt;1000,1,0)</f>
        <v>0</v>
      </c>
      <c r="AB811" s="11">
        <f>IF(AND(tblSalaries[[#This Row],[Salary in USD]]&gt;1000,tblSalaries[[#This Row],[Salary in USD]]&lt;2000),1,0)</f>
        <v>0</v>
      </c>
    </row>
    <row r="812" spans="2:28" ht="15" customHeight="1">
      <c r="B812" t="s">
        <v>2815</v>
      </c>
      <c r="C812" s="1">
        <v>41055.950127314813</v>
      </c>
      <c r="D812" s="4">
        <v>600000</v>
      </c>
      <c r="E812">
        <v>600000</v>
      </c>
      <c r="F812" t="s">
        <v>40</v>
      </c>
      <c r="G812">
        <f>tblSalaries[[#This Row],[clean Salary (in local currency)]]*VLOOKUP(tblSalaries[[#This Row],[Currency]],tblXrate[],2,FALSE)</f>
        <v>10684.750012465542</v>
      </c>
      <c r="H812" t="s">
        <v>855</v>
      </c>
      <c r="I812" t="s">
        <v>20</v>
      </c>
      <c r="J812" t="s">
        <v>8</v>
      </c>
      <c r="K812" t="str">
        <f>VLOOKUP(tblSalaries[[#This Row],[Where do you work]],tblCountries[[Actual]:[Mapping]],2,FALSE)</f>
        <v>India</v>
      </c>
      <c r="L812" t="s">
        <v>13</v>
      </c>
      <c r="M812">
        <v>5</v>
      </c>
      <c r="O812" s="10" t="str">
        <f>IF(ISERROR(FIND("1",tblSalaries[[#This Row],[How many hours of a day you work on Excel]])),"",1)</f>
        <v/>
      </c>
      <c r="P812" s="11" t="str">
        <f>IF(ISERROR(FIND("2",tblSalaries[[#This Row],[How many hours of a day you work on Excel]])),"",2)</f>
        <v/>
      </c>
      <c r="Q812" s="10" t="str">
        <f>IF(ISERROR(FIND("3",tblSalaries[[#This Row],[How many hours of a day you work on Excel]])),"",3)</f>
        <v/>
      </c>
      <c r="R812" s="10" t="str">
        <f>IF(ISERROR(FIND("4",tblSalaries[[#This Row],[How many hours of a day you work on Excel]])),"",4)</f>
        <v/>
      </c>
      <c r="S812" s="10" t="str">
        <f>IF(ISERROR(FIND("5",tblSalaries[[#This Row],[How many hours of a day you work on Excel]])),"",5)</f>
        <v/>
      </c>
      <c r="T812" s="10" t="str">
        <f>IF(ISERROR(FIND("6",tblSalaries[[#This Row],[How many hours of a day you work on Excel]])),"",6)</f>
        <v/>
      </c>
      <c r="U812" s="11" t="str">
        <f>IF(ISERROR(FIND("7",tblSalaries[[#This Row],[How many hours of a day you work on Excel]])),"",7)</f>
        <v/>
      </c>
      <c r="V812" s="11">
        <f>IF(ISERROR(FIND("8",tblSalaries[[#This Row],[How many hours of a day you work on Excel]])),"",8)</f>
        <v>8</v>
      </c>
      <c r="W812" s="11">
        <f>IF(MAX(tblSalaries[[#This Row],[1 hour]:[8 hours]])=0,#N/A,MAX(tblSalaries[[#This Row],[1 hour]:[8 hours]]))</f>
        <v>8</v>
      </c>
      <c r="X812" s="11">
        <f>IF(ISERROR(tblSalaries[[#This Row],[max h]]),1,tblSalaries[[#This Row],[Salary in USD]]/tblSalaries[[#This Row],[max h]]/260)</f>
        <v>5.1368990444545872</v>
      </c>
      <c r="Y812" s="11" t="str">
        <f>IF(tblSalaries[[#This Row],[Years of Experience]]="",0,"0")</f>
        <v>0</v>
      </c>
      <c r="Z812"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812" s="11">
        <f>IF(tblSalaries[[#This Row],[Salary in USD]]&lt;1000,1,0)</f>
        <v>0</v>
      </c>
      <c r="AB812" s="11">
        <f>IF(AND(tblSalaries[[#This Row],[Salary in USD]]&gt;1000,tblSalaries[[#This Row],[Salary in USD]]&lt;2000),1,0)</f>
        <v>0</v>
      </c>
    </row>
    <row r="813" spans="2:28" ht="15" customHeight="1">
      <c r="B813" t="s">
        <v>2816</v>
      </c>
      <c r="C813" s="1">
        <v>41055.95108796296</v>
      </c>
      <c r="D813" s="4">
        <v>75000</v>
      </c>
      <c r="E813">
        <v>75000</v>
      </c>
      <c r="F813" t="s">
        <v>6</v>
      </c>
      <c r="G813">
        <f>tblSalaries[[#This Row],[clean Salary (in local currency)]]*VLOOKUP(tblSalaries[[#This Row],[Currency]],tblXrate[],2,FALSE)</f>
        <v>75000</v>
      </c>
      <c r="H813" t="s">
        <v>947</v>
      </c>
      <c r="I813" t="s">
        <v>20</v>
      </c>
      <c r="J813" t="s">
        <v>15</v>
      </c>
      <c r="K813" t="str">
        <f>VLOOKUP(tblSalaries[[#This Row],[Where do you work]],tblCountries[[Actual]:[Mapping]],2,FALSE)</f>
        <v>USA</v>
      </c>
      <c r="L813" t="s">
        <v>18</v>
      </c>
      <c r="M813">
        <v>27</v>
      </c>
      <c r="O813" s="10" t="str">
        <f>IF(ISERROR(FIND("1",tblSalaries[[#This Row],[How many hours of a day you work on Excel]])),"",1)</f>
        <v/>
      </c>
      <c r="P813" s="11">
        <f>IF(ISERROR(FIND("2",tblSalaries[[#This Row],[How many hours of a day you work on Excel]])),"",2)</f>
        <v>2</v>
      </c>
      <c r="Q813" s="10">
        <f>IF(ISERROR(FIND("3",tblSalaries[[#This Row],[How many hours of a day you work on Excel]])),"",3)</f>
        <v>3</v>
      </c>
      <c r="R813" s="10" t="str">
        <f>IF(ISERROR(FIND("4",tblSalaries[[#This Row],[How many hours of a day you work on Excel]])),"",4)</f>
        <v/>
      </c>
      <c r="S813" s="10" t="str">
        <f>IF(ISERROR(FIND("5",tblSalaries[[#This Row],[How many hours of a day you work on Excel]])),"",5)</f>
        <v/>
      </c>
      <c r="T813" s="10" t="str">
        <f>IF(ISERROR(FIND("6",tblSalaries[[#This Row],[How many hours of a day you work on Excel]])),"",6)</f>
        <v/>
      </c>
      <c r="U813" s="11" t="str">
        <f>IF(ISERROR(FIND("7",tblSalaries[[#This Row],[How many hours of a day you work on Excel]])),"",7)</f>
        <v/>
      </c>
      <c r="V813" s="11" t="str">
        <f>IF(ISERROR(FIND("8",tblSalaries[[#This Row],[How many hours of a day you work on Excel]])),"",8)</f>
        <v/>
      </c>
      <c r="W813" s="11">
        <f>IF(MAX(tblSalaries[[#This Row],[1 hour]:[8 hours]])=0,#N/A,MAX(tblSalaries[[#This Row],[1 hour]:[8 hours]]))</f>
        <v>3</v>
      </c>
      <c r="X813" s="11">
        <f>IF(ISERROR(tblSalaries[[#This Row],[max h]]),1,tblSalaries[[#This Row],[Salary in USD]]/tblSalaries[[#This Row],[max h]]/260)</f>
        <v>96.15384615384616</v>
      </c>
      <c r="Y813" s="11" t="str">
        <f>IF(tblSalaries[[#This Row],[Years of Experience]]="",0,"0")</f>
        <v>0</v>
      </c>
      <c r="Z813"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813" s="11">
        <f>IF(tblSalaries[[#This Row],[Salary in USD]]&lt;1000,1,0)</f>
        <v>0</v>
      </c>
      <c r="AB813" s="11">
        <f>IF(AND(tblSalaries[[#This Row],[Salary in USD]]&gt;1000,tblSalaries[[#This Row],[Salary in USD]]&lt;2000),1,0)</f>
        <v>0</v>
      </c>
    </row>
    <row r="814" spans="2:28" ht="15" customHeight="1">
      <c r="B814" t="s">
        <v>2817</v>
      </c>
      <c r="C814" s="1">
        <v>41055.953877314816</v>
      </c>
      <c r="D814" s="4" t="s">
        <v>948</v>
      </c>
      <c r="E814">
        <v>12000</v>
      </c>
      <c r="F814" t="s">
        <v>6</v>
      </c>
      <c r="G814">
        <f>tblSalaries[[#This Row],[clean Salary (in local currency)]]*VLOOKUP(tblSalaries[[#This Row],[Currency]],tblXrate[],2,FALSE)</f>
        <v>12000</v>
      </c>
      <c r="H814" t="s">
        <v>949</v>
      </c>
      <c r="I814" t="s">
        <v>52</v>
      </c>
      <c r="J814" t="s">
        <v>27</v>
      </c>
      <c r="K814" t="str">
        <f>VLOOKUP(tblSalaries[[#This Row],[Where do you work]],tblCountries[[Actual]:[Mapping]],2,FALSE)</f>
        <v>Ukraine</v>
      </c>
      <c r="L814" t="s">
        <v>9</v>
      </c>
      <c r="M814">
        <v>5</v>
      </c>
      <c r="O814" s="10" t="str">
        <f>IF(ISERROR(FIND("1",tblSalaries[[#This Row],[How many hours of a day you work on Excel]])),"",1)</f>
        <v/>
      </c>
      <c r="P814" s="11" t="str">
        <f>IF(ISERROR(FIND("2",tblSalaries[[#This Row],[How many hours of a day you work on Excel]])),"",2)</f>
        <v/>
      </c>
      <c r="Q814" s="10" t="str">
        <f>IF(ISERROR(FIND("3",tblSalaries[[#This Row],[How many hours of a day you work on Excel]])),"",3)</f>
        <v/>
      </c>
      <c r="R814" s="10">
        <f>IF(ISERROR(FIND("4",tblSalaries[[#This Row],[How many hours of a day you work on Excel]])),"",4)</f>
        <v>4</v>
      </c>
      <c r="S814" s="10" t="str">
        <f>IF(ISERROR(FIND("5",tblSalaries[[#This Row],[How many hours of a day you work on Excel]])),"",5)</f>
        <v/>
      </c>
      <c r="T814" s="10">
        <f>IF(ISERROR(FIND("6",tblSalaries[[#This Row],[How many hours of a day you work on Excel]])),"",6)</f>
        <v>6</v>
      </c>
      <c r="U814" s="11" t="str">
        <f>IF(ISERROR(FIND("7",tblSalaries[[#This Row],[How many hours of a day you work on Excel]])),"",7)</f>
        <v/>
      </c>
      <c r="V814" s="11" t="str">
        <f>IF(ISERROR(FIND("8",tblSalaries[[#This Row],[How many hours of a day you work on Excel]])),"",8)</f>
        <v/>
      </c>
      <c r="W814" s="11">
        <f>IF(MAX(tblSalaries[[#This Row],[1 hour]:[8 hours]])=0,#N/A,MAX(tblSalaries[[#This Row],[1 hour]:[8 hours]]))</f>
        <v>6</v>
      </c>
      <c r="X814" s="11">
        <f>IF(ISERROR(tblSalaries[[#This Row],[max h]]),1,tblSalaries[[#This Row],[Salary in USD]]/tblSalaries[[#This Row],[max h]]/260)</f>
        <v>7.6923076923076925</v>
      </c>
      <c r="Y814" s="11" t="str">
        <f>IF(tblSalaries[[#This Row],[Years of Experience]]="",0,"0")</f>
        <v>0</v>
      </c>
      <c r="Z814"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814" s="11">
        <f>IF(tblSalaries[[#This Row],[Salary in USD]]&lt;1000,1,0)</f>
        <v>0</v>
      </c>
      <c r="AB814" s="11">
        <f>IF(AND(tblSalaries[[#This Row],[Salary in USD]]&gt;1000,tblSalaries[[#This Row],[Salary in USD]]&lt;2000),1,0)</f>
        <v>0</v>
      </c>
    </row>
    <row r="815" spans="2:28" ht="15" customHeight="1">
      <c r="B815" t="s">
        <v>2818</v>
      </c>
      <c r="C815" s="1">
        <v>41055.959722222222</v>
      </c>
      <c r="D815" s="4" t="s">
        <v>950</v>
      </c>
      <c r="E815">
        <v>1700000</v>
      </c>
      <c r="F815" t="s">
        <v>40</v>
      </c>
      <c r="G815">
        <f>tblSalaries[[#This Row],[clean Salary (in local currency)]]*VLOOKUP(tblSalaries[[#This Row],[Currency]],tblXrate[],2,FALSE)</f>
        <v>30273.458368652366</v>
      </c>
      <c r="H815" t="s">
        <v>951</v>
      </c>
      <c r="I815" t="s">
        <v>52</v>
      </c>
      <c r="J815" t="s">
        <v>8</v>
      </c>
      <c r="K815" t="str">
        <f>VLOOKUP(tblSalaries[[#This Row],[Where do you work]],tblCountries[[Actual]:[Mapping]],2,FALSE)</f>
        <v>India</v>
      </c>
      <c r="L815" t="s">
        <v>13</v>
      </c>
      <c r="M815">
        <v>1.1000000000000001</v>
      </c>
      <c r="O815" s="10" t="str">
        <f>IF(ISERROR(FIND("1",tblSalaries[[#This Row],[How many hours of a day you work on Excel]])),"",1)</f>
        <v/>
      </c>
      <c r="P815" s="11" t="str">
        <f>IF(ISERROR(FIND("2",tblSalaries[[#This Row],[How many hours of a day you work on Excel]])),"",2)</f>
        <v/>
      </c>
      <c r="Q815" s="10" t="str">
        <f>IF(ISERROR(FIND("3",tblSalaries[[#This Row],[How many hours of a day you work on Excel]])),"",3)</f>
        <v/>
      </c>
      <c r="R815" s="10" t="str">
        <f>IF(ISERROR(FIND("4",tblSalaries[[#This Row],[How many hours of a day you work on Excel]])),"",4)</f>
        <v/>
      </c>
      <c r="S815" s="10" t="str">
        <f>IF(ISERROR(FIND("5",tblSalaries[[#This Row],[How many hours of a day you work on Excel]])),"",5)</f>
        <v/>
      </c>
      <c r="T815" s="10" t="str">
        <f>IF(ISERROR(FIND("6",tblSalaries[[#This Row],[How many hours of a day you work on Excel]])),"",6)</f>
        <v/>
      </c>
      <c r="U815" s="11" t="str">
        <f>IF(ISERROR(FIND("7",tblSalaries[[#This Row],[How many hours of a day you work on Excel]])),"",7)</f>
        <v/>
      </c>
      <c r="V815" s="11">
        <f>IF(ISERROR(FIND("8",tblSalaries[[#This Row],[How many hours of a day you work on Excel]])),"",8)</f>
        <v>8</v>
      </c>
      <c r="W815" s="11">
        <f>IF(MAX(tblSalaries[[#This Row],[1 hour]:[8 hours]])=0,#N/A,MAX(tblSalaries[[#This Row],[1 hour]:[8 hours]]))</f>
        <v>8</v>
      </c>
      <c r="X815" s="11">
        <f>IF(ISERROR(tblSalaries[[#This Row],[max h]]),1,tblSalaries[[#This Row],[Salary in USD]]/tblSalaries[[#This Row],[max h]]/260)</f>
        <v>14.554547292621329</v>
      </c>
      <c r="Y815" s="11" t="str">
        <f>IF(tblSalaries[[#This Row],[Years of Experience]]="",0,"0")</f>
        <v>0</v>
      </c>
      <c r="Z815"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1..3</v>
      </c>
      <c r="AA815" s="11">
        <f>IF(tblSalaries[[#This Row],[Salary in USD]]&lt;1000,1,0)</f>
        <v>0</v>
      </c>
      <c r="AB815" s="11">
        <f>IF(AND(tblSalaries[[#This Row],[Salary in USD]]&gt;1000,tblSalaries[[#This Row],[Salary in USD]]&lt;2000),1,0)</f>
        <v>0</v>
      </c>
    </row>
    <row r="816" spans="2:28" ht="15" customHeight="1">
      <c r="B816" t="s">
        <v>2819</v>
      </c>
      <c r="C816" s="1">
        <v>41055.960659722223</v>
      </c>
      <c r="D816" s="4" t="s">
        <v>952</v>
      </c>
      <c r="E816">
        <v>30000</v>
      </c>
      <c r="F816" t="s">
        <v>6</v>
      </c>
      <c r="G816">
        <f>tblSalaries[[#This Row],[clean Salary (in local currency)]]*VLOOKUP(tblSalaries[[#This Row],[Currency]],tblXrate[],2,FALSE)</f>
        <v>30000</v>
      </c>
      <c r="H816" t="s">
        <v>953</v>
      </c>
      <c r="I816" t="s">
        <v>488</v>
      </c>
      <c r="J816" t="s">
        <v>954</v>
      </c>
      <c r="K816" t="str">
        <f>VLOOKUP(tblSalaries[[#This Row],[Where do you work]],tblCountries[[Actual]:[Mapping]],2,FALSE)</f>
        <v>Indonesia</v>
      </c>
      <c r="L816" t="s">
        <v>9</v>
      </c>
      <c r="M816">
        <v>7</v>
      </c>
      <c r="O816" s="10" t="str">
        <f>IF(ISERROR(FIND("1",tblSalaries[[#This Row],[How many hours of a day you work on Excel]])),"",1)</f>
        <v/>
      </c>
      <c r="P816" s="11" t="str">
        <f>IF(ISERROR(FIND("2",tblSalaries[[#This Row],[How many hours of a day you work on Excel]])),"",2)</f>
        <v/>
      </c>
      <c r="Q816" s="10" t="str">
        <f>IF(ISERROR(FIND("3",tblSalaries[[#This Row],[How many hours of a day you work on Excel]])),"",3)</f>
        <v/>
      </c>
      <c r="R816" s="10">
        <f>IF(ISERROR(FIND("4",tblSalaries[[#This Row],[How many hours of a day you work on Excel]])),"",4)</f>
        <v>4</v>
      </c>
      <c r="S816" s="10" t="str">
        <f>IF(ISERROR(FIND("5",tblSalaries[[#This Row],[How many hours of a day you work on Excel]])),"",5)</f>
        <v/>
      </c>
      <c r="T816" s="10">
        <f>IF(ISERROR(FIND("6",tblSalaries[[#This Row],[How many hours of a day you work on Excel]])),"",6)</f>
        <v>6</v>
      </c>
      <c r="U816" s="11" t="str">
        <f>IF(ISERROR(FIND("7",tblSalaries[[#This Row],[How many hours of a day you work on Excel]])),"",7)</f>
        <v/>
      </c>
      <c r="V816" s="11" t="str">
        <f>IF(ISERROR(FIND("8",tblSalaries[[#This Row],[How many hours of a day you work on Excel]])),"",8)</f>
        <v/>
      </c>
      <c r="W816" s="11">
        <f>IF(MAX(tblSalaries[[#This Row],[1 hour]:[8 hours]])=0,#N/A,MAX(tblSalaries[[#This Row],[1 hour]:[8 hours]]))</f>
        <v>6</v>
      </c>
      <c r="X816" s="11">
        <f>IF(ISERROR(tblSalaries[[#This Row],[max h]]),1,tblSalaries[[#This Row],[Salary in USD]]/tblSalaries[[#This Row],[max h]]/260)</f>
        <v>19.23076923076923</v>
      </c>
      <c r="Y816" s="11" t="str">
        <f>IF(tblSalaries[[#This Row],[Years of Experience]]="",0,"0")</f>
        <v>0</v>
      </c>
      <c r="Z816"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816" s="11">
        <f>IF(tblSalaries[[#This Row],[Salary in USD]]&lt;1000,1,0)</f>
        <v>0</v>
      </c>
      <c r="AB816" s="11">
        <f>IF(AND(tblSalaries[[#This Row],[Salary in USD]]&gt;1000,tblSalaries[[#This Row],[Salary in USD]]&lt;2000),1,0)</f>
        <v>0</v>
      </c>
    </row>
    <row r="817" spans="2:28" ht="15" customHeight="1">
      <c r="B817" t="s">
        <v>2820</v>
      </c>
      <c r="C817" s="1">
        <v>41055.961099537039</v>
      </c>
      <c r="D817" s="4" t="s">
        <v>419</v>
      </c>
      <c r="E817">
        <v>360000</v>
      </c>
      <c r="F817" t="s">
        <v>40</v>
      </c>
      <c r="G817">
        <f>tblSalaries[[#This Row],[clean Salary (in local currency)]]*VLOOKUP(tblSalaries[[#This Row],[Currency]],tblXrate[],2,FALSE)</f>
        <v>6410.8500074793246</v>
      </c>
      <c r="H817" t="s">
        <v>955</v>
      </c>
      <c r="I817" t="s">
        <v>20</v>
      </c>
      <c r="J817" t="s">
        <v>8</v>
      </c>
      <c r="K817" t="str">
        <f>VLOOKUP(tblSalaries[[#This Row],[Where do you work]],tblCountries[[Actual]:[Mapping]],2,FALSE)</f>
        <v>India</v>
      </c>
      <c r="L817" t="s">
        <v>13</v>
      </c>
      <c r="M817">
        <v>4</v>
      </c>
      <c r="O817" s="10" t="str">
        <f>IF(ISERROR(FIND("1",tblSalaries[[#This Row],[How many hours of a day you work on Excel]])),"",1)</f>
        <v/>
      </c>
      <c r="P817" s="11" t="str">
        <f>IF(ISERROR(FIND("2",tblSalaries[[#This Row],[How many hours of a day you work on Excel]])),"",2)</f>
        <v/>
      </c>
      <c r="Q817" s="10" t="str">
        <f>IF(ISERROR(FIND("3",tblSalaries[[#This Row],[How many hours of a day you work on Excel]])),"",3)</f>
        <v/>
      </c>
      <c r="R817" s="10" t="str">
        <f>IF(ISERROR(FIND("4",tblSalaries[[#This Row],[How many hours of a day you work on Excel]])),"",4)</f>
        <v/>
      </c>
      <c r="S817" s="10" t="str">
        <f>IF(ISERROR(FIND("5",tblSalaries[[#This Row],[How many hours of a day you work on Excel]])),"",5)</f>
        <v/>
      </c>
      <c r="T817" s="10" t="str">
        <f>IF(ISERROR(FIND("6",tblSalaries[[#This Row],[How many hours of a day you work on Excel]])),"",6)</f>
        <v/>
      </c>
      <c r="U817" s="11" t="str">
        <f>IF(ISERROR(FIND("7",tblSalaries[[#This Row],[How many hours of a day you work on Excel]])),"",7)</f>
        <v/>
      </c>
      <c r="V817" s="11">
        <f>IF(ISERROR(FIND("8",tblSalaries[[#This Row],[How many hours of a day you work on Excel]])),"",8)</f>
        <v>8</v>
      </c>
      <c r="W817" s="11">
        <f>IF(MAX(tblSalaries[[#This Row],[1 hour]:[8 hours]])=0,#N/A,MAX(tblSalaries[[#This Row],[1 hour]:[8 hours]]))</f>
        <v>8</v>
      </c>
      <c r="X817" s="11">
        <f>IF(ISERROR(tblSalaries[[#This Row],[max h]]),1,tblSalaries[[#This Row],[Salary in USD]]/tblSalaries[[#This Row],[max h]]/260)</f>
        <v>3.0821394266727524</v>
      </c>
      <c r="Y817" s="11" t="str">
        <f>IF(tblSalaries[[#This Row],[Years of Experience]]="",0,"0")</f>
        <v>0</v>
      </c>
      <c r="Z817"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817" s="11">
        <f>IF(tblSalaries[[#This Row],[Salary in USD]]&lt;1000,1,0)</f>
        <v>0</v>
      </c>
      <c r="AB817" s="11">
        <f>IF(AND(tblSalaries[[#This Row],[Salary in USD]]&gt;1000,tblSalaries[[#This Row],[Salary in USD]]&lt;2000),1,0)</f>
        <v>0</v>
      </c>
    </row>
    <row r="818" spans="2:28" ht="15" customHeight="1">
      <c r="B818" t="s">
        <v>2821</v>
      </c>
      <c r="C818" s="1">
        <v>41055.961134259262</v>
      </c>
      <c r="D818" s="4">
        <v>100000</v>
      </c>
      <c r="E818">
        <v>100000</v>
      </c>
      <c r="F818" t="s">
        <v>6</v>
      </c>
      <c r="G818">
        <f>tblSalaries[[#This Row],[clean Salary (in local currency)]]*VLOOKUP(tblSalaries[[#This Row],[Currency]],tblXrate[],2,FALSE)</f>
        <v>100000</v>
      </c>
      <c r="H818" t="s">
        <v>456</v>
      </c>
      <c r="I818" t="s">
        <v>4001</v>
      </c>
      <c r="J818" t="s">
        <v>15</v>
      </c>
      <c r="K818" t="str">
        <f>VLOOKUP(tblSalaries[[#This Row],[Where do you work]],tblCountries[[Actual]:[Mapping]],2,FALSE)</f>
        <v>USA</v>
      </c>
      <c r="L818" t="s">
        <v>9</v>
      </c>
      <c r="M818">
        <v>10</v>
      </c>
      <c r="O818" s="10" t="str">
        <f>IF(ISERROR(FIND("1",tblSalaries[[#This Row],[How many hours of a day you work on Excel]])),"",1)</f>
        <v/>
      </c>
      <c r="P818" s="11" t="str">
        <f>IF(ISERROR(FIND("2",tblSalaries[[#This Row],[How many hours of a day you work on Excel]])),"",2)</f>
        <v/>
      </c>
      <c r="Q818" s="10" t="str">
        <f>IF(ISERROR(FIND("3",tblSalaries[[#This Row],[How many hours of a day you work on Excel]])),"",3)</f>
        <v/>
      </c>
      <c r="R818" s="10">
        <f>IF(ISERROR(FIND("4",tblSalaries[[#This Row],[How many hours of a day you work on Excel]])),"",4)</f>
        <v>4</v>
      </c>
      <c r="S818" s="10" t="str">
        <f>IF(ISERROR(FIND("5",tblSalaries[[#This Row],[How many hours of a day you work on Excel]])),"",5)</f>
        <v/>
      </c>
      <c r="T818" s="10">
        <f>IF(ISERROR(FIND("6",tblSalaries[[#This Row],[How many hours of a day you work on Excel]])),"",6)</f>
        <v>6</v>
      </c>
      <c r="U818" s="11" t="str">
        <f>IF(ISERROR(FIND("7",tblSalaries[[#This Row],[How many hours of a day you work on Excel]])),"",7)</f>
        <v/>
      </c>
      <c r="V818" s="11" t="str">
        <f>IF(ISERROR(FIND("8",tblSalaries[[#This Row],[How many hours of a day you work on Excel]])),"",8)</f>
        <v/>
      </c>
      <c r="W818" s="11">
        <f>IF(MAX(tblSalaries[[#This Row],[1 hour]:[8 hours]])=0,#N/A,MAX(tblSalaries[[#This Row],[1 hour]:[8 hours]]))</f>
        <v>6</v>
      </c>
      <c r="X818" s="11">
        <f>IF(ISERROR(tblSalaries[[#This Row],[max h]]),1,tblSalaries[[#This Row],[Salary in USD]]/tblSalaries[[#This Row],[max h]]/260)</f>
        <v>64.102564102564102</v>
      </c>
      <c r="Y818" s="11" t="str">
        <f>IF(tblSalaries[[#This Row],[Years of Experience]]="",0,"0")</f>
        <v>0</v>
      </c>
      <c r="Z818"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818" s="11">
        <f>IF(tblSalaries[[#This Row],[Salary in USD]]&lt;1000,1,0)</f>
        <v>0</v>
      </c>
      <c r="AB818" s="11">
        <f>IF(AND(tblSalaries[[#This Row],[Salary in USD]]&gt;1000,tblSalaries[[#This Row],[Salary in USD]]&lt;2000),1,0)</f>
        <v>0</v>
      </c>
    </row>
    <row r="819" spans="2:28" ht="15" customHeight="1">
      <c r="B819" t="s">
        <v>2822</v>
      </c>
      <c r="C819" s="1">
        <v>41055.961724537039</v>
      </c>
      <c r="D819" s="4">
        <v>42000</v>
      </c>
      <c r="E819">
        <v>42000</v>
      </c>
      <c r="F819" t="s">
        <v>22</v>
      </c>
      <c r="G819">
        <f>tblSalaries[[#This Row],[clean Salary (in local currency)]]*VLOOKUP(tblSalaries[[#This Row],[Currency]],tblXrate[],2,FALSE)</f>
        <v>53356.776437647524</v>
      </c>
      <c r="H819" t="s">
        <v>43</v>
      </c>
      <c r="I819" t="s">
        <v>279</v>
      </c>
      <c r="J819" t="s">
        <v>96</v>
      </c>
      <c r="K819" t="str">
        <f>VLOOKUP(tblSalaries[[#This Row],[Where do you work]],tblCountries[[Actual]:[Mapping]],2,FALSE)</f>
        <v>Netherlands</v>
      </c>
      <c r="L819" t="s">
        <v>9</v>
      </c>
      <c r="M819">
        <v>2</v>
      </c>
      <c r="O819" s="10" t="str">
        <f>IF(ISERROR(FIND("1",tblSalaries[[#This Row],[How many hours of a day you work on Excel]])),"",1)</f>
        <v/>
      </c>
      <c r="P819" s="11" t="str">
        <f>IF(ISERROR(FIND("2",tblSalaries[[#This Row],[How many hours of a day you work on Excel]])),"",2)</f>
        <v/>
      </c>
      <c r="Q819" s="10" t="str">
        <f>IF(ISERROR(FIND("3",tblSalaries[[#This Row],[How many hours of a day you work on Excel]])),"",3)</f>
        <v/>
      </c>
      <c r="R819" s="10">
        <f>IF(ISERROR(FIND("4",tblSalaries[[#This Row],[How many hours of a day you work on Excel]])),"",4)</f>
        <v>4</v>
      </c>
      <c r="S819" s="10" t="str">
        <f>IF(ISERROR(FIND("5",tblSalaries[[#This Row],[How many hours of a day you work on Excel]])),"",5)</f>
        <v/>
      </c>
      <c r="T819" s="10">
        <f>IF(ISERROR(FIND("6",tblSalaries[[#This Row],[How many hours of a day you work on Excel]])),"",6)</f>
        <v>6</v>
      </c>
      <c r="U819" s="11" t="str">
        <f>IF(ISERROR(FIND("7",tblSalaries[[#This Row],[How many hours of a day you work on Excel]])),"",7)</f>
        <v/>
      </c>
      <c r="V819" s="11" t="str">
        <f>IF(ISERROR(FIND("8",tblSalaries[[#This Row],[How many hours of a day you work on Excel]])),"",8)</f>
        <v/>
      </c>
      <c r="W819" s="11">
        <f>IF(MAX(tblSalaries[[#This Row],[1 hour]:[8 hours]])=0,#N/A,MAX(tblSalaries[[#This Row],[1 hour]:[8 hours]]))</f>
        <v>6</v>
      </c>
      <c r="X819" s="11">
        <f>IF(ISERROR(tblSalaries[[#This Row],[max h]]),1,tblSalaries[[#This Row],[Salary in USD]]/tblSalaries[[#This Row],[max h]]/260)</f>
        <v>34.203061819004823</v>
      </c>
      <c r="Y819" s="11" t="str">
        <f>IF(tblSalaries[[#This Row],[Years of Experience]]="",0,"0")</f>
        <v>0</v>
      </c>
      <c r="Z819"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1..3</v>
      </c>
      <c r="AA819" s="11">
        <f>IF(tblSalaries[[#This Row],[Salary in USD]]&lt;1000,1,0)</f>
        <v>0</v>
      </c>
      <c r="AB819" s="11">
        <f>IF(AND(tblSalaries[[#This Row],[Salary in USD]]&gt;1000,tblSalaries[[#This Row],[Salary in USD]]&lt;2000),1,0)</f>
        <v>0</v>
      </c>
    </row>
    <row r="820" spans="2:28" ht="15" customHeight="1">
      <c r="B820" t="s">
        <v>2823</v>
      </c>
      <c r="C820" s="1">
        <v>41055.96197916667</v>
      </c>
      <c r="D820" s="4">
        <v>40000</v>
      </c>
      <c r="E820">
        <v>40000</v>
      </c>
      <c r="F820" t="s">
        <v>6</v>
      </c>
      <c r="G820">
        <f>tblSalaries[[#This Row],[clean Salary (in local currency)]]*VLOOKUP(tblSalaries[[#This Row],[Currency]],tblXrate[],2,FALSE)</f>
        <v>40000</v>
      </c>
      <c r="H820" t="s">
        <v>956</v>
      </c>
      <c r="I820" t="s">
        <v>52</v>
      </c>
      <c r="J820" t="s">
        <v>15</v>
      </c>
      <c r="K820" t="str">
        <f>VLOOKUP(tblSalaries[[#This Row],[Where do you work]],tblCountries[[Actual]:[Mapping]],2,FALSE)</f>
        <v>USA</v>
      </c>
      <c r="L820" t="s">
        <v>18</v>
      </c>
      <c r="M820">
        <v>20</v>
      </c>
      <c r="O820" s="10" t="str">
        <f>IF(ISERROR(FIND("1",tblSalaries[[#This Row],[How many hours of a day you work on Excel]])),"",1)</f>
        <v/>
      </c>
      <c r="P820" s="11">
        <f>IF(ISERROR(FIND("2",tblSalaries[[#This Row],[How many hours of a day you work on Excel]])),"",2)</f>
        <v>2</v>
      </c>
      <c r="Q820" s="10">
        <f>IF(ISERROR(FIND("3",tblSalaries[[#This Row],[How many hours of a day you work on Excel]])),"",3)</f>
        <v>3</v>
      </c>
      <c r="R820" s="10" t="str">
        <f>IF(ISERROR(FIND("4",tblSalaries[[#This Row],[How many hours of a day you work on Excel]])),"",4)</f>
        <v/>
      </c>
      <c r="S820" s="10" t="str">
        <f>IF(ISERROR(FIND("5",tblSalaries[[#This Row],[How many hours of a day you work on Excel]])),"",5)</f>
        <v/>
      </c>
      <c r="T820" s="10" t="str">
        <f>IF(ISERROR(FIND("6",tblSalaries[[#This Row],[How many hours of a day you work on Excel]])),"",6)</f>
        <v/>
      </c>
      <c r="U820" s="11" t="str">
        <f>IF(ISERROR(FIND("7",tblSalaries[[#This Row],[How many hours of a day you work on Excel]])),"",7)</f>
        <v/>
      </c>
      <c r="V820" s="11" t="str">
        <f>IF(ISERROR(FIND("8",tblSalaries[[#This Row],[How many hours of a day you work on Excel]])),"",8)</f>
        <v/>
      </c>
      <c r="W820" s="11">
        <f>IF(MAX(tblSalaries[[#This Row],[1 hour]:[8 hours]])=0,#N/A,MAX(tblSalaries[[#This Row],[1 hour]:[8 hours]]))</f>
        <v>3</v>
      </c>
      <c r="X820" s="11">
        <f>IF(ISERROR(tblSalaries[[#This Row],[max h]]),1,tblSalaries[[#This Row],[Salary in USD]]/tblSalaries[[#This Row],[max h]]/260)</f>
        <v>51.282051282051285</v>
      </c>
      <c r="Y820" s="11" t="str">
        <f>IF(tblSalaries[[#This Row],[Years of Experience]]="",0,"0")</f>
        <v>0</v>
      </c>
      <c r="Z820"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820" s="11">
        <f>IF(tblSalaries[[#This Row],[Salary in USD]]&lt;1000,1,0)</f>
        <v>0</v>
      </c>
      <c r="AB820" s="11">
        <f>IF(AND(tblSalaries[[#This Row],[Salary in USD]]&gt;1000,tblSalaries[[#This Row],[Salary in USD]]&lt;2000),1,0)</f>
        <v>0</v>
      </c>
    </row>
    <row r="821" spans="2:28" ht="15" customHeight="1">
      <c r="B821" t="s">
        <v>2824</v>
      </c>
      <c r="C821" s="1">
        <v>41055.968726851854</v>
      </c>
      <c r="D821" s="4" t="s">
        <v>957</v>
      </c>
      <c r="E821">
        <v>550000</v>
      </c>
      <c r="F821" t="s">
        <v>40</v>
      </c>
      <c r="G821">
        <f>tblSalaries[[#This Row],[clean Salary (in local currency)]]*VLOOKUP(tblSalaries[[#This Row],[Currency]],tblXrate[],2,FALSE)</f>
        <v>9794.354178093412</v>
      </c>
      <c r="H821" t="s">
        <v>537</v>
      </c>
      <c r="I821" t="s">
        <v>20</v>
      </c>
      <c r="J821" t="s">
        <v>8</v>
      </c>
      <c r="K821" t="str">
        <f>VLOOKUP(tblSalaries[[#This Row],[Where do you work]],tblCountries[[Actual]:[Mapping]],2,FALSE)</f>
        <v>India</v>
      </c>
      <c r="L821" t="s">
        <v>9</v>
      </c>
      <c r="M821">
        <v>1</v>
      </c>
      <c r="O821" s="10" t="str">
        <f>IF(ISERROR(FIND("1",tblSalaries[[#This Row],[How many hours of a day you work on Excel]])),"",1)</f>
        <v/>
      </c>
      <c r="P821" s="11" t="str">
        <f>IF(ISERROR(FIND("2",tblSalaries[[#This Row],[How many hours of a day you work on Excel]])),"",2)</f>
        <v/>
      </c>
      <c r="Q821" s="10" t="str">
        <f>IF(ISERROR(FIND("3",tblSalaries[[#This Row],[How many hours of a day you work on Excel]])),"",3)</f>
        <v/>
      </c>
      <c r="R821" s="10">
        <f>IF(ISERROR(FIND("4",tblSalaries[[#This Row],[How many hours of a day you work on Excel]])),"",4)</f>
        <v>4</v>
      </c>
      <c r="S821" s="10" t="str">
        <f>IF(ISERROR(FIND("5",tblSalaries[[#This Row],[How many hours of a day you work on Excel]])),"",5)</f>
        <v/>
      </c>
      <c r="T821" s="10">
        <f>IF(ISERROR(FIND("6",tblSalaries[[#This Row],[How many hours of a day you work on Excel]])),"",6)</f>
        <v>6</v>
      </c>
      <c r="U821" s="11" t="str">
        <f>IF(ISERROR(FIND("7",tblSalaries[[#This Row],[How many hours of a day you work on Excel]])),"",7)</f>
        <v/>
      </c>
      <c r="V821" s="11" t="str">
        <f>IF(ISERROR(FIND("8",tblSalaries[[#This Row],[How many hours of a day you work on Excel]])),"",8)</f>
        <v/>
      </c>
      <c r="W821" s="11">
        <f>IF(MAX(tblSalaries[[#This Row],[1 hour]:[8 hours]])=0,#N/A,MAX(tblSalaries[[#This Row],[1 hour]:[8 hours]]))</f>
        <v>6</v>
      </c>
      <c r="X821" s="11">
        <f>IF(ISERROR(tblSalaries[[#This Row],[max h]]),1,tblSalaries[[#This Row],[Salary in USD]]/tblSalaries[[#This Row],[max h]]/260)</f>
        <v>6.278432165444495</v>
      </c>
      <c r="Y821" s="11" t="str">
        <f>IF(tblSalaries[[#This Row],[Years of Experience]]="",0,"0")</f>
        <v>0</v>
      </c>
      <c r="Z821"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0..1</v>
      </c>
      <c r="AA821" s="11">
        <f>IF(tblSalaries[[#This Row],[Salary in USD]]&lt;1000,1,0)</f>
        <v>0</v>
      </c>
      <c r="AB821" s="11">
        <f>IF(AND(tblSalaries[[#This Row],[Salary in USD]]&gt;1000,tblSalaries[[#This Row],[Salary in USD]]&lt;2000),1,0)</f>
        <v>0</v>
      </c>
    </row>
    <row r="822" spans="2:28" ht="15" customHeight="1">
      <c r="B822" t="s">
        <v>2825</v>
      </c>
      <c r="C822" s="1">
        <v>41055.968958333331</v>
      </c>
      <c r="D822" s="4" t="s">
        <v>958</v>
      </c>
      <c r="E822">
        <v>65000</v>
      </c>
      <c r="F822" t="s">
        <v>959</v>
      </c>
      <c r="G822">
        <f>tblSalaries[[#This Row],[clean Salary (in local currency)]]*VLOOKUP(tblSalaries[[#This Row],[Currency]],tblXrate[],2,FALSE)</f>
        <v>18499.860539512854</v>
      </c>
      <c r="H822" t="s">
        <v>960</v>
      </c>
      <c r="I822" t="s">
        <v>67</v>
      </c>
      <c r="J822" t="s">
        <v>73</v>
      </c>
      <c r="K822" t="str">
        <f>VLOOKUP(tblSalaries[[#This Row],[Where do you work]],tblCountries[[Actual]:[Mapping]],2,FALSE)</f>
        <v>Romania</v>
      </c>
      <c r="L822" t="s">
        <v>9</v>
      </c>
      <c r="M822">
        <v>6</v>
      </c>
      <c r="O822" s="10" t="str">
        <f>IF(ISERROR(FIND("1",tblSalaries[[#This Row],[How many hours of a day you work on Excel]])),"",1)</f>
        <v/>
      </c>
      <c r="P822" s="11" t="str">
        <f>IF(ISERROR(FIND("2",tblSalaries[[#This Row],[How many hours of a day you work on Excel]])),"",2)</f>
        <v/>
      </c>
      <c r="Q822" s="10" t="str">
        <f>IF(ISERROR(FIND("3",tblSalaries[[#This Row],[How many hours of a day you work on Excel]])),"",3)</f>
        <v/>
      </c>
      <c r="R822" s="10">
        <f>IF(ISERROR(FIND("4",tblSalaries[[#This Row],[How many hours of a day you work on Excel]])),"",4)</f>
        <v>4</v>
      </c>
      <c r="S822" s="10" t="str">
        <f>IF(ISERROR(FIND("5",tblSalaries[[#This Row],[How many hours of a day you work on Excel]])),"",5)</f>
        <v/>
      </c>
      <c r="T822" s="10">
        <f>IF(ISERROR(FIND("6",tblSalaries[[#This Row],[How many hours of a day you work on Excel]])),"",6)</f>
        <v>6</v>
      </c>
      <c r="U822" s="11" t="str">
        <f>IF(ISERROR(FIND("7",tblSalaries[[#This Row],[How many hours of a day you work on Excel]])),"",7)</f>
        <v/>
      </c>
      <c r="V822" s="11" t="str">
        <f>IF(ISERROR(FIND("8",tblSalaries[[#This Row],[How many hours of a day you work on Excel]])),"",8)</f>
        <v/>
      </c>
      <c r="W822" s="11">
        <f>IF(MAX(tblSalaries[[#This Row],[1 hour]:[8 hours]])=0,#N/A,MAX(tblSalaries[[#This Row],[1 hour]:[8 hours]]))</f>
        <v>6</v>
      </c>
      <c r="X822" s="11">
        <f>IF(ISERROR(tblSalaries[[#This Row],[max h]]),1,tblSalaries[[#This Row],[Salary in USD]]/tblSalaries[[#This Row],[max h]]/260)</f>
        <v>11.858884961226188</v>
      </c>
      <c r="Y822" s="11" t="str">
        <f>IF(tblSalaries[[#This Row],[Years of Experience]]="",0,"0")</f>
        <v>0</v>
      </c>
      <c r="Z822"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822" s="11">
        <f>IF(tblSalaries[[#This Row],[Salary in USD]]&lt;1000,1,0)</f>
        <v>0</v>
      </c>
      <c r="AB822" s="11">
        <f>IF(AND(tblSalaries[[#This Row],[Salary in USD]]&gt;1000,tblSalaries[[#This Row],[Salary in USD]]&lt;2000),1,0)</f>
        <v>0</v>
      </c>
    </row>
    <row r="823" spans="2:28" ht="15" customHeight="1">
      <c r="B823" t="s">
        <v>2826</v>
      </c>
      <c r="C823" s="1">
        <v>41055.970243055555</v>
      </c>
      <c r="D823" s="4" t="s">
        <v>961</v>
      </c>
      <c r="E823">
        <v>15600</v>
      </c>
      <c r="F823" t="s">
        <v>22</v>
      </c>
      <c r="G823">
        <f>tblSalaries[[#This Row],[clean Salary (in local currency)]]*VLOOKUP(tblSalaries[[#This Row],[Currency]],tblXrate[],2,FALSE)</f>
        <v>19818.231248269083</v>
      </c>
      <c r="H823" t="s">
        <v>962</v>
      </c>
      <c r="I823" t="s">
        <v>488</v>
      </c>
      <c r="J823" t="s">
        <v>30</v>
      </c>
      <c r="K823" t="str">
        <f>VLOOKUP(tblSalaries[[#This Row],[Where do you work]],tblCountries[[Actual]:[Mapping]],2,FALSE)</f>
        <v>Portugal</v>
      </c>
      <c r="L823" t="s">
        <v>9</v>
      </c>
      <c r="M823">
        <v>5</v>
      </c>
      <c r="O823" s="10" t="str">
        <f>IF(ISERROR(FIND("1",tblSalaries[[#This Row],[How many hours of a day you work on Excel]])),"",1)</f>
        <v/>
      </c>
      <c r="P823" s="11" t="str">
        <f>IF(ISERROR(FIND("2",tblSalaries[[#This Row],[How many hours of a day you work on Excel]])),"",2)</f>
        <v/>
      </c>
      <c r="Q823" s="10" t="str">
        <f>IF(ISERROR(FIND("3",tblSalaries[[#This Row],[How many hours of a day you work on Excel]])),"",3)</f>
        <v/>
      </c>
      <c r="R823" s="10">
        <f>IF(ISERROR(FIND("4",tblSalaries[[#This Row],[How many hours of a day you work on Excel]])),"",4)</f>
        <v>4</v>
      </c>
      <c r="S823" s="10" t="str">
        <f>IF(ISERROR(FIND("5",tblSalaries[[#This Row],[How many hours of a day you work on Excel]])),"",5)</f>
        <v/>
      </c>
      <c r="T823" s="10">
        <f>IF(ISERROR(FIND("6",tblSalaries[[#This Row],[How many hours of a day you work on Excel]])),"",6)</f>
        <v>6</v>
      </c>
      <c r="U823" s="11" t="str">
        <f>IF(ISERROR(FIND("7",tblSalaries[[#This Row],[How many hours of a day you work on Excel]])),"",7)</f>
        <v/>
      </c>
      <c r="V823" s="11" t="str">
        <f>IF(ISERROR(FIND("8",tblSalaries[[#This Row],[How many hours of a day you work on Excel]])),"",8)</f>
        <v/>
      </c>
      <c r="W823" s="11">
        <f>IF(MAX(tblSalaries[[#This Row],[1 hour]:[8 hours]])=0,#N/A,MAX(tblSalaries[[#This Row],[1 hour]:[8 hours]]))</f>
        <v>6</v>
      </c>
      <c r="X823" s="11">
        <f>IF(ISERROR(tblSalaries[[#This Row],[max h]]),1,tblSalaries[[#This Row],[Salary in USD]]/tblSalaries[[#This Row],[max h]]/260)</f>
        <v>12.70399438991608</v>
      </c>
      <c r="Y823" s="11" t="str">
        <f>IF(tblSalaries[[#This Row],[Years of Experience]]="",0,"0")</f>
        <v>0</v>
      </c>
      <c r="Z823"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823" s="11">
        <f>IF(tblSalaries[[#This Row],[Salary in USD]]&lt;1000,1,0)</f>
        <v>0</v>
      </c>
      <c r="AB823" s="11">
        <f>IF(AND(tblSalaries[[#This Row],[Salary in USD]]&gt;1000,tblSalaries[[#This Row],[Salary in USD]]&lt;2000),1,0)</f>
        <v>0</v>
      </c>
    </row>
    <row r="824" spans="2:28" ht="15" customHeight="1">
      <c r="B824" t="s">
        <v>2827</v>
      </c>
      <c r="C824" s="1">
        <v>41055.973576388889</v>
      </c>
      <c r="D824" s="4" t="s">
        <v>963</v>
      </c>
      <c r="E824">
        <v>600000</v>
      </c>
      <c r="F824" t="s">
        <v>40</v>
      </c>
      <c r="G824">
        <f>tblSalaries[[#This Row],[clean Salary (in local currency)]]*VLOOKUP(tblSalaries[[#This Row],[Currency]],tblXrate[],2,FALSE)</f>
        <v>10684.750012465542</v>
      </c>
      <c r="H824" t="s">
        <v>964</v>
      </c>
      <c r="I824" t="s">
        <v>52</v>
      </c>
      <c r="J824" t="s">
        <v>8</v>
      </c>
      <c r="K824" t="str">
        <f>VLOOKUP(tblSalaries[[#This Row],[Where do you work]],tblCountries[[Actual]:[Mapping]],2,FALSE)</f>
        <v>India</v>
      </c>
      <c r="L824" t="s">
        <v>13</v>
      </c>
      <c r="M824">
        <v>20</v>
      </c>
      <c r="O824" s="10" t="str">
        <f>IF(ISERROR(FIND("1",tblSalaries[[#This Row],[How many hours of a day you work on Excel]])),"",1)</f>
        <v/>
      </c>
      <c r="P824" s="11" t="str">
        <f>IF(ISERROR(FIND("2",tblSalaries[[#This Row],[How many hours of a day you work on Excel]])),"",2)</f>
        <v/>
      </c>
      <c r="Q824" s="10" t="str">
        <f>IF(ISERROR(FIND("3",tblSalaries[[#This Row],[How many hours of a day you work on Excel]])),"",3)</f>
        <v/>
      </c>
      <c r="R824" s="10" t="str">
        <f>IF(ISERROR(FIND("4",tblSalaries[[#This Row],[How many hours of a day you work on Excel]])),"",4)</f>
        <v/>
      </c>
      <c r="S824" s="10" t="str">
        <f>IF(ISERROR(FIND("5",tblSalaries[[#This Row],[How many hours of a day you work on Excel]])),"",5)</f>
        <v/>
      </c>
      <c r="T824" s="10" t="str">
        <f>IF(ISERROR(FIND("6",tblSalaries[[#This Row],[How many hours of a day you work on Excel]])),"",6)</f>
        <v/>
      </c>
      <c r="U824" s="11" t="str">
        <f>IF(ISERROR(FIND("7",tblSalaries[[#This Row],[How many hours of a day you work on Excel]])),"",7)</f>
        <v/>
      </c>
      <c r="V824" s="11">
        <f>IF(ISERROR(FIND("8",tblSalaries[[#This Row],[How many hours of a day you work on Excel]])),"",8)</f>
        <v>8</v>
      </c>
      <c r="W824" s="11">
        <f>IF(MAX(tblSalaries[[#This Row],[1 hour]:[8 hours]])=0,#N/A,MAX(tblSalaries[[#This Row],[1 hour]:[8 hours]]))</f>
        <v>8</v>
      </c>
      <c r="X824" s="11">
        <f>IF(ISERROR(tblSalaries[[#This Row],[max h]]),1,tblSalaries[[#This Row],[Salary in USD]]/tblSalaries[[#This Row],[max h]]/260)</f>
        <v>5.1368990444545872</v>
      </c>
      <c r="Y824" s="11" t="str">
        <f>IF(tblSalaries[[#This Row],[Years of Experience]]="",0,"0")</f>
        <v>0</v>
      </c>
      <c r="Z824"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824" s="11">
        <f>IF(tblSalaries[[#This Row],[Salary in USD]]&lt;1000,1,0)</f>
        <v>0</v>
      </c>
      <c r="AB824" s="11">
        <f>IF(AND(tblSalaries[[#This Row],[Salary in USD]]&gt;1000,tblSalaries[[#This Row],[Salary in USD]]&lt;2000),1,0)</f>
        <v>0</v>
      </c>
    </row>
    <row r="825" spans="2:28" ht="15" customHeight="1">
      <c r="B825" t="s">
        <v>2828</v>
      </c>
      <c r="C825" s="1">
        <v>41055.983495370368</v>
      </c>
      <c r="D825" s="4" t="s">
        <v>965</v>
      </c>
      <c r="E825">
        <v>600000</v>
      </c>
      <c r="F825" t="s">
        <v>40</v>
      </c>
      <c r="G825">
        <f>tblSalaries[[#This Row],[clean Salary (in local currency)]]*VLOOKUP(tblSalaries[[#This Row],[Currency]],tblXrate[],2,FALSE)</f>
        <v>10684.750012465542</v>
      </c>
      <c r="H825" t="s">
        <v>201</v>
      </c>
      <c r="I825" t="s">
        <v>52</v>
      </c>
      <c r="J825" t="s">
        <v>8</v>
      </c>
      <c r="K825" t="str">
        <f>VLOOKUP(tblSalaries[[#This Row],[Where do you work]],tblCountries[[Actual]:[Mapping]],2,FALSE)</f>
        <v>India</v>
      </c>
      <c r="L825" t="s">
        <v>18</v>
      </c>
      <c r="M825">
        <v>18</v>
      </c>
      <c r="O825" s="10" t="str">
        <f>IF(ISERROR(FIND("1",tblSalaries[[#This Row],[How many hours of a day you work on Excel]])),"",1)</f>
        <v/>
      </c>
      <c r="P825" s="11">
        <f>IF(ISERROR(FIND("2",tblSalaries[[#This Row],[How many hours of a day you work on Excel]])),"",2)</f>
        <v>2</v>
      </c>
      <c r="Q825" s="10">
        <f>IF(ISERROR(FIND("3",tblSalaries[[#This Row],[How many hours of a day you work on Excel]])),"",3)</f>
        <v>3</v>
      </c>
      <c r="R825" s="10" t="str">
        <f>IF(ISERROR(FIND("4",tblSalaries[[#This Row],[How many hours of a day you work on Excel]])),"",4)</f>
        <v/>
      </c>
      <c r="S825" s="10" t="str">
        <f>IF(ISERROR(FIND("5",tblSalaries[[#This Row],[How many hours of a day you work on Excel]])),"",5)</f>
        <v/>
      </c>
      <c r="T825" s="10" t="str">
        <f>IF(ISERROR(FIND("6",tblSalaries[[#This Row],[How many hours of a day you work on Excel]])),"",6)</f>
        <v/>
      </c>
      <c r="U825" s="11" t="str">
        <f>IF(ISERROR(FIND("7",tblSalaries[[#This Row],[How many hours of a day you work on Excel]])),"",7)</f>
        <v/>
      </c>
      <c r="V825" s="11" t="str">
        <f>IF(ISERROR(FIND("8",tblSalaries[[#This Row],[How many hours of a day you work on Excel]])),"",8)</f>
        <v/>
      </c>
      <c r="W825" s="11">
        <f>IF(MAX(tblSalaries[[#This Row],[1 hour]:[8 hours]])=0,#N/A,MAX(tblSalaries[[#This Row],[1 hour]:[8 hours]]))</f>
        <v>3</v>
      </c>
      <c r="X825" s="11">
        <f>IF(ISERROR(tblSalaries[[#This Row],[max h]]),1,tblSalaries[[#This Row],[Salary in USD]]/tblSalaries[[#This Row],[max h]]/260)</f>
        <v>13.698397451878899</v>
      </c>
      <c r="Y825" s="11" t="str">
        <f>IF(tblSalaries[[#This Row],[Years of Experience]]="",0,"0")</f>
        <v>0</v>
      </c>
      <c r="Z825"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825" s="11">
        <f>IF(tblSalaries[[#This Row],[Salary in USD]]&lt;1000,1,0)</f>
        <v>0</v>
      </c>
      <c r="AB825" s="11">
        <f>IF(AND(tblSalaries[[#This Row],[Salary in USD]]&gt;1000,tblSalaries[[#This Row],[Salary in USD]]&lt;2000),1,0)</f>
        <v>0</v>
      </c>
    </row>
    <row r="826" spans="2:28" ht="15" customHeight="1">
      <c r="B826" t="s">
        <v>2829</v>
      </c>
      <c r="C826" s="1">
        <v>41055.985000000001</v>
      </c>
      <c r="D826" s="4">
        <v>1000000</v>
      </c>
      <c r="E826">
        <v>1000000</v>
      </c>
      <c r="F826" t="s">
        <v>40</v>
      </c>
      <c r="G826">
        <f>tblSalaries[[#This Row],[clean Salary (in local currency)]]*VLOOKUP(tblSalaries[[#This Row],[Currency]],tblXrate[],2,FALSE)</f>
        <v>17807.916687442568</v>
      </c>
      <c r="H826" t="s">
        <v>966</v>
      </c>
      <c r="I826" t="s">
        <v>20</v>
      </c>
      <c r="J826" t="s">
        <v>8</v>
      </c>
      <c r="K826" t="str">
        <f>VLOOKUP(tblSalaries[[#This Row],[Where do you work]],tblCountries[[Actual]:[Mapping]],2,FALSE)</f>
        <v>India</v>
      </c>
      <c r="L826" t="s">
        <v>9</v>
      </c>
      <c r="M826">
        <v>10</v>
      </c>
      <c r="O826" s="10" t="str">
        <f>IF(ISERROR(FIND("1",tblSalaries[[#This Row],[How many hours of a day you work on Excel]])),"",1)</f>
        <v/>
      </c>
      <c r="P826" s="11" t="str">
        <f>IF(ISERROR(FIND("2",tblSalaries[[#This Row],[How many hours of a day you work on Excel]])),"",2)</f>
        <v/>
      </c>
      <c r="Q826" s="10" t="str">
        <f>IF(ISERROR(FIND("3",tblSalaries[[#This Row],[How many hours of a day you work on Excel]])),"",3)</f>
        <v/>
      </c>
      <c r="R826" s="10">
        <f>IF(ISERROR(FIND("4",tblSalaries[[#This Row],[How many hours of a day you work on Excel]])),"",4)</f>
        <v>4</v>
      </c>
      <c r="S826" s="10" t="str">
        <f>IF(ISERROR(FIND("5",tblSalaries[[#This Row],[How many hours of a day you work on Excel]])),"",5)</f>
        <v/>
      </c>
      <c r="T826" s="10">
        <f>IF(ISERROR(FIND("6",tblSalaries[[#This Row],[How many hours of a day you work on Excel]])),"",6)</f>
        <v>6</v>
      </c>
      <c r="U826" s="11" t="str">
        <f>IF(ISERROR(FIND("7",tblSalaries[[#This Row],[How many hours of a day you work on Excel]])),"",7)</f>
        <v/>
      </c>
      <c r="V826" s="11" t="str">
        <f>IF(ISERROR(FIND("8",tblSalaries[[#This Row],[How many hours of a day you work on Excel]])),"",8)</f>
        <v/>
      </c>
      <c r="W826" s="11">
        <f>IF(MAX(tblSalaries[[#This Row],[1 hour]:[8 hours]])=0,#N/A,MAX(tblSalaries[[#This Row],[1 hour]:[8 hours]]))</f>
        <v>6</v>
      </c>
      <c r="X826" s="11">
        <f>IF(ISERROR(tblSalaries[[#This Row],[max h]]),1,tblSalaries[[#This Row],[Salary in USD]]/tblSalaries[[#This Row],[max h]]/260)</f>
        <v>11.415331209899081</v>
      </c>
      <c r="Y826" s="11" t="str">
        <f>IF(tblSalaries[[#This Row],[Years of Experience]]="",0,"0")</f>
        <v>0</v>
      </c>
      <c r="Z826"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826" s="11">
        <f>IF(tblSalaries[[#This Row],[Salary in USD]]&lt;1000,1,0)</f>
        <v>0</v>
      </c>
      <c r="AB826" s="11">
        <f>IF(AND(tblSalaries[[#This Row],[Salary in USD]]&gt;1000,tblSalaries[[#This Row],[Salary in USD]]&lt;2000),1,0)</f>
        <v>0</v>
      </c>
    </row>
    <row r="827" spans="2:28" ht="15" customHeight="1">
      <c r="B827" t="s">
        <v>2830</v>
      </c>
      <c r="C827" s="1">
        <v>41055.991365740738</v>
      </c>
      <c r="D827" s="4" t="s">
        <v>967</v>
      </c>
      <c r="E827">
        <v>13000</v>
      </c>
      <c r="F827" t="s">
        <v>6</v>
      </c>
      <c r="G827">
        <f>tblSalaries[[#This Row],[clean Salary (in local currency)]]*VLOOKUP(tblSalaries[[#This Row],[Currency]],tblXrate[],2,FALSE)</f>
        <v>13000</v>
      </c>
      <c r="H827" t="s">
        <v>207</v>
      </c>
      <c r="I827" t="s">
        <v>20</v>
      </c>
      <c r="J827" t="s">
        <v>8</v>
      </c>
      <c r="K827" t="str">
        <f>VLOOKUP(tblSalaries[[#This Row],[Where do you work]],tblCountries[[Actual]:[Mapping]],2,FALSE)</f>
        <v>India</v>
      </c>
      <c r="L827" t="s">
        <v>13</v>
      </c>
      <c r="M827">
        <v>6</v>
      </c>
      <c r="O827" s="10" t="str">
        <f>IF(ISERROR(FIND("1",tblSalaries[[#This Row],[How many hours of a day you work on Excel]])),"",1)</f>
        <v/>
      </c>
      <c r="P827" s="11" t="str">
        <f>IF(ISERROR(FIND("2",tblSalaries[[#This Row],[How many hours of a day you work on Excel]])),"",2)</f>
        <v/>
      </c>
      <c r="Q827" s="10" t="str">
        <f>IF(ISERROR(FIND("3",tblSalaries[[#This Row],[How many hours of a day you work on Excel]])),"",3)</f>
        <v/>
      </c>
      <c r="R827" s="10" t="str">
        <f>IF(ISERROR(FIND("4",tblSalaries[[#This Row],[How many hours of a day you work on Excel]])),"",4)</f>
        <v/>
      </c>
      <c r="S827" s="10" t="str">
        <f>IF(ISERROR(FIND("5",tblSalaries[[#This Row],[How many hours of a day you work on Excel]])),"",5)</f>
        <v/>
      </c>
      <c r="T827" s="10" t="str">
        <f>IF(ISERROR(FIND("6",tblSalaries[[#This Row],[How many hours of a day you work on Excel]])),"",6)</f>
        <v/>
      </c>
      <c r="U827" s="11" t="str">
        <f>IF(ISERROR(FIND("7",tblSalaries[[#This Row],[How many hours of a day you work on Excel]])),"",7)</f>
        <v/>
      </c>
      <c r="V827" s="11">
        <f>IF(ISERROR(FIND("8",tblSalaries[[#This Row],[How many hours of a day you work on Excel]])),"",8)</f>
        <v>8</v>
      </c>
      <c r="W827" s="11">
        <f>IF(MAX(tblSalaries[[#This Row],[1 hour]:[8 hours]])=0,#N/A,MAX(tblSalaries[[#This Row],[1 hour]:[8 hours]]))</f>
        <v>8</v>
      </c>
      <c r="X827" s="11">
        <f>IF(ISERROR(tblSalaries[[#This Row],[max h]]),1,tblSalaries[[#This Row],[Salary in USD]]/tblSalaries[[#This Row],[max h]]/260)</f>
        <v>6.25</v>
      </c>
      <c r="Y827" s="11" t="str">
        <f>IF(tblSalaries[[#This Row],[Years of Experience]]="",0,"0")</f>
        <v>0</v>
      </c>
      <c r="Z827"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827" s="11">
        <f>IF(tblSalaries[[#This Row],[Salary in USD]]&lt;1000,1,0)</f>
        <v>0</v>
      </c>
      <c r="AB827" s="11">
        <f>IF(AND(tblSalaries[[#This Row],[Salary in USD]]&gt;1000,tblSalaries[[#This Row],[Salary in USD]]&lt;2000),1,0)</f>
        <v>0</v>
      </c>
    </row>
    <row r="828" spans="2:28" ht="15" customHeight="1">
      <c r="B828" t="s">
        <v>2831</v>
      </c>
      <c r="C828" s="1">
        <v>41055.999224537038</v>
      </c>
      <c r="D828" s="4" t="s">
        <v>968</v>
      </c>
      <c r="E828">
        <v>900000</v>
      </c>
      <c r="F828" t="s">
        <v>40</v>
      </c>
      <c r="G828">
        <f>tblSalaries[[#This Row],[clean Salary (in local currency)]]*VLOOKUP(tblSalaries[[#This Row],[Currency]],tblXrate[],2,FALSE)</f>
        <v>16027.125018698311</v>
      </c>
      <c r="H828" t="s">
        <v>938</v>
      </c>
      <c r="I828" t="s">
        <v>52</v>
      </c>
      <c r="J828" t="s">
        <v>8</v>
      </c>
      <c r="K828" t="str">
        <f>VLOOKUP(tblSalaries[[#This Row],[Where do you work]],tblCountries[[Actual]:[Mapping]],2,FALSE)</f>
        <v>India</v>
      </c>
      <c r="L828" t="s">
        <v>25</v>
      </c>
      <c r="M828">
        <v>9</v>
      </c>
      <c r="O828" s="10">
        <f>IF(ISERROR(FIND("1",tblSalaries[[#This Row],[How many hours of a day you work on Excel]])),"",1)</f>
        <v>1</v>
      </c>
      <c r="P828" s="11">
        <f>IF(ISERROR(FIND("2",tblSalaries[[#This Row],[How many hours of a day you work on Excel]])),"",2)</f>
        <v>2</v>
      </c>
      <c r="Q828" s="10" t="str">
        <f>IF(ISERROR(FIND("3",tblSalaries[[#This Row],[How many hours of a day you work on Excel]])),"",3)</f>
        <v/>
      </c>
      <c r="R828" s="10" t="str">
        <f>IF(ISERROR(FIND("4",tblSalaries[[#This Row],[How many hours of a day you work on Excel]])),"",4)</f>
        <v/>
      </c>
      <c r="S828" s="10" t="str">
        <f>IF(ISERROR(FIND("5",tblSalaries[[#This Row],[How many hours of a day you work on Excel]])),"",5)</f>
        <v/>
      </c>
      <c r="T828" s="10" t="str">
        <f>IF(ISERROR(FIND("6",tblSalaries[[#This Row],[How many hours of a day you work on Excel]])),"",6)</f>
        <v/>
      </c>
      <c r="U828" s="11" t="str">
        <f>IF(ISERROR(FIND("7",tblSalaries[[#This Row],[How many hours of a day you work on Excel]])),"",7)</f>
        <v/>
      </c>
      <c r="V828" s="11" t="str">
        <f>IF(ISERROR(FIND("8",tblSalaries[[#This Row],[How many hours of a day you work on Excel]])),"",8)</f>
        <v/>
      </c>
      <c r="W828" s="11">
        <f>IF(MAX(tblSalaries[[#This Row],[1 hour]:[8 hours]])=0,#N/A,MAX(tblSalaries[[#This Row],[1 hour]:[8 hours]]))</f>
        <v>2</v>
      </c>
      <c r="X828" s="11">
        <f>IF(ISERROR(tblSalaries[[#This Row],[max h]]),1,tblSalaries[[#This Row],[Salary in USD]]/tblSalaries[[#This Row],[max h]]/260)</f>
        <v>30.82139426672752</v>
      </c>
      <c r="Y828" s="11" t="str">
        <f>IF(tblSalaries[[#This Row],[Years of Experience]]="",0,"0")</f>
        <v>0</v>
      </c>
      <c r="Z828"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828" s="11">
        <f>IF(tblSalaries[[#This Row],[Salary in USD]]&lt;1000,1,0)</f>
        <v>0</v>
      </c>
      <c r="AB828" s="11">
        <f>IF(AND(tblSalaries[[#This Row],[Salary in USD]]&gt;1000,tblSalaries[[#This Row],[Salary in USD]]&lt;2000),1,0)</f>
        <v>0</v>
      </c>
    </row>
    <row r="829" spans="2:28" ht="15" customHeight="1">
      <c r="B829" t="s">
        <v>2832</v>
      </c>
      <c r="C829" s="1">
        <v>41056.001909722225</v>
      </c>
      <c r="D829" s="4">
        <v>85000</v>
      </c>
      <c r="E829">
        <v>85000</v>
      </c>
      <c r="F829" t="s">
        <v>6</v>
      </c>
      <c r="G829">
        <f>tblSalaries[[#This Row],[clean Salary (in local currency)]]*VLOOKUP(tblSalaries[[#This Row],[Currency]],tblXrate[],2,FALSE)</f>
        <v>85000</v>
      </c>
      <c r="H829" t="s">
        <v>969</v>
      </c>
      <c r="I829" t="s">
        <v>310</v>
      </c>
      <c r="J829" t="s">
        <v>15</v>
      </c>
      <c r="K829" t="str">
        <f>VLOOKUP(tblSalaries[[#This Row],[Where do you work]],tblCountries[[Actual]:[Mapping]],2,FALSE)</f>
        <v>USA</v>
      </c>
      <c r="L829" t="s">
        <v>13</v>
      </c>
      <c r="M829">
        <v>1</v>
      </c>
      <c r="O829" s="10" t="str">
        <f>IF(ISERROR(FIND("1",tblSalaries[[#This Row],[How many hours of a day you work on Excel]])),"",1)</f>
        <v/>
      </c>
      <c r="P829" s="11" t="str">
        <f>IF(ISERROR(FIND("2",tblSalaries[[#This Row],[How many hours of a day you work on Excel]])),"",2)</f>
        <v/>
      </c>
      <c r="Q829" s="10" t="str">
        <f>IF(ISERROR(FIND("3",tblSalaries[[#This Row],[How many hours of a day you work on Excel]])),"",3)</f>
        <v/>
      </c>
      <c r="R829" s="10" t="str">
        <f>IF(ISERROR(FIND("4",tblSalaries[[#This Row],[How many hours of a day you work on Excel]])),"",4)</f>
        <v/>
      </c>
      <c r="S829" s="10" t="str">
        <f>IF(ISERROR(FIND("5",tblSalaries[[#This Row],[How many hours of a day you work on Excel]])),"",5)</f>
        <v/>
      </c>
      <c r="T829" s="10" t="str">
        <f>IF(ISERROR(FIND("6",tblSalaries[[#This Row],[How many hours of a day you work on Excel]])),"",6)</f>
        <v/>
      </c>
      <c r="U829" s="11" t="str">
        <f>IF(ISERROR(FIND("7",tblSalaries[[#This Row],[How many hours of a day you work on Excel]])),"",7)</f>
        <v/>
      </c>
      <c r="V829" s="11">
        <f>IF(ISERROR(FIND("8",tblSalaries[[#This Row],[How many hours of a day you work on Excel]])),"",8)</f>
        <v>8</v>
      </c>
      <c r="W829" s="11">
        <f>IF(MAX(tblSalaries[[#This Row],[1 hour]:[8 hours]])=0,#N/A,MAX(tblSalaries[[#This Row],[1 hour]:[8 hours]]))</f>
        <v>8</v>
      </c>
      <c r="X829" s="11">
        <f>IF(ISERROR(tblSalaries[[#This Row],[max h]]),1,tblSalaries[[#This Row],[Salary in USD]]/tblSalaries[[#This Row],[max h]]/260)</f>
        <v>40.865384615384613</v>
      </c>
      <c r="Y829" s="11" t="str">
        <f>IF(tblSalaries[[#This Row],[Years of Experience]]="",0,"0")</f>
        <v>0</v>
      </c>
      <c r="Z829"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0..1</v>
      </c>
      <c r="AA829" s="11">
        <f>IF(tblSalaries[[#This Row],[Salary in USD]]&lt;1000,1,0)</f>
        <v>0</v>
      </c>
      <c r="AB829" s="11">
        <f>IF(AND(tblSalaries[[#This Row],[Salary in USD]]&gt;1000,tblSalaries[[#This Row],[Salary in USD]]&lt;2000),1,0)</f>
        <v>0</v>
      </c>
    </row>
    <row r="830" spans="2:28" ht="15" customHeight="1">
      <c r="B830" t="s">
        <v>2833</v>
      </c>
      <c r="C830" s="1">
        <v>41056.005462962959</v>
      </c>
      <c r="D830" s="4">
        <v>6000</v>
      </c>
      <c r="E830">
        <v>6000</v>
      </c>
      <c r="F830" t="s">
        <v>6</v>
      </c>
      <c r="G830">
        <f>tblSalaries[[#This Row],[clean Salary (in local currency)]]*VLOOKUP(tblSalaries[[#This Row],[Currency]],tblXrate[],2,FALSE)</f>
        <v>6000</v>
      </c>
      <c r="H830" t="s">
        <v>970</v>
      </c>
      <c r="I830" t="s">
        <v>20</v>
      </c>
      <c r="J830" t="s">
        <v>971</v>
      </c>
      <c r="K830" t="str">
        <f>VLOOKUP(tblSalaries[[#This Row],[Where do you work]],tblCountries[[Actual]:[Mapping]],2,FALSE)</f>
        <v>Colombia</v>
      </c>
      <c r="L830" t="s">
        <v>25</v>
      </c>
      <c r="M830">
        <v>10</v>
      </c>
      <c r="O830" s="10">
        <f>IF(ISERROR(FIND("1",tblSalaries[[#This Row],[How many hours of a day you work on Excel]])),"",1)</f>
        <v>1</v>
      </c>
      <c r="P830" s="11">
        <f>IF(ISERROR(FIND("2",tblSalaries[[#This Row],[How many hours of a day you work on Excel]])),"",2)</f>
        <v>2</v>
      </c>
      <c r="Q830" s="10" t="str">
        <f>IF(ISERROR(FIND("3",tblSalaries[[#This Row],[How many hours of a day you work on Excel]])),"",3)</f>
        <v/>
      </c>
      <c r="R830" s="10" t="str">
        <f>IF(ISERROR(FIND("4",tblSalaries[[#This Row],[How many hours of a day you work on Excel]])),"",4)</f>
        <v/>
      </c>
      <c r="S830" s="10" t="str">
        <f>IF(ISERROR(FIND("5",tblSalaries[[#This Row],[How many hours of a day you work on Excel]])),"",5)</f>
        <v/>
      </c>
      <c r="T830" s="10" t="str">
        <f>IF(ISERROR(FIND("6",tblSalaries[[#This Row],[How many hours of a day you work on Excel]])),"",6)</f>
        <v/>
      </c>
      <c r="U830" s="11" t="str">
        <f>IF(ISERROR(FIND("7",tblSalaries[[#This Row],[How many hours of a day you work on Excel]])),"",7)</f>
        <v/>
      </c>
      <c r="V830" s="11" t="str">
        <f>IF(ISERROR(FIND("8",tblSalaries[[#This Row],[How many hours of a day you work on Excel]])),"",8)</f>
        <v/>
      </c>
      <c r="W830" s="11">
        <f>IF(MAX(tblSalaries[[#This Row],[1 hour]:[8 hours]])=0,#N/A,MAX(tblSalaries[[#This Row],[1 hour]:[8 hours]]))</f>
        <v>2</v>
      </c>
      <c r="X830" s="11">
        <f>IF(ISERROR(tblSalaries[[#This Row],[max h]]),1,tblSalaries[[#This Row],[Salary in USD]]/tblSalaries[[#This Row],[max h]]/260)</f>
        <v>11.538461538461538</v>
      </c>
      <c r="Y830" s="11" t="str">
        <f>IF(tblSalaries[[#This Row],[Years of Experience]]="",0,"0")</f>
        <v>0</v>
      </c>
      <c r="Z830"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830" s="11">
        <f>IF(tblSalaries[[#This Row],[Salary in USD]]&lt;1000,1,0)</f>
        <v>0</v>
      </c>
      <c r="AB830" s="11">
        <f>IF(AND(tblSalaries[[#This Row],[Salary in USD]]&gt;1000,tblSalaries[[#This Row],[Salary in USD]]&lt;2000),1,0)</f>
        <v>0</v>
      </c>
    </row>
    <row r="831" spans="2:28" ht="15" customHeight="1">
      <c r="B831" t="s">
        <v>2834</v>
      </c>
      <c r="C831" s="1">
        <v>41056.008946759262</v>
      </c>
      <c r="D831" s="4">
        <v>30000</v>
      </c>
      <c r="E831">
        <v>30000</v>
      </c>
      <c r="F831" t="s">
        <v>6</v>
      </c>
      <c r="G831">
        <f>tblSalaries[[#This Row],[clean Salary (in local currency)]]*VLOOKUP(tblSalaries[[#This Row],[Currency]],tblXrate[],2,FALSE)</f>
        <v>30000</v>
      </c>
      <c r="H831" t="s">
        <v>721</v>
      </c>
      <c r="I831" t="s">
        <v>3999</v>
      </c>
      <c r="J831" t="s">
        <v>8</v>
      </c>
      <c r="K831" t="str">
        <f>VLOOKUP(tblSalaries[[#This Row],[Where do you work]],tblCountries[[Actual]:[Mapping]],2,FALSE)</f>
        <v>India</v>
      </c>
      <c r="L831" t="s">
        <v>9</v>
      </c>
      <c r="M831">
        <v>2</v>
      </c>
      <c r="O831" s="10" t="str">
        <f>IF(ISERROR(FIND("1",tblSalaries[[#This Row],[How many hours of a day you work on Excel]])),"",1)</f>
        <v/>
      </c>
      <c r="P831" s="11" t="str">
        <f>IF(ISERROR(FIND("2",tblSalaries[[#This Row],[How many hours of a day you work on Excel]])),"",2)</f>
        <v/>
      </c>
      <c r="Q831" s="10" t="str">
        <f>IF(ISERROR(FIND("3",tblSalaries[[#This Row],[How many hours of a day you work on Excel]])),"",3)</f>
        <v/>
      </c>
      <c r="R831" s="10">
        <f>IF(ISERROR(FIND("4",tblSalaries[[#This Row],[How many hours of a day you work on Excel]])),"",4)</f>
        <v>4</v>
      </c>
      <c r="S831" s="10" t="str">
        <f>IF(ISERROR(FIND("5",tblSalaries[[#This Row],[How many hours of a day you work on Excel]])),"",5)</f>
        <v/>
      </c>
      <c r="T831" s="10">
        <f>IF(ISERROR(FIND("6",tblSalaries[[#This Row],[How many hours of a day you work on Excel]])),"",6)</f>
        <v>6</v>
      </c>
      <c r="U831" s="11" t="str">
        <f>IF(ISERROR(FIND("7",tblSalaries[[#This Row],[How many hours of a day you work on Excel]])),"",7)</f>
        <v/>
      </c>
      <c r="V831" s="11" t="str">
        <f>IF(ISERROR(FIND("8",tblSalaries[[#This Row],[How many hours of a day you work on Excel]])),"",8)</f>
        <v/>
      </c>
      <c r="W831" s="11">
        <f>IF(MAX(tblSalaries[[#This Row],[1 hour]:[8 hours]])=0,#N/A,MAX(tblSalaries[[#This Row],[1 hour]:[8 hours]]))</f>
        <v>6</v>
      </c>
      <c r="X831" s="11">
        <f>IF(ISERROR(tblSalaries[[#This Row],[max h]]),1,tblSalaries[[#This Row],[Salary in USD]]/tblSalaries[[#This Row],[max h]]/260)</f>
        <v>19.23076923076923</v>
      </c>
      <c r="Y831" s="11" t="str">
        <f>IF(tblSalaries[[#This Row],[Years of Experience]]="",0,"0")</f>
        <v>0</v>
      </c>
      <c r="Z831"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1..3</v>
      </c>
      <c r="AA831" s="11">
        <f>IF(tblSalaries[[#This Row],[Salary in USD]]&lt;1000,1,0)</f>
        <v>0</v>
      </c>
      <c r="AB831" s="11">
        <f>IF(AND(tblSalaries[[#This Row],[Salary in USD]]&gt;1000,tblSalaries[[#This Row],[Salary in USD]]&lt;2000),1,0)</f>
        <v>0</v>
      </c>
    </row>
    <row r="832" spans="2:28" ht="15" customHeight="1">
      <c r="B832" t="s">
        <v>2835</v>
      </c>
      <c r="C832" s="1">
        <v>41056.013240740744</v>
      </c>
      <c r="D832" s="4">
        <v>100000</v>
      </c>
      <c r="E832">
        <v>100000</v>
      </c>
      <c r="F832" t="s">
        <v>69</v>
      </c>
      <c r="G832">
        <f>tblSalaries[[#This Row],[clean Salary (in local currency)]]*VLOOKUP(tblSalaries[[#This Row],[Currency]],tblXrate[],2,FALSE)</f>
        <v>157617.8272067284</v>
      </c>
      <c r="H832" t="s">
        <v>181</v>
      </c>
      <c r="I832" t="s">
        <v>488</v>
      </c>
      <c r="J832" t="s">
        <v>71</v>
      </c>
      <c r="K832" t="str">
        <f>VLOOKUP(tblSalaries[[#This Row],[Where do you work]],tblCountries[[Actual]:[Mapping]],2,FALSE)</f>
        <v>UK</v>
      </c>
      <c r="L832" t="s">
        <v>18</v>
      </c>
      <c r="M832">
        <v>20</v>
      </c>
      <c r="O832" s="10" t="str">
        <f>IF(ISERROR(FIND("1",tblSalaries[[#This Row],[How many hours of a day you work on Excel]])),"",1)</f>
        <v/>
      </c>
      <c r="P832" s="11">
        <f>IF(ISERROR(FIND("2",tblSalaries[[#This Row],[How many hours of a day you work on Excel]])),"",2)</f>
        <v>2</v>
      </c>
      <c r="Q832" s="10">
        <f>IF(ISERROR(FIND("3",tblSalaries[[#This Row],[How many hours of a day you work on Excel]])),"",3)</f>
        <v>3</v>
      </c>
      <c r="R832" s="10" t="str">
        <f>IF(ISERROR(FIND("4",tblSalaries[[#This Row],[How many hours of a day you work on Excel]])),"",4)</f>
        <v/>
      </c>
      <c r="S832" s="10" t="str">
        <f>IF(ISERROR(FIND("5",tblSalaries[[#This Row],[How many hours of a day you work on Excel]])),"",5)</f>
        <v/>
      </c>
      <c r="T832" s="10" t="str">
        <f>IF(ISERROR(FIND("6",tblSalaries[[#This Row],[How many hours of a day you work on Excel]])),"",6)</f>
        <v/>
      </c>
      <c r="U832" s="11" t="str">
        <f>IF(ISERROR(FIND("7",tblSalaries[[#This Row],[How many hours of a day you work on Excel]])),"",7)</f>
        <v/>
      </c>
      <c r="V832" s="11" t="str">
        <f>IF(ISERROR(FIND("8",tblSalaries[[#This Row],[How many hours of a day you work on Excel]])),"",8)</f>
        <v/>
      </c>
      <c r="W832" s="11">
        <f>IF(MAX(tblSalaries[[#This Row],[1 hour]:[8 hours]])=0,#N/A,MAX(tblSalaries[[#This Row],[1 hour]:[8 hours]]))</f>
        <v>3</v>
      </c>
      <c r="X832" s="11">
        <f>IF(ISERROR(tblSalaries[[#This Row],[max h]]),1,tblSalaries[[#This Row],[Salary in USD]]/tblSalaries[[#This Row],[max h]]/260)</f>
        <v>202.07413744452359</v>
      </c>
      <c r="Y832" s="11" t="str">
        <f>IF(tblSalaries[[#This Row],[Years of Experience]]="",0,"0")</f>
        <v>0</v>
      </c>
      <c r="Z832"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832" s="11">
        <f>IF(tblSalaries[[#This Row],[Salary in USD]]&lt;1000,1,0)</f>
        <v>0</v>
      </c>
      <c r="AB832" s="11">
        <f>IF(AND(tblSalaries[[#This Row],[Salary in USD]]&gt;1000,tblSalaries[[#This Row],[Salary in USD]]&lt;2000),1,0)</f>
        <v>0</v>
      </c>
    </row>
    <row r="833" spans="2:28" ht="15" customHeight="1">
      <c r="B833" t="s">
        <v>2836</v>
      </c>
      <c r="C833" s="1">
        <v>41056.022986111115</v>
      </c>
      <c r="D833" s="4" t="s">
        <v>972</v>
      </c>
      <c r="E833">
        <v>1200000</v>
      </c>
      <c r="F833" t="s">
        <v>40</v>
      </c>
      <c r="G833">
        <f>tblSalaries[[#This Row],[clean Salary (in local currency)]]*VLOOKUP(tblSalaries[[#This Row],[Currency]],tblXrate[],2,FALSE)</f>
        <v>21369.500024931083</v>
      </c>
      <c r="H833" t="s">
        <v>204</v>
      </c>
      <c r="I833" t="s">
        <v>52</v>
      </c>
      <c r="J833" t="s">
        <v>8</v>
      </c>
      <c r="K833" t="str">
        <f>VLOOKUP(tblSalaries[[#This Row],[Where do you work]],tblCountries[[Actual]:[Mapping]],2,FALSE)</f>
        <v>India</v>
      </c>
      <c r="L833" t="s">
        <v>25</v>
      </c>
      <c r="M833">
        <v>18</v>
      </c>
      <c r="O833" s="10">
        <f>IF(ISERROR(FIND("1",tblSalaries[[#This Row],[How many hours of a day you work on Excel]])),"",1)</f>
        <v>1</v>
      </c>
      <c r="P833" s="11">
        <f>IF(ISERROR(FIND("2",tblSalaries[[#This Row],[How many hours of a day you work on Excel]])),"",2)</f>
        <v>2</v>
      </c>
      <c r="Q833" s="10" t="str">
        <f>IF(ISERROR(FIND("3",tblSalaries[[#This Row],[How many hours of a day you work on Excel]])),"",3)</f>
        <v/>
      </c>
      <c r="R833" s="10" t="str">
        <f>IF(ISERROR(FIND("4",tblSalaries[[#This Row],[How many hours of a day you work on Excel]])),"",4)</f>
        <v/>
      </c>
      <c r="S833" s="10" t="str">
        <f>IF(ISERROR(FIND("5",tblSalaries[[#This Row],[How many hours of a day you work on Excel]])),"",5)</f>
        <v/>
      </c>
      <c r="T833" s="10" t="str">
        <f>IF(ISERROR(FIND("6",tblSalaries[[#This Row],[How many hours of a day you work on Excel]])),"",6)</f>
        <v/>
      </c>
      <c r="U833" s="11" t="str">
        <f>IF(ISERROR(FIND("7",tblSalaries[[#This Row],[How many hours of a day you work on Excel]])),"",7)</f>
        <v/>
      </c>
      <c r="V833" s="11" t="str">
        <f>IF(ISERROR(FIND("8",tblSalaries[[#This Row],[How many hours of a day you work on Excel]])),"",8)</f>
        <v/>
      </c>
      <c r="W833" s="11">
        <f>IF(MAX(tblSalaries[[#This Row],[1 hour]:[8 hours]])=0,#N/A,MAX(tblSalaries[[#This Row],[1 hour]:[8 hours]]))</f>
        <v>2</v>
      </c>
      <c r="X833" s="11">
        <f>IF(ISERROR(tblSalaries[[#This Row],[max h]]),1,tblSalaries[[#This Row],[Salary in USD]]/tblSalaries[[#This Row],[max h]]/260)</f>
        <v>41.095192355636698</v>
      </c>
      <c r="Y833" s="11" t="str">
        <f>IF(tblSalaries[[#This Row],[Years of Experience]]="",0,"0")</f>
        <v>0</v>
      </c>
      <c r="Z833"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833" s="11">
        <f>IF(tblSalaries[[#This Row],[Salary in USD]]&lt;1000,1,0)</f>
        <v>0</v>
      </c>
      <c r="AB833" s="11">
        <f>IF(AND(tblSalaries[[#This Row],[Salary in USD]]&gt;1000,tblSalaries[[#This Row],[Salary in USD]]&lt;2000),1,0)</f>
        <v>0</v>
      </c>
    </row>
    <row r="834" spans="2:28" ht="15" customHeight="1">
      <c r="B834" t="s">
        <v>2837</v>
      </c>
      <c r="C834" s="1">
        <v>41056.037037037036</v>
      </c>
      <c r="D834" s="4" t="s">
        <v>973</v>
      </c>
      <c r="E834">
        <v>200000</v>
      </c>
      <c r="F834" t="s">
        <v>40</v>
      </c>
      <c r="G834">
        <f>tblSalaries[[#This Row],[clean Salary (in local currency)]]*VLOOKUP(tblSalaries[[#This Row],[Currency]],tblXrate[],2,FALSE)</f>
        <v>3561.5833374885137</v>
      </c>
      <c r="H834" t="s">
        <v>974</v>
      </c>
      <c r="I834" t="s">
        <v>3999</v>
      </c>
      <c r="J834" t="s">
        <v>8</v>
      </c>
      <c r="K834" t="str">
        <f>VLOOKUP(tblSalaries[[#This Row],[Where do you work]],tblCountries[[Actual]:[Mapping]],2,FALSE)</f>
        <v>India</v>
      </c>
      <c r="L834" t="s">
        <v>9</v>
      </c>
      <c r="M834">
        <v>1</v>
      </c>
      <c r="O834" s="10" t="str">
        <f>IF(ISERROR(FIND("1",tblSalaries[[#This Row],[How many hours of a day you work on Excel]])),"",1)</f>
        <v/>
      </c>
      <c r="P834" s="11" t="str">
        <f>IF(ISERROR(FIND("2",tblSalaries[[#This Row],[How many hours of a day you work on Excel]])),"",2)</f>
        <v/>
      </c>
      <c r="Q834" s="10" t="str">
        <f>IF(ISERROR(FIND("3",tblSalaries[[#This Row],[How many hours of a day you work on Excel]])),"",3)</f>
        <v/>
      </c>
      <c r="R834" s="10">
        <f>IF(ISERROR(FIND("4",tblSalaries[[#This Row],[How many hours of a day you work on Excel]])),"",4)</f>
        <v>4</v>
      </c>
      <c r="S834" s="10" t="str">
        <f>IF(ISERROR(FIND("5",tblSalaries[[#This Row],[How many hours of a day you work on Excel]])),"",5)</f>
        <v/>
      </c>
      <c r="T834" s="10">
        <f>IF(ISERROR(FIND("6",tblSalaries[[#This Row],[How many hours of a day you work on Excel]])),"",6)</f>
        <v>6</v>
      </c>
      <c r="U834" s="11" t="str">
        <f>IF(ISERROR(FIND("7",tblSalaries[[#This Row],[How many hours of a day you work on Excel]])),"",7)</f>
        <v/>
      </c>
      <c r="V834" s="11" t="str">
        <f>IF(ISERROR(FIND("8",tblSalaries[[#This Row],[How many hours of a day you work on Excel]])),"",8)</f>
        <v/>
      </c>
      <c r="W834" s="11">
        <f>IF(MAX(tblSalaries[[#This Row],[1 hour]:[8 hours]])=0,#N/A,MAX(tblSalaries[[#This Row],[1 hour]:[8 hours]]))</f>
        <v>6</v>
      </c>
      <c r="X834" s="11">
        <f>IF(ISERROR(tblSalaries[[#This Row],[max h]]),1,tblSalaries[[#This Row],[Salary in USD]]/tblSalaries[[#This Row],[max h]]/260)</f>
        <v>2.2830662419798164</v>
      </c>
      <c r="Y834" s="11" t="str">
        <f>IF(tblSalaries[[#This Row],[Years of Experience]]="",0,"0")</f>
        <v>0</v>
      </c>
      <c r="Z834"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0..1</v>
      </c>
      <c r="AA834" s="11">
        <f>IF(tblSalaries[[#This Row],[Salary in USD]]&lt;1000,1,0)</f>
        <v>0</v>
      </c>
      <c r="AB834" s="11">
        <f>IF(AND(tblSalaries[[#This Row],[Salary in USD]]&gt;1000,tblSalaries[[#This Row],[Salary in USD]]&lt;2000),1,0)</f>
        <v>0</v>
      </c>
    </row>
    <row r="835" spans="2:28" ht="15" customHeight="1">
      <c r="B835" t="s">
        <v>2838</v>
      </c>
      <c r="C835" s="1">
        <v>41056.044976851852</v>
      </c>
      <c r="D835" s="4">
        <v>5000</v>
      </c>
      <c r="E835">
        <v>5000</v>
      </c>
      <c r="F835" t="s">
        <v>6</v>
      </c>
      <c r="G835">
        <f>tblSalaries[[#This Row],[clean Salary (in local currency)]]*VLOOKUP(tblSalaries[[#This Row],[Currency]],tblXrate[],2,FALSE)</f>
        <v>5000</v>
      </c>
      <c r="H835" t="s">
        <v>975</v>
      </c>
      <c r="I835" t="s">
        <v>52</v>
      </c>
      <c r="J835" t="s">
        <v>8</v>
      </c>
      <c r="K835" t="str">
        <f>VLOOKUP(tblSalaries[[#This Row],[Where do you work]],tblCountries[[Actual]:[Mapping]],2,FALSE)</f>
        <v>India</v>
      </c>
      <c r="L835" t="s">
        <v>9</v>
      </c>
      <c r="M835">
        <v>1</v>
      </c>
      <c r="O835" s="10" t="str">
        <f>IF(ISERROR(FIND("1",tblSalaries[[#This Row],[How many hours of a day you work on Excel]])),"",1)</f>
        <v/>
      </c>
      <c r="P835" s="11" t="str">
        <f>IF(ISERROR(FIND("2",tblSalaries[[#This Row],[How many hours of a day you work on Excel]])),"",2)</f>
        <v/>
      </c>
      <c r="Q835" s="10" t="str">
        <f>IF(ISERROR(FIND("3",tblSalaries[[#This Row],[How many hours of a day you work on Excel]])),"",3)</f>
        <v/>
      </c>
      <c r="R835" s="10">
        <f>IF(ISERROR(FIND("4",tblSalaries[[#This Row],[How many hours of a day you work on Excel]])),"",4)</f>
        <v>4</v>
      </c>
      <c r="S835" s="10" t="str">
        <f>IF(ISERROR(FIND("5",tblSalaries[[#This Row],[How many hours of a day you work on Excel]])),"",5)</f>
        <v/>
      </c>
      <c r="T835" s="10">
        <f>IF(ISERROR(FIND("6",tblSalaries[[#This Row],[How many hours of a day you work on Excel]])),"",6)</f>
        <v>6</v>
      </c>
      <c r="U835" s="11" t="str">
        <f>IF(ISERROR(FIND("7",tblSalaries[[#This Row],[How many hours of a day you work on Excel]])),"",7)</f>
        <v/>
      </c>
      <c r="V835" s="11" t="str">
        <f>IF(ISERROR(FIND("8",tblSalaries[[#This Row],[How many hours of a day you work on Excel]])),"",8)</f>
        <v/>
      </c>
      <c r="W835" s="11">
        <f>IF(MAX(tblSalaries[[#This Row],[1 hour]:[8 hours]])=0,#N/A,MAX(tblSalaries[[#This Row],[1 hour]:[8 hours]]))</f>
        <v>6</v>
      </c>
      <c r="X835" s="11">
        <f>IF(ISERROR(tblSalaries[[#This Row],[max h]]),1,tblSalaries[[#This Row],[Salary in USD]]/tblSalaries[[#This Row],[max h]]/260)</f>
        <v>3.2051282051282053</v>
      </c>
      <c r="Y835" s="11" t="str">
        <f>IF(tblSalaries[[#This Row],[Years of Experience]]="",0,"0")</f>
        <v>0</v>
      </c>
      <c r="Z835"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0..1</v>
      </c>
      <c r="AA835" s="11">
        <f>IF(tblSalaries[[#This Row],[Salary in USD]]&lt;1000,1,0)</f>
        <v>0</v>
      </c>
      <c r="AB835" s="11">
        <f>IF(AND(tblSalaries[[#This Row],[Salary in USD]]&gt;1000,tblSalaries[[#This Row],[Salary in USD]]&lt;2000),1,0)</f>
        <v>0</v>
      </c>
    </row>
    <row r="836" spans="2:28" ht="15" customHeight="1">
      <c r="B836" t="s">
        <v>2839</v>
      </c>
      <c r="C836" s="1">
        <v>41056.057013888887</v>
      </c>
      <c r="D836" s="4" t="s">
        <v>976</v>
      </c>
      <c r="E836">
        <v>200000</v>
      </c>
      <c r="F836" t="s">
        <v>40</v>
      </c>
      <c r="G836">
        <f>tblSalaries[[#This Row],[clean Salary (in local currency)]]*VLOOKUP(tblSalaries[[#This Row],[Currency]],tblXrate[],2,FALSE)</f>
        <v>3561.5833374885137</v>
      </c>
      <c r="H836" t="s">
        <v>108</v>
      </c>
      <c r="I836" t="s">
        <v>20</v>
      </c>
      <c r="J836" t="s">
        <v>8</v>
      </c>
      <c r="K836" t="str">
        <f>VLOOKUP(tblSalaries[[#This Row],[Where do you work]],tblCountries[[Actual]:[Mapping]],2,FALSE)</f>
        <v>India</v>
      </c>
      <c r="L836" t="s">
        <v>9</v>
      </c>
      <c r="M836">
        <v>2</v>
      </c>
      <c r="O836" s="10" t="str">
        <f>IF(ISERROR(FIND("1",tblSalaries[[#This Row],[How many hours of a day you work on Excel]])),"",1)</f>
        <v/>
      </c>
      <c r="P836" s="11" t="str">
        <f>IF(ISERROR(FIND("2",tblSalaries[[#This Row],[How many hours of a day you work on Excel]])),"",2)</f>
        <v/>
      </c>
      <c r="Q836" s="10" t="str">
        <f>IF(ISERROR(FIND("3",tblSalaries[[#This Row],[How many hours of a day you work on Excel]])),"",3)</f>
        <v/>
      </c>
      <c r="R836" s="10">
        <f>IF(ISERROR(FIND("4",tblSalaries[[#This Row],[How many hours of a day you work on Excel]])),"",4)</f>
        <v>4</v>
      </c>
      <c r="S836" s="10" t="str">
        <f>IF(ISERROR(FIND("5",tblSalaries[[#This Row],[How many hours of a day you work on Excel]])),"",5)</f>
        <v/>
      </c>
      <c r="T836" s="10">
        <f>IF(ISERROR(FIND("6",tblSalaries[[#This Row],[How many hours of a day you work on Excel]])),"",6)</f>
        <v>6</v>
      </c>
      <c r="U836" s="11" t="str">
        <f>IF(ISERROR(FIND("7",tblSalaries[[#This Row],[How many hours of a day you work on Excel]])),"",7)</f>
        <v/>
      </c>
      <c r="V836" s="11" t="str">
        <f>IF(ISERROR(FIND("8",tblSalaries[[#This Row],[How many hours of a day you work on Excel]])),"",8)</f>
        <v/>
      </c>
      <c r="W836" s="11">
        <f>IF(MAX(tblSalaries[[#This Row],[1 hour]:[8 hours]])=0,#N/A,MAX(tblSalaries[[#This Row],[1 hour]:[8 hours]]))</f>
        <v>6</v>
      </c>
      <c r="X836" s="11">
        <f>IF(ISERROR(tblSalaries[[#This Row],[max h]]),1,tblSalaries[[#This Row],[Salary in USD]]/tblSalaries[[#This Row],[max h]]/260)</f>
        <v>2.2830662419798164</v>
      </c>
      <c r="Y836" s="11" t="str">
        <f>IF(tblSalaries[[#This Row],[Years of Experience]]="",0,"0")</f>
        <v>0</v>
      </c>
      <c r="Z836"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1..3</v>
      </c>
      <c r="AA836" s="11">
        <f>IF(tblSalaries[[#This Row],[Salary in USD]]&lt;1000,1,0)</f>
        <v>0</v>
      </c>
      <c r="AB836" s="11">
        <f>IF(AND(tblSalaries[[#This Row],[Salary in USD]]&gt;1000,tblSalaries[[#This Row],[Salary in USD]]&lt;2000),1,0)</f>
        <v>0</v>
      </c>
    </row>
    <row r="837" spans="2:28" ht="15" customHeight="1">
      <c r="B837" t="s">
        <v>2840</v>
      </c>
      <c r="C837" s="1">
        <v>41056.063136574077</v>
      </c>
      <c r="D837" s="4" t="s">
        <v>977</v>
      </c>
      <c r="E837">
        <v>30000</v>
      </c>
      <c r="F837" t="s">
        <v>22</v>
      </c>
      <c r="G837">
        <f>tblSalaries[[#This Row],[clean Salary (in local currency)]]*VLOOKUP(tblSalaries[[#This Row],[Currency]],tblXrate[],2,FALSE)</f>
        <v>38111.983169748237</v>
      </c>
      <c r="H837" t="s">
        <v>978</v>
      </c>
      <c r="I837" t="s">
        <v>310</v>
      </c>
      <c r="J837" t="s">
        <v>979</v>
      </c>
      <c r="K837" t="str">
        <f>VLOOKUP(tblSalaries[[#This Row],[Where do you work]],tblCountries[[Actual]:[Mapping]],2,FALSE)</f>
        <v>Portugal</v>
      </c>
      <c r="L837" t="s">
        <v>13</v>
      </c>
      <c r="M837">
        <v>8</v>
      </c>
      <c r="O837" s="10" t="str">
        <f>IF(ISERROR(FIND("1",tblSalaries[[#This Row],[How many hours of a day you work on Excel]])),"",1)</f>
        <v/>
      </c>
      <c r="P837" s="11" t="str">
        <f>IF(ISERROR(FIND("2",tblSalaries[[#This Row],[How many hours of a day you work on Excel]])),"",2)</f>
        <v/>
      </c>
      <c r="Q837" s="10" t="str">
        <f>IF(ISERROR(FIND("3",tblSalaries[[#This Row],[How many hours of a day you work on Excel]])),"",3)</f>
        <v/>
      </c>
      <c r="R837" s="10" t="str">
        <f>IF(ISERROR(FIND("4",tblSalaries[[#This Row],[How many hours of a day you work on Excel]])),"",4)</f>
        <v/>
      </c>
      <c r="S837" s="10" t="str">
        <f>IF(ISERROR(FIND("5",tblSalaries[[#This Row],[How many hours of a day you work on Excel]])),"",5)</f>
        <v/>
      </c>
      <c r="T837" s="10" t="str">
        <f>IF(ISERROR(FIND("6",tblSalaries[[#This Row],[How many hours of a day you work on Excel]])),"",6)</f>
        <v/>
      </c>
      <c r="U837" s="11" t="str">
        <f>IF(ISERROR(FIND("7",tblSalaries[[#This Row],[How many hours of a day you work on Excel]])),"",7)</f>
        <v/>
      </c>
      <c r="V837" s="11">
        <f>IF(ISERROR(FIND("8",tblSalaries[[#This Row],[How many hours of a day you work on Excel]])),"",8)</f>
        <v>8</v>
      </c>
      <c r="W837" s="11">
        <f>IF(MAX(tblSalaries[[#This Row],[1 hour]:[8 hours]])=0,#N/A,MAX(tblSalaries[[#This Row],[1 hour]:[8 hours]]))</f>
        <v>8</v>
      </c>
      <c r="X837" s="11">
        <f>IF(ISERROR(tblSalaries[[#This Row],[max h]]),1,tblSalaries[[#This Row],[Salary in USD]]/tblSalaries[[#This Row],[max h]]/260)</f>
        <v>18.323068831609728</v>
      </c>
      <c r="Y837" s="11" t="str">
        <f>IF(tblSalaries[[#This Row],[Years of Experience]]="",0,"0")</f>
        <v>0</v>
      </c>
      <c r="Z837"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837" s="11">
        <f>IF(tblSalaries[[#This Row],[Salary in USD]]&lt;1000,1,0)</f>
        <v>0</v>
      </c>
      <c r="AB837" s="11">
        <f>IF(AND(tblSalaries[[#This Row],[Salary in USD]]&gt;1000,tblSalaries[[#This Row],[Salary in USD]]&lt;2000),1,0)</f>
        <v>0</v>
      </c>
    </row>
    <row r="838" spans="2:28" ht="15" customHeight="1">
      <c r="B838" t="s">
        <v>2841</v>
      </c>
      <c r="C838" s="1">
        <v>41056.0702662037</v>
      </c>
      <c r="D838" s="4" t="s">
        <v>980</v>
      </c>
      <c r="E838">
        <v>1000000</v>
      </c>
      <c r="F838" t="s">
        <v>40</v>
      </c>
      <c r="G838">
        <f>tblSalaries[[#This Row],[clean Salary (in local currency)]]*VLOOKUP(tblSalaries[[#This Row],[Currency]],tblXrate[],2,FALSE)</f>
        <v>17807.916687442568</v>
      </c>
      <c r="H838" t="s">
        <v>379</v>
      </c>
      <c r="I838" t="s">
        <v>20</v>
      </c>
      <c r="J838" t="s">
        <v>8</v>
      </c>
      <c r="K838" t="str">
        <f>VLOOKUP(tblSalaries[[#This Row],[Where do you work]],tblCountries[[Actual]:[Mapping]],2,FALSE)</f>
        <v>India</v>
      </c>
      <c r="L838" t="s">
        <v>9</v>
      </c>
      <c r="M838">
        <v>6.5</v>
      </c>
      <c r="O838" s="10" t="str">
        <f>IF(ISERROR(FIND("1",tblSalaries[[#This Row],[How many hours of a day you work on Excel]])),"",1)</f>
        <v/>
      </c>
      <c r="P838" s="11" t="str">
        <f>IF(ISERROR(FIND("2",tblSalaries[[#This Row],[How many hours of a day you work on Excel]])),"",2)</f>
        <v/>
      </c>
      <c r="Q838" s="10" t="str">
        <f>IF(ISERROR(FIND("3",tblSalaries[[#This Row],[How many hours of a day you work on Excel]])),"",3)</f>
        <v/>
      </c>
      <c r="R838" s="10">
        <f>IF(ISERROR(FIND("4",tblSalaries[[#This Row],[How many hours of a day you work on Excel]])),"",4)</f>
        <v>4</v>
      </c>
      <c r="S838" s="10" t="str">
        <f>IF(ISERROR(FIND("5",tblSalaries[[#This Row],[How many hours of a day you work on Excel]])),"",5)</f>
        <v/>
      </c>
      <c r="T838" s="10">
        <f>IF(ISERROR(FIND("6",tblSalaries[[#This Row],[How many hours of a day you work on Excel]])),"",6)</f>
        <v>6</v>
      </c>
      <c r="U838" s="11" t="str">
        <f>IF(ISERROR(FIND("7",tblSalaries[[#This Row],[How many hours of a day you work on Excel]])),"",7)</f>
        <v/>
      </c>
      <c r="V838" s="11" t="str">
        <f>IF(ISERROR(FIND("8",tblSalaries[[#This Row],[How many hours of a day you work on Excel]])),"",8)</f>
        <v/>
      </c>
      <c r="W838" s="11">
        <f>IF(MAX(tblSalaries[[#This Row],[1 hour]:[8 hours]])=0,#N/A,MAX(tblSalaries[[#This Row],[1 hour]:[8 hours]]))</f>
        <v>6</v>
      </c>
      <c r="X838" s="11">
        <f>IF(ISERROR(tblSalaries[[#This Row],[max h]]),1,tblSalaries[[#This Row],[Salary in USD]]/tblSalaries[[#This Row],[max h]]/260)</f>
        <v>11.415331209899081</v>
      </c>
      <c r="Y838" s="11" t="str">
        <f>IF(tblSalaries[[#This Row],[Years of Experience]]="",0,"0")</f>
        <v>0</v>
      </c>
      <c r="Z838"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838" s="11">
        <f>IF(tblSalaries[[#This Row],[Salary in USD]]&lt;1000,1,0)</f>
        <v>0</v>
      </c>
      <c r="AB838" s="11">
        <f>IF(AND(tblSalaries[[#This Row],[Salary in USD]]&gt;1000,tblSalaries[[#This Row],[Salary in USD]]&lt;2000),1,0)</f>
        <v>0</v>
      </c>
    </row>
    <row r="839" spans="2:28" ht="15" customHeight="1">
      <c r="B839" t="s">
        <v>2842</v>
      </c>
      <c r="C839" s="1">
        <v>41056.073611111111</v>
      </c>
      <c r="D839" s="4">
        <v>650000</v>
      </c>
      <c r="E839">
        <v>650000</v>
      </c>
      <c r="F839" t="s">
        <v>40</v>
      </c>
      <c r="G839">
        <f>tblSalaries[[#This Row],[clean Salary (in local currency)]]*VLOOKUP(tblSalaries[[#This Row],[Currency]],tblXrate[],2,FALSE)</f>
        <v>11575.14584683767</v>
      </c>
      <c r="H839" t="s">
        <v>981</v>
      </c>
      <c r="I839" t="s">
        <v>20</v>
      </c>
      <c r="J839" t="s">
        <v>8</v>
      </c>
      <c r="K839" t="str">
        <f>VLOOKUP(tblSalaries[[#This Row],[Where do you work]],tblCountries[[Actual]:[Mapping]],2,FALSE)</f>
        <v>India</v>
      </c>
      <c r="L839" t="s">
        <v>13</v>
      </c>
      <c r="M839">
        <v>3.5</v>
      </c>
      <c r="O839" s="10" t="str">
        <f>IF(ISERROR(FIND("1",tblSalaries[[#This Row],[How many hours of a day you work on Excel]])),"",1)</f>
        <v/>
      </c>
      <c r="P839" s="11" t="str">
        <f>IF(ISERROR(FIND("2",tblSalaries[[#This Row],[How many hours of a day you work on Excel]])),"",2)</f>
        <v/>
      </c>
      <c r="Q839" s="10" t="str">
        <f>IF(ISERROR(FIND("3",tblSalaries[[#This Row],[How many hours of a day you work on Excel]])),"",3)</f>
        <v/>
      </c>
      <c r="R839" s="10" t="str">
        <f>IF(ISERROR(FIND("4",tblSalaries[[#This Row],[How many hours of a day you work on Excel]])),"",4)</f>
        <v/>
      </c>
      <c r="S839" s="10" t="str">
        <f>IF(ISERROR(FIND("5",tblSalaries[[#This Row],[How many hours of a day you work on Excel]])),"",5)</f>
        <v/>
      </c>
      <c r="T839" s="10" t="str">
        <f>IF(ISERROR(FIND("6",tblSalaries[[#This Row],[How many hours of a day you work on Excel]])),"",6)</f>
        <v/>
      </c>
      <c r="U839" s="11" t="str">
        <f>IF(ISERROR(FIND("7",tblSalaries[[#This Row],[How many hours of a day you work on Excel]])),"",7)</f>
        <v/>
      </c>
      <c r="V839" s="11">
        <f>IF(ISERROR(FIND("8",tblSalaries[[#This Row],[How many hours of a day you work on Excel]])),"",8)</f>
        <v>8</v>
      </c>
      <c r="W839" s="11">
        <f>IF(MAX(tblSalaries[[#This Row],[1 hour]:[8 hours]])=0,#N/A,MAX(tblSalaries[[#This Row],[1 hour]:[8 hours]]))</f>
        <v>8</v>
      </c>
      <c r="X839" s="11">
        <f>IF(ISERROR(tblSalaries[[#This Row],[max h]]),1,tblSalaries[[#This Row],[Salary in USD]]/tblSalaries[[#This Row],[max h]]/260)</f>
        <v>5.5649739648258025</v>
      </c>
      <c r="Y839" s="11" t="str">
        <f>IF(tblSalaries[[#This Row],[Years of Experience]]="",0,"0")</f>
        <v>0</v>
      </c>
      <c r="Z839"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839" s="11">
        <f>IF(tblSalaries[[#This Row],[Salary in USD]]&lt;1000,1,0)</f>
        <v>0</v>
      </c>
      <c r="AB839" s="11">
        <f>IF(AND(tblSalaries[[#This Row],[Salary in USD]]&gt;1000,tblSalaries[[#This Row],[Salary in USD]]&lt;2000),1,0)</f>
        <v>0</v>
      </c>
    </row>
    <row r="840" spans="2:28" ht="15" customHeight="1">
      <c r="B840" t="s">
        <v>2843</v>
      </c>
      <c r="C840" s="1">
        <v>41056.106504629628</v>
      </c>
      <c r="D840" s="4">
        <v>100000</v>
      </c>
      <c r="E840">
        <v>100000</v>
      </c>
      <c r="F840" t="s">
        <v>86</v>
      </c>
      <c r="G840">
        <f>tblSalaries[[#This Row],[clean Salary (in local currency)]]*VLOOKUP(tblSalaries[[#This Row],[Currency]],tblXrate[],2,FALSE)</f>
        <v>98336.152303032693</v>
      </c>
      <c r="H840" t="s">
        <v>982</v>
      </c>
      <c r="I840" t="s">
        <v>52</v>
      </c>
      <c r="J840" t="s">
        <v>88</v>
      </c>
      <c r="K840" t="str">
        <f>VLOOKUP(tblSalaries[[#This Row],[Where do you work]],tblCountries[[Actual]:[Mapping]],2,FALSE)</f>
        <v>Canada</v>
      </c>
      <c r="L840" t="s">
        <v>18</v>
      </c>
      <c r="M840">
        <v>10</v>
      </c>
      <c r="O840" s="10" t="str">
        <f>IF(ISERROR(FIND("1",tblSalaries[[#This Row],[How many hours of a day you work on Excel]])),"",1)</f>
        <v/>
      </c>
      <c r="P840" s="11">
        <f>IF(ISERROR(FIND("2",tblSalaries[[#This Row],[How many hours of a day you work on Excel]])),"",2)</f>
        <v>2</v>
      </c>
      <c r="Q840" s="10">
        <f>IF(ISERROR(FIND("3",tblSalaries[[#This Row],[How many hours of a day you work on Excel]])),"",3)</f>
        <v>3</v>
      </c>
      <c r="R840" s="10" t="str">
        <f>IF(ISERROR(FIND("4",tblSalaries[[#This Row],[How many hours of a day you work on Excel]])),"",4)</f>
        <v/>
      </c>
      <c r="S840" s="10" t="str">
        <f>IF(ISERROR(FIND("5",tblSalaries[[#This Row],[How many hours of a day you work on Excel]])),"",5)</f>
        <v/>
      </c>
      <c r="T840" s="10" t="str">
        <f>IF(ISERROR(FIND("6",tblSalaries[[#This Row],[How many hours of a day you work on Excel]])),"",6)</f>
        <v/>
      </c>
      <c r="U840" s="11" t="str">
        <f>IF(ISERROR(FIND("7",tblSalaries[[#This Row],[How many hours of a day you work on Excel]])),"",7)</f>
        <v/>
      </c>
      <c r="V840" s="11" t="str">
        <f>IF(ISERROR(FIND("8",tblSalaries[[#This Row],[How many hours of a day you work on Excel]])),"",8)</f>
        <v/>
      </c>
      <c r="W840" s="11">
        <f>IF(MAX(tblSalaries[[#This Row],[1 hour]:[8 hours]])=0,#N/A,MAX(tblSalaries[[#This Row],[1 hour]:[8 hours]]))</f>
        <v>3</v>
      </c>
      <c r="X840" s="11">
        <f>IF(ISERROR(tblSalaries[[#This Row],[max h]]),1,tblSalaries[[#This Row],[Salary in USD]]/tblSalaries[[#This Row],[max h]]/260)</f>
        <v>126.07199013209319</v>
      </c>
      <c r="Y840" s="11" t="str">
        <f>IF(tblSalaries[[#This Row],[Years of Experience]]="",0,"0")</f>
        <v>0</v>
      </c>
      <c r="Z840"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840" s="11">
        <f>IF(tblSalaries[[#This Row],[Salary in USD]]&lt;1000,1,0)</f>
        <v>0</v>
      </c>
      <c r="AB840" s="11">
        <f>IF(AND(tblSalaries[[#This Row],[Salary in USD]]&gt;1000,tblSalaries[[#This Row],[Salary in USD]]&lt;2000),1,0)</f>
        <v>0</v>
      </c>
    </row>
    <row r="841" spans="2:28" ht="15" customHeight="1">
      <c r="B841" t="s">
        <v>2844</v>
      </c>
      <c r="C841" s="1">
        <v>41056.129189814812</v>
      </c>
      <c r="D841" s="4">
        <v>92500</v>
      </c>
      <c r="E841">
        <v>92500</v>
      </c>
      <c r="F841" t="s">
        <v>6</v>
      </c>
      <c r="G841">
        <f>tblSalaries[[#This Row],[clean Salary (in local currency)]]*VLOOKUP(tblSalaries[[#This Row],[Currency]],tblXrate[],2,FALSE)</f>
        <v>92500</v>
      </c>
      <c r="H841" t="s">
        <v>984</v>
      </c>
      <c r="I841" t="s">
        <v>20</v>
      </c>
      <c r="J841" t="s">
        <v>15</v>
      </c>
      <c r="K841" t="str">
        <f>VLOOKUP(tblSalaries[[#This Row],[Where do you work]],tblCountries[[Actual]:[Mapping]],2,FALSE)</f>
        <v>USA</v>
      </c>
      <c r="L841" t="s">
        <v>18</v>
      </c>
      <c r="M841">
        <v>15</v>
      </c>
      <c r="O841" s="10" t="str">
        <f>IF(ISERROR(FIND("1",tblSalaries[[#This Row],[How many hours of a day you work on Excel]])),"",1)</f>
        <v/>
      </c>
      <c r="P841" s="11">
        <f>IF(ISERROR(FIND("2",tblSalaries[[#This Row],[How many hours of a day you work on Excel]])),"",2)</f>
        <v>2</v>
      </c>
      <c r="Q841" s="10">
        <f>IF(ISERROR(FIND("3",tblSalaries[[#This Row],[How many hours of a day you work on Excel]])),"",3)</f>
        <v>3</v>
      </c>
      <c r="R841" s="10" t="str">
        <f>IF(ISERROR(FIND("4",tblSalaries[[#This Row],[How many hours of a day you work on Excel]])),"",4)</f>
        <v/>
      </c>
      <c r="S841" s="10" t="str">
        <f>IF(ISERROR(FIND("5",tblSalaries[[#This Row],[How many hours of a day you work on Excel]])),"",5)</f>
        <v/>
      </c>
      <c r="T841" s="10" t="str">
        <f>IF(ISERROR(FIND("6",tblSalaries[[#This Row],[How many hours of a day you work on Excel]])),"",6)</f>
        <v/>
      </c>
      <c r="U841" s="11" t="str">
        <f>IF(ISERROR(FIND("7",tblSalaries[[#This Row],[How many hours of a day you work on Excel]])),"",7)</f>
        <v/>
      </c>
      <c r="V841" s="11" t="str">
        <f>IF(ISERROR(FIND("8",tblSalaries[[#This Row],[How many hours of a day you work on Excel]])),"",8)</f>
        <v/>
      </c>
      <c r="W841" s="11">
        <f>IF(MAX(tblSalaries[[#This Row],[1 hour]:[8 hours]])=0,#N/A,MAX(tblSalaries[[#This Row],[1 hour]:[8 hours]]))</f>
        <v>3</v>
      </c>
      <c r="X841" s="11">
        <f>IF(ISERROR(tblSalaries[[#This Row],[max h]]),1,tblSalaries[[#This Row],[Salary in USD]]/tblSalaries[[#This Row],[max h]]/260)</f>
        <v>118.58974358974359</v>
      </c>
      <c r="Y841" s="11" t="str">
        <f>IF(tblSalaries[[#This Row],[Years of Experience]]="",0,"0")</f>
        <v>0</v>
      </c>
      <c r="Z841"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841" s="11">
        <f>IF(tblSalaries[[#This Row],[Salary in USD]]&lt;1000,1,0)</f>
        <v>0</v>
      </c>
      <c r="AB841" s="11">
        <f>IF(AND(tblSalaries[[#This Row],[Salary in USD]]&gt;1000,tblSalaries[[#This Row],[Salary in USD]]&lt;2000),1,0)</f>
        <v>0</v>
      </c>
    </row>
    <row r="842" spans="2:28" ht="15" customHeight="1">
      <c r="B842" t="s">
        <v>2845</v>
      </c>
      <c r="C842" s="1">
        <v>41056.13616898148</v>
      </c>
      <c r="D842" s="4" t="s">
        <v>985</v>
      </c>
      <c r="E842">
        <v>550000</v>
      </c>
      <c r="F842" t="s">
        <v>40</v>
      </c>
      <c r="G842">
        <f>tblSalaries[[#This Row],[clean Salary (in local currency)]]*VLOOKUP(tblSalaries[[#This Row],[Currency]],tblXrate[],2,FALSE)</f>
        <v>9794.354178093412</v>
      </c>
      <c r="H842" t="s">
        <v>20</v>
      </c>
      <c r="I842" t="s">
        <v>20</v>
      </c>
      <c r="J842" t="s">
        <v>8</v>
      </c>
      <c r="K842" t="str">
        <f>VLOOKUP(tblSalaries[[#This Row],[Where do you work]],tblCountries[[Actual]:[Mapping]],2,FALSE)</f>
        <v>India</v>
      </c>
      <c r="L842" t="s">
        <v>9</v>
      </c>
      <c r="M842">
        <v>1</v>
      </c>
      <c r="O842" s="10" t="str">
        <f>IF(ISERROR(FIND("1",tblSalaries[[#This Row],[How many hours of a day you work on Excel]])),"",1)</f>
        <v/>
      </c>
      <c r="P842" s="11" t="str">
        <f>IF(ISERROR(FIND("2",tblSalaries[[#This Row],[How many hours of a day you work on Excel]])),"",2)</f>
        <v/>
      </c>
      <c r="Q842" s="10" t="str">
        <f>IF(ISERROR(FIND("3",tblSalaries[[#This Row],[How many hours of a day you work on Excel]])),"",3)</f>
        <v/>
      </c>
      <c r="R842" s="10">
        <f>IF(ISERROR(FIND("4",tblSalaries[[#This Row],[How many hours of a day you work on Excel]])),"",4)</f>
        <v>4</v>
      </c>
      <c r="S842" s="10" t="str">
        <f>IF(ISERROR(FIND("5",tblSalaries[[#This Row],[How many hours of a day you work on Excel]])),"",5)</f>
        <v/>
      </c>
      <c r="T842" s="10">
        <f>IF(ISERROR(FIND("6",tblSalaries[[#This Row],[How many hours of a day you work on Excel]])),"",6)</f>
        <v>6</v>
      </c>
      <c r="U842" s="11" t="str">
        <f>IF(ISERROR(FIND("7",tblSalaries[[#This Row],[How many hours of a day you work on Excel]])),"",7)</f>
        <v/>
      </c>
      <c r="V842" s="11" t="str">
        <f>IF(ISERROR(FIND("8",tblSalaries[[#This Row],[How many hours of a day you work on Excel]])),"",8)</f>
        <v/>
      </c>
      <c r="W842" s="11">
        <f>IF(MAX(tblSalaries[[#This Row],[1 hour]:[8 hours]])=0,#N/A,MAX(tblSalaries[[#This Row],[1 hour]:[8 hours]]))</f>
        <v>6</v>
      </c>
      <c r="X842" s="11">
        <f>IF(ISERROR(tblSalaries[[#This Row],[max h]]),1,tblSalaries[[#This Row],[Salary in USD]]/tblSalaries[[#This Row],[max h]]/260)</f>
        <v>6.278432165444495</v>
      </c>
      <c r="Y842" s="11" t="str">
        <f>IF(tblSalaries[[#This Row],[Years of Experience]]="",0,"0")</f>
        <v>0</v>
      </c>
      <c r="Z842"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0..1</v>
      </c>
      <c r="AA842" s="11">
        <f>IF(tblSalaries[[#This Row],[Salary in USD]]&lt;1000,1,0)</f>
        <v>0</v>
      </c>
      <c r="AB842" s="11">
        <f>IF(AND(tblSalaries[[#This Row],[Salary in USD]]&gt;1000,tblSalaries[[#This Row],[Salary in USD]]&lt;2000),1,0)</f>
        <v>0</v>
      </c>
    </row>
    <row r="843" spans="2:28" ht="15" customHeight="1">
      <c r="B843" t="s">
        <v>2846</v>
      </c>
      <c r="C843" s="1">
        <v>41056.13853009259</v>
      </c>
      <c r="D843" s="4">
        <v>32000</v>
      </c>
      <c r="E843">
        <v>32000</v>
      </c>
      <c r="F843" t="s">
        <v>6</v>
      </c>
      <c r="G843">
        <f>tblSalaries[[#This Row],[clean Salary (in local currency)]]*VLOOKUP(tblSalaries[[#This Row],[Currency]],tblXrate[],2,FALSE)</f>
        <v>32000</v>
      </c>
      <c r="H843" t="s">
        <v>986</v>
      </c>
      <c r="I843" t="s">
        <v>52</v>
      </c>
      <c r="J843" t="s">
        <v>15</v>
      </c>
      <c r="K843" t="str">
        <f>VLOOKUP(tblSalaries[[#This Row],[Where do you work]],tblCountries[[Actual]:[Mapping]],2,FALSE)</f>
        <v>USA</v>
      </c>
      <c r="L843" t="s">
        <v>9</v>
      </c>
      <c r="M843">
        <v>1</v>
      </c>
      <c r="O843" s="10" t="str">
        <f>IF(ISERROR(FIND("1",tblSalaries[[#This Row],[How many hours of a day you work on Excel]])),"",1)</f>
        <v/>
      </c>
      <c r="P843" s="11" t="str">
        <f>IF(ISERROR(FIND("2",tblSalaries[[#This Row],[How many hours of a day you work on Excel]])),"",2)</f>
        <v/>
      </c>
      <c r="Q843" s="10" t="str">
        <f>IF(ISERROR(FIND("3",tblSalaries[[#This Row],[How many hours of a day you work on Excel]])),"",3)</f>
        <v/>
      </c>
      <c r="R843" s="10">
        <f>IF(ISERROR(FIND("4",tblSalaries[[#This Row],[How many hours of a day you work on Excel]])),"",4)</f>
        <v>4</v>
      </c>
      <c r="S843" s="10" t="str">
        <f>IF(ISERROR(FIND("5",tblSalaries[[#This Row],[How many hours of a day you work on Excel]])),"",5)</f>
        <v/>
      </c>
      <c r="T843" s="10">
        <f>IF(ISERROR(FIND("6",tblSalaries[[#This Row],[How many hours of a day you work on Excel]])),"",6)</f>
        <v>6</v>
      </c>
      <c r="U843" s="11" t="str">
        <f>IF(ISERROR(FIND("7",tblSalaries[[#This Row],[How many hours of a day you work on Excel]])),"",7)</f>
        <v/>
      </c>
      <c r="V843" s="11" t="str">
        <f>IF(ISERROR(FIND("8",tblSalaries[[#This Row],[How many hours of a day you work on Excel]])),"",8)</f>
        <v/>
      </c>
      <c r="W843" s="11">
        <f>IF(MAX(tblSalaries[[#This Row],[1 hour]:[8 hours]])=0,#N/A,MAX(tblSalaries[[#This Row],[1 hour]:[8 hours]]))</f>
        <v>6</v>
      </c>
      <c r="X843" s="11">
        <f>IF(ISERROR(tblSalaries[[#This Row],[max h]]),1,tblSalaries[[#This Row],[Salary in USD]]/tblSalaries[[#This Row],[max h]]/260)</f>
        <v>20.512820512820511</v>
      </c>
      <c r="Y843" s="11" t="str">
        <f>IF(tblSalaries[[#This Row],[Years of Experience]]="",0,"0")</f>
        <v>0</v>
      </c>
      <c r="Z843"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0..1</v>
      </c>
      <c r="AA843" s="11">
        <f>IF(tblSalaries[[#This Row],[Salary in USD]]&lt;1000,1,0)</f>
        <v>0</v>
      </c>
      <c r="AB843" s="11">
        <f>IF(AND(tblSalaries[[#This Row],[Salary in USD]]&gt;1000,tblSalaries[[#This Row],[Salary in USD]]&lt;2000),1,0)</f>
        <v>0</v>
      </c>
    </row>
    <row r="844" spans="2:28" ht="15" customHeight="1">
      <c r="B844" t="s">
        <v>2847</v>
      </c>
      <c r="C844" s="1">
        <v>41056.142418981479</v>
      </c>
      <c r="D844" s="4">
        <v>55000</v>
      </c>
      <c r="E844">
        <v>55000</v>
      </c>
      <c r="F844" t="s">
        <v>6</v>
      </c>
      <c r="G844">
        <f>tblSalaries[[#This Row],[clean Salary (in local currency)]]*VLOOKUP(tblSalaries[[#This Row],[Currency]],tblXrate[],2,FALSE)</f>
        <v>55000</v>
      </c>
      <c r="H844" t="s">
        <v>20</v>
      </c>
      <c r="I844" t="s">
        <v>20</v>
      </c>
      <c r="J844" t="s">
        <v>15</v>
      </c>
      <c r="K844" t="str">
        <f>VLOOKUP(tblSalaries[[#This Row],[Where do you work]],tblCountries[[Actual]:[Mapping]],2,FALSE)</f>
        <v>USA</v>
      </c>
      <c r="L844" t="s">
        <v>9</v>
      </c>
      <c r="M844">
        <v>10</v>
      </c>
      <c r="O844" s="10" t="str">
        <f>IF(ISERROR(FIND("1",tblSalaries[[#This Row],[How many hours of a day you work on Excel]])),"",1)</f>
        <v/>
      </c>
      <c r="P844" s="11" t="str">
        <f>IF(ISERROR(FIND("2",tblSalaries[[#This Row],[How many hours of a day you work on Excel]])),"",2)</f>
        <v/>
      </c>
      <c r="Q844" s="10" t="str">
        <f>IF(ISERROR(FIND("3",tblSalaries[[#This Row],[How many hours of a day you work on Excel]])),"",3)</f>
        <v/>
      </c>
      <c r="R844" s="10">
        <f>IF(ISERROR(FIND("4",tblSalaries[[#This Row],[How many hours of a day you work on Excel]])),"",4)</f>
        <v>4</v>
      </c>
      <c r="S844" s="10" t="str">
        <f>IF(ISERROR(FIND("5",tblSalaries[[#This Row],[How many hours of a day you work on Excel]])),"",5)</f>
        <v/>
      </c>
      <c r="T844" s="10">
        <f>IF(ISERROR(FIND("6",tblSalaries[[#This Row],[How many hours of a day you work on Excel]])),"",6)</f>
        <v>6</v>
      </c>
      <c r="U844" s="11" t="str">
        <f>IF(ISERROR(FIND("7",tblSalaries[[#This Row],[How many hours of a day you work on Excel]])),"",7)</f>
        <v/>
      </c>
      <c r="V844" s="11" t="str">
        <f>IF(ISERROR(FIND("8",tblSalaries[[#This Row],[How many hours of a day you work on Excel]])),"",8)</f>
        <v/>
      </c>
      <c r="W844" s="11">
        <f>IF(MAX(tblSalaries[[#This Row],[1 hour]:[8 hours]])=0,#N/A,MAX(tblSalaries[[#This Row],[1 hour]:[8 hours]]))</f>
        <v>6</v>
      </c>
      <c r="X844" s="11">
        <f>IF(ISERROR(tblSalaries[[#This Row],[max h]]),1,tblSalaries[[#This Row],[Salary in USD]]/tblSalaries[[#This Row],[max h]]/260)</f>
        <v>35.256410256410255</v>
      </c>
      <c r="Y844" s="11" t="str">
        <f>IF(tblSalaries[[#This Row],[Years of Experience]]="",0,"0")</f>
        <v>0</v>
      </c>
      <c r="Z844"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844" s="11">
        <f>IF(tblSalaries[[#This Row],[Salary in USD]]&lt;1000,1,0)</f>
        <v>0</v>
      </c>
      <c r="AB844" s="11">
        <f>IF(AND(tblSalaries[[#This Row],[Salary in USD]]&gt;1000,tblSalaries[[#This Row],[Salary in USD]]&lt;2000),1,0)</f>
        <v>0</v>
      </c>
    </row>
    <row r="845" spans="2:28" ht="15" customHeight="1">
      <c r="B845" t="s">
        <v>2848</v>
      </c>
      <c r="C845" s="1">
        <v>41056.142974537041</v>
      </c>
      <c r="D845" s="4">
        <v>40000</v>
      </c>
      <c r="E845">
        <v>40000</v>
      </c>
      <c r="F845" t="s">
        <v>6</v>
      </c>
      <c r="G845">
        <f>tblSalaries[[#This Row],[clean Salary (in local currency)]]*VLOOKUP(tblSalaries[[#This Row],[Currency]],tblXrate[],2,FALSE)</f>
        <v>40000</v>
      </c>
      <c r="H845" t="s">
        <v>987</v>
      </c>
      <c r="I845" t="s">
        <v>20</v>
      </c>
      <c r="J845" t="s">
        <v>15</v>
      </c>
      <c r="K845" t="str">
        <f>VLOOKUP(tblSalaries[[#This Row],[Where do you work]],tblCountries[[Actual]:[Mapping]],2,FALSE)</f>
        <v>USA</v>
      </c>
      <c r="L845" t="s">
        <v>13</v>
      </c>
      <c r="M845">
        <v>4</v>
      </c>
      <c r="O845" s="10" t="str">
        <f>IF(ISERROR(FIND("1",tblSalaries[[#This Row],[How many hours of a day you work on Excel]])),"",1)</f>
        <v/>
      </c>
      <c r="P845" s="11" t="str">
        <f>IF(ISERROR(FIND("2",tblSalaries[[#This Row],[How many hours of a day you work on Excel]])),"",2)</f>
        <v/>
      </c>
      <c r="Q845" s="10" t="str">
        <f>IF(ISERROR(FIND("3",tblSalaries[[#This Row],[How many hours of a day you work on Excel]])),"",3)</f>
        <v/>
      </c>
      <c r="R845" s="10" t="str">
        <f>IF(ISERROR(FIND("4",tblSalaries[[#This Row],[How many hours of a day you work on Excel]])),"",4)</f>
        <v/>
      </c>
      <c r="S845" s="10" t="str">
        <f>IF(ISERROR(FIND("5",tblSalaries[[#This Row],[How many hours of a day you work on Excel]])),"",5)</f>
        <v/>
      </c>
      <c r="T845" s="10" t="str">
        <f>IF(ISERROR(FIND("6",tblSalaries[[#This Row],[How many hours of a day you work on Excel]])),"",6)</f>
        <v/>
      </c>
      <c r="U845" s="11" t="str">
        <f>IF(ISERROR(FIND("7",tblSalaries[[#This Row],[How many hours of a day you work on Excel]])),"",7)</f>
        <v/>
      </c>
      <c r="V845" s="11">
        <f>IF(ISERROR(FIND("8",tblSalaries[[#This Row],[How many hours of a day you work on Excel]])),"",8)</f>
        <v>8</v>
      </c>
      <c r="W845" s="11">
        <f>IF(MAX(tblSalaries[[#This Row],[1 hour]:[8 hours]])=0,#N/A,MAX(tblSalaries[[#This Row],[1 hour]:[8 hours]]))</f>
        <v>8</v>
      </c>
      <c r="X845" s="11">
        <f>IF(ISERROR(tblSalaries[[#This Row],[max h]]),1,tblSalaries[[#This Row],[Salary in USD]]/tblSalaries[[#This Row],[max h]]/260)</f>
        <v>19.23076923076923</v>
      </c>
      <c r="Y845" s="11" t="str">
        <f>IF(tblSalaries[[#This Row],[Years of Experience]]="",0,"0")</f>
        <v>0</v>
      </c>
      <c r="Z845"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845" s="11">
        <f>IF(tblSalaries[[#This Row],[Salary in USD]]&lt;1000,1,0)</f>
        <v>0</v>
      </c>
      <c r="AB845" s="11">
        <f>IF(AND(tblSalaries[[#This Row],[Salary in USD]]&gt;1000,tblSalaries[[#This Row],[Salary in USD]]&lt;2000),1,0)</f>
        <v>0</v>
      </c>
    </row>
    <row r="846" spans="2:28" ht="15" customHeight="1">
      <c r="B846" t="s">
        <v>2849</v>
      </c>
      <c r="C846" s="1">
        <v>41056.151064814818</v>
      </c>
      <c r="D846" s="4" t="s">
        <v>797</v>
      </c>
      <c r="E846">
        <v>3000</v>
      </c>
      <c r="F846" t="s">
        <v>6</v>
      </c>
      <c r="G846">
        <f>tblSalaries[[#This Row],[clean Salary (in local currency)]]*VLOOKUP(tblSalaries[[#This Row],[Currency]],tblXrate[],2,FALSE)</f>
        <v>3000</v>
      </c>
      <c r="H846" t="s">
        <v>130</v>
      </c>
      <c r="I846" t="s">
        <v>20</v>
      </c>
      <c r="J846" t="s">
        <v>17</v>
      </c>
      <c r="K846" t="str">
        <f>VLOOKUP(tblSalaries[[#This Row],[Where do you work]],tblCountries[[Actual]:[Mapping]],2,FALSE)</f>
        <v>Pakistan</v>
      </c>
      <c r="L846" t="s">
        <v>18</v>
      </c>
      <c r="M846">
        <v>2</v>
      </c>
      <c r="O846" s="10" t="str">
        <f>IF(ISERROR(FIND("1",tblSalaries[[#This Row],[How many hours of a day you work on Excel]])),"",1)</f>
        <v/>
      </c>
      <c r="P846" s="11">
        <f>IF(ISERROR(FIND("2",tblSalaries[[#This Row],[How many hours of a day you work on Excel]])),"",2)</f>
        <v>2</v>
      </c>
      <c r="Q846" s="10">
        <f>IF(ISERROR(FIND("3",tblSalaries[[#This Row],[How many hours of a day you work on Excel]])),"",3)</f>
        <v>3</v>
      </c>
      <c r="R846" s="10" t="str">
        <f>IF(ISERROR(FIND("4",tblSalaries[[#This Row],[How many hours of a day you work on Excel]])),"",4)</f>
        <v/>
      </c>
      <c r="S846" s="10" t="str">
        <f>IF(ISERROR(FIND("5",tblSalaries[[#This Row],[How many hours of a day you work on Excel]])),"",5)</f>
        <v/>
      </c>
      <c r="T846" s="10" t="str">
        <f>IF(ISERROR(FIND("6",tblSalaries[[#This Row],[How many hours of a day you work on Excel]])),"",6)</f>
        <v/>
      </c>
      <c r="U846" s="11" t="str">
        <f>IF(ISERROR(FIND("7",tblSalaries[[#This Row],[How many hours of a day you work on Excel]])),"",7)</f>
        <v/>
      </c>
      <c r="V846" s="11" t="str">
        <f>IF(ISERROR(FIND("8",tblSalaries[[#This Row],[How many hours of a day you work on Excel]])),"",8)</f>
        <v/>
      </c>
      <c r="W846" s="11">
        <f>IF(MAX(tblSalaries[[#This Row],[1 hour]:[8 hours]])=0,#N/A,MAX(tblSalaries[[#This Row],[1 hour]:[8 hours]]))</f>
        <v>3</v>
      </c>
      <c r="X846" s="11">
        <f>IF(ISERROR(tblSalaries[[#This Row],[max h]]),1,tblSalaries[[#This Row],[Salary in USD]]/tblSalaries[[#This Row],[max h]]/260)</f>
        <v>3.8461538461538463</v>
      </c>
      <c r="Y846" s="11" t="str">
        <f>IF(tblSalaries[[#This Row],[Years of Experience]]="",0,"0")</f>
        <v>0</v>
      </c>
      <c r="Z846"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1..3</v>
      </c>
      <c r="AA846" s="11">
        <f>IF(tblSalaries[[#This Row],[Salary in USD]]&lt;1000,1,0)</f>
        <v>0</v>
      </c>
      <c r="AB846" s="11">
        <f>IF(AND(tblSalaries[[#This Row],[Salary in USD]]&gt;1000,tblSalaries[[#This Row],[Salary in USD]]&lt;2000),1,0)</f>
        <v>0</v>
      </c>
    </row>
    <row r="847" spans="2:28" ht="15" customHeight="1">
      <c r="B847" t="s">
        <v>2850</v>
      </c>
      <c r="C847" s="1">
        <v>41056.15111111111</v>
      </c>
      <c r="D847" s="4">
        <v>43600</v>
      </c>
      <c r="E847">
        <v>43600</v>
      </c>
      <c r="F847" t="s">
        <v>6</v>
      </c>
      <c r="G847">
        <f>tblSalaries[[#This Row],[clean Salary (in local currency)]]*VLOOKUP(tblSalaries[[#This Row],[Currency]],tblXrate[],2,FALSE)</f>
        <v>43600</v>
      </c>
      <c r="H847" t="s">
        <v>153</v>
      </c>
      <c r="I847" t="s">
        <v>20</v>
      </c>
      <c r="J847" t="s">
        <v>15</v>
      </c>
      <c r="K847" t="str">
        <f>VLOOKUP(tblSalaries[[#This Row],[Where do you work]],tblCountries[[Actual]:[Mapping]],2,FALSE)</f>
        <v>USA</v>
      </c>
      <c r="L847" t="s">
        <v>9</v>
      </c>
      <c r="M847">
        <v>5</v>
      </c>
      <c r="O847" s="10" t="str">
        <f>IF(ISERROR(FIND("1",tblSalaries[[#This Row],[How many hours of a day you work on Excel]])),"",1)</f>
        <v/>
      </c>
      <c r="P847" s="11" t="str">
        <f>IF(ISERROR(FIND("2",tblSalaries[[#This Row],[How many hours of a day you work on Excel]])),"",2)</f>
        <v/>
      </c>
      <c r="Q847" s="10" t="str">
        <f>IF(ISERROR(FIND("3",tblSalaries[[#This Row],[How many hours of a day you work on Excel]])),"",3)</f>
        <v/>
      </c>
      <c r="R847" s="10">
        <f>IF(ISERROR(FIND("4",tblSalaries[[#This Row],[How many hours of a day you work on Excel]])),"",4)</f>
        <v>4</v>
      </c>
      <c r="S847" s="10" t="str">
        <f>IF(ISERROR(FIND("5",tblSalaries[[#This Row],[How many hours of a day you work on Excel]])),"",5)</f>
        <v/>
      </c>
      <c r="T847" s="10">
        <f>IF(ISERROR(FIND("6",tblSalaries[[#This Row],[How many hours of a day you work on Excel]])),"",6)</f>
        <v>6</v>
      </c>
      <c r="U847" s="11" t="str">
        <f>IF(ISERROR(FIND("7",tblSalaries[[#This Row],[How many hours of a day you work on Excel]])),"",7)</f>
        <v/>
      </c>
      <c r="V847" s="11" t="str">
        <f>IF(ISERROR(FIND("8",tblSalaries[[#This Row],[How many hours of a day you work on Excel]])),"",8)</f>
        <v/>
      </c>
      <c r="W847" s="11">
        <f>IF(MAX(tblSalaries[[#This Row],[1 hour]:[8 hours]])=0,#N/A,MAX(tblSalaries[[#This Row],[1 hour]:[8 hours]]))</f>
        <v>6</v>
      </c>
      <c r="X847" s="11">
        <f>IF(ISERROR(tblSalaries[[#This Row],[max h]]),1,tblSalaries[[#This Row],[Salary in USD]]/tblSalaries[[#This Row],[max h]]/260)</f>
        <v>27.948717948717949</v>
      </c>
      <c r="Y847" s="11" t="str">
        <f>IF(tblSalaries[[#This Row],[Years of Experience]]="",0,"0")</f>
        <v>0</v>
      </c>
      <c r="Z847"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847" s="11">
        <f>IF(tblSalaries[[#This Row],[Salary in USD]]&lt;1000,1,0)</f>
        <v>0</v>
      </c>
      <c r="AB847" s="11">
        <f>IF(AND(tblSalaries[[#This Row],[Salary in USD]]&gt;1000,tblSalaries[[#This Row],[Salary in USD]]&lt;2000),1,0)</f>
        <v>0</v>
      </c>
    </row>
    <row r="848" spans="2:28" ht="15" customHeight="1">
      <c r="B848" t="s">
        <v>2851</v>
      </c>
      <c r="C848" s="1">
        <v>41056.166828703703</v>
      </c>
      <c r="D848" s="4" t="s">
        <v>988</v>
      </c>
      <c r="E848">
        <v>540000</v>
      </c>
      <c r="F848" t="s">
        <v>40</v>
      </c>
      <c r="G848">
        <f>tblSalaries[[#This Row],[clean Salary (in local currency)]]*VLOOKUP(tblSalaries[[#This Row],[Currency]],tblXrate[],2,FALSE)</f>
        <v>9616.275011218986</v>
      </c>
      <c r="H848" t="s">
        <v>251</v>
      </c>
      <c r="I848" t="s">
        <v>20</v>
      </c>
      <c r="J848" t="s">
        <v>8</v>
      </c>
      <c r="K848" t="str">
        <f>VLOOKUP(tblSalaries[[#This Row],[Where do you work]],tblCountries[[Actual]:[Mapping]],2,FALSE)</f>
        <v>India</v>
      </c>
      <c r="L848" t="s">
        <v>13</v>
      </c>
      <c r="M848">
        <v>8</v>
      </c>
      <c r="O848" s="10" t="str">
        <f>IF(ISERROR(FIND("1",tblSalaries[[#This Row],[How many hours of a day you work on Excel]])),"",1)</f>
        <v/>
      </c>
      <c r="P848" s="11" t="str">
        <f>IF(ISERROR(FIND("2",tblSalaries[[#This Row],[How many hours of a day you work on Excel]])),"",2)</f>
        <v/>
      </c>
      <c r="Q848" s="10" t="str">
        <f>IF(ISERROR(FIND("3",tblSalaries[[#This Row],[How many hours of a day you work on Excel]])),"",3)</f>
        <v/>
      </c>
      <c r="R848" s="10" t="str">
        <f>IF(ISERROR(FIND("4",tblSalaries[[#This Row],[How many hours of a day you work on Excel]])),"",4)</f>
        <v/>
      </c>
      <c r="S848" s="10" t="str">
        <f>IF(ISERROR(FIND("5",tblSalaries[[#This Row],[How many hours of a day you work on Excel]])),"",5)</f>
        <v/>
      </c>
      <c r="T848" s="10" t="str">
        <f>IF(ISERROR(FIND("6",tblSalaries[[#This Row],[How many hours of a day you work on Excel]])),"",6)</f>
        <v/>
      </c>
      <c r="U848" s="11" t="str">
        <f>IF(ISERROR(FIND("7",tblSalaries[[#This Row],[How many hours of a day you work on Excel]])),"",7)</f>
        <v/>
      </c>
      <c r="V848" s="11">
        <f>IF(ISERROR(FIND("8",tblSalaries[[#This Row],[How many hours of a day you work on Excel]])),"",8)</f>
        <v>8</v>
      </c>
      <c r="W848" s="11">
        <f>IF(MAX(tblSalaries[[#This Row],[1 hour]:[8 hours]])=0,#N/A,MAX(tblSalaries[[#This Row],[1 hour]:[8 hours]]))</f>
        <v>8</v>
      </c>
      <c r="X848" s="11">
        <f>IF(ISERROR(tblSalaries[[#This Row],[max h]]),1,tblSalaries[[#This Row],[Salary in USD]]/tblSalaries[[#This Row],[max h]]/260)</f>
        <v>4.623209140009128</v>
      </c>
      <c r="Y848" s="11" t="str">
        <f>IF(tblSalaries[[#This Row],[Years of Experience]]="",0,"0")</f>
        <v>0</v>
      </c>
      <c r="Z848"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848" s="11">
        <f>IF(tblSalaries[[#This Row],[Salary in USD]]&lt;1000,1,0)</f>
        <v>0</v>
      </c>
      <c r="AB848" s="11">
        <f>IF(AND(tblSalaries[[#This Row],[Salary in USD]]&gt;1000,tblSalaries[[#This Row],[Salary in USD]]&lt;2000),1,0)</f>
        <v>0</v>
      </c>
    </row>
    <row r="849" spans="2:28" ht="15" customHeight="1">
      <c r="B849" t="s">
        <v>2852</v>
      </c>
      <c r="C849" s="1">
        <v>41056.17046296296</v>
      </c>
      <c r="D849" s="4">
        <v>35000</v>
      </c>
      <c r="E849">
        <v>35000</v>
      </c>
      <c r="F849" t="s">
        <v>6</v>
      </c>
      <c r="G849">
        <f>tblSalaries[[#This Row],[clean Salary (in local currency)]]*VLOOKUP(tblSalaries[[#This Row],[Currency]],tblXrate[],2,FALSE)</f>
        <v>35000</v>
      </c>
      <c r="H849" t="s">
        <v>707</v>
      </c>
      <c r="I849" t="s">
        <v>52</v>
      </c>
      <c r="J849" t="s">
        <v>989</v>
      </c>
      <c r="K849" t="str">
        <f>VLOOKUP(tblSalaries[[#This Row],[Where do you work]],tblCountries[[Actual]:[Mapping]],2,FALSE)</f>
        <v>Uruguay</v>
      </c>
      <c r="L849" t="s">
        <v>13</v>
      </c>
      <c r="M849">
        <v>10</v>
      </c>
      <c r="O849" s="10" t="str">
        <f>IF(ISERROR(FIND("1",tblSalaries[[#This Row],[How many hours of a day you work on Excel]])),"",1)</f>
        <v/>
      </c>
      <c r="P849" s="11" t="str">
        <f>IF(ISERROR(FIND("2",tblSalaries[[#This Row],[How many hours of a day you work on Excel]])),"",2)</f>
        <v/>
      </c>
      <c r="Q849" s="10" t="str">
        <f>IF(ISERROR(FIND("3",tblSalaries[[#This Row],[How many hours of a day you work on Excel]])),"",3)</f>
        <v/>
      </c>
      <c r="R849" s="10" t="str">
        <f>IF(ISERROR(FIND("4",tblSalaries[[#This Row],[How many hours of a day you work on Excel]])),"",4)</f>
        <v/>
      </c>
      <c r="S849" s="10" t="str">
        <f>IF(ISERROR(FIND("5",tblSalaries[[#This Row],[How many hours of a day you work on Excel]])),"",5)</f>
        <v/>
      </c>
      <c r="T849" s="10" t="str">
        <f>IF(ISERROR(FIND("6",tblSalaries[[#This Row],[How many hours of a day you work on Excel]])),"",6)</f>
        <v/>
      </c>
      <c r="U849" s="11" t="str">
        <f>IF(ISERROR(FIND("7",tblSalaries[[#This Row],[How many hours of a day you work on Excel]])),"",7)</f>
        <v/>
      </c>
      <c r="V849" s="11">
        <f>IF(ISERROR(FIND("8",tblSalaries[[#This Row],[How many hours of a day you work on Excel]])),"",8)</f>
        <v>8</v>
      </c>
      <c r="W849" s="11">
        <f>IF(MAX(tblSalaries[[#This Row],[1 hour]:[8 hours]])=0,#N/A,MAX(tblSalaries[[#This Row],[1 hour]:[8 hours]]))</f>
        <v>8</v>
      </c>
      <c r="X849" s="11">
        <f>IF(ISERROR(tblSalaries[[#This Row],[max h]]),1,tblSalaries[[#This Row],[Salary in USD]]/tblSalaries[[#This Row],[max h]]/260)</f>
        <v>16.826923076923077</v>
      </c>
      <c r="Y849" s="11" t="str">
        <f>IF(tblSalaries[[#This Row],[Years of Experience]]="",0,"0")</f>
        <v>0</v>
      </c>
      <c r="Z849"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849" s="11">
        <f>IF(tblSalaries[[#This Row],[Salary in USD]]&lt;1000,1,0)</f>
        <v>0</v>
      </c>
      <c r="AB849" s="11">
        <f>IF(AND(tblSalaries[[#This Row],[Salary in USD]]&gt;1000,tblSalaries[[#This Row],[Salary in USD]]&lt;2000),1,0)</f>
        <v>0</v>
      </c>
    </row>
    <row r="850" spans="2:28" ht="15" customHeight="1">
      <c r="B850" t="s">
        <v>2853</v>
      </c>
      <c r="C850" s="1">
        <v>41056.1716087963</v>
      </c>
      <c r="D850" s="4">
        <v>12000</v>
      </c>
      <c r="E850">
        <v>12000</v>
      </c>
      <c r="F850" t="s">
        <v>6</v>
      </c>
      <c r="G850">
        <f>tblSalaries[[#This Row],[clean Salary (in local currency)]]*VLOOKUP(tblSalaries[[#This Row],[Currency]],tblXrate[],2,FALSE)</f>
        <v>12000</v>
      </c>
      <c r="H850" t="s">
        <v>990</v>
      </c>
      <c r="I850" t="s">
        <v>356</v>
      </c>
      <c r="J850" t="s">
        <v>608</v>
      </c>
      <c r="K850" t="str">
        <f>VLOOKUP(tblSalaries[[#This Row],[Where do you work]],tblCountries[[Actual]:[Mapping]],2,FALSE)</f>
        <v>Spain</v>
      </c>
      <c r="L850" t="s">
        <v>18</v>
      </c>
      <c r="M850">
        <v>15</v>
      </c>
      <c r="O850" s="10" t="str">
        <f>IF(ISERROR(FIND("1",tblSalaries[[#This Row],[How many hours of a day you work on Excel]])),"",1)</f>
        <v/>
      </c>
      <c r="P850" s="11">
        <f>IF(ISERROR(FIND("2",tblSalaries[[#This Row],[How many hours of a day you work on Excel]])),"",2)</f>
        <v>2</v>
      </c>
      <c r="Q850" s="10">
        <f>IF(ISERROR(FIND("3",tblSalaries[[#This Row],[How many hours of a day you work on Excel]])),"",3)</f>
        <v>3</v>
      </c>
      <c r="R850" s="10" t="str">
        <f>IF(ISERROR(FIND("4",tblSalaries[[#This Row],[How many hours of a day you work on Excel]])),"",4)</f>
        <v/>
      </c>
      <c r="S850" s="10" t="str">
        <f>IF(ISERROR(FIND("5",tblSalaries[[#This Row],[How many hours of a day you work on Excel]])),"",5)</f>
        <v/>
      </c>
      <c r="T850" s="10" t="str">
        <f>IF(ISERROR(FIND("6",tblSalaries[[#This Row],[How many hours of a day you work on Excel]])),"",6)</f>
        <v/>
      </c>
      <c r="U850" s="11" t="str">
        <f>IF(ISERROR(FIND("7",tblSalaries[[#This Row],[How many hours of a day you work on Excel]])),"",7)</f>
        <v/>
      </c>
      <c r="V850" s="11" t="str">
        <f>IF(ISERROR(FIND("8",tblSalaries[[#This Row],[How many hours of a day you work on Excel]])),"",8)</f>
        <v/>
      </c>
      <c r="W850" s="11">
        <f>IF(MAX(tblSalaries[[#This Row],[1 hour]:[8 hours]])=0,#N/A,MAX(tblSalaries[[#This Row],[1 hour]:[8 hours]]))</f>
        <v>3</v>
      </c>
      <c r="X850" s="11">
        <f>IF(ISERROR(tblSalaries[[#This Row],[max h]]),1,tblSalaries[[#This Row],[Salary in USD]]/tblSalaries[[#This Row],[max h]]/260)</f>
        <v>15.384615384615385</v>
      </c>
      <c r="Y850" s="11" t="str">
        <f>IF(tblSalaries[[#This Row],[Years of Experience]]="",0,"0")</f>
        <v>0</v>
      </c>
      <c r="Z850"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850" s="11">
        <f>IF(tblSalaries[[#This Row],[Salary in USD]]&lt;1000,1,0)</f>
        <v>0</v>
      </c>
      <c r="AB850" s="11">
        <f>IF(AND(tblSalaries[[#This Row],[Salary in USD]]&gt;1000,tblSalaries[[#This Row],[Salary in USD]]&lt;2000),1,0)</f>
        <v>0</v>
      </c>
    </row>
    <row r="851" spans="2:28" ht="15" customHeight="1">
      <c r="B851" t="s">
        <v>2854</v>
      </c>
      <c r="C851" s="1">
        <v>41056.175046296295</v>
      </c>
      <c r="D851" s="4">
        <v>5000</v>
      </c>
      <c r="E851">
        <v>5000</v>
      </c>
      <c r="F851" t="s">
        <v>6</v>
      </c>
      <c r="G851">
        <f>tblSalaries[[#This Row],[clean Salary (in local currency)]]*VLOOKUP(tblSalaries[[#This Row],[Currency]],tblXrate[],2,FALSE)</f>
        <v>5000</v>
      </c>
      <c r="H851" t="s">
        <v>991</v>
      </c>
      <c r="I851" t="s">
        <v>356</v>
      </c>
      <c r="J851" t="s">
        <v>992</v>
      </c>
      <c r="K851" t="str">
        <f>VLOOKUP(tblSalaries[[#This Row],[Where do you work]],tblCountries[[Actual]:[Mapping]],2,FALSE)</f>
        <v>Aruba</v>
      </c>
      <c r="L851" t="s">
        <v>25</v>
      </c>
      <c r="M851">
        <v>13</v>
      </c>
      <c r="O851" s="10">
        <f>IF(ISERROR(FIND("1",tblSalaries[[#This Row],[How many hours of a day you work on Excel]])),"",1)</f>
        <v>1</v>
      </c>
      <c r="P851" s="11">
        <f>IF(ISERROR(FIND("2",tblSalaries[[#This Row],[How many hours of a day you work on Excel]])),"",2)</f>
        <v>2</v>
      </c>
      <c r="Q851" s="10" t="str">
        <f>IF(ISERROR(FIND("3",tblSalaries[[#This Row],[How many hours of a day you work on Excel]])),"",3)</f>
        <v/>
      </c>
      <c r="R851" s="10" t="str">
        <f>IF(ISERROR(FIND("4",tblSalaries[[#This Row],[How many hours of a day you work on Excel]])),"",4)</f>
        <v/>
      </c>
      <c r="S851" s="10" t="str">
        <f>IF(ISERROR(FIND("5",tblSalaries[[#This Row],[How many hours of a day you work on Excel]])),"",5)</f>
        <v/>
      </c>
      <c r="T851" s="10" t="str">
        <f>IF(ISERROR(FIND("6",tblSalaries[[#This Row],[How many hours of a day you work on Excel]])),"",6)</f>
        <v/>
      </c>
      <c r="U851" s="11" t="str">
        <f>IF(ISERROR(FIND("7",tblSalaries[[#This Row],[How many hours of a day you work on Excel]])),"",7)</f>
        <v/>
      </c>
      <c r="V851" s="11" t="str">
        <f>IF(ISERROR(FIND("8",tblSalaries[[#This Row],[How many hours of a day you work on Excel]])),"",8)</f>
        <v/>
      </c>
      <c r="W851" s="11">
        <f>IF(MAX(tblSalaries[[#This Row],[1 hour]:[8 hours]])=0,#N/A,MAX(tblSalaries[[#This Row],[1 hour]:[8 hours]]))</f>
        <v>2</v>
      </c>
      <c r="X851" s="11">
        <f>IF(ISERROR(tblSalaries[[#This Row],[max h]]),1,tblSalaries[[#This Row],[Salary in USD]]/tblSalaries[[#This Row],[max h]]/260)</f>
        <v>9.615384615384615</v>
      </c>
      <c r="Y851" s="11" t="str">
        <f>IF(tblSalaries[[#This Row],[Years of Experience]]="",0,"0")</f>
        <v>0</v>
      </c>
      <c r="Z851"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851" s="11">
        <f>IF(tblSalaries[[#This Row],[Salary in USD]]&lt;1000,1,0)</f>
        <v>0</v>
      </c>
      <c r="AB851" s="11">
        <f>IF(AND(tblSalaries[[#This Row],[Salary in USD]]&gt;1000,tblSalaries[[#This Row],[Salary in USD]]&lt;2000),1,0)</f>
        <v>0</v>
      </c>
    </row>
    <row r="852" spans="2:28" ht="15" customHeight="1">
      <c r="B852" t="s">
        <v>2855</v>
      </c>
      <c r="C852" s="1">
        <v>41056.188287037039</v>
      </c>
      <c r="D852" s="4" t="s">
        <v>993</v>
      </c>
      <c r="E852">
        <v>134000</v>
      </c>
      <c r="F852" t="s">
        <v>585</v>
      </c>
      <c r="G852">
        <f>tblSalaries[[#This Row],[clean Salary (in local currency)]]*VLOOKUP(tblSalaries[[#This Row],[Currency]],tblXrate[],2,FALSE)</f>
        <v>16337.518501630093</v>
      </c>
      <c r="H852" t="s">
        <v>153</v>
      </c>
      <c r="I852" t="s">
        <v>20</v>
      </c>
      <c r="J852" t="s">
        <v>48</v>
      </c>
      <c r="K852" t="str">
        <f>VLOOKUP(tblSalaries[[#This Row],[Where do you work]],tblCountries[[Actual]:[Mapping]],2,FALSE)</f>
        <v>South Africa</v>
      </c>
      <c r="L852" t="s">
        <v>9</v>
      </c>
      <c r="M852">
        <v>2</v>
      </c>
      <c r="O852" s="10" t="str">
        <f>IF(ISERROR(FIND("1",tblSalaries[[#This Row],[How many hours of a day you work on Excel]])),"",1)</f>
        <v/>
      </c>
      <c r="P852" s="11" t="str">
        <f>IF(ISERROR(FIND("2",tblSalaries[[#This Row],[How many hours of a day you work on Excel]])),"",2)</f>
        <v/>
      </c>
      <c r="Q852" s="10" t="str">
        <f>IF(ISERROR(FIND("3",tblSalaries[[#This Row],[How many hours of a day you work on Excel]])),"",3)</f>
        <v/>
      </c>
      <c r="R852" s="10">
        <f>IF(ISERROR(FIND("4",tblSalaries[[#This Row],[How many hours of a day you work on Excel]])),"",4)</f>
        <v>4</v>
      </c>
      <c r="S852" s="10" t="str">
        <f>IF(ISERROR(FIND("5",tblSalaries[[#This Row],[How many hours of a day you work on Excel]])),"",5)</f>
        <v/>
      </c>
      <c r="T852" s="10">
        <f>IF(ISERROR(FIND("6",tblSalaries[[#This Row],[How many hours of a day you work on Excel]])),"",6)</f>
        <v>6</v>
      </c>
      <c r="U852" s="11" t="str">
        <f>IF(ISERROR(FIND("7",tblSalaries[[#This Row],[How many hours of a day you work on Excel]])),"",7)</f>
        <v/>
      </c>
      <c r="V852" s="11" t="str">
        <f>IF(ISERROR(FIND("8",tblSalaries[[#This Row],[How many hours of a day you work on Excel]])),"",8)</f>
        <v/>
      </c>
      <c r="W852" s="11">
        <f>IF(MAX(tblSalaries[[#This Row],[1 hour]:[8 hours]])=0,#N/A,MAX(tblSalaries[[#This Row],[1 hour]:[8 hours]]))</f>
        <v>6</v>
      </c>
      <c r="X852" s="11">
        <f>IF(ISERROR(tblSalaries[[#This Row],[max h]]),1,tblSalaries[[#This Row],[Salary in USD]]/tblSalaries[[#This Row],[max h]]/260)</f>
        <v>10.472768270275701</v>
      </c>
      <c r="Y852" s="11" t="str">
        <f>IF(tblSalaries[[#This Row],[Years of Experience]]="",0,"0")</f>
        <v>0</v>
      </c>
      <c r="Z852"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1..3</v>
      </c>
      <c r="AA852" s="11">
        <f>IF(tblSalaries[[#This Row],[Salary in USD]]&lt;1000,1,0)</f>
        <v>0</v>
      </c>
      <c r="AB852" s="11">
        <f>IF(AND(tblSalaries[[#This Row],[Salary in USD]]&gt;1000,tblSalaries[[#This Row],[Salary in USD]]&lt;2000),1,0)</f>
        <v>0</v>
      </c>
    </row>
    <row r="853" spans="2:28" ht="15" customHeight="1">
      <c r="B853" t="s">
        <v>2856</v>
      </c>
      <c r="C853" s="1">
        <v>41056.194826388892</v>
      </c>
      <c r="D853" s="4">
        <v>65000</v>
      </c>
      <c r="E853">
        <v>65000</v>
      </c>
      <c r="F853" t="s">
        <v>6</v>
      </c>
      <c r="G853">
        <f>tblSalaries[[#This Row],[clean Salary (in local currency)]]*VLOOKUP(tblSalaries[[#This Row],[Currency]],tblXrate[],2,FALSE)</f>
        <v>65000</v>
      </c>
      <c r="H853" t="s">
        <v>994</v>
      </c>
      <c r="I853" t="s">
        <v>20</v>
      </c>
      <c r="J853" t="s">
        <v>15</v>
      </c>
      <c r="K853" t="str">
        <f>VLOOKUP(tblSalaries[[#This Row],[Where do you work]],tblCountries[[Actual]:[Mapping]],2,FALSE)</f>
        <v>USA</v>
      </c>
      <c r="L853" t="s">
        <v>25</v>
      </c>
      <c r="M853">
        <v>8</v>
      </c>
      <c r="O853" s="10">
        <f>IF(ISERROR(FIND("1",tblSalaries[[#This Row],[How many hours of a day you work on Excel]])),"",1)</f>
        <v>1</v>
      </c>
      <c r="P853" s="11">
        <f>IF(ISERROR(FIND("2",tblSalaries[[#This Row],[How many hours of a day you work on Excel]])),"",2)</f>
        <v>2</v>
      </c>
      <c r="Q853" s="10" t="str">
        <f>IF(ISERROR(FIND("3",tblSalaries[[#This Row],[How many hours of a day you work on Excel]])),"",3)</f>
        <v/>
      </c>
      <c r="R853" s="10" t="str">
        <f>IF(ISERROR(FIND("4",tblSalaries[[#This Row],[How many hours of a day you work on Excel]])),"",4)</f>
        <v/>
      </c>
      <c r="S853" s="10" t="str">
        <f>IF(ISERROR(FIND("5",tblSalaries[[#This Row],[How many hours of a day you work on Excel]])),"",5)</f>
        <v/>
      </c>
      <c r="T853" s="10" t="str">
        <f>IF(ISERROR(FIND("6",tblSalaries[[#This Row],[How many hours of a day you work on Excel]])),"",6)</f>
        <v/>
      </c>
      <c r="U853" s="11" t="str">
        <f>IF(ISERROR(FIND("7",tblSalaries[[#This Row],[How many hours of a day you work on Excel]])),"",7)</f>
        <v/>
      </c>
      <c r="V853" s="11" t="str">
        <f>IF(ISERROR(FIND("8",tblSalaries[[#This Row],[How many hours of a day you work on Excel]])),"",8)</f>
        <v/>
      </c>
      <c r="W853" s="11">
        <f>IF(MAX(tblSalaries[[#This Row],[1 hour]:[8 hours]])=0,#N/A,MAX(tblSalaries[[#This Row],[1 hour]:[8 hours]]))</f>
        <v>2</v>
      </c>
      <c r="X853" s="11">
        <f>IF(ISERROR(tblSalaries[[#This Row],[max h]]),1,tblSalaries[[#This Row],[Salary in USD]]/tblSalaries[[#This Row],[max h]]/260)</f>
        <v>125</v>
      </c>
      <c r="Y853" s="11" t="str">
        <f>IF(tblSalaries[[#This Row],[Years of Experience]]="",0,"0")</f>
        <v>0</v>
      </c>
      <c r="Z853"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853" s="11">
        <f>IF(tblSalaries[[#This Row],[Salary in USD]]&lt;1000,1,0)</f>
        <v>0</v>
      </c>
      <c r="AB853" s="11">
        <f>IF(AND(tblSalaries[[#This Row],[Salary in USD]]&gt;1000,tblSalaries[[#This Row],[Salary in USD]]&lt;2000),1,0)</f>
        <v>0</v>
      </c>
    </row>
    <row r="854" spans="2:28" ht="15" customHeight="1">
      <c r="B854" t="s">
        <v>2857</v>
      </c>
      <c r="C854" s="1">
        <v>41056.262280092589</v>
      </c>
      <c r="D854" s="4">
        <v>40000</v>
      </c>
      <c r="E854">
        <v>40000</v>
      </c>
      <c r="F854" t="s">
        <v>6</v>
      </c>
      <c r="G854">
        <f>tblSalaries[[#This Row],[clean Salary (in local currency)]]*VLOOKUP(tblSalaries[[#This Row],[Currency]],tblXrate[],2,FALSE)</f>
        <v>40000</v>
      </c>
      <c r="H854" t="s">
        <v>995</v>
      </c>
      <c r="I854" t="s">
        <v>20</v>
      </c>
      <c r="J854" t="s">
        <v>15</v>
      </c>
      <c r="K854" t="str">
        <f>VLOOKUP(tblSalaries[[#This Row],[Where do you work]],tblCountries[[Actual]:[Mapping]],2,FALSE)</f>
        <v>USA</v>
      </c>
      <c r="L854" t="s">
        <v>13</v>
      </c>
      <c r="M854">
        <v>2</v>
      </c>
      <c r="O854" s="10" t="str">
        <f>IF(ISERROR(FIND("1",tblSalaries[[#This Row],[How many hours of a day you work on Excel]])),"",1)</f>
        <v/>
      </c>
      <c r="P854" s="11" t="str">
        <f>IF(ISERROR(FIND("2",tblSalaries[[#This Row],[How many hours of a day you work on Excel]])),"",2)</f>
        <v/>
      </c>
      <c r="Q854" s="10" t="str">
        <f>IF(ISERROR(FIND("3",tblSalaries[[#This Row],[How many hours of a day you work on Excel]])),"",3)</f>
        <v/>
      </c>
      <c r="R854" s="10" t="str">
        <f>IF(ISERROR(FIND("4",tblSalaries[[#This Row],[How many hours of a day you work on Excel]])),"",4)</f>
        <v/>
      </c>
      <c r="S854" s="10" t="str">
        <f>IF(ISERROR(FIND("5",tblSalaries[[#This Row],[How many hours of a day you work on Excel]])),"",5)</f>
        <v/>
      </c>
      <c r="T854" s="10" t="str">
        <f>IF(ISERROR(FIND("6",tblSalaries[[#This Row],[How many hours of a day you work on Excel]])),"",6)</f>
        <v/>
      </c>
      <c r="U854" s="11" t="str">
        <f>IF(ISERROR(FIND("7",tblSalaries[[#This Row],[How many hours of a day you work on Excel]])),"",7)</f>
        <v/>
      </c>
      <c r="V854" s="11">
        <f>IF(ISERROR(FIND("8",tblSalaries[[#This Row],[How many hours of a day you work on Excel]])),"",8)</f>
        <v>8</v>
      </c>
      <c r="W854" s="11">
        <f>IF(MAX(tblSalaries[[#This Row],[1 hour]:[8 hours]])=0,#N/A,MAX(tblSalaries[[#This Row],[1 hour]:[8 hours]]))</f>
        <v>8</v>
      </c>
      <c r="X854" s="11">
        <f>IF(ISERROR(tblSalaries[[#This Row],[max h]]),1,tblSalaries[[#This Row],[Salary in USD]]/tblSalaries[[#This Row],[max h]]/260)</f>
        <v>19.23076923076923</v>
      </c>
      <c r="Y854" s="11" t="str">
        <f>IF(tblSalaries[[#This Row],[Years of Experience]]="",0,"0")</f>
        <v>0</v>
      </c>
      <c r="Z854"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1..3</v>
      </c>
      <c r="AA854" s="11">
        <f>IF(tblSalaries[[#This Row],[Salary in USD]]&lt;1000,1,0)</f>
        <v>0</v>
      </c>
      <c r="AB854" s="11">
        <f>IF(AND(tblSalaries[[#This Row],[Salary in USD]]&gt;1000,tblSalaries[[#This Row],[Salary in USD]]&lt;2000),1,0)</f>
        <v>0</v>
      </c>
    </row>
    <row r="855" spans="2:28" ht="15" customHeight="1">
      <c r="B855" t="s">
        <v>2858</v>
      </c>
      <c r="C855" s="1">
        <v>41056.27584490741</v>
      </c>
      <c r="D855" s="4">
        <v>98000</v>
      </c>
      <c r="E855">
        <v>98000</v>
      </c>
      <c r="F855" t="s">
        <v>6</v>
      </c>
      <c r="G855">
        <f>tblSalaries[[#This Row],[clean Salary (in local currency)]]*VLOOKUP(tblSalaries[[#This Row],[Currency]],tblXrate[],2,FALSE)</f>
        <v>98000</v>
      </c>
      <c r="H855" t="s">
        <v>996</v>
      </c>
      <c r="I855" t="s">
        <v>52</v>
      </c>
      <c r="J855" t="s">
        <v>997</v>
      </c>
      <c r="K855" t="str">
        <f>VLOOKUP(tblSalaries[[#This Row],[Where do you work]],tblCountries[[Actual]:[Mapping]],2,FALSE)</f>
        <v>Indonesia</v>
      </c>
      <c r="L855" t="s">
        <v>18</v>
      </c>
      <c r="M855">
        <v>14</v>
      </c>
      <c r="O855" s="10" t="str">
        <f>IF(ISERROR(FIND("1",tblSalaries[[#This Row],[How many hours of a day you work on Excel]])),"",1)</f>
        <v/>
      </c>
      <c r="P855" s="11">
        <f>IF(ISERROR(FIND("2",tblSalaries[[#This Row],[How many hours of a day you work on Excel]])),"",2)</f>
        <v>2</v>
      </c>
      <c r="Q855" s="10">
        <f>IF(ISERROR(FIND("3",tblSalaries[[#This Row],[How many hours of a day you work on Excel]])),"",3)</f>
        <v>3</v>
      </c>
      <c r="R855" s="10" t="str">
        <f>IF(ISERROR(FIND("4",tblSalaries[[#This Row],[How many hours of a day you work on Excel]])),"",4)</f>
        <v/>
      </c>
      <c r="S855" s="10" t="str">
        <f>IF(ISERROR(FIND("5",tblSalaries[[#This Row],[How many hours of a day you work on Excel]])),"",5)</f>
        <v/>
      </c>
      <c r="T855" s="10" t="str">
        <f>IF(ISERROR(FIND("6",tblSalaries[[#This Row],[How many hours of a day you work on Excel]])),"",6)</f>
        <v/>
      </c>
      <c r="U855" s="11" t="str">
        <f>IF(ISERROR(FIND("7",tblSalaries[[#This Row],[How many hours of a day you work on Excel]])),"",7)</f>
        <v/>
      </c>
      <c r="V855" s="11" t="str">
        <f>IF(ISERROR(FIND("8",tblSalaries[[#This Row],[How many hours of a day you work on Excel]])),"",8)</f>
        <v/>
      </c>
      <c r="W855" s="11">
        <f>IF(MAX(tblSalaries[[#This Row],[1 hour]:[8 hours]])=0,#N/A,MAX(tblSalaries[[#This Row],[1 hour]:[8 hours]]))</f>
        <v>3</v>
      </c>
      <c r="X855" s="11">
        <f>IF(ISERROR(tblSalaries[[#This Row],[max h]]),1,tblSalaries[[#This Row],[Salary in USD]]/tblSalaries[[#This Row],[max h]]/260)</f>
        <v>125.64102564102565</v>
      </c>
      <c r="Y855" s="11" t="str">
        <f>IF(tblSalaries[[#This Row],[Years of Experience]]="",0,"0")</f>
        <v>0</v>
      </c>
      <c r="Z855"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855" s="11">
        <f>IF(tblSalaries[[#This Row],[Salary in USD]]&lt;1000,1,0)</f>
        <v>0</v>
      </c>
      <c r="AB855" s="11">
        <f>IF(AND(tblSalaries[[#This Row],[Salary in USD]]&gt;1000,tblSalaries[[#This Row],[Salary in USD]]&lt;2000),1,0)</f>
        <v>0</v>
      </c>
    </row>
    <row r="856" spans="2:28" ht="15" customHeight="1">
      <c r="B856" t="s">
        <v>2859</v>
      </c>
      <c r="C856" s="1">
        <v>41056.275868055556</v>
      </c>
      <c r="D856" s="4">
        <v>50000</v>
      </c>
      <c r="E856">
        <v>50000</v>
      </c>
      <c r="F856" t="s">
        <v>6</v>
      </c>
      <c r="G856">
        <f>tblSalaries[[#This Row],[clean Salary (in local currency)]]*VLOOKUP(tblSalaries[[#This Row],[Currency]],tblXrate[],2,FALSE)</f>
        <v>50000</v>
      </c>
      <c r="H856" t="s">
        <v>998</v>
      </c>
      <c r="I856" t="s">
        <v>4001</v>
      </c>
      <c r="J856" t="s">
        <v>15</v>
      </c>
      <c r="K856" t="str">
        <f>VLOOKUP(tblSalaries[[#This Row],[Where do you work]],tblCountries[[Actual]:[Mapping]],2,FALSE)</f>
        <v>USA</v>
      </c>
      <c r="L856" t="s">
        <v>13</v>
      </c>
      <c r="M856">
        <v>15</v>
      </c>
      <c r="O856" s="10" t="str">
        <f>IF(ISERROR(FIND("1",tblSalaries[[#This Row],[How many hours of a day you work on Excel]])),"",1)</f>
        <v/>
      </c>
      <c r="P856" s="11" t="str">
        <f>IF(ISERROR(FIND("2",tblSalaries[[#This Row],[How many hours of a day you work on Excel]])),"",2)</f>
        <v/>
      </c>
      <c r="Q856" s="10" t="str">
        <f>IF(ISERROR(FIND("3",tblSalaries[[#This Row],[How many hours of a day you work on Excel]])),"",3)</f>
        <v/>
      </c>
      <c r="R856" s="10" t="str">
        <f>IF(ISERROR(FIND("4",tblSalaries[[#This Row],[How many hours of a day you work on Excel]])),"",4)</f>
        <v/>
      </c>
      <c r="S856" s="10" t="str">
        <f>IF(ISERROR(FIND("5",tblSalaries[[#This Row],[How many hours of a day you work on Excel]])),"",5)</f>
        <v/>
      </c>
      <c r="T856" s="10" t="str">
        <f>IF(ISERROR(FIND("6",tblSalaries[[#This Row],[How many hours of a day you work on Excel]])),"",6)</f>
        <v/>
      </c>
      <c r="U856" s="11" t="str">
        <f>IF(ISERROR(FIND("7",tblSalaries[[#This Row],[How many hours of a day you work on Excel]])),"",7)</f>
        <v/>
      </c>
      <c r="V856" s="11">
        <f>IF(ISERROR(FIND("8",tblSalaries[[#This Row],[How many hours of a day you work on Excel]])),"",8)</f>
        <v>8</v>
      </c>
      <c r="W856" s="11">
        <f>IF(MAX(tblSalaries[[#This Row],[1 hour]:[8 hours]])=0,#N/A,MAX(tblSalaries[[#This Row],[1 hour]:[8 hours]]))</f>
        <v>8</v>
      </c>
      <c r="X856" s="11">
        <f>IF(ISERROR(tblSalaries[[#This Row],[max h]]),1,tblSalaries[[#This Row],[Salary in USD]]/tblSalaries[[#This Row],[max h]]/260)</f>
        <v>24.03846153846154</v>
      </c>
      <c r="Y856" s="11" t="str">
        <f>IF(tblSalaries[[#This Row],[Years of Experience]]="",0,"0")</f>
        <v>0</v>
      </c>
      <c r="Z856"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856" s="11">
        <f>IF(tblSalaries[[#This Row],[Salary in USD]]&lt;1000,1,0)</f>
        <v>0</v>
      </c>
      <c r="AB856" s="11">
        <f>IF(AND(tblSalaries[[#This Row],[Salary in USD]]&gt;1000,tblSalaries[[#This Row],[Salary in USD]]&lt;2000),1,0)</f>
        <v>0</v>
      </c>
    </row>
    <row r="857" spans="2:28" ht="15" customHeight="1">
      <c r="B857" t="s">
        <v>2860</v>
      </c>
      <c r="C857" s="1">
        <v>41056.305023148147</v>
      </c>
      <c r="D857" s="4">
        <v>135000</v>
      </c>
      <c r="E857">
        <v>135000</v>
      </c>
      <c r="F857" t="s">
        <v>6</v>
      </c>
      <c r="G857">
        <f>tblSalaries[[#This Row],[clean Salary (in local currency)]]*VLOOKUP(tblSalaries[[#This Row],[Currency]],tblXrate[],2,FALSE)</f>
        <v>135000</v>
      </c>
      <c r="H857" t="s">
        <v>999</v>
      </c>
      <c r="I857" t="s">
        <v>4001</v>
      </c>
      <c r="J857" t="s">
        <v>15</v>
      </c>
      <c r="K857" t="str">
        <f>VLOOKUP(tblSalaries[[#This Row],[Where do you work]],tblCountries[[Actual]:[Mapping]],2,FALSE)</f>
        <v>USA</v>
      </c>
      <c r="L857" t="s">
        <v>9</v>
      </c>
      <c r="M857">
        <v>25</v>
      </c>
      <c r="O857" s="10" t="str">
        <f>IF(ISERROR(FIND("1",tblSalaries[[#This Row],[How many hours of a day you work on Excel]])),"",1)</f>
        <v/>
      </c>
      <c r="P857" s="11" t="str">
        <f>IF(ISERROR(FIND("2",tblSalaries[[#This Row],[How many hours of a day you work on Excel]])),"",2)</f>
        <v/>
      </c>
      <c r="Q857" s="10" t="str">
        <f>IF(ISERROR(FIND("3",tblSalaries[[#This Row],[How many hours of a day you work on Excel]])),"",3)</f>
        <v/>
      </c>
      <c r="R857" s="10">
        <f>IF(ISERROR(FIND("4",tblSalaries[[#This Row],[How many hours of a day you work on Excel]])),"",4)</f>
        <v>4</v>
      </c>
      <c r="S857" s="10" t="str">
        <f>IF(ISERROR(FIND("5",tblSalaries[[#This Row],[How many hours of a day you work on Excel]])),"",5)</f>
        <v/>
      </c>
      <c r="T857" s="10">
        <f>IF(ISERROR(FIND("6",tblSalaries[[#This Row],[How many hours of a day you work on Excel]])),"",6)</f>
        <v>6</v>
      </c>
      <c r="U857" s="11" t="str">
        <f>IF(ISERROR(FIND("7",tblSalaries[[#This Row],[How many hours of a day you work on Excel]])),"",7)</f>
        <v/>
      </c>
      <c r="V857" s="11" t="str">
        <f>IF(ISERROR(FIND("8",tblSalaries[[#This Row],[How many hours of a day you work on Excel]])),"",8)</f>
        <v/>
      </c>
      <c r="W857" s="11">
        <f>IF(MAX(tblSalaries[[#This Row],[1 hour]:[8 hours]])=0,#N/A,MAX(tblSalaries[[#This Row],[1 hour]:[8 hours]]))</f>
        <v>6</v>
      </c>
      <c r="X857" s="11">
        <f>IF(ISERROR(tblSalaries[[#This Row],[max h]]),1,tblSalaries[[#This Row],[Salary in USD]]/tblSalaries[[#This Row],[max h]]/260)</f>
        <v>86.538461538461533</v>
      </c>
      <c r="Y857" s="11" t="str">
        <f>IF(tblSalaries[[#This Row],[Years of Experience]]="",0,"0")</f>
        <v>0</v>
      </c>
      <c r="Z857"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857" s="11">
        <f>IF(tblSalaries[[#This Row],[Salary in USD]]&lt;1000,1,0)</f>
        <v>0</v>
      </c>
      <c r="AB857" s="11">
        <f>IF(AND(tblSalaries[[#This Row],[Salary in USD]]&gt;1000,tblSalaries[[#This Row],[Salary in USD]]&lt;2000),1,0)</f>
        <v>0</v>
      </c>
    </row>
    <row r="858" spans="2:28" ht="15" customHeight="1">
      <c r="B858" t="s">
        <v>2861</v>
      </c>
      <c r="C858" s="1">
        <v>41056.33865740741</v>
      </c>
      <c r="D858" s="4" t="s">
        <v>1000</v>
      </c>
      <c r="E858">
        <v>125000</v>
      </c>
      <c r="F858" t="s">
        <v>6</v>
      </c>
      <c r="G858">
        <f>tblSalaries[[#This Row],[clean Salary (in local currency)]]*VLOOKUP(tblSalaries[[#This Row],[Currency]],tblXrate[],2,FALSE)</f>
        <v>125000</v>
      </c>
      <c r="H858" t="s">
        <v>1001</v>
      </c>
      <c r="I858" t="s">
        <v>52</v>
      </c>
      <c r="J858" t="s">
        <v>583</v>
      </c>
      <c r="K858" t="str">
        <f>VLOOKUP(tblSalaries[[#This Row],[Where do you work]],tblCountries[[Actual]:[Mapping]],2,FALSE)</f>
        <v>Norway</v>
      </c>
      <c r="L858" t="s">
        <v>9</v>
      </c>
      <c r="M858">
        <v>6</v>
      </c>
      <c r="O858" s="10" t="str">
        <f>IF(ISERROR(FIND("1",tblSalaries[[#This Row],[How many hours of a day you work on Excel]])),"",1)</f>
        <v/>
      </c>
      <c r="P858" s="11" t="str">
        <f>IF(ISERROR(FIND("2",tblSalaries[[#This Row],[How many hours of a day you work on Excel]])),"",2)</f>
        <v/>
      </c>
      <c r="Q858" s="10" t="str">
        <f>IF(ISERROR(FIND("3",tblSalaries[[#This Row],[How many hours of a day you work on Excel]])),"",3)</f>
        <v/>
      </c>
      <c r="R858" s="10">
        <f>IF(ISERROR(FIND("4",tblSalaries[[#This Row],[How many hours of a day you work on Excel]])),"",4)</f>
        <v>4</v>
      </c>
      <c r="S858" s="10" t="str">
        <f>IF(ISERROR(FIND("5",tblSalaries[[#This Row],[How many hours of a day you work on Excel]])),"",5)</f>
        <v/>
      </c>
      <c r="T858" s="10">
        <f>IF(ISERROR(FIND("6",tblSalaries[[#This Row],[How many hours of a day you work on Excel]])),"",6)</f>
        <v>6</v>
      </c>
      <c r="U858" s="11" t="str">
        <f>IF(ISERROR(FIND("7",tblSalaries[[#This Row],[How many hours of a day you work on Excel]])),"",7)</f>
        <v/>
      </c>
      <c r="V858" s="11" t="str">
        <f>IF(ISERROR(FIND("8",tblSalaries[[#This Row],[How many hours of a day you work on Excel]])),"",8)</f>
        <v/>
      </c>
      <c r="W858" s="11">
        <f>IF(MAX(tblSalaries[[#This Row],[1 hour]:[8 hours]])=0,#N/A,MAX(tblSalaries[[#This Row],[1 hour]:[8 hours]]))</f>
        <v>6</v>
      </c>
      <c r="X858" s="11">
        <f>IF(ISERROR(tblSalaries[[#This Row],[max h]]),1,tblSalaries[[#This Row],[Salary in USD]]/tblSalaries[[#This Row],[max h]]/260)</f>
        <v>80.128205128205124</v>
      </c>
      <c r="Y858" s="11" t="str">
        <f>IF(tblSalaries[[#This Row],[Years of Experience]]="",0,"0")</f>
        <v>0</v>
      </c>
      <c r="Z858"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858" s="11">
        <f>IF(tblSalaries[[#This Row],[Salary in USD]]&lt;1000,1,0)</f>
        <v>0</v>
      </c>
      <c r="AB858" s="11">
        <f>IF(AND(tblSalaries[[#This Row],[Salary in USD]]&gt;1000,tblSalaries[[#This Row],[Salary in USD]]&lt;2000),1,0)</f>
        <v>0</v>
      </c>
    </row>
    <row r="859" spans="2:28" ht="15" customHeight="1">
      <c r="B859" t="s">
        <v>2862</v>
      </c>
      <c r="C859" s="1">
        <v>41056.371157407404</v>
      </c>
      <c r="D859" s="4">
        <v>4500</v>
      </c>
      <c r="E859">
        <v>4500</v>
      </c>
      <c r="F859" t="s">
        <v>6</v>
      </c>
      <c r="G859">
        <f>tblSalaries[[#This Row],[clean Salary (in local currency)]]*VLOOKUP(tblSalaries[[#This Row],[Currency]],tblXrate[],2,FALSE)</f>
        <v>4500</v>
      </c>
      <c r="H859" t="s">
        <v>1002</v>
      </c>
      <c r="I859" t="s">
        <v>20</v>
      </c>
      <c r="J859" t="s">
        <v>997</v>
      </c>
      <c r="K859" t="str">
        <f>VLOOKUP(tblSalaries[[#This Row],[Where do you work]],tblCountries[[Actual]:[Mapping]],2,FALSE)</f>
        <v>Indonesia</v>
      </c>
      <c r="L859" t="s">
        <v>18</v>
      </c>
      <c r="M859">
        <v>4</v>
      </c>
      <c r="O859" s="10" t="str">
        <f>IF(ISERROR(FIND("1",tblSalaries[[#This Row],[How many hours of a day you work on Excel]])),"",1)</f>
        <v/>
      </c>
      <c r="P859" s="11">
        <f>IF(ISERROR(FIND("2",tblSalaries[[#This Row],[How many hours of a day you work on Excel]])),"",2)</f>
        <v>2</v>
      </c>
      <c r="Q859" s="10">
        <f>IF(ISERROR(FIND("3",tblSalaries[[#This Row],[How many hours of a day you work on Excel]])),"",3)</f>
        <v>3</v>
      </c>
      <c r="R859" s="10" t="str">
        <f>IF(ISERROR(FIND("4",tblSalaries[[#This Row],[How many hours of a day you work on Excel]])),"",4)</f>
        <v/>
      </c>
      <c r="S859" s="10" t="str">
        <f>IF(ISERROR(FIND("5",tblSalaries[[#This Row],[How many hours of a day you work on Excel]])),"",5)</f>
        <v/>
      </c>
      <c r="T859" s="10" t="str">
        <f>IF(ISERROR(FIND("6",tblSalaries[[#This Row],[How many hours of a day you work on Excel]])),"",6)</f>
        <v/>
      </c>
      <c r="U859" s="11" t="str">
        <f>IF(ISERROR(FIND("7",tblSalaries[[#This Row],[How many hours of a day you work on Excel]])),"",7)</f>
        <v/>
      </c>
      <c r="V859" s="11" t="str">
        <f>IF(ISERROR(FIND("8",tblSalaries[[#This Row],[How many hours of a day you work on Excel]])),"",8)</f>
        <v/>
      </c>
      <c r="W859" s="11">
        <f>IF(MAX(tblSalaries[[#This Row],[1 hour]:[8 hours]])=0,#N/A,MAX(tblSalaries[[#This Row],[1 hour]:[8 hours]]))</f>
        <v>3</v>
      </c>
      <c r="X859" s="11">
        <f>IF(ISERROR(tblSalaries[[#This Row],[max h]]),1,tblSalaries[[#This Row],[Salary in USD]]/tblSalaries[[#This Row],[max h]]/260)</f>
        <v>5.7692307692307692</v>
      </c>
      <c r="Y859" s="11" t="str">
        <f>IF(tblSalaries[[#This Row],[Years of Experience]]="",0,"0")</f>
        <v>0</v>
      </c>
      <c r="Z859"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859" s="11">
        <f>IF(tblSalaries[[#This Row],[Salary in USD]]&lt;1000,1,0)</f>
        <v>0</v>
      </c>
      <c r="AB859" s="11">
        <f>IF(AND(tblSalaries[[#This Row],[Salary in USD]]&gt;1000,tblSalaries[[#This Row],[Salary in USD]]&lt;2000),1,0)</f>
        <v>0</v>
      </c>
    </row>
    <row r="860" spans="2:28" ht="15" customHeight="1">
      <c r="B860" t="s">
        <v>2863</v>
      </c>
      <c r="C860" s="1">
        <v>41056.371944444443</v>
      </c>
      <c r="D860" s="4">
        <v>115000</v>
      </c>
      <c r="E860">
        <v>115000</v>
      </c>
      <c r="F860" t="s">
        <v>6</v>
      </c>
      <c r="G860">
        <f>tblSalaries[[#This Row],[clean Salary (in local currency)]]*VLOOKUP(tblSalaries[[#This Row],[Currency]],tblXrate[],2,FALSE)</f>
        <v>115000</v>
      </c>
      <c r="H860" t="s">
        <v>1003</v>
      </c>
      <c r="I860" t="s">
        <v>20</v>
      </c>
      <c r="J860" t="s">
        <v>15</v>
      </c>
      <c r="K860" t="str">
        <f>VLOOKUP(tblSalaries[[#This Row],[Where do you work]],tblCountries[[Actual]:[Mapping]],2,FALSE)</f>
        <v>USA</v>
      </c>
      <c r="L860" t="s">
        <v>9</v>
      </c>
      <c r="M860">
        <v>10</v>
      </c>
      <c r="O860" s="10" t="str">
        <f>IF(ISERROR(FIND("1",tblSalaries[[#This Row],[How many hours of a day you work on Excel]])),"",1)</f>
        <v/>
      </c>
      <c r="P860" s="11" t="str">
        <f>IF(ISERROR(FIND("2",tblSalaries[[#This Row],[How many hours of a day you work on Excel]])),"",2)</f>
        <v/>
      </c>
      <c r="Q860" s="10" t="str">
        <f>IF(ISERROR(FIND("3",tblSalaries[[#This Row],[How many hours of a day you work on Excel]])),"",3)</f>
        <v/>
      </c>
      <c r="R860" s="10">
        <f>IF(ISERROR(FIND("4",tblSalaries[[#This Row],[How many hours of a day you work on Excel]])),"",4)</f>
        <v>4</v>
      </c>
      <c r="S860" s="10" t="str">
        <f>IF(ISERROR(FIND("5",tblSalaries[[#This Row],[How many hours of a day you work on Excel]])),"",5)</f>
        <v/>
      </c>
      <c r="T860" s="10">
        <f>IF(ISERROR(FIND("6",tblSalaries[[#This Row],[How many hours of a day you work on Excel]])),"",6)</f>
        <v>6</v>
      </c>
      <c r="U860" s="11" t="str">
        <f>IF(ISERROR(FIND("7",tblSalaries[[#This Row],[How many hours of a day you work on Excel]])),"",7)</f>
        <v/>
      </c>
      <c r="V860" s="11" t="str">
        <f>IF(ISERROR(FIND("8",tblSalaries[[#This Row],[How many hours of a day you work on Excel]])),"",8)</f>
        <v/>
      </c>
      <c r="W860" s="11">
        <f>IF(MAX(tblSalaries[[#This Row],[1 hour]:[8 hours]])=0,#N/A,MAX(tblSalaries[[#This Row],[1 hour]:[8 hours]]))</f>
        <v>6</v>
      </c>
      <c r="X860" s="11">
        <f>IF(ISERROR(tblSalaries[[#This Row],[max h]]),1,tblSalaries[[#This Row],[Salary in USD]]/tblSalaries[[#This Row],[max h]]/260)</f>
        <v>73.71794871794873</v>
      </c>
      <c r="Y860" s="11" t="str">
        <f>IF(tblSalaries[[#This Row],[Years of Experience]]="",0,"0")</f>
        <v>0</v>
      </c>
      <c r="Z860"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860" s="11">
        <f>IF(tblSalaries[[#This Row],[Salary in USD]]&lt;1000,1,0)</f>
        <v>0</v>
      </c>
      <c r="AB860" s="11">
        <f>IF(AND(tblSalaries[[#This Row],[Salary in USD]]&gt;1000,tblSalaries[[#This Row],[Salary in USD]]&lt;2000),1,0)</f>
        <v>0</v>
      </c>
    </row>
    <row r="861" spans="2:28" ht="15" customHeight="1">
      <c r="B861" t="s">
        <v>2864</v>
      </c>
      <c r="C861" s="1">
        <v>41056.387349537035</v>
      </c>
      <c r="D861" s="4">
        <v>70000</v>
      </c>
      <c r="E861">
        <v>70000</v>
      </c>
      <c r="F861" t="s">
        <v>6</v>
      </c>
      <c r="G861">
        <f>tblSalaries[[#This Row],[clean Salary (in local currency)]]*VLOOKUP(tblSalaries[[#This Row],[Currency]],tblXrate[],2,FALSE)</f>
        <v>70000</v>
      </c>
      <c r="H861" t="s">
        <v>14</v>
      </c>
      <c r="I861" t="s">
        <v>20</v>
      </c>
      <c r="J861" t="s">
        <v>15</v>
      </c>
      <c r="K861" t="str">
        <f>VLOOKUP(tblSalaries[[#This Row],[Where do you work]],tblCountries[[Actual]:[Mapping]],2,FALSE)</f>
        <v>USA</v>
      </c>
      <c r="L861" t="s">
        <v>13</v>
      </c>
      <c r="M861">
        <v>15</v>
      </c>
      <c r="O861" s="10" t="str">
        <f>IF(ISERROR(FIND("1",tblSalaries[[#This Row],[How many hours of a day you work on Excel]])),"",1)</f>
        <v/>
      </c>
      <c r="P861" s="11" t="str">
        <f>IF(ISERROR(FIND("2",tblSalaries[[#This Row],[How many hours of a day you work on Excel]])),"",2)</f>
        <v/>
      </c>
      <c r="Q861" s="10" t="str">
        <f>IF(ISERROR(FIND("3",tblSalaries[[#This Row],[How many hours of a day you work on Excel]])),"",3)</f>
        <v/>
      </c>
      <c r="R861" s="10" t="str">
        <f>IF(ISERROR(FIND("4",tblSalaries[[#This Row],[How many hours of a day you work on Excel]])),"",4)</f>
        <v/>
      </c>
      <c r="S861" s="10" t="str">
        <f>IF(ISERROR(FIND("5",tblSalaries[[#This Row],[How many hours of a day you work on Excel]])),"",5)</f>
        <v/>
      </c>
      <c r="T861" s="10" t="str">
        <f>IF(ISERROR(FIND("6",tblSalaries[[#This Row],[How many hours of a day you work on Excel]])),"",6)</f>
        <v/>
      </c>
      <c r="U861" s="11" t="str">
        <f>IF(ISERROR(FIND("7",tblSalaries[[#This Row],[How many hours of a day you work on Excel]])),"",7)</f>
        <v/>
      </c>
      <c r="V861" s="11">
        <f>IF(ISERROR(FIND("8",tblSalaries[[#This Row],[How many hours of a day you work on Excel]])),"",8)</f>
        <v>8</v>
      </c>
      <c r="W861" s="11">
        <f>IF(MAX(tblSalaries[[#This Row],[1 hour]:[8 hours]])=0,#N/A,MAX(tblSalaries[[#This Row],[1 hour]:[8 hours]]))</f>
        <v>8</v>
      </c>
      <c r="X861" s="11">
        <f>IF(ISERROR(tblSalaries[[#This Row],[max h]]),1,tblSalaries[[#This Row],[Salary in USD]]/tblSalaries[[#This Row],[max h]]/260)</f>
        <v>33.653846153846153</v>
      </c>
      <c r="Y861" s="11" t="str">
        <f>IF(tblSalaries[[#This Row],[Years of Experience]]="",0,"0")</f>
        <v>0</v>
      </c>
      <c r="Z861"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861" s="11">
        <f>IF(tblSalaries[[#This Row],[Salary in USD]]&lt;1000,1,0)</f>
        <v>0</v>
      </c>
      <c r="AB861" s="11">
        <f>IF(AND(tblSalaries[[#This Row],[Salary in USD]]&gt;1000,tblSalaries[[#This Row],[Salary in USD]]&lt;2000),1,0)</f>
        <v>0</v>
      </c>
    </row>
    <row r="862" spans="2:28" ht="15" customHeight="1">
      <c r="B862" t="s">
        <v>2865</v>
      </c>
      <c r="C862" s="1">
        <v>41056.409375000003</v>
      </c>
      <c r="D862" s="4">
        <v>5000</v>
      </c>
      <c r="E862">
        <v>60000</v>
      </c>
      <c r="F862" t="s">
        <v>6</v>
      </c>
      <c r="G862">
        <f>tblSalaries[[#This Row],[clean Salary (in local currency)]]*VLOOKUP(tblSalaries[[#This Row],[Currency]],tblXrate[],2,FALSE)</f>
        <v>60000</v>
      </c>
      <c r="H862" t="s">
        <v>1004</v>
      </c>
      <c r="I862" t="s">
        <v>20</v>
      </c>
      <c r="J862" t="s">
        <v>15</v>
      </c>
      <c r="K862" t="str">
        <f>VLOOKUP(tblSalaries[[#This Row],[Where do you work]],tblCountries[[Actual]:[Mapping]],2,FALSE)</f>
        <v>USA</v>
      </c>
      <c r="L862" t="s">
        <v>18</v>
      </c>
      <c r="M862">
        <v>8</v>
      </c>
      <c r="O862" s="10" t="str">
        <f>IF(ISERROR(FIND("1",tblSalaries[[#This Row],[How many hours of a day you work on Excel]])),"",1)</f>
        <v/>
      </c>
      <c r="P862" s="11">
        <f>IF(ISERROR(FIND("2",tblSalaries[[#This Row],[How many hours of a day you work on Excel]])),"",2)</f>
        <v>2</v>
      </c>
      <c r="Q862" s="10">
        <f>IF(ISERROR(FIND("3",tblSalaries[[#This Row],[How many hours of a day you work on Excel]])),"",3)</f>
        <v>3</v>
      </c>
      <c r="R862" s="10" t="str">
        <f>IF(ISERROR(FIND("4",tblSalaries[[#This Row],[How many hours of a day you work on Excel]])),"",4)</f>
        <v/>
      </c>
      <c r="S862" s="10" t="str">
        <f>IF(ISERROR(FIND("5",tblSalaries[[#This Row],[How many hours of a day you work on Excel]])),"",5)</f>
        <v/>
      </c>
      <c r="T862" s="10" t="str">
        <f>IF(ISERROR(FIND("6",tblSalaries[[#This Row],[How many hours of a day you work on Excel]])),"",6)</f>
        <v/>
      </c>
      <c r="U862" s="11" t="str">
        <f>IF(ISERROR(FIND("7",tblSalaries[[#This Row],[How many hours of a day you work on Excel]])),"",7)</f>
        <v/>
      </c>
      <c r="V862" s="11" t="str">
        <f>IF(ISERROR(FIND("8",tblSalaries[[#This Row],[How many hours of a day you work on Excel]])),"",8)</f>
        <v/>
      </c>
      <c r="W862" s="11">
        <f>IF(MAX(tblSalaries[[#This Row],[1 hour]:[8 hours]])=0,#N/A,MAX(tblSalaries[[#This Row],[1 hour]:[8 hours]]))</f>
        <v>3</v>
      </c>
      <c r="X862" s="11">
        <f>IF(ISERROR(tblSalaries[[#This Row],[max h]]),1,tblSalaries[[#This Row],[Salary in USD]]/tblSalaries[[#This Row],[max h]]/260)</f>
        <v>76.92307692307692</v>
      </c>
      <c r="Y862" s="11" t="str">
        <f>IF(tblSalaries[[#This Row],[Years of Experience]]="",0,"0")</f>
        <v>0</v>
      </c>
      <c r="Z862"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862" s="11">
        <f>IF(tblSalaries[[#This Row],[Salary in USD]]&lt;1000,1,0)</f>
        <v>0</v>
      </c>
      <c r="AB862" s="11">
        <f>IF(AND(tblSalaries[[#This Row],[Salary in USD]]&gt;1000,tblSalaries[[#This Row],[Salary in USD]]&lt;2000),1,0)</f>
        <v>0</v>
      </c>
    </row>
    <row r="863" spans="2:28" ht="15" customHeight="1">
      <c r="B863" t="s">
        <v>2866</v>
      </c>
      <c r="C863" s="1">
        <v>41056.426006944443</v>
      </c>
      <c r="D863" s="4">
        <v>87456</v>
      </c>
      <c r="E863">
        <v>87456</v>
      </c>
      <c r="F863" t="s">
        <v>6</v>
      </c>
      <c r="G863">
        <f>tblSalaries[[#This Row],[clean Salary (in local currency)]]*VLOOKUP(tblSalaries[[#This Row],[Currency]],tblXrate[],2,FALSE)</f>
        <v>87456</v>
      </c>
      <c r="H863" t="s">
        <v>1005</v>
      </c>
      <c r="I863" t="s">
        <v>52</v>
      </c>
      <c r="J863" t="s">
        <v>15</v>
      </c>
      <c r="K863" t="str">
        <f>VLOOKUP(tblSalaries[[#This Row],[Where do you work]],tblCountries[[Actual]:[Mapping]],2,FALSE)</f>
        <v>USA</v>
      </c>
      <c r="L863" t="s">
        <v>18</v>
      </c>
      <c r="M863">
        <v>12</v>
      </c>
      <c r="O863" s="10" t="str">
        <f>IF(ISERROR(FIND("1",tblSalaries[[#This Row],[How many hours of a day you work on Excel]])),"",1)</f>
        <v/>
      </c>
      <c r="P863" s="11">
        <f>IF(ISERROR(FIND("2",tblSalaries[[#This Row],[How many hours of a day you work on Excel]])),"",2)</f>
        <v>2</v>
      </c>
      <c r="Q863" s="10">
        <f>IF(ISERROR(FIND("3",tblSalaries[[#This Row],[How many hours of a day you work on Excel]])),"",3)</f>
        <v>3</v>
      </c>
      <c r="R863" s="10" t="str">
        <f>IF(ISERROR(FIND("4",tblSalaries[[#This Row],[How many hours of a day you work on Excel]])),"",4)</f>
        <v/>
      </c>
      <c r="S863" s="10" t="str">
        <f>IF(ISERROR(FIND("5",tblSalaries[[#This Row],[How many hours of a day you work on Excel]])),"",5)</f>
        <v/>
      </c>
      <c r="T863" s="10" t="str">
        <f>IF(ISERROR(FIND("6",tblSalaries[[#This Row],[How many hours of a day you work on Excel]])),"",6)</f>
        <v/>
      </c>
      <c r="U863" s="11" t="str">
        <f>IF(ISERROR(FIND("7",tblSalaries[[#This Row],[How many hours of a day you work on Excel]])),"",7)</f>
        <v/>
      </c>
      <c r="V863" s="11" t="str">
        <f>IF(ISERROR(FIND("8",tblSalaries[[#This Row],[How many hours of a day you work on Excel]])),"",8)</f>
        <v/>
      </c>
      <c r="W863" s="11">
        <f>IF(MAX(tblSalaries[[#This Row],[1 hour]:[8 hours]])=0,#N/A,MAX(tblSalaries[[#This Row],[1 hour]:[8 hours]]))</f>
        <v>3</v>
      </c>
      <c r="X863" s="11">
        <f>IF(ISERROR(tblSalaries[[#This Row],[max h]]),1,tblSalaries[[#This Row],[Salary in USD]]/tblSalaries[[#This Row],[max h]]/260)</f>
        <v>112.12307692307692</v>
      </c>
      <c r="Y863" s="11" t="str">
        <f>IF(tblSalaries[[#This Row],[Years of Experience]]="",0,"0")</f>
        <v>0</v>
      </c>
      <c r="Z863"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863" s="11">
        <f>IF(tblSalaries[[#This Row],[Salary in USD]]&lt;1000,1,0)</f>
        <v>0</v>
      </c>
      <c r="AB863" s="11">
        <f>IF(AND(tblSalaries[[#This Row],[Salary in USD]]&gt;1000,tblSalaries[[#This Row],[Salary in USD]]&lt;2000),1,0)</f>
        <v>0</v>
      </c>
    </row>
    <row r="864" spans="2:28" ht="15" customHeight="1">
      <c r="B864" t="s">
        <v>2867</v>
      </c>
      <c r="C864" s="1">
        <v>41056.480752314812</v>
      </c>
      <c r="D864" s="4">
        <v>26400</v>
      </c>
      <c r="E864">
        <v>26400</v>
      </c>
      <c r="F864" t="s">
        <v>6</v>
      </c>
      <c r="G864">
        <f>tblSalaries[[#This Row],[clean Salary (in local currency)]]*VLOOKUP(tblSalaries[[#This Row],[Currency]],tblXrate[],2,FALSE)</f>
        <v>26400</v>
      </c>
      <c r="H864" t="s">
        <v>1006</v>
      </c>
      <c r="I864" t="s">
        <v>20</v>
      </c>
      <c r="J864" t="s">
        <v>179</v>
      </c>
      <c r="K864" t="str">
        <f>VLOOKUP(tblSalaries[[#This Row],[Where do you work]],tblCountries[[Actual]:[Mapping]],2,FALSE)</f>
        <v>UAE</v>
      </c>
      <c r="L864" t="s">
        <v>13</v>
      </c>
      <c r="M864">
        <v>6</v>
      </c>
      <c r="O864" s="10" t="str">
        <f>IF(ISERROR(FIND("1",tblSalaries[[#This Row],[How many hours of a day you work on Excel]])),"",1)</f>
        <v/>
      </c>
      <c r="P864" s="11" t="str">
        <f>IF(ISERROR(FIND("2",tblSalaries[[#This Row],[How many hours of a day you work on Excel]])),"",2)</f>
        <v/>
      </c>
      <c r="Q864" s="10" t="str">
        <f>IF(ISERROR(FIND("3",tblSalaries[[#This Row],[How many hours of a day you work on Excel]])),"",3)</f>
        <v/>
      </c>
      <c r="R864" s="10" t="str">
        <f>IF(ISERROR(FIND("4",tblSalaries[[#This Row],[How many hours of a day you work on Excel]])),"",4)</f>
        <v/>
      </c>
      <c r="S864" s="10" t="str">
        <f>IF(ISERROR(FIND("5",tblSalaries[[#This Row],[How many hours of a day you work on Excel]])),"",5)</f>
        <v/>
      </c>
      <c r="T864" s="10" t="str">
        <f>IF(ISERROR(FIND("6",tblSalaries[[#This Row],[How many hours of a day you work on Excel]])),"",6)</f>
        <v/>
      </c>
      <c r="U864" s="11" t="str">
        <f>IF(ISERROR(FIND("7",tblSalaries[[#This Row],[How many hours of a day you work on Excel]])),"",7)</f>
        <v/>
      </c>
      <c r="V864" s="11">
        <f>IF(ISERROR(FIND("8",tblSalaries[[#This Row],[How many hours of a day you work on Excel]])),"",8)</f>
        <v>8</v>
      </c>
      <c r="W864" s="11">
        <f>IF(MAX(tblSalaries[[#This Row],[1 hour]:[8 hours]])=0,#N/A,MAX(tblSalaries[[#This Row],[1 hour]:[8 hours]]))</f>
        <v>8</v>
      </c>
      <c r="X864" s="11">
        <f>IF(ISERROR(tblSalaries[[#This Row],[max h]]),1,tblSalaries[[#This Row],[Salary in USD]]/tblSalaries[[#This Row],[max h]]/260)</f>
        <v>12.692307692307692</v>
      </c>
      <c r="Y864" s="11" t="str">
        <f>IF(tblSalaries[[#This Row],[Years of Experience]]="",0,"0")</f>
        <v>0</v>
      </c>
      <c r="Z864"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864" s="11">
        <f>IF(tblSalaries[[#This Row],[Salary in USD]]&lt;1000,1,0)</f>
        <v>0</v>
      </c>
      <c r="AB864" s="11">
        <f>IF(AND(tblSalaries[[#This Row],[Salary in USD]]&gt;1000,tblSalaries[[#This Row],[Salary in USD]]&lt;2000),1,0)</f>
        <v>0</v>
      </c>
    </row>
    <row r="865" spans="2:28" ht="15" customHeight="1">
      <c r="B865" t="s">
        <v>2868</v>
      </c>
      <c r="C865" s="1">
        <v>41056.49324074074</v>
      </c>
      <c r="D865" s="4">
        <v>1000</v>
      </c>
      <c r="E865">
        <v>12000</v>
      </c>
      <c r="F865" t="s">
        <v>6</v>
      </c>
      <c r="G865">
        <f>tblSalaries[[#This Row],[clean Salary (in local currency)]]*VLOOKUP(tblSalaries[[#This Row],[Currency]],tblXrate[],2,FALSE)</f>
        <v>12000</v>
      </c>
      <c r="H865" t="s">
        <v>1007</v>
      </c>
      <c r="I865" t="s">
        <v>52</v>
      </c>
      <c r="J865" t="s">
        <v>179</v>
      </c>
      <c r="K865" t="str">
        <f>VLOOKUP(tblSalaries[[#This Row],[Where do you work]],tblCountries[[Actual]:[Mapping]],2,FALSE)</f>
        <v>UAE</v>
      </c>
      <c r="L865" t="s">
        <v>13</v>
      </c>
      <c r="M865">
        <v>18</v>
      </c>
      <c r="O865" s="10" t="str">
        <f>IF(ISERROR(FIND("1",tblSalaries[[#This Row],[How many hours of a day you work on Excel]])),"",1)</f>
        <v/>
      </c>
      <c r="P865" s="11" t="str">
        <f>IF(ISERROR(FIND("2",tblSalaries[[#This Row],[How many hours of a day you work on Excel]])),"",2)</f>
        <v/>
      </c>
      <c r="Q865" s="10" t="str">
        <f>IF(ISERROR(FIND("3",tblSalaries[[#This Row],[How many hours of a day you work on Excel]])),"",3)</f>
        <v/>
      </c>
      <c r="R865" s="10" t="str">
        <f>IF(ISERROR(FIND("4",tblSalaries[[#This Row],[How many hours of a day you work on Excel]])),"",4)</f>
        <v/>
      </c>
      <c r="S865" s="10" t="str">
        <f>IF(ISERROR(FIND("5",tblSalaries[[#This Row],[How many hours of a day you work on Excel]])),"",5)</f>
        <v/>
      </c>
      <c r="T865" s="10" t="str">
        <f>IF(ISERROR(FIND("6",tblSalaries[[#This Row],[How many hours of a day you work on Excel]])),"",6)</f>
        <v/>
      </c>
      <c r="U865" s="11" t="str">
        <f>IF(ISERROR(FIND("7",tblSalaries[[#This Row],[How many hours of a day you work on Excel]])),"",7)</f>
        <v/>
      </c>
      <c r="V865" s="11">
        <f>IF(ISERROR(FIND("8",tblSalaries[[#This Row],[How many hours of a day you work on Excel]])),"",8)</f>
        <v>8</v>
      </c>
      <c r="W865" s="11">
        <f>IF(MAX(tblSalaries[[#This Row],[1 hour]:[8 hours]])=0,#N/A,MAX(tblSalaries[[#This Row],[1 hour]:[8 hours]]))</f>
        <v>8</v>
      </c>
      <c r="X865" s="11">
        <f>IF(ISERROR(tblSalaries[[#This Row],[max h]]),1,tblSalaries[[#This Row],[Salary in USD]]/tblSalaries[[#This Row],[max h]]/260)</f>
        <v>5.7692307692307692</v>
      </c>
      <c r="Y865" s="11" t="str">
        <f>IF(tblSalaries[[#This Row],[Years of Experience]]="",0,"0")</f>
        <v>0</v>
      </c>
      <c r="Z865"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865" s="11">
        <f>IF(tblSalaries[[#This Row],[Salary in USD]]&lt;1000,1,0)</f>
        <v>0</v>
      </c>
      <c r="AB865" s="11">
        <f>IF(AND(tblSalaries[[#This Row],[Salary in USD]]&gt;1000,tblSalaries[[#This Row],[Salary in USD]]&lt;2000),1,0)</f>
        <v>0</v>
      </c>
    </row>
    <row r="866" spans="2:28" ht="15" customHeight="1">
      <c r="B866" t="s">
        <v>2869</v>
      </c>
      <c r="C866" s="1">
        <v>41056.50267361111</v>
      </c>
      <c r="D866" s="4">
        <v>144000</v>
      </c>
      <c r="E866">
        <v>144000</v>
      </c>
      <c r="F866" t="s">
        <v>40</v>
      </c>
      <c r="G866">
        <f>tblSalaries[[#This Row],[clean Salary (in local currency)]]*VLOOKUP(tblSalaries[[#This Row],[Currency]],tblXrate[],2,FALSE)</f>
        <v>2564.3400029917298</v>
      </c>
      <c r="H866" t="s">
        <v>1008</v>
      </c>
      <c r="I866" t="s">
        <v>20</v>
      </c>
      <c r="J866" t="s">
        <v>8</v>
      </c>
      <c r="K866" t="str">
        <f>VLOOKUP(tblSalaries[[#This Row],[Where do you work]],tblCountries[[Actual]:[Mapping]],2,FALSE)</f>
        <v>India</v>
      </c>
      <c r="L866" t="s">
        <v>9</v>
      </c>
      <c r="M866">
        <v>1</v>
      </c>
      <c r="O866" s="10" t="str">
        <f>IF(ISERROR(FIND("1",tblSalaries[[#This Row],[How many hours of a day you work on Excel]])),"",1)</f>
        <v/>
      </c>
      <c r="P866" s="11" t="str">
        <f>IF(ISERROR(FIND("2",tblSalaries[[#This Row],[How many hours of a day you work on Excel]])),"",2)</f>
        <v/>
      </c>
      <c r="Q866" s="10" t="str">
        <f>IF(ISERROR(FIND("3",tblSalaries[[#This Row],[How many hours of a day you work on Excel]])),"",3)</f>
        <v/>
      </c>
      <c r="R866" s="10">
        <f>IF(ISERROR(FIND("4",tblSalaries[[#This Row],[How many hours of a day you work on Excel]])),"",4)</f>
        <v>4</v>
      </c>
      <c r="S866" s="10" t="str">
        <f>IF(ISERROR(FIND("5",tblSalaries[[#This Row],[How many hours of a day you work on Excel]])),"",5)</f>
        <v/>
      </c>
      <c r="T866" s="10">
        <f>IF(ISERROR(FIND("6",tblSalaries[[#This Row],[How many hours of a day you work on Excel]])),"",6)</f>
        <v>6</v>
      </c>
      <c r="U866" s="11" t="str">
        <f>IF(ISERROR(FIND("7",tblSalaries[[#This Row],[How many hours of a day you work on Excel]])),"",7)</f>
        <v/>
      </c>
      <c r="V866" s="11" t="str">
        <f>IF(ISERROR(FIND("8",tblSalaries[[#This Row],[How many hours of a day you work on Excel]])),"",8)</f>
        <v/>
      </c>
      <c r="W866" s="11">
        <f>IF(MAX(tblSalaries[[#This Row],[1 hour]:[8 hours]])=0,#N/A,MAX(tblSalaries[[#This Row],[1 hour]:[8 hours]]))</f>
        <v>6</v>
      </c>
      <c r="X866" s="11">
        <f>IF(ISERROR(tblSalaries[[#This Row],[max h]]),1,tblSalaries[[#This Row],[Salary in USD]]/tblSalaries[[#This Row],[max h]]/260)</f>
        <v>1.6438076942254678</v>
      </c>
      <c r="Y866" s="11" t="str">
        <f>IF(tblSalaries[[#This Row],[Years of Experience]]="",0,"0")</f>
        <v>0</v>
      </c>
      <c r="Z866"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0..1</v>
      </c>
      <c r="AA866" s="11">
        <f>IF(tblSalaries[[#This Row],[Salary in USD]]&lt;1000,1,0)</f>
        <v>0</v>
      </c>
      <c r="AB866" s="11">
        <f>IF(AND(tblSalaries[[#This Row],[Salary in USD]]&gt;1000,tblSalaries[[#This Row],[Salary in USD]]&lt;2000),1,0)</f>
        <v>0</v>
      </c>
    </row>
    <row r="867" spans="2:28" ht="15" customHeight="1">
      <c r="B867" t="s">
        <v>2870</v>
      </c>
      <c r="C867" s="1">
        <v>41056.522743055553</v>
      </c>
      <c r="D867" s="4" t="s">
        <v>1009</v>
      </c>
      <c r="E867">
        <v>62000</v>
      </c>
      <c r="F867" t="s">
        <v>6</v>
      </c>
      <c r="G867">
        <f>tblSalaries[[#This Row],[clean Salary (in local currency)]]*VLOOKUP(tblSalaries[[#This Row],[Currency]],tblXrate[],2,FALSE)</f>
        <v>62000</v>
      </c>
      <c r="H867" t="s">
        <v>1010</v>
      </c>
      <c r="I867" t="s">
        <v>52</v>
      </c>
      <c r="J867" t="s">
        <v>1011</v>
      </c>
      <c r="K867" t="str">
        <f>VLOOKUP(tblSalaries[[#This Row],[Where do you work]],tblCountries[[Actual]:[Mapping]],2,FALSE)</f>
        <v>Qatar</v>
      </c>
      <c r="L867" t="s">
        <v>13</v>
      </c>
      <c r="M867">
        <v>11</v>
      </c>
      <c r="O867" s="10" t="str">
        <f>IF(ISERROR(FIND("1",tblSalaries[[#This Row],[How many hours of a day you work on Excel]])),"",1)</f>
        <v/>
      </c>
      <c r="P867" s="11" t="str">
        <f>IF(ISERROR(FIND("2",tblSalaries[[#This Row],[How many hours of a day you work on Excel]])),"",2)</f>
        <v/>
      </c>
      <c r="Q867" s="10" t="str">
        <f>IF(ISERROR(FIND("3",tblSalaries[[#This Row],[How many hours of a day you work on Excel]])),"",3)</f>
        <v/>
      </c>
      <c r="R867" s="10" t="str">
        <f>IF(ISERROR(FIND("4",tblSalaries[[#This Row],[How many hours of a day you work on Excel]])),"",4)</f>
        <v/>
      </c>
      <c r="S867" s="10" t="str">
        <f>IF(ISERROR(FIND("5",tblSalaries[[#This Row],[How many hours of a day you work on Excel]])),"",5)</f>
        <v/>
      </c>
      <c r="T867" s="10" t="str">
        <f>IF(ISERROR(FIND("6",tblSalaries[[#This Row],[How many hours of a day you work on Excel]])),"",6)</f>
        <v/>
      </c>
      <c r="U867" s="11" t="str">
        <f>IF(ISERROR(FIND("7",tblSalaries[[#This Row],[How many hours of a day you work on Excel]])),"",7)</f>
        <v/>
      </c>
      <c r="V867" s="11">
        <f>IF(ISERROR(FIND("8",tblSalaries[[#This Row],[How many hours of a day you work on Excel]])),"",8)</f>
        <v>8</v>
      </c>
      <c r="W867" s="11">
        <f>IF(MAX(tblSalaries[[#This Row],[1 hour]:[8 hours]])=0,#N/A,MAX(tblSalaries[[#This Row],[1 hour]:[8 hours]]))</f>
        <v>8</v>
      </c>
      <c r="X867" s="11">
        <f>IF(ISERROR(tblSalaries[[#This Row],[max h]]),1,tblSalaries[[#This Row],[Salary in USD]]/tblSalaries[[#This Row],[max h]]/260)</f>
        <v>29.807692307692307</v>
      </c>
      <c r="Y867" s="11" t="str">
        <f>IF(tblSalaries[[#This Row],[Years of Experience]]="",0,"0")</f>
        <v>0</v>
      </c>
      <c r="Z867"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867" s="11">
        <f>IF(tblSalaries[[#This Row],[Salary in USD]]&lt;1000,1,0)</f>
        <v>0</v>
      </c>
      <c r="AB867" s="11">
        <f>IF(AND(tblSalaries[[#This Row],[Salary in USD]]&gt;1000,tblSalaries[[#This Row],[Salary in USD]]&lt;2000),1,0)</f>
        <v>0</v>
      </c>
    </row>
    <row r="868" spans="2:28" ht="15" customHeight="1">
      <c r="B868" t="s">
        <v>2871</v>
      </c>
      <c r="C868" s="1">
        <v>41056.52447916667</v>
      </c>
      <c r="D868" s="4" t="s">
        <v>1012</v>
      </c>
      <c r="E868">
        <v>300000</v>
      </c>
      <c r="F868" t="s">
        <v>40</v>
      </c>
      <c r="G868">
        <f>tblSalaries[[#This Row],[clean Salary (in local currency)]]*VLOOKUP(tblSalaries[[#This Row],[Currency]],tblXrate[],2,FALSE)</f>
        <v>5342.3750062327708</v>
      </c>
      <c r="H868" t="s">
        <v>1013</v>
      </c>
      <c r="I868" t="s">
        <v>20</v>
      </c>
      <c r="J868" t="s">
        <v>8</v>
      </c>
      <c r="K868" t="str">
        <f>VLOOKUP(tblSalaries[[#This Row],[Where do you work]],tblCountries[[Actual]:[Mapping]],2,FALSE)</f>
        <v>India</v>
      </c>
      <c r="L868" t="s">
        <v>25</v>
      </c>
      <c r="M868">
        <v>10</v>
      </c>
      <c r="O868" s="10">
        <f>IF(ISERROR(FIND("1",tblSalaries[[#This Row],[How many hours of a day you work on Excel]])),"",1)</f>
        <v>1</v>
      </c>
      <c r="P868" s="11">
        <f>IF(ISERROR(FIND("2",tblSalaries[[#This Row],[How many hours of a day you work on Excel]])),"",2)</f>
        <v>2</v>
      </c>
      <c r="Q868" s="10" t="str">
        <f>IF(ISERROR(FIND("3",tblSalaries[[#This Row],[How many hours of a day you work on Excel]])),"",3)</f>
        <v/>
      </c>
      <c r="R868" s="10" t="str">
        <f>IF(ISERROR(FIND("4",tblSalaries[[#This Row],[How many hours of a day you work on Excel]])),"",4)</f>
        <v/>
      </c>
      <c r="S868" s="10" t="str">
        <f>IF(ISERROR(FIND("5",tblSalaries[[#This Row],[How many hours of a day you work on Excel]])),"",5)</f>
        <v/>
      </c>
      <c r="T868" s="10" t="str">
        <f>IF(ISERROR(FIND("6",tblSalaries[[#This Row],[How many hours of a day you work on Excel]])),"",6)</f>
        <v/>
      </c>
      <c r="U868" s="11" t="str">
        <f>IF(ISERROR(FIND("7",tblSalaries[[#This Row],[How many hours of a day you work on Excel]])),"",7)</f>
        <v/>
      </c>
      <c r="V868" s="11" t="str">
        <f>IF(ISERROR(FIND("8",tblSalaries[[#This Row],[How many hours of a day you work on Excel]])),"",8)</f>
        <v/>
      </c>
      <c r="W868" s="11">
        <f>IF(MAX(tblSalaries[[#This Row],[1 hour]:[8 hours]])=0,#N/A,MAX(tblSalaries[[#This Row],[1 hour]:[8 hours]]))</f>
        <v>2</v>
      </c>
      <c r="X868" s="11">
        <f>IF(ISERROR(tblSalaries[[#This Row],[max h]]),1,tblSalaries[[#This Row],[Salary in USD]]/tblSalaries[[#This Row],[max h]]/260)</f>
        <v>10.273798088909174</v>
      </c>
      <c r="Y868" s="11" t="str">
        <f>IF(tblSalaries[[#This Row],[Years of Experience]]="",0,"0")</f>
        <v>0</v>
      </c>
      <c r="Z868"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868" s="11">
        <f>IF(tblSalaries[[#This Row],[Salary in USD]]&lt;1000,1,0)</f>
        <v>0</v>
      </c>
      <c r="AB868" s="11">
        <f>IF(AND(tblSalaries[[#This Row],[Salary in USD]]&gt;1000,tblSalaries[[#This Row],[Salary in USD]]&lt;2000),1,0)</f>
        <v>0</v>
      </c>
    </row>
    <row r="869" spans="2:28" ht="15" customHeight="1">
      <c r="B869" t="s">
        <v>2872</v>
      </c>
      <c r="C869" s="1">
        <v>41056.525717592594</v>
      </c>
      <c r="D869" s="4">
        <v>40000</v>
      </c>
      <c r="E869">
        <v>40000</v>
      </c>
      <c r="F869" t="s">
        <v>22</v>
      </c>
      <c r="G869">
        <f>tblSalaries[[#This Row],[clean Salary (in local currency)]]*VLOOKUP(tblSalaries[[#This Row],[Currency]],tblXrate[],2,FALSE)</f>
        <v>50815.977559664309</v>
      </c>
      <c r="H869" t="s">
        <v>1014</v>
      </c>
      <c r="I869" t="s">
        <v>20</v>
      </c>
      <c r="J869" t="s">
        <v>628</v>
      </c>
      <c r="K869" t="str">
        <f>VLOOKUP(tblSalaries[[#This Row],[Where do you work]],tblCountries[[Actual]:[Mapping]],2,FALSE)</f>
        <v>Netherlands</v>
      </c>
      <c r="L869" t="s">
        <v>9</v>
      </c>
      <c r="M869">
        <v>4</v>
      </c>
      <c r="O869" s="10" t="str">
        <f>IF(ISERROR(FIND("1",tblSalaries[[#This Row],[How many hours of a day you work on Excel]])),"",1)</f>
        <v/>
      </c>
      <c r="P869" s="11" t="str">
        <f>IF(ISERROR(FIND("2",tblSalaries[[#This Row],[How many hours of a day you work on Excel]])),"",2)</f>
        <v/>
      </c>
      <c r="Q869" s="10" t="str">
        <f>IF(ISERROR(FIND("3",tblSalaries[[#This Row],[How many hours of a day you work on Excel]])),"",3)</f>
        <v/>
      </c>
      <c r="R869" s="10">
        <f>IF(ISERROR(FIND("4",tblSalaries[[#This Row],[How many hours of a day you work on Excel]])),"",4)</f>
        <v>4</v>
      </c>
      <c r="S869" s="10" t="str">
        <f>IF(ISERROR(FIND("5",tblSalaries[[#This Row],[How many hours of a day you work on Excel]])),"",5)</f>
        <v/>
      </c>
      <c r="T869" s="10">
        <f>IF(ISERROR(FIND("6",tblSalaries[[#This Row],[How many hours of a day you work on Excel]])),"",6)</f>
        <v>6</v>
      </c>
      <c r="U869" s="11" t="str">
        <f>IF(ISERROR(FIND("7",tblSalaries[[#This Row],[How many hours of a day you work on Excel]])),"",7)</f>
        <v/>
      </c>
      <c r="V869" s="11" t="str">
        <f>IF(ISERROR(FIND("8",tblSalaries[[#This Row],[How many hours of a day you work on Excel]])),"",8)</f>
        <v/>
      </c>
      <c r="W869" s="11">
        <f>IF(MAX(tblSalaries[[#This Row],[1 hour]:[8 hours]])=0,#N/A,MAX(tblSalaries[[#This Row],[1 hour]:[8 hours]]))</f>
        <v>6</v>
      </c>
      <c r="X869" s="11">
        <f>IF(ISERROR(tblSalaries[[#This Row],[max h]]),1,tblSalaries[[#This Row],[Salary in USD]]/tblSalaries[[#This Row],[max h]]/260)</f>
        <v>32.574344589528408</v>
      </c>
      <c r="Y869" s="11" t="str">
        <f>IF(tblSalaries[[#This Row],[Years of Experience]]="",0,"0")</f>
        <v>0</v>
      </c>
      <c r="Z869"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869" s="11">
        <f>IF(tblSalaries[[#This Row],[Salary in USD]]&lt;1000,1,0)</f>
        <v>0</v>
      </c>
      <c r="AB869" s="11">
        <f>IF(AND(tblSalaries[[#This Row],[Salary in USD]]&gt;1000,tblSalaries[[#This Row],[Salary in USD]]&lt;2000),1,0)</f>
        <v>0</v>
      </c>
    </row>
    <row r="870" spans="2:28" ht="15" customHeight="1">
      <c r="B870" t="s">
        <v>2873</v>
      </c>
      <c r="C870" s="1">
        <v>41056.528807870367</v>
      </c>
      <c r="D870" s="4" t="s">
        <v>1015</v>
      </c>
      <c r="E870">
        <v>25560</v>
      </c>
      <c r="F870" t="s">
        <v>6</v>
      </c>
      <c r="G870">
        <f>tblSalaries[[#This Row],[clean Salary (in local currency)]]*VLOOKUP(tblSalaries[[#This Row],[Currency]],tblXrate[],2,FALSE)</f>
        <v>25560</v>
      </c>
      <c r="H870" t="s">
        <v>1016</v>
      </c>
      <c r="I870" t="s">
        <v>52</v>
      </c>
      <c r="J870" t="s">
        <v>1017</v>
      </c>
      <c r="K870" t="str">
        <f>VLOOKUP(tblSalaries[[#This Row],[Where do you work]],tblCountries[[Actual]:[Mapping]],2,FALSE)</f>
        <v>Saudi Arabia</v>
      </c>
      <c r="L870" t="s">
        <v>9</v>
      </c>
      <c r="M870">
        <v>3</v>
      </c>
      <c r="O870" s="10" t="str">
        <f>IF(ISERROR(FIND("1",tblSalaries[[#This Row],[How many hours of a day you work on Excel]])),"",1)</f>
        <v/>
      </c>
      <c r="P870" s="11" t="str">
        <f>IF(ISERROR(FIND("2",tblSalaries[[#This Row],[How many hours of a day you work on Excel]])),"",2)</f>
        <v/>
      </c>
      <c r="Q870" s="10" t="str">
        <f>IF(ISERROR(FIND("3",tblSalaries[[#This Row],[How many hours of a day you work on Excel]])),"",3)</f>
        <v/>
      </c>
      <c r="R870" s="10">
        <f>IF(ISERROR(FIND("4",tblSalaries[[#This Row],[How many hours of a day you work on Excel]])),"",4)</f>
        <v>4</v>
      </c>
      <c r="S870" s="10" t="str">
        <f>IF(ISERROR(FIND("5",tblSalaries[[#This Row],[How many hours of a day you work on Excel]])),"",5)</f>
        <v/>
      </c>
      <c r="T870" s="10">
        <f>IF(ISERROR(FIND("6",tblSalaries[[#This Row],[How many hours of a day you work on Excel]])),"",6)</f>
        <v>6</v>
      </c>
      <c r="U870" s="11" t="str">
        <f>IF(ISERROR(FIND("7",tblSalaries[[#This Row],[How many hours of a day you work on Excel]])),"",7)</f>
        <v/>
      </c>
      <c r="V870" s="11" t="str">
        <f>IF(ISERROR(FIND("8",tblSalaries[[#This Row],[How many hours of a day you work on Excel]])),"",8)</f>
        <v/>
      </c>
      <c r="W870" s="11">
        <f>IF(MAX(tblSalaries[[#This Row],[1 hour]:[8 hours]])=0,#N/A,MAX(tblSalaries[[#This Row],[1 hour]:[8 hours]]))</f>
        <v>6</v>
      </c>
      <c r="X870" s="11">
        <f>IF(ISERROR(tblSalaries[[#This Row],[max h]]),1,tblSalaries[[#This Row],[Salary in USD]]/tblSalaries[[#This Row],[max h]]/260)</f>
        <v>16.384615384615383</v>
      </c>
      <c r="Y870" s="11" t="str">
        <f>IF(tblSalaries[[#This Row],[Years of Experience]]="",0,"0")</f>
        <v>0</v>
      </c>
      <c r="Z870"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1..3</v>
      </c>
      <c r="AA870" s="11">
        <f>IF(tblSalaries[[#This Row],[Salary in USD]]&lt;1000,1,0)</f>
        <v>0</v>
      </c>
      <c r="AB870" s="11">
        <f>IF(AND(tblSalaries[[#This Row],[Salary in USD]]&gt;1000,tblSalaries[[#This Row],[Salary in USD]]&lt;2000),1,0)</f>
        <v>0</v>
      </c>
    </row>
    <row r="871" spans="2:28" ht="15" customHeight="1">
      <c r="B871" t="s">
        <v>2874</v>
      </c>
      <c r="C871" s="1">
        <v>41056.540173611109</v>
      </c>
      <c r="D871" s="4" t="s">
        <v>1018</v>
      </c>
      <c r="E871">
        <v>720000</v>
      </c>
      <c r="F871" t="s">
        <v>40</v>
      </c>
      <c r="G871">
        <f>tblSalaries[[#This Row],[clean Salary (in local currency)]]*VLOOKUP(tblSalaries[[#This Row],[Currency]],tblXrate[],2,FALSE)</f>
        <v>12821.700014958649</v>
      </c>
      <c r="H871" t="s">
        <v>1019</v>
      </c>
      <c r="I871" t="s">
        <v>310</v>
      </c>
      <c r="J871" t="s">
        <v>8</v>
      </c>
      <c r="K871" t="str">
        <f>VLOOKUP(tblSalaries[[#This Row],[Where do you work]],tblCountries[[Actual]:[Mapping]],2,FALSE)</f>
        <v>India</v>
      </c>
      <c r="L871" t="s">
        <v>9</v>
      </c>
      <c r="M871">
        <v>3</v>
      </c>
      <c r="O871" s="10" t="str">
        <f>IF(ISERROR(FIND("1",tblSalaries[[#This Row],[How many hours of a day you work on Excel]])),"",1)</f>
        <v/>
      </c>
      <c r="P871" s="11" t="str">
        <f>IF(ISERROR(FIND("2",tblSalaries[[#This Row],[How many hours of a day you work on Excel]])),"",2)</f>
        <v/>
      </c>
      <c r="Q871" s="10" t="str">
        <f>IF(ISERROR(FIND("3",tblSalaries[[#This Row],[How many hours of a day you work on Excel]])),"",3)</f>
        <v/>
      </c>
      <c r="R871" s="10">
        <f>IF(ISERROR(FIND("4",tblSalaries[[#This Row],[How many hours of a day you work on Excel]])),"",4)</f>
        <v>4</v>
      </c>
      <c r="S871" s="10" t="str">
        <f>IF(ISERROR(FIND("5",tblSalaries[[#This Row],[How many hours of a day you work on Excel]])),"",5)</f>
        <v/>
      </c>
      <c r="T871" s="10">
        <f>IF(ISERROR(FIND("6",tblSalaries[[#This Row],[How many hours of a day you work on Excel]])),"",6)</f>
        <v>6</v>
      </c>
      <c r="U871" s="11" t="str">
        <f>IF(ISERROR(FIND("7",tblSalaries[[#This Row],[How many hours of a day you work on Excel]])),"",7)</f>
        <v/>
      </c>
      <c r="V871" s="11" t="str">
        <f>IF(ISERROR(FIND("8",tblSalaries[[#This Row],[How many hours of a day you work on Excel]])),"",8)</f>
        <v/>
      </c>
      <c r="W871" s="11">
        <f>IF(MAX(tblSalaries[[#This Row],[1 hour]:[8 hours]])=0,#N/A,MAX(tblSalaries[[#This Row],[1 hour]:[8 hours]]))</f>
        <v>6</v>
      </c>
      <c r="X871" s="11">
        <f>IF(ISERROR(tblSalaries[[#This Row],[max h]]),1,tblSalaries[[#This Row],[Salary in USD]]/tblSalaries[[#This Row],[max h]]/260)</f>
        <v>8.2190384711273392</v>
      </c>
      <c r="Y871" s="11" t="str">
        <f>IF(tblSalaries[[#This Row],[Years of Experience]]="",0,"0")</f>
        <v>0</v>
      </c>
      <c r="Z871"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1..3</v>
      </c>
      <c r="AA871" s="11">
        <f>IF(tblSalaries[[#This Row],[Salary in USD]]&lt;1000,1,0)</f>
        <v>0</v>
      </c>
      <c r="AB871" s="11">
        <f>IF(AND(tblSalaries[[#This Row],[Salary in USD]]&gt;1000,tblSalaries[[#This Row],[Salary in USD]]&lt;2000),1,0)</f>
        <v>0</v>
      </c>
    </row>
    <row r="872" spans="2:28" ht="15" customHeight="1">
      <c r="B872" t="s">
        <v>2875</v>
      </c>
      <c r="C872" s="1">
        <v>41056.546412037038</v>
      </c>
      <c r="D872" s="4">
        <v>600000</v>
      </c>
      <c r="E872">
        <v>600000</v>
      </c>
      <c r="F872" t="s">
        <v>40</v>
      </c>
      <c r="G872">
        <f>tblSalaries[[#This Row],[clean Salary (in local currency)]]*VLOOKUP(tblSalaries[[#This Row],[Currency]],tblXrate[],2,FALSE)</f>
        <v>10684.750012465542</v>
      </c>
      <c r="H872" t="s">
        <v>1020</v>
      </c>
      <c r="I872" t="s">
        <v>52</v>
      </c>
      <c r="J872" t="s">
        <v>8</v>
      </c>
      <c r="K872" t="str">
        <f>VLOOKUP(tblSalaries[[#This Row],[Where do you work]],tblCountries[[Actual]:[Mapping]],2,FALSE)</f>
        <v>India</v>
      </c>
      <c r="L872" t="s">
        <v>13</v>
      </c>
      <c r="M872">
        <v>5</v>
      </c>
      <c r="O872" s="10" t="str">
        <f>IF(ISERROR(FIND("1",tblSalaries[[#This Row],[How many hours of a day you work on Excel]])),"",1)</f>
        <v/>
      </c>
      <c r="P872" s="11" t="str">
        <f>IF(ISERROR(FIND("2",tblSalaries[[#This Row],[How many hours of a day you work on Excel]])),"",2)</f>
        <v/>
      </c>
      <c r="Q872" s="10" t="str">
        <f>IF(ISERROR(FIND("3",tblSalaries[[#This Row],[How many hours of a day you work on Excel]])),"",3)</f>
        <v/>
      </c>
      <c r="R872" s="10" t="str">
        <f>IF(ISERROR(FIND("4",tblSalaries[[#This Row],[How many hours of a day you work on Excel]])),"",4)</f>
        <v/>
      </c>
      <c r="S872" s="10" t="str">
        <f>IF(ISERROR(FIND("5",tblSalaries[[#This Row],[How many hours of a day you work on Excel]])),"",5)</f>
        <v/>
      </c>
      <c r="T872" s="10" t="str">
        <f>IF(ISERROR(FIND("6",tblSalaries[[#This Row],[How many hours of a day you work on Excel]])),"",6)</f>
        <v/>
      </c>
      <c r="U872" s="11" t="str">
        <f>IF(ISERROR(FIND("7",tblSalaries[[#This Row],[How many hours of a day you work on Excel]])),"",7)</f>
        <v/>
      </c>
      <c r="V872" s="11">
        <f>IF(ISERROR(FIND("8",tblSalaries[[#This Row],[How many hours of a day you work on Excel]])),"",8)</f>
        <v>8</v>
      </c>
      <c r="W872" s="11">
        <f>IF(MAX(tblSalaries[[#This Row],[1 hour]:[8 hours]])=0,#N/A,MAX(tblSalaries[[#This Row],[1 hour]:[8 hours]]))</f>
        <v>8</v>
      </c>
      <c r="X872" s="11">
        <f>IF(ISERROR(tblSalaries[[#This Row],[max h]]),1,tblSalaries[[#This Row],[Salary in USD]]/tblSalaries[[#This Row],[max h]]/260)</f>
        <v>5.1368990444545872</v>
      </c>
      <c r="Y872" s="11" t="str">
        <f>IF(tblSalaries[[#This Row],[Years of Experience]]="",0,"0")</f>
        <v>0</v>
      </c>
      <c r="Z872"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872" s="11">
        <f>IF(tblSalaries[[#This Row],[Salary in USD]]&lt;1000,1,0)</f>
        <v>0</v>
      </c>
      <c r="AB872" s="11">
        <f>IF(AND(tblSalaries[[#This Row],[Salary in USD]]&gt;1000,tblSalaries[[#This Row],[Salary in USD]]&lt;2000),1,0)</f>
        <v>0</v>
      </c>
    </row>
    <row r="873" spans="2:28" ht="15" customHeight="1">
      <c r="B873" t="s">
        <v>2876</v>
      </c>
      <c r="C873" s="1">
        <v>41056.560636574075</v>
      </c>
      <c r="D873" s="4" t="s">
        <v>1021</v>
      </c>
      <c r="E873">
        <v>420000</v>
      </c>
      <c r="F873" t="s">
        <v>32</v>
      </c>
      <c r="G873">
        <f>tblSalaries[[#This Row],[clean Salary (in local currency)]]*VLOOKUP(tblSalaries[[#This Row],[Currency]],tblXrate[],2,FALSE)</f>
        <v>4457.9172610556352</v>
      </c>
      <c r="H873" t="s">
        <v>1022</v>
      </c>
      <c r="I873" t="s">
        <v>52</v>
      </c>
      <c r="J873" t="s">
        <v>17</v>
      </c>
      <c r="K873" t="str">
        <f>VLOOKUP(tblSalaries[[#This Row],[Where do you work]],tblCountries[[Actual]:[Mapping]],2,FALSE)</f>
        <v>Pakistan</v>
      </c>
      <c r="L873" t="s">
        <v>13</v>
      </c>
      <c r="M873">
        <v>4</v>
      </c>
      <c r="O873" s="10" t="str">
        <f>IF(ISERROR(FIND("1",tblSalaries[[#This Row],[How many hours of a day you work on Excel]])),"",1)</f>
        <v/>
      </c>
      <c r="P873" s="11" t="str">
        <f>IF(ISERROR(FIND("2",tblSalaries[[#This Row],[How many hours of a day you work on Excel]])),"",2)</f>
        <v/>
      </c>
      <c r="Q873" s="10" t="str">
        <f>IF(ISERROR(FIND("3",tblSalaries[[#This Row],[How many hours of a day you work on Excel]])),"",3)</f>
        <v/>
      </c>
      <c r="R873" s="10" t="str">
        <f>IF(ISERROR(FIND("4",tblSalaries[[#This Row],[How many hours of a day you work on Excel]])),"",4)</f>
        <v/>
      </c>
      <c r="S873" s="10" t="str">
        <f>IF(ISERROR(FIND("5",tblSalaries[[#This Row],[How many hours of a day you work on Excel]])),"",5)</f>
        <v/>
      </c>
      <c r="T873" s="10" t="str">
        <f>IF(ISERROR(FIND("6",tblSalaries[[#This Row],[How many hours of a day you work on Excel]])),"",6)</f>
        <v/>
      </c>
      <c r="U873" s="11" t="str">
        <f>IF(ISERROR(FIND("7",tblSalaries[[#This Row],[How many hours of a day you work on Excel]])),"",7)</f>
        <v/>
      </c>
      <c r="V873" s="11">
        <f>IF(ISERROR(FIND("8",tblSalaries[[#This Row],[How many hours of a day you work on Excel]])),"",8)</f>
        <v>8</v>
      </c>
      <c r="W873" s="11">
        <f>IF(MAX(tblSalaries[[#This Row],[1 hour]:[8 hours]])=0,#N/A,MAX(tblSalaries[[#This Row],[1 hour]:[8 hours]]))</f>
        <v>8</v>
      </c>
      <c r="X873" s="11">
        <f>IF(ISERROR(tblSalaries[[#This Row],[max h]]),1,tblSalaries[[#This Row],[Salary in USD]]/tblSalaries[[#This Row],[max h]]/260)</f>
        <v>2.1432294524305937</v>
      </c>
      <c r="Y873" s="11" t="str">
        <f>IF(tblSalaries[[#This Row],[Years of Experience]]="",0,"0")</f>
        <v>0</v>
      </c>
      <c r="Z873"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873" s="11">
        <f>IF(tblSalaries[[#This Row],[Salary in USD]]&lt;1000,1,0)</f>
        <v>0</v>
      </c>
      <c r="AB873" s="11">
        <f>IF(AND(tblSalaries[[#This Row],[Salary in USD]]&gt;1000,tblSalaries[[#This Row],[Salary in USD]]&lt;2000),1,0)</f>
        <v>0</v>
      </c>
    </row>
    <row r="874" spans="2:28" ht="15" customHeight="1">
      <c r="B874" t="s">
        <v>2877</v>
      </c>
      <c r="C874" s="1">
        <v>41056.562407407408</v>
      </c>
      <c r="D874" s="4" t="s">
        <v>1023</v>
      </c>
      <c r="E874">
        <v>125000</v>
      </c>
      <c r="F874" t="s">
        <v>6</v>
      </c>
      <c r="G874">
        <f>tblSalaries[[#This Row],[clean Salary (in local currency)]]*VLOOKUP(tblSalaries[[#This Row],[Currency]],tblXrate[],2,FALSE)</f>
        <v>125000</v>
      </c>
      <c r="H874" t="s">
        <v>1024</v>
      </c>
      <c r="I874" t="s">
        <v>4001</v>
      </c>
      <c r="J874" t="s">
        <v>48</v>
      </c>
      <c r="K874" t="str">
        <f>VLOOKUP(tblSalaries[[#This Row],[Where do you work]],tblCountries[[Actual]:[Mapping]],2,FALSE)</f>
        <v>South Africa</v>
      </c>
      <c r="L874" t="s">
        <v>9</v>
      </c>
      <c r="M874">
        <v>20</v>
      </c>
      <c r="O874" s="10" t="str">
        <f>IF(ISERROR(FIND("1",tblSalaries[[#This Row],[How many hours of a day you work on Excel]])),"",1)</f>
        <v/>
      </c>
      <c r="P874" s="11" t="str">
        <f>IF(ISERROR(FIND("2",tblSalaries[[#This Row],[How many hours of a day you work on Excel]])),"",2)</f>
        <v/>
      </c>
      <c r="Q874" s="10" t="str">
        <f>IF(ISERROR(FIND("3",tblSalaries[[#This Row],[How many hours of a day you work on Excel]])),"",3)</f>
        <v/>
      </c>
      <c r="R874" s="10">
        <f>IF(ISERROR(FIND("4",tblSalaries[[#This Row],[How many hours of a day you work on Excel]])),"",4)</f>
        <v>4</v>
      </c>
      <c r="S874" s="10" t="str">
        <f>IF(ISERROR(FIND("5",tblSalaries[[#This Row],[How many hours of a day you work on Excel]])),"",5)</f>
        <v/>
      </c>
      <c r="T874" s="10">
        <f>IF(ISERROR(FIND("6",tblSalaries[[#This Row],[How many hours of a day you work on Excel]])),"",6)</f>
        <v>6</v>
      </c>
      <c r="U874" s="11" t="str">
        <f>IF(ISERROR(FIND("7",tblSalaries[[#This Row],[How many hours of a day you work on Excel]])),"",7)</f>
        <v/>
      </c>
      <c r="V874" s="11" t="str">
        <f>IF(ISERROR(FIND("8",tblSalaries[[#This Row],[How many hours of a day you work on Excel]])),"",8)</f>
        <v/>
      </c>
      <c r="W874" s="11">
        <f>IF(MAX(tblSalaries[[#This Row],[1 hour]:[8 hours]])=0,#N/A,MAX(tblSalaries[[#This Row],[1 hour]:[8 hours]]))</f>
        <v>6</v>
      </c>
      <c r="X874" s="11">
        <f>IF(ISERROR(tblSalaries[[#This Row],[max h]]),1,tblSalaries[[#This Row],[Salary in USD]]/tblSalaries[[#This Row],[max h]]/260)</f>
        <v>80.128205128205124</v>
      </c>
      <c r="Y874" s="11" t="str">
        <f>IF(tblSalaries[[#This Row],[Years of Experience]]="",0,"0")</f>
        <v>0</v>
      </c>
      <c r="Z874"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874" s="11">
        <f>IF(tblSalaries[[#This Row],[Salary in USD]]&lt;1000,1,0)</f>
        <v>0</v>
      </c>
      <c r="AB874" s="11">
        <f>IF(AND(tblSalaries[[#This Row],[Salary in USD]]&gt;1000,tblSalaries[[#This Row],[Salary in USD]]&lt;2000),1,0)</f>
        <v>0</v>
      </c>
    </row>
    <row r="875" spans="2:28" ht="15" customHeight="1">
      <c r="B875" t="s">
        <v>2878</v>
      </c>
      <c r="C875" s="1">
        <v>41056.565416666665</v>
      </c>
      <c r="D875" s="4">
        <v>43000</v>
      </c>
      <c r="E875">
        <v>43000</v>
      </c>
      <c r="F875" t="s">
        <v>6</v>
      </c>
      <c r="G875">
        <f>tblSalaries[[#This Row],[clean Salary (in local currency)]]*VLOOKUP(tblSalaries[[#This Row],[Currency]],tblXrate[],2,FALSE)</f>
        <v>43000</v>
      </c>
      <c r="H875" t="s">
        <v>14</v>
      </c>
      <c r="I875" t="s">
        <v>20</v>
      </c>
      <c r="J875" t="s">
        <v>15</v>
      </c>
      <c r="K875" t="str">
        <f>VLOOKUP(tblSalaries[[#This Row],[Where do you work]],tblCountries[[Actual]:[Mapping]],2,FALSE)</f>
        <v>USA</v>
      </c>
      <c r="L875" t="s">
        <v>9</v>
      </c>
      <c r="M875">
        <v>1</v>
      </c>
      <c r="O875" s="10" t="str">
        <f>IF(ISERROR(FIND("1",tblSalaries[[#This Row],[How many hours of a day you work on Excel]])),"",1)</f>
        <v/>
      </c>
      <c r="P875" s="11" t="str">
        <f>IF(ISERROR(FIND("2",tblSalaries[[#This Row],[How many hours of a day you work on Excel]])),"",2)</f>
        <v/>
      </c>
      <c r="Q875" s="10" t="str">
        <f>IF(ISERROR(FIND("3",tblSalaries[[#This Row],[How many hours of a day you work on Excel]])),"",3)</f>
        <v/>
      </c>
      <c r="R875" s="10">
        <f>IF(ISERROR(FIND("4",tblSalaries[[#This Row],[How many hours of a day you work on Excel]])),"",4)</f>
        <v>4</v>
      </c>
      <c r="S875" s="10" t="str">
        <f>IF(ISERROR(FIND("5",tblSalaries[[#This Row],[How many hours of a day you work on Excel]])),"",5)</f>
        <v/>
      </c>
      <c r="T875" s="10">
        <f>IF(ISERROR(FIND("6",tblSalaries[[#This Row],[How many hours of a day you work on Excel]])),"",6)</f>
        <v>6</v>
      </c>
      <c r="U875" s="11" t="str">
        <f>IF(ISERROR(FIND("7",tblSalaries[[#This Row],[How many hours of a day you work on Excel]])),"",7)</f>
        <v/>
      </c>
      <c r="V875" s="11" t="str">
        <f>IF(ISERROR(FIND("8",tblSalaries[[#This Row],[How many hours of a day you work on Excel]])),"",8)</f>
        <v/>
      </c>
      <c r="W875" s="11">
        <f>IF(MAX(tblSalaries[[#This Row],[1 hour]:[8 hours]])=0,#N/A,MAX(tblSalaries[[#This Row],[1 hour]:[8 hours]]))</f>
        <v>6</v>
      </c>
      <c r="X875" s="11">
        <f>IF(ISERROR(tblSalaries[[#This Row],[max h]]),1,tblSalaries[[#This Row],[Salary in USD]]/tblSalaries[[#This Row],[max h]]/260)</f>
        <v>27.564102564102566</v>
      </c>
      <c r="Y875" s="11" t="str">
        <f>IF(tblSalaries[[#This Row],[Years of Experience]]="",0,"0")</f>
        <v>0</v>
      </c>
      <c r="Z875"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0..1</v>
      </c>
      <c r="AA875" s="11">
        <f>IF(tblSalaries[[#This Row],[Salary in USD]]&lt;1000,1,0)</f>
        <v>0</v>
      </c>
      <c r="AB875" s="11">
        <f>IF(AND(tblSalaries[[#This Row],[Salary in USD]]&gt;1000,tblSalaries[[#This Row],[Salary in USD]]&lt;2000),1,0)</f>
        <v>0</v>
      </c>
    </row>
    <row r="876" spans="2:28" ht="15" customHeight="1">
      <c r="B876" t="s">
        <v>2879</v>
      </c>
      <c r="C876" s="1">
        <v>41056.570185185185</v>
      </c>
      <c r="D876" s="4" t="s">
        <v>1025</v>
      </c>
      <c r="E876">
        <v>400000</v>
      </c>
      <c r="F876" t="s">
        <v>40</v>
      </c>
      <c r="G876">
        <f>tblSalaries[[#This Row],[clean Salary (in local currency)]]*VLOOKUP(tblSalaries[[#This Row],[Currency]],tblXrate[],2,FALSE)</f>
        <v>7123.1666749770275</v>
      </c>
      <c r="H876" t="s">
        <v>522</v>
      </c>
      <c r="I876" t="s">
        <v>279</v>
      </c>
      <c r="J876" t="s">
        <v>8</v>
      </c>
      <c r="K876" t="str">
        <f>VLOOKUP(tblSalaries[[#This Row],[Where do you work]],tblCountries[[Actual]:[Mapping]],2,FALSE)</f>
        <v>India</v>
      </c>
      <c r="L876" t="s">
        <v>18</v>
      </c>
      <c r="M876">
        <v>6</v>
      </c>
      <c r="O876" s="10" t="str">
        <f>IF(ISERROR(FIND("1",tblSalaries[[#This Row],[How many hours of a day you work on Excel]])),"",1)</f>
        <v/>
      </c>
      <c r="P876" s="11">
        <f>IF(ISERROR(FIND("2",tblSalaries[[#This Row],[How many hours of a day you work on Excel]])),"",2)</f>
        <v>2</v>
      </c>
      <c r="Q876" s="10">
        <f>IF(ISERROR(FIND("3",tblSalaries[[#This Row],[How many hours of a day you work on Excel]])),"",3)</f>
        <v>3</v>
      </c>
      <c r="R876" s="10" t="str">
        <f>IF(ISERROR(FIND("4",tblSalaries[[#This Row],[How many hours of a day you work on Excel]])),"",4)</f>
        <v/>
      </c>
      <c r="S876" s="10" t="str">
        <f>IF(ISERROR(FIND("5",tblSalaries[[#This Row],[How many hours of a day you work on Excel]])),"",5)</f>
        <v/>
      </c>
      <c r="T876" s="10" t="str">
        <f>IF(ISERROR(FIND("6",tblSalaries[[#This Row],[How many hours of a day you work on Excel]])),"",6)</f>
        <v/>
      </c>
      <c r="U876" s="11" t="str">
        <f>IF(ISERROR(FIND("7",tblSalaries[[#This Row],[How many hours of a day you work on Excel]])),"",7)</f>
        <v/>
      </c>
      <c r="V876" s="11" t="str">
        <f>IF(ISERROR(FIND("8",tblSalaries[[#This Row],[How many hours of a day you work on Excel]])),"",8)</f>
        <v/>
      </c>
      <c r="W876" s="11">
        <f>IF(MAX(tblSalaries[[#This Row],[1 hour]:[8 hours]])=0,#N/A,MAX(tblSalaries[[#This Row],[1 hour]:[8 hours]]))</f>
        <v>3</v>
      </c>
      <c r="X876" s="11">
        <f>IF(ISERROR(tblSalaries[[#This Row],[max h]]),1,tblSalaries[[#This Row],[Salary in USD]]/tblSalaries[[#This Row],[max h]]/260)</f>
        <v>9.1322649679192658</v>
      </c>
      <c r="Y876" s="11" t="str">
        <f>IF(tblSalaries[[#This Row],[Years of Experience]]="",0,"0")</f>
        <v>0</v>
      </c>
      <c r="Z876"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876" s="11">
        <f>IF(tblSalaries[[#This Row],[Salary in USD]]&lt;1000,1,0)</f>
        <v>0</v>
      </c>
      <c r="AB876" s="11">
        <f>IF(AND(tblSalaries[[#This Row],[Salary in USD]]&gt;1000,tblSalaries[[#This Row],[Salary in USD]]&lt;2000),1,0)</f>
        <v>0</v>
      </c>
    </row>
    <row r="877" spans="2:28" ht="15" customHeight="1">
      <c r="B877" t="s">
        <v>2880</v>
      </c>
      <c r="C877" s="1">
        <v>41056.570196759261</v>
      </c>
      <c r="D877" s="4">
        <v>10000</v>
      </c>
      <c r="E877">
        <v>10000</v>
      </c>
      <c r="F877" t="s">
        <v>6</v>
      </c>
      <c r="G877">
        <f>tblSalaries[[#This Row],[clean Salary (in local currency)]]*VLOOKUP(tblSalaries[[#This Row],[Currency]],tblXrate[],2,FALSE)</f>
        <v>10000</v>
      </c>
      <c r="H877" t="s">
        <v>1026</v>
      </c>
      <c r="I877" t="s">
        <v>310</v>
      </c>
      <c r="J877" t="s">
        <v>1027</v>
      </c>
      <c r="K877" t="str">
        <f>VLOOKUP(tblSalaries[[#This Row],[Where do you work]],tblCountries[[Actual]:[Mapping]],2,FALSE)</f>
        <v>Viet Nam</v>
      </c>
      <c r="L877" t="s">
        <v>9</v>
      </c>
      <c r="M877">
        <v>4</v>
      </c>
      <c r="O877" s="10" t="str">
        <f>IF(ISERROR(FIND("1",tblSalaries[[#This Row],[How many hours of a day you work on Excel]])),"",1)</f>
        <v/>
      </c>
      <c r="P877" s="11" t="str">
        <f>IF(ISERROR(FIND("2",tblSalaries[[#This Row],[How many hours of a day you work on Excel]])),"",2)</f>
        <v/>
      </c>
      <c r="Q877" s="10" t="str">
        <f>IF(ISERROR(FIND("3",tblSalaries[[#This Row],[How many hours of a day you work on Excel]])),"",3)</f>
        <v/>
      </c>
      <c r="R877" s="10">
        <f>IF(ISERROR(FIND("4",tblSalaries[[#This Row],[How many hours of a day you work on Excel]])),"",4)</f>
        <v>4</v>
      </c>
      <c r="S877" s="10" t="str">
        <f>IF(ISERROR(FIND("5",tblSalaries[[#This Row],[How many hours of a day you work on Excel]])),"",5)</f>
        <v/>
      </c>
      <c r="T877" s="10">
        <f>IF(ISERROR(FIND("6",tblSalaries[[#This Row],[How many hours of a day you work on Excel]])),"",6)</f>
        <v>6</v>
      </c>
      <c r="U877" s="11" t="str">
        <f>IF(ISERROR(FIND("7",tblSalaries[[#This Row],[How many hours of a day you work on Excel]])),"",7)</f>
        <v/>
      </c>
      <c r="V877" s="11" t="str">
        <f>IF(ISERROR(FIND("8",tblSalaries[[#This Row],[How many hours of a day you work on Excel]])),"",8)</f>
        <v/>
      </c>
      <c r="W877" s="11">
        <f>IF(MAX(tblSalaries[[#This Row],[1 hour]:[8 hours]])=0,#N/A,MAX(tblSalaries[[#This Row],[1 hour]:[8 hours]]))</f>
        <v>6</v>
      </c>
      <c r="X877" s="11">
        <f>IF(ISERROR(tblSalaries[[#This Row],[max h]]),1,tblSalaries[[#This Row],[Salary in USD]]/tblSalaries[[#This Row],[max h]]/260)</f>
        <v>6.4102564102564106</v>
      </c>
      <c r="Y877" s="11" t="str">
        <f>IF(tblSalaries[[#This Row],[Years of Experience]]="",0,"0")</f>
        <v>0</v>
      </c>
      <c r="Z877"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877" s="11">
        <f>IF(tblSalaries[[#This Row],[Salary in USD]]&lt;1000,1,0)</f>
        <v>0</v>
      </c>
      <c r="AB877" s="11">
        <f>IF(AND(tblSalaries[[#This Row],[Salary in USD]]&gt;1000,tblSalaries[[#This Row],[Salary in USD]]&lt;2000),1,0)</f>
        <v>0</v>
      </c>
    </row>
    <row r="878" spans="2:28" ht="15" customHeight="1">
      <c r="B878" t="s">
        <v>2881</v>
      </c>
      <c r="C878" s="1">
        <v>41056.571006944447</v>
      </c>
      <c r="D878" s="4" t="s">
        <v>1028</v>
      </c>
      <c r="E878">
        <v>500000</v>
      </c>
      <c r="F878" t="s">
        <v>40</v>
      </c>
      <c r="G878">
        <f>tblSalaries[[#This Row],[clean Salary (in local currency)]]*VLOOKUP(tblSalaries[[#This Row],[Currency]],tblXrate[],2,FALSE)</f>
        <v>8903.9583437212841</v>
      </c>
      <c r="H878" t="s">
        <v>1029</v>
      </c>
      <c r="I878" t="s">
        <v>52</v>
      </c>
      <c r="J878" t="s">
        <v>8</v>
      </c>
      <c r="K878" t="str">
        <f>VLOOKUP(tblSalaries[[#This Row],[Where do you work]],tblCountries[[Actual]:[Mapping]],2,FALSE)</f>
        <v>India</v>
      </c>
      <c r="L878" t="s">
        <v>25</v>
      </c>
      <c r="M878">
        <v>5</v>
      </c>
      <c r="O878" s="10">
        <f>IF(ISERROR(FIND("1",tblSalaries[[#This Row],[How many hours of a day you work on Excel]])),"",1)</f>
        <v>1</v>
      </c>
      <c r="P878" s="11">
        <f>IF(ISERROR(FIND("2",tblSalaries[[#This Row],[How many hours of a day you work on Excel]])),"",2)</f>
        <v>2</v>
      </c>
      <c r="Q878" s="10" t="str">
        <f>IF(ISERROR(FIND("3",tblSalaries[[#This Row],[How many hours of a day you work on Excel]])),"",3)</f>
        <v/>
      </c>
      <c r="R878" s="10" t="str">
        <f>IF(ISERROR(FIND("4",tblSalaries[[#This Row],[How many hours of a day you work on Excel]])),"",4)</f>
        <v/>
      </c>
      <c r="S878" s="10" t="str">
        <f>IF(ISERROR(FIND("5",tblSalaries[[#This Row],[How many hours of a day you work on Excel]])),"",5)</f>
        <v/>
      </c>
      <c r="T878" s="10" t="str">
        <f>IF(ISERROR(FIND("6",tblSalaries[[#This Row],[How many hours of a day you work on Excel]])),"",6)</f>
        <v/>
      </c>
      <c r="U878" s="11" t="str">
        <f>IF(ISERROR(FIND("7",tblSalaries[[#This Row],[How many hours of a day you work on Excel]])),"",7)</f>
        <v/>
      </c>
      <c r="V878" s="11" t="str">
        <f>IF(ISERROR(FIND("8",tblSalaries[[#This Row],[How many hours of a day you work on Excel]])),"",8)</f>
        <v/>
      </c>
      <c r="W878" s="11">
        <f>IF(MAX(tblSalaries[[#This Row],[1 hour]:[8 hours]])=0,#N/A,MAX(tblSalaries[[#This Row],[1 hour]:[8 hours]]))</f>
        <v>2</v>
      </c>
      <c r="X878" s="11">
        <f>IF(ISERROR(tblSalaries[[#This Row],[max h]]),1,tblSalaries[[#This Row],[Salary in USD]]/tblSalaries[[#This Row],[max h]]/260)</f>
        <v>17.122996814848623</v>
      </c>
      <c r="Y878" s="11" t="str">
        <f>IF(tblSalaries[[#This Row],[Years of Experience]]="",0,"0")</f>
        <v>0</v>
      </c>
      <c r="Z878"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878" s="11">
        <f>IF(tblSalaries[[#This Row],[Salary in USD]]&lt;1000,1,0)</f>
        <v>0</v>
      </c>
      <c r="AB878" s="11">
        <f>IF(AND(tblSalaries[[#This Row],[Salary in USD]]&gt;1000,tblSalaries[[#This Row],[Salary in USD]]&lt;2000),1,0)</f>
        <v>0</v>
      </c>
    </row>
    <row r="879" spans="2:28" ht="15" customHeight="1">
      <c r="B879" t="s">
        <v>2882</v>
      </c>
      <c r="C879" s="1">
        <v>41056.573460648149</v>
      </c>
      <c r="D879" s="4">
        <v>36500</v>
      </c>
      <c r="E879">
        <v>36500</v>
      </c>
      <c r="F879" t="s">
        <v>6</v>
      </c>
      <c r="G879">
        <f>tblSalaries[[#This Row],[clean Salary (in local currency)]]*VLOOKUP(tblSalaries[[#This Row],[Currency]],tblXrate[],2,FALSE)</f>
        <v>36500</v>
      </c>
      <c r="H879" t="s">
        <v>310</v>
      </c>
      <c r="I879" t="s">
        <v>310</v>
      </c>
      <c r="J879" t="s">
        <v>133</v>
      </c>
      <c r="K879" t="str">
        <f>VLOOKUP(tblSalaries[[#This Row],[Where do you work]],tblCountries[[Actual]:[Mapping]],2,FALSE)</f>
        <v>Saudi Arabia</v>
      </c>
      <c r="L879" t="s">
        <v>9</v>
      </c>
      <c r="M879">
        <v>15</v>
      </c>
      <c r="O879" s="10" t="str">
        <f>IF(ISERROR(FIND("1",tblSalaries[[#This Row],[How many hours of a day you work on Excel]])),"",1)</f>
        <v/>
      </c>
      <c r="P879" s="11" t="str">
        <f>IF(ISERROR(FIND("2",tblSalaries[[#This Row],[How many hours of a day you work on Excel]])),"",2)</f>
        <v/>
      </c>
      <c r="Q879" s="10" t="str">
        <f>IF(ISERROR(FIND("3",tblSalaries[[#This Row],[How many hours of a day you work on Excel]])),"",3)</f>
        <v/>
      </c>
      <c r="R879" s="10">
        <f>IF(ISERROR(FIND("4",tblSalaries[[#This Row],[How many hours of a day you work on Excel]])),"",4)</f>
        <v>4</v>
      </c>
      <c r="S879" s="10" t="str">
        <f>IF(ISERROR(FIND("5",tblSalaries[[#This Row],[How many hours of a day you work on Excel]])),"",5)</f>
        <v/>
      </c>
      <c r="T879" s="10">
        <f>IF(ISERROR(FIND("6",tblSalaries[[#This Row],[How many hours of a day you work on Excel]])),"",6)</f>
        <v>6</v>
      </c>
      <c r="U879" s="11" t="str">
        <f>IF(ISERROR(FIND("7",tblSalaries[[#This Row],[How many hours of a day you work on Excel]])),"",7)</f>
        <v/>
      </c>
      <c r="V879" s="11" t="str">
        <f>IF(ISERROR(FIND("8",tblSalaries[[#This Row],[How many hours of a day you work on Excel]])),"",8)</f>
        <v/>
      </c>
      <c r="W879" s="11">
        <f>IF(MAX(tblSalaries[[#This Row],[1 hour]:[8 hours]])=0,#N/A,MAX(tblSalaries[[#This Row],[1 hour]:[8 hours]]))</f>
        <v>6</v>
      </c>
      <c r="X879" s="11">
        <f>IF(ISERROR(tblSalaries[[#This Row],[max h]]),1,tblSalaries[[#This Row],[Salary in USD]]/tblSalaries[[#This Row],[max h]]/260)</f>
        <v>23.397435897435898</v>
      </c>
      <c r="Y879" s="11" t="str">
        <f>IF(tblSalaries[[#This Row],[Years of Experience]]="",0,"0")</f>
        <v>0</v>
      </c>
      <c r="Z879"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879" s="11">
        <f>IF(tblSalaries[[#This Row],[Salary in USD]]&lt;1000,1,0)</f>
        <v>0</v>
      </c>
      <c r="AB879" s="11">
        <f>IF(AND(tblSalaries[[#This Row],[Salary in USD]]&gt;1000,tblSalaries[[#This Row],[Salary in USD]]&lt;2000),1,0)</f>
        <v>0</v>
      </c>
    </row>
    <row r="880" spans="2:28" ht="15" customHeight="1">
      <c r="B880" t="s">
        <v>2883</v>
      </c>
      <c r="C880" s="1">
        <v>41056.5783912037</v>
      </c>
      <c r="D880" s="4" t="s">
        <v>1030</v>
      </c>
      <c r="E880">
        <v>100000</v>
      </c>
      <c r="F880" t="s">
        <v>6</v>
      </c>
      <c r="G880">
        <f>tblSalaries[[#This Row],[clean Salary (in local currency)]]*VLOOKUP(tblSalaries[[#This Row],[Currency]],tblXrate[],2,FALSE)</f>
        <v>100000</v>
      </c>
      <c r="H880" t="s">
        <v>139</v>
      </c>
      <c r="I880" t="s">
        <v>4001</v>
      </c>
      <c r="J880" t="s">
        <v>1031</v>
      </c>
      <c r="K880" t="str">
        <f>VLOOKUP(tblSalaries[[#This Row],[Where do you work]],tblCountries[[Actual]:[Mapping]],2,FALSE)</f>
        <v>Mexico</v>
      </c>
      <c r="L880" t="s">
        <v>13</v>
      </c>
      <c r="M880">
        <v>10</v>
      </c>
      <c r="O880" s="10" t="str">
        <f>IF(ISERROR(FIND("1",tblSalaries[[#This Row],[How many hours of a day you work on Excel]])),"",1)</f>
        <v/>
      </c>
      <c r="P880" s="11" t="str">
        <f>IF(ISERROR(FIND("2",tblSalaries[[#This Row],[How many hours of a day you work on Excel]])),"",2)</f>
        <v/>
      </c>
      <c r="Q880" s="10" t="str">
        <f>IF(ISERROR(FIND("3",tblSalaries[[#This Row],[How many hours of a day you work on Excel]])),"",3)</f>
        <v/>
      </c>
      <c r="R880" s="10" t="str">
        <f>IF(ISERROR(FIND("4",tblSalaries[[#This Row],[How many hours of a day you work on Excel]])),"",4)</f>
        <v/>
      </c>
      <c r="S880" s="10" t="str">
        <f>IF(ISERROR(FIND("5",tblSalaries[[#This Row],[How many hours of a day you work on Excel]])),"",5)</f>
        <v/>
      </c>
      <c r="T880" s="10" t="str">
        <f>IF(ISERROR(FIND("6",tblSalaries[[#This Row],[How many hours of a day you work on Excel]])),"",6)</f>
        <v/>
      </c>
      <c r="U880" s="11" t="str">
        <f>IF(ISERROR(FIND("7",tblSalaries[[#This Row],[How many hours of a day you work on Excel]])),"",7)</f>
        <v/>
      </c>
      <c r="V880" s="11">
        <f>IF(ISERROR(FIND("8",tblSalaries[[#This Row],[How many hours of a day you work on Excel]])),"",8)</f>
        <v>8</v>
      </c>
      <c r="W880" s="11">
        <f>IF(MAX(tblSalaries[[#This Row],[1 hour]:[8 hours]])=0,#N/A,MAX(tblSalaries[[#This Row],[1 hour]:[8 hours]]))</f>
        <v>8</v>
      </c>
      <c r="X880" s="11">
        <f>IF(ISERROR(tblSalaries[[#This Row],[max h]]),1,tblSalaries[[#This Row],[Salary in USD]]/tblSalaries[[#This Row],[max h]]/260)</f>
        <v>48.07692307692308</v>
      </c>
      <c r="Y880" s="11" t="str">
        <f>IF(tblSalaries[[#This Row],[Years of Experience]]="",0,"0")</f>
        <v>0</v>
      </c>
      <c r="Z880"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880" s="11">
        <f>IF(tblSalaries[[#This Row],[Salary in USD]]&lt;1000,1,0)</f>
        <v>0</v>
      </c>
      <c r="AB880" s="11">
        <f>IF(AND(tblSalaries[[#This Row],[Salary in USD]]&gt;1000,tblSalaries[[#This Row],[Salary in USD]]&lt;2000),1,0)</f>
        <v>0</v>
      </c>
    </row>
    <row r="881" spans="2:28" ht="15" customHeight="1">
      <c r="B881" t="s">
        <v>2884</v>
      </c>
      <c r="C881" s="1">
        <v>41056.586469907408</v>
      </c>
      <c r="D881" s="4" t="s">
        <v>80</v>
      </c>
      <c r="E881">
        <v>400000</v>
      </c>
      <c r="F881" t="s">
        <v>40</v>
      </c>
      <c r="G881">
        <f>tblSalaries[[#This Row],[clean Salary (in local currency)]]*VLOOKUP(tblSalaries[[#This Row],[Currency]],tblXrate[],2,FALSE)</f>
        <v>7123.1666749770275</v>
      </c>
      <c r="H881" t="s">
        <v>1032</v>
      </c>
      <c r="I881" t="s">
        <v>310</v>
      </c>
      <c r="J881" t="s">
        <v>8</v>
      </c>
      <c r="K881" t="str">
        <f>VLOOKUP(tblSalaries[[#This Row],[Where do you work]],tblCountries[[Actual]:[Mapping]],2,FALSE)</f>
        <v>India</v>
      </c>
      <c r="L881" t="s">
        <v>18</v>
      </c>
      <c r="M881">
        <v>8</v>
      </c>
      <c r="O881" s="10" t="str">
        <f>IF(ISERROR(FIND("1",tblSalaries[[#This Row],[How many hours of a day you work on Excel]])),"",1)</f>
        <v/>
      </c>
      <c r="P881" s="11">
        <f>IF(ISERROR(FIND("2",tblSalaries[[#This Row],[How many hours of a day you work on Excel]])),"",2)</f>
        <v>2</v>
      </c>
      <c r="Q881" s="10">
        <f>IF(ISERROR(FIND("3",tblSalaries[[#This Row],[How many hours of a day you work on Excel]])),"",3)</f>
        <v>3</v>
      </c>
      <c r="R881" s="10" t="str">
        <f>IF(ISERROR(FIND("4",tblSalaries[[#This Row],[How many hours of a day you work on Excel]])),"",4)</f>
        <v/>
      </c>
      <c r="S881" s="10" t="str">
        <f>IF(ISERROR(FIND("5",tblSalaries[[#This Row],[How many hours of a day you work on Excel]])),"",5)</f>
        <v/>
      </c>
      <c r="T881" s="10" t="str">
        <f>IF(ISERROR(FIND("6",tblSalaries[[#This Row],[How many hours of a day you work on Excel]])),"",6)</f>
        <v/>
      </c>
      <c r="U881" s="11" t="str">
        <f>IF(ISERROR(FIND("7",tblSalaries[[#This Row],[How many hours of a day you work on Excel]])),"",7)</f>
        <v/>
      </c>
      <c r="V881" s="11" t="str">
        <f>IF(ISERROR(FIND("8",tblSalaries[[#This Row],[How many hours of a day you work on Excel]])),"",8)</f>
        <v/>
      </c>
      <c r="W881" s="11">
        <f>IF(MAX(tblSalaries[[#This Row],[1 hour]:[8 hours]])=0,#N/A,MAX(tblSalaries[[#This Row],[1 hour]:[8 hours]]))</f>
        <v>3</v>
      </c>
      <c r="X881" s="11">
        <f>IF(ISERROR(tblSalaries[[#This Row],[max h]]),1,tblSalaries[[#This Row],[Salary in USD]]/tblSalaries[[#This Row],[max h]]/260)</f>
        <v>9.1322649679192658</v>
      </c>
      <c r="Y881" s="11" t="str">
        <f>IF(tblSalaries[[#This Row],[Years of Experience]]="",0,"0")</f>
        <v>0</v>
      </c>
      <c r="Z881"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881" s="11">
        <f>IF(tblSalaries[[#This Row],[Salary in USD]]&lt;1000,1,0)</f>
        <v>0</v>
      </c>
      <c r="AB881" s="11">
        <f>IF(AND(tblSalaries[[#This Row],[Salary in USD]]&gt;1000,tblSalaries[[#This Row],[Salary in USD]]&lt;2000),1,0)</f>
        <v>0</v>
      </c>
    </row>
    <row r="882" spans="2:28" ht="15" customHeight="1">
      <c r="B882" t="s">
        <v>2885</v>
      </c>
      <c r="C882" s="1">
        <v>41056.598738425928</v>
      </c>
      <c r="D882" s="4" t="s">
        <v>1033</v>
      </c>
      <c r="E882">
        <v>2300000</v>
      </c>
      <c r="F882" t="s">
        <v>40</v>
      </c>
      <c r="G882">
        <f>tblSalaries[[#This Row],[clean Salary (in local currency)]]*VLOOKUP(tblSalaries[[#This Row],[Currency]],tblXrate[],2,FALSE)</f>
        <v>40958.208381117904</v>
      </c>
      <c r="H882" t="s">
        <v>1034</v>
      </c>
      <c r="I882" t="s">
        <v>52</v>
      </c>
      <c r="J882" t="s">
        <v>8</v>
      </c>
      <c r="K882" t="str">
        <f>VLOOKUP(tblSalaries[[#This Row],[Where do you work]],tblCountries[[Actual]:[Mapping]],2,FALSE)</f>
        <v>India</v>
      </c>
      <c r="L882" t="s">
        <v>18</v>
      </c>
      <c r="M882">
        <v>8</v>
      </c>
      <c r="O882" s="10" t="str">
        <f>IF(ISERROR(FIND("1",tblSalaries[[#This Row],[How many hours of a day you work on Excel]])),"",1)</f>
        <v/>
      </c>
      <c r="P882" s="11">
        <f>IF(ISERROR(FIND("2",tblSalaries[[#This Row],[How many hours of a day you work on Excel]])),"",2)</f>
        <v>2</v>
      </c>
      <c r="Q882" s="10">
        <f>IF(ISERROR(FIND("3",tblSalaries[[#This Row],[How many hours of a day you work on Excel]])),"",3)</f>
        <v>3</v>
      </c>
      <c r="R882" s="10" t="str">
        <f>IF(ISERROR(FIND("4",tblSalaries[[#This Row],[How many hours of a day you work on Excel]])),"",4)</f>
        <v/>
      </c>
      <c r="S882" s="10" t="str">
        <f>IF(ISERROR(FIND("5",tblSalaries[[#This Row],[How many hours of a day you work on Excel]])),"",5)</f>
        <v/>
      </c>
      <c r="T882" s="10" t="str">
        <f>IF(ISERROR(FIND("6",tblSalaries[[#This Row],[How many hours of a day you work on Excel]])),"",6)</f>
        <v/>
      </c>
      <c r="U882" s="11" t="str">
        <f>IF(ISERROR(FIND("7",tblSalaries[[#This Row],[How many hours of a day you work on Excel]])),"",7)</f>
        <v/>
      </c>
      <c r="V882" s="11" t="str">
        <f>IF(ISERROR(FIND("8",tblSalaries[[#This Row],[How many hours of a day you work on Excel]])),"",8)</f>
        <v/>
      </c>
      <c r="W882" s="11">
        <f>IF(MAX(tblSalaries[[#This Row],[1 hour]:[8 hours]])=0,#N/A,MAX(tblSalaries[[#This Row],[1 hour]:[8 hours]]))</f>
        <v>3</v>
      </c>
      <c r="X882" s="11">
        <f>IF(ISERROR(tblSalaries[[#This Row],[max h]]),1,tblSalaries[[#This Row],[Salary in USD]]/tblSalaries[[#This Row],[max h]]/260)</f>
        <v>52.510523565535777</v>
      </c>
      <c r="Y882" s="11" t="str">
        <f>IF(tblSalaries[[#This Row],[Years of Experience]]="",0,"0")</f>
        <v>0</v>
      </c>
      <c r="Z882"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882" s="11">
        <f>IF(tblSalaries[[#This Row],[Salary in USD]]&lt;1000,1,0)</f>
        <v>0</v>
      </c>
      <c r="AB882" s="11">
        <f>IF(AND(tblSalaries[[#This Row],[Salary in USD]]&gt;1000,tblSalaries[[#This Row],[Salary in USD]]&lt;2000),1,0)</f>
        <v>0</v>
      </c>
    </row>
    <row r="883" spans="2:28" ht="15" customHeight="1">
      <c r="B883" t="s">
        <v>2886</v>
      </c>
      <c r="C883" s="1">
        <v>41056.602465277778</v>
      </c>
      <c r="D883" s="4" t="s">
        <v>1035</v>
      </c>
      <c r="E883">
        <v>1200000</v>
      </c>
      <c r="F883" t="s">
        <v>40</v>
      </c>
      <c r="G883">
        <f>tblSalaries[[#This Row],[clean Salary (in local currency)]]*VLOOKUP(tblSalaries[[#This Row],[Currency]],tblXrate[],2,FALSE)</f>
        <v>21369.500024931083</v>
      </c>
      <c r="H883" t="s">
        <v>1036</v>
      </c>
      <c r="I883" t="s">
        <v>4001</v>
      </c>
      <c r="J883" t="s">
        <v>8</v>
      </c>
      <c r="K883" t="str">
        <f>VLOOKUP(tblSalaries[[#This Row],[Where do you work]],tblCountries[[Actual]:[Mapping]],2,FALSE)</f>
        <v>India</v>
      </c>
      <c r="L883" t="s">
        <v>9</v>
      </c>
      <c r="M883">
        <v>17</v>
      </c>
      <c r="O883" s="10" t="str">
        <f>IF(ISERROR(FIND("1",tblSalaries[[#This Row],[How many hours of a day you work on Excel]])),"",1)</f>
        <v/>
      </c>
      <c r="P883" s="11" t="str">
        <f>IF(ISERROR(FIND("2",tblSalaries[[#This Row],[How many hours of a day you work on Excel]])),"",2)</f>
        <v/>
      </c>
      <c r="Q883" s="10" t="str">
        <f>IF(ISERROR(FIND("3",tblSalaries[[#This Row],[How many hours of a day you work on Excel]])),"",3)</f>
        <v/>
      </c>
      <c r="R883" s="10">
        <f>IF(ISERROR(FIND("4",tblSalaries[[#This Row],[How many hours of a day you work on Excel]])),"",4)</f>
        <v>4</v>
      </c>
      <c r="S883" s="10" t="str">
        <f>IF(ISERROR(FIND("5",tblSalaries[[#This Row],[How many hours of a day you work on Excel]])),"",5)</f>
        <v/>
      </c>
      <c r="T883" s="10">
        <f>IF(ISERROR(FIND("6",tblSalaries[[#This Row],[How many hours of a day you work on Excel]])),"",6)</f>
        <v>6</v>
      </c>
      <c r="U883" s="11" t="str">
        <f>IF(ISERROR(FIND("7",tblSalaries[[#This Row],[How many hours of a day you work on Excel]])),"",7)</f>
        <v/>
      </c>
      <c r="V883" s="11" t="str">
        <f>IF(ISERROR(FIND("8",tblSalaries[[#This Row],[How many hours of a day you work on Excel]])),"",8)</f>
        <v/>
      </c>
      <c r="W883" s="11">
        <f>IF(MAX(tblSalaries[[#This Row],[1 hour]:[8 hours]])=0,#N/A,MAX(tblSalaries[[#This Row],[1 hour]:[8 hours]]))</f>
        <v>6</v>
      </c>
      <c r="X883" s="11">
        <f>IF(ISERROR(tblSalaries[[#This Row],[max h]]),1,tblSalaries[[#This Row],[Salary in USD]]/tblSalaries[[#This Row],[max h]]/260)</f>
        <v>13.698397451878899</v>
      </c>
      <c r="Y883" s="11" t="str">
        <f>IF(tblSalaries[[#This Row],[Years of Experience]]="",0,"0")</f>
        <v>0</v>
      </c>
      <c r="Z883"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883" s="11">
        <f>IF(tblSalaries[[#This Row],[Salary in USD]]&lt;1000,1,0)</f>
        <v>0</v>
      </c>
      <c r="AB883" s="11">
        <f>IF(AND(tblSalaries[[#This Row],[Salary in USD]]&gt;1000,tblSalaries[[#This Row],[Salary in USD]]&lt;2000),1,0)</f>
        <v>0</v>
      </c>
    </row>
    <row r="884" spans="2:28" ht="15" customHeight="1">
      <c r="B884" t="s">
        <v>2887</v>
      </c>
      <c r="C884" s="1">
        <v>41056.616215277776</v>
      </c>
      <c r="D884" s="4">
        <v>120000</v>
      </c>
      <c r="E884">
        <v>120000</v>
      </c>
      <c r="F884" t="s">
        <v>40</v>
      </c>
      <c r="G884">
        <f>tblSalaries[[#This Row],[clean Salary (in local currency)]]*VLOOKUP(tblSalaries[[#This Row],[Currency]],tblXrate[],2,FALSE)</f>
        <v>2136.9500024931081</v>
      </c>
      <c r="H884" t="s">
        <v>1037</v>
      </c>
      <c r="I884" t="s">
        <v>52</v>
      </c>
      <c r="J884" t="s">
        <v>8</v>
      </c>
      <c r="K884" t="str">
        <f>VLOOKUP(tblSalaries[[#This Row],[Where do you work]],tblCountries[[Actual]:[Mapping]],2,FALSE)</f>
        <v>India</v>
      </c>
      <c r="L884" t="s">
        <v>9</v>
      </c>
      <c r="M884">
        <v>5</v>
      </c>
      <c r="O884" s="10" t="str">
        <f>IF(ISERROR(FIND("1",tblSalaries[[#This Row],[How many hours of a day you work on Excel]])),"",1)</f>
        <v/>
      </c>
      <c r="P884" s="11" t="str">
        <f>IF(ISERROR(FIND("2",tblSalaries[[#This Row],[How many hours of a day you work on Excel]])),"",2)</f>
        <v/>
      </c>
      <c r="Q884" s="10" t="str">
        <f>IF(ISERROR(FIND("3",tblSalaries[[#This Row],[How many hours of a day you work on Excel]])),"",3)</f>
        <v/>
      </c>
      <c r="R884" s="10">
        <f>IF(ISERROR(FIND("4",tblSalaries[[#This Row],[How many hours of a day you work on Excel]])),"",4)</f>
        <v>4</v>
      </c>
      <c r="S884" s="10" t="str">
        <f>IF(ISERROR(FIND("5",tblSalaries[[#This Row],[How many hours of a day you work on Excel]])),"",5)</f>
        <v/>
      </c>
      <c r="T884" s="10">
        <f>IF(ISERROR(FIND("6",tblSalaries[[#This Row],[How many hours of a day you work on Excel]])),"",6)</f>
        <v>6</v>
      </c>
      <c r="U884" s="11" t="str">
        <f>IF(ISERROR(FIND("7",tblSalaries[[#This Row],[How many hours of a day you work on Excel]])),"",7)</f>
        <v/>
      </c>
      <c r="V884" s="11" t="str">
        <f>IF(ISERROR(FIND("8",tblSalaries[[#This Row],[How many hours of a day you work on Excel]])),"",8)</f>
        <v/>
      </c>
      <c r="W884" s="11">
        <f>IF(MAX(tblSalaries[[#This Row],[1 hour]:[8 hours]])=0,#N/A,MAX(tblSalaries[[#This Row],[1 hour]:[8 hours]]))</f>
        <v>6</v>
      </c>
      <c r="X884" s="11">
        <f>IF(ISERROR(tblSalaries[[#This Row],[max h]]),1,tblSalaries[[#This Row],[Salary in USD]]/tblSalaries[[#This Row],[max h]]/260)</f>
        <v>1.3698397451878899</v>
      </c>
      <c r="Y884" s="11" t="str">
        <f>IF(tblSalaries[[#This Row],[Years of Experience]]="",0,"0")</f>
        <v>0</v>
      </c>
      <c r="Z884"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884" s="11">
        <f>IF(tblSalaries[[#This Row],[Salary in USD]]&lt;1000,1,0)</f>
        <v>0</v>
      </c>
      <c r="AB884" s="11">
        <f>IF(AND(tblSalaries[[#This Row],[Salary in USD]]&gt;1000,tblSalaries[[#This Row],[Salary in USD]]&lt;2000),1,0)</f>
        <v>0</v>
      </c>
    </row>
    <row r="885" spans="2:28" ht="15" customHeight="1">
      <c r="B885" t="s">
        <v>2888</v>
      </c>
      <c r="C885" s="1">
        <v>41056.6175</v>
      </c>
      <c r="D885" s="4" t="s">
        <v>1038</v>
      </c>
      <c r="E885">
        <v>500000</v>
      </c>
      <c r="F885" t="s">
        <v>40</v>
      </c>
      <c r="G885">
        <f>tblSalaries[[#This Row],[clean Salary (in local currency)]]*VLOOKUP(tblSalaries[[#This Row],[Currency]],tblXrate[],2,FALSE)</f>
        <v>8903.9583437212841</v>
      </c>
      <c r="H885" t="s">
        <v>737</v>
      </c>
      <c r="I885" t="s">
        <v>279</v>
      </c>
      <c r="J885" t="s">
        <v>8</v>
      </c>
      <c r="K885" t="str">
        <f>VLOOKUP(tblSalaries[[#This Row],[Where do you work]],tblCountries[[Actual]:[Mapping]],2,FALSE)</f>
        <v>India</v>
      </c>
      <c r="L885" t="s">
        <v>18</v>
      </c>
      <c r="M885">
        <v>3</v>
      </c>
      <c r="O885" s="10" t="str">
        <f>IF(ISERROR(FIND("1",tblSalaries[[#This Row],[How many hours of a day you work on Excel]])),"",1)</f>
        <v/>
      </c>
      <c r="P885" s="11">
        <f>IF(ISERROR(FIND("2",tblSalaries[[#This Row],[How many hours of a day you work on Excel]])),"",2)</f>
        <v>2</v>
      </c>
      <c r="Q885" s="10">
        <f>IF(ISERROR(FIND("3",tblSalaries[[#This Row],[How many hours of a day you work on Excel]])),"",3)</f>
        <v>3</v>
      </c>
      <c r="R885" s="10" t="str">
        <f>IF(ISERROR(FIND("4",tblSalaries[[#This Row],[How many hours of a day you work on Excel]])),"",4)</f>
        <v/>
      </c>
      <c r="S885" s="10" t="str">
        <f>IF(ISERROR(FIND("5",tblSalaries[[#This Row],[How many hours of a day you work on Excel]])),"",5)</f>
        <v/>
      </c>
      <c r="T885" s="10" t="str">
        <f>IF(ISERROR(FIND("6",tblSalaries[[#This Row],[How many hours of a day you work on Excel]])),"",6)</f>
        <v/>
      </c>
      <c r="U885" s="11" t="str">
        <f>IF(ISERROR(FIND("7",tblSalaries[[#This Row],[How many hours of a day you work on Excel]])),"",7)</f>
        <v/>
      </c>
      <c r="V885" s="11" t="str">
        <f>IF(ISERROR(FIND("8",tblSalaries[[#This Row],[How many hours of a day you work on Excel]])),"",8)</f>
        <v/>
      </c>
      <c r="W885" s="11">
        <f>IF(MAX(tblSalaries[[#This Row],[1 hour]:[8 hours]])=0,#N/A,MAX(tblSalaries[[#This Row],[1 hour]:[8 hours]]))</f>
        <v>3</v>
      </c>
      <c r="X885" s="11">
        <f>IF(ISERROR(tblSalaries[[#This Row],[max h]]),1,tblSalaries[[#This Row],[Salary in USD]]/tblSalaries[[#This Row],[max h]]/260)</f>
        <v>11.415331209899081</v>
      </c>
      <c r="Y885" s="11" t="str">
        <f>IF(tblSalaries[[#This Row],[Years of Experience]]="",0,"0")</f>
        <v>0</v>
      </c>
      <c r="Z885"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1..3</v>
      </c>
      <c r="AA885" s="11">
        <f>IF(tblSalaries[[#This Row],[Salary in USD]]&lt;1000,1,0)</f>
        <v>0</v>
      </c>
      <c r="AB885" s="11">
        <f>IF(AND(tblSalaries[[#This Row],[Salary in USD]]&gt;1000,tblSalaries[[#This Row],[Salary in USD]]&lt;2000),1,0)</f>
        <v>0</v>
      </c>
    </row>
    <row r="886" spans="2:28" ht="15" customHeight="1">
      <c r="B886" t="s">
        <v>2889</v>
      </c>
      <c r="C886" s="1">
        <v>41056.618703703702</v>
      </c>
      <c r="D886" s="4">
        <v>1000000</v>
      </c>
      <c r="E886">
        <v>1000000</v>
      </c>
      <c r="F886" t="s">
        <v>40</v>
      </c>
      <c r="G886">
        <f>tblSalaries[[#This Row],[clean Salary (in local currency)]]*VLOOKUP(tblSalaries[[#This Row],[Currency]],tblXrate[],2,FALSE)</f>
        <v>17807.916687442568</v>
      </c>
      <c r="H886" t="s">
        <v>1039</v>
      </c>
      <c r="I886" t="s">
        <v>52</v>
      </c>
      <c r="J886" t="s">
        <v>8</v>
      </c>
      <c r="K886" t="str">
        <f>VLOOKUP(tblSalaries[[#This Row],[Where do you work]],tblCountries[[Actual]:[Mapping]],2,FALSE)</f>
        <v>India</v>
      </c>
      <c r="L886" t="s">
        <v>9</v>
      </c>
      <c r="M886">
        <v>5</v>
      </c>
      <c r="O886" s="10" t="str">
        <f>IF(ISERROR(FIND("1",tblSalaries[[#This Row],[How many hours of a day you work on Excel]])),"",1)</f>
        <v/>
      </c>
      <c r="P886" s="11" t="str">
        <f>IF(ISERROR(FIND("2",tblSalaries[[#This Row],[How many hours of a day you work on Excel]])),"",2)</f>
        <v/>
      </c>
      <c r="Q886" s="10" t="str">
        <f>IF(ISERROR(FIND("3",tblSalaries[[#This Row],[How many hours of a day you work on Excel]])),"",3)</f>
        <v/>
      </c>
      <c r="R886" s="10">
        <f>IF(ISERROR(FIND("4",tblSalaries[[#This Row],[How many hours of a day you work on Excel]])),"",4)</f>
        <v>4</v>
      </c>
      <c r="S886" s="10" t="str">
        <f>IF(ISERROR(FIND("5",tblSalaries[[#This Row],[How many hours of a day you work on Excel]])),"",5)</f>
        <v/>
      </c>
      <c r="T886" s="10">
        <f>IF(ISERROR(FIND("6",tblSalaries[[#This Row],[How many hours of a day you work on Excel]])),"",6)</f>
        <v>6</v>
      </c>
      <c r="U886" s="11" t="str">
        <f>IF(ISERROR(FIND("7",tblSalaries[[#This Row],[How many hours of a day you work on Excel]])),"",7)</f>
        <v/>
      </c>
      <c r="V886" s="11" t="str">
        <f>IF(ISERROR(FIND("8",tblSalaries[[#This Row],[How many hours of a day you work on Excel]])),"",8)</f>
        <v/>
      </c>
      <c r="W886" s="11">
        <f>IF(MAX(tblSalaries[[#This Row],[1 hour]:[8 hours]])=0,#N/A,MAX(tblSalaries[[#This Row],[1 hour]:[8 hours]]))</f>
        <v>6</v>
      </c>
      <c r="X886" s="11">
        <f>IF(ISERROR(tblSalaries[[#This Row],[max h]]),1,tblSalaries[[#This Row],[Salary in USD]]/tblSalaries[[#This Row],[max h]]/260)</f>
        <v>11.415331209899081</v>
      </c>
      <c r="Y886" s="11" t="str">
        <f>IF(tblSalaries[[#This Row],[Years of Experience]]="",0,"0")</f>
        <v>0</v>
      </c>
      <c r="Z886"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886" s="11">
        <f>IF(tblSalaries[[#This Row],[Salary in USD]]&lt;1000,1,0)</f>
        <v>0</v>
      </c>
      <c r="AB886" s="11">
        <f>IF(AND(tblSalaries[[#This Row],[Salary in USD]]&gt;1000,tblSalaries[[#This Row],[Salary in USD]]&lt;2000),1,0)</f>
        <v>0</v>
      </c>
    </row>
    <row r="887" spans="2:28" ht="15" customHeight="1">
      <c r="B887" t="s">
        <v>2890</v>
      </c>
      <c r="C887" s="1">
        <v>41056.621874999997</v>
      </c>
      <c r="D887" s="4" t="s">
        <v>717</v>
      </c>
      <c r="E887">
        <v>850000</v>
      </c>
      <c r="F887" t="s">
        <v>40</v>
      </c>
      <c r="G887">
        <f>tblSalaries[[#This Row],[clean Salary (in local currency)]]*VLOOKUP(tblSalaries[[#This Row],[Currency]],tblXrate[],2,FALSE)</f>
        <v>15136.729184326183</v>
      </c>
      <c r="H887" t="s">
        <v>1022</v>
      </c>
      <c r="I887" t="s">
        <v>52</v>
      </c>
      <c r="J887" t="s">
        <v>8</v>
      </c>
      <c r="K887" t="str">
        <f>VLOOKUP(tblSalaries[[#This Row],[Where do you work]],tblCountries[[Actual]:[Mapping]],2,FALSE)</f>
        <v>India</v>
      </c>
      <c r="L887" t="s">
        <v>18</v>
      </c>
      <c r="M887">
        <v>3</v>
      </c>
      <c r="O887" s="10" t="str">
        <f>IF(ISERROR(FIND("1",tblSalaries[[#This Row],[How many hours of a day you work on Excel]])),"",1)</f>
        <v/>
      </c>
      <c r="P887" s="11">
        <f>IF(ISERROR(FIND("2",tblSalaries[[#This Row],[How many hours of a day you work on Excel]])),"",2)</f>
        <v>2</v>
      </c>
      <c r="Q887" s="10">
        <f>IF(ISERROR(FIND("3",tblSalaries[[#This Row],[How many hours of a day you work on Excel]])),"",3)</f>
        <v>3</v>
      </c>
      <c r="R887" s="10" t="str">
        <f>IF(ISERROR(FIND("4",tblSalaries[[#This Row],[How many hours of a day you work on Excel]])),"",4)</f>
        <v/>
      </c>
      <c r="S887" s="10" t="str">
        <f>IF(ISERROR(FIND("5",tblSalaries[[#This Row],[How many hours of a day you work on Excel]])),"",5)</f>
        <v/>
      </c>
      <c r="T887" s="10" t="str">
        <f>IF(ISERROR(FIND("6",tblSalaries[[#This Row],[How many hours of a day you work on Excel]])),"",6)</f>
        <v/>
      </c>
      <c r="U887" s="11" t="str">
        <f>IF(ISERROR(FIND("7",tblSalaries[[#This Row],[How many hours of a day you work on Excel]])),"",7)</f>
        <v/>
      </c>
      <c r="V887" s="11" t="str">
        <f>IF(ISERROR(FIND("8",tblSalaries[[#This Row],[How many hours of a day you work on Excel]])),"",8)</f>
        <v/>
      </c>
      <c r="W887" s="11">
        <f>IF(MAX(tblSalaries[[#This Row],[1 hour]:[8 hours]])=0,#N/A,MAX(tblSalaries[[#This Row],[1 hour]:[8 hours]]))</f>
        <v>3</v>
      </c>
      <c r="X887" s="11">
        <f>IF(ISERROR(tblSalaries[[#This Row],[max h]]),1,tblSalaries[[#This Row],[Salary in USD]]/tblSalaries[[#This Row],[max h]]/260)</f>
        <v>19.406063056828437</v>
      </c>
      <c r="Y887" s="11" t="str">
        <f>IF(tblSalaries[[#This Row],[Years of Experience]]="",0,"0")</f>
        <v>0</v>
      </c>
      <c r="Z887"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1..3</v>
      </c>
      <c r="AA887" s="11">
        <f>IF(tblSalaries[[#This Row],[Salary in USD]]&lt;1000,1,0)</f>
        <v>0</v>
      </c>
      <c r="AB887" s="11">
        <f>IF(AND(tblSalaries[[#This Row],[Salary in USD]]&gt;1000,tblSalaries[[#This Row],[Salary in USD]]&lt;2000),1,0)</f>
        <v>0</v>
      </c>
    </row>
    <row r="888" spans="2:28" ht="15" customHeight="1">
      <c r="B888" t="s">
        <v>2891</v>
      </c>
      <c r="C888" s="1">
        <v>41056.625717592593</v>
      </c>
      <c r="D888" s="4" t="s">
        <v>1040</v>
      </c>
      <c r="E888">
        <v>168000</v>
      </c>
      <c r="F888" t="s">
        <v>3951</v>
      </c>
      <c r="G888">
        <f>tblSalaries[[#This Row],[clean Salary (in local currency)]]*VLOOKUP(tblSalaries[[#This Row],[Currency]],tblXrate[],2,FALSE)</f>
        <v>3982.448779308334</v>
      </c>
      <c r="H888" t="s">
        <v>1041</v>
      </c>
      <c r="I888" t="s">
        <v>20</v>
      </c>
      <c r="J888" t="s">
        <v>347</v>
      </c>
      <c r="K888" t="str">
        <f>VLOOKUP(tblSalaries[[#This Row],[Where do you work]],tblCountries[[Actual]:[Mapping]],2,FALSE)</f>
        <v>Philippines</v>
      </c>
      <c r="L888" t="s">
        <v>9</v>
      </c>
      <c r="M888">
        <v>10</v>
      </c>
      <c r="O888" s="10" t="str">
        <f>IF(ISERROR(FIND("1",tblSalaries[[#This Row],[How many hours of a day you work on Excel]])),"",1)</f>
        <v/>
      </c>
      <c r="P888" s="11" t="str">
        <f>IF(ISERROR(FIND("2",tblSalaries[[#This Row],[How many hours of a day you work on Excel]])),"",2)</f>
        <v/>
      </c>
      <c r="Q888" s="10" t="str">
        <f>IF(ISERROR(FIND("3",tblSalaries[[#This Row],[How many hours of a day you work on Excel]])),"",3)</f>
        <v/>
      </c>
      <c r="R888" s="10">
        <f>IF(ISERROR(FIND("4",tblSalaries[[#This Row],[How many hours of a day you work on Excel]])),"",4)</f>
        <v>4</v>
      </c>
      <c r="S888" s="10" t="str">
        <f>IF(ISERROR(FIND("5",tblSalaries[[#This Row],[How many hours of a day you work on Excel]])),"",5)</f>
        <v/>
      </c>
      <c r="T888" s="10">
        <f>IF(ISERROR(FIND("6",tblSalaries[[#This Row],[How many hours of a day you work on Excel]])),"",6)</f>
        <v>6</v>
      </c>
      <c r="U888" s="11" t="str">
        <f>IF(ISERROR(FIND("7",tblSalaries[[#This Row],[How many hours of a day you work on Excel]])),"",7)</f>
        <v/>
      </c>
      <c r="V888" s="11" t="str">
        <f>IF(ISERROR(FIND("8",tblSalaries[[#This Row],[How many hours of a day you work on Excel]])),"",8)</f>
        <v/>
      </c>
      <c r="W888" s="11">
        <f>IF(MAX(tblSalaries[[#This Row],[1 hour]:[8 hours]])=0,#N/A,MAX(tblSalaries[[#This Row],[1 hour]:[8 hours]]))</f>
        <v>6</v>
      </c>
      <c r="X888" s="11">
        <f>IF(ISERROR(tblSalaries[[#This Row],[max h]]),1,tblSalaries[[#This Row],[Salary in USD]]/tblSalaries[[#This Row],[max h]]/260)</f>
        <v>2.5528517816079064</v>
      </c>
      <c r="Y888" s="11" t="str">
        <f>IF(tblSalaries[[#This Row],[Years of Experience]]="",0,"0")</f>
        <v>0</v>
      </c>
      <c r="Z888"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888" s="11">
        <f>IF(tblSalaries[[#This Row],[Salary in USD]]&lt;1000,1,0)</f>
        <v>0</v>
      </c>
      <c r="AB888" s="11">
        <f>IF(AND(tblSalaries[[#This Row],[Salary in USD]]&gt;1000,tblSalaries[[#This Row],[Salary in USD]]&lt;2000),1,0)</f>
        <v>0</v>
      </c>
    </row>
    <row r="889" spans="2:28" ht="15" customHeight="1">
      <c r="B889" t="s">
        <v>2892</v>
      </c>
      <c r="C889" s="1">
        <v>41056.642824074072</v>
      </c>
      <c r="D889" s="4">
        <v>1300</v>
      </c>
      <c r="E889">
        <v>15600</v>
      </c>
      <c r="F889" t="s">
        <v>6</v>
      </c>
      <c r="G889">
        <f>tblSalaries[[#This Row],[clean Salary (in local currency)]]*VLOOKUP(tblSalaries[[#This Row],[Currency]],tblXrate[],2,FALSE)</f>
        <v>15600</v>
      </c>
      <c r="H889" t="s">
        <v>1042</v>
      </c>
      <c r="I889" t="s">
        <v>488</v>
      </c>
      <c r="J889" t="s">
        <v>1043</v>
      </c>
      <c r="K889" t="str">
        <f>VLOOKUP(tblSalaries[[#This Row],[Where do you work]],tblCountries[[Actual]:[Mapping]],2,FALSE)</f>
        <v xml:space="preserve">Kuwait </v>
      </c>
      <c r="L889" t="s">
        <v>9</v>
      </c>
      <c r="M889">
        <v>13</v>
      </c>
      <c r="O889" s="10" t="str">
        <f>IF(ISERROR(FIND("1",tblSalaries[[#This Row],[How many hours of a day you work on Excel]])),"",1)</f>
        <v/>
      </c>
      <c r="P889" s="11" t="str">
        <f>IF(ISERROR(FIND("2",tblSalaries[[#This Row],[How many hours of a day you work on Excel]])),"",2)</f>
        <v/>
      </c>
      <c r="Q889" s="10" t="str">
        <f>IF(ISERROR(FIND("3",tblSalaries[[#This Row],[How many hours of a day you work on Excel]])),"",3)</f>
        <v/>
      </c>
      <c r="R889" s="10">
        <f>IF(ISERROR(FIND("4",tblSalaries[[#This Row],[How many hours of a day you work on Excel]])),"",4)</f>
        <v>4</v>
      </c>
      <c r="S889" s="10" t="str">
        <f>IF(ISERROR(FIND("5",tblSalaries[[#This Row],[How many hours of a day you work on Excel]])),"",5)</f>
        <v/>
      </c>
      <c r="T889" s="10">
        <f>IF(ISERROR(FIND("6",tblSalaries[[#This Row],[How many hours of a day you work on Excel]])),"",6)</f>
        <v>6</v>
      </c>
      <c r="U889" s="11" t="str">
        <f>IF(ISERROR(FIND("7",tblSalaries[[#This Row],[How many hours of a day you work on Excel]])),"",7)</f>
        <v/>
      </c>
      <c r="V889" s="11" t="str">
        <f>IF(ISERROR(FIND("8",tblSalaries[[#This Row],[How many hours of a day you work on Excel]])),"",8)</f>
        <v/>
      </c>
      <c r="W889" s="11">
        <f>IF(MAX(tblSalaries[[#This Row],[1 hour]:[8 hours]])=0,#N/A,MAX(tblSalaries[[#This Row],[1 hour]:[8 hours]]))</f>
        <v>6</v>
      </c>
      <c r="X889" s="11">
        <f>IF(ISERROR(tblSalaries[[#This Row],[max h]]),1,tblSalaries[[#This Row],[Salary in USD]]/tblSalaries[[#This Row],[max h]]/260)</f>
        <v>10</v>
      </c>
      <c r="Y889" s="11" t="str">
        <f>IF(tblSalaries[[#This Row],[Years of Experience]]="",0,"0")</f>
        <v>0</v>
      </c>
      <c r="Z889"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889" s="11">
        <f>IF(tblSalaries[[#This Row],[Salary in USD]]&lt;1000,1,0)</f>
        <v>0</v>
      </c>
      <c r="AB889" s="11">
        <f>IF(AND(tblSalaries[[#This Row],[Salary in USD]]&gt;1000,tblSalaries[[#This Row],[Salary in USD]]&lt;2000),1,0)</f>
        <v>0</v>
      </c>
    </row>
    <row r="890" spans="2:28" ht="15" customHeight="1">
      <c r="B890" t="s">
        <v>2893</v>
      </c>
      <c r="C890" s="1">
        <v>41056.643449074072</v>
      </c>
      <c r="D890" s="4" t="s">
        <v>1044</v>
      </c>
      <c r="E890">
        <v>180000</v>
      </c>
      <c r="F890" t="s">
        <v>40</v>
      </c>
      <c r="G890">
        <f>tblSalaries[[#This Row],[clean Salary (in local currency)]]*VLOOKUP(tblSalaries[[#This Row],[Currency]],tblXrate[],2,FALSE)</f>
        <v>3205.4250037396623</v>
      </c>
      <c r="H890" t="s">
        <v>749</v>
      </c>
      <c r="I890" t="s">
        <v>20</v>
      </c>
      <c r="J890" t="s">
        <v>8</v>
      </c>
      <c r="K890" t="str">
        <f>VLOOKUP(tblSalaries[[#This Row],[Where do you work]],tblCountries[[Actual]:[Mapping]],2,FALSE)</f>
        <v>India</v>
      </c>
      <c r="L890" t="s">
        <v>18</v>
      </c>
      <c r="M890">
        <v>3.5</v>
      </c>
      <c r="O890" s="10" t="str">
        <f>IF(ISERROR(FIND("1",tblSalaries[[#This Row],[How many hours of a day you work on Excel]])),"",1)</f>
        <v/>
      </c>
      <c r="P890" s="11">
        <f>IF(ISERROR(FIND("2",tblSalaries[[#This Row],[How many hours of a day you work on Excel]])),"",2)</f>
        <v>2</v>
      </c>
      <c r="Q890" s="10">
        <f>IF(ISERROR(FIND("3",tblSalaries[[#This Row],[How many hours of a day you work on Excel]])),"",3)</f>
        <v>3</v>
      </c>
      <c r="R890" s="10" t="str">
        <f>IF(ISERROR(FIND("4",tblSalaries[[#This Row],[How many hours of a day you work on Excel]])),"",4)</f>
        <v/>
      </c>
      <c r="S890" s="10" t="str">
        <f>IF(ISERROR(FIND("5",tblSalaries[[#This Row],[How many hours of a day you work on Excel]])),"",5)</f>
        <v/>
      </c>
      <c r="T890" s="10" t="str">
        <f>IF(ISERROR(FIND("6",tblSalaries[[#This Row],[How many hours of a day you work on Excel]])),"",6)</f>
        <v/>
      </c>
      <c r="U890" s="11" t="str">
        <f>IF(ISERROR(FIND("7",tblSalaries[[#This Row],[How many hours of a day you work on Excel]])),"",7)</f>
        <v/>
      </c>
      <c r="V890" s="11" t="str">
        <f>IF(ISERROR(FIND("8",tblSalaries[[#This Row],[How many hours of a day you work on Excel]])),"",8)</f>
        <v/>
      </c>
      <c r="W890" s="11">
        <f>IF(MAX(tblSalaries[[#This Row],[1 hour]:[8 hours]])=0,#N/A,MAX(tblSalaries[[#This Row],[1 hour]:[8 hours]]))</f>
        <v>3</v>
      </c>
      <c r="X890" s="11">
        <f>IF(ISERROR(tblSalaries[[#This Row],[max h]]),1,tblSalaries[[#This Row],[Salary in USD]]/tblSalaries[[#This Row],[max h]]/260)</f>
        <v>4.1095192355636696</v>
      </c>
      <c r="Y890" s="11" t="str">
        <f>IF(tblSalaries[[#This Row],[Years of Experience]]="",0,"0")</f>
        <v>0</v>
      </c>
      <c r="Z890"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890" s="11">
        <f>IF(tblSalaries[[#This Row],[Salary in USD]]&lt;1000,1,0)</f>
        <v>0</v>
      </c>
      <c r="AB890" s="11">
        <f>IF(AND(tblSalaries[[#This Row],[Salary in USD]]&gt;1000,tblSalaries[[#This Row],[Salary in USD]]&lt;2000),1,0)</f>
        <v>0</v>
      </c>
    </row>
    <row r="891" spans="2:28" ht="15" customHeight="1">
      <c r="B891" t="s">
        <v>2894</v>
      </c>
      <c r="C891" s="1">
        <v>41056.647337962961</v>
      </c>
      <c r="D891" s="4">
        <v>10000</v>
      </c>
      <c r="E891">
        <v>10000</v>
      </c>
      <c r="F891" t="s">
        <v>6</v>
      </c>
      <c r="G891">
        <f>tblSalaries[[#This Row],[clean Salary (in local currency)]]*VLOOKUP(tblSalaries[[#This Row],[Currency]],tblXrate[],2,FALSE)</f>
        <v>10000</v>
      </c>
      <c r="H891" t="s">
        <v>523</v>
      </c>
      <c r="I891" t="s">
        <v>52</v>
      </c>
      <c r="J891" t="s">
        <v>8</v>
      </c>
      <c r="K891" t="str">
        <f>VLOOKUP(tblSalaries[[#This Row],[Where do you work]],tblCountries[[Actual]:[Mapping]],2,FALSE)</f>
        <v>India</v>
      </c>
      <c r="L891" t="s">
        <v>9</v>
      </c>
      <c r="M891">
        <v>6</v>
      </c>
      <c r="O891" s="10" t="str">
        <f>IF(ISERROR(FIND("1",tblSalaries[[#This Row],[How many hours of a day you work on Excel]])),"",1)</f>
        <v/>
      </c>
      <c r="P891" s="11" t="str">
        <f>IF(ISERROR(FIND("2",tblSalaries[[#This Row],[How many hours of a day you work on Excel]])),"",2)</f>
        <v/>
      </c>
      <c r="Q891" s="10" t="str">
        <f>IF(ISERROR(FIND("3",tblSalaries[[#This Row],[How many hours of a day you work on Excel]])),"",3)</f>
        <v/>
      </c>
      <c r="R891" s="10">
        <f>IF(ISERROR(FIND("4",tblSalaries[[#This Row],[How many hours of a day you work on Excel]])),"",4)</f>
        <v>4</v>
      </c>
      <c r="S891" s="10" t="str">
        <f>IF(ISERROR(FIND("5",tblSalaries[[#This Row],[How many hours of a day you work on Excel]])),"",5)</f>
        <v/>
      </c>
      <c r="T891" s="10">
        <f>IF(ISERROR(FIND("6",tblSalaries[[#This Row],[How many hours of a day you work on Excel]])),"",6)</f>
        <v>6</v>
      </c>
      <c r="U891" s="11" t="str">
        <f>IF(ISERROR(FIND("7",tblSalaries[[#This Row],[How many hours of a day you work on Excel]])),"",7)</f>
        <v/>
      </c>
      <c r="V891" s="11" t="str">
        <f>IF(ISERROR(FIND("8",tblSalaries[[#This Row],[How many hours of a day you work on Excel]])),"",8)</f>
        <v/>
      </c>
      <c r="W891" s="11">
        <f>IF(MAX(tblSalaries[[#This Row],[1 hour]:[8 hours]])=0,#N/A,MAX(tblSalaries[[#This Row],[1 hour]:[8 hours]]))</f>
        <v>6</v>
      </c>
      <c r="X891" s="11">
        <f>IF(ISERROR(tblSalaries[[#This Row],[max h]]),1,tblSalaries[[#This Row],[Salary in USD]]/tblSalaries[[#This Row],[max h]]/260)</f>
        <v>6.4102564102564106</v>
      </c>
      <c r="Y891" s="11" t="str">
        <f>IF(tblSalaries[[#This Row],[Years of Experience]]="",0,"0")</f>
        <v>0</v>
      </c>
      <c r="Z891"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891" s="11">
        <f>IF(tblSalaries[[#This Row],[Salary in USD]]&lt;1000,1,0)</f>
        <v>0</v>
      </c>
      <c r="AB891" s="11">
        <f>IF(AND(tblSalaries[[#This Row],[Salary in USD]]&gt;1000,tblSalaries[[#This Row],[Salary in USD]]&lt;2000),1,0)</f>
        <v>0</v>
      </c>
    </row>
    <row r="892" spans="2:28" ht="15" customHeight="1">
      <c r="B892" t="s">
        <v>2895</v>
      </c>
      <c r="C892" s="1">
        <v>41056.655636574076</v>
      </c>
      <c r="D892" s="4">
        <v>75010</v>
      </c>
      <c r="E892">
        <v>75010</v>
      </c>
      <c r="F892" t="s">
        <v>6</v>
      </c>
      <c r="G892">
        <f>tblSalaries[[#This Row],[clean Salary (in local currency)]]*VLOOKUP(tblSalaries[[#This Row],[Currency]],tblXrate[],2,FALSE)</f>
        <v>75010</v>
      </c>
      <c r="H892" t="s">
        <v>459</v>
      </c>
      <c r="I892" t="s">
        <v>20</v>
      </c>
      <c r="J892" t="s">
        <v>15</v>
      </c>
      <c r="K892" t="str">
        <f>VLOOKUP(tblSalaries[[#This Row],[Where do you work]],tblCountries[[Actual]:[Mapping]],2,FALSE)</f>
        <v>USA</v>
      </c>
      <c r="L892" t="s">
        <v>18</v>
      </c>
      <c r="M892">
        <v>6</v>
      </c>
      <c r="O892" s="10" t="str">
        <f>IF(ISERROR(FIND("1",tblSalaries[[#This Row],[How many hours of a day you work on Excel]])),"",1)</f>
        <v/>
      </c>
      <c r="P892" s="11">
        <f>IF(ISERROR(FIND("2",tblSalaries[[#This Row],[How many hours of a day you work on Excel]])),"",2)</f>
        <v>2</v>
      </c>
      <c r="Q892" s="10">
        <f>IF(ISERROR(FIND("3",tblSalaries[[#This Row],[How many hours of a day you work on Excel]])),"",3)</f>
        <v>3</v>
      </c>
      <c r="R892" s="10" t="str">
        <f>IF(ISERROR(FIND("4",tblSalaries[[#This Row],[How many hours of a day you work on Excel]])),"",4)</f>
        <v/>
      </c>
      <c r="S892" s="10" t="str">
        <f>IF(ISERROR(FIND("5",tblSalaries[[#This Row],[How many hours of a day you work on Excel]])),"",5)</f>
        <v/>
      </c>
      <c r="T892" s="10" t="str">
        <f>IF(ISERROR(FIND("6",tblSalaries[[#This Row],[How many hours of a day you work on Excel]])),"",6)</f>
        <v/>
      </c>
      <c r="U892" s="11" t="str">
        <f>IF(ISERROR(FIND("7",tblSalaries[[#This Row],[How many hours of a day you work on Excel]])),"",7)</f>
        <v/>
      </c>
      <c r="V892" s="11" t="str">
        <f>IF(ISERROR(FIND("8",tblSalaries[[#This Row],[How many hours of a day you work on Excel]])),"",8)</f>
        <v/>
      </c>
      <c r="W892" s="11">
        <f>IF(MAX(tblSalaries[[#This Row],[1 hour]:[8 hours]])=0,#N/A,MAX(tblSalaries[[#This Row],[1 hour]:[8 hours]]))</f>
        <v>3</v>
      </c>
      <c r="X892" s="11">
        <f>IF(ISERROR(tblSalaries[[#This Row],[max h]]),1,tblSalaries[[#This Row],[Salary in USD]]/tblSalaries[[#This Row],[max h]]/260)</f>
        <v>96.166666666666657</v>
      </c>
      <c r="Y892" s="11" t="str">
        <f>IF(tblSalaries[[#This Row],[Years of Experience]]="",0,"0")</f>
        <v>0</v>
      </c>
      <c r="Z892"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892" s="11">
        <f>IF(tblSalaries[[#This Row],[Salary in USD]]&lt;1000,1,0)</f>
        <v>0</v>
      </c>
      <c r="AB892" s="11">
        <f>IF(AND(tblSalaries[[#This Row],[Salary in USD]]&gt;1000,tblSalaries[[#This Row],[Salary in USD]]&lt;2000),1,0)</f>
        <v>0</v>
      </c>
    </row>
    <row r="893" spans="2:28" ht="15" customHeight="1">
      <c r="B893" t="s">
        <v>2896</v>
      </c>
      <c r="C893" s="1">
        <v>41056.656157407408</v>
      </c>
      <c r="D893" s="4" t="s">
        <v>1045</v>
      </c>
      <c r="E893">
        <v>600000</v>
      </c>
      <c r="F893" t="s">
        <v>40</v>
      </c>
      <c r="G893">
        <f>tblSalaries[[#This Row],[clean Salary (in local currency)]]*VLOOKUP(tblSalaries[[#This Row],[Currency]],tblXrate[],2,FALSE)</f>
        <v>10684.750012465542</v>
      </c>
      <c r="H893" t="s">
        <v>52</v>
      </c>
      <c r="I893" t="s">
        <v>52</v>
      </c>
      <c r="J893" t="s">
        <v>8</v>
      </c>
      <c r="K893" t="str">
        <f>VLOOKUP(tblSalaries[[#This Row],[Where do you work]],tblCountries[[Actual]:[Mapping]],2,FALSE)</f>
        <v>India</v>
      </c>
      <c r="L893" t="s">
        <v>13</v>
      </c>
      <c r="M893">
        <v>9</v>
      </c>
      <c r="O893" s="10" t="str">
        <f>IF(ISERROR(FIND("1",tblSalaries[[#This Row],[How many hours of a day you work on Excel]])),"",1)</f>
        <v/>
      </c>
      <c r="P893" s="11" t="str">
        <f>IF(ISERROR(FIND("2",tblSalaries[[#This Row],[How many hours of a day you work on Excel]])),"",2)</f>
        <v/>
      </c>
      <c r="Q893" s="10" t="str">
        <f>IF(ISERROR(FIND("3",tblSalaries[[#This Row],[How many hours of a day you work on Excel]])),"",3)</f>
        <v/>
      </c>
      <c r="R893" s="10" t="str">
        <f>IF(ISERROR(FIND("4",tblSalaries[[#This Row],[How many hours of a day you work on Excel]])),"",4)</f>
        <v/>
      </c>
      <c r="S893" s="10" t="str">
        <f>IF(ISERROR(FIND("5",tblSalaries[[#This Row],[How many hours of a day you work on Excel]])),"",5)</f>
        <v/>
      </c>
      <c r="T893" s="10" t="str">
        <f>IF(ISERROR(FIND("6",tblSalaries[[#This Row],[How many hours of a day you work on Excel]])),"",6)</f>
        <v/>
      </c>
      <c r="U893" s="11" t="str">
        <f>IF(ISERROR(FIND("7",tblSalaries[[#This Row],[How many hours of a day you work on Excel]])),"",7)</f>
        <v/>
      </c>
      <c r="V893" s="11">
        <f>IF(ISERROR(FIND("8",tblSalaries[[#This Row],[How many hours of a day you work on Excel]])),"",8)</f>
        <v>8</v>
      </c>
      <c r="W893" s="11">
        <f>IF(MAX(tblSalaries[[#This Row],[1 hour]:[8 hours]])=0,#N/A,MAX(tblSalaries[[#This Row],[1 hour]:[8 hours]]))</f>
        <v>8</v>
      </c>
      <c r="X893" s="11">
        <f>IF(ISERROR(tblSalaries[[#This Row],[max h]]),1,tblSalaries[[#This Row],[Salary in USD]]/tblSalaries[[#This Row],[max h]]/260)</f>
        <v>5.1368990444545872</v>
      </c>
      <c r="Y893" s="11" t="str">
        <f>IF(tblSalaries[[#This Row],[Years of Experience]]="",0,"0")</f>
        <v>0</v>
      </c>
      <c r="Z893"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893" s="11">
        <f>IF(tblSalaries[[#This Row],[Salary in USD]]&lt;1000,1,0)</f>
        <v>0</v>
      </c>
      <c r="AB893" s="11">
        <f>IF(AND(tblSalaries[[#This Row],[Salary in USD]]&gt;1000,tblSalaries[[#This Row],[Salary in USD]]&lt;2000),1,0)</f>
        <v>0</v>
      </c>
    </row>
    <row r="894" spans="2:28" ht="15" customHeight="1">
      <c r="B894" t="s">
        <v>2897</v>
      </c>
      <c r="C894" s="1">
        <v>41056.658368055556</v>
      </c>
      <c r="D894" s="4">
        <v>16350</v>
      </c>
      <c r="E894">
        <v>16350</v>
      </c>
      <c r="F894" t="s">
        <v>6</v>
      </c>
      <c r="G894">
        <f>tblSalaries[[#This Row],[clean Salary (in local currency)]]*VLOOKUP(tblSalaries[[#This Row],[Currency]],tblXrate[],2,FALSE)</f>
        <v>16350</v>
      </c>
      <c r="H894" t="s">
        <v>846</v>
      </c>
      <c r="I894" t="s">
        <v>52</v>
      </c>
      <c r="J894" t="s">
        <v>8</v>
      </c>
      <c r="K894" t="str">
        <f>VLOOKUP(tblSalaries[[#This Row],[Where do you work]],tblCountries[[Actual]:[Mapping]],2,FALSE)</f>
        <v>India</v>
      </c>
      <c r="L894" t="s">
        <v>9</v>
      </c>
      <c r="M894">
        <v>5</v>
      </c>
      <c r="O894" s="10" t="str">
        <f>IF(ISERROR(FIND("1",tblSalaries[[#This Row],[How many hours of a day you work on Excel]])),"",1)</f>
        <v/>
      </c>
      <c r="P894" s="11" t="str">
        <f>IF(ISERROR(FIND("2",tblSalaries[[#This Row],[How many hours of a day you work on Excel]])),"",2)</f>
        <v/>
      </c>
      <c r="Q894" s="10" t="str">
        <f>IF(ISERROR(FIND("3",tblSalaries[[#This Row],[How many hours of a day you work on Excel]])),"",3)</f>
        <v/>
      </c>
      <c r="R894" s="10">
        <f>IF(ISERROR(FIND("4",tblSalaries[[#This Row],[How many hours of a day you work on Excel]])),"",4)</f>
        <v>4</v>
      </c>
      <c r="S894" s="10" t="str">
        <f>IF(ISERROR(FIND("5",tblSalaries[[#This Row],[How many hours of a day you work on Excel]])),"",5)</f>
        <v/>
      </c>
      <c r="T894" s="10">
        <f>IF(ISERROR(FIND("6",tblSalaries[[#This Row],[How many hours of a day you work on Excel]])),"",6)</f>
        <v>6</v>
      </c>
      <c r="U894" s="11" t="str">
        <f>IF(ISERROR(FIND("7",tblSalaries[[#This Row],[How many hours of a day you work on Excel]])),"",7)</f>
        <v/>
      </c>
      <c r="V894" s="11" t="str">
        <f>IF(ISERROR(FIND("8",tblSalaries[[#This Row],[How many hours of a day you work on Excel]])),"",8)</f>
        <v/>
      </c>
      <c r="W894" s="11">
        <f>IF(MAX(tblSalaries[[#This Row],[1 hour]:[8 hours]])=0,#N/A,MAX(tblSalaries[[#This Row],[1 hour]:[8 hours]]))</f>
        <v>6</v>
      </c>
      <c r="X894" s="11">
        <f>IF(ISERROR(tblSalaries[[#This Row],[max h]]),1,tblSalaries[[#This Row],[Salary in USD]]/tblSalaries[[#This Row],[max h]]/260)</f>
        <v>10.48076923076923</v>
      </c>
      <c r="Y894" s="11" t="str">
        <f>IF(tblSalaries[[#This Row],[Years of Experience]]="",0,"0")</f>
        <v>0</v>
      </c>
      <c r="Z894"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894" s="11">
        <f>IF(tblSalaries[[#This Row],[Salary in USD]]&lt;1000,1,0)</f>
        <v>0</v>
      </c>
      <c r="AB894" s="11">
        <f>IF(AND(tblSalaries[[#This Row],[Salary in USD]]&gt;1000,tblSalaries[[#This Row],[Salary in USD]]&lt;2000),1,0)</f>
        <v>0</v>
      </c>
    </row>
    <row r="895" spans="2:28" ht="15" customHeight="1">
      <c r="B895" t="s">
        <v>2898</v>
      </c>
      <c r="C895" s="1">
        <v>41056.673657407409</v>
      </c>
      <c r="D895" s="4">
        <v>80000</v>
      </c>
      <c r="E895">
        <v>80000</v>
      </c>
      <c r="F895" t="s">
        <v>69</v>
      </c>
      <c r="G895">
        <f>tblSalaries[[#This Row],[clean Salary (in local currency)]]*VLOOKUP(tblSalaries[[#This Row],[Currency]],tblXrate[],2,FALSE)</f>
        <v>126094.26176538273</v>
      </c>
      <c r="H895" t="s">
        <v>1046</v>
      </c>
      <c r="I895" t="s">
        <v>310</v>
      </c>
      <c r="J895" t="s">
        <v>71</v>
      </c>
      <c r="K895" t="str">
        <f>VLOOKUP(tblSalaries[[#This Row],[Where do you work]],tblCountries[[Actual]:[Mapping]],2,FALSE)</f>
        <v>UK</v>
      </c>
      <c r="L895" t="s">
        <v>9</v>
      </c>
      <c r="M895">
        <v>10</v>
      </c>
      <c r="O895" s="10" t="str">
        <f>IF(ISERROR(FIND("1",tblSalaries[[#This Row],[How many hours of a day you work on Excel]])),"",1)</f>
        <v/>
      </c>
      <c r="P895" s="11" t="str">
        <f>IF(ISERROR(FIND("2",tblSalaries[[#This Row],[How many hours of a day you work on Excel]])),"",2)</f>
        <v/>
      </c>
      <c r="Q895" s="10" t="str">
        <f>IF(ISERROR(FIND("3",tblSalaries[[#This Row],[How many hours of a day you work on Excel]])),"",3)</f>
        <v/>
      </c>
      <c r="R895" s="10">
        <f>IF(ISERROR(FIND("4",tblSalaries[[#This Row],[How many hours of a day you work on Excel]])),"",4)</f>
        <v>4</v>
      </c>
      <c r="S895" s="10" t="str">
        <f>IF(ISERROR(FIND("5",tblSalaries[[#This Row],[How many hours of a day you work on Excel]])),"",5)</f>
        <v/>
      </c>
      <c r="T895" s="10">
        <f>IF(ISERROR(FIND("6",tblSalaries[[#This Row],[How many hours of a day you work on Excel]])),"",6)</f>
        <v>6</v>
      </c>
      <c r="U895" s="11" t="str">
        <f>IF(ISERROR(FIND("7",tblSalaries[[#This Row],[How many hours of a day you work on Excel]])),"",7)</f>
        <v/>
      </c>
      <c r="V895" s="11" t="str">
        <f>IF(ISERROR(FIND("8",tblSalaries[[#This Row],[How many hours of a day you work on Excel]])),"",8)</f>
        <v/>
      </c>
      <c r="W895" s="11">
        <f>IF(MAX(tblSalaries[[#This Row],[1 hour]:[8 hours]])=0,#N/A,MAX(tblSalaries[[#This Row],[1 hour]:[8 hours]]))</f>
        <v>6</v>
      </c>
      <c r="X895" s="11">
        <f>IF(ISERROR(tblSalaries[[#This Row],[max h]]),1,tblSalaries[[#This Row],[Salary in USD]]/tblSalaries[[#This Row],[max h]]/260)</f>
        <v>80.82965497780944</v>
      </c>
      <c r="Y895" s="11" t="str">
        <f>IF(tblSalaries[[#This Row],[Years of Experience]]="",0,"0")</f>
        <v>0</v>
      </c>
      <c r="Z895"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895" s="11">
        <f>IF(tblSalaries[[#This Row],[Salary in USD]]&lt;1000,1,0)</f>
        <v>0</v>
      </c>
      <c r="AB895" s="11">
        <f>IF(AND(tblSalaries[[#This Row],[Salary in USD]]&gt;1000,tblSalaries[[#This Row],[Salary in USD]]&lt;2000),1,0)</f>
        <v>0</v>
      </c>
    </row>
    <row r="896" spans="2:28" ht="15" customHeight="1">
      <c r="B896" t="s">
        <v>2899</v>
      </c>
      <c r="C896" s="1">
        <v>41056.67392361111</v>
      </c>
      <c r="D896" s="4">
        <v>60000</v>
      </c>
      <c r="E896">
        <v>60000</v>
      </c>
      <c r="F896" t="s">
        <v>6</v>
      </c>
      <c r="G896">
        <f>tblSalaries[[#This Row],[clean Salary (in local currency)]]*VLOOKUP(tblSalaries[[#This Row],[Currency]],tblXrate[],2,FALSE)</f>
        <v>60000</v>
      </c>
      <c r="H896" t="s">
        <v>1047</v>
      </c>
      <c r="I896" t="s">
        <v>310</v>
      </c>
      <c r="J896" t="s">
        <v>171</v>
      </c>
      <c r="K896" t="str">
        <f>VLOOKUP(tblSalaries[[#This Row],[Where do you work]],tblCountries[[Actual]:[Mapping]],2,FALSE)</f>
        <v>Singapore</v>
      </c>
      <c r="L896" t="s">
        <v>13</v>
      </c>
      <c r="M896">
        <v>10</v>
      </c>
      <c r="O896" s="10" t="str">
        <f>IF(ISERROR(FIND("1",tblSalaries[[#This Row],[How many hours of a day you work on Excel]])),"",1)</f>
        <v/>
      </c>
      <c r="P896" s="11" t="str">
        <f>IF(ISERROR(FIND("2",tblSalaries[[#This Row],[How many hours of a day you work on Excel]])),"",2)</f>
        <v/>
      </c>
      <c r="Q896" s="10" t="str">
        <f>IF(ISERROR(FIND("3",tblSalaries[[#This Row],[How many hours of a day you work on Excel]])),"",3)</f>
        <v/>
      </c>
      <c r="R896" s="10" t="str">
        <f>IF(ISERROR(FIND("4",tblSalaries[[#This Row],[How many hours of a day you work on Excel]])),"",4)</f>
        <v/>
      </c>
      <c r="S896" s="10" t="str">
        <f>IF(ISERROR(FIND("5",tblSalaries[[#This Row],[How many hours of a day you work on Excel]])),"",5)</f>
        <v/>
      </c>
      <c r="T896" s="10" t="str">
        <f>IF(ISERROR(FIND("6",tblSalaries[[#This Row],[How many hours of a day you work on Excel]])),"",6)</f>
        <v/>
      </c>
      <c r="U896" s="11" t="str">
        <f>IF(ISERROR(FIND("7",tblSalaries[[#This Row],[How many hours of a day you work on Excel]])),"",7)</f>
        <v/>
      </c>
      <c r="V896" s="11">
        <f>IF(ISERROR(FIND("8",tblSalaries[[#This Row],[How many hours of a day you work on Excel]])),"",8)</f>
        <v>8</v>
      </c>
      <c r="W896" s="11">
        <f>IF(MAX(tblSalaries[[#This Row],[1 hour]:[8 hours]])=0,#N/A,MAX(tblSalaries[[#This Row],[1 hour]:[8 hours]]))</f>
        <v>8</v>
      </c>
      <c r="X896" s="11">
        <f>IF(ISERROR(tblSalaries[[#This Row],[max h]]),1,tblSalaries[[#This Row],[Salary in USD]]/tblSalaries[[#This Row],[max h]]/260)</f>
        <v>28.846153846153847</v>
      </c>
      <c r="Y896" s="11" t="str">
        <f>IF(tblSalaries[[#This Row],[Years of Experience]]="",0,"0")</f>
        <v>0</v>
      </c>
      <c r="Z896"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896" s="11">
        <f>IF(tblSalaries[[#This Row],[Salary in USD]]&lt;1000,1,0)</f>
        <v>0</v>
      </c>
      <c r="AB896" s="11">
        <f>IF(AND(tblSalaries[[#This Row],[Salary in USD]]&gt;1000,tblSalaries[[#This Row],[Salary in USD]]&lt;2000),1,0)</f>
        <v>0</v>
      </c>
    </row>
    <row r="897" spans="2:28" ht="15" customHeight="1">
      <c r="B897" t="s">
        <v>2900</v>
      </c>
      <c r="C897" s="1">
        <v>41056.683912037035</v>
      </c>
      <c r="D897" s="4">
        <v>1300000</v>
      </c>
      <c r="E897">
        <v>1300000</v>
      </c>
      <c r="F897" t="s">
        <v>40</v>
      </c>
      <c r="G897">
        <f>tblSalaries[[#This Row],[clean Salary (in local currency)]]*VLOOKUP(tblSalaries[[#This Row],[Currency]],tblXrate[],2,FALSE)</f>
        <v>23150.291693675339</v>
      </c>
      <c r="H897" t="s">
        <v>1048</v>
      </c>
      <c r="I897" t="s">
        <v>52</v>
      </c>
      <c r="J897" t="s">
        <v>8</v>
      </c>
      <c r="K897" t="str">
        <f>VLOOKUP(tblSalaries[[#This Row],[Where do you work]],tblCountries[[Actual]:[Mapping]],2,FALSE)</f>
        <v>India</v>
      </c>
      <c r="L897" t="s">
        <v>25</v>
      </c>
      <c r="M897">
        <v>3</v>
      </c>
      <c r="O897" s="10">
        <f>IF(ISERROR(FIND("1",tblSalaries[[#This Row],[How many hours of a day you work on Excel]])),"",1)</f>
        <v>1</v>
      </c>
      <c r="P897" s="11">
        <f>IF(ISERROR(FIND("2",tblSalaries[[#This Row],[How many hours of a day you work on Excel]])),"",2)</f>
        <v>2</v>
      </c>
      <c r="Q897" s="10" t="str">
        <f>IF(ISERROR(FIND("3",tblSalaries[[#This Row],[How many hours of a day you work on Excel]])),"",3)</f>
        <v/>
      </c>
      <c r="R897" s="10" t="str">
        <f>IF(ISERROR(FIND("4",tblSalaries[[#This Row],[How many hours of a day you work on Excel]])),"",4)</f>
        <v/>
      </c>
      <c r="S897" s="10" t="str">
        <f>IF(ISERROR(FIND("5",tblSalaries[[#This Row],[How many hours of a day you work on Excel]])),"",5)</f>
        <v/>
      </c>
      <c r="T897" s="10" t="str">
        <f>IF(ISERROR(FIND("6",tblSalaries[[#This Row],[How many hours of a day you work on Excel]])),"",6)</f>
        <v/>
      </c>
      <c r="U897" s="11" t="str">
        <f>IF(ISERROR(FIND("7",tblSalaries[[#This Row],[How many hours of a day you work on Excel]])),"",7)</f>
        <v/>
      </c>
      <c r="V897" s="11" t="str">
        <f>IF(ISERROR(FIND("8",tblSalaries[[#This Row],[How many hours of a day you work on Excel]])),"",8)</f>
        <v/>
      </c>
      <c r="W897" s="11">
        <f>IF(MAX(tblSalaries[[#This Row],[1 hour]:[8 hours]])=0,#N/A,MAX(tblSalaries[[#This Row],[1 hour]:[8 hours]]))</f>
        <v>2</v>
      </c>
      <c r="X897" s="11">
        <f>IF(ISERROR(tblSalaries[[#This Row],[max h]]),1,tblSalaries[[#This Row],[Salary in USD]]/tblSalaries[[#This Row],[max h]]/260)</f>
        <v>44.51979171860642</v>
      </c>
      <c r="Y897" s="11" t="str">
        <f>IF(tblSalaries[[#This Row],[Years of Experience]]="",0,"0")</f>
        <v>0</v>
      </c>
      <c r="Z897"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1..3</v>
      </c>
      <c r="AA897" s="11">
        <f>IF(tblSalaries[[#This Row],[Salary in USD]]&lt;1000,1,0)</f>
        <v>0</v>
      </c>
      <c r="AB897" s="11">
        <f>IF(AND(tblSalaries[[#This Row],[Salary in USD]]&gt;1000,tblSalaries[[#This Row],[Salary in USD]]&lt;2000),1,0)</f>
        <v>0</v>
      </c>
    </row>
    <row r="898" spans="2:28" ht="15" customHeight="1">
      <c r="B898" t="s">
        <v>2901</v>
      </c>
      <c r="C898" s="1">
        <v>41056.688125000001</v>
      </c>
      <c r="D898" s="4">
        <v>775000</v>
      </c>
      <c r="E898">
        <v>775000</v>
      </c>
      <c r="F898" t="s">
        <v>40</v>
      </c>
      <c r="G898">
        <f>tblSalaries[[#This Row],[clean Salary (in local currency)]]*VLOOKUP(tblSalaries[[#This Row],[Currency]],tblXrate[],2,FALSE)</f>
        <v>13801.135432767991</v>
      </c>
      <c r="H898" t="s">
        <v>20</v>
      </c>
      <c r="I898" t="s">
        <v>20</v>
      </c>
      <c r="J898" t="s">
        <v>8</v>
      </c>
      <c r="K898" t="str">
        <f>VLOOKUP(tblSalaries[[#This Row],[Where do you work]],tblCountries[[Actual]:[Mapping]],2,FALSE)</f>
        <v>India</v>
      </c>
      <c r="L898" t="s">
        <v>9</v>
      </c>
      <c r="M898">
        <v>2</v>
      </c>
      <c r="O898" s="10" t="str">
        <f>IF(ISERROR(FIND("1",tblSalaries[[#This Row],[How many hours of a day you work on Excel]])),"",1)</f>
        <v/>
      </c>
      <c r="P898" s="11" t="str">
        <f>IF(ISERROR(FIND("2",tblSalaries[[#This Row],[How many hours of a day you work on Excel]])),"",2)</f>
        <v/>
      </c>
      <c r="Q898" s="10" t="str">
        <f>IF(ISERROR(FIND("3",tblSalaries[[#This Row],[How many hours of a day you work on Excel]])),"",3)</f>
        <v/>
      </c>
      <c r="R898" s="10">
        <f>IF(ISERROR(FIND("4",tblSalaries[[#This Row],[How many hours of a day you work on Excel]])),"",4)</f>
        <v>4</v>
      </c>
      <c r="S898" s="10" t="str">
        <f>IF(ISERROR(FIND("5",tblSalaries[[#This Row],[How many hours of a day you work on Excel]])),"",5)</f>
        <v/>
      </c>
      <c r="T898" s="10">
        <f>IF(ISERROR(FIND("6",tblSalaries[[#This Row],[How many hours of a day you work on Excel]])),"",6)</f>
        <v>6</v>
      </c>
      <c r="U898" s="11" t="str">
        <f>IF(ISERROR(FIND("7",tblSalaries[[#This Row],[How many hours of a day you work on Excel]])),"",7)</f>
        <v/>
      </c>
      <c r="V898" s="11" t="str">
        <f>IF(ISERROR(FIND("8",tblSalaries[[#This Row],[How many hours of a day you work on Excel]])),"",8)</f>
        <v/>
      </c>
      <c r="W898" s="11">
        <f>IF(MAX(tblSalaries[[#This Row],[1 hour]:[8 hours]])=0,#N/A,MAX(tblSalaries[[#This Row],[1 hour]:[8 hours]]))</f>
        <v>6</v>
      </c>
      <c r="X898" s="11">
        <f>IF(ISERROR(tblSalaries[[#This Row],[max h]]),1,tblSalaries[[#This Row],[Salary in USD]]/tblSalaries[[#This Row],[max h]]/260)</f>
        <v>8.8468816876717877</v>
      </c>
      <c r="Y898" s="11" t="str">
        <f>IF(tblSalaries[[#This Row],[Years of Experience]]="",0,"0")</f>
        <v>0</v>
      </c>
      <c r="Z898"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1..3</v>
      </c>
      <c r="AA898" s="11">
        <f>IF(tblSalaries[[#This Row],[Salary in USD]]&lt;1000,1,0)</f>
        <v>0</v>
      </c>
      <c r="AB898" s="11">
        <f>IF(AND(tblSalaries[[#This Row],[Salary in USD]]&gt;1000,tblSalaries[[#This Row],[Salary in USD]]&lt;2000),1,0)</f>
        <v>0</v>
      </c>
    </row>
    <row r="899" spans="2:28" ht="15" customHeight="1">
      <c r="B899" t="s">
        <v>2902</v>
      </c>
      <c r="C899" s="1">
        <v>41056.701967592591</v>
      </c>
      <c r="D899" s="4" t="s">
        <v>1049</v>
      </c>
      <c r="E899">
        <v>1050000</v>
      </c>
      <c r="F899" t="s">
        <v>40</v>
      </c>
      <c r="G899">
        <f>tblSalaries[[#This Row],[clean Salary (in local currency)]]*VLOOKUP(tblSalaries[[#This Row],[Currency]],tblXrate[],2,FALSE)</f>
        <v>18698.312521814696</v>
      </c>
      <c r="H899" t="s">
        <v>1050</v>
      </c>
      <c r="I899" t="s">
        <v>52</v>
      </c>
      <c r="J899" t="s">
        <v>8</v>
      </c>
      <c r="K899" t="str">
        <f>VLOOKUP(tblSalaries[[#This Row],[Where do you work]],tblCountries[[Actual]:[Mapping]],2,FALSE)</f>
        <v>India</v>
      </c>
      <c r="L899" t="s">
        <v>13</v>
      </c>
      <c r="M899">
        <v>5</v>
      </c>
      <c r="O899" s="10" t="str">
        <f>IF(ISERROR(FIND("1",tblSalaries[[#This Row],[How many hours of a day you work on Excel]])),"",1)</f>
        <v/>
      </c>
      <c r="P899" s="11" t="str">
        <f>IF(ISERROR(FIND("2",tblSalaries[[#This Row],[How many hours of a day you work on Excel]])),"",2)</f>
        <v/>
      </c>
      <c r="Q899" s="10" t="str">
        <f>IF(ISERROR(FIND("3",tblSalaries[[#This Row],[How many hours of a day you work on Excel]])),"",3)</f>
        <v/>
      </c>
      <c r="R899" s="10" t="str">
        <f>IF(ISERROR(FIND("4",tblSalaries[[#This Row],[How many hours of a day you work on Excel]])),"",4)</f>
        <v/>
      </c>
      <c r="S899" s="10" t="str">
        <f>IF(ISERROR(FIND("5",tblSalaries[[#This Row],[How many hours of a day you work on Excel]])),"",5)</f>
        <v/>
      </c>
      <c r="T899" s="10" t="str">
        <f>IF(ISERROR(FIND("6",tblSalaries[[#This Row],[How many hours of a day you work on Excel]])),"",6)</f>
        <v/>
      </c>
      <c r="U899" s="11" t="str">
        <f>IF(ISERROR(FIND("7",tblSalaries[[#This Row],[How many hours of a day you work on Excel]])),"",7)</f>
        <v/>
      </c>
      <c r="V899" s="11">
        <f>IF(ISERROR(FIND("8",tblSalaries[[#This Row],[How many hours of a day you work on Excel]])),"",8)</f>
        <v>8</v>
      </c>
      <c r="W899" s="11">
        <f>IF(MAX(tblSalaries[[#This Row],[1 hour]:[8 hours]])=0,#N/A,MAX(tblSalaries[[#This Row],[1 hour]:[8 hours]]))</f>
        <v>8</v>
      </c>
      <c r="X899" s="11">
        <f>IF(ISERROR(tblSalaries[[#This Row],[max h]]),1,tblSalaries[[#This Row],[Salary in USD]]/tblSalaries[[#This Row],[max h]]/260)</f>
        <v>8.9895733277955276</v>
      </c>
      <c r="Y899" s="11" t="str">
        <f>IF(tblSalaries[[#This Row],[Years of Experience]]="",0,"0")</f>
        <v>0</v>
      </c>
      <c r="Z899"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899" s="11">
        <f>IF(tblSalaries[[#This Row],[Salary in USD]]&lt;1000,1,0)</f>
        <v>0</v>
      </c>
      <c r="AB899" s="11">
        <f>IF(AND(tblSalaries[[#This Row],[Salary in USD]]&gt;1000,tblSalaries[[#This Row],[Salary in USD]]&lt;2000),1,0)</f>
        <v>0</v>
      </c>
    </row>
    <row r="900" spans="2:28" ht="15" customHeight="1">
      <c r="B900" t="s">
        <v>2903</v>
      </c>
      <c r="C900" s="1">
        <v>41056.715694444443</v>
      </c>
      <c r="D900" s="4">
        <v>36000</v>
      </c>
      <c r="E900">
        <v>36000</v>
      </c>
      <c r="F900" t="s">
        <v>6</v>
      </c>
      <c r="G900">
        <f>tblSalaries[[#This Row],[clean Salary (in local currency)]]*VLOOKUP(tblSalaries[[#This Row],[Currency]],tblXrate[],2,FALSE)</f>
        <v>36000</v>
      </c>
      <c r="H900" t="s">
        <v>1051</v>
      </c>
      <c r="I900" t="s">
        <v>488</v>
      </c>
      <c r="J900" t="s">
        <v>1052</v>
      </c>
      <c r="K900" t="str">
        <f>VLOOKUP(tblSalaries[[#This Row],[Where do you work]],tblCountries[[Actual]:[Mapping]],2,FALSE)</f>
        <v>Czech Republic</v>
      </c>
      <c r="L900" t="s">
        <v>18</v>
      </c>
      <c r="M900">
        <v>9</v>
      </c>
      <c r="O900" s="10" t="str">
        <f>IF(ISERROR(FIND("1",tblSalaries[[#This Row],[How many hours of a day you work on Excel]])),"",1)</f>
        <v/>
      </c>
      <c r="P900" s="11">
        <f>IF(ISERROR(FIND("2",tblSalaries[[#This Row],[How many hours of a day you work on Excel]])),"",2)</f>
        <v>2</v>
      </c>
      <c r="Q900" s="10">
        <f>IF(ISERROR(FIND("3",tblSalaries[[#This Row],[How many hours of a day you work on Excel]])),"",3)</f>
        <v>3</v>
      </c>
      <c r="R900" s="10" t="str">
        <f>IF(ISERROR(FIND("4",tblSalaries[[#This Row],[How many hours of a day you work on Excel]])),"",4)</f>
        <v/>
      </c>
      <c r="S900" s="10" t="str">
        <f>IF(ISERROR(FIND("5",tblSalaries[[#This Row],[How many hours of a day you work on Excel]])),"",5)</f>
        <v/>
      </c>
      <c r="T900" s="10" t="str">
        <f>IF(ISERROR(FIND("6",tblSalaries[[#This Row],[How many hours of a day you work on Excel]])),"",6)</f>
        <v/>
      </c>
      <c r="U900" s="11" t="str">
        <f>IF(ISERROR(FIND("7",tblSalaries[[#This Row],[How many hours of a day you work on Excel]])),"",7)</f>
        <v/>
      </c>
      <c r="V900" s="11" t="str">
        <f>IF(ISERROR(FIND("8",tblSalaries[[#This Row],[How many hours of a day you work on Excel]])),"",8)</f>
        <v/>
      </c>
      <c r="W900" s="11">
        <f>IF(MAX(tblSalaries[[#This Row],[1 hour]:[8 hours]])=0,#N/A,MAX(tblSalaries[[#This Row],[1 hour]:[8 hours]]))</f>
        <v>3</v>
      </c>
      <c r="X900" s="11">
        <f>IF(ISERROR(tblSalaries[[#This Row],[max h]]),1,tblSalaries[[#This Row],[Salary in USD]]/tblSalaries[[#This Row],[max h]]/260)</f>
        <v>46.153846153846153</v>
      </c>
      <c r="Y900" s="11" t="str">
        <f>IF(tblSalaries[[#This Row],[Years of Experience]]="",0,"0")</f>
        <v>0</v>
      </c>
      <c r="Z900"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900" s="11">
        <f>IF(tblSalaries[[#This Row],[Salary in USD]]&lt;1000,1,0)</f>
        <v>0</v>
      </c>
      <c r="AB900" s="11">
        <f>IF(AND(tblSalaries[[#This Row],[Salary in USD]]&gt;1000,tblSalaries[[#This Row],[Salary in USD]]&lt;2000),1,0)</f>
        <v>0</v>
      </c>
    </row>
    <row r="901" spans="2:28" ht="15" customHeight="1">
      <c r="B901" t="s">
        <v>2904</v>
      </c>
      <c r="C901" s="1">
        <v>41056.720081018517</v>
      </c>
      <c r="D901" s="4" t="s">
        <v>1053</v>
      </c>
      <c r="E901">
        <v>486000</v>
      </c>
      <c r="F901" t="s">
        <v>40</v>
      </c>
      <c r="G901">
        <f>tblSalaries[[#This Row],[clean Salary (in local currency)]]*VLOOKUP(tblSalaries[[#This Row],[Currency]],tblXrate[],2,FALSE)</f>
        <v>8654.6475100970874</v>
      </c>
      <c r="H901" t="s">
        <v>1054</v>
      </c>
      <c r="I901" t="s">
        <v>52</v>
      </c>
      <c r="J901" t="s">
        <v>8</v>
      </c>
      <c r="K901" t="str">
        <f>VLOOKUP(tblSalaries[[#This Row],[Where do you work]],tblCountries[[Actual]:[Mapping]],2,FALSE)</f>
        <v>India</v>
      </c>
      <c r="L901" t="s">
        <v>13</v>
      </c>
      <c r="M901">
        <v>6</v>
      </c>
      <c r="O901" s="10" t="str">
        <f>IF(ISERROR(FIND("1",tblSalaries[[#This Row],[How many hours of a day you work on Excel]])),"",1)</f>
        <v/>
      </c>
      <c r="P901" s="11" t="str">
        <f>IF(ISERROR(FIND("2",tblSalaries[[#This Row],[How many hours of a day you work on Excel]])),"",2)</f>
        <v/>
      </c>
      <c r="Q901" s="10" t="str">
        <f>IF(ISERROR(FIND("3",tblSalaries[[#This Row],[How many hours of a day you work on Excel]])),"",3)</f>
        <v/>
      </c>
      <c r="R901" s="10" t="str">
        <f>IF(ISERROR(FIND("4",tblSalaries[[#This Row],[How many hours of a day you work on Excel]])),"",4)</f>
        <v/>
      </c>
      <c r="S901" s="10" t="str">
        <f>IF(ISERROR(FIND("5",tblSalaries[[#This Row],[How many hours of a day you work on Excel]])),"",5)</f>
        <v/>
      </c>
      <c r="T901" s="10" t="str">
        <f>IF(ISERROR(FIND("6",tblSalaries[[#This Row],[How many hours of a day you work on Excel]])),"",6)</f>
        <v/>
      </c>
      <c r="U901" s="11" t="str">
        <f>IF(ISERROR(FIND("7",tblSalaries[[#This Row],[How many hours of a day you work on Excel]])),"",7)</f>
        <v/>
      </c>
      <c r="V901" s="11">
        <f>IF(ISERROR(FIND("8",tblSalaries[[#This Row],[How many hours of a day you work on Excel]])),"",8)</f>
        <v>8</v>
      </c>
      <c r="W901" s="11">
        <f>IF(MAX(tblSalaries[[#This Row],[1 hour]:[8 hours]])=0,#N/A,MAX(tblSalaries[[#This Row],[1 hour]:[8 hours]]))</f>
        <v>8</v>
      </c>
      <c r="X901" s="11">
        <f>IF(ISERROR(tblSalaries[[#This Row],[max h]]),1,tblSalaries[[#This Row],[Salary in USD]]/tblSalaries[[#This Row],[max h]]/260)</f>
        <v>4.1608882260082147</v>
      </c>
      <c r="Y901" s="11" t="str">
        <f>IF(tblSalaries[[#This Row],[Years of Experience]]="",0,"0")</f>
        <v>0</v>
      </c>
      <c r="Z901"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901" s="11">
        <f>IF(tblSalaries[[#This Row],[Salary in USD]]&lt;1000,1,0)</f>
        <v>0</v>
      </c>
      <c r="AB901" s="11">
        <f>IF(AND(tblSalaries[[#This Row],[Salary in USD]]&gt;1000,tblSalaries[[#This Row],[Salary in USD]]&lt;2000),1,0)</f>
        <v>0</v>
      </c>
    </row>
    <row r="902" spans="2:28" ht="15" customHeight="1">
      <c r="B902" t="s">
        <v>2905</v>
      </c>
      <c r="C902" s="1">
        <v>41056.720416666663</v>
      </c>
      <c r="D902" s="4" t="s">
        <v>524</v>
      </c>
      <c r="E902">
        <v>65000</v>
      </c>
      <c r="F902" t="s">
        <v>69</v>
      </c>
      <c r="G902">
        <f>tblSalaries[[#This Row],[clean Salary (in local currency)]]*VLOOKUP(tblSalaries[[#This Row],[Currency]],tblXrate[],2,FALSE)</f>
        <v>102451.58768437347</v>
      </c>
      <c r="H902" t="s">
        <v>52</v>
      </c>
      <c r="I902" t="s">
        <v>52</v>
      </c>
      <c r="J902" t="s">
        <v>71</v>
      </c>
      <c r="K902" t="str">
        <f>VLOOKUP(tblSalaries[[#This Row],[Where do you work]],tblCountries[[Actual]:[Mapping]],2,FALSE)</f>
        <v>UK</v>
      </c>
      <c r="L902" t="s">
        <v>25</v>
      </c>
      <c r="M902">
        <v>15</v>
      </c>
      <c r="O902" s="10">
        <f>IF(ISERROR(FIND("1",tblSalaries[[#This Row],[How many hours of a day you work on Excel]])),"",1)</f>
        <v>1</v>
      </c>
      <c r="P902" s="11">
        <f>IF(ISERROR(FIND("2",tblSalaries[[#This Row],[How many hours of a day you work on Excel]])),"",2)</f>
        <v>2</v>
      </c>
      <c r="Q902" s="10" t="str">
        <f>IF(ISERROR(FIND("3",tblSalaries[[#This Row],[How many hours of a day you work on Excel]])),"",3)</f>
        <v/>
      </c>
      <c r="R902" s="10" t="str">
        <f>IF(ISERROR(FIND("4",tblSalaries[[#This Row],[How many hours of a day you work on Excel]])),"",4)</f>
        <v/>
      </c>
      <c r="S902" s="10" t="str">
        <f>IF(ISERROR(FIND("5",tblSalaries[[#This Row],[How many hours of a day you work on Excel]])),"",5)</f>
        <v/>
      </c>
      <c r="T902" s="10" t="str">
        <f>IF(ISERROR(FIND("6",tblSalaries[[#This Row],[How many hours of a day you work on Excel]])),"",6)</f>
        <v/>
      </c>
      <c r="U902" s="11" t="str">
        <f>IF(ISERROR(FIND("7",tblSalaries[[#This Row],[How many hours of a day you work on Excel]])),"",7)</f>
        <v/>
      </c>
      <c r="V902" s="11" t="str">
        <f>IF(ISERROR(FIND("8",tblSalaries[[#This Row],[How many hours of a day you work on Excel]])),"",8)</f>
        <v/>
      </c>
      <c r="W902" s="11">
        <f>IF(MAX(tblSalaries[[#This Row],[1 hour]:[8 hours]])=0,#N/A,MAX(tblSalaries[[#This Row],[1 hour]:[8 hours]]))</f>
        <v>2</v>
      </c>
      <c r="X902" s="11">
        <f>IF(ISERROR(tblSalaries[[#This Row],[max h]]),1,tblSalaries[[#This Row],[Salary in USD]]/tblSalaries[[#This Row],[max h]]/260)</f>
        <v>197.02228400841054</v>
      </c>
      <c r="Y902" s="11" t="str">
        <f>IF(tblSalaries[[#This Row],[Years of Experience]]="",0,"0")</f>
        <v>0</v>
      </c>
      <c r="Z902"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902" s="11">
        <f>IF(tblSalaries[[#This Row],[Salary in USD]]&lt;1000,1,0)</f>
        <v>0</v>
      </c>
      <c r="AB902" s="11">
        <f>IF(AND(tblSalaries[[#This Row],[Salary in USD]]&gt;1000,tblSalaries[[#This Row],[Salary in USD]]&lt;2000),1,0)</f>
        <v>0</v>
      </c>
    </row>
    <row r="903" spans="2:28" ht="15" customHeight="1">
      <c r="B903" t="s">
        <v>2906</v>
      </c>
      <c r="C903" s="1">
        <v>41056.725104166668</v>
      </c>
      <c r="D903" s="4">
        <v>36400</v>
      </c>
      <c r="E903">
        <v>36400</v>
      </c>
      <c r="F903" t="s">
        <v>6</v>
      </c>
      <c r="G903">
        <f>tblSalaries[[#This Row],[clean Salary (in local currency)]]*VLOOKUP(tblSalaries[[#This Row],[Currency]],tblXrate[],2,FALSE)</f>
        <v>36400</v>
      </c>
      <c r="H903" t="s">
        <v>20</v>
      </c>
      <c r="I903" t="s">
        <v>20</v>
      </c>
      <c r="J903" t="s">
        <v>1055</v>
      </c>
      <c r="K903" t="str">
        <f>VLOOKUP(tblSalaries[[#This Row],[Where do you work]],tblCountries[[Actual]:[Mapping]],2,FALSE)</f>
        <v>Zimbabwe</v>
      </c>
      <c r="L903" t="s">
        <v>9</v>
      </c>
      <c r="M903">
        <v>20</v>
      </c>
      <c r="O903" s="10" t="str">
        <f>IF(ISERROR(FIND("1",tblSalaries[[#This Row],[How many hours of a day you work on Excel]])),"",1)</f>
        <v/>
      </c>
      <c r="P903" s="11" t="str">
        <f>IF(ISERROR(FIND("2",tblSalaries[[#This Row],[How many hours of a day you work on Excel]])),"",2)</f>
        <v/>
      </c>
      <c r="Q903" s="10" t="str">
        <f>IF(ISERROR(FIND("3",tblSalaries[[#This Row],[How many hours of a day you work on Excel]])),"",3)</f>
        <v/>
      </c>
      <c r="R903" s="10">
        <f>IF(ISERROR(FIND("4",tblSalaries[[#This Row],[How many hours of a day you work on Excel]])),"",4)</f>
        <v>4</v>
      </c>
      <c r="S903" s="10" t="str">
        <f>IF(ISERROR(FIND("5",tblSalaries[[#This Row],[How many hours of a day you work on Excel]])),"",5)</f>
        <v/>
      </c>
      <c r="T903" s="10">
        <f>IF(ISERROR(FIND("6",tblSalaries[[#This Row],[How many hours of a day you work on Excel]])),"",6)</f>
        <v>6</v>
      </c>
      <c r="U903" s="11" t="str">
        <f>IF(ISERROR(FIND("7",tblSalaries[[#This Row],[How many hours of a day you work on Excel]])),"",7)</f>
        <v/>
      </c>
      <c r="V903" s="11" t="str">
        <f>IF(ISERROR(FIND("8",tblSalaries[[#This Row],[How many hours of a day you work on Excel]])),"",8)</f>
        <v/>
      </c>
      <c r="W903" s="11">
        <f>IF(MAX(tblSalaries[[#This Row],[1 hour]:[8 hours]])=0,#N/A,MAX(tblSalaries[[#This Row],[1 hour]:[8 hours]]))</f>
        <v>6</v>
      </c>
      <c r="X903" s="11">
        <f>IF(ISERROR(tblSalaries[[#This Row],[max h]]),1,tblSalaries[[#This Row],[Salary in USD]]/tblSalaries[[#This Row],[max h]]/260)</f>
        <v>23.333333333333336</v>
      </c>
      <c r="Y903" s="11" t="str">
        <f>IF(tblSalaries[[#This Row],[Years of Experience]]="",0,"0")</f>
        <v>0</v>
      </c>
      <c r="Z903"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903" s="11">
        <f>IF(tblSalaries[[#This Row],[Salary in USD]]&lt;1000,1,0)</f>
        <v>0</v>
      </c>
      <c r="AB903" s="11">
        <f>IF(AND(tblSalaries[[#This Row],[Salary in USD]]&gt;1000,tblSalaries[[#This Row],[Salary in USD]]&lt;2000),1,0)</f>
        <v>0</v>
      </c>
    </row>
    <row r="904" spans="2:28" ht="15" customHeight="1">
      <c r="B904" t="s">
        <v>2907</v>
      </c>
      <c r="C904" s="1">
        <v>41056.763553240744</v>
      </c>
      <c r="D904" s="4">
        <v>64210.1</v>
      </c>
      <c r="E904">
        <v>64210</v>
      </c>
      <c r="F904" t="s">
        <v>69</v>
      </c>
      <c r="G904">
        <f>tblSalaries[[#This Row],[clean Salary (in local currency)]]*VLOOKUP(tblSalaries[[#This Row],[Currency]],tblXrate[],2,FALSE)</f>
        <v>101206.40684944032</v>
      </c>
      <c r="H904" t="s">
        <v>1056</v>
      </c>
      <c r="I904" t="s">
        <v>356</v>
      </c>
      <c r="J904" t="s">
        <v>71</v>
      </c>
      <c r="K904" t="str">
        <f>VLOOKUP(tblSalaries[[#This Row],[Where do you work]],tblCountries[[Actual]:[Mapping]],2,FALSE)</f>
        <v>UK</v>
      </c>
      <c r="L904" t="s">
        <v>9</v>
      </c>
      <c r="M904">
        <v>16</v>
      </c>
      <c r="O904" s="10" t="str">
        <f>IF(ISERROR(FIND("1",tblSalaries[[#This Row],[How many hours of a day you work on Excel]])),"",1)</f>
        <v/>
      </c>
      <c r="P904" s="11" t="str">
        <f>IF(ISERROR(FIND("2",tblSalaries[[#This Row],[How many hours of a day you work on Excel]])),"",2)</f>
        <v/>
      </c>
      <c r="Q904" s="10" t="str">
        <f>IF(ISERROR(FIND("3",tblSalaries[[#This Row],[How many hours of a day you work on Excel]])),"",3)</f>
        <v/>
      </c>
      <c r="R904" s="10">
        <f>IF(ISERROR(FIND("4",tblSalaries[[#This Row],[How many hours of a day you work on Excel]])),"",4)</f>
        <v>4</v>
      </c>
      <c r="S904" s="10" t="str">
        <f>IF(ISERROR(FIND("5",tblSalaries[[#This Row],[How many hours of a day you work on Excel]])),"",5)</f>
        <v/>
      </c>
      <c r="T904" s="10">
        <f>IF(ISERROR(FIND("6",tblSalaries[[#This Row],[How many hours of a day you work on Excel]])),"",6)</f>
        <v>6</v>
      </c>
      <c r="U904" s="11" t="str">
        <f>IF(ISERROR(FIND("7",tblSalaries[[#This Row],[How many hours of a day you work on Excel]])),"",7)</f>
        <v/>
      </c>
      <c r="V904" s="11" t="str">
        <f>IF(ISERROR(FIND("8",tblSalaries[[#This Row],[How many hours of a day you work on Excel]])),"",8)</f>
        <v/>
      </c>
      <c r="W904" s="11">
        <f>IF(MAX(tblSalaries[[#This Row],[1 hour]:[8 hours]])=0,#N/A,MAX(tblSalaries[[#This Row],[1 hour]:[8 hours]]))</f>
        <v>6</v>
      </c>
      <c r="X904" s="11">
        <f>IF(ISERROR(tblSalaries[[#This Row],[max h]]),1,tblSalaries[[#This Row],[Salary in USD]]/tblSalaries[[#This Row],[max h]]/260)</f>
        <v>64.875901826564302</v>
      </c>
      <c r="Y904" s="11" t="str">
        <f>IF(tblSalaries[[#This Row],[Years of Experience]]="",0,"0")</f>
        <v>0</v>
      </c>
      <c r="Z904"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904" s="11">
        <f>IF(tblSalaries[[#This Row],[Salary in USD]]&lt;1000,1,0)</f>
        <v>0</v>
      </c>
      <c r="AB904" s="11">
        <f>IF(AND(tblSalaries[[#This Row],[Salary in USD]]&gt;1000,tblSalaries[[#This Row],[Salary in USD]]&lt;2000),1,0)</f>
        <v>0</v>
      </c>
    </row>
    <row r="905" spans="2:28" ht="15" customHeight="1">
      <c r="B905" t="s">
        <v>2908</v>
      </c>
      <c r="C905" s="1">
        <v>41056.773506944446</v>
      </c>
      <c r="D905" s="4" t="s">
        <v>1057</v>
      </c>
      <c r="E905">
        <v>300000</v>
      </c>
      <c r="F905" t="s">
        <v>40</v>
      </c>
      <c r="G905">
        <f>tblSalaries[[#This Row],[clean Salary (in local currency)]]*VLOOKUP(tblSalaries[[#This Row],[Currency]],tblXrate[],2,FALSE)</f>
        <v>5342.3750062327708</v>
      </c>
      <c r="H905" t="s">
        <v>1058</v>
      </c>
      <c r="I905" t="s">
        <v>20</v>
      </c>
      <c r="J905" t="s">
        <v>8</v>
      </c>
      <c r="K905" t="str">
        <f>VLOOKUP(tblSalaries[[#This Row],[Where do you work]],tblCountries[[Actual]:[Mapping]],2,FALSE)</f>
        <v>India</v>
      </c>
      <c r="L905" t="s">
        <v>9</v>
      </c>
      <c r="M905">
        <v>0.5</v>
      </c>
      <c r="O905" s="10" t="str">
        <f>IF(ISERROR(FIND("1",tblSalaries[[#This Row],[How many hours of a day you work on Excel]])),"",1)</f>
        <v/>
      </c>
      <c r="P905" s="11" t="str">
        <f>IF(ISERROR(FIND("2",tblSalaries[[#This Row],[How many hours of a day you work on Excel]])),"",2)</f>
        <v/>
      </c>
      <c r="Q905" s="10" t="str">
        <f>IF(ISERROR(FIND("3",tblSalaries[[#This Row],[How many hours of a day you work on Excel]])),"",3)</f>
        <v/>
      </c>
      <c r="R905" s="10">
        <f>IF(ISERROR(FIND("4",tblSalaries[[#This Row],[How many hours of a day you work on Excel]])),"",4)</f>
        <v>4</v>
      </c>
      <c r="S905" s="10" t="str">
        <f>IF(ISERROR(FIND("5",tblSalaries[[#This Row],[How many hours of a day you work on Excel]])),"",5)</f>
        <v/>
      </c>
      <c r="T905" s="10">
        <f>IF(ISERROR(FIND("6",tblSalaries[[#This Row],[How many hours of a day you work on Excel]])),"",6)</f>
        <v>6</v>
      </c>
      <c r="U905" s="11" t="str">
        <f>IF(ISERROR(FIND("7",tblSalaries[[#This Row],[How many hours of a day you work on Excel]])),"",7)</f>
        <v/>
      </c>
      <c r="V905" s="11" t="str">
        <f>IF(ISERROR(FIND("8",tblSalaries[[#This Row],[How many hours of a day you work on Excel]])),"",8)</f>
        <v/>
      </c>
      <c r="W905" s="11">
        <f>IF(MAX(tblSalaries[[#This Row],[1 hour]:[8 hours]])=0,#N/A,MAX(tblSalaries[[#This Row],[1 hour]:[8 hours]]))</f>
        <v>6</v>
      </c>
      <c r="X905" s="11">
        <f>IF(ISERROR(tblSalaries[[#This Row],[max h]]),1,tblSalaries[[#This Row],[Salary in USD]]/tblSalaries[[#This Row],[max h]]/260)</f>
        <v>3.4245993629697247</v>
      </c>
      <c r="Y905" s="11" t="str">
        <f>IF(tblSalaries[[#This Row],[Years of Experience]]="",0,"0")</f>
        <v>0</v>
      </c>
      <c r="Z905"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0..1</v>
      </c>
      <c r="AA905" s="11">
        <f>IF(tblSalaries[[#This Row],[Salary in USD]]&lt;1000,1,0)</f>
        <v>0</v>
      </c>
      <c r="AB905" s="11">
        <f>IF(AND(tblSalaries[[#This Row],[Salary in USD]]&gt;1000,tblSalaries[[#This Row],[Salary in USD]]&lt;2000),1,0)</f>
        <v>0</v>
      </c>
    </row>
    <row r="906" spans="2:28" ht="15" customHeight="1">
      <c r="B906" t="s">
        <v>2909</v>
      </c>
      <c r="C906" s="1">
        <v>41056.819050925929</v>
      </c>
      <c r="D906" s="4">
        <v>104000</v>
      </c>
      <c r="E906">
        <v>104000</v>
      </c>
      <c r="F906" t="s">
        <v>358</v>
      </c>
      <c r="G906">
        <f>tblSalaries[[#This Row],[clean Salary (in local currency)]]*VLOOKUP(tblSalaries[[#This Row],[Currency]],tblXrate[],2,FALSE)</f>
        <v>28310.79811950968</v>
      </c>
      <c r="H906" t="s">
        <v>14</v>
      </c>
      <c r="I906" t="s">
        <v>20</v>
      </c>
      <c r="J906" t="s">
        <v>179</v>
      </c>
      <c r="K906" t="str">
        <f>VLOOKUP(tblSalaries[[#This Row],[Where do you work]],tblCountries[[Actual]:[Mapping]],2,FALSE)</f>
        <v>UAE</v>
      </c>
      <c r="L906" t="s">
        <v>9</v>
      </c>
      <c r="M906">
        <v>11</v>
      </c>
      <c r="O906" s="10" t="str">
        <f>IF(ISERROR(FIND("1",tblSalaries[[#This Row],[How many hours of a day you work on Excel]])),"",1)</f>
        <v/>
      </c>
      <c r="P906" s="11" t="str">
        <f>IF(ISERROR(FIND("2",tblSalaries[[#This Row],[How many hours of a day you work on Excel]])),"",2)</f>
        <v/>
      </c>
      <c r="Q906" s="10" t="str">
        <f>IF(ISERROR(FIND("3",tblSalaries[[#This Row],[How many hours of a day you work on Excel]])),"",3)</f>
        <v/>
      </c>
      <c r="R906" s="10">
        <f>IF(ISERROR(FIND("4",tblSalaries[[#This Row],[How many hours of a day you work on Excel]])),"",4)</f>
        <v>4</v>
      </c>
      <c r="S906" s="10" t="str">
        <f>IF(ISERROR(FIND("5",tblSalaries[[#This Row],[How many hours of a day you work on Excel]])),"",5)</f>
        <v/>
      </c>
      <c r="T906" s="10">
        <f>IF(ISERROR(FIND("6",tblSalaries[[#This Row],[How many hours of a day you work on Excel]])),"",6)</f>
        <v>6</v>
      </c>
      <c r="U906" s="11" t="str">
        <f>IF(ISERROR(FIND("7",tblSalaries[[#This Row],[How many hours of a day you work on Excel]])),"",7)</f>
        <v/>
      </c>
      <c r="V906" s="11" t="str">
        <f>IF(ISERROR(FIND("8",tblSalaries[[#This Row],[How many hours of a day you work on Excel]])),"",8)</f>
        <v/>
      </c>
      <c r="W906" s="11">
        <f>IF(MAX(tblSalaries[[#This Row],[1 hour]:[8 hours]])=0,#N/A,MAX(tblSalaries[[#This Row],[1 hour]:[8 hours]]))</f>
        <v>6</v>
      </c>
      <c r="X906" s="11">
        <f>IF(ISERROR(tblSalaries[[#This Row],[max h]]),1,tblSalaries[[#This Row],[Salary in USD]]/tblSalaries[[#This Row],[max h]]/260)</f>
        <v>18.147947512506207</v>
      </c>
      <c r="Y906" s="11" t="str">
        <f>IF(tblSalaries[[#This Row],[Years of Experience]]="",0,"0")</f>
        <v>0</v>
      </c>
      <c r="Z906"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906" s="11">
        <f>IF(tblSalaries[[#This Row],[Salary in USD]]&lt;1000,1,0)</f>
        <v>0</v>
      </c>
      <c r="AB906" s="11">
        <f>IF(AND(tblSalaries[[#This Row],[Salary in USD]]&gt;1000,tblSalaries[[#This Row],[Salary in USD]]&lt;2000),1,0)</f>
        <v>0</v>
      </c>
    </row>
    <row r="907" spans="2:28" ht="15" customHeight="1">
      <c r="B907" t="s">
        <v>2910</v>
      </c>
      <c r="C907" s="1">
        <v>41056.820775462962</v>
      </c>
      <c r="D907" s="4">
        <v>20500</v>
      </c>
      <c r="E907">
        <v>20500</v>
      </c>
      <c r="F907" t="s">
        <v>22</v>
      </c>
      <c r="G907">
        <f>tblSalaries[[#This Row],[clean Salary (in local currency)]]*VLOOKUP(tblSalaries[[#This Row],[Currency]],tblXrate[],2,FALSE)</f>
        <v>26043.18849932796</v>
      </c>
      <c r="H907" t="s">
        <v>1059</v>
      </c>
      <c r="I907" t="s">
        <v>52</v>
      </c>
      <c r="J907" t="s">
        <v>75</v>
      </c>
      <c r="K907" t="str">
        <f>VLOOKUP(tblSalaries[[#This Row],[Where do you work]],tblCountries[[Actual]:[Mapping]],2,FALSE)</f>
        <v>Poland</v>
      </c>
      <c r="L907" t="s">
        <v>9</v>
      </c>
      <c r="M907">
        <v>8</v>
      </c>
      <c r="O907" s="10" t="str">
        <f>IF(ISERROR(FIND("1",tblSalaries[[#This Row],[How many hours of a day you work on Excel]])),"",1)</f>
        <v/>
      </c>
      <c r="P907" s="11" t="str">
        <f>IF(ISERROR(FIND("2",tblSalaries[[#This Row],[How many hours of a day you work on Excel]])),"",2)</f>
        <v/>
      </c>
      <c r="Q907" s="10" t="str">
        <f>IF(ISERROR(FIND("3",tblSalaries[[#This Row],[How many hours of a day you work on Excel]])),"",3)</f>
        <v/>
      </c>
      <c r="R907" s="10">
        <f>IF(ISERROR(FIND("4",tblSalaries[[#This Row],[How many hours of a day you work on Excel]])),"",4)</f>
        <v>4</v>
      </c>
      <c r="S907" s="10" t="str">
        <f>IF(ISERROR(FIND("5",tblSalaries[[#This Row],[How many hours of a day you work on Excel]])),"",5)</f>
        <v/>
      </c>
      <c r="T907" s="10">
        <f>IF(ISERROR(FIND("6",tblSalaries[[#This Row],[How many hours of a day you work on Excel]])),"",6)</f>
        <v>6</v>
      </c>
      <c r="U907" s="11" t="str">
        <f>IF(ISERROR(FIND("7",tblSalaries[[#This Row],[How many hours of a day you work on Excel]])),"",7)</f>
        <v/>
      </c>
      <c r="V907" s="11" t="str">
        <f>IF(ISERROR(FIND("8",tblSalaries[[#This Row],[How many hours of a day you work on Excel]])),"",8)</f>
        <v/>
      </c>
      <c r="W907" s="11">
        <f>IF(MAX(tblSalaries[[#This Row],[1 hour]:[8 hours]])=0,#N/A,MAX(tblSalaries[[#This Row],[1 hour]:[8 hours]]))</f>
        <v>6</v>
      </c>
      <c r="X907" s="11">
        <f>IF(ISERROR(tblSalaries[[#This Row],[max h]]),1,tblSalaries[[#This Row],[Salary in USD]]/tblSalaries[[#This Row],[max h]]/260)</f>
        <v>16.694351602133306</v>
      </c>
      <c r="Y907" s="11" t="str">
        <f>IF(tblSalaries[[#This Row],[Years of Experience]]="",0,"0")</f>
        <v>0</v>
      </c>
      <c r="Z907"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907" s="11">
        <f>IF(tblSalaries[[#This Row],[Salary in USD]]&lt;1000,1,0)</f>
        <v>0</v>
      </c>
      <c r="AB907" s="11">
        <f>IF(AND(tblSalaries[[#This Row],[Salary in USD]]&gt;1000,tblSalaries[[#This Row],[Salary in USD]]&lt;2000),1,0)</f>
        <v>0</v>
      </c>
    </row>
    <row r="908" spans="2:28" ht="15" customHeight="1">
      <c r="B908" t="s">
        <v>2911</v>
      </c>
      <c r="C908" s="1">
        <v>41056.846412037034</v>
      </c>
      <c r="D908" s="4" t="s">
        <v>884</v>
      </c>
      <c r="E908">
        <v>95000</v>
      </c>
      <c r="F908" t="s">
        <v>82</v>
      </c>
      <c r="G908">
        <f>tblSalaries[[#This Row],[clean Salary (in local currency)]]*VLOOKUP(tblSalaries[[#This Row],[Currency]],tblXrate[],2,FALSE)</f>
        <v>96891.417358250401</v>
      </c>
      <c r="H908" t="s">
        <v>1060</v>
      </c>
      <c r="I908" t="s">
        <v>20</v>
      </c>
      <c r="J908" t="s">
        <v>84</v>
      </c>
      <c r="K908" t="str">
        <f>VLOOKUP(tblSalaries[[#This Row],[Where do you work]],tblCountries[[Actual]:[Mapping]],2,FALSE)</f>
        <v>Australia</v>
      </c>
      <c r="L908" t="s">
        <v>25</v>
      </c>
      <c r="M908">
        <v>7</v>
      </c>
      <c r="O908" s="10">
        <f>IF(ISERROR(FIND("1",tblSalaries[[#This Row],[How many hours of a day you work on Excel]])),"",1)</f>
        <v>1</v>
      </c>
      <c r="P908" s="11">
        <f>IF(ISERROR(FIND("2",tblSalaries[[#This Row],[How many hours of a day you work on Excel]])),"",2)</f>
        <v>2</v>
      </c>
      <c r="Q908" s="10" t="str">
        <f>IF(ISERROR(FIND("3",tblSalaries[[#This Row],[How many hours of a day you work on Excel]])),"",3)</f>
        <v/>
      </c>
      <c r="R908" s="10" t="str">
        <f>IF(ISERROR(FIND("4",tblSalaries[[#This Row],[How many hours of a day you work on Excel]])),"",4)</f>
        <v/>
      </c>
      <c r="S908" s="10" t="str">
        <f>IF(ISERROR(FIND("5",tblSalaries[[#This Row],[How many hours of a day you work on Excel]])),"",5)</f>
        <v/>
      </c>
      <c r="T908" s="10" t="str">
        <f>IF(ISERROR(FIND("6",tblSalaries[[#This Row],[How many hours of a day you work on Excel]])),"",6)</f>
        <v/>
      </c>
      <c r="U908" s="11" t="str">
        <f>IF(ISERROR(FIND("7",tblSalaries[[#This Row],[How many hours of a day you work on Excel]])),"",7)</f>
        <v/>
      </c>
      <c r="V908" s="11" t="str">
        <f>IF(ISERROR(FIND("8",tblSalaries[[#This Row],[How many hours of a day you work on Excel]])),"",8)</f>
        <v/>
      </c>
      <c r="W908" s="11">
        <f>IF(MAX(tblSalaries[[#This Row],[1 hour]:[8 hours]])=0,#N/A,MAX(tblSalaries[[#This Row],[1 hour]:[8 hours]]))</f>
        <v>2</v>
      </c>
      <c r="X908" s="11">
        <f>IF(ISERROR(tblSalaries[[#This Row],[max h]]),1,tblSalaries[[#This Row],[Salary in USD]]/tblSalaries[[#This Row],[max h]]/260)</f>
        <v>186.32964876586615</v>
      </c>
      <c r="Y908" s="11" t="str">
        <f>IF(tblSalaries[[#This Row],[Years of Experience]]="",0,"0")</f>
        <v>0</v>
      </c>
      <c r="Z908"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908" s="11">
        <f>IF(tblSalaries[[#This Row],[Salary in USD]]&lt;1000,1,0)</f>
        <v>0</v>
      </c>
      <c r="AB908" s="11">
        <f>IF(AND(tblSalaries[[#This Row],[Salary in USD]]&gt;1000,tblSalaries[[#This Row],[Salary in USD]]&lt;2000),1,0)</f>
        <v>0</v>
      </c>
    </row>
    <row r="909" spans="2:28" ht="15" customHeight="1">
      <c r="B909" t="s">
        <v>2912</v>
      </c>
      <c r="C909" s="1">
        <v>41056.863344907404</v>
      </c>
      <c r="D909" s="4" t="s">
        <v>785</v>
      </c>
      <c r="E909">
        <v>144000</v>
      </c>
      <c r="F909" t="s">
        <v>40</v>
      </c>
      <c r="G909">
        <f>tblSalaries[[#This Row],[clean Salary (in local currency)]]*VLOOKUP(tblSalaries[[#This Row],[Currency]],tblXrate[],2,FALSE)</f>
        <v>2564.3400029917298</v>
      </c>
      <c r="H909" t="s">
        <v>1061</v>
      </c>
      <c r="I909" t="s">
        <v>488</v>
      </c>
      <c r="J909" t="s">
        <v>8</v>
      </c>
      <c r="K909" t="str">
        <f>VLOOKUP(tblSalaries[[#This Row],[Where do you work]],tblCountries[[Actual]:[Mapping]],2,FALSE)</f>
        <v>India</v>
      </c>
      <c r="L909" t="s">
        <v>9</v>
      </c>
      <c r="M909">
        <v>4</v>
      </c>
      <c r="O909" s="10" t="str">
        <f>IF(ISERROR(FIND("1",tblSalaries[[#This Row],[How many hours of a day you work on Excel]])),"",1)</f>
        <v/>
      </c>
      <c r="P909" s="11" t="str">
        <f>IF(ISERROR(FIND("2",tblSalaries[[#This Row],[How many hours of a day you work on Excel]])),"",2)</f>
        <v/>
      </c>
      <c r="Q909" s="10" t="str">
        <f>IF(ISERROR(FIND("3",tblSalaries[[#This Row],[How many hours of a day you work on Excel]])),"",3)</f>
        <v/>
      </c>
      <c r="R909" s="10">
        <f>IF(ISERROR(FIND("4",tblSalaries[[#This Row],[How many hours of a day you work on Excel]])),"",4)</f>
        <v>4</v>
      </c>
      <c r="S909" s="10" t="str">
        <f>IF(ISERROR(FIND("5",tblSalaries[[#This Row],[How many hours of a day you work on Excel]])),"",5)</f>
        <v/>
      </c>
      <c r="T909" s="10">
        <f>IF(ISERROR(FIND("6",tblSalaries[[#This Row],[How many hours of a day you work on Excel]])),"",6)</f>
        <v>6</v>
      </c>
      <c r="U909" s="11" t="str">
        <f>IF(ISERROR(FIND("7",tblSalaries[[#This Row],[How many hours of a day you work on Excel]])),"",7)</f>
        <v/>
      </c>
      <c r="V909" s="11" t="str">
        <f>IF(ISERROR(FIND("8",tblSalaries[[#This Row],[How many hours of a day you work on Excel]])),"",8)</f>
        <v/>
      </c>
      <c r="W909" s="11">
        <f>IF(MAX(tblSalaries[[#This Row],[1 hour]:[8 hours]])=0,#N/A,MAX(tblSalaries[[#This Row],[1 hour]:[8 hours]]))</f>
        <v>6</v>
      </c>
      <c r="X909" s="11">
        <f>IF(ISERROR(tblSalaries[[#This Row],[max h]]),1,tblSalaries[[#This Row],[Salary in USD]]/tblSalaries[[#This Row],[max h]]/260)</f>
        <v>1.6438076942254678</v>
      </c>
      <c r="Y909" s="11" t="str">
        <f>IF(tblSalaries[[#This Row],[Years of Experience]]="",0,"0")</f>
        <v>0</v>
      </c>
      <c r="Z909"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909" s="11">
        <f>IF(tblSalaries[[#This Row],[Salary in USD]]&lt;1000,1,0)</f>
        <v>0</v>
      </c>
      <c r="AB909" s="11">
        <f>IF(AND(tblSalaries[[#This Row],[Salary in USD]]&gt;1000,tblSalaries[[#This Row],[Salary in USD]]&lt;2000),1,0)</f>
        <v>0</v>
      </c>
    </row>
    <row r="910" spans="2:28" ht="15" customHeight="1">
      <c r="B910" t="s">
        <v>2913</v>
      </c>
      <c r="C910" s="1">
        <v>41056.869386574072</v>
      </c>
      <c r="D910" s="4">
        <v>180000</v>
      </c>
      <c r="E910">
        <v>180000</v>
      </c>
      <c r="F910" t="s">
        <v>40</v>
      </c>
      <c r="G910">
        <f>tblSalaries[[#This Row],[clean Salary (in local currency)]]*VLOOKUP(tblSalaries[[#This Row],[Currency]],tblXrate[],2,FALSE)</f>
        <v>3205.4250037396623</v>
      </c>
      <c r="H910" t="s">
        <v>1062</v>
      </c>
      <c r="I910" t="s">
        <v>3999</v>
      </c>
      <c r="J910" t="s">
        <v>8</v>
      </c>
      <c r="K910" t="str">
        <f>VLOOKUP(tblSalaries[[#This Row],[Where do you work]],tblCountries[[Actual]:[Mapping]],2,FALSE)</f>
        <v>India</v>
      </c>
      <c r="L910" t="s">
        <v>13</v>
      </c>
      <c r="M910">
        <v>8</v>
      </c>
      <c r="O910" s="10" t="str">
        <f>IF(ISERROR(FIND("1",tblSalaries[[#This Row],[How many hours of a day you work on Excel]])),"",1)</f>
        <v/>
      </c>
      <c r="P910" s="11" t="str">
        <f>IF(ISERROR(FIND("2",tblSalaries[[#This Row],[How many hours of a day you work on Excel]])),"",2)</f>
        <v/>
      </c>
      <c r="Q910" s="10" t="str">
        <f>IF(ISERROR(FIND("3",tblSalaries[[#This Row],[How many hours of a day you work on Excel]])),"",3)</f>
        <v/>
      </c>
      <c r="R910" s="10" t="str">
        <f>IF(ISERROR(FIND("4",tblSalaries[[#This Row],[How many hours of a day you work on Excel]])),"",4)</f>
        <v/>
      </c>
      <c r="S910" s="10" t="str">
        <f>IF(ISERROR(FIND("5",tblSalaries[[#This Row],[How many hours of a day you work on Excel]])),"",5)</f>
        <v/>
      </c>
      <c r="T910" s="10" t="str">
        <f>IF(ISERROR(FIND("6",tblSalaries[[#This Row],[How many hours of a day you work on Excel]])),"",6)</f>
        <v/>
      </c>
      <c r="U910" s="11" t="str">
        <f>IF(ISERROR(FIND("7",tblSalaries[[#This Row],[How many hours of a day you work on Excel]])),"",7)</f>
        <v/>
      </c>
      <c r="V910" s="11">
        <f>IF(ISERROR(FIND("8",tblSalaries[[#This Row],[How many hours of a day you work on Excel]])),"",8)</f>
        <v>8</v>
      </c>
      <c r="W910" s="11">
        <f>IF(MAX(tblSalaries[[#This Row],[1 hour]:[8 hours]])=0,#N/A,MAX(tblSalaries[[#This Row],[1 hour]:[8 hours]]))</f>
        <v>8</v>
      </c>
      <c r="X910" s="11">
        <f>IF(ISERROR(tblSalaries[[#This Row],[max h]]),1,tblSalaries[[#This Row],[Salary in USD]]/tblSalaries[[#This Row],[max h]]/260)</f>
        <v>1.5410697133363762</v>
      </c>
      <c r="Y910" s="11" t="str">
        <f>IF(tblSalaries[[#This Row],[Years of Experience]]="",0,"0")</f>
        <v>0</v>
      </c>
      <c r="Z910"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910" s="11">
        <f>IF(tblSalaries[[#This Row],[Salary in USD]]&lt;1000,1,0)</f>
        <v>0</v>
      </c>
      <c r="AB910" s="11">
        <f>IF(AND(tblSalaries[[#This Row],[Salary in USD]]&gt;1000,tblSalaries[[#This Row],[Salary in USD]]&lt;2000),1,0)</f>
        <v>0</v>
      </c>
    </row>
    <row r="911" spans="2:28" ht="15" customHeight="1">
      <c r="B911" t="s">
        <v>2914</v>
      </c>
      <c r="C911" s="1">
        <v>41056.877858796295</v>
      </c>
      <c r="D911" s="4">
        <v>600000</v>
      </c>
      <c r="E911">
        <v>600000</v>
      </c>
      <c r="F911" t="s">
        <v>40</v>
      </c>
      <c r="G911">
        <f>tblSalaries[[#This Row],[clean Salary (in local currency)]]*VLOOKUP(tblSalaries[[#This Row],[Currency]],tblXrate[],2,FALSE)</f>
        <v>10684.750012465542</v>
      </c>
      <c r="H911" t="s">
        <v>108</v>
      </c>
      <c r="I911" t="s">
        <v>20</v>
      </c>
      <c r="J911" t="s">
        <v>8</v>
      </c>
      <c r="K911" t="str">
        <f>VLOOKUP(tblSalaries[[#This Row],[Where do you work]],tblCountries[[Actual]:[Mapping]],2,FALSE)</f>
        <v>India</v>
      </c>
      <c r="L911" t="s">
        <v>13</v>
      </c>
      <c r="M911">
        <v>8</v>
      </c>
      <c r="O911" s="10" t="str">
        <f>IF(ISERROR(FIND("1",tblSalaries[[#This Row],[How many hours of a day you work on Excel]])),"",1)</f>
        <v/>
      </c>
      <c r="P911" s="11" t="str">
        <f>IF(ISERROR(FIND("2",tblSalaries[[#This Row],[How many hours of a day you work on Excel]])),"",2)</f>
        <v/>
      </c>
      <c r="Q911" s="10" t="str">
        <f>IF(ISERROR(FIND("3",tblSalaries[[#This Row],[How many hours of a day you work on Excel]])),"",3)</f>
        <v/>
      </c>
      <c r="R911" s="10" t="str">
        <f>IF(ISERROR(FIND("4",tblSalaries[[#This Row],[How many hours of a day you work on Excel]])),"",4)</f>
        <v/>
      </c>
      <c r="S911" s="10" t="str">
        <f>IF(ISERROR(FIND("5",tblSalaries[[#This Row],[How many hours of a day you work on Excel]])),"",5)</f>
        <v/>
      </c>
      <c r="T911" s="10" t="str">
        <f>IF(ISERROR(FIND("6",tblSalaries[[#This Row],[How many hours of a day you work on Excel]])),"",6)</f>
        <v/>
      </c>
      <c r="U911" s="11" t="str">
        <f>IF(ISERROR(FIND("7",tblSalaries[[#This Row],[How many hours of a day you work on Excel]])),"",7)</f>
        <v/>
      </c>
      <c r="V911" s="11">
        <f>IF(ISERROR(FIND("8",tblSalaries[[#This Row],[How many hours of a day you work on Excel]])),"",8)</f>
        <v>8</v>
      </c>
      <c r="W911" s="11">
        <f>IF(MAX(tblSalaries[[#This Row],[1 hour]:[8 hours]])=0,#N/A,MAX(tblSalaries[[#This Row],[1 hour]:[8 hours]]))</f>
        <v>8</v>
      </c>
      <c r="X911" s="11">
        <f>IF(ISERROR(tblSalaries[[#This Row],[max h]]),1,tblSalaries[[#This Row],[Salary in USD]]/tblSalaries[[#This Row],[max h]]/260)</f>
        <v>5.1368990444545872</v>
      </c>
      <c r="Y911" s="11" t="str">
        <f>IF(tblSalaries[[#This Row],[Years of Experience]]="",0,"0")</f>
        <v>0</v>
      </c>
      <c r="Z911"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911" s="11">
        <f>IF(tblSalaries[[#This Row],[Salary in USD]]&lt;1000,1,0)</f>
        <v>0</v>
      </c>
      <c r="AB911" s="11">
        <f>IF(AND(tblSalaries[[#This Row],[Salary in USD]]&gt;1000,tblSalaries[[#This Row],[Salary in USD]]&lt;2000),1,0)</f>
        <v>0</v>
      </c>
    </row>
    <row r="912" spans="2:28" ht="15" customHeight="1">
      <c r="B912" t="s">
        <v>2915</v>
      </c>
      <c r="C912" s="1">
        <v>41056.890057870369</v>
      </c>
      <c r="D912" s="4">
        <v>150000</v>
      </c>
      <c r="E912">
        <v>150000</v>
      </c>
      <c r="F912" t="s">
        <v>6</v>
      </c>
      <c r="G912">
        <f>tblSalaries[[#This Row],[clean Salary (in local currency)]]*VLOOKUP(tblSalaries[[#This Row],[Currency]],tblXrate[],2,FALSE)</f>
        <v>150000</v>
      </c>
      <c r="H912" t="s">
        <v>488</v>
      </c>
      <c r="I912" t="s">
        <v>488</v>
      </c>
      <c r="J912" t="s">
        <v>15</v>
      </c>
      <c r="K912" t="str">
        <f>VLOOKUP(tblSalaries[[#This Row],[Where do you work]],tblCountries[[Actual]:[Mapping]],2,FALSE)</f>
        <v>USA</v>
      </c>
      <c r="L912" t="s">
        <v>9</v>
      </c>
      <c r="M912">
        <v>25</v>
      </c>
      <c r="O912" s="10" t="str">
        <f>IF(ISERROR(FIND("1",tblSalaries[[#This Row],[How many hours of a day you work on Excel]])),"",1)</f>
        <v/>
      </c>
      <c r="P912" s="11" t="str">
        <f>IF(ISERROR(FIND("2",tblSalaries[[#This Row],[How many hours of a day you work on Excel]])),"",2)</f>
        <v/>
      </c>
      <c r="Q912" s="10" t="str">
        <f>IF(ISERROR(FIND("3",tblSalaries[[#This Row],[How many hours of a day you work on Excel]])),"",3)</f>
        <v/>
      </c>
      <c r="R912" s="10">
        <f>IF(ISERROR(FIND("4",tblSalaries[[#This Row],[How many hours of a day you work on Excel]])),"",4)</f>
        <v>4</v>
      </c>
      <c r="S912" s="10" t="str">
        <f>IF(ISERROR(FIND("5",tblSalaries[[#This Row],[How many hours of a day you work on Excel]])),"",5)</f>
        <v/>
      </c>
      <c r="T912" s="10">
        <f>IF(ISERROR(FIND("6",tblSalaries[[#This Row],[How many hours of a day you work on Excel]])),"",6)</f>
        <v>6</v>
      </c>
      <c r="U912" s="11" t="str">
        <f>IF(ISERROR(FIND("7",tblSalaries[[#This Row],[How many hours of a day you work on Excel]])),"",7)</f>
        <v/>
      </c>
      <c r="V912" s="11" t="str">
        <f>IF(ISERROR(FIND("8",tblSalaries[[#This Row],[How many hours of a day you work on Excel]])),"",8)</f>
        <v/>
      </c>
      <c r="W912" s="11">
        <f>IF(MAX(tblSalaries[[#This Row],[1 hour]:[8 hours]])=0,#N/A,MAX(tblSalaries[[#This Row],[1 hour]:[8 hours]]))</f>
        <v>6</v>
      </c>
      <c r="X912" s="11">
        <f>IF(ISERROR(tblSalaries[[#This Row],[max h]]),1,tblSalaries[[#This Row],[Salary in USD]]/tblSalaries[[#This Row],[max h]]/260)</f>
        <v>96.15384615384616</v>
      </c>
      <c r="Y912" s="11" t="str">
        <f>IF(tblSalaries[[#This Row],[Years of Experience]]="",0,"0")</f>
        <v>0</v>
      </c>
      <c r="Z912"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912" s="11">
        <f>IF(tblSalaries[[#This Row],[Salary in USD]]&lt;1000,1,0)</f>
        <v>0</v>
      </c>
      <c r="AB912" s="11">
        <f>IF(AND(tblSalaries[[#This Row],[Salary in USD]]&gt;1000,tblSalaries[[#This Row],[Salary in USD]]&lt;2000),1,0)</f>
        <v>0</v>
      </c>
    </row>
    <row r="913" spans="2:28" ht="15" customHeight="1">
      <c r="B913" t="s">
        <v>2916</v>
      </c>
      <c r="C913" s="1">
        <v>41056.892152777778</v>
      </c>
      <c r="D913" s="4" t="s">
        <v>1063</v>
      </c>
      <c r="E913">
        <v>700000</v>
      </c>
      <c r="F913" t="s">
        <v>40</v>
      </c>
      <c r="G913">
        <f>tblSalaries[[#This Row],[clean Salary (in local currency)]]*VLOOKUP(tblSalaries[[#This Row],[Currency]],tblXrate[],2,FALSE)</f>
        <v>12465.541681209797</v>
      </c>
      <c r="H913" t="s">
        <v>1064</v>
      </c>
      <c r="I913" t="s">
        <v>52</v>
      </c>
      <c r="J913" t="s">
        <v>8</v>
      </c>
      <c r="K913" t="str">
        <f>VLOOKUP(tblSalaries[[#This Row],[Where do you work]],tblCountries[[Actual]:[Mapping]],2,FALSE)</f>
        <v>India</v>
      </c>
      <c r="L913" t="s">
        <v>9</v>
      </c>
      <c r="M913">
        <v>3</v>
      </c>
      <c r="O913" s="10" t="str">
        <f>IF(ISERROR(FIND("1",tblSalaries[[#This Row],[How many hours of a day you work on Excel]])),"",1)</f>
        <v/>
      </c>
      <c r="P913" s="11" t="str">
        <f>IF(ISERROR(FIND("2",tblSalaries[[#This Row],[How many hours of a day you work on Excel]])),"",2)</f>
        <v/>
      </c>
      <c r="Q913" s="10" t="str">
        <f>IF(ISERROR(FIND("3",tblSalaries[[#This Row],[How many hours of a day you work on Excel]])),"",3)</f>
        <v/>
      </c>
      <c r="R913" s="10">
        <f>IF(ISERROR(FIND("4",tblSalaries[[#This Row],[How many hours of a day you work on Excel]])),"",4)</f>
        <v>4</v>
      </c>
      <c r="S913" s="10" t="str">
        <f>IF(ISERROR(FIND("5",tblSalaries[[#This Row],[How many hours of a day you work on Excel]])),"",5)</f>
        <v/>
      </c>
      <c r="T913" s="10">
        <f>IF(ISERROR(FIND("6",tblSalaries[[#This Row],[How many hours of a day you work on Excel]])),"",6)</f>
        <v>6</v>
      </c>
      <c r="U913" s="11" t="str">
        <f>IF(ISERROR(FIND("7",tblSalaries[[#This Row],[How many hours of a day you work on Excel]])),"",7)</f>
        <v/>
      </c>
      <c r="V913" s="11" t="str">
        <f>IF(ISERROR(FIND("8",tblSalaries[[#This Row],[How many hours of a day you work on Excel]])),"",8)</f>
        <v/>
      </c>
      <c r="W913" s="11">
        <f>IF(MAX(tblSalaries[[#This Row],[1 hour]:[8 hours]])=0,#N/A,MAX(tblSalaries[[#This Row],[1 hour]:[8 hours]]))</f>
        <v>6</v>
      </c>
      <c r="X913" s="11">
        <f>IF(ISERROR(tblSalaries[[#This Row],[max h]]),1,tblSalaries[[#This Row],[Salary in USD]]/tblSalaries[[#This Row],[max h]]/260)</f>
        <v>7.990731846929358</v>
      </c>
      <c r="Y913" s="11" t="str">
        <f>IF(tblSalaries[[#This Row],[Years of Experience]]="",0,"0")</f>
        <v>0</v>
      </c>
      <c r="Z913"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1..3</v>
      </c>
      <c r="AA913" s="11">
        <f>IF(tblSalaries[[#This Row],[Salary in USD]]&lt;1000,1,0)</f>
        <v>0</v>
      </c>
      <c r="AB913" s="11">
        <f>IF(AND(tblSalaries[[#This Row],[Salary in USD]]&gt;1000,tblSalaries[[#This Row],[Salary in USD]]&lt;2000),1,0)</f>
        <v>0</v>
      </c>
    </row>
    <row r="914" spans="2:28" ht="15" customHeight="1">
      <c r="B914" t="s">
        <v>2917</v>
      </c>
      <c r="C914" s="1">
        <v>41056.906006944446</v>
      </c>
      <c r="D914" s="4" t="s">
        <v>606</v>
      </c>
      <c r="E914">
        <v>15000</v>
      </c>
      <c r="F914" t="s">
        <v>22</v>
      </c>
      <c r="G914">
        <f>tblSalaries[[#This Row],[clean Salary (in local currency)]]*VLOOKUP(tblSalaries[[#This Row],[Currency]],tblXrate[],2,FALSE)</f>
        <v>19055.991584874118</v>
      </c>
      <c r="H914" t="s">
        <v>1065</v>
      </c>
      <c r="I914" t="s">
        <v>20</v>
      </c>
      <c r="J914" t="s">
        <v>1066</v>
      </c>
      <c r="K914" t="str">
        <f>VLOOKUP(tblSalaries[[#This Row],[Where do you work]],tblCountries[[Actual]:[Mapping]],2,FALSE)</f>
        <v>Slovenia</v>
      </c>
      <c r="L914" t="s">
        <v>9</v>
      </c>
      <c r="M914">
        <v>4</v>
      </c>
      <c r="O914" s="10" t="str">
        <f>IF(ISERROR(FIND("1",tblSalaries[[#This Row],[How many hours of a day you work on Excel]])),"",1)</f>
        <v/>
      </c>
      <c r="P914" s="11" t="str">
        <f>IF(ISERROR(FIND("2",tblSalaries[[#This Row],[How many hours of a day you work on Excel]])),"",2)</f>
        <v/>
      </c>
      <c r="Q914" s="10" t="str">
        <f>IF(ISERROR(FIND("3",tblSalaries[[#This Row],[How many hours of a day you work on Excel]])),"",3)</f>
        <v/>
      </c>
      <c r="R914" s="10">
        <f>IF(ISERROR(FIND("4",tblSalaries[[#This Row],[How many hours of a day you work on Excel]])),"",4)</f>
        <v>4</v>
      </c>
      <c r="S914" s="10" t="str">
        <f>IF(ISERROR(FIND("5",tblSalaries[[#This Row],[How many hours of a day you work on Excel]])),"",5)</f>
        <v/>
      </c>
      <c r="T914" s="10">
        <f>IF(ISERROR(FIND("6",tblSalaries[[#This Row],[How many hours of a day you work on Excel]])),"",6)</f>
        <v>6</v>
      </c>
      <c r="U914" s="11" t="str">
        <f>IF(ISERROR(FIND("7",tblSalaries[[#This Row],[How many hours of a day you work on Excel]])),"",7)</f>
        <v/>
      </c>
      <c r="V914" s="11" t="str">
        <f>IF(ISERROR(FIND("8",tblSalaries[[#This Row],[How many hours of a day you work on Excel]])),"",8)</f>
        <v/>
      </c>
      <c r="W914" s="11">
        <f>IF(MAX(tblSalaries[[#This Row],[1 hour]:[8 hours]])=0,#N/A,MAX(tblSalaries[[#This Row],[1 hour]:[8 hours]]))</f>
        <v>6</v>
      </c>
      <c r="X914" s="11">
        <f>IF(ISERROR(tblSalaries[[#This Row],[max h]]),1,tblSalaries[[#This Row],[Salary in USD]]/tblSalaries[[#This Row],[max h]]/260)</f>
        <v>12.215379221073153</v>
      </c>
      <c r="Y914" s="11" t="str">
        <f>IF(tblSalaries[[#This Row],[Years of Experience]]="",0,"0")</f>
        <v>0</v>
      </c>
      <c r="Z914"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914" s="11">
        <f>IF(tblSalaries[[#This Row],[Salary in USD]]&lt;1000,1,0)</f>
        <v>0</v>
      </c>
      <c r="AB914" s="11">
        <f>IF(AND(tblSalaries[[#This Row],[Salary in USD]]&gt;1000,tblSalaries[[#This Row],[Salary in USD]]&lt;2000),1,0)</f>
        <v>0</v>
      </c>
    </row>
    <row r="915" spans="2:28" ht="15" customHeight="1">
      <c r="B915" t="s">
        <v>2918</v>
      </c>
      <c r="C915" s="1">
        <v>41056.90966435185</v>
      </c>
      <c r="D915" s="4">
        <v>105000</v>
      </c>
      <c r="E915">
        <v>105000</v>
      </c>
      <c r="F915" t="s">
        <v>6</v>
      </c>
      <c r="G915">
        <f>tblSalaries[[#This Row],[clean Salary (in local currency)]]*VLOOKUP(tblSalaries[[#This Row],[Currency]],tblXrate[],2,FALSE)</f>
        <v>105000</v>
      </c>
      <c r="H915" t="s">
        <v>42</v>
      </c>
      <c r="I915" t="s">
        <v>20</v>
      </c>
      <c r="J915" t="s">
        <v>15</v>
      </c>
      <c r="K915" t="str">
        <f>VLOOKUP(tblSalaries[[#This Row],[Where do you work]],tblCountries[[Actual]:[Mapping]],2,FALSE)</f>
        <v>USA</v>
      </c>
      <c r="L915" t="s">
        <v>9</v>
      </c>
      <c r="M915">
        <v>20</v>
      </c>
      <c r="O915" s="10" t="str">
        <f>IF(ISERROR(FIND("1",tblSalaries[[#This Row],[How many hours of a day you work on Excel]])),"",1)</f>
        <v/>
      </c>
      <c r="P915" s="11" t="str">
        <f>IF(ISERROR(FIND("2",tblSalaries[[#This Row],[How many hours of a day you work on Excel]])),"",2)</f>
        <v/>
      </c>
      <c r="Q915" s="10" t="str">
        <f>IF(ISERROR(FIND("3",tblSalaries[[#This Row],[How many hours of a day you work on Excel]])),"",3)</f>
        <v/>
      </c>
      <c r="R915" s="10">
        <f>IF(ISERROR(FIND("4",tblSalaries[[#This Row],[How many hours of a day you work on Excel]])),"",4)</f>
        <v>4</v>
      </c>
      <c r="S915" s="10" t="str">
        <f>IF(ISERROR(FIND("5",tblSalaries[[#This Row],[How many hours of a day you work on Excel]])),"",5)</f>
        <v/>
      </c>
      <c r="T915" s="10">
        <f>IF(ISERROR(FIND("6",tblSalaries[[#This Row],[How many hours of a day you work on Excel]])),"",6)</f>
        <v>6</v>
      </c>
      <c r="U915" s="11" t="str">
        <f>IF(ISERROR(FIND("7",tblSalaries[[#This Row],[How many hours of a day you work on Excel]])),"",7)</f>
        <v/>
      </c>
      <c r="V915" s="11" t="str">
        <f>IF(ISERROR(FIND("8",tblSalaries[[#This Row],[How many hours of a day you work on Excel]])),"",8)</f>
        <v/>
      </c>
      <c r="W915" s="11">
        <f>IF(MAX(tblSalaries[[#This Row],[1 hour]:[8 hours]])=0,#N/A,MAX(tblSalaries[[#This Row],[1 hour]:[8 hours]]))</f>
        <v>6</v>
      </c>
      <c r="X915" s="11">
        <f>IF(ISERROR(tblSalaries[[#This Row],[max h]]),1,tblSalaries[[#This Row],[Salary in USD]]/tblSalaries[[#This Row],[max h]]/260)</f>
        <v>67.307692307692307</v>
      </c>
      <c r="Y915" s="11" t="str">
        <f>IF(tblSalaries[[#This Row],[Years of Experience]]="",0,"0")</f>
        <v>0</v>
      </c>
      <c r="Z915"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915" s="11">
        <f>IF(tblSalaries[[#This Row],[Salary in USD]]&lt;1000,1,0)</f>
        <v>0</v>
      </c>
      <c r="AB915" s="11">
        <f>IF(AND(tblSalaries[[#This Row],[Salary in USD]]&gt;1000,tblSalaries[[#This Row],[Salary in USD]]&lt;2000),1,0)</f>
        <v>0</v>
      </c>
    </row>
    <row r="916" spans="2:28" ht="15" customHeight="1">
      <c r="B916" t="s">
        <v>2919</v>
      </c>
      <c r="C916" s="1">
        <v>41056.920312499999</v>
      </c>
      <c r="D916" s="4">
        <v>24000</v>
      </c>
      <c r="E916">
        <v>24000</v>
      </c>
      <c r="F916" t="s">
        <v>6</v>
      </c>
      <c r="G916">
        <f>tblSalaries[[#This Row],[clean Salary (in local currency)]]*VLOOKUP(tblSalaries[[#This Row],[Currency]],tblXrate[],2,FALSE)</f>
        <v>24000</v>
      </c>
      <c r="H916" t="s">
        <v>42</v>
      </c>
      <c r="I916" t="s">
        <v>20</v>
      </c>
      <c r="J916" t="s">
        <v>8</v>
      </c>
      <c r="K916" t="str">
        <f>VLOOKUP(tblSalaries[[#This Row],[Where do you work]],tblCountries[[Actual]:[Mapping]],2,FALSE)</f>
        <v>India</v>
      </c>
      <c r="L916" t="s">
        <v>9</v>
      </c>
      <c r="M916">
        <v>3</v>
      </c>
      <c r="O916" s="10" t="str">
        <f>IF(ISERROR(FIND("1",tblSalaries[[#This Row],[How many hours of a day you work on Excel]])),"",1)</f>
        <v/>
      </c>
      <c r="P916" s="11" t="str">
        <f>IF(ISERROR(FIND("2",tblSalaries[[#This Row],[How many hours of a day you work on Excel]])),"",2)</f>
        <v/>
      </c>
      <c r="Q916" s="10" t="str">
        <f>IF(ISERROR(FIND("3",tblSalaries[[#This Row],[How many hours of a day you work on Excel]])),"",3)</f>
        <v/>
      </c>
      <c r="R916" s="10">
        <f>IF(ISERROR(FIND("4",tblSalaries[[#This Row],[How many hours of a day you work on Excel]])),"",4)</f>
        <v>4</v>
      </c>
      <c r="S916" s="10" t="str">
        <f>IF(ISERROR(FIND("5",tblSalaries[[#This Row],[How many hours of a day you work on Excel]])),"",5)</f>
        <v/>
      </c>
      <c r="T916" s="10">
        <f>IF(ISERROR(FIND("6",tblSalaries[[#This Row],[How many hours of a day you work on Excel]])),"",6)</f>
        <v>6</v>
      </c>
      <c r="U916" s="11" t="str">
        <f>IF(ISERROR(FIND("7",tblSalaries[[#This Row],[How many hours of a day you work on Excel]])),"",7)</f>
        <v/>
      </c>
      <c r="V916" s="11" t="str">
        <f>IF(ISERROR(FIND("8",tblSalaries[[#This Row],[How many hours of a day you work on Excel]])),"",8)</f>
        <v/>
      </c>
      <c r="W916" s="11">
        <f>IF(MAX(tblSalaries[[#This Row],[1 hour]:[8 hours]])=0,#N/A,MAX(tblSalaries[[#This Row],[1 hour]:[8 hours]]))</f>
        <v>6</v>
      </c>
      <c r="X916" s="11">
        <f>IF(ISERROR(tblSalaries[[#This Row],[max h]]),1,tblSalaries[[#This Row],[Salary in USD]]/tblSalaries[[#This Row],[max h]]/260)</f>
        <v>15.384615384615385</v>
      </c>
      <c r="Y916" s="11" t="str">
        <f>IF(tblSalaries[[#This Row],[Years of Experience]]="",0,"0")</f>
        <v>0</v>
      </c>
      <c r="Z916"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1..3</v>
      </c>
      <c r="AA916" s="11">
        <f>IF(tblSalaries[[#This Row],[Salary in USD]]&lt;1000,1,0)</f>
        <v>0</v>
      </c>
      <c r="AB916" s="11">
        <f>IF(AND(tblSalaries[[#This Row],[Salary in USD]]&gt;1000,tblSalaries[[#This Row],[Salary in USD]]&lt;2000),1,0)</f>
        <v>0</v>
      </c>
    </row>
    <row r="917" spans="2:28" ht="15" customHeight="1">
      <c r="B917" t="s">
        <v>2920</v>
      </c>
      <c r="C917" s="1">
        <v>41056.931956018518</v>
      </c>
      <c r="D917" s="4" t="s">
        <v>1067</v>
      </c>
      <c r="E917">
        <v>50000</v>
      </c>
      <c r="F917" t="s">
        <v>69</v>
      </c>
      <c r="G917">
        <f>tblSalaries[[#This Row],[clean Salary (in local currency)]]*VLOOKUP(tblSalaries[[#This Row],[Currency]],tblXrate[],2,FALSE)</f>
        <v>78808.913603364199</v>
      </c>
      <c r="H917" t="s">
        <v>1068</v>
      </c>
      <c r="I917" t="s">
        <v>20</v>
      </c>
      <c r="J917" t="s">
        <v>71</v>
      </c>
      <c r="K917" t="str">
        <f>VLOOKUP(tblSalaries[[#This Row],[Where do you work]],tblCountries[[Actual]:[Mapping]],2,FALSE)</f>
        <v>UK</v>
      </c>
      <c r="L917" t="s">
        <v>13</v>
      </c>
      <c r="M917">
        <v>10</v>
      </c>
      <c r="O917" s="10" t="str">
        <f>IF(ISERROR(FIND("1",tblSalaries[[#This Row],[How many hours of a day you work on Excel]])),"",1)</f>
        <v/>
      </c>
      <c r="P917" s="11" t="str">
        <f>IF(ISERROR(FIND("2",tblSalaries[[#This Row],[How many hours of a day you work on Excel]])),"",2)</f>
        <v/>
      </c>
      <c r="Q917" s="10" t="str">
        <f>IF(ISERROR(FIND("3",tblSalaries[[#This Row],[How many hours of a day you work on Excel]])),"",3)</f>
        <v/>
      </c>
      <c r="R917" s="10" t="str">
        <f>IF(ISERROR(FIND("4",tblSalaries[[#This Row],[How many hours of a day you work on Excel]])),"",4)</f>
        <v/>
      </c>
      <c r="S917" s="10" t="str">
        <f>IF(ISERROR(FIND("5",tblSalaries[[#This Row],[How many hours of a day you work on Excel]])),"",5)</f>
        <v/>
      </c>
      <c r="T917" s="10" t="str">
        <f>IF(ISERROR(FIND("6",tblSalaries[[#This Row],[How many hours of a day you work on Excel]])),"",6)</f>
        <v/>
      </c>
      <c r="U917" s="11" t="str">
        <f>IF(ISERROR(FIND("7",tblSalaries[[#This Row],[How many hours of a day you work on Excel]])),"",7)</f>
        <v/>
      </c>
      <c r="V917" s="11">
        <f>IF(ISERROR(FIND("8",tblSalaries[[#This Row],[How many hours of a day you work on Excel]])),"",8)</f>
        <v>8</v>
      </c>
      <c r="W917" s="11">
        <f>IF(MAX(tblSalaries[[#This Row],[1 hour]:[8 hours]])=0,#N/A,MAX(tblSalaries[[#This Row],[1 hour]:[8 hours]]))</f>
        <v>8</v>
      </c>
      <c r="X917" s="11">
        <f>IF(ISERROR(tblSalaries[[#This Row],[max h]]),1,tblSalaries[[#This Row],[Salary in USD]]/tblSalaries[[#This Row],[max h]]/260)</f>
        <v>37.888900770848174</v>
      </c>
      <c r="Y917" s="11" t="str">
        <f>IF(tblSalaries[[#This Row],[Years of Experience]]="",0,"0")</f>
        <v>0</v>
      </c>
      <c r="Z917"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917" s="11">
        <f>IF(tblSalaries[[#This Row],[Salary in USD]]&lt;1000,1,0)</f>
        <v>0</v>
      </c>
      <c r="AB917" s="11">
        <f>IF(AND(tblSalaries[[#This Row],[Salary in USD]]&gt;1000,tblSalaries[[#This Row],[Salary in USD]]&lt;2000),1,0)</f>
        <v>0</v>
      </c>
    </row>
    <row r="918" spans="2:28" ht="15" customHeight="1">
      <c r="B918" t="s">
        <v>2921</v>
      </c>
      <c r="C918" s="1">
        <v>41056.94122685185</v>
      </c>
      <c r="D918" s="4">
        <v>42000</v>
      </c>
      <c r="E918">
        <v>42000</v>
      </c>
      <c r="F918" t="s">
        <v>6</v>
      </c>
      <c r="G918">
        <f>tblSalaries[[#This Row],[clean Salary (in local currency)]]*VLOOKUP(tblSalaries[[#This Row],[Currency]],tblXrate[],2,FALSE)</f>
        <v>42000</v>
      </c>
      <c r="H918" t="s">
        <v>1069</v>
      </c>
      <c r="I918" t="s">
        <v>488</v>
      </c>
      <c r="J918" t="s">
        <v>133</v>
      </c>
      <c r="K918" t="str">
        <f>VLOOKUP(tblSalaries[[#This Row],[Where do you work]],tblCountries[[Actual]:[Mapping]],2,FALSE)</f>
        <v>Saudi Arabia</v>
      </c>
      <c r="L918" t="s">
        <v>13</v>
      </c>
      <c r="M918">
        <v>15</v>
      </c>
      <c r="O918" s="10" t="str">
        <f>IF(ISERROR(FIND("1",tblSalaries[[#This Row],[How many hours of a day you work on Excel]])),"",1)</f>
        <v/>
      </c>
      <c r="P918" s="11" t="str">
        <f>IF(ISERROR(FIND("2",tblSalaries[[#This Row],[How many hours of a day you work on Excel]])),"",2)</f>
        <v/>
      </c>
      <c r="Q918" s="10" t="str">
        <f>IF(ISERROR(FIND("3",tblSalaries[[#This Row],[How many hours of a day you work on Excel]])),"",3)</f>
        <v/>
      </c>
      <c r="R918" s="10" t="str">
        <f>IF(ISERROR(FIND("4",tblSalaries[[#This Row],[How many hours of a day you work on Excel]])),"",4)</f>
        <v/>
      </c>
      <c r="S918" s="10" t="str">
        <f>IF(ISERROR(FIND("5",tblSalaries[[#This Row],[How many hours of a day you work on Excel]])),"",5)</f>
        <v/>
      </c>
      <c r="T918" s="10" t="str">
        <f>IF(ISERROR(FIND("6",tblSalaries[[#This Row],[How many hours of a day you work on Excel]])),"",6)</f>
        <v/>
      </c>
      <c r="U918" s="11" t="str">
        <f>IF(ISERROR(FIND("7",tblSalaries[[#This Row],[How many hours of a day you work on Excel]])),"",7)</f>
        <v/>
      </c>
      <c r="V918" s="11">
        <f>IF(ISERROR(FIND("8",tblSalaries[[#This Row],[How many hours of a day you work on Excel]])),"",8)</f>
        <v>8</v>
      </c>
      <c r="W918" s="11">
        <f>IF(MAX(tblSalaries[[#This Row],[1 hour]:[8 hours]])=0,#N/A,MAX(tblSalaries[[#This Row],[1 hour]:[8 hours]]))</f>
        <v>8</v>
      </c>
      <c r="X918" s="11">
        <f>IF(ISERROR(tblSalaries[[#This Row],[max h]]),1,tblSalaries[[#This Row],[Salary in USD]]/tblSalaries[[#This Row],[max h]]/260)</f>
        <v>20.192307692307693</v>
      </c>
      <c r="Y918" s="11" t="str">
        <f>IF(tblSalaries[[#This Row],[Years of Experience]]="",0,"0")</f>
        <v>0</v>
      </c>
      <c r="Z918"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918" s="11">
        <f>IF(tblSalaries[[#This Row],[Salary in USD]]&lt;1000,1,0)</f>
        <v>0</v>
      </c>
      <c r="AB918" s="11">
        <f>IF(AND(tblSalaries[[#This Row],[Salary in USD]]&gt;1000,tblSalaries[[#This Row],[Salary in USD]]&lt;2000),1,0)</f>
        <v>0</v>
      </c>
    </row>
    <row r="919" spans="2:28" ht="15" customHeight="1">
      <c r="B919" t="s">
        <v>2922</v>
      </c>
      <c r="C919" s="1">
        <v>41056.944884259261</v>
      </c>
      <c r="D919" s="4" t="s">
        <v>1070</v>
      </c>
      <c r="E919">
        <v>19200</v>
      </c>
      <c r="F919" t="s">
        <v>3900</v>
      </c>
      <c r="G919">
        <f>tblSalaries[[#This Row],[clean Salary (in local currency)]]*VLOOKUP(tblSalaries[[#This Row],[Currency]],tblXrate[],2,FALSE)</f>
        <v>9490.1984044603923</v>
      </c>
      <c r="H919" t="s">
        <v>1071</v>
      </c>
      <c r="I919" t="s">
        <v>20</v>
      </c>
      <c r="J919" t="s">
        <v>143</v>
      </c>
      <c r="K919" t="str">
        <f>VLOOKUP(tblSalaries[[#This Row],[Where do you work]],tblCountries[[Actual]:[Mapping]],2,FALSE)</f>
        <v>Brazil</v>
      </c>
      <c r="L919" t="s">
        <v>13</v>
      </c>
      <c r="M919">
        <v>8</v>
      </c>
      <c r="O919" s="10" t="str">
        <f>IF(ISERROR(FIND("1",tblSalaries[[#This Row],[How many hours of a day you work on Excel]])),"",1)</f>
        <v/>
      </c>
      <c r="P919" s="11" t="str">
        <f>IF(ISERROR(FIND("2",tblSalaries[[#This Row],[How many hours of a day you work on Excel]])),"",2)</f>
        <v/>
      </c>
      <c r="Q919" s="10" t="str">
        <f>IF(ISERROR(FIND("3",tblSalaries[[#This Row],[How many hours of a day you work on Excel]])),"",3)</f>
        <v/>
      </c>
      <c r="R919" s="10" t="str">
        <f>IF(ISERROR(FIND("4",tblSalaries[[#This Row],[How many hours of a day you work on Excel]])),"",4)</f>
        <v/>
      </c>
      <c r="S919" s="10" t="str">
        <f>IF(ISERROR(FIND("5",tblSalaries[[#This Row],[How many hours of a day you work on Excel]])),"",5)</f>
        <v/>
      </c>
      <c r="T919" s="10" t="str">
        <f>IF(ISERROR(FIND("6",tblSalaries[[#This Row],[How many hours of a day you work on Excel]])),"",6)</f>
        <v/>
      </c>
      <c r="U919" s="11" t="str">
        <f>IF(ISERROR(FIND("7",tblSalaries[[#This Row],[How many hours of a day you work on Excel]])),"",7)</f>
        <v/>
      </c>
      <c r="V919" s="11">
        <f>IF(ISERROR(FIND("8",tblSalaries[[#This Row],[How many hours of a day you work on Excel]])),"",8)</f>
        <v>8</v>
      </c>
      <c r="W919" s="11">
        <f>IF(MAX(tblSalaries[[#This Row],[1 hour]:[8 hours]])=0,#N/A,MAX(tblSalaries[[#This Row],[1 hour]:[8 hours]]))</f>
        <v>8</v>
      </c>
      <c r="X919" s="11">
        <f>IF(ISERROR(tblSalaries[[#This Row],[max h]]),1,tblSalaries[[#This Row],[Salary in USD]]/tblSalaries[[#This Row],[max h]]/260)</f>
        <v>4.5625953867598037</v>
      </c>
      <c r="Y919" s="11" t="str">
        <f>IF(tblSalaries[[#This Row],[Years of Experience]]="",0,"0")</f>
        <v>0</v>
      </c>
      <c r="Z919"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919" s="11">
        <f>IF(tblSalaries[[#This Row],[Salary in USD]]&lt;1000,1,0)</f>
        <v>0</v>
      </c>
      <c r="AB919" s="11">
        <f>IF(AND(tblSalaries[[#This Row],[Salary in USD]]&gt;1000,tblSalaries[[#This Row],[Salary in USD]]&lt;2000),1,0)</f>
        <v>0</v>
      </c>
    </row>
    <row r="920" spans="2:28" ht="15" customHeight="1">
      <c r="B920" t="s">
        <v>2923</v>
      </c>
      <c r="C920" s="1">
        <v>41056.957395833335</v>
      </c>
      <c r="D920" s="4">
        <v>60000</v>
      </c>
      <c r="E920">
        <v>60000</v>
      </c>
      <c r="F920" t="s">
        <v>6</v>
      </c>
      <c r="G920">
        <f>tblSalaries[[#This Row],[clean Salary (in local currency)]]*VLOOKUP(tblSalaries[[#This Row],[Currency]],tblXrate[],2,FALSE)</f>
        <v>60000</v>
      </c>
      <c r="H920" t="s">
        <v>356</v>
      </c>
      <c r="I920" t="s">
        <v>356</v>
      </c>
      <c r="J920" t="s">
        <v>171</v>
      </c>
      <c r="K920" t="str">
        <f>VLOOKUP(tblSalaries[[#This Row],[Where do you work]],tblCountries[[Actual]:[Mapping]],2,FALSE)</f>
        <v>Singapore</v>
      </c>
      <c r="L920" t="s">
        <v>9</v>
      </c>
      <c r="M920">
        <v>5</v>
      </c>
      <c r="O920" s="10" t="str">
        <f>IF(ISERROR(FIND("1",tblSalaries[[#This Row],[How many hours of a day you work on Excel]])),"",1)</f>
        <v/>
      </c>
      <c r="P920" s="11" t="str">
        <f>IF(ISERROR(FIND("2",tblSalaries[[#This Row],[How many hours of a day you work on Excel]])),"",2)</f>
        <v/>
      </c>
      <c r="Q920" s="10" t="str">
        <f>IF(ISERROR(FIND("3",tblSalaries[[#This Row],[How many hours of a day you work on Excel]])),"",3)</f>
        <v/>
      </c>
      <c r="R920" s="10">
        <f>IF(ISERROR(FIND("4",tblSalaries[[#This Row],[How many hours of a day you work on Excel]])),"",4)</f>
        <v>4</v>
      </c>
      <c r="S920" s="10" t="str">
        <f>IF(ISERROR(FIND("5",tblSalaries[[#This Row],[How many hours of a day you work on Excel]])),"",5)</f>
        <v/>
      </c>
      <c r="T920" s="10">
        <f>IF(ISERROR(FIND("6",tblSalaries[[#This Row],[How many hours of a day you work on Excel]])),"",6)</f>
        <v>6</v>
      </c>
      <c r="U920" s="11" t="str">
        <f>IF(ISERROR(FIND("7",tblSalaries[[#This Row],[How many hours of a day you work on Excel]])),"",7)</f>
        <v/>
      </c>
      <c r="V920" s="11" t="str">
        <f>IF(ISERROR(FIND("8",tblSalaries[[#This Row],[How many hours of a day you work on Excel]])),"",8)</f>
        <v/>
      </c>
      <c r="W920" s="11">
        <f>IF(MAX(tblSalaries[[#This Row],[1 hour]:[8 hours]])=0,#N/A,MAX(tblSalaries[[#This Row],[1 hour]:[8 hours]]))</f>
        <v>6</v>
      </c>
      <c r="X920" s="11">
        <f>IF(ISERROR(tblSalaries[[#This Row],[max h]]),1,tblSalaries[[#This Row],[Salary in USD]]/tblSalaries[[#This Row],[max h]]/260)</f>
        <v>38.46153846153846</v>
      </c>
      <c r="Y920" s="11" t="str">
        <f>IF(tblSalaries[[#This Row],[Years of Experience]]="",0,"0")</f>
        <v>0</v>
      </c>
      <c r="Z920"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920" s="11">
        <f>IF(tblSalaries[[#This Row],[Salary in USD]]&lt;1000,1,0)</f>
        <v>0</v>
      </c>
      <c r="AB920" s="11">
        <f>IF(AND(tblSalaries[[#This Row],[Salary in USD]]&gt;1000,tblSalaries[[#This Row],[Salary in USD]]&lt;2000),1,0)</f>
        <v>0</v>
      </c>
    </row>
    <row r="921" spans="2:28" ht="15" customHeight="1">
      <c r="B921" t="s">
        <v>2924</v>
      </c>
      <c r="C921" s="1">
        <v>41056.960659722223</v>
      </c>
      <c r="D921" s="4">
        <v>1000000</v>
      </c>
      <c r="E921">
        <v>1000000</v>
      </c>
      <c r="F921" t="s">
        <v>40</v>
      </c>
      <c r="G921">
        <f>tblSalaries[[#This Row],[clean Salary (in local currency)]]*VLOOKUP(tblSalaries[[#This Row],[Currency]],tblXrate[],2,FALSE)</f>
        <v>17807.916687442568</v>
      </c>
      <c r="H921" t="s">
        <v>1072</v>
      </c>
      <c r="I921" t="s">
        <v>52</v>
      </c>
      <c r="J921" t="s">
        <v>8</v>
      </c>
      <c r="K921" t="str">
        <f>VLOOKUP(tblSalaries[[#This Row],[Where do you work]],tblCountries[[Actual]:[Mapping]],2,FALSE)</f>
        <v>India</v>
      </c>
      <c r="L921" t="s">
        <v>13</v>
      </c>
      <c r="M921">
        <v>8</v>
      </c>
      <c r="O921" s="10" t="str">
        <f>IF(ISERROR(FIND("1",tblSalaries[[#This Row],[How many hours of a day you work on Excel]])),"",1)</f>
        <v/>
      </c>
      <c r="P921" s="11" t="str">
        <f>IF(ISERROR(FIND("2",tblSalaries[[#This Row],[How many hours of a day you work on Excel]])),"",2)</f>
        <v/>
      </c>
      <c r="Q921" s="10" t="str">
        <f>IF(ISERROR(FIND("3",tblSalaries[[#This Row],[How many hours of a day you work on Excel]])),"",3)</f>
        <v/>
      </c>
      <c r="R921" s="10" t="str">
        <f>IF(ISERROR(FIND("4",tblSalaries[[#This Row],[How many hours of a day you work on Excel]])),"",4)</f>
        <v/>
      </c>
      <c r="S921" s="10" t="str">
        <f>IF(ISERROR(FIND("5",tblSalaries[[#This Row],[How many hours of a day you work on Excel]])),"",5)</f>
        <v/>
      </c>
      <c r="T921" s="10" t="str">
        <f>IF(ISERROR(FIND("6",tblSalaries[[#This Row],[How many hours of a day you work on Excel]])),"",6)</f>
        <v/>
      </c>
      <c r="U921" s="11" t="str">
        <f>IF(ISERROR(FIND("7",tblSalaries[[#This Row],[How many hours of a day you work on Excel]])),"",7)</f>
        <v/>
      </c>
      <c r="V921" s="11">
        <f>IF(ISERROR(FIND("8",tblSalaries[[#This Row],[How many hours of a day you work on Excel]])),"",8)</f>
        <v>8</v>
      </c>
      <c r="W921" s="11">
        <f>IF(MAX(tblSalaries[[#This Row],[1 hour]:[8 hours]])=0,#N/A,MAX(tblSalaries[[#This Row],[1 hour]:[8 hours]]))</f>
        <v>8</v>
      </c>
      <c r="X921" s="11">
        <f>IF(ISERROR(tblSalaries[[#This Row],[max h]]),1,tblSalaries[[#This Row],[Salary in USD]]/tblSalaries[[#This Row],[max h]]/260)</f>
        <v>8.5614984074243115</v>
      </c>
      <c r="Y921" s="11" t="str">
        <f>IF(tblSalaries[[#This Row],[Years of Experience]]="",0,"0")</f>
        <v>0</v>
      </c>
      <c r="Z921"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921" s="11">
        <f>IF(tblSalaries[[#This Row],[Salary in USD]]&lt;1000,1,0)</f>
        <v>0</v>
      </c>
      <c r="AB921" s="11">
        <f>IF(AND(tblSalaries[[#This Row],[Salary in USD]]&gt;1000,tblSalaries[[#This Row],[Salary in USD]]&lt;2000),1,0)</f>
        <v>0</v>
      </c>
    </row>
    <row r="922" spans="2:28" ht="15" customHeight="1">
      <c r="B922" t="s">
        <v>2925</v>
      </c>
      <c r="C922" s="1">
        <v>41056.965289351851</v>
      </c>
      <c r="D922" s="4" t="s">
        <v>1073</v>
      </c>
      <c r="E922">
        <v>700000</v>
      </c>
      <c r="F922" t="s">
        <v>40</v>
      </c>
      <c r="G922">
        <f>tblSalaries[[#This Row],[clean Salary (in local currency)]]*VLOOKUP(tblSalaries[[#This Row],[Currency]],tblXrate[],2,FALSE)</f>
        <v>12465.541681209797</v>
      </c>
      <c r="H922" t="s">
        <v>207</v>
      </c>
      <c r="I922" t="s">
        <v>20</v>
      </c>
      <c r="J922" t="s">
        <v>8</v>
      </c>
      <c r="K922" t="str">
        <f>VLOOKUP(tblSalaries[[#This Row],[Where do you work]],tblCountries[[Actual]:[Mapping]],2,FALSE)</f>
        <v>India</v>
      </c>
      <c r="L922" t="s">
        <v>13</v>
      </c>
      <c r="M922">
        <v>1</v>
      </c>
      <c r="O922" s="10" t="str">
        <f>IF(ISERROR(FIND("1",tblSalaries[[#This Row],[How many hours of a day you work on Excel]])),"",1)</f>
        <v/>
      </c>
      <c r="P922" s="11" t="str">
        <f>IF(ISERROR(FIND("2",tblSalaries[[#This Row],[How many hours of a day you work on Excel]])),"",2)</f>
        <v/>
      </c>
      <c r="Q922" s="10" t="str">
        <f>IF(ISERROR(FIND("3",tblSalaries[[#This Row],[How many hours of a day you work on Excel]])),"",3)</f>
        <v/>
      </c>
      <c r="R922" s="10" t="str">
        <f>IF(ISERROR(FIND("4",tblSalaries[[#This Row],[How many hours of a day you work on Excel]])),"",4)</f>
        <v/>
      </c>
      <c r="S922" s="10" t="str">
        <f>IF(ISERROR(FIND("5",tblSalaries[[#This Row],[How many hours of a day you work on Excel]])),"",5)</f>
        <v/>
      </c>
      <c r="T922" s="10" t="str">
        <f>IF(ISERROR(FIND("6",tblSalaries[[#This Row],[How many hours of a day you work on Excel]])),"",6)</f>
        <v/>
      </c>
      <c r="U922" s="11" t="str">
        <f>IF(ISERROR(FIND("7",tblSalaries[[#This Row],[How many hours of a day you work on Excel]])),"",7)</f>
        <v/>
      </c>
      <c r="V922" s="11">
        <f>IF(ISERROR(FIND("8",tblSalaries[[#This Row],[How many hours of a day you work on Excel]])),"",8)</f>
        <v>8</v>
      </c>
      <c r="W922" s="11">
        <f>IF(MAX(tblSalaries[[#This Row],[1 hour]:[8 hours]])=0,#N/A,MAX(tblSalaries[[#This Row],[1 hour]:[8 hours]]))</f>
        <v>8</v>
      </c>
      <c r="X922" s="11">
        <f>IF(ISERROR(tblSalaries[[#This Row],[max h]]),1,tblSalaries[[#This Row],[Salary in USD]]/tblSalaries[[#This Row],[max h]]/260)</f>
        <v>5.9930488851970178</v>
      </c>
      <c r="Y922" s="11" t="str">
        <f>IF(tblSalaries[[#This Row],[Years of Experience]]="",0,"0")</f>
        <v>0</v>
      </c>
      <c r="Z922"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0..1</v>
      </c>
      <c r="AA922" s="11">
        <f>IF(tblSalaries[[#This Row],[Salary in USD]]&lt;1000,1,0)</f>
        <v>0</v>
      </c>
      <c r="AB922" s="11">
        <f>IF(AND(tblSalaries[[#This Row],[Salary in USD]]&gt;1000,tblSalaries[[#This Row],[Salary in USD]]&lt;2000),1,0)</f>
        <v>0</v>
      </c>
    </row>
    <row r="923" spans="2:28" ht="15" customHeight="1">
      <c r="B923" t="s">
        <v>2926</v>
      </c>
      <c r="C923" s="1">
        <v>41056.980902777781</v>
      </c>
      <c r="D923" s="4">
        <v>20571</v>
      </c>
      <c r="E923">
        <v>20571</v>
      </c>
      <c r="F923" t="s">
        <v>6</v>
      </c>
      <c r="G923">
        <f>tblSalaries[[#This Row],[clean Salary (in local currency)]]*VLOOKUP(tblSalaries[[#This Row],[Currency]],tblXrate[],2,FALSE)</f>
        <v>20571</v>
      </c>
      <c r="H923" t="s">
        <v>29</v>
      </c>
      <c r="I923" t="s">
        <v>4001</v>
      </c>
      <c r="J923" t="s">
        <v>1074</v>
      </c>
      <c r="K923" t="str">
        <f>VLOOKUP(tblSalaries[[#This Row],[Where do you work]],tblCountries[[Actual]:[Mapping]],2,FALSE)</f>
        <v>Albania</v>
      </c>
      <c r="L923" t="s">
        <v>9</v>
      </c>
      <c r="M923">
        <v>8</v>
      </c>
      <c r="O923" s="10" t="str">
        <f>IF(ISERROR(FIND("1",tblSalaries[[#This Row],[How many hours of a day you work on Excel]])),"",1)</f>
        <v/>
      </c>
      <c r="P923" s="11" t="str">
        <f>IF(ISERROR(FIND("2",tblSalaries[[#This Row],[How many hours of a day you work on Excel]])),"",2)</f>
        <v/>
      </c>
      <c r="Q923" s="10" t="str">
        <f>IF(ISERROR(FIND("3",tblSalaries[[#This Row],[How many hours of a day you work on Excel]])),"",3)</f>
        <v/>
      </c>
      <c r="R923" s="10">
        <f>IF(ISERROR(FIND("4",tblSalaries[[#This Row],[How many hours of a day you work on Excel]])),"",4)</f>
        <v>4</v>
      </c>
      <c r="S923" s="10" t="str">
        <f>IF(ISERROR(FIND("5",tblSalaries[[#This Row],[How many hours of a day you work on Excel]])),"",5)</f>
        <v/>
      </c>
      <c r="T923" s="10">
        <f>IF(ISERROR(FIND("6",tblSalaries[[#This Row],[How many hours of a day you work on Excel]])),"",6)</f>
        <v>6</v>
      </c>
      <c r="U923" s="11" t="str">
        <f>IF(ISERROR(FIND("7",tblSalaries[[#This Row],[How many hours of a day you work on Excel]])),"",7)</f>
        <v/>
      </c>
      <c r="V923" s="11" t="str">
        <f>IF(ISERROR(FIND("8",tblSalaries[[#This Row],[How many hours of a day you work on Excel]])),"",8)</f>
        <v/>
      </c>
      <c r="W923" s="11">
        <f>IF(MAX(tblSalaries[[#This Row],[1 hour]:[8 hours]])=0,#N/A,MAX(tblSalaries[[#This Row],[1 hour]:[8 hours]]))</f>
        <v>6</v>
      </c>
      <c r="X923" s="11">
        <f>IF(ISERROR(tblSalaries[[#This Row],[max h]]),1,tblSalaries[[#This Row],[Salary in USD]]/tblSalaries[[#This Row],[max h]]/260)</f>
        <v>13.186538461538461</v>
      </c>
      <c r="Y923" s="11" t="str">
        <f>IF(tblSalaries[[#This Row],[Years of Experience]]="",0,"0")</f>
        <v>0</v>
      </c>
      <c r="Z923"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923" s="11">
        <f>IF(tblSalaries[[#This Row],[Salary in USD]]&lt;1000,1,0)</f>
        <v>0</v>
      </c>
      <c r="AB923" s="11">
        <f>IF(AND(tblSalaries[[#This Row],[Salary in USD]]&gt;1000,tblSalaries[[#This Row],[Salary in USD]]&lt;2000),1,0)</f>
        <v>0</v>
      </c>
    </row>
    <row r="924" spans="2:28" ht="15" customHeight="1">
      <c r="B924" t="s">
        <v>2927</v>
      </c>
      <c r="C924" s="1">
        <v>41056.988437499997</v>
      </c>
      <c r="D924" s="4">
        <v>290</v>
      </c>
      <c r="E924">
        <v>3480</v>
      </c>
      <c r="F924" t="s">
        <v>6</v>
      </c>
      <c r="G924">
        <f>tblSalaries[[#This Row],[clean Salary (in local currency)]]*VLOOKUP(tblSalaries[[#This Row],[Currency]],tblXrate[],2,FALSE)</f>
        <v>3480</v>
      </c>
      <c r="H924" t="s">
        <v>1075</v>
      </c>
      <c r="I924" t="s">
        <v>52</v>
      </c>
      <c r="J924" t="s">
        <v>17</v>
      </c>
      <c r="K924" t="str">
        <f>VLOOKUP(tblSalaries[[#This Row],[Where do you work]],tblCountries[[Actual]:[Mapping]],2,FALSE)</f>
        <v>Pakistan</v>
      </c>
      <c r="L924" t="s">
        <v>13</v>
      </c>
      <c r="M924">
        <v>6</v>
      </c>
      <c r="O924" s="10" t="str">
        <f>IF(ISERROR(FIND("1",tblSalaries[[#This Row],[How many hours of a day you work on Excel]])),"",1)</f>
        <v/>
      </c>
      <c r="P924" s="11" t="str">
        <f>IF(ISERROR(FIND("2",tblSalaries[[#This Row],[How many hours of a day you work on Excel]])),"",2)</f>
        <v/>
      </c>
      <c r="Q924" s="10" t="str">
        <f>IF(ISERROR(FIND("3",tblSalaries[[#This Row],[How many hours of a day you work on Excel]])),"",3)</f>
        <v/>
      </c>
      <c r="R924" s="10" t="str">
        <f>IF(ISERROR(FIND("4",tblSalaries[[#This Row],[How many hours of a day you work on Excel]])),"",4)</f>
        <v/>
      </c>
      <c r="S924" s="10" t="str">
        <f>IF(ISERROR(FIND("5",tblSalaries[[#This Row],[How many hours of a day you work on Excel]])),"",5)</f>
        <v/>
      </c>
      <c r="T924" s="10" t="str">
        <f>IF(ISERROR(FIND("6",tblSalaries[[#This Row],[How many hours of a day you work on Excel]])),"",6)</f>
        <v/>
      </c>
      <c r="U924" s="11" t="str">
        <f>IF(ISERROR(FIND("7",tblSalaries[[#This Row],[How many hours of a day you work on Excel]])),"",7)</f>
        <v/>
      </c>
      <c r="V924" s="11">
        <f>IF(ISERROR(FIND("8",tblSalaries[[#This Row],[How many hours of a day you work on Excel]])),"",8)</f>
        <v>8</v>
      </c>
      <c r="W924" s="11">
        <f>IF(MAX(tblSalaries[[#This Row],[1 hour]:[8 hours]])=0,#N/A,MAX(tblSalaries[[#This Row],[1 hour]:[8 hours]]))</f>
        <v>8</v>
      </c>
      <c r="X924" s="11">
        <f>IF(ISERROR(tblSalaries[[#This Row],[max h]]),1,tblSalaries[[#This Row],[Salary in USD]]/tblSalaries[[#This Row],[max h]]/260)</f>
        <v>1.6730769230769231</v>
      </c>
      <c r="Y924" s="11" t="str">
        <f>IF(tblSalaries[[#This Row],[Years of Experience]]="",0,"0")</f>
        <v>0</v>
      </c>
      <c r="Z924"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924" s="11">
        <f>IF(tblSalaries[[#This Row],[Salary in USD]]&lt;1000,1,0)</f>
        <v>0</v>
      </c>
      <c r="AB924" s="11">
        <f>IF(AND(tblSalaries[[#This Row],[Salary in USD]]&gt;1000,tblSalaries[[#This Row],[Salary in USD]]&lt;2000),1,0)</f>
        <v>0</v>
      </c>
    </row>
    <row r="925" spans="2:28" ht="15" customHeight="1">
      <c r="B925" t="s">
        <v>2928</v>
      </c>
      <c r="C925" s="1">
        <v>41056.990312499998</v>
      </c>
      <c r="D925" s="4">
        <v>18060</v>
      </c>
      <c r="E925">
        <v>18060</v>
      </c>
      <c r="F925" t="s">
        <v>6</v>
      </c>
      <c r="G925">
        <f>tblSalaries[[#This Row],[clean Salary (in local currency)]]*VLOOKUP(tblSalaries[[#This Row],[Currency]],tblXrate[],2,FALSE)</f>
        <v>18060</v>
      </c>
      <c r="H925" t="s">
        <v>1076</v>
      </c>
      <c r="I925" t="s">
        <v>3999</v>
      </c>
      <c r="J925" t="s">
        <v>347</v>
      </c>
      <c r="K925" t="str">
        <f>VLOOKUP(tblSalaries[[#This Row],[Where do you work]],tblCountries[[Actual]:[Mapping]],2,FALSE)</f>
        <v>Philippines</v>
      </c>
      <c r="L925" t="s">
        <v>9</v>
      </c>
      <c r="M925">
        <v>12</v>
      </c>
      <c r="O925" s="10" t="str">
        <f>IF(ISERROR(FIND("1",tblSalaries[[#This Row],[How many hours of a day you work on Excel]])),"",1)</f>
        <v/>
      </c>
      <c r="P925" s="11" t="str">
        <f>IF(ISERROR(FIND("2",tblSalaries[[#This Row],[How many hours of a day you work on Excel]])),"",2)</f>
        <v/>
      </c>
      <c r="Q925" s="10" t="str">
        <f>IF(ISERROR(FIND("3",tblSalaries[[#This Row],[How many hours of a day you work on Excel]])),"",3)</f>
        <v/>
      </c>
      <c r="R925" s="10">
        <f>IF(ISERROR(FIND("4",tblSalaries[[#This Row],[How many hours of a day you work on Excel]])),"",4)</f>
        <v>4</v>
      </c>
      <c r="S925" s="10" t="str">
        <f>IF(ISERROR(FIND("5",tblSalaries[[#This Row],[How many hours of a day you work on Excel]])),"",5)</f>
        <v/>
      </c>
      <c r="T925" s="10">
        <f>IF(ISERROR(FIND("6",tblSalaries[[#This Row],[How many hours of a day you work on Excel]])),"",6)</f>
        <v>6</v>
      </c>
      <c r="U925" s="11" t="str">
        <f>IF(ISERROR(FIND("7",tblSalaries[[#This Row],[How many hours of a day you work on Excel]])),"",7)</f>
        <v/>
      </c>
      <c r="V925" s="11" t="str">
        <f>IF(ISERROR(FIND("8",tblSalaries[[#This Row],[How many hours of a day you work on Excel]])),"",8)</f>
        <v/>
      </c>
      <c r="W925" s="11">
        <f>IF(MAX(tblSalaries[[#This Row],[1 hour]:[8 hours]])=0,#N/A,MAX(tblSalaries[[#This Row],[1 hour]:[8 hours]]))</f>
        <v>6</v>
      </c>
      <c r="X925" s="11">
        <f>IF(ISERROR(tblSalaries[[#This Row],[max h]]),1,tblSalaries[[#This Row],[Salary in USD]]/tblSalaries[[#This Row],[max h]]/260)</f>
        <v>11.576923076923077</v>
      </c>
      <c r="Y925" s="11" t="str">
        <f>IF(tblSalaries[[#This Row],[Years of Experience]]="",0,"0")</f>
        <v>0</v>
      </c>
      <c r="Z925"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925" s="11">
        <f>IF(tblSalaries[[#This Row],[Salary in USD]]&lt;1000,1,0)</f>
        <v>0</v>
      </c>
      <c r="AB925" s="11">
        <f>IF(AND(tblSalaries[[#This Row],[Salary in USD]]&gt;1000,tblSalaries[[#This Row],[Salary in USD]]&lt;2000),1,0)</f>
        <v>0</v>
      </c>
    </row>
    <row r="926" spans="2:28" ht="15" customHeight="1">
      <c r="B926" t="s">
        <v>2929</v>
      </c>
      <c r="C926" s="1">
        <v>41056.991261574076</v>
      </c>
      <c r="D926" s="4" t="s">
        <v>520</v>
      </c>
      <c r="E926">
        <v>30000</v>
      </c>
      <c r="F926" t="s">
        <v>6</v>
      </c>
      <c r="G926">
        <f>tblSalaries[[#This Row],[clean Salary (in local currency)]]*VLOOKUP(tblSalaries[[#This Row],[Currency]],tblXrate[],2,FALSE)</f>
        <v>30000</v>
      </c>
      <c r="H926" t="s">
        <v>1077</v>
      </c>
      <c r="I926" t="s">
        <v>310</v>
      </c>
      <c r="J926" t="s">
        <v>1078</v>
      </c>
      <c r="K926" t="str">
        <f>VLOOKUP(tblSalaries[[#This Row],[Where do you work]],tblCountries[[Actual]:[Mapping]],2,FALSE)</f>
        <v>iran</v>
      </c>
      <c r="L926" t="s">
        <v>18</v>
      </c>
      <c r="M926">
        <v>30</v>
      </c>
      <c r="O926" s="10" t="str">
        <f>IF(ISERROR(FIND("1",tblSalaries[[#This Row],[How many hours of a day you work on Excel]])),"",1)</f>
        <v/>
      </c>
      <c r="P926" s="11">
        <f>IF(ISERROR(FIND("2",tblSalaries[[#This Row],[How many hours of a day you work on Excel]])),"",2)</f>
        <v>2</v>
      </c>
      <c r="Q926" s="10">
        <f>IF(ISERROR(FIND("3",tblSalaries[[#This Row],[How many hours of a day you work on Excel]])),"",3)</f>
        <v>3</v>
      </c>
      <c r="R926" s="10" t="str">
        <f>IF(ISERROR(FIND("4",tblSalaries[[#This Row],[How many hours of a day you work on Excel]])),"",4)</f>
        <v/>
      </c>
      <c r="S926" s="10" t="str">
        <f>IF(ISERROR(FIND("5",tblSalaries[[#This Row],[How many hours of a day you work on Excel]])),"",5)</f>
        <v/>
      </c>
      <c r="T926" s="10" t="str">
        <f>IF(ISERROR(FIND("6",tblSalaries[[#This Row],[How many hours of a day you work on Excel]])),"",6)</f>
        <v/>
      </c>
      <c r="U926" s="11" t="str">
        <f>IF(ISERROR(FIND("7",tblSalaries[[#This Row],[How many hours of a day you work on Excel]])),"",7)</f>
        <v/>
      </c>
      <c r="V926" s="11" t="str">
        <f>IF(ISERROR(FIND("8",tblSalaries[[#This Row],[How many hours of a day you work on Excel]])),"",8)</f>
        <v/>
      </c>
      <c r="W926" s="11">
        <f>IF(MAX(tblSalaries[[#This Row],[1 hour]:[8 hours]])=0,#N/A,MAX(tblSalaries[[#This Row],[1 hour]:[8 hours]]))</f>
        <v>3</v>
      </c>
      <c r="X926" s="11">
        <f>IF(ISERROR(tblSalaries[[#This Row],[max h]]),1,tblSalaries[[#This Row],[Salary in USD]]/tblSalaries[[#This Row],[max h]]/260)</f>
        <v>38.46153846153846</v>
      </c>
      <c r="Y926" s="11" t="str">
        <f>IF(tblSalaries[[#This Row],[Years of Experience]]="",0,"0")</f>
        <v>0</v>
      </c>
      <c r="Z926"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926" s="11">
        <f>IF(tblSalaries[[#This Row],[Salary in USD]]&lt;1000,1,0)</f>
        <v>0</v>
      </c>
      <c r="AB926" s="11">
        <f>IF(AND(tblSalaries[[#This Row],[Salary in USD]]&gt;1000,tblSalaries[[#This Row],[Salary in USD]]&lt;2000),1,0)</f>
        <v>0</v>
      </c>
    </row>
    <row r="927" spans="2:28" ht="15" customHeight="1">
      <c r="B927" t="s">
        <v>2930</v>
      </c>
      <c r="C927" s="1">
        <v>41056.995000000003</v>
      </c>
      <c r="D927" s="4" t="s">
        <v>1079</v>
      </c>
      <c r="E927">
        <v>24000</v>
      </c>
      <c r="F927" t="s">
        <v>6</v>
      </c>
      <c r="G927">
        <f>tblSalaries[[#This Row],[clean Salary (in local currency)]]*VLOOKUP(tblSalaries[[#This Row],[Currency]],tblXrate[],2,FALSE)</f>
        <v>24000</v>
      </c>
      <c r="H927" t="s">
        <v>1080</v>
      </c>
      <c r="I927" t="s">
        <v>52</v>
      </c>
      <c r="J927" t="s">
        <v>8</v>
      </c>
      <c r="K927" t="str">
        <f>VLOOKUP(tblSalaries[[#This Row],[Where do you work]],tblCountries[[Actual]:[Mapping]],2,FALSE)</f>
        <v>India</v>
      </c>
      <c r="L927" t="s">
        <v>9</v>
      </c>
      <c r="M927">
        <v>10</v>
      </c>
      <c r="O927" s="10" t="str">
        <f>IF(ISERROR(FIND("1",tblSalaries[[#This Row],[How many hours of a day you work on Excel]])),"",1)</f>
        <v/>
      </c>
      <c r="P927" s="11" t="str">
        <f>IF(ISERROR(FIND("2",tblSalaries[[#This Row],[How many hours of a day you work on Excel]])),"",2)</f>
        <v/>
      </c>
      <c r="Q927" s="10" t="str">
        <f>IF(ISERROR(FIND("3",tblSalaries[[#This Row],[How many hours of a day you work on Excel]])),"",3)</f>
        <v/>
      </c>
      <c r="R927" s="10">
        <f>IF(ISERROR(FIND("4",tblSalaries[[#This Row],[How many hours of a day you work on Excel]])),"",4)</f>
        <v>4</v>
      </c>
      <c r="S927" s="10" t="str">
        <f>IF(ISERROR(FIND("5",tblSalaries[[#This Row],[How many hours of a day you work on Excel]])),"",5)</f>
        <v/>
      </c>
      <c r="T927" s="10">
        <f>IF(ISERROR(FIND("6",tblSalaries[[#This Row],[How many hours of a day you work on Excel]])),"",6)</f>
        <v>6</v>
      </c>
      <c r="U927" s="11" t="str">
        <f>IF(ISERROR(FIND("7",tblSalaries[[#This Row],[How many hours of a day you work on Excel]])),"",7)</f>
        <v/>
      </c>
      <c r="V927" s="11" t="str">
        <f>IF(ISERROR(FIND("8",tblSalaries[[#This Row],[How many hours of a day you work on Excel]])),"",8)</f>
        <v/>
      </c>
      <c r="W927" s="11">
        <f>IF(MAX(tblSalaries[[#This Row],[1 hour]:[8 hours]])=0,#N/A,MAX(tblSalaries[[#This Row],[1 hour]:[8 hours]]))</f>
        <v>6</v>
      </c>
      <c r="X927" s="11">
        <f>IF(ISERROR(tblSalaries[[#This Row],[max h]]),1,tblSalaries[[#This Row],[Salary in USD]]/tblSalaries[[#This Row],[max h]]/260)</f>
        <v>15.384615384615385</v>
      </c>
      <c r="Y927" s="11" t="str">
        <f>IF(tblSalaries[[#This Row],[Years of Experience]]="",0,"0")</f>
        <v>0</v>
      </c>
      <c r="Z927"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927" s="11">
        <f>IF(tblSalaries[[#This Row],[Salary in USD]]&lt;1000,1,0)</f>
        <v>0</v>
      </c>
      <c r="AB927" s="11">
        <f>IF(AND(tblSalaries[[#This Row],[Salary in USD]]&gt;1000,tblSalaries[[#This Row],[Salary in USD]]&lt;2000),1,0)</f>
        <v>0</v>
      </c>
    </row>
    <row r="928" spans="2:28" ht="15" customHeight="1">
      <c r="B928" t="s">
        <v>2931</v>
      </c>
      <c r="C928" s="1">
        <v>41057.00744212963</v>
      </c>
      <c r="D928" s="4">
        <v>63200</v>
      </c>
      <c r="E928">
        <v>63200</v>
      </c>
      <c r="F928" t="s">
        <v>22</v>
      </c>
      <c r="G928">
        <f>tblSalaries[[#This Row],[clean Salary (in local currency)]]*VLOOKUP(tblSalaries[[#This Row],[Currency]],tblXrate[],2,FALSE)</f>
        <v>80289.244544269619</v>
      </c>
      <c r="H928" t="s">
        <v>356</v>
      </c>
      <c r="I928" t="s">
        <v>356</v>
      </c>
      <c r="J928" t="s">
        <v>106</v>
      </c>
      <c r="K928" t="str">
        <f>VLOOKUP(tblSalaries[[#This Row],[Where do you work]],tblCountries[[Actual]:[Mapping]],2,FALSE)</f>
        <v>France</v>
      </c>
      <c r="L928" t="s">
        <v>9</v>
      </c>
      <c r="M928">
        <v>3</v>
      </c>
      <c r="O928" s="10" t="str">
        <f>IF(ISERROR(FIND("1",tblSalaries[[#This Row],[How many hours of a day you work on Excel]])),"",1)</f>
        <v/>
      </c>
      <c r="P928" s="11" t="str">
        <f>IF(ISERROR(FIND("2",tblSalaries[[#This Row],[How many hours of a day you work on Excel]])),"",2)</f>
        <v/>
      </c>
      <c r="Q928" s="10" t="str">
        <f>IF(ISERROR(FIND("3",tblSalaries[[#This Row],[How many hours of a day you work on Excel]])),"",3)</f>
        <v/>
      </c>
      <c r="R928" s="10">
        <f>IF(ISERROR(FIND("4",tblSalaries[[#This Row],[How many hours of a day you work on Excel]])),"",4)</f>
        <v>4</v>
      </c>
      <c r="S928" s="10" t="str">
        <f>IF(ISERROR(FIND("5",tblSalaries[[#This Row],[How many hours of a day you work on Excel]])),"",5)</f>
        <v/>
      </c>
      <c r="T928" s="10">
        <f>IF(ISERROR(FIND("6",tblSalaries[[#This Row],[How many hours of a day you work on Excel]])),"",6)</f>
        <v>6</v>
      </c>
      <c r="U928" s="11" t="str">
        <f>IF(ISERROR(FIND("7",tblSalaries[[#This Row],[How many hours of a day you work on Excel]])),"",7)</f>
        <v/>
      </c>
      <c r="V928" s="11" t="str">
        <f>IF(ISERROR(FIND("8",tblSalaries[[#This Row],[How many hours of a day you work on Excel]])),"",8)</f>
        <v/>
      </c>
      <c r="W928" s="11">
        <f>IF(MAX(tblSalaries[[#This Row],[1 hour]:[8 hours]])=0,#N/A,MAX(tblSalaries[[#This Row],[1 hour]:[8 hours]]))</f>
        <v>6</v>
      </c>
      <c r="X928" s="11">
        <f>IF(ISERROR(tblSalaries[[#This Row],[max h]]),1,tblSalaries[[#This Row],[Salary in USD]]/tblSalaries[[#This Row],[max h]]/260)</f>
        <v>51.467464451454887</v>
      </c>
      <c r="Y928" s="11" t="str">
        <f>IF(tblSalaries[[#This Row],[Years of Experience]]="",0,"0")</f>
        <v>0</v>
      </c>
      <c r="Z928"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1..3</v>
      </c>
      <c r="AA928" s="11">
        <f>IF(tblSalaries[[#This Row],[Salary in USD]]&lt;1000,1,0)</f>
        <v>0</v>
      </c>
      <c r="AB928" s="11">
        <f>IF(AND(tblSalaries[[#This Row],[Salary in USD]]&gt;1000,tblSalaries[[#This Row],[Salary in USD]]&lt;2000),1,0)</f>
        <v>0</v>
      </c>
    </row>
    <row r="929" spans="2:28" ht="15" customHeight="1">
      <c r="B929" t="s">
        <v>2932</v>
      </c>
      <c r="C929" s="1">
        <v>41057.012106481481</v>
      </c>
      <c r="D929" s="4">
        <v>70000</v>
      </c>
      <c r="E929">
        <v>70000</v>
      </c>
      <c r="F929" t="s">
        <v>6</v>
      </c>
      <c r="G929">
        <f>tblSalaries[[#This Row],[clean Salary (in local currency)]]*VLOOKUP(tblSalaries[[#This Row],[Currency]],tblXrate[],2,FALSE)</f>
        <v>70000</v>
      </c>
      <c r="H929" t="s">
        <v>1081</v>
      </c>
      <c r="I929" t="s">
        <v>52</v>
      </c>
      <c r="J929" t="s">
        <v>15</v>
      </c>
      <c r="K929" t="str">
        <f>VLOOKUP(tblSalaries[[#This Row],[Where do you work]],tblCountries[[Actual]:[Mapping]],2,FALSE)</f>
        <v>USA</v>
      </c>
      <c r="L929" t="s">
        <v>9</v>
      </c>
      <c r="M929">
        <v>4</v>
      </c>
      <c r="O929" s="10" t="str">
        <f>IF(ISERROR(FIND("1",tblSalaries[[#This Row],[How many hours of a day you work on Excel]])),"",1)</f>
        <v/>
      </c>
      <c r="P929" s="11" t="str">
        <f>IF(ISERROR(FIND("2",tblSalaries[[#This Row],[How many hours of a day you work on Excel]])),"",2)</f>
        <v/>
      </c>
      <c r="Q929" s="10" t="str">
        <f>IF(ISERROR(FIND("3",tblSalaries[[#This Row],[How many hours of a day you work on Excel]])),"",3)</f>
        <v/>
      </c>
      <c r="R929" s="10">
        <f>IF(ISERROR(FIND("4",tblSalaries[[#This Row],[How many hours of a day you work on Excel]])),"",4)</f>
        <v>4</v>
      </c>
      <c r="S929" s="10" t="str">
        <f>IF(ISERROR(FIND("5",tblSalaries[[#This Row],[How many hours of a day you work on Excel]])),"",5)</f>
        <v/>
      </c>
      <c r="T929" s="10">
        <f>IF(ISERROR(FIND("6",tblSalaries[[#This Row],[How many hours of a day you work on Excel]])),"",6)</f>
        <v>6</v>
      </c>
      <c r="U929" s="11" t="str">
        <f>IF(ISERROR(FIND("7",tblSalaries[[#This Row],[How many hours of a day you work on Excel]])),"",7)</f>
        <v/>
      </c>
      <c r="V929" s="11" t="str">
        <f>IF(ISERROR(FIND("8",tblSalaries[[#This Row],[How many hours of a day you work on Excel]])),"",8)</f>
        <v/>
      </c>
      <c r="W929" s="11">
        <f>IF(MAX(tblSalaries[[#This Row],[1 hour]:[8 hours]])=0,#N/A,MAX(tblSalaries[[#This Row],[1 hour]:[8 hours]]))</f>
        <v>6</v>
      </c>
      <c r="X929" s="11">
        <f>IF(ISERROR(tblSalaries[[#This Row],[max h]]),1,tblSalaries[[#This Row],[Salary in USD]]/tblSalaries[[#This Row],[max h]]/260)</f>
        <v>44.871794871794869</v>
      </c>
      <c r="Y929" s="11" t="str">
        <f>IF(tblSalaries[[#This Row],[Years of Experience]]="",0,"0")</f>
        <v>0</v>
      </c>
      <c r="Z929"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929" s="11">
        <f>IF(tblSalaries[[#This Row],[Salary in USD]]&lt;1000,1,0)</f>
        <v>0</v>
      </c>
      <c r="AB929" s="11">
        <f>IF(AND(tblSalaries[[#This Row],[Salary in USD]]&gt;1000,tblSalaries[[#This Row],[Salary in USD]]&lt;2000),1,0)</f>
        <v>0</v>
      </c>
    </row>
    <row r="930" spans="2:28" ht="15" customHeight="1">
      <c r="B930" t="s">
        <v>2933</v>
      </c>
      <c r="C930" s="1">
        <v>41057.020092592589</v>
      </c>
      <c r="D930" s="4" t="s">
        <v>896</v>
      </c>
      <c r="E930">
        <v>480000</v>
      </c>
      <c r="F930" t="s">
        <v>40</v>
      </c>
      <c r="G930">
        <f>tblSalaries[[#This Row],[clean Salary (in local currency)]]*VLOOKUP(tblSalaries[[#This Row],[Currency]],tblXrate[],2,FALSE)</f>
        <v>8547.8000099724322</v>
      </c>
      <c r="H930" t="s">
        <v>52</v>
      </c>
      <c r="I930" t="s">
        <v>52</v>
      </c>
      <c r="J930" t="s">
        <v>8</v>
      </c>
      <c r="K930" t="str">
        <f>VLOOKUP(tblSalaries[[#This Row],[Where do you work]],tblCountries[[Actual]:[Mapping]],2,FALSE)</f>
        <v>India</v>
      </c>
      <c r="L930" t="s">
        <v>18</v>
      </c>
      <c r="M930">
        <v>2</v>
      </c>
      <c r="O930" s="10" t="str">
        <f>IF(ISERROR(FIND("1",tblSalaries[[#This Row],[How many hours of a day you work on Excel]])),"",1)</f>
        <v/>
      </c>
      <c r="P930" s="11">
        <f>IF(ISERROR(FIND("2",tblSalaries[[#This Row],[How many hours of a day you work on Excel]])),"",2)</f>
        <v>2</v>
      </c>
      <c r="Q930" s="10">
        <f>IF(ISERROR(FIND("3",tblSalaries[[#This Row],[How many hours of a day you work on Excel]])),"",3)</f>
        <v>3</v>
      </c>
      <c r="R930" s="10" t="str">
        <f>IF(ISERROR(FIND("4",tblSalaries[[#This Row],[How many hours of a day you work on Excel]])),"",4)</f>
        <v/>
      </c>
      <c r="S930" s="10" t="str">
        <f>IF(ISERROR(FIND("5",tblSalaries[[#This Row],[How many hours of a day you work on Excel]])),"",5)</f>
        <v/>
      </c>
      <c r="T930" s="10" t="str">
        <f>IF(ISERROR(FIND("6",tblSalaries[[#This Row],[How many hours of a day you work on Excel]])),"",6)</f>
        <v/>
      </c>
      <c r="U930" s="11" t="str">
        <f>IF(ISERROR(FIND("7",tblSalaries[[#This Row],[How many hours of a day you work on Excel]])),"",7)</f>
        <v/>
      </c>
      <c r="V930" s="11" t="str">
        <f>IF(ISERROR(FIND("8",tblSalaries[[#This Row],[How many hours of a day you work on Excel]])),"",8)</f>
        <v/>
      </c>
      <c r="W930" s="11">
        <f>IF(MAX(tblSalaries[[#This Row],[1 hour]:[8 hours]])=0,#N/A,MAX(tblSalaries[[#This Row],[1 hour]:[8 hours]]))</f>
        <v>3</v>
      </c>
      <c r="X930" s="11">
        <f>IF(ISERROR(tblSalaries[[#This Row],[max h]]),1,tblSalaries[[#This Row],[Salary in USD]]/tblSalaries[[#This Row],[max h]]/260)</f>
        <v>10.958717961503119</v>
      </c>
      <c r="Y930" s="11" t="str">
        <f>IF(tblSalaries[[#This Row],[Years of Experience]]="",0,"0")</f>
        <v>0</v>
      </c>
      <c r="Z930"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1..3</v>
      </c>
      <c r="AA930" s="11">
        <f>IF(tblSalaries[[#This Row],[Salary in USD]]&lt;1000,1,0)</f>
        <v>0</v>
      </c>
      <c r="AB930" s="11">
        <f>IF(AND(tblSalaries[[#This Row],[Salary in USD]]&gt;1000,tblSalaries[[#This Row],[Salary in USD]]&lt;2000),1,0)</f>
        <v>0</v>
      </c>
    </row>
    <row r="931" spans="2:28" ht="15" customHeight="1">
      <c r="B931" t="s">
        <v>2934</v>
      </c>
      <c r="C931" s="1">
        <v>41057.025231481479</v>
      </c>
      <c r="D931" s="4" t="s">
        <v>1083</v>
      </c>
      <c r="E931">
        <v>600000</v>
      </c>
      <c r="F931" t="s">
        <v>40</v>
      </c>
      <c r="G931">
        <f>tblSalaries[[#This Row],[clean Salary (in local currency)]]*VLOOKUP(tblSalaries[[#This Row],[Currency]],tblXrate[],2,FALSE)</f>
        <v>10684.750012465542</v>
      </c>
      <c r="H931" t="s">
        <v>1084</v>
      </c>
      <c r="I931" t="s">
        <v>20</v>
      </c>
      <c r="J931" t="s">
        <v>8</v>
      </c>
      <c r="K931" t="str">
        <f>VLOOKUP(tblSalaries[[#This Row],[Where do you work]],tblCountries[[Actual]:[Mapping]],2,FALSE)</f>
        <v>India</v>
      </c>
      <c r="L931" t="s">
        <v>9</v>
      </c>
      <c r="M931">
        <v>11</v>
      </c>
      <c r="O931" s="10" t="str">
        <f>IF(ISERROR(FIND("1",tblSalaries[[#This Row],[How many hours of a day you work on Excel]])),"",1)</f>
        <v/>
      </c>
      <c r="P931" s="11" t="str">
        <f>IF(ISERROR(FIND("2",tblSalaries[[#This Row],[How many hours of a day you work on Excel]])),"",2)</f>
        <v/>
      </c>
      <c r="Q931" s="10" t="str">
        <f>IF(ISERROR(FIND("3",tblSalaries[[#This Row],[How many hours of a day you work on Excel]])),"",3)</f>
        <v/>
      </c>
      <c r="R931" s="10">
        <f>IF(ISERROR(FIND("4",tblSalaries[[#This Row],[How many hours of a day you work on Excel]])),"",4)</f>
        <v>4</v>
      </c>
      <c r="S931" s="10" t="str">
        <f>IF(ISERROR(FIND("5",tblSalaries[[#This Row],[How many hours of a day you work on Excel]])),"",5)</f>
        <v/>
      </c>
      <c r="T931" s="10">
        <f>IF(ISERROR(FIND("6",tblSalaries[[#This Row],[How many hours of a day you work on Excel]])),"",6)</f>
        <v>6</v>
      </c>
      <c r="U931" s="11" t="str">
        <f>IF(ISERROR(FIND("7",tblSalaries[[#This Row],[How many hours of a day you work on Excel]])),"",7)</f>
        <v/>
      </c>
      <c r="V931" s="11" t="str">
        <f>IF(ISERROR(FIND("8",tblSalaries[[#This Row],[How many hours of a day you work on Excel]])),"",8)</f>
        <v/>
      </c>
      <c r="W931" s="11">
        <f>IF(MAX(tblSalaries[[#This Row],[1 hour]:[8 hours]])=0,#N/A,MAX(tblSalaries[[#This Row],[1 hour]:[8 hours]]))</f>
        <v>6</v>
      </c>
      <c r="X931" s="11">
        <f>IF(ISERROR(tblSalaries[[#This Row],[max h]]),1,tblSalaries[[#This Row],[Salary in USD]]/tblSalaries[[#This Row],[max h]]/260)</f>
        <v>6.8491987259394493</v>
      </c>
      <c r="Y931" s="11" t="str">
        <f>IF(tblSalaries[[#This Row],[Years of Experience]]="",0,"0")</f>
        <v>0</v>
      </c>
      <c r="Z931"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931" s="11">
        <f>IF(tblSalaries[[#This Row],[Salary in USD]]&lt;1000,1,0)</f>
        <v>0</v>
      </c>
      <c r="AB931" s="11">
        <f>IF(AND(tblSalaries[[#This Row],[Salary in USD]]&gt;1000,tblSalaries[[#This Row],[Salary in USD]]&lt;2000),1,0)</f>
        <v>0</v>
      </c>
    </row>
    <row r="932" spans="2:28" ht="15" customHeight="1">
      <c r="B932" t="s">
        <v>2935</v>
      </c>
      <c r="C932" s="1">
        <v>41057.030324074076</v>
      </c>
      <c r="D932" s="4" t="s">
        <v>1085</v>
      </c>
      <c r="E932">
        <v>600000</v>
      </c>
      <c r="F932" t="s">
        <v>40</v>
      </c>
      <c r="G932">
        <f>tblSalaries[[#This Row],[clean Salary (in local currency)]]*VLOOKUP(tblSalaries[[#This Row],[Currency]],tblXrate[],2,FALSE)</f>
        <v>10684.750012465542</v>
      </c>
      <c r="H932" t="s">
        <v>749</v>
      </c>
      <c r="I932" t="s">
        <v>20</v>
      </c>
      <c r="J932" t="s">
        <v>8</v>
      </c>
      <c r="K932" t="str">
        <f>VLOOKUP(tblSalaries[[#This Row],[Where do you work]],tblCountries[[Actual]:[Mapping]],2,FALSE)</f>
        <v>India</v>
      </c>
      <c r="L932" t="s">
        <v>18</v>
      </c>
      <c r="M932">
        <v>4</v>
      </c>
      <c r="O932" s="10" t="str">
        <f>IF(ISERROR(FIND("1",tblSalaries[[#This Row],[How many hours of a day you work on Excel]])),"",1)</f>
        <v/>
      </c>
      <c r="P932" s="11">
        <f>IF(ISERROR(FIND("2",tblSalaries[[#This Row],[How many hours of a day you work on Excel]])),"",2)</f>
        <v>2</v>
      </c>
      <c r="Q932" s="10">
        <f>IF(ISERROR(FIND("3",tblSalaries[[#This Row],[How many hours of a day you work on Excel]])),"",3)</f>
        <v>3</v>
      </c>
      <c r="R932" s="10" t="str">
        <f>IF(ISERROR(FIND("4",tblSalaries[[#This Row],[How many hours of a day you work on Excel]])),"",4)</f>
        <v/>
      </c>
      <c r="S932" s="10" t="str">
        <f>IF(ISERROR(FIND("5",tblSalaries[[#This Row],[How many hours of a day you work on Excel]])),"",5)</f>
        <v/>
      </c>
      <c r="T932" s="10" t="str">
        <f>IF(ISERROR(FIND("6",tblSalaries[[#This Row],[How many hours of a day you work on Excel]])),"",6)</f>
        <v/>
      </c>
      <c r="U932" s="11" t="str">
        <f>IF(ISERROR(FIND("7",tblSalaries[[#This Row],[How many hours of a day you work on Excel]])),"",7)</f>
        <v/>
      </c>
      <c r="V932" s="11" t="str">
        <f>IF(ISERROR(FIND("8",tblSalaries[[#This Row],[How many hours of a day you work on Excel]])),"",8)</f>
        <v/>
      </c>
      <c r="W932" s="11">
        <f>IF(MAX(tblSalaries[[#This Row],[1 hour]:[8 hours]])=0,#N/A,MAX(tblSalaries[[#This Row],[1 hour]:[8 hours]]))</f>
        <v>3</v>
      </c>
      <c r="X932" s="11">
        <f>IF(ISERROR(tblSalaries[[#This Row],[max h]]),1,tblSalaries[[#This Row],[Salary in USD]]/tblSalaries[[#This Row],[max h]]/260)</f>
        <v>13.698397451878899</v>
      </c>
      <c r="Y932" s="11" t="str">
        <f>IF(tblSalaries[[#This Row],[Years of Experience]]="",0,"0")</f>
        <v>0</v>
      </c>
      <c r="Z932"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932" s="11">
        <f>IF(tblSalaries[[#This Row],[Salary in USD]]&lt;1000,1,0)</f>
        <v>0</v>
      </c>
      <c r="AB932" s="11">
        <f>IF(AND(tblSalaries[[#This Row],[Salary in USD]]&gt;1000,tblSalaries[[#This Row],[Salary in USD]]&lt;2000),1,0)</f>
        <v>0</v>
      </c>
    </row>
    <row r="933" spans="2:28" ht="15" customHeight="1">
      <c r="B933" t="s">
        <v>2936</v>
      </c>
      <c r="C933" s="1">
        <v>41057.033599537041</v>
      </c>
      <c r="D933" s="4">
        <v>20000</v>
      </c>
      <c r="E933">
        <v>20000</v>
      </c>
      <c r="F933" t="s">
        <v>6</v>
      </c>
      <c r="G933">
        <f>tblSalaries[[#This Row],[clean Salary (in local currency)]]*VLOOKUP(tblSalaries[[#This Row],[Currency]],tblXrate[],2,FALSE)</f>
        <v>20000</v>
      </c>
      <c r="H933" t="s">
        <v>1046</v>
      </c>
      <c r="I933" t="s">
        <v>310</v>
      </c>
      <c r="J933" t="s">
        <v>1086</v>
      </c>
      <c r="K933" t="str">
        <f>VLOOKUP(tblSalaries[[#This Row],[Where do you work]],tblCountries[[Actual]:[Mapping]],2,FALSE)</f>
        <v>Zambia</v>
      </c>
      <c r="L933" t="s">
        <v>13</v>
      </c>
      <c r="M933">
        <v>2</v>
      </c>
      <c r="O933" s="10" t="str">
        <f>IF(ISERROR(FIND("1",tblSalaries[[#This Row],[How many hours of a day you work on Excel]])),"",1)</f>
        <v/>
      </c>
      <c r="P933" s="11" t="str">
        <f>IF(ISERROR(FIND("2",tblSalaries[[#This Row],[How many hours of a day you work on Excel]])),"",2)</f>
        <v/>
      </c>
      <c r="Q933" s="10" t="str">
        <f>IF(ISERROR(FIND("3",tblSalaries[[#This Row],[How many hours of a day you work on Excel]])),"",3)</f>
        <v/>
      </c>
      <c r="R933" s="10" t="str">
        <f>IF(ISERROR(FIND("4",tblSalaries[[#This Row],[How many hours of a day you work on Excel]])),"",4)</f>
        <v/>
      </c>
      <c r="S933" s="10" t="str">
        <f>IF(ISERROR(FIND("5",tblSalaries[[#This Row],[How many hours of a day you work on Excel]])),"",5)</f>
        <v/>
      </c>
      <c r="T933" s="10" t="str">
        <f>IF(ISERROR(FIND("6",tblSalaries[[#This Row],[How many hours of a day you work on Excel]])),"",6)</f>
        <v/>
      </c>
      <c r="U933" s="11" t="str">
        <f>IF(ISERROR(FIND("7",tblSalaries[[#This Row],[How many hours of a day you work on Excel]])),"",7)</f>
        <v/>
      </c>
      <c r="V933" s="11">
        <f>IF(ISERROR(FIND("8",tblSalaries[[#This Row],[How many hours of a day you work on Excel]])),"",8)</f>
        <v>8</v>
      </c>
      <c r="W933" s="11">
        <f>IF(MAX(tblSalaries[[#This Row],[1 hour]:[8 hours]])=0,#N/A,MAX(tblSalaries[[#This Row],[1 hour]:[8 hours]]))</f>
        <v>8</v>
      </c>
      <c r="X933" s="11">
        <f>IF(ISERROR(tblSalaries[[#This Row],[max h]]),1,tblSalaries[[#This Row],[Salary in USD]]/tblSalaries[[#This Row],[max h]]/260)</f>
        <v>9.615384615384615</v>
      </c>
      <c r="Y933" s="11" t="str">
        <f>IF(tblSalaries[[#This Row],[Years of Experience]]="",0,"0")</f>
        <v>0</v>
      </c>
      <c r="Z933"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1..3</v>
      </c>
      <c r="AA933" s="11">
        <f>IF(tblSalaries[[#This Row],[Salary in USD]]&lt;1000,1,0)</f>
        <v>0</v>
      </c>
      <c r="AB933" s="11">
        <f>IF(AND(tblSalaries[[#This Row],[Salary in USD]]&gt;1000,tblSalaries[[#This Row],[Salary in USD]]&lt;2000),1,0)</f>
        <v>0</v>
      </c>
    </row>
    <row r="934" spans="2:28" ht="15" customHeight="1">
      <c r="B934" t="s">
        <v>2937</v>
      </c>
      <c r="C934" s="1">
        <v>41057.053668981483</v>
      </c>
      <c r="D934" s="4" t="s">
        <v>1087</v>
      </c>
      <c r="E934">
        <v>42000</v>
      </c>
      <c r="F934" t="s">
        <v>22</v>
      </c>
      <c r="G934">
        <f>tblSalaries[[#This Row],[clean Salary (in local currency)]]*VLOOKUP(tblSalaries[[#This Row],[Currency]],tblXrate[],2,FALSE)</f>
        <v>53356.776437647524</v>
      </c>
      <c r="H934" t="s">
        <v>356</v>
      </c>
      <c r="I934" t="s">
        <v>356</v>
      </c>
      <c r="J934" t="s">
        <v>24</v>
      </c>
      <c r="K934" t="str">
        <f>VLOOKUP(tblSalaries[[#This Row],[Where do you work]],tblCountries[[Actual]:[Mapping]],2,FALSE)</f>
        <v>Germany</v>
      </c>
      <c r="L934" t="s">
        <v>18</v>
      </c>
      <c r="M934">
        <v>3</v>
      </c>
      <c r="O934" s="10" t="str">
        <f>IF(ISERROR(FIND("1",tblSalaries[[#This Row],[How many hours of a day you work on Excel]])),"",1)</f>
        <v/>
      </c>
      <c r="P934" s="11">
        <f>IF(ISERROR(FIND("2",tblSalaries[[#This Row],[How many hours of a day you work on Excel]])),"",2)</f>
        <v>2</v>
      </c>
      <c r="Q934" s="10">
        <f>IF(ISERROR(FIND("3",tblSalaries[[#This Row],[How many hours of a day you work on Excel]])),"",3)</f>
        <v>3</v>
      </c>
      <c r="R934" s="10" t="str">
        <f>IF(ISERROR(FIND("4",tblSalaries[[#This Row],[How many hours of a day you work on Excel]])),"",4)</f>
        <v/>
      </c>
      <c r="S934" s="10" t="str">
        <f>IF(ISERROR(FIND("5",tblSalaries[[#This Row],[How many hours of a day you work on Excel]])),"",5)</f>
        <v/>
      </c>
      <c r="T934" s="10" t="str">
        <f>IF(ISERROR(FIND("6",tblSalaries[[#This Row],[How many hours of a day you work on Excel]])),"",6)</f>
        <v/>
      </c>
      <c r="U934" s="11" t="str">
        <f>IF(ISERROR(FIND("7",tblSalaries[[#This Row],[How many hours of a day you work on Excel]])),"",7)</f>
        <v/>
      </c>
      <c r="V934" s="11" t="str">
        <f>IF(ISERROR(FIND("8",tblSalaries[[#This Row],[How many hours of a day you work on Excel]])),"",8)</f>
        <v/>
      </c>
      <c r="W934" s="11">
        <f>IF(MAX(tblSalaries[[#This Row],[1 hour]:[8 hours]])=0,#N/A,MAX(tblSalaries[[#This Row],[1 hour]:[8 hours]]))</f>
        <v>3</v>
      </c>
      <c r="X934" s="11">
        <f>IF(ISERROR(tblSalaries[[#This Row],[max h]]),1,tblSalaries[[#This Row],[Salary in USD]]/tblSalaries[[#This Row],[max h]]/260)</f>
        <v>68.406123638009646</v>
      </c>
      <c r="Y934" s="11" t="str">
        <f>IF(tblSalaries[[#This Row],[Years of Experience]]="",0,"0")</f>
        <v>0</v>
      </c>
      <c r="Z934"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1..3</v>
      </c>
      <c r="AA934" s="11">
        <f>IF(tblSalaries[[#This Row],[Salary in USD]]&lt;1000,1,0)</f>
        <v>0</v>
      </c>
      <c r="AB934" s="11">
        <f>IF(AND(tblSalaries[[#This Row],[Salary in USD]]&gt;1000,tblSalaries[[#This Row],[Salary in USD]]&lt;2000),1,0)</f>
        <v>0</v>
      </c>
    </row>
    <row r="935" spans="2:28" ht="15" customHeight="1">
      <c r="B935" t="s">
        <v>2938</v>
      </c>
      <c r="C935" s="1">
        <v>41057.062025462961</v>
      </c>
      <c r="D935" s="4">
        <v>3000</v>
      </c>
      <c r="E935">
        <v>36000</v>
      </c>
      <c r="F935" t="s">
        <v>6</v>
      </c>
      <c r="G935">
        <f>tblSalaries[[#This Row],[clean Salary (in local currency)]]*VLOOKUP(tblSalaries[[#This Row],[Currency]],tblXrate[],2,FALSE)</f>
        <v>36000</v>
      </c>
      <c r="H935" t="s">
        <v>310</v>
      </c>
      <c r="I935" t="s">
        <v>310</v>
      </c>
      <c r="J935" t="s">
        <v>126</v>
      </c>
      <c r="K935" t="str">
        <f>VLOOKUP(tblSalaries[[#This Row],[Where do you work]],tblCountries[[Actual]:[Mapping]],2,FALSE)</f>
        <v>UAE</v>
      </c>
      <c r="L935" t="s">
        <v>9</v>
      </c>
      <c r="M935">
        <v>4.5</v>
      </c>
      <c r="O935" s="10" t="str">
        <f>IF(ISERROR(FIND("1",tblSalaries[[#This Row],[How many hours of a day you work on Excel]])),"",1)</f>
        <v/>
      </c>
      <c r="P935" s="11" t="str">
        <f>IF(ISERROR(FIND("2",tblSalaries[[#This Row],[How many hours of a day you work on Excel]])),"",2)</f>
        <v/>
      </c>
      <c r="Q935" s="10" t="str">
        <f>IF(ISERROR(FIND("3",tblSalaries[[#This Row],[How many hours of a day you work on Excel]])),"",3)</f>
        <v/>
      </c>
      <c r="R935" s="10">
        <f>IF(ISERROR(FIND("4",tblSalaries[[#This Row],[How many hours of a day you work on Excel]])),"",4)</f>
        <v>4</v>
      </c>
      <c r="S935" s="10" t="str">
        <f>IF(ISERROR(FIND("5",tblSalaries[[#This Row],[How many hours of a day you work on Excel]])),"",5)</f>
        <v/>
      </c>
      <c r="T935" s="10">
        <f>IF(ISERROR(FIND("6",tblSalaries[[#This Row],[How many hours of a day you work on Excel]])),"",6)</f>
        <v>6</v>
      </c>
      <c r="U935" s="11" t="str">
        <f>IF(ISERROR(FIND("7",tblSalaries[[#This Row],[How many hours of a day you work on Excel]])),"",7)</f>
        <v/>
      </c>
      <c r="V935" s="11" t="str">
        <f>IF(ISERROR(FIND("8",tblSalaries[[#This Row],[How many hours of a day you work on Excel]])),"",8)</f>
        <v/>
      </c>
      <c r="W935" s="11">
        <f>IF(MAX(tblSalaries[[#This Row],[1 hour]:[8 hours]])=0,#N/A,MAX(tblSalaries[[#This Row],[1 hour]:[8 hours]]))</f>
        <v>6</v>
      </c>
      <c r="X935" s="11">
        <f>IF(ISERROR(tblSalaries[[#This Row],[max h]]),1,tblSalaries[[#This Row],[Salary in USD]]/tblSalaries[[#This Row],[max h]]/260)</f>
        <v>23.076923076923077</v>
      </c>
      <c r="Y935" s="11" t="str">
        <f>IF(tblSalaries[[#This Row],[Years of Experience]]="",0,"0")</f>
        <v>0</v>
      </c>
      <c r="Z935"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935" s="11">
        <f>IF(tblSalaries[[#This Row],[Salary in USD]]&lt;1000,1,0)</f>
        <v>0</v>
      </c>
      <c r="AB935" s="11">
        <f>IF(AND(tblSalaries[[#This Row],[Salary in USD]]&gt;1000,tblSalaries[[#This Row],[Salary in USD]]&lt;2000),1,0)</f>
        <v>0</v>
      </c>
    </row>
    <row r="936" spans="2:28" ht="15" customHeight="1">
      <c r="B936" t="s">
        <v>2939</v>
      </c>
      <c r="C936" s="1">
        <v>41057.062835648147</v>
      </c>
      <c r="D936" s="4">
        <v>57000</v>
      </c>
      <c r="E936">
        <v>57000</v>
      </c>
      <c r="F936" t="s">
        <v>6</v>
      </c>
      <c r="G936">
        <f>tblSalaries[[#This Row],[clean Salary (in local currency)]]*VLOOKUP(tblSalaries[[#This Row],[Currency]],tblXrate[],2,FALSE)</f>
        <v>57000</v>
      </c>
      <c r="H936" t="s">
        <v>1088</v>
      </c>
      <c r="I936" t="s">
        <v>279</v>
      </c>
      <c r="J936" t="s">
        <v>15</v>
      </c>
      <c r="K936" t="str">
        <f>VLOOKUP(tblSalaries[[#This Row],[Where do you work]],tblCountries[[Actual]:[Mapping]],2,FALSE)</f>
        <v>USA</v>
      </c>
      <c r="L936" t="s">
        <v>18</v>
      </c>
      <c r="M936">
        <v>4</v>
      </c>
      <c r="O936" s="10" t="str">
        <f>IF(ISERROR(FIND("1",tblSalaries[[#This Row],[How many hours of a day you work on Excel]])),"",1)</f>
        <v/>
      </c>
      <c r="P936" s="11">
        <f>IF(ISERROR(FIND("2",tblSalaries[[#This Row],[How many hours of a day you work on Excel]])),"",2)</f>
        <v>2</v>
      </c>
      <c r="Q936" s="10">
        <f>IF(ISERROR(FIND("3",tblSalaries[[#This Row],[How many hours of a day you work on Excel]])),"",3)</f>
        <v>3</v>
      </c>
      <c r="R936" s="10" t="str">
        <f>IF(ISERROR(FIND("4",tblSalaries[[#This Row],[How many hours of a day you work on Excel]])),"",4)</f>
        <v/>
      </c>
      <c r="S936" s="10" t="str">
        <f>IF(ISERROR(FIND("5",tblSalaries[[#This Row],[How many hours of a day you work on Excel]])),"",5)</f>
        <v/>
      </c>
      <c r="T936" s="10" t="str">
        <f>IF(ISERROR(FIND("6",tblSalaries[[#This Row],[How many hours of a day you work on Excel]])),"",6)</f>
        <v/>
      </c>
      <c r="U936" s="11" t="str">
        <f>IF(ISERROR(FIND("7",tblSalaries[[#This Row],[How many hours of a day you work on Excel]])),"",7)</f>
        <v/>
      </c>
      <c r="V936" s="11" t="str">
        <f>IF(ISERROR(FIND("8",tblSalaries[[#This Row],[How many hours of a day you work on Excel]])),"",8)</f>
        <v/>
      </c>
      <c r="W936" s="11">
        <f>IF(MAX(tblSalaries[[#This Row],[1 hour]:[8 hours]])=0,#N/A,MAX(tblSalaries[[#This Row],[1 hour]:[8 hours]]))</f>
        <v>3</v>
      </c>
      <c r="X936" s="11">
        <f>IF(ISERROR(tblSalaries[[#This Row],[max h]]),1,tblSalaries[[#This Row],[Salary in USD]]/tblSalaries[[#This Row],[max h]]/260)</f>
        <v>73.07692307692308</v>
      </c>
      <c r="Y936" s="11" t="str">
        <f>IF(tblSalaries[[#This Row],[Years of Experience]]="",0,"0")</f>
        <v>0</v>
      </c>
      <c r="Z936"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936" s="11">
        <f>IF(tblSalaries[[#This Row],[Salary in USD]]&lt;1000,1,0)</f>
        <v>0</v>
      </c>
      <c r="AB936" s="11">
        <f>IF(AND(tblSalaries[[#This Row],[Salary in USD]]&gt;1000,tblSalaries[[#This Row],[Salary in USD]]&lt;2000),1,0)</f>
        <v>0</v>
      </c>
    </row>
    <row r="937" spans="2:28" ht="15" customHeight="1">
      <c r="B937" t="s">
        <v>2940</v>
      </c>
      <c r="C937" s="1">
        <v>41057.074641203704</v>
      </c>
      <c r="D937" s="4">
        <v>135000</v>
      </c>
      <c r="E937">
        <v>135000</v>
      </c>
      <c r="F937" t="s">
        <v>6</v>
      </c>
      <c r="G937">
        <f>tblSalaries[[#This Row],[clean Salary (in local currency)]]*VLOOKUP(tblSalaries[[#This Row],[Currency]],tblXrate[],2,FALSE)</f>
        <v>135000</v>
      </c>
      <c r="H937" t="s">
        <v>1089</v>
      </c>
      <c r="I937" t="s">
        <v>52</v>
      </c>
      <c r="J937" t="s">
        <v>15</v>
      </c>
      <c r="K937" t="str">
        <f>VLOOKUP(tblSalaries[[#This Row],[Where do you work]],tblCountries[[Actual]:[Mapping]],2,FALSE)</f>
        <v>USA</v>
      </c>
      <c r="L937" t="s">
        <v>13</v>
      </c>
      <c r="M937">
        <v>15</v>
      </c>
      <c r="O937" s="10" t="str">
        <f>IF(ISERROR(FIND("1",tblSalaries[[#This Row],[How many hours of a day you work on Excel]])),"",1)</f>
        <v/>
      </c>
      <c r="P937" s="11" t="str">
        <f>IF(ISERROR(FIND("2",tblSalaries[[#This Row],[How many hours of a day you work on Excel]])),"",2)</f>
        <v/>
      </c>
      <c r="Q937" s="10" t="str">
        <f>IF(ISERROR(FIND("3",tblSalaries[[#This Row],[How many hours of a day you work on Excel]])),"",3)</f>
        <v/>
      </c>
      <c r="R937" s="10" t="str">
        <f>IF(ISERROR(FIND("4",tblSalaries[[#This Row],[How many hours of a day you work on Excel]])),"",4)</f>
        <v/>
      </c>
      <c r="S937" s="10" t="str">
        <f>IF(ISERROR(FIND("5",tblSalaries[[#This Row],[How many hours of a day you work on Excel]])),"",5)</f>
        <v/>
      </c>
      <c r="T937" s="10" t="str">
        <f>IF(ISERROR(FIND("6",tblSalaries[[#This Row],[How many hours of a day you work on Excel]])),"",6)</f>
        <v/>
      </c>
      <c r="U937" s="11" t="str">
        <f>IF(ISERROR(FIND("7",tblSalaries[[#This Row],[How many hours of a day you work on Excel]])),"",7)</f>
        <v/>
      </c>
      <c r="V937" s="11">
        <f>IF(ISERROR(FIND("8",tblSalaries[[#This Row],[How many hours of a day you work on Excel]])),"",8)</f>
        <v>8</v>
      </c>
      <c r="W937" s="11">
        <f>IF(MAX(tblSalaries[[#This Row],[1 hour]:[8 hours]])=0,#N/A,MAX(tblSalaries[[#This Row],[1 hour]:[8 hours]]))</f>
        <v>8</v>
      </c>
      <c r="X937" s="11">
        <f>IF(ISERROR(tblSalaries[[#This Row],[max h]]),1,tblSalaries[[#This Row],[Salary in USD]]/tblSalaries[[#This Row],[max h]]/260)</f>
        <v>64.90384615384616</v>
      </c>
      <c r="Y937" s="11" t="str">
        <f>IF(tblSalaries[[#This Row],[Years of Experience]]="",0,"0")</f>
        <v>0</v>
      </c>
      <c r="Z937"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937" s="11">
        <f>IF(tblSalaries[[#This Row],[Salary in USD]]&lt;1000,1,0)</f>
        <v>0</v>
      </c>
      <c r="AB937" s="11">
        <f>IF(AND(tblSalaries[[#This Row],[Salary in USD]]&gt;1000,tblSalaries[[#This Row],[Salary in USD]]&lt;2000),1,0)</f>
        <v>0</v>
      </c>
    </row>
    <row r="938" spans="2:28" ht="15" customHeight="1">
      <c r="B938" t="s">
        <v>2941</v>
      </c>
      <c r="C938" s="1">
        <v>41057.100844907407</v>
      </c>
      <c r="D938" s="4">
        <v>75000</v>
      </c>
      <c r="E938">
        <v>75000</v>
      </c>
      <c r="F938" t="s">
        <v>22</v>
      </c>
      <c r="G938">
        <f>tblSalaries[[#This Row],[clean Salary (in local currency)]]*VLOOKUP(tblSalaries[[#This Row],[Currency]],tblXrate[],2,FALSE)</f>
        <v>95279.957924370581</v>
      </c>
      <c r="H938" t="s">
        <v>1090</v>
      </c>
      <c r="I938" t="s">
        <v>20</v>
      </c>
      <c r="J938" t="s">
        <v>628</v>
      </c>
      <c r="K938" t="str">
        <f>VLOOKUP(tblSalaries[[#This Row],[Where do you work]],tblCountries[[Actual]:[Mapping]],2,FALSE)</f>
        <v>Netherlands</v>
      </c>
      <c r="L938" t="s">
        <v>9</v>
      </c>
      <c r="M938">
        <v>4</v>
      </c>
      <c r="O938" s="10" t="str">
        <f>IF(ISERROR(FIND("1",tblSalaries[[#This Row],[How many hours of a day you work on Excel]])),"",1)</f>
        <v/>
      </c>
      <c r="P938" s="11" t="str">
        <f>IF(ISERROR(FIND("2",tblSalaries[[#This Row],[How many hours of a day you work on Excel]])),"",2)</f>
        <v/>
      </c>
      <c r="Q938" s="10" t="str">
        <f>IF(ISERROR(FIND("3",tblSalaries[[#This Row],[How many hours of a day you work on Excel]])),"",3)</f>
        <v/>
      </c>
      <c r="R938" s="10">
        <f>IF(ISERROR(FIND("4",tblSalaries[[#This Row],[How many hours of a day you work on Excel]])),"",4)</f>
        <v>4</v>
      </c>
      <c r="S938" s="10" t="str">
        <f>IF(ISERROR(FIND("5",tblSalaries[[#This Row],[How many hours of a day you work on Excel]])),"",5)</f>
        <v/>
      </c>
      <c r="T938" s="10">
        <f>IF(ISERROR(FIND("6",tblSalaries[[#This Row],[How many hours of a day you work on Excel]])),"",6)</f>
        <v>6</v>
      </c>
      <c r="U938" s="11" t="str">
        <f>IF(ISERROR(FIND("7",tblSalaries[[#This Row],[How many hours of a day you work on Excel]])),"",7)</f>
        <v/>
      </c>
      <c r="V938" s="11" t="str">
        <f>IF(ISERROR(FIND("8",tblSalaries[[#This Row],[How many hours of a day you work on Excel]])),"",8)</f>
        <v/>
      </c>
      <c r="W938" s="11">
        <f>IF(MAX(tblSalaries[[#This Row],[1 hour]:[8 hours]])=0,#N/A,MAX(tblSalaries[[#This Row],[1 hour]:[8 hours]]))</f>
        <v>6</v>
      </c>
      <c r="X938" s="11">
        <f>IF(ISERROR(tblSalaries[[#This Row],[max h]]),1,tblSalaries[[#This Row],[Salary in USD]]/tblSalaries[[#This Row],[max h]]/260)</f>
        <v>61.076896105365755</v>
      </c>
      <c r="Y938" s="11" t="str">
        <f>IF(tblSalaries[[#This Row],[Years of Experience]]="",0,"0")</f>
        <v>0</v>
      </c>
      <c r="Z938"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938" s="11">
        <f>IF(tblSalaries[[#This Row],[Salary in USD]]&lt;1000,1,0)</f>
        <v>0</v>
      </c>
      <c r="AB938" s="11">
        <f>IF(AND(tblSalaries[[#This Row],[Salary in USD]]&gt;1000,tblSalaries[[#This Row],[Salary in USD]]&lt;2000),1,0)</f>
        <v>0</v>
      </c>
    </row>
    <row r="939" spans="2:28" ht="15" customHeight="1">
      <c r="B939" t="s">
        <v>2942</v>
      </c>
      <c r="C939" s="1">
        <v>41057.148773148147</v>
      </c>
      <c r="D939" s="4">
        <v>45000</v>
      </c>
      <c r="E939">
        <v>45000</v>
      </c>
      <c r="F939" t="s">
        <v>22</v>
      </c>
      <c r="G939">
        <f>tblSalaries[[#This Row],[clean Salary (in local currency)]]*VLOOKUP(tblSalaries[[#This Row],[Currency]],tblXrate[],2,FALSE)</f>
        <v>57167.974754622352</v>
      </c>
      <c r="H939" t="s">
        <v>1091</v>
      </c>
      <c r="I939" t="s">
        <v>20</v>
      </c>
      <c r="J939" t="s">
        <v>1092</v>
      </c>
      <c r="K939" t="str">
        <f>VLOOKUP(tblSalaries[[#This Row],[Where do you work]],tblCountries[[Actual]:[Mapping]],2,FALSE)</f>
        <v>Netherlands</v>
      </c>
      <c r="L939" t="s">
        <v>18</v>
      </c>
      <c r="M939">
        <v>10</v>
      </c>
      <c r="O939" s="10" t="str">
        <f>IF(ISERROR(FIND("1",tblSalaries[[#This Row],[How many hours of a day you work on Excel]])),"",1)</f>
        <v/>
      </c>
      <c r="P939" s="11">
        <f>IF(ISERROR(FIND("2",tblSalaries[[#This Row],[How many hours of a day you work on Excel]])),"",2)</f>
        <v>2</v>
      </c>
      <c r="Q939" s="10">
        <f>IF(ISERROR(FIND("3",tblSalaries[[#This Row],[How many hours of a day you work on Excel]])),"",3)</f>
        <v>3</v>
      </c>
      <c r="R939" s="10" t="str">
        <f>IF(ISERROR(FIND("4",tblSalaries[[#This Row],[How many hours of a day you work on Excel]])),"",4)</f>
        <v/>
      </c>
      <c r="S939" s="10" t="str">
        <f>IF(ISERROR(FIND("5",tblSalaries[[#This Row],[How many hours of a day you work on Excel]])),"",5)</f>
        <v/>
      </c>
      <c r="T939" s="10" t="str">
        <f>IF(ISERROR(FIND("6",tblSalaries[[#This Row],[How many hours of a day you work on Excel]])),"",6)</f>
        <v/>
      </c>
      <c r="U939" s="11" t="str">
        <f>IF(ISERROR(FIND("7",tblSalaries[[#This Row],[How many hours of a day you work on Excel]])),"",7)</f>
        <v/>
      </c>
      <c r="V939" s="11" t="str">
        <f>IF(ISERROR(FIND("8",tblSalaries[[#This Row],[How many hours of a day you work on Excel]])),"",8)</f>
        <v/>
      </c>
      <c r="W939" s="11">
        <f>IF(MAX(tblSalaries[[#This Row],[1 hour]:[8 hours]])=0,#N/A,MAX(tblSalaries[[#This Row],[1 hour]:[8 hours]]))</f>
        <v>3</v>
      </c>
      <c r="X939" s="11">
        <f>IF(ISERROR(tblSalaries[[#This Row],[max h]]),1,tblSalaries[[#This Row],[Salary in USD]]/tblSalaries[[#This Row],[max h]]/260)</f>
        <v>73.292275326438912</v>
      </c>
      <c r="Y939" s="11" t="str">
        <f>IF(tblSalaries[[#This Row],[Years of Experience]]="",0,"0")</f>
        <v>0</v>
      </c>
      <c r="Z939"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939" s="11">
        <f>IF(tblSalaries[[#This Row],[Salary in USD]]&lt;1000,1,0)</f>
        <v>0</v>
      </c>
      <c r="AB939" s="11">
        <f>IF(AND(tblSalaries[[#This Row],[Salary in USD]]&gt;1000,tblSalaries[[#This Row],[Salary in USD]]&lt;2000),1,0)</f>
        <v>0</v>
      </c>
    </row>
    <row r="940" spans="2:28" ht="15" customHeight="1">
      <c r="B940" t="s">
        <v>2943</v>
      </c>
      <c r="C940" s="1">
        <v>41057.155555555553</v>
      </c>
      <c r="D940" s="4" t="s">
        <v>1093</v>
      </c>
      <c r="E940">
        <v>2000000</v>
      </c>
      <c r="F940" t="s">
        <v>3984</v>
      </c>
      <c r="G940">
        <f>tblSalaries[[#This Row],[clean Salary (in local currency)]]*VLOOKUP(tblSalaries[[#This Row],[Currency]],tblXrate[],2,FALSE)</f>
        <v>12326.656394453004</v>
      </c>
      <c r="H940" t="s">
        <v>1094</v>
      </c>
      <c r="I940" t="s">
        <v>52</v>
      </c>
      <c r="J940" t="s">
        <v>870</v>
      </c>
      <c r="K940" t="str">
        <f>VLOOKUP(tblSalaries[[#This Row],[Where do you work]],tblCountries[[Actual]:[Mapping]],2,FALSE)</f>
        <v>Nigeria</v>
      </c>
      <c r="L940" t="s">
        <v>9</v>
      </c>
      <c r="M940">
        <v>5</v>
      </c>
      <c r="O940" s="10" t="str">
        <f>IF(ISERROR(FIND("1",tblSalaries[[#This Row],[How many hours of a day you work on Excel]])),"",1)</f>
        <v/>
      </c>
      <c r="P940" s="11" t="str">
        <f>IF(ISERROR(FIND("2",tblSalaries[[#This Row],[How many hours of a day you work on Excel]])),"",2)</f>
        <v/>
      </c>
      <c r="Q940" s="10" t="str">
        <f>IF(ISERROR(FIND("3",tblSalaries[[#This Row],[How many hours of a day you work on Excel]])),"",3)</f>
        <v/>
      </c>
      <c r="R940" s="10">
        <f>IF(ISERROR(FIND("4",tblSalaries[[#This Row],[How many hours of a day you work on Excel]])),"",4)</f>
        <v>4</v>
      </c>
      <c r="S940" s="10" t="str">
        <f>IF(ISERROR(FIND("5",tblSalaries[[#This Row],[How many hours of a day you work on Excel]])),"",5)</f>
        <v/>
      </c>
      <c r="T940" s="10">
        <f>IF(ISERROR(FIND("6",tblSalaries[[#This Row],[How many hours of a day you work on Excel]])),"",6)</f>
        <v>6</v>
      </c>
      <c r="U940" s="11" t="str">
        <f>IF(ISERROR(FIND("7",tblSalaries[[#This Row],[How many hours of a day you work on Excel]])),"",7)</f>
        <v/>
      </c>
      <c r="V940" s="11" t="str">
        <f>IF(ISERROR(FIND("8",tblSalaries[[#This Row],[How many hours of a day you work on Excel]])),"",8)</f>
        <v/>
      </c>
      <c r="W940" s="11">
        <f>IF(MAX(tblSalaries[[#This Row],[1 hour]:[8 hours]])=0,#N/A,MAX(tblSalaries[[#This Row],[1 hour]:[8 hours]]))</f>
        <v>6</v>
      </c>
      <c r="X940" s="11">
        <f>IF(ISERROR(tblSalaries[[#This Row],[max h]]),1,tblSalaries[[#This Row],[Salary in USD]]/tblSalaries[[#This Row],[max h]]/260)</f>
        <v>7.9017028169570551</v>
      </c>
      <c r="Y940" s="11" t="str">
        <f>IF(tblSalaries[[#This Row],[Years of Experience]]="",0,"0")</f>
        <v>0</v>
      </c>
      <c r="Z940"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940" s="11">
        <f>IF(tblSalaries[[#This Row],[Salary in USD]]&lt;1000,1,0)</f>
        <v>0</v>
      </c>
      <c r="AB940" s="11">
        <f>IF(AND(tblSalaries[[#This Row],[Salary in USD]]&gt;1000,tblSalaries[[#This Row],[Salary in USD]]&lt;2000),1,0)</f>
        <v>0</v>
      </c>
    </row>
    <row r="941" spans="2:28" ht="15" customHeight="1">
      <c r="B941" t="s">
        <v>2944</v>
      </c>
      <c r="C941" s="1">
        <v>41057.170300925929</v>
      </c>
      <c r="D941" s="4">
        <v>8000</v>
      </c>
      <c r="E941">
        <v>8000</v>
      </c>
      <c r="F941" t="s">
        <v>6</v>
      </c>
      <c r="G941">
        <f>tblSalaries[[#This Row],[clean Salary (in local currency)]]*VLOOKUP(tblSalaries[[#This Row],[Currency]],tblXrate[],2,FALSE)</f>
        <v>8000</v>
      </c>
      <c r="H941" t="s">
        <v>167</v>
      </c>
      <c r="I941" t="s">
        <v>20</v>
      </c>
      <c r="J941" t="s">
        <v>8</v>
      </c>
      <c r="K941" t="str">
        <f>VLOOKUP(tblSalaries[[#This Row],[Where do you work]],tblCountries[[Actual]:[Mapping]],2,FALSE)</f>
        <v>India</v>
      </c>
      <c r="L941" t="s">
        <v>25</v>
      </c>
      <c r="M941">
        <v>5</v>
      </c>
      <c r="O941" s="10">
        <f>IF(ISERROR(FIND("1",tblSalaries[[#This Row],[How many hours of a day you work on Excel]])),"",1)</f>
        <v>1</v>
      </c>
      <c r="P941" s="11">
        <f>IF(ISERROR(FIND("2",tblSalaries[[#This Row],[How many hours of a day you work on Excel]])),"",2)</f>
        <v>2</v>
      </c>
      <c r="Q941" s="10" t="str">
        <f>IF(ISERROR(FIND("3",tblSalaries[[#This Row],[How many hours of a day you work on Excel]])),"",3)</f>
        <v/>
      </c>
      <c r="R941" s="10" t="str">
        <f>IF(ISERROR(FIND("4",tblSalaries[[#This Row],[How many hours of a day you work on Excel]])),"",4)</f>
        <v/>
      </c>
      <c r="S941" s="10" t="str">
        <f>IF(ISERROR(FIND("5",tblSalaries[[#This Row],[How many hours of a day you work on Excel]])),"",5)</f>
        <v/>
      </c>
      <c r="T941" s="10" t="str">
        <f>IF(ISERROR(FIND("6",tblSalaries[[#This Row],[How many hours of a day you work on Excel]])),"",6)</f>
        <v/>
      </c>
      <c r="U941" s="11" t="str">
        <f>IF(ISERROR(FIND("7",tblSalaries[[#This Row],[How many hours of a day you work on Excel]])),"",7)</f>
        <v/>
      </c>
      <c r="V941" s="11" t="str">
        <f>IF(ISERROR(FIND("8",tblSalaries[[#This Row],[How many hours of a day you work on Excel]])),"",8)</f>
        <v/>
      </c>
      <c r="W941" s="11">
        <f>IF(MAX(tblSalaries[[#This Row],[1 hour]:[8 hours]])=0,#N/A,MAX(tblSalaries[[#This Row],[1 hour]:[8 hours]]))</f>
        <v>2</v>
      </c>
      <c r="X941" s="11">
        <f>IF(ISERROR(tblSalaries[[#This Row],[max h]]),1,tblSalaries[[#This Row],[Salary in USD]]/tblSalaries[[#This Row],[max h]]/260)</f>
        <v>15.384615384615385</v>
      </c>
      <c r="Y941" s="11" t="str">
        <f>IF(tblSalaries[[#This Row],[Years of Experience]]="",0,"0")</f>
        <v>0</v>
      </c>
      <c r="Z941"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941" s="11">
        <f>IF(tblSalaries[[#This Row],[Salary in USD]]&lt;1000,1,0)</f>
        <v>0</v>
      </c>
      <c r="AB941" s="11">
        <f>IF(AND(tblSalaries[[#This Row],[Salary in USD]]&gt;1000,tblSalaries[[#This Row],[Salary in USD]]&lt;2000),1,0)</f>
        <v>0</v>
      </c>
    </row>
    <row r="942" spans="2:28" ht="15" customHeight="1">
      <c r="B942" t="s">
        <v>2945</v>
      </c>
      <c r="C942" s="1">
        <v>41057.194918981484</v>
      </c>
      <c r="D942" s="4" t="s">
        <v>1095</v>
      </c>
      <c r="E942">
        <v>48000</v>
      </c>
      <c r="F942" t="s">
        <v>6</v>
      </c>
      <c r="G942">
        <f>tblSalaries[[#This Row],[clean Salary (in local currency)]]*VLOOKUP(tblSalaries[[#This Row],[Currency]],tblXrate[],2,FALSE)</f>
        <v>48000</v>
      </c>
      <c r="H942" t="s">
        <v>1096</v>
      </c>
      <c r="I942" t="s">
        <v>52</v>
      </c>
      <c r="J942" t="s">
        <v>106</v>
      </c>
      <c r="K942" t="str">
        <f>VLOOKUP(tblSalaries[[#This Row],[Where do you work]],tblCountries[[Actual]:[Mapping]],2,FALSE)</f>
        <v>France</v>
      </c>
      <c r="L942" t="s">
        <v>9</v>
      </c>
      <c r="M942">
        <v>5</v>
      </c>
      <c r="O942" s="10" t="str">
        <f>IF(ISERROR(FIND("1",tblSalaries[[#This Row],[How many hours of a day you work on Excel]])),"",1)</f>
        <v/>
      </c>
      <c r="P942" s="11" t="str">
        <f>IF(ISERROR(FIND("2",tblSalaries[[#This Row],[How many hours of a day you work on Excel]])),"",2)</f>
        <v/>
      </c>
      <c r="Q942" s="10" t="str">
        <f>IF(ISERROR(FIND("3",tblSalaries[[#This Row],[How many hours of a day you work on Excel]])),"",3)</f>
        <v/>
      </c>
      <c r="R942" s="10">
        <f>IF(ISERROR(FIND("4",tblSalaries[[#This Row],[How many hours of a day you work on Excel]])),"",4)</f>
        <v>4</v>
      </c>
      <c r="S942" s="10" t="str">
        <f>IF(ISERROR(FIND("5",tblSalaries[[#This Row],[How many hours of a day you work on Excel]])),"",5)</f>
        <v/>
      </c>
      <c r="T942" s="10">
        <f>IF(ISERROR(FIND("6",tblSalaries[[#This Row],[How many hours of a day you work on Excel]])),"",6)</f>
        <v>6</v>
      </c>
      <c r="U942" s="11" t="str">
        <f>IF(ISERROR(FIND("7",tblSalaries[[#This Row],[How many hours of a day you work on Excel]])),"",7)</f>
        <v/>
      </c>
      <c r="V942" s="11" t="str">
        <f>IF(ISERROR(FIND("8",tblSalaries[[#This Row],[How many hours of a day you work on Excel]])),"",8)</f>
        <v/>
      </c>
      <c r="W942" s="11">
        <f>IF(MAX(tblSalaries[[#This Row],[1 hour]:[8 hours]])=0,#N/A,MAX(tblSalaries[[#This Row],[1 hour]:[8 hours]]))</f>
        <v>6</v>
      </c>
      <c r="X942" s="11">
        <f>IF(ISERROR(tblSalaries[[#This Row],[max h]]),1,tblSalaries[[#This Row],[Salary in USD]]/tblSalaries[[#This Row],[max h]]/260)</f>
        <v>30.76923076923077</v>
      </c>
      <c r="Y942" s="11" t="str">
        <f>IF(tblSalaries[[#This Row],[Years of Experience]]="",0,"0")</f>
        <v>0</v>
      </c>
      <c r="Z942"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942" s="11">
        <f>IF(tblSalaries[[#This Row],[Salary in USD]]&lt;1000,1,0)</f>
        <v>0</v>
      </c>
      <c r="AB942" s="11">
        <f>IF(AND(tblSalaries[[#This Row],[Salary in USD]]&gt;1000,tblSalaries[[#This Row],[Salary in USD]]&lt;2000),1,0)</f>
        <v>0</v>
      </c>
    </row>
    <row r="943" spans="2:28" ht="15" customHeight="1">
      <c r="B943" t="s">
        <v>2946</v>
      </c>
      <c r="C943" s="1">
        <v>41057.213703703703</v>
      </c>
      <c r="D943" s="4">
        <v>40000</v>
      </c>
      <c r="E943">
        <v>40000</v>
      </c>
      <c r="F943" t="s">
        <v>6</v>
      </c>
      <c r="G943">
        <f>tblSalaries[[#This Row],[clean Salary (in local currency)]]*VLOOKUP(tblSalaries[[#This Row],[Currency]],tblXrate[],2,FALSE)</f>
        <v>40000</v>
      </c>
      <c r="H943" t="s">
        <v>256</v>
      </c>
      <c r="I943" t="s">
        <v>20</v>
      </c>
      <c r="J943" t="s">
        <v>1097</v>
      </c>
      <c r="K943" t="str">
        <f>VLOOKUP(tblSalaries[[#This Row],[Where do you work]],tblCountries[[Actual]:[Mapping]],2,FALSE)</f>
        <v>New Zealand</v>
      </c>
      <c r="L943" t="s">
        <v>9</v>
      </c>
      <c r="M943">
        <v>5</v>
      </c>
      <c r="O943" s="10" t="str">
        <f>IF(ISERROR(FIND("1",tblSalaries[[#This Row],[How many hours of a day you work on Excel]])),"",1)</f>
        <v/>
      </c>
      <c r="P943" s="11" t="str">
        <f>IF(ISERROR(FIND("2",tblSalaries[[#This Row],[How many hours of a day you work on Excel]])),"",2)</f>
        <v/>
      </c>
      <c r="Q943" s="10" t="str">
        <f>IF(ISERROR(FIND("3",tblSalaries[[#This Row],[How many hours of a day you work on Excel]])),"",3)</f>
        <v/>
      </c>
      <c r="R943" s="10">
        <f>IF(ISERROR(FIND("4",tblSalaries[[#This Row],[How many hours of a day you work on Excel]])),"",4)</f>
        <v>4</v>
      </c>
      <c r="S943" s="10" t="str">
        <f>IF(ISERROR(FIND("5",tblSalaries[[#This Row],[How many hours of a day you work on Excel]])),"",5)</f>
        <v/>
      </c>
      <c r="T943" s="10">
        <f>IF(ISERROR(FIND("6",tblSalaries[[#This Row],[How many hours of a day you work on Excel]])),"",6)</f>
        <v>6</v>
      </c>
      <c r="U943" s="11" t="str">
        <f>IF(ISERROR(FIND("7",tblSalaries[[#This Row],[How many hours of a day you work on Excel]])),"",7)</f>
        <v/>
      </c>
      <c r="V943" s="11" t="str">
        <f>IF(ISERROR(FIND("8",tblSalaries[[#This Row],[How many hours of a day you work on Excel]])),"",8)</f>
        <v/>
      </c>
      <c r="W943" s="11">
        <f>IF(MAX(tblSalaries[[#This Row],[1 hour]:[8 hours]])=0,#N/A,MAX(tblSalaries[[#This Row],[1 hour]:[8 hours]]))</f>
        <v>6</v>
      </c>
      <c r="X943" s="11">
        <f>IF(ISERROR(tblSalaries[[#This Row],[max h]]),1,tblSalaries[[#This Row],[Salary in USD]]/tblSalaries[[#This Row],[max h]]/260)</f>
        <v>25.641025641025642</v>
      </c>
      <c r="Y943" s="11" t="str">
        <f>IF(tblSalaries[[#This Row],[Years of Experience]]="",0,"0")</f>
        <v>0</v>
      </c>
      <c r="Z943"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943" s="11">
        <f>IF(tblSalaries[[#This Row],[Salary in USD]]&lt;1000,1,0)</f>
        <v>0</v>
      </c>
      <c r="AB943" s="11">
        <f>IF(AND(tblSalaries[[#This Row],[Salary in USD]]&gt;1000,tblSalaries[[#This Row],[Salary in USD]]&lt;2000),1,0)</f>
        <v>0</v>
      </c>
    </row>
    <row r="944" spans="2:28" ht="15" customHeight="1">
      <c r="B944" t="s">
        <v>2947</v>
      </c>
      <c r="C944" s="1">
        <v>41057.214722222219</v>
      </c>
      <c r="D944" s="4" t="s">
        <v>1098</v>
      </c>
      <c r="E944">
        <v>75000</v>
      </c>
      <c r="F944" t="s">
        <v>670</v>
      </c>
      <c r="G944">
        <f>tblSalaries[[#This Row],[clean Salary (in local currency)]]*VLOOKUP(tblSalaries[[#This Row],[Currency]],tblXrate[],2,FALSE)</f>
        <v>59819.107020370408</v>
      </c>
      <c r="H944" t="s">
        <v>392</v>
      </c>
      <c r="I944" t="s">
        <v>20</v>
      </c>
      <c r="J944" t="s">
        <v>1099</v>
      </c>
      <c r="K944" t="str">
        <f>VLOOKUP(tblSalaries[[#This Row],[Where do you work]],tblCountries[[Actual]:[Mapping]],2,FALSE)</f>
        <v>New Zealand</v>
      </c>
      <c r="L944" t="s">
        <v>9</v>
      </c>
      <c r="M944">
        <v>10</v>
      </c>
      <c r="O944" s="10" t="str">
        <f>IF(ISERROR(FIND("1",tblSalaries[[#This Row],[How many hours of a day you work on Excel]])),"",1)</f>
        <v/>
      </c>
      <c r="P944" s="11" t="str">
        <f>IF(ISERROR(FIND("2",tblSalaries[[#This Row],[How many hours of a day you work on Excel]])),"",2)</f>
        <v/>
      </c>
      <c r="Q944" s="10" t="str">
        <f>IF(ISERROR(FIND("3",tblSalaries[[#This Row],[How many hours of a day you work on Excel]])),"",3)</f>
        <v/>
      </c>
      <c r="R944" s="10">
        <f>IF(ISERROR(FIND("4",tblSalaries[[#This Row],[How many hours of a day you work on Excel]])),"",4)</f>
        <v>4</v>
      </c>
      <c r="S944" s="10" t="str">
        <f>IF(ISERROR(FIND("5",tblSalaries[[#This Row],[How many hours of a day you work on Excel]])),"",5)</f>
        <v/>
      </c>
      <c r="T944" s="10">
        <f>IF(ISERROR(FIND("6",tblSalaries[[#This Row],[How many hours of a day you work on Excel]])),"",6)</f>
        <v>6</v>
      </c>
      <c r="U944" s="11" t="str">
        <f>IF(ISERROR(FIND("7",tblSalaries[[#This Row],[How many hours of a day you work on Excel]])),"",7)</f>
        <v/>
      </c>
      <c r="V944" s="11" t="str">
        <f>IF(ISERROR(FIND("8",tblSalaries[[#This Row],[How many hours of a day you work on Excel]])),"",8)</f>
        <v/>
      </c>
      <c r="W944" s="11">
        <f>IF(MAX(tblSalaries[[#This Row],[1 hour]:[8 hours]])=0,#N/A,MAX(tblSalaries[[#This Row],[1 hour]:[8 hours]]))</f>
        <v>6</v>
      </c>
      <c r="X944" s="11">
        <f>IF(ISERROR(tblSalaries[[#This Row],[max h]]),1,tblSalaries[[#This Row],[Salary in USD]]/tblSalaries[[#This Row],[max h]]/260)</f>
        <v>38.345581423314364</v>
      </c>
      <c r="Y944" s="11" t="str">
        <f>IF(tblSalaries[[#This Row],[Years of Experience]]="",0,"0")</f>
        <v>0</v>
      </c>
      <c r="Z944"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944" s="11">
        <f>IF(tblSalaries[[#This Row],[Salary in USD]]&lt;1000,1,0)</f>
        <v>0</v>
      </c>
      <c r="AB944" s="11">
        <f>IF(AND(tblSalaries[[#This Row],[Salary in USD]]&gt;1000,tblSalaries[[#This Row],[Salary in USD]]&lt;2000),1,0)</f>
        <v>0</v>
      </c>
    </row>
    <row r="945" spans="2:28" ht="15" customHeight="1">
      <c r="B945" t="s">
        <v>2948</v>
      </c>
      <c r="C945" s="1">
        <v>41057.217106481483</v>
      </c>
      <c r="D945" s="4">
        <v>150000</v>
      </c>
      <c r="E945">
        <v>150000</v>
      </c>
      <c r="F945" t="s">
        <v>6</v>
      </c>
      <c r="G945">
        <f>tblSalaries[[#This Row],[clean Salary (in local currency)]]*VLOOKUP(tblSalaries[[#This Row],[Currency]],tblXrate[],2,FALSE)</f>
        <v>150000</v>
      </c>
      <c r="H945" t="s">
        <v>1100</v>
      </c>
      <c r="I945" t="s">
        <v>20</v>
      </c>
      <c r="J945" t="s">
        <v>46</v>
      </c>
      <c r="K945" t="str">
        <f>VLOOKUP(tblSalaries[[#This Row],[Where do you work]],tblCountries[[Actual]:[Mapping]],2,FALSE)</f>
        <v>Switzerland</v>
      </c>
      <c r="L945" t="s">
        <v>25</v>
      </c>
      <c r="M945">
        <v>20</v>
      </c>
      <c r="O945" s="10">
        <f>IF(ISERROR(FIND("1",tblSalaries[[#This Row],[How many hours of a day you work on Excel]])),"",1)</f>
        <v>1</v>
      </c>
      <c r="P945" s="11">
        <f>IF(ISERROR(FIND("2",tblSalaries[[#This Row],[How many hours of a day you work on Excel]])),"",2)</f>
        <v>2</v>
      </c>
      <c r="Q945" s="10" t="str">
        <f>IF(ISERROR(FIND("3",tblSalaries[[#This Row],[How many hours of a day you work on Excel]])),"",3)</f>
        <v/>
      </c>
      <c r="R945" s="10" t="str">
        <f>IF(ISERROR(FIND("4",tblSalaries[[#This Row],[How many hours of a day you work on Excel]])),"",4)</f>
        <v/>
      </c>
      <c r="S945" s="10" t="str">
        <f>IF(ISERROR(FIND("5",tblSalaries[[#This Row],[How many hours of a day you work on Excel]])),"",5)</f>
        <v/>
      </c>
      <c r="T945" s="10" t="str">
        <f>IF(ISERROR(FIND("6",tblSalaries[[#This Row],[How many hours of a day you work on Excel]])),"",6)</f>
        <v/>
      </c>
      <c r="U945" s="11" t="str">
        <f>IF(ISERROR(FIND("7",tblSalaries[[#This Row],[How many hours of a day you work on Excel]])),"",7)</f>
        <v/>
      </c>
      <c r="V945" s="11" t="str">
        <f>IF(ISERROR(FIND("8",tblSalaries[[#This Row],[How many hours of a day you work on Excel]])),"",8)</f>
        <v/>
      </c>
      <c r="W945" s="11">
        <f>IF(MAX(tblSalaries[[#This Row],[1 hour]:[8 hours]])=0,#N/A,MAX(tblSalaries[[#This Row],[1 hour]:[8 hours]]))</f>
        <v>2</v>
      </c>
      <c r="X945" s="11">
        <f>IF(ISERROR(tblSalaries[[#This Row],[max h]]),1,tblSalaries[[#This Row],[Salary in USD]]/tblSalaries[[#This Row],[max h]]/260)</f>
        <v>288.46153846153845</v>
      </c>
      <c r="Y945" s="11" t="str">
        <f>IF(tblSalaries[[#This Row],[Years of Experience]]="",0,"0")</f>
        <v>0</v>
      </c>
      <c r="Z945"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945" s="11">
        <f>IF(tblSalaries[[#This Row],[Salary in USD]]&lt;1000,1,0)</f>
        <v>0</v>
      </c>
      <c r="AB945" s="11">
        <f>IF(AND(tblSalaries[[#This Row],[Salary in USD]]&gt;1000,tblSalaries[[#This Row],[Salary in USD]]&lt;2000),1,0)</f>
        <v>0</v>
      </c>
    </row>
    <row r="946" spans="2:28" ht="15" customHeight="1">
      <c r="B946" t="s">
        <v>2949</v>
      </c>
      <c r="C946" s="1">
        <v>41057.222696759258</v>
      </c>
      <c r="D946" s="4">
        <v>80000</v>
      </c>
      <c r="E946">
        <v>80000</v>
      </c>
      <c r="F946" t="s">
        <v>82</v>
      </c>
      <c r="G946">
        <f>tblSalaries[[#This Row],[clean Salary (in local currency)]]*VLOOKUP(tblSalaries[[#This Row],[Currency]],tblXrate[],2,FALSE)</f>
        <v>81592.772512210868</v>
      </c>
      <c r="H946" t="s">
        <v>1101</v>
      </c>
      <c r="I946" t="s">
        <v>52</v>
      </c>
      <c r="J946" t="s">
        <v>84</v>
      </c>
      <c r="K946" t="str">
        <f>VLOOKUP(tblSalaries[[#This Row],[Where do you work]],tblCountries[[Actual]:[Mapping]],2,FALSE)</f>
        <v>Australia</v>
      </c>
      <c r="L946" t="s">
        <v>9</v>
      </c>
      <c r="M946">
        <v>25</v>
      </c>
      <c r="O946" s="10" t="str">
        <f>IF(ISERROR(FIND("1",tblSalaries[[#This Row],[How many hours of a day you work on Excel]])),"",1)</f>
        <v/>
      </c>
      <c r="P946" s="11" t="str">
        <f>IF(ISERROR(FIND("2",tblSalaries[[#This Row],[How many hours of a day you work on Excel]])),"",2)</f>
        <v/>
      </c>
      <c r="Q946" s="10" t="str">
        <f>IF(ISERROR(FIND("3",tblSalaries[[#This Row],[How many hours of a day you work on Excel]])),"",3)</f>
        <v/>
      </c>
      <c r="R946" s="10">
        <f>IF(ISERROR(FIND("4",tblSalaries[[#This Row],[How many hours of a day you work on Excel]])),"",4)</f>
        <v>4</v>
      </c>
      <c r="S946" s="10" t="str">
        <f>IF(ISERROR(FIND("5",tblSalaries[[#This Row],[How many hours of a day you work on Excel]])),"",5)</f>
        <v/>
      </c>
      <c r="T946" s="10">
        <f>IF(ISERROR(FIND("6",tblSalaries[[#This Row],[How many hours of a day you work on Excel]])),"",6)</f>
        <v>6</v>
      </c>
      <c r="U946" s="11" t="str">
        <f>IF(ISERROR(FIND("7",tblSalaries[[#This Row],[How many hours of a day you work on Excel]])),"",7)</f>
        <v/>
      </c>
      <c r="V946" s="11" t="str">
        <f>IF(ISERROR(FIND("8",tblSalaries[[#This Row],[How many hours of a day you work on Excel]])),"",8)</f>
        <v/>
      </c>
      <c r="W946" s="11">
        <f>IF(MAX(tblSalaries[[#This Row],[1 hour]:[8 hours]])=0,#N/A,MAX(tblSalaries[[#This Row],[1 hour]:[8 hours]]))</f>
        <v>6</v>
      </c>
      <c r="X946" s="11">
        <f>IF(ISERROR(tblSalaries[[#This Row],[max h]]),1,tblSalaries[[#This Row],[Salary in USD]]/tblSalaries[[#This Row],[max h]]/260)</f>
        <v>52.303059302699275</v>
      </c>
      <c r="Y946" s="11" t="str">
        <f>IF(tblSalaries[[#This Row],[Years of Experience]]="",0,"0")</f>
        <v>0</v>
      </c>
      <c r="Z946"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946" s="11">
        <f>IF(tblSalaries[[#This Row],[Salary in USD]]&lt;1000,1,0)</f>
        <v>0</v>
      </c>
      <c r="AB946" s="11">
        <f>IF(AND(tblSalaries[[#This Row],[Salary in USD]]&gt;1000,tblSalaries[[#This Row],[Salary in USD]]&lt;2000),1,0)</f>
        <v>0</v>
      </c>
    </row>
    <row r="947" spans="2:28" ht="15" customHeight="1">
      <c r="B947" t="s">
        <v>2950</v>
      </c>
      <c r="C947" s="1">
        <v>41057.242314814815</v>
      </c>
      <c r="D947" s="4">
        <v>95000</v>
      </c>
      <c r="E947">
        <v>95000</v>
      </c>
      <c r="F947" t="s">
        <v>82</v>
      </c>
      <c r="G947">
        <f>tblSalaries[[#This Row],[clean Salary (in local currency)]]*VLOOKUP(tblSalaries[[#This Row],[Currency]],tblXrate[],2,FALSE)</f>
        <v>96891.417358250401</v>
      </c>
      <c r="H947" t="s">
        <v>160</v>
      </c>
      <c r="I947" t="s">
        <v>20</v>
      </c>
      <c r="J947" t="s">
        <v>84</v>
      </c>
      <c r="K947" t="str">
        <f>VLOOKUP(tblSalaries[[#This Row],[Where do you work]],tblCountries[[Actual]:[Mapping]],2,FALSE)</f>
        <v>Australia</v>
      </c>
      <c r="L947" t="s">
        <v>18</v>
      </c>
      <c r="M947">
        <v>20</v>
      </c>
      <c r="O947" s="10" t="str">
        <f>IF(ISERROR(FIND("1",tblSalaries[[#This Row],[How many hours of a day you work on Excel]])),"",1)</f>
        <v/>
      </c>
      <c r="P947" s="11">
        <f>IF(ISERROR(FIND("2",tblSalaries[[#This Row],[How many hours of a day you work on Excel]])),"",2)</f>
        <v>2</v>
      </c>
      <c r="Q947" s="10">
        <f>IF(ISERROR(FIND("3",tblSalaries[[#This Row],[How many hours of a day you work on Excel]])),"",3)</f>
        <v>3</v>
      </c>
      <c r="R947" s="10" t="str">
        <f>IF(ISERROR(FIND("4",tblSalaries[[#This Row],[How many hours of a day you work on Excel]])),"",4)</f>
        <v/>
      </c>
      <c r="S947" s="10" t="str">
        <f>IF(ISERROR(FIND("5",tblSalaries[[#This Row],[How many hours of a day you work on Excel]])),"",5)</f>
        <v/>
      </c>
      <c r="T947" s="10" t="str">
        <f>IF(ISERROR(FIND("6",tblSalaries[[#This Row],[How many hours of a day you work on Excel]])),"",6)</f>
        <v/>
      </c>
      <c r="U947" s="11" t="str">
        <f>IF(ISERROR(FIND("7",tblSalaries[[#This Row],[How many hours of a day you work on Excel]])),"",7)</f>
        <v/>
      </c>
      <c r="V947" s="11" t="str">
        <f>IF(ISERROR(FIND("8",tblSalaries[[#This Row],[How many hours of a day you work on Excel]])),"",8)</f>
        <v/>
      </c>
      <c r="W947" s="11">
        <f>IF(MAX(tblSalaries[[#This Row],[1 hour]:[8 hours]])=0,#N/A,MAX(tblSalaries[[#This Row],[1 hour]:[8 hours]]))</f>
        <v>3</v>
      </c>
      <c r="X947" s="11">
        <f>IF(ISERROR(tblSalaries[[#This Row],[max h]]),1,tblSalaries[[#This Row],[Salary in USD]]/tblSalaries[[#This Row],[max h]]/260)</f>
        <v>124.21976584391076</v>
      </c>
      <c r="Y947" s="11" t="str">
        <f>IF(tblSalaries[[#This Row],[Years of Experience]]="",0,"0")</f>
        <v>0</v>
      </c>
      <c r="Z947"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947" s="11">
        <f>IF(tblSalaries[[#This Row],[Salary in USD]]&lt;1000,1,0)</f>
        <v>0</v>
      </c>
      <c r="AB947" s="11">
        <f>IF(AND(tblSalaries[[#This Row],[Salary in USD]]&gt;1000,tblSalaries[[#This Row],[Salary in USD]]&lt;2000),1,0)</f>
        <v>0</v>
      </c>
    </row>
    <row r="948" spans="2:28" ht="15" customHeight="1">
      <c r="B948" t="s">
        <v>2951</v>
      </c>
      <c r="C948" s="1">
        <v>41057.24386574074</v>
      </c>
      <c r="D948" s="4" t="s">
        <v>1102</v>
      </c>
      <c r="E948">
        <v>90000</v>
      </c>
      <c r="F948" t="s">
        <v>82</v>
      </c>
      <c r="G948">
        <f>tblSalaries[[#This Row],[clean Salary (in local currency)]]*VLOOKUP(tblSalaries[[#This Row],[Currency]],tblXrate[],2,FALSE)</f>
        <v>91791.869076237213</v>
      </c>
      <c r="H948" t="s">
        <v>926</v>
      </c>
      <c r="I948" t="s">
        <v>20</v>
      </c>
      <c r="J948" t="s">
        <v>84</v>
      </c>
      <c r="K948" t="str">
        <f>VLOOKUP(tblSalaries[[#This Row],[Where do you work]],tblCountries[[Actual]:[Mapping]],2,FALSE)</f>
        <v>Australia</v>
      </c>
      <c r="L948" t="s">
        <v>9</v>
      </c>
      <c r="M948">
        <v>13</v>
      </c>
      <c r="O948" s="10" t="str">
        <f>IF(ISERROR(FIND("1",tblSalaries[[#This Row],[How many hours of a day you work on Excel]])),"",1)</f>
        <v/>
      </c>
      <c r="P948" s="11" t="str">
        <f>IF(ISERROR(FIND("2",tblSalaries[[#This Row],[How many hours of a day you work on Excel]])),"",2)</f>
        <v/>
      </c>
      <c r="Q948" s="10" t="str">
        <f>IF(ISERROR(FIND("3",tblSalaries[[#This Row],[How many hours of a day you work on Excel]])),"",3)</f>
        <v/>
      </c>
      <c r="R948" s="10">
        <f>IF(ISERROR(FIND("4",tblSalaries[[#This Row],[How many hours of a day you work on Excel]])),"",4)</f>
        <v>4</v>
      </c>
      <c r="S948" s="10" t="str">
        <f>IF(ISERROR(FIND("5",tblSalaries[[#This Row],[How many hours of a day you work on Excel]])),"",5)</f>
        <v/>
      </c>
      <c r="T948" s="10">
        <f>IF(ISERROR(FIND("6",tblSalaries[[#This Row],[How many hours of a day you work on Excel]])),"",6)</f>
        <v>6</v>
      </c>
      <c r="U948" s="11" t="str">
        <f>IF(ISERROR(FIND("7",tblSalaries[[#This Row],[How many hours of a day you work on Excel]])),"",7)</f>
        <v/>
      </c>
      <c r="V948" s="11" t="str">
        <f>IF(ISERROR(FIND("8",tblSalaries[[#This Row],[How many hours of a day you work on Excel]])),"",8)</f>
        <v/>
      </c>
      <c r="W948" s="11">
        <f>IF(MAX(tblSalaries[[#This Row],[1 hour]:[8 hours]])=0,#N/A,MAX(tblSalaries[[#This Row],[1 hour]:[8 hours]]))</f>
        <v>6</v>
      </c>
      <c r="X948" s="11">
        <f>IF(ISERROR(tblSalaries[[#This Row],[max h]]),1,tblSalaries[[#This Row],[Salary in USD]]/tblSalaries[[#This Row],[max h]]/260)</f>
        <v>58.840941715536673</v>
      </c>
      <c r="Y948" s="11" t="str">
        <f>IF(tblSalaries[[#This Row],[Years of Experience]]="",0,"0")</f>
        <v>0</v>
      </c>
      <c r="Z948"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948" s="11">
        <f>IF(tblSalaries[[#This Row],[Salary in USD]]&lt;1000,1,0)</f>
        <v>0</v>
      </c>
      <c r="AB948" s="11">
        <f>IF(AND(tblSalaries[[#This Row],[Salary in USD]]&gt;1000,tblSalaries[[#This Row],[Salary in USD]]&lt;2000),1,0)</f>
        <v>0</v>
      </c>
    </row>
    <row r="949" spans="2:28" ht="15" customHeight="1">
      <c r="B949" t="s">
        <v>2952</v>
      </c>
      <c r="C949" s="1">
        <v>41057.243981481479</v>
      </c>
      <c r="D949" s="4">
        <v>15000</v>
      </c>
      <c r="E949">
        <v>15000</v>
      </c>
      <c r="F949" t="s">
        <v>6</v>
      </c>
      <c r="G949">
        <f>tblSalaries[[#This Row],[clean Salary (in local currency)]]*VLOOKUP(tblSalaries[[#This Row],[Currency]],tblXrate[],2,FALSE)</f>
        <v>15000</v>
      </c>
      <c r="H949" t="s">
        <v>1103</v>
      </c>
      <c r="I949" t="s">
        <v>20</v>
      </c>
      <c r="J949" t="s">
        <v>8</v>
      </c>
      <c r="K949" t="str">
        <f>VLOOKUP(tblSalaries[[#This Row],[Where do you work]],tblCountries[[Actual]:[Mapping]],2,FALSE)</f>
        <v>India</v>
      </c>
      <c r="L949" t="s">
        <v>18</v>
      </c>
      <c r="M949">
        <v>2</v>
      </c>
      <c r="O949" s="10" t="str">
        <f>IF(ISERROR(FIND("1",tblSalaries[[#This Row],[How many hours of a day you work on Excel]])),"",1)</f>
        <v/>
      </c>
      <c r="P949" s="11">
        <f>IF(ISERROR(FIND("2",tblSalaries[[#This Row],[How many hours of a day you work on Excel]])),"",2)</f>
        <v>2</v>
      </c>
      <c r="Q949" s="10">
        <f>IF(ISERROR(FIND("3",tblSalaries[[#This Row],[How many hours of a day you work on Excel]])),"",3)</f>
        <v>3</v>
      </c>
      <c r="R949" s="10" t="str">
        <f>IF(ISERROR(FIND("4",tblSalaries[[#This Row],[How many hours of a day you work on Excel]])),"",4)</f>
        <v/>
      </c>
      <c r="S949" s="10" t="str">
        <f>IF(ISERROR(FIND("5",tblSalaries[[#This Row],[How many hours of a day you work on Excel]])),"",5)</f>
        <v/>
      </c>
      <c r="T949" s="10" t="str">
        <f>IF(ISERROR(FIND("6",tblSalaries[[#This Row],[How many hours of a day you work on Excel]])),"",6)</f>
        <v/>
      </c>
      <c r="U949" s="11" t="str">
        <f>IF(ISERROR(FIND("7",tblSalaries[[#This Row],[How many hours of a day you work on Excel]])),"",7)</f>
        <v/>
      </c>
      <c r="V949" s="11" t="str">
        <f>IF(ISERROR(FIND("8",tblSalaries[[#This Row],[How many hours of a day you work on Excel]])),"",8)</f>
        <v/>
      </c>
      <c r="W949" s="11">
        <f>IF(MAX(tblSalaries[[#This Row],[1 hour]:[8 hours]])=0,#N/A,MAX(tblSalaries[[#This Row],[1 hour]:[8 hours]]))</f>
        <v>3</v>
      </c>
      <c r="X949" s="11">
        <f>IF(ISERROR(tblSalaries[[#This Row],[max h]]),1,tblSalaries[[#This Row],[Salary in USD]]/tblSalaries[[#This Row],[max h]]/260)</f>
        <v>19.23076923076923</v>
      </c>
      <c r="Y949" s="11" t="str">
        <f>IF(tblSalaries[[#This Row],[Years of Experience]]="",0,"0")</f>
        <v>0</v>
      </c>
      <c r="Z949"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1..3</v>
      </c>
      <c r="AA949" s="11">
        <f>IF(tblSalaries[[#This Row],[Salary in USD]]&lt;1000,1,0)</f>
        <v>0</v>
      </c>
      <c r="AB949" s="11">
        <f>IF(AND(tblSalaries[[#This Row],[Salary in USD]]&gt;1000,tblSalaries[[#This Row],[Salary in USD]]&lt;2000),1,0)</f>
        <v>0</v>
      </c>
    </row>
    <row r="950" spans="2:28" ht="15" customHeight="1">
      <c r="B950" t="s">
        <v>2953</v>
      </c>
      <c r="C950" s="1">
        <v>41057.267777777779</v>
      </c>
      <c r="D950" s="4" t="s">
        <v>1104</v>
      </c>
      <c r="E950">
        <v>65000</v>
      </c>
      <c r="F950" t="s">
        <v>82</v>
      </c>
      <c r="G950">
        <f>tblSalaries[[#This Row],[clean Salary (in local currency)]]*VLOOKUP(tblSalaries[[#This Row],[Currency]],tblXrate[],2,FALSE)</f>
        <v>66294.12766617132</v>
      </c>
      <c r="H950" t="s">
        <v>1105</v>
      </c>
      <c r="I950" t="s">
        <v>52</v>
      </c>
      <c r="J950" t="s">
        <v>84</v>
      </c>
      <c r="K950" t="str">
        <f>VLOOKUP(tblSalaries[[#This Row],[Where do you work]],tblCountries[[Actual]:[Mapping]],2,FALSE)</f>
        <v>Australia</v>
      </c>
      <c r="L950" t="s">
        <v>18</v>
      </c>
      <c r="M950">
        <v>5</v>
      </c>
      <c r="O950" s="10" t="str">
        <f>IF(ISERROR(FIND("1",tblSalaries[[#This Row],[How many hours of a day you work on Excel]])),"",1)</f>
        <v/>
      </c>
      <c r="P950" s="11">
        <f>IF(ISERROR(FIND("2",tblSalaries[[#This Row],[How many hours of a day you work on Excel]])),"",2)</f>
        <v>2</v>
      </c>
      <c r="Q950" s="10">
        <f>IF(ISERROR(FIND("3",tblSalaries[[#This Row],[How many hours of a day you work on Excel]])),"",3)</f>
        <v>3</v>
      </c>
      <c r="R950" s="10" t="str">
        <f>IF(ISERROR(FIND("4",tblSalaries[[#This Row],[How many hours of a day you work on Excel]])),"",4)</f>
        <v/>
      </c>
      <c r="S950" s="10" t="str">
        <f>IF(ISERROR(FIND("5",tblSalaries[[#This Row],[How many hours of a day you work on Excel]])),"",5)</f>
        <v/>
      </c>
      <c r="T950" s="10" t="str">
        <f>IF(ISERROR(FIND("6",tblSalaries[[#This Row],[How many hours of a day you work on Excel]])),"",6)</f>
        <v/>
      </c>
      <c r="U950" s="11" t="str">
        <f>IF(ISERROR(FIND("7",tblSalaries[[#This Row],[How many hours of a day you work on Excel]])),"",7)</f>
        <v/>
      </c>
      <c r="V950" s="11" t="str">
        <f>IF(ISERROR(FIND("8",tblSalaries[[#This Row],[How many hours of a day you work on Excel]])),"",8)</f>
        <v/>
      </c>
      <c r="W950" s="11">
        <f>IF(MAX(tblSalaries[[#This Row],[1 hour]:[8 hours]])=0,#N/A,MAX(tblSalaries[[#This Row],[1 hour]:[8 hours]]))</f>
        <v>3</v>
      </c>
      <c r="X950" s="11">
        <f>IF(ISERROR(tblSalaries[[#This Row],[max h]]),1,tblSalaries[[#This Row],[Salary in USD]]/tblSalaries[[#This Row],[max h]]/260)</f>
        <v>84.992471366886306</v>
      </c>
      <c r="Y950" s="11" t="str">
        <f>IF(tblSalaries[[#This Row],[Years of Experience]]="",0,"0")</f>
        <v>0</v>
      </c>
      <c r="Z950"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950" s="11">
        <f>IF(tblSalaries[[#This Row],[Salary in USD]]&lt;1000,1,0)</f>
        <v>0</v>
      </c>
      <c r="AB950" s="11">
        <f>IF(AND(tblSalaries[[#This Row],[Salary in USD]]&gt;1000,tblSalaries[[#This Row],[Salary in USD]]&lt;2000),1,0)</f>
        <v>0</v>
      </c>
    </row>
    <row r="951" spans="2:28" ht="15" customHeight="1">
      <c r="B951" t="s">
        <v>2954</v>
      </c>
      <c r="C951" s="1">
        <v>41057.274884259263</v>
      </c>
      <c r="D951" s="4">
        <v>100000</v>
      </c>
      <c r="E951">
        <v>100000</v>
      </c>
      <c r="F951" t="s">
        <v>82</v>
      </c>
      <c r="G951">
        <f>tblSalaries[[#This Row],[clean Salary (in local currency)]]*VLOOKUP(tblSalaries[[#This Row],[Currency]],tblXrate[],2,FALSE)</f>
        <v>101990.96564026357</v>
      </c>
      <c r="H951" t="s">
        <v>76</v>
      </c>
      <c r="I951" t="s">
        <v>356</v>
      </c>
      <c r="J951" t="s">
        <v>84</v>
      </c>
      <c r="K951" t="str">
        <f>VLOOKUP(tblSalaries[[#This Row],[Where do you work]],tblCountries[[Actual]:[Mapping]],2,FALSE)</f>
        <v>Australia</v>
      </c>
      <c r="L951" t="s">
        <v>13</v>
      </c>
      <c r="M951">
        <v>6</v>
      </c>
      <c r="O951" s="10" t="str">
        <f>IF(ISERROR(FIND("1",tblSalaries[[#This Row],[How many hours of a day you work on Excel]])),"",1)</f>
        <v/>
      </c>
      <c r="P951" s="11" t="str">
        <f>IF(ISERROR(FIND("2",tblSalaries[[#This Row],[How many hours of a day you work on Excel]])),"",2)</f>
        <v/>
      </c>
      <c r="Q951" s="10" t="str">
        <f>IF(ISERROR(FIND("3",tblSalaries[[#This Row],[How many hours of a day you work on Excel]])),"",3)</f>
        <v/>
      </c>
      <c r="R951" s="10" t="str">
        <f>IF(ISERROR(FIND("4",tblSalaries[[#This Row],[How many hours of a day you work on Excel]])),"",4)</f>
        <v/>
      </c>
      <c r="S951" s="10" t="str">
        <f>IF(ISERROR(FIND("5",tblSalaries[[#This Row],[How many hours of a day you work on Excel]])),"",5)</f>
        <v/>
      </c>
      <c r="T951" s="10" t="str">
        <f>IF(ISERROR(FIND("6",tblSalaries[[#This Row],[How many hours of a day you work on Excel]])),"",6)</f>
        <v/>
      </c>
      <c r="U951" s="11" t="str">
        <f>IF(ISERROR(FIND("7",tblSalaries[[#This Row],[How many hours of a day you work on Excel]])),"",7)</f>
        <v/>
      </c>
      <c r="V951" s="11">
        <f>IF(ISERROR(FIND("8",tblSalaries[[#This Row],[How many hours of a day you work on Excel]])),"",8)</f>
        <v>8</v>
      </c>
      <c r="W951" s="11">
        <f>IF(MAX(tblSalaries[[#This Row],[1 hour]:[8 hours]])=0,#N/A,MAX(tblSalaries[[#This Row],[1 hour]:[8 hours]]))</f>
        <v>8</v>
      </c>
      <c r="X951" s="11">
        <f>IF(ISERROR(tblSalaries[[#This Row],[max h]]),1,tblSalaries[[#This Row],[Salary in USD]]/tblSalaries[[#This Row],[max h]]/260)</f>
        <v>49.034118096280565</v>
      </c>
      <c r="Y951" s="11" t="str">
        <f>IF(tblSalaries[[#This Row],[Years of Experience]]="",0,"0")</f>
        <v>0</v>
      </c>
      <c r="Z951"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951" s="11">
        <f>IF(tblSalaries[[#This Row],[Salary in USD]]&lt;1000,1,0)</f>
        <v>0</v>
      </c>
      <c r="AB951" s="11">
        <f>IF(AND(tblSalaries[[#This Row],[Salary in USD]]&gt;1000,tblSalaries[[#This Row],[Salary in USD]]&lt;2000),1,0)</f>
        <v>0</v>
      </c>
    </row>
    <row r="952" spans="2:28" ht="15" customHeight="1">
      <c r="B952" t="s">
        <v>2955</v>
      </c>
      <c r="C952" s="1">
        <v>41057.286041666666</v>
      </c>
      <c r="D952" s="4">
        <v>60000</v>
      </c>
      <c r="E952">
        <v>60000</v>
      </c>
      <c r="F952" t="s">
        <v>6</v>
      </c>
      <c r="G952">
        <f>tblSalaries[[#This Row],[clean Salary (in local currency)]]*VLOOKUP(tblSalaries[[#This Row],[Currency]],tblXrate[],2,FALSE)</f>
        <v>60000</v>
      </c>
      <c r="H952" t="s">
        <v>1106</v>
      </c>
      <c r="I952" t="s">
        <v>52</v>
      </c>
      <c r="J952" t="s">
        <v>15</v>
      </c>
      <c r="K952" t="str">
        <f>VLOOKUP(tblSalaries[[#This Row],[Where do you work]],tblCountries[[Actual]:[Mapping]],2,FALSE)</f>
        <v>USA</v>
      </c>
      <c r="L952" t="s">
        <v>18</v>
      </c>
      <c r="M952">
        <v>3</v>
      </c>
      <c r="O952" s="10" t="str">
        <f>IF(ISERROR(FIND("1",tblSalaries[[#This Row],[How many hours of a day you work on Excel]])),"",1)</f>
        <v/>
      </c>
      <c r="P952" s="11">
        <f>IF(ISERROR(FIND("2",tblSalaries[[#This Row],[How many hours of a day you work on Excel]])),"",2)</f>
        <v>2</v>
      </c>
      <c r="Q952" s="10">
        <f>IF(ISERROR(FIND("3",tblSalaries[[#This Row],[How many hours of a day you work on Excel]])),"",3)</f>
        <v>3</v>
      </c>
      <c r="R952" s="10" t="str">
        <f>IF(ISERROR(FIND("4",tblSalaries[[#This Row],[How many hours of a day you work on Excel]])),"",4)</f>
        <v/>
      </c>
      <c r="S952" s="10" t="str">
        <f>IF(ISERROR(FIND("5",tblSalaries[[#This Row],[How many hours of a day you work on Excel]])),"",5)</f>
        <v/>
      </c>
      <c r="T952" s="10" t="str">
        <f>IF(ISERROR(FIND("6",tblSalaries[[#This Row],[How many hours of a day you work on Excel]])),"",6)</f>
        <v/>
      </c>
      <c r="U952" s="11" t="str">
        <f>IF(ISERROR(FIND("7",tblSalaries[[#This Row],[How many hours of a day you work on Excel]])),"",7)</f>
        <v/>
      </c>
      <c r="V952" s="11" t="str">
        <f>IF(ISERROR(FIND("8",tblSalaries[[#This Row],[How many hours of a day you work on Excel]])),"",8)</f>
        <v/>
      </c>
      <c r="W952" s="11">
        <f>IF(MAX(tblSalaries[[#This Row],[1 hour]:[8 hours]])=0,#N/A,MAX(tblSalaries[[#This Row],[1 hour]:[8 hours]]))</f>
        <v>3</v>
      </c>
      <c r="X952" s="11">
        <f>IF(ISERROR(tblSalaries[[#This Row],[max h]]),1,tblSalaries[[#This Row],[Salary in USD]]/tblSalaries[[#This Row],[max h]]/260)</f>
        <v>76.92307692307692</v>
      </c>
      <c r="Y952" s="11" t="str">
        <f>IF(tblSalaries[[#This Row],[Years of Experience]]="",0,"0")</f>
        <v>0</v>
      </c>
      <c r="Z952"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1..3</v>
      </c>
      <c r="AA952" s="11">
        <f>IF(tblSalaries[[#This Row],[Salary in USD]]&lt;1000,1,0)</f>
        <v>0</v>
      </c>
      <c r="AB952" s="11">
        <f>IF(AND(tblSalaries[[#This Row],[Salary in USD]]&gt;1000,tblSalaries[[#This Row],[Salary in USD]]&lt;2000),1,0)</f>
        <v>0</v>
      </c>
    </row>
    <row r="953" spans="2:28" ht="15" customHeight="1">
      <c r="B953" t="s">
        <v>2956</v>
      </c>
      <c r="C953" s="1">
        <v>41057.286168981482</v>
      </c>
      <c r="D953" s="4">
        <v>43000</v>
      </c>
      <c r="E953">
        <v>43000</v>
      </c>
      <c r="F953" t="s">
        <v>82</v>
      </c>
      <c r="G953">
        <f>tblSalaries[[#This Row],[clean Salary (in local currency)]]*VLOOKUP(tblSalaries[[#This Row],[Currency]],tblXrate[],2,FALSE)</f>
        <v>43856.11522531334</v>
      </c>
      <c r="H953" t="s">
        <v>1107</v>
      </c>
      <c r="I953" t="s">
        <v>52</v>
      </c>
      <c r="J953" t="s">
        <v>84</v>
      </c>
      <c r="K953" t="str">
        <f>VLOOKUP(tblSalaries[[#This Row],[Where do you work]],tblCountries[[Actual]:[Mapping]],2,FALSE)</f>
        <v>Australia</v>
      </c>
      <c r="L953" t="s">
        <v>13</v>
      </c>
      <c r="M953">
        <v>1</v>
      </c>
      <c r="O953" s="10" t="str">
        <f>IF(ISERROR(FIND("1",tblSalaries[[#This Row],[How many hours of a day you work on Excel]])),"",1)</f>
        <v/>
      </c>
      <c r="P953" s="11" t="str">
        <f>IF(ISERROR(FIND("2",tblSalaries[[#This Row],[How many hours of a day you work on Excel]])),"",2)</f>
        <v/>
      </c>
      <c r="Q953" s="10" t="str">
        <f>IF(ISERROR(FIND("3",tblSalaries[[#This Row],[How many hours of a day you work on Excel]])),"",3)</f>
        <v/>
      </c>
      <c r="R953" s="10" t="str">
        <f>IF(ISERROR(FIND("4",tblSalaries[[#This Row],[How many hours of a day you work on Excel]])),"",4)</f>
        <v/>
      </c>
      <c r="S953" s="10" t="str">
        <f>IF(ISERROR(FIND("5",tblSalaries[[#This Row],[How many hours of a day you work on Excel]])),"",5)</f>
        <v/>
      </c>
      <c r="T953" s="10" t="str">
        <f>IF(ISERROR(FIND("6",tblSalaries[[#This Row],[How many hours of a day you work on Excel]])),"",6)</f>
        <v/>
      </c>
      <c r="U953" s="11" t="str">
        <f>IF(ISERROR(FIND("7",tblSalaries[[#This Row],[How many hours of a day you work on Excel]])),"",7)</f>
        <v/>
      </c>
      <c r="V953" s="11">
        <f>IF(ISERROR(FIND("8",tblSalaries[[#This Row],[How many hours of a day you work on Excel]])),"",8)</f>
        <v>8</v>
      </c>
      <c r="W953" s="11">
        <f>IF(MAX(tblSalaries[[#This Row],[1 hour]:[8 hours]])=0,#N/A,MAX(tblSalaries[[#This Row],[1 hour]:[8 hours]]))</f>
        <v>8</v>
      </c>
      <c r="X953" s="11">
        <f>IF(ISERROR(tblSalaries[[#This Row],[max h]]),1,tblSalaries[[#This Row],[Salary in USD]]/tblSalaries[[#This Row],[max h]]/260)</f>
        <v>21.084670781400643</v>
      </c>
      <c r="Y953" s="11" t="str">
        <f>IF(tblSalaries[[#This Row],[Years of Experience]]="",0,"0")</f>
        <v>0</v>
      </c>
      <c r="Z953"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0..1</v>
      </c>
      <c r="AA953" s="11">
        <f>IF(tblSalaries[[#This Row],[Salary in USD]]&lt;1000,1,0)</f>
        <v>0</v>
      </c>
      <c r="AB953" s="11">
        <f>IF(AND(tblSalaries[[#This Row],[Salary in USD]]&gt;1000,tblSalaries[[#This Row],[Salary in USD]]&lt;2000),1,0)</f>
        <v>0</v>
      </c>
    </row>
    <row r="954" spans="2:28" ht="15" customHeight="1">
      <c r="B954" t="s">
        <v>2957</v>
      </c>
      <c r="C954" s="1">
        <v>41057.286168981482</v>
      </c>
      <c r="D954" s="4">
        <v>45616</v>
      </c>
      <c r="E954">
        <v>45616</v>
      </c>
      <c r="F954" t="s">
        <v>6</v>
      </c>
      <c r="G954">
        <f>tblSalaries[[#This Row],[clean Salary (in local currency)]]*VLOOKUP(tblSalaries[[#This Row],[Currency]],tblXrate[],2,FALSE)</f>
        <v>45616</v>
      </c>
      <c r="H954" t="s">
        <v>1108</v>
      </c>
      <c r="I954" t="s">
        <v>20</v>
      </c>
      <c r="J954" t="s">
        <v>84</v>
      </c>
      <c r="K954" t="str">
        <f>VLOOKUP(tblSalaries[[#This Row],[Where do you work]],tblCountries[[Actual]:[Mapping]],2,FALSE)</f>
        <v>Australia</v>
      </c>
      <c r="L954" t="s">
        <v>9</v>
      </c>
      <c r="M954">
        <v>1.5</v>
      </c>
      <c r="O954" s="10" t="str">
        <f>IF(ISERROR(FIND("1",tblSalaries[[#This Row],[How many hours of a day you work on Excel]])),"",1)</f>
        <v/>
      </c>
      <c r="P954" s="11" t="str">
        <f>IF(ISERROR(FIND("2",tblSalaries[[#This Row],[How many hours of a day you work on Excel]])),"",2)</f>
        <v/>
      </c>
      <c r="Q954" s="10" t="str">
        <f>IF(ISERROR(FIND("3",tblSalaries[[#This Row],[How many hours of a day you work on Excel]])),"",3)</f>
        <v/>
      </c>
      <c r="R954" s="10">
        <f>IF(ISERROR(FIND("4",tblSalaries[[#This Row],[How many hours of a day you work on Excel]])),"",4)</f>
        <v>4</v>
      </c>
      <c r="S954" s="10" t="str">
        <f>IF(ISERROR(FIND("5",tblSalaries[[#This Row],[How many hours of a day you work on Excel]])),"",5)</f>
        <v/>
      </c>
      <c r="T954" s="10">
        <f>IF(ISERROR(FIND("6",tblSalaries[[#This Row],[How many hours of a day you work on Excel]])),"",6)</f>
        <v>6</v>
      </c>
      <c r="U954" s="11" t="str">
        <f>IF(ISERROR(FIND("7",tblSalaries[[#This Row],[How many hours of a day you work on Excel]])),"",7)</f>
        <v/>
      </c>
      <c r="V954" s="11" t="str">
        <f>IF(ISERROR(FIND("8",tblSalaries[[#This Row],[How many hours of a day you work on Excel]])),"",8)</f>
        <v/>
      </c>
      <c r="W954" s="11">
        <f>IF(MAX(tblSalaries[[#This Row],[1 hour]:[8 hours]])=0,#N/A,MAX(tblSalaries[[#This Row],[1 hour]:[8 hours]]))</f>
        <v>6</v>
      </c>
      <c r="X954" s="11">
        <f>IF(ISERROR(tblSalaries[[#This Row],[max h]]),1,tblSalaries[[#This Row],[Salary in USD]]/tblSalaries[[#This Row],[max h]]/260)</f>
        <v>29.241025641025644</v>
      </c>
      <c r="Y954" s="11" t="str">
        <f>IF(tblSalaries[[#This Row],[Years of Experience]]="",0,"0")</f>
        <v>0</v>
      </c>
      <c r="Z954"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1..3</v>
      </c>
      <c r="AA954" s="11">
        <f>IF(tblSalaries[[#This Row],[Salary in USD]]&lt;1000,1,0)</f>
        <v>0</v>
      </c>
      <c r="AB954" s="11">
        <f>IF(AND(tblSalaries[[#This Row],[Salary in USD]]&gt;1000,tblSalaries[[#This Row],[Salary in USD]]&lt;2000),1,0)</f>
        <v>0</v>
      </c>
    </row>
    <row r="955" spans="2:28" ht="15" customHeight="1">
      <c r="B955" t="s">
        <v>2958</v>
      </c>
      <c r="C955" s="1">
        <v>41057.291956018518</v>
      </c>
      <c r="D955" s="4">
        <v>95000</v>
      </c>
      <c r="E955">
        <v>95000</v>
      </c>
      <c r="F955" t="s">
        <v>670</v>
      </c>
      <c r="G955">
        <f>tblSalaries[[#This Row],[clean Salary (in local currency)]]*VLOOKUP(tblSalaries[[#This Row],[Currency]],tblXrate[],2,FALSE)</f>
        <v>75770.868892469181</v>
      </c>
      <c r="H955" t="s">
        <v>808</v>
      </c>
      <c r="I955" t="s">
        <v>310</v>
      </c>
      <c r="J955" t="s">
        <v>672</v>
      </c>
      <c r="K955" t="str">
        <f>VLOOKUP(tblSalaries[[#This Row],[Where do you work]],tblCountries[[Actual]:[Mapping]],2,FALSE)</f>
        <v>New Zealand</v>
      </c>
      <c r="L955" t="s">
        <v>9</v>
      </c>
      <c r="M955">
        <v>20</v>
      </c>
      <c r="O955" s="10" t="str">
        <f>IF(ISERROR(FIND("1",tblSalaries[[#This Row],[How many hours of a day you work on Excel]])),"",1)</f>
        <v/>
      </c>
      <c r="P955" s="11" t="str">
        <f>IF(ISERROR(FIND("2",tblSalaries[[#This Row],[How many hours of a day you work on Excel]])),"",2)</f>
        <v/>
      </c>
      <c r="Q955" s="10" t="str">
        <f>IF(ISERROR(FIND("3",tblSalaries[[#This Row],[How many hours of a day you work on Excel]])),"",3)</f>
        <v/>
      </c>
      <c r="R955" s="10">
        <f>IF(ISERROR(FIND("4",tblSalaries[[#This Row],[How many hours of a day you work on Excel]])),"",4)</f>
        <v>4</v>
      </c>
      <c r="S955" s="10" t="str">
        <f>IF(ISERROR(FIND("5",tblSalaries[[#This Row],[How many hours of a day you work on Excel]])),"",5)</f>
        <v/>
      </c>
      <c r="T955" s="10">
        <f>IF(ISERROR(FIND("6",tblSalaries[[#This Row],[How many hours of a day you work on Excel]])),"",6)</f>
        <v>6</v>
      </c>
      <c r="U955" s="11" t="str">
        <f>IF(ISERROR(FIND("7",tblSalaries[[#This Row],[How many hours of a day you work on Excel]])),"",7)</f>
        <v/>
      </c>
      <c r="V955" s="11" t="str">
        <f>IF(ISERROR(FIND("8",tblSalaries[[#This Row],[How many hours of a day you work on Excel]])),"",8)</f>
        <v/>
      </c>
      <c r="W955" s="11">
        <f>IF(MAX(tblSalaries[[#This Row],[1 hour]:[8 hours]])=0,#N/A,MAX(tblSalaries[[#This Row],[1 hour]:[8 hours]]))</f>
        <v>6</v>
      </c>
      <c r="X955" s="11">
        <f>IF(ISERROR(tblSalaries[[#This Row],[max h]]),1,tblSalaries[[#This Row],[Salary in USD]]/tblSalaries[[#This Row],[max h]]/260)</f>
        <v>48.571069802864862</v>
      </c>
      <c r="Y955" s="11" t="str">
        <f>IF(tblSalaries[[#This Row],[Years of Experience]]="",0,"0")</f>
        <v>0</v>
      </c>
      <c r="Z955"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955" s="11">
        <f>IF(tblSalaries[[#This Row],[Salary in USD]]&lt;1000,1,0)</f>
        <v>0</v>
      </c>
      <c r="AB955" s="11">
        <f>IF(AND(tblSalaries[[#This Row],[Salary in USD]]&gt;1000,tblSalaries[[#This Row],[Salary in USD]]&lt;2000),1,0)</f>
        <v>0</v>
      </c>
    </row>
    <row r="956" spans="2:28" ht="15" customHeight="1">
      <c r="B956" t="s">
        <v>2959</v>
      </c>
      <c r="C956" s="1">
        <v>41057.306388888886</v>
      </c>
      <c r="D956" s="4">
        <v>56600</v>
      </c>
      <c r="E956">
        <v>56600</v>
      </c>
      <c r="F956" t="s">
        <v>82</v>
      </c>
      <c r="G956">
        <f>tblSalaries[[#This Row],[clean Salary (in local currency)]]*VLOOKUP(tblSalaries[[#This Row],[Currency]],tblXrate[],2,FALSE)</f>
        <v>57726.886552389187</v>
      </c>
      <c r="H956" t="s">
        <v>1109</v>
      </c>
      <c r="I956" t="s">
        <v>52</v>
      </c>
      <c r="J956" t="s">
        <v>84</v>
      </c>
      <c r="K956" t="str">
        <f>VLOOKUP(tblSalaries[[#This Row],[Where do you work]],tblCountries[[Actual]:[Mapping]],2,FALSE)</f>
        <v>Australia</v>
      </c>
      <c r="L956" t="s">
        <v>18</v>
      </c>
      <c r="M956">
        <v>2</v>
      </c>
      <c r="O956" s="10" t="str">
        <f>IF(ISERROR(FIND("1",tblSalaries[[#This Row],[How many hours of a day you work on Excel]])),"",1)</f>
        <v/>
      </c>
      <c r="P956" s="11">
        <f>IF(ISERROR(FIND("2",tblSalaries[[#This Row],[How many hours of a day you work on Excel]])),"",2)</f>
        <v>2</v>
      </c>
      <c r="Q956" s="10">
        <f>IF(ISERROR(FIND("3",tblSalaries[[#This Row],[How many hours of a day you work on Excel]])),"",3)</f>
        <v>3</v>
      </c>
      <c r="R956" s="10" t="str">
        <f>IF(ISERROR(FIND("4",tblSalaries[[#This Row],[How many hours of a day you work on Excel]])),"",4)</f>
        <v/>
      </c>
      <c r="S956" s="10" t="str">
        <f>IF(ISERROR(FIND("5",tblSalaries[[#This Row],[How many hours of a day you work on Excel]])),"",5)</f>
        <v/>
      </c>
      <c r="T956" s="10" t="str">
        <f>IF(ISERROR(FIND("6",tblSalaries[[#This Row],[How many hours of a day you work on Excel]])),"",6)</f>
        <v/>
      </c>
      <c r="U956" s="11" t="str">
        <f>IF(ISERROR(FIND("7",tblSalaries[[#This Row],[How many hours of a day you work on Excel]])),"",7)</f>
        <v/>
      </c>
      <c r="V956" s="11" t="str">
        <f>IF(ISERROR(FIND("8",tblSalaries[[#This Row],[How many hours of a day you work on Excel]])),"",8)</f>
        <v/>
      </c>
      <c r="W956" s="11">
        <f>IF(MAX(tblSalaries[[#This Row],[1 hour]:[8 hours]])=0,#N/A,MAX(tblSalaries[[#This Row],[1 hour]:[8 hours]]))</f>
        <v>3</v>
      </c>
      <c r="X956" s="11">
        <f>IF(ISERROR(tblSalaries[[#This Row],[max h]]),1,tblSalaries[[#This Row],[Salary in USD]]/tblSalaries[[#This Row],[max h]]/260)</f>
        <v>74.008828913319476</v>
      </c>
      <c r="Y956" s="11" t="str">
        <f>IF(tblSalaries[[#This Row],[Years of Experience]]="",0,"0")</f>
        <v>0</v>
      </c>
      <c r="Z956"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1..3</v>
      </c>
      <c r="AA956" s="11">
        <f>IF(tblSalaries[[#This Row],[Salary in USD]]&lt;1000,1,0)</f>
        <v>0</v>
      </c>
      <c r="AB956" s="11">
        <f>IF(AND(tblSalaries[[#This Row],[Salary in USD]]&gt;1000,tblSalaries[[#This Row],[Salary in USD]]&lt;2000),1,0)</f>
        <v>0</v>
      </c>
    </row>
    <row r="957" spans="2:28" ht="15" customHeight="1">
      <c r="B957" t="s">
        <v>2960</v>
      </c>
      <c r="C957" s="1">
        <v>41057.307719907411</v>
      </c>
      <c r="D957" s="4">
        <v>20000</v>
      </c>
      <c r="E957">
        <v>20000</v>
      </c>
      <c r="F957" t="s">
        <v>6</v>
      </c>
      <c r="G957">
        <f>tblSalaries[[#This Row],[clean Salary (in local currency)]]*VLOOKUP(tblSalaries[[#This Row],[Currency]],tblXrate[],2,FALSE)</f>
        <v>20000</v>
      </c>
      <c r="H957" t="s">
        <v>214</v>
      </c>
      <c r="I957" t="s">
        <v>20</v>
      </c>
      <c r="J957" t="s">
        <v>84</v>
      </c>
      <c r="K957" t="str">
        <f>VLOOKUP(tblSalaries[[#This Row],[Where do you work]],tblCountries[[Actual]:[Mapping]],2,FALSE)</f>
        <v>Australia</v>
      </c>
      <c r="L957" t="s">
        <v>18</v>
      </c>
      <c r="M957">
        <v>2</v>
      </c>
      <c r="O957" s="10" t="str">
        <f>IF(ISERROR(FIND("1",tblSalaries[[#This Row],[How many hours of a day you work on Excel]])),"",1)</f>
        <v/>
      </c>
      <c r="P957" s="11">
        <f>IF(ISERROR(FIND("2",tblSalaries[[#This Row],[How many hours of a day you work on Excel]])),"",2)</f>
        <v>2</v>
      </c>
      <c r="Q957" s="10">
        <f>IF(ISERROR(FIND("3",tblSalaries[[#This Row],[How many hours of a day you work on Excel]])),"",3)</f>
        <v>3</v>
      </c>
      <c r="R957" s="10" t="str">
        <f>IF(ISERROR(FIND("4",tblSalaries[[#This Row],[How many hours of a day you work on Excel]])),"",4)</f>
        <v/>
      </c>
      <c r="S957" s="10" t="str">
        <f>IF(ISERROR(FIND("5",tblSalaries[[#This Row],[How many hours of a day you work on Excel]])),"",5)</f>
        <v/>
      </c>
      <c r="T957" s="10" t="str">
        <f>IF(ISERROR(FIND("6",tblSalaries[[#This Row],[How many hours of a day you work on Excel]])),"",6)</f>
        <v/>
      </c>
      <c r="U957" s="11" t="str">
        <f>IF(ISERROR(FIND("7",tblSalaries[[#This Row],[How many hours of a day you work on Excel]])),"",7)</f>
        <v/>
      </c>
      <c r="V957" s="11" t="str">
        <f>IF(ISERROR(FIND("8",tblSalaries[[#This Row],[How many hours of a day you work on Excel]])),"",8)</f>
        <v/>
      </c>
      <c r="W957" s="11">
        <f>IF(MAX(tblSalaries[[#This Row],[1 hour]:[8 hours]])=0,#N/A,MAX(tblSalaries[[#This Row],[1 hour]:[8 hours]]))</f>
        <v>3</v>
      </c>
      <c r="X957" s="11">
        <f>IF(ISERROR(tblSalaries[[#This Row],[max h]]),1,tblSalaries[[#This Row],[Salary in USD]]/tblSalaries[[#This Row],[max h]]/260)</f>
        <v>25.641025641025642</v>
      </c>
      <c r="Y957" s="11" t="str">
        <f>IF(tblSalaries[[#This Row],[Years of Experience]]="",0,"0")</f>
        <v>0</v>
      </c>
      <c r="Z957"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1..3</v>
      </c>
      <c r="AA957" s="11">
        <f>IF(tblSalaries[[#This Row],[Salary in USD]]&lt;1000,1,0)</f>
        <v>0</v>
      </c>
      <c r="AB957" s="11">
        <f>IF(AND(tblSalaries[[#This Row],[Salary in USD]]&gt;1000,tblSalaries[[#This Row],[Salary in USD]]&lt;2000),1,0)</f>
        <v>0</v>
      </c>
    </row>
    <row r="958" spans="2:28" ht="15" customHeight="1">
      <c r="B958" t="s">
        <v>2961</v>
      </c>
      <c r="C958" s="1">
        <v>41057.311192129629</v>
      </c>
      <c r="D958" s="4" t="s">
        <v>1110</v>
      </c>
      <c r="E958">
        <v>200000</v>
      </c>
      <c r="F958" t="s">
        <v>82</v>
      </c>
      <c r="G958">
        <f>tblSalaries[[#This Row],[clean Salary (in local currency)]]*VLOOKUP(tblSalaries[[#This Row],[Currency]],tblXrate[],2,FALSE)</f>
        <v>203981.93128052715</v>
      </c>
      <c r="H958" t="s">
        <v>856</v>
      </c>
      <c r="I958" t="s">
        <v>52</v>
      </c>
      <c r="J958" t="s">
        <v>84</v>
      </c>
      <c r="K958" t="str">
        <f>VLOOKUP(tblSalaries[[#This Row],[Where do you work]],tblCountries[[Actual]:[Mapping]],2,FALSE)</f>
        <v>Australia</v>
      </c>
      <c r="L958" t="s">
        <v>9</v>
      </c>
      <c r="M958">
        <v>15</v>
      </c>
      <c r="O958" s="10" t="str">
        <f>IF(ISERROR(FIND("1",tblSalaries[[#This Row],[How many hours of a day you work on Excel]])),"",1)</f>
        <v/>
      </c>
      <c r="P958" s="11" t="str">
        <f>IF(ISERROR(FIND("2",tblSalaries[[#This Row],[How many hours of a day you work on Excel]])),"",2)</f>
        <v/>
      </c>
      <c r="Q958" s="10" t="str">
        <f>IF(ISERROR(FIND("3",tblSalaries[[#This Row],[How many hours of a day you work on Excel]])),"",3)</f>
        <v/>
      </c>
      <c r="R958" s="10">
        <f>IF(ISERROR(FIND("4",tblSalaries[[#This Row],[How many hours of a day you work on Excel]])),"",4)</f>
        <v>4</v>
      </c>
      <c r="S958" s="10" t="str">
        <f>IF(ISERROR(FIND("5",tblSalaries[[#This Row],[How many hours of a day you work on Excel]])),"",5)</f>
        <v/>
      </c>
      <c r="T958" s="10">
        <f>IF(ISERROR(FIND("6",tblSalaries[[#This Row],[How many hours of a day you work on Excel]])),"",6)</f>
        <v>6</v>
      </c>
      <c r="U958" s="11" t="str">
        <f>IF(ISERROR(FIND("7",tblSalaries[[#This Row],[How many hours of a day you work on Excel]])),"",7)</f>
        <v/>
      </c>
      <c r="V958" s="11" t="str">
        <f>IF(ISERROR(FIND("8",tblSalaries[[#This Row],[How many hours of a day you work on Excel]])),"",8)</f>
        <v/>
      </c>
      <c r="W958" s="11">
        <f>IF(MAX(tblSalaries[[#This Row],[1 hour]:[8 hours]])=0,#N/A,MAX(tblSalaries[[#This Row],[1 hour]:[8 hours]]))</f>
        <v>6</v>
      </c>
      <c r="X958" s="11">
        <f>IF(ISERROR(tblSalaries[[#This Row],[max h]]),1,tblSalaries[[#This Row],[Salary in USD]]/tblSalaries[[#This Row],[max h]]/260)</f>
        <v>130.75764825674818</v>
      </c>
      <c r="Y958" s="11" t="str">
        <f>IF(tblSalaries[[#This Row],[Years of Experience]]="",0,"0")</f>
        <v>0</v>
      </c>
      <c r="Z958"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958" s="11">
        <f>IF(tblSalaries[[#This Row],[Salary in USD]]&lt;1000,1,0)</f>
        <v>0</v>
      </c>
      <c r="AB958" s="11">
        <f>IF(AND(tblSalaries[[#This Row],[Salary in USD]]&gt;1000,tblSalaries[[#This Row],[Salary in USD]]&lt;2000),1,0)</f>
        <v>0</v>
      </c>
    </row>
    <row r="959" spans="2:28" ht="15" customHeight="1">
      <c r="B959" t="s">
        <v>2962</v>
      </c>
      <c r="C959" s="1">
        <v>41057.31150462963</v>
      </c>
      <c r="D959" s="4">
        <v>50000</v>
      </c>
      <c r="E959">
        <v>50000</v>
      </c>
      <c r="F959" t="s">
        <v>82</v>
      </c>
      <c r="G959">
        <f>tblSalaries[[#This Row],[clean Salary (in local currency)]]*VLOOKUP(tblSalaries[[#This Row],[Currency]],tblXrate[],2,FALSE)</f>
        <v>50995.482820131787</v>
      </c>
      <c r="H959" t="s">
        <v>700</v>
      </c>
      <c r="I959" t="s">
        <v>488</v>
      </c>
      <c r="J959" t="s">
        <v>84</v>
      </c>
      <c r="K959" t="str">
        <f>VLOOKUP(tblSalaries[[#This Row],[Where do you work]],tblCountries[[Actual]:[Mapping]],2,FALSE)</f>
        <v>Australia</v>
      </c>
      <c r="L959" t="s">
        <v>25</v>
      </c>
      <c r="M959">
        <v>5</v>
      </c>
      <c r="O959" s="10">
        <f>IF(ISERROR(FIND("1",tblSalaries[[#This Row],[How many hours of a day you work on Excel]])),"",1)</f>
        <v>1</v>
      </c>
      <c r="P959" s="11">
        <f>IF(ISERROR(FIND("2",tblSalaries[[#This Row],[How many hours of a day you work on Excel]])),"",2)</f>
        <v>2</v>
      </c>
      <c r="Q959" s="10" t="str">
        <f>IF(ISERROR(FIND("3",tblSalaries[[#This Row],[How many hours of a day you work on Excel]])),"",3)</f>
        <v/>
      </c>
      <c r="R959" s="10" t="str">
        <f>IF(ISERROR(FIND("4",tblSalaries[[#This Row],[How many hours of a day you work on Excel]])),"",4)</f>
        <v/>
      </c>
      <c r="S959" s="10" t="str">
        <f>IF(ISERROR(FIND("5",tblSalaries[[#This Row],[How many hours of a day you work on Excel]])),"",5)</f>
        <v/>
      </c>
      <c r="T959" s="10" t="str">
        <f>IF(ISERROR(FIND("6",tblSalaries[[#This Row],[How many hours of a day you work on Excel]])),"",6)</f>
        <v/>
      </c>
      <c r="U959" s="11" t="str">
        <f>IF(ISERROR(FIND("7",tblSalaries[[#This Row],[How many hours of a day you work on Excel]])),"",7)</f>
        <v/>
      </c>
      <c r="V959" s="11" t="str">
        <f>IF(ISERROR(FIND("8",tblSalaries[[#This Row],[How many hours of a day you work on Excel]])),"",8)</f>
        <v/>
      </c>
      <c r="W959" s="11">
        <f>IF(MAX(tblSalaries[[#This Row],[1 hour]:[8 hours]])=0,#N/A,MAX(tblSalaries[[#This Row],[1 hour]:[8 hours]]))</f>
        <v>2</v>
      </c>
      <c r="X959" s="11">
        <f>IF(ISERROR(tblSalaries[[#This Row],[max h]]),1,tblSalaries[[#This Row],[Salary in USD]]/tblSalaries[[#This Row],[max h]]/260)</f>
        <v>98.06823619256113</v>
      </c>
      <c r="Y959" s="11" t="str">
        <f>IF(tblSalaries[[#This Row],[Years of Experience]]="",0,"0")</f>
        <v>0</v>
      </c>
      <c r="Z959"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959" s="11">
        <f>IF(tblSalaries[[#This Row],[Salary in USD]]&lt;1000,1,0)</f>
        <v>0</v>
      </c>
      <c r="AB959" s="11">
        <f>IF(AND(tblSalaries[[#This Row],[Salary in USD]]&gt;1000,tblSalaries[[#This Row],[Salary in USD]]&lt;2000),1,0)</f>
        <v>0</v>
      </c>
    </row>
    <row r="960" spans="2:28" ht="15" customHeight="1">
      <c r="B960" t="s">
        <v>2963</v>
      </c>
      <c r="C960" s="1">
        <v>41057.312303240738</v>
      </c>
      <c r="D960" s="4">
        <v>125000</v>
      </c>
      <c r="E960">
        <v>125000</v>
      </c>
      <c r="F960" t="s">
        <v>82</v>
      </c>
      <c r="G960">
        <f>tblSalaries[[#This Row],[clean Salary (in local currency)]]*VLOOKUP(tblSalaries[[#This Row],[Currency]],tblXrate[],2,FALSE)</f>
        <v>127488.70705032947</v>
      </c>
      <c r="H960" t="s">
        <v>1111</v>
      </c>
      <c r="I960" t="s">
        <v>4001</v>
      </c>
      <c r="J960" t="s">
        <v>84</v>
      </c>
      <c r="K960" t="str">
        <f>VLOOKUP(tblSalaries[[#This Row],[Where do you work]],tblCountries[[Actual]:[Mapping]],2,FALSE)</f>
        <v>Australia</v>
      </c>
      <c r="L960" t="s">
        <v>9</v>
      </c>
      <c r="M960">
        <v>15</v>
      </c>
      <c r="O960" s="10" t="str">
        <f>IF(ISERROR(FIND("1",tblSalaries[[#This Row],[How many hours of a day you work on Excel]])),"",1)</f>
        <v/>
      </c>
      <c r="P960" s="11" t="str">
        <f>IF(ISERROR(FIND("2",tblSalaries[[#This Row],[How many hours of a day you work on Excel]])),"",2)</f>
        <v/>
      </c>
      <c r="Q960" s="10" t="str">
        <f>IF(ISERROR(FIND("3",tblSalaries[[#This Row],[How many hours of a day you work on Excel]])),"",3)</f>
        <v/>
      </c>
      <c r="R960" s="10">
        <f>IF(ISERROR(FIND("4",tblSalaries[[#This Row],[How many hours of a day you work on Excel]])),"",4)</f>
        <v>4</v>
      </c>
      <c r="S960" s="10" t="str">
        <f>IF(ISERROR(FIND("5",tblSalaries[[#This Row],[How many hours of a day you work on Excel]])),"",5)</f>
        <v/>
      </c>
      <c r="T960" s="10">
        <f>IF(ISERROR(FIND("6",tblSalaries[[#This Row],[How many hours of a day you work on Excel]])),"",6)</f>
        <v>6</v>
      </c>
      <c r="U960" s="11" t="str">
        <f>IF(ISERROR(FIND("7",tblSalaries[[#This Row],[How many hours of a day you work on Excel]])),"",7)</f>
        <v/>
      </c>
      <c r="V960" s="11" t="str">
        <f>IF(ISERROR(FIND("8",tblSalaries[[#This Row],[How many hours of a day you work on Excel]])),"",8)</f>
        <v/>
      </c>
      <c r="W960" s="11">
        <f>IF(MAX(tblSalaries[[#This Row],[1 hour]:[8 hours]])=0,#N/A,MAX(tblSalaries[[#This Row],[1 hour]:[8 hours]]))</f>
        <v>6</v>
      </c>
      <c r="X960" s="11">
        <f>IF(ISERROR(tblSalaries[[#This Row],[max h]]),1,tblSalaries[[#This Row],[Salary in USD]]/tblSalaries[[#This Row],[max h]]/260)</f>
        <v>81.723530160467604</v>
      </c>
      <c r="Y960" s="11" t="str">
        <f>IF(tblSalaries[[#This Row],[Years of Experience]]="",0,"0")</f>
        <v>0</v>
      </c>
      <c r="Z960"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960" s="11">
        <f>IF(tblSalaries[[#This Row],[Salary in USD]]&lt;1000,1,0)</f>
        <v>0</v>
      </c>
      <c r="AB960" s="11">
        <f>IF(AND(tblSalaries[[#This Row],[Salary in USD]]&gt;1000,tblSalaries[[#This Row],[Salary in USD]]&lt;2000),1,0)</f>
        <v>0</v>
      </c>
    </row>
    <row r="961" spans="2:28" ht="15" customHeight="1">
      <c r="B961" t="s">
        <v>2964</v>
      </c>
      <c r="C961" s="1">
        <v>41057.314918981479</v>
      </c>
      <c r="D961" s="4">
        <v>65000</v>
      </c>
      <c r="E961">
        <v>65000</v>
      </c>
      <c r="F961" t="s">
        <v>82</v>
      </c>
      <c r="G961">
        <f>tblSalaries[[#This Row],[clean Salary (in local currency)]]*VLOOKUP(tblSalaries[[#This Row],[Currency]],tblXrate[],2,FALSE)</f>
        <v>66294.12766617132</v>
      </c>
      <c r="H961" t="s">
        <v>153</v>
      </c>
      <c r="I961" t="s">
        <v>20</v>
      </c>
      <c r="J961" t="s">
        <v>84</v>
      </c>
      <c r="K961" t="str">
        <f>VLOOKUP(tblSalaries[[#This Row],[Where do you work]],tblCountries[[Actual]:[Mapping]],2,FALSE)</f>
        <v>Australia</v>
      </c>
      <c r="L961" t="s">
        <v>9</v>
      </c>
      <c r="M961">
        <v>4</v>
      </c>
      <c r="O961" s="10" t="str">
        <f>IF(ISERROR(FIND("1",tblSalaries[[#This Row],[How many hours of a day you work on Excel]])),"",1)</f>
        <v/>
      </c>
      <c r="P961" s="11" t="str">
        <f>IF(ISERROR(FIND("2",tblSalaries[[#This Row],[How many hours of a day you work on Excel]])),"",2)</f>
        <v/>
      </c>
      <c r="Q961" s="10" t="str">
        <f>IF(ISERROR(FIND("3",tblSalaries[[#This Row],[How many hours of a day you work on Excel]])),"",3)</f>
        <v/>
      </c>
      <c r="R961" s="10">
        <f>IF(ISERROR(FIND("4",tblSalaries[[#This Row],[How many hours of a day you work on Excel]])),"",4)</f>
        <v>4</v>
      </c>
      <c r="S961" s="10" t="str">
        <f>IF(ISERROR(FIND("5",tblSalaries[[#This Row],[How many hours of a day you work on Excel]])),"",5)</f>
        <v/>
      </c>
      <c r="T961" s="10">
        <f>IF(ISERROR(FIND("6",tblSalaries[[#This Row],[How many hours of a day you work on Excel]])),"",6)</f>
        <v>6</v>
      </c>
      <c r="U961" s="11" t="str">
        <f>IF(ISERROR(FIND("7",tblSalaries[[#This Row],[How many hours of a day you work on Excel]])),"",7)</f>
        <v/>
      </c>
      <c r="V961" s="11" t="str">
        <f>IF(ISERROR(FIND("8",tblSalaries[[#This Row],[How many hours of a day you work on Excel]])),"",8)</f>
        <v/>
      </c>
      <c r="W961" s="11">
        <f>IF(MAX(tblSalaries[[#This Row],[1 hour]:[8 hours]])=0,#N/A,MAX(tblSalaries[[#This Row],[1 hour]:[8 hours]]))</f>
        <v>6</v>
      </c>
      <c r="X961" s="11">
        <f>IF(ISERROR(tblSalaries[[#This Row],[max h]]),1,tblSalaries[[#This Row],[Salary in USD]]/tblSalaries[[#This Row],[max h]]/260)</f>
        <v>42.496235683443153</v>
      </c>
      <c r="Y961" s="11" t="str">
        <f>IF(tblSalaries[[#This Row],[Years of Experience]]="",0,"0")</f>
        <v>0</v>
      </c>
      <c r="Z961"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961" s="11">
        <f>IF(tblSalaries[[#This Row],[Salary in USD]]&lt;1000,1,0)</f>
        <v>0</v>
      </c>
      <c r="AB961" s="11">
        <f>IF(AND(tblSalaries[[#This Row],[Salary in USD]]&gt;1000,tblSalaries[[#This Row],[Salary in USD]]&lt;2000),1,0)</f>
        <v>0</v>
      </c>
    </row>
    <row r="962" spans="2:28" ht="15" customHeight="1">
      <c r="B962" t="s">
        <v>2965</v>
      </c>
      <c r="C962" s="1">
        <v>41057.319004629629</v>
      </c>
      <c r="D962" s="4">
        <v>62000</v>
      </c>
      <c r="E962">
        <v>62000</v>
      </c>
      <c r="F962" t="s">
        <v>82</v>
      </c>
      <c r="G962">
        <f>tblSalaries[[#This Row],[clean Salary (in local currency)]]*VLOOKUP(tblSalaries[[#This Row],[Currency]],tblXrate[],2,FALSE)</f>
        <v>63234.398696963413</v>
      </c>
      <c r="H962" t="s">
        <v>207</v>
      </c>
      <c r="I962" t="s">
        <v>20</v>
      </c>
      <c r="J962" t="s">
        <v>84</v>
      </c>
      <c r="K962" t="str">
        <f>VLOOKUP(tblSalaries[[#This Row],[Where do you work]],tblCountries[[Actual]:[Mapping]],2,FALSE)</f>
        <v>Australia</v>
      </c>
      <c r="L962" t="s">
        <v>9</v>
      </c>
      <c r="M962">
        <v>3</v>
      </c>
      <c r="O962" s="10" t="str">
        <f>IF(ISERROR(FIND("1",tblSalaries[[#This Row],[How many hours of a day you work on Excel]])),"",1)</f>
        <v/>
      </c>
      <c r="P962" s="11" t="str">
        <f>IF(ISERROR(FIND("2",tblSalaries[[#This Row],[How many hours of a day you work on Excel]])),"",2)</f>
        <v/>
      </c>
      <c r="Q962" s="10" t="str">
        <f>IF(ISERROR(FIND("3",tblSalaries[[#This Row],[How many hours of a day you work on Excel]])),"",3)</f>
        <v/>
      </c>
      <c r="R962" s="10">
        <f>IF(ISERROR(FIND("4",tblSalaries[[#This Row],[How many hours of a day you work on Excel]])),"",4)</f>
        <v>4</v>
      </c>
      <c r="S962" s="10" t="str">
        <f>IF(ISERROR(FIND("5",tblSalaries[[#This Row],[How many hours of a day you work on Excel]])),"",5)</f>
        <v/>
      </c>
      <c r="T962" s="10">
        <f>IF(ISERROR(FIND("6",tblSalaries[[#This Row],[How many hours of a day you work on Excel]])),"",6)</f>
        <v>6</v>
      </c>
      <c r="U962" s="11" t="str">
        <f>IF(ISERROR(FIND("7",tblSalaries[[#This Row],[How many hours of a day you work on Excel]])),"",7)</f>
        <v/>
      </c>
      <c r="V962" s="11" t="str">
        <f>IF(ISERROR(FIND("8",tblSalaries[[#This Row],[How many hours of a day you work on Excel]])),"",8)</f>
        <v/>
      </c>
      <c r="W962" s="11">
        <f>IF(MAX(tblSalaries[[#This Row],[1 hour]:[8 hours]])=0,#N/A,MAX(tblSalaries[[#This Row],[1 hour]:[8 hours]]))</f>
        <v>6</v>
      </c>
      <c r="X962" s="11">
        <f>IF(ISERROR(tblSalaries[[#This Row],[max h]]),1,tblSalaries[[#This Row],[Salary in USD]]/tblSalaries[[#This Row],[max h]]/260)</f>
        <v>40.534870959591935</v>
      </c>
      <c r="Y962" s="11" t="str">
        <f>IF(tblSalaries[[#This Row],[Years of Experience]]="",0,"0")</f>
        <v>0</v>
      </c>
      <c r="Z962"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1..3</v>
      </c>
      <c r="AA962" s="11">
        <f>IF(tblSalaries[[#This Row],[Salary in USD]]&lt;1000,1,0)</f>
        <v>0</v>
      </c>
      <c r="AB962" s="11">
        <f>IF(AND(tblSalaries[[#This Row],[Salary in USD]]&gt;1000,tblSalaries[[#This Row],[Salary in USD]]&lt;2000),1,0)</f>
        <v>0</v>
      </c>
    </row>
    <row r="963" spans="2:28" ht="15" customHeight="1">
      <c r="B963" t="s">
        <v>2966</v>
      </c>
      <c r="C963" s="1">
        <v>41057.323935185188</v>
      </c>
      <c r="D963" s="4">
        <v>260000</v>
      </c>
      <c r="E963">
        <v>260000</v>
      </c>
      <c r="F963" t="s">
        <v>6</v>
      </c>
      <c r="G963">
        <f>tblSalaries[[#This Row],[clean Salary (in local currency)]]*VLOOKUP(tblSalaries[[#This Row],[Currency]],tblXrate[],2,FALSE)</f>
        <v>260000</v>
      </c>
      <c r="H963" t="s">
        <v>29</v>
      </c>
      <c r="I963" t="s">
        <v>4001</v>
      </c>
      <c r="J963" t="s">
        <v>15</v>
      </c>
      <c r="K963" t="str">
        <f>VLOOKUP(tblSalaries[[#This Row],[Where do you work]],tblCountries[[Actual]:[Mapping]],2,FALSE)</f>
        <v>USA</v>
      </c>
      <c r="L963" t="s">
        <v>18</v>
      </c>
      <c r="M963">
        <v>10</v>
      </c>
      <c r="O963" s="10" t="str">
        <f>IF(ISERROR(FIND("1",tblSalaries[[#This Row],[How many hours of a day you work on Excel]])),"",1)</f>
        <v/>
      </c>
      <c r="P963" s="11">
        <f>IF(ISERROR(FIND("2",tblSalaries[[#This Row],[How many hours of a day you work on Excel]])),"",2)</f>
        <v>2</v>
      </c>
      <c r="Q963" s="10">
        <f>IF(ISERROR(FIND("3",tblSalaries[[#This Row],[How many hours of a day you work on Excel]])),"",3)</f>
        <v>3</v>
      </c>
      <c r="R963" s="10" t="str">
        <f>IF(ISERROR(FIND("4",tblSalaries[[#This Row],[How many hours of a day you work on Excel]])),"",4)</f>
        <v/>
      </c>
      <c r="S963" s="10" t="str">
        <f>IF(ISERROR(FIND("5",tblSalaries[[#This Row],[How many hours of a day you work on Excel]])),"",5)</f>
        <v/>
      </c>
      <c r="T963" s="10" t="str">
        <f>IF(ISERROR(FIND("6",tblSalaries[[#This Row],[How many hours of a day you work on Excel]])),"",6)</f>
        <v/>
      </c>
      <c r="U963" s="11" t="str">
        <f>IF(ISERROR(FIND("7",tblSalaries[[#This Row],[How many hours of a day you work on Excel]])),"",7)</f>
        <v/>
      </c>
      <c r="V963" s="11" t="str">
        <f>IF(ISERROR(FIND("8",tblSalaries[[#This Row],[How many hours of a day you work on Excel]])),"",8)</f>
        <v/>
      </c>
      <c r="W963" s="11">
        <f>IF(MAX(tblSalaries[[#This Row],[1 hour]:[8 hours]])=0,#N/A,MAX(tblSalaries[[#This Row],[1 hour]:[8 hours]]))</f>
        <v>3</v>
      </c>
      <c r="X963" s="11">
        <f>IF(ISERROR(tblSalaries[[#This Row],[max h]]),1,tblSalaries[[#This Row],[Salary in USD]]/tblSalaries[[#This Row],[max h]]/260)</f>
        <v>333.33333333333337</v>
      </c>
      <c r="Y963" s="11" t="str">
        <f>IF(tblSalaries[[#This Row],[Years of Experience]]="",0,"0")</f>
        <v>0</v>
      </c>
      <c r="Z963"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963" s="11">
        <f>IF(tblSalaries[[#This Row],[Salary in USD]]&lt;1000,1,0)</f>
        <v>0</v>
      </c>
      <c r="AB963" s="11">
        <f>IF(AND(tblSalaries[[#This Row],[Salary in USD]]&gt;1000,tblSalaries[[#This Row],[Salary in USD]]&lt;2000),1,0)</f>
        <v>0</v>
      </c>
    </row>
    <row r="964" spans="2:28" ht="15" customHeight="1">
      <c r="B964" t="s">
        <v>2967</v>
      </c>
      <c r="C964" s="1">
        <v>41057.33320601852</v>
      </c>
      <c r="D964" s="4">
        <v>110000</v>
      </c>
      <c r="E964">
        <v>110000</v>
      </c>
      <c r="F964" t="s">
        <v>82</v>
      </c>
      <c r="G964">
        <f>tblSalaries[[#This Row],[clean Salary (in local currency)]]*VLOOKUP(tblSalaries[[#This Row],[Currency]],tblXrate[],2,FALSE)</f>
        <v>112190.06220428993</v>
      </c>
      <c r="H964" t="s">
        <v>1113</v>
      </c>
      <c r="I964" t="s">
        <v>52</v>
      </c>
      <c r="J964" t="s">
        <v>84</v>
      </c>
      <c r="K964" t="str">
        <f>VLOOKUP(tblSalaries[[#This Row],[Where do you work]],tblCountries[[Actual]:[Mapping]],2,FALSE)</f>
        <v>Australia</v>
      </c>
      <c r="L964" t="s">
        <v>18</v>
      </c>
      <c r="M964">
        <v>8</v>
      </c>
      <c r="O964" s="10" t="str">
        <f>IF(ISERROR(FIND("1",tblSalaries[[#This Row],[How many hours of a day you work on Excel]])),"",1)</f>
        <v/>
      </c>
      <c r="P964" s="11">
        <f>IF(ISERROR(FIND("2",tblSalaries[[#This Row],[How many hours of a day you work on Excel]])),"",2)</f>
        <v>2</v>
      </c>
      <c r="Q964" s="10">
        <f>IF(ISERROR(FIND("3",tblSalaries[[#This Row],[How many hours of a day you work on Excel]])),"",3)</f>
        <v>3</v>
      </c>
      <c r="R964" s="10" t="str">
        <f>IF(ISERROR(FIND("4",tblSalaries[[#This Row],[How many hours of a day you work on Excel]])),"",4)</f>
        <v/>
      </c>
      <c r="S964" s="10" t="str">
        <f>IF(ISERROR(FIND("5",tblSalaries[[#This Row],[How many hours of a day you work on Excel]])),"",5)</f>
        <v/>
      </c>
      <c r="T964" s="10" t="str">
        <f>IF(ISERROR(FIND("6",tblSalaries[[#This Row],[How many hours of a day you work on Excel]])),"",6)</f>
        <v/>
      </c>
      <c r="U964" s="11" t="str">
        <f>IF(ISERROR(FIND("7",tblSalaries[[#This Row],[How many hours of a day you work on Excel]])),"",7)</f>
        <v/>
      </c>
      <c r="V964" s="11" t="str">
        <f>IF(ISERROR(FIND("8",tblSalaries[[#This Row],[How many hours of a day you work on Excel]])),"",8)</f>
        <v/>
      </c>
      <c r="W964" s="11">
        <f>IF(MAX(tblSalaries[[#This Row],[1 hour]:[8 hours]])=0,#N/A,MAX(tblSalaries[[#This Row],[1 hour]:[8 hours]]))</f>
        <v>3</v>
      </c>
      <c r="X964" s="11">
        <f>IF(ISERROR(tblSalaries[[#This Row],[max h]]),1,tblSalaries[[#This Row],[Salary in USD]]/tblSalaries[[#This Row],[max h]]/260)</f>
        <v>143.83341308242299</v>
      </c>
      <c r="Y964" s="11" t="str">
        <f>IF(tblSalaries[[#This Row],[Years of Experience]]="",0,"0")</f>
        <v>0</v>
      </c>
      <c r="Z964"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964" s="11">
        <f>IF(tblSalaries[[#This Row],[Salary in USD]]&lt;1000,1,0)</f>
        <v>0</v>
      </c>
      <c r="AB964" s="11">
        <f>IF(AND(tblSalaries[[#This Row],[Salary in USD]]&gt;1000,tblSalaries[[#This Row],[Salary in USD]]&lt;2000),1,0)</f>
        <v>0</v>
      </c>
    </row>
    <row r="965" spans="2:28" ht="15" customHeight="1">
      <c r="B965" t="s">
        <v>2968</v>
      </c>
      <c r="C965" s="1">
        <v>41057.335532407407</v>
      </c>
      <c r="D965" s="4" t="s">
        <v>1114</v>
      </c>
      <c r="E965">
        <v>70000</v>
      </c>
      <c r="F965" t="s">
        <v>82</v>
      </c>
      <c r="G965">
        <f>tblSalaries[[#This Row],[clean Salary (in local currency)]]*VLOOKUP(tblSalaries[[#This Row],[Currency]],tblXrate[],2,FALSE)</f>
        <v>71393.675948184507</v>
      </c>
      <c r="H965" t="s">
        <v>45</v>
      </c>
      <c r="I965" t="s">
        <v>52</v>
      </c>
      <c r="J965" t="s">
        <v>84</v>
      </c>
      <c r="K965" t="str">
        <f>VLOOKUP(tblSalaries[[#This Row],[Where do you work]],tblCountries[[Actual]:[Mapping]],2,FALSE)</f>
        <v>Australia</v>
      </c>
      <c r="L965" t="s">
        <v>9</v>
      </c>
      <c r="M965">
        <v>7</v>
      </c>
      <c r="O965" s="10" t="str">
        <f>IF(ISERROR(FIND("1",tblSalaries[[#This Row],[How many hours of a day you work on Excel]])),"",1)</f>
        <v/>
      </c>
      <c r="P965" s="11" t="str">
        <f>IF(ISERROR(FIND("2",tblSalaries[[#This Row],[How many hours of a day you work on Excel]])),"",2)</f>
        <v/>
      </c>
      <c r="Q965" s="10" t="str">
        <f>IF(ISERROR(FIND("3",tblSalaries[[#This Row],[How many hours of a day you work on Excel]])),"",3)</f>
        <v/>
      </c>
      <c r="R965" s="10">
        <f>IF(ISERROR(FIND("4",tblSalaries[[#This Row],[How many hours of a day you work on Excel]])),"",4)</f>
        <v>4</v>
      </c>
      <c r="S965" s="10" t="str">
        <f>IF(ISERROR(FIND("5",tblSalaries[[#This Row],[How many hours of a day you work on Excel]])),"",5)</f>
        <v/>
      </c>
      <c r="T965" s="10">
        <f>IF(ISERROR(FIND("6",tblSalaries[[#This Row],[How many hours of a day you work on Excel]])),"",6)</f>
        <v>6</v>
      </c>
      <c r="U965" s="11" t="str">
        <f>IF(ISERROR(FIND("7",tblSalaries[[#This Row],[How many hours of a day you work on Excel]])),"",7)</f>
        <v/>
      </c>
      <c r="V965" s="11" t="str">
        <f>IF(ISERROR(FIND("8",tblSalaries[[#This Row],[How many hours of a day you work on Excel]])),"",8)</f>
        <v/>
      </c>
      <c r="W965" s="11">
        <f>IF(MAX(tblSalaries[[#This Row],[1 hour]:[8 hours]])=0,#N/A,MAX(tblSalaries[[#This Row],[1 hour]:[8 hours]]))</f>
        <v>6</v>
      </c>
      <c r="X965" s="11">
        <f>IF(ISERROR(tblSalaries[[#This Row],[max h]]),1,tblSalaries[[#This Row],[Salary in USD]]/tblSalaries[[#This Row],[max h]]/260)</f>
        <v>45.765176889861863</v>
      </c>
      <c r="Y965" s="11" t="str">
        <f>IF(tblSalaries[[#This Row],[Years of Experience]]="",0,"0")</f>
        <v>0</v>
      </c>
      <c r="Z965"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965" s="11">
        <f>IF(tblSalaries[[#This Row],[Salary in USD]]&lt;1000,1,0)</f>
        <v>0</v>
      </c>
      <c r="AB965" s="11">
        <f>IF(AND(tblSalaries[[#This Row],[Salary in USD]]&gt;1000,tblSalaries[[#This Row],[Salary in USD]]&lt;2000),1,0)</f>
        <v>0</v>
      </c>
    </row>
    <row r="966" spans="2:28" ht="15" customHeight="1">
      <c r="B966" t="s">
        <v>2969</v>
      </c>
      <c r="C966" s="1">
        <v>41057.349120370367</v>
      </c>
      <c r="D966" s="4" t="s">
        <v>1115</v>
      </c>
      <c r="E966">
        <v>85000</v>
      </c>
      <c r="F966" t="s">
        <v>6</v>
      </c>
      <c r="G966">
        <f>tblSalaries[[#This Row],[clean Salary (in local currency)]]*VLOOKUP(tblSalaries[[#This Row],[Currency]],tblXrate[],2,FALSE)</f>
        <v>85000</v>
      </c>
      <c r="H966" t="s">
        <v>1116</v>
      </c>
      <c r="I966" t="s">
        <v>3999</v>
      </c>
      <c r="J966" t="s">
        <v>84</v>
      </c>
      <c r="K966" t="str">
        <f>VLOOKUP(tblSalaries[[#This Row],[Where do you work]],tblCountries[[Actual]:[Mapping]],2,FALSE)</f>
        <v>Australia</v>
      </c>
      <c r="L966" t="s">
        <v>9</v>
      </c>
      <c r="M966">
        <v>8</v>
      </c>
      <c r="O966" s="10" t="str">
        <f>IF(ISERROR(FIND("1",tblSalaries[[#This Row],[How many hours of a day you work on Excel]])),"",1)</f>
        <v/>
      </c>
      <c r="P966" s="11" t="str">
        <f>IF(ISERROR(FIND("2",tblSalaries[[#This Row],[How many hours of a day you work on Excel]])),"",2)</f>
        <v/>
      </c>
      <c r="Q966" s="10" t="str">
        <f>IF(ISERROR(FIND("3",tblSalaries[[#This Row],[How many hours of a day you work on Excel]])),"",3)</f>
        <v/>
      </c>
      <c r="R966" s="10">
        <f>IF(ISERROR(FIND("4",tblSalaries[[#This Row],[How many hours of a day you work on Excel]])),"",4)</f>
        <v>4</v>
      </c>
      <c r="S966" s="10" t="str">
        <f>IF(ISERROR(FIND("5",tblSalaries[[#This Row],[How many hours of a day you work on Excel]])),"",5)</f>
        <v/>
      </c>
      <c r="T966" s="10">
        <f>IF(ISERROR(FIND("6",tblSalaries[[#This Row],[How many hours of a day you work on Excel]])),"",6)</f>
        <v>6</v>
      </c>
      <c r="U966" s="11" t="str">
        <f>IF(ISERROR(FIND("7",tblSalaries[[#This Row],[How many hours of a day you work on Excel]])),"",7)</f>
        <v/>
      </c>
      <c r="V966" s="11" t="str">
        <f>IF(ISERROR(FIND("8",tblSalaries[[#This Row],[How many hours of a day you work on Excel]])),"",8)</f>
        <v/>
      </c>
      <c r="W966" s="11">
        <f>IF(MAX(tblSalaries[[#This Row],[1 hour]:[8 hours]])=0,#N/A,MAX(tblSalaries[[#This Row],[1 hour]:[8 hours]]))</f>
        <v>6</v>
      </c>
      <c r="X966" s="11">
        <f>IF(ISERROR(tblSalaries[[#This Row],[max h]]),1,tblSalaries[[#This Row],[Salary in USD]]/tblSalaries[[#This Row],[max h]]/260)</f>
        <v>54.487179487179482</v>
      </c>
      <c r="Y966" s="11" t="str">
        <f>IF(tblSalaries[[#This Row],[Years of Experience]]="",0,"0")</f>
        <v>0</v>
      </c>
      <c r="Z966"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966" s="11">
        <f>IF(tblSalaries[[#This Row],[Salary in USD]]&lt;1000,1,0)</f>
        <v>0</v>
      </c>
      <c r="AB966" s="11">
        <f>IF(AND(tblSalaries[[#This Row],[Salary in USD]]&gt;1000,tblSalaries[[#This Row],[Salary in USD]]&lt;2000),1,0)</f>
        <v>0</v>
      </c>
    </row>
    <row r="967" spans="2:28" ht="15" customHeight="1">
      <c r="B967" t="s">
        <v>2970</v>
      </c>
      <c r="C967" s="1">
        <v>41057.351886574077</v>
      </c>
      <c r="D967" s="4">
        <v>94000</v>
      </c>
      <c r="E967">
        <v>94000</v>
      </c>
      <c r="F967" t="s">
        <v>82</v>
      </c>
      <c r="G967">
        <f>tblSalaries[[#This Row],[clean Salary (in local currency)]]*VLOOKUP(tblSalaries[[#This Row],[Currency]],tblXrate[],2,FALSE)</f>
        <v>95871.50770184776</v>
      </c>
      <c r="H967" t="s">
        <v>207</v>
      </c>
      <c r="I967" t="s">
        <v>20</v>
      </c>
      <c r="J967" t="s">
        <v>84</v>
      </c>
      <c r="K967" t="str">
        <f>VLOOKUP(tblSalaries[[#This Row],[Where do you work]],tblCountries[[Actual]:[Mapping]],2,FALSE)</f>
        <v>Australia</v>
      </c>
      <c r="L967" t="s">
        <v>18</v>
      </c>
      <c r="M967">
        <v>2.5</v>
      </c>
      <c r="O967" s="10" t="str">
        <f>IF(ISERROR(FIND("1",tblSalaries[[#This Row],[How many hours of a day you work on Excel]])),"",1)</f>
        <v/>
      </c>
      <c r="P967" s="11">
        <f>IF(ISERROR(FIND("2",tblSalaries[[#This Row],[How many hours of a day you work on Excel]])),"",2)</f>
        <v>2</v>
      </c>
      <c r="Q967" s="10">
        <f>IF(ISERROR(FIND("3",tblSalaries[[#This Row],[How many hours of a day you work on Excel]])),"",3)</f>
        <v>3</v>
      </c>
      <c r="R967" s="10" t="str">
        <f>IF(ISERROR(FIND("4",tblSalaries[[#This Row],[How many hours of a day you work on Excel]])),"",4)</f>
        <v/>
      </c>
      <c r="S967" s="10" t="str">
        <f>IF(ISERROR(FIND("5",tblSalaries[[#This Row],[How many hours of a day you work on Excel]])),"",5)</f>
        <v/>
      </c>
      <c r="T967" s="10" t="str">
        <f>IF(ISERROR(FIND("6",tblSalaries[[#This Row],[How many hours of a day you work on Excel]])),"",6)</f>
        <v/>
      </c>
      <c r="U967" s="11" t="str">
        <f>IF(ISERROR(FIND("7",tblSalaries[[#This Row],[How many hours of a day you work on Excel]])),"",7)</f>
        <v/>
      </c>
      <c r="V967" s="11" t="str">
        <f>IF(ISERROR(FIND("8",tblSalaries[[#This Row],[How many hours of a day you work on Excel]])),"",8)</f>
        <v/>
      </c>
      <c r="W967" s="11">
        <f>IF(MAX(tblSalaries[[#This Row],[1 hour]:[8 hours]])=0,#N/A,MAX(tblSalaries[[#This Row],[1 hour]:[8 hours]]))</f>
        <v>3</v>
      </c>
      <c r="X967" s="11">
        <f>IF(ISERROR(tblSalaries[[#This Row],[max h]]),1,tblSalaries[[#This Row],[Salary in USD]]/tblSalaries[[#This Row],[max h]]/260)</f>
        <v>122.91218936134328</v>
      </c>
      <c r="Y967" s="11" t="str">
        <f>IF(tblSalaries[[#This Row],[Years of Experience]]="",0,"0")</f>
        <v>0</v>
      </c>
      <c r="Z967"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1..3</v>
      </c>
      <c r="AA967" s="11">
        <f>IF(tblSalaries[[#This Row],[Salary in USD]]&lt;1000,1,0)</f>
        <v>0</v>
      </c>
      <c r="AB967" s="11">
        <f>IF(AND(tblSalaries[[#This Row],[Salary in USD]]&gt;1000,tblSalaries[[#This Row],[Salary in USD]]&lt;2000),1,0)</f>
        <v>0</v>
      </c>
    </row>
    <row r="968" spans="2:28" ht="15" customHeight="1">
      <c r="B968" t="s">
        <v>2971</v>
      </c>
      <c r="C968" s="1">
        <v>41057.35800925926</v>
      </c>
      <c r="D968" s="4" t="s">
        <v>1117</v>
      </c>
      <c r="E968">
        <v>107000</v>
      </c>
      <c r="F968" t="s">
        <v>82</v>
      </c>
      <c r="G968">
        <f>tblSalaries[[#This Row],[clean Salary (in local currency)]]*VLOOKUP(tblSalaries[[#This Row],[Currency]],tblXrate[],2,FALSE)</f>
        <v>109130.33323508203</v>
      </c>
      <c r="H968" t="s">
        <v>772</v>
      </c>
      <c r="I968" t="s">
        <v>52</v>
      </c>
      <c r="J968" t="s">
        <v>84</v>
      </c>
      <c r="K968" t="str">
        <f>VLOOKUP(tblSalaries[[#This Row],[Where do you work]],tblCountries[[Actual]:[Mapping]],2,FALSE)</f>
        <v>Australia</v>
      </c>
      <c r="L968" t="s">
        <v>9</v>
      </c>
      <c r="M968">
        <v>35</v>
      </c>
      <c r="O968" s="10" t="str">
        <f>IF(ISERROR(FIND("1",tblSalaries[[#This Row],[How many hours of a day you work on Excel]])),"",1)</f>
        <v/>
      </c>
      <c r="P968" s="11" t="str">
        <f>IF(ISERROR(FIND("2",tblSalaries[[#This Row],[How many hours of a day you work on Excel]])),"",2)</f>
        <v/>
      </c>
      <c r="Q968" s="10" t="str">
        <f>IF(ISERROR(FIND("3",tblSalaries[[#This Row],[How many hours of a day you work on Excel]])),"",3)</f>
        <v/>
      </c>
      <c r="R968" s="10">
        <f>IF(ISERROR(FIND("4",tblSalaries[[#This Row],[How many hours of a day you work on Excel]])),"",4)</f>
        <v>4</v>
      </c>
      <c r="S968" s="10" t="str">
        <f>IF(ISERROR(FIND("5",tblSalaries[[#This Row],[How many hours of a day you work on Excel]])),"",5)</f>
        <v/>
      </c>
      <c r="T968" s="10">
        <f>IF(ISERROR(FIND("6",tblSalaries[[#This Row],[How many hours of a day you work on Excel]])),"",6)</f>
        <v>6</v>
      </c>
      <c r="U968" s="11" t="str">
        <f>IF(ISERROR(FIND("7",tblSalaries[[#This Row],[How many hours of a day you work on Excel]])),"",7)</f>
        <v/>
      </c>
      <c r="V968" s="11" t="str">
        <f>IF(ISERROR(FIND("8",tblSalaries[[#This Row],[How many hours of a day you work on Excel]])),"",8)</f>
        <v/>
      </c>
      <c r="W968" s="11">
        <f>IF(MAX(tblSalaries[[#This Row],[1 hour]:[8 hours]])=0,#N/A,MAX(tblSalaries[[#This Row],[1 hour]:[8 hours]]))</f>
        <v>6</v>
      </c>
      <c r="X968" s="11">
        <f>IF(ISERROR(tblSalaries[[#This Row],[max h]]),1,tblSalaries[[#This Row],[Salary in USD]]/tblSalaries[[#This Row],[max h]]/260)</f>
        <v>69.955341817360278</v>
      </c>
      <c r="Y968" s="11" t="str">
        <f>IF(tblSalaries[[#This Row],[Years of Experience]]="",0,"0")</f>
        <v>0</v>
      </c>
      <c r="Z968"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968" s="11">
        <f>IF(tblSalaries[[#This Row],[Salary in USD]]&lt;1000,1,0)</f>
        <v>0</v>
      </c>
      <c r="AB968" s="11">
        <f>IF(AND(tblSalaries[[#This Row],[Salary in USD]]&gt;1000,tblSalaries[[#This Row],[Salary in USD]]&lt;2000),1,0)</f>
        <v>0</v>
      </c>
    </row>
    <row r="969" spans="2:28" ht="15" customHeight="1">
      <c r="B969" t="s">
        <v>2972</v>
      </c>
      <c r="C969" s="1">
        <v>41057.361030092594</v>
      </c>
      <c r="D969" s="4">
        <v>3000</v>
      </c>
      <c r="E969">
        <v>36000</v>
      </c>
      <c r="F969" t="s">
        <v>6</v>
      </c>
      <c r="G969">
        <f>tblSalaries[[#This Row],[clean Salary (in local currency)]]*VLOOKUP(tblSalaries[[#This Row],[Currency]],tblXrate[],2,FALSE)</f>
        <v>36000</v>
      </c>
      <c r="H969" t="s">
        <v>168</v>
      </c>
      <c r="I969" t="s">
        <v>52</v>
      </c>
      <c r="J969" t="s">
        <v>1118</v>
      </c>
      <c r="K969" t="str">
        <f>VLOOKUP(tblSalaries[[#This Row],[Where do you work]],tblCountries[[Actual]:[Mapping]],2,FALSE)</f>
        <v>malaysia</v>
      </c>
      <c r="L969" t="s">
        <v>25</v>
      </c>
      <c r="M969">
        <v>3</v>
      </c>
      <c r="O969" s="10">
        <f>IF(ISERROR(FIND("1",tblSalaries[[#This Row],[How many hours of a day you work on Excel]])),"",1)</f>
        <v>1</v>
      </c>
      <c r="P969" s="11">
        <f>IF(ISERROR(FIND("2",tblSalaries[[#This Row],[How many hours of a day you work on Excel]])),"",2)</f>
        <v>2</v>
      </c>
      <c r="Q969" s="10" t="str">
        <f>IF(ISERROR(FIND("3",tblSalaries[[#This Row],[How many hours of a day you work on Excel]])),"",3)</f>
        <v/>
      </c>
      <c r="R969" s="10" t="str">
        <f>IF(ISERROR(FIND("4",tblSalaries[[#This Row],[How many hours of a day you work on Excel]])),"",4)</f>
        <v/>
      </c>
      <c r="S969" s="10" t="str">
        <f>IF(ISERROR(FIND("5",tblSalaries[[#This Row],[How many hours of a day you work on Excel]])),"",5)</f>
        <v/>
      </c>
      <c r="T969" s="10" t="str">
        <f>IF(ISERROR(FIND("6",tblSalaries[[#This Row],[How many hours of a day you work on Excel]])),"",6)</f>
        <v/>
      </c>
      <c r="U969" s="11" t="str">
        <f>IF(ISERROR(FIND("7",tblSalaries[[#This Row],[How many hours of a day you work on Excel]])),"",7)</f>
        <v/>
      </c>
      <c r="V969" s="11" t="str">
        <f>IF(ISERROR(FIND("8",tblSalaries[[#This Row],[How many hours of a day you work on Excel]])),"",8)</f>
        <v/>
      </c>
      <c r="W969" s="11">
        <f>IF(MAX(tblSalaries[[#This Row],[1 hour]:[8 hours]])=0,#N/A,MAX(tblSalaries[[#This Row],[1 hour]:[8 hours]]))</f>
        <v>2</v>
      </c>
      <c r="X969" s="11">
        <f>IF(ISERROR(tblSalaries[[#This Row],[max h]]),1,tblSalaries[[#This Row],[Salary in USD]]/tblSalaries[[#This Row],[max h]]/260)</f>
        <v>69.230769230769226</v>
      </c>
      <c r="Y969" s="11" t="str">
        <f>IF(tblSalaries[[#This Row],[Years of Experience]]="",0,"0")</f>
        <v>0</v>
      </c>
      <c r="Z969"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1..3</v>
      </c>
      <c r="AA969" s="11">
        <f>IF(tblSalaries[[#This Row],[Salary in USD]]&lt;1000,1,0)</f>
        <v>0</v>
      </c>
      <c r="AB969" s="11">
        <f>IF(AND(tblSalaries[[#This Row],[Salary in USD]]&gt;1000,tblSalaries[[#This Row],[Salary in USD]]&lt;2000),1,0)</f>
        <v>0</v>
      </c>
    </row>
    <row r="970" spans="2:28" ht="15" customHeight="1">
      <c r="B970" t="s">
        <v>2973</v>
      </c>
      <c r="C970" s="1">
        <v>41057.361956018518</v>
      </c>
      <c r="D970" s="4">
        <v>120000</v>
      </c>
      <c r="E970">
        <v>120000</v>
      </c>
      <c r="F970" t="s">
        <v>82</v>
      </c>
      <c r="G970">
        <f>tblSalaries[[#This Row],[clean Salary (in local currency)]]*VLOOKUP(tblSalaries[[#This Row],[Currency]],tblXrate[],2,FALSE)</f>
        <v>122389.15876831629</v>
      </c>
      <c r="H970" t="s">
        <v>256</v>
      </c>
      <c r="I970" t="s">
        <v>20</v>
      </c>
      <c r="J970" t="s">
        <v>84</v>
      </c>
      <c r="K970" t="str">
        <f>VLOOKUP(tblSalaries[[#This Row],[Where do you work]],tblCountries[[Actual]:[Mapping]],2,FALSE)</f>
        <v>Australia</v>
      </c>
      <c r="L970" t="s">
        <v>9</v>
      </c>
      <c r="M970">
        <v>2</v>
      </c>
      <c r="O970" s="10" t="str">
        <f>IF(ISERROR(FIND("1",tblSalaries[[#This Row],[How many hours of a day you work on Excel]])),"",1)</f>
        <v/>
      </c>
      <c r="P970" s="11" t="str">
        <f>IF(ISERROR(FIND("2",tblSalaries[[#This Row],[How many hours of a day you work on Excel]])),"",2)</f>
        <v/>
      </c>
      <c r="Q970" s="10" t="str">
        <f>IF(ISERROR(FIND("3",tblSalaries[[#This Row],[How many hours of a day you work on Excel]])),"",3)</f>
        <v/>
      </c>
      <c r="R970" s="10">
        <f>IF(ISERROR(FIND("4",tblSalaries[[#This Row],[How many hours of a day you work on Excel]])),"",4)</f>
        <v>4</v>
      </c>
      <c r="S970" s="10" t="str">
        <f>IF(ISERROR(FIND("5",tblSalaries[[#This Row],[How many hours of a day you work on Excel]])),"",5)</f>
        <v/>
      </c>
      <c r="T970" s="10">
        <f>IF(ISERROR(FIND("6",tblSalaries[[#This Row],[How many hours of a day you work on Excel]])),"",6)</f>
        <v>6</v>
      </c>
      <c r="U970" s="11" t="str">
        <f>IF(ISERROR(FIND("7",tblSalaries[[#This Row],[How many hours of a day you work on Excel]])),"",7)</f>
        <v/>
      </c>
      <c r="V970" s="11" t="str">
        <f>IF(ISERROR(FIND("8",tblSalaries[[#This Row],[How many hours of a day you work on Excel]])),"",8)</f>
        <v/>
      </c>
      <c r="W970" s="11">
        <f>IF(MAX(tblSalaries[[#This Row],[1 hour]:[8 hours]])=0,#N/A,MAX(tblSalaries[[#This Row],[1 hour]:[8 hours]]))</f>
        <v>6</v>
      </c>
      <c r="X970" s="11">
        <f>IF(ISERROR(tblSalaries[[#This Row],[max h]]),1,tblSalaries[[#This Row],[Salary in USD]]/tblSalaries[[#This Row],[max h]]/260)</f>
        <v>78.454588954048916</v>
      </c>
      <c r="Y970" s="11" t="str">
        <f>IF(tblSalaries[[#This Row],[Years of Experience]]="",0,"0")</f>
        <v>0</v>
      </c>
      <c r="Z970"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1..3</v>
      </c>
      <c r="AA970" s="11">
        <f>IF(tblSalaries[[#This Row],[Salary in USD]]&lt;1000,1,0)</f>
        <v>0</v>
      </c>
      <c r="AB970" s="11">
        <f>IF(AND(tblSalaries[[#This Row],[Salary in USD]]&gt;1000,tblSalaries[[#This Row],[Salary in USD]]&lt;2000),1,0)</f>
        <v>0</v>
      </c>
    </row>
    <row r="971" spans="2:28" ht="15" customHeight="1">
      <c r="B971" t="s">
        <v>2974</v>
      </c>
      <c r="C971" s="1">
        <v>41057.366423611114</v>
      </c>
      <c r="D971" s="4" t="s">
        <v>1119</v>
      </c>
      <c r="E971">
        <v>52000</v>
      </c>
      <c r="F971" t="s">
        <v>82</v>
      </c>
      <c r="G971">
        <f>tblSalaries[[#This Row],[clean Salary (in local currency)]]*VLOOKUP(tblSalaries[[#This Row],[Currency]],tblXrate[],2,FALSE)</f>
        <v>53035.30213293706</v>
      </c>
      <c r="H971" t="s">
        <v>1120</v>
      </c>
      <c r="I971" t="s">
        <v>20</v>
      </c>
      <c r="J971" t="s">
        <v>84</v>
      </c>
      <c r="K971" t="str">
        <f>VLOOKUP(tblSalaries[[#This Row],[Where do you work]],tblCountries[[Actual]:[Mapping]],2,FALSE)</f>
        <v>Australia</v>
      </c>
      <c r="L971" t="s">
        <v>9</v>
      </c>
      <c r="M971">
        <v>4</v>
      </c>
      <c r="O971" s="10" t="str">
        <f>IF(ISERROR(FIND("1",tblSalaries[[#This Row],[How many hours of a day you work on Excel]])),"",1)</f>
        <v/>
      </c>
      <c r="P971" s="11" t="str">
        <f>IF(ISERROR(FIND("2",tblSalaries[[#This Row],[How many hours of a day you work on Excel]])),"",2)</f>
        <v/>
      </c>
      <c r="Q971" s="10" t="str">
        <f>IF(ISERROR(FIND("3",tblSalaries[[#This Row],[How many hours of a day you work on Excel]])),"",3)</f>
        <v/>
      </c>
      <c r="R971" s="10">
        <f>IF(ISERROR(FIND("4",tblSalaries[[#This Row],[How many hours of a day you work on Excel]])),"",4)</f>
        <v>4</v>
      </c>
      <c r="S971" s="10" t="str">
        <f>IF(ISERROR(FIND("5",tblSalaries[[#This Row],[How many hours of a day you work on Excel]])),"",5)</f>
        <v/>
      </c>
      <c r="T971" s="10">
        <f>IF(ISERROR(FIND("6",tblSalaries[[#This Row],[How many hours of a day you work on Excel]])),"",6)</f>
        <v>6</v>
      </c>
      <c r="U971" s="11" t="str">
        <f>IF(ISERROR(FIND("7",tblSalaries[[#This Row],[How many hours of a day you work on Excel]])),"",7)</f>
        <v/>
      </c>
      <c r="V971" s="11" t="str">
        <f>IF(ISERROR(FIND("8",tblSalaries[[#This Row],[How many hours of a day you work on Excel]])),"",8)</f>
        <v/>
      </c>
      <c r="W971" s="11">
        <f>IF(MAX(tblSalaries[[#This Row],[1 hour]:[8 hours]])=0,#N/A,MAX(tblSalaries[[#This Row],[1 hour]:[8 hours]]))</f>
        <v>6</v>
      </c>
      <c r="X971" s="11">
        <f>IF(ISERROR(tblSalaries[[#This Row],[max h]]),1,tblSalaries[[#This Row],[Salary in USD]]/tblSalaries[[#This Row],[max h]]/260)</f>
        <v>33.99698854675453</v>
      </c>
      <c r="Y971" s="11" t="str">
        <f>IF(tblSalaries[[#This Row],[Years of Experience]]="",0,"0")</f>
        <v>0</v>
      </c>
      <c r="Z971"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971" s="11">
        <f>IF(tblSalaries[[#This Row],[Salary in USD]]&lt;1000,1,0)</f>
        <v>0</v>
      </c>
      <c r="AB971" s="11">
        <f>IF(AND(tblSalaries[[#This Row],[Salary in USD]]&gt;1000,tblSalaries[[#This Row],[Salary in USD]]&lt;2000),1,0)</f>
        <v>0</v>
      </c>
    </row>
    <row r="972" spans="2:28" ht="15" customHeight="1">
      <c r="B972" t="s">
        <v>2975</v>
      </c>
      <c r="C972" s="1">
        <v>41057.367314814815</v>
      </c>
      <c r="D972" s="4">
        <v>125000</v>
      </c>
      <c r="E972">
        <v>125000</v>
      </c>
      <c r="F972" t="s">
        <v>6</v>
      </c>
      <c r="G972">
        <f>tblSalaries[[#This Row],[clean Salary (in local currency)]]*VLOOKUP(tblSalaries[[#This Row],[Currency]],tblXrate[],2,FALSE)</f>
        <v>125000</v>
      </c>
      <c r="H972" t="s">
        <v>1121</v>
      </c>
      <c r="I972" t="s">
        <v>4001</v>
      </c>
      <c r="J972" t="s">
        <v>15</v>
      </c>
      <c r="K972" t="str">
        <f>VLOOKUP(tblSalaries[[#This Row],[Where do you work]],tblCountries[[Actual]:[Mapping]],2,FALSE)</f>
        <v>USA</v>
      </c>
      <c r="L972" t="s">
        <v>9</v>
      </c>
      <c r="M972">
        <v>10</v>
      </c>
      <c r="O972" s="10" t="str">
        <f>IF(ISERROR(FIND("1",tblSalaries[[#This Row],[How many hours of a day you work on Excel]])),"",1)</f>
        <v/>
      </c>
      <c r="P972" s="11" t="str">
        <f>IF(ISERROR(FIND("2",tblSalaries[[#This Row],[How many hours of a day you work on Excel]])),"",2)</f>
        <v/>
      </c>
      <c r="Q972" s="10" t="str">
        <f>IF(ISERROR(FIND("3",tblSalaries[[#This Row],[How many hours of a day you work on Excel]])),"",3)</f>
        <v/>
      </c>
      <c r="R972" s="10">
        <f>IF(ISERROR(FIND("4",tblSalaries[[#This Row],[How many hours of a day you work on Excel]])),"",4)</f>
        <v>4</v>
      </c>
      <c r="S972" s="10" t="str">
        <f>IF(ISERROR(FIND("5",tblSalaries[[#This Row],[How many hours of a day you work on Excel]])),"",5)</f>
        <v/>
      </c>
      <c r="T972" s="10">
        <f>IF(ISERROR(FIND("6",tblSalaries[[#This Row],[How many hours of a day you work on Excel]])),"",6)</f>
        <v>6</v>
      </c>
      <c r="U972" s="11" t="str">
        <f>IF(ISERROR(FIND("7",tblSalaries[[#This Row],[How many hours of a day you work on Excel]])),"",7)</f>
        <v/>
      </c>
      <c r="V972" s="11" t="str">
        <f>IF(ISERROR(FIND("8",tblSalaries[[#This Row],[How many hours of a day you work on Excel]])),"",8)</f>
        <v/>
      </c>
      <c r="W972" s="11">
        <f>IF(MAX(tblSalaries[[#This Row],[1 hour]:[8 hours]])=0,#N/A,MAX(tblSalaries[[#This Row],[1 hour]:[8 hours]]))</f>
        <v>6</v>
      </c>
      <c r="X972" s="11">
        <f>IF(ISERROR(tblSalaries[[#This Row],[max h]]),1,tblSalaries[[#This Row],[Salary in USD]]/tblSalaries[[#This Row],[max h]]/260)</f>
        <v>80.128205128205124</v>
      </c>
      <c r="Y972" s="11" t="str">
        <f>IF(tblSalaries[[#This Row],[Years of Experience]]="",0,"0")</f>
        <v>0</v>
      </c>
      <c r="Z972"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972" s="11">
        <f>IF(tblSalaries[[#This Row],[Salary in USD]]&lt;1000,1,0)</f>
        <v>0</v>
      </c>
      <c r="AB972" s="11">
        <f>IF(AND(tblSalaries[[#This Row],[Salary in USD]]&gt;1000,tblSalaries[[#This Row],[Salary in USD]]&lt;2000),1,0)</f>
        <v>0</v>
      </c>
    </row>
    <row r="973" spans="2:28" ht="15" customHeight="1">
      <c r="B973" t="s">
        <v>2976</v>
      </c>
      <c r="C973" s="1">
        <v>41057.37773148148</v>
      </c>
      <c r="D973" s="4">
        <v>19000</v>
      </c>
      <c r="E973">
        <v>19000</v>
      </c>
      <c r="F973" t="s">
        <v>6</v>
      </c>
      <c r="G973">
        <f>tblSalaries[[#This Row],[clean Salary (in local currency)]]*VLOOKUP(tblSalaries[[#This Row],[Currency]],tblXrate[],2,FALSE)</f>
        <v>19000</v>
      </c>
      <c r="H973" t="s">
        <v>1122</v>
      </c>
      <c r="I973" t="s">
        <v>20</v>
      </c>
      <c r="J973" t="s">
        <v>1123</v>
      </c>
      <c r="K973" t="str">
        <f>VLOOKUP(tblSalaries[[#This Row],[Where do you work]],tblCountries[[Actual]:[Mapping]],2,FALSE)</f>
        <v>china</v>
      </c>
      <c r="L973" t="s">
        <v>9</v>
      </c>
      <c r="M973">
        <v>6</v>
      </c>
      <c r="O973" s="10" t="str">
        <f>IF(ISERROR(FIND("1",tblSalaries[[#This Row],[How many hours of a day you work on Excel]])),"",1)</f>
        <v/>
      </c>
      <c r="P973" s="11" t="str">
        <f>IF(ISERROR(FIND("2",tblSalaries[[#This Row],[How many hours of a day you work on Excel]])),"",2)</f>
        <v/>
      </c>
      <c r="Q973" s="10" t="str">
        <f>IF(ISERROR(FIND("3",tblSalaries[[#This Row],[How many hours of a day you work on Excel]])),"",3)</f>
        <v/>
      </c>
      <c r="R973" s="10">
        <f>IF(ISERROR(FIND("4",tblSalaries[[#This Row],[How many hours of a day you work on Excel]])),"",4)</f>
        <v>4</v>
      </c>
      <c r="S973" s="10" t="str">
        <f>IF(ISERROR(FIND("5",tblSalaries[[#This Row],[How many hours of a day you work on Excel]])),"",5)</f>
        <v/>
      </c>
      <c r="T973" s="10">
        <f>IF(ISERROR(FIND("6",tblSalaries[[#This Row],[How many hours of a day you work on Excel]])),"",6)</f>
        <v>6</v>
      </c>
      <c r="U973" s="11" t="str">
        <f>IF(ISERROR(FIND("7",tblSalaries[[#This Row],[How many hours of a day you work on Excel]])),"",7)</f>
        <v/>
      </c>
      <c r="V973" s="11" t="str">
        <f>IF(ISERROR(FIND("8",tblSalaries[[#This Row],[How many hours of a day you work on Excel]])),"",8)</f>
        <v/>
      </c>
      <c r="W973" s="11">
        <f>IF(MAX(tblSalaries[[#This Row],[1 hour]:[8 hours]])=0,#N/A,MAX(tblSalaries[[#This Row],[1 hour]:[8 hours]]))</f>
        <v>6</v>
      </c>
      <c r="X973" s="11">
        <f>IF(ISERROR(tblSalaries[[#This Row],[max h]]),1,tblSalaries[[#This Row],[Salary in USD]]/tblSalaries[[#This Row],[max h]]/260)</f>
        <v>12.179487179487179</v>
      </c>
      <c r="Y973" s="11" t="str">
        <f>IF(tblSalaries[[#This Row],[Years of Experience]]="",0,"0")</f>
        <v>0</v>
      </c>
      <c r="Z973"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973" s="11">
        <f>IF(tblSalaries[[#This Row],[Salary in USD]]&lt;1000,1,0)</f>
        <v>0</v>
      </c>
      <c r="AB973" s="11">
        <f>IF(AND(tblSalaries[[#This Row],[Salary in USD]]&gt;1000,tblSalaries[[#This Row],[Salary in USD]]&lt;2000),1,0)</f>
        <v>0</v>
      </c>
    </row>
    <row r="974" spans="2:28" ht="15" customHeight="1">
      <c r="B974" t="s">
        <v>2977</v>
      </c>
      <c r="C974" s="1">
        <v>41057.383645833332</v>
      </c>
      <c r="D974" s="4">
        <v>92000</v>
      </c>
      <c r="E974">
        <v>92000</v>
      </c>
      <c r="F974" t="s">
        <v>82</v>
      </c>
      <c r="G974">
        <f>tblSalaries[[#This Row],[clean Salary (in local currency)]]*VLOOKUP(tblSalaries[[#This Row],[Currency]],tblXrate[],2,FALSE)</f>
        <v>93831.688389042494</v>
      </c>
      <c r="H974" t="s">
        <v>1122</v>
      </c>
      <c r="I974" t="s">
        <v>20</v>
      </c>
      <c r="J974" t="s">
        <v>84</v>
      </c>
      <c r="K974" t="str">
        <f>VLOOKUP(tblSalaries[[#This Row],[Where do you work]],tblCountries[[Actual]:[Mapping]],2,FALSE)</f>
        <v>Australia</v>
      </c>
      <c r="L974" t="s">
        <v>13</v>
      </c>
      <c r="M974">
        <v>6</v>
      </c>
      <c r="O974" s="10" t="str">
        <f>IF(ISERROR(FIND("1",tblSalaries[[#This Row],[How many hours of a day you work on Excel]])),"",1)</f>
        <v/>
      </c>
      <c r="P974" s="11" t="str">
        <f>IF(ISERROR(FIND("2",tblSalaries[[#This Row],[How many hours of a day you work on Excel]])),"",2)</f>
        <v/>
      </c>
      <c r="Q974" s="10" t="str">
        <f>IF(ISERROR(FIND("3",tblSalaries[[#This Row],[How many hours of a day you work on Excel]])),"",3)</f>
        <v/>
      </c>
      <c r="R974" s="10" t="str">
        <f>IF(ISERROR(FIND("4",tblSalaries[[#This Row],[How many hours of a day you work on Excel]])),"",4)</f>
        <v/>
      </c>
      <c r="S974" s="10" t="str">
        <f>IF(ISERROR(FIND("5",tblSalaries[[#This Row],[How many hours of a day you work on Excel]])),"",5)</f>
        <v/>
      </c>
      <c r="T974" s="10" t="str">
        <f>IF(ISERROR(FIND("6",tblSalaries[[#This Row],[How many hours of a day you work on Excel]])),"",6)</f>
        <v/>
      </c>
      <c r="U974" s="11" t="str">
        <f>IF(ISERROR(FIND("7",tblSalaries[[#This Row],[How many hours of a day you work on Excel]])),"",7)</f>
        <v/>
      </c>
      <c r="V974" s="11">
        <f>IF(ISERROR(FIND("8",tblSalaries[[#This Row],[How many hours of a day you work on Excel]])),"",8)</f>
        <v>8</v>
      </c>
      <c r="W974" s="11">
        <f>IF(MAX(tblSalaries[[#This Row],[1 hour]:[8 hours]])=0,#N/A,MAX(tblSalaries[[#This Row],[1 hour]:[8 hours]]))</f>
        <v>8</v>
      </c>
      <c r="X974" s="11">
        <f>IF(ISERROR(tblSalaries[[#This Row],[max h]]),1,tblSalaries[[#This Row],[Salary in USD]]/tblSalaries[[#This Row],[max h]]/260)</f>
        <v>45.111388648578121</v>
      </c>
      <c r="Y974" s="11" t="str">
        <f>IF(tblSalaries[[#This Row],[Years of Experience]]="",0,"0")</f>
        <v>0</v>
      </c>
      <c r="Z974"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974" s="11">
        <f>IF(tblSalaries[[#This Row],[Salary in USD]]&lt;1000,1,0)</f>
        <v>0</v>
      </c>
      <c r="AB974" s="11">
        <f>IF(AND(tblSalaries[[#This Row],[Salary in USD]]&gt;1000,tblSalaries[[#This Row],[Salary in USD]]&lt;2000),1,0)</f>
        <v>0</v>
      </c>
    </row>
    <row r="975" spans="2:28" ht="15" customHeight="1">
      <c r="B975" t="s">
        <v>2978</v>
      </c>
      <c r="C975" s="1">
        <v>41057.390231481484</v>
      </c>
      <c r="D975" s="4">
        <v>100000</v>
      </c>
      <c r="E975">
        <v>100000</v>
      </c>
      <c r="F975" t="s">
        <v>82</v>
      </c>
      <c r="G975">
        <f>tblSalaries[[#This Row],[clean Salary (in local currency)]]*VLOOKUP(tblSalaries[[#This Row],[Currency]],tblXrate[],2,FALSE)</f>
        <v>101990.96564026357</v>
      </c>
      <c r="H975" t="s">
        <v>855</v>
      </c>
      <c r="I975" t="s">
        <v>20</v>
      </c>
      <c r="J975" t="s">
        <v>84</v>
      </c>
      <c r="K975" t="str">
        <f>VLOOKUP(tblSalaries[[#This Row],[Where do you work]],tblCountries[[Actual]:[Mapping]],2,FALSE)</f>
        <v>Australia</v>
      </c>
      <c r="L975" t="s">
        <v>9</v>
      </c>
      <c r="M975">
        <v>20</v>
      </c>
      <c r="O975" s="10" t="str">
        <f>IF(ISERROR(FIND("1",tblSalaries[[#This Row],[How many hours of a day you work on Excel]])),"",1)</f>
        <v/>
      </c>
      <c r="P975" s="11" t="str">
        <f>IF(ISERROR(FIND("2",tblSalaries[[#This Row],[How many hours of a day you work on Excel]])),"",2)</f>
        <v/>
      </c>
      <c r="Q975" s="10" t="str">
        <f>IF(ISERROR(FIND("3",tblSalaries[[#This Row],[How many hours of a day you work on Excel]])),"",3)</f>
        <v/>
      </c>
      <c r="R975" s="10">
        <f>IF(ISERROR(FIND("4",tblSalaries[[#This Row],[How many hours of a day you work on Excel]])),"",4)</f>
        <v>4</v>
      </c>
      <c r="S975" s="10" t="str">
        <f>IF(ISERROR(FIND("5",tblSalaries[[#This Row],[How many hours of a day you work on Excel]])),"",5)</f>
        <v/>
      </c>
      <c r="T975" s="10">
        <f>IF(ISERROR(FIND("6",tblSalaries[[#This Row],[How many hours of a day you work on Excel]])),"",6)</f>
        <v>6</v>
      </c>
      <c r="U975" s="11" t="str">
        <f>IF(ISERROR(FIND("7",tblSalaries[[#This Row],[How many hours of a day you work on Excel]])),"",7)</f>
        <v/>
      </c>
      <c r="V975" s="11" t="str">
        <f>IF(ISERROR(FIND("8",tblSalaries[[#This Row],[How many hours of a day you work on Excel]])),"",8)</f>
        <v/>
      </c>
      <c r="W975" s="11">
        <f>IF(MAX(tblSalaries[[#This Row],[1 hour]:[8 hours]])=0,#N/A,MAX(tblSalaries[[#This Row],[1 hour]:[8 hours]]))</f>
        <v>6</v>
      </c>
      <c r="X975" s="11">
        <f>IF(ISERROR(tblSalaries[[#This Row],[max h]]),1,tblSalaries[[#This Row],[Salary in USD]]/tblSalaries[[#This Row],[max h]]/260)</f>
        <v>65.378824128374092</v>
      </c>
      <c r="Y975" s="11" t="str">
        <f>IF(tblSalaries[[#This Row],[Years of Experience]]="",0,"0")</f>
        <v>0</v>
      </c>
      <c r="Z975"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975" s="11">
        <f>IF(tblSalaries[[#This Row],[Salary in USD]]&lt;1000,1,0)</f>
        <v>0</v>
      </c>
      <c r="AB975" s="11">
        <f>IF(AND(tblSalaries[[#This Row],[Salary in USD]]&gt;1000,tblSalaries[[#This Row],[Salary in USD]]&lt;2000),1,0)</f>
        <v>0</v>
      </c>
    </row>
    <row r="976" spans="2:28" ht="15" customHeight="1">
      <c r="B976" t="s">
        <v>2979</v>
      </c>
      <c r="C976" s="1">
        <v>41057.393171296295</v>
      </c>
      <c r="D976" s="4">
        <v>120000</v>
      </c>
      <c r="E976">
        <v>120000</v>
      </c>
      <c r="F976" t="s">
        <v>82</v>
      </c>
      <c r="G976">
        <f>tblSalaries[[#This Row],[clean Salary (in local currency)]]*VLOOKUP(tblSalaries[[#This Row],[Currency]],tblXrate[],2,FALSE)</f>
        <v>122389.15876831629</v>
      </c>
      <c r="H976" t="s">
        <v>1124</v>
      </c>
      <c r="I976" t="s">
        <v>20</v>
      </c>
      <c r="J976" t="s">
        <v>84</v>
      </c>
      <c r="K976" t="str">
        <f>VLOOKUP(tblSalaries[[#This Row],[Where do you work]],tblCountries[[Actual]:[Mapping]],2,FALSE)</f>
        <v>Australia</v>
      </c>
      <c r="L976" t="s">
        <v>9</v>
      </c>
      <c r="M976">
        <v>5</v>
      </c>
      <c r="O976" s="10" t="str">
        <f>IF(ISERROR(FIND("1",tblSalaries[[#This Row],[How many hours of a day you work on Excel]])),"",1)</f>
        <v/>
      </c>
      <c r="P976" s="11" t="str">
        <f>IF(ISERROR(FIND("2",tblSalaries[[#This Row],[How many hours of a day you work on Excel]])),"",2)</f>
        <v/>
      </c>
      <c r="Q976" s="10" t="str">
        <f>IF(ISERROR(FIND("3",tblSalaries[[#This Row],[How many hours of a day you work on Excel]])),"",3)</f>
        <v/>
      </c>
      <c r="R976" s="10">
        <f>IF(ISERROR(FIND("4",tblSalaries[[#This Row],[How many hours of a day you work on Excel]])),"",4)</f>
        <v>4</v>
      </c>
      <c r="S976" s="10" t="str">
        <f>IF(ISERROR(FIND("5",tblSalaries[[#This Row],[How many hours of a day you work on Excel]])),"",5)</f>
        <v/>
      </c>
      <c r="T976" s="10">
        <f>IF(ISERROR(FIND("6",tblSalaries[[#This Row],[How many hours of a day you work on Excel]])),"",6)</f>
        <v>6</v>
      </c>
      <c r="U976" s="11" t="str">
        <f>IF(ISERROR(FIND("7",tblSalaries[[#This Row],[How many hours of a day you work on Excel]])),"",7)</f>
        <v/>
      </c>
      <c r="V976" s="11" t="str">
        <f>IF(ISERROR(FIND("8",tblSalaries[[#This Row],[How many hours of a day you work on Excel]])),"",8)</f>
        <v/>
      </c>
      <c r="W976" s="11">
        <f>IF(MAX(tblSalaries[[#This Row],[1 hour]:[8 hours]])=0,#N/A,MAX(tblSalaries[[#This Row],[1 hour]:[8 hours]]))</f>
        <v>6</v>
      </c>
      <c r="X976" s="11">
        <f>IF(ISERROR(tblSalaries[[#This Row],[max h]]),1,tblSalaries[[#This Row],[Salary in USD]]/tblSalaries[[#This Row],[max h]]/260)</f>
        <v>78.454588954048916</v>
      </c>
      <c r="Y976" s="11" t="str">
        <f>IF(tblSalaries[[#This Row],[Years of Experience]]="",0,"0")</f>
        <v>0</v>
      </c>
      <c r="Z976"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976" s="11">
        <f>IF(tblSalaries[[#This Row],[Salary in USD]]&lt;1000,1,0)</f>
        <v>0</v>
      </c>
      <c r="AB976" s="11">
        <f>IF(AND(tblSalaries[[#This Row],[Salary in USD]]&gt;1000,tblSalaries[[#This Row],[Salary in USD]]&lt;2000),1,0)</f>
        <v>0</v>
      </c>
    </row>
    <row r="977" spans="2:28" ht="15" customHeight="1">
      <c r="B977" t="s">
        <v>2980</v>
      </c>
      <c r="C977" s="1">
        <v>41057.401724537034</v>
      </c>
      <c r="D977" s="4">
        <v>35000</v>
      </c>
      <c r="E977">
        <v>35000</v>
      </c>
      <c r="F977" t="s">
        <v>86</v>
      </c>
      <c r="G977">
        <f>tblSalaries[[#This Row],[clean Salary (in local currency)]]*VLOOKUP(tblSalaries[[#This Row],[Currency]],tblXrate[],2,FALSE)</f>
        <v>34417.653306061438</v>
      </c>
      <c r="H977" t="s">
        <v>855</v>
      </c>
      <c r="I977" t="s">
        <v>20</v>
      </c>
      <c r="J977" t="s">
        <v>88</v>
      </c>
      <c r="K977" t="str">
        <f>VLOOKUP(tblSalaries[[#This Row],[Where do you work]],tblCountries[[Actual]:[Mapping]],2,FALSE)</f>
        <v>Canada</v>
      </c>
      <c r="L977" t="s">
        <v>13</v>
      </c>
      <c r="M977">
        <v>4</v>
      </c>
      <c r="O977" s="10" t="str">
        <f>IF(ISERROR(FIND("1",tblSalaries[[#This Row],[How many hours of a day you work on Excel]])),"",1)</f>
        <v/>
      </c>
      <c r="P977" s="11" t="str">
        <f>IF(ISERROR(FIND("2",tblSalaries[[#This Row],[How many hours of a day you work on Excel]])),"",2)</f>
        <v/>
      </c>
      <c r="Q977" s="10" t="str">
        <f>IF(ISERROR(FIND("3",tblSalaries[[#This Row],[How many hours of a day you work on Excel]])),"",3)</f>
        <v/>
      </c>
      <c r="R977" s="10" t="str">
        <f>IF(ISERROR(FIND("4",tblSalaries[[#This Row],[How many hours of a day you work on Excel]])),"",4)</f>
        <v/>
      </c>
      <c r="S977" s="10" t="str">
        <f>IF(ISERROR(FIND("5",tblSalaries[[#This Row],[How many hours of a day you work on Excel]])),"",5)</f>
        <v/>
      </c>
      <c r="T977" s="10" t="str">
        <f>IF(ISERROR(FIND("6",tblSalaries[[#This Row],[How many hours of a day you work on Excel]])),"",6)</f>
        <v/>
      </c>
      <c r="U977" s="11" t="str">
        <f>IF(ISERROR(FIND("7",tblSalaries[[#This Row],[How many hours of a day you work on Excel]])),"",7)</f>
        <v/>
      </c>
      <c r="V977" s="11">
        <f>IF(ISERROR(FIND("8",tblSalaries[[#This Row],[How many hours of a day you work on Excel]])),"",8)</f>
        <v>8</v>
      </c>
      <c r="W977" s="11">
        <f>IF(MAX(tblSalaries[[#This Row],[1 hour]:[8 hours]])=0,#N/A,MAX(tblSalaries[[#This Row],[1 hour]:[8 hours]]))</f>
        <v>8</v>
      </c>
      <c r="X977" s="11">
        <f>IF(ISERROR(tblSalaries[[#This Row],[max h]]),1,tblSalaries[[#This Row],[Salary in USD]]/tblSalaries[[#This Row],[max h]]/260)</f>
        <v>16.546948704837231</v>
      </c>
      <c r="Y977" s="11" t="str">
        <f>IF(tblSalaries[[#This Row],[Years of Experience]]="",0,"0")</f>
        <v>0</v>
      </c>
      <c r="Z977"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977" s="11">
        <f>IF(tblSalaries[[#This Row],[Salary in USD]]&lt;1000,1,0)</f>
        <v>0</v>
      </c>
      <c r="AB977" s="11">
        <f>IF(AND(tblSalaries[[#This Row],[Salary in USD]]&gt;1000,tblSalaries[[#This Row],[Salary in USD]]&lt;2000),1,0)</f>
        <v>0</v>
      </c>
    </row>
    <row r="978" spans="2:28" ht="15" customHeight="1">
      <c r="B978" t="s">
        <v>2981</v>
      </c>
      <c r="C978" s="1">
        <v>41057.40289351852</v>
      </c>
      <c r="D978" s="4" t="s">
        <v>1125</v>
      </c>
      <c r="E978">
        <v>12000</v>
      </c>
      <c r="F978" t="s">
        <v>6</v>
      </c>
      <c r="G978">
        <f>tblSalaries[[#This Row],[clean Salary (in local currency)]]*VLOOKUP(tblSalaries[[#This Row],[Currency]],tblXrate[],2,FALSE)</f>
        <v>12000</v>
      </c>
      <c r="H978" t="s">
        <v>52</v>
      </c>
      <c r="I978" t="s">
        <v>52</v>
      </c>
      <c r="J978" t="s">
        <v>1126</v>
      </c>
      <c r="K978" t="str">
        <f>VLOOKUP(tblSalaries[[#This Row],[Where do you work]],tblCountries[[Actual]:[Mapping]],2,FALSE)</f>
        <v>Asia</v>
      </c>
      <c r="L978" t="s">
        <v>13</v>
      </c>
      <c r="M978">
        <v>3</v>
      </c>
      <c r="O978" s="10" t="str">
        <f>IF(ISERROR(FIND("1",tblSalaries[[#This Row],[How many hours of a day you work on Excel]])),"",1)</f>
        <v/>
      </c>
      <c r="P978" s="11" t="str">
        <f>IF(ISERROR(FIND("2",tblSalaries[[#This Row],[How many hours of a day you work on Excel]])),"",2)</f>
        <v/>
      </c>
      <c r="Q978" s="10" t="str">
        <f>IF(ISERROR(FIND("3",tblSalaries[[#This Row],[How many hours of a day you work on Excel]])),"",3)</f>
        <v/>
      </c>
      <c r="R978" s="10" t="str">
        <f>IF(ISERROR(FIND("4",tblSalaries[[#This Row],[How many hours of a day you work on Excel]])),"",4)</f>
        <v/>
      </c>
      <c r="S978" s="10" t="str">
        <f>IF(ISERROR(FIND("5",tblSalaries[[#This Row],[How many hours of a day you work on Excel]])),"",5)</f>
        <v/>
      </c>
      <c r="T978" s="10" t="str">
        <f>IF(ISERROR(FIND("6",tblSalaries[[#This Row],[How many hours of a day you work on Excel]])),"",6)</f>
        <v/>
      </c>
      <c r="U978" s="11" t="str">
        <f>IF(ISERROR(FIND("7",tblSalaries[[#This Row],[How many hours of a day you work on Excel]])),"",7)</f>
        <v/>
      </c>
      <c r="V978" s="11">
        <f>IF(ISERROR(FIND("8",tblSalaries[[#This Row],[How many hours of a day you work on Excel]])),"",8)</f>
        <v>8</v>
      </c>
      <c r="W978" s="11">
        <f>IF(MAX(tblSalaries[[#This Row],[1 hour]:[8 hours]])=0,#N/A,MAX(tblSalaries[[#This Row],[1 hour]:[8 hours]]))</f>
        <v>8</v>
      </c>
      <c r="X978" s="11">
        <f>IF(ISERROR(tblSalaries[[#This Row],[max h]]),1,tblSalaries[[#This Row],[Salary in USD]]/tblSalaries[[#This Row],[max h]]/260)</f>
        <v>5.7692307692307692</v>
      </c>
      <c r="Y978" s="11" t="str">
        <f>IF(tblSalaries[[#This Row],[Years of Experience]]="",0,"0")</f>
        <v>0</v>
      </c>
      <c r="Z978"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1..3</v>
      </c>
      <c r="AA978" s="11">
        <f>IF(tblSalaries[[#This Row],[Salary in USD]]&lt;1000,1,0)</f>
        <v>0</v>
      </c>
      <c r="AB978" s="11">
        <f>IF(AND(tblSalaries[[#This Row],[Salary in USD]]&gt;1000,tblSalaries[[#This Row],[Salary in USD]]&lt;2000),1,0)</f>
        <v>0</v>
      </c>
    </row>
    <row r="979" spans="2:28" ht="15" customHeight="1">
      <c r="B979" t="s">
        <v>2982</v>
      </c>
      <c r="C979" s="1">
        <v>41057.40351851852</v>
      </c>
      <c r="D979" s="4">
        <v>204000</v>
      </c>
      <c r="E979">
        <v>204000</v>
      </c>
      <c r="F979" t="s">
        <v>40</v>
      </c>
      <c r="G979">
        <f>tblSalaries[[#This Row],[clean Salary (in local currency)]]*VLOOKUP(tblSalaries[[#This Row],[Currency]],tblXrate[],2,FALSE)</f>
        <v>3632.815004238284</v>
      </c>
      <c r="H979" t="s">
        <v>1127</v>
      </c>
      <c r="I979" t="s">
        <v>52</v>
      </c>
      <c r="J979" t="s">
        <v>8</v>
      </c>
      <c r="K979" t="str">
        <f>VLOOKUP(tblSalaries[[#This Row],[Where do you work]],tblCountries[[Actual]:[Mapping]],2,FALSE)</f>
        <v>India</v>
      </c>
      <c r="L979" t="s">
        <v>9</v>
      </c>
      <c r="M979">
        <v>0</v>
      </c>
      <c r="O979" s="10" t="str">
        <f>IF(ISERROR(FIND("1",tblSalaries[[#This Row],[How many hours of a day you work on Excel]])),"",1)</f>
        <v/>
      </c>
      <c r="P979" s="11" t="str">
        <f>IF(ISERROR(FIND("2",tblSalaries[[#This Row],[How many hours of a day you work on Excel]])),"",2)</f>
        <v/>
      </c>
      <c r="Q979" s="10" t="str">
        <f>IF(ISERROR(FIND("3",tblSalaries[[#This Row],[How many hours of a day you work on Excel]])),"",3)</f>
        <v/>
      </c>
      <c r="R979" s="10">
        <f>IF(ISERROR(FIND("4",tblSalaries[[#This Row],[How many hours of a day you work on Excel]])),"",4)</f>
        <v>4</v>
      </c>
      <c r="S979" s="10" t="str">
        <f>IF(ISERROR(FIND("5",tblSalaries[[#This Row],[How many hours of a day you work on Excel]])),"",5)</f>
        <v/>
      </c>
      <c r="T979" s="10">
        <f>IF(ISERROR(FIND("6",tblSalaries[[#This Row],[How many hours of a day you work on Excel]])),"",6)</f>
        <v>6</v>
      </c>
      <c r="U979" s="11" t="str">
        <f>IF(ISERROR(FIND("7",tblSalaries[[#This Row],[How many hours of a day you work on Excel]])),"",7)</f>
        <v/>
      </c>
      <c r="V979" s="11" t="str">
        <f>IF(ISERROR(FIND("8",tblSalaries[[#This Row],[How many hours of a day you work on Excel]])),"",8)</f>
        <v/>
      </c>
      <c r="W979" s="11">
        <f>IF(MAX(tblSalaries[[#This Row],[1 hour]:[8 hours]])=0,#N/A,MAX(tblSalaries[[#This Row],[1 hour]:[8 hours]]))</f>
        <v>6</v>
      </c>
      <c r="X979" s="11">
        <f>IF(ISERROR(tblSalaries[[#This Row],[max h]]),1,tblSalaries[[#This Row],[Salary in USD]]/tblSalaries[[#This Row],[max h]]/260)</f>
        <v>2.3287275668194125</v>
      </c>
      <c r="Y979" s="11" t="str">
        <f>IF(tblSalaries[[#This Row],[Years of Experience]]="",0,"0")</f>
        <v>0</v>
      </c>
      <c r="Z979"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979" s="11">
        <f>IF(tblSalaries[[#This Row],[Salary in USD]]&lt;1000,1,0)</f>
        <v>0</v>
      </c>
      <c r="AB979" s="11">
        <f>IF(AND(tblSalaries[[#This Row],[Salary in USD]]&gt;1000,tblSalaries[[#This Row],[Salary in USD]]&lt;2000),1,0)</f>
        <v>0</v>
      </c>
    </row>
    <row r="980" spans="2:28" ht="15" customHeight="1">
      <c r="B980" t="s">
        <v>2983</v>
      </c>
      <c r="C980" s="1">
        <v>41057.405243055553</v>
      </c>
      <c r="D980" s="4" t="s">
        <v>1128</v>
      </c>
      <c r="E980">
        <v>1200000</v>
      </c>
      <c r="F980" t="s">
        <v>40</v>
      </c>
      <c r="G980">
        <f>tblSalaries[[#This Row],[clean Salary (in local currency)]]*VLOOKUP(tblSalaries[[#This Row],[Currency]],tblXrate[],2,FALSE)</f>
        <v>21369.500024931083</v>
      </c>
      <c r="H980" t="s">
        <v>76</v>
      </c>
      <c r="I980" t="s">
        <v>356</v>
      </c>
      <c r="J980" t="s">
        <v>8</v>
      </c>
      <c r="K980" t="str">
        <f>VLOOKUP(tblSalaries[[#This Row],[Where do you work]],tblCountries[[Actual]:[Mapping]],2,FALSE)</f>
        <v>India</v>
      </c>
      <c r="L980" t="s">
        <v>13</v>
      </c>
      <c r="M980">
        <v>6</v>
      </c>
      <c r="O980" s="10" t="str">
        <f>IF(ISERROR(FIND("1",tblSalaries[[#This Row],[How many hours of a day you work on Excel]])),"",1)</f>
        <v/>
      </c>
      <c r="P980" s="11" t="str">
        <f>IF(ISERROR(FIND("2",tblSalaries[[#This Row],[How many hours of a day you work on Excel]])),"",2)</f>
        <v/>
      </c>
      <c r="Q980" s="10" t="str">
        <f>IF(ISERROR(FIND("3",tblSalaries[[#This Row],[How many hours of a day you work on Excel]])),"",3)</f>
        <v/>
      </c>
      <c r="R980" s="10" t="str">
        <f>IF(ISERROR(FIND("4",tblSalaries[[#This Row],[How many hours of a day you work on Excel]])),"",4)</f>
        <v/>
      </c>
      <c r="S980" s="10" t="str">
        <f>IF(ISERROR(FIND("5",tblSalaries[[#This Row],[How many hours of a day you work on Excel]])),"",5)</f>
        <v/>
      </c>
      <c r="T980" s="10" t="str">
        <f>IF(ISERROR(FIND("6",tblSalaries[[#This Row],[How many hours of a day you work on Excel]])),"",6)</f>
        <v/>
      </c>
      <c r="U980" s="11" t="str">
        <f>IF(ISERROR(FIND("7",tblSalaries[[#This Row],[How many hours of a day you work on Excel]])),"",7)</f>
        <v/>
      </c>
      <c r="V980" s="11">
        <f>IF(ISERROR(FIND("8",tblSalaries[[#This Row],[How many hours of a day you work on Excel]])),"",8)</f>
        <v>8</v>
      </c>
      <c r="W980" s="11">
        <f>IF(MAX(tblSalaries[[#This Row],[1 hour]:[8 hours]])=0,#N/A,MAX(tblSalaries[[#This Row],[1 hour]:[8 hours]]))</f>
        <v>8</v>
      </c>
      <c r="X980" s="11">
        <f>IF(ISERROR(tblSalaries[[#This Row],[max h]]),1,tblSalaries[[#This Row],[Salary in USD]]/tblSalaries[[#This Row],[max h]]/260)</f>
        <v>10.273798088909174</v>
      </c>
      <c r="Y980" s="11" t="str">
        <f>IF(tblSalaries[[#This Row],[Years of Experience]]="",0,"0")</f>
        <v>0</v>
      </c>
      <c r="Z980"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980" s="11">
        <f>IF(tblSalaries[[#This Row],[Salary in USD]]&lt;1000,1,0)</f>
        <v>0</v>
      </c>
      <c r="AB980" s="11">
        <f>IF(AND(tblSalaries[[#This Row],[Salary in USD]]&gt;1000,tblSalaries[[#This Row],[Salary in USD]]&lt;2000),1,0)</f>
        <v>0</v>
      </c>
    </row>
    <row r="981" spans="2:28" ht="15" customHeight="1">
      <c r="B981" t="s">
        <v>2984</v>
      </c>
      <c r="C981" s="1">
        <v>41057.410694444443</v>
      </c>
      <c r="D981" s="4" t="s">
        <v>457</v>
      </c>
      <c r="E981">
        <v>500000</v>
      </c>
      <c r="F981" t="s">
        <v>40</v>
      </c>
      <c r="G981">
        <f>tblSalaries[[#This Row],[clean Salary (in local currency)]]*VLOOKUP(tblSalaries[[#This Row],[Currency]],tblXrate[],2,FALSE)</f>
        <v>8903.9583437212841</v>
      </c>
      <c r="H981" t="s">
        <v>207</v>
      </c>
      <c r="I981" t="s">
        <v>20</v>
      </c>
      <c r="J981" t="s">
        <v>8</v>
      </c>
      <c r="K981" t="str">
        <f>VLOOKUP(tblSalaries[[#This Row],[Where do you work]],tblCountries[[Actual]:[Mapping]],2,FALSE)</f>
        <v>India</v>
      </c>
      <c r="L981" t="s">
        <v>9</v>
      </c>
      <c r="M981">
        <v>7</v>
      </c>
      <c r="O981" s="10" t="str">
        <f>IF(ISERROR(FIND("1",tblSalaries[[#This Row],[How many hours of a day you work on Excel]])),"",1)</f>
        <v/>
      </c>
      <c r="P981" s="11" t="str">
        <f>IF(ISERROR(FIND("2",tblSalaries[[#This Row],[How many hours of a day you work on Excel]])),"",2)</f>
        <v/>
      </c>
      <c r="Q981" s="10" t="str">
        <f>IF(ISERROR(FIND("3",tblSalaries[[#This Row],[How many hours of a day you work on Excel]])),"",3)</f>
        <v/>
      </c>
      <c r="R981" s="10">
        <f>IF(ISERROR(FIND("4",tblSalaries[[#This Row],[How many hours of a day you work on Excel]])),"",4)</f>
        <v>4</v>
      </c>
      <c r="S981" s="10" t="str">
        <f>IF(ISERROR(FIND("5",tblSalaries[[#This Row],[How many hours of a day you work on Excel]])),"",5)</f>
        <v/>
      </c>
      <c r="T981" s="10">
        <f>IF(ISERROR(FIND("6",tblSalaries[[#This Row],[How many hours of a day you work on Excel]])),"",6)</f>
        <v>6</v>
      </c>
      <c r="U981" s="11" t="str">
        <f>IF(ISERROR(FIND("7",tblSalaries[[#This Row],[How many hours of a day you work on Excel]])),"",7)</f>
        <v/>
      </c>
      <c r="V981" s="11" t="str">
        <f>IF(ISERROR(FIND("8",tblSalaries[[#This Row],[How many hours of a day you work on Excel]])),"",8)</f>
        <v/>
      </c>
      <c r="W981" s="11">
        <f>IF(MAX(tblSalaries[[#This Row],[1 hour]:[8 hours]])=0,#N/A,MAX(tblSalaries[[#This Row],[1 hour]:[8 hours]]))</f>
        <v>6</v>
      </c>
      <c r="X981" s="11">
        <f>IF(ISERROR(tblSalaries[[#This Row],[max h]]),1,tblSalaries[[#This Row],[Salary in USD]]/tblSalaries[[#This Row],[max h]]/260)</f>
        <v>5.7076656049495407</v>
      </c>
      <c r="Y981" s="11" t="str">
        <f>IF(tblSalaries[[#This Row],[Years of Experience]]="",0,"0")</f>
        <v>0</v>
      </c>
      <c r="Z981"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981" s="11">
        <f>IF(tblSalaries[[#This Row],[Salary in USD]]&lt;1000,1,0)</f>
        <v>0</v>
      </c>
      <c r="AB981" s="11">
        <f>IF(AND(tblSalaries[[#This Row],[Salary in USD]]&gt;1000,tblSalaries[[#This Row],[Salary in USD]]&lt;2000),1,0)</f>
        <v>0</v>
      </c>
    </row>
    <row r="982" spans="2:28" ht="15" customHeight="1">
      <c r="B982" t="s">
        <v>2985</v>
      </c>
      <c r="C982" s="1">
        <v>41057.427395833336</v>
      </c>
      <c r="D982" s="4" t="s">
        <v>1129</v>
      </c>
      <c r="E982">
        <v>48000</v>
      </c>
      <c r="F982" t="s">
        <v>3939</v>
      </c>
      <c r="G982">
        <f>tblSalaries[[#This Row],[clean Salary (in local currency)]]*VLOOKUP(tblSalaries[[#This Row],[Currency]],tblXrate[],2,FALSE)</f>
        <v>15206.427249917633</v>
      </c>
      <c r="H982" t="s">
        <v>1130</v>
      </c>
      <c r="I982" t="s">
        <v>52</v>
      </c>
      <c r="J982" t="s">
        <v>1131</v>
      </c>
      <c r="K982" t="str">
        <f>VLOOKUP(tblSalaries[[#This Row],[Where do you work]],tblCountries[[Actual]:[Mapping]],2,FALSE)</f>
        <v>malaysia</v>
      </c>
      <c r="L982" t="s">
        <v>9</v>
      </c>
      <c r="M982">
        <v>2</v>
      </c>
      <c r="O982" s="10" t="str">
        <f>IF(ISERROR(FIND("1",tblSalaries[[#This Row],[How many hours of a day you work on Excel]])),"",1)</f>
        <v/>
      </c>
      <c r="P982" s="11" t="str">
        <f>IF(ISERROR(FIND("2",tblSalaries[[#This Row],[How many hours of a day you work on Excel]])),"",2)</f>
        <v/>
      </c>
      <c r="Q982" s="10" t="str">
        <f>IF(ISERROR(FIND("3",tblSalaries[[#This Row],[How many hours of a day you work on Excel]])),"",3)</f>
        <v/>
      </c>
      <c r="R982" s="10">
        <f>IF(ISERROR(FIND("4",tblSalaries[[#This Row],[How many hours of a day you work on Excel]])),"",4)</f>
        <v>4</v>
      </c>
      <c r="S982" s="10" t="str">
        <f>IF(ISERROR(FIND("5",tblSalaries[[#This Row],[How many hours of a day you work on Excel]])),"",5)</f>
        <v/>
      </c>
      <c r="T982" s="10">
        <f>IF(ISERROR(FIND("6",tblSalaries[[#This Row],[How many hours of a day you work on Excel]])),"",6)</f>
        <v>6</v>
      </c>
      <c r="U982" s="11" t="str">
        <f>IF(ISERROR(FIND("7",tblSalaries[[#This Row],[How many hours of a day you work on Excel]])),"",7)</f>
        <v/>
      </c>
      <c r="V982" s="11" t="str">
        <f>IF(ISERROR(FIND("8",tblSalaries[[#This Row],[How many hours of a day you work on Excel]])),"",8)</f>
        <v/>
      </c>
      <c r="W982" s="11">
        <f>IF(MAX(tblSalaries[[#This Row],[1 hour]:[8 hours]])=0,#N/A,MAX(tblSalaries[[#This Row],[1 hour]:[8 hours]]))</f>
        <v>6</v>
      </c>
      <c r="X982" s="11">
        <f>IF(ISERROR(tblSalaries[[#This Row],[max h]]),1,tblSalaries[[#This Row],[Salary in USD]]/tblSalaries[[#This Row],[max h]]/260)</f>
        <v>9.7477097755882269</v>
      </c>
      <c r="Y982" s="11" t="str">
        <f>IF(tblSalaries[[#This Row],[Years of Experience]]="",0,"0")</f>
        <v>0</v>
      </c>
      <c r="Z982"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1..3</v>
      </c>
      <c r="AA982" s="11">
        <f>IF(tblSalaries[[#This Row],[Salary in USD]]&lt;1000,1,0)</f>
        <v>0</v>
      </c>
      <c r="AB982" s="11">
        <f>IF(AND(tblSalaries[[#This Row],[Salary in USD]]&gt;1000,tblSalaries[[#This Row],[Salary in USD]]&lt;2000),1,0)</f>
        <v>0</v>
      </c>
    </row>
    <row r="983" spans="2:28" ht="15" customHeight="1">
      <c r="B983" t="s">
        <v>2986</v>
      </c>
      <c r="C983" s="1">
        <v>41057.431921296295</v>
      </c>
      <c r="D983" s="4" t="s">
        <v>1132</v>
      </c>
      <c r="E983">
        <v>180000</v>
      </c>
      <c r="F983" t="s">
        <v>670</v>
      </c>
      <c r="G983">
        <f>tblSalaries[[#This Row],[clean Salary (in local currency)]]*VLOOKUP(tblSalaries[[#This Row],[Currency]],tblXrate[],2,FALSE)</f>
        <v>143565.85684888897</v>
      </c>
      <c r="H983" t="s">
        <v>448</v>
      </c>
      <c r="I983" t="s">
        <v>52</v>
      </c>
      <c r="J983" t="s">
        <v>672</v>
      </c>
      <c r="K983" t="str">
        <f>VLOOKUP(tblSalaries[[#This Row],[Where do you work]],tblCountries[[Actual]:[Mapping]],2,FALSE)</f>
        <v>New Zealand</v>
      </c>
      <c r="L983" t="s">
        <v>9</v>
      </c>
      <c r="M983">
        <v>25</v>
      </c>
      <c r="O983" s="10" t="str">
        <f>IF(ISERROR(FIND("1",tblSalaries[[#This Row],[How many hours of a day you work on Excel]])),"",1)</f>
        <v/>
      </c>
      <c r="P983" s="11" t="str">
        <f>IF(ISERROR(FIND("2",tblSalaries[[#This Row],[How many hours of a day you work on Excel]])),"",2)</f>
        <v/>
      </c>
      <c r="Q983" s="10" t="str">
        <f>IF(ISERROR(FIND("3",tblSalaries[[#This Row],[How many hours of a day you work on Excel]])),"",3)</f>
        <v/>
      </c>
      <c r="R983" s="10">
        <f>IF(ISERROR(FIND("4",tblSalaries[[#This Row],[How many hours of a day you work on Excel]])),"",4)</f>
        <v>4</v>
      </c>
      <c r="S983" s="10" t="str">
        <f>IF(ISERROR(FIND("5",tblSalaries[[#This Row],[How many hours of a day you work on Excel]])),"",5)</f>
        <v/>
      </c>
      <c r="T983" s="10">
        <f>IF(ISERROR(FIND("6",tblSalaries[[#This Row],[How many hours of a day you work on Excel]])),"",6)</f>
        <v>6</v>
      </c>
      <c r="U983" s="11" t="str">
        <f>IF(ISERROR(FIND("7",tblSalaries[[#This Row],[How many hours of a day you work on Excel]])),"",7)</f>
        <v/>
      </c>
      <c r="V983" s="11" t="str">
        <f>IF(ISERROR(FIND("8",tblSalaries[[#This Row],[How many hours of a day you work on Excel]])),"",8)</f>
        <v/>
      </c>
      <c r="W983" s="11">
        <f>IF(MAX(tblSalaries[[#This Row],[1 hour]:[8 hours]])=0,#N/A,MAX(tblSalaries[[#This Row],[1 hour]:[8 hours]]))</f>
        <v>6</v>
      </c>
      <c r="X983" s="11">
        <f>IF(ISERROR(tblSalaries[[#This Row],[max h]]),1,tblSalaries[[#This Row],[Salary in USD]]/tblSalaries[[#This Row],[max h]]/260)</f>
        <v>92.029395415954468</v>
      </c>
      <c r="Y983" s="11" t="str">
        <f>IF(tblSalaries[[#This Row],[Years of Experience]]="",0,"0")</f>
        <v>0</v>
      </c>
      <c r="Z983"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983" s="11">
        <f>IF(tblSalaries[[#This Row],[Salary in USD]]&lt;1000,1,0)</f>
        <v>0</v>
      </c>
      <c r="AB983" s="11">
        <f>IF(AND(tblSalaries[[#This Row],[Salary in USD]]&gt;1000,tblSalaries[[#This Row],[Salary in USD]]&lt;2000),1,0)</f>
        <v>0</v>
      </c>
    </row>
    <row r="984" spans="2:28" ht="15" customHeight="1">
      <c r="B984" t="s">
        <v>2987</v>
      </c>
      <c r="C984" s="1">
        <v>41057.434618055559</v>
      </c>
      <c r="D984" s="4" t="s">
        <v>1133</v>
      </c>
      <c r="E984">
        <v>545000</v>
      </c>
      <c r="F984" t="s">
        <v>40</v>
      </c>
      <c r="G984">
        <f>tblSalaries[[#This Row],[clean Salary (in local currency)]]*VLOOKUP(tblSalaries[[#This Row],[Currency]],tblXrate[],2,FALSE)</f>
        <v>9705.3145946561999</v>
      </c>
      <c r="H984" t="s">
        <v>1022</v>
      </c>
      <c r="I984" t="s">
        <v>52</v>
      </c>
      <c r="J984" t="s">
        <v>8</v>
      </c>
      <c r="K984" t="str">
        <f>VLOOKUP(tblSalaries[[#This Row],[Where do you work]],tblCountries[[Actual]:[Mapping]],2,FALSE)</f>
        <v>India</v>
      </c>
      <c r="L984" t="s">
        <v>18</v>
      </c>
      <c r="M984">
        <v>6</v>
      </c>
      <c r="O984" s="10" t="str">
        <f>IF(ISERROR(FIND("1",tblSalaries[[#This Row],[How many hours of a day you work on Excel]])),"",1)</f>
        <v/>
      </c>
      <c r="P984" s="11">
        <f>IF(ISERROR(FIND("2",tblSalaries[[#This Row],[How many hours of a day you work on Excel]])),"",2)</f>
        <v>2</v>
      </c>
      <c r="Q984" s="10">
        <f>IF(ISERROR(FIND("3",tblSalaries[[#This Row],[How many hours of a day you work on Excel]])),"",3)</f>
        <v>3</v>
      </c>
      <c r="R984" s="10" t="str">
        <f>IF(ISERROR(FIND("4",tblSalaries[[#This Row],[How many hours of a day you work on Excel]])),"",4)</f>
        <v/>
      </c>
      <c r="S984" s="10" t="str">
        <f>IF(ISERROR(FIND("5",tblSalaries[[#This Row],[How many hours of a day you work on Excel]])),"",5)</f>
        <v/>
      </c>
      <c r="T984" s="10" t="str">
        <f>IF(ISERROR(FIND("6",tblSalaries[[#This Row],[How many hours of a day you work on Excel]])),"",6)</f>
        <v/>
      </c>
      <c r="U984" s="11" t="str">
        <f>IF(ISERROR(FIND("7",tblSalaries[[#This Row],[How many hours of a day you work on Excel]])),"",7)</f>
        <v/>
      </c>
      <c r="V984" s="11" t="str">
        <f>IF(ISERROR(FIND("8",tblSalaries[[#This Row],[How many hours of a day you work on Excel]])),"",8)</f>
        <v/>
      </c>
      <c r="W984" s="11">
        <f>IF(MAX(tblSalaries[[#This Row],[1 hour]:[8 hours]])=0,#N/A,MAX(tblSalaries[[#This Row],[1 hour]:[8 hours]]))</f>
        <v>3</v>
      </c>
      <c r="X984" s="11">
        <f>IF(ISERROR(tblSalaries[[#This Row],[max h]]),1,tblSalaries[[#This Row],[Salary in USD]]/tblSalaries[[#This Row],[max h]]/260)</f>
        <v>12.44271101879</v>
      </c>
      <c r="Y984" s="11" t="str">
        <f>IF(tblSalaries[[#This Row],[Years of Experience]]="",0,"0")</f>
        <v>0</v>
      </c>
      <c r="Z984"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984" s="11">
        <f>IF(tblSalaries[[#This Row],[Salary in USD]]&lt;1000,1,0)</f>
        <v>0</v>
      </c>
      <c r="AB984" s="11">
        <f>IF(AND(tblSalaries[[#This Row],[Salary in USD]]&gt;1000,tblSalaries[[#This Row],[Salary in USD]]&lt;2000),1,0)</f>
        <v>0</v>
      </c>
    </row>
    <row r="985" spans="2:28" ht="15" customHeight="1">
      <c r="B985" t="s">
        <v>2988</v>
      </c>
      <c r="C985" s="1">
        <v>41057.435937499999</v>
      </c>
      <c r="D985" s="4" t="s">
        <v>1134</v>
      </c>
      <c r="E985">
        <v>1000000</v>
      </c>
      <c r="F985" t="s">
        <v>40</v>
      </c>
      <c r="G985">
        <f>tblSalaries[[#This Row],[clean Salary (in local currency)]]*VLOOKUP(tblSalaries[[#This Row],[Currency]],tblXrate[],2,FALSE)</f>
        <v>17807.916687442568</v>
      </c>
      <c r="H985" t="s">
        <v>1135</v>
      </c>
      <c r="I985" t="s">
        <v>52</v>
      </c>
      <c r="J985" t="s">
        <v>8</v>
      </c>
      <c r="K985" t="str">
        <f>VLOOKUP(tblSalaries[[#This Row],[Where do you work]],tblCountries[[Actual]:[Mapping]],2,FALSE)</f>
        <v>India</v>
      </c>
      <c r="L985" t="s">
        <v>13</v>
      </c>
      <c r="M985">
        <v>8</v>
      </c>
      <c r="O985" s="10" t="str">
        <f>IF(ISERROR(FIND("1",tblSalaries[[#This Row],[How many hours of a day you work on Excel]])),"",1)</f>
        <v/>
      </c>
      <c r="P985" s="11" t="str">
        <f>IF(ISERROR(FIND("2",tblSalaries[[#This Row],[How many hours of a day you work on Excel]])),"",2)</f>
        <v/>
      </c>
      <c r="Q985" s="10" t="str">
        <f>IF(ISERROR(FIND("3",tblSalaries[[#This Row],[How many hours of a day you work on Excel]])),"",3)</f>
        <v/>
      </c>
      <c r="R985" s="10" t="str">
        <f>IF(ISERROR(FIND("4",tblSalaries[[#This Row],[How many hours of a day you work on Excel]])),"",4)</f>
        <v/>
      </c>
      <c r="S985" s="10" t="str">
        <f>IF(ISERROR(FIND("5",tblSalaries[[#This Row],[How many hours of a day you work on Excel]])),"",5)</f>
        <v/>
      </c>
      <c r="T985" s="10" t="str">
        <f>IF(ISERROR(FIND("6",tblSalaries[[#This Row],[How many hours of a day you work on Excel]])),"",6)</f>
        <v/>
      </c>
      <c r="U985" s="11" t="str">
        <f>IF(ISERROR(FIND("7",tblSalaries[[#This Row],[How many hours of a day you work on Excel]])),"",7)</f>
        <v/>
      </c>
      <c r="V985" s="11">
        <f>IF(ISERROR(FIND("8",tblSalaries[[#This Row],[How many hours of a day you work on Excel]])),"",8)</f>
        <v>8</v>
      </c>
      <c r="W985" s="11">
        <f>IF(MAX(tblSalaries[[#This Row],[1 hour]:[8 hours]])=0,#N/A,MAX(tblSalaries[[#This Row],[1 hour]:[8 hours]]))</f>
        <v>8</v>
      </c>
      <c r="X985" s="11">
        <f>IF(ISERROR(tblSalaries[[#This Row],[max h]]),1,tblSalaries[[#This Row],[Salary in USD]]/tblSalaries[[#This Row],[max h]]/260)</f>
        <v>8.5614984074243115</v>
      </c>
      <c r="Y985" s="11" t="str">
        <f>IF(tblSalaries[[#This Row],[Years of Experience]]="",0,"0")</f>
        <v>0</v>
      </c>
      <c r="Z985"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985" s="11">
        <f>IF(tblSalaries[[#This Row],[Salary in USD]]&lt;1000,1,0)</f>
        <v>0</v>
      </c>
      <c r="AB985" s="11">
        <f>IF(AND(tblSalaries[[#This Row],[Salary in USD]]&gt;1000,tblSalaries[[#This Row],[Salary in USD]]&lt;2000),1,0)</f>
        <v>0</v>
      </c>
    </row>
    <row r="986" spans="2:28" ht="15" customHeight="1">
      <c r="B986" t="s">
        <v>2989</v>
      </c>
      <c r="C986" s="1">
        <v>41057.435972222222</v>
      </c>
      <c r="D986" s="4">
        <v>180000</v>
      </c>
      <c r="E986">
        <v>180000</v>
      </c>
      <c r="F986" t="s">
        <v>40</v>
      </c>
      <c r="G986">
        <f>tblSalaries[[#This Row],[clean Salary (in local currency)]]*VLOOKUP(tblSalaries[[#This Row],[Currency]],tblXrate[],2,FALSE)</f>
        <v>3205.4250037396623</v>
      </c>
      <c r="H986" t="s">
        <v>1136</v>
      </c>
      <c r="I986" t="s">
        <v>20</v>
      </c>
      <c r="J986" t="s">
        <v>1137</v>
      </c>
      <c r="K986" t="str">
        <f>VLOOKUP(tblSalaries[[#This Row],[Where do you work]],tblCountries[[Actual]:[Mapping]],2,FALSE)</f>
        <v>India</v>
      </c>
      <c r="L986" t="s">
        <v>9</v>
      </c>
      <c r="M986">
        <v>10</v>
      </c>
      <c r="O986" s="10" t="str">
        <f>IF(ISERROR(FIND("1",tblSalaries[[#This Row],[How many hours of a day you work on Excel]])),"",1)</f>
        <v/>
      </c>
      <c r="P986" s="11" t="str">
        <f>IF(ISERROR(FIND("2",tblSalaries[[#This Row],[How many hours of a day you work on Excel]])),"",2)</f>
        <v/>
      </c>
      <c r="Q986" s="10" t="str">
        <f>IF(ISERROR(FIND("3",tblSalaries[[#This Row],[How many hours of a day you work on Excel]])),"",3)</f>
        <v/>
      </c>
      <c r="R986" s="10">
        <f>IF(ISERROR(FIND("4",tblSalaries[[#This Row],[How many hours of a day you work on Excel]])),"",4)</f>
        <v>4</v>
      </c>
      <c r="S986" s="10" t="str">
        <f>IF(ISERROR(FIND("5",tblSalaries[[#This Row],[How many hours of a day you work on Excel]])),"",5)</f>
        <v/>
      </c>
      <c r="T986" s="10">
        <f>IF(ISERROR(FIND("6",tblSalaries[[#This Row],[How many hours of a day you work on Excel]])),"",6)</f>
        <v>6</v>
      </c>
      <c r="U986" s="11" t="str">
        <f>IF(ISERROR(FIND("7",tblSalaries[[#This Row],[How many hours of a day you work on Excel]])),"",7)</f>
        <v/>
      </c>
      <c r="V986" s="11" t="str">
        <f>IF(ISERROR(FIND("8",tblSalaries[[#This Row],[How many hours of a day you work on Excel]])),"",8)</f>
        <v/>
      </c>
      <c r="W986" s="11">
        <f>IF(MAX(tblSalaries[[#This Row],[1 hour]:[8 hours]])=0,#N/A,MAX(tblSalaries[[#This Row],[1 hour]:[8 hours]]))</f>
        <v>6</v>
      </c>
      <c r="X986" s="11">
        <f>IF(ISERROR(tblSalaries[[#This Row],[max h]]),1,tblSalaries[[#This Row],[Salary in USD]]/tblSalaries[[#This Row],[max h]]/260)</f>
        <v>2.0547596177818348</v>
      </c>
      <c r="Y986" s="11" t="str">
        <f>IF(tblSalaries[[#This Row],[Years of Experience]]="",0,"0")</f>
        <v>0</v>
      </c>
      <c r="Z986"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986" s="11">
        <f>IF(tblSalaries[[#This Row],[Salary in USD]]&lt;1000,1,0)</f>
        <v>0</v>
      </c>
      <c r="AB986" s="11">
        <f>IF(AND(tblSalaries[[#This Row],[Salary in USD]]&gt;1000,tblSalaries[[#This Row],[Salary in USD]]&lt;2000),1,0)</f>
        <v>0</v>
      </c>
    </row>
    <row r="987" spans="2:28" ht="15" customHeight="1">
      <c r="B987" t="s">
        <v>2990</v>
      </c>
      <c r="C987" s="1">
        <v>41057.437280092592</v>
      </c>
      <c r="D987" s="4" t="s">
        <v>1138</v>
      </c>
      <c r="E987">
        <v>45000</v>
      </c>
      <c r="F987" t="s">
        <v>6</v>
      </c>
      <c r="G987">
        <f>tblSalaries[[#This Row],[clean Salary (in local currency)]]*VLOOKUP(tblSalaries[[#This Row],[Currency]],tblXrate[],2,FALSE)</f>
        <v>45000</v>
      </c>
      <c r="H987" t="s">
        <v>1139</v>
      </c>
      <c r="I987" t="s">
        <v>310</v>
      </c>
      <c r="J987" t="s">
        <v>15</v>
      </c>
      <c r="K987" t="str">
        <f>VLOOKUP(tblSalaries[[#This Row],[Where do you work]],tblCountries[[Actual]:[Mapping]],2,FALSE)</f>
        <v>USA</v>
      </c>
      <c r="L987" t="s">
        <v>13</v>
      </c>
      <c r="M987">
        <v>3</v>
      </c>
      <c r="O987" s="10" t="str">
        <f>IF(ISERROR(FIND("1",tblSalaries[[#This Row],[How many hours of a day you work on Excel]])),"",1)</f>
        <v/>
      </c>
      <c r="P987" s="11" t="str">
        <f>IF(ISERROR(FIND("2",tblSalaries[[#This Row],[How many hours of a day you work on Excel]])),"",2)</f>
        <v/>
      </c>
      <c r="Q987" s="10" t="str">
        <f>IF(ISERROR(FIND("3",tblSalaries[[#This Row],[How many hours of a day you work on Excel]])),"",3)</f>
        <v/>
      </c>
      <c r="R987" s="10" t="str">
        <f>IF(ISERROR(FIND("4",tblSalaries[[#This Row],[How many hours of a day you work on Excel]])),"",4)</f>
        <v/>
      </c>
      <c r="S987" s="10" t="str">
        <f>IF(ISERROR(FIND("5",tblSalaries[[#This Row],[How many hours of a day you work on Excel]])),"",5)</f>
        <v/>
      </c>
      <c r="T987" s="10" t="str">
        <f>IF(ISERROR(FIND("6",tblSalaries[[#This Row],[How many hours of a day you work on Excel]])),"",6)</f>
        <v/>
      </c>
      <c r="U987" s="11" t="str">
        <f>IF(ISERROR(FIND("7",tblSalaries[[#This Row],[How many hours of a day you work on Excel]])),"",7)</f>
        <v/>
      </c>
      <c r="V987" s="11">
        <f>IF(ISERROR(FIND("8",tblSalaries[[#This Row],[How many hours of a day you work on Excel]])),"",8)</f>
        <v>8</v>
      </c>
      <c r="W987" s="11">
        <f>IF(MAX(tblSalaries[[#This Row],[1 hour]:[8 hours]])=0,#N/A,MAX(tblSalaries[[#This Row],[1 hour]:[8 hours]]))</f>
        <v>8</v>
      </c>
      <c r="X987" s="11">
        <f>IF(ISERROR(tblSalaries[[#This Row],[max h]]),1,tblSalaries[[#This Row],[Salary in USD]]/tblSalaries[[#This Row],[max h]]/260)</f>
        <v>21.634615384615383</v>
      </c>
      <c r="Y987" s="11" t="str">
        <f>IF(tblSalaries[[#This Row],[Years of Experience]]="",0,"0")</f>
        <v>0</v>
      </c>
      <c r="Z987"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1..3</v>
      </c>
      <c r="AA987" s="11">
        <f>IF(tblSalaries[[#This Row],[Salary in USD]]&lt;1000,1,0)</f>
        <v>0</v>
      </c>
      <c r="AB987" s="11">
        <f>IF(AND(tblSalaries[[#This Row],[Salary in USD]]&gt;1000,tblSalaries[[#This Row],[Salary in USD]]&lt;2000),1,0)</f>
        <v>0</v>
      </c>
    </row>
    <row r="988" spans="2:28" ht="15" customHeight="1">
      <c r="B988" t="s">
        <v>2991</v>
      </c>
      <c r="C988" s="1">
        <v>41057.443668981483</v>
      </c>
      <c r="D988" s="4">
        <v>700000</v>
      </c>
      <c r="E988">
        <v>700000</v>
      </c>
      <c r="F988" t="s">
        <v>40</v>
      </c>
      <c r="G988">
        <f>tblSalaries[[#This Row],[clean Salary (in local currency)]]*VLOOKUP(tblSalaries[[#This Row],[Currency]],tblXrate[],2,FALSE)</f>
        <v>12465.541681209797</v>
      </c>
      <c r="H988" t="s">
        <v>1140</v>
      </c>
      <c r="I988" t="s">
        <v>52</v>
      </c>
      <c r="J988" t="s">
        <v>8</v>
      </c>
      <c r="K988" t="str">
        <f>VLOOKUP(tblSalaries[[#This Row],[Where do you work]],tblCountries[[Actual]:[Mapping]],2,FALSE)</f>
        <v>India</v>
      </c>
      <c r="L988" t="s">
        <v>18</v>
      </c>
      <c r="M988">
        <v>7</v>
      </c>
      <c r="O988" s="10" t="str">
        <f>IF(ISERROR(FIND("1",tblSalaries[[#This Row],[How many hours of a day you work on Excel]])),"",1)</f>
        <v/>
      </c>
      <c r="P988" s="11">
        <f>IF(ISERROR(FIND("2",tblSalaries[[#This Row],[How many hours of a day you work on Excel]])),"",2)</f>
        <v>2</v>
      </c>
      <c r="Q988" s="10">
        <f>IF(ISERROR(FIND("3",tblSalaries[[#This Row],[How many hours of a day you work on Excel]])),"",3)</f>
        <v>3</v>
      </c>
      <c r="R988" s="10" t="str">
        <f>IF(ISERROR(FIND("4",tblSalaries[[#This Row],[How many hours of a day you work on Excel]])),"",4)</f>
        <v/>
      </c>
      <c r="S988" s="10" t="str">
        <f>IF(ISERROR(FIND("5",tblSalaries[[#This Row],[How many hours of a day you work on Excel]])),"",5)</f>
        <v/>
      </c>
      <c r="T988" s="10" t="str">
        <f>IF(ISERROR(FIND("6",tblSalaries[[#This Row],[How many hours of a day you work on Excel]])),"",6)</f>
        <v/>
      </c>
      <c r="U988" s="11" t="str">
        <f>IF(ISERROR(FIND("7",tblSalaries[[#This Row],[How many hours of a day you work on Excel]])),"",7)</f>
        <v/>
      </c>
      <c r="V988" s="11" t="str">
        <f>IF(ISERROR(FIND("8",tblSalaries[[#This Row],[How many hours of a day you work on Excel]])),"",8)</f>
        <v/>
      </c>
      <c r="W988" s="11">
        <f>IF(MAX(tblSalaries[[#This Row],[1 hour]:[8 hours]])=0,#N/A,MAX(tblSalaries[[#This Row],[1 hour]:[8 hours]]))</f>
        <v>3</v>
      </c>
      <c r="X988" s="11">
        <f>IF(ISERROR(tblSalaries[[#This Row],[max h]]),1,tblSalaries[[#This Row],[Salary in USD]]/tblSalaries[[#This Row],[max h]]/260)</f>
        <v>15.981463693858716</v>
      </c>
      <c r="Y988" s="11" t="str">
        <f>IF(tblSalaries[[#This Row],[Years of Experience]]="",0,"0")</f>
        <v>0</v>
      </c>
      <c r="Z988"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988" s="11">
        <f>IF(tblSalaries[[#This Row],[Salary in USD]]&lt;1000,1,0)</f>
        <v>0</v>
      </c>
      <c r="AB988" s="11">
        <f>IF(AND(tblSalaries[[#This Row],[Salary in USD]]&gt;1000,tblSalaries[[#This Row],[Salary in USD]]&lt;2000),1,0)</f>
        <v>0</v>
      </c>
    </row>
    <row r="989" spans="2:28" ht="15" customHeight="1">
      <c r="B989" t="s">
        <v>2992</v>
      </c>
      <c r="C989" s="1">
        <v>41057.4455787037</v>
      </c>
      <c r="D989" s="4">
        <v>94000</v>
      </c>
      <c r="E989">
        <v>94000</v>
      </c>
      <c r="F989" t="s">
        <v>82</v>
      </c>
      <c r="G989">
        <f>tblSalaries[[#This Row],[clean Salary (in local currency)]]*VLOOKUP(tblSalaries[[#This Row],[Currency]],tblXrate[],2,FALSE)</f>
        <v>95871.50770184776</v>
      </c>
      <c r="H989" t="s">
        <v>1141</v>
      </c>
      <c r="I989" t="s">
        <v>20</v>
      </c>
      <c r="J989" t="s">
        <v>84</v>
      </c>
      <c r="K989" t="str">
        <f>VLOOKUP(tblSalaries[[#This Row],[Where do you work]],tblCountries[[Actual]:[Mapping]],2,FALSE)</f>
        <v>Australia</v>
      </c>
      <c r="L989" t="s">
        <v>18</v>
      </c>
      <c r="M989">
        <v>14</v>
      </c>
      <c r="O989" s="10" t="str">
        <f>IF(ISERROR(FIND("1",tblSalaries[[#This Row],[How many hours of a day you work on Excel]])),"",1)</f>
        <v/>
      </c>
      <c r="P989" s="11">
        <f>IF(ISERROR(FIND("2",tblSalaries[[#This Row],[How many hours of a day you work on Excel]])),"",2)</f>
        <v>2</v>
      </c>
      <c r="Q989" s="10">
        <f>IF(ISERROR(FIND("3",tblSalaries[[#This Row],[How many hours of a day you work on Excel]])),"",3)</f>
        <v>3</v>
      </c>
      <c r="R989" s="10" t="str">
        <f>IF(ISERROR(FIND("4",tblSalaries[[#This Row],[How many hours of a day you work on Excel]])),"",4)</f>
        <v/>
      </c>
      <c r="S989" s="10" t="str">
        <f>IF(ISERROR(FIND("5",tblSalaries[[#This Row],[How many hours of a day you work on Excel]])),"",5)</f>
        <v/>
      </c>
      <c r="T989" s="10" t="str">
        <f>IF(ISERROR(FIND("6",tblSalaries[[#This Row],[How many hours of a day you work on Excel]])),"",6)</f>
        <v/>
      </c>
      <c r="U989" s="11" t="str">
        <f>IF(ISERROR(FIND("7",tblSalaries[[#This Row],[How many hours of a day you work on Excel]])),"",7)</f>
        <v/>
      </c>
      <c r="V989" s="11" t="str">
        <f>IF(ISERROR(FIND("8",tblSalaries[[#This Row],[How many hours of a day you work on Excel]])),"",8)</f>
        <v/>
      </c>
      <c r="W989" s="11">
        <f>IF(MAX(tblSalaries[[#This Row],[1 hour]:[8 hours]])=0,#N/A,MAX(tblSalaries[[#This Row],[1 hour]:[8 hours]]))</f>
        <v>3</v>
      </c>
      <c r="X989" s="11">
        <f>IF(ISERROR(tblSalaries[[#This Row],[max h]]),1,tblSalaries[[#This Row],[Salary in USD]]/tblSalaries[[#This Row],[max h]]/260)</f>
        <v>122.91218936134328</v>
      </c>
      <c r="Y989" s="11" t="str">
        <f>IF(tblSalaries[[#This Row],[Years of Experience]]="",0,"0")</f>
        <v>0</v>
      </c>
      <c r="Z989"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989" s="11">
        <f>IF(tblSalaries[[#This Row],[Salary in USD]]&lt;1000,1,0)</f>
        <v>0</v>
      </c>
      <c r="AB989" s="11">
        <f>IF(AND(tblSalaries[[#This Row],[Salary in USD]]&gt;1000,tblSalaries[[#This Row],[Salary in USD]]&lt;2000),1,0)</f>
        <v>0</v>
      </c>
    </row>
    <row r="990" spans="2:28" ht="15" customHeight="1">
      <c r="B990" t="s">
        <v>2993</v>
      </c>
      <c r="C990" s="1">
        <v>41057.445925925924</v>
      </c>
      <c r="D990" s="4">
        <v>170000</v>
      </c>
      <c r="E990">
        <v>170000</v>
      </c>
      <c r="F990" t="s">
        <v>82</v>
      </c>
      <c r="G990">
        <f>tblSalaries[[#This Row],[clean Salary (in local currency)]]*VLOOKUP(tblSalaries[[#This Row],[Currency]],tblXrate[],2,FALSE)</f>
        <v>173384.64158844808</v>
      </c>
      <c r="H990" t="s">
        <v>1142</v>
      </c>
      <c r="I990" t="s">
        <v>356</v>
      </c>
      <c r="J990" t="s">
        <v>84</v>
      </c>
      <c r="K990" t="str">
        <f>VLOOKUP(tblSalaries[[#This Row],[Where do you work]],tblCountries[[Actual]:[Mapping]],2,FALSE)</f>
        <v>Australia</v>
      </c>
      <c r="L990" t="s">
        <v>18</v>
      </c>
      <c r="M990">
        <v>8</v>
      </c>
      <c r="O990" s="10" t="str">
        <f>IF(ISERROR(FIND("1",tblSalaries[[#This Row],[How many hours of a day you work on Excel]])),"",1)</f>
        <v/>
      </c>
      <c r="P990" s="11">
        <f>IF(ISERROR(FIND("2",tblSalaries[[#This Row],[How many hours of a day you work on Excel]])),"",2)</f>
        <v>2</v>
      </c>
      <c r="Q990" s="10">
        <f>IF(ISERROR(FIND("3",tblSalaries[[#This Row],[How many hours of a day you work on Excel]])),"",3)</f>
        <v>3</v>
      </c>
      <c r="R990" s="10" t="str">
        <f>IF(ISERROR(FIND("4",tblSalaries[[#This Row],[How many hours of a day you work on Excel]])),"",4)</f>
        <v/>
      </c>
      <c r="S990" s="10" t="str">
        <f>IF(ISERROR(FIND("5",tblSalaries[[#This Row],[How many hours of a day you work on Excel]])),"",5)</f>
        <v/>
      </c>
      <c r="T990" s="10" t="str">
        <f>IF(ISERROR(FIND("6",tblSalaries[[#This Row],[How many hours of a day you work on Excel]])),"",6)</f>
        <v/>
      </c>
      <c r="U990" s="11" t="str">
        <f>IF(ISERROR(FIND("7",tblSalaries[[#This Row],[How many hours of a day you work on Excel]])),"",7)</f>
        <v/>
      </c>
      <c r="V990" s="11" t="str">
        <f>IF(ISERROR(FIND("8",tblSalaries[[#This Row],[How many hours of a day you work on Excel]])),"",8)</f>
        <v/>
      </c>
      <c r="W990" s="11">
        <f>IF(MAX(tblSalaries[[#This Row],[1 hour]:[8 hours]])=0,#N/A,MAX(tblSalaries[[#This Row],[1 hour]:[8 hours]]))</f>
        <v>3</v>
      </c>
      <c r="X990" s="11">
        <f>IF(ISERROR(tblSalaries[[#This Row],[max h]]),1,tblSalaries[[#This Row],[Salary in USD]]/tblSalaries[[#This Row],[max h]]/260)</f>
        <v>222.28800203647191</v>
      </c>
      <c r="Y990" s="11" t="str">
        <f>IF(tblSalaries[[#This Row],[Years of Experience]]="",0,"0")</f>
        <v>0</v>
      </c>
      <c r="Z990"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990" s="11">
        <f>IF(tblSalaries[[#This Row],[Salary in USD]]&lt;1000,1,0)</f>
        <v>0</v>
      </c>
      <c r="AB990" s="11">
        <f>IF(AND(tblSalaries[[#This Row],[Salary in USD]]&gt;1000,tblSalaries[[#This Row],[Salary in USD]]&lt;2000),1,0)</f>
        <v>0</v>
      </c>
    </row>
    <row r="991" spans="2:28" ht="15" customHeight="1">
      <c r="B991" t="s">
        <v>2994</v>
      </c>
      <c r="C991" s="1">
        <v>41057.466585648152</v>
      </c>
      <c r="D991" s="4">
        <v>650000</v>
      </c>
      <c r="E991">
        <v>650000</v>
      </c>
      <c r="F991" t="s">
        <v>40</v>
      </c>
      <c r="G991">
        <f>tblSalaries[[#This Row],[clean Salary (in local currency)]]*VLOOKUP(tblSalaries[[#This Row],[Currency]],tblXrate[],2,FALSE)</f>
        <v>11575.14584683767</v>
      </c>
      <c r="H991" t="s">
        <v>1143</v>
      </c>
      <c r="I991" t="s">
        <v>52</v>
      </c>
      <c r="J991" t="s">
        <v>8</v>
      </c>
      <c r="K991" t="str">
        <f>VLOOKUP(tblSalaries[[#This Row],[Where do you work]],tblCountries[[Actual]:[Mapping]],2,FALSE)</f>
        <v>India</v>
      </c>
      <c r="L991" t="s">
        <v>18</v>
      </c>
      <c r="M991">
        <v>1</v>
      </c>
      <c r="O991" s="10" t="str">
        <f>IF(ISERROR(FIND("1",tblSalaries[[#This Row],[How many hours of a day you work on Excel]])),"",1)</f>
        <v/>
      </c>
      <c r="P991" s="11">
        <f>IF(ISERROR(FIND("2",tblSalaries[[#This Row],[How many hours of a day you work on Excel]])),"",2)</f>
        <v>2</v>
      </c>
      <c r="Q991" s="10">
        <f>IF(ISERROR(FIND("3",tblSalaries[[#This Row],[How many hours of a day you work on Excel]])),"",3)</f>
        <v>3</v>
      </c>
      <c r="R991" s="10" t="str">
        <f>IF(ISERROR(FIND("4",tblSalaries[[#This Row],[How many hours of a day you work on Excel]])),"",4)</f>
        <v/>
      </c>
      <c r="S991" s="10" t="str">
        <f>IF(ISERROR(FIND("5",tblSalaries[[#This Row],[How many hours of a day you work on Excel]])),"",5)</f>
        <v/>
      </c>
      <c r="T991" s="10" t="str">
        <f>IF(ISERROR(FIND("6",tblSalaries[[#This Row],[How many hours of a day you work on Excel]])),"",6)</f>
        <v/>
      </c>
      <c r="U991" s="11" t="str">
        <f>IF(ISERROR(FIND("7",tblSalaries[[#This Row],[How many hours of a day you work on Excel]])),"",7)</f>
        <v/>
      </c>
      <c r="V991" s="11" t="str">
        <f>IF(ISERROR(FIND("8",tblSalaries[[#This Row],[How many hours of a day you work on Excel]])),"",8)</f>
        <v/>
      </c>
      <c r="W991" s="11">
        <f>IF(MAX(tblSalaries[[#This Row],[1 hour]:[8 hours]])=0,#N/A,MAX(tblSalaries[[#This Row],[1 hour]:[8 hours]]))</f>
        <v>3</v>
      </c>
      <c r="X991" s="11">
        <f>IF(ISERROR(tblSalaries[[#This Row],[max h]]),1,tblSalaries[[#This Row],[Salary in USD]]/tblSalaries[[#This Row],[max h]]/260)</f>
        <v>14.839930572868807</v>
      </c>
      <c r="Y991" s="11" t="str">
        <f>IF(tblSalaries[[#This Row],[Years of Experience]]="",0,"0")</f>
        <v>0</v>
      </c>
      <c r="Z991"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0..1</v>
      </c>
      <c r="AA991" s="11">
        <f>IF(tblSalaries[[#This Row],[Salary in USD]]&lt;1000,1,0)</f>
        <v>0</v>
      </c>
      <c r="AB991" s="11">
        <f>IF(AND(tblSalaries[[#This Row],[Salary in USD]]&gt;1000,tblSalaries[[#This Row],[Salary in USD]]&lt;2000),1,0)</f>
        <v>0</v>
      </c>
    </row>
    <row r="992" spans="2:28" ht="15" customHeight="1">
      <c r="B992" t="s">
        <v>2995</v>
      </c>
      <c r="C992" s="1">
        <v>41057.480092592596</v>
      </c>
      <c r="D992" s="4">
        <v>18000</v>
      </c>
      <c r="E992">
        <v>18000</v>
      </c>
      <c r="F992" t="s">
        <v>6</v>
      </c>
      <c r="G992">
        <f>tblSalaries[[#This Row],[clean Salary (in local currency)]]*VLOOKUP(tblSalaries[[#This Row],[Currency]],tblXrate[],2,FALSE)</f>
        <v>18000</v>
      </c>
      <c r="H992" t="s">
        <v>1144</v>
      </c>
      <c r="I992" t="s">
        <v>67</v>
      </c>
      <c r="J992" t="s">
        <v>8</v>
      </c>
      <c r="K992" t="str">
        <f>VLOOKUP(tblSalaries[[#This Row],[Where do you work]],tblCountries[[Actual]:[Mapping]],2,FALSE)</f>
        <v>India</v>
      </c>
      <c r="L992" t="s">
        <v>13</v>
      </c>
      <c r="M992">
        <v>8</v>
      </c>
      <c r="O992" s="10" t="str">
        <f>IF(ISERROR(FIND("1",tblSalaries[[#This Row],[How many hours of a day you work on Excel]])),"",1)</f>
        <v/>
      </c>
      <c r="P992" s="11" t="str">
        <f>IF(ISERROR(FIND("2",tblSalaries[[#This Row],[How many hours of a day you work on Excel]])),"",2)</f>
        <v/>
      </c>
      <c r="Q992" s="10" t="str">
        <f>IF(ISERROR(FIND("3",tblSalaries[[#This Row],[How many hours of a day you work on Excel]])),"",3)</f>
        <v/>
      </c>
      <c r="R992" s="10" t="str">
        <f>IF(ISERROR(FIND("4",tblSalaries[[#This Row],[How many hours of a day you work on Excel]])),"",4)</f>
        <v/>
      </c>
      <c r="S992" s="10" t="str">
        <f>IF(ISERROR(FIND("5",tblSalaries[[#This Row],[How many hours of a day you work on Excel]])),"",5)</f>
        <v/>
      </c>
      <c r="T992" s="10" t="str">
        <f>IF(ISERROR(FIND("6",tblSalaries[[#This Row],[How many hours of a day you work on Excel]])),"",6)</f>
        <v/>
      </c>
      <c r="U992" s="11" t="str">
        <f>IF(ISERROR(FIND("7",tblSalaries[[#This Row],[How many hours of a day you work on Excel]])),"",7)</f>
        <v/>
      </c>
      <c r="V992" s="11">
        <f>IF(ISERROR(FIND("8",tblSalaries[[#This Row],[How many hours of a day you work on Excel]])),"",8)</f>
        <v>8</v>
      </c>
      <c r="W992" s="11">
        <f>IF(MAX(tblSalaries[[#This Row],[1 hour]:[8 hours]])=0,#N/A,MAX(tblSalaries[[#This Row],[1 hour]:[8 hours]]))</f>
        <v>8</v>
      </c>
      <c r="X992" s="11">
        <f>IF(ISERROR(tblSalaries[[#This Row],[max h]]),1,tblSalaries[[#This Row],[Salary in USD]]/tblSalaries[[#This Row],[max h]]/260)</f>
        <v>8.6538461538461533</v>
      </c>
      <c r="Y992" s="11" t="str">
        <f>IF(tblSalaries[[#This Row],[Years of Experience]]="",0,"0")</f>
        <v>0</v>
      </c>
      <c r="Z992"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992" s="11">
        <f>IF(tblSalaries[[#This Row],[Salary in USD]]&lt;1000,1,0)</f>
        <v>0</v>
      </c>
      <c r="AB992" s="11">
        <f>IF(AND(tblSalaries[[#This Row],[Salary in USD]]&gt;1000,tblSalaries[[#This Row],[Salary in USD]]&lt;2000),1,0)</f>
        <v>0</v>
      </c>
    </row>
    <row r="993" spans="2:28" ht="15" customHeight="1">
      <c r="B993" t="s">
        <v>2996</v>
      </c>
      <c r="C993" s="1">
        <v>41057.481307870374</v>
      </c>
      <c r="D993" s="4" t="s">
        <v>1114</v>
      </c>
      <c r="E993">
        <v>70000</v>
      </c>
      <c r="F993" t="s">
        <v>82</v>
      </c>
      <c r="G993">
        <f>tblSalaries[[#This Row],[clean Salary (in local currency)]]*VLOOKUP(tblSalaries[[#This Row],[Currency]],tblXrate[],2,FALSE)</f>
        <v>71393.675948184507</v>
      </c>
      <c r="H993" t="s">
        <v>139</v>
      </c>
      <c r="I993" t="s">
        <v>4001</v>
      </c>
      <c r="J993" t="s">
        <v>84</v>
      </c>
      <c r="K993" t="str">
        <f>VLOOKUP(tblSalaries[[#This Row],[Where do you work]],tblCountries[[Actual]:[Mapping]],2,FALSE)</f>
        <v>Australia</v>
      </c>
      <c r="L993" t="s">
        <v>13</v>
      </c>
      <c r="M993">
        <v>2</v>
      </c>
      <c r="O993" s="10" t="str">
        <f>IF(ISERROR(FIND("1",tblSalaries[[#This Row],[How many hours of a day you work on Excel]])),"",1)</f>
        <v/>
      </c>
      <c r="P993" s="11" t="str">
        <f>IF(ISERROR(FIND("2",tblSalaries[[#This Row],[How many hours of a day you work on Excel]])),"",2)</f>
        <v/>
      </c>
      <c r="Q993" s="10" t="str">
        <f>IF(ISERROR(FIND("3",tblSalaries[[#This Row],[How many hours of a day you work on Excel]])),"",3)</f>
        <v/>
      </c>
      <c r="R993" s="10" t="str">
        <f>IF(ISERROR(FIND("4",tblSalaries[[#This Row],[How many hours of a day you work on Excel]])),"",4)</f>
        <v/>
      </c>
      <c r="S993" s="10" t="str">
        <f>IF(ISERROR(FIND("5",tblSalaries[[#This Row],[How many hours of a day you work on Excel]])),"",5)</f>
        <v/>
      </c>
      <c r="T993" s="10" t="str">
        <f>IF(ISERROR(FIND("6",tblSalaries[[#This Row],[How many hours of a day you work on Excel]])),"",6)</f>
        <v/>
      </c>
      <c r="U993" s="11" t="str">
        <f>IF(ISERROR(FIND("7",tblSalaries[[#This Row],[How many hours of a day you work on Excel]])),"",7)</f>
        <v/>
      </c>
      <c r="V993" s="11">
        <f>IF(ISERROR(FIND("8",tblSalaries[[#This Row],[How many hours of a day you work on Excel]])),"",8)</f>
        <v>8</v>
      </c>
      <c r="W993" s="11">
        <f>IF(MAX(tblSalaries[[#This Row],[1 hour]:[8 hours]])=0,#N/A,MAX(tblSalaries[[#This Row],[1 hour]:[8 hours]]))</f>
        <v>8</v>
      </c>
      <c r="X993" s="11">
        <f>IF(ISERROR(tblSalaries[[#This Row],[max h]]),1,tblSalaries[[#This Row],[Salary in USD]]/tblSalaries[[#This Row],[max h]]/260)</f>
        <v>34.323882667396397</v>
      </c>
      <c r="Y993" s="11" t="str">
        <f>IF(tblSalaries[[#This Row],[Years of Experience]]="",0,"0")</f>
        <v>0</v>
      </c>
      <c r="Z993"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1..3</v>
      </c>
      <c r="AA993" s="11">
        <f>IF(tblSalaries[[#This Row],[Salary in USD]]&lt;1000,1,0)</f>
        <v>0</v>
      </c>
      <c r="AB993" s="11">
        <f>IF(AND(tblSalaries[[#This Row],[Salary in USD]]&gt;1000,tblSalaries[[#This Row],[Salary in USD]]&lt;2000),1,0)</f>
        <v>0</v>
      </c>
    </row>
    <row r="994" spans="2:28" ht="15" customHeight="1">
      <c r="B994" t="s">
        <v>2997</v>
      </c>
      <c r="C994" s="1">
        <v>41057.48133101852</v>
      </c>
      <c r="D994" s="4" t="s">
        <v>1145</v>
      </c>
      <c r="E994">
        <v>350000</v>
      </c>
      <c r="F994" t="s">
        <v>40</v>
      </c>
      <c r="G994">
        <f>tblSalaries[[#This Row],[clean Salary (in local currency)]]*VLOOKUP(tblSalaries[[#This Row],[Currency]],tblXrate[],2,FALSE)</f>
        <v>6232.7708406048987</v>
      </c>
      <c r="H994" t="s">
        <v>153</v>
      </c>
      <c r="I994" t="s">
        <v>20</v>
      </c>
      <c r="J994" t="s">
        <v>8</v>
      </c>
      <c r="K994" t="str">
        <f>VLOOKUP(tblSalaries[[#This Row],[Where do you work]],tblCountries[[Actual]:[Mapping]],2,FALSE)</f>
        <v>India</v>
      </c>
      <c r="L994" t="s">
        <v>9</v>
      </c>
      <c r="M994">
        <v>2.5</v>
      </c>
      <c r="O994" s="10" t="str">
        <f>IF(ISERROR(FIND("1",tblSalaries[[#This Row],[How many hours of a day you work on Excel]])),"",1)</f>
        <v/>
      </c>
      <c r="P994" s="11" t="str">
        <f>IF(ISERROR(FIND("2",tblSalaries[[#This Row],[How many hours of a day you work on Excel]])),"",2)</f>
        <v/>
      </c>
      <c r="Q994" s="10" t="str">
        <f>IF(ISERROR(FIND("3",tblSalaries[[#This Row],[How many hours of a day you work on Excel]])),"",3)</f>
        <v/>
      </c>
      <c r="R994" s="10">
        <f>IF(ISERROR(FIND("4",tblSalaries[[#This Row],[How many hours of a day you work on Excel]])),"",4)</f>
        <v>4</v>
      </c>
      <c r="S994" s="10" t="str">
        <f>IF(ISERROR(FIND("5",tblSalaries[[#This Row],[How many hours of a day you work on Excel]])),"",5)</f>
        <v/>
      </c>
      <c r="T994" s="10">
        <f>IF(ISERROR(FIND("6",tblSalaries[[#This Row],[How many hours of a day you work on Excel]])),"",6)</f>
        <v>6</v>
      </c>
      <c r="U994" s="11" t="str">
        <f>IF(ISERROR(FIND("7",tblSalaries[[#This Row],[How many hours of a day you work on Excel]])),"",7)</f>
        <v/>
      </c>
      <c r="V994" s="11" t="str">
        <f>IF(ISERROR(FIND("8",tblSalaries[[#This Row],[How many hours of a day you work on Excel]])),"",8)</f>
        <v/>
      </c>
      <c r="W994" s="11">
        <f>IF(MAX(tblSalaries[[#This Row],[1 hour]:[8 hours]])=0,#N/A,MAX(tblSalaries[[#This Row],[1 hour]:[8 hours]]))</f>
        <v>6</v>
      </c>
      <c r="X994" s="11">
        <f>IF(ISERROR(tblSalaries[[#This Row],[max h]]),1,tblSalaries[[#This Row],[Salary in USD]]/tblSalaries[[#This Row],[max h]]/260)</f>
        <v>3.995365923464679</v>
      </c>
      <c r="Y994" s="11" t="str">
        <f>IF(tblSalaries[[#This Row],[Years of Experience]]="",0,"0")</f>
        <v>0</v>
      </c>
      <c r="Z994"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1..3</v>
      </c>
      <c r="AA994" s="11">
        <f>IF(tblSalaries[[#This Row],[Salary in USD]]&lt;1000,1,0)</f>
        <v>0</v>
      </c>
      <c r="AB994" s="11">
        <f>IF(AND(tblSalaries[[#This Row],[Salary in USD]]&gt;1000,tblSalaries[[#This Row],[Salary in USD]]&lt;2000),1,0)</f>
        <v>0</v>
      </c>
    </row>
    <row r="995" spans="2:28" ht="15" customHeight="1">
      <c r="B995" t="s">
        <v>2998</v>
      </c>
      <c r="C995" s="1">
        <v>41057.484224537038</v>
      </c>
      <c r="D995" s="4" t="s">
        <v>1146</v>
      </c>
      <c r="E995">
        <v>240000</v>
      </c>
      <c r="F995" t="s">
        <v>1147</v>
      </c>
      <c r="G995">
        <f>tblSalaries[[#This Row],[clean Salary (in local currency)]]*VLOOKUP(tblSalaries[[#This Row],[Currency]],tblXrate[],2,FALSE)</f>
        <v>1805.7739622442759</v>
      </c>
      <c r="H995" t="s">
        <v>939</v>
      </c>
      <c r="I995" t="s">
        <v>52</v>
      </c>
      <c r="J995" t="s">
        <v>716</v>
      </c>
      <c r="K995" t="str">
        <f>VLOOKUP(tblSalaries[[#This Row],[Where do you work]],tblCountries[[Actual]:[Mapping]],2,FALSE)</f>
        <v>Sri Lanka</v>
      </c>
      <c r="L995" t="s">
        <v>9</v>
      </c>
      <c r="M995">
        <v>3</v>
      </c>
      <c r="O995" s="10" t="str">
        <f>IF(ISERROR(FIND("1",tblSalaries[[#This Row],[How many hours of a day you work on Excel]])),"",1)</f>
        <v/>
      </c>
      <c r="P995" s="11" t="str">
        <f>IF(ISERROR(FIND("2",tblSalaries[[#This Row],[How many hours of a day you work on Excel]])),"",2)</f>
        <v/>
      </c>
      <c r="Q995" s="10" t="str">
        <f>IF(ISERROR(FIND("3",tblSalaries[[#This Row],[How many hours of a day you work on Excel]])),"",3)</f>
        <v/>
      </c>
      <c r="R995" s="10">
        <f>IF(ISERROR(FIND("4",tblSalaries[[#This Row],[How many hours of a day you work on Excel]])),"",4)</f>
        <v>4</v>
      </c>
      <c r="S995" s="10" t="str">
        <f>IF(ISERROR(FIND("5",tblSalaries[[#This Row],[How many hours of a day you work on Excel]])),"",5)</f>
        <v/>
      </c>
      <c r="T995" s="10">
        <f>IF(ISERROR(FIND("6",tblSalaries[[#This Row],[How many hours of a day you work on Excel]])),"",6)</f>
        <v>6</v>
      </c>
      <c r="U995" s="11" t="str">
        <f>IF(ISERROR(FIND("7",tblSalaries[[#This Row],[How many hours of a day you work on Excel]])),"",7)</f>
        <v/>
      </c>
      <c r="V995" s="11" t="str">
        <f>IF(ISERROR(FIND("8",tblSalaries[[#This Row],[How many hours of a day you work on Excel]])),"",8)</f>
        <v/>
      </c>
      <c r="W995" s="11">
        <f>IF(MAX(tblSalaries[[#This Row],[1 hour]:[8 hours]])=0,#N/A,MAX(tblSalaries[[#This Row],[1 hour]:[8 hours]]))</f>
        <v>6</v>
      </c>
      <c r="X995" s="11">
        <f>IF(ISERROR(tblSalaries[[#This Row],[max h]]),1,tblSalaries[[#This Row],[Salary in USD]]/tblSalaries[[#This Row],[max h]]/260)</f>
        <v>1.1575474116950486</v>
      </c>
      <c r="Y995" s="11" t="str">
        <f>IF(tblSalaries[[#This Row],[Years of Experience]]="",0,"0")</f>
        <v>0</v>
      </c>
      <c r="Z995"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1..3</v>
      </c>
      <c r="AA995" s="11">
        <f>IF(tblSalaries[[#This Row],[Salary in USD]]&lt;1000,1,0)</f>
        <v>0</v>
      </c>
      <c r="AB995" s="11">
        <f>IF(AND(tblSalaries[[#This Row],[Salary in USD]]&gt;1000,tblSalaries[[#This Row],[Salary in USD]]&lt;2000),1,0)</f>
        <v>1</v>
      </c>
    </row>
    <row r="996" spans="2:28" ht="15" customHeight="1">
      <c r="B996" t="s">
        <v>2999</v>
      </c>
      <c r="C996" s="1">
        <v>41057.48542824074</v>
      </c>
      <c r="D996" s="4" t="s">
        <v>1148</v>
      </c>
      <c r="E996">
        <v>640000</v>
      </c>
      <c r="F996" t="s">
        <v>40</v>
      </c>
      <c r="G996">
        <f>tblSalaries[[#This Row],[clean Salary (in local currency)]]*VLOOKUP(tblSalaries[[#This Row],[Currency]],tblXrate[],2,FALSE)</f>
        <v>11397.066679963244</v>
      </c>
      <c r="H996" t="s">
        <v>1149</v>
      </c>
      <c r="I996" t="s">
        <v>20</v>
      </c>
      <c r="J996" t="s">
        <v>8</v>
      </c>
      <c r="K996" t="str">
        <f>VLOOKUP(tblSalaries[[#This Row],[Where do you work]],tblCountries[[Actual]:[Mapping]],2,FALSE)</f>
        <v>India</v>
      </c>
      <c r="L996" t="s">
        <v>13</v>
      </c>
      <c r="M996">
        <v>6</v>
      </c>
      <c r="O996" s="10" t="str">
        <f>IF(ISERROR(FIND("1",tblSalaries[[#This Row],[How many hours of a day you work on Excel]])),"",1)</f>
        <v/>
      </c>
      <c r="P996" s="11" t="str">
        <f>IF(ISERROR(FIND("2",tblSalaries[[#This Row],[How many hours of a day you work on Excel]])),"",2)</f>
        <v/>
      </c>
      <c r="Q996" s="10" t="str">
        <f>IF(ISERROR(FIND("3",tblSalaries[[#This Row],[How many hours of a day you work on Excel]])),"",3)</f>
        <v/>
      </c>
      <c r="R996" s="10" t="str">
        <f>IF(ISERROR(FIND("4",tblSalaries[[#This Row],[How many hours of a day you work on Excel]])),"",4)</f>
        <v/>
      </c>
      <c r="S996" s="10" t="str">
        <f>IF(ISERROR(FIND("5",tblSalaries[[#This Row],[How many hours of a day you work on Excel]])),"",5)</f>
        <v/>
      </c>
      <c r="T996" s="10" t="str">
        <f>IF(ISERROR(FIND("6",tblSalaries[[#This Row],[How many hours of a day you work on Excel]])),"",6)</f>
        <v/>
      </c>
      <c r="U996" s="11" t="str">
        <f>IF(ISERROR(FIND("7",tblSalaries[[#This Row],[How many hours of a day you work on Excel]])),"",7)</f>
        <v/>
      </c>
      <c r="V996" s="11">
        <f>IF(ISERROR(FIND("8",tblSalaries[[#This Row],[How many hours of a day you work on Excel]])),"",8)</f>
        <v>8</v>
      </c>
      <c r="W996" s="11">
        <f>IF(MAX(tblSalaries[[#This Row],[1 hour]:[8 hours]])=0,#N/A,MAX(tblSalaries[[#This Row],[1 hour]:[8 hours]]))</f>
        <v>8</v>
      </c>
      <c r="X996" s="11">
        <f>IF(ISERROR(tblSalaries[[#This Row],[max h]]),1,tblSalaries[[#This Row],[Salary in USD]]/tblSalaries[[#This Row],[max h]]/260)</f>
        <v>5.4793589807515595</v>
      </c>
      <c r="Y996" s="11" t="str">
        <f>IF(tblSalaries[[#This Row],[Years of Experience]]="",0,"0")</f>
        <v>0</v>
      </c>
      <c r="Z996"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996" s="11">
        <f>IF(tblSalaries[[#This Row],[Salary in USD]]&lt;1000,1,0)</f>
        <v>0</v>
      </c>
      <c r="AB996" s="11">
        <f>IF(AND(tblSalaries[[#This Row],[Salary in USD]]&gt;1000,tblSalaries[[#This Row],[Salary in USD]]&lt;2000),1,0)</f>
        <v>0</v>
      </c>
    </row>
    <row r="997" spans="2:28" ht="15" customHeight="1">
      <c r="B997" t="s">
        <v>3000</v>
      </c>
      <c r="C997" s="1">
        <v>41057.486932870372</v>
      </c>
      <c r="D997" s="4">
        <v>15000</v>
      </c>
      <c r="E997">
        <v>15000</v>
      </c>
      <c r="F997" t="s">
        <v>6</v>
      </c>
      <c r="G997">
        <f>tblSalaries[[#This Row],[clean Salary (in local currency)]]*VLOOKUP(tblSalaries[[#This Row],[Currency]],tblXrate[],2,FALSE)</f>
        <v>15000</v>
      </c>
      <c r="H997" t="s">
        <v>1150</v>
      </c>
      <c r="I997" t="s">
        <v>52</v>
      </c>
      <c r="J997" t="s">
        <v>8</v>
      </c>
      <c r="K997" t="str">
        <f>VLOOKUP(tblSalaries[[#This Row],[Where do you work]],tblCountries[[Actual]:[Mapping]],2,FALSE)</f>
        <v>India</v>
      </c>
      <c r="L997" t="s">
        <v>9</v>
      </c>
      <c r="M997">
        <v>4</v>
      </c>
      <c r="O997" s="10" t="str">
        <f>IF(ISERROR(FIND("1",tblSalaries[[#This Row],[How many hours of a day you work on Excel]])),"",1)</f>
        <v/>
      </c>
      <c r="P997" s="11" t="str">
        <f>IF(ISERROR(FIND("2",tblSalaries[[#This Row],[How many hours of a day you work on Excel]])),"",2)</f>
        <v/>
      </c>
      <c r="Q997" s="10" t="str">
        <f>IF(ISERROR(FIND("3",tblSalaries[[#This Row],[How many hours of a day you work on Excel]])),"",3)</f>
        <v/>
      </c>
      <c r="R997" s="10">
        <f>IF(ISERROR(FIND("4",tblSalaries[[#This Row],[How many hours of a day you work on Excel]])),"",4)</f>
        <v>4</v>
      </c>
      <c r="S997" s="10" t="str">
        <f>IF(ISERROR(FIND("5",tblSalaries[[#This Row],[How many hours of a day you work on Excel]])),"",5)</f>
        <v/>
      </c>
      <c r="T997" s="10">
        <f>IF(ISERROR(FIND("6",tblSalaries[[#This Row],[How many hours of a day you work on Excel]])),"",6)</f>
        <v>6</v>
      </c>
      <c r="U997" s="11" t="str">
        <f>IF(ISERROR(FIND("7",tblSalaries[[#This Row],[How many hours of a day you work on Excel]])),"",7)</f>
        <v/>
      </c>
      <c r="V997" s="11" t="str">
        <f>IF(ISERROR(FIND("8",tblSalaries[[#This Row],[How many hours of a day you work on Excel]])),"",8)</f>
        <v/>
      </c>
      <c r="W997" s="11">
        <f>IF(MAX(tblSalaries[[#This Row],[1 hour]:[8 hours]])=0,#N/A,MAX(tblSalaries[[#This Row],[1 hour]:[8 hours]]))</f>
        <v>6</v>
      </c>
      <c r="X997" s="11">
        <f>IF(ISERROR(tblSalaries[[#This Row],[max h]]),1,tblSalaries[[#This Row],[Salary in USD]]/tblSalaries[[#This Row],[max h]]/260)</f>
        <v>9.615384615384615</v>
      </c>
      <c r="Y997" s="11" t="str">
        <f>IF(tblSalaries[[#This Row],[Years of Experience]]="",0,"0")</f>
        <v>0</v>
      </c>
      <c r="Z997"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997" s="11">
        <f>IF(tblSalaries[[#This Row],[Salary in USD]]&lt;1000,1,0)</f>
        <v>0</v>
      </c>
      <c r="AB997" s="11">
        <f>IF(AND(tblSalaries[[#This Row],[Salary in USD]]&gt;1000,tblSalaries[[#This Row],[Salary in USD]]&lt;2000),1,0)</f>
        <v>0</v>
      </c>
    </row>
    <row r="998" spans="2:28" ht="15" customHeight="1">
      <c r="B998" t="s">
        <v>3001</v>
      </c>
      <c r="C998" s="1">
        <v>41057.499062499999</v>
      </c>
      <c r="D998" s="4" t="s">
        <v>1151</v>
      </c>
      <c r="E998">
        <v>308500</v>
      </c>
      <c r="F998" t="s">
        <v>585</v>
      </c>
      <c r="G998">
        <f>tblSalaries[[#This Row],[clean Salary (in local currency)]]*VLOOKUP(tblSalaries[[#This Row],[Currency]],tblXrate[],2,FALSE)</f>
        <v>37612.869087708088</v>
      </c>
      <c r="H998" t="s">
        <v>1152</v>
      </c>
      <c r="I998" t="s">
        <v>52</v>
      </c>
      <c r="J998" t="s">
        <v>48</v>
      </c>
      <c r="K998" t="str">
        <f>VLOOKUP(tblSalaries[[#This Row],[Where do you work]],tblCountries[[Actual]:[Mapping]],2,FALSE)</f>
        <v>South Africa</v>
      </c>
      <c r="L998" t="s">
        <v>13</v>
      </c>
      <c r="M998">
        <v>3</v>
      </c>
      <c r="O998" s="10" t="str">
        <f>IF(ISERROR(FIND("1",tblSalaries[[#This Row],[How many hours of a day you work on Excel]])),"",1)</f>
        <v/>
      </c>
      <c r="P998" s="11" t="str">
        <f>IF(ISERROR(FIND("2",tblSalaries[[#This Row],[How many hours of a day you work on Excel]])),"",2)</f>
        <v/>
      </c>
      <c r="Q998" s="10" t="str">
        <f>IF(ISERROR(FIND("3",tblSalaries[[#This Row],[How many hours of a day you work on Excel]])),"",3)</f>
        <v/>
      </c>
      <c r="R998" s="10" t="str">
        <f>IF(ISERROR(FIND("4",tblSalaries[[#This Row],[How many hours of a day you work on Excel]])),"",4)</f>
        <v/>
      </c>
      <c r="S998" s="10" t="str">
        <f>IF(ISERROR(FIND("5",tblSalaries[[#This Row],[How many hours of a day you work on Excel]])),"",5)</f>
        <v/>
      </c>
      <c r="T998" s="10" t="str">
        <f>IF(ISERROR(FIND("6",tblSalaries[[#This Row],[How many hours of a day you work on Excel]])),"",6)</f>
        <v/>
      </c>
      <c r="U998" s="11" t="str">
        <f>IF(ISERROR(FIND("7",tblSalaries[[#This Row],[How many hours of a day you work on Excel]])),"",7)</f>
        <v/>
      </c>
      <c r="V998" s="11">
        <f>IF(ISERROR(FIND("8",tblSalaries[[#This Row],[How many hours of a day you work on Excel]])),"",8)</f>
        <v>8</v>
      </c>
      <c r="W998" s="11">
        <f>IF(MAX(tblSalaries[[#This Row],[1 hour]:[8 hours]])=0,#N/A,MAX(tblSalaries[[#This Row],[1 hour]:[8 hours]]))</f>
        <v>8</v>
      </c>
      <c r="X998" s="11">
        <f>IF(ISERROR(tblSalaries[[#This Row],[max h]]),1,tblSalaries[[#This Row],[Salary in USD]]/tblSalaries[[#This Row],[max h]]/260)</f>
        <v>18.083110138321196</v>
      </c>
      <c r="Y998" s="11" t="str">
        <f>IF(tblSalaries[[#This Row],[Years of Experience]]="",0,"0")</f>
        <v>0</v>
      </c>
      <c r="Z998"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1..3</v>
      </c>
      <c r="AA998" s="11">
        <f>IF(tblSalaries[[#This Row],[Salary in USD]]&lt;1000,1,0)</f>
        <v>0</v>
      </c>
      <c r="AB998" s="11">
        <f>IF(AND(tblSalaries[[#This Row],[Salary in USD]]&gt;1000,tblSalaries[[#This Row],[Salary in USD]]&lt;2000),1,0)</f>
        <v>0</v>
      </c>
    </row>
    <row r="999" spans="2:28" ht="15" customHeight="1">
      <c r="B999" t="s">
        <v>3002</v>
      </c>
      <c r="C999" s="1">
        <v>41057.500162037039</v>
      </c>
      <c r="D999" s="4">
        <v>3.65</v>
      </c>
      <c r="E999">
        <v>365000</v>
      </c>
      <c r="F999" t="s">
        <v>40</v>
      </c>
      <c r="G999">
        <f>tblSalaries[[#This Row],[clean Salary (in local currency)]]*VLOOKUP(tblSalaries[[#This Row],[Currency]],tblXrate[],2,FALSE)</f>
        <v>6499.8895909165376</v>
      </c>
      <c r="H999" t="s">
        <v>1153</v>
      </c>
      <c r="I999" t="s">
        <v>20</v>
      </c>
      <c r="J999" t="s">
        <v>8</v>
      </c>
      <c r="K999" t="str">
        <f>VLOOKUP(tblSalaries[[#This Row],[Where do you work]],tblCountries[[Actual]:[Mapping]],2,FALSE)</f>
        <v>India</v>
      </c>
      <c r="L999" t="s">
        <v>9</v>
      </c>
      <c r="M999">
        <v>3</v>
      </c>
      <c r="O999" s="10" t="str">
        <f>IF(ISERROR(FIND("1",tblSalaries[[#This Row],[How many hours of a day you work on Excel]])),"",1)</f>
        <v/>
      </c>
      <c r="P999" s="11" t="str">
        <f>IF(ISERROR(FIND("2",tblSalaries[[#This Row],[How many hours of a day you work on Excel]])),"",2)</f>
        <v/>
      </c>
      <c r="Q999" s="10" t="str">
        <f>IF(ISERROR(FIND("3",tblSalaries[[#This Row],[How many hours of a day you work on Excel]])),"",3)</f>
        <v/>
      </c>
      <c r="R999" s="10">
        <f>IF(ISERROR(FIND("4",tblSalaries[[#This Row],[How many hours of a day you work on Excel]])),"",4)</f>
        <v>4</v>
      </c>
      <c r="S999" s="10" t="str">
        <f>IF(ISERROR(FIND("5",tblSalaries[[#This Row],[How many hours of a day you work on Excel]])),"",5)</f>
        <v/>
      </c>
      <c r="T999" s="10">
        <f>IF(ISERROR(FIND("6",tblSalaries[[#This Row],[How many hours of a day you work on Excel]])),"",6)</f>
        <v>6</v>
      </c>
      <c r="U999" s="11" t="str">
        <f>IF(ISERROR(FIND("7",tblSalaries[[#This Row],[How many hours of a day you work on Excel]])),"",7)</f>
        <v/>
      </c>
      <c r="V999" s="11" t="str">
        <f>IF(ISERROR(FIND("8",tblSalaries[[#This Row],[How many hours of a day you work on Excel]])),"",8)</f>
        <v/>
      </c>
      <c r="W999" s="11">
        <f>IF(MAX(tblSalaries[[#This Row],[1 hour]:[8 hours]])=0,#N/A,MAX(tblSalaries[[#This Row],[1 hour]:[8 hours]]))</f>
        <v>6</v>
      </c>
      <c r="X999" s="11">
        <f>IF(ISERROR(tblSalaries[[#This Row],[max h]]),1,tblSalaries[[#This Row],[Salary in USD]]/tblSalaries[[#This Row],[max h]]/260)</f>
        <v>4.1665958916131656</v>
      </c>
      <c r="Y999" s="11" t="str">
        <f>IF(tblSalaries[[#This Row],[Years of Experience]]="",0,"0")</f>
        <v>0</v>
      </c>
      <c r="Z999"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1..3</v>
      </c>
      <c r="AA999" s="11">
        <f>IF(tblSalaries[[#This Row],[Salary in USD]]&lt;1000,1,0)</f>
        <v>0</v>
      </c>
      <c r="AB999" s="11">
        <f>IF(AND(tblSalaries[[#This Row],[Salary in USD]]&gt;1000,tblSalaries[[#This Row],[Salary in USD]]&lt;2000),1,0)</f>
        <v>0</v>
      </c>
    </row>
    <row r="1000" spans="2:28" ht="15" customHeight="1">
      <c r="B1000" t="s">
        <v>3003</v>
      </c>
      <c r="C1000" s="1">
        <v>41057.506678240738</v>
      </c>
      <c r="D1000" s="4" t="s">
        <v>1154</v>
      </c>
      <c r="E1000">
        <v>20000</v>
      </c>
      <c r="F1000" t="s">
        <v>6</v>
      </c>
      <c r="G1000">
        <f>tblSalaries[[#This Row],[clean Salary (in local currency)]]*VLOOKUP(tblSalaries[[#This Row],[Currency]],tblXrate[],2,FALSE)</f>
        <v>20000</v>
      </c>
      <c r="H1000" t="s">
        <v>1155</v>
      </c>
      <c r="I1000" t="s">
        <v>3999</v>
      </c>
      <c r="J1000" t="s">
        <v>1156</v>
      </c>
      <c r="K1000" t="str">
        <f>VLOOKUP(tblSalaries[[#This Row],[Where do you work]],tblCountries[[Actual]:[Mapping]],2,FALSE)</f>
        <v>Paraguay</v>
      </c>
      <c r="L1000" t="s">
        <v>13</v>
      </c>
      <c r="M1000">
        <v>6</v>
      </c>
      <c r="O1000" s="10" t="str">
        <f>IF(ISERROR(FIND("1",tblSalaries[[#This Row],[How many hours of a day you work on Excel]])),"",1)</f>
        <v/>
      </c>
      <c r="P1000" s="11" t="str">
        <f>IF(ISERROR(FIND("2",tblSalaries[[#This Row],[How many hours of a day you work on Excel]])),"",2)</f>
        <v/>
      </c>
      <c r="Q1000" s="10" t="str">
        <f>IF(ISERROR(FIND("3",tblSalaries[[#This Row],[How many hours of a day you work on Excel]])),"",3)</f>
        <v/>
      </c>
      <c r="R1000" s="10" t="str">
        <f>IF(ISERROR(FIND("4",tblSalaries[[#This Row],[How many hours of a day you work on Excel]])),"",4)</f>
        <v/>
      </c>
      <c r="S1000" s="10" t="str">
        <f>IF(ISERROR(FIND("5",tblSalaries[[#This Row],[How many hours of a day you work on Excel]])),"",5)</f>
        <v/>
      </c>
      <c r="T1000" s="10" t="str">
        <f>IF(ISERROR(FIND("6",tblSalaries[[#This Row],[How many hours of a day you work on Excel]])),"",6)</f>
        <v/>
      </c>
      <c r="U1000" s="11" t="str">
        <f>IF(ISERROR(FIND("7",tblSalaries[[#This Row],[How many hours of a day you work on Excel]])),"",7)</f>
        <v/>
      </c>
      <c r="V1000" s="11">
        <f>IF(ISERROR(FIND("8",tblSalaries[[#This Row],[How many hours of a day you work on Excel]])),"",8)</f>
        <v>8</v>
      </c>
      <c r="W1000" s="11">
        <f>IF(MAX(tblSalaries[[#This Row],[1 hour]:[8 hours]])=0,#N/A,MAX(tblSalaries[[#This Row],[1 hour]:[8 hours]]))</f>
        <v>8</v>
      </c>
      <c r="X1000" s="11">
        <f>IF(ISERROR(tblSalaries[[#This Row],[max h]]),1,tblSalaries[[#This Row],[Salary in USD]]/tblSalaries[[#This Row],[max h]]/260)</f>
        <v>9.615384615384615</v>
      </c>
      <c r="Y1000" s="11" t="str">
        <f>IF(tblSalaries[[#This Row],[Years of Experience]]="",0,"0")</f>
        <v>0</v>
      </c>
      <c r="Z1000"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000" s="11">
        <f>IF(tblSalaries[[#This Row],[Salary in USD]]&lt;1000,1,0)</f>
        <v>0</v>
      </c>
      <c r="AB1000" s="11">
        <f>IF(AND(tblSalaries[[#This Row],[Salary in USD]]&gt;1000,tblSalaries[[#This Row],[Salary in USD]]&lt;2000),1,0)</f>
        <v>0</v>
      </c>
    </row>
    <row r="1001" spans="2:28" ht="15" customHeight="1">
      <c r="B1001" t="s">
        <v>3004</v>
      </c>
      <c r="C1001" s="1">
        <v>41057.507048611114</v>
      </c>
      <c r="D1001" s="4">
        <v>7265</v>
      </c>
      <c r="E1001">
        <v>7265</v>
      </c>
      <c r="F1001" t="s">
        <v>6</v>
      </c>
      <c r="G1001">
        <f>tblSalaries[[#This Row],[clean Salary (in local currency)]]*VLOOKUP(tblSalaries[[#This Row],[Currency]],tblXrate[],2,FALSE)</f>
        <v>7265</v>
      </c>
      <c r="H1001" t="s">
        <v>1157</v>
      </c>
      <c r="I1001" t="s">
        <v>279</v>
      </c>
      <c r="J1001" t="s">
        <v>8</v>
      </c>
      <c r="K1001" t="str">
        <f>VLOOKUP(tblSalaries[[#This Row],[Where do you work]],tblCountries[[Actual]:[Mapping]],2,FALSE)</f>
        <v>India</v>
      </c>
      <c r="L1001" t="s">
        <v>9</v>
      </c>
      <c r="M1001">
        <v>6</v>
      </c>
      <c r="O1001" s="10" t="str">
        <f>IF(ISERROR(FIND("1",tblSalaries[[#This Row],[How many hours of a day you work on Excel]])),"",1)</f>
        <v/>
      </c>
      <c r="P1001" s="11" t="str">
        <f>IF(ISERROR(FIND("2",tblSalaries[[#This Row],[How many hours of a day you work on Excel]])),"",2)</f>
        <v/>
      </c>
      <c r="Q1001" s="10" t="str">
        <f>IF(ISERROR(FIND("3",tblSalaries[[#This Row],[How many hours of a day you work on Excel]])),"",3)</f>
        <v/>
      </c>
      <c r="R1001" s="10">
        <f>IF(ISERROR(FIND("4",tblSalaries[[#This Row],[How many hours of a day you work on Excel]])),"",4)</f>
        <v>4</v>
      </c>
      <c r="S1001" s="10" t="str">
        <f>IF(ISERROR(FIND("5",tblSalaries[[#This Row],[How many hours of a day you work on Excel]])),"",5)</f>
        <v/>
      </c>
      <c r="T1001" s="10">
        <f>IF(ISERROR(FIND("6",tblSalaries[[#This Row],[How many hours of a day you work on Excel]])),"",6)</f>
        <v>6</v>
      </c>
      <c r="U1001" s="11" t="str">
        <f>IF(ISERROR(FIND("7",tblSalaries[[#This Row],[How many hours of a day you work on Excel]])),"",7)</f>
        <v/>
      </c>
      <c r="V1001" s="11" t="str">
        <f>IF(ISERROR(FIND("8",tblSalaries[[#This Row],[How many hours of a day you work on Excel]])),"",8)</f>
        <v/>
      </c>
      <c r="W1001" s="11">
        <f>IF(MAX(tblSalaries[[#This Row],[1 hour]:[8 hours]])=0,#N/A,MAX(tblSalaries[[#This Row],[1 hour]:[8 hours]]))</f>
        <v>6</v>
      </c>
      <c r="X1001" s="11">
        <f>IF(ISERROR(tblSalaries[[#This Row],[max h]]),1,tblSalaries[[#This Row],[Salary in USD]]/tblSalaries[[#This Row],[max h]]/260)</f>
        <v>4.6570512820512819</v>
      </c>
      <c r="Y1001" s="11" t="str">
        <f>IF(tblSalaries[[#This Row],[Years of Experience]]="",0,"0")</f>
        <v>0</v>
      </c>
      <c r="Z1001"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001" s="11">
        <f>IF(tblSalaries[[#This Row],[Salary in USD]]&lt;1000,1,0)</f>
        <v>0</v>
      </c>
      <c r="AB1001" s="11">
        <f>IF(AND(tblSalaries[[#This Row],[Salary in USD]]&gt;1000,tblSalaries[[#This Row],[Salary in USD]]&lt;2000),1,0)</f>
        <v>0</v>
      </c>
    </row>
    <row r="1002" spans="2:28" ht="15" customHeight="1">
      <c r="B1002" t="s">
        <v>3005</v>
      </c>
      <c r="C1002" s="1">
        <v>41057.511030092595</v>
      </c>
      <c r="D1002" s="4" t="s">
        <v>1158</v>
      </c>
      <c r="E1002">
        <v>92000</v>
      </c>
      <c r="F1002" t="s">
        <v>1159</v>
      </c>
      <c r="G1002">
        <f>tblSalaries[[#This Row],[clean Salary (in local currency)]]*VLOOKUP(tblSalaries[[#This Row],[Currency]],tblXrate[],2,FALSE)</f>
        <v>72571.80269935554</v>
      </c>
      <c r="H1002" t="s">
        <v>642</v>
      </c>
      <c r="I1002" t="s">
        <v>52</v>
      </c>
      <c r="J1002" t="s">
        <v>171</v>
      </c>
      <c r="K1002" t="str">
        <f>VLOOKUP(tblSalaries[[#This Row],[Where do you work]],tblCountries[[Actual]:[Mapping]],2,FALSE)</f>
        <v>Singapore</v>
      </c>
      <c r="L1002" t="s">
        <v>13</v>
      </c>
      <c r="M1002">
        <v>15</v>
      </c>
      <c r="O1002" s="10" t="str">
        <f>IF(ISERROR(FIND("1",tblSalaries[[#This Row],[How many hours of a day you work on Excel]])),"",1)</f>
        <v/>
      </c>
      <c r="P1002" s="11" t="str">
        <f>IF(ISERROR(FIND("2",tblSalaries[[#This Row],[How many hours of a day you work on Excel]])),"",2)</f>
        <v/>
      </c>
      <c r="Q1002" s="10" t="str">
        <f>IF(ISERROR(FIND("3",tblSalaries[[#This Row],[How many hours of a day you work on Excel]])),"",3)</f>
        <v/>
      </c>
      <c r="R1002" s="10" t="str">
        <f>IF(ISERROR(FIND("4",tblSalaries[[#This Row],[How many hours of a day you work on Excel]])),"",4)</f>
        <v/>
      </c>
      <c r="S1002" s="10" t="str">
        <f>IF(ISERROR(FIND("5",tblSalaries[[#This Row],[How many hours of a day you work on Excel]])),"",5)</f>
        <v/>
      </c>
      <c r="T1002" s="10" t="str">
        <f>IF(ISERROR(FIND("6",tblSalaries[[#This Row],[How many hours of a day you work on Excel]])),"",6)</f>
        <v/>
      </c>
      <c r="U1002" s="11" t="str">
        <f>IF(ISERROR(FIND("7",tblSalaries[[#This Row],[How many hours of a day you work on Excel]])),"",7)</f>
        <v/>
      </c>
      <c r="V1002" s="11">
        <f>IF(ISERROR(FIND("8",tblSalaries[[#This Row],[How many hours of a day you work on Excel]])),"",8)</f>
        <v>8</v>
      </c>
      <c r="W1002" s="11">
        <f>IF(MAX(tblSalaries[[#This Row],[1 hour]:[8 hours]])=0,#N/A,MAX(tblSalaries[[#This Row],[1 hour]:[8 hours]]))</f>
        <v>8</v>
      </c>
      <c r="X1002" s="11">
        <f>IF(ISERROR(tblSalaries[[#This Row],[max h]]),1,tblSalaries[[#This Row],[Salary in USD]]/tblSalaries[[#This Row],[max h]]/260)</f>
        <v>34.890289759305546</v>
      </c>
      <c r="Y1002" s="11" t="str">
        <f>IF(tblSalaries[[#This Row],[Years of Experience]]="",0,"0")</f>
        <v>0</v>
      </c>
      <c r="Z1002"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002" s="11">
        <f>IF(tblSalaries[[#This Row],[Salary in USD]]&lt;1000,1,0)</f>
        <v>0</v>
      </c>
      <c r="AB1002" s="11">
        <f>IF(AND(tblSalaries[[#This Row],[Salary in USD]]&gt;1000,tblSalaries[[#This Row],[Salary in USD]]&lt;2000),1,0)</f>
        <v>0</v>
      </c>
    </row>
    <row r="1003" spans="2:28" ht="15" customHeight="1">
      <c r="B1003" t="s">
        <v>3006</v>
      </c>
      <c r="C1003" s="1">
        <v>41057.514444444445</v>
      </c>
      <c r="D1003" s="4" t="s">
        <v>1160</v>
      </c>
      <c r="E1003">
        <v>450000</v>
      </c>
      <c r="F1003" t="s">
        <v>40</v>
      </c>
      <c r="G1003">
        <f>tblSalaries[[#This Row],[clean Salary (in local currency)]]*VLOOKUP(tblSalaries[[#This Row],[Currency]],tblXrate[],2,FALSE)</f>
        <v>8013.5625093491553</v>
      </c>
      <c r="H1003" t="s">
        <v>804</v>
      </c>
      <c r="I1003" t="s">
        <v>52</v>
      </c>
      <c r="J1003" t="s">
        <v>8</v>
      </c>
      <c r="K1003" t="str">
        <f>VLOOKUP(tblSalaries[[#This Row],[Where do you work]],tblCountries[[Actual]:[Mapping]],2,FALSE)</f>
        <v>India</v>
      </c>
      <c r="L1003" t="s">
        <v>13</v>
      </c>
      <c r="M1003">
        <v>15</v>
      </c>
      <c r="O1003" s="10" t="str">
        <f>IF(ISERROR(FIND("1",tblSalaries[[#This Row],[How many hours of a day you work on Excel]])),"",1)</f>
        <v/>
      </c>
      <c r="P1003" s="11" t="str">
        <f>IF(ISERROR(FIND("2",tblSalaries[[#This Row],[How many hours of a day you work on Excel]])),"",2)</f>
        <v/>
      </c>
      <c r="Q1003" s="10" t="str">
        <f>IF(ISERROR(FIND("3",tblSalaries[[#This Row],[How many hours of a day you work on Excel]])),"",3)</f>
        <v/>
      </c>
      <c r="R1003" s="10" t="str">
        <f>IF(ISERROR(FIND("4",tblSalaries[[#This Row],[How many hours of a day you work on Excel]])),"",4)</f>
        <v/>
      </c>
      <c r="S1003" s="10" t="str">
        <f>IF(ISERROR(FIND("5",tblSalaries[[#This Row],[How many hours of a day you work on Excel]])),"",5)</f>
        <v/>
      </c>
      <c r="T1003" s="10" t="str">
        <f>IF(ISERROR(FIND("6",tblSalaries[[#This Row],[How many hours of a day you work on Excel]])),"",6)</f>
        <v/>
      </c>
      <c r="U1003" s="11" t="str">
        <f>IF(ISERROR(FIND("7",tblSalaries[[#This Row],[How many hours of a day you work on Excel]])),"",7)</f>
        <v/>
      </c>
      <c r="V1003" s="11">
        <f>IF(ISERROR(FIND("8",tblSalaries[[#This Row],[How many hours of a day you work on Excel]])),"",8)</f>
        <v>8</v>
      </c>
      <c r="W1003" s="11">
        <f>IF(MAX(tblSalaries[[#This Row],[1 hour]:[8 hours]])=0,#N/A,MAX(tblSalaries[[#This Row],[1 hour]:[8 hours]]))</f>
        <v>8</v>
      </c>
      <c r="X1003" s="11">
        <f>IF(ISERROR(tblSalaries[[#This Row],[max h]]),1,tblSalaries[[#This Row],[Salary in USD]]/tblSalaries[[#This Row],[max h]]/260)</f>
        <v>3.85267428334094</v>
      </c>
      <c r="Y1003" s="11" t="str">
        <f>IF(tblSalaries[[#This Row],[Years of Experience]]="",0,"0")</f>
        <v>0</v>
      </c>
      <c r="Z1003"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003" s="11">
        <f>IF(tblSalaries[[#This Row],[Salary in USD]]&lt;1000,1,0)</f>
        <v>0</v>
      </c>
      <c r="AB1003" s="11">
        <f>IF(AND(tblSalaries[[#This Row],[Salary in USD]]&gt;1000,tblSalaries[[#This Row],[Salary in USD]]&lt;2000),1,0)</f>
        <v>0</v>
      </c>
    </row>
    <row r="1004" spans="2:28" ht="15" customHeight="1">
      <c r="B1004" t="s">
        <v>3007</v>
      </c>
      <c r="C1004" s="1">
        <v>41057.518067129633</v>
      </c>
      <c r="D1004" s="4" t="s">
        <v>1161</v>
      </c>
      <c r="E1004">
        <v>570000</v>
      </c>
      <c r="F1004" t="s">
        <v>40</v>
      </c>
      <c r="G1004">
        <f>tblSalaries[[#This Row],[clean Salary (in local currency)]]*VLOOKUP(tblSalaries[[#This Row],[Currency]],tblXrate[],2,FALSE)</f>
        <v>10150.512511842264</v>
      </c>
      <c r="H1004" t="s">
        <v>1162</v>
      </c>
      <c r="I1004" t="s">
        <v>20</v>
      </c>
      <c r="J1004" t="s">
        <v>8</v>
      </c>
      <c r="K1004" t="str">
        <f>VLOOKUP(tblSalaries[[#This Row],[Where do you work]],tblCountries[[Actual]:[Mapping]],2,FALSE)</f>
        <v>India</v>
      </c>
      <c r="L1004" t="s">
        <v>9</v>
      </c>
      <c r="M1004">
        <v>5</v>
      </c>
      <c r="O1004" s="10" t="str">
        <f>IF(ISERROR(FIND("1",tblSalaries[[#This Row],[How many hours of a day you work on Excel]])),"",1)</f>
        <v/>
      </c>
      <c r="P1004" s="11" t="str">
        <f>IF(ISERROR(FIND("2",tblSalaries[[#This Row],[How many hours of a day you work on Excel]])),"",2)</f>
        <v/>
      </c>
      <c r="Q1004" s="10" t="str">
        <f>IF(ISERROR(FIND("3",tblSalaries[[#This Row],[How many hours of a day you work on Excel]])),"",3)</f>
        <v/>
      </c>
      <c r="R1004" s="10">
        <f>IF(ISERROR(FIND("4",tblSalaries[[#This Row],[How many hours of a day you work on Excel]])),"",4)</f>
        <v>4</v>
      </c>
      <c r="S1004" s="10" t="str">
        <f>IF(ISERROR(FIND("5",tblSalaries[[#This Row],[How many hours of a day you work on Excel]])),"",5)</f>
        <v/>
      </c>
      <c r="T1004" s="10">
        <f>IF(ISERROR(FIND("6",tblSalaries[[#This Row],[How many hours of a day you work on Excel]])),"",6)</f>
        <v>6</v>
      </c>
      <c r="U1004" s="11" t="str">
        <f>IF(ISERROR(FIND("7",tblSalaries[[#This Row],[How many hours of a day you work on Excel]])),"",7)</f>
        <v/>
      </c>
      <c r="V1004" s="11" t="str">
        <f>IF(ISERROR(FIND("8",tblSalaries[[#This Row],[How many hours of a day you work on Excel]])),"",8)</f>
        <v/>
      </c>
      <c r="W1004" s="11">
        <f>IF(MAX(tblSalaries[[#This Row],[1 hour]:[8 hours]])=0,#N/A,MAX(tblSalaries[[#This Row],[1 hour]:[8 hours]]))</f>
        <v>6</v>
      </c>
      <c r="X1004" s="11">
        <f>IF(ISERROR(tblSalaries[[#This Row],[max h]]),1,tblSalaries[[#This Row],[Salary in USD]]/tblSalaries[[#This Row],[max h]]/260)</f>
        <v>6.5067387896424762</v>
      </c>
      <c r="Y1004" s="11" t="str">
        <f>IF(tblSalaries[[#This Row],[Years of Experience]]="",0,"0")</f>
        <v>0</v>
      </c>
      <c r="Z1004"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1004" s="11">
        <f>IF(tblSalaries[[#This Row],[Salary in USD]]&lt;1000,1,0)</f>
        <v>0</v>
      </c>
      <c r="AB1004" s="11">
        <f>IF(AND(tblSalaries[[#This Row],[Salary in USD]]&gt;1000,tblSalaries[[#This Row],[Salary in USD]]&lt;2000),1,0)</f>
        <v>0</v>
      </c>
    </row>
    <row r="1005" spans="2:28" ht="15" customHeight="1">
      <c r="B1005" t="s">
        <v>3008</v>
      </c>
      <c r="C1005" s="1">
        <v>41057.518541666665</v>
      </c>
      <c r="D1005" s="4">
        <v>65000</v>
      </c>
      <c r="E1005">
        <v>65000</v>
      </c>
      <c r="F1005" t="s">
        <v>6</v>
      </c>
      <c r="G1005">
        <f>tblSalaries[[#This Row],[clean Salary (in local currency)]]*VLOOKUP(tblSalaries[[#This Row],[Currency]],tblXrate[],2,FALSE)</f>
        <v>65000</v>
      </c>
      <c r="H1005" t="s">
        <v>488</v>
      </c>
      <c r="I1005" t="s">
        <v>488</v>
      </c>
      <c r="J1005" t="s">
        <v>15</v>
      </c>
      <c r="K1005" t="str">
        <f>VLOOKUP(tblSalaries[[#This Row],[Where do you work]],tblCountries[[Actual]:[Mapping]],2,FALSE)</f>
        <v>USA</v>
      </c>
      <c r="L1005" t="s">
        <v>9</v>
      </c>
      <c r="M1005">
        <v>9</v>
      </c>
      <c r="O1005" s="10" t="str">
        <f>IF(ISERROR(FIND("1",tblSalaries[[#This Row],[How many hours of a day you work on Excel]])),"",1)</f>
        <v/>
      </c>
      <c r="P1005" s="11" t="str">
        <f>IF(ISERROR(FIND("2",tblSalaries[[#This Row],[How many hours of a day you work on Excel]])),"",2)</f>
        <v/>
      </c>
      <c r="Q1005" s="10" t="str">
        <f>IF(ISERROR(FIND("3",tblSalaries[[#This Row],[How many hours of a day you work on Excel]])),"",3)</f>
        <v/>
      </c>
      <c r="R1005" s="10">
        <f>IF(ISERROR(FIND("4",tblSalaries[[#This Row],[How many hours of a day you work on Excel]])),"",4)</f>
        <v>4</v>
      </c>
      <c r="S1005" s="10" t="str">
        <f>IF(ISERROR(FIND("5",tblSalaries[[#This Row],[How many hours of a day you work on Excel]])),"",5)</f>
        <v/>
      </c>
      <c r="T1005" s="10">
        <f>IF(ISERROR(FIND("6",tblSalaries[[#This Row],[How many hours of a day you work on Excel]])),"",6)</f>
        <v>6</v>
      </c>
      <c r="U1005" s="11" t="str">
        <f>IF(ISERROR(FIND("7",tblSalaries[[#This Row],[How many hours of a day you work on Excel]])),"",7)</f>
        <v/>
      </c>
      <c r="V1005" s="11" t="str">
        <f>IF(ISERROR(FIND("8",tblSalaries[[#This Row],[How many hours of a day you work on Excel]])),"",8)</f>
        <v/>
      </c>
      <c r="W1005" s="11">
        <f>IF(MAX(tblSalaries[[#This Row],[1 hour]:[8 hours]])=0,#N/A,MAX(tblSalaries[[#This Row],[1 hour]:[8 hours]]))</f>
        <v>6</v>
      </c>
      <c r="X1005" s="11">
        <f>IF(ISERROR(tblSalaries[[#This Row],[max h]]),1,tblSalaries[[#This Row],[Salary in USD]]/tblSalaries[[#This Row],[max h]]/260)</f>
        <v>41.666666666666671</v>
      </c>
      <c r="Y1005" s="11" t="str">
        <f>IF(tblSalaries[[#This Row],[Years of Experience]]="",0,"0")</f>
        <v>0</v>
      </c>
      <c r="Z1005"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005" s="11">
        <f>IF(tblSalaries[[#This Row],[Salary in USD]]&lt;1000,1,0)</f>
        <v>0</v>
      </c>
      <c r="AB1005" s="11">
        <f>IF(AND(tblSalaries[[#This Row],[Salary in USD]]&gt;1000,tblSalaries[[#This Row],[Salary in USD]]&lt;2000),1,0)</f>
        <v>0</v>
      </c>
    </row>
    <row r="1006" spans="2:28" ht="15" customHeight="1">
      <c r="B1006" t="s">
        <v>3009</v>
      </c>
      <c r="C1006" s="1">
        <v>41057.522361111114</v>
      </c>
      <c r="D1006" s="4">
        <v>300000</v>
      </c>
      <c r="E1006">
        <v>300000</v>
      </c>
      <c r="F1006" t="s">
        <v>32</v>
      </c>
      <c r="G1006">
        <f>tblSalaries[[#This Row],[clean Salary (in local currency)]]*VLOOKUP(tblSalaries[[#This Row],[Currency]],tblXrate[],2,FALSE)</f>
        <v>3184.2266150397395</v>
      </c>
      <c r="H1006" t="s">
        <v>897</v>
      </c>
      <c r="I1006" t="s">
        <v>52</v>
      </c>
      <c r="J1006" t="s">
        <v>17</v>
      </c>
      <c r="K1006" t="str">
        <f>VLOOKUP(tblSalaries[[#This Row],[Where do you work]],tblCountries[[Actual]:[Mapping]],2,FALSE)</f>
        <v>Pakistan</v>
      </c>
      <c r="L1006" t="s">
        <v>9</v>
      </c>
      <c r="M1006">
        <v>4</v>
      </c>
      <c r="O1006" s="10" t="str">
        <f>IF(ISERROR(FIND("1",tblSalaries[[#This Row],[How many hours of a day you work on Excel]])),"",1)</f>
        <v/>
      </c>
      <c r="P1006" s="11" t="str">
        <f>IF(ISERROR(FIND("2",tblSalaries[[#This Row],[How many hours of a day you work on Excel]])),"",2)</f>
        <v/>
      </c>
      <c r="Q1006" s="10" t="str">
        <f>IF(ISERROR(FIND("3",tblSalaries[[#This Row],[How many hours of a day you work on Excel]])),"",3)</f>
        <v/>
      </c>
      <c r="R1006" s="10">
        <f>IF(ISERROR(FIND("4",tblSalaries[[#This Row],[How many hours of a day you work on Excel]])),"",4)</f>
        <v>4</v>
      </c>
      <c r="S1006" s="10" t="str">
        <f>IF(ISERROR(FIND("5",tblSalaries[[#This Row],[How many hours of a day you work on Excel]])),"",5)</f>
        <v/>
      </c>
      <c r="T1006" s="10">
        <f>IF(ISERROR(FIND("6",tblSalaries[[#This Row],[How many hours of a day you work on Excel]])),"",6)</f>
        <v>6</v>
      </c>
      <c r="U1006" s="11" t="str">
        <f>IF(ISERROR(FIND("7",tblSalaries[[#This Row],[How many hours of a day you work on Excel]])),"",7)</f>
        <v/>
      </c>
      <c r="V1006" s="11" t="str">
        <f>IF(ISERROR(FIND("8",tblSalaries[[#This Row],[How many hours of a day you work on Excel]])),"",8)</f>
        <v/>
      </c>
      <c r="W1006" s="11">
        <f>IF(MAX(tblSalaries[[#This Row],[1 hour]:[8 hours]])=0,#N/A,MAX(tblSalaries[[#This Row],[1 hour]:[8 hours]]))</f>
        <v>6</v>
      </c>
      <c r="X1006" s="11">
        <f>IF(ISERROR(tblSalaries[[#This Row],[max h]]),1,tblSalaries[[#This Row],[Salary in USD]]/tblSalaries[[#This Row],[max h]]/260)</f>
        <v>2.0411709070767561</v>
      </c>
      <c r="Y1006" s="11" t="str">
        <f>IF(tblSalaries[[#This Row],[Years of Experience]]="",0,"0")</f>
        <v>0</v>
      </c>
      <c r="Z1006"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1006" s="11">
        <f>IF(tblSalaries[[#This Row],[Salary in USD]]&lt;1000,1,0)</f>
        <v>0</v>
      </c>
      <c r="AB1006" s="11">
        <f>IF(AND(tblSalaries[[#This Row],[Salary in USD]]&gt;1000,tblSalaries[[#This Row],[Salary in USD]]&lt;2000),1,0)</f>
        <v>0</v>
      </c>
    </row>
    <row r="1007" spans="2:28" ht="15" customHeight="1">
      <c r="B1007" t="s">
        <v>3010</v>
      </c>
      <c r="C1007" s="1">
        <v>41057.524745370371</v>
      </c>
      <c r="D1007" s="4" t="s">
        <v>1163</v>
      </c>
      <c r="E1007">
        <v>612000</v>
      </c>
      <c r="F1007" t="s">
        <v>40</v>
      </c>
      <c r="G1007">
        <f>tblSalaries[[#This Row],[clean Salary (in local currency)]]*VLOOKUP(tblSalaries[[#This Row],[Currency]],tblXrate[],2,FALSE)</f>
        <v>10898.445012714852</v>
      </c>
      <c r="H1007" t="s">
        <v>1164</v>
      </c>
      <c r="I1007" t="s">
        <v>52</v>
      </c>
      <c r="J1007" t="s">
        <v>8</v>
      </c>
      <c r="K1007" t="str">
        <f>VLOOKUP(tblSalaries[[#This Row],[Where do you work]],tblCountries[[Actual]:[Mapping]],2,FALSE)</f>
        <v>India</v>
      </c>
      <c r="L1007" t="s">
        <v>18</v>
      </c>
      <c r="M1007">
        <v>13</v>
      </c>
      <c r="O1007" s="10" t="str">
        <f>IF(ISERROR(FIND("1",tblSalaries[[#This Row],[How many hours of a day you work on Excel]])),"",1)</f>
        <v/>
      </c>
      <c r="P1007" s="11">
        <f>IF(ISERROR(FIND("2",tblSalaries[[#This Row],[How many hours of a day you work on Excel]])),"",2)</f>
        <v>2</v>
      </c>
      <c r="Q1007" s="10">
        <f>IF(ISERROR(FIND("3",tblSalaries[[#This Row],[How many hours of a day you work on Excel]])),"",3)</f>
        <v>3</v>
      </c>
      <c r="R1007" s="10" t="str">
        <f>IF(ISERROR(FIND("4",tblSalaries[[#This Row],[How many hours of a day you work on Excel]])),"",4)</f>
        <v/>
      </c>
      <c r="S1007" s="10" t="str">
        <f>IF(ISERROR(FIND("5",tblSalaries[[#This Row],[How many hours of a day you work on Excel]])),"",5)</f>
        <v/>
      </c>
      <c r="T1007" s="10" t="str">
        <f>IF(ISERROR(FIND("6",tblSalaries[[#This Row],[How many hours of a day you work on Excel]])),"",6)</f>
        <v/>
      </c>
      <c r="U1007" s="11" t="str">
        <f>IF(ISERROR(FIND("7",tblSalaries[[#This Row],[How many hours of a day you work on Excel]])),"",7)</f>
        <v/>
      </c>
      <c r="V1007" s="11" t="str">
        <f>IF(ISERROR(FIND("8",tblSalaries[[#This Row],[How many hours of a day you work on Excel]])),"",8)</f>
        <v/>
      </c>
      <c r="W1007" s="11">
        <f>IF(MAX(tblSalaries[[#This Row],[1 hour]:[8 hours]])=0,#N/A,MAX(tblSalaries[[#This Row],[1 hour]:[8 hours]]))</f>
        <v>3</v>
      </c>
      <c r="X1007" s="11">
        <f>IF(ISERROR(tblSalaries[[#This Row],[max h]]),1,tblSalaries[[#This Row],[Salary in USD]]/tblSalaries[[#This Row],[max h]]/260)</f>
        <v>13.972365400916477</v>
      </c>
      <c r="Y1007" s="11" t="str">
        <f>IF(tblSalaries[[#This Row],[Years of Experience]]="",0,"0")</f>
        <v>0</v>
      </c>
      <c r="Z1007"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007" s="11">
        <f>IF(tblSalaries[[#This Row],[Salary in USD]]&lt;1000,1,0)</f>
        <v>0</v>
      </c>
      <c r="AB1007" s="11">
        <f>IF(AND(tblSalaries[[#This Row],[Salary in USD]]&gt;1000,tblSalaries[[#This Row],[Salary in USD]]&lt;2000),1,0)</f>
        <v>0</v>
      </c>
    </row>
    <row r="1008" spans="2:28" ht="15" customHeight="1">
      <c r="B1008" t="s">
        <v>3011</v>
      </c>
      <c r="C1008" s="1">
        <v>41057.528078703705</v>
      </c>
      <c r="D1008" s="4">
        <v>900</v>
      </c>
      <c r="E1008">
        <v>10800</v>
      </c>
      <c r="F1008" t="s">
        <v>6</v>
      </c>
      <c r="G1008">
        <f>tblSalaries[[#This Row],[clean Salary (in local currency)]]*VLOOKUP(tblSalaries[[#This Row],[Currency]],tblXrate[],2,FALSE)</f>
        <v>10800</v>
      </c>
      <c r="H1008" t="s">
        <v>1165</v>
      </c>
      <c r="I1008" t="s">
        <v>52</v>
      </c>
      <c r="J1008" t="s">
        <v>17</v>
      </c>
      <c r="K1008" t="str">
        <f>VLOOKUP(tblSalaries[[#This Row],[Where do you work]],tblCountries[[Actual]:[Mapping]],2,FALSE)</f>
        <v>Pakistan</v>
      </c>
      <c r="L1008" t="s">
        <v>13</v>
      </c>
      <c r="M1008">
        <v>5</v>
      </c>
      <c r="O1008" s="10" t="str">
        <f>IF(ISERROR(FIND("1",tblSalaries[[#This Row],[How many hours of a day you work on Excel]])),"",1)</f>
        <v/>
      </c>
      <c r="P1008" s="11" t="str">
        <f>IF(ISERROR(FIND("2",tblSalaries[[#This Row],[How many hours of a day you work on Excel]])),"",2)</f>
        <v/>
      </c>
      <c r="Q1008" s="10" t="str">
        <f>IF(ISERROR(FIND("3",tblSalaries[[#This Row],[How many hours of a day you work on Excel]])),"",3)</f>
        <v/>
      </c>
      <c r="R1008" s="10" t="str">
        <f>IF(ISERROR(FIND("4",tblSalaries[[#This Row],[How many hours of a day you work on Excel]])),"",4)</f>
        <v/>
      </c>
      <c r="S1008" s="10" t="str">
        <f>IF(ISERROR(FIND("5",tblSalaries[[#This Row],[How many hours of a day you work on Excel]])),"",5)</f>
        <v/>
      </c>
      <c r="T1008" s="10" t="str">
        <f>IF(ISERROR(FIND("6",tblSalaries[[#This Row],[How many hours of a day you work on Excel]])),"",6)</f>
        <v/>
      </c>
      <c r="U1008" s="11" t="str">
        <f>IF(ISERROR(FIND("7",tblSalaries[[#This Row],[How many hours of a day you work on Excel]])),"",7)</f>
        <v/>
      </c>
      <c r="V1008" s="11">
        <f>IF(ISERROR(FIND("8",tblSalaries[[#This Row],[How many hours of a day you work on Excel]])),"",8)</f>
        <v>8</v>
      </c>
      <c r="W1008" s="11">
        <f>IF(MAX(tblSalaries[[#This Row],[1 hour]:[8 hours]])=0,#N/A,MAX(tblSalaries[[#This Row],[1 hour]:[8 hours]]))</f>
        <v>8</v>
      </c>
      <c r="X1008" s="11">
        <f>IF(ISERROR(tblSalaries[[#This Row],[max h]]),1,tblSalaries[[#This Row],[Salary in USD]]/tblSalaries[[#This Row],[max h]]/260)</f>
        <v>5.1923076923076925</v>
      </c>
      <c r="Y1008" s="11" t="str">
        <f>IF(tblSalaries[[#This Row],[Years of Experience]]="",0,"0")</f>
        <v>0</v>
      </c>
      <c r="Z1008"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1008" s="11">
        <f>IF(tblSalaries[[#This Row],[Salary in USD]]&lt;1000,1,0)</f>
        <v>0</v>
      </c>
      <c r="AB1008" s="11">
        <f>IF(AND(tblSalaries[[#This Row],[Salary in USD]]&gt;1000,tblSalaries[[#This Row],[Salary in USD]]&lt;2000),1,0)</f>
        <v>0</v>
      </c>
    </row>
    <row r="1009" spans="2:28" ht="15" customHeight="1">
      <c r="B1009" t="s">
        <v>3012</v>
      </c>
      <c r="C1009" s="1">
        <v>41057.532870370371</v>
      </c>
      <c r="D1009" s="4">
        <v>120000</v>
      </c>
      <c r="E1009">
        <v>120000</v>
      </c>
      <c r="F1009" t="s">
        <v>40</v>
      </c>
      <c r="G1009">
        <f>tblSalaries[[#This Row],[clean Salary (in local currency)]]*VLOOKUP(tblSalaries[[#This Row],[Currency]],tblXrate[],2,FALSE)</f>
        <v>2136.9500024931081</v>
      </c>
      <c r="H1009" t="s">
        <v>1166</v>
      </c>
      <c r="I1009" t="s">
        <v>20</v>
      </c>
      <c r="J1009" t="s">
        <v>8</v>
      </c>
      <c r="K1009" t="str">
        <f>VLOOKUP(tblSalaries[[#This Row],[Where do you work]],tblCountries[[Actual]:[Mapping]],2,FALSE)</f>
        <v>India</v>
      </c>
      <c r="L1009" t="s">
        <v>18</v>
      </c>
      <c r="M1009">
        <v>3.5</v>
      </c>
      <c r="O1009" s="10" t="str">
        <f>IF(ISERROR(FIND("1",tblSalaries[[#This Row],[How many hours of a day you work on Excel]])),"",1)</f>
        <v/>
      </c>
      <c r="P1009" s="11">
        <f>IF(ISERROR(FIND("2",tblSalaries[[#This Row],[How many hours of a day you work on Excel]])),"",2)</f>
        <v>2</v>
      </c>
      <c r="Q1009" s="10">
        <f>IF(ISERROR(FIND("3",tblSalaries[[#This Row],[How many hours of a day you work on Excel]])),"",3)</f>
        <v>3</v>
      </c>
      <c r="R1009" s="10" t="str">
        <f>IF(ISERROR(FIND("4",tblSalaries[[#This Row],[How many hours of a day you work on Excel]])),"",4)</f>
        <v/>
      </c>
      <c r="S1009" s="10" t="str">
        <f>IF(ISERROR(FIND("5",tblSalaries[[#This Row],[How many hours of a day you work on Excel]])),"",5)</f>
        <v/>
      </c>
      <c r="T1009" s="10" t="str">
        <f>IF(ISERROR(FIND("6",tblSalaries[[#This Row],[How many hours of a day you work on Excel]])),"",6)</f>
        <v/>
      </c>
      <c r="U1009" s="11" t="str">
        <f>IF(ISERROR(FIND("7",tblSalaries[[#This Row],[How many hours of a day you work on Excel]])),"",7)</f>
        <v/>
      </c>
      <c r="V1009" s="11" t="str">
        <f>IF(ISERROR(FIND("8",tblSalaries[[#This Row],[How many hours of a day you work on Excel]])),"",8)</f>
        <v/>
      </c>
      <c r="W1009" s="11">
        <f>IF(MAX(tblSalaries[[#This Row],[1 hour]:[8 hours]])=0,#N/A,MAX(tblSalaries[[#This Row],[1 hour]:[8 hours]]))</f>
        <v>3</v>
      </c>
      <c r="X1009" s="11">
        <f>IF(ISERROR(tblSalaries[[#This Row],[max h]]),1,tblSalaries[[#This Row],[Salary in USD]]/tblSalaries[[#This Row],[max h]]/260)</f>
        <v>2.7396794903757797</v>
      </c>
      <c r="Y1009" s="11" t="str">
        <f>IF(tblSalaries[[#This Row],[Years of Experience]]="",0,"0")</f>
        <v>0</v>
      </c>
      <c r="Z1009"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1009" s="11">
        <f>IF(tblSalaries[[#This Row],[Salary in USD]]&lt;1000,1,0)</f>
        <v>0</v>
      </c>
      <c r="AB1009" s="11">
        <f>IF(AND(tblSalaries[[#This Row],[Salary in USD]]&gt;1000,tblSalaries[[#This Row],[Salary in USD]]&lt;2000),1,0)</f>
        <v>0</v>
      </c>
    </row>
    <row r="1010" spans="2:28" ht="15" customHeight="1">
      <c r="B1010" t="s">
        <v>3013</v>
      </c>
      <c r="C1010" s="1">
        <v>41057.536030092589</v>
      </c>
      <c r="D1010" s="4">
        <v>45000</v>
      </c>
      <c r="E1010">
        <v>45000</v>
      </c>
      <c r="F1010" t="s">
        <v>6</v>
      </c>
      <c r="G1010">
        <f>tblSalaries[[#This Row],[clean Salary (in local currency)]]*VLOOKUP(tblSalaries[[#This Row],[Currency]],tblXrate[],2,FALSE)</f>
        <v>45000</v>
      </c>
      <c r="H1010" t="s">
        <v>279</v>
      </c>
      <c r="I1010" t="s">
        <v>279</v>
      </c>
      <c r="J1010" t="s">
        <v>1167</v>
      </c>
      <c r="K1010" t="str">
        <f>VLOOKUP(tblSalaries[[#This Row],[Where do you work]],tblCountries[[Actual]:[Mapping]],2,FALSE)</f>
        <v>Singapore</v>
      </c>
      <c r="L1010" t="s">
        <v>18</v>
      </c>
      <c r="M1010">
        <v>4</v>
      </c>
      <c r="O1010" s="10" t="str">
        <f>IF(ISERROR(FIND("1",tblSalaries[[#This Row],[How many hours of a day you work on Excel]])),"",1)</f>
        <v/>
      </c>
      <c r="P1010" s="11">
        <f>IF(ISERROR(FIND("2",tblSalaries[[#This Row],[How many hours of a day you work on Excel]])),"",2)</f>
        <v>2</v>
      </c>
      <c r="Q1010" s="10">
        <f>IF(ISERROR(FIND("3",tblSalaries[[#This Row],[How many hours of a day you work on Excel]])),"",3)</f>
        <v>3</v>
      </c>
      <c r="R1010" s="10" t="str">
        <f>IF(ISERROR(FIND("4",tblSalaries[[#This Row],[How many hours of a day you work on Excel]])),"",4)</f>
        <v/>
      </c>
      <c r="S1010" s="10" t="str">
        <f>IF(ISERROR(FIND("5",tblSalaries[[#This Row],[How many hours of a day you work on Excel]])),"",5)</f>
        <v/>
      </c>
      <c r="T1010" s="10" t="str">
        <f>IF(ISERROR(FIND("6",tblSalaries[[#This Row],[How many hours of a day you work on Excel]])),"",6)</f>
        <v/>
      </c>
      <c r="U1010" s="11" t="str">
        <f>IF(ISERROR(FIND("7",tblSalaries[[#This Row],[How many hours of a day you work on Excel]])),"",7)</f>
        <v/>
      </c>
      <c r="V1010" s="11" t="str">
        <f>IF(ISERROR(FIND("8",tblSalaries[[#This Row],[How many hours of a day you work on Excel]])),"",8)</f>
        <v/>
      </c>
      <c r="W1010" s="11">
        <f>IF(MAX(tblSalaries[[#This Row],[1 hour]:[8 hours]])=0,#N/A,MAX(tblSalaries[[#This Row],[1 hour]:[8 hours]]))</f>
        <v>3</v>
      </c>
      <c r="X1010" s="11">
        <f>IF(ISERROR(tblSalaries[[#This Row],[max h]]),1,tblSalaries[[#This Row],[Salary in USD]]/tblSalaries[[#This Row],[max h]]/260)</f>
        <v>57.692307692307693</v>
      </c>
      <c r="Y1010" s="11" t="str">
        <f>IF(tblSalaries[[#This Row],[Years of Experience]]="",0,"0")</f>
        <v>0</v>
      </c>
      <c r="Z1010"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1010" s="11">
        <f>IF(tblSalaries[[#This Row],[Salary in USD]]&lt;1000,1,0)</f>
        <v>0</v>
      </c>
      <c r="AB1010" s="11">
        <f>IF(AND(tblSalaries[[#This Row],[Salary in USD]]&gt;1000,tblSalaries[[#This Row],[Salary in USD]]&lt;2000),1,0)</f>
        <v>0</v>
      </c>
    </row>
    <row r="1011" spans="2:28" ht="15" customHeight="1">
      <c r="B1011" t="s">
        <v>3014</v>
      </c>
      <c r="C1011" s="1">
        <v>41057.539733796293</v>
      </c>
      <c r="D1011" s="4" t="s">
        <v>1168</v>
      </c>
      <c r="E1011">
        <v>400000</v>
      </c>
      <c r="F1011" t="s">
        <v>40</v>
      </c>
      <c r="G1011">
        <f>tblSalaries[[#This Row],[clean Salary (in local currency)]]*VLOOKUP(tblSalaries[[#This Row],[Currency]],tblXrate[],2,FALSE)</f>
        <v>7123.1666749770275</v>
      </c>
      <c r="H1011" t="s">
        <v>929</v>
      </c>
      <c r="I1011" t="s">
        <v>52</v>
      </c>
      <c r="J1011" t="s">
        <v>8</v>
      </c>
      <c r="K1011" t="str">
        <f>VLOOKUP(tblSalaries[[#This Row],[Where do you work]],tblCountries[[Actual]:[Mapping]],2,FALSE)</f>
        <v>India</v>
      </c>
      <c r="L1011" t="s">
        <v>18</v>
      </c>
      <c r="M1011">
        <v>5</v>
      </c>
      <c r="O1011" s="10" t="str">
        <f>IF(ISERROR(FIND("1",tblSalaries[[#This Row],[How many hours of a day you work on Excel]])),"",1)</f>
        <v/>
      </c>
      <c r="P1011" s="11">
        <f>IF(ISERROR(FIND("2",tblSalaries[[#This Row],[How many hours of a day you work on Excel]])),"",2)</f>
        <v>2</v>
      </c>
      <c r="Q1011" s="10">
        <f>IF(ISERROR(FIND("3",tblSalaries[[#This Row],[How many hours of a day you work on Excel]])),"",3)</f>
        <v>3</v>
      </c>
      <c r="R1011" s="10" t="str">
        <f>IF(ISERROR(FIND("4",tblSalaries[[#This Row],[How many hours of a day you work on Excel]])),"",4)</f>
        <v/>
      </c>
      <c r="S1011" s="10" t="str">
        <f>IF(ISERROR(FIND("5",tblSalaries[[#This Row],[How many hours of a day you work on Excel]])),"",5)</f>
        <v/>
      </c>
      <c r="T1011" s="10" t="str">
        <f>IF(ISERROR(FIND("6",tblSalaries[[#This Row],[How many hours of a day you work on Excel]])),"",6)</f>
        <v/>
      </c>
      <c r="U1011" s="11" t="str">
        <f>IF(ISERROR(FIND("7",tblSalaries[[#This Row],[How many hours of a day you work on Excel]])),"",7)</f>
        <v/>
      </c>
      <c r="V1011" s="11" t="str">
        <f>IF(ISERROR(FIND("8",tblSalaries[[#This Row],[How many hours of a day you work on Excel]])),"",8)</f>
        <v/>
      </c>
      <c r="W1011" s="11">
        <f>IF(MAX(tblSalaries[[#This Row],[1 hour]:[8 hours]])=0,#N/A,MAX(tblSalaries[[#This Row],[1 hour]:[8 hours]]))</f>
        <v>3</v>
      </c>
      <c r="X1011" s="11">
        <f>IF(ISERROR(tblSalaries[[#This Row],[max h]]),1,tblSalaries[[#This Row],[Salary in USD]]/tblSalaries[[#This Row],[max h]]/260)</f>
        <v>9.1322649679192658</v>
      </c>
      <c r="Y1011" s="11" t="str">
        <f>IF(tblSalaries[[#This Row],[Years of Experience]]="",0,"0")</f>
        <v>0</v>
      </c>
      <c r="Z1011"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1011" s="11">
        <f>IF(tblSalaries[[#This Row],[Salary in USD]]&lt;1000,1,0)</f>
        <v>0</v>
      </c>
      <c r="AB1011" s="11">
        <f>IF(AND(tblSalaries[[#This Row],[Salary in USD]]&gt;1000,tblSalaries[[#This Row],[Salary in USD]]&lt;2000),1,0)</f>
        <v>0</v>
      </c>
    </row>
    <row r="1012" spans="2:28" ht="15" customHeight="1">
      <c r="B1012" t="s">
        <v>3015</v>
      </c>
      <c r="C1012" s="1">
        <v>41057.54078703704</v>
      </c>
      <c r="D1012" s="4" t="s">
        <v>1169</v>
      </c>
      <c r="E1012">
        <v>300000</v>
      </c>
      <c r="F1012" t="s">
        <v>40</v>
      </c>
      <c r="G1012">
        <f>tblSalaries[[#This Row],[clean Salary (in local currency)]]*VLOOKUP(tblSalaries[[#This Row],[Currency]],tblXrate[],2,FALSE)</f>
        <v>5342.3750062327708</v>
      </c>
      <c r="H1012" t="s">
        <v>1170</v>
      </c>
      <c r="I1012" t="s">
        <v>310</v>
      </c>
      <c r="J1012" t="s">
        <v>8</v>
      </c>
      <c r="K1012" t="str">
        <f>VLOOKUP(tblSalaries[[#This Row],[Where do you work]],tblCountries[[Actual]:[Mapping]],2,FALSE)</f>
        <v>India</v>
      </c>
      <c r="L1012" t="s">
        <v>18</v>
      </c>
      <c r="M1012">
        <v>5</v>
      </c>
      <c r="O1012" s="10" t="str">
        <f>IF(ISERROR(FIND("1",tblSalaries[[#This Row],[How many hours of a day you work on Excel]])),"",1)</f>
        <v/>
      </c>
      <c r="P1012" s="11">
        <f>IF(ISERROR(FIND("2",tblSalaries[[#This Row],[How many hours of a day you work on Excel]])),"",2)</f>
        <v>2</v>
      </c>
      <c r="Q1012" s="10">
        <f>IF(ISERROR(FIND("3",tblSalaries[[#This Row],[How many hours of a day you work on Excel]])),"",3)</f>
        <v>3</v>
      </c>
      <c r="R1012" s="10" t="str">
        <f>IF(ISERROR(FIND("4",tblSalaries[[#This Row],[How many hours of a day you work on Excel]])),"",4)</f>
        <v/>
      </c>
      <c r="S1012" s="10" t="str">
        <f>IF(ISERROR(FIND("5",tblSalaries[[#This Row],[How many hours of a day you work on Excel]])),"",5)</f>
        <v/>
      </c>
      <c r="T1012" s="10" t="str">
        <f>IF(ISERROR(FIND("6",tblSalaries[[#This Row],[How many hours of a day you work on Excel]])),"",6)</f>
        <v/>
      </c>
      <c r="U1012" s="11" t="str">
        <f>IF(ISERROR(FIND("7",tblSalaries[[#This Row],[How many hours of a day you work on Excel]])),"",7)</f>
        <v/>
      </c>
      <c r="V1012" s="11" t="str">
        <f>IF(ISERROR(FIND("8",tblSalaries[[#This Row],[How many hours of a day you work on Excel]])),"",8)</f>
        <v/>
      </c>
      <c r="W1012" s="11">
        <f>IF(MAX(tblSalaries[[#This Row],[1 hour]:[8 hours]])=0,#N/A,MAX(tblSalaries[[#This Row],[1 hour]:[8 hours]]))</f>
        <v>3</v>
      </c>
      <c r="X1012" s="11">
        <f>IF(ISERROR(tblSalaries[[#This Row],[max h]]),1,tblSalaries[[#This Row],[Salary in USD]]/tblSalaries[[#This Row],[max h]]/260)</f>
        <v>6.8491987259394493</v>
      </c>
      <c r="Y1012" s="11" t="str">
        <f>IF(tblSalaries[[#This Row],[Years of Experience]]="",0,"0")</f>
        <v>0</v>
      </c>
      <c r="Z1012"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1012" s="11">
        <f>IF(tblSalaries[[#This Row],[Salary in USD]]&lt;1000,1,0)</f>
        <v>0</v>
      </c>
      <c r="AB1012" s="11">
        <f>IF(AND(tblSalaries[[#This Row],[Salary in USD]]&gt;1000,tblSalaries[[#This Row],[Salary in USD]]&lt;2000),1,0)</f>
        <v>0</v>
      </c>
    </row>
    <row r="1013" spans="2:28" ht="15" customHeight="1">
      <c r="B1013" t="s">
        <v>3016</v>
      </c>
      <c r="C1013" s="1">
        <v>41057.541655092595</v>
      </c>
      <c r="D1013" s="4">
        <v>18000</v>
      </c>
      <c r="E1013">
        <v>18000</v>
      </c>
      <c r="F1013" t="s">
        <v>6</v>
      </c>
      <c r="G1013">
        <f>tblSalaries[[#This Row],[clean Salary (in local currency)]]*VLOOKUP(tblSalaries[[#This Row],[Currency]],tblXrate[],2,FALSE)</f>
        <v>18000</v>
      </c>
      <c r="H1013" t="s">
        <v>1171</v>
      </c>
      <c r="I1013" t="s">
        <v>52</v>
      </c>
      <c r="J1013" t="s">
        <v>8</v>
      </c>
      <c r="K1013" t="str">
        <f>VLOOKUP(tblSalaries[[#This Row],[Where do you work]],tblCountries[[Actual]:[Mapping]],2,FALSE)</f>
        <v>India</v>
      </c>
      <c r="L1013" t="s">
        <v>18</v>
      </c>
      <c r="M1013">
        <v>4.5999999999999996</v>
      </c>
      <c r="O1013" s="10" t="str">
        <f>IF(ISERROR(FIND("1",tblSalaries[[#This Row],[How many hours of a day you work on Excel]])),"",1)</f>
        <v/>
      </c>
      <c r="P1013" s="11">
        <f>IF(ISERROR(FIND("2",tblSalaries[[#This Row],[How many hours of a day you work on Excel]])),"",2)</f>
        <v>2</v>
      </c>
      <c r="Q1013" s="10">
        <f>IF(ISERROR(FIND("3",tblSalaries[[#This Row],[How many hours of a day you work on Excel]])),"",3)</f>
        <v>3</v>
      </c>
      <c r="R1013" s="10" t="str">
        <f>IF(ISERROR(FIND("4",tblSalaries[[#This Row],[How many hours of a day you work on Excel]])),"",4)</f>
        <v/>
      </c>
      <c r="S1013" s="10" t="str">
        <f>IF(ISERROR(FIND("5",tblSalaries[[#This Row],[How many hours of a day you work on Excel]])),"",5)</f>
        <v/>
      </c>
      <c r="T1013" s="10" t="str">
        <f>IF(ISERROR(FIND("6",tblSalaries[[#This Row],[How many hours of a day you work on Excel]])),"",6)</f>
        <v/>
      </c>
      <c r="U1013" s="11" t="str">
        <f>IF(ISERROR(FIND("7",tblSalaries[[#This Row],[How many hours of a day you work on Excel]])),"",7)</f>
        <v/>
      </c>
      <c r="V1013" s="11" t="str">
        <f>IF(ISERROR(FIND("8",tblSalaries[[#This Row],[How many hours of a day you work on Excel]])),"",8)</f>
        <v/>
      </c>
      <c r="W1013" s="11">
        <f>IF(MAX(tblSalaries[[#This Row],[1 hour]:[8 hours]])=0,#N/A,MAX(tblSalaries[[#This Row],[1 hour]:[8 hours]]))</f>
        <v>3</v>
      </c>
      <c r="X1013" s="11">
        <f>IF(ISERROR(tblSalaries[[#This Row],[max h]]),1,tblSalaries[[#This Row],[Salary in USD]]/tblSalaries[[#This Row],[max h]]/260)</f>
        <v>23.076923076923077</v>
      </c>
      <c r="Y1013" s="11" t="str">
        <f>IF(tblSalaries[[#This Row],[Years of Experience]]="",0,"0")</f>
        <v>0</v>
      </c>
      <c r="Z1013"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1013" s="11">
        <f>IF(tblSalaries[[#This Row],[Salary in USD]]&lt;1000,1,0)</f>
        <v>0</v>
      </c>
      <c r="AB1013" s="11">
        <f>IF(AND(tblSalaries[[#This Row],[Salary in USD]]&gt;1000,tblSalaries[[#This Row],[Salary in USD]]&lt;2000),1,0)</f>
        <v>0</v>
      </c>
    </row>
    <row r="1014" spans="2:28" ht="15" customHeight="1">
      <c r="B1014" t="s">
        <v>3017</v>
      </c>
      <c r="C1014" s="1">
        <v>41057.542847222219</v>
      </c>
      <c r="D1014" s="4" t="s">
        <v>1172</v>
      </c>
      <c r="E1014">
        <v>456000</v>
      </c>
      <c r="F1014" t="s">
        <v>32</v>
      </c>
      <c r="G1014">
        <f>tblSalaries[[#This Row],[clean Salary (in local currency)]]*VLOOKUP(tblSalaries[[#This Row],[Currency]],tblXrate[],2,FALSE)</f>
        <v>4840.0244548604041</v>
      </c>
      <c r="H1014" t="s">
        <v>1173</v>
      </c>
      <c r="I1014" t="s">
        <v>52</v>
      </c>
      <c r="J1014" t="s">
        <v>17</v>
      </c>
      <c r="K1014" t="str">
        <f>VLOOKUP(tblSalaries[[#This Row],[Where do you work]],tblCountries[[Actual]:[Mapping]],2,FALSE)</f>
        <v>Pakistan</v>
      </c>
      <c r="L1014" t="s">
        <v>9</v>
      </c>
      <c r="M1014">
        <v>2</v>
      </c>
      <c r="O1014" s="10" t="str">
        <f>IF(ISERROR(FIND("1",tblSalaries[[#This Row],[How many hours of a day you work on Excel]])),"",1)</f>
        <v/>
      </c>
      <c r="P1014" s="11" t="str">
        <f>IF(ISERROR(FIND("2",tblSalaries[[#This Row],[How many hours of a day you work on Excel]])),"",2)</f>
        <v/>
      </c>
      <c r="Q1014" s="10" t="str">
        <f>IF(ISERROR(FIND("3",tblSalaries[[#This Row],[How many hours of a day you work on Excel]])),"",3)</f>
        <v/>
      </c>
      <c r="R1014" s="10">
        <f>IF(ISERROR(FIND("4",tblSalaries[[#This Row],[How many hours of a day you work on Excel]])),"",4)</f>
        <v>4</v>
      </c>
      <c r="S1014" s="10" t="str">
        <f>IF(ISERROR(FIND("5",tblSalaries[[#This Row],[How many hours of a day you work on Excel]])),"",5)</f>
        <v/>
      </c>
      <c r="T1014" s="10">
        <f>IF(ISERROR(FIND("6",tblSalaries[[#This Row],[How many hours of a day you work on Excel]])),"",6)</f>
        <v>6</v>
      </c>
      <c r="U1014" s="11" t="str">
        <f>IF(ISERROR(FIND("7",tblSalaries[[#This Row],[How many hours of a day you work on Excel]])),"",7)</f>
        <v/>
      </c>
      <c r="V1014" s="11" t="str">
        <f>IF(ISERROR(FIND("8",tblSalaries[[#This Row],[How many hours of a day you work on Excel]])),"",8)</f>
        <v/>
      </c>
      <c r="W1014" s="11">
        <f>IF(MAX(tblSalaries[[#This Row],[1 hour]:[8 hours]])=0,#N/A,MAX(tblSalaries[[#This Row],[1 hour]:[8 hours]]))</f>
        <v>6</v>
      </c>
      <c r="X1014" s="11">
        <f>IF(ISERROR(tblSalaries[[#This Row],[max h]]),1,tblSalaries[[#This Row],[Salary in USD]]/tblSalaries[[#This Row],[max h]]/260)</f>
        <v>3.1025797787566693</v>
      </c>
      <c r="Y1014" s="11" t="str">
        <f>IF(tblSalaries[[#This Row],[Years of Experience]]="",0,"0")</f>
        <v>0</v>
      </c>
      <c r="Z1014"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1..3</v>
      </c>
      <c r="AA1014" s="11">
        <f>IF(tblSalaries[[#This Row],[Salary in USD]]&lt;1000,1,0)</f>
        <v>0</v>
      </c>
      <c r="AB1014" s="11">
        <f>IF(AND(tblSalaries[[#This Row],[Salary in USD]]&gt;1000,tblSalaries[[#This Row],[Salary in USD]]&lt;2000),1,0)</f>
        <v>0</v>
      </c>
    </row>
    <row r="1015" spans="2:28" ht="15" customHeight="1">
      <c r="B1015" t="s">
        <v>3018</v>
      </c>
      <c r="C1015" s="1">
        <v>41057.543703703705</v>
      </c>
      <c r="D1015" s="4" t="s">
        <v>1174</v>
      </c>
      <c r="E1015">
        <v>420000</v>
      </c>
      <c r="F1015" t="s">
        <v>40</v>
      </c>
      <c r="G1015">
        <f>tblSalaries[[#This Row],[clean Salary (in local currency)]]*VLOOKUP(tblSalaries[[#This Row],[Currency]],tblXrate[],2,FALSE)</f>
        <v>7479.3250087258784</v>
      </c>
      <c r="H1015" t="s">
        <v>20</v>
      </c>
      <c r="I1015" t="s">
        <v>20</v>
      </c>
      <c r="J1015" t="s">
        <v>8</v>
      </c>
      <c r="K1015" t="str">
        <f>VLOOKUP(tblSalaries[[#This Row],[Where do you work]],tblCountries[[Actual]:[Mapping]],2,FALSE)</f>
        <v>India</v>
      </c>
      <c r="L1015" t="s">
        <v>18</v>
      </c>
      <c r="M1015">
        <v>10</v>
      </c>
      <c r="O1015" s="10" t="str">
        <f>IF(ISERROR(FIND("1",tblSalaries[[#This Row],[How many hours of a day you work on Excel]])),"",1)</f>
        <v/>
      </c>
      <c r="P1015" s="11">
        <f>IF(ISERROR(FIND("2",tblSalaries[[#This Row],[How many hours of a day you work on Excel]])),"",2)</f>
        <v>2</v>
      </c>
      <c r="Q1015" s="10">
        <f>IF(ISERROR(FIND("3",tblSalaries[[#This Row],[How many hours of a day you work on Excel]])),"",3)</f>
        <v>3</v>
      </c>
      <c r="R1015" s="10" t="str">
        <f>IF(ISERROR(FIND("4",tblSalaries[[#This Row],[How many hours of a day you work on Excel]])),"",4)</f>
        <v/>
      </c>
      <c r="S1015" s="10" t="str">
        <f>IF(ISERROR(FIND("5",tblSalaries[[#This Row],[How many hours of a day you work on Excel]])),"",5)</f>
        <v/>
      </c>
      <c r="T1015" s="10" t="str">
        <f>IF(ISERROR(FIND("6",tblSalaries[[#This Row],[How many hours of a day you work on Excel]])),"",6)</f>
        <v/>
      </c>
      <c r="U1015" s="11" t="str">
        <f>IF(ISERROR(FIND("7",tblSalaries[[#This Row],[How many hours of a day you work on Excel]])),"",7)</f>
        <v/>
      </c>
      <c r="V1015" s="11" t="str">
        <f>IF(ISERROR(FIND("8",tblSalaries[[#This Row],[How many hours of a day you work on Excel]])),"",8)</f>
        <v/>
      </c>
      <c r="W1015" s="11">
        <f>IF(MAX(tblSalaries[[#This Row],[1 hour]:[8 hours]])=0,#N/A,MAX(tblSalaries[[#This Row],[1 hour]:[8 hours]]))</f>
        <v>3</v>
      </c>
      <c r="X1015" s="11">
        <f>IF(ISERROR(tblSalaries[[#This Row],[max h]]),1,tblSalaries[[#This Row],[Salary in USD]]/tblSalaries[[#This Row],[max h]]/260)</f>
        <v>9.5888782163152282</v>
      </c>
      <c r="Y1015" s="11" t="str">
        <f>IF(tblSalaries[[#This Row],[Years of Experience]]="",0,"0")</f>
        <v>0</v>
      </c>
      <c r="Z1015"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015" s="11">
        <f>IF(tblSalaries[[#This Row],[Salary in USD]]&lt;1000,1,0)</f>
        <v>0</v>
      </c>
      <c r="AB1015" s="11">
        <f>IF(AND(tblSalaries[[#This Row],[Salary in USD]]&gt;1000,tblSalaries[[#This Row],[Salary in USD]]&lt;2000),1,0)</f>
        <v>0</v>
      </c>
    </row>
    <row r="1016" spans="2:28" ht="15" customHeight="1">
      <c r="B1016" t="s">
        <v>3019</v>
      </c>
      <c r="C1016" s="1">
        <v>41057.545590277776</v>
      </c>
      <c r="D1016" s="4">
        <v>210000</v>
      </c>
      <c r="E1016">
        <v>210000</v>
      </c>
      <c r="F1016" t="s">
        <v>40</v>
      </c>
      <c r="G1016">
        <f>tblSalaries[[#This Row],[clean Salary (in local currency)]]*VLOOKUP(tblSalaries[[#This Row],[Currency]],tblXrate[],2,FALSE)</f>
        <v>3739.6625043629392</v>
      </c>
      <c r="H1016" t="s">
        <v>801</v>
      </c>
      <c r="I1016" t="s">
        <v>3999</v>
      </c>
      <c r="J1016" t="s">
        <v>8</v>
      </c>
      <c r="K1016" t="str">
        <f>VLOOKUP(tblSalaries[[#This Row],[Where do you work]],tblCountries[[Actual]:[Mapping]],2,FALSE)</f>
        <v>India</v>
      </c>
      <c r="L1016" t="s">
        <v>13</v>
      </c>
      <c r="M1016">
        <v>3.5</v>
      </c>
      <c r="O1016" s="10" t="str">
        <f>IF(ISERROR(FIND("1",tblSalaries[[#This Row],[How many hours of a day you work on Excel]])),"",1)</f>
        <v/>
      </c>
      <c r="P1016" s="11" t="str">
        <f>IF(ISERROR(FIND("2",tblSalaries[[#This Row],[How many hours of a day you work on Excel]])),"",2)</f>
        <v/>
      </c>
      <c r="Q1016" s="10" t="str">
        <f>IF(ISERROR(FIND("3",tblSalaries[[#This Row],[How many hours of a day you work on Excel]])),"",3)</f>
        <v/>
      </c>
      <c r="R1016" s="10" t="str">
        <f>IF(ISERROR(FIND("4",tblSalaries[[#This Row],[How many hours of a day you work on Excel]])),"",4)</f>
        <v/>
      </c>
      <c r="S1016" s="10" t="str">
        <f>IF(ISERROR(FIND("5",tblSalaries[[#This Row],[How many hours of a day you work on Excel]])),"",5)</f>
        <v/>
      </c>
      <c r="T1016" s="10" t="str">
        <f>IF(ISERROR(FIND("6",tblSalaries[[#This Row],[How many hours of a day you work on Excel]])),"",6)</f>
        <v/>
      </c>
      <c r="U1016" s="11" t="str">
        <f>IF(ISERROR(FIND("7",tblSalaries[[#This Row],[How many hours of a day you work on Excel]])),"",7)</f>
        <v/>
      </c>
      <c r="V1016" s="11">
        <f>IF(ISERROR(FIND("8",tblSalaries[[#This Row],[How many hours of a day you work on Excel]])),"",8)</f>
        <v>8</v>
      </c>
      <c r="W1016" s="11">
        <f>IF(MAX(tblSalaries[[#This Row],[1 hour]:[8 hours]])=0,#N/A,MAX(tblSalaries[[#This Row],[1 hour]:[8 hours]]))</f>
        <v>8</v>
      </c>
      <c r="X1016" s="11">
        <f>IF(ISERROR(tblSalaries[[#This Row],[max h]]),1,tblSalaries[[#This Row],[Salary in USD]]/tblSalaries[[#This Row],[max h]]/260)</f>
        <v>1.7979146655591054</v>
      </c>
      <c r="Y1016" s="11" t="str">
        <f>IF(tblSalaries[[#This Row],[Years of Experience]]="",0,"0")</f>
        <v>0</v>
      </c>
      <c r="Z1016"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1016" s="11">
        <f>IF(tblSalaries[[#This Row],[Salary in USD]]&lt;1000,1,0)</f>
        <v>0</v>
      </c>
      <c r="AB1016" s="11">
        <f>IF(AND(tblSalaries[[#This Row],[Salary in USD]]&gt;1000,tblSalaries[[#This Row],[Salary in USD]]&lt;2000),1,0)</f>
        <v>0</v>
      </c>
    </row>
    <row r="1017" spans="2:28" ht="15" customHeight="1">
      <c r="B1017" t="s">
        <v>3020</v>
      </c>
      <c r="C1017" s="1">
        <v>41057.546261574076</v>
      </c>
      <c r="D1017" s="4">
        <v>3500</v>
      </c>
      <c r="E1017">
        <v>42000</v>
      </c>
      <c r="F1017" t="s">
        <v>6</v>
      </c>
      <c r="G1017">
        <f>tblSalaries[[#This Row],[clean Salary (in local currency)]]*VLOOKUP(tblSalaries[[#This Row],[Currency]],tblXrate[],2,FALSE)</f>
        <v>42000</v>
      </c>
      <c r="H1017" t="s">
        <v>1175</v>
      </c>
      <c r="I1017" t="s">
        <v>52</v>
      </c>
      <c r="J1017" t="s">
        <v>1176</v>
      </c>
      <c r="K1017" t="str">
        <f>VLOOKUP(tblSalaries[[#This Row],[Where do you work]],tblCountries[[Actual]:[Mapping]],2,FALSE)</f>
        <v>Kuwait</v>
      </c>
      <c r="L1017" t="s">
        <v>13</v>
      </c>
      <c r="M1017">
        <v>5</v>
      </c>
      <c r="O1017" s="10" t="str">
        <f>IF(ISERROR(FIND("1",tblSalaries[[#This Row],[How many hours of a day you work on Excel]])),"",1)</f>
        <v/>
      </c>
      <c r="P1017" s="11" t="str">
        <f>IF(ISERROR(FIND("2",tblSalaries[[#This Row],[How many hours of a day you work on Excel]])),"",2)</f>
        <v/>
      </c>
      <c r="Q1017" s="10" t="str">
        <f>IF(ISERROR(FIND("3",tblSalaries[[#This Row],[How many hours of a day you work on Excel]])),"",3)</f>
        <v/>
      </c>
      <c r="R1017" s="10" t="str">
        <f>IF(ISERROR(FIND("4",tblSalaries[[#This Row],[How many hours of a day you work on Excel]])),"",4)</f>
        <v/>
      </c>
      <c r="S1017" s="10" t="str">
        <f>IF(ISERROR(FIND("5",tblSalaries[[#This Row],[How many hours of a day you work on Excel]])),"",5)</f>
        <v/>
      </c>
      <c r="T1017" s="10" t="str">
        <f>IF(ISERROR(FIND("6",tblSalaries[[#This Row],[How many hours of a day you work on Excel]])),"",6)</f>
        <v/>
      </c>
      <c r="U1017" s="11" t="str">
        <f>IF(ISERROR(FIND("7",tblSalaries[[#This Row],[How many hours of a day you work on Excel]])),"",7)</f>
        <v/>
      </c>
      <c r="V1017" s="11">
        <f>IF(ISERROR(FIND("8",tblSalaries[[#This Row],[How many hours of a day you work on Excel]])),"",8)</f>
        <v>8</v>
      </c>
      <c r="W1017" s="11">
        <f>IF(MAX(tblSalaries[[#This Row],[1 hour]:[8 hours]])=0,#N/A,MAX(tblSalaries[[#This Row],[1 hour]:[8 hours]]))</f>
        <v>8</v>
      </c>
      <c r="X1017" s="11">
        <f>IF(ISERROR(tblSalaries[[#This Row],[max h]]),1,tblSalaries[[#This Row],[Salary in USD]]/tblSalaries[[#This Row],[max h]]/260)</f>
        <v>20.192307692307693</v>
      </c>
      <c r="Y1017" s="11" t="str">
        <f>IF(tblSalaries[[#This Row],[Years of Experience]]="",0,"0")</f>
        <v>0</v>
      </c>
      <c r="Z1017"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1017" s="11">
        <f>IF(tblSalaries[[#This Row],[Salary in USD]]&lt;1000,1,0)</f>
        <v>0</v>
      </c>
      <c r="AB1017" s="11">
        <f>IF(AND(tblSalaries[[#This Row],[Salary in USD]]&gt;1000,tblSalaries[[#This Row],[Salary in USD]]&lt;2000),1,0)</f>
        <v>0</v>
      </c>
    </row>
    <row r="1018" spans="2:28" ht="15" customHeight="1">
      <c r="B1018" t="s">
        <v>3021</v>
      </c>
      <c r="C1018" s="1">
        <v>41057.548634259256</v>
      </c>
      <c r="D1018" s="4">
        <v>28000</v>
      </c>
      <c r="E1018">
        <v>28000</v>
      </c>
      <c r="F1018" t="s">
        <v>6</v>
      </c>
      <c r="G1018">
        <f>tblSalaries[[#This Row],[clean Salary (in local currency)]]*VLOOKUP(tblSalaries[[#This Row],[Currency]],tblXrate[],2,FALSE)</f>
        <v>28000</v>
      </c>
      <c r="H1018" t="s">
        <v>1082</v>
      </c>
      <c r="I1018" t="s">
        <v>3999</v>
      </c>
      <c r="J1018" t="s">
        <v>8</v>
      </c>
      <c r="K1018" t="str">
        <f>VLOOKUP(tblSalaries[[#This Row],[Where do you work]],tblCountries[[Actual]:[Mapping]],2,FALSE)</f>
        <v>India</v>
      </c>
      <c r="L1018" t="s">
        <v>18</v>
      </c>
      <c r="M1018">
        <v>3</v>
      </c>
      <c r="O1018" s="10" t="str">
        <f>IF(ISERROR(FIND("1",tblSalaries[[#This Row],[How many hours of a day you work on Excel]])),"",1)</f>
        <v/>
      </c>
      <c r="P1018" s="11">
        <f>IF(ISERROR(FIND("2",tblSalaries[[#This Row],[How many hours of a day you work on Excel]])),"",2)</f>
        <v>2</v>
      </c>
      <c r="Q1018" s="10">
        <f>IF(ISERROR(FIND("3",tblSalaries[[#This Row],[How many hours of a day you work on Excel]])),"",3)</f>
        <v>3</v>
      </c>
      <c r="R1018" s="10" t="str">
        <f>IF(ISERROR(FIND("4",tblSalaries[[#This Row],[How many hours of a day you work on Excel]])),"",4)</f>
        <v/>
      </c>
      <c r="S1018" s="10" t="str">
        <f>IF(ISERROR(FIND("5",tblSalaries[[#This Row],[How many hours of a day you work on Excel]])),"",5)</f>
        <v/>
      </c>
      <c r="T1018" s="10" t="str">
        <f>IF(ISERROR(FIND("6",tblSalaries[[#This Row],[How many hours of a day you work on Excel]])),"",6)</f>
        <v/>
      </c>
      <c r="U1018" s="11" t="str">
        <f>IF(ISERROR(FIND("7",tblSalaries[[#This Row],[How many hours of a day you work on Excel]])),"",7)</f>
        <v/>
      </c>
      <c r="V1018" s="11" t="str">
        <f>IF(ISERROR(FIND("8",tblSalaries[[#This Row],[How many hours of a day you work on Excel]])),"",8)</f>
        <v/>
      </c>
      <c r="W1018" s="11">
        <f>IF(MAX(tblSalaries[[#This Row],[1 hour]:[8 hours]])=0,#N/A,MAX(tblSalaries[[#This Row],[1 hour]:[8 hours]]))</f>
        <v>3</v>
      </c>
      <c r="X1018" s="11">
        <f>IF(ISERROR(tblSalaries[[#This Row],[max h]]),1,tblSalaries[[#This Row],[Salary in USD]]/tblSalaries[[#This Row],[max h]]/260)</f>
        <v>35.897435897435898</v>
      </c>
      <c r="Y1018" s="11" t="str">
        <f>IF(tblSalaries[[#This Row],[Years of Experience]]="",0,"0")</f>
        <v>0</v>
      </c>
      <c r="Z1018"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1..3</v>
      </c>
      <c r="AA1018" s="11">
        <f>IF(tblSalaries[[#This Row],[Salary in USD]]&lt;1000,1,0)</f>
        <v>0</v>
      </c>
      <c r="AB1018" s="11">
        <f>IF(AND(tblSalaries[[#This Row],[Salary in USD]]&gt;1000,tblSalaries[[#This Row],[Salary in USD]]&lt;2000),1,0)</f>
        <v>0</v>
      </c>
    </row>
    <row r="1019" spans="2:28" ht="15" customHeight="1">
      <c r="B1019" t="s">
        <v>3022</v>
      </c>
      <c r="C1019" s="1">
        <v>41057.549791666665</v>
      </c>
      <c r="D1019" s="4">
        <v>6000</v>
      </c>
      <c r="E1019">
        <v>6000</v>
      </c>
      <c r="F1019" t="s">
        <v>6</v>
      </c>
      <c r="G1019">
        <f>tblSalaries[[#This Row],[clean Salary (in local currency)]]*VLOOKUP(tblSalaries[[#This Row],[Currency]],tblXrate[],2,FALSE)</f>
        <v>6000</v>
      </c>
      <c r="H1019" t="s">
        <v>52</v>
      </c>
      <c r="I1019" t="s">
        <v>52</v>
      </c>
      <c r="J1019" t="s">
        <v>8</v>
      </c>
      <c r="K1019" t="str">
        <f>VLOOKUP(tblSalaries[[#This Row],[Where do you work]],tblCountries[[Actual]:[Mapping]],2,FALSE)</f>
        <v>India</v>
      </c>
      <c r="L1019" t="s">
        <v>9</v>
      </c>
      <c r="M1019">
        <v>5</v>
      </c>
      <c r="O1019" s="10" t="str">
        <f>IF(ISERROR(FIND("1",tblSalaries[[#This Row],[How many hours of a day you work on Excel]])),"",1)</f>
        <v/>
      </c>
      <c r="P1019" s="11" t="str">
        <f>IF(ISERROR(FIND("2",tblSalaries[[#This Row],[How many hours of a day you work on Excel]])),"",2)</f>
        <v/>
      </c>
      <c r="Q1019" s="10" t="str">
        <f>IF(ISERROR(FIND("3",tblSalaries[[#This Row],[How many hours of a day you work on Excel]])),"",3)</f>
        <v/>
      </c>
      <c r="R1019" s="10">
        <f>IF(ISERROR(FIND("4",tblSalaries[[#This Row],[How many hours of a day you work on Excel]])),"",4)</f>
        <v>4</v>
      </c>
      <c r="S1019" s="10" t="str">
        <f>IF(ISERROR(FIND("5",tblSalaries[[#This Row],[How many hours of a day you work on Excel]])),"",5)</f>
        <v/>
      </c>
      <c r="T1019" s="10">
        <f>IF(ISERROR(FIND("6",tblSalaries[[#This Row],[How many hours of a day you work on Excel]])),"",6)</f>
        <v>6</v>
      </c>
      <c r="U1019" s="11" t="str">
        <f>IF(ISERROR(FIND("7",tblSalaries[[#This Row],[How many hours of a day you work on Excel]])),"",7)</f>
        <v/>
      </c>
      <c r="V1019" s="11" t="str">
        <f>IF(ISERROR(FIND("8",tblSalaries[[#This Row],[How many hours of a day you work on Excel]])),"",8)</f>
        <v/>
      </c>
      <c r="W1019" s="11">
        <f>IF(MAX(tblSalaries[[#This Row],[1 hour]:[8 hours]])=0,#N/A,MAX(tblSalaries[[#This Row],[1 hour]:[8 hours]]))</f>
        <v>6</v>
      </c>
      <c r="X1019" s="11">
        <f>IF(ISERROR(tblSalaries[[#This Row],[max h]]),1,tblSalaries[[#This Row],[Salary in USD]]/tblSalaries[[#This Row],[max h]]/260)</f>
        <v>3.8461538461538463</v>
      </c>
      <c r="Y1019" s="11" t="str">
        <f>IF(tblSalaries[[#This Row],[Years of Experience]]="",0,"0")</f>
        <v>0</v>
      </c>
      <c r="Z1019"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1019" s="11">
        <f>IF(tblSalaries[[#This Row],[Salary in USD]]&lt;1000,1,0)</f>
        <v>0</v>
      </c>
      <c r="AB1019" s="11">
        <f>IF(AND(tblSalaries[[#This Row],[Salary in USD]]&gt;1000,tblSalaries[[#This Row],[Salary in USD]]&lt;2000),1,0)</f>
        <v>0</v>
      </c>
    </row>
    <row r="1020" spans="2:28" ht="15" customHeight="1">
      <c r="B1020" t="s">
        <v>3023</v>
      </c>
      <c r="C1020" s="1">
        <v>41057.559976851851</v>
      </c>
      <c r="D1020" s="4">
        <v>55</v>
      </c>
      <c r="E1020">
        <v>55000</v>
      </c>
      <c r="F1020" t="s">
        <v>670</v>
      </c>
      <c r="G1020">
        <f>tblSalaries[[#This Row],[clean Salary (in local currency)]]*VLOOKUP(tblSalaries[[#This Row],[Currency]],tblXrate[],2,FALSE)</f>
        <v>43867.345148271634</v>
      </c>
      <c r="H1020" t="s">
        <v>14</v>
      </c>
      <c r="I1020" t="s">
        <v>20</v>
      </c>
      <c r="J1020" t="s">
        <v>672</v>
      </c>
      <c r="K1020" t="str">
        <f>VLOOKUP(tblSalaries[[#This Row],[Where do you work]],tblCountries[[Actual]:[Mapping]],2,FALSE)</f>
        <v>New Zealand</v>
      </c>
      <c r="L1020" t="s">
        <v>13</v>
      </c>
      <c r="M1020">
        <v>10</v>
      </c>
      <c r="O1020" s="10" t="str">
        <f>IF(ISERROR(FIND("1",tblSalaries[[#This Row],[How many hours of a day you work on Excel]])),"",1)</f>
        <v/>
      </c>
      <c r="P1020" s="11" t="str">
        <f>IF(ISERROR(FIND("2",tblSalaries[[#This Row],[How many hours of a day you work on Excel]])),"",2)</f>
        <v/>
      </c>
      <c r="Q1020" s="10" t="str">
        <f>IF(ISERROR(FIND("3",tblSalaries[[#This Row],[How many hours of a day you work on Excel]])),"",3)</f>
        <v/>
      </c>
      <c r="R1020" s="10" t="str">
        <f>IF(ISERROR(FIND("4",tblSalaries[[#This Row],[How many hours of a day you work on Excel]])),"",4)</f>
        <v/>
      </c>
      <c r="S1020" s="10" t="str">
        <f>IF(ISERROR(FIND("5",tblSalaries[[#This Row],[How many hours of a day you work on Excel]])),"",5)</f>
        <v/>
      </c>
      <c r="T1020" s="10" t="str">
        <f>IF(ISERROR(FIND("6",tblSalaries[[#This Row],[How many hours of a day you work on Excel]])),"",6)</f>
        <v/>
      </c>
      <c r="U1020" s="11" t="str">
        <f>IF(ISERROR(FIND("7",tblSalaries[[#This Row],[How many hours of a day you work on Excel]])),"",7)</f>
        <v/>
      </c>
      <c r="V1020" s="11">
        <f>IF(ISERROR(FIND("8",tblSalaries[[#This Row],[How many hours of a day you work on Excel]])),"",8)</f>
        <v>8</v>
      </c>
      <c r="W1020" s="11">
        <f>IF(MAX(tblSalaries[[#This Row],[1 hour]:[8 hours]])=0,#N/A,MAX(tblSalaries[[#This Row],[1 hour]:[8 hours]]))</f>
        <v>8</v>
      </c>
      <c r="X1020" s="11">
        <f>IF(ISERROR(tblSalaries[[#This Row],[max h]]),1,tblSalaries[[#This Row],[Salary in USD]]/tblSalaries[[#This Row],[max h]]/260)</f>
        <v>21.090069782822901</v>
      </c>
      <c r="Y1020" s="11" t="str">
        <f>IF(tblSalaries[[#This Row],[Years of Experience]]="",0,"0")</f>
        <v>0</v>
      </c>
      <c r="Z1020"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020" s="11">
        <f>IF(tblSalaries[[#This Row],[Salary in USD]]&lt;1000,1,0)</f>
        <v>0</v>
      </c>
      <c r="AB1020" s="11">
        <f>IF(AND(tblSalaries[[#This Row],[Salary in USD]]&gt;1000,tblSalaries[[#This Row],[Salary in USD]]&lt;2000),1,0)</f>
        <v>0</v>
      </c>
    </row>
    <row r="1021" spans="2:28" ht="15" customHeight="1">
      <c r="B1021" t="s">
        <v>3024</v>
      </c>
      <c r="C1021" s="1">
        <v>41057.560949074075</v>
      </c>
      <c r="D1021" s="4" t="s">
        <v>1177</v>
      </c>
      <c r="E1021">
        <v>1000000</v>
      </c>
      <c r="F1021" t="s">
        <v>40</v>
      </c>
      <c r="G1021">
        <f>tblSalaries[[#This Row],[clean Salary (in local currency)]]*VLOOKUP(tblSalaries[[#This Row],[Currency]],tblXrate[],2,FALSE)</f>
        <v>17807.916687442568</v>
      </c>
      <c r="H1021" t="s">
        <v>1178</v>
      </c>
      <c r="I1021" t="s">
        <v>20</v>
      </c>
      <c r="J1021" t="s">
        <v>8</v>
      </c>
      <c r="K1021" t="str">
        <f>VLOOKUP(tblSalaries[[#This Row],[Where do you work]],tblCountries[[Actual]:[Mapping]],2,FALSE)</f>
        <v>India</v>
      </c>
      <c r="L1021" t="s">
        <v>25</v>
      </c>
      <c r="M1021">
        <v>25</v>
      </c>
      <c r="O1021" s="10">
        <f>IF(ISERROR(FIND("1",tblSalaries[[#This Row],[How many hours of a day you work on Excel]])),"",1)</f>
        <v>1</v>
      </c>
      <c r="P1021" s="11">
        <f>IF(ISERROR(FIND("2",tblSalaries[[#This Row],[How many hours of a day you work on Excel]])),"",2)</f>
        <v>2</v>
      </c>
      <c r="Q1021" s="10" t="str">
        <f>IF(ISERROR(FIND("3",tblSalaries[[#This Row],[How many hours of a day you work on Excel]])),"",3)</f>
        <v/>
      </c>
      <c r="R1021" s="10" t="str">
        <f>IF(ISERROR(FIND("4",tblSalaries[[#This Row],[How many hours of a day you work on Excel]])),"",4)</f>
        <v/>
      </c>
      <c r="S1021" s="10" t="str">
        <f>IF(ISERROR(FIND("5",tblSalaries[[#This Row],[How many hours of a day you work on Excel]])),"",5)</f>
        <v/>
      </c>
      <c r="T1021" s="10" t="str">
        <f>IF(ISERROR(FIND("6",tblSalaries[[#This Row],[How many hours of a day you work on Excel]])),"",6)</f>
        <v/>
      </c>
      <c r="U1021" s="11" t="str">
        <f>IF(ISERROR(FIND("7",tblSalaries[[#This Row],[How many hours of a day you work on Excel]])),"",7)</f>
        <v/>
      </c>
      <c r="V1021" s="11" t="str">
        <f>IF(ISERROR(FIND("8",tblSalaries[[#This Row],[How many hours of a day you work on Excel]])),"",8)</f>
        <v/>
      </c>
      <c r="W1021" s="11">
        <f>IF(MAX(tblSalaries[[#This Row],[1 hour]:[8 hours]])=0,#N/A,MAX(tblSalaries[[#This Row],[1 hour]:[8 hours]]))</f>
        <v>2</v>
      </c>
      <c r="X1021" s="11">
        <f>IF(ISERROR(tblSalaries[[#This Row],[max h]]),1,tblSalaries[[#This Row],[Salary in USD]]/tblSalaries[[#This Row],[max h]]/260)</f>
        <v>34.245993629697246</v>
      </c>
      <c r="Y1021" s="11" t="str">
        <f>IF(tblSalaries[[#This Row],[Years of Experience]]="",0,"0")</f>
        <v>0</v>
      </c>
      <c r="Z1021"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021" s="11">
        <f>IF(tblSalaries[[#This Row],[Salary in USD]]&lt;1000,1,0)</f>
        <v>0</v>
      </c>
      <c r="AB1021" s="11">
        <f>IF(AND(tblSalaries[[#This Row],[Salary in USD]]&gt;1000,tblSalaries[[#This Row],[Salary in USD]]&lt;2000),1,0)</f>
        <v>0</v>
      </c>
    </row>
    <row r="1022" spans="2:28" ht="15" customHeight="1">
      <c r="B1022" t="s">
        <v>3025</v>
      </c>
      <c r="C1022" s="1">
        <v>41057.567476851851</v>
      </c>
      <c r="D1022" s="4">
        <v>600000</v>
      </c>
      <c r="E1022">
        <v>600000</v>
      </c>
      <c r="F1022" t="s">
        <v>40</v>
      </c>
      <c r="G1022">
        <f>tblSalaries[[#This Row],[clean Salary (in local currency)]]*VLOOKUP(tblSalaries[[#This Row],[Currency]],tblXrate[],2,FALSE)</f>
        <v>10684.750012465542</v>
      </c>
      <c r="H1022" t="s">
        <v>207</v>
      </c>
      <c r="I1022" t="s">
        <v>20</v>
      </c>
      <c r="J1022" t="s">
        <v>8</v>
      </c>
      <c r="K1022" t="str">
        <f>VLOOKUP(tblSalaries[[#This Row],[Where do you work]],tblCountries[[Actual]:[Mapping]],2,FALSE)</f>
        <v>India</v>
      </c>
      <c r="L1022" t="s">
        <v>13</v>
      </c>
      <c r="M1022">
        <v>12</v>
      </c>
      <c r="O1022" s="10" t="str">
        <f>IF(ISERROR(FIND("1",tblSalaries[[#This Row],[How many hours of a day you work on Excel]])),"",1)</f>
        <v/>
      </c>
      <c r="P1022" s="11" t="str">
        <f>IF(ISERROR(FIND("2",tblSalaries[[#This Row],[How many hours of a day you work on Excel]])),"",2)</f>
        <v/>
      </c>
      <c r="Q1022" s="10" t="str">
        <f>IF(ISERROR(FIND("3",tblSalaries[[#This Row],[How many hours of a day you work on Excel]])),"",3)</f>
        <v/>
      </c>
      <c r="R1022" s="10" t="str">
        <f>IF(ISERROR(FIND("4",tblSalaries[[#This Row],[How many hours of a day you work on Excel]])),"",4)</f>
        <v/>
      </c>
      <c r="S1022" s="10" t="str">
        <f>IF(ISERROR(FIND("5",tblSalaries[[#This Row],[How many hours of a day you work on Excel]])),"",5)</f>
        <v/>
      </c>
      <c r="T1022" s="10" t="str">
        <f>IF(ISERROR(FIND("6",tblSalaries[[#This Row],[How many hours of a day you work on Excel]])),"",6)</f>
        <v/>
      </c>
      <c r="U1022" s="11" t="str">
        <f>IF(ISERROR(FIND("7",tblSalaries[[#This Row],[How many hours of a day you work on Excel]])),"",7)</f>
        <v/>
      </c>
      <c r="V1022" s="11">
        <f>IF(ISERROR(FIND("8",tblSalaries[[#This Row],[How many hours of a day you work on Excel]])),"",8)</f>
        <v>8</v>
      </c>
      <c r="W1022" s="11">
        <f>IF(MAX(tblSalaries[[#This Row],[1 hour]:[8 hours]])=0,#N/A,MAX(tblSalaries[[#This Row],[1 hour]:[8 hours]]))</f>
        <v>8</v>
      </c>
      <c r="X1022" s="11">
        <f>IF(ISERROR(tblSalaries[[#This Row],[max h]]),1,tblSalaries[[#This Row],[Salary in USD]]/tblSalaries[[#This Row],[max h]]/260)</f>
        <v>5.1368990444545872</v>
      </c>
      <c r="Y1022" s="11" t="str">
        <f>IF(tblSalaries[[#This Row],[Years of Experience]]="",0,"0")</f>
        <v>0</v>
      </c>
      <c r="Z1022"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022" s="11">
        <f>IF(tblSalaries[[#This Row],[Salary in USD]]&lt;1000,1,0)</f>
        <v>0</v>
      </c>
      <c r="AB1022" s="11">
        <f>IF(AND(tblSalaries[[#This Row],[Salary in USD]]&gt;1000,tblSalaries[[#This Row],[Salary in USD]]&lt;2000),1,0)</f>
        <v>0</v>
      </c>
    </row>
    <row r="1023" spans="2:28" ht="15" customHeight="1">
      <c r="B1023" t="s">
        <v>3026</v>
      </c>
      <c r="C1023" s="1">
        <v>41057.570115740738</v>
      </c>
      <c r="D1023" s="4" t="s">
        <v>1179</v>
      </c>
      <c r="E1023">
        <v>60000</v>
      </c>
      <c r="F1023" t="s">
        <v>6</v>
      </c>
      <c r="G1023">
        <f>tblSalaries[[#This Row],[clean Salary (in local currency)]]*VLOOKUP(tblSalaries[[#This Row],[Currency]],tblXrate[],2,FALSE)</f>
        <v>60000</v>
      </c>
      <c r="H1023" t="s">
        <v>1180</v>
      </c>
      <c r="I1023" t="s">
        <v>356</v>
      </c>
      <c r="J1023" t="s">
        <v>515</v>
      </c>
      <c r="K1023" t="str">
        <f>VLOOKUP(tblSalaries[[#This Row],[Where do you work]],tblCountries[[Actual]:[Mapping]],2,FALSE)</f>
        <v>Finland</v>
      </c>
      <c r="L1023" t="s">
        <v>13</v>
      </c>
      <c r="M1023">
        <v>5</v>
      </c>
      <c r="O1023" s="10" t="str">
        <f>IF(ISERROR(FIND("1",tblSalaries[[#This Row],[How many hours of a day you work on Excel]])),"",1)</f>
        <v/>
      </c>
      <c r="P1023" s="11" t="str">
        <f>IF(ISERROR(FIND("2",tblSalaries[[#This Row],[How many hours of a day you work on Excel]])),"",2)</f>
        <v/>
      </c>
      <c r="Q1023" s="10" t="str">
        <f>IF(ISERROR(FIND("3",tblSalaries[[#This Row],[How many hours of a day you work on Excel]])),"",3)</f>
        <v/>
      </c>
      <c r="R1023" s="10" t="str">
        <f>IF(ISERROR(FIND("4",tblSalaries[[#This Row],[How many hours of a day you work on Excel]])),"",4)</f>
        <v/>
      </c>
      <c r="S1023" s="10" t="str">
        <f>IF(ISERROR(FIND("5",tblSalaries[[#This Row],[How many hours of a day you work on Excel]])),"",5)</f>
        <v/>
      </c>
      <c r="T1023" s="10" t="str">
        <f>IF(ISERROR(FIND("6",tblSalaries[[#This Row],[How many hours of a day you work on Excel]])),"",6)</f>
        <v/>
      </c>
      <c r="U1023" s="11" t="str">
        <f>IF(ISERROR(FIND("7",tblSalaries[[#This Row],[How many hours of a day you work on Excel]])),"",7)</f>
        <v/>
      </c>
      <c r="V1023" s="11">
        <f>IF(ISERROR(FIND("8",tblSalaries[[#This Row],[How many hours of a day you work on Excel]])),"",8)</f>
        <v>8</v>
      </c>
      <c r="W1023" s="11">
        <f>IF(MAX(tblSalaries[[#This Row],[1 hour]:[8 hours]])=0,#N/A,MAX(tblSalaries[[#This Row],[1 hour]:[8 hours]]))</f>
        <v>8</v>
      </c>
      <c r="X1023" s="11">
        <f>IF(ISERROR(tblSalaries[[#This Row],[max h]]),1,tblSalaries[[#This Row],[Salary in USD]]/tblSalaries[[#This Row],[max h]]/260)</f>
        <v>28.846153846153847</v>
      </c>
      <c r="Y1023" s="11" t="str">
        <f>IF(tblSalaries[[#This Row],[Years of Experience]]="",0,"0")</f>
        <v>0</v>
      </c>
      <c r="Z1023"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1023" s="11">
        <f>IF(tblSalaries[[#This Row],[Salary in USD]]&lt;1000,1,0)</f>
        <v>0</v>
      </c>
      <c r="AB1023" s="11">
        <f>IF(AND(tblSalaries[[#This Row],[Salary in USD]]&gt;1000,tblSalaries[[#This Row],[Salary in USD]]&lt;2000),1,0)</f>
        <v>0</v>
      </c>
    </row>
    <row r="1024" spans="2:28" ht="15" customHeight="1">
      <c r="B1024" t="s">
        <v>3027</v>
      </c>
      <c r="C1024" s="1">
        <v>41057.570520833331</v>
      </c>
      <c r="D1024" s="4">
        <v>476000</v>
      </c>
      <c r="E1024">
        <v>476000</v>
      </c>
      <c r="F1024" t="s">
        <v>40</v>
      </c>
      <c r="G1024">
        <f>tblSalaries[[#This Row],[clean Salary (in local currency)]]*VLOOKUP(tblSalaries[[#This Row],[Currency]],tblXrate[],2,FALSE)</f>
        <v>8476.5683432226633</v>
      </c>
      <c r="H1024" t="s">
        <v>1181</v>
      </c>
      <c r="I1024" t="s">
        <v>3999</v>
      </c>
      <c r="J1024" t="s">
        <v>8</v>
      </c>
      <c r="K1024" t="str">
        <f>VLOOKUP(tblSalaries[[#This Row],[Where do you work]],tblCountries[[Actual]:[Mapping]],2,FALSE)</f>
        <v>India</v>
      </c>
      <c r="L1024" t="s">
        <v>9</v>
      </c>
      <c r="M1024">
        <v>8</v>
      </c>
      <c r="O1024" s="10" t="str">
        <f>IF(ISERROR(FIND("1",tblSalaries[[#This Row],[How many hours of a day you work on Excel]])),"",1)</f>
        <v/>
      </c>
      <c r="P1024" s="11" t="str">
        <f>IF(ISERROR(FIND("2",tblSalaries[[#This Row],[How many hours of a day you work on Excel]])),"",2)</f>
        <v/>
      </c>
      <c r="Q1024" s="10" t="str">
        <f>IF(ISERROR(FIND("3",tblSalaries[[#This Row],[How many hours of a day you work on Excel]])),"",3)</f>
        <v/>
      </c>
      <c r="R1024" s="10">
        <f>IF(ISERROR(FIND("4",tblSalaries[[#This Row],[How many hours of a day you work on Excel]])),"",4)</f>
        <v>4</v>
      </c>
      <c r="S1024" s="10" t="str">
        <f>IF(ISERROR(FIND("5",tblSalaries[[#This Row],[How many hours of a day you work on Excel]])),"",5)</f>
        <v/>
      </c>
      <c r="T1024" s="10">
        <f>IF(ISERROR(FIND("6",tblSalaries[[#This Row],[How many hours of a day you work on Excel]])),"",6)</f>
        <v>6</v>
      </c>
      <c r="U1024" s="11" t="str">
        <f>IF(ISERROR(FIND("7",tblSalaries[[#This Row],[How many hours of a day you work on Excel]])),"",7)</f>
        <v/>
      </c>
      <c r="V1024" s="11" t="str">
        <f>IF(ISERROR(FIND("8",tblSalaries[[#This Row],[How many hours of a day you work on Excel]])),"",8)</f>
        <v/>
      </c>
      <c r="W1024" s="11">
        <f>IF(MAX(tblSalaries[[#This Row],[1 hour]:[8 hours]])=0,#N/A,MAX(tblSalaries[[#This Row],[1 hour]:[8 hours]]))</f>
        <v>6</v>
      </c>
      <c r="X1024" s="11">
        <f>IF(ISERROR(tblSalaries[[#This Row],[max h]]),1,tblSalaries[[#This Row],[Salary in USD]]/tblSalaries[[#This Row],[max h]]/260)</f>
        <v>5.4336976559119643</v>
      </c>
      <c r="Y1024" s="11" t="str">
        <f>IF(tblSalaries[[#This Row],[Years of Experience]]="",0,"0")</f>
        <v>0</v>
      </c>
      <c r="Z1024"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024" s="11">
        <f>IF(tblSalaries[[#This Row],[Salary in USD]]&lt;1000,1,0)</f>
        <v>0</v>
      </c>
      <c r="AB1024" s="11">
        <f>IF(AND(tblSalaries[[#This Row],[Salary in USD]]&gt;1000,tblSalaries[[#This Row],[Salary in USD]]&lt;2000),1,0)</f>
        <v>0</v>
      </c>
    </row>
    <row r="1025" spans="2:28" ht="15" customHeight="1">
      <c r="B1025" t="s">
        <v>3028</v>
      </c>
      <c r="C1025" s="1">
        <v>41057.570972222224</v>
      </c>
      <c r="D1025" s="4">
        <v>725</v>
      </c>
      <c r="E1025">
        <v>8700</v>
      </c>
      <c r="F1025" t="s">
        <v>6</v>
      </c>
      <c r="G1025">
        <f>tblSalaries[[#This Row],[clean Salary (in local currency)]]*VLOOKUP(tblSalaries[[#This Row],[Currency]],tblXrate[],2,FALSE)</f>
        <v>8700</v>
      </c>
      <c r="H1025" t="s">
        <v>1182</v>
      </c>
      <c r="I1025" t="s">
        <v>488</v>
      </c>
      <c r="J1025" t="s">
        <v>8</v>
      </c>
      <c r="K1025" t="str">
        <f>VLOOKUP(tblSalaries[[#This Row],[Where do you work]],tblCountries[[Actual]:[Mapping]],2,FALSE)</f>
        <v>India</v>
      </c>
      <c r="L1025" t="s">
        <v>18</v>
      </c>
      <c r="M1025">
        <v>7</v>
      </c>
      <c r="O1025" s="10" t="str">
        <f>IF(ISERROR(FIND("1",tblSalaries[[#This Row],[How many hours of a day you work on Excel]])),"",1)</f>
        <v/>
      </c>
      <c r="P1025" s="11">
        <f>IF(ISERROR(FIND("2",tblSalaries[[#This Row],[How many hours of a day you work on Excel]])),"",2)</f>
        <v>2</v>
      </c>
      <c r="Q1025" s="10">
        <f>IF(ISERROR(FIND("3",tblSalaries[[#This Row],[How many hours of a day you work on Excel]])),"",3)</f>
        <v>3</v>
      </c>
      <c r="R1025" s="10" t="str">
        <f>IF(ISERROR(FIND("4",tblSalaries[[#This Row],[How many hours of a day you work on Excel]])),"",4)</f>
        <v/>
      </c>
      <c r="S1025" s="10" t="str">
        <f>IF(ISERROR(FIND("5",tblSalaries[[#This Row],[How many hours of a day you work on Excel]])),"",5)</f>
        <v/>
      </c>
      <c r="T1025" s="10" t="str">
        <f>IF(ISERROR(FIND("6",tblSalaries[[#This Row],[How many hours of a day you work on Excel]])),"",6)</f>
        <v/>
      </c>
      <c r="U1025" s="11" t="str">
        <f>IF(ISERROR(FIND("7",tblSalaries[[#This Row],[How many hours of a day you work on Excel]])),"",7)</f>
        <v/>
      </c>
      <c r="V1025" s="11" t="str">
        <f>IF(ISERROR(FIND("8",tblSalaries[[#This Row],[How many hours of a day you work on Excel]])),"",8)</f>
        <v/>
      </c>
      <c r="W1025" s="11">
        <f>IF(MAX(tblSalaries[[#This Row],[1 hour]:[8 hours]])=0,#N/A,MAX(tblSalaries[[#This Row],[1 hour]:[8 hours]]))</f>
        <v>3</v>
      </c>
      <c r="X1025" s="11">
        <f>IF(ISERROR(tblSalaries[[#This Row],[max h]]),1,tblSalaries[[#This Row],[Salary in USD]]/tblSalaries[[#This Row],[max h]]/260)</f>
        <v>11.153846153846153</v>
      </c>
      <c r="Y1025" s="11" t="str">
        <f>IF(tblSalaries[[#This Row],[Years of Experience]]="",0,"0")</f>
        <v>0</v>
      </c>
      <c r="Z1025"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025" s="11">
        <f>IF(tblSalaries[[#This Row],[Salary in USD]]&lt;1000,1,0)</f>
        <v>0</v>
      </c>
      <c r="AB1025" s="11">
        <f>IF(AND(tblSalaries[[#This Row],[Salary in USD]]&gt;1000,tblSalaries[[#This Row],[Salary in USD]]&lt;2000),1,0)</f>
        <v>0</v>
      </c>
    </row>
    <row r="1026" spans="2:28" ht="15" customHeight="1">
      <c r="B1026" t="s">
        <v>3029</v>
      </c>
      <c r="C1026" s="1">
        <v>41057.571238425924</v>
      </c>
      <c r="D1026" s="4" t="s">
        <v>1183</v>
      </c>
      <c r="E1026">
        <v>200000</v>
      </c>
      <c r="F1026" t="s">
        <v>40</v>
      </c>
      <c r="G1026">
        <f>tblSalaries[[#This Row],[clean Salary (in local currency)]]*VLOOKUP(tblSalaries[[#This Row],[Currency]],tblXrate[],2,FALSE)</f>
        <v>3561.5833374885137</v>
      </c>
      <c r="H1026" t="s">
        <v>1184</v>
      </c>
      <c r="I1026" t="s">
        <v>52</v>
      </c>
      <c r="J1026" t="s">
        <v>8</v>
      </c>
      <c r="K1026" t="str">
        <f>VLOOKUP(tblSalaries[[#This Row],[Where do you work]],tblCountries[[Actual]:[Mapping]],2,FALSE)</f>
        <v>India</v>
      </c>
      <c r="L1026" t="s">
        <v>13</v>
      </c>
      <c r="M1026">
        <v>8</v>
      </c>
      <c r="O1026" s="10" t="str">
        <f>IF(ISERROR(FIND("1",tblSalaries[[#This Row],[How many hours of a day you work on Excel]])),"",1)</f>
        <v/>
      </c>
      <c r="P1026" s="11" t="str">
        <f>IF(ISERROR(FIND("2",tblSalaries[[#This Row],[How many hours of a day you work on Excel]])),"",2)</f>
        <v/>
      </c>
      <c r="Q1026" s="10" t="str">
        <f>IF(ISERROR(FIND("3",tblSalaries[[#This Row],[How many hours of a day you work on Excel]])),"",3)</f>
        <v/>
      </c>
      <c r="R1026" s="10" t="str">
        <f>IF(ISERROR(FIND("4",tblSalaries[[#This Row],[How many hours of a day you work on Excel]])),"",4)</f>
        <v/>
      </c>
      <c r="S1026" s="10" t="str">
        <f>IF(ISERROR(FIND("5",tblSalaries[[#This Row],[How many hours of a day you work on Excel]])),"",5)</f>
        <v/>
      </c>
      <c r="T1026" s="10" t="str">
        <f>IF(ISERROR(FIND("6",tblSalaries[[#This Row],[How many hours of a day you work on Excel]])),"",6)</f>
        <v/>
      </c>
      <c r="U1026" s="11" t="str">
        <f>IF(ISERROR(FIND("7",tblSalaries[[#This Row],[How many hours of a day you work on Excel]])),"",7)</f>
        <v/>
      </c>
      <c r="V1026" s="11">
        <f>IF(ISERROR(FIND("8",tblSalaries[[#This Row],[How many hours of a day you work on Excel]])),"",8)</f>
        <v>8</v>
      </c>
      <c r="W1026" s="11">
        <f>IF(MAX(tblSalaries[[#This Row],[1 hour]:[8 hours]])=0,#N/A,MAX(tblSalaries[[#This Row],[1 hour]:[8 hours]]))</f>
        <v>8</v>
      </c>
      <c r="X1026" s="11">
        <f>IF(ISERROR(tblSalaries[[#This Row],[max h]]),1,tblSalaries[[#This Row],[Salary in USD]]/tblSalaries[[#This Row],[max h]]/260)</f>
        <v>1.7122996814848623</v>
      </c>
      <c r="Y1026" s="11" t="str">
        <f>IF(tblSalaries[[#This Row],[Years of Experience]]="",0,"0")</f>
        <v>0</v>
      </c>
      <c r="Z1026"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026" s="11">
        <f>IF(tblSalaries[[#This Row],[Salary in USD]]&lt;1000,1,0)</f>
        <v>0</v>
      </c>
      <c r="AB1026" s="11">
        <f>IF(AND(tblSalaries[[#This Row],[Salary in USD]]&gt;1000,tblSalaries[[#This Row],[Salary in USD]]&lt;2000),1,0)</f>
        <v>0</v>
      </c>
    </row>
    <row r="1027" spans="2:28" ht="15" customHeight="1">
      <c r="B1027" t="s">
        <v>3030</v>
      </c>
      <c r="C1027" s="1">
        <v>41057.571539351855</v>
      </c>
      <c r="D1027" s="4">
        <v>1.8</v>
      </c>
      <c r="E1027">
        <v>180000</v>
      </c>
      <c r="F1027" t="s">
        <v>40</v>
      </c>
      <c r="G1027">
        <f>tblSalaries[[#This Row],[clean Salary (in local currency)]]*VLOOKUP(tblSalaries[[#This Row],[Currency]],tblXrate[],2,FALSE)</f>
        <v>3205.4250037396623</v>
      </c>
      <c r="H1027" t="s">
        <v>429</v>
      </c>
      <c r="I1027" t="s">
        <v>3999</v>
      </c>
      <c r="J1027" t="s">
        <v>8</v>
      </c>
      <c r="K1027" t="str">
        <f>VLOOKUP(tblSalaries[[#This Row],[Where do you work]],tblCountries[[Actual]:[Mapping]],2,FALSE)</f>
        <v>India</v>
      </c>
      <c r="L1027" t="s">
        <v>13</v>
      </c>
      <c r="M1027">
        <v>4</v>
      </c>
      <c r="O1027" s="10" t="str">
        <f>IF(ISERROR(FIND("1",tblSalaries[[#This Row],[How many hours of a day you work on Excel]])),"",1)</f>
        <v/>
      </c>
      <c r="P1027" s="11" t="str">
        <f>IF(ISERROR(FIND("2",tblSalaries[[#This Row],[How many hours of a day you work on Excel]])),"",2)</f>
        <v/>
      </c>
      <c r="Q1027" s="10" t="str">
        <f>IF(ISERROR(FIND("3",tblSalaries[[#This Row],[How many hours of a day you work on Excel]])),"",3)</f>
        <v/>
      </c>
      <c r="R1027" s="10" t="str">
        <f>IF(ISERROR(FIND("4",tblSalaries[[#This Row],[How many hours of a day you work on Excel]])),"",4)</f>
        <v/>
      </c>
      <c r="S1027" s="10" t="str">
        <f>IF(ISERROR(FIND("5",tblSalaries[[#This Row],[How many hours of a day you work on Excel]])),"",5)</f>
        <v/>
      </c>
      <c r="T1027" s="10" t="str">
        <f>IF(ISERROR(FIND("6",tblSalaries[[#This Row],[How many hours of a day you work on Excel]])),"",6)</f>
        <v/>
      </c>
      <c r="U1027" s="11" t="str">
        <f>IF(ISERROR(FIND("7",tblSalaries[[#This Row],[How many hours of a day you work on Excel]])),"",7)</f>
        <v/>
      </c>
      <c r="V1027" s="11">
        <f>IF(ISERROR(FIND("8",tblSalaries[[#This Row],[How many hours of a day you work on Excel]])),"",8)</f>
        <v>8</v>
      </c>
      <c r="W1027" s="11">
        <f>IF(MAX(tblSalaries[[#This Row],[1 hour]:[8 hours]])=0,#N/A,MAX(tblSalaries[[#This Row],[1 hour]:[8 hours]]))</f>
        <v>8</v>
      </c>
      <c r="X1027" s="11">
        <f>IF(ISERROR(tblSalaries[[#This Row],[max h]]),1,tblSalaries[[#This Row],[Salary in USD]]/tblSalaries[[#This Row],[max h]]/260)</f>
        <v>1.5410697133363762</v>
      </c>
      <c r="Y1027" s="11" t="str">
        <f>IF(tblSalaries[[#This Row],[Years of Experience]]="",0,"0")</f>
        <v>0</v>
      </c>
      <c r="Z1027"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1027" s="11">
        <f>IF(tblSalaries[[#This Row],[Salary in USD]]&lt;1000,1,0)</f>
        <v>0</v>
      </c>
      <c r="AB1027" s="11">
        <f>IF(AND(tblSalaries[[#This Row],[Salary in USD]]&gt;1000,tblSalaries[[#This Row],[Salary in USD]]&lt;2000),1,0)</f>
        <v>0</v>
      </c>
    </row>
    <row r="1028" spans="2:28" ht="15" customHeight="1">
      <c r="B1028" t="s">
        <v>3031</v>
      </c>
      <c r="C1028" s="1">
        <v>41057.573807870373</v>
      </c>
      <c r="D1028" s="4">
        <v>252000</v>
      </c>
      <c r="E1028">
        <v>252000</v>
      </c>
      <c r="F1028" t="s">
        <v>40</v>
      </c>
      <c r="G1028">
        <f>tblSalaries[[#This Row],[clean Salary (in local currency)]]*VLOOKUP(tblSalaries[[#This Row],[Currency]],tblXrate[],2,FALSE)</f>
        <v>4487.5950052355274</v>
      </c>
      <c r="H1028" t="s">
        <v>1185</v>
      </c>
      <c r="I1028" t="s">
        <v>310</v>
      </c>
      <c r="J1028" t="s">
        <v>8</v>
      </c>
      <c r="K1028" t="str">
        <f>VLOOKUP(tblSalaries[[#This Row],[Where do you work]],tblCountries[[Actual]:[Mapping]],2,FALSE)</f>
        <v>India</v>
      </c>
      <c r="L1028" t="s">
        <v>25</v>
      </c>
      <c r="M1028">
        <v>5</v>
      </c>
      <c r="O1028" s="10">
        <f>IF(ISERROR(FIND("1",tblSalaries[[#This Row],[How many hours of a day you work on Excel]])),"",1)</f>
        <v>1</v>
      </c>
      <c r="P1028" s="11">
        <f>IF(ISERROR(FIND("2",tblSalaries[[#This Row],[How many hours of a day you work on Excel]])),"",2)</f>
        <v>2</v>
      </c>
      <c r="Q1028" s="10" t="str">
        <f>IF(ISERROR(FIND("3",tblSalaries[[#This Row],[How many hours of a day you work on Excel]])),"",3)</f>
        <v/>
      </c>
      <c r="R1028" s="10" t="str">
        <f>IF(ISERROR(FIND("4",tblSalaries[[#This Row],[How many hours of a day you work on Excel]])),"",4)</f>
        <v/>
      </c>
      <c r="S1028" s="10" t="str">
        <f>IF(ISERROR(FIND("5",tblSalaries[[#This Row],[How many hours of a day you work on Excel]])),"",5)</f>
        <v/>
      </c>
      <c r="T1028" s="10" t="str">
        <f>IF(ISERROR(FIND("6",tblSalaries[[#This Row],[How many hours of a day you work on Excel]])),"",6)</f>
        <v/>
      </c>
      <c r="U1028" s="11" t="str">
        <f>IF(ISERROR(FIND("7",tblSalaries[[#This Row],[How many hours of a day you work on Excel]])),"",7)</f>
        <v/>
      </c>
      <c r="V1028" s="11" t="str">
        <f>IF(ISERROR(FIND("8",tblSalaries[[#This Row],[How many hours of a day you work on Excel]])),"",8)</f>
        <v/>
      </c>
      <c r="W1028" s="11">
        <f>IF(MAX(tblSalaries[[#This Row],[1 hour]:[8 hours]])=0,#N/A,MAX(tblSalaries[[#This Row],[1 hour]:[8 hours]]))</f>
        <v>2</v>
      </c>
      <c r="X1028" s="11">
        <f>IF(ISERROR(tblSalaries[[#This Row],[max h]]),1,tblSalaries[[#This Row],[Salary in USD]]/tblSalaries[[#This Row],[max h]]/260)</f>
        <v>8.6299903946837073</v>
      </c>
      <c r="Y1028" s="11" t="str">
        <f>IF(tblSalaries[[#This Row],[Years of Experience]]="",0,"0")</f>
        <v>0</v>
      </c>
      <c r="Z1028"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1028" s="11">
        <f>IF(tblSalaries[[#This Row],[Salary in USD]]&lt;1000,1,0)</f>
        <v>0</v>
      </c>
      <c r="AB1028" s="11">
        <f>IF(AND(tblSalaries[[#This Row],[Salary in USD]]&gt;1000,tblSalaries[[#This Row],[Salary in USD]]&lt;2000),1,0)</f>
        <v>0</v>
      </c>
    </row>
    <row r="1029" spans="2:28" ht="15" customHeight="1">
      <c r="B1029" t="s">
        <v>3032</v>
      </c>
      <c r="C1029" s="1">
        <v>41057.579826388886</v>
      </c>
      <c r="D1029" s="4" t="s">
        <v>1186</v>
      </c>
      <c r="E1029">
        <v>700000</v>
      </c>
      <c r="F1029" t="s">
        <v>40</v>
      </c>
      <c r="G1029">
        <f>tblSalaries[[#This Row],[clean Salary (in local currency)]]*VLOOKUP(tblSalaries[[#This Row],[Currency]],tblXrate[],2,FALSE)</f>
        <v>12465.541681209797</v>
      </c>
      <c r="H1029" t="s">
        <v>503</v>
      </c>
      <c r="I1029" t="s">
        <v>20</v>
      </c>
      <c r="J1029" t="s">
        <v>8</v>
      </c>
      <c r="K1029" t="str">
        <f>VLOOKUP(tblSalaries[[#This Row],[Where do you work]],tblCountries[[Actual]:[Mapping]],2,FALSE)</f>
        <v>India</v>
      </c>
      <c r="L1029" t="s">
        <v>9</v>
      </c>
      <c r="M1029">
        <v>5</v>
      </c>
      <c r="O1029" s="10" t="str">
        <f>IF(ISERROR(FIND("1",tblSalaries[[#This Row],[How many hours of a day you work on Excel]])),"",1)</f>
        <v/>
      </c>
      <c r="P1029" s="11" t="str">
        <f>IF(ISERROR(FIND("2",tblSalaries[[#This Row],[How many hours of a day you work on Excel]])),"",2)</f>
        <v/>
      </c>
      <c r="Q1029" s="10" t="str">
        <f>IF(ISERROR(FIND("3",tblSalaries[[#This Row],[How many hours of a day you work on Excel]])),"",3)</f>
        <v/>
      </c>
      <c r="R1029" s="10">
        <f>IF(ISERROR(FIND("4",tblSalaries[[#This Row],[How many hours of a day you work on Excel]])),"",4)</f>
        <v>4</v>
      </c>
      <c r="S1029" s="10" t="str">
        <f>IF(ISERROR(FIND("5",tblSalaries[[#This Row],[How many hours of a day you work on Excel]])),"",5)</f>
        <v/>
      </c>
      <c r="T1029" s="10">
        <f>IF(ISERROR(FIND("6",tblSalaries[[#This Row],[How many hours of a day you work on Excel]])),"",6)</f>
        <v>6</v>
      </c>
      <c r="U1029" s="11" t="str">
        <f>IF(ISERROR(FIND("7",tblSalaries[[#This Row],[How many hours of a day you work on Excel]])),"",7)</f>
        <v/>
      </c>
      <c r="V1029" s="11" t="str">
        <f>IF(ISERROR(FIND("8",tblSalaries[[#This Row],[How many hours of a day you work on Excel]])),"",8)</f>
        <v/>
      </c>
      <c r="W1029" s="11">
        <f>IF(MAX(tblSalaries[[#This Row],[1 hour]:[8 hours]])=0,#N/A,MAX(tblSalaries[[#This Row],[1 hour]:[8 hours]]))</f>
        <v>6</v>
      </c>
      <c r="X1029" s="11">
        <f>IF(ISERROR(tblSalaries[[#This Row],[max h]]),1,tblSalaries[[#This Row],[Salary in USD]]/tblSalaries[[#This Row],[max h]]/260)</f>
        <v>7.990731846929358</v>
      </c>
      <c r="Y1029" s="11" t="str">
        <f>IF(tblSalaries[[#This Row],[Years of Experience]]="",0,"0")</f>
        <v>0</v>
      </c>
      <c r="Z1029"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1029" s="11">
        <f>IF(tblSalaries[[#This Row],[Salary in USD]]&lt;1000,1,0)</f>
        <v>0</v>
      </c>
      <c r="AB1029" s="11">
        <f>IF(AND(tblSalaries[[#This Row],[Salary in USD]]&gt;1000,tblSalaries[[#This Row],[Salary in USD]]&lt;2000),1,0)</f>
        <v>0</v>
      </c>
    </row>
    <row r="1030" spans="2:28" ht="15" customHeight="1">
      <c r="B1030" t="s">
        <v>3033</v>
      </c>
      <c r="C1030" s="1">
        <v>41057.583981481483</v>
      </c>
      <c r="D1030" s="4">
        <v>194</v>
      </c>
      <c r="E1030">
        <v>2400</v>
      </c>
      <c r="F1030" t="s">
        <v>6</v>
      </c>
      <c r="G1030">
        <f>tblSalaries[[#This Row],[clean Salary (in local currency)]]*VLOOKUP(tblSalaries[[#This Row],[Currency]],tblXrate[],2,FALSE)</f>
        <v>2400</v>
      </c>
      <c r="H1030" t="s">
        <v>757</v>
      </c>
      <c r="I1030" t="s">
        <v>310</v>
      </c>
      <c r="J1030" t="s">
        <v>17</v>
      </c>
      <c r="K1030" t="str">
        <f>VLOOKUP(tblSalaries[[#This Row],[Where do you work]],tblCountries[[Actual]:[Mapping]],2,FALSE)</f>
        <v>Pakistan</v>
      </c>
      <c r="L1030" t="s">
        <v>18</v>
      </c>
      <c r="M1030">
        <v>15</v>
      </c>
      <c r="O1030" s="10" t="str">
        <f>IF(ISERROR(FIND("1",tblSalaries[[#This Row],[How many hours of a day you work on Excel]])),"",1)</f>
        <v/>
      </c>
      <c r="P1030" s="11">
        <f>IF(ISERROR(FIND("2",tblSalaries[[#This Row],[How many hours of a day you work on Excel]])),"",2)</f>
        <v>2</v>
      </c>
      <c r="Q1030" s="10">
        <f>IF(ISERROR(FIND("3",tblSalaries[[#This Row],[How many hours of a day you work on Excel]])),"",3)</f>
        <v>3</v>
      </c>
      <c r="R1030" s="10" t="str">
        <f>IF(ISERROR(FIND("4",tblSalaries[[#This Row],[How many hours of a day you work on Excel]])),"",4)</f>
        <v/>
      </c>
      <c r="S1030" s="10" t="str">
        <f>IF(ISERROR(FIND("5",tblSalaries[[#This Row],[How many hours of a day you work on Excel]])),"",5)</f>
        <v/>
      </c>
      <c r="T1030" s="10" t="str">
        <f>IF(ISERROR(FIND("6",tblSalaries[[#This Row],[How many hours of a day you work on Excel]])),"",6)</f>
        <v/>
      </c>
      <c r="U1030" s="11" t="str">
        <f>IF(ISERROR(FIND("7",tblSalaries[[#This Row],[How many hours of a day you work on Excel]])),"",7)</f>
        <v/>
      </c>
      <c r="V1030" s="11" t="str">
        <f>IF(ISERROR(FIND("8",tblSalaries[[#This Row],[How many hours of a day you work on Excel]])),"",8)</f>
        <v/>
      </c>
      <c r="W1030" s="11">
        <f>IF(MAX(tblSalaries[[#This Row],[1 hour]:[8 hours]])=0,#N/A,MAX(tblSalaries[[#This Row],[1 hour]:[8 hours]]))</f>
        <v>3</v>
      </c>
      <c r="X1030" s="11">
        <f>IF(ISERROR(tblSalaries[[#This Row],[max h]]),1,tblSalaries[[#This Row],[Salary in USD]]/tblSalaries[[#This Row],[max h]]/260)</f>
        <v>3.0769230769230771</v>
      </c>
      <c r="Y1030" s="11" t="str">
        <f>IF(tblSalaries[[#This Row],[Years of Experience]]="",0,"0")</f>
        <v>0</v>
      </c>
      <c r="Z1030"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030" s="11">
        <f>IF(tblSalaries[[#This Row],[Salary in USD]]&lt;1000,1,0)</f>
        <v>0</v>
      </c>
      <c r="AB1030" s="11">
        <f>IF(AND(tblSalaries[[#This Row],[Salary in USD]]&gt;1000,tblSalaries[[#This Row],[Salary in USD]]&lt;2000),1,0)</f>
        <v>0</v>
      </c>
    </row>
    <row r="1031" spans="2:28" ht="15" customHeight="1">
      <c r="B1031" t="s">
        <v>3034</v>
      </c>
      <c r="C1031" s="1">
        <v>41057.591365740744</v>
      </c>
      <c r="D1031" s="4" t="s">
        <v>1187</v>
      </c>
      <c r="E1031">
        <v>55000</v>
      </c>
      <c r="F1031" t="s">
        <v>6</v>
      </c>
      <c r="G1031">
        <f>tblSalaries[[#This Row],[clean Salary (in local currency)]]*VLOOKUP(tblSalaries[[#This Row],[Currency]],tblXrate[],2,FALSE)</f>
        <v>55000</v>
      </c>
      <c r="H1031" t="s">
        <v>467</v>
      </c>
      <c r="I1031" t="s">
        <v>3999</v>
      </c>
      <c r="J1031" t="s">
        <v>416</v>
      </c>
      <c r="K1031" t="str">
        <f>VLOOKUP(tblSalaries[[#This Row],[Where do you work]],tblCountries[[Actual]:[Mapping]],2,FALSE)</f>
        <v>Israel</v>
      </c>
      <c r="L1031" t="s">
        <v>9</v>
      </c>
      <c r="M1031">
        <v>6</v>
      </c>
      <c r="O1031" s="10" t="str">
        <f>IF(ISERROR(FIND("1",tblSalaries[[#This Row],[How many hours of a day you work on Excel]])),"",1)</f>
        <v/>
      </c>
      <c r="P1031" s="11" t="str">
        <f>IF(ISERROR(FIND("2",tblSalaries[[#This Row],[How many hours of a day you work on Excel]])),"",2)</f>
        <v/>
      </c>
      <c r="Q1031" s="10" t="str">
        <f>IF(ISERROR(FIND("3",tblSalaries[[#This Row],[How many hours of a day you work on Excel]])),"",3)</f>
        <v/>
      </c>
      <c r="R1031" s="10">
        <f>IF(ISERROR(FIND("4",tblSalaries[[#This Row],[How many hours of a day you work on Excel]])),"",4)</f>
        <v>4</v>
      </c>
      <c r="S1031" s="10" t="str">
        <f>IF(ISERROR(FIND("5",tblSalaries[[#This Row],[How many hours of a day you work on Excel]])),"",5)</f>
        <v/>
      </c>
      <c r="T1031" s="10">
        <f>IF(ISERROR(FIND("6",tblSalaries[[#This Row],[How many hours of a day you work on Excel]])),"",6)</f>
        <v>6</v>
      </c>
      <c r="U1031" s="11" t="str">
        <f>IF(ISERROR(FIND("7",tblSalaries[[#This Row],[How many hours of a day you work on Excel]])),"",7)</f>
        <v/>
      </c>
      <c r="V1031" s="11" t="str">
        <f>IF(ISERROR(FIND("8",tblSalaries[[#This Row],[How many hours of a day you work on Excel]])),"",8)</f>
        <v/>
      </c>
      <c r="W1031" s="11">
        <f>IF(MAX(tblSalaries[[#This Row],[1 hour]:[8 hours]])=0,#N/A,MAX(tblSalaries[[#This Row],[1 hour]:[8 hours]]))</f>
        <v>6</v>
      </c>
      <c r="X1031" s="11">
        <f>IF(ISERROR(tblSalaries[[#This Row],[max h]]),1,tblSalaries[[#This Row],[Salary in USD]]/tblSalaries[[#This Row],[max h]]/260)</f>
        <v>35.256410256410255</v>
      </c>
      <c r="Y1031" s="11" t="str">
        <f>IF(tblSalaries[[#This Row],[Years of Experience]]="",0,"0")</f>
        <v>0</v>
      </c>
      <c r="Z1031"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031" s="11">
        <f>IF(tblSalaries[[#This Row],[Salary in USD]]&lt;1000,1,0)</f>
        <v>0</v>
      </c>
      <c r="AB1031" s="11">
        <f>IF(AND(tblSalaries[[#This Row],[Salary in USD]]&gt;1000,tblSalaries[[#This Row],[Salary in USD]]&lt;2000),1,0)</f>
        <v>0</v>
      </c>
    </row>
    <row r="1032" spans="2:28" ht="15" customHeight="1">
      <c r="B1032" t="s">
        <v>3035</v>
      </c>
      <c r="C1032" s="1">
        <v>41057.59207175926</v>
      </c>
      <c r="D1032" s="4" t="s">
        <v>948</v>
      </c>
      <c r="E1032">
        <v>12000</v>
      </c>
      <c r="F1032" t="s">
        <v>6</v>
      </c>
      <c r="G1032">
        <f>tblSalaries[[#This Row],[clean Salary (in local currency)]]*VLOOKUP(tblSalaries[[#This Row],[Currency]],tblXrate[],2,FALSE)</f>
        <v>12000</v>
      </c>
      <c r="H1032" t="s">
        <v>1188</v>
      </c>
      <c r="I1032" t="s">
        <v>488</v>
      </c>
      <c r="J1032" t="s">
        <v>1078</v>
      </c>
      <c r="K1032" t="str">
        <f>VLOOKUP(tblSalaries[[#This Row],[Where do you work]],tblCountries[[Actual]:[Mapping]],2,FALSE)</f>
        <v>iran</v>
      </c>
      <c r="L1032" t="s">
        <v>9</v>
      </c>
      <c r="M1032">
        <v>3</v>
      </c>
      <c r="O1032" s="10" t="str">
        <f>IF(ISERROR(FIND("1",tblSalaries[[#This Row],[How many hours of a day you work on Excel]])),"",1)</f>
        <v/>
      </c>
      <c r="P1032" s="11" t="str">
        <f>IF(ISERROR(FIND("2",tblSalaries[[#This Row],[How many hours of a day you work on Excel]])),"",2)</f>
        <v/>
      </c>
      <c r="Q1032" s="10" t="str">
        <f>IF(ISERROR(FIND("3",tblSalaries[[#This Row],[How many hours of a day you work on Excel]])),"",3)</f>
        <v/>
      </c>
      <c r="R1032" s="10">
        <f>IF(ISERROR(FIND("4",tblSalaries[[#This Row],[How many hours of a day you work on Excel]])),"",4)</f>
        <v>4</v>
      </c>
      <c r="S1032" s="10" t="str">
        <f>IF(ISERROR(FIND("5",tblSalaries[[#This Row],[How many hours of a day you work on Excel]])),"",5)</f>
        <v/>
      </c>
      <c r="T1032" s="10">
        <f>IF(ISERROR(FIND("6",tblSalaries[[#This Row],[How many hours of a day you work on Excel]])),"",6)</f>
        <v>6</v>
      </c>
      <c r="U1032" s="11" t="str">
        <f>IF(ISERROR(FIND("7",tblSalaries[[#This Row],[How many hours of a day you work on Excel]])),"",7)</f>
        <v/>
      </c>
      <c r="V1032" s="11" t="str">
        <f>IF(ISERROR(FIND("8",tblSalaries[[#This Row],[How many hours of a day you work on Excel]])),"",8)</f>
        <v/>
      </c>
      <c r="W1032" s="11">
        <f>IF(MAX(tblSalaries[[#This Row],[1 hour]:[8 hours]])=0,#N/A,MAX(tblSalaries[[#This Row],[1 hour]:[8 hours]]))</f>
        <v>6</v>
      </c>
      <c r="X1032" s="11">
        <f>IF(ISERROR(tblSalaries[[#This Row],[max h]]),1,tblSalaries[[#This Row],[Salary in USD]]/tblSalaries[[#This Row],[max h]]/260)</f>
        <v>7.6923076923076925</v>
      </c>
      <c r="Y1032" s="11" t="str">
        <f>IF(tblSalaries[[#This Row],[Years of Experience]]="",0,"0")</f>
        <v>0</v>
      </c>
      <c r="Z1032"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1..3</v>
      </c>
      <c r="AA1032" s="11">
        <f>IF(tblSalaries[[#This Row],[Salary in USD]]&lt;1000,1,0)</f>
        <v>0</v>
      </c>
      <c r="AB1032" s="11">
        <f>IF(AND(tblSalaries[[#This Row],[Salary in USD]]&gt;1000,tblSalaries[[#This Row],[Salary in USD]]&lt;2000),1,0)</f>
        <v>0</v>
      </c>
    </row>
    <row r="1033" spans="2:28" ht="15" customHeight="1">
      <c r="B1033" t="s">
        <v>3036</v>
      </c>
      <c r="C1033" s="1">
        <v>41057.592245370368</v>
      </c>
      <c r="D1033" s="4">
        <v>43500</v>
      </c>
      <c r="E1033">
        <v>43500</v>
      </c>
      <c r="F1033" t="s">
        <v>22</v>
      </c>
      <c r="G1033">
        <f>tblSalaries[[#This Row],[clean Salary (in local currency)]]*VLOOKUP(tblSalaries[[#This Row],[Currency]],tblXrate[],2,FALSE)</f>
        <v>55262.375596134938</v>
      </c>
      <c r="H1033" t="s">
        <v>1189</v>
      </c>
      <c r="I1033" t="s">
        <v>52</v>
      </c>
      <c r="J1033" t="s">
        <v>1190</v>
      </c>
      <c r="K1033" t="str">
        <f>VLOOKUP(tblSalaries[[#This Row],[Where do you work]],tblCountries[[Actual]:[Mapping]],2,FALSE)</f>
        <v>Spain</v>
      </c>
      <c r="L1033" t="s">
        <v>18</v>
      </c>
      <c r="M1033">
        <v>10</v>
      </c>
      <c r="O1033" s="10" t="str">
        <f>IF(ISERROR(FIND("1",tblSalaries[[#This Row],[How many hours of a day you work on Excel]])),"",1)</f>
        <v/>
      </c>
      <c r="P1033" s="11">
        <f>IF(ISERROR(FIND("2",tblSalaries[[#This Row],[How many hours of a day you work on Excel]])),"",2)</f>
        <v>2</v>
      </c>
      <c r="Q1033" s="10">
        <f>IF(ISERROR(FIND("3",tblSalaries[[#This Row],[How many hours of a day you work on Excel]])),"",3)</f>
        <v>3</v>
      </c>
      <c r="R1033" s="10" t="str">
        <f>IF(ISERROR(FIND("4",tblSalaries[[#This Row],[How many hours of a day you work on Excel]])),"",4)</f>
        <v/>
      </c>
      <c r="S1033" s="10" t="str">
        <f>IF(ISERROR(FIND("5",tblSalaries[[#This Row],[How many hours of a day you work on Excel]])),"",5)</f>
        <v/>
      </c>
      <c r="T1033" s="10" t="str">
        <f>IF(ISERROR(FIND("6",tblSalaries[[#This Row],[How many hours of a day you work on Excel]])),"",6)</f>
        <v/>
      </c>
      <c r="U1033" s="11" t="str">
        <f>IF(ISERROR(FIND("7",tblSalaries[[#This Row],[How many hours of a day you work on Excel]])),"",7)</f>
        <v/>
      </c>
      <c r="V1033" s="11" t="str">
        <f>IF(ISERROR(FIND("8",tblSalaries[[#This Row],[How many hours of a day you work on Excel]])),"",8)</f>
        <v/>
      </c>
      <c r="W1033" s="11">
        <f>IF(MAX(tblSalaries[[#This Row],[1 hour]:[8 hours]])=0,#N/A,MAX(tblSalaries[[#This Row],[1 hour]:[8 hours]]))</f>
        <v>3</v>
      </c>
      <c r="X1033" s="11">
        <f>IF(ISERROR(tblSalaries[[#This Row],[max h]]),1,tblSalaries[[#This Row],[Salary in USD]]/tblSalaries[[#This Row],[max h]]/260)</f>
        <v>70.849199482224279</v>
      </c>
      <c r="Y1033" s="11" t="str">
        <f>IF(tblSalaries[[#This Row],[Years of Experience]]="",0,"0")</f>
        <v>0</v>
      </c>
      <c r="Z1033"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033" s="11">
        <f>IF(tblSalaries[[#This Row],[Salary in USD]]&lt;1000,1,0)</f>
        <v>0</v>
      </c>
      <c r="AB1033" s="11">
        <f>IF(AND(tblSalaries[[#This Row],[Salary in USD]]&gt;1000,tblSalaries[[#This Row],[Salary in USD]]&lt;2000),1,0)</f>
        <v>0</v>
      </c>
    </row>
    <row r="1034" spans="2:28" ht="15" customHeight="1">
      <c r="B1034" t="s">
        <v>3037</v>
      </c>
      <c r="C1034" s="1">
        <v>41057.592268518521</v>
      </c>
      <c r="D1034" s="4" t="s">
        <v>1191</v>
      </c>
      <c r="E1034">
        <v>1200000</v>
      </c>
      <c r="F1034" t="s">
        <v>40</v>
      </c>
      <c r="G1034">
        <f>tblSalaries[[#This Row],[clean Salary (in local currency)]]*VLOOKUP(tblSalaries[[#This Row],[Currency]],tblXrate[],2,FALSE)</f>
        <v>21369.500024931083</v>
      </c>
      <c r="H1034" t="s">
        <v>939</v>
      </c>
      <c r="I1034" t="s">
        <v>52</v>
      </c>
      <c r="J1034" t="s">
        <v>8</v>
      </c>
      <c r="K1034" t="str">
        <f>VLOOKUP(tblSalaries[[#This Row],[Where do you work]],tblCountries[[Actual]:[Mapping]],2,FALSE)</f>
        <v>India</v>
      </c>
      <c r="L1034" t="s">
        <v>18</v>
      </c>
      <c r="M1034">
        <v>2</v>
      </c>
      <c r="O1034" s="10" t="str">
        <f>IF(ISERROR(FIND("1",tblSalaries[[#This Row],[How many hours of a day you work on Excel]])),"",1)</f>
        <v/>
      </c>
      <c r="P1034" s="11">
        <f>IF(ISERROR(FIND("2",tblSalaries[[#This Row],[How many hours of a day you work on Excel]])),"",2)</f>
        <v>2</v>
      </c>
      <c r="Q1034" s="10">
        <f>IF(ISERROR(FIND("3",tblSalaries[[#This Row],[How many hours of a day you work on Excel]])),"",3)</f>
        <v>3</v>
      </c>
      <c r="R1034" s="10" t="str">
        <f>IF(ISERROR(FIND("4",tblSalaries[[#This Row],[How many hours of a day you work on Excel]])),"",4)</f>
        <v/>
      </c>
      <c r="S1034" s="10" t="str">
        <f>IF(ISERROR(FIND("5",tblSalaries[[#This Row],[How many hours of a day you work on Excel]])),"",5)</f>
        <v/>
      </c>
      <c r="T1034" s="10" t="str">
        <f>IF(ISERROR(FIND("6",tblSalaries[[#This Row],[How many hours of a day you work on Excel]])),"",6)</f>
        <v/>
      </c>
      <c r="U1034" s="11" t="str">
        <f>IF(ISERROR(FIND("7",tblSalaries[[#This Row],[How many hours of a day you work on Excel]])),"",7)</f>
        <v/>
      </c>
      <c r="V1034" s="11" t="str">
        <f>IF(ISERROR(FIND("8",tblSalaries[[#This Row],[How many hours of a day you work on Excel]])),"",8)</f>
        <v/>
      </c>
      <c r="W1034" s="11">
        <f>IF(MAX(tblSalaries[[#This Row],[1 hour]:[8 hours]])=0,#N/A,MAX(tblSalaries[[#This Row],[1 hour]:[8 hours]]))</f>
        <v>3</v>
      </c>
      <c r="X1034" s="11">
        <f>IF(ISERROR(tblSalaries[[#This Row],[max h]]),1,tblSalaries[[#This Row],[Salary in USD]]/tblSalaries[[#This Row],[max h]]/260)</f>
        <v>27.396794903757797</v>
      </c>
      <c r="Y1034" s="11" t="str">
        <f>IF(tblSalaries[[#This Row],[Years of Experience]]="",0,"0")</f>
        <v>0</v>
      </c>
      <c r="Z1034"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1..3</v>
      </c>
      <c r="AA1034" s="11">
        <f>IF(tblSalaries[[#This Row],[Salary in USD]]&lt;1000,1,0)</f>
        <v>0</v>
      </c>
      <c r="AB1034" s="11">
        <f>IF(AND(tblSalaries[[#This Row],[Salary in USD]]&gt;1000,tblSalaries[[#This Row],[Salary in USD]]&lt;2000),1,0)</f>
        <v>0</v>
      </c>
    </row>
    <row r="1035" spans="2:28" ht="15" customHeight="1">
      <c r="B1035" t="s">
        <v>3038</v>
      </c>
      <c r="C1035" s="1">
        <v>41057.596296296295</v>
      </c>
      <c r="D1035" s="4">
        <v>26000</v>
      </c>
      <c r="E1035">
        <v>26000</v>
      </c>
      <c r="F1035" t="s">
        <v>69</v>
      </c>
      <c r="G1035">
        <f>tblSalaries[[#This Row],[clean Salary (in local currency)]]*VLOOKUP(tblSalaries[[#This Row],[Currency]],tblXrate[],2,FALSE)</f>
        <v>40980.635073749385</v>
      </c>
      <c r="H1035" t="s">
        <v>356</v>
      </c>
      <c r="I1035" t="s">
        <v>356</v>
      </c>
      <c r="J1035" t="s">
        <v>71</v>
      </c>
      <c r="K1035" t="str">
        <f>VLOOKUP(tblSalaries[[#This Row],[Where do you work]],tblCountries[[Actual]:[Mapping]],2,FALSE)</f>
        <v>UK</v>
      </c>
      <c r="L1035" t="s">
        <v>13</v>
      </c>
      <c r="M1035">
        <v>8</v>
      </c>
      <c r="O1035" s="10" t="str">
        <f>IF(ISERROR(FIND("1",tblSalaries[[#This Row],[How many hours of a day you work on Excel]])),"",1)</f>
        <v/>
      </c>
      <c r="P1035" s="11" t="str">
        <f>IF(ISERROR(FIND("2",tblSalaries[[#This Row],[How many hours of a day you work on Excel]])),"",2)</f>
        <v/>
      </c>
      <c r="Q1035" s="10" t="str">
        <f>IF(ISERROR(FIND("3",tblSalaries[[#This Row],[How many hours of a day you work on Excel]])),"",3)</f>
        <v/>
      </c>
      <c r="R1035" s="10" t="str">
        <f>IF(ISERROR(FIND("4",tblSalaries[[#This Row],[How many hours of a day you work on Excel]])),"",4)</f>
        <v/>
      </c>
      <c r="S1035" s="10" t="str">
        <f>IF(ISERROR(FIND("5",tblSalaries[[#This Row],[How many hours of a day you work on Excel]])),"",5)</f>
        <v/>
      </c>
      <c r="T1035" s="10" t="str">
        <f>IF(ISERROR(FIND("6",tblSalaries[[#This Row],[How many hours of a day you work on Excel]])),"",6)</f>
        <v/>
      </c>
      <c r="U1035" s="11" t="str">
        <f>IF(ISERROR(FIND("7",tblSalaries[[#This Row],[How many hours of a day you work on Excel]])),"",7)</f>
        <v/>
      </c>
      <c r="V1035" s="11">
        <f>IF(ISERROR(FIND("8",tblSalaries[[#This Row],[How many hours of a day you work on Excel]])),"",8)</f>
        <v>8</v>
      </c>
      <c r="W1035" s="11">
        <f>IF(MAX(tblSalaries[[#This Row],[1 hour]:[8 hours]])=0,#N/A,MAX(tblSalaries[[#This Row],[1 hour]:[8 hours]]))</f>
        <v>8</v>
      </c>
      <c r="X1035" s="11">
        <f>IF(ISERROR(tblSalaries[[#This Row],[max h]]),1,tblSalaries[[#This Row],[Salary in USD]]/tblSalaries[[#This Row],[max h]]/260)</f>
        <v>19.702228400841051</v>
      </c>
      <c r="Y1035" s="11" t="str">
        <f>IF(tblSalaries[[#This Row],[Years of Experience]]="",0,"0")</f>
        <v>0</v>
      </c>
      <c r="Z1035"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035" s="11">
        <f>IF(tblSalaries[[#This Row],[Salary in USD]]&lt;1000,1,0)</f>
        <v>0</v>
      </c>
      <c r="AB1035" s="11">
        <f>IF(AND(tblSalaries[[#This Row],[Salary in USD]]&gt;1000,tblSalaries[[#This Row],[Salary in USD]]&lt;2000),1,0)</f>
        <v>0</v>
      </c>
    </row>
    <row r="1036" spans="2:28" ht="15" customHeight="1">
      <c r="B1036" t="s">
        <v>3039</v>
      </c>
      <c r="C1036" s="1">
        <v>41057.598229166666</v>
      </c>
      <c r="D1036" s="4">
        <v>50000</v>
      </c>
      <c r="E1036">
        <v>50000</v>
      </c>
      <c r="F1036" t="s">
        <v>82</v>
      </c>
      <c r="G1036">
        <f>tblSalaries[[#This Row],[clean Salary (in local currency)]]*VLOOKUP(tblSalaries[[#This Row],[Currency]],tblXrate[],2,FALSE)</f>
        <v>50995.482820131787</v>
      </c>
      <c r="H1036" t="s">
        <v>1192</v>
      </c>
      <c r="I1036" t="s">
        <v>20</v>
      </c>
      <c r="J1036" t="s">
        <v>84</v>
      </c>
      <c r="K1036" t="str">
        <f>VLOOKUP(tblSalaries[[#This Row],[Where do you work]],tblCountries[[Actual]:[Mapping]],2,FALSE)</f>
        <v>Australia</v>
      </c>
      <c r="L1036" t="s">
        <v>9</v>
      </c>
      <c r="M1036">
        <v>4</v>
      </c>
      <c r="O1036" s="10" t="str">
        <f>IF(ISERROR(FIND("1",tblSalaries[[#This Row],[How many hours of a day you work on Excel]])),"",1)</f>
        <v/>
      </c>
      <c r="P1036" s="11" t="str">
        <f>IF(ISERROR(FIND("2",tblSalaries[[#This Row],[How many hours of a day you work on Excel]])),"",2)</f>
        <v/>
      </c>
      <c r="Q1036" s="10" t="str">
        <f>IF(ISERROR(FIND("3",tblSalaries[[#This Row],[How many hours of a day you work on Excel]])),"",3)</f>
        <v/>
      </c>
      <c r="R1036" s="10">
        <f>IF(ISERROR(FIND("4",tblSalaries[[#This Row],[How many hours of a day you work on Excel]])),"",4)</f>
        <v>4</v>
      </c>
      <c r="S1036" s="10" t="str">
        <f>IF(ISERROR(FIND("5",tblSalaries[[#This Row],[How many hours of a day you work on Excel]])),"",5)</f>
        <v/>
      </c>
      <c r="T1036" s="10">
        <f>IF(ISERROR(FIND("6",tblSalaries[[#This Row],[How many hours of a day you work on Excel]])),"",6)</f>
        <v>6</v>
      </c>
      <c r="U1036" s="11" t="str">
        <f>IF(ISERROR(FIND("7",tblSalaries[[#This Row],[How many hours of a day you work on Excel]])),"",7)</f>
        <v/>
      </c>
      <c r="V1036" s="11" t="str">
        <f>IF(ISERROR(FIND("8",tblSalaries[[#This Row],[How many hours of a day you work on Excel]])),"",8)</f>
        <v/>
      </c>
      <c r="W1036" s="11">
        <f>IF(MAX(tblSalaries[[#This Row],[1 hour]:[8 hours]])=0,#N/A,MAX(tblSalaries[[#This Row],[1 hour]:[8 hours]]))</f>
        <v>6</v>
      </c>
      <c r="X1036" s="11">
        <f>IF(ISERROR(tblSalaries[[#This Row],[max h]]),1,tblSalaries[[#This Row],[Salary in USD]]/tblSalaries[[#This Row],[max h]]/260)</f>
        <v>32.689412064187046</v>
      </c>
      <c r="Y1036" s="11" t="str">
        <f>IF(tblSalaries[[#This Row],[Years of Experience]]="",0,"0")</f>
        <v>0</v>
      </c>
      <c r="Z1036"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1036" s="11">
        <f>IF(tblSalaries[[#This Row],[Salary in USD]]&lt;1000,1,0)</f>
        <v>0</v>
      </c>
      <c r="AB1036" s="11">
        <f>IF(AND(tblSalaries[[#This Row],[Salary in USD]]&gt;1000,tblSalaries[[#This Row],[Salary in USD]]&lt;2000),1,0)</f>
        <v>0</v>
      </c>
    </row>
    <row r="1037" spans="2:28" ht="15" customHeight="1">
      <c r="B1037" t="s">
        <v>3040</v>
      </c>
      <c r="C1037" s="1">
        <v>41057.598634259259</v>
      </c>
      <c r="D1037" s="4" t="s">
        <v>1193</v>
      </c>
      <c r="E1037">
        <v>16000</v>
      </c>
      <c r="F1037" t="s">
        <v>22</v>
      </c>
      <c r="G1037">
        <f>tblSalaries[[#This Row],[clean Salary (in local currency)]]*VLOOKUP(tblSalaries[[#This Row],[Currency]],tblXrate[],2,FALSE)</f>
        <v>20326.391023865726</v>
      </c>
      <c r="H1037" t="s">
        <v>1194</v>
      </c>
      <c r="I1037" t="s">
        <v>52</v>
      </c>
      <c r="J1037" t="s">
        <v>169</v>
      </c>
      <c r="K1037" t="str">
        <f>VLOOKUP(tblSalaries[[#This Row],[Where do you work]],tblCountries[[Actual]:[Mapping]],2,FALSE)</f>
        <v>Greece</v>
      </c>
      <c r="L1037" t="s">
        <v>13</v>
      </c>
      <c r="M1037">
        <v>16</v>
      </c>
      <c r="O1037" s="10" t="str">
        <f>IF(ISERROR(FIND("1",tblSalaries[[#This Row],[How many hours of a day you work on Excel]])),"",1)</f>
        <v/>
      </c>
      <c r="P1037" s="11" t="str">
        <f>IF(ISERROR(FIND("2",tblSalaries[[#This Row],[How many hours of a day you work on Excel]])),"",2)</f>
        <v/>
      </c>
      <c r="Q1037" s="10" t="str">
        <f>IF(ISERROR(FIND("3",tblSalaries[[#This Row],[How many hours of a day you work on Excel]])),"",3)</f>
        <v/>
      </c>
      <c r="R1037" s="10" t="str">
        <f>IF(ISERROR(FIND("4",tblSalaries[[#This Row],[How many hours of a day you work on Excel]])),"",4)</f>
        <v/>
      </c>
      <c r="S1037" s="10" t="str">
        <f>IF(ISERROR(FIND("5",tblSalaries[[#This Row],[How many hours of a day you work on Excel]])),"",5)</f>
        <v/>
      </c>
      <c r="T1037" s="10" t="str">
        <f>IF(ISERROR(FIND("6",tblSalaries[[#This Row],[How many hours of a day you work on Excel]])),"",6)</f>
        <v/>
      </c>
      <c r="U1037" s="11" t="str">
        <f>IF(ISERROR(FIND("7",tblSalaries[[#This Row],[How many hours of a day you work on Excel]])),"",7)</f>
        <v/>
      </c>
      <c r="V1037" s="11">
        <f>IF(ISERROR(FIND("8",tblSalaries[[#This Row],[How many hours of a day you work on Excel]])),"",8)</f>
        <v>8</v>
      </c>
      <c r="W1037" s="11">
        <f>IF(MAX(tblSalaries[[#This Row],[1 hour]:[8 hours]])=0,#N/A,MAX(tblSalaries[[#This Row],[1 hour]:[8 hours]]))</f>
        <v>8</v>
      </c>
      <c r="X1037" s="11">
        <f>IF(ISERROR(tblSalaries[[#This Row],[max h]]),1,tblSalaries[[#This Row],[Salary in USD]]/tblSalaries[[#This Row],[max h]]/260)</f>
        <v>9.7723033768585221</v>
      </c>
      <c r="Y1037" s="11" t="str">
        <f>IF(tblSalaries[[#This Row],[Years of Experience]]="",0,"0")</f>
        <v>0</v>
      </c>
      <c r="Z1037"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037" s="11">
        <f>IF(tblSalaries[[#This Row],[Salary in USD]]&lt;1000,1,0)</f>
        <v>0</v>
      </c>
      <c r="AB1037" s="11">
        <f>IF(AND(tblSalaries[[#This Row],[Salary in USD]]&gt;1000,tblSalaries[[#This Row],[Salary in USD]]&lt;2000),1,0)</f>
        <v>0</v>
      </c>
    </row>
    <row r="1038" spans="2:28" ht="15" customHeight="1">
      <c r="B1038" t="s">
        <v>3041</v>
      </c>
      <c r="C1038" s="1">
        <v>41057.599965277775</v>
      </c>
      <c r="D1038" s="4">
        <v>1000</v>
      </c>
      <c r="E1038">
        <v>12000</v>
      </c>
      <c r="F1038" t="s">
        <v>6</v>
      </c>
      <c r="G1038">
        <f>tblSalaries[[#This Row],[clean Salary (in local currency)]]*VLOOKUP(tblSalaries[[#This Row],[Currency]],tblXrate[],2,FALSE)</f>
        <v>12000</v>
      </c>
      <c r="H1038" t="s">
        <v>83</v>
      </c>
      <c r="I1038" t="s">
        <v>356</v>
      </c>
      <c r="J1038" t="s">
        <v>8</v>
      </c>
      <c r="K1038" t="str">
        <f>VLOOKUP(tblSalaries[[#This Row],[Where do you work]],tblCountries[[Actual]:[Mapping]],2,FALSE)</f>
        <v>India</v>
      </c>
      <c r="L1038" t="s">
        <v>18</v>
      </c>
      <c r="M1038">
        <v>8</v>
      </c>
      <c r="O1038" s="10" t="str">
        <f>IF(ISERROR(FIND("1",tblSalaries[[#This Row],[How many hours of a day you work on Excel]])),"",1)</f>
        <v/>
      </c>
      <c r="P1038" s="11">
        <f>IF(ISERROR(FIND("2",tblSalaries[[#This Row],[How many hours of a day you work on Excel]])),"",2)</f>
        <v>2</v>
      </c>
      <c r="Q1038" s="10">
        <f>IF(ISERROR(FIND("3",tblSalaries[[#This Row],[How many hours of a day you work on Excel]])),"",3)</f>
        <v>3</v>
      </c>
      <c r="R1038" s="10" t="str">
        <f>IF(ISERROR(FIND("4",tblSalaries[[#This Row],[How many hours of a day you work on Excel]])),"",4)</f>
        <v/>
      </c>
      <c r="S1038" s="10" t="str">
        <f>IF(ISERROR(FIND("5",tblSalaries[[#This Row],[How many hours of a day you work on Excel]])),"",5)</f>
        <v/>
      </c>
      <c r="T1038" s="10" t="str">
        <f>IF(ISERROR(FIND("6",tblSalaries[[#This Row],[How many hours of a day you work on Excel]])),"",6)</f>
        <v/>
      </c>
      <c r="U1038" s="11" t="str">
        <f>IF(ISERROR(FIND("7",tblSalaries[[#This Row],[How many hours of a day you work on Excel]])),"",7)</f>
        <v/>
      </c>
      <c r="V1038" s="11" t="str">
        <f>IF(ISERROR(FIND("8",tblSalaries[[#This Row],[How many hours of a day you work on Excel]])),"",8)</f>
        <v/>
      </c>
      <c r="W1038" s="11">
        <f>IF(MAX(tblSalaries[[#This Row],[1 hour]:[8 hours]])=0,#N/A,MAX(tblSalaries[[#This Row],[1 hour]:[8 hours]]))</f>
        <v>3</v>
      </c>
      <c r="X1038" s="11">
        <f>IF(ISERROR(tblSalaries[[#This Row],[max h]]),1,tblSalaries[[#This Row],[Salary in USD]]/tblSalaries[[#This Row],[max h]]/260)</f>
        <v>15.384615384615385</v>
      </c>
      <c r="Y1038" s="11" t="str">
        <f>IF(tblSalaries[[#This Row],[Years of Experience]]="",0,"0")</f>
        <v>0</v>
      </c>
      <c r="Z1038"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038" s="11">
        <f>IF(tblSalaries[[#This Row],[Salary in USD]]&lt;1000,1,0)</f>
        <v>0</v>
      </c>
      <c r="AB1038" s="11">
        <f>IF(AND(tblSalaries[[#This Row],[Salary in USD]]&gt;1000,tblSalaries[[#This Row],[Salary in USD]]&lt;2000),1,0)</f>
        <v>0</v>
      </c>
    </row>
    <row r="1039" spans="2:28" ht="15" customHeight="1">
      <c r="B1039" t="s">
        <v>3042</v>
      </c>
      <c r="C1039" s="1">
        <v>41057.604224537034</v>
      </c>
      <c r="D1039" s="4" t="s">
        <v>1195</v>
      </c>
      <c r="E1039">
        <v>240000</v>
      </c>
      <c r="F1039" t="s">
        <v>585</v>
      </c>
      <c r="G1039">
        <f>tblSalaries[[#This Row],[clean Salary (in local currency)]]*VLOOKUP(tblSalaries[[#This Row],[Currency]],tblXrate[],2,FALSE)</f>
        <v>29261.227167098674</v>
      </c>
      <c r="H1039" t="s">
        <v>1196</v>
      </c>
      <c r="I1039" t="s">
        <v>310</v>
      </c>
      <c r="J1039" t="s">
        <v>48</v>
      </c>
      <c r="K1039" t="str">
        <f>VLOOKUP(tblSalaries[[#This Row],[Where do you work]],tblCountries[[Actual]:[Mapping]],2,FALSE)</f>
        <v>South Africa</v>
      </c>
      <c r="L1039" t="s">
        <v>18</v>
      </c>
      <c r="M1039">
        <v>20</v>
      </c>
      <c r="O1039" s="10" t="str">
        <f>IF(ISERROR(FIND("1",tblSalaries[[#This Row],[How many hours of a day you work on Excel]])),"",1)</f>
        <v/>
      </c>
      <c r="P1039" s="11">
        <f>IF(ISERROR(FIND("2",tblSalaries[[#This Row],[How many hours of a day you work on Excel]])),"",2)</f>
        <v>2</v>
      </c>
      <c r="Q1039" s="10">
        <f>IF(ISERROR(FIND("3",tblSalaries[[#This Row],[How many hours of a day you work on Excel]])),"",3)</f>
        <v>3</v>
      </c>
      <c r="R1039" s="10" t="str">
        <f>IF(ISERROR(FIND("4",tblSalaries[[#This Row],[How many hours of a day you work on Excel]])),"",4)</f>
        <v/>
      </c>
      <c r="S1039" s="10" t="str">
        <f>IF(ISERROR(FIND("5",tblSalaries[[#This Row],[How many hours of a day you work on Excel]])),"",5)</f>
        <v/>
      </c>
      <c r="T1039" s="10" t="str">
        <f>IF(ISERROR(FIND("6",tblSalaries[[#This Row],[How many hours of a day you work on Excel]])),"",6)</f>
        <v/>
      </c>
      <c r="U1039" s="11" t="str">
        <f>IF(ISERROR(FIND("7",tblSalaries[[#This Row],[How many hours of a day you work on Excel]])),"",7)</f>
        <v/>
      </c>
      <c r="V1039" s="11" t="str">
        <f>IF(ISERROR(FIND("8",tblSalaries[[#This Row],[How many hours of a day you work on Excel]])),"",8)</f>
        <v/>
      </c>
      <c r="W1039" s="11">
        <f>IF(MAX(tblSalaries[[#This Row],[1 hour]:[8 hours]])=0,#N/A,MAX(tblSalaries[[#This Row],[1 hour]:[8 hours]]))</f>
        <v>3</v>
      </c>
      <c r="X1039" s="11">
        <f>IF(ISERROR(tblSalaries[[#This Row],[max h]]),1,tblSalaries[[#This Row],[Salary in USD]]/tblSalaries[[#This Row],[max h]]/260)</f>
        <v>37.514393803972659</v>
      </c>
      <c r="Y1039" s="11" t="str">
        <f>IF(tblSalaries[[#This Row],[Years of Experience]]="",0,"0")</f>
        <v>0</v>
      </c>
      <c r="Z1039"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039" s="11">
        <f>IF(tblSalaries[[#This Row],[Salary in USD]]&lt;1000,1,0)</f>
        <v>0</v>
      </c>
      <c r="AB1039" s="11">
        <f>IF(AND(tblSalaries[[#This Row],[Salary in USD]]&gt;1000,tblSalaries[[#This Row],[Salary in USD]]&lt;2000),1,0)</f>
        <v>0</v>
      </c>
    </row>
    <row r="1040" spans="2:28" ht="15" customHeight="1">
      <c r="B1040" t="s">
        <v>3043</v>
      </c>
      <c r="C1040" s="1">
        <v>41057.605682870373</v>
      </c>
      <c r="D1040" s="4">
        <v>120000</v>
      </c>
      <c r="E1040">
        <v>120000</v>
      </c>
      <c r="F1040" t="s">
        <v>585</v>
      </c>
      <c r="G1040">
        <f>tblSalaries[[#This Row],[clean Salary (in local currency)]]*VLOOKUP(tblSalaries[[#This Row],[Currency]],tblXrate[],2,FALSE)</f>
        <v>14630.613583549337</v>
      </c>
      <c r="H1040" t="s">
        <v>344</v>
      </c>
      <c r="I1040" t="s">
        <v>4001</v>
      </c>
      <c r="J1040" t="s">
        <v>48</v>
      </c>
      <c r="K1040" t="str">
        <f>VLOOKUP(tblSalaries[[#This Row],[Where do you work]],tblCountries[[Actual]:[Mapping]],2,FALSE)</f>
        <v>South Africa</v>
      </c>
      <c r="L1040" t="s">
        <v>9</v>
      </c>
      <c r="M1040">
        <v>10</v>
      </c>
      <c r="O1040" s="10" t="str">
        <f>IF(ISERROR(FIND("1",tblSalaries[[#This Row],[How many hours of a day you work on Excel]])),"",1)</f>
        <v/>
      </c>
      <c r="P1040" s="11" t="str">
        <f>IF(ISERROR(FIND("2",tblSalaries[[#This Row],[How many hours of a day you work on Excel]])),"",2)</f>
        <v/>
      </c>
      <c r="Q1040" s="10" t="str">
        <f>IF(ISERROR(FIND("3",tblSalaries[[#This Row],[How many hours of a day you work on Excel]])),"",3)</f>
        <v/>
      </c>
      <c r="R1040" s="10">
        <f>IF(ISERROR(FIND("4",tblSalaries[[#This Row],[How many hours of a day you work on Excel]])),"",4)</f>
        <v>4</v>
      </c>
      <c r="S1040" s="10" t="str">
        <f>IF(ISERROR(FIND("5",tblSalaries[[#This Row],[How many hours of a day you work on Excel]])),"",5)</f>
        <v/>
      </c>
      <c r="T1040" s="10">
        <f>IF(ISERROR(FIND("6",tblSalaries[[#This Row],[How many hours of a day you work on Excel]])),"",6)</f>
        <v>6</v>
      </c>
      <c r="U1040" s="11" t="str">
        <f>IF(ISERROR(FIND("7",tblSalaries[[#This Row],[How many hours of a day you work on Excel]])),"",7)</f>
        <v/>
      </c>
      <c r="V1040" s="11" t="str">
        <f>IF(ISERROR(FIND("8",tblSalaries[[#This Row],[How many hours of a day you work on Excel]])),"",8)</f>
        <v/>
      </c>
      <c r="W1040" s="11">
        <f>IF(MAX(tblSalaries[[#This Row],[1 hour]:[8 hours]])=0,#N/A,MAX(tblSalaries[[#This Row],[1 hour]:[8 hours]]))</f>
        <v>6</v>
      </c>
      <c r="X1040" s="11">
        <f>IF(ISERROR(tblSalaries[[#This Row],[max h]]),1,tblSalaries[[#This Row],[Salary in USD]]/tblSalaries[[#This Row],[max h]]/260)</f>
        <v>9.3785984509931648</v>
      </c>
      <c r="Y1040" s="11" t="str">
        <f>IF(tblSalaries[[#This Row],[Years of Experience]]="",0,"0")</f>
        <v>0</v>
      </c>
      <c r="Z1040"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040" s="11">
        <f>IF(tblSalaries[[#This Row],[Salary in USD]]&lt;1000,1,0)</f>
        <v>0</v>
      </c>
      <c r="AB1040" s="11">
        <f>IF(AND(tblSalaries[[#This Row],[Salary in USD]]&gt;1000,tblSalaries[[#This Row],[Salary in USD]]&lt;2000),1,0)</f>
        <v>0</v>
      </c>
    </row>
    <row r="1041" spans="2:28" ht="15" customHeight="1">
      <c r="B1041" t="s">
        <v>3044</v>
      </c>
      <c r="C1041" s="1">
        <v>41057.60733796296</v>
      </c>
      <c r="D1041" s="4">
        <v>408000</v>
      </c>
      <c r="E1041">
        <v>408000</v>
      </c>
      <c r="F1041" t="s">
        <v>40</v>
      </c>
      <c r="G1041">
        <f>tblSalaries[[#This Row],[clean Salary (in local currency)]]*VLOOKUP(tblSalaries[[#This Row],[Currency]],tblXrate[],2,FALSE)</f>
        <v>7265.630008476568</v>
      </c>
      <c r="H1041" t="s">
        <v>1197</v>
      </c>
      <c r="I1041" t="s">
        <v>310</v>
      </c>
      <c r="J1041" t="s">
        <v>8</v>
      </c>
      <c r="K1041" t="str">
        <f>VLOOKUP(tblSalaries[[#This Row],[Where do you work]],tblCountries[[Actual]:[Mapping]],2,FALSE)</f>
        <v>India</v>
      </c>
      <c r="L1041" t="s">
        <v>13</v>
      </c>
      <c r="M1041">
        <v>5</v>
      </c>
      <c r="O1041" s="10" t="str">
        <f>IF(ISERROR(FIND("1",tblSalaries[[#This Row],[How many hours of a day you work on Excel]])),"",1)</f>
        <v/>
      </c>
      <c r="P1041" s="11" t="str">
        <f>IF(ISERROR(FIND("2",tblSalaries[[#This Row],[How many hours of a day you work on Excel]])),"",2)</f>
        <v/>
      </c>
      <c r="Q1041" s="10" t="str">
        <f>IF(ISERROR(FIND("3",tblSalaries[[#This Row],[How many hours of a day you work on Excel]])),"",3)</f>
        <v/>
      </c>
      <c r="R1041" s="10" t="str">
        <f>IF(ISERROR(FIND("4",tblSalaries[[#This Row],[How many hours of a day you work on Excel]])),"",4)</f>
        <v/>
      </c>
      <c r="S1041" s="10" t="str">
        <f>IF(ISERROR(FIND("5",tblSalaries[[#This Row],[How many hours of a day you work on Excel]])),"",5)</f>
        <v/>
      </c>
      <c r="T1041" s="10" t="str">
        <f>IF(ISERROR(FIND("6",tblSalaries[[#This Row],[How many hours of a day you work on Excel]])),"",6)</f>
        <v/>
      </c>
      <c r="U1041" s="11" t="str">
        <f>IF(ISERROR(FIND("7",tblSalaries[[#This Row],[How many hours of a day you work on Excel]])),"",7)</f>
        <v/>
      </c>
      <c r="V1041" s="11">
        <f>IF(ISERROR(FIND("8",tblSalaries[[#This Row],[How many hours of a day you work on Excel]])),"",8)</f>
        <v>8</v>
      </c>
      <c r="W1041" s="11">
        <f>IF(MAX(tblSalaries[[#This Row],[1 hour]:[8 hours]])=0,#N/A,MAX(tblSalaries[[#This Row],[1 hour]:[8 hours]]))</f>
        <v>8</v>
      </c>
      <c r="X1041" s="11">
        <f>IF(ISERROR(tblSalaries[[#This Row],[max h]]),1,tblSalaries[[#This Row],[Salary in USD]]/tblSalaries[[#This Row],[max h]]/260)</f>
        <v>3.4930913502291192</v>
      </c>
      <c r="Y1041" s="11" t="str">
        <f>IF(tblSalaries[[#This Row],[Years of Experience]]="",0,"0")</f>
        <v>0</v>
      </c>
      <c r="Z1041"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1041" s="11">
        <f>IF(tblSalaries[[#This Row],[Salary in USD]]&lt;1000,1,0)</f>
        <v>0</v>
      </c>
      <c r="AB1041" s="11">
        <f>IF(AND(tblSalaries[[#This Row],[Salary in USD]]&gt;1000,tblSalaries[[#This Row],[Salary in USD]]&lt;2000),1,0)</f>
        <v>0</v>
      </c>
    </row>
    <row r="1042" spans="2:28" ht="15" customHeight="1">
      <c r="B1042" t="s">
        <v>3045</v>
      </c>
      <c r="C1042" s="1">
        <v>41057.607372685183</v>
      </c>
      <c r="D1042" s="4" t="s">
        <v>470</v>
      </c>
      <c r="E1042">
        <v>28000</v>
      </c>
      <c r="F1042" t="s">
        <v>69</v>
      </c>
      <c r="G1042">
        <f>tblSalaries[[#This Row],[clean Salary (in local currency)]]*VLOOKUP(tblSalaries[[#This Row],[Currency]],tblXrate[],2,FALSE)</f>
        <v>44132.991617883956</v>
      </c>
      <c r="H1042" t="s">
        <v>833</v>
      </c>
      <c r="I1042" t="s">
        <v>20</v>
      </c>
      <c r="J1042" t="s">
        <v>71</v>
      </c>
      <c r="K1042" t="str">
        <f>VLOOKUP(tblSalaries[[#This Row],[Where do you work]],tblCountries[[Actual]:[Mapping]],2,FALSE)</f>
        <v>UK</v>
      </c>
      <c r="L1042" t="s">
        <v>18</v>
      </c>
      <c r="M1042">
        <v>16</v>
      </c>
      <c r="O1042" s="10" t="str">
        <f>IF(ISERROR(FIND("1",tblSalaries[[#This Row],[How many hours of a day you work on Excel]])),"",1)</f>
        <v/>
      </c>
      <c r="P1042" s="11">
        <f>IF(ISERROR(FIND("2",tblSalaries[[#This Row],[How many hours of a day you work on Excel]])),"",2)</f>
        <v>2</v>
      </c>
      <c r="Q1042" s="10">
        <f>IF(ISERROR(FIND("3",tblSalaries[[#This Row],[How many hours of a day you work on Excel]])),"",3)</f>
        <v>3</v>
      </c>
      <c r="R1042" s="10" t="str">
        <f>IF(ISERROR(FIND("4",tblSalaries[[#This Row],[How many hours of a day you work on Excel]])),"",4)</f>
        <v/>
      </c>
      <c r="S1042" s="10" t="str">
        <f>IF(ISERROR(FIND("5",tblSalaries[[#This Row],[How many hours of a day you work on Excel]])),"",5)</f>
        <v/>
      </c>
      <c r="T1042" s="10" t="str">
        <f>IF(ISERROR(FIND("6",tblSalaries[[#This Row],[How many hours of a day you work on Excel]])),"",6)</f>
        <v/>
      </c>
      <c r="U1042" s="11" t="str">
        <f>IF(ISERROR(FIND("7",tblSalaries[[#This Row],[How many hours of a day you work on Excel]])),"",7)</f>
        <v/>
      </c>
      <c r="V1042" s="11" t="str">
        <f>IF(ISERROR(FIND("8",tblSalaries[[#This Row],[How many hours of a day you work on Excel]])),"",8)</f>
        <v/>
      </c>
      <c r="W1042" s="11">
        <f>IF(MAX(tblSalaries[[#This Row],[1 hour]:[8 hours]])=0,#N/A,MAX(tblSalaries[[#This Row],[1 hour]:[8 hours]]))</f>
        <v>3</v>
      </c>
      <c r="X1042" s="11">
        <f>IF(ISERROR(tblSalaries[[#This Row],[max h]]),1,tblSalaries[[#This Row],[Salary in USD]]/tblSalaries[[#This Row],[max h]]/260)</f>
        <v>56.580758484466614</v>
      </c>
      <c r="Y1042" s="11" t="str">
        <f>IF(tblSalaries[[#This Row],[Years of Experience]]="",0,"0")</f>
        <v>0</v>
      </c>
      <c r="Z1042"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042" s="11">
        <f>IF(tblSalaries[[#This Row],[Salary in USD]]&lt;1000,1,0)</f>
        <v>0</v>
      </c>
      <c r="AB1042" s="11">
        <f>IF(AND(tblSalaries[[#This Row],[Salary in USD]]&gt;1000,tblSalaries[[#This Row],[Salary in USD]]&lt;2000),1,0)</f>
        <v>0</v>
      </c>
    </row>
    <row r="1043" spans="2:28" ht="15" customHeight="1">
      <c r="B1043" t="s">
        <v>3046</v>
      </c>
      <c r="C1043" s="1">
        <v>41057.61173611111</v>
      </c>
      <c r="D1043" s="4" t="s">
        <v>1198</v>
      </c>
      <c r="E1043">
        <v>530000</v>
      </c>
      <c r="F1043" t="s">
        <v>40</v>
      </c>
      <c r="G1043">
        <f>tblSalaries[[#This Row],[clean Salary (in local currency)]]*VLOOKUP(tblSalaries[[#This Row],[Currency]],tblXrate[],2,FALSE)</f>
        <v>9438.1958443445619</v>
      </c>
      <c r="H1043" t="s">
        <v>1199</v>
      </c>
      <c r="I1043" t="s">
        <v>20</v>
      </c>
      <c r="J1043" t="s">
        <v>8</v>
      </c>
      <c r="K1043" t="str">
        <f>VLOOKUP(tblSalaries[[#This Row],[Where do you work]],tblCountries[[Actual]:[Mapping]],2,FALSE)</f>
        <v>India</v>
      </c>
      <c r="L1043" t="s">
        <v>18</v>
      </c>
      <c r="M1043">
        <v>7</v>
      </c>
      <c r="O1043" s="10" t="str">
        <f>IF(ISERROR(FIND("1",tblSalaries[[#This Row],[How many hours of a day you work on Excel]])),"",1)</f>
        <v/>
      </c>
      <c r="P1043" s="11">
        <f>IF(ISERROR(FIND("2",tblSalaries[[#This Row],[How many hours of a day you work on Excel]])),"",2)</f>
        <v>2</v>
      </c>
      <c r="Q1043" s="10">
        <f>IF(ISERROR(FIND("3",tblSalaries[[#This Row],[How many hours of a day you work on Excel]])),"",3)</f>
        <v>3</v>
      </c>
      <c r="R1043" s="10" t="str">
        <f>IF(ISERROR(FIND("4",tblSalaries[[#This Row],[How many hours of a day you work on Excel]])),"",4)</f>
        <v/>
      </c>
      <c r="S1043" s="10" t="str">
        <f>IF(ISERROR(FIND("5",tblSalaries[[#This Row],[How many hours of a day you work on Excel]])),"",5)</f>
        <v/>
      </c>
      <c r="T1043" s="10" t="str">
        <f>IF(ISERROR(FIND("6",tblSalaries[[#This Row],[How many hours of a day you work on Excel]])),"",6)</f>
        <v/>
      </c>
      <c r="U1043" s="11" t="str">
        <f>IF(ISERROR(FIND("7",tblSalaries[[#This Row],[How many hours of a day you work on Excel]])),"",7)</f>
        <v/>
      </c>
      <c r="V1043" s="11" t="str">
        <f>IF(ISERROR(FIND("8",tblSalaries[[#This Row],[How many hours of a day you work on Excel]])),"",8)</f>
        <v/>
      </c>
      <c r="W1043" s="11">
        <f>IF(MAX(tblSalaries[[#This Row],[1 hour]:[8 hours]])=0,#N/A,MAX(tblSalaries[[#This Row],[1 hour]:[8 hours]]))</f>
        <v>3</v>
      </c>
      <c r="X1043" s="11">
        <f>IF(ISERROR(tblSalaries[[#This Row],[max h]]),1,tblSalaries[[#This Row],[Salary in USD]]/tblSalaries[[#This Row],[max h]]/260)</f>
        <v>12.100251082493028</v>
      </c>
      <c r="Y1043" s="11" t="str">
        <f>IF(tblSalaries[[#This Row],[Years of Experience]]="",0,"0")</f>
        <v>0</v>
      </c>
      <c r="Z1043"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043" s="11">
        <f>IF(tblSalaries[[#This Row],[Salary in USD]]&lt;1000,1,0)</f>
        <v>0</v>
      </c>
      <c r="AB1043" s="11">
        <f>IF(AND(tblSalaries[[#This Row],[Salary in USD]]&gt;1000,tblSalaries[[#This Row],[Salary in USD]]&lt;2000),1,0)</f>
        <v>0</v>
      </c>
    </row>
    <row r="1044" spans="2:28" ht="15" customHeight="1">
      <c r="B1044" t="s">
        <v>3047</v>
      </c>
      <c r="C1044" s="1">
        <v>41057.613657407404</v>
      </c>
      <c r="D1044" s="4" t="s">
        <v>1200</v>
      </c>
      <c r="E1044">
        <v>18000</v>
      </c>
      <c r="F1044" t="s">
        <v>6</v>
      </c>
      <c r="G1044">
        <f>tblSalaries[[#This Row],[clean Salary (in local currency)]]*VLOOKUP(tblSalaries[[#This Row],[Currency]],tblXrate[],2,FALSE)</f>
        <v>18000</v>
      </c>
      <c r="H1044" t="s">
        <v>20</v>
      </c>
      <c r="I1044" t="s">
        <v>20</v>
      </c>
      <c r="J1044" t="s">
        <v>75</v>
      </c>
      <c r="K1044" t="str">
        <f>VLOOKUP(tblSalaries[[#This Row],[Where do you work]],tblCountries[[Actual]:[Mapping]],2,FALSE)</f>
        <v>Poland</v>
      </c>
      <c r="L1044" t="s">
        <v>9</v>
      </c>
      <c r="M1044">
        <v>7</v>
      </c>
      <c r="O1044" s="10" t="str">
        <f>IF(ISERROR(FIND("1",tblSalaries[[#This Row],[How many hours of a day you work on Excel]])),"",1)</f>
        <v/>
      </c>
      <c r="P1044" s="11" t="str">
        <f>IF(ISERROR(FIND("2",tblSalaries[[#This Row],[How many hours of a day you work on Excel]])),"",2)</f>
        <v/>
      </c>
      <c r="Q1044" s="10" t="str">
        <f>IF(ISERROR(FIND("3",tblSalaries[[#This Row],[How many hours of a day you work on Excel]])),"",3)</f>
        <v/>
      </c>
      <c r="R1044" s="10">
        <f>IF(ISERROR(FIND("4",tblSalaries[[#This Row],[How many hours of a day you work on Excel]])),"",4)</f>
        <v>4</v>
      </c>
      <c r="S1044" s="10" t="str">
        <f>IF(ISERROR(FIND("5",tblSalaries[[#This Row],[How many hours of a day you work on Excel]])),"",5)</f>
        <v/>
      </c>
      <c r="T1044" s="10">
        <f>IF(ISERROR(FIND("6",tblSalaries[[#This Row],[How many hours of a day you work on Excel]])),"",6)</f>
        <v>6</v>
      </c>
      <c r="U1044" s="11" t="str">
        <f>IF(ISERROR(FIND("7",tblSalaries[[#This Row],[How many hours of a day you work on Excel]])),"",7)</f>
        <v/>
      </c>
      <c r="V1044" s="11" t="str">
        <f>IF(ISERROR(FIND("8",tblSalaries[[#This Row],[How many hours of a day you work on Excel]])),"",8)</f>
        <v/>
      </c>
      <c r="W1044" s="11">
        <f>IF(MAX(tblSalaries[[#This Row],[1 hour]:[8 hours]])=0,#N/A,MAX(tblSalaries[[#This Row],[1 hour]:[8 hours]]))</f>
        <v>6</v>
      </c>
      <c r="X1044" s="11">
        <f>IF(ISERROR(tblSalaries[[#This Row],[max h]]),1,tblSalaries[[#This Row],[Salary in USD]]/tblSalaries[[#This Row],[max h]]/260)</f>
        <v>11.538461538461538</v>
      </c>
      <c r="Y1044" s="11" t="str">
        <f>IF(tblSalaries[[#This Row],[Years of Experience]]="",0,"0")</f>
        <v>0</v>
      </c>
      <c r="Z1044"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044" s="11">
        <f>IF(tblSalaries[[#This Row],[Salary in USD]]&lt;1000,1,0)</f>
        <v>0</v>
      </c>
      <c r="AB1044" s="11">
        <f>IF(AND(tblSalaries[[#This Row],[Salary in USD]]&gt;1000,tblSalaries[[#This Row],[Salary in USD]]&lt;2000),1,0)</f>
        <v>0</v>
      </c>
    </row>
    <row r="1045" spans="2:28" ht="15" customHeight="1">
      <c r="B1045" t="s">
        <v>3048</v>
      </c>
      <c r="C1045" s="1">
        <v>41057.614189814813</v>
      </c>
      <c r="D1045" s="4" t="s">
        <v>1201</v>
      </c>
      <c r="E1045">
        <v>200000</v>
      </c>
      <c r="F1045" t="s">
        <v>40</v>
      </c>
      <c r="G1045">
        <f>tblSalaries[[#This Row],[clean Salary (in local currency)]]*VLOOKUP(tblSalaries[[#This Row],[Currency]],tblXrate[],2,FALSE)</f>
        <v>3561.5833374885137</v>
      </c>
      <c r="H1045" t="s">
        <v>1202</v>
      </c>
      <c r="I1045" t="s">
        <v>52</v>
      </c>
      <c r="J1045" t="s">
        <v>8</v>
      </c>
      <c r="K1045" t="str">
        <f>VLOOKUP(tblSalaries[[#This Row],[Where do you work]],tblCountries[[Actual]:[Mapping]],2,FALSE)</f>
        <v>India</v>
      </c>
      <c r="L1045" t="s">
        <v>18</v>
      </c>
      <c r="M1045">
        <v>5</v>
      </c>
      <c r="O1045" s="10" t="str">
        <f>IF(ISERROR(FIND("1",tblSalaries[[#This Row],[How many hours of a day you work on Excel]])),"",1)</f>
        <v/>
      </c>
      <c r="P1045" s="11">
        <f>IF(ISERROR(FIND("2",tblSalaries[[#This Row],[How many hours of a day you work on Excel]])),"",2)</f>
        <v>2</v>
      </c>
      <c r="Q1045" s="10">
        <f>IF(ISERROR(FIND("3",tblSalaries[[#This Row],[How many hours of a day you work on Excel]])),"",3)</f>
        <v>3</v>
      </c>
      <c r="R1045" s="10" t="str">
        <f>IF(ISERROR(FIND("4",tblSalaries[[#This Row],[How many hours of a day you work on Excel]])),"",4)</f>
        <v/>
      </c>
      <c r="S1045" s="10" t="str">
        <f>IF(ISERROR(FIND("5",tblSalaries[[#This Row],[How many hours of a day you work on Excel]])),"",5)</f>
        <v/>
      </c>
      <c r="T1045" s="10" t="str">
        <f>IF(ISERROR(FIND("6",tblSalaries[[#This Row],[How many hours of a day you work on Excel]])),"",6)</f>
        <v/>
      </c>
      <c r="U1045" s="11" t="str">
        <f>IF(ISERROR(FIND("7",tblSalaries[[#This Row],[How many hours of a day you work on Excel]])),"",7)</f>
        <v/>
      </c>
      <c r="V1045" s="11" t="str">
        <f>IF(ISERROR(FIND("8",tblSalaries[[#This Row],[How many hours of a day you work on Excel]])),"",8)</f>
        <v/>
      </c>
      <c r="W1045" s="11">
        <f>IF(MAX(tblSalaries[[#This Row],[1 hour]:[8 hours]])=0,#N/A,MAX(tblSalaries[[#This Row],[1 hour]:[8 hours]]))</f>
        <v>3</v>
      </c>
      <c r="X1045" s="11">
        <f>IF(ISERROR(tblSalaries[[#This Row],[max h]]),1,tblSalaries[[#This Row],[Salary in USD]]/tblSalaries[[#This Row],[max h]]/260)</f>
        <v>4.5661324839596329</v>
      </c>
      <c r="Y1045" s="11" t="str">
        <f>IF(tblSalaries[[#This Row],[Years of Experience]]="",0,"0")</f>
        <v>0</v>
      </c>
      <c r="Z1045"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1045" s="11">
        <f>IF(tblSalaries[[#This Row],[Salary in USD]]&lt;1000,1,0)</f>
        <v>0</v>
      </c>
      <c r="AB1045" s="11">
        <f>IF(AND(tblSalaries[[#This Row],[Salary in USD]]&gt;1000,tblSalaries[[#This Row],[Salary in USD]]&lt;2000),1,0)</f>
        <v>0</v>
      </c>
    </row>
    <row r="1046" spans="2:28" ht="15" customHeight="1">
      <c r="B1046" t="s">
        <v>3049</v>
      </c>
      <c r="C1046" s="1">
        <v>41057.614629629628</v>
      </c>
      <c r="D1046" s="4" t="s">
        <v>1203</v>
      </c>
      <c r="E1046">
        <v>200000</v>
      </c>
      <c r="F1046" t="s">
        <v>40</v>
      </c>
      <c r="G1046">
        <f>tblSalaries[[#This Row],[clean Salary (in local currency)]]*VLOOKUP(tblSalaries[[#This Row],[Currency]],tblXrate[],2,FALSE)</f>
        <v>3561.5833374885137</v>
      </c>
      <c r="H1046" t="s">
        <v>721</v>
      </c>
      <c r="I1046" t="s">
        <v>3999</v>
      </c>
      <c r="J1046" t="s">
        <v>8</v>
      </c>
      <c r="K1046" t="str">
        <f>VLOOKUP(tblSalaries[[#This Row],[Where do you work]],tblCountries[[Actual]:[Mapping]],2,FALSE)</f>
        <v>India</v>
      </c>
      <c r="L1046" t="s">
        <v>9</v>
      </c>
      <c r="M1046">
        <v>3</v>
      </c>
      <c r="O1046" s="10" t="str">
        <f>IF(ISERROR(FIND("1",tblSalaries[[#This Row],[How many hours of a day you work on Excel]])),"",1)</f>
        <v/>
      </c>
      <c r="P1046" s="11" t="str">
        <f>IF(ISERROR(FIND("2",tblSalaries[[#This Row],[How many hours of a day you work on Excel]])),"",2)</f>
        <v/>
      </c>
      <c r="Q1046" s="10" t="str">
        <f>IF(ISERROR(FIND("3",tblSalaries[[#This Row],[How many hours of a day you work on Excel]])),"",3)</f>
        <v/>
      </c>
      <c r="R1046" s="10">
        <f>IF(ISERROR(FIND("4",tblSalaries[[#This Row],[How many hours of a day you work on Excel]])),"",4)</f>
        <v>4</v>
      </c>
      <c r="S1046" s="10" t="str">
        <f>IF(ISERROR(FIND("5",tblSalaries[[#This Row],[How many hours of a day you work on Excel]])),"",5)</f>
        <v/>
      </c>
      <c r="T1046" s="10">
        <f>IF(ISERROR(FIND("6",tblSalaries[[#This Row],[How many hours of a day you work on Excel]])),"",6)</f>
        <v>6</v>
      </c>
      <c r="U1046" s="11" t="str">
        <f>IF(ISERROR(FIND("7",tblSalaries[[#This Row],[How many hours of a day you work on Excel]])),"",7)</f>
        <v/>
      </c>
      <c r="V1046" s="11" t="str">
        <f>IF(ISERROR(FIND("8",tblSalaries[[#This Row],[How many hours of a day you work on Excel]])),"",8)</f>
        <v/>
      </c>
      <c r="W1046" s="11">
        <f>IF(MAX(tblSalaries[[#This Row],[1 hour]:[8 hours]])=0,#N/A,MAX(tblSalaries[[#This Row],[1 hour]:[8 hours]]))</f>
        <v>6</v>
      </c>
      <c r="X1046" s="11">
        <f>IF(ISERROR(tblSalaries[[#This Row],[max h]]),1,tblSalaries[[#This Row],[Salary in USD]]/tblSalaries[[#This Row],[max h]]/260)</f>
        <v>2.2830662419798164</v>
      </c>
      <c r="Y1046" s="11" t="str">
        <f>IF(tblSalaries[[#This Row],[Years of Experience]]="",0,"0")</f>
        <v>0</v>
      </c>
      <c r="Z1046"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1..3</v>
      </c>
      <c r="AA1046" s="11">
        <f>IF(tblSalaries[[#This Row],[Salary in USD]]&lt;1000,1,0)</f>
        <v>0</v>
      </c>
      <c r="AB1046" s="11">
        <f>IF(AND(tblSalaries[[#This Row],[Salary in USD]]&gt;1000,tblSalaries[[#This Row],[Salary in USD]]&lt;2000),1,0)</f>
        <v>0</v>
      </c>
    </row>
    <row r="1047" spans="2:28" ht="15" customHeight="1">
      <c r="B1047" t="s">
        <v>3050</v>
      </c>
      <c r="C1047" s="1">
        <v>41057.615763888891</v>
      </c>
      <c r="D1047" s="4">
        <v>5100</v>
      </c>
      <c r="E1047">
        <v>5100</v>
      </c>
      <c r="F1047" t="s">
        <v>6</v>
      </c>
      <c r="G1047">
        <f>tblSalaries[[#This Row],[clean Salary (in local currency)]]*VLOOKUP(tblSalaries[[#This Row],[Currency]],tblXrate[],2,FALSE)</f>
        <v>5100</v>
      </c>
      <c r="H1047" t="s">
        <v>721</v>
      </c>
      <c r="I1047" t="s">
        <v>3999</v>
      </c>
      <c r="J1047" t="s">
        <v>8</v>
      </c>
      <c r="K1047" t="str">
        <f>VLOOKUP(tblSalaries[[#This Row],[Where do you work]],tblCountries[[Actual]:[Mapping]],2,FALSE)</f>
        <v>India</v>
      </c>
      <c r="L1047" t="s">
        <v>13</v>
      </c>
      <c r="M1047">
        <v>8</v>
      </c>
      <c r="O1047" s="10" t="str">
        <f>IF(ISERROR(FIND("1",tblSalaries[[#This Row],[How many hours of a day you work on Excel]])),"",1)</f>
        <v/>
      </c>
      <c r="P1047" s="11" t="str">
        <f>IF(ISERROR(FIND("2",tblSalaries[[#This Row],[How many hours of a day you work on Excel]])),"",2)</f>
        <v/>
      </c>
      <c r="Q1047" s="10" t="str">
        <f>IF(ISERROR(FIND("3",tblSalaries[[#This Row],[How many hours of a day you work on Excel]])),"",3)</f>
        <v/>
      </c>
      <c r="R1047" s="10" t="str">
        <f>IF(ISERROR(FIND("4",tblSalaries[[#This Row],[How many hours of a day you work on Excel]])),"",4)</f>
        <v/>
      </c>
      <c r="S1047" s="10" t="str">
        <f>IF(ISERROR(FIND("5",tblSalaries[[#This Row],[How many hours of a day you work on Excel]])),"",5)</f>
        <v/>
      </c>
      <c r="T1047" s="10" t="str">
        <f>IF(ISERROR(FIND("6",tblSalaries[[#This Row],[How many hours of a day you work on Excel]])),"",6)</f>
        <v/>
      </c>
      <c r="U1047" s="11" t="str">
        <f>IF(ISERROR(FIND("7",tblSalaries[[#This Row],[How many hours of a day you work on Excel]])),"",7)</f>
        <v/>
      </c>
      <c r="V1047" s="11">
        <f>IF(ISERROR(FIND("8",tblSalaries[[#This Row],[How many hours of a day you work on Excel]])),"",8)</f>
        <v>8</v>
      </c>
      <c r="W1047" s="11">
        <f>IF(MAX(tblSalaries[[#This Row],[1 hour]:[8 hours]])=0,#N/A,MAX(tblSalaries[[#This Row],[1 hour]:[8 hours]]))</f>
        <v>8</v>
      </c>
      <c r="X1047" s="11">
        <f>IF(ISERROR(tblSalaries[[#This Row],[max h]]),1,tblSalaries[[#This Row],[Salary in USD]]/tblSalaries[[#This Row],[max h]]/260)</f>
        <v>2.4519230769230771</v>
      </c>
      <c r="Y1047" s="11" t="str">
        <f>IF(tblSalaries[[#This Row],[Years of Experience]]="",0,"0")</f>
        <v>0</v>
      </c>
      <c r="Z1047"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047" s="11">
        <f>IF(tblSalaries[[#This Row],[Salary in USD]]&lt;1000,1,0)</f>
        <v>0</v>
      </c>
      <c r="AB1047" s="11">
        <f>IF(AND(tblSalaries[[#This Row],[Salary in USD]]&gt;1000,tblSalaries[[#This Row],[Salary in USD]]&lt;2000),1,0)</f>
        <v>0</v>
      </c>
    </row>
    <row r="1048" spans="2:28" ht="15" customHeight="1">
      <c r="B1048" t="s">
        <v>3051</v>
      </c>
      <c r="C1048" s="1">
        <v>41057.618090277778</v>
      </c>
      <c r="D1048" s="4">
        <v>100000</v>
      </c>
      <c r="E1048">
        <v>1200000</v>
      </c>
      <c r="F1048" t="s">
        <v>40</v>
      </c>
      <c r="G1048">
        <f>tblSalaries[[#This Row],[clean Salary (in local currency)]]*VLOOKUP(tblSalaries[[#This Row],[Currency]],tblXrate[],2,FALSE)</f>
        <v>21369.500024931083</v>
      </c>
      <c r="H1048" t="s">
        <v>725</v>
      </c>
      <c r="I1048" t="s">
        <v>20</v>
      </c>
      <c r="J1048" t="s">
        <v>8</v>
      </c>
      <c r="K1048" t="str">
        <f>VLOOKUP(tblSalaries[[#This Row],[Where do you work]],tblCountries[[Actual]:[Mapping]],2,FALSE)</f>
        <v>India</v>
      </c>
      <c r="L1048" t="s">
        <v>9</v>
      </c>
      <c r="M1048">
        <v>7</v>
      </c>
      <c r="O1048" s="10" t="str">
        <f>IF(ISERROR(FIND("1",tblSalaries[[#This Row],[How many hours of a day you work on Excel]])),"",1)</f>
        <v/>
      </c>
      <c r="P1048" s="11" t="str">
        <f>IF(ISERROR(FIND("2",tblSalaries[[#This Row],[How many hours of a day you work on Excel]])),"",2)</f>
        <v/>
      </c>
      <c r="Q1048" s="10" t="str">
        <f>IF(ISERROR(FIND("3",tblSalaries[[#This Row],[How many hours of a day you work on Excel]])),"",3)</f>
        <v/>
      </c>
      <c r="R1048" s="10">
        <f>IF(ISERROR(FIND("4",tblSalaries[[#This Row],[How many hours of a day you work on Excel]])),"",4)</f>
        <v>4</v>
      </c>
      <c r="S1048" s="10" t="str">
        <f>IF(ISERROR(FIND("5",tblSalaries[[#This Row],[How many hours of a day you work on Excel]])),"",5)</f>
        <v/>
      </c>
      <c r="T1048" s="10">
        <f>IF(ISERROR(FIND("6",tblSalaries[[#This Row],[How many hours of a day you work on Excel]])),"",6)</f>
        <v>6</v>
      </c>
      <c r="U1048" s="11" t="str">
        <f>IF(ISERROR(FIND("7",tblSalaries[[#This Row],[How many hours of a day you work on Excel]])),"",7)</f>
        <v/>
      </c>
      <c r="V1048" s="11" t="str">
        <f>IF(ISERROR(FIND("8",tblSalaries[[#This Row],[How many hours of a day you work on Excel]])),"",8)</f>
        <v/>
      </c>
      <c r="W1048" s="11">
        <f>IF(MAX(tblSalaries[[#This Row],[1 hour]:[8 hours]])=0,#N/A,MAX(tblSalaries[[#This Row],[1 hour]:[8 hours]]))</f>
        <v>6</v>
      </c>
      <c r="X1048" s="11">
        <f>IF(ISERROR(tblSalaries[[#This Row],[max h]]),1,tblSalaries[[#This Row],[Salary in USD]]/tblSalaries[[#This Row],[max h]]/260)</f>
        <v>13.698397451878899</v>
      </c>
      <c r="Y1048" s="11" t="str">
        <f>IF(tblSalaries[[#This Row],[Years of Experience]]="",0,"0")</f>
        <v>0</v>
      </c>
      <c r="Z1048"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048" s="11">
        <f>IF(tblSalaries[[#This Row],[Salary in USD]]&lt;1000,1,0)</f>
        <v>0</v>
      </c>
      <c r="AB1048" s="11">
        <f>IF(AND(tblSalaries[[#This Row],[Salary in USD]]&gt;1000,tblSalaries[[#This Row],[Salary in USD]]&lt;2000),1,0)</f>
        <v>0</v>
      </c>
    </row>
    <row r="1049" spans="2:28" ht="15" customHeight="1">
      <c r="B1049" t="s">
        <v>3052</v>
      </c>
      <c r="C1049" s="1">
        <v>41057.61996527778</v>
      </c>
      <c r="D1049" s="4" t="s">
        <v>1204</v>
      </c>
      <c r="E1049">
        <v>300000</v>
      </c>
      <c r="F1049" t="s">
        <v>40</v>
      </c>
      <c r="G1049">
        <f>tblSalaries[[#This Row],[clean Salary (in local currency)]]*VLOOKUP(tblSalaries[[#This Row],[Currency]],tblXrate[],2,FALSE)</f>
        <v>5342.3750062327708</v>
      </c>
      <c r="H1049" t="s">
        <v>1205</v>
      </c>
      <c r="I1049" t="s">
        <v>356</v>
      </c>
      <c r="J1049" t="s">
        <v>8</v>
      </c>
      <c r="K1049" t="str">
        <f>VLOOKUP(tblSalaries[[#This Row],[Where do you work]],tblCountries[[Actual]:[Mapping]],2,FALSE)</f>
        <v>India</v>
      </c>
      <c r="L1049" t="s">
        <v>18</v>
      </c>
      <c r="M1049">
        <v>1</v>
      </c>
      <c r="O1049" s="10" t="str">
        <f>IF(ISERROR(FIND("1",tblSalaries[[#This Row],[How many hours of a day you work on Excel]])),"",1)</f>
        <v/>
      </c>
      <c r="P1049" s="11">
        <f>IF(ISERROR(FIND("2",tblSalaries[[#This Row],[How many hours of a day you work on Excel]])),"",2)</f>
        <v>2</v>
      </c>
      <c r="Q1049" s="10">
        <f>IF(ISERROR(FIND("3",tblSalaries[[#This Row],[How many hours of a day you work on Excel]])),"",3)</f>
        <v>3</v>
      </c>
      <c r="R1049" s="10" t="str">
        <f>IF(ISERROR(FIND("4",tblSalaries[[#This Row],[How many hours of a day you work on Excel]])),"",4)</f>
        <v/>
      </c>
      <c r="S1049" s="10" t="str">
        <f>IF(ISERROR(FIND("5",tblSalaries[[#This Row],[How many hours of a day you work on Excel]])),"",5)</f>
        <v/>
      </c>
      <c r="T1049" s="10" t="str">
        <f>IF(ISERROR(FIND("6",tblSalaries[[#This Row],[How many hours of a day you work on Excel]])),"",6)</f>
        <v/>
      </c>
      <c r="U1049" s="11" t="str">
        <f>IF(ISERROR(FIND("7",tblSalaries[[#This Row],[How many hours of a day you work on Excel]])),"",7)</f>
        <v/>
      </c>
      <c r="V1049" s="11" t="str">
        <f>IF(ISERROR(FIND("8",tblSalaries[[#This Row],[How many hours of a day you work on Excel]])),"",8)</f>
        <v/>
      </c>
      <c r="W1049" s="11">
        <f>IF(MAX(tblSalaries[[#This Row],[1 hour]:[8 hours]])=0,#N/A,MAX(tblSalaries[[#This Row],[1 hour]:[8 hours]]))</f>
        <v>3</v>
      </c>
      <c r="X1049" s="11">
        <f>IF(ISERROR(tblSalaries[[#This Row],[max h]]),1,tblSalaries[[#This Row],[Salary in USD]]/tblSalaries[[#This Row],[max h]]/260)</f>
        <v>6.8491987259394493</v>
      </c>
      <c r="Y1049" s="11" t="str">
        <f>IF(tblSalaries[[#This Row],[Years of Experience]]="",0,"0")</f>
        <v>0</v>
      </c>
      <c r="Z1049"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0..1</v>
      </c>
      <c r="AA1049" s="11">
        <f>IF(tblSalaries[[#This Row],[Salary in USD]]&lt;1000,1,0)</f>
        <v>0</v>
      </c>
      <c r="AB1049" s="11">
        <f>IF(AND(tblSalaries[[#This Row],[Salary in USD]]&gt;1000,tblSalaries[[#This Row],[Salary in USD]]&lt;2000),1,0)</f>
        <v>0</v>
      </c>
    </row>
    <row r="1050" spans="2:28" ht="15" customHeight="1">
      <c r="B1050" t="s">
        <v>3053</v>
      </c>
      <c r="C1050" s="1">
        <v>41057.620162037034</v>
      </c>
      <c r="D1050" s="4">
        <v>50000</v>
      </c>
      <c r="E1050">
        <v>50000</v>
      </c>
      <c r="F1050" t="s">
        <v>6</v>
      </c>
      <c r="G1050">
        <f>tblSalaries[[#This Row],[clean Salary (in local currency)]]*VLOOKUP(tblSalaries[[#This Row],[Currency]],tblXrate[],2,FALSE)</f>
        <v>50000</v>
      </c>
      <c r="H1050" t="s">
        <v>593</v>
      </c>
      <c r="I1050" t="s">
        <v>4001</v>
      </c>
      <c r="J1050" t="s">
        <v>8</v>
      </c>
      <c r="K1050" t="str">
        <f>VLOOKUP(tblSalaries[[#This Row],[Where do you work]],tblCountries[[Actual]:[Mapping]],2,FALSE)</f>
        <v>India</v>
      </c>
      <c r="L1050" t="s">
        <v>25</v>
      </c>
      <c r="M1050">
        <v>26</v>
      </c>
      <c r="O1050" s="10">
        <f>IF(ISERROR(FIND("1",tblSalaries[[#This Row],[How many hours of a day you work on Excel]])),"",1)</f>
        <v>1</v>
      </c>
      <c r="P1050" s="11">
        <f>IF(ISERROR(FIND("2",tblSalaries[[#This Row],[How many hours of a day you work on Excel]])),"",2)</f>
        <v>2</v>
      </c>
      <c r="Q1050" s="10" t="str">
        <f>IF(ISERROR(FIND("3",tblSalaries[[#This Row],[How many hours of a day you work on Excel]])),"",3)</f>
        <v/>
      </c>
      <c r="R1050" s="10" t="str">
        <f>IF(ISERROR(FIND("4",tblSalaries[[#This Row],[How many hours of a day you work on Excel]])),"",4)</f>
        <v/>
      </c>
      <c r="S1050" s="10" t="str">
        <f>IF(ISERROR(FIND("5",tblSalaries[[#This Row],[How many hours of a day you work on Excel]])),"",5)</f>
        <v/>
      </c>
      <c r="T1050" s="10" t="str">
        <f>IF(ISERROR(FIND("6",tblSalaries[[#This Row],[How many hours of a day you work on Excel]])),"",6)</f>
        <v/>
      </c>
      <c r="U1050" s="11" t="str">
        <f>IF(ISERROR(FIND("7",tblSalaries[[#This Row],[How many hours of a day you work on Excel]])),"",7)</f>
        <v/>
      </c>
      <c r="V1050" s="11" t="str">
        <f>IF(ISERROR(FIND("8",tblSalaries[[#This Row],[How many hours of a day you work on Excel]])),"",8)</f>
        <v/>
      </c>
      <c r="W1050" s="11">
        <f>IF(MAX(tblSalaries[[#This Row],[1 hour]:[8 hours]])=0,#N/A,MAX(tblSalaries[[#This Row],[1 hour]:[8 hours]]))</f>
        <v>2</v>
      </c>
      <c r="X1050" s="11">
        <f>IF(ISERROR(tblSalaries[[#This Row],[max h]]),1,tblSalaries[[#This Row],[Salary in USD]]/tblSalaries[[#This Row],[max h]]/260)</f>
        <v>96.15384615384616</v>
      </c>
      <c r="Y1050" s="11" t="str">
        <f>IF(tblSalaries[[#This Row],[Years of Experience]]="",0,"0")</f>
        <v>0</v>
      </c>
      <c r="Z1050"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050" s="11">
        <f>IF(tblSalaries[[#This Row],[Salary in USD]]&lt;1000,1,0)</f>
        <v>0</v>
      </c>
      <c r="AB1050" s="11">
        <f>IF(AND(tblSalaries[[#This Row],[Salary in USD]]&gt;1000,tblSalaries[[#This Row],[Salary in USD]]&lt;2000),1,0)</f>
        <v>0</v>
      </c>
    </row>
    <row r="1051" spans="2:28" ht="15" customHeight="1">
      <c r="B1051" t="s">
        <v>3054</v>
      </c>
      <c r="C1051" s="1">
        <v>41057.620648148149</v>
      </c>
      <c r="D1051" s="4" t="s">
        <v>1206</v>
      </c>
      <c r="E1051">
        <v>1600000</v>
      </c>
      <c r="F1051" t="s">
        <v>40</v>
      </c>
      <c r="G1051">
        <f>tblSalaries[[#This Row],[clean Salary (in local currency)]]*VLOOKUP(tblSalaries[[#This Row],[Currency]],tblXrate[],2,FALSE)</f>
        <v>28492.66669990811</v>
      </c>
      <c r="H1051" t="s">
        <v>1207</v>
      </c>
      <c r="I1051" t="s">
        <v>52</v>
      </c>
      <c r="J1051" t="s">
        <v>8</v>
      </c>
      <c r="K1051" t="str">
        <f>VLOOKUP(tblSalaries[[#This Row],[Where do you work]],tblCountries[[Actual]:[Mapping]],2,FALSE)</f>
        <v>India</v>
      </c>
      <c r="L1051" t="s">
        <v>13</v>
      </c>
      <c r="M1051">
        <v>9</v>
      </c>
      <c r="O1051" s="10" t="str">
        <f>IF(ISERROR(FIND("1",tblSalaries[[#This Row],[How many hours of a day you work on Excel]])),"",1)</f>
        <v/>
      </c>
      <c r="P1051" s="11" t="str">
        <f>IF(ISERROR(FIND("2",tblSalaries[[#This Row],[How many hours of a day you work on Excel]])),"",2)</f>
        <v/>
      </c>
      <c r="Q1051" s="10" t="str">
        <f>IF(ISERROR(FIND("3",tblSalaries[[#This Row],[How many hours of a day you work on Excel]])),"",3)</f>
        <v/>
      </c>
      <c r="R1051" s="10" t="str">
        <f>IF(ISERROR(FIND("4",tblSalaries[[#This Row],[How many hours of a day you work on Excel]])),"",4)</f>
        <v/>
      </c>
      <c r="S1051" s="10" t="str">
        <f>IF(ISERROR(FIND("5",tblSalaries[[#This Row],[How many hours of a day you work on Excel]])),"",5)</f>
        <v/>
      </c>
      <c r="T1051" s="10" t="str">
        <f>IF(ISERROR(FIND("6",tblSalaries[[#This Row],[How many hours of a day you work on Excel]])),"",6)</f>
        <v/>
      </c>
      <c r="U1051" s="11" t="str">
        <f>IF(ISERROR(FIND("7",tblSalaries[[#This Row],[How many hours of a day you work on Excel]])),"",7)</f>
        <v/>
      </c>
      <c r="V1051" s="11">
        <f>IF(ISERROR(FIND("8",tblSalaries[[#This Row],[How many hours of a day you work on Excel]])),"",8)</f>
        <v>8</v>
      </c>
      <c r="W1051" s="11">
        <f>IF(MAX(tblSalaries[[#This Row],[1 hour]:[8 hours]])=0,#N/A,MAX(tblSalaries[[#This Row],[1 hour]:[8 hours]]))</f>
        <v>8</v>
      </c>
      <c r="X1051" s="11">
        <f>IF(ISERROR(tblSalaries[[#This Row],[max h]]),1,tblSalaries[[#This Row],[Salary in USD]]/tblSalaries[[#This Row],[max h]]/260)</f>
        <v>13.698397451878899</v>
      </c>
      <c r="Y1051" s="11" t="str">
        <f>IF(tblSalaries[[#This Row],[Years of Experience]]="",0,"0")</f>
        <v>0</v>
      </c>
      <c r="Z1051"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051" s="11">
        <f>IF(tblSalaries[[#This Row],[Salary in USD]]&lt;1000,1,0)</f>
        <v>0</v>
      </c>
      <c r="AB1051" s="11">
        <f>IF(AND(tblSalaries[[#This Row],[Salary in USD]]&gt;1000,tblSalaries[[#This Row],[Salary in USD]]&lt;2000),1,0)</f>
        <v>0</v>
      </c>
    </row>
    <row r="1052" spans="2:28" ht="15" customHeight="1">
      <c r="B1052" t="s">
        <v>3055</v>
      </c>
      <c r="C1052" s="1">
        <v>41057.622534722221</v>
      </c>
      <c r="D1052" s="4">
        <v>15600</v>
      </c>
      <c r="E1052">
        <v>15600</v>
      </c>
      <c r="F1052" t="s">
        <v>69</v>
      </c>
      <c r="G1052">
        <f>tblSalaries[[#This Row],[clean Salary (in local currency)]]*VLOOKUP(tblSalaries[[#This Row],[Currency]],tblXrate[],2,FALSE)</f>
        <v>24588.381044249632</v>
      </c>
      <c r="H1052" t="s">
        <v>1208</v>
      </c>
      <c r="I1052" t="s">
        <v>20</v>
      </c>
      <c r="J1052" t="s">
        <v>71</v>
      </c>
      <c r="K1052" t="str">
        <f>VLOOKUP(tblSalaries[[#This Row],[Where do you work]],tblCountries[[Actual]:[Mapping]],2,FALSE)</f>
        <v>UK</v>
      </c>
      <c r="L1052" t="s">
        <v>13</v>
      </c>
      <c r="M1052">
        <v>0</v>
      </c>
      <c r="O1052" s="10" t="str">
        <f>IF(ISERROR(FIND("1",tblSalaries[[#This Row],[How many hours of a day you work on Excel]])),"",1)</f>
        <v/>
      </c>
      <c r="P1052" s="11" t="str">
        <f>IF(ISERROR(FIND("2",tblSalaries[[#This Row],[How many hours of a day you work on Excel]])),"",2)</f>
        <v/>
      </c>
      <c r="Q1052" s="10" t="str">
        <f>IF(ISERROR(FIND("3",tblSalaries[[#This Row],[How many hours of a day you work on Excel]])),"",3)</f>
        <v/>
      </c>
      <c r="R1052" s="10" t="str">
        <f>IF(ISERROR(FIND("4",tblSalaries[[#This Row],[How many hours of a day you work on Excel]])),"",4)</f>
        <v/>
      </c>
      <c r="S1052" s="10" t="str">
        <f>IF(ISERROR(FIND("5",tblSalaries[[#This Row],[How many hours of a day you work on Excel]])),"",5)</f>
        <v/>
      </c>
      <c r="T1052" s="10" t="str">
        <f>IF(ISERROR(FIND("6",tblSalaries[[#This Row],[How many hours of a day you work on Excel]])),"",6)</f>
        <v/>
      </c>
      <c r="U1052" s="11" t="str">
        <f>IF(ISERROR(FIND("7",tblSalaries[[#This Row],[How many hours of a day you work on Excel]])),"",7)</f>
        <v/>
      </c>
      <c r="V1052" s="11">
        <f>IF(ISERROR(FIND("8",tblSalaries[[#This Row],[How many hours of a day you work on Excel]])),"",8)</f>
        <v>8</v>
      </c>
      <c r="W1052" s="11">
        <f>IF(MAX(tblSalaries[[#This Row],[1 hour]:[8 hours]])=0,#N/A,MAX(tblSalaries[[#This Row],[1 hour]:[8 hours]]))</f>
        <v>8</v>
      </c>
      <c r="X1052" s="11">
        <f>IF(ISERROR(tblSalaries[[#This Row],[max h]]),1,tblSalaries[[#This Row],[Salary in USD]]/tblSalaries[[#This Row],[max h]]/260)</f>
        <v>11.821337040504631</v>
      </c>
      <c r="Y1052" s="11" t="str">
        <f>IF(tblSalaries[[#This Row],[Years of Experience]]="",0,"0")</f>
        <v>0</v>
      </c>
      <c r="Z1052"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1052" s="11">
        <f>IF(tblSalaries[[#This Row],[Salary in USD]]&lt;1000,1,0)</f>
        <v>0</v>
      </c>
      <c r="AB1052" s="11">
        <f>IF(AND(tblSalaries[[#This Row],[Salary in USD]]&gt;1000,tblSalaries[[#This Row],[Salary in USD]]&lt;2000),1,0)</f>
        <v>0</v>
      </c>
    </row>
    <row r="1053" spans="2:28" ht="15" customHeight="1">
      <c r="B1053" t="s">
        <v>3056</v>
      </c>
      <c r="C1053" s="1">
        <v>41057.633773148147</v>
      </c>
      <c r="D1053" s="4">
        <v>7000</v>
      </c>
      <c r="E1053">
        <v>7000</v>
      </c>
      <c r="F1053" t="s">
        <v>6</v>
      </c>
      <c r="G1053">
        <f>tblSalaries[[#This Row],[clean Salary (in local currency)]]*VLOOKUP(tblSalaries[[#This Row],[Currency]],tblXrate[],2,FALSE)</f>
        <v>7000</v>
      </c>
      <c r="H1053" t="s">
        <v>721</v>
      </c>
      <c r="I1053" t="s">
        <v>3999</v>
      </c>
      <c r="J1053" t="s">
        <v>8</v>
      </c>
      <c r="K1053" t="str">
        <f>VLOOKUP(tblSalaries[[#This Row],[Where do you work]],tblCountries[[Actual]:[Mapping]],2,FALSE)</f>
        <v>India</v>
      </c>
      <c r="L1053" t="s">
        <v>13</v>
      </c>
      <c r="M1053">
        <v>5</v>
      </c>
      <c r="O1053" s="10" t="str">
        <f>IF(ISERROR(FIND("1",tblSalaries[[#This Row],[How many hours of a day you work on Excel]])),"",1)</f>
        <v/>
      </c>
      <c r="P1053" s="11" t="str">
        <f>IF(ISERROR(FIND("2",tblSalaries[[#This Row],[How many hours of a day you work on Excel]])),"",2)</f>
        <v/>
      </c>
      <c r="Q1053" s="10" t="str">
        <f>IF(ISERROR(FIND("3",tblSalaries[[#This Row],[How many hours of a day you work on Excel]])),"",3)</f>
        <v/>
      </c>
      <c r="R1053" s="10" t="str">
        <f>IF(ISERROR(FIND("4",tblSalaries[[#This Row],[How many hours of a day you work on Excel]])),"",4)</f>
        <v/>
      </c>
      <c r="S1053" s="10" t="str">
        <f>IF(ISERROR(FIND("5",tblSalaries[[#This Row],[How many hours of a day you work on Excel]])),"",5)</f>
        <v/>
      </c>
      <c r="T1053" s="10" t="str">
        <f>IF(ISERROR(FIND("6",tblSalaries[[#This Row],[How many hours of a day you work on Excel]])),"",6)</f>
        <v/>
      </c>
      <c r="U1053" s="11" t="str">
        <f>IF(ISERROR(FIND("7",tblSalaries[[#This Row],[How many hours of a day you work on Excel]])),"",7)</f>
        <v/>
      </c>
      <c r="V1053" s="11">
        <f>IF(ISERROR(FIND("8",tblSalaries[[#This Row],[How many hours of a day you work on Excel]])),"",8)</f>
        <v>8</v>
      </c>
      <c r="W1053" s="11">
        <f>IF(MAX(tblSalaries[[#This Row],[1 hour]:[8 hours]])=0,#N/A,MAX(tblSalaries[[#This Row],[1 hour]:[8 hours]]))</f>
        <v>8</v>
      </c>
      <c r="X1053" s="11">
        <f>IF(ISERROR(tblSalaries[[#This Row],[max h]]),1,tblSalaries[[#This Row],[Salary in USD]]/tblSalaries[[#This Row],[max h]]/260)</f>
        <v>3.3653846153846154</v>
      </c>
      <c r="Y1053" s="11" t="str">
        <f>IF(tblSalaries[[#This Row],[Years of Experience]]="",0,"0")</f>
        <v>0</v>
      </c>
      <c r="Z1053"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1053" s="11">
        <f>IF(tblSalaries[[#This Row],[Salary in USD]]&lt;1000,1,0)</f>
        <v>0</v>
      </c>
      <c r="AB1053" s="11">
        <f>IF(AND(tblSalaries[[#This Row],[Salary in USD]]&gt;1000,tblSalaries[[#This Row],[Salary in USD]]&lt;2000),1,0)</f>
        <v>0</v>
      </c>
    </row>
    <row r="1054" spans="2:28" ht="15" customHeight="1">
      <c r="B1054" t="s">
        <v>3057</v>
      </c>
      <c r="C1054" s="1">
        <v>41057.636342592596</v>
      </c>
      <c r="D1054" s="4" t="s">
        <v>1209</v>
      </c>
      <c r="E1054">
        <v>438000</v>
      </c>
      <c r="F1054" t="s">
        <v>40</v>
      </c>
      <c r="G1054">
        <f>tblSalaries[[#This Row],[clean Salary (in local currency)]]*VLOOKUP(tblSalaries[[#This Row],[Currency]],tblXrate[],2,FALSE)</f>
        <v>7799.8675090998449</v>
      </c>
      <c r="H1054" t="s">
        <v>1210</v>
      </c>
      <c r="I1054" t="s">
        <v>20</v>
      </c>
      <c r="J1054" t="s">
        <v>8</v>
      </c>
      <c r="K1054" t="str">
        <f>VLOOKUP(tblSalaries[[#This Row],[Where do you work]],tblCountries[[Actual]:[Mapping]],2,FALSE)</f>
        <v>India</v>
      </c>
      <c r="L1054" t="s">
        <v>25</v>
      </c>
      <c r="M1054">
        <v>10</v>
      </c>
      <c r="O1054" s="10">
        <f>IF(ISERROR(FIND("1",tblSalaries[[#This Row],[How many hours of a day you work on Excel]])),"",1)</f>
        <v>1</v>
      </c>
      <c r="P1054" s="11">
        <f>IF(ISERROR(FIND("2",tblSalaries[[#This Row],[How many hours of a day you work on Excel]])),"",2)</f>
        <v>2</v>
      </c>
      <c r="Q1054" s="10" t="str">
        <f>IF(ISERROR(FIND("3",tblSalaries[[#This Row],[How many hours of a day you work on Excel]])),"",3)</f>
        <v/>
      </c>
      <c r="R1054" s="10" t="str">
        <f>IF(ISERROR(FIND("4",tblSalaries[[#This Row],[How many hours of a day you work on Excel]])),"",4)</f>
        <v/>
      </c>
      <c r="S1054" s="10" t="str">
        <f>IF(ISERROR(FIND("5",tblSalaries[[#This Row],[How many hours of a day you work on Excel]])),"",5)</f>
        <v/>
      </c>
      <c r="T1054" s="10" t="str">
        <f>IF(ISERROR(FIND("6",tblSalaries[[#This Row],[How many hours of a day you work on Excel]])),"",6)</f>
        <v/>
      </c>
      <c r="U1054" s="11" t="str">
        <f>IF(ISERROR(FIND("7",tblSalaries[[#This Row],[How many hours of a day you work on Excel]])),"",7)</f>
        <v/>
      </c>
      <c r="V1054" s="11" t="str">
        <f>IF(ISERROR(FIND("8",tblSalaries[[#This Row],[How many hours of a day you work on Excel]])),"",8)</f>
        <v/>
      </c>
      <c r="W1054" s="11">
        <f>IF(MAX(tblSalaries[[#This Row],[1 hour]:[8 hours]])=0,#N/A,MAX(tblSalaries[[#This Row],[1 hour]:[8 hours]]))</f>
        <v>2</v>
      </c>
      <c r="X1054" s="11">
        <f>IF(ISERROR(tblSalaries[[#This Row],[max h]]),1,tblSalaries[[#This Row],[Salary in USD]]/tblSalaries[[#This Row],[max h]]/260)</f>
        <v>14.999745209807394</v>
      </c>
      <c r="Y1054" s="11" t="str">
        <f>IF(tblSalaries[[#This Row],[Years of Experience]]="",0,"0")</f>
        <v>0</v>
      </c>
      <c r="Z1054"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054" s="11">
        <f>IF(tblSalaries[[#This Row],[Salary in USD]]&lt;1000,1,0)</f>
        <v>0</v>
      </c>
      <c r="AB1054" s="11">
        <f>IF(AND(tblSalaries[[#This Row],[Salary in USD]]&gt;1000,tblSalaries[[#This Row],[Salary in USD]]&lt;2000),1,0)</f>
        <v>0</v>
      </c>
    </row>
    <row r="1055" spans="2:28" ht="15" customHeight="1">
      <c r="B1055" t="s">
        <v>3058</v>
      </c>
      <c r="C1055" s="1">
        <v>41057.640173611115</v>
      </c>
      <c r="D1055" s="4" t="s">
        <v>1211</v>
      </c>
      <c r="E1055">
        <v>50000</v>
      </c>
      <c r="F1055" t="s">
        <v>69</v>
      </c>
      <c r="G1055">
        <f>tblSalaries[[#This Row],[clean Salary (in local currency)]]*VLOOKUP(tblSalaries[[#This Row],[Currency]],tblXrate[],2,FALSE)</f>
        <v>78808.913603364199</v>
      </c>
      <c r="H1055" t="s">
        <v>1212</v>
      </c>
      <c r="I1055" t="s">
        <v>52</v>
      </c>
      <c r="J1055" t="s">
        <v>71</v>
      </c>
      <c r="K1055" t="str">
        <f>VLOOKUP(tblSalaries[[#This Row],[Where do you work]],tblCountries[[Actual]:[Mapping]],2,FALSE)</f>
        <v>UK</v>
      </c>
      <c r="L1055" t="s">
        <v>18</v>
      </c>
      <c r="M1055">
        <v>12</v>
      </c>
      <c r="O1055" s="10" t="str">
        <f>IF(ISERROR(FIND("1",tblSalaries[[#This Row],[How many hours of a day you work on Excel]])),"",1)</f>
        <v/>
      </c>
      <c r="P1055" s="11">
        <f>IF(ISERROR(FIND("2",tblSalaries[[#This Row],[How many hours of a day you work on Excel]])),"",2)</f>
        <v>2</v>
      </c>
      <c r="Q1055" s="10">
        <f>IF(ISERROR(FIND("3",tblSalaries[[#This Row],[How many hours of a day you work on Excel]])),"",3)</f>
        <v>3</v>
      </c>
      <c r="R1055" s="10" t="str">
        <f>IF(ISERROR(FIND("4",tblSalaries[[#This Row],[How many hours of a day you work on Excel]])),"",4)</f>
        <v/>
      </c>
      <c r="S1055" s="10" t="str">
        <f>IF(ISERROR(FIND("5",tblSalaries[[#This Row],[How many hours of a day you work on Excel]])),"",5)</f>
        <v/>
      </c>
      <c r="T1055" s="10" t="str">
        <f>IF(ISERROR(FIND("6",tblSalaries[[#This Row],[How many hours of a day you work on Excel]])),"",6)</f>
        <v/>
      </c>
      <c r="U1055" s="11" t="str">
        <f>IF(ISERROR(FIND("7",tblSalaries[[#This Row],[How many hours of a day you work on Excel]])),"",7)</f>
        <v/>
      </c>
      <c r="V1055" s="11" t="str">
        <f>IF(ISERROR(FIND("8",tblSalaries[[#This Row],[How many hours of a day you work on Excel]])),"",8)</f>
        <v/>
      </c>
      <c r="W1055" s="11">
        <f>IF(MAX(tblSalaries[[#This Row],[1 hour]:[8 hours]])=0,#N/A,MAX(tblSalaries[[#This Row],[1 hour]:[8 hours]]))</f>
        <v>3</v>
      </c>
      <c r="X1055" s="11">
        <f>IF(ISERROR(tblSalaries[[#This Row],[max h]]),1,tblSalaries[[#This Row],[Salary in USD]]/tblSalaries[[#This Row],[max h]]/260)</f>
        <v>101.03706872226179</v>
      </c>
      <c r="Y1055" s="11" t="str">
        <f>IF(tblSalaries[[#This Row],[Years of Experience]]="",0,"0")</f>
        <v>0</v>
      </c>
      <c r="Z1055"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055" s="11">
        <f>IF(tblSalaries[[#This Row],[Salary in USD]]&lt;1000,1,0)</f>
        <v>0</v>
      </c>
      <c r="AB1055" s="11">
        <f>IF(AND(tblSalaries[[#This Row],[Salary in USD]]&gt;1000,tblSalaries[[#This Row],[Salary in USD]]&lt;2000),1,0)</f>
        <v>0</v>
      </c>
    </row>
    <row r="1056" spans="2:28" ht="15" customHeight="1">
      <c r="B1056" t="s">
        <v>3059</v>
      </c>
      <c r="C1056" s="1">
        <v>41057.644432870373</v>
      </c>
      <c r="D1056" s="4">
        <v>560</v>
      </c>
      <c r="E1056">
        <v>6720</v>
      </c>
      <c r="F1056" t="s">
        <v>6</v>
      </c>
      <c r="G1056">
        <f>tblSalaries[[#This Row],[clean Salary (in local currency)]]*VLOOKUP(tblSalaries[[#This Row],[Currency]],tblXrate[],2,FALSE)</f>
        <v>6720</v>
      </c>
      <c r="H1056" t="s">
        <v>721</v>
      </c>
      <c r="I1056" t="s">
        <v>3999</v>
      </c>
      <c r="J1056" t="s">
        <v>8</v>
      </c>
      <c r="K1056" t="str">
        <f>VLOOKUP(tblSalaries[[#This Row],[Where do you work]],tblCountries[[Actual]:[Mapping]],2,FALSE)</f>
        <v>India</v>
      </c>
      <c r="L1056" t="s">
        <v>9</v>
      </c>
      <c r="M1056">
        <v>6</v>
      </c>
      <c r="O1056" s="10" t="str">
        <f>IF(ISERROR(FIND("1",tblSalaries[[#This Row],[How many hours of a day you work on Excel]])),"",1)</f>
        <v/>
      </c>
      <c r="P1056" s="11" t="str">
        <f>IF(ISERROR(FIND("2",tblSalaries[[#This Row],[How many hours of a day you work on Excel]])),"",2)</f>
        <v/>
      </c>
      <c r="Q1056" s="10" t="str">
        <f>IF(ISERROR(FIND("3",tblSalaries[[#This Row],[How many hours of a day you work on Excel]])),"",3)</f>
        <v/>
      </c>
      <c r="R1056" s="10">
        <f>IF(ISERROR(FIND("4",tblSalaries[[#This Row],[How many hours of a day you work on Excel]])),"",4)</f>
        <v>4</v>
      </c>
      <c r="S1056" s="10" t="str">
        <f>IF(ISERROR(FIND("5",tblSalaries[[#This Row],[How many hours of a day you work on Excel]])),"",5)</f>
        <v/>
      </c>
      <c r="T1056" s="10">
        <f>IF(ISERROR(FIND("6",tblSalaries[[#This Row],[How many hours of a day you work on Excel]])),"",6)</f>
        <v>6</v>
      </c>
      <c r="U1056" s="11" t="str">
        <f>IF(ISERROR(FIND("7",tblSalaries[[#This Row],[How many hours of a day you work on Excel]])),"",7)</f>
        <v/>
      </c>
      <c r="V1056" s="11" t="str">
        <f>IF(ISERROR(FIND("8",tblSalaries[[#This Row],[How many hours of a day you work on Excel]])),"",8)</f>
        <v/>
      </c>
      <c r="W1056" s="11">
        <f>IF(MAX(tblSalaries[[#This Row],[1 hour]:[8 hours]])=0,#N/A,MAX(tblSalaries[[#This Row],[1 hour]:[8 hours]]))</f>
        <v>6</v>
      </c>
      <c r="X1056" s="11">
        <f>IF(ISERROR(tblSalaries[[#This Row],[max h]]),1,tblSalaries[[#This Row],[Salary in USD]]/tblSalaries[[#This Row],[max h]]/260)</f>
        <v>4.3076923076923075</v>
      </c>
      <c r="Y1056" s="11" t="str">
        <f>IF(tblSalaries[[#This Row],[Years of Experience]]="",0,"0")</f>
        <v>0</v>
      </c>
      <c r="Z1056"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056" s="11">
        <f>IF(tblSalaries[[#This Row],[Salary in USD]]&lt;1000,1,0)</f>
        <v>0</v>
      </c>
      <c r="AB1056" s="11">
        <f>IF(AND(tblSalaries[[#This Row],[Salary in USD]]&gt;1000,tblSalaries[[#This Row],[Salary in USD]]&lt;2000),1,0)</f>
        <v>0</v>
      </c>
    </row>
    <row r="1057" spans="2:28" ht="15" customHeight="1">
      <c r="B1057" t="s">
        <v>3060</v>
      </c>
      <c r="C1057" s="1">
        <v>41057.645416666666</v>
      </c>
      <c r="D1057" s="4" t="s">
        <v>1213</v>
      </c>
      <c r="E1057">
        <v>250000</v>
      </c>
      <c r="F1057" t="s">
        <v>40</v>
      </c>
      <c r="G1057">
        <f>tblSalaries[[#This Row],[clean Salary (in local currency)]]*VLOOKUP(tblSalaries[[#This Row],[Currency]],tblXrate[],2,FALSE)</f>
        <v>4451.9791718606421</v>
      </c>
      <c r="H1057" t="s">
        <v>1214</v>
      </c>
      <c r="I1057" t="s">
        <v>3999</v>
      </c>
      <c r="J1057" t="s">
        <v>8</v>
      </c>
      <c r="K1057" t="str">
        <f>VLOOKUP(tblSalaries[[#This Row],[Where do you work]],tblCountries[[Actual]:[Mapping]],2,FALSE)</f>
        <v>India</v>
      </c>
      <c r="L1057" t="s">
        <v>13</v>
      </c>
      <c r="M1057">
        <v>3.5</v>
      </c>
      <c r="O1057" s="10" t="str">
        <f>IF(ISERROR(FIND("1",tblSalaries[[#This Row],[How many hours of a day you work on Excel]])),"",1)</f>
        <v/>
      </c>
      <c r="P1057" s="11" t="str">
        <f>IF(ISERROR(FIND("2",tblSalaries[[#This Row],[How many hours of a day you work on Excel]])),"",2)</f>
        <v/>
      </c>
      <c r="Q1057" s="10" t="str">
        <f>IF(ISERROR(FIND("3",tblSalaries[[#This Row],[How many hours of a day you work on Excel]])),"",3)</f>
        <v/>
      </c>
      <c r="R1057" s="10" t="str">
        <f>IF(ISERROR(FIND("4",tblSalaries[[#This Row],[How many hours of a day you work on Excel]])),"",4)</f>
        <v/>
      </c>
      <c r="S1057" s="10" t="str">
        <f>IF(ISERROR(FIND("5",tblSalaries[[#This Row],[How many hours of a day you work on Excel]])),"",5)</f>
        <v/>
      </c>
      <c r="T1057" s="10" t="str">
        <f>IF(ISERROR(FIND("6",tblSalaries[[#This Row],[How many hours of a day you work on Excel]])),"",6)</f>
        <v/>
      </c>
      <c r="U1057" s="11" t="str">
        <f>IF(ISERROR(FIND("7",tblSalaries[[#This Row],[How many hours of a day you work on Excel]])),"",7)</f>
        <v/>
      </c>
      <c r="V1057" s="11">
        <f>IF(ISERROR(FIND("8",tblSalaries[[#This Row],[How many hours of a day you work on Excel]])),"",8)</f>
        <v>8</v>
      </c>
      <c r="W1057" s="11">
        <f>IF(MAX(tblSalaries[[#This Row],[1 hour]:[8 hours]])=0,#N/A,MAX(tblSalaries[[#This Row],[1 hour]:[8 hours]]))</f>
        <v>8</v>
      </c>
      <c r="X1057" s="11">
        <f>IF(ISERROR(tblSalaries[[#This Row],[max h]]),1,tblSalaries[[#This Row],[Salary in USD]]/tblSalaries[[#This Row],[max h]]/260)</f>
        <v>2.1403746018560779</v>
      </c>
      <c r="Y1057" s="11" t="str">
        <f>IF(tblSalaries[[#This Row],[Years of Experience]]="",0,"0")</f>
        <v>0</v>
      </c>
      <c r="Z1057"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1057" s="11">
        <f>IF(tblSalaries[[#This Row],[Salary in USD]]&lt;1000,1,0)</f>
        <v>0</v>
      </c>
      <c r="AB1057" s="11">
        <f>IF(AND(tblSalaries[[#This Row],[Salary in USD]]&gt;1000,tblSalaries[[#This Row],[Salary in USD]]&lt;2000),1,0)</f>
        <v>0</v>
      </c>
    </row>
    <row r="1058" spans="2:28" ht="15" customHeight="1">
      <c r="B1058" t="s">
        <v>3061</v>
      </c>
      <c r="C1058" s="1">
        <v>41057.645752314813</v>
      </c>
      <c r="D1058" s="4" t="s">
        <v>137</v>
      </c>
      <c r="E1058">
        <v>30000</v>
      </c>
      <c r="F1058" t="s">
        <v>69</v>
      </c>
      <c r="G1058">
        <f>tblSalaries[[#This Row],[clean Salary (in local currency)]]*VLOOKUP(tblSalaries[[#This Row],[Currency]],tblXrate[],2,FALSE)</f>
        <v>47285.348162018527</v>
      </c>
      <c r="H1058" t="s">
        <v>153</v>
      </c>
      <c r="I1058" t="s">
        <v>20</v>
      </c>
      <c r="J1058" t="s">
        <v>71</v>
      </c>
      <c r="K1058" t="str">
        <f>VLOOKUP(tblSalaries[[#This Row],[Where do you work]],tblCountries[[Actual]:[Mapping]],2,FALSE)</f>
        <v>UK</v>
      </c>
      <c r="L1058" t="s">
        <v>13</v>
      </c>
      <c r="M1058">
        <v>15</v>
      </c>
      <c r="O1058" s="10" t="str">
        <f>IF(ISERROR(FIND("1",tblSalaries[[#This Row],[How many hours of a day you work on Excel]])),"",1)</f>
        <v/>
      </c>
      <c r="P1058" s="11" t="str">
        <f>IF(ISERROR(FIND("2",tblSalaries[[#This Row],[How many hours of a day you work on Excel]])),"",2)</f>
        <v/>
      </c>
      <c r="Q1058" s="10" t="str">
        <f>IF(ISERROR(FIND("3",tblSalaries[[#This Row],[How many hours of a day you work on Excel]])),"",3)</f>
        <v/>
      </c>
      <c r="R1058" s="10" t="str">
        <f>IF(ISERROR(FIND("4",tblSalaries[[#This Row],[How many hours of a day you work on Excel]])),"",4)</f>
        <v/>
      </c>
      <c r="S1058" s="10" t="str">
        <f>IF(ISERROR(FIND("5",tblSalaries[[#This Row],[How many hours of a day you work on Excel]])),"",5)</f>
        <v/>
      </c>
      <c r="T1058" s="10" t="str">
        <f>IF(ISERROR(FIND("6",tblSalaries[[#This Row],[How many hours of a day you work on Excel]])),"",6)</f>
        <v/>
      </c>
      <c r="U1058" s="11" t="str">
        <f>IF(ISERROR(FIND("7",tblSalaries[[#This Row],[How many hours of a day you work on Excel]])),"",7)</f>
        <v/>
      </c>
      <c r="V1058" s="11">
        <f>IF(ISERROR(FIND("8",tblSalaries[[#This Row],[How many hours of a day you work on Excel]])),"",8)</f>
        <v>8</v>
      </c>
      <c r="W1058" s="11">
        <f>IF(MAX(tblSalaries[[#This Row],[1 hour]:[8 hours]])=0,#N/A,MAX(tblSalaries[[#This Row],[1 hour]:[8 hours]]))</f>
        <v>8</v>
      </c>
      <c r="X1058" s="11">
        <f>IF(ISERROR(tblSalaries[[#This Row],[max h]]),1,tblSalaries[[#This Row],[Salary in USD]]/tblSalaries[[#This Row],[max h]]/260)</f>
        <v>22.733340462508906</v>
      </c>
      <c r="Y1058" s="11" t="str">
        <f>IF(tblSalaries[[#This Row],[Years of Experience]]="",0,"0")</f>
        <v>0</v>
      </c>
      <c r="Z1058"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058" s="11">
        <f>IF(tblSalaries[[#This Row],[Salary in USD]]&lt;1000,1,0)</f>
        <v>0</v>
      </c>
      <c r="AB1058" s="11">
        <f>IF(AND(tblSalaries[[#This Row],[Salary in USD]]&gt;1000,tblSalaries[[#This Row],[Salary in USD]]&lt;2000),1,0)</f>
        <v>0</v>
      </c>
    </row>
    <row r="1059" spans="2:28" ht="15" customHeight="1">
      <c r="B1059" t="s">
        <v>3062</v>
      </c>
      <c r="C1059" s="1">
        <v>41057.648182870369</v>
      </c>
      <c r="D1059" s="4">
        <v>600</v>
      </c>
      <c r="E1059">
        <v>7200</v>
      </c>
      <c r="F1059" t="s">
        <v>6</v>
      </c>
      <c r="G1059">
        <f>tblSalaries[[#This Row],[clean Salary (in local currency)]]*VLOOKUP(tblSalaries[[#This Row],[Currency]],tblXrate[],2,FALSE)</f>
        <v>7200</v>
      </c>
      <c r="H1059" t="s">
        <v>1215</v>
      </c>
      <c r="I1059" t="s">
        <v>20</v>
      </c>
      <c r="J1059" t="s">
        <v>8</v>
      </c>
      <c r="K1059" t="str">
        <f>VLOOKUP(tblSalaries[[#This Row],[Where do you work]],tblCountries[[Actual]:[Mapping]],2,FALSE)</f>
        <v>India</v>
      </c>
      <c r="L1059" t="s">
        <v>13</v>
      </c>
      <c r="M1059">
        <v>10</v>
      </c>
      <c r="O1059" s="10" t="str">
        <f>IF(ISERROR(FIND("1",tblSalaries[[#This Row],[How many hours of a day you work on Excel]])),"",1)</f>
        <v/>
      </c>
      <c r="P1059" s="11" t="str">
        <f>IF(ISERROR(FIND("2",tblSalaries[[#This Row],[How many hours of a day you work on Excel]])),"",2)</f>
        <v/>
      </c>
      <c r="Q1059" s="10" t="str">
        <f>IF(ISERROR(FIND("3",tblSalaries[[#This Row],[How many hours of a day you work on Excel]])),"",3)</f>
        <v/>
      </c>
      <c r="R1059" s="10" t="str">
        <f>IF(ISERROR(FIND("4",tblSalaries[[#This Row],[How many hours of a day you work on Excel]])),"",4)</f>
        <v/>
      </c>
      <c r="S1059" s="10" t="str">
        <f>IF(ISERROR(FIND("5",tblSalaries[[#This Row],[How many hours of a day you work on Excel]])),"",5)</f>
        <v/>
      </c>
      <c r="T1059" s="10" t="str">
        <f>IF(ISERROR(FIND("6",tblSalaries[[#This Row],[How many hours of a day you work on Excel]])),"",6)</f>
        <v/>
      </c>
      <c r="U1059" s="11" t="str">
        <f>IF(ISERROR(FIND("7",tblSalaries[[#This Row],[How many hours of a day you work on Excel]])),"",7)</f>
        <v/>
      </c>
      <c r="V1059" s="11">
        <f>IF(ISERROR(FIND("8",tblSalaries[[#This Row],[How many hours of a day you work on Excel]])),"",8)</f>
        <v>8</v>
      </c>
      <c r="W1059" s="11">
        <f>IF(MAX(tblSalaries[[#This Row],[1 hour]:[8 hours]])=0,#N/A,MAX(tblSalaries[[#This Row],[1 hour]:[8 hours]]))</f>
        <v>8</v>
      </c>
      <c r="X1059" s="11">
        <f>IF(ISERROR(tblSalaries[[#This Row],[max h]]),1,tblSalaries[[#This Row],[Salary in USD]]/tblSalaries[[#This Row],[max h]]/260)</f>
        <v>3.4615384615384617</v>
      </c>
      <c r="Y1059" s="11" t="str">
        <f>IF(tblSalaries[[#This Row],[Years of Experience]]="",0,"0")</f>
        <v>0</v>
      </c>
      <c r="Z1059"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059" s="11">
        <f>IF(tblSalaries[[#This Row],[Salary in USD]]&lt;1000,1,0)</f>
        <v>0</v>
      </c>
      <c r="AB1059" s="11">
        <f>IF(AND(tblSalaries[[#This Row],[Salary in USD]]&gt;1000,tblSalaries[[#This Row],[Salary in USD]]&lt;2000),1,0)</f>
        <v>0</v>
      </c>
    </row>
    <row r="1060" spans="2:28" ht="15" customHeight="1">
      <c r="B1060" t="s">
        <v>3063</v>
      </c>
      <c r="C1060" s="1">
        <v>41057.648344907408</v>
      </c>
      <c r="D1060" s="4" t="s">
        <v>1216</v>
      </c>
      <c r="E1060">
        <v>2500000</v>
      </c>
      <c r="F1060" t="s">
        <v>40</v>
      </c>
      <c r="G1060">
        <f>tblSalaries[[#This Row],[clean Salary (in local currency)]]*VLOOKUP(tblSalaries[[#This Row],[Currency]],tblXrate[],2,FALSE)</f>
        <v>44519.791718606422</v>
      </c>
      <c r="H1060" t="s">
        <v>1217</v>
      </c>
      <c r="I1060" t="s">
        <v>4001</v>
      </c>
      <c r="J1060" t="s">
        <v>8</v>
      </c>
      <c r="K1060" t="str">
        <f>VLOOKUP(tblSalaries[[#This Row],[Where do you work]],tblCountries[[Actual]:[Mapping]],2,FALSE)</f>
        <v>India</v>
      </c>
      <c r="L1060" t="s">
        <v>9</v>
      </c>
      <c r="M1060">
        <v>9</v>
      </c>
      <c r="O1060" s="10" t="str">
        <f>IF(ISERROR(FIND("1",tblSalaries[[#This Row],[How many hours of a day you work on Excel]])),"",1)</f>
        <v/>
      </c>
      <c r="P1060" s="11" t="str">
        <f>IF(ISERROR(FIND("2",tblSalaries[[#This Row],[How many hours of a day you work on Excel]])),"",2)</f>
        <v/>
      </c>
      <c r="Q1060" s="10" t="str">
        <f>IF(ISERROR(FIND("3",tblSalaries[[#This Row],[How many hours of a day you work on Excel]])),"",3)</f>
        <v/>
      </c>
      <c r="R1060" s="10">
        <f>IF(ISERROR(FIND("4",tblSalaries[[#This Row],[How many hours of a day you work on Excel]])),"",4)</f>
        <v>4</v>
      </c>
      <c r="S1060" s="10" t="str">
        <f>IF(ISERROR(FIND("5",tblSalaries[[#This Row],[How many hours of a day you work on Excel]])),"",5)</f>
        <v/>
      </c>
      <c r="T1060" s="10">
        <f>IF(ISERROR(FIND("6",tblSalaries[[#This Row],[How many hours of a day you work on Excel]])),"",6)</f>
        <v>6</v>
      </c>
      <c r="U1060" s="11" t="str">
        <f>IF(ISERROR(FIND("7",tblSalaries[[#This Row],[How many hours of a day you work on Excel]])),"",7)</f>
        <v/>
      </c>
      <c r="V1060" s="11" t="str">
        <f>IF(ISERROR(FIND("8",tblSalaries[[#This Row],[How many hours of a day you work on Excel]])),"",8)</f>
        <v/>
      </c>
      <c r="W1060" s="11">
        <f>IF(MAX(tblSalaries[[#This Row],[1 hour]:[8 hours]])=0,#N/A,MAX(tblSalaries[[#This Row],[1 hour]:[8 hours]]))</f>
        <v>6</v>
      </c>
      <c r="X1060" s="11">
        <f>IF(ISERROR(tblSalaries[[#This Row],[max h]]),1,tblSalaries[[#This Row],[Salary in USD]]/tblSalaries[[#This Row],[max h]]/260)</f>
        <v>28.538328024747706</v>
      </c>
      <c r="Y1060" s="11" t="str">
        <f>IF(tblSalaries[[#This Row],[Years of Experience]]="",0,"0")</f>
        <v>0</v>
      </c>
      <c r="Z1060"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060" s="11">
        <f>IF(tblSalaries[[#This Row],[Salary in USD]]&lt;1000,1,0)</f>
        <v>0</v>
      </c>
      <c r="AB1060" s="11">
        <f>IF(AND(tblSalaries[[#This Row],[Salary in USD]]&gt;1000,tblSalaries[[#This Row],[Salary in USD]]&lt;2000),1,0)</f>
        <v>0</v>
      </c>
    </row>
    <row r="1061" spans="2:28" ht="15" customHeight="1">
      <c r="B1061" t="s">
        <v>3064</v>
      </c>
      <c r="C1061" s="1">
        <v>41057.64875</v>
      </c>
      <c r="D1061" s="4">
        <v>140000</v>
      </c>
      <c r="E1061">
        <v>140000</v>
      </c>
      <c r="F1061" t="s">
        <v>40</v>
      </c>
      <c r="G1061">
        <f>tblSalaries[[#This Row],[clean Salary (in local currency)]]*VLOOKUP(tblSalaries[[#This Row],[Currency]],tblXrate[],2,FALSE)</f>
        <v>2493.1083362419595</v>
      </c>
      <c r="H1061" t="s">
        <v>310</v>
      </c>
      <c r="I1061" t="s">
        <v>310</v>
      </c>
      <c r="J1061" t="s">
        <v>8</v>
      </c>
      <c r="K1061" t="str">
        <f>VLOOKUP(tblSalaries[[#This Row],[Where do you work]],tblCountries[[Actual]:[Mapping]],2,FALSE)</f>
        <v>India</v>
      </c>
      <c r="L1061" t="s">
        <v>9</v>
      </c>
      <c r="M1061">
        <v>4</v>
      </c>
      <c r="O1061" s="10" t="str">
        <f>IF(ISERROR(FIND("1",tblSalaries[[#This Row],[How many hours of a day you work on Excel]])),"",1)</f>
        <v/>
      </c>
      <c r="P1061" s="11" t="str">
        <f>IF(ISERROR(FIND("2",tblSalaries[[#This Row],[How many hours of a day you work on Excel]])),"",2)</f>
        <v/>
      </c>
      <c r="Q1061" s="10" t="str">
        <f>IF(ISERROR(FIND("3",tblSalaries[[#This Row],[How many hours of a day you work on Excel]])),"",3)</f>
        <v/>
      </c>
      <c r="R1061" s="10">
        <f>IF(ISERROR(FIND("4",tblSalaries[[#This Row],[How many hours of a day you work on Excel]])),"",4)</f>
        <v>4</v>
      </c>
      <c r="S1061" s="10" t="str">
        <f>IF(ISERROR(FIND("5",tblSalaries[[#This Row],[How many hours of a day you work on Excel]])),"",5)</f>
        <v/>
      </c>
      <c r="T1061" s="10">
        <f>IF(ISERROR(FIND("6",tblSalaries[[#This Row],[How many hours of a day you work on Excel]])),"",6)</f>
        <v>6</v>
      </c>
      <c r="U1061" s="11" t="str">
        <f>IF(ISERROR(FIND("7",tblSalaries[[#This Row],[How many hours of a day you work on Excel]])),"",7)</f>
        <v/>
      </c>
      <c r="V1061" s="11" t="str">
        <f>IF(ISERROR(FIND("8",tblSalaries[[#This Row],[How many hours of a day you work on Excel]])),"",8)</f>
        <v/>
      </c>
      <c r="W1061" s="11">
        <f>IF(MAX(tblSalaries[[#This Row],[1 hour]:[8 hours]])=0,#N/A,MAX(tblSalaries[[#This Row],[1 hour]:[8 hours]]))</f>
        <v>6</v>
      </c>
      <c r="X1061" s="11">
        <f>IF(ISERROR(tblSalaries[[#This Row],[max h]]),1,tblSalaries[[#This Row],[Salary in USD]]/tblSalaries[[#This Row],[max h]]/260)</f>
        <v>1.5981463693858715</v>
      </c>
      <c r="Y1061" s="11" t="str">
        <f>IF(tblSalaries[[#This Row],[Years of Experience]]="",0,"0")</f>
        <v>0</v>
      </c>
      <c r="Z1061"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1061" s="11">
        <f>IF(tblSalaries[[#This Row],[Salary in USD]]&lt;1000,1,0)</f>
        <v>0</v>
      </c>
      <c r="AB1061" s="11">
        <f>IF(AND(tblSalaries[[#This Row],[Salary in USD]]&gt;1000,tblSalaries[[#This Row],[Salary in USD]]&lt;2000),1,0)</f>
        <v>0</v>
      </c>
    </row>
    <row r="1062" spans="2:28" ht="15" customHeight="1">
      <c r="B1062" t="s">
        <v>3065</v>
      </c>
      <c r="C1062" s="1">
        <v>41057.649675925924</v>
      </c>
      <c r="D1062" s="4">
        <v>20000</v>
      </c>
      <c r="E1062">
        <v>20000</v>
      </c>
      <c r="F1062" t="s">
        <v>69</v>
      </c>
      <c r="G1062">
        <f>tblSalaries[[#This Row],[clean Salary (in local currency)]]*VLOOKUP(tblSalaries[[#This Row],[Currency]],tblXrate[],2,FALSE)</f>
        <v>31523.565441345683</v>
      </c>
      <c r="H1062" t="s">
        <v>1218</v>
      </c>
      <c r="I1062" t="s">
        <v>20</v>
      </c>
      <c r="J1062" t="s">
        <v>71</v>
      </c>
      <c r="K1062" t="str">
        <f>VLOOKUP(tblSalaries[[#This Row],[Where do you work]],tblCountries[[Actual]:[Mapping]],2,FALSE)</f>
        <v>UK</v>
      </c>
      <c r="L1062" t="s">
        <v>9</v>
      </c>
      <c r="M1062">
        <v>1</v>
      </c>
      <c r="O1062" s="10" t="str">
        <f>IF(ISERROR(FIND("1",tblSalaries[[#This Row],[How many hours of a day you work on Excel]])),"",1)</f>
        <v/>
      </c>
      <c r="P1062" s="11" t="str">
        <f>IF(ISERROR(FIND("2",tblSalaries[[#This Row],[How many hours of a day you work on Excel]])),"",2)</f>
        <v/>
      </c>
      <c r="Q1062" s="10" t="str">
        <f>IF(ISERROR(FIND("3",tblSalaries[[#This Row],[How many hours of a day you work on Excel]])),"",3)</f>
        <v/>
      </c>
      <c r="R1062" s="10">
        <f>IF(ISERROR(FIND("4",tblSalaries[[#This Row],[How many hours of a day you work on Excel]])),"",4)</f>
        <v>4</v>
      </c>
      <c r="S1062" s="10" t="str">
        <f>IF(ISERROR(FIND("5",tblSalaries[[#This Row],[How many hours of a day you work on Excel]])),"",5)</f>
        <v/>
      </c>
      <c r="T1062" s="10">
        <f>IF(ISERROR(FIND("6",tblSalaries[[#This Row],[How many hours of a day you work on Excel]])),"",6)</f>
        <v>6</v>
      </c>
      <c r="U1062" s="11" t="str">
        <f>IF(ISERROR(FIND("7",tblSalaries[[#This Row],[How many hours of a day you work on Excel]])),"",7)</f>
        <v/>
      </c>
      <c r="V1062" s="11" t="str">
        <f>IF(ISERROR(FIND("8",tblSalaries[[#This Row],[How many hours of a day you work on Excel]])),"",8)</f>
        <v/>
      </c>
      <c r="W1062" s="11">
        <f>IF(MAX(tblSalaries[[#This Row],[1 hour]:[8 hours]])=0,#N/A,MAX(tblSalaries[[#This Row],[1 hour]:[8 hours]]))</f>
        <v>6</v>
      </c>
      <c r="X1062" s="11">
        <f>IF(ISERROR(tblSalaries[[#This Row],[max h]]),1,tblSalaries[[#This Row],[Salary in USD]]/tblSalaries[[#This Row],[max h]]/260)</f>
        <v>20.20741374445236</v>
      </c>
      <c r="Y1062" s="11" t="str">
        <f>IF(tblSalaries[[#This Row],[Years of Experience]]="",0,"0")</f>
        <v>0</v>
      </c>
      <c r="Z1062"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0..1</v>
      </c>
      <c r="AA1062" s="11">
        <f>IF(tblSalaries[[#This Row],[Salary in USD]]&lt;1000,1,0)</f>
        <v>0</v>
      </c>
      <c r="AB1062" s="11">
        <f>IF(AND(tblSalaries[[#This Row],[Salary in USD]]&gt;1000,tblSalaries[[#This Row],[Salary in USD]]&lt;2000),1,0)</f>
        <v>0</v>
      </c>
    </row>
    <row r="1063" spans="2:28" ht="15" customHeight="1">
      <c r="B1063" t="s">
        <v>3066</v>
      </c>
      <c r="C1063" s="1">
        <v>41057.650960648149</v>
      </c>
      <c r="D1063" s="4">
        <v>1200000</v>
      </c>
      <c r="E1063">
        <v>1200000</v>
      </c>
      <c r="F1063" t="s">
        <v>40</v>
      </c>
      <c r="G1063">
        <f>tblSalaries[[#This Row],[clean Salary (in local currency)]]*VLOOKUP(tblSalaries[[#This Row],[Currency]],tblXrate[],2,FALSE)</f>
        <v>21369.500024931083</v>
      </c>
      <c r="H1063" t="s">
        <v>1219</v>
      </c>
      <c r="I1063" t="s">
        <v>488</v>
      </c>
      <c r="J1063" t="s">
        <v>8</v>
      </c>
      <c r="K1063" t="str">
        <f>VLOOKUP(tblSalaries[[#This Row],[Where do you work]],tblCountries[[Actual]:[Mapping]],2,FALSE)</f>
        <v>India</v>
      </c>
      <c r="L1063" t="s">
        <v>9</v>
      </c>
      <c r="M1063">
        <v>8</v>
      </c>
      <c r="O1063" s="10" t="str">
        <f>IF(ISERROR(FIND("1",tblSalaries[[#This Row],[How many hours of a day you work on Excel]])),"",1)</f>
        <v/>
      </c>
      <c r="P1063" s="11" t="str">
        <f>IF(ISERROR(FIND("2",tblSalaries[[#This Row],[How many hours of a day you work on Excel]])),"",2)</f>
        <v/>
      </c>
      <c r="Q1063" s="10" t="str">
        <f>IF(ISERROR(FIND("3",tblSalaries[[#This Row],[How many hours of a day you work on Excel]])),"",3)</f>
        <v/>
      </c>
      <c r="R1063" s="10">
        <f>IF(ISERROR(FIND("4",tblSalaries[[#This Row],[How many hours of a day you work on Excel]])),"",4)</f>
        <v>4</v>
      </c>
      <c r="S1063" s="10" t="str">
        <f>IF(ISERROR(FIND("5",tblSalaries[[#This Row],[How many hours of a day you work on Excel]])),"",5)</f>
        <v/>
      </c>
      <c r="T1063" s="10">
        <f>IF(ISERROR(FIND("6",tblSalaries[[#This Row],[How many hours of a day you work on Excel]])),"",6)</f>
        <v>6</v>
      </c>
      <c r="U1063" s="11" t="str">
        <f>IF(ISERROR(FIND("7",tblSalaries[[#This Row],[How many hours of a day you work on Excel]])),"",7)</f>
        <v/>
      </c>
      <c r="V1063" s="11" t="str">
        <f>IF(ISERROR(FIND("8",tblSalaries[[#This Row],[How many hours of a day you work on Excel]])),"",8)</f>
        <v/>
      </c>
      <c r="W1063" s="11">
        <f>IF(MAX(tblSalaries[[#This Row],[1 hour]:[8 hours]])=0,#N/A,MAX(tblSalaries[[#This Row],[1 hour]:[8 hours]]))</f>
        <v>6</v>
      </c>
      <c r="X1063" s="11">
        <f>IF(ISERROR(tblSalaries[[#This Row],[max h]]),1,tblSalaries[[#This Row],[Salary in USD]]/tblSalaries[[#This Row],[max h]]/260)</f>
        <v>13.698397451878899</v>
      </c>
      <c r="Y1063" s="11" t="str">
        <f>IF(tblSalaries[[#This Row],[Years of Experience]]="",0,"0")</f>
        <v>0</v>
      </c>
      <c r="Z1063"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063" s="11">
        <f>IF(tblSalaries[[#This Row],[Salary in USD]]&lt;1000,1,0)</f>
        <v>0</v>
      </c>
      <c r="AB1063" s="11">
        <f>IF(AND(tblSalaries[[#This Row],[Salary in USD]]&gt;1000,tblSalaries[[#This Row],[Salary in USD]]&lt;2000),1,0)</f>
        <v>0</v>
      </c>
    </row>
    <row r="1064" spans="2:28" ht="15" customHeight="1">
      <c r="B1064" t="s">
        <v>3067</v>
      </c>
      <c r="C1064" s="1">
        <v>41057.65421296296</v>
      </c>
      <c r="D1064" s="4">
        <v>80000</v>
      </c>
      <c r="E1064">
        <v>80000</v>
      </c>
      <c r="F1064" t="s">
        <v>69</v>
      </c>
      <c r="G1064">
        <f>tblSalaries[[#This Row],[clean Salary (in local currency)]]*VLOOKUP(tblSalaries[[#This Row],[Currency]],tblXrate[],2,FALSE)</f>
        <v>126094.26176538273</v>
      </c>
      <c r="H1064" t="s">
        <v>1220</v>
      </c>
      <c r="I1064" t="s">
        <v>356</v>
      </c>
      <c r="J1064" t="s">
        <v>71</v>
      </c>
      <c r="K1064" t="str">
        <f>VLOOKUP(tblSalaries[[#This Row],[Where do you work]],tblCountries[[Actual]:[Mapping]],2,FALSE)</f>
        <v>UK</v>
      </c>
      <c r="L1064" t="s">
        <v>9</v>
      </c>
      <c r="M1064">
        <v>10</v>
      </c>
      <c r="O1064" s="10" t="str">
        <f>IF(ISERROR(FIND("1",tblSalaries[[#This Row],[How many hours of a day you work on Excel]])),"",1)</f>
        <v/>
      </c>
      <c r="P1064" s="11" t="str">
        <f>IF(ISERROR(FIND("2",tblSalaries[[#This Row],[How many hours of a day you work on Excel]])),"",2)</f>
        <v/>
      </c>
      <c r="Q1064" s="10" t="str">
        <f>IF(ISERROR(FIND("3",tblSalaries[[#This Row],[How many hours of a day you work on Excel]])),"",3)</f>
        <v/>
      </c>
      <c r="R1064" s="10">
        <f>IF(ISERROR(FIND("4",tblSalaries[[#This Row],[How many hours of a day you work on Excel]])),"",4)</f>
        <v>4</v>
      </c>
      <c r="S1064" s="10" t="str">
        <f>IF(ISERROR(FIND("5",tblSalaries[[#This Row],[How many hours of a day you work on Excel]])),"",5)</f>
        <v/>
      </c>
      <c r="T1064" s="10">
        <f>IF(ISERROR(FIND("6",tblSalaries[[#This Row],[How many hours of a day you work on Excel]])),"",6)</f>
        <v>6</v>
      </c>
      <c r="U1064" s="11" t="str">
        <f>IF(ISERROR(FIND("7",tblSalaries[[#This Row],[How many hours of a day you work on Excel]])),"",7)</f>
        <v/>
      </c>
      <c r="V1064" s="11" t="str">
        <f>IF(ISERROR(FIND("8",tblSalaries[[#This Row],[How many hours of a day you work on Excel]])),"",8)</f>
        <v/>
      </c>
      <c r="W1064" s="11">
        <f>IF(MAX(tblSalaries[[#This Row],[1 hour]:[8 hours]])=0,#N/A,MAX(tblSalaries[[#This Row],[1 hour]:[8 hours]]))</f>
        <v>6</v>
      </c>
      <c r="X1064" s="11">
        <f>IF(ISERROR(tblSalaries[[#This Row],[max h]]),1,tblSalaries[[#This Row],[Salary in USD]]/tblSalaries[[#This Row],[max h]]/260)</f>
        <v>80.82965497780944</v>
      </c>
      <c r="Y1064" s="11" t="str">
        <f>IF(tblSalaries[[#This Row],[Years of Experience]]="",0,"0")</f>
        <v>0</v>
      </c>
      <c r="Z1064"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064" s="11">
        <f>IF(tblSalaries[[#This Row],[Salary in USD]]&lt;1000,1,0)</f>
        <v>0</v>
      </c>
      <c r="AB1064" s="11">
        <f>IF(AND(tblSalaries[[#This Row],[Salary in USD]]&gt;1000,tblSalaries[[#This Row],[Salary in USD]]&lt;2000),1,0)</f>
        <v>0</v>
      </c>
    </row>
    <row r="1065" spans="2:28" ht="15" customHeight="1">
      <c r="B1065" t="s">
        <v>3068</v>
      </c>
      <c r="C1065" s="1">
        <v>41057.655694444446</v>
      </c>
      <c r="D1065" s="4" t="s">
        <v>1221</v>
      </c>
      <c r="E1065">
        <v>63000</v>
      </c>
      <c r="F1065" t="s">
        <v>69</v>
      </c>
      <c r="G1065">
        <f>tblSalaries[[#This Row],[clean Salary (in local currency)]]*VLOOKUP(tblSalaries[[#This Row],[Currency]],tblXrate[],2,FALSE)</f>
        <v>99299.231140238902</v>
      </c>
      <c r="H1065" t="s">
        <v>1222</v>
      </c>
      <c r="I1065" t="s">
        <v>67</v>
      </c>
      <c r="J1065" t="s">
        <v>71</v>
      </c>
      <c r="K1065" t="str">
        <f>VLOOKUP(tblSalaries[[#This Row],[Where do you work]],tblCountries[[Actual]:[Mapping]],2,FALSE)</f>
        <v>UK</v>
      </c>
      <c r="L1065" t="s">
        <v>18</v>
      </c>
      <c r="M1065">
        <v>1</v>
      </c>
      <c r="O1065" s="10" t="str">
        <f>IF(ISERROR(FIND("1",tblSalaries[[#This Row],[How many hours of a day you work on Excel]])),"",1)</f>
        <v/>
      </c>
      <c r="P1065" s="11">
        <f>IF(ISERROR(FIND("2",tblSalaries[[#This Row],[How many hours of a day you work on Excel]])),"",2)</f>
        <v>2</v>
      </c>
      <c r="Q1065" s="10">
        <f>IF(ISERROR(FIND("3",tblSalaries[[#This Row],[How many hours of a day you work on Excel]])),"",3)</f>
        <v>3</v>
      </c>
      <c r="R1065" s="10" t="str">
        <f>IF(ISERROR(FIND("4",tblSalaries[[#This Row],[How many hours of a day you work on Excel]])),"",4)</f>
        <v/>
      </c>
      <c r="S1065" s="10" t="str">
        <f>IF(ISERROR(FIND("5",tblSalaries[[#This Row],[How many hours of a day you work on Excel]])),"",5)</f>
        <v/>
      </c>
      <c r="T1065" s="10" t="str">
        <f>IF(ISERROR(FIND("6",tblSalaries[[#This Row],[How many hours of a day you work on Excel]])),"",6)</f>
        <v/>
      </c>
      <c r="U1065" s="11" t="str">
        <f>IF(ISERROR(FIND("7",tblSalaries[[#This Row],[How many hours of a day you work on Excel]])),"",7)</f>
        <v/>
      </c>
      <c r="V1065" s="11" t="str">
        <f>IF(ISERROR(FIND("8",tblSalaries[[#This Row],[How many hours of a day you work on Excel]])),"",8)</f>
        <v/>
      </c>
      <c r="W1065" s="11">
        <f>IF(MAX(tblSalaries[[#This Row],[1 hour]:[8 hours]])=0,#N/A,MAX(tblSalaries[[#This Row],[1 hour]:[8 hours]]))</f>
        <v>3</v>
      </c>
      <c r="X1065" s="11">
        <f>IF(ISERROR(tblSalaries[[#This Row],[max h]]),1,tblSalaries[[#This Row],[Salary in USD]]/tblSalaries[[#This Row],[max h]]/260)</f>
        <v>127.30670659004987</v>
      </c>
      <c r="Y1065" s="11" t="str">
        <f>IF(tblSalaries[[#This Row],[Years of Experience]]="",0,"0")</f>
        <v>0</v>
      </c>
      <c r="Z1065"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0..1</v>
      </c>
      <c r="AA1065" s="11">
        <f>IF(tblSalaries[[#This Row],[Salary in USD]]&lt;1000,1,0)</f>
        <v>0</v>
      </c>
      <c r="AB1065" s="11">
        <f>IF(AND(tblSalaries[[#This Row],[Salary in USD]]&gt;1000,tblSalaries[[#This Row],[Salary in USD]]&lt;2000),1,0)</f>
        <v>0</v>
      </c>
    </row>
    <row r="1066" spans="2:28" ht="15" customHeight="1">
      <c r="B1066" t="s">
        <v>3069</v>
      </c>
      <c r="C1066" s="1">
        <v>41057.658171296294</v>
      </c>
      <c r="D1066" s="4" t="s">
        <v>943</v>
      </c>
      <c r="E1066">
        <v>55000</v>
      </c>
      <c r="F1066" t="s">
        <v>69</v>
      </c>
      <c r="G1066">
        <f>tblSalaries[[#This Row],[clean Salary (in local currency)]]*VLOOKUP(tblSalaries[[#This Row],[Currency]],tblXrate[],2,FALSE)</f>
        <v>86689.804963700633</v>
      </c>
      <c r="H1066" t="s">
        <v>212</v>
      </c>
      <c r="I1066" t="s">
        <v>4001</v>
      </c>
      <c r="J1066" t="s">
        <v>71</v>
      </c>
      <c r="K1066" t="str">
        <f>VLOOKUP(tblSalaries[[#This Row],[Where do you work]],tblCountries[[Actual]:[Mapping]],2,FALSE)</f>
        <v>UK</v>
      </c>
      <c r="L1066" t="s">
        <v>18</v>
      </c>
      <c r="M1066">
        <v>22</v>
      </c>
      <c r="O1066" s="10" t="str">
        <f>IF(ISERROR(FIND("1",tblSalaries[[#This Row],[How many hours of a day you work on Excel]])),"",1)</f>
        <v/>
      </c>
      <c r="P1066" s="11">
        <f>IF(ISERROR(FIND("2",tblSalaries[[#This Row],[How many hours of a day you work on Excel]])),"",2)</f>
        <v>2</v>
      </c>
      <c r="Q1066" s="10">
        <f>IF(ISERROR(FIND("3",tblSalaries[[#This Row],[How many hours of a day you work on Excel]])),"",3)</f>
        <v>3</v>
      </c>
      <c r="R1066" s="10" t="str">
        <f>IF(ISERROR(FIND("4",tblSalaries[[#This Row],[How many hours of a day you work on Excel]])),"",4)</f>
        <v/>
      </c>
      <c r="S1066" s="10" t="str">
        <f>IF(ISERROR(FIND("5",tblSalaries[[#This Row],[How many hours of a day you work on Excel]])),"",5)</f>
        <v/>
      </c>
      <c r="T1066" s="10" t="str">
        <f>IF(ISERROR(FIND("6",tblSalaries[[#This Row],[How many hours of a day you work on Excel]])),"",6)</f>
        <v/>
      </c>
      <c r="U1066" s="11" t="str">
        <f>IF(ISERROR(FIND("7",tblSalaries[[#This Row],[How many hours of a day you work on Excel]])),"",7)</f>
        <v/>
      </c>
      <c r="V1066" s="11" t="str">
        <f>IF(ISERROR(FIND("8",tblSalaries[[#This Row],[How many hours of a day you work on Excel]])),"",8)</f>
        <v/>
      </c>
      <c r="W1066" s="11">
        <f>IF(MAX(tblSalaries[[#This Row],[1 hour]:[8 hours]])=0,#N/A,MAX(tblSalaries[[#This Row],[1 hour]:[8 hours]]))</f>
        <v>3</v>
      </c>
      <c r="X1066" s="11">
        <f>IF(ISERROR(tblSalaries[[#This Row],[max h]]),1,tblSalaries[[#This Row],[Salary in USD]]/tblSalaries[[#This Row],[max h]]/260)</f>
        <v>111.14077559448799</v>
      </c>
      <c r="Y1066" s="11" t="str">
        <f>IF(tblSalaries[[#This Row],[Years of Experience]]="",0,"0")</f>
        <v>0</v>
      </c>
      <c r="Z1066"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066" s="11">
        <f>IF(tblSalaries[[#This Row],[Salary in USD]]&lt;1000,1,0)</f>
        <v>0</v>
      </c>
      <c r="AB1066" s="11">
        <f>IF(AND(tblSalaries[[#This Row],[Salary in USD]]&gt;1000,tblSalaries[[#This Row],[Salary in USD]]&lt;2000),1,0)</f>
        <v>0</v>
      </c>
    </row>
    <row r="1067" spans="2:28" ht="15" customHeight="1">
      <c r="B1067" t="s">
        <v>3070</v>
      </c>
      <c r="C1067" s="1">
        <v>41057.658599537041</v>
      </c>
      <c r="D1067" s="4" t="s">
        <v>1223</v>
      </c>
      <c r="E1067">
        <v>50000</v>
      </c>
      <c r="F1067" t="s">
        <v>6</v>
      </c>
      <c r="G1067">
        <f>tblSalaries[[#This Row],[clean Salary (in local currency)]]*VLOOKUP(tblSalaries[[#This Row],[Currency]],tblXrate[],2,FALSE)</f>
        <v>50000</v>
      </c>
      <c r="H1067" t="s">
        <v>1224</v>
      </c>
      <c r="I1067" t="s">
        <v>52</v>
      </c>
      <c r="J1067" t="s">
        <v>8</v>
      </c>
      <c r="K1067" t="str">
        <f>VLOOKUP(tblSalaries[[#This Row],[Where do you work]],tblCountries[[Actual]:[Mapping]],2,FALSE)</f>
        <v>India</v>
      </c>
      <c r="L1067" t="s">
        <v>18</v>
      </c>
      <c r="M1067">
        <v>30</v>
      </c>
      <c r="O1067" s="10" t="str">
        <f>IF(ISERROR(FIND("1",tblSalaries[[#This Row],[How many hours of a day you work on Excel]])),"",1)</f>
        <v/>
      </c>
      <c r="P1067" s="11">
        <f>IF(ISERROR(FIND("2",tblSalaries[[#This Row],[How many hours of a day you work on Excel]])),"",2)</f>
        <v>2</v>
      </c>
      <c r="Q1067" s="10">
        <f>IF(ISERROR(FIND("3",tblSalaries[[#This Row],[How many hours of a day you work on Excel]])),"",3)</f>
        <v>3</v>
      </c>
      <c r="R1067" s="10" t="str">
        <f>IF(ISERROR(FIND("4",tblSalaries[[#This Row],[How many hours of a day you work on Excel]])),"",4)</f>
        <v/>
      </c>
      <c r="S1067" s="10" t="str">
        <f>IF(ISERROR(FIND("5",tblSalaries[[#This Row],[How many hours of a day you work on Excel]])),"",5)</f>
        <v/>
      </c>
      <c r="T1067" s="10" t="str">
        <f>IF(ISERROR(FIND("6",tblSalaries[[#This Row],[How many hours of a day you work on Excel]])),"",6)</f>
        <v/>
      </c>
      <c r="U1067" s="11" t="str">
        <f>IF(ISERROR(FIND("7",tblSalaries[[#This Row],[How many hours of a day you work on Excel]])),"",7)</f>
        <v/>
      </c>
      <c r="V1067" s="11" t="str">
        <f>IF(ISERROR(FIND("8",tblSalaries[[#This Row],[How many hours of a day you work on Excel]])),"",8)</f>
        <v/>
      </c>
      <c r="W1067" s="11">
        <f>IF(MAX(tblSalaries[[#This Row],[1 hour]:[8 hours]])=0,#N/A,MAX(tblSalaries[[#This Row],[1 hour]:[8 hours]]))</f>
        <v>3</v>
      </c>
      <c r="X1067" s="11">
        <f>IF(ISERROR(tblSalaries[[#This Row],[max h]]),1,tblSalaries[[#This Row],[Salary in USD]]/tblSalaries[[#This Row],[max h]]/260)</f>
        <v>64.102564102564102</v>
      </c>
      <c r="Y1067" s="11" t="str">
        <f>IF(tblSalaries[[#This Row],[Years of Experience]]="",0,"0")</f>
        <v>0</v>
      </c>
      <c r="Z1067"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067" s="11">
        <f>IF(tblSalaries[[#This Row],[Salary in USD]]&lt;1000,1,0)</f>
        <v>0</v>
      </c>
      <c r="AB1067" s="11">
        <f>IF(AND(tblSalaries[[#This Row],[Salary in USD]]&gt;1000,tblSalaries[[#This Row],[Salary in USD]]&lt;2000),1,0)</f>
        <v>0</v>
      </c>
    </row>
    <row r="1068" spans="2:28" ht="15" customHeight="1">
      <c r="B1068" t="s">
        <v>3071</v>
      </c>
      <c r="C1068" s="1">
        <v>41057.659282407411</v>
      </c>
      <c r="D1068" s="4">
        <v>240000</v>
      </c>
      <c r="E1068">
        <v>240000</v>
      </c>
      <c r="F1068" t="s">
        <v>40</v>
      </c>
      <c r="G1068">
        <f>tblSalaries[[#This Row],[clean Salary (in local currency)]]*VLOOKUP(tblSalaries[[#This Row],[Currency]],tblXrate[],2,FALSE)</f>
        <v>4273.9000049862161</v>
      </c>
      <c r="H1068" t="s">
        <v>749</v>
      </c>
      <c r="I1068" t="s">
        <v>20</v>
      </c>
      <c r="J1068" t="s">
        <v>8</v>
      </c>
      <c r="K1068" t="str">
        <f>VLOOKUP(tblSalaries[[#This Row],[Where do you work]],tblCountries[[Actual]:[Mapping]],2,FALSE)</f>
        <v>India</v>
      </c>
      <c r="L1068" t="s">
        <v>18</v>
      </c>
      <c r="M1068">
        <v>3</v>
      </c>
      <c r="O1068" s="10" t="str">
        <f>IF(ISERROR(FIND("1",tblSalaries[[#This Row],[How many hours of a day you work on Excel]])),"",1)</f>
        <v/>
      </c>
      <c r="P1068" s="11">
        <f>IF(ISERROR(FIND("2",tblSalaries[[#This Row],[How many hours of a day you work on Excel]])),"",2)</f>
        <v>2</v>
      </c>
      <c r="Q1068" s="10">
        <f>IF(ISERROR(FIND("3",tblSalaries[[#This Row],[How many hours of a day you work on Excel]])),"",3)</f>
        <v>3</v>
      </c>
      <c r="R1068" s="10" t="str">
        <f>IF(ISERROR(FIND("4",tblSalaries[[#This Row],[How many hours of a day you work on Excel]])),"",4)</f>
        <v/>
      </c>
      <c r="S1068" s="10" t="str">
        <f>IF(ISERROR(FIND("5",tblSalaries[[#This Row],[How many hours of a day you work on Excel]])),"",5)</f>
        <v/>
      </c>
      <c r="T1068" s="10" t="str">
        <f>IF(ISERROR(FIND("6",tblSalaries[[#This Row],[How many hours of a day you work on Excel]])),"",6)</f>
        <v/>
      </c>
      <c r="U1068" s="11" t="str">
        <f>IF(ISERROR(FIND("7",tblSalaries[[#This Row],[How many hours of a day you work on Excel]])),"",7)</f>
        <v/>
      </c>
      <c r="V1068" s="11" t="str">
        <f>IF(ISERROR(FIND("8",tblSalaries[[#This Row],[How many hours of a day you work on Excel]])),"",8)</f>
        <v/>
      </c>
      <c r="W1068" s="11">
        <f>IF(MAX(tblSalaries[[#This Row],[1 hour]:[8 hours]])=0,#N/A,MAX(tblSalaries[[#This Row],[1 hour]:[8 hours]]))</f>
        <v>3</v>
      </c>
      <c r="X1068" s="11">
        <f>IF(ISERROR(tblSalaries[[#This Row],[max h]]),1,tblSalaries[[#This Row],[Salary in USD]]/tblSalaries[[#This Row],[max h]]/260)</f>
        <v>5.4793589807515595</v>
      </c>
      <c r="Y1068" s="11" t="str">
        <f>IF(tblSalaries[[#This Row],[Years of Experience]]="",0,"0")</f>
        <v>0</v>
      </c>
      <c r="Z1068"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1..3</v>
      </c>
      <c r="AA1068" s="11">
        <f>IF(tblSalaries[[#This Row],[Salary in USD]]&lt;1000,1,0)</f>
        <v>0</v>
      </c>
      <c r="AB1068" s="11">
        <f>IF(AND(tblSalaries[[#This Row],[Salary in USD]]&gt;1000,tblSalaries[[#This Row],[Salary in USD]]&lt;2000),1,0)</f>
        <v>0</v>
      </c>
    </row>
    <row r="1069" spans="2:28" ht="15" customHeight="1">
      <c r="B1069" t="s">
        <v>3072</v>
      </c>
      <c r="C1069" s="1">
        <v>41057.65965277778</v>
      </c>
      <c r="D1069" s="4" t="s">
        <v>834</v>
      </c>
      <c r="E1069">
        <v>250000</v>
      </c>
      <c r="F1069" t="s">
        <v>40</v>
      </c>
      <c r="G1069">
        <f>tblSalaries[[#This Row],[clean Salary (in local currency)]]*VLOOKUP(tblSalaries[[#This Row],[Currency]],tblXrate[],2,FALSE)</f>
        <v>4451.9791718606421</v>
      </c>
      <c r="H1069" t="s">
        <v>721</v>
      </c>
      <c r="I1069" t="s">
        <v>3999</v>
      </c>
      <c r="J1069" t="s">
        <v>8</v>
      </c>
      <c r="K1069" t="str">
        <f>VLOOKUP(tblSalaries[[#This Row],[Where do you work]],tblCountries[[Actual]:[Mapping]],2,FALSE)</f>
        <v>India</v>
      </c>
      <c r="L1069" t="s">
        <v>18</v>
      </c>
      <c r="M1069">
        <v>3</v>
      </c>
      <c r="O1069" s="10" t="str">
        <f>IF(ISERROR(FIND("1",tblSalaries[[#This Row],[How many hours of a day you work on Excel]])),"",1)</f>
        <v/>
      </c>
      <c r="P1069" s="11">
        <f>IF(ISERROR(FIND("2",tblSalaries[[#This Row],[How many hours of a day you work on Excel]])),"",2)</f>
        <v>2</v>
      </c>
      <c r="Q1069" s="10">
        <f>IF(ISERROR(FIND("3",tblSalaries[[#This Row],[How many hours of a day you work on Excel]])),"",3)</f>
        <v>3</v>
      </c>
      <c r="R1069" s="10" t="str">
        <f>IF(ISERROR(FIND("4",tblSalaries[[#This Row],[How many hours of a day you work on Excel]])),"",4)</f>
        <v/>
      </c>
      <c r="S1069" s="10" t="str">
        <f>IF(ISERROR(FIND("5",tblSalaries[[#This Row],[How many hours of a day you work on Excel]])),"",5)</f>
        <v/>
      </c>
      <c r="T1069" s="10" t="str">
        <f>IF(ISERROR(FIND("6",tblSalaries[[#This Row],[How many hours of a day you work on Excel]])),"",6)</f>
        <v/>
      </c>
      <c r="U1069" s="11" t="str">
        <f>IF(ISERROR(FIND("7",tblSalaries[[#This Row],[How many hours of a day you work on Excel]])),"",7)</f>
        <v/>
      </c>
      <c r="V1069" s="11" t="str">
        <f>IF(ISERROR(FIND("8",tblSalaries[[#This Row],[How many hours of a day you work on Excel]])),"",8)</f>
        <v/>
      </c>
      <c r="W1069" s="11">
        <f>IF(MAX(tblSalaries[[#This Row],[1 hour]:[8 hours]])=0,#N/A,MAX(tblSalaries[[#This Row],[1 hour]:[8 hours]]))</f>
        <v>3</v>
      </c>
      <c r="X1069" s="11">
        <f>IF(ISERROR(tblSalaries[[#This Row],[max h]]),1,tblSalaries[[#This Row],[Salary in USD]]/tblSalaries[[#This Row],[max h]]/260)</f>
        <v>5.7076656049495407</v>
      </c>
      <c r="Y1069" s="11" t="str">
        <f>IF(tblSalaries[[#This Row],[Years of Experience]]="",0,"0")</f>
        <v>0</v>
      </c>
      <c r="Z1069"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1..3</v>
      </c>
      <c r="AA1069" s="11">
        <f>IF(tblSalaries[[#This Row],[Salary in USD]]&lt;1000,1,0)</f>
        <v>0</v>
      </c>
      <c r="AB1069" s="11">
        <f>IF(AND(tblSalaries[[#This Row],[Salary in USD]]&gt;1000,tblSalaries[[#This Row],[Salary in USD]]&lt;2000),1,0)</f>
        <v>0</v>
      </c>
    </row>
    <row r="1070" spans="2:28" ht="15" customHeight="1">
      <c r="B1070" t="s">
        <v>3073</v>
      </c>
      <c r="C1070" s="1">
        <v>41057.660787037035</v>
      </c>
      <c r="D1070" s="4" t="s">
        <v>1225</v>
      </c>
      <c r="E1070">
        <v>600000</v>
      </c>
      <c r="F1070" t="s">
        <v>40</v>
      </c>
      <c r="G1070">
        <f>tblSalaries[[#This Row],[clean Salary (in local currency)]]*VLOOKUP(tblSalaries[[#This Row],[Currency]],tblXrate[],2,FALSE)</f>
        <v>10684.750012465542</v>
      </c>
      <c r="H1070" t="s">
        <v>1226</v>
      </c>
      <c r="I1070" t="s">
        <v>20</v>
      </c>
      <c r="J1070" t="s">
        <v>8</v>
      </c>
      <c r="K1070" t="str">
        <f>VLOOKUP(tblSalaries[[#This Row],[Where do you work]],tblCountries[[Actual]:[Mapping]],2,FALSE)</f>
        <v>India</v>
      </c>
      <c r="L1070" t="s">
        <v>9</v>
      </c>
      <c r="M1070">
        <v>10</v>
      </c>
      <c r="O1070" s="10" t="str">
        <f>IF(ISERROR(FIND("1",tblSalaries[[#This Row],[How many hours of a day you work on Excel]])),"",1)</f>
        <v/>
      </c>
      <c r="P1070" s="11" t="str">
        <f>IF(ISERROR(FIND("2",tblSalaries[[#This Row],[How many hours of a day you work on Excel]])),"",2)</f>
        <v/>
      </c>
      <c r="Q1070" s="10" t="str">
        <f>IF(ISERROR(FIND("3",tblSalaries[[#This Row],[How many hours of a day you work on Excel]])),"",3)</f>
        <v/>
      </c>
      <c r="R1070" s="10">
        <f>IF(ISERROR(FIND("4",tblSalaries[[#This Row],[How many hours of a day you work on Excel]])),"",4)</f>
        <v>4</v>
      </c>
      <c r="S1070" s="10" t="str">
        <f>IF(ISERROR(FIND("5",tblSalaries[[#This Row],[How many hours of a day you work on Excel]])),"",5)</f>
        <v/>
      </c>
      <c r="T1070" s="10">
        <f>IF(ISERROR(FIND("6",tblSalaries[[#This Row],[How many hours of a day you work on Excel]])),"",6)</f>
        <v>6</v>
      </c>
      <c r="U1070" s="11" t="str">
        <f>IF(ISERROR(FIND("7",tblSalaries[[#This Row],[How many hours of a day you work on Excel]])),"",7)</f>
        <v/>
      </c>
      <c r="V1070" s="11" t="str">
        <f>IF(ISERROR(FIND("8",tblSalaries[[#This Row],[How many hours of a day you work on Excel]])),"",8)</f>
        <v/>
      </c>
      <c r="W1070" s="11">
        <f>IF(MAX(tblSalaries[[#This Row],[1 hour]:[8 hours]])=0,#N/A,MAX(tblSalaries[[#This Row],[1 hour]:[8 hours]]))</f>
        <v>6</v>
      </c>
      <c r="X1070" s="11">
        <f>IF(ISERROR(tblSalaries[[#This Row],[max h]]),1,tblSalaries[[#This Row],[Salary in USD]]/tblSalaries[[#This Row],[max h]]/260)</f>
        <v>6.8491987259394493</v>
      </c>
      <c r="Y1070" s="11" t="str">
        <f>IF(tblSalaries[[#This Row],[Years of Experience]]="",0,"0")</f>
        <v>0</v>
      </c>
      <c r="Z1070"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070" s="11">
        <f>IF(tblSalaries[[#This Row],[Salary in USD]]&lt;1000,1,0)</f>
        <v>0</v>
      </c>
      <c r="AB1070" s="11">
        <f>IF(AND(tblSalaries[[#This Row],[Salary in USD]]&gt;1000,tblSalaries[[#This Row],[Salary in USD]]&lt;2000),1,0)</f>
        <v>0</v>
      </c>
    </row>
    <row r="1071" spans="2:28" ht="15" customHeight="1">
      <c r="B1071" t="s">
        <v>3074</v>
      </c>
      <c r="C1071" s="1">
        <v>41057.666504629633</v>
      </c>
      <c r="D1071" s="4">
        <v>40500</v>
      </c>
      <c r="E1071">
        <v>40500</v>
      </c>
      <c r="F1071" t="s">
        <v>69</v>
      </c>
      <c r="G1071">
        <f>tblSalaries[[#This Row],[clean Salary (in local currency)]]*VLOOKUP(tblSalaries[[#This Row],[Currency]],tblXrate[],2,FALSE)</f>
        <v>63835.220018725006</v>
      </c>
      <c r="H1071" t="s">
        <v>1227</v>
      </c>
      <c r="I1071" t="s">
        <v>52</v>
      </c>
      <c r="J1071" t="s">
        <v>71</v>
      </c>
      <c r="K1071" t="str">
        <f>VLOOKUP(tblSalaries[[#This Row],[Where do you work]],tblCountries[[Actual]:[Mapping]],2,FALSE)</f>
        <v>UK</v>
      </c>
      <c r="L1071" t="s">
        <v>18</v>
      </c>
      <c r="M1071">
        <v>25</v>
      </c>
      <c r="O1071" s="10" t="str">
        <f>IF(ISERROR(FIND("1",tblSalaries[[#This Row],[How many hours of a day you work on Excel]])),"",1)</f>
        <v/>
      </c>
      <c r="P1071" s="11">
        <f>IF(ISERROR(FIND("2",tblSalaries[[#This Row],[How many hours of a day you work on Excel]])),"",2)</f>
        <v>2</v>
      </c>
      <c r="Q1071" s="10">
        <f>IF(ISERROR(FIND("3",tblSalaries[[#This Row],[How many hours of a day you work on Excel]])),"",3)</f>
        <v>3</v>
      </c>
      <c r="R1071" s="10" t="str">
        <f>IF(ISERROR(FIND("4",tblSalaries[[#This Row],[How many hours of a day you work on Excel]])),"",4)</f>
        <v/>
      </c>
      <c r="S1071" s="10" t="str">
        <f>IF(ISERROR(FIND("5",tblSalaries[[#This Row],[How many hours of a day you work on Excel]])),"",5)</f>
        <v/>
      </c>
      <c r="T1071" s="10" t="str">
        <f>IF(ISERROR(FIND("6",tblSalaries[[#This Row],[How many hours of a day you work on Excel]])),"",6)</f>
        <v/>
      </c>
      <c r="U1071" s="11" t="str">
        <f>IF(ISERROR(FIND("7",tblSalaries[[#This Row],[How many hours of a day you work on Excel]])),"",7)</f>
        <v/>
      </c>
      <c r="V1071" s="11" t="str">
        <f>IF(ISERROR(FIND("8",tblSalaries[[#This Row],[How many hours of a day you work on Excel]])),"",8)</f>
        <v/>
      </c>
      <c r="W1071" s="11">
        <f>IF(MAX(tblSalaries[[#This Row],[1 hour]:[8 hours]])=0,#N/A,MAX(tblSalaries[[#This Row],[1 hour]:[8 hours]]))</f>
        <v>3</v>
      </c>
      <c r="X1071" s="11">
        <f>IF(ISERROR(tblSalaries[[#This Row],[max h]]),1,tblSalaries[[#This Row],[Salary in USD]]/tblSalaries[[#This Row],[max h]]/260)</f>
        <v>81.840025665032059</v>
      </c>
      <c r="Y1071" s="11" t="str">
        <f>IF(tblSalaries[[#This Row],[Years of Experience]]="",0,"0")</f>
        <v>0</v>
      </c>
      <c r="Z1071"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071" s="11">
        <f>IF(tblSalaries[[#This Row],[Salary in USD]]&lt;1000,1,0)</f>
        <v>0</v>
      </c>
      <c r="AB1071" s="11">
        <f>IF(AND(tblSalaries[[#This Row],[Salary in USD]]&gt;1000,tblSalaries[[#This Row],[Salary in USD]]&lt;2000),1,0)</f>
        <v>0</v>
      </c>
    </row>
    <row r="1072" spans="2:28" ht="15" customHeight="1">
      <c r="B1072" t="s">
        <v>3075</v>
      </c>
      <c r="C1072" s="1">
        <v>41057.66741898148</v>
      </c>
      <c r="D1072" s="4" t="s">
        <v>1228</v>
      </c>
      <c r="E1072">
        <v>23000</v>
      </c>
      <c r="F1072" t="s">
        <v>69</v>
      </c>
      <c r="G1072">
        <f>tblSalaries[[#This Row],[clean Salary (in local currency)]]*VLOOKUP(tblSalaries[[#This Row],[Currency]],tblXrate[],2,FALSE)</f>
        <v>36252.100257547536</v>
      </c>
      <c r="H1072" t="s">
        <v>153</v>
      </c>
      <c r="I1072" t="s">
        <v>20</v>
      </c>
      <c r="J1072" t="s">
        <v>71</v>
      </c>
      <c r="K1072" t="str">
        <f>VLOOKUP(tblSalaries[[#This Row],[Where do you work]],tblCountries[[Actual]:[Mapping]],2,FALSE)</f>
        <v>UK</v>
      </c>
      <c r="L1072" t="s">
        <v>13</v>
      </c>
      <c r="M1072">
        <v>5</v>
      </c>
      <c r="O1072" s="10" t="str">
        <f>IF(ISERROR(FIND("1",tblSalaries[[#This Row],[How many hours of a day you work on Excel]])),"",1)</f>
        <v/>
      </c>
      <c r="P1072" s="11" t="str">
        <f>IF(ISERROR(FIND("2",tblSalaries[[#This Row],[How many hours of a day you work on Excel]])),"",2)</f>
        <v/>
      </c>
      <c r="Q1072" s="10" t="str">
        <f>IF(ISERROR(FIND("3",tblSalaries[[#This Row],[How many hours of a day you work on Excel]])),"",3)</f>
        <v/>
      </c>
      <c r="R1072" s="10" t="str">
        <f>IF(ISERROR(FIND("4",tblSalaries[[#This Row],[How many hours of a day you work on Excel]])),"",4)</f>
        <v/>
      </c>
      <c r="S1072" s="10" t="str">
        <f>IF(ISERROR(FIND("5",tblSalaries[[#This Row],[How many hours of a day you work on Excel]])),"",5)</f>
        <v/>
      </c>
      <c r="T1072" s="10" t="str">
        <f>IF(ISERROR(FIND("6",tblSalaries[[#This Row],[How many hours of a day you work on Excel]])),"",6)</f>
        <v/>
      </c>
      <c r="U1072" s="11" t="str">
        <f>IF(ISERROR(FIND("7",tblSalaries[[#This Row],[How many hours of a day you work on Excel]])),"",7)</f>
        <v/>
      </c>
      <c r="V1072" s="11">
        <f>IF(ISERROR(FIND("8",tblSalaries[[#This Row],[How many hours of a day you work on Excel]])),"",8)</f>
        <v>8</v>
      </c>
      <c r="W1072" s="11">
        <f>IF(MAX(tblSalaries[[#This Row],[1 hour]:[8 hours]])=0,#N/A,MAX(tblSalaries[[#This Row],[1 hour]:[8 hours]]))</f>
        <v>8</v>
      </c>
      <c r="X1072" s="11">
        <f>IF(ISERROR(tblSalaries[[#This Row],[max h]]),1,tblSalaries[[#This Row],[Salary in USD]]/tblSalaries[[#This Row],[max h]]/260)</f>
        <v>17.428894354590163</v>
      </c>
      <c r="Y1072" s="11" t="str">
        <f>IF(tblSalaries[[#This Row],[Years of Experience]]="",0,"0")</f>
        <v>0</v>
      </c>
      <c r="Z1072"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1072" s="11">
        <f>IF(tblSalaries[[#This Row],[Salary in USD]]&lt;1000,1,0)</f>
        <v>0</v>
      </c>
      <c r="AB1072" s="11">
        <f>IF(AND(tblSalaries[[#This Row],[Salary in USD]]&gt;1000,tblSalaries[[#This Row],[Salary in USD]]&lt;2000),1,0)</f>
        <v>0</v>
      </c>
    </row>
    <row r="1073" spans="2:28" ht="15" customHeight="1">
      <c r="B1073" t="s">
        <v>3076</v>
      </c>
      <c r="C1073" s="1">
        <v>41057.668958333335</v>
      </c>
      <c r="D1073" s="4">
        <v>7960</v>
      </c>
      <c r="E1073">
        <v>7960</v>
      </c>
      <c r="F1073" t="s">
        <v>6</v>
      </c>
      <c r="G1073">
        <f>tblSalaries[[#This Row],[clean Salary (in local currency)]]*VLOOKUP(tblSalaries[[#This Row],[Currency]],tblXrate[],2,FALSE)</f>
        <v>7960</v>
      </c>
      <c r="H1073" t="s">
        <v>786</v>
      </c>
      <c r="I1073" t="s">
        <v>52</v>
      </c>
      <c r="J1073" t="s">
        <v>8</v>
      </c>
      <c r="K1073" t="str">
        <f>VLOOKUP(tblSalaries[[#This Row],[Where do you work]],tblCountries[[Actual]:[Mapping]],2,FALSE)</f>
        <v>India</v>
      </c>
      <c r="L1073" t="s">
        <v>9</v>
      </c>
      <c r="M1073">
        <v>7</v>
      </c>
      <c r="O1073" s="10" t="str">
        <f>IF(ISERROR(FIND("1",tblSalaries[[#This Row],[How many hours of a day you work on Excel]])),"",1)</f>
        <v/>
      </c>
      <c r="P1073" s="11" t="str">
        <f>IF(ISERROR(FIND("2",tblSalaries[[#This Row],[How many hours of a day you work on Excel]])),"",2)</f>
        <v/>
      </c>
      <c r="Q1073" s="10" t="str">
        <f>IF(ISERROR(FIND("3",tblSalaries[[#This Row],[How many hours of a day you work on Excel]])),"",3)</f>
        <v/>
      </c>
      <c r="R1073" s="10">
        <f>IF(ISERROR(FIND("4",tblSalaries[[#This Row],[How many hours of a day you work on Excel]])),"",4)</f>
        <v>4</v>
      </c>
      <c r="S1073" s="10" t="str">
        <f>IF(ISERROR(FIND("5",tblSalaries[[#This Row],[How many hours of a day you work on Excel]])),"",5)</f>
        <v/>
      </c>
      <c r="T1073" s="10">
        <f>IF(ISERROR(FIND("6",tblSalaries[[#This Row],[How many hours of a day you work on Excel]])),"",6)</f>
        <v>6</v>
      </c>
      <c r="U1073" s="11" t="str">
        <f>IF(ISERROR(FIND("7",tblSalaries[[#This Row],[How many hours of a day you work on Excel]])),"",7)</f>
        <v/>
      </c>
      <c r="V1073" s="11" t="str">
        <f>IF(ISERROR(FIND("8",tblSalaries[[#This Row],[How many hours of a day you work on Excel]])),"",8)</f>
        <v/>
      </c>
      <c r="W1073" s="11">
        <f>IF(MAX(tblSalaries[[#This Row],[1 hour]:[8 hours]])=0,#N/A,MAX(tblSalaries[[#This Row],[1 hour]:[8 hours]]))</f>
        <v>6</v>
      </c>
      <c r="X1073" s="11">
        <f>IF(ISERROR(tblSalaries[[#This Row],[max h]]),1,tblSalaries[[#This Row],[Salary in USD]]/tblSalaries[[#This Row],[max h]]/260)</f>
        <v>5.1025641025641031</v>
      </c>
      <c r="Y1073" s="11" t="str">
        <f>IF(tblSalaries[[#This Row],[Years of Experience]]="",0,"0")</f>
        <v>0</v>
      </c>
      <c r="Z1073"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073" s="11">
        <f>IF(tblSalaries[[#This Row],[Salary in USD]]&lt;1000,1,0)</f>
        <v>0</v>
      </c>
      <c r="AB1073" s="11">
        <f>IF(AND(tblSalaries[[#This Row],[Salary in USD]]&gt;1000,tblSalaries[[#This Row],[Salary in USD]]&lt;2000),1,0)</f>
        <v>0</v>
      </c>
    </row>
    <row r="1074" spans="2:28" ht="15" customHeight="1">
      <c r="B1074" t="s">
        <v>3077</v>
      </c>
      <c r="C1074" s="1">
        <v>41057.669270833336</v>
      </c>
      <c r="D1074" s="4" t="s">
        <v>1229</v>
      </c>
      <c r="E1074">
        <v>500000</v>
      </c>
      <c r="F1074" t="s">
        <v>40</v>
      </c>
      <c r="G1074">
        <f>tblSalaries[[#This Row],[clean Salary (in local currency)]]*VLOOKUP(tblSalaries[[#This Row],[Currency]],tblXrate[],2,FALSE)</f>
        <v>8903.9583437212841</v>
      </c>
      <c r="H1074" t="s">
        <v>749</v>
      </c>
      <c r="I1074" t="s">
        <v>20</v>
      </c>
      <c r="J1074" t="s">
        <v>8</v>
      </c>
      <c r="K1074" t="str">
        <f>VLOOKUP(tblSalaries[[#This Row],[Where do you work]],tblCountries[[Actual]:[Mapping]],2,FALSE)</f>
        <v>India</v>
      </c>
      <c r="L1074" t="s">
        <v>18</v>
      </c>
      <c r="M1074">
        <v>23</v>
      </c>
      <c r="O1074" s="10" t="str">
        <f>IF(ISERROR(FIND("1",tblSalaries[[#This Row],[How many hours of a day you work on Excel]])),"",1)</f>
        <v/>
      </c>
      <c r="P1074" s="11">
        <f>IF(ISERROR(FIND("2",tblSalaries[[#This Row],[How many hours of a day you work on Excel]])),"",2)</f>
        <v>2</v>
      </c>
      <c r="Q1074" s="10">
        <f>IF(ISERROR(FIND("3",tblSalaries[[#This Row],[How many hours of a day you work on Excel]])),"",3)</f>
        <v>3</v>
      </c>
      <c r="R1074" s="10" t="str">
        <f>IF(ISERROR(FIND("4",tblSalaries[[#This Row],[How many hours of a day you work on Excel]])),"",4)</f>
        <v/>
      </c>
      <c r="S1074" s="10" t="str">
        <f>IF(ISERROR(FIND("5",tblSalaries[[#This Row],[How many hours of a day you work on Excel]])),"",5)</f>
        <v/>
      </c>
      <c r="T1074" s="10" t="str">
        <f>IF(ISERROR(FIND("6",tblSalaries[[#This Row],[How many hours of a day you work on Excel]])),"",6)</f>
        <v/>
      </c>
      <c r="U1074" s="11" t="str">
        <f>IF(ISERROR(FIND("7",tblSalaries[[#This Row],[How many hours of a day you work on Excel]])),"",7)</f>
        <v/>
      </c>
      <c r="V1074" s="11" t="str">
        <f>IF(ISERROR(FIND("8",tblSalaries[[#This Row],[How many hours of a day you work on Excel]])),"",8)</f>
        <v/>
      </c>
      <c r="W1074" s="11">
        <f>IF(MAX(tblSalaries[[#This Row],[1 hour]:[8 hours]])=0,#N/A,MAX(tblSalaries[[#This Row],[1 hour]:[8 hours]]))</f>
        <v>3</v>
      </c>
      <c r="X1074" s="11">
        <f>IF(ISERROR(tblSalaries[[#This Row],[max h]]),1,tblSalaries[[#This Row],[Salary in USD]]/tblSalaries[[#This Row],[max h]]/260)</f>
        <v>11.415331209899081</v>
      </c>
      <c r="Y1074" s="11" t="str">
        <f>IF(tblSalaries[[#This Row],[Years of Experience]]="",0,"0")</f>
        <v>0</v>
      </c>
      <c r="Z1074"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074" s="11">
        <f>IF(tblSalaries[[#This Row],[Salary in USD]]&lt;1000,1,0)</f>
        <v>0</v>
      </c>
      <c r="AB1074" s="11">
        <f>IF(AND(tblSalaries[[#This Row],[Salary in USD]]&gt;1000,tblSalaries[[#This Row],[Salary in USD]]&lt;2000),1,0)</f>
        <v>0</v>
      </c>
    </row>
    <row r="1075" spans="2:28" ht="15" customHeight="1">
      <c r="B1075" t="s">
        <v>3078</v>
      </c>
      <c r="C1075" s="1">
        <v>41057.670636574076</v>
      </c>
      <c r="D1075" s="4" t="s">
        <v>1230</v>
      </c>
      <c r="E1075">
        <v>40000</v>
      </c>
      <c r="F1075" t="s">
        <v>22</v>
      </c>
      <c r="G1075">
        <f>tblSalaries[[#This Row],[clean Salary (in local currency)]]*VLOOKUP(tblSalaries[[#This Row],[Currency]],tblXrate[],2,FALSE)</f>
        <v>50815.977559664309</v>
      </c>
      <c r="H1075" t="s">
        <v>1231</v>
      </c>
      <c r="I1075" t="s">
        <v>20</v>
      </c>
      <c r="J1075" t="s">
        <v>628</v>
      </c>
      <c r="K1075" t="str">
        <f>VLOOKUP(tblSalaries[[#This Row],[Where do you work]],tblCountries[[Actual]:[Mapping]],2,FALSE)</f>
        <v>Netherlands</v>
      </c>
      <c r="L1075" t="s">
        <v>9</v>
      </c>
      <c r="M1075">
        <v>3</v>
      </c>
      <c r="O1075" s="10" t="str">
        <f>IF(ISERROR(FIND("1",tblSalaries[[#This Row],[How many hours of a day you work on Excel]])),"",1)</f>
        <v/>
      </c>
      <c r="P1075" s="11" t="str">
        <f>IF(ISERROR(FIND("2",tblSalaries[[#This Row],[How many hours of a day you work on Excel]])),"",2)</f>
        <v/>
      </c>
      <c r="Q1075" s="10" t="str">
        <f>IF(ISERROR(FIND("3",tblSalaries[[#This Row],[How many hours of a day you work on Excel]])),"",3)</f>
        <v/>
      </c>
      <c r="R1075" s="10">
        <f>IF(ISERROR(FIND("4",tblSalaries[[#This Row],[How many hours of a day you work on Excel]])),"",4)</f>
        <v>4</v>
      </c>
      <c r="S1075" s="10" t="str">
        <f>IF(ISERROR(FIND("5",tblSalaries[[#This Row],[How many hours of a day you work on Excel]])),"",5)</f>
        <v/>
      </c>
      <c r="T1075" s="10">
        <f>IF(ISERROR(FIND("6",tblSalaries[[#This Row],[How many hours of a day you work on Excel]])),"",6)</f>
        <v>6</v>
      </c>
      <c r="U1075" s="11" t="str">
        <f>IF(ISERROR(FIND("7",tblSalaries[[#This Row],[How many hours of a day you work on Excel]])),"",7)</f>
        <v/>
      </c>
      <c r="V1075" s="11" t="str">
        <f>IF(ISERROR(FIND("8",tblSalaries[[#This Row],[How many hours of a day you work on Excel]])),"",8)</f>
        <v/>
      </c>
      <c r="W1075" s="11">
        <f>IF(MAX(tblSalaries[[#This Row],[1 hour]:[8 hours]])=0,#N/A,MAX(tblSalaries[[#This Row],[1 hour]:[8 hours]]))</f>
        <v>6</v>
      </c>
      <c r="X1075" s="11">
        <f>IF(ISERROR(tblSalaries[[#This Row],[max h]]),1,tblSalaries[[#This Row],[Salary in USD]]/tblSalaries[[#This Row],[max h]]/260)</f>
        <v>32.574344589528408</v>
      </c>
      <c r="Y1075" s="11" t="str">
        <f>IF(tblSalaries[[#This Row],[Years of Experience]]="",0,"0")</f>
        <v>0</v>
      </c>
      <c r="Z1075"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1..3</v>
      </c>
      <c r="AA1075" s="11">
        <f>IF(tblSalaries[[#This Row],[Salary in USD]]&lt;1000,1,0)</f>
        <v>0</v>
      </c>
      <c r="AB1075" s="11">
        <f>IF(AND(tblSalaries[[#This Row],[Salary in USD]]&gt;1000,tblSalaries[[#This Row],[Salary in USD]]&lt;2000),1,0)</f>
        <v>0</v>
      </c>
    </row>
    <row r="1076" spans="2:28" ht="15" customHeight="1">
      <c r="B1076" t="s">
        <v>3079</v>
      </c>
      <c r="C1076" s="1">
        <v>41057.672118055554</v>
      </c>
      <c r="D1076" s="4" t="s">
        <v>137</v>
      </c>
      <c r="E1076">
        <v>30000</v>
      </c>
      <c r="F1076" t="s">
        <v>69</v>
      </c>
      <c r="G1076">
        <f>tblSalaries[[#This Row],[clean Salary (in local currency)]]*VLOOKUP(tblSalaries[[#This Row],[Currency]],tblXrate[],2,FALSE)</f>
        <v>47285.348162018527</v>
      </c>
      <c r="H1076" t="s">
        <v>392</v>
      </c>
      <c r="I1076" t="s">
        <v>20</v>
      </c>
      <c r="J1076" t="s">
        <v>71</v>
      </c>
      <c r="K1076" t="str">
        <f>VLOOKUP(tblSalaries[[#This Row],[Where do you work]],tblCountries[[Actual]:[Mapping]],2,FALSE)</f>
        <v>UK</v>
      </c>
      <c r="L1076" t="s">
        <v>9</v>
      </c>
      <c r="M1076">
        <v>4</v>
      </c>
      <c r="O1076" s="10" t="str">
        <f>IF(ISERROR(FIND("1",tblSalaries[[#This Row],[How many hours of a day you work on Excel]])),"",1)</f>
        <v/>
      </c>
      <c r="P1076" s="11" t="str">
        <f>IF(ISERROR(FIND("2",tblSalaries[[#This Row],[How many hours of a day you work on Excel]])),"",2)</f>
        <v/>
      </c>
      <c r="Q1076" s="10" t="str">
        <f>IF(ISERROR(FIND("3",tblSalaries[[#This Row],[How many hours of a day you work on Excel]])),"",3)</f>
        <v/>
      </c>
      <c r="R1076" s="10">
        <f>IF(ISERROR(FIND("4",tblSalaries[[#This Row],[How many hours of a day you work on Excel]])),"",4)</f>
        <v>4</v>
      </c>
      <c r="S1076" s="10" t="str">
        <f>IF(ISERROR(FIND("5",tblSalaries[[#This Row],[How many hours of a day you work on Excel]])),"",5)</f>
        <v/>
      </c>
      <c r="T1076" s="10">
        <f>IF(ISERROR(FIND("6",tblSalaries[[#This Row],[How many hours of a day you work on Excel]])),"",6)</f>
        <v>6</v>
      </c>
      <c r="U1076" s="11" t="str">
        <f>IF(ISERROR(FIND("7",tblSalaries[[#This Row],[How many hours of a day you work on Excel]])),"",7)</f>
        <v/>
      </c>
      <c r="V1076" s="11" t="str">
        <f>IF(ISERROR(FIND("8",tblSalaries[[#This Row],[How many hours of a day you work on Excel]])),"",8)</f>
        <v/>
      </c>
      <c r="W1076" s="11">
        <f>IF(MAX(tblSalaries[[#This Row],[1 hour]:[8 hours]])=0,#N/A,MAX(tblSalaries[[#This Row],[1 hour]:[8 hours]]))</f>
        <v>6</v>
      </c>
      <c r="X1076" s="11">
        <f>IF(ISERROR(tblSalaries[[#This Row],[max h]]),1,tblSalaries[[#This Row],[Salary in USD]]/tblSalaries[[#This Row],[max h]]/260)</f>
        <v>30.31112061667854</v>
      </c>
      <c r="Y1076" s="11" t="str">
        <f>IF(tblSalaries[[#This Row],[Years of Experience]]="",0,"0")</f>
        <v>0</v>
      </c>
      <c r="Z1076"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1076" s="11">
        <f>IF(tblSalaries[[#This Row],[Salary in USD]]&lt;1000,1,0)</f>
        <v>0</v>
      </c>
      <c r="AB1076" s="11">
        <f>IF(AND(tblSalaries[[#This Row],[Salary in USD]]&gt;1000,tblSalaries[[#This Row],[Salary in USD]]&lt;2000),1,0)</f>
        <v>0</v>
      </c>
    </row>
    <row r="1077" spans="2:28" ht="15" customHeight="1">
      <c r="B1077" t="s">
        <v>3080</v>
      </c>
      <c r="C1077" s="1">
        <v>41057.672118055554</v>
      </c>
      <c r="D1077" s="4">
        <v>48000</v>
      </c>
      <c r="E1077">
        <v>48000</v>
      </c>
      <c r="F1077" t="s">
        <v>69</v>
      </c>
      <c r="G1077">
        <f>tblSalaries[[#This Row],[clean Salary (in local currency)]]*VLOOKUP(tblSalaries[[#This Row],[Currency]],tblXrate[],2,FALSE)</f>
        <v>75656.557059229643</v>
      </c>
      <c r="H1077" t="s">
        <v>1232</v>
      </c>
      <c r="I1077" t="s">
        <v>52</v>
      </c>
      <c r="J1077" t="s">
        <v>71</v>
      </c>
      <c r="K1077" t="str">
        <f>VLOOKUP(tblSalaries[[#This Row],[Where do you work]],tblCountries[[Actual]:[Mapping]],2,FALSE)</f>
        <v>UK</v>
      </c>
      <c r="L1077" t="s">
        <v>18</v>
      </c>
      <c r="M1077">
        <v>10</v>
      </c>
      <c r="O1077" s="10" t="str">
        <f>IF(ISERROR(FIND("1",tblSalaries[[#This Row],[How many hours of a day you work on Excel]])),"",1)</f>
        <v/>
      </c>
      <c r="P1077" s="11">
        <f>IF(ISERROR(FIND("2",tblSalaries[[#This Row],[How many hours of a day you work on Excel]])),"",2)</f>
        <v>2</v>
      </c>
      <c r="Q1077" s="10">
        <f>IF(ISERROR(FIND("3",tblSalaries[[#This Row],[How many hours of a day you work on Excel]])),"",3)</f>
        <v>3</v>
      </c>
      <c r="R1077" s="10" t="str">
        <f>IF(ISERROR(FIND("4",tblSalaries[[#This Row],[How many hours of a day you work on Excel]])),"",4)</f>
        <v/>
      </c>
      <c r="S1077" s="10" t="str">
        <f>IF(ISERROR(FIND("5",tblSalaries[[#This Row],[How many hours of a day you work on Excel]])),"",5)</f>
        <v/>
      </c>
      <c r="T1077" s="10" t="str">
        <f>IF(ISERROR(FIND("6",tblSalaries[[#This Row],[How many hours of a day you work on Excel]])),"",6)</f>
        <v/>
      </c>
      <c r="U1077" s="11" t="str">
        <f>IF(ISERROR(FIND("7",tblSalaries[[#This Row],[How many hours of a day you work on Excel]])),"",7)</f>
        <v/>
      </c>
      <c r="V1077" s="11" t="str">
        <f>IF(ISERROR(FIND("8",tblSalaries[[#This Row],[How many hours of a day you work on Excel]])),"",8)</f>
        <v/>
      </c>
      <c r="W1077" s="11">
        <f>IF(MAX(tblSalaries[[#This Row],[1 hour]:[8 hours]])=0,#N/A,MAX(tblSalaries[[#This Row],[1 hour]:[8 hours]]))</f>
        <v>3</v>
      </c>
      <c r="X1077" s="11">
        <f>IF(ISERROR(tblSalaries[[#This Row],[max h]]),1,tblSalaries[[#This Row],[Salary in USD]]/tblSalaries[[#This Row],[max h]]/260)</f>
        <v>96.995585973371348</v>
      </c>
      <c r="Y1077" s="11" t="str">
        <f>IF(tblSalaries[[#This Row],[Years of Experience]]="",0,"0")</f>
        <v>0</v>
      </c>
      <c r="Z1077"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077" s="11">
        <f>IF(tblSalaries[[#This Row],[Salary in USD]]&lt;1000,1,0)</f>
        <v>0</v>
      </c>
      <c r="AB1077" s="11">
        <f>IF(AND(tblSalaries[[#This Row],[Salary in USD]]&gt;1000,tblSalaries[[#This Row],[Salary in USD]]&lt;2000),1,0)</f>
        <v>0</v>
      </c>
    </row>
    <row r="1078" spans="2:28" ht="15" customHeight="1">
      <c r="B1078" t="s">
        <v>3081</v>
      </c>
      <c r="C1078" s="1">
        <v>41057.674212962964</v>
      </c>
      <c r="D1078" s="4" t="s">
        <v>701</v>
      </c>
      <c r="E1078">
        <v>240000</v>
      </c>
      <c r="F1078" t="s">
        <v>40</v>
      </c>
      <c r="G1078">
        <f>tblSalaries[[#This Row],[clean Salary (in local currency)]]*VLOOKUP(tblSalaries[[#This Row],[Currency]],tblXrate[],2,FALSE)</f>
        <v>4273.9000049862161</v>
      </c>
      <c r="H1078" t="s">
        <v>310</v>
      </c>
      <c r="I1078" t="s">
        <v>310</v>
      </c>
      <c r="J1078" t="s">
        <v>8</v>
      </c>
      <c r="K1078" t="str">
        <f>VLOOKUP(tblSalaries[[#This Row],[Where do you work]],tblCountries[[Actual]:[Mapping]],2,FALSE)</f>
        <v>India</v>
      </c>
      <c r="L1078" t="s">
        <v>13</v>
      </c>
      <c r="M1078">
        <v>20</v>
      </c>
      <c r="O1078" s="10" t="str">
        <f>IF(ISERROR(FIND("1",tblSalaries[[#This Row],[How many hours of a day you work on Excel]])),"",1)</f>
        <v/>
      </c>
      <c r="P1078" s="11" t="str">
        <f>IF(ISERROR(FIND("2",tblSalaries[[#This Row],[How many hours of a day you work on Excel]])),"",2)</f>
        <v/>
      </c>
      <c r="Q1078" s="10" t="str">
        <f>IF(ISERROR(FIND("3",tblSalaries[[#This Row],[How many hours of a day you work on Excel]])),"",3)</f>
        <v/>
      </c>
      <c r="R1078" s="10" t="str">
        <f>IF(ISERROR(FIND("4",tblSalaries[[#This Row],[How many hours of a day you work on Excel]])),"",4)</f>
        <v/>
      </c>
      <c r="S1078" s="10" t="str">
        <f>IF(ISERROR(FIND("5",tblSalaries[[#This Row],[How many hours of a day you work on Excel]])),"",5)</f>
        <v/>
      </c>
      <c r="T1078" s="10" t="str">
        <f>IF(ISERROR(FIND("6",tblSalaries[[#This Row],[How many hours of a day you work on Excel]])),"",6)</f>
        <v/>
      </c>
      <c r="U1078" s="11" t="str">
        <f>IF(ISERROR(FIND("7",tblSalaries[[#This Row],[How many hours of a day you work on Excel]])),"",7)</f>
        <v/>
      </c>
      <c r="V1078" s="11">
        <f>IF(ISERROR(FIND("8",tblSalaries[[#This Row],[How many hours of a day you work on Excel]])),"",8)</f>
        <v>8</v>
      </c>
      <c r="W1078" s="11">
        <f>IF(MAX(tblSalaries[[#This Row],[1 hour]:[8 hours]])=0,#N/A,MAX(tblSalaries[[#This Row],[1 hour]:[8 hours]]))</f>
        <v>8</v>
      </c>
      <c r="X1078" s="11">
        <f>IF(ISERROR(tblSalaries[[#This Row],[max h]]),1,tblSalaries[[#This Row],[Salary in USD]]/tblSalaries[[#This Row],[max h]]/260)</f>
        <v>2.0547596177818348</v>
      </c>
      <c r="Y1078" s="11" t="str">
        <f>IF(tblSalaries[[#This Row],[Years of Experience]]="",0,"0")</f>
        <v>0</v>
      </c>
      <c r="Z1078"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078" s="11">
        <f>IF(tblSalaries[[#This Row],[Salary in USD]]&lt;1000,1,0)</f>
        <v>0</v>
      </c>
      <c r="AB1078" s="11">
        <f>IF(AND(tblSalaries[[#This Row],[Salary in USD]]&gt;1000,tblSalaries[[#This Row],[Salary in USD]]&lt;2000),1,0)</f>
        <v>0</v>
      </c>
    </row>
    <row r="1079" spans="2:28" ht="15" customHeight="1">
      <c r="B1079" t="s">
        <v>3082</v>
      </c>
      <c r="C1079" s="1">
        <v>41057.680104166669</v>
      </c>
      <c r="D1079" s="4">
        <v>37000</v>
      </c>
      <c r="E1079">
        <v>37000</v>
      </c>
      <c r="F1079" t="s">
        <v>22</v>
      </c>
      <c r="G1079">
        <f>tblSalaries[[#This Row],[clean Salary (in local currency)]]*VLOOKUP(tblSalaries[[#This Row],[Currency]],tblXrate[],2,FALSE)</f>
        <v>47004.779242689488</v>
      </c>
      <c r="H1079" t="s">
        <v>1233</v>
      </c>
      <c r="I1079" t="s">
        <v>20</v>
      </c>
      <c r="J1079" t="s">
        <v>608</v>
      </c>
      <c r="K1079" t="str">
        <f>VLOOKUP(tblSalaries[[#This Row],[Where do you work]],tblCountries[[Actual]:[Mapping]],2,FALSE)</f>
        <v>Spain</v>
      </c>
      <c r="L1079" t="s">
        <v>9</v>
      </c>
      <c r="M1079">
        <v>11</v>
      </c>
      <c r="O1079" s="10" t="str">
        <f>IF(ISERROR(FIND("1",tblSalaries[[#This Row],[How many hours of a day you work on Excel]])),"",1)</f>
        <v/>
      </c>
      <c r="P1079" s="11" t="str">
        <f>IF(ISERROR(FIND("2",tblSalaries[[#This Row],[How many hours of a day you work on Excel]])),"",2)</f>
        <v/>
      </c>
      <c r="Q1079" s="10" t="str">
        <f>IF(ISERROR(FIND("3",tblSalaries[[#This Row],[How many hours of a day you work on Excel]])),"",3)</f>
        <v/>
      </c>
      <c r="R1079" s="10">
        <f>IF(ISERROR(FIND("4",tblSalaries[[#This Row],[How many hours of a day you work on Excel]])),"",4)</f>
        <v>4</v>
      </c>
      <c r="S1079" s="10" t="str">
        <f>IF(ISERROR(FIND("5",tblSalaries[[#This Row],[How many hours of a day you work on Excel]])),"",5)</f>
        <v/>
      </c>
      <c r="T1079" s="10">
        <f>IF(ISERROR(FIND("6",tblSalaries[[#This Row],[How many hours of a day you work on Excel]])),"",6)</f>
        <v>6</v>
      </c>
      <c r="U1079" s="11" t="str">
        <f>IF(ISERROR(FIND("7",tblSalaries[[#This Row],[How many hours of a day you work on Excel]])),"",7)</f>
        <v/>
      </c>
      <c r="V1079" s="11" t="str">
        <f>IF(ISERROR(FIND("8",tblSalaries[[#This Row],[How many hours of a day you work on Excel]])),"",8)</f>
        <v/>
      </c>
      <c r="W1079" s="11">
        <f>IF(MAX(tblSalaries[[#This Row],[1 hour]:[8 hours]])=0,#N/A,MAX(tblSalaries[[#This Row],[1 hour]:[8 hours]]))</f>
        <v>6</v>
      </c>
      <c r="X1079" s="11">
        <f>IF(ISERROR(tblSalaries[[#This Row],[max h]]),1,tblSalaries[[#This Row],[Salary in USD]]/tblSalaries[[#This Row],[max h]]/260)</f>
        <v>30.131268745313776</v>
      </c>
      <c r="Y1079" s="11" t="str">
        <f>IF(tblSalaries[[#This Row],[Years of Experience]]="",0,"0")</f>
        <v>0</v>
      </c>
      <c r="Z1079"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079" s="11">
        <f>IF(tblSalaries[[#This Row],[Salary in USD]]&lt;1000,1,0)</f>
        <v>0</v>
      </c>
      <c r="AB1079" s="11">
        <f>IF(AND(tblSalaries[[#This Row],[Salary in USD]]&gt;1000,tblSalaries[[#This Row],[Salary in USD]]&lt;2000),1,0)</f>
        <v>0</v>
      </c>
    </row>
    <row r="1080" spans="2:28" ht="15" customHeight="1">
      <c r="B1080" t="s">
        <v>3083</v>
      </c>
      <c r="C1080" s="1">
        <v>41057.680335648147</v>
      </c>
      <c r="D1080" s="4" t="s">
        <v>137</v>
      </c>
      <c r="E1080">
        <v>30000</v>
      </c>
      <c r="F1080" t="s">
        <v>69</v>
      </c>
      <c r="G1080">
        <f>tblSalaries[[#This Row],[clean Salary (in local currency)]]*VLOOKUP(tblSalaries[[#This Row],[Currency]],tblXrate[],2,FALSE)</f>
        <v>47285.348162018527</v>
      </c>
      <c r="H1080" t="s">
        <v>1234</v>
      </c>
      <c r="I1080" t="s">
        <v>20</v>
      </c>
      <c r="J1080" t="s">
        <v>71</v>
      </c>
      <c r="K1080" t="str">
        <f>VLOOKUP(tblSalaries[[#This Row],[Where do you work]],tblCountries[[Actual]:[Mapping]],2,FALSE)</f>
        <v>UK</v>
      </c>
      <c r="L1080" t="s">
        <v>13</v>
      </c>
      <c r="M1080">
        <v>10</v>
      </c>
      <c r="O1080" s="10" t="str">
        <f>IF(ISERROR(FIND("1",tblSalaries[[#This Row],[How many hours of a day you work on Excel]])),"",1)</f>
        <v/>
      </c>
      <c r="P1080" s="11" t="str">
        <f>IF(ISERROR(FIND("2",tblSalaries[[#This Row],[How many hours of a day you work on Excel]])),"",2)</f>
        <v/>
      </c>
      <c r="Q1080" s="10" t="str">
        <f>IF(ISERROR(FIND("3",tblSalaries[[#This Row],[How many hours of a day you work on Excel]])),"",3)</f>
        <v/>
      </c>
      <c r="R1080" s="10" t="str">
        <f>IF(ISERROR(FIND("4",tblSalaries[[#This Row],[How many hours of a day you work on Excel]])),"",4)</f>
        <v/>
      </c>
      <c r="S1080" s="10" t="str">
        <f>IF(ISERROR(FIND("5",tblSalaries[[#This Row],[How many hours of a day you work on Excel]])),"",5)</f>
        <v/>
      </c>
      <c r="T1080" s="10" t="str">
        <f>IF(ISERROR(FIND("6",tblSalaries[[#This Row],[How many hours of a day you work on Excel]])),"",6)</f>
        <v/>
      </c>
      <c r="U1080" s="11" t="str">
        <f>IF(ISERROR(FIND("7",tblSalaries[[#This Row],[How many hours of a day you work on Excel]])),"",7)</f>
        <v/>
      </c>
      <c r="V1080" s="11">
        <f>IF(ISERROR(FIND("8",tblSalaries[[#This Row],[How many hours of a day you work on Excel]])),"",8)</f>
        <v>8</v>
      </c>
      <c r="W1080" s="11">
        <f>IF(MAX(tblSalaries[[#This Row],[1 hour]:[8 hours]])=0,#N/A,MAX(tblSalaries[[#This Row],[1 hour]:[8 hours]]))</f>
        <v>8</v>
      </c>
      <c r="X1080" s="11">
        <f>IF(ISERROR(tblSalaries[[#This Row],[max h]]),1,tblSalaries[[#This Row],[Salary in USD]]/tblSalaries[[#This Row],[max h]]/260)</f>
        <v>22.733340462508906</v>
      </c>
      <c r="Y1080" s="11" t="str">
        <f>IF(tblSalaries[[#This Row],[Years of Experience]]="",0,"0")</f>
        <v>0</v>
      </c>
      <c r="Z1080"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080" s="11">
        <f>IF(tblSalaries[[#This Row],[Salary in USD]]&lt;1000,1,0)</f>
        <v>0</v>
      </c>
      <c r="AB1080" s="11">
        <f>IF(AND(tblSalaries[[#This Row],[Salary in USD]]&gt;1000,tblSalaries[[#This Row],[Salary in USD]]&lt;2000),1,0)</f>
        <v>0</v>
      </c>
    </row>
    <row r="1081" spans="2:28" ht="15" customHeight="1">
      <c r="B1081" t="s">
        <v>3084</v>
      </c>
      <c r="C1081" s="1">
        <v>41057.681157407409</v>
      </c>
      <c r="D1081" s="4">
        <v>58000</v>
      </c>
      <c r="E1081">
        <v>58000</v>
      </c>
      <c r="F1081" t="s">
        <v>69</v>
      </c>
      <c r="G1081">
        <f>tblSalaries[[#This Row],[clean Salary (in local currency)]]*VLOOKUP(tblSalaries[[#This Row],[Currency]],tblXrate[],2,FALSE)</f>
        <v>91418.339779902482</v>
      </c>
      <c r="H1081" t="s">
        <v>1235</v>
      </c>
      <c r="I1081" t="s">
        <v>20</v>
      </c>
      <c r="J1081" t="s">
        <v>71</v>
      </c>
      <c r="K1081" t="str">
        <f>VLOOKUP(tblSalaries[[#This Row],[Where do you work]],tblCountries[[Actual]:[Mapping]],2,FALSE)</f>
        <v>UK</v>
      </c>
      <c r="L1081" t="s">
        <v>13</v>
      </c>
      <c r="M1081">
        <v>8</v>
      </c>
      <c r="O1081" s="10" t="str">
        <f>IF(ISERROR(FIND("1",tblSalaries[[#This Row],[How many hours of a day you work on Excel]])),"",1)</f>
        <v/>
      </c>
      <c r="P1081" s="11" t="str">
        <f>IF(ISERROR(FIND("2",tblSalaries[[#This Row],[How many hours of a day you work on Excel]])),"",2)</f>
        <v/>
      </c>
      <c r="Q1081" s="10" t="str">
        <f>IF(ISERROR(FIND("3",tblSalaries[[#This Row],[How many hours of a day you work on Excel]])),"",3)</f>
        <v/>
      </c>
      <c r="R1081" s="10" t="str">
        <f>IF(ISERROR(FIND("4",tblSalaries[[#This Row],[How many hours of a day you work on Excel]])),"",4)</f>
        <v/>
      </c>
      <c r="S1081" s="10" t="str">
        <f>IF(ISERROR(FIND("5",tblSalaries[[#This Row],[How many hours of a day you work on Excel]])),"",5)</f>
        <v/>
      </c>
      <c r="T1081" s="10" t="str">
        <f>IF(ISERROR(FIND("6",tblSalaries[[#This Row],[How many hours of a day you work on Excel]])),"",6)</f>
        <v/>
      </c>
      <c r="U1081" s="11" t="str">
        <f>IF(ISERROR(FIND("7",tblSalaries[[#This Row],[How many hours of a day you work on Excel]])),"",7)</f>
        <v/>
      </c>
      <c r="V1081" s="11">
        <f>IF(ISERROR(FIND("8",tblSalaries[[#This Row],[How many hours of a day you work on Excel]])),"",8)</f>
        <v>8</v>
      </c>
      <c r="W1081" s="11">
        <f>IF(MAX(tblSalaries[[#This Row],[1 hour]:[8 hours]])=0,#N/A,MAX(tblSalaries[[#This Row],[1 hour]:[8 hours]]))</f>
        <v>8</v>
      </c>
      <c r="X1081" s="11">
        <f>IF(ISERROR(tblSalaries[[#This Row],[max h]]),1,tblSalaries[[#This Row],[Salary in USD]]/tblSalaries[[#This Row],[max h]]/260)</f>
        <v>43.951124894183884</v>
      </c>
      <c r="Y1081" s="11" t="str">
        <f>IF(tblSalaries[[#This Row],[Years of Experience]]="",0,"0")</f>
        <v>0</v>
      </c>
      <c r="Z1081"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081" s="11">
        <f>IF(tblSalaries[[#This Row],[Salary in USD]]&lt;1000,1,0)</f>
        <v>0</v>
      </c>
      <c r="AB1081" s="11">
        <f>IF(AND(tblSalaries[[#This Row],[Salary in USD]]&gt;1000,tblSalaries[[#This Row],[Salary in USD]]&lt;2000),1,0)</f>
        <v>0</v>
      </c>
    </row>
    <row r="1082" spans="2:28" ht="15" customHeight="1">
      <c r="B1082" t="s">
        <v>3085</v>
      </c>
      <c r="C1082" s="1">
        <v>41057.681562500002</v>
      </c>
      <c r="D1082" s="4">
        <v>79000</v>
      </c>
      <c r="E1082">
        <v>79000</v>
      </c>
      <c r="F1082" t="s">
        <v>69</v>
      </c>
      <c r="G1082">
        <f>tblSalaries[[#This Row],[clean Salary (in local currency)]]*VLOOKUP(tblSalaries[[#This Row],[Currency]],tblXrate[],2,FALSE)</f>
        <v>124518.08349331544</v>
      </c>
      <c r="H1082" t="s">
        <v>185</v>
      </c>
      <c r="I1082" t="s">
        <v>20</v>
      </c>
      <c r="J1082" t="s">
        <v>71</v>
      </c>
      <c r="K1082" t="str">
        <f>VLOOKUP(tblSalaries[[#This Row],[Where do you work]],tblCountries[[Actual]:[Mapping]],2,FALSE)</f>
        <v>UK</v>
      </c>
      <c r="L1082" t="s">
        <v>18</v>
      </c>
      <c r="M1082">
        <v>14</v>
      </c>
      <c r="O1082" s="10" t="str">
        <f>IF(ISERROR(FIND("1",tblSalaries[[#This Row],[How many hours of a day you work on Excel]])),"",1)</f>
        <v/>
      </c>
      <c r="P1082" s="11">
        <f>IF(ISERROR(FIND("2",tblSalaries[[#This Row],[How many hours of a day you work on Excel]])),"",2)</f>
        <v>2</v>
      </c>
      <c r="Q1082" s="10">
        <f>IF(ISERROR(FIND("3",tblSalaries[[#This Row],[How many hours of a day you work on Excel]])),"",3)</f>
        <v>3</v>
      </c>
      <c r="R1082" s="10" t="str">
        <f>IF(ISERROR(FIND("4",tblSalaries[[#This Row],[How many hours of a day you work on Excel]])),"",4)</f>
        <v/>
      </c>
      <c r="S1082" s="10" t="str">
        <f>IF(ISERROR(FIND("5",tblSalaries[[#This Row],[How many hours of a day you work on Excel]])),"",5)</f>
        <v/>
      </c>
      <c r="T1082" s="10" t="str">
        <f>IF(ISERROR(FIND("6",tblSalaries[[#This Row],[How many hours of a day you work on Excel]])),"",6)</f>
        <v/>
      </c>
      <c r="U1082" s="11" t="str">
        <f>IF(ISERROR(FIND("7",tblSalaries[[#This Row],[How many hours of a day you work on Excel]])),"",7)</f>
        <v/>
      </c>
      <c r="V1082" s="11" t="str">
        <f>IF(ISERROR(FIND("8",tblSalaries[[#This Row],[How many hours of a day you work on Excel]])),"",8)</f>
        <v/>
      </c>
      <c r="W1082" s="11">
        <f>IF(MAX(tblSalaries[[#This Row],[1 hour]:[8 hours]])=0,#N/A,MAX(tblSalaries[[#This Row],[1 hour]:[8 hours]]))</f>
        <v>3</v>
      </c>
      <c r="X1082" s="11">
        <f>IF(ISERROR(tblSalaries[[#This Row],[max h]]),1,tblSalaries[[#This Row],[Salary in USD]]/tblSalaries[[#This Row],[max h]]/260)</f>
        <v>159.63856858117364</v>
      </c>
      <c r="Y1082" s="11" t="str">
        <f>IF(tblSalaries[[#This Row],[Years of Experience]]="",0,"0")</f>
        <v>0</v>
      </c>
      <c r="Z1082"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082" s="11">
        <f>IF(tblSalaries[[#This Row],[Salary in USD]]&lt;1000,1,0)</f>
        <v>0</v>
      </c>
      <c r="AB1082" s="11">
        <f>IF(AND(tblSalaries[[#This Row],[Salary in USD]]&gt;1000,tblSalaries[[#This Row],[Salary in USD]]&lt;2000),1,0)</f>
        <v>0</v>
      </c>
    </row>
    <row r="1083" spans="2:28" ht="15" customHeight="1">
      <c r="B1083" t="s">
        <v>3086</v>
      </c>
      <c r="C1083" s="1">
        <v>41057.684884259259</v>
      </c>
      <c r="D1083" s="4">
        <v>43912.03</v>
      </c>
      <c r="E1083">
        <v>43912</v>
      </c>
      <c r="F1083" t="s">
        <v>69</v>
      </c>
      <c r="G1083">
        <f>tblSalaries[[#This Row],[clean Salary (in local currency)]]*VLOOKUP(tblSalaries[[#This Row],[Currency]],tblXrate[],2,FALSE)</f>
        <v>69213.140283018583</v>
      </c>
      <c r="H1083" t="s">
        <v>427</v>
      </c>
      <c r="I1083" t="s">
        <v>20</v>
      </c>
      <c r="J1083" t="s">
        <v>71</v>
      </c>
      <c r="K1083" t="str">
        <f>VLOOKUP(tblSalaries[[#This Row],[Where do you work]],tblCountries[[Actual]:[Mapping]],2,FALSE)</f>
        <v>UK</v>
      </c>
      <c r="L1083" t="s">
        <v>13</v>
      </c>
      <c r="M1083">
        <v>3</v>
      </c>
      <c r="O1083" s="10" t="str">
        <f>IF(ISERROR(FIND("1",tblSalaries[[#This Row],[How many hours of a day you work on Excel]])),"",1)</f>
        <v/>
      </c>
      <c r="P1083" s="11" t="str">
        <f>IF(ISERROR(FIND("2",tblSalaries[[#This Row],[How many hours of a day you work on Excel]])),"",2)</f>
        <v/>
      </c>
      <c r="Q1083" s="10" t="str">
        <f>IF(ISERROR(FIND("3",tblSalaries[[#This Row],[How many hours of a day you work on Excel]])),"",3)</f>
        <v/>
      </c>
      <c r="R1083" s="10" t="str">
        <f>IF(ISERROR(FIND("4",tblSalaries[[#This Row],[How many hours of a day you work on Excel]])),"",4)</f>
        <v/>
      </c>
      <c r="S1083" s="10" t="str">
        <f>IF(ISERROR(FIND("5",tblSalaries[[#This Row],[How many hours of a day you work on Excel]])),"",5)</f>
        <v/>
      </c>
      <c r="T1083" s="10" t="str">
        <f>IF(ISERROR(FIND("6",tblSalaries[[#This Row],[How many hours of a day you work on Excel]])),"",6)</f>
        <v/>
      </c>
      <c r="U1083" s="11" t="str">
        <f>IF(ISERROR(FIND("7",tblSalaries[[#This Row],[How many hours of a day you work on Excel]])),"",7)</f>
        <v/>
      </c>
      <c r="V1083" s="11">
        <f>IF(ISERROR(FIND("8",tblSalaries[[#This Row],[How many hours of a day you work on Excel]])),"",8)</f>
        <v>8</v>
      </c>
      <c r="W1083" s="11">
        <f>IF(MAX(tblSalaries[[#This Row],[1 hour]:[8 hours]])=0,#N/A,MAX(tblSalaries[[#This Row],[1 hour]:[8 hours]]))</f>
        <v>8</v>
      </c>
      <c r="X1083" s="11">
        <f>IF(ISERROR(tblSalaries[[#This Row],[max h]]),1,tblSalaries[[#This Row],[Salary in USD]]/tblSalaries[[#This Row],[max h]]/260)</f>
        <v>33.275548212989705</v>
      </c>
      <c r="Y1083" s="11" t="str">
        <f>IF(tblSalaries[[#This Row],[Years of Experience]]="",0,"0")</f>
        <v>0</v>
      </c>
      <c r="Z1083"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1..3</v>
      </c>
      <c r="AA1083" s="11">
        <f>IF(tblSalaries[[#This Row],[Salary in USD]]&lt;1000,1,0)</f>
        <v>0</v>
      </c>
      <c r="AB1083" s="11">
        <f>IF(AND(tblSalaries[[#This Row],[Salary in USD]]&gt;1000,tblSalaries[[#This Row],[Salary in USD]]&lt;2000),1,0)</f>
        <v>0</v>
      </c>
    </row>
    <row r="1084" spans="2:28" ht="15" customHeight="1">
      <c r="B1084" t="s">
        <v>3087</v>
      </c>
      <c r="C1084" s="1">
        <v>41057.686400462961</v>
      </c>
      <c r="D1084" s="4">
        <v>3500</v>
      </c>
      <c r="E1084">
        <v>3500</v>
      </c>
      <c r="F1084" t="s">
        <v>6</v>
      </c>
      <c r="G1084">
        <f>tblSalaries[[#This Row],[clean Salary (in local currency)]]*VLOOKUP(tblSalaries[[#This Row],[Currency]],tblXrate[],2,FALSE)</f>
        <v>3500</v>
      </c>
      <c r="H1084" t="s">
        <v>1236</v>
      </c>
      <c r="I1084" t="s">
        <v>52</v>
      </c>
      <c r="J1084" t="s">
        <v>1237</v>
      </c>
      <c r="K1084" t="str">
        <f>VLOOKUP(tblSalaries[[#This Row],[Where do you work]],tblCountries[[Actual]:[Mapping]],2,FALSE)</f>
        <v>Pakistan</v>
      </c>
      <c r="L1084" t="s">
        <v>9</v>
      </c>
      <c r="M1084">
        <v>4</v>
      </c>
      <c r="O1084" s="10" t="str">
        <f>IF(ISERROR(FIND("1",tblSalaries[[#This Row],[How many hours of a day you work on Excel]])),"",1)</f>
        <v/>
      </c>
      <c r="P1084" s="11" t="str">
        <f>IF(ISERROR(FIND("2",tblSalaries[[#This Row],[How many hours of a day you work on Excel]])),"",2)</f>
        <v/>
      </c>
      <c r="Q1084" s="10" t="str">
        <f>IF(ISERROR(FIND("3",tblSalaries[[#This Row],[How many hours of a day you work on Excel]])),"",3)</f>
        <v/>
      </c>
      <c r="R1084" s="10">
        <f>IF(ISERROR(FIND("4",tblSalaries[[#This Row],[How many hours of a day you work on Excel]])),"",4)</f>
        <v>4</v>
      </c>
      <c r="S1084" s="10" t="str">
        <f>IF(ISERROR(FIND("5",tblSalaries[[#This Row],[How many hours of a day you work on Excel]])),"",5)</f>
        <v/>
      </c>
      <c r="T1084" s="10">
        <f>IF(ISERROR(FIND("6",tblSalaries[[#This Row],[How many hours of a day you work on Excel]])),"",6)</f>
        <v>6</v>
      </c>
      <c r="U1084" s="11" t="str">
        <f>IF(ISERROR(FIND("7",tblSalaries[[#This Row],[How many hours of a day you work on Excel]])),"",7)</f>
        <v/>
      </c>
      <c r="V1084" s="11" t="str">
        <f>IF(ISERROR(FIND("8",tblSalaries[[#This Row],[How many hours of a day you work on Excel]])),"",8)</f>
        <v/>
      </c>
      <c r="W1084" s="11">
        <f>IF(MAX(tblSalaries[[#This Row],[1 hour]:[8 hours]])=0,#N/A,MAX(tblSalaries[[#This Row],[1 hour]:[8 hours]]))</f>
        <v>6</v>
      </c>
      <c r="X1084" s="11">
        <f>IF(ISERROR(tblSalaries[[#This Row],[max h]]),1,tblSalaries[[#This Row],[Salary in USD]]/tblSalaries[[#This Row],[max h]]/260)</f>
        <v>2.2435897435897436</v>
      </c>
      <c r="Y1084" s="11" t="str">
        <f>IF(tblSalaries[[#This Row],[Years of Experience]]="",0,"0")</f>
        <v>0</v>
      </c>
      <c r="Z1084"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1084" s="11">
        <f>IF(tblSalaries[[#This Row],[Salary in USD]]&lt;1000,1,0)</f>
        <v>0</v>
      </c>
      <c r="AB1084" s="11">
        <f>IF(AND(tblSalaries[[#This Row],[Salary in USD]]&gt;1000,tblSalaries[[#This Row],[Salary in USD]]&lt;2000),1,0)</f>
        <v>0</v>
      </c>
    </row>
    <row r="1085" spans="2:28" ht="15" customHeight="1">
      <c r="B1085" t="s">
        <v>3088</v>
      </c>
      <c r="C1085" s="1">
        <v>41057.690833333334</v>
      </c>
      <c r="D1085" s="4" t="s">
        <v>1238</v>
      </c>
      <c r="E1085">
        <v>40000</v>
      </c>
      <c r="F1085" t="s">
        <v>69</v>
      </c>
      <c r="G1085">
        <f>tblSalaries[[#This Row],[clean Salary (in local currency)]]*VLOOKUP(tblSalaries[[#This Row],[Currency]],tblXrate[],2,FALSE)</f>
        <v>63047.130882691366</v>
      </c>
      <c r="H1085" t="s">
        <v>283</v>
      </c>
      <c r="I1085" t="s">
        <v>52</v>
      </c>
      <c r="J1085" t="s">
        <v>71</v>
      </c>
      <c r="K1085" t="str">
        <f>VLOOKUP(tblSalaries[[#This Row],[Where do you work]],tblCountries[[Actual]:[Mapping]],2,FALSE)</f>
        <v>UK</v>
      </c>
      <c r="L1085" t="s">
        <v>25</v>
      </c>
      <c r="M1085">
        <v>20</v>
      </c>
      <c r="O1085" s="10">
        <f>IF(ISERROR(FIND("1",tblSalaries[[#This Row],[How many hours of a day you work on Excel]])),"",1)</f>
        <v>1</v>
      </c>
      <c r="P1085" s="11">
        <f>IF(ISERROR(FIND("2",tblSalaries[[#This Row],[How many hours of a day you work on Excel]])),"",2)</f>
        <v>2</v>
      </c>
      <c r="Q1085" s="10" t="str">
        <f>IF(ISERROR(FIND("3",tblSalaries[[#This Row],[How many hours of a day you work on Excel]])),"",3)</f>
        <v/>
      </c>
      <c r="R1085" s="10" t="str">
        <f>IF(ISERROR(FIND("4",tblSalaries[[#This Row],[How many hours of a day you work on Excel]])),"",4)</f>
        <v/>
      </c>
      <c r="S1085" s="10" t="str">
        <f>IF(ISERROR(FIND("5",tblSalaries[[#This Row],[How many hours of a day you work on Excel]])),"",5)</f>
        <v/>
      </c>
      <c r="T1085" s="10" t="str">
        <f>IF(ISERROR(FIND("6",tblSalaries[[#This Row],[How many hours of a day you work on Excel]])),"",6)</f>
        <v/>
      </c>
      <c r="U1085" s="11" t="str">
        <f>IF(ISERROR(FIND("7",tblSalaries[[#This Row],[How many hours of a day you work on Excel]])),"",7)</f>
        <v/>
      </c>
      <c r="V1085" s="11" t="str">
        <f>IF(ISERROR(FIND("8",tblSalaries[[#This Row],[How many hours of a day you work on Excel]])),"",8)</f>
        <v/>
      </c>
      <c r="W1085" s="11">
        <f>IF(MAX(tblSalaries[[#This Row],[1 hour]:[8 hours]])=0,#N/A,MAX(tblSalaries[[#This Row],[1 hour]:[8 hours]]))</f>
        <v>2</v>
      </c>
      <c r="X1085" s="11">
        <f>IF(ISERROR(tblSalaries[[#This Row],[max h]]),1,tblSalaries[[#This Row],[Salary in USD]]/tblSalaries[[#This Row],[max h]]/260)</f>
        <v>121.24448246671416</v>
      </c>
      <c r="Y1085" s="11" t="str">
        <f>IF(tblSalaries[[#This Row],[Years of Experience]]="",0,"0")</f>
        <v>0</v>
      </c>
      <c r="Z1085"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085" s="11">
        <f>IF(tblSalaries[[#This Row],[Salary in USD]]&lt;1000,1,0)</f>
        <v>0</v>
      </c>
      <c r="AB1085" s="11">
        <f>IF(AND(tblSalaries[[#This Row],[Salary in USD]]&gt;1000,tblSalaries[[#This Row],[Salary in USD]]&lt;2000),1,0)</f>
        <v>0</v>
      </c>
    </row>
    <row r="1086" spans="2:28" ht="15" customHeight="1">
      <c r="B1086" t="s">
        <v>3089</v>
      </c>
      <c r="C1086" s="1">
        <v>41057.691192129627</v>
      </c>
      <c r="D1086" s="4">
        <v>57000</v>
      </c>
      <c r="E1086">
        <v>57000</v>
      </c>
      <c r="F1086" t="s">
        <v>22</v>
      </c>
      <c r="G1086">
        <f>tblSalaries[[#This Row],[clean Salary (in local currency)]]*VLOOKUP(tblSalaries[[#This Row],[Currency]],tblXrate[],2,FALSE)</f>
        <v>72412.768022521646</v>
      </c>
      <c r="H1086" t="s">
        <v>1239</v>
      </c>
      <c r="I1086" t="s">
        <v>52</v>
      </c>
      <c r="J1086" t="s">
        <v>583</v>
      </c>
      <c r="K1086" t="str">
        <f>VLOOKUP(tblSalaries[[#This Row],[Where do you work]],tblCountries[[Actual]:[Mapping]],2,FALSE)</f>
        <v>Norway</v>
      </c>
      <c r="L1086" t="s">
        <v>25</v>
      </c>
      <c r="M1086">
        <v>15</v>
      </c>
      <c r="O1086" s="10">
        <f>IF(ISERROR(FIND("1",tblSalaries[[#This Row],[How many hours of a day you work on Excel]])),"",1)</f>
        <v>1</v>
      </c>
      <c r="P1086" s="11">
        <f>IF(ISERROR(FIND("2",tblSalaries[[#This Row],[How many hours of a day you work on Excel]])),"",2)</f>
        <v>2</v>
      </c>
      <c r="Q1086" s="10" t="str">
        <f>IF(ISERROR(FIND("3",tblSalaries[[#This Row],[How many hours of a day you work on Excel]])),"",3)</f>
        <v/>
      </c>
      <c r="R1086" s="10" t="str">
        <f>IF(ISERROR(FIND("4",tblSalaries[[#This Row],[How many hours of a day you work on Excel]])),"",4)</f>
        <v/>
      </c>
      <c r="S1086" s="10" t="str">
        <f>IF(ISERROR(FIND("5",tblSalaries[[#This Row],[How many hours of a day you work on Excel]])),"",5)</f>
        <v/>
      </c>
      <c r="T1086" s="10" t="str">
        <f>IF(ISERROR(FIND("6",tblSalaries[[#This Row],[How many hours of a day you work on Excel]])),"",6)</f>
        <v/>
      </c>
      <c r="U1086" s="11" t="str">
        <f>IF(ISERROR(FIND("7",tblSalaries[[#This Row],[How many hours of a day you work on Excel]])),"",7)</f>
        <v/>
      </c>
      <c r="V1086" s="11" t="str">
        <f>IF(ISERROR(FIND("8",tblSalaries[[#This Row],[How many hours of a day you work on Excel]])),"",8)</f>
        <v/>
      </c>
      <c r="W1086" s="11">
        <f>IF(MAX(tblSalaries[[#This Row],[1 hour]:[8 hours]])=0,#N/A,MAX(tblSalaries[[#This Row],[1 hour]:[8 hours]]))</f>
        <v>2</v>
      </c>
      <c r="X1086" s="11">
        <f>IF(ISERROR(tblSalaries[[#This Row],[max h]]),1,tblSalaries[[#This Row],[Salary in USD]]/tblSalaries[[#This Row],[max h]]/260)</f>
        <v>139.25532312023392</v>
      </c>
      <c r="Y1086" s="11" t="str">
        <f>IF(tblSalaries[[#This Row],[Years of Experience]]="",0,"0")</f>
        <v>0</v>
      </c>
      <c r="Z1086"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086" s="11">
        <f>IF(tblSalaries[[#This Row],[Salary in USD]]&lt;1000,1,0)</f>
        <v>0</v>
      </c>
      <c r="AB1086" s="11">
        <f>IF(AND(tblSalaries[[#This Row],[Salary in USD]]&gt;1000,tblSalaries[[#This Row],[Salary in USD]]&lt;2000),1,0)</f>
        <v>0</v>
      </c>
    </row>
    <row r="1087" spans="2:28" ht="15" customHeight="1">
      <c r="B1087" t="s">
        <v>3090</v>
      </c>
      <c r="C1087" s="1">
        <v>41057.695451388892</v>
      </c>
      <c r="D1087" s="4">
        <v>40000</v>
      </c>
      <c r="E1087">
        <v>40000</v>
      </c>
      <c r="F1087" t="s">
        <v>22</v>
      </c>
      <c r="G1087">
        <f>tblSalaries[[#This Row],[clean Salary (in local currency)]]*VLOOKUP(tblSalaries[[#This Row],[Currency]],tblXrate[],2,FALSE)</f>
        <v>50815.977559664309</v>
      </c>
      <c r="H1087" t="s">
        <v>191</v>
      </c>
      <c r="I1087" t="s">
        <v>310</v>
      </c>
      <c r="J1087" t="s">
        <v>30</v>
      </c>
      <c r="K1087" t="str">
        <f>VLOOKUP(tblSalaries[[#This Row],[Where do you work]],tblCountries[[Actual]:[Mapping]],2,FALSE)</f>
        <v>Portugal</v>
      </c>
      <c r="L1087" t="s">
        <v>18</v>
      </c>
      <c r="M1087">
        <v>10</v>
      </c>
      <c r="O1087" s="10" t="str">
        <f>IF(ISERROR(FIND("1",tblSalaries[[#This Row],[How many hours of a day you work on Excel]])),"",1)</f>
        <v/>
      </c>
      <c r="P1087" s="11">
        <f>IF(ISERROR(FIND("2",tblSalaries[[#This Row],[How many hours of a day you work on Excel]])),"",2)</f>
        <v>2</v>
      </c>
      <c r="Q1087" s="10">
        <f>IF(ISERROR(FIND("3",tblSalaries[[#This Row],[How many hours of a day you work on Excel]])),"",3)</f>
        <v>3</v>
      </c>
      <c r="R1087" s="10" t="str">
        <f>IF(ISERROR(FIND("4",tblSalaries[[#This Row],[How many hours of a day you work on Excel]])),"",4)</f>
        <v/>
      </c>
      <c r="S1087" s="10" t="str">
        <f>IF(ISERROR(FIND("5",tblSalaries[[#This Row],[How many hours of a day you work on Excel]])),"",5)</f>
        <v/>
      </c>
      <c r="T1087" s="10" t="str">
        <f>IF(ISERROR(FIND("6",tblSalaries[[#This Row],[How many hours of a day you work on Excel]])),"",6)</f>
        <v/>
      </c>
      <c r="U1087" s="11" t="str">
        <f>IF(ISERROR(FIND("7",tblSalaries[[#This Row],[How many hours of a day you work on Excel]])),"",7)</f>
        <v/>
      </c>
      <c r="V1087" s="11" t="str">
        <f>IF(ISERROR(FIND("8",tblSalaries[[#This Row],[How many hours of a day you work on Excel]])),"",8)</f>
        <v/>
      </c>
      <c r="W1087" s="11">
        <f>IF(MAX(tblSalaries[[#This Row],[1 hour]:[8 hours]])=0,#N/A,MAX(tblSalaries[[#This Row],[1 hour]:[8 hours]]))</f>
        <v>3</v>
      </c>
      <c r="X1087" s="11">
        <f>IF(ISERROR(tblSalaries[[#This Row],[max h]]),1,tblSalaries[[#This Row],[Salary in USD]]/tblSalaries[[#This Row],[max h]]/260)</f>
        <v>65.148689179056817</v>
      </c>
      <c r="Y1087" s="11" t="str">
        <f>IF(tblSalaries[[#This Row],[Years of Experience]]="",0,"0")</f>
        <v>0</v>
      </c>
      <c r="Z1087"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087" s="11">
        <f>IF(tblSalaries[[#This Row],[Salary in USD]]&lt;1000,1,0)</f>
        <v>0</v>
      </c>
      <c r="AB1087" s="11">
        <f>IF(AND(tblSalaries[[#This Row],[Salary in USD]]&gt;1000,tblSalaries[[#This Row],[Salary in USD]]&lt;2000),1,0)</f>
        <v>0</v>
      </c>
    </row>
    <row r="1088" spans="2:28" ht="15" customHeight="1">
      <c r="B1088" t="s">
        <v>3091</v>
      </c>
      <c r="C1088" s="1">
        <v>41057.698240740741</v>
      </c>
      <c r="D1088" s="4">
        <v>100000</v>
      </c>
      <c r="E1088">
        <v>1200000</v>
      </c>
      <c r="F1088" t="s">
        <v>40</v>
      </c>
      <c r="G1088">
        <f>tblSalaries[[#This Row],[clean Salary (in local currency)]]*VLOOKUP(tblSalaries[[#This Row],[Currency]],tblXrate[],2,FALSE)</f>
        <v>21369.500024931083</v>
      </c>
      <c r="H1088" t="s">
        <v>1240</v>
      </c>
      <c r="I1088" t="s">
        <v>52</v>
      </c>
      <c r="J1088" t="s">
        <v>8</v>
      </c>
      <c r="K1088" t="str">
        <f>VLOOKUP(tblSalaries[[#This Row],[Where do you work]],tblCountries[[Actual]:[Mapping]],2,FALSE)</f>
        <v>India</v>
      </c>
      <c r="L1088" t="s">
        <v>18</v>
      </c>
      <c r="M1088">
        <v>5</v>
      </c>
      <c r="O1088" s="10" t="str">
        <f>IF(ISERROR(FIND("1",tblSalaries[[#This Row],[How many hours of a day you work on Excel]])),"",1)</f>
        <v/>
      </c>
      <c r="P1088" s="11">
        <f>IF(ISERROR(FIND("2",tblSalaries[[#This Row],[How many hours of a day you work on Excel]])),"",2)</f>
        <v>2</v>
      </c>
      <c r="Q1088" s="10">
        <f>IF(ISERROR(FIND("3",tblSalaries[[#This Row],[How many hours of a day you work on Excel]])),"",3)</f>
        <v>3</v>
      </c>
      <c r="R1088" s="10" t="str">
        <f>IF(ISERROR(FIND("4",tblSalaries[[#This Row],[How many hours of a day you work on Excel]])),"",4)</f>
        <v/>
      </c>
      <c r="S1088" s="10" t="str">
        <f>IF(ISERROR(FIND("5",tblSalaries[[#This Row],[How many hours of a day you work on Excel]])),"",5)</f>
        <v/>
      </c>
      <c r="T1088" s="10" t="str">
        <f>IF(ISERROR(FIND("6",tblSalaries[[#This Row],[How many hours of a day you work on Excel]])),"",6)</f>
        <v/>
      </c>
      <c r="U1088" s="11" t="str">
        <f>IF(ISERROR(FIND("7",tblSalaries[[#This Row],[How many hours of a day you work on Excel]])),"",7)</f>
        <v/>
      </c>
      <c r="V1088" s="11" t="str">
        <f>IF(ISERROR(FIND("8",tblSalaries[[#This Row],[How many hours of a day you work on Excel]])),"",8)</f>
        <v/>
      </c>
      <c r="W1088" s="11">
        <f>IF(MAX(tblSalaries[[#This Row],[1 hour]:[8 hours]])=0,#N/A,MAX(tblSalaries[[#This Row],[1 hour]:[8 hours]]))</f>
        <v>3</v>
      </c>
      <c r="X1088" s="11">
        <f>IF(ISERROR(tblSalaries[[#This Row],[max h]]),1,tblSalaries[[#This Row],[Salary in USD]]/tblSalaries[[#This Row],[max h]]/260)</f>
        <v>27.396794903757797</v>
      </c>
      <c r="Y1088" s="11" t="str">
        <f>IF(tblSalaries[[#This Row],[Years of Experience]]="",0,"0")</f>
        <v>0</v>
      </c>
      <c r="Z1088"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1088" s="11">
        <f>IF(tblSalaries[[#This Row],[Salary in USD]]&lt;1000,1,0)</f>
        <v>0</v>
      </c>
      <c r="AB1088" s="11">
        <f>IF(AND(tblSalaries[[#This Row],[Salary in USD]]&gt;1000,tblSalaries[[#This Row],[Salary in USD]]&lt;2000),1,0)</f>
        <v>0</v>
      </c>
    </row>
    <row r="1089" spans="2:28" ht="15" customHeight="1">
      <c r="B1089" t="s">
        <v>3092</v>
      </c>
      <c r="C1089" s="1">
        <v>41057.698287037034</v>
      </c>
      <c r="D1089" s="4" t="s">
        <v>68</v>
      </c>
      <c r="E1089">
        <v>35000</v>
      </c>
      <c r="F1089" t="s">
        <v>69</v>
      </c>
      <c r="G1089">
        <f>tblSalaries[[#This Row],[clean Salary (in local currency)]]*VLOOKUP(tblSalaries[[#This Row],[Currency]],tblXrate[],2,FALSE)</f>
        <v>55166.239522354947</v>
      </c>
      <c r="H1089" t="s">
        <v>1241</v>
      </c>
      <c r="I1089" t="s">
        <v>20</v>
      </c>
      <c r="J1089" t="s">
        <v>71</v>
      </c>
      <c r="K1089" t="str">
        <f>VLOOKUP(tblSalaries[[#This Row],[Where do you work]],tblCountries[[Actual]:[Mapping]],2,FALSE)</f>
        <v>UK</v>
      </c>
      <c r="L1089" t="s">
        <v>18</v>
      </c>
      <c r="M1089">
        <v>6</v>
      </c>
      <c r="O1089" s="10" t="str">
        <f>IF(ISERROR(FIND("1",tblSalaries[[#This Row],[How many hours of a day you work on Excel]])),"",1)</f>
        <v/>
      </c>
      <c r="P1089" s="11">
        <f>IF(ISERROR(FIND("2",tblSalaries[[#This Row],[How many hours of a day you work on Excel]])),"",2)</f>
        <v>2</v>
      </c>
      <c r="Q1089" s="10">
        <f>IF(ISERROR(FIND("3",tblSalaries[[#This Row],[How many hours of a day you work on Excel]])),"",3)</f>
        <v>3</v>
      </c>
      <c r="R1089" s="10" t="str">
        <f>IF(ISERROR(FIND("4",tblSalaries[[#This Row],[How many hours of a day you work on Excel]])),"",4)</f>
        <v/>
      </c>
      <c r="S1089" s="10" t="str">
        <f>IF(ISERROR(FIND("5",tblSalaries[[#This Row],[How many hours of a day you work on Excel]])),"",5)</f>
        <v/>
      </c>
      <c r="T1089" s="10" t="str">
        <f>IF(ISERROR(FIND("6",tblSalaries[[#This Row],[How many hours of a day you work on Excel]])),"",6)</f>
        <v/>
      </c>
      <c r="U1089" s="11" t="str">
        <f>IF(ISERROR(FIND("7",tblSalaries[[#This Row],[How many hours of a day you work on Excel]])),"",7)</f>
        <v/>
      </c>
      <c r="V1089" s="11" t="str">
        <f>IF(ISERROR(FIND("8",tblSalaries[[#This Row],[How many hours of a day you work on Excel]])),"",8)</f>
        <v/>
      </c>
      <c r="W1089" s="11">
        <f>IF(MAX(tblSalaries[[#This Row],[1 hour]:[8 hours]])=0,#N/A,MAX(tblSalaries[[#This Row],[1 hour]:[8 hours]]))</f>
        <v>3</v>
      </c>
      <c r="X1089" s="11">
        <f>IF(ISERROR(tblSalaries[[#This Row],[max h]]),1,tblSalaries[[#This Row],[Salary in USD]]/tblSalaries[[#This Row],[max h]]/260)</f>
        <v>70.725948105583257</v>
      </c>
      <c r="Y1089" s="11" t="str">
        <f>IF(tblSalaries[[#This Row],[Years of Experience]]="",0,"0")</f>
        <v>0</v>
      </c>
      <c r="Z1089"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089" s="11">
        <f>IF(tblSalaries[[#This Row],[Salary in USD]]&lt;1000,1,0)</f>
        <v>0</v>
      </c>
      <c r="AB1089" s="11">
        <f>IF(AND(tblSalaries[[#This Row],[Salary in USD]]&gt;1000,tblSalaries[[#This Row],[Salary in USD]]&lt;2000),1,0)</f>
        <v>0</v>
      </c>
    </row>
    <row r="1090" spans="2:28" ht="15" customHeight="1">
      <c r="B1090" t="s">
        <v>3093</v>
      </c>
      <c r="C1090" s="1">
        <v>41057.703622685185</v>
      </c>
      <c r="D1090" s="4" t="s">
        <v>1242</v>
      </c>
      <c r="E1090">
        <v>180000</v>
      </c>
      <c r="F1090" t="s">
        <v>40</v>
      </c>
      <c r="G1090">
        <f>tblSalaries[[#This Row],[clean Salary (in local currency)]]*VLOOKUP(tblSalaries[[#This Row],[Currency]],tblXrate[],2,FALSE)</f>
        <v>3205.4250037396623</v>
      </c>
      <c r="H1090" t="s">
        <v>1243</v>
      </c>
      <c r="I1090" t="s">
        <v>20</v>
      </c>
      <c r="J1090" t="s">
        <v>8</v>
      </c>
      <c r="K1090" t="str">
        <f>VLOOKUP(tblSalaries[[#This Row],[Where do you work]],tblCountries[[Actual]:[Mapping]],2,FALSE)</f>
        <v>India</v>
      </c>
      <c r="L1090" t="s">
        <v>13</v>
      </c>
      <c r="M1090">
        <v>3</v>
      </c>
      <c r="O1090" s="10" t="str">
        <f>IF(ISERROR(FIND("1",tblSalaries[[#This Row],[How many hours of a day you work on Excel]])),"",1)</f>
        <v/>
      </c>
      <c r="P1090" s="11" t="str">
        <f>IF(ISERROR(FIND("2",tblSalaries[[#This Row],[How many hours of a day you work on Excel]])),"",2)</f>
        <v/>
      </c>
      <c r="Q1090" s="10" t="str">
        <f>IF(ISERROR(FIND("3",tblSalaries[[#This Row],[How many hours of a day you work on Excel]])),"",3)</f>
        <v/>
      </c>
      <c r="R1090" s="10" t="str">
        <f>IF(ISERROR(FIND("4",tblSalaries[[#This Row],[How many hours of a day you work on Excel]])),"",4)</f>
        <v/>
      </c>
      <c r="S1090" s="10" t="str">
        <f>IF(ISERROR(FIND("5",tblSalaries[[#This Row],[How many hours of a day you work on Excel]])),"",5)</f>
        <v/>
      </c>
      <c r="T1090" s="10" t="str">
        <f>IF(ISERROR(FIND("6",tblSalaries[[#This Row],[How many hours of a day you work on Excel]])),"",6)</f>
        <v/>
      </c>
      <c r="U1090" s="11" t="str">
        <f>IF(ISERROR(FIND("7",tblSalaries[[#This Row],[How many hours of a day you work on Excel]])),"",7)</f>
        <v/>
      </c>
      <c r="V1090" s="11">
        <f>IF(ISERROR(FIND("8",tblSalaries[[#This Row],[How many hours of a day you work on Excel]])),"",8)</f>
        <v>8</v>
      </c>
      <c r="W1090" s="11">
        <f>IF(MAX(tblSalaries[[#This Row],[1 hour]:[8 hours]])=0,#N/A,MAX(tblSalaries[[#This Row],[1 hour]:[8 hours]]))</f>
        <v>8</v>
      </c>
      <c r="X1090" s="11">
        <f>IF(ISERROR(tblSalaries[[#This Row],[max h]]),1,tblSalaries[[#This Row],[Salary in USD]]/tblSalaries[[#This Row],[max h]]/260)</f>
        <v>1.5410697133363762</v>
      </c>
      <c r="Y1090" s="11" t="str">
        <f>IF(tblSalaries[[#This Row],[Years of Experience]]="",0,"0")</f>
        <v>0</v>
      </c>
      <c r="Z1090"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1..3</v>
      </c>
      <c r="AA1090" s="11">
        <f>IF(tblSalaries[[#This Row],[Salary in USD]]&lt;1000,1,0)</f>
        <v>0</v>
      </c>
      <c r="AB1090" s="11">
        <f>IF(AND(tblSalaries[[#This Row],[Salary in USD]]&gt;1000,tblSalaries[[#This Row],[Salary in USD]]&lt;2000),1,0)</f>
        <v>0</v>
      </c>
    </row>
    <row r="1091" spans="2:28" ht="15" customHeight="1">
      <c r="B1091" t="s">
        <v>3094</v>
      </c>
      <c r="C1091" s="1">
        <v>41057.706979166665</v>
      </c>
      <c r="D1091" s="4" t="s">
        <v>1244</v>
      </c>
      <c r="E1091">
        <v>600000</v>
      </c>
      <c r="F1091" t="s">
        <v>40</v>
      </c>
      <c r="G1091">
        <f>tblSalaries[[#This Row],[clean Salary (in local currency)]]*VLOOKUP(tblSalaries[[#This Row],[Currency]],tblXrate[],2,FALSE)</f>
        <v>10684.750012465542</v>
      </c>
      <c r="H1091" t="s">
        <v>1245</v>
      </c>
      <c r="I1091" t="s">
        <v>310</v>
      </c>
      <c r="J1091" t="s">
        <v>8</v>
      </c>
      <c r="K1091" t="str">
        <f>VLOOKUP(tblSalaries[[#This Row],[Where do you work]],tblCountries[[Actual]:[Mapping]],2,FALSE)</f>
        <v>India</v>
      </c>
      <c r="L1091" t="s">
        <v>18</v>
      </c>
      <c r="M1091">
        <v>8</v>
      </c>
      <c r="O1091" s="10" t="str">
        <f>IF(ISERROR(FIND("1",tblSalaries[[#This Row],[How many hours of a day you work on Excel]])),"",1)</f>
        <v/>
      </c>
      <c r="P1091" s="11">
        <f>IF(ISERROR(FIND("2",tblSalaries[[#This Row],[How many hours of a day you work on Excel]])),"",2)</f>
        <v>2</v>
      </c>
      <c r="Q1091" s="10">
        <f>IF(ISERROR(FIND("3",tblSalaries[[#This Row],[How many hours of a day you work on Excel]])),"",3)</f>
        <v>3</v>
      </c>
      <c r="R1091" s="10" t="str">
        <f>IF(ISERROR(FIND("4",tblSalaries[[#This Row],[How many hours of a day you work on Excel]])),"",4)</f>
        <v/>
      </c>
      <c r="S1091" s="10" t="str">
        <f>IF(ISERROR(FIND("5",tblSalaries[[#This Row],[How many hours of a day you work on Excel]])),"",5)</f>
        <v/>
      </c>
      <c r="T1091" s="10" t="str">
        <f>IF(ISERROR(FIND("6",tblSalaries[[#This Row],[How many hours of a day you work on Excel]])),"",6)</f>
        <v/>
      </c>
      <c r="U1091" s="11" t="str">
        <f>IF(ISERROR(FIND("7",tblSalaries[[#This Row],[How many hours of a day you work on Excel]])),"",7)</f>
        <v/>
      </c>
      <c r="V1091" s="11" t="str">
        <f>IF(ISERROR(FIND("8",tblSalaries[[#This Row],[How many hours of a day you work on Excel]])),"",8)</f>
        <v/>
      </c>
      <c r="W1091" s="11">
        <f>IF(MAX(tblSalaries[[#This Row],[1 hour]:[8 hours]])=0,#N/A,MAX(tblSalaries[[#This Row],[1 hour]:[8 hours]]))</f>
        <v>3</v>
      </c>
      <c r="X1091" s="11">
        <f>IF(ISERROR(tblSalaries[[#This Row],[max h]]),1,tblSalaries[[#This Row],[Salary in USD]]/tblSalaries[[#This Row],[max h]]/260)</f>
        <v>13.698397451878899</v>
      </c>
      <c r="Y1091" s="11" t="str">
        <f>IF(tblSalaries[[#This Row],[Years of Experience]]="",0,"0")</f>
        <v>0</v>
      </c>
      <c r="Z1091"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091" s="11">
        <f>IF(tblSalaries[[#This Row],[Salary in USD]]&lt;1000,1,0)</f>
        <v>0</v>
      </c>
      <c r="AB1091" s="11">
        <f>IF(AND(tblSalaries[[#This Row],[Salary in USD]]&gt;1000,tblSalaries[[#This Row],[Salary in USD]]&lt;2000),1,0)</f>
        <v>0</v>
      </c>
    </row>
    <row r="1092" spans="2:28" ht="15" customHeight="1">
      <c r="B1092" t="s">
        <v>3095</v>
      </c>
      <c r="C1092" s="1">
        <v>41057.708194444444</v>
      </c>
      <c r="D1092" s="4" t="s">
        <v>1246</v>
      </c>
      <c r="E1092">
        <v>300000</v>
      </c>
      <c r="F1092" t="s">
        <v>40</v>
      </c>
      <c r="G1092">
        <f>tblSalaries[[#This Row],[clean Salary (in local currency)]]*VLOOKUP(tblSalaries[[#This Row],[Currency]],tblXrate[],2,FALSE)</f>
        <v>5342.3750062327708</v>
      </c>
      <c r="H1092" t="s">
        <v>20</v>
      </c>
      <c r="I1092" t="s">
        <v>20</v>
      </c>
      <c r="J1092" t="s">
        <v>8</v>
      </c>
      <c r="K1092" t="str">
        <f>VLOOKUP(tblSalaries[[#This Row],[Where do you work]],tblCountries[[Actual]:[Mapping]],2,FALSE)</f>
        <v>India</v>
      </c>
      <c r="L1092" t="s">
        <v>9</v>
      </c>
      <c r="M1092">
        <v>5</v>
      </c>
      <c r="O1092" s="10" t="str">
        <f>IF(ISERROR(FIND("1",tblSalaries[[#This Row],[How many hours of a day you work on Excel]])),"",1)</f>
        <v/>
      </c>
      <c r="P1092" s="11" t="str">
        <f>IF(ISERROR(FIND("2",tblSalaries[[#This Row],[How many hours of a day you work on Excel]])),"",2)</f>
        <v/>
      </c>
      <c r="Q1092" s="10" t="str">
        <f>IF(ISERROR(FIND("3",tblSalaries[[#This Row],[How many hours of a day you work on Excel]])),"",3)</f>
        <v/>
      </c>
      <c r="R1092" s="10">
        <f>IF(ISERROR(FIND("4",tblSalaries[[#This Row],[How many hours of a day you work on Excel]])),"",4)</f>
        <v>4</v>
      </c>
      <c r="S1092" s="10" t="str">
        <f>IF(ISERROR(FIND("5",tblSalaries[[#This Row],[How many hours of a day you work on Excel]])),"",5)</f>
        <v/>
      </c>
      <c r="T1092" s="10">
        <f>IF(ISERROR(FIND("6",tblSalaries[[#This Row],[How many hours of a day you work on Excel]])),"",6)</f>
        <v>6</v>
      </c>
      <c r="U1092" s="11" t="str">
        <f>IF(ISERROR(FIND("7",tblSalaries[[#This Row],[How many hours of a day you work on Excel]])),"",7)</f>
        <v/>
      </c>
      <c r="V1092" s="11" t="str">
        <f>IF(ISERROR(FIND("8",tblSalaries[[#This Row],[How many hours of a day you work on Excel]])),"",8)</f>
        <v/>
      </c>
      <c r="W1092" s="11">
        <f>IF(MAX(tblSalaries[[#This Row],[1 hour]:[8 hours]])=0,#N/A,MAX(tblSalaries[[#This Row],[1 hour]:[8 hours]]))</f>
        <v>6</v>
      </c>
      <c r="X1092" s="11">
        <f>IF(ISERROR(tblSalaries[[#This Row],[max h]]),1,tblSalaries[[#This Row],[Salary in USD]]/tblSalaries[[#This Row],[max h]]/260)</f>
        <v>3.4245993629697247</v>
      </c>
      <c r="Y1092" s="11" t="str">
        <f>IF(tblSalaries[[#This Row],[Years of Experience]]="",0,"0")</f>
        <v>0</v>
      </c>
      <c r="Z1092"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1092" s="11">
        <f>IF(tblSalaries[[#This Row],[Salary in USD]]&lt;1000,1,0)</f>
        <v>0</v>
      </c>
      <c r="AB1092" s="11">
        <f>IF(AND(tblSalaries[[#This Row],[Salary in USD]]&gt;1000,tblSalaries[[#This Row],[Salary in USD]]&lt;2000),1,0)</f>
        <v>0</v>
      </c>
    </row>
    <row r="1093" spans="2:28" ht="15" customHeight="1">
      <c r="B1093" t="s">
        <v>3096</v>
      </c>
      <c r="C1093" s="1">
        <v>41057.710219907407</v>
      </c>
      <c r="D1093" s="4">
        <v>75000</v>
      </c>
      <c r="E1093">
        <v>75000</v>
      </c>
      <c r="F1093" t="s">
        <v>69</v>
      </c>
      <c r="G1093">
        <f>tblSalaries[[#This Row],[clean Salary (in local currency)]]*VLOOKUP(tblSalaries[[#This Row],[Currency]],tblXrate[],2,FALSE)</f>
        <v>118213.37040504631</v>
      </c>
      <c r="H1093" t="s">
        <v>539</v>
      </c>
      <c r="I1093" t="s">
        <v>52</v>
      </c>
      <c r="J1093" t="s">
        <v>71</v>
      </c>
      <c r="K1093" t="str">
        <f>VLOOKUP(tblSalaries[[#This Row],[Where do you work]],tblCountries[[Actual]:[Mapping]],2,FALSE)</f>
        <v>UK</v>
      </c>
      <c r="L1093" t="s">
        <v>18</v>
      </c>
      <c r="M1093">
        <v>10</v>
      </c>
      <c r="O1093" s="10" t="str">
        <f>IF(ISERROR(FIND("1",tblSalaries[[#This Row],[How many hours of a day you work on Excel]])),"",1)</f>
        <v/>
      </c>
      <c r="P1093" s="11">
        <f>IF(ISERROR(FIND("2",tblSalaries[[#This Row],[How many hours of a day you work on Excel]])),"",2)</f>
        <v>2</v>
      </c>
      <c r="Q1093" s="10">
        <f>IF(ISERROR(FIND("3",tblSalaries[[#This Row],[How many hours of a day you work on Excel]])),"",3)</f>
        <v>3</v>
      </c>
      <c r="R1093" s="10" t="str">
        <f>IF(ISERROR(FIND("4",tblSalaries[[#This Row],[How many hours of a day you work on Excel]])),"",4)</f>
        <v/>
      </c>
      <c r="S1093" s="10" t="str">
        <f>IF(ISERROR(FIND("5",tblSalaries[[#This Row],[How many hours of a day you work on Excel]])),"",5)</f>
        <v/>
      </c>
      <c r="T1093" s="10" t="str">
        <f>IF(ISERROR(FIND("6",tblSalaries[[#This Row],[How many hours of a day you work on Excel]])),"",6)</f>
        <v/>
      </c>
      <c r="U1093" s="11" t="str">
        <f>IF(ISERROR(FIND("7",tblSalaries[[#This Row],[How many hours of a day you work on Excel]])),"",7)</f>
        <v/>
      </c>
      <c r="V1093" s="11" t="str">
        <f>IF(ISERROR(FIND("8",tblSalaries[[#This Row],[How many hours of a day you work on Excel]])),"",8)</f>
        <v/>
      </c>
      <c r="W1093" s="11">
        <f>IF(MAX(tblSalaries[[#This Row],[1 hour]:[8 hours]])=0,#N/A,MAX(tblSalaries[[#This Row],[1 hour]:[8 hours]]))</f>
        <v>3</v>
      </c>
      <c r="X1093" s="11">
        <f>IF(ISERROR(tblSalaries[[#This Row],[max h]]),1,tblSalaries[[#This Row],[Salary in USD]]/tblSalaries[[#This Row],[max h]]/260)</f>
        <v>151.55560308339273</v>
      </c>
      <c r="Y1093" s="11" t="str">
        <f>IF(tblSalaries[[#This Row],[Years of Experience]]="",0,"0")</f>
        <v>0</v>
      </c>
      <c r="Z1093"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093" s="11">
        <f>IF(tblSalaries[[#This Row],[Salary in USD]]&lt;1000,1,0)</f>
        <v>0</v>
      </c>
      <c r="AB1093" s="11">
        <f>IF(AND(tblSalaries[[#This Row],[Salary in USD]]&gt;1000,tblSalaries[[#This Row],[Salary in USD]]&lt;2000),1,0)</f>
        <v>0</v>
      </c>
    </row>
    <row r="1094" spans="2:28" ht="15" customHeight="1">
      <c r="B1094" t="s">
        <v>3097</v>
      </c>
      <c r="C1094" s="1">
        <v>41057.711157407408</v>
      </c>
      <c r="D1094" s="4" t="s">
        <v>1247</v>
      </c>
      <c r="E1094">
        <v>100000</v>
      </c>
      <c r="F1094" t="s">
        <v>585</v>
      </c>
      <c r="G1094">
        <f>tblSalaries[[#This Row],[clean Salary (in local currency)]]*VLOOKUP(tblSalaries[[#This Row],[Currency]],tblXrate[],2,FALSE)</f>
        <v>12192.177986291113</v>
      </c>
      <c r="H1094" t="s">
        <v>1248</v>
      </c>
      <c r="I1094" t="s">
        <v>52</v>
      </c>
      <c r="J1094" t="s">
        <v>48</v>
      </c>
      <c r="K1094" t="str">
        <f>VLOOKUP(tblSalaries[[#This Row],[Where do you work]],tblCountries[[Actual]:[Mapping]],2,FALSE)</f>
        <v>South Africa</v>
      </c>
      <c r="L1094" t="s">
        <v>13</v>
      </c>
      <c r="M1094">
        <v>15</v>
      </c>
      <c r="O1094" s="10" t="str">
        <f>IF(ISERROR(FIND("1",tblSalaries[[#This Row],[How many hours of a day you work on Excel]])),"",1)</f>
        <v/>
      </c>
      <c r="P1094" s="11" t="str">
        <f>IF(ISERROR(FIND("2",tblSalaries[[#This Row],[How many hours of a day you work on Excel]])),"",2)</f>
        <v/>
      </c>
      <c r="Q1094" s="10" t="str">
        <f>IF(ISERROR(FIND("3",tblSalaries[[#This Row],[How many hours of a day you work on Excel]])),"",3)</f>
        <v/>
      </c>
      <c r="R1094" s="10" t="str">
        <f>IF(ISERROR(FIND("4",tblSalaries[[#This Row],[How many hours of a day you work on Excel]])),"",4)</f>
        <v/>
      </c>
      <c r="S1094" s="10" t="str">
        <f>IF(ISERROR(FIND("5",tblSalaries[[#This Row],[How many hours of a day you work on Excel]])),"",5)</f>
        <v/>
      </c>
      <c r="T1094" s="10" t="str">
        <f>IF(ISERROR(FIND("6",tblSalaries[[#This Row],[How many hours of a day you work on Excel]])),"",6)</f>
        <v/>
      </c>
      <c r="U1094" s="11" t="str">
        <f>IF(ISERROR(FIND("7",tblSalaries[[#This Row],[How many hours of a day you work on Excel]])),"",7)</f>
        <v/>
      </c>
      <c r="V1094" s="11">
        <f>IF(ISERROR(FIND("8",tblSalaries[[#This Row],[How many hours of a day you work on Excel]])),"",8)</f>
        <v>8</v>
      </c>
      <c r="W1094" s="11">
        <f>IF(MAX(tblSalaries[[#This Row],[1 hour]:[8 hours]])=0,#N/A,MAX(tblSalaries[[#This Row],[1 hour]:[8 hours]]))</f>
        <v>8</v>
      </c>
      <c r="X1094" s="11">
        <f>IF(ISERROR(tblSalaries[[#This Row],[max h]]),1,tblSalaries[[#This Row],[Salary in USD]]/tblSalaries[[#This Row],[max h]]/260)</f>
        <v>5.8616240318707273</v>
      </c>
      <c r="Y1094" s="11" t="str">
        <f>IF(tblSalaries[[#This Row],[Years of Experience]]="",0,"0")</f>
        <v>0</v>
      </c>
      <c r="Z1094"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094" s="11">
        <f>IF(tblSalaries[[#This Row],[Salary in USD]]&lt;1000,1,0)</f>
        <v>0</v>
      </c>
      <c r="AB1094" s="11">
        <f>IF(AND(tblSalaries[[#This Row],[Salary in USD]]&gt;1000,tblSalaries[[#This Row],[Salary in USD]]&lt;2000),1,0)</f>
        <v>0</v>
      </c>
    </row>
    <row r="1095" spans="2:28" ht="15" customHeight="1">
      <c r="B1095" t="s">
        <v>3098</v>
      </c>
      <c r="C1095" s="1">
        <v>41057.711886574078</v>
      </c>
      <c r="D1095" s="4" t="s">
        <v>1249</v>
      </c>
      <c r="E1095">
        <v>45000</v>
      </c>
      <c r="F1095" t="s">
        <v>69</v>
      </c>
      <c r="G1095">
        <f>tblSalaries[[#This Row],[clean Salary (in local currency)]]*VLOOKUP(tblSalaries[[#This Row],[Currency]],tblXrate[],2,FALSE)</f>
        <v>70928.022243027779</v>
      </c>
      <c r="H1095" t="s">
        <v>1250</v>
      </c>
      <c r="I1095" t="s">
        <v>4001</v>
      </c>
      <c r="J1095" t="s">
        <v>71</v>
      </c>
      <c r="K1095" t="str">
        <f>VLOOKUP(tblSalaries[[#This Row],[Where do you work]],tblCountries[[Actual]:[Mapping]],2,FALSE)</f>
        <v>UK</v>
      </c>
      <c r="L1095" t="s">
        <v>9</v>
      </c>
      <c r="M1095">
        <v>8</v>
      </c>
      <c r="O1095" s="10" t="str">
        <f>IF(ISERROR(FIND("1",tblSalaries[[#This Row],[How many hours of a day you work on Excel]])),"",1)</f>
        <v/>
      </c>
      <c r="P1095" s="11" t="str">
        <f>IF(ISERROR(FIND("2",tblSalaries[[#This Row],[How many hours of a day you work on Excel]])),"",2)</f>
        <v/>
      </c>
      <c r="Q1095" s="10" t="str">
        <f>IF(ISERROR(FIND("3",tblSalaries[[#This Row],[How many hours of a day you work on Excel]])),"",3)</f>
        <v/>
      </c>
      <c r="R1095" s="10">
        <f>IF(ISERROR(FIND("4",tblSalaries[[#This Row],[How many hours of a day you work on Excel]])),"",4)</f>
        <v>4</v>
      </c>
      <c r="S1095" s="10" t="str">
        <f>IF(ISERROR(FIND("5",tblSalaries[[#This Row],[How many hours of a day you work on Excel]])),"",5)</f>
        <v/>
      </c>
      <c r="T1095" s="10">
        <f>IF(ISERROR(FIND("6",tblSalaries[[#This Row],[How many hours of a day you work on Excel]])),"",6)</f>
        <v>6</v>
      </c>
      <c r="U1095" s="11" t="str">
        <f>IF(ISERROR(FIND("7",tblSalaries[[#This Row],[How many hours of a day you work on Excel]])),"",7)</f>
        <v/>
      </c>
      <c r="V1095" s="11" t="str">
        <f>IF(ISERROR(FIND("8",tblSalaries[[#This Row],[How many hours of a day you work on Excel]])),"",8)</f>
        <v/>
      </c>
      <c r="W1095" s="11">
        <f>IF(MAX(tblSalaries[[#This Row],[1 hour]:[8 hours]])=0,#N/A,MAX(tblSalaries[[#This Row],[1 hour]:[8 hours]]))</f>
        <v>6</v>
      </c>
      <c r="X1095" s="11">
        <f>IF(ISERROR(tblSalaries[[#This Row],[max h]]),1,tblSalaries[[#This Row],[Salary in USD]]/tblSalaries[[#This Row],[max h]]/260)</f>
        <v>45.466680925017805</v>
      </c>
      <c r="Y1095" s="11" t="str">
        <f>IF(tblSalaries[[#This Row],[Years of Experience]]="",0,"0")</f>
        <v>0</v>
      </c>
      <c r="Z1095"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095" s="11">
        <f>IF(tblSalaries[[#This Row],[Salary in USD]]&lt;1000,1,0)</f>
        <v>0</v>
      </c>
      <c r="AB1095" s="11">
        <f>IF(AND(tblSalaries[[#This Row],[Salary in USD]]&gt;1000,tblSalaries[[#This Row],[Salary in USD]]&lt;2000),1,0)</f>
        <v>0</v>
      </c>
    </row>
    <row r="1096" spans="2:28" ht="15" customHeight="1">
      <c r="B1096" t="s">
        <v>3099</v>
      </c>
      <c r="C1096" s="1">
        <v>41057.715046296296</v>
      </c>
      <c r="D1096" s="4" t="s">
        <v>1251</v>
      </c>
      <c r="E1096">
        <v>25000</v>
      </c>
      <c r="F1096" t="s">
        <v>69</v>
      </c>
      <c r="G1096">
        <f>tblSalaries[[#This Row],[clean Salary (in local currency)]]*VLOOKUP(tblSalaries[[#This Row],[Currency]],tblXrate[],2,FALSE)</f>
        <v>39404.456801682099</v>
      </c>
      <c r="H1096" t="s">
        <v>1252</v>
      </c>
      <c r="I1096" t="s">
        <v>20</v>
      </c>
      <c r="J1096" t="s">
        <v>71</v>
      </c>
      <c r="K1096" t="str">
        <f>VLOOKUP(tblSalaries[[#This Row],[Where do you work]],tblCountries[[Actual]:[Mapping]],2,FALSE)</f>
        <v>UK</v>
      </c>
      <c r="L1096" t="s">
        <v>9</v>
      </c>
      <c r="M1096">
        <v>3</v>
      </c>
      <c r="O1096" s="10" t="str">
        <f>IF(ISERROR(FIND("1",tblSalaries[[#This Row],[How many hours of a day you work on Excel]])),"",1)</f>
        <v/>
      </c>
      <c r="P1096" s="11" t="str">
        <f>IF(ISERROR(FIND("2",tblSalaries[[#This Row],[How many hours of a day you work on Excel]])),"",2)</f>
        <v/>
      </c>
      <c r="Q1096" s="10" t="str">
        <f>IF(ISERROR(FIND("3",tblSalaries[[#This Row],[How many hours of a day you work on Excel]])),"",3)</f>
        <v/>
      </c>
      <c r="R1096" s="10">
        <f>IF(ISERROR(FIND("4",tblSalaries[[#This Row],[How many hours of a day you work on Excel]])),"",4)</f>
        <v>4</v>
      </c>
      <c r="S1096" s="10" t="str">
        <f>IF(ISERROR(FIND("5",tblSalaries[[#This Row],[How many hours of a day you work on Excel]])),"",5)</f>
        <v/>
      </c>
      <c r="T1096" s="10">
        <f>IF(ISERROR(FIND("6",tblSalaries[[#This Row],[How many hours of a day you work on Excel]])),"",6)</f>
        <v>6</v>
      </c>
      <c r="U1096" s="11" t="str">
        <f>IF(ISERROR(FIND("7",tblSalaries[[#This Row],[How many hours of a day you work on Excel]])),"",7)</f>
        <v/>
      </c>
      <c r="V1096" s="11" t="str">
        <f>IF(ISERROR(FIND("8",tblSalaries[[#This Row],[How many hours of a day you work on Excel]])),"",8)</f>
        <v/>
      </c>
      <c r="W1096" s="11">
        <f>IF(MAX(tblSalaries[[#This Row],[1 hour]:[8 hours]])=0,#N/A,MAX(tblSalaries[[#This Row],[1 hour]:[8 hours]]))</f>
        <v>6</v>
      </c>
      <c r="X1096" s="11">
        <f>IF(ISERROR(tblSalaries[[#This Row],[max h]]),1,tblSalaries[[#This Row],[Salary in USD]]/tblSalaries[[#This Row],[max h]]/260)</f>
        <v>25.259267180565448</v>
      </c>
      <c r="Y1096" s="11" t="str">
        <f>IF(tblSalaries[[#This Row],[Years of Experience]]="",0,"0")</f>
        <v>0</v>
      </c>
      <c r="Z1096"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1..3</v>
      </c>
      <c r="AA1096" s="11">
        <f>IF(tblSalaries[[#This Row],[Salary in USD]]&lt;1000,1,0)</f>
        <v>0</v>
      </c>
      <c r="AB1096" s="11">
        <f>IF(AND(tblSalaries[[#This Row],[Salary in USD]]&gt;1000,tblSalaries[[#This Row],[Salary in USD]]&lt;2000),1,0)</f>
        <v>0</v>
      </c>
    </row>
    <row r="1097" spans="2:28" ht="15" customHeight="1">
      <c r="B1097" t="s">
        <v>3100</v>
      </c>
      <c r="C1097" s="1">
        <v>41057.717210648145</v>
      </c>
      <c r="D1097" s="4">
        <v>18987</v>
      </c>
      <c r="E1097">
        <v>18987</v>
      </c>
      <c r="F1097" t="s">
        <v>6</v>
      </c>
      <c r="G1097">
        <f>tblSalaries[[#This Row],[clean Salary (in local currency)]]*VLOOKUP(tblSalaries[[#This Row],[Currency]],tblXrate[],2,FALSE)</f>
        <v>18987</v>
      </c>
      <c r="H1097" t="s">
        <v>207</v>
      </c>
      <c r="I1097" t="s">
        <v>20</v>
      </c>
      <c r="J1097" t="s">
        <v>870</v>
      </c>
      <c r="K1097" t="str">
        <f>VLOOKUP(tblSalaries[[#This Row],[Where do you work]],tblCountries[[Actual]:[Mapping]],2,FALSE)</f>
        <v>Nigeria</v>
      </c>
      <c r="L1097" t="s">
        <v>13</v>
      </c>
      <c r="M1097">
        <v>7</v>
      </c>
      <c r="O1097" s="10" t="str">
        <f>IF(ISERROR(FIND("1",tblSalaries[[#This Row],[How many hours of a day you work on Excel]])),"",1)</f>
        <v/>
      </c>
      <c r="P1097" s="11" t="str">
        <f>IF(ISERROR(FIND("2",tblSalaries[[#This Row],[How many hours of a day you work on Excel]])),"",2)</f>
        <v/>
      </c>
      <c r="Q1097" s="10" t="str">
        <f>IF(ISERROR(FIND("3",tblSalaries[[#This Row],[How many hours of a day you work on Excel]])),"",3)</f>
        <v/>
      </c>
      <c r="R1097" s="10" t="str">
        <f>IF(ISERROR(FIND("4",tblSalaries[[#This Row],[How many hours of a day you work on Excel]])),"",4)</f>
        <v/>
      </c>
      <c r="S1097" s="10" t="str">
        <f>IF(ISERROR(FIND("5",tblSalaries[[#This Row],[How many hours of a day you work on Excel]])),"",5)</f>
        <v/>
      </c>
      <c r="T1097" s="10" t="str">
        <f>IF(ISERROR(FIND("6",tblSalaries[[#This Row],[How many hours of a day you work on Excel]])),"",6)</f>
        <v/>
      </c>
      <c r="U1097" s="11" t="str">
        <f>IF(ISERROR(FIND("7",tblSalaries[[#This Row],[How many hours of a day you work on Excel]])),"",7)</f>
        <v/>
      </c>
      <c r="V1097" s="11">
        <f>IF(ISERROR(FIND("8",tblSalaries[[#This Row],[How many hours of a day you work on Excel]])),"",8)</f>
        <v>8</v>
      </c>
      <c r="W1097" s="11">
        <f>IF(MAX(tblSalaries[[#This Row],[1 hour]:[8 hours]])=0,#N/A,MAX(tblSalaries[[#This Row],[1 hour]:[8 hours]]))</f>
        <v>8</v>
      </c>
      <c r="X1097" s="11">
        <f>IF(ISERROR(tblSalaries[[#This Row],[max h]]),1,tblSalaries[[#This Row],[Salary in USD]]/tblSalaries[[#This Row],[max h]]/260)</f>
        <v>9.1283653846153854</v>
      </c>
      <c r="Y1097" s="11" t="str">
        <f>IF(tblSalaries[[#This Row],[Years of Experience]]="",0,"0")</f>
        <v>0</v>
      </c>
      <c r="Z1097"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097" s="11">
        <f>IF(tblSalaries[[#This Row],[Salary in USD]]&lt;1000,1,0)</f>
        <v>0</v>
      </c>
      <c r="AB1097" s="11">
        <f>IF(AND(tblSalaries[[#This Row],[Salary in USD]]&gt;1000,tblSalaries[[#This Row],[Salary in USD]]&lt;2000),1,0)</f>
        <v>0</v>
      </c>
    </row>
    <row r="1098" spans="2:28" ht="15" customHeight="1">
      <c r="B1098" t="s">
        <v>3101</v>
      </c>
      <c r="C1098" s="1">
        <v>41057.719085648147</v>
      </c>
      <c r="D1098" s="4" t="s">
        <v>571</v>
      </c>
      <c r="E1098">
        <v>28500</v>
      </c>
      <c r="F1098" t="s">
        <v>69</v>
      </c>
      <c r="G1098">
        <f>tblSalaries[[#This Row],[clean Salary (in local currency)]]*VLOOKUP(tblSalaries[[#This Row],[Currency]],tblXrate[],2,FALSE)</f>
        <v>44921.080753917595</v>
      </c>
      <c r="H1098" t="s">
        <v>1253</v>
      </c>
      <c r="I1098" t="s">
        <v>52</v>
      </c>
      <c r="J1098" t="s">
        <v>71</v>
      </c>
      <c r="K1098" t="str">
        <f>VLOOKUP(tblSalaries[[#This Row],[Where do you work]],tblCountries[[Actual]:[Mapping]],2,FALSE)</f>
        <v>UK</v>
      </c>
      <c r="L1098" t="s">
        <v>25</v>
      </c>
      <c r="M1098">
        <v>15</v>
      </c>
      <c r="O1098" s="10">
        <f>IF(ISERROR(FIND("1",tblSalaries[[#This Row],[How many hours of a day you work on Excel]])),"",1)</f>
        <v>1</v>
      </c>
      <c r="P1098" s="11">
        <f>IF(ISERROR(FIND("2",tblSalaries[[#This Row],[How many hours of a day you work on Excel]])),"",2)</f>
        <v>2</v>
      </c>
      <c r="Q1098" s="10" t="str">
        <f>IF(ISERROR(FIND("3",tblSalaries[[#This Row],[How many hours of a day you work on Excel]])),"",3)</f>
        <v/>
      </c>
      <c r="R1098" s="10" t="str">
        <f>IF(ISERROR(FIND("4",tblSalaries[[#This Row],[How many hours of a day you work on Excel]])),"",4)</f>
        <v/>
      </c>
      <c r="S1098" s="10" t="str">
        <f>IF(ISERROR(FIND("5",tblSalaries[[#This Row],[How many hours of a day you work on Excel]])),"",5)</f>
        <v/>
      </c>
      <c r="T1098" s="10" t="str">
        <f>IF(ISERROR(FIND("6",tblSalaries[[#This Row],[How many hours of a day you work on Excel]])),"",6)</f>
        <v/>
      </c>
      <c r="U1098" s="11" t="str">
        <f>IF(ISERROR(FIND("7",tblSalaries[[#This Row],[How many hours of a day you work on Excel]])),"",7)</f>
        <v/>
      </c>
      <c r="V1098" s="11" t="str">
        <f>IF(ISERROR(FIND("8",tblSalaries[[#This Row],[How many hours of a day you work on Excel]])),"",8)</f>
        <v/>
      </c>
      <c r="W1098" s="11">
        <f>IF(MAX(tblSalaries[[#This Row],[1 hour]:[8 hours]])=0,#N/A,MAX(tblSalaries[[#This Row],[1 hour]:[8 hours]]))</f>
        <v>2</v>
      </c>
      <c r="X1098" s="11">
        <f>IF(ISERROR(tblSalaries[[#This Row],[max h]]),1,tblSalaries[[#This Row],[Salary in USD]]/tblSalaries[[#This Row],[max h]]/260)</f>
        <v>86.386693757533834</v>
      </c>
      <c r="Y1098" s="11" t="str">
        <f>IF(tblSalaries[[#This Row],[Years of Experience]]="",0,"0")</f>
        <v>0</v>
      </c>
      <c r="Z1098"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098" s="11">
        <f>IF(tblSalaries[[#This Row],[Salary in USD]]&lt;1000,1,0)</f>
        <v>0</v>
      </c>
      <c r="AB1098" s="11">
        <f>IF(AND(tblSalaries[[#This Row],[Salary in USD]]&gt;1000,tblSalaries[[#This Row],[Salary in USD]]&lt;2000),1,0)</f>
        <v>0</v>
      </c>
    </row>
    <row r="1099" spans="2:28" ht="15" customHeight="1">
      <c r="B1099" t="s">
        <v>3102</v>
      </c>
      <c r="C1099" s="1">
        <v>41057.720590277779</v>
      </c>
      <c r="D1099" s="4">
        <v>60000</v>
      </c>
      <c r="E1099">
        <v>60000</v>
      </c>
      <c r="F1099" t="s">
        <v>6</v>
      </c>
      <c r="G1099">
        <f>tblSalaries[[#This Row],[clean Salary (in local currency)]]*VLOOKUP(tblSalaries[[#This Row],[Currency]],tblXrate[],2,FALSE)</f>
        <v>60000</v>
      </c>
      <c r="H1099" t="s">
        <v>635</v>
      </c>
      <c r="I1099" t="s">
        <v>52</v>
      </c>
      <c r="J1099" t="s">
        <v>8</v>
      </c>
      <c r="K1099" t="str">
        <f>VLOOKUP(tblSalaries[[#This Row],[Where do you work]],tblCountries[[Actual]:[Mapping]],2,FALSE)</f>
        <v>India</v>
      </c>
      <c r="L1099" t="s">
        <v>13</v>
      </c>
      <c r="M1099">
        <v>14</v>
      </c>
      <c r="O1099" s="10" t="str">
        <f>IF(ISERROR(FIND("1",tblSalaries[[#This Row],[How many hours of a day you work on Excel]])),"",1)</f>
        <v/>
      </c>
      <c r="P1099" s="11" t="str">
        <f>IF(ISERROR(FIND("2",tblSalaries[[#This Row],[How many hours of a day you work on Excel]])),"",2)</f>
        <v/>
      </c>
      <c r="Q1099" s="10" t="str">
        <f>IF(ISERROR(FIND("3",tblSalaries[[#This Row],[How many hours of a day you work on Excel]])),"",3)</f>
        <v/>
      </c>
      <c r="R1099" s="10" t="str">
        <f>IF(ISERROR(FIND("4",tblSalaries[[#This Row],[How many hours of a day you work on Excel]])),"",4)</f>
        <v/>
      </c>
      <c r="S1099" s="10" t="str">
        <f>IF(ISERROR(FIND("5",tblSalaries[[#This Row],[How many hours of a day you work on Excel]])),"",5)</f>
        <v/>
      </c>
      <c r="T1099" s="10" t="str">
        <f>IF(ISERROR(FIND("6",tblSalaries[[#This Row],[How many hours of a day you work on Excel]])),"",6)</f>
        <v/>
      </c>
      <c r="U1099" s="11" t="str">
        <f>IF(ISERROR(FIND("7",tblSalaries[[#This Row],[How many hours of a day you work on Excel]])),"",7)</f>
        <v/>
      </c>
      <c r="V1099" s="11">
        <f>IF(ISERROR(FIND("8",tblSalaries[[#This Row],[How many hours of a day you work on Excel]])),"",8)</f>
        <v>8</v>
      </c>
      <c r="W1099" s="11">
        <f>IF(MAX(tblSalaries[[#This Row],[1 hour]:[8 hours]])=0,#N/A,MAX(tblSalaries[[#This Row],[1 hour]:[8 hours]]))</f>
        <v>8</v>
      </c>
      <c r="X1099" s="11">
        <f>IF(ISERROR(tblSalaries[[#This Row],[max h]]),1,tblSalaries[[#This Row],[Salary in USD]]/tblSalaries[[#This Row],[max h]]/260)</f>
        <v>28.846153846153847</v>
      </c>
      <c r="Y1099" s="11" t="str">
        <f>IF(tblSalaries[[#This Row],[Years of Experience]]="",0,"0")</f>
        <v>0</v>
      </c>
      <c r="Z1099"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099" s="11">
        <f>IF(tblSalaries[[#This Row],[Salary in USD]]&lt;1000,1,0)</f>
        <v>0</v>
      </c>
      <c r="AB1099" s="11">
        <f>IF(AND(tblSalaries[[#This Row],[Salary in USD]]&gt;1000,tblSalaries[[#This Row],[Salary in USD]]&lt;2000),1,0)</f>
        <v>0</v>
      </c>
    </row>
    <row r="1100" spans="2:28" ht="15" customHeight="1">
      <c r="B1100" t="s">
        <v>3103</v>
      </c>
      <c r="C1100" s="1">
        <v>41057.721377314818</v>
      </c>
      <c r="D1100" s="4" t="s">
        <v>1254</v>
      </c>
      <c r="E1100">
        <v>45200</v>
      </c>
      <c r="F1100" t="s">
        <v>69</v>
      </c>
      <c r="G1100">
        <f>tblSalaries[[#This Row],[clean Salary (in local currency)]]*VLOOKUP(tblSalaries[[#This Row],[Currency]],tblXrate[],2,FALSE)</f>
        <v>71243.257897441246</v>
      </c>
      <c r="H1100" t="s">
        <v>1255</v>
      </c>
      <c r="I1100" t="s">
        <v>52</v>
      </c>
      <c r="J1100" t="s">
        <v>71</v>
      </c>
      <c r="K1100" t="str">
        <f>VLOOKUP(tblSalaries[[#This Row],[Where do you work]],tblCountries[[Actual]:[Mapping]],2,FALSE)</f>
        <v>UK</v>
      </c>
      <c r="L1100" t="s">
        <v>18</v>
      </c>
      <c r="M1100">
        <v>5</v>
      </c>
      <c r="O1100" s="10" t="str">
        <f>IF(ISERROR(FIND("1",tblSalaries[[#This Row],[How many hours of a day you work on Excel]])),"",1)</f>
        <v/>
      </c>
      <c r="P1100" s="11">
        <f>IF(ISERROR(FIND("2",tblSalaries[[#This Row],[How many hours of a day you work on Excel]])),"",2)</f>
        <v>2</v>
      </c>
      <c r="Q1100" s="10">
        <f>IF(ISERROR(FIND("3",tblSalaries[[#This Row],[How many hours of a day you work on Excel]])),"",3)</f>
        <v>3</v>
      </c>
      <c r="R1100" s="10" t="str">
        <f>IF(ISERROR(FIND("4",tblSalaries[[#This Row],[How many hours of a day you work on Excel]])),"",4)</f>
        <v/>
      </c>
      <c r="S1100" s="10" t="str">
        <f>IF(ISERROR(FIND("5",tblSalaries[[#This Row],[How many hours of a day you work on Excel]])),"",5)</f>
        <v/>
      </c>
      <c r="T1100" s="10" t="str">
        <f>IF(ISERROR(FIND("6",tblSalaries[[#This Row],[How many hours of a day you work on Excel]])),"",6)</f>
        <v/>
      </c>
      <c r="U1100" s="11" t="str">
        <f>IF(ISERROR(FIND("7",tblSalaries[[#This Row],[How many hours of a day you work on Excel]])),"",7)</f>
        <v/>
      </c>
      <c r="V1100" s="11" t="str">
        <f>IF(ISERROR(FIND("8",tblSalaries[[#This Row],[How many hours of a day you work on Excel]])),"",8)</f>
        <v/>
      </c>
      <c r="W1100" s="11">
        <f>IF(MAX(tblSalaries[[#This Row],[1 hour]:[8 hours]])=0,#N/A,MAX(tblSalaries[[#This Row],[1 hour]:[8 hours]]))</f>
        <v>3</v>
      </c>
      <c r="X1100" s="11">
        <f>IF(ISERROR(tblSalaries[[#This Row],[max h]]),1,tblSalaries[[#This Row],[Salary in USD]]/tblSalaries[[#This Row],[max h]]/260)</f>
        <v>91.337510124924677</v>
      </c>
      <c r="Y1100" s="11" t="str">
        <f>IF(tblSalaries[[#This Row],[Years of Experience]]="",0,"0")</f>
        <v>0</v>
      </c>
      <c r="Z1100"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1100" s="11">
        <f>IF(tblSalaries[[#This Row],[Salary in USD]]&lt;1000,1,0)</f>
        <v>0</v>
      </c>
      <c r="AB1100" s="11">
        <f>IF(AND(tblSalaries[[#This Row],[Salary in USD]]&gt;1000,tblSalaries[[#This Row],[Salary in USD]]&lt;2000),1,0)</f>
        <v>0</v>
      </c>
    </row>
    <row r="1101" spans="2:28" ht="15" customHeight="1">
      <c r="B1101" t="s">
        <v>3104</v>
      </c>
      <c r="C1101" s="1">
        <v>41057.72383101852</v>
      </c>
      <c r="D1101" s="4" t="s">
        <v>1256</v>
      </c>
      <c r="E1101">
        <v>252000</v>
      </c>
      <c r="F1101" t="s">
        <v>40</v>
      </c>
      <c r="G1101">
        <f>tblSalaries[[#This Row],[clean Salary (in local currency)]]*VLOOKUP(tblSalaries[[#This Row],[Currency]],tblXrate[],2,FALSE)</f>
        <v>4487.5950052355274</v>
      </c>
      <c r="H1101" t="s">
        <v>1257</v>
      </c>
      <c r="I1101" t="s">
        <v>52</v>
      </c>
      <c r="J1101" t="s">
        <v>8</v>
      </c>
      <c r="K1101" t="str">
        <f>VLOOKUP(tblSalaries[[#This Row],[Where do you work]],tblCountries[[Actual]:[Mapping]],2,FALSE)</f>
        <v>India</v>
      </c>
      <c r="L1101" t="s">
        <v>25</v>
      </c>
      <c r="M1101">
        <v>16</v>
      </c>
      <c r="O1101" s="10">
        <f>IF(ISERROR(FIND("1",tblSalaries[[#This Row],[How many hours of a day you work on Excel]])),"",1)</f>
        <v>1</v>
      </c>
      <c r="P1101" s="11">
        <f>IF(ISERROR(FIND("2",tblSalaries[[#This Row],[How many hours of a day you work on Excel]])),"",2)</f>
        <v>2</v>
      </c>
      <c r="Q1101" s="10" t="str">
        <f>IF(ISERROR(FIND("3",tblSalaries[[#This Row],[How many hours of a day you work on Excel]])),"",3)</f>
        <v/>
      </c>
      <c r="R1101" s="10" t="str">
        <f>IF(ISERROR(FIND("4",tblSalaries[[#This Row],[How many hours of a day you work on Excel]])),"",4)</f>
        <v/>
      </c>
      <c r="S1101" s="10" t="str">
        <f>IF(ISERROR(FIND("5",tblSalaries[[#This Row],[How many hours of a day you work on Excel]])),"",5)</f>
        <v/>
      </c>
      <c r="T1101" s="10" t="str">
        <f>IF(ISERROR(FIND("6",tblSalaries[[#This Row],[How many hours of a day you work on Excel]])),"",6)</f>
        <v/>
      </c>
      <c r="U1101" s="11" t="str">
        <f>IF(ISERROR(FIND("7",tblSalaries[[#This Row],[How many hours of a day you work on Excel]])),"",7)</f>
        <v/>
      </c>
      <c r="V1101" s="11" t="str">
        <f>IF(ISERROR(FIND("8",tblSalaries[[#This Row],[How many hours of a day you work on Excel]])),"",8)</f>
        <v/>
      </c>
      <c r="W1101" s="11">
        <f>IF(MAX(tblSalaries[[#This Row],[1 hour]:[8 hours]])=0,#N/A,MAX(tblSalaries[[#This Row],[1 hour]:[8 hours]]))</f>
        <v>2</v>
      </c>
      <c r="X1101" s="11">
        <f>IF(ISERROR(tblSalaries[[#This Row],[max h]]),1,tblSalaries[[#This Row],[Salary in USD]]/tblSalaries[[#This Row],[max h]]/260)</f>
        <v>8.6299903946837073</v>
      </c>
      <c r="Y1101" s="11" t="str">
        <f>IF(tblSalaries[[#This Row],[Years of Experience]]="",0,"0")</f>
        <v>0</v>
      </c>
      <c r="Z1101"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101" s="11">
        <f>IF(tblSalaries[[#This Row],[Salary in USD]]&lt;1000,1,0)</f>
        <v>0</v>
      </c>
      <c r="AB1101" s="11">
        <f>IF(AND(tblSalaries[[#This Row],[Salary in USD]]&gt;1000,tblSalaries[[#This Row],[Salary in USD]]&lt;2000),1,0)</f>
        <v>0</v>
      </c>
    </row>
    <row r="1102" spans="2:28" ht="15" customHeight="1">
      <c r="B1102" t="s">
        <v>3105</v>
      </c>
      <c r="C1102" s="1">
        <v>41057.732129629629</v>
      </c>
      <c r="D1102" s="4">
        <v>242304</v>
      </c>
      <c r="E1102">
        <v>242304</v>
      </c>
      <c r="F1102" t="s">
        <v>40</v>
      </c>
      <c r="G1102">
        <f>tblSalaries[[#This Row],[clean Salary (in local currency)]]*VLOOKUP(tblSalaries[[#This Row],[Currency]],tblXrate[],2,FALSE)</f>
        <v>4314.929445034084</v>
      </c>
      <c r="H1102" t="s">
        <v>932</v>
      </c>
      <c r="I1102" t="s">
        <v>310</v>
      </c>
      <c r="J1102" t="s">
        <v>8</v>
      </c>
      <c r="K1102" t="str">
        <f>VLOOKUP(tblSalaries[[#This Row],[Where do you work]],tblCountries[[Actual]:[Mapping]],2,FALSE)</f>
        <v>India</v>
      </c>
      <c r="L1102" t="s">
        <v>9</v>
      </c>
      <c r="M1102">
        <v>7</v>
      </c>
      <c r="O1102" s="10" t="str">
        <f>IF(ISERROR(FIND("1",tblSalaries[[#This Row],[How many hours of a day you work on Excel]])),"",1)</f>
        <v/>
      </c>
      <c r="P1102" s="11" t="str">
        <f>IF(ISERROR(FIND("2",tblSalaries[[#This Row],[How many hours of a day you work on Excel]])),"",2)</f>
        <v/>
      </c>
      <c r="Q1102" s="10" t="str">
        <f>IF(ISERROR(FIND("3",tblSalaries[[#This Row],[How many hours of a day you work on Excel]])),"",3)</f>
        <v/>
      </c>
      <c r="R1102" s="10">
        <f>IF(ISERROR(FIND("4",tblSalaries[[#This Row],[How many hours of a day you work on Excel]])),"",4)</f>
        <v>4</v>
      </c>
      <c r="S1102" s="10" t="str">
        <f>IF(ISERROR(FIND("5",tblSalaries[[#This Row],[How many hours of a day you work on Excel]])),"",5)</f>
        <v/>
      </c>
      <c r="T1102" s="10">
        <f>IF(ISERROR(FIND("6",tblSalaries[[#This Row],[How many hours of a day you work on Excel]])),"",6)</f>
        <v>6</v>
      </c>
      <c r="U1102" s="11" t="str">
        <f>IF(ISERROR(FIND("7",tblSalaries[[#This Row],[How many hours of a day you work on Excel]])),"",7)</f>
        <v/>
      </c>
      <c r="V1102" s="11" t="str">
        <f>IF(ISERROR(FIND("8",tblSalaries[[#This Row],[How many hours of a day you work on Excel]])),"",8)</f>
        <v/>
      </c>
      <c r="W1102" s="11">
        <f>IF(MAX(tblSalaries[[#This Row],[1 hour]:[8 hours]])=0,#N/A,MAX(tblSalaries[[#This Row],[1 hour]:[8 hours]]))</f>
        <v>6</v>
      </c>
      <c r="X1102" s="11">
        <f>IF(ISERROR(tblSalaries[[#This Row],[max h]]),1,tblSalaries[[#This Row],[Salary in USD]]/tblSalaries[[#This Row],[max h]]/260)</f>
        <v>2.765980413483387</v>
      </c>
      <c r="Y1102" s="11" t="str">
        <f>IF(tblSalaries[[#This Row],[Years of Experience]]="",0,"0")</f>
        <v>0</v>
      </c>
      <c r="Z1102"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102" s="11">
        <f>IF(tblSalaries[[#This Row],[Salary in USD]]&lt;1000,1,0)</f>
        <v>0</v>
      </c>
      <c r="AB1102" s="11">
        <f>IF(AND(tblSalaries[[#This Row],[Salary in USD]]&gt;1000,tblSalaries[[#This Row],[Salary in USD]]&lt;2000),1,0)</f>
        <v>0</v>
      </c>
    </row>
    <row r="1103" spans="2:28" ht="15" customHeight="1">
      <c r="B1103" t="s">
        <v>3106</v>
      </c>
      <c r="C1103" s="1">
        <v>41057.735254629632</v>
      </c>
      <c r="D1103" s="4">
        <v>210000</v>
      </c>
      <c r="E1103">
        <v>210000</v>
      </c>
      <c r="F1103" t="s">
        <v>40</v>
      </c>
      <c r="G1103">
        <f>tblSalaries[[#This Row],[clean Salary (in local currency)]]*VLOOKUP(tblSalaries[[#This Row],[Currency]],tblXrate[],2,FALSE)</f>
        <v>3739.6625043629392</v>
      </c>
      <c r="H1103" t="s">
        <v>1258</v>
      </c>
      <c r="I1103" t="s">
        <v>20</v>
      </c>
      <c r="J1103" t="s">
        <v>8</v>
      </c>
      <c r="K1103" t="str">
        <f>VLOOKUP(tblSalaries[[#This Row],[Where do you work]],tblCountries[[Actual]:[Mapping]],2,FALSE)</f>
        <v>India</v>
      </c>
      <c r="L1103" t="s">
        <v>13</v>
      </c>
      <c r="M1103">
        <v>1</v>
      </c>
      <c r="O1103" s="10" t="str">
        <f>IF(ISERROR(FIND("1",tblSalaries[[#This Row],[How many hours of a day you work on Excel]])),"",1)</f>
        <v/>
      </c>
      <c r="P1103" s="11" t="str">
        <f>IF(ISERROR(FIND("2",tblSalaries[[#This Row],[How many hours of a day you work on Excel]])),"",2)</f>
        <v/>
      </c>
      <c r="Q1103" s="10" t="str">
        <f>IF(ISERROR(FIND("3",tblSalaries[[#This Row],[How many hours of a day you work on Excel]])),"",3)</f>
        <v/>
      </c>
      <c r="R1103" s="10" t="str">
        <f>IF(ISERROR(FIND("4",tblSalaries[[#This Row],[How many hours of a day you work on Excel]])),"",4)</f>
        <v/>
      </c>
      <c r="S1103" s="10" t="str">
        <f>IF(ISERROR(FIND("5",tblSalaries[[#This Row],[How many hours of a day you work on Excel]])),"",5)</f>
        <v/>
      </c>
      <c r="T1103" s="10" t="str">
        <f>IF(ISERROR(FIND("6",tblSalaries[[#This Row],[How many hours of a day you work on Excel]])),"",6)</f>
        <v/>
      </c>
      <c r="U1103" s="11" t="str">
        <f>IF(ISERROR(FIND("7",tblSalaries[[#This Row],[How many hours of a day you work on Excel]])),"",7)</f>
        <v/>
      </c>
      <c r="V1103" s="11">
        <f>IF(ISERROR(FIND("8",tblSalaries[[#This Row],[How many hours of a day you work on Excel]])),"",8)</f>
        <v>8</v>
      </c>
      <c r="W1103" s="11">
        <f>IF(MAX(tblSalaries[[#This Row],[1 hour]:[8 hours]])=0,#N/A,MAX(tblSalaries[[#This Row],[1 hour]:[8 hours]]))</f>
        <v>8</v>
      </c>
      <c r="X1103" s="11">
        <f>IF(ISERROR(tblSalaries[[#This Row],[max h]]),1,tblSalaries[[#This Row],[Salary in USD]]/tblSalaries[[#This Row],[max h]]/260)</f>
        <v>1.7979146655591054</v>
      </c>
      <c r="Y1103" s="11" t="str">
        <f>IF(tblSalaries[[#This Row],[Years of Experience]]="",0,"0")</f>
        <v>0</v>
      </c>
      <c r="Z1103"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0..1</v>
      </c>
      <c r="AA1103" s="11">
        <f>IF(tblSalaries[[#This Row],[Salary in USD]]&lt;1000,1,0)</f>
        <v>0</v>
      </c>
      <c r="AB1103" s="11">
        <f>IF(AND(tblSalaries[[#This Row],[Salary in USD]]&gt;1000,tblSalaries[[#This Row],[Salary in USD]]&lt;2000),1,0)</f>
        <v>0</v>
      </c>
    </row>
    <row r="1104" spans="2:28" ht="15" customHeight="1">
      <c r="B1104" t="s">
        <v>3107</v>
      </c>
      <c r="C1104" s="1">
        <v>41057.737627314818</v>
      </c>
      <c r="D1104" s="4">
        <v>5000</v>
      </c>
      <c r="E1104">
        <v>60000</v>
      </c>
      <c r="F1104" t="s">
        <v>22</v>
      </c>
      <c r="G1104">
        <f>tblSalaries[[#This Row],[clean Salary (in local currency)]]*VLOOKUP(tblSalaries[[#This Row],[Currency]],tblXrate[],2,FALSE)</f>
        <v>76223.966339496474</v>
      </c>
      <c r="H1104" t="s">
        <v>1259</v>
      </c>
      <c r="I1104" t="s">
        <v>52</v>
      </c>
      <c r="J1104" t="s">
        <v>515</v>
      </c>
      <c r="K1104" t="str">
        <f>VLOOKUP(tblSalaries[[#This Row],[Where do you work]],tblCountries[[Actual]:[Mapping]],2,FALSE)</f>
        <v>Finland</v>
      </c>
      <c r="L1104" t="s">
        <v>25</v>
      </c>
      <c r="M1104">
        <v>4</v>
      </c>
      <c r="O1104" s="10">
        <f>IF(ISERROR(FIND("1",tblSalaries[[#This Row],[How many hours of a day you work on Excel]])),"",1)</f>
        <v>1</v>
      </c>
      <c r="P1104" s="11">
        <f>IF(ISERROR(FIND("2",tblSalaries[[#This Row],[How many hours of a day you work on Excel]])),"",2)</f>
        <v>2</v>
      </c>
      <c r="Q1104" s="10" t="str">
        <f>IF(ISERROR(FIND("3",tblSalaries[[#This Row],[How many hours of a day you work on Excel]])),"",3)</f>
        <v/>
      </c>
      <c r="R1104" s="10" t="str">
        <f>IF(ISERROR(FIND("4",tblSalaries[[#This Row],[How many hours of a day you work on Excel]])),"",4)</f>
        <v/>
      </c>
      <c r="S1104" s="10" t="str">
        <f>IF(ISERROR(FIND("5",tblSalaries[[#This Row],[How many hours of a day you work on Excel]])),"",5)</f>
        <v/>
      </c>
      <c r="T1104" s="10" t="str">
        <f>IF(ISERROR(FIND("6",tblSalaries[[#This Row],[How many hours of a day you work on Excel]])),"",6)</f>
        <v/>
      </c>
      <c r="U1104" s="11" t="str">
        <f>IF(ISERROR(FIND("7",tblSalaries[[#This Row],[How many hours of a day you work on Excel]])),"",7)</f>
        <v/>
      </c>
      <c r="V1104" s="11" t="str">
        <f>IF(ISERROR(FIND("8",tblSalaries[[#This Row],[How many hours of a day you work on Excel]])),"",8)</f>
        <v/>
      </c>
      <c r="W1104" s="11">
        <f>IF(MAX(tblSalaries[[#This Row],[1 hour]:[8 hours]])=0,#N/A,MAX(tblSalaries[[#This Row],[1 hour]:[8 hours]]))</f>
        <v>2</v>
      </c>
      <c r="X1104" s="11">
        <f>IF(ISERROR(tblSalaries[[#This Row],[max h]]),1,tblSalaries[[#This Row],[Salary in USD]]/tblSalaries[[#This Row],[max h]]/260)</f>
        <v>146.58455065287782</v>
      </c>
      <c r="Y1104" s="11" t="str">
        <f>IF(tblSalaries[[#This Row],[Years of Experience]]="",0,"0")</f>
        <v>0</v>
      </c>
      <c r="Z1104"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1104" s="11">
        <f>IF(tblSalaries[[#This Row],[Salary in USD]]&lt;1000,1,0)</f>
        <v>0</v>
      </c>
      <c r="AB1104" s="11">
        <f>IF(AND(tblSalaries[[#This Row],[Salary in USD]]&gt;1000,tblSalaries[[#This Row],[Salary in USD]]&lt;2000),1,0)</f>
        <v>0</v>
      </c>
    </row>
    <row r="1105" spans="2:28" ht="15" customHeight="1">
      <c r="B1105" t="s">
        <v>3108</v>
      </c>
      <c r="C1105" s="1">
        <v>41057.737754629627</v>
      </c>
      <c r="D1105" s="4" t="s">
        <v>1260</v>
      </c>
      <c r="E1105">
        <v>120000</v>
      </c>
      <c r="F1105" t="s">
        <v>358</v>
      </c>
      <c r="G1105">
        <f>tblSalaries[[#This Row],[clean Salary (in local currency)]]*VLOOKUP(tblSalaries[[#This Row],[Currency]],tblXrate[],2,FALSE)</f>
        <v>32666.305522511171</v>
      </c>
      <c r="H1105" t="s">
        <v>642</v>
      </c>
      <c r="I1105" t="s">
        <v>52</v>
      </c>
      <c r="J1105" t="s">
        <v>179</v>
      </c>
      <c r="K1105" t="str">
        <f>VLOOKUP(tblSalaries[[#This Row],[Where do you work]],tblCountries[[Actual]:[Mapping]],2,FALSE)</f>
        <v>UAE</v>
      </c>
      <c r="L1105" t="s">
        <v>18</v>
      </c>
      <c r="M1105">
        <v>12</v>
      </c>
      <c r="O1105" s="10" t="str">
        <f>IF(ISERROR(FIND("1",tblSalaries[[#This Row],[How many hours of a day you work on Excel]])),"",1)</f>
        <v/>
      </c>
      <c r="P1105" s="11">
        <f>IF(ISERROR(FIND("2",tblSalaries[[#This Row],[How many hours of a day you work on Excel]])),"",2)</f>
        <v>2</v>
      </c>
      <c r="Q1105" s="10">
        <f>IF(ISERROR(FIND("3",tblSalaries[[#This Row],[How many hours of a day you work on Excel]])),"",3)</f>
        <v>3</v>
      </c>
      <c r="R1105" s="10" t="str">
        <f>IF(ISERROR(FIND("4",tblSalaries[[#This Row],[How many hours of a day you work on Excel]])),"",4)</f>
        <v/>
      </c>
      <c r="S1105" s="10" t="str">
        <f>IF(ISERROR(FIND("5",tblSalaries[[#This Row],[How many hours of a day you work on Excel]])),"",5)</f>
        <v/>
      </c>
      <c r="T1105" s="10" t="str">
        <f>IF(ISERROR(FIND("6",tblSalaries[[#This Row],[How many hours of a day you work on Excel]])),"",6)</f>
        <v/>
      </c>
      <c r="U1105" s="11" t="str">
        <f>IF(ISERROR(FIND("7",tblSalaries[[#This Row],[How many hours of a day you work on Excel]])),"",7)</f>
        <v/>
      </c>
      <c r="V1105" s="11" t="str">
        <f>IF(ISERROR(FIND("8",tblSalaries[[#This Row],[How many hours of a day you work on Excel]])),"",8)</f>
        <v/>
      </c>
      <c r="W1105" s="11">
        <f>IF(MAX(tblSalaries[[#This Row],[1 hour]:[8 hours]])=0,#N/A,MAX(tblSalaries[[#This Row],[1 hour]:[8 hours]]))</f>
        <v>3</v>
      </c>
      <c r="X1105" s="11">
        <f>IF(ISERROR(tblSalaries[[#This Row],[max h]]),1,tblSalaries[[#This Row],[Salary in USD]]/tblSalaries[[#This Row],[max h]]/260)</f>
        <v>41.879878875014327</v>
      </c>
      <c r="Y1105" s="11" t="str">
        <f>IF(tblSalaries[[#This Row],[Years of Experience]]="",0,"0")</f>
        <v>0</v>
      </c>
      <c r="Z1105"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105" s="11">
        <f>IF(tblSalaries[[#This Row],[Salary in USD]]&lt;1000,1,0)</f>
        <v>0</v>
      </c>
      <c r="AB1105" s="11">
        <f>IF(AND(tblSalaries[[#This Row],[Salary in USD]]&gt;1000,tblSalaries[[#This Row],[Salary in USD]]&lt;2000),1,0)</f>
        <v>0</v>
      </c>
    </row>
    <row r="1106" spans="2:28" ht="15" customHeight="1">
      <c r="B1106" t="s">
        <v>3109</v>
      </c>
      <c r="C1106" s="1">
        <v>41057.73809027778</v>
      </c>
      <c r="D1106" s="4">
        <v>19000</v>
      </c>
      <c r="E1106">
        <v>19000</v>
      </c>
      <c r="F1106" t="s">
        <v>6</v>
      </c>
      <c r="G1106">
        <f>tblSalaries[[#This Row],[clean Salary (in local currency)]]*VLOOKUP(tblSalaries[[#This Row],[Currency]],tblXrate[],2,FALSE)</f>
        <v>19000</v>
      </c>
      <c r="H1106" t="s">
        <v>1261</v>
      </c>
      <c r="I1106" t="s">
        <v>3999</v>
      </c>
      <c r="J1106" t="s">
        <v>71</v>
      </c>
      <c r="K1106" t="str">
        <f>VLOOKUP(tblSalaries[[#This Row],[Where do you work]],tblCountries[[Actual]:[Mapping]],2,FALSE)</f>
        <v>UK</v>
      </c>
      <c r="L1106" t="s">
        <v>13</v>
      </c>
      <c r="M1106">
        <v>8</v>
      </c>
      <c r="O1106" s="10" t="str">
        <f>IF(ISERROR(FIND("1",tblSalaries[[#This Row],[How many hours of a day you work on Excel]])),"",1)</f>
        <v/>
      </c>
      <c r="P1106" s="11" t="str">
        <f>IF(ISERROR(FIND("2",tblSalaries[[#This Row],[How many hours of a day you work on Excel]])),"",2)</f>
        <v/>
      </c>
      <c r="Q1106" s="10" t="str">
        <f>IF(ISERROR(FIND("3",tblSalaries[[#This Row],[How many hours of a day you work on Excel]])),"",3)</f>
        <v/>
      </c>
      <c r="R1106" s="10" t="str">
        <f>IF(ISERROR(FIND("4",tblSalaries[[#This Row],[How many hours of a day you work on Excel]])),"",4)</f>
        <v/>
      </c>
      <c r="S1106" s="10" t="str">
        <f>IF(ISERROR(FIND("5",tblSalaries[[#This Row],[How many hours of a day you work on Excel]])),"",5)</f>
        <v/>
      </c>
      <c r="T1106" s="10" t="str">
        <f>IF(ISERROR(FIND("6",tblSalaries[[#This Row],[How many hours of a day you work on Excel]])),"",6)</f>
        <v/>
      </c>
      <c r="U1106" s="11" t="str">
        <f>IF(ISERROR(FIND("7",tblSalaries[[#This Row],[How many hours of a day you work on Excel]])),"",7)</f>
        <v/>
      </c>
      <c r="V1106" s="11">
        <f>IF(ISERROR(FIND("8",tblSalaries[[#This Row],[How many hours of a day you work on Excel]])),"",8)</f>
        <v>8</v>
      </c>
      <c r="W1106" s="11">
        <f>IF(MAX(tblSalaries[[#This Row],[1 hour]:[8 hours]])=0,#N/A,MAX(tblSalaries[[#This Row],[1 hour]:[8 hours]]))</f>
        <v>8</v>
      </c>
      <c r="X1106" s="11">
        <f>IF(ISERROR(tblSalaries[[#This Row],[max h]]),1,tblSalaries[[#This Row],[Salary in USD]]/tblSalaries[[#This Row],[max h]]/260)</f>
        <v>9.134615384615385</v>
      </c>
      <c r="Y1106" s="11" t="str">
        <f>IF(tblSalaries[[#This Row],[Years of Experience]]="",0,"0")</f>
        <v>0</v>
      </c>
      <c r="Z1106"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106" s="11">
        <f>IF(tblSalaries[[#This Row],[Salary in USD]]&lt;1000,1,0)</f>
        <v>0</v>
      </c>
      <c r="AB1106" s="11">
        <f>IF(AND(tblSalaries[[#This Row],[Salary in USD]]&gt;1000,tblSalaries[[#This Row],[Salary in USD]]&lt;2000),1,0)</f>
        <v>0</v>
      </c>
    </row>
    <row r="1107" spans="2:28" ht="15" customHeight="1">
      <c r="B1107" t="s">
        <v>3110</v>
      </c>
      <c r="C1107" s="1">
        <v>41057.738159722219</v>
      </c>
      <c r="D1107" s="4">
        <v>50000</v>
      </c>
      <c r="E1107">
        <v>50000</v>
      </c>
      <c r="F1107" t="s">
        <v>22</v>
      </c>
      <c r="G1107">
        <f>tblSalaries[[#This Row],[clean Salary (in local currency)]]*VLOOKUP(tblSalaries[[#This Row],[Currency]],tblXrate[],2,FALSE)</f>
        <v>63519.971949580387</v>
      </c>
      <c r="H1107" t="s">
        <v>1262</v>
      </c>
      <c r="I1107" t="s">
        <v>279</v>
      </c>
      <c r="J1107" t="s">
        <v>30</v>
      </c>
      <c r="K1107" t="str">
        <f>VLOOKUP(tblSalaries[[#This Row],[Where do you work]],tblCountries[[Actual]:[Mapping]],2,FALSE)</f>
        <v>Portugal</v>
      </c>
      <c r="L1107" t="s">
        <v>18</v>
      </c>
      <c r="M1107">
        <v>14</v>
      </c>
      <c r="O1107" s="10" t="str">
        <f>IF(ISERROR(FIND("1",tblSalaries[[#This Row],[How many hours of a day you work on Excel]])),"",1)</f>
        <v/>
      </c>
      <c r="P1107" s="11">
        <f>IF(ISERROR(FIND("2",tblSalaries[[#This Row],[How many hours of a day you work on Excel]])),"",2)</f>
        <v>2</v>
      </c>
      <c r="Q1107" s="10">
        <f>IF(ISERROR(FIND("3",tblSalaries[[#This Row],[How many hours of a day you work on Excel]])),"",3)</f>
        <v>3</v>
      </c>
      <c r="R1107" s="10" t="str">
        <f>IF(ISERROR(FIND("4",tblSalaries[[#This Row],[How many hours of a day you work on Excel]])),"",4)</f>
        <v/>
      </c>
      <c r="S1107" s="10" t="str">
        <f>IF(ISERROR(FIND("5",tblSalaries[[#This Row],[How many hours of a day you work on Excel]])),"",5)</f>
        <v/>
      </c>
      <c r="T1107" s="10" t="str">
        <f>IF(ISERROR(FIND("6",tblSalaries[[#This Row],[How many hours of a day you work on Excel]])),"",6)</f>
        <v/>
      </c>
      <c r="U1107" s="11" t="str">
        <f>IF(ISERROR(FIND("7",tblSalaries[[#This Row],[How many hours of a day you work on Excel]])),"",7)</f>
        <v/>
      </c>
      <c r="V1107" s="11" t="str">
        <f>IF(ISERROR(FIND("8",tblSalaries[[#This Row],[How many hours of a day you work on Excel]])),"",8)</f>
        <v/>
      </c>
      <c r="W1107" s="11">
        <f>IF(MAX(tblSalaries[[#This Row],[1 hour]:[8 hours]])=0,#N/A,MAX(tblSalaries[[#This Row],[1 hour]:[8 hours]]))</f>
        <v>3</v>
      </c>
      <c r="X1107" s="11">
        <f>IF(ISERROR(tblSalaries[[#This Row],[max h]]),1,tblSalaries[[#This Row],[Salary in USD]]/tblSalaries[[#This Row],[max h]]/260)</f>
        <v>81.435861473821006</v>
      </c>
      <c r="Y1107" s="11" t="str">
        <f>IF(tblSalaries[[#This Row],[Years of Experience]]="",0,"0")</f>
        <v>0</v>
      </c>
      <c r="Z1107"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107" s="11">
        <f>IF(tblSalaries[[#This Row],[Salary in USD]]&lt;1000,1,0)</f>
        <v>0</v>
      </c>
      <c r="AB1107" s="11">
        <f>IF(AND(tblSalaries[[#This Row],[Salary in USD]]&gt;1000,tblSalaries[[#This Row],[Salary in USD]]&lt;2000),1,0)</f>
        <v>0</v>
      </c>
    </row>
    <row r="1108" spans="2:28" ht="15" customHeight="1">
      <c r="B1108" t="s">
        <v>3111</v>
      </c>
      <c r="C1108" s="1">
        <v>41057.745636574073</v>
      </c>
      <c r="D1108" s="4" t="s">
        <v>1263</v>
      </c>
      <c r="E1108">
        <v>900000</v>
      </c>
      <c r="F1108" t="s">
        <v>40</v>
      </c>
      <c r="G1108">
        <f>tblSalaries[[#This Row],[clean Salary (in local currency)]]*VLOOKUP(tblSalaries[[#This Row],[Currency]],tblXrate[],2,FALSE)</f>
        <v>16027.125018698311</v>
      </c>
      <c r="H1108" t="s">
        <v>1264</v>
      </c>
      <c r="I1108" t="s">
        <v>52</v>
      </c>
      <c r="J1108" t="s">
        <v>8</v>
      </c>
      <c r="K1108" t="str">
        <f>VLOOKUP(tblSalaries[[#This Row],[Where do you work]],tblCountries[[Actual]:[Mapping]],2,FALSE)</f>
        <v>India</v>
      </c>
      <c r="L1108" t="s">
        <v>9</v>
      </c>
      <c r="M1108">
        <v>22</v>
      </c>
      <c r="O1108" s="10" t="str">
        <f>IF(ISERROR(FIND("1",tblSalaries[[#This Row],[How many hours of a day you work on Excel]])),"",1)</f>
        <v/>
      </c>
      <c r="P1108" s="11" t="str">
        <f>IF(ISERROR(FIND("2",tblSalaries[[#This Row],[How many hours of a day you work on Excel]])),"",2)</f>
        <v/>
      </c>
      <c r="Q1108" s="10" t="str">
        <f>IF(ISERROR(FIND("3",tblSalaries[[#This Row],[How many hours of a day you work on Excel]])),"",3)</f>
        <v/>
      </c>
      <c r="R1108" s="10">
        <f>IF(ISERROR(FIND("4",tblSalaries[[#This Row],[How many hours of a day you work on Excel]])),"",4)</f>
        <v>4</v>
      </c>
      <c r="S1108" s="10" t="str">
        <f>IF(ISERROR(FIND("5",tblSalaries[[#This Row],[How many hours of a day you work on Excel]])),"",5)</f>
        <v/>
      </c>
      <c r="T1108" s="10">
        <f>IF(ISERROR(FIND("6",tblSalaries[[#This Row],[How many hours of a day you work on Excel]])),"",6)</f>
        <v>6</v>
      </c>
      <c r="U1108" s="11" t="str">
        <f>IF(ISERROR(FIND("7",tblSalaries[[#This Row],[How many hours of a day you work on Excel]])),"",7)</f>
        <v/>
      </c>
      <c r="V1108" s="11" t="str">
        <f>IF(ISERROR(FIND("8",tblSalaries[[#This Row],[How many hours of a day you work on Excel]])),"",8)</f>
        <v/>
      </c>
      <c r="W1108" s="11">
        <f>IF(MAX(tblSalaries[[#This Row],[1 hour]:[8 hours]])=0,#N/A,MAX(tblSalaries[[#This Row],[1 hour]:[8 hours]]))</f>
        <v>6</v>
      </c>
      <c r="X1108" s="11">
        <f>IF(ISERROR(tblSalaries[[#This Row],[max h]]),1,tblSalaries[[#This Row],[Salary in USD]]/tblSalaries[[#This Row],[max h]]/260)</f>
        <v>10.273798088909173</v>
      </c>
      <c r="Y1108" s="11" t="str">
        <f>IF(tblSalaries[[#This Row],[Years of Experience]]="",0,"0")</f>
        <v>0</v>
      </c>
      <c r="Z1108"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108" s="11">
        <f>IF(tblSalaries[[#This Row],[Salary in USD]]&lt;1000,1,0)</f>
        <v>0</v>
      </c>
      <c r="AB1108" s="11">
        <f>IF(AND(tblSalaries[[#This Row],[Salary in USD]]&gt;1000,tblSalaries[[#This Row],[Salary in USD]]&lt;2000),1,0)</f>
        <v>0</v>
      </c>
    </row>
    <row r="1109" spans="2:28" ht="15" customHeight="1">
      <c r="B1109" t="s">
        <v>3112</v>
      </c>
      <c r="C1109" s="1">
        <v>41057.751898148148</v>
      </c>
      <c r="D1109" s="4" t="s">
        <v>694</v>
      </c>
      <c r="E1109">
        <v>400000</v>
      </c>
      <c r="F1109" t="s">
        <v>40</v>
      </c>
      <c r="G1109">
        <f>tblSalaries[[#This Row],[clean Salary (in local currency)]]*VLOOKUP(tblSalaries[[#This Row],[Currency]],tblXrate[],2,FALSE)</f>
        <v>7123.1666749770275</v>
      </c>
      <c r="H1109" t="s">
        <v>1265</v>
      </c>
      <c r="I1109" t="s">
        <v>3999</v>
      </c>
      <c r="J1109" t="s">
        <v>8</v>
      </c>
      <c r="K1109" t="str">
        <f>VLOOKUP(tblSalaries[[#This Row],[Where do you work]],tblCountries[[Actual]:[Mapping]],2,FALSE)</f>
        <v>India</v>
      </c>
      <c r="L1109" t="s">
        <v>9</v>
      </c>
      <c r="M1109">
        <v>9</v>
      </c>
      <c r="O1109" s="10" t="str">
        <f>IF(ISERROR(FIND("1",tblSalaries[[#This Row],[How many hours of a day you work on Excel]])),"",1)</f>
        <v/>
      </c>
      <c r="P1109" s="11" t="str">
        <f>IF(ISERROR(FIND("2",tblSalaries[[#This Row],[How many hours of a day you work on Excel]])),"",2)</f>
        <v/>
      </c>
      <c r="Q1109" s="10" t="str">
        <f>IF(ISERROR(FIND("3",tblSalaries[[#This Row],[How many hours of a day you work on Excel]])),"",3)</f>
        <v/>
      </c>
      <c r="R1109" s="10">
        <f>IF(ISERROR(FIND("4",tblSalaries[[#This Row],[How many hours of a day you work on Excel]])),"",4)</f>
        <v>4</v>
      </c>
      <c r="S1109" s="10" t="str">
        <f>IF(ISERROR(FIND("5",tblSalaries[[#This Row],[How many hours of a day you work on Excel]])),"",5)</f>
        <v/>
      </c>
      <c r="T1109" s="10">
        <f>IF(ISERROR(FIND("6",tblSalaries[[#This Row],[How many hours of a day you work on Excel]])),"",6)</f>
        <v>6</v>
      </c>
      <c r="U1109" s="11" t="str">
        <f>IF(ISERROR(FIND("7",tblSalaries[[#This Row],[How many hours of a day you work on Excel]])),"",7)</f>
        <v/>
      </c>
      <c r="V1109" s="11" t="str">
        <f>IF(ISERROR(FIND("8",tblSalaries[[#This Row],[How many hours of a day you work on Excel]])),"",8)</f>
        <v/>
      </c>
      <c r="W1109" s="11">
        <f>IF(MAX(tblSalaries[[#This Row],[1 hour]:[8 hours]])=0,#N/A,MAX(tblSalaries[[#This Row],[1 hour]:[8 hours]]))</f>
        <v>6</v>
      </c>
      <c r="X1109" s="11">
        <f>IF(ISERROR(tblSalaries[[#This Row],[max h]]),1,tblSalaries[[#This Row],[Salary in USD]]/tblSalaries[[#This Row],[max h]]/260)</f>
        <v>4.5661324839596329</v>
      </c>
      <c r="Y1109" s="11" t="str">
        <f>IF(tblSalaries[[#This Row],[Years of Experience]]="",0,"0")</f>
        <v>0</v>
      </c>
      <c r="Z1109"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109" s="11">
        <f>IF(tblSalaries[[#This Row],[Salary in USD]]&lt;1000,1,0)</f>
        <v>0</v>
      </c>
      <c r="AB1109" s="11">
        <f>IF(AND(tblSalaries[[#This Row],[Salary in USD]]&gt;1000,tblSalaries[[#This Row],[Salary in USD]]&lt;2000),1,0)</f>
        <v>0</v>
      </c>
    </row>
    <row r="1110" spans="2:28" ht="15" customHeight="1">
      <c r="B1110" t="s">
        <v>3113</v>
      </c>
      <c r="C1110" s="1">
        <v>41057.753622685188</v>
      </c>
      <c r="D1110" s="4">
        <v>150252</v>
      </c>
      <c r="E1110">
        <v>150252</v>
      </c>
      <c r="F1110" t="s">
        <v>40</v>
      </c>
      <c r="G1110">
        <f>tblSalaries[[#This Row],[clean Salary (in local currency)]]*VLOOKUP(tblSalaries[[#This Row],[Currency]],tblXrate[],2,FALSE)</f>
        <v>2675.675098121621</v>
      </c>
      <c r="H1110" t="s">
        <v>1266</v>
      </c>
      <c r="I1110" t="s">
        <v>52</v>
      </c>
      <c r="J1110" t="s">
        <v>8</v>
      </c>
      <c r="K1110" t="str">
        <f>VLOOKUP(tblSalaries[[#This Row],[Where do you work]],tblCountries[[Actual]:[Mapping]],2,FALSE)</f>
        <v>India</v>
      </c>
      <c r="L1110" t="s">
        <v>18</v>
      </c>
      <c r="M1110">
        <v>5</v>
      </c>
      <c r="O1110" s="10" t="str">
        <f>IF(ISERROR(FIND("1",tblSalaries[[#This Row],[How many hours of a day you work on Excel]])),"",1)</f>
        <v/>
      </c>
      <c r="P1110" s="11">
        <f>IF(ISERROR(FIND("2",tblSalaries[[#This Row],[How many hours of a day you work on Excel]])),"",2)</f>
        <v>2</v>
      </c>
      <c r="Q1110" s="10">
        <f>IF(ISERROR(FIND("3",tblSalaries[[#This Row],[How many hours of a day you work on Excel]])),"",3)</f>
        <v>3</v>
      </c>
      <c r="R1110" s="10" t="str">
        <f>IF(ISERROR(FIND("4",tblSalaries[[#This Row],[How many hours of a day you work on Excel]])),"",4)</f>
        <v/>
      </c>
      <c r="S1110" s="10" t="str">
        <f>IF(ISERROR(FIND("5",tblSalaries[[#This Row],[How many hours of a day you work on Excel]])),"",5)</f>
        <v/>
      </c>
      <c r="T1110" s="10" t="str">
        <f>IF(ISERROR(FIND("6",tblSalaries[[#This Row],[How many hours of a day you work on Excel]])),"",6)</f>
        <v/>
      </c>
      <c r="U1110" s="11" t="str">
        <f>IF(ISERROR(FIND("7",tblSalaries[[#This Row],[How many hours of a day you work on Excel]])),"",7)</f>
        <v/>
      </c>
      <c r="V1110" s="11" t="str">
        <f>IF(ISERROR(FIND("8",tblSalaries[[#This Row],[How many hours of a day you work on Excel]])),"",8)</f>
        <v/>
      </c>
      <c r="W1110" s="11">
        <f>IF(MAX(tblSalaries[[#This Row],[1 hour]:[8 hours]])=0,#N/A,MAX(tblSalaries[[#This Row],[1 hour]:[8 hours]]))</f>
        <v>3</v>
      </c>
      <c r="X1110" s="11">
        <f>IF(ISERROR(tblSalaries[[#This Row],[max h]]),1,tblSalaries[[#This Row],[Salary in USD]]/tblSalaries[[#This Row],[max h]]/260)</f>
        <v>3.430352689899514</v>
      </c>
      <c r="Y1110" s="11" t="str">
        <f>IF(tblSalaries[[#This Row],[Years of Experience]]="",0,"0")</f>
        <v>0</v>
      </c>
      <c r="Z1110"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1110" s="11">
        <f>IF(tblSalaries[[#This Row],[Salary in USD]]&lt;1000,1,0)</f>
        <v>0</v>
      </c>
      <c r="AB1110" s="11">
        <f>IF(AND(tblSalaries[[#This Row],[Salary in USD]]&gt;1000,tblSalaries[[#This Row],[Salary in USD]]&lt;2000),1,0)</f>
        <v>0</v>
      </c>
    </row>
    <row r="1111" spans="2:28" ht="15" customHeight="1">
      <c r="B1111" t="s">
        <v>3114</v>
      </c>
      <c r="C1111" s="1">
        <v>41057.753657407404</v>
      </c>
      <c r="D1111" s="4" t="s">
        <v>1267</v>
      </c>
      <c r="E1111">
        <v>15000</v>
      </c>
      <c r="F1111" t="s">
        <v>69</v>
      </c>
      <c r="G1111">
        <f>tblSalaries[[#This Row],[clean Salary (in local currency)]]*VLOOKUP(tblSalaries[[#This Row],[Currency]],tblXrate[],2,FALSE)</f>
        <v>23642.674081009263</v>
      </c>
      <c r="H1111" t="s">
        <v>1261</v>
      </c>
      <c r="I1111" t="s">
        <v>3999</v>
      </c>
      <c r="J1111" t="s">
        <v>71</v>
      </c>
      <c r="K1111" t="str">
        <f>VLOOKUP(tblSalaries[[#This Row],[Where do you work]],tblCountries[[Actual]:[Mapping]],2,FALSE)</f>
        <v>UK</v>
      </c>
      <c r="L1111" t="s">
        <v>13</v>
      </c>
      <c r="M1111">
        <v>2</v>
      </c>
      <c r="O1111" s="10" t="str">
        <f>IF(ISERROR(FIND("1",tblSalaries[[#This Row],[How many hours of a day you work on Excel]])),"",1)</f>
        <v/>
      </c>
      <c r="P1111" s="11" t="str">
        <f>IF(ISERROR(FIND("2",tblSalaries[[#This Row],[How many hours of a day you work on Excel]])),"",2)</f>
        <v/>
      </c>
      <c r="Q1111" s="10" t="str">
        <f>IF(ISERROR(FIND("3",tblSalaries[[#This Row],[How many hours of a day you work on Excel]])),"",3)</f>
        <v/>
      </c>
      <c r="R1111" s="10" t="str">
        <f>IF(ISERROR(FIND("4",tblSalaries[[#This Row],[How many hours of a day you work on Excel]])),"",4)</f>
        <v/>
      </c>
      <c r="S1111" s="10" t="str">
        <f>IF(ISERROR(FIND("5",tblSalaries[[#This Row],[How many hours of a day you work on Excel]])),"",5)</f>
        <v/>
      </c>
      <c r="T1111" s="10" t="str">
        <f>IF(ISERROR(FIND("6",tblSalaries[[#This Row],[How many hours of a day you work on Excel]])),"",6)</f>
        <v/>
      </c>
      <c r="U1111" s="11" t="str">
        <f>IF(ISERROR(FIND("7",tblSalaries[[#This Row],[How many hours of a day you work on Excel]])),"",7)</f>
        <v/>
      </c>
      <c r="V1111" s="11">
        <f>IF(ISERROR(FIND("8",tblSalaries[[#This Row],[How many hours of a day you work on Excel]])),"",8)</f>
        <v>8</v>
      </c>
      <c r="W1111" s="11">
        <f>IF(MAX(tblSalaries[[#This Row],[1 hour]:[8 hours]])=0,#N/A,MAX(tblSalaries[[#This Row],[1 hour]:[8 hours]]))</f>
        <v>8</v>
      </c>
      <c r="X1111" s="11">
        <f>IF(ISERROR(tblSalaries[[#This Row],[max h]]),1,tblSalaries[[#This Row],[Salary in USD]]/tblSalaries[[#This Row],[max h]]/260)</f>
        <v>11.366670231254453</v>
      </c>
      <c r="Y1111" s="11" t="str">
        <f>IF(tblSalaries[[#This Row],[Years of Experience]]="",0,"0")</f>
        <v>0</v>
      </c>
      <c r="Z1111"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1..3</v>
      </c>
      <c r="AA1111" s="11">
        <f>IF(tblSalaries[[#This Row],[Salary in USD]]&lt;1000,1,0)</f>
        <v>0</v>
      </c>
      <c r="AB1111" s="11">
        <f>IF(AND(tblSalaries[[#This Row],[Salary in USD]]&gt;1000,tblSalaries[[#This Row],[Salary in USD]]&lt;2000),1,0)</f>
        <v>0</v>
      </c>
    </row>
    <row r="1112" spans="2:28" ht="15" customHeight="1">
      <c r="B1112" t="s">
        <v>3115</v>
      </c>
      <c r="C1112" s="1">
        <v>41057.758055555554</v>
      </c>
      <c r="D1112" s="4" t="s">
        <v>1268</v>
      </c>
      <c r="E1112">
        <v>45000</v>
      </c>
      <c r="F1112" t="s">
        <v>22</v>
      </c>
      <c r="G1112">
        <f>tblSalaries[[#This Row],[clean Salary (in local currency)]]*VLOOKUP(tblSalaries[[#This Row],[Currency]],tblXrate[],2,FALSE)</f>
        <v>57167.974754622352</v>
      </c>
      <c r="H1112" t="s">
        <v>1269</v>
      </c>
      <c r="I1112" t="s">
        <v>52</v>
      </c>
      <c r="J1112" t="s">
        <v>608</v>
      </c>
      <c r="K1112" t="str">
        <f>VLOOKUP(tblSalaries[[#This Row],[Where do you work]],tblCountries[[Actual]:[Mapping]],2,FALSE)</f>
        <v>Spain</v>
      </c>
      <c r="L1112" t="s">
        <v>9</v>
      </c>
      <c r="M1112">
        <v>14</v>
      </c>
      <c r="O1112" s="10" t="str">
        <f>IF(ISERROR(FIND("1",tblSalaries[[#This Row],[How many hours of a day you work on Excel]])),"",1)</f>
        <v/>
      </c>
      <c r="P1112" s="11" t="str">
        <f>IF(ISERROR(FIND("2",tblSalaries[[#This Row],[How many hours of a day you work on Excel]])),"",2)</f>
        <v/>
      </c>
      <c r="Q1112" s="10" t="str">
        <f>IF(ISERROR(FIND("3",tblSalaries[[#This Row],[How many hours of a day you work on Excel]])),"",3)</f>
        <v/>
      </c>
      <c r="R1112" s="10">
        <f>IF(ISERROR(FIND("4",tblSalaries[[#This Row],[How many hours of a day you work on Excel]])),"",4)</f>
        <v>4</v>
      </c>
      <c r="S1112" s="10" t="str">
        <f>IF(ISERROR(FIND("5",tblSalaries[[#This Row],[How many hours of a day you work on Excel]])),"",5)</f>
        <v/>
      </c>
      <c r="T1112" s="10">
        <f>IF(ISERROR(FIND("6",tblSalaries[[#This Row],[How many hours of a day you work on Excel]])),"",6)</f>
        <v>6</v>
      </c>
      <c r="U1112" s="11" t="str">
        <f>IF(ISERROR(FIND("7",tblSalaries[[#This Row],[How many hours of a day you work on Excel]])),"",7)</f>
        <v/>
      </c>
      <c r="V1112" s="11" t="str">
        <f>IF(ISERROR(FIND("8",tblSalaries[[#This Row],[How many hours of a day you work on Excel]])),"",8)</f>
        <v/>
      </c>
      <c r="W1112" s="11">
        <f>IF(MAX(tblSalaries[[#This Row],[1 hour]:[8 hours]])=0,#N/A,MAX(tblSalaries[[#This Row],[1 hour]:[8 hours]]))</f>
        <v>6</v>
      </c>
      <c r="X1112" s="11">
        <f>IF(ISERROR(tblSalaries[[#This Row],[max h]]),1,tblSalaries[[#This Row],[Salary in USD]]/tblSalaries[[#This Row],[max h]]/260)</f>
        <v>36.646137663219456</v>
      </c>
      <c r="Y1112" s="11" t="str">
        <f>IF(tblSalaries[[#This Row],[Years of Experience]]="",0,"0")</f>
        <v>0</v>
      </c>
      <c r="Z1112"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112" s="11">
        <f>IF(tblSalaries[[#This Row],[Salary in USD]]&lt;1000,1,0)</f>
        <v>0</v>
      </c>
      <c r="AB1112" s="11">
        <f>IF(AND(tblSalaries[[#This Row],[Salary in USD]]&gt;1000,tblSalaries[[#This Row],[Salary in USD]]&lt;2000),1,0)</f>
        <v>0</v>
      </c>
    </row>
    <row r="1113" spans="2:28" ht="15" customHeight="1">
      <c r="B1113" t="s">
        <v>3116</v>
      </c>
      <c r="C1113" s="1">
        <v>41057.771423611113</v>
      </c>
      <c r="D1113" s="4" t="s">
        <v>1270</v>
      </c>
      <c r="E1113">
        <v>2400000</v>
      </c>
      <c r="F1113" t="s">
        <v>40</v>
      </c>
      <c r="G1113">
        <f>tblSalaries[[#This Row],[clean Salary (in local currency)]]*VLOOKUP(tblSalaries[[#This Row],[Currency]],tblXrate[],2,FALSE)</f>
        <v>42739.000049862167</v>
      </c>
      <c r="H1113" t="s">
        <v>1271</v>
      </c>
      <c r="I1113" t="s">
        <v>52</v>
      </c>
      <c r="J1113" t="s">
        <v>8</v>
      </c>
      <c r="K1113" t="str">
        <f>VLOOKUP(tblSalaries[[#This Row],[Where do you work]],tblCountries[[Actual]:[Mapping]],2,FALSE)</f>
        <v>India</v>
      </c>
      <c r="L1113" t="s">
        <v>13</v>
      </c>
      <c r="M1113">
        <v>10</v>
      </c>
      <c r="O1113" s="10" t="str">
        <f>IF(ISERROR(FIND("1",tblSalaries[[#This Row],[How many hours of a day you work on Excel]])),"",1)</f>
        <v/>
      </c>
      <c r="P1113" s="11" t="str">
        <f>IF(ISERROR(FIND("2",tblSalaries[[#This Row],[How many hours of a day you work on Excel]])),"",2)</f>
        <v/>
      </c>
      <c r="Q1113" s="10" t="str">
        <f>IF(ISERROR(FIND("3",tblSalaries[[#This Row],[How many hours of a day you work on Excel]])),"",3)</f>
        <v/>
      </c>
      <c r="R1113" s="10" t="str">
        <f>IF(ISERROR(FIND("4",tblSalaries[[#This Row],[How many hours of a day you work on Excel]])),"",4)</f>
        <v/>
      </c>
      <c r="S1113" s="10" t="str">
        <f>IF(ISERROR(FIND("5",tblSalaries[[#This Row],[How many hours of a day you work on Excel]])),"",5)</f>
        <v/>
      </c>
      <c r="T1113" s="10" t="str">
        <f>IF(ISERROR(FIND("6",tblSalaries[[#This Row],[How many hours of a day you work on Excel]])),"",6)</f>
        <v/>
      </c>
      <c r="U1113" s="11" t="str">
        <f>IF(ISERROR(FIND("7",tblSalaries[[#This Row],[How many hours of a day you work on Excel]])),"",7)</f>
        <v/>
      </c>
      <c r="V1113" s="11">
        <f>IF(ISERROR(FIND("8",tblSalaries[[#This Row],[How many hours of a day you work on Excel]])),"",8)</f>
        <v>8</v>
      </c>
      <c r="W1113" s="11">
        <f>IF(MAX(tblSalaries[[#This Row],[1 hour]:[8 hours]])=0,#N/A,MAX(tblSalaries[[#This Row],[1 hour]:[8 hours]]))</f>
        <v>8</v>
      </c>
      <c r="X1113" s="11">
        <f>IF(ISERROR(tblSalaries[[#This Row],[max h]]),1,tblSalaries[[#This Row],[Salary in USD]]/tblSalaries[[#This Row],[max h]]/260)</f>
        <v>20.547596177818349</v>
      </c>
      <c r="Y1113" s="11" t="str">
        <f>IF(tblSalaries[[#This Row],[Years of Experience]]="",0,"0")</f>
        <v>0</v>
      </c>
      <c r="Z1113"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113" s="11">
        <f>IF(tblSalaries[[#This Row],[Salary in USD]]&lt;1000,1,0)</f>
        <v>0</v>
      </c>
      <c r="AB1113" s="11">
        <f>IF(AND(tblSalaries[[#This Row],[Salary in USD]]&gt;1000,tblSalaries[[#This Row],[Salary in USD]]&lt;2000),1,0)</f>
        <v>0</v>
      </c>
    </row>
    <row r="1114" spans="2:28" ht="15" customHeight="1">
      <c r="B1114" t="s">
        <v>3117</v>
      </c>
      <c r="C1114" s="1">
        <v>41057.77375</v>
      </c>
      <c r="D1114" s="4" t="s">
        <v>1272</v>
      </c>
      <c r="E1114">
        <v>216000</v>
      </c>
      <c r="F1114" t="s">
        <v>3951</v>
      </c>
      <c r="G1114">
        <f>tblSalaries[[#This Row],[clean Salary (in local currency)]]*VLOOKUP(tblSalaries[[#This Row],[Currency]],tblXrate[],2,FALSE)</f>
        <v>5120.2912876821438</v>
      </c>
      <c r="H1114" t="s">
        <v>523</v>
      </c>
      <c r="I1114" t="s">
        <v>52</v>
      </c>
      <c r="J1114" t="s">
        <v>347</v>
      </c>
      <c r="K1114" t="str">
        <f>VLOOKUP(tblSalaries[[#This Row],[Where do you work]],tblCountries[[Actual]:[Mapping]],2,FALSE)</f>
        <v>Philippines</v>
      </c>
      <c r="L1114" t="s">
        <v>9</v>
      </c>
      <c r="M1114">
        <v>2</v>
      </c>
      <c r="O1114" s="10" t="str">
        <f>IF(ISERROR(FIND("1",tblSalaries[[#This Row],[How many hours of a day you work on Excel]])),"",1)</f>
        <v/>
      </c>
      <c r="P1114" s="11" t="str">
        <f>IF(ISERROR(FIND("2",tblSalaries[[#This Row],[How many hours of a day you work on Excel]])),"",2)</f>
        <v/>
      </c>
      <c r="Q1114" s="10" t="str">
        <f>IF(ISERROR(FIND("3",tblSalaries[[#This Row],[How many hours of a day you work on Excel]])),"",3)</f>
        <v/>
      </c>
      <c r="R1114" s="10">
        <f>IF(ISERROR(FIND("4",tblSalaries[[#This Row],[How many hours of a day you work on Excel]])),"",4)</f>
        <v>4</v>
      </c>
      <c r="S1114" s="10" t="str">
        <f>IF(ISERROR(FIND("5",tblSalaries[[#This Row],[How many hours of a day you work on Excel]])),"",5)</f>
        <v/>
      </c>
      <c r="T1114" s="10">
        <f>IF(ISERROR(FIND("6",tblSalaries[[#This Row],[How many hours of a day you work on Excel]])),"",6)</f>
        <v>6</v>
      </c>
      <c r="U1114" s="11" t="str">
        <f>IF(ISERROR(FIND("7",tblSalaries[[#This Row],[How many hours of a day you work on Excel]])),"",7)</f>
        <v/>
      </c>
      <c r="V1114" s="11" t="str">
        <f>IF(ISERROR(FIND("8",tblSalaries[[#This Row],[How many hours of a day you work on Excel]])),"",8)</f>
        <v/>
      </c>
      <c r="W1114" s="11">
        <f>IF(MAX(tblSalaries[[#This Row],[1 hour]:[8 hours]])=0,#N/A,MAX(tblSalaries[[#This Row],[1 hour]:[8 hours]]))</f>
        <v>6</v>
      </c>
      <c r="X1114" s="11">
        <f>IF(ISERROR(tblSalaries[[#This Row],[max h]]),1,tblSalaries[[#This Row],[Salary in USD]]/tblSalaries[[#This Row],[max h]]/260)</f>
        <v>3.2822380049244515</v>
      </c>
      <c r="Y1114" s="11" t="str">
        <f>IF(tblSalaries[[#This Row],[Years of Experience]]="",0,"0")</f>
        <v>0</v>
      </c>
      <c r="Z1114"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1..3</v>
      </c>
      <c r="AA1114" s="11">
        <f>IF(tblSalaries[[#This Row],[Salary in USD]]&lt;1000,1,0)</f>
        <v>0</v>
      </c>
      <c r="AB1114" s="11">
        <f>IF(AND(tblSalaries[[#This Row],[Salary in USD]]&gt;1000,tblSalaries[[#This Row],[Salary in USD]]&lt;2000),1,0)</f>
        <v>0</v>
      </c>
    </row>
    <row r="1115" spans="2:28" ht="15" customHeight="1">
      <c r="B1115" t="s">
        <v>3118</v>
      </c>
      <c r="C1115" s="1">
        <v>41057.776458333334</v>
      </c>
      <c r="D1115" s="4">
        <v>100000</v>
      </c>
      <c r="E1115">
        <v>100000</v>
      </c>
      <c r="F1115" t="s">
        <v>22</v>
      </c>
      <c r="G1115">
        <f>tblSalaries[[#This Row],[clean Salary (in local currency)]]*VLOOKUP(tblSalaries[[#This Row],[Currency]],tblXrate[],2,FALSE)</f>
        <v>127039.94389916077</v>
      </c>
      <c r="H1115" t="s">
        <v>212</v>
      </c>
      <c r="I1115" t="s">
        <v>4001</v>
      </c>
      <c r="J1115" t="s">
        <v>608</v>
      </c>
      <c r="K1115" t="str">
        <f>VLOOKUP(tblSalaries[[#This Row],[Where do you work]],tblCountries[[Actual]:[Mapping]],2,FALSE)</f>
        <v>Spain</v>
      </c>
      <c r="L1115" t="s">
        <v>25</v>
      </c>
      <c r="M1115">
        <v>20</v>
      </c>
      <c r="O1115" s="10">
        <f>IF(ISERROR(FIND("1",tblSalaries[[#This Row],[How many hours of a day you work on Excel]])),"",1)</f>
        <v>1</v>
      </c>
      <c r="P1115" s="11">
        <f>IF(ISERROR(FIND("2",tblSalaries[[#This Row],[How many hours of a day you work on Excel]])),"",2)</f>
        <v>2</v>
      </c>
      <c r="Q1115" s="10" t="str">
        <f>IF(ISERROR(FIND("3",tblSalaries[[#This Row],[How many hours of a day you work on Excel]])),"",3)</f>
        <v/>
      </c>
      <c r="R1115" s="10" t="str">
        <f>IF(ISERROR(FIND("4",tblSalaries[[#This Row],[How many hours of a day you work on Excel]])),"",4)</f>
        <v/>
      </c>
      <c r="S1115" s="10" t="str">
        <f>IF(ISERROR(FIND("5",tblSalaries[[#This Row],[How many hours of a day you work on Excel]])),"",5)</f>
        <v/>
      </c>
      <c r="T1115" s="10" t="str">
        <f>IF(ISERROR(FIND("6",tblSalaries[[#This Row],[How many hours of a day you work on Excel]])),"",6)</f>
        <v/>
      </c>
      <c r="U1115" s="11" t="str">
        <f>IF(ISERROR(FIND("7",tblSalaries[[#This Row],[How many hours of a day you work on Excel]])),"",7)</f>
        <v/>
      </c>
      <c r="V1115" s="11" t="str">
        <f>IF(ISERROR(FIND("8",tblSalaries[[#This Row],[How many hours of a day you work on Excel]])),"",8)</f>
        <v/>
      </c>
      <c r="W1115" s="11">
        <f>IF(MAX(tblSalaries[[#This Row],[1 hour]:[8 hours]])=0,#N/A,MAX(tblSalaries[[#This Row],[1 hour]:[8 hours]]))</f>
        <v>2</v>
      </c>
      <c r="X1115" s="11">
        <f>IF(ISERROR(tblSalaries[[#This Row],[max h]]),1,tblSalaries[[#This Row],[Salary in USD]]/tblSalaries[[#This Row],[max h]]/260)</f>
        <v>244.30758442146302</v>
      </c>
      <c r="Y1115" s="11" t="str">
        <f>IF(tblSalaries[[#This Row],[Years of Experience]]="",0,"0")</f>
        <v>0</v>
      </c>
      <c r="Z1115"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115" s="11">
        <f>IF(tblSalaries[[#This Row],[Salary in USD]]&lt;1000,1,0)</f>
        <v>0</v>
      </c>
      <c r="AB1115" s="11">
        <f>IF(AND(tblSalaries[[#This Row],[Salary in USD]]&gt;1000,tblSalaries[[#This Row],[Salary in USD]]&lt;2000),1,0)</f>
        <v>0</v>
      </c>
    </row>
    <row r="1116" spans="2:28" ht="15" customHeight="1">
      <c r="B1116" t="s">
        <v>3119</v>
      </c>
      <c r="C1116" s="1">
        <v>41057.777303240742</v>
      </c>
      <c r="D1116" s="4">
        <v>90000</v>
      </c>
      <c r="E1116">
        <v>90000</v>
      </c>
      <c r="F1116" t="s">
        <v>6</v>
      </c>
      <c r="G1116">
        <f>tblSalaries[[#This Row],[clean Salary (in local currency)]]*VLOOKUP(tblSalaries[[#This Row],[Currency]],tblXrate[],2,FALSE)</f>
        <v>90000</v>
      </c>
      <c r="H1116" t="s">
        <v>1273</v>
      </c>
      <c r="I1116" t="s">
        <v>52</v>
      </c>
      <c r="J1116" t="s">
        <v>15</v>
      </c>
      <c r="K1116" t="str">
        <f>VLOOKUP(tblSalaries[[#This Row],[Where do you work]],tblCountries[[Actual]:[Mapping]],2,FALSE)</f>
        <v>USA</v>
      </c>
      <c r="L1116" t="s">
        <v>9</v>
      </c>
      <c r="M1116">
        <v>5</v>
      </c>
      <c r="O1116" s="10" t="str">
        <f>IF(ISERROR(FIND("1",tblSalaries[[#This Row],[How many hours of a day you work on Excel]])),"",1)</f>
        <v/>
      </c>
      <c r="P1116" s="11" t="str">
        <f>IF(ISERROR(FIND("2",tblSalaries[[#This Row],[How many hours of a day you work on Excel]])),"",2)</f>
        <v/>
      </c>
      <c r="Q1116" s="10" t="str">
        <f>IF(ISERROR(FIND("3",tblSalaries[[#This Row],[How many hours of a day you work on Excel]])),"",3)</f>
        <v/>
      </c>
      <c r="R1116" s="10">
        <f>IF(ISERROR(FIND("4",tblSalaries[[#This Row],[How many hours of a day you work on Excel]])),"",4)</f>
        <v>4</v>
      </c>
      <c r="S1116" s="10" t="str">
        <f>IF(ISERROR(FIND("5",tblSalaries[[#This Row],[How many hours of a day you work on Excel]])),"",5)</f>
        <v/>
      </c>
      <c r="T1116" s="10">
        <f>IF(ISERROR(FIND("6",tblSalaries[[#This Row],[How many hours of a day you work on Excel]])),"",6)</f>
        <v>6</v>
      </c>
      <c r="U1116" s="11" t="str">
        <f>IF(ISERROR(FIND("7",tblSalaries[[#This Row],[How many hours of a day you work on Excel]])),"",7)</f>
        <v/>
      </c>
      <c r="V1116" s="11" t="str">
        <f>IF(ISERROR(FIND("8",tblSalaries[[#This Row],[How many hours of a day you work on Excel]])),"",8)</f>
        <v/>
      </c>
      <c r="W1116" s="11">
        <f>IF(MAX(tblSalaries[[#This Row],[1 hour]:[8 hours]])=0,#N/A,MAX(tblSalaries[[#This Row],[1 hour]:[8 hours]]))</f>
        <v>6</v>
      </c>
      <c r="X1116" s="11">
        <f>IF(ISERROR(tblSalaries[[#This Row],[max h]]),1,tblSalaries[[#This Row],[Salary in USD]]/tblSalaries[[#This Row],[max h]]/260)</f>
        <v>57.692307692307693</v>
      </c>
      <c r="Y1116" s="11" t="str">
        <f>IF(tblSalaries[[#This Row],[Years of Experience]]="",0,"0")</f>
        <v>0</v>
      </c>
      <c r="Z1116"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1116" s="11">
        <f>IF(tblSalaries[[#This Row],[Salary in USD]]&lt;1000,1,0)</f>
        <v>0</v>
      </c>
      <c r="AB1116" s="11">
        <f>IF(AND(tblSalaries[[#This Row],[Salary in USD]]&gt;1000,tblSalaries[[#This Row],[Salary in USD]]&lt;2000),1,0)</f>
        <v>0</v>
      </c>
    </row>
    <row r="1117" spans="2:28" ht="15" customHeight="1">
      <c r="B1117" t="s">
        <v>3120</v>
      </c>
      <c r="C1117" s="1">
        <v>41057.777870370373</v>
      </c>
      <c r="D1117" s="4">
        <v>400000</v>
      </c>
      <c r="E1117">
        <v>400000</v>
      </c>
      <c r="F1117" t="s">
        <v>40</v>
      </c>
      <c r="G1117">
        <f>tblSalaries[[#This Row],[clean Salary (in local currency)]]*VLOOKUP(tblSalaries[[#This Row],[Currency]],tblXrate[],2,FALSE)</f>
        <v>7123.1666749770275</v>
      </c>
      <c r="H1117" t="s">
        <v>1274</v>
      </c>
      <c r="I1117" t="s">
        <v>279</v>
      </c>
      <c r="J1117" t="s">
        <v>8</v>
      </c>
      <c r="K1117" t="str">
        <f>VLOOKUP(tblSalaries[[#This Row],[Where do you work]],tblCountries[[Actual]:[Mapping]],2,FALSE)</f>
        <v>India</v>
      </c>
      <c r="L1117" t="s">
        <v>25</v>
      </c>
      <c r="M1117">
        <v>2</v>
      </c>
      <c r="O1117" s="10">
        <f>IF(ISERROR(FIND("1",tblSalaries[[#This Row],[How many hours of a day you work on Excel]])),"",1)</f>
        <v>1</v>
      </c>
      <c r="P1117" s="11">
        <f>IF(ISERROR(FIND("2",tblSalaries[[#This Row],[How many hours of a day you work on Excel]])),"",2)</f>
        <v>2</v>
      </c>
      <c r="Q1117" s="10" t="str">
        <f>IF(ISERROR(FIND("3",tblSalaries[[#This Row],[How many hours of a day you work on Excel]])),"",3)</f>
        <v/>
      </c>
      <c r="R1117" s="10" t="str">
        <f>IF(ISERROR(FIND("4",tblSalaries[[#This Row],[How many hours of a day you work on Excel]])),"",4)</f>
        <v/>
      </c>
      <c r="S1117" s="10" t="str">
        <f>IF(ISERROR(FIND("5",tblSalaries[[#This Row],[How many hours of a day you work on Excel]])),"",5)</f>
        <v/>
      </c>
      <c r="T1117" s="10" t="str">
        <f>IF(ISERROR(FIND("6",tblSalaries[[#This Row],[How many hours of a day you work on Excel]])),"",6)</f>
        <v/>
      </c>
      <c r="U1117" s="11" t="str">
        <f>IF(ISERROR(FIND("7",tblSalaries[[#This Row],[How many hours of a day you work on Excel]])),"",7)</f>
        <v/>
      </c>
      <c r="V1117" s="11" t="str">
        <f>IF(ISERROR(FIND("8",tblSalaries[[#This Row],[How many hours of a day you work on Excel]])),"",8)</f>
        <v/>
      </c>
      <c r="W1117" s="11">
        <f>IF(MAX(tblSalaries[[#This Row],[1 hour]:[8 hours]])=0,#N/A,MAX(tblSalaries[[#This Row],[1 hour]:[8 hours]]))</f>
        <v>2</v>
      </c>
      <c r="X1117" s="11">
        <f>IF(ISERROR(tblSalaries[[#This Row],[max h]]),1,tblSalaries[[#This Row],[Salary in USD]]/tblSalaries[[#This Row],[max h]]/260)</f>
        <v>13.698397451878899</v>
      </c>
      <c r="Y1117" s="11" t="str">
        <f>IF(tblSalaries[[#This Row],[Years of Experience]]="",0,"0")</f>
        <v>0</v>
      </c>
      <c r="Z1117"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1..3</v>
      </c>
      <c r="AA1117" s="11">
        <f>IF(tblSalaries[[#This Row],[Salary in USD]]&lt;1000,1,0)</f>
        <v>0</v>
      </c>
      <c r="AB1117" s="11">
        <f>IF(AND(tblSalaries[[#This Row],[Salary in USD]]&gt;1000,tblSalaries[[#This Row],[Salary in USD]]&lt;2000),1,0)</f>
        <v>0</v>
      </c>
    </row>
    <row r="1118" spans="2:28" ht="15" customHeight="1">
      <c r="B1118" t="s">
        <v>3121</v>
      </c>
      <c r="C1118" s="1">
        <v>41057.78125</v>
      </c>
      <c r="D1118" s="4">
        <v>10000</v>
      </c>
      <c r="E1118">
        <v>10000</v>
      </c>
      <c r="F1118" t="s">
        <v>6</v>
      </c>
      <c r="G1118">
        <f>tblSalaries[[#This Row],[clean Salary (in local currency)]]*VLOOKUP(tblSalaries[[#This Row],[Currency]],tblXrate[],2,FALSE)</f>
        <v>10000</v>
      </c>
      <c r="H1118" t="s">
        <v>647</v>
      </c>
      <c r="I1118" t="s">
        <v>20</v>
      </c>
      <c r="J1118" t="s">
        <v>8</v>
      </c>
      <c r="K1118" t="str">
        <f>VLOOKUP(tblSalaries[[#This Row],[Where do you work]],tblCountries[[Actual]:[Mapping]],2,FALSE)</f>
        <v>India</v>
      </c>
      <c r="L1118" t="s">
        <v>18</v>
      </c>
      <c r="M1118">
        <v>5</v>
      </c>
      <c r="O1118" s="10" t="str">
        <f>IF(ISERROR(FIND("1",tblSalaries[[#This Row],[How many hours of a day you work on Excel]])),"",1)</f>
        <v/>
      </c>
      <c r="P1118" s="11">
        <f>IF(ISERROR(FIND("2",tblSalaries[[#This Row],[How many hours of a day you work on Excel]])),"",2)</f>
        <v>2</v>
      </c>
      <c r="Q1118" s="10">
        <f>IF(ISERROR(FIND("3",tblSalaries[[#This Row],[How many hours of a day you work on Excel]])),"",3)</f>
        <v>3</v>
      </c>
      <c r="R1118" s="10" t="str">
        <f>IF(ISERROR(FIND("4",tblSalaries[[#This Row],[How many hours of a day you work on Excel]])),"",4)</f>
        <v/>
      </c>
      <c r="S1118" s="10" t="str">
        <f>IF(ISERROR(FIND("5",tblSalaries[[#This Row],[How many hours of a day you work on Excel]])),"",5)</f>
        <v/>
      </c>
      <c r="T1118" s="10" t="str">
        <f>IF(ISERROR(FIND("6",tblSalaries[[#This Row],[How many hours of a day you work on Excel]])),"",6)</f>
        <v/>
      </c>
      <c r="U1118" s="11" t="str">
        <f>IF(ISERROR(FIND("7",tblSalaries[[#This Row],[How many hours of a day you work on Excel]])),"",7)</f>
        <v/>
      </c>
      <c r="V1118" s="11" t="str">
        <f>IF(ISERROR(FIND("8",tblSalaries[[#This Row],[How many hours of a day you work on Excel]])),"",8)</f>
        <v/>
      </c>
      <c r="W1118" s="11">
        <f>IF(MAX(tblSalaries[[#This Row],[1 hour]:[8 hours]])=0,#N/A,MAX(tblSalaries[[#This Row],[1 hour]:[8 hours]]))</f>
        <v>3</v>
      </c>
      <c r="X1118" s="11">
        <f>IF(ISERROR(tblSalaries[[#This Row],[max h]]),1,tblSalaries[[#This Row],[Salary in USD]]/tblSalaries[[#This Row],[max h]]/260)</f>
        <v>12.820512820512821</v>
      </c>
      <c r="Y1118" s="11" t="str">
        <f>IF(tblSalaries[[#This Row],[Years of Experience]]="",0,"0")</f>
        <v>0</v>
      </c>
      <c r="Z1118"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1118" s="11">
        <f>IF(tblSalaries[[#This Row],[Salary in USD]]&lt;1000,1,0)</f>
        <v>0</v>
      </c>
      <c r="AB1118" s="11">
        <f>IF(AND(tblSalaries[[#This Row],[Salary in USD]]&gt;1000,tblSalaries[[#This Row],[Salary in USD]]&lt;2000),1,0)</f>
        <v>0</v>
      </c>
    </row>
    <row r="1119" spans="2:28" ht="15" customHeight="1">
      <c r="B1119" t="s">
        <v>3122</v>
      </c>
      <c r="C1119" s="1">
        <v>41057.785127314812</v>
      </c>
      <c r="D1119" s="4">
        <v>29000</v>
      </c>
      <c r="E1119">
        <v>29000</v>
      </c>
      <c r="F1119" t="s">
        <v>69</v>
      </c>
      <c r="G1119">
        <f>tblSalaries[[#This Row],[clean Salary (in local currency)]]*VLOOKUP(tblSalaries[[#This Row],[Currency]],tblXrate[],2,FALSE)</f>
        <v>45709.169889951241</v>
      </c>
      <c r="H1119" t="s">
        <v>14</v>
      </c>
      <c r="I1119" t="s">
        <v>20</v>
      </c>
      <c r="J1119" t="s">
        <v>71</v>
      </c>
      <c r="K1119" t="str">
        <f>VLOOKUP(tblSalaries[[#This Row],[Where do you work]],tblCountries[[Actual]:[Mapping]],2,FALSE)</f>
        <v>UK</v>
      </c>
      <c r="L1119" t="s">
        <v>9</v>
      </c>
      <c r="M1119">
        <v>14</v>
      </c>
      <c r="O1119" s="10" t="str">
        <f>IF(ISERROR(FIND("1",tblSalaries[[#This Row],[How many hours of a day you work on Excel]])),"",1)</f>
        <v/>
      </c>
      <c r="P1119" s="11" t="str">
        <f>IF(ISERROR(FIND("2",tblSalaries[[#This Row],[How many hours of a day you work on Excel]])),"",2)</f>
        <v/>
      </c>
      <c r="Q1119" s="10" t="str">
        <f>IF(ISERROR(FIND("3",tblSalaries[[#This Row],[How many hours of a day you work on Excel]])),"",3)</f>
        <v/>
      </c>
      <c r="R1119" s="10">
        <f>IF(ISERROR(FIND("4",tblSalaries[[#This Row],[How many hours of a day you work on Excel]])),"",4)</f>
        <v>4</v>
      </c>
      <c r="S1119" s="10" t="str">
        <f>IF(ISERROR(FIND("5",tblSalaries[[#This Row],[How many hours of a day you work on Excel]])),"",5)</f>
        <v/>
      </c>
      <c r="T1119" s="10">
        <f>IF(ISERROR(FIND("6",tblSalaries[[#This Row],[How many hours of a day you work on Excel]])),"",6)</f>
        <v>6</v>
      </c>
      <c r="U1119" s="11" t="str">
        <f>IF(ISERROR(FIND("7",tblSalaries[[#This Row],[How many hours of a day you work on Excel]])),"",7)</f>
        <v/>
      </c>
      <c r="V1119" s="11" t="str">
        <f>IF(ISERROR(FIND("8",tblSalaries[[#This Row],[How many hours of a day you work on Excel]])),"",8)</f>
        <v/>
      </c>
      <c r="W1119" s="11">
        <f>IF(MAX(tblSalaries[[#This Row],[1 hour]:[8 hours]])=0,#N/A,MAX(tblSalaries[[#This Row],[1 hour]:[8 hours]]))</f>
        <v>6</v>
      </c>
      <c r="X1119" s="11">
        <f>IF(ISERROR(tblSalaries[[#This Row],[max h]]),1,tblSalaries[[#This Row],[Salary in USD]]/tblSalaries[[#This Row],[max h]]/260)</f>
        <v>29.300749929455925</v>
      </c>
      <c r="Y1119" s="11" t="str">
        <f>IF(tblSalaries[[#This Row],[Years of Experience]]="",0,"0")</f>
        <v>0</v>
      </c>
      <c r="Z1119"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119" s="11">
        <f>IF(tblSalaries[[#This Row],[Salary in USD]]&lt;1000,1,0)</f>
        <v>0</v>
      </c>
      <c r="AB1119" s="11">
        <f>IF(AND(tblSalaries[[#This Row],[Salary in USD]]&gt;1000,tblSalaries[[#This Row],[Salary in USD]]&lt;2000),1,0)</f>
        <v>0</v>
      </c>
    </row>
    <row r="1120" spans="2:28" ht="15" customHeight="1">
      <c r="B1120" t="s">
        <v>3123</v>
      </c>
      <c r="C1120" s="1">
        <v>41057.795393518521</v>
      </c>
      <c r="D1120" s="4" t="s">
        <v>1275</v>
      </c>
      <c r="E1120">
        <v>200000</v>
      </c>
      <c r="F1120" t="s">
        <v>40</v>
      </c>
      <c r="G1120">
        <f>tblSalaries[[#This Row],[clean Salary (in local currency)]]*VLOOKUP(tblSalaries[[#This Row],[Currency]],tblXrate[],2,FALSE)</f>
        <v>3561.5833374885137</v>
      </c>
      <c r="H1120" t="s">
        <v>1276</v>
      </c>
      <c r="I1120" t="s">
        <v>3999</v>
      </c>
      <c r="J1120" t="s">
        <v>8</v>
      </c>
      <c r="K1120" t="str">
        <f>VLOOKUP(tblSalaries[[#This Row],[Where do you work]],tblCountries[[Actual]:[Mapping]],2,FALSE)</f>
        <v>India</v>
      </c>
      <c r="L1120" t="s">
        <v>13</v>
      </c>
      <c r="M1120">
        <v>5</v>
      </c>
      <c r="O1120" s="10" t="str">
        <f>IF(ISERROR(FIND("1",tblSalaries[[#This Row],[How many hours of a day you work on Excel]])),"",1)</f>
        <v/>
      </c>
      <c r="P1120" s="11" t="str">
        <f>IF(ISERROR(FIND("2",tblSalaries[[#This Row],[How many hours of a day you work on Excel]])),"",2)</f>
        <v/>
      </c>
      <c r="Q1120" s="10" t="str">
        <f>IF(ISERROR(FIND("3",tblSalaries[[#This Row],[How many hours of a day you work on Excel]])),"",3)</f>
        <v/>
      </c>
      <c r="R1120" s="10" t="str">
        <f>IF(ISERROR(FIND("4",tblSalaries[[#This Row],[How many hours of a day you work on Excel]])),"",4)</f>
        <v/>
      </c>
      <c r="S1120" s="10" t="str">
        <f>IF(ISERROR(FIND("5",tblSalaries[[#This Row],[How many hours of a day you work on Excel]])),"",5)</f>
        <v/>
      </c>
      <c r="T1120" s="10" t="str">
        <f>IF(ISERROR(FIND("6",tblSalaries[[#This Row],[How many hours of a day you work on Excel]])),"",6)</f>
        <v/>
      </c>
      <c r="U1120" s="11" t="str">
        <f>IF(ISERROR(FIND("7",tblSalaries[[#This Row],[How many hours of a day you work on Excel]])),"",7)</f>
        <v/>
      </c>
      <c r="V1120" s="11">
        <f>IF(ISERROR(FIND("8",tblSalaries[[#This Row],[How many hours of a day you work on Excel]])),"",8)</f>
        <v>8</v>
      </c>
      <c r="W1120" s="11">
        <f>IF(MAX(tblSalaries[[#This Row],[1 hour]:[8 hours]])=0,#N/A,MAX(tblSalaries[[#This Row],[1 hour]:[8 hours]]))</f>
        <v>8</v>
      </c>
      <c r="X1120" s="11">
        <f>IF(ISERROR(tblSalaries[[#This Row],[max h]]),1,tblSalaries[[#This Row],[Salary in USD]]/tblSalaries[[#This Row],[max h]]/260)</f>
        <v>1.7122996814848623</v>
      </c>
      <c r="Y1120" s="11" t="str">
        <f>IF(tblSalaries[[#This Row],[Years of Experience]]="",0,"0")</f>
        <v>0</v>
      </c>
      <c r="Z1120"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1120" s="11">
        <f>IF(tblSalaries[[#This Row],[Salary in USD]]&lt;1000,1,0)</f>
        <v>0</v>
      </c>
      <c r="AB1120" s="11">
        <f>IF(AND(tblSalaries[[#This Row],[Salary in USD]]&gt;1000,tblSalaries[[#This Row],[Salary in USD]]&lt;2000),1,0)</f>
        <v>0</v>
      </c>
    </row>
    <row r="1121" spans="2:28" ht="15" customHeight="1">
      <c r="B1121" t="s">
        <v>3124</v>
      </c>
      <c r="C1121" s="1">
        <v>41057.798344907409</v>
      </c>
      <c r="D1121" s="4">
        <v>30000</v>
      </c>
      <c r="E1121">
        <v>30000</v>
      </c>
      <c r="F1121" t="s">
        <v>22</v>
      </c>
      <c r="G1121">
        <f>tblSalaries[[#This Row],[clean Salary (in local currency)]]*VLOOKUP(tblSalaries[[#This Row],[Currency]],tblXrate[],2,FALSE)</f>
        <v>38111.983169748237</v>
      </c>
      <c r="H1121" t="s">
        <v>1277</v>
      </c>
      <c r="I1121" t="s">
        <v>20</v>
      </c>
      <c r="J1121" t="s">
        <v>59</v>
      </c>
      <c r="K1121" t="str">
        <f>VLOOKUP(tblSalaries[[#This Row],[Where do you work]],tblCountries[[Actual]:[Mapping]],2,FALSE)</f>
        <v>Belgium</v>
      </c>
      <c r="L1121" t="s">
        <v>25</v>
      </c>
      <c r="M1121">
        <v>15</v>
      </c>
      <c r="O1121" s="10">
        <f>IF(ISERROR(FIND("1",tblSalaries[[#This Row],[How many hours of a day you work on Excel]])),"",1)</f>
        <v>1</v>
      </c>
      <c r="P1121" s="11">
        <f>IF(ISERROR(FIND("2",tblSalaries[[#This Row],[How many hours of a day you work on Excel]])),"",2)</f>
        <v>2</v>
      </c>
      <c r="Q1121" s="10" t="str">
        <f>IF(ISERROR(FIND("3",tblSalaries[[#This Row],[How many hours of a day you work on Excel]])),"",3)</f>
        <v/>
      </c>
      <c r="R1121" s="10" t="str">
        <f>IF(ISERROR(FIND("4",tblSalaries[[#This Row],[How many hours of a day you work on Excel]])),"",4)</f>
        <v/>
      </c>
      <c r="S1121" s="10" t="str">
        <f>IF(ISERROR(FIND("5",tblSalaries[[#This Row],[How many hours of a day you work on Excel]])),"",5)</f>
        <v/>
      </c>
      <c r="T1121" s="10" t="str">
        <f>IF(ISERROR(FIND("6",tblSalaries[[#This Row],[How many hours of a day you work on Excel]])),"",6)</f>
        <v/>
      </c>
      <c r="U1121" s="11" t="str">
        <f>IF(ISERROR(FIND("7",tblSalaries[[#This Row],[How many hours of a day you work on Excel]])),"",7)</f>
        <v/>
      </c>
      <c r="V1121" s="11" t="str">
        <f>IF(ISERROR(FIND("8",tblSalaries[[#This Row],[How many hours of a day you work on Excel]])),"",8)</f>
        <v/>
      </c>
      <c r="W1121" s="11">
        <f>IF(MAX(tblSalaries[[#This Row],[1 hour]:[8 hours]])=0,#N/A,MAX(tblSalaries[[#This Row],[1 hour]:[8 hours]]))</f>
        <v>2</v>
      </c>
      <c r="X1121" s="11">
        <f>IF(ISERROR(tblSalaries[[#This Row],[max h]]),1,tblSalaries[[#This Row],[Salary in USD]]/tblSalaries[[#This Row],[max h]]/260)</f>
        <v>73.292275326438912</v>
      </c>
      <c r="Y1121" s="11" t="str">
        <f>IF(tblSalaries[[#This Row],[Years of Experience]]="",0,"0")</f>
        <v>0</v>
      </c>
      <c r="Z1121"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121" s="11">
        <f>IF(tblSalaries[[#This Row],[Salary in USD]]&lt;1000,1,0)</f>
        <v>0</v>
      </c>
      <c r="AB1121" s="11">
        <f>IF(AND(tblSalaries[[#This Row],[Salary in USD]]&gt;1000,tblSalaries[[#This Row],[Salary in USD]]&lt;2000),1,0)</f>
        <v>0</v>
      </c>
    </row>
    <row r="1122" spans="2:28" ht="15" customHeight="1">
      <c r="B1122" t="s">
        <v>3125</v>
      </c>
      <c r="C1122" s="1">
        <v>41057.805451388886</v>
      </c>
      <c r="D1122" s="4">
        <v>5000</v>
      </c>
      <c r="E1122">
        <v>60000</v>
      </c>
      <c r="F1122" t="s">
        <v>6</v>
      </c>
      <c r="G1122">
        <f>tblSalaries[[#This Row],[clean Salary (in local currency)]]*VLOOKUP(tblSalaries[[#This Row],[Currency]],tblXrate[],2,FALSE)</f>
        <v>60000</v>
      </c>
      <c r="H1122" t="s">
        <v>1278</v>
      </c>
      <c r="I1122" t="s">
        <v>20</v>
      </c>
      <c r="J1122" t="s">
        <v>15</v>
      </c>
      <c r="K1122" t="str">
        <f>VLOOKUP(tblSalaries[[#This Row],[Where do you work]],tblCountries[[Actual]:[Mapping]],2,FALSE)</f>
        <v>USA</v>
      </c>
      <c r="L1122" t="s">
        <v>18</v>
      </c>
      <c r="M1122">
        <v>4</v>
      </c>
      <c r="O1122" s="10" t="str">
        <f>IF(ISERROR(FIND("1",tblSalaries[[#This Row],[How many hours of a day you work on Excel]])),"",1)</f>
        <v/>
      </c>
      <c r="P1122" s="11">
        <f>IF(ISERROR(FIND("2",tblSalaries[[#This Row],[How many hours of a day you work on Excel]])),"",2)</f>
        <v>2</v>
      </c>
      <c r="Q1122" s="10">
        <f>IF(ISERROR(FIND("3",tblSalaries[[#This Row],[How many hours of a day you work on Excel]])),"",3)</f>
        <v>3</v>
      </c>
      <c r="R1122" s="10" t="str">
        <f>IF(ISERROR(FIND("4",tblSalaries[[#This Row],[How many hours of a day you work on Excel]])),"",4)</f>
        <v/>
      </c>
      <c r="S1122" s="10" t="str">
        <f>IF(ISERROR(FIND("5",tblSalaries[[#This Row],[How many hours of a day you work on Excel]])),"",5)</f>
        <v/>
      </c>
      <c r="T1122" s="10" t="str">
        <f>IF(ISERROR(FIND("6",tblSalaries[[#This Row],[How many hours of a day you work on Excel]])),"",6)</f>
        <v/>
      </c>
      <c r="U1122" s="11" t="str">
        <f>IF(ISERROR(FIND("7",tblSalaries[[#This Row],[How many hours of a day you work on Excel]])),"",7)</f>
        <v/>
      </c>
      <c r="V1122" s="11" t="str">
        <f>IF(ISERROR(FIND("8",tblSalaries[[#This Row],[How many hours of a day you work on Excel]])),"",8)</f>
        <v/>
      </c>
      <c r="W1122" s="11">
        <f>IF(MAX(tblSalaries[[#This Row],[1 hour]:[8 hours]])=0,#N/A,MAX(tblSalaries[[#This Row],[1 hour]:[8 hours]]))</f>
        <v>3</v>
      </c>
      <c r="X1122" s="11">
        <f>IF(ISERROR(tblSalaries[[#This Row],[max h]]),1,tblSalaries[[#This Row],[Salary in USD]]/tblSalaries[[#This Row],[max h]]/260)</f>
        <v>76.92307692307692</v>
      </c>
      <c r="Y1122" s="11" t="str">
        <f>IF(tblSalaries[[#This Row],[Years of Experience]]="",0,"0")</f>
        <v>0</v>
      </c>
      <c r="Z1122"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1122" s="11">
        <f>IF(tblSalaries[[#This Row],[Salary in USD]]&lt;1000,1,0)</f>
        <v>0</v>
      </c>
      <c r="AB1122" s="11">
        <f>IF(AND(tblSalaries[[#This Row],[Salary in USD]]&gt;1000,tblSalaries[[#This Row],[Salary in USD]]&lt;2000),1,0)</f>
        <v>0</v>
      </c>
    </row>
    <row r="1123" spans="2:28" ht="15" customHeight="1">
      <c r="B1123" t="s">
        <v>3126</v>
      </c>
      <c r="C1123" s="1">
        <v>41057.807974537034</v>
      </c>
      <c r="D1123" s="4">
        <v>40000</v>
      </c>
      <c r="E1123">
        <v>40000</v>
      </c>
      <c r="F1123" t="s">
        <v>6</v>
      </c>
      <c r="G1123">
        <f>tblSalaries[[#This Row],[clean Salary (in local currency)]]*VLOOKUP(tblSalaries[[#This Row],[Currency]],tblXrate[],2,FALSE)</f>
        <v>40000</v>
      </c>
      <c r="H1123" t="s">
        <v>279</v>
      </c>
      <c r="I1123" t="s">
        <v>279</v>
      </c>
      <c r="J1123" t="s">
        <v>8</v>
      </c>
      <c r="K1123" t="str">
        <f>VLOOKUP(tblSalaries[[#This Row],[Where do you work]],tblCountries[[Actual]:[Mapping]],2,FALSE)</f>
        <v>India</v>
      </c>
      <c r="L1123" t="s">
        <v>18</v>
      </c>
      <c r="M1123">
        <v>2</v>
      </c>
      <c r="O1123" s="10" t="str">
        <f>IF(ISERROR(FIND("1",tblSalaries[[#This Row],[How many hours of a day you work on Excel]])),"",1)</f>
        <v/>
      </c>
      <c r="P1123" s="11">
        <f>IF(ISERROR(FIND("2",tblSalaries[[#This Row],[How many hours of a day you work on Excel]])),"",2)</f>
        <v>2</v>
      </c>
      <c r="Q1123" s="10">
        <f>IF(ISERROR(FIND("3",tblSalaries[[#This Row],[How many hours of a day you work on Excel]])),"",3)</f>
        <v>3</v>
      </c>
      <c r="R1123" s="10" t="str">
        <f>IF(ISERROR(FIND("4",tblSalaries[[#This Row],[How many hours of a day you work on Excel]])),"",4)</f>
        <v/>
      </c>
      <c r="S1123" s="10" t="str">
        <f>IF(ISERROR(FIND("5",tblSalaries[[#This Row],[How many hours of a day you work on Excel]])),"",5)</f>
        <v/>
      </c>
      <c r="T1123" s="10" t="str">
        <f>IF(ISERROR(FIND("6",tblSalaries[[#This Row],[How many hours of a day you work on Excel]])),"",6)</f>
        <v/>
      </c>
      <c r="U1123" s="11" t="str">
        <f>IF(ISERROR(FIND("7",tblSalaries[[#This Row],[How many hours of a day you work on Excel]])),"",7)</f>
        <v/>
      </c>
      <c r="V1123" s="11" t="str">
        <f>IF(ISERROR(FIND("8",tblSalaries[[#This Row],[How many hours of a day you work on Excel]])),"",8)</f>
        <v/>
      </c>
      <c r="W1123" s="11">
        <f>IF(MAX(tblSalaries[[#This Row],[1 hour]:[8 hours]])=0,#N/A,MAX(tblSalaries[[#This Row],[1 hour]:[8 hours]]))</f>
        <v>3</v>
      </c>
      <c r="X1123" s="11">
        <f>IF(ISERROR(tblSalaries[[#This Row],[max h]]),1,tblSalaries[[#This Row],[Salary in USD]]/tblSalaries[[#This Row],[max h]]/260)</f>
        <v>51.282051282051285</v>
      </c>
      <c r="Y1123" s="11" t="str">
        <f>IF(tblSalaries[[#This Row],[Years of Experience]]="",0,"0")</f>
        <v>0</v>
      </c>
      <c r="Z1123"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1..3</v>
      </c>
      <c r="AA1123" s="11">
        <f>IF(tblSalaries[[#This Row],[Salary in USD]]&lt;1000,1,0)</f>
        <v>0</v>
      </c>
      <c r="AB1123" s="11">
        <f>IF(AND(tblSalaries[[#This Row],[Salary in USD]]&gt;1000,tblSalaries[[#This Row],[Salary in USD]]&lt;2000),1,0)</f>
        <v>0</v>
      </c>
    </row>
    <row r="1124" spans="2:28" ht="15" customHeight="1">
      <c r="B1124" t="s">
        <v>3127</v>
      </c>
      <c r="C1124" s="1">
        <v>41057.809074074074</v>
      </c>
      <c r="D1124" s="4" t="s">
        <v>1279</v>
      </c>
      <c r="E1124">
        <v>853000</v>
      </c>
      <c r="F1124" t="s">
        <v>40</v>
      </c>
      <c r="G1124">
        <f>tblSalaries[[#This Row],[clean Salary (in local currency)]]*VLOOKUP(tblSalaries[[#This Row],[Currency]],tblXrate[],2,FALSE)</f>
        <v>15190.15293438851</v>
      </c>
      <c r="H1124" t="s">
        <v>1280</v>
      </c>
      <c r="I1124" t="s">
        <v>20</v>
      </c>
      <c r="J1124" t="s">
        <v>8</v>
      </c>
      <c r="K1124" t="str">
        <f>VLOOKUP(tblSalaries[[#This Row],[Where do you work]],tblCountries[[Actual]:[Mapping]],2,FALSE)</f>
        <v>India</v>
      </c>
      <c r="L1124" t="s">
        <v>18</v>
      </c>
      <c r="M1124">
        <v>6</v>
      </c>
      <c r="O1124" s="10" t="str">
        <f>IF(ISERROR(FIND("1",tblSalaries[[#This Row],[How many hours of a day you work on Excel]])),"",1)</f>
        <v/>
      </c>
      <c r="P1124" s="11">
        <f>IF(ISERROR(FIND("2",tblSalaries[[#This Row],[How many hours of a day you work on Excel]])),"",2)</f>
        <v>2</v>
      </c>
      <c r="Q1124" s="10">
        <f>IF(ISERROR(FIND("3",tblSalaries[[#This Row],[How many hours of a day you work on Excel]])),"",3)</f>
        <v>3</v>
      </c>
      <c r="R1124" s="10" t="str">
        <f>IF(ISERROR(FIND("4",tblSalaries[[#This Row],[How many hours of a day you work on Excel]])),"",4)</f>
        <v/>
      </c>
      <c r="S1124" s="10" t="str">
        <f>IF(ISERROR(FIND("5",tblSalaries[[#This Row],[How many hours of a day you work on Excel]])),"",5)</f>
        <v/>
      </c>
      <c r="T1124" s="10" t="str">
        <f>IF(ISERROR(FIND("6",tblSalaries[[#This Row],[How many hours of a day you work on Excel]])),"",6)</f>
        <v/>
      </c>
      <c r="U1124" s="11" t="str">
        <f>IF(ISERROR(FIND("7",tblSalaries[[#This Row],[How many hours of a day you work on Excel]])),"",7)</f>
        <v/>
      </c>
      <c r="V1124" s="11" t="str">
        <f>IF(ISERROR(FIND("8",tblSalaries[[#This Row],[How many hours of a day you work on Excel]])),"",8)</f>
        <v/>
      </c>
      <c r="W1124" s="11">
        <f>IF(MAX(tblSalaries[[#This Row],[1 hour]:[8 hours]])=0,#N/A,MAX(tblSalaries[[#This Row],[1 hour]:[8 hours]]))</f>
        <v>3</v>
      </c>
      <c r="X1124" s="11">
        <f>IF(ISERROR(tblSalaries[[#This Row],[max h]]),1,tblSalaries[[#This Row],[Salary in USD]]/tblSalaries[[#This Row],[max h]]/260)</f>
        <v>19.474555044087836</v>
      </c>
      <c r="Y1124" s="11" t="str">
        <f>IF(tblSalaries[[#This Row],[Years of Experience]]="",0,"0")</f>
        <v>0</v>
      </c>
      <c r="Z1124"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124" s="11">
        <f>IF(tblSalaries[[#This Row],[Salary in USD]]&lt;1000,1,0)</f>
        <v>0</v>
      </c>
      <c r="AB1124" s="11">
        <f>IF(AND(tblSalaries[[#This Row],[Salary in USD]]&gt;1000,tblSalaries[[#This Row],[Salary in USD]]&lt;2000),1,0)</f>
        <v>0</v>
      </c>
    </row>
    <row r="1125" spans="2:28" ht="15" customHeight="1">
      <c r="B1125" t="s">
        <v>3128</v>
      </c>
      <c r="C1125" s="1">
        <v>41057.809432870374</v>
      </c>
      <c r="D1125" s="4">
        <v>90000</v>
      </c>
      <c r="E1125">
        <v>90000</v>
      </c>
      <c r="F1125" t="s">
        <v>22</v>
      </c>
      <c r="G1125">
        <f>tblSalaries[[#This Row],[clean Salary (in local currency)]]*VLOOKUP(tblSalaries[[#This Row],[Currency]],tblXrate[],2,FALSE)</f>
        <v>114335.9495092447</v>
      </c>
      <c r="H1125" t="s">
        <v>1281</v>
      </c>
      <c r="I1125" t="s">
        <v>52</v>
      </c>
      <c r="J1125" t="s">
        <v>1282</v>
      </c>
      <c r="K1125" t="str">
        <f>VLOOKUP(tblSalaries[[#This Row],[Where do you work]],tblCountries[[Actual]:[Mapping]],2,FALSE)</f>
        <v>CEE</v>
      </c>
      <c r="L1125" t="s">
        <v>18</v>
      </c>
      <c r="M1125">
        <v>20</v>
      </c>
      <c r="O1125" s="10" t="str">
        <f>IF(ISERROR(FIND("1",tblSalaries[[#This Row],[How many hours of a day you work on Excel]])),"",1)</f>
        <v/>
      </c>
      <c r="P1125" s="11">
        <f>IF(ISERROR(FIND("2",tblSalaries[[#This Row],[How many hours of a day you work on Excel]])),"",2)</f>
        <v>2</v>
      </c>
      <c r="Q1125" s="10">
        <f>IF(ISERROR(FIND("3",tblSalaries[[#This Row],[How many hours of a day you work on Excel]])),"",3)</f>
        <v>3</v>
      </c>
      <c r="R1125" s="10" t="str">
        <f>IF(ISERROR(FIND("4",tblSalaries[[#This Row],[How many hours of a day you work on Excel]])),"",4)</f>
        <v/>
      </c>
      <c r="S1125" s="10" t="str">
        <f>IF(ISERROR(FIND("5",tblSalaries[[#This Row],[How many hours of a day you work on Excel]])),"",5)</f>
        <v/>
      </c>
      <c r="T1125" s="10" t="str">
        <f>IF(ISERROR(FIND("6",tblSalaries[[#This Row],[How many hours of a day you work on Excel]])),"",6)</f>
        <v/>
      </c>
      <c r="U1125" s="11" t="str">
        <f>IF(ISERROR(FIND("7",tblSalaries[[#This Row],[How many hours of a day you work on Excel]])),"",7)</f>
        <v/>
      </c>
      <c r="V1125" s="11" t="str">
        <f>IF(ISERROR(FIND("8",tblSalaries[[#This Row],[How many hours of a day you work on Excel]])),"",8)</f>
        <v/>
      </c>
      <c r="W1125" s="11">
        <f>IF(MAX(tblSalaries[[#This Row],[1 hour]:[8 hours]])=0,#N/A,MAX(tblSalaries[[#This Row],[1 hour]:[8 hours]]))</f>
        <v>3</v>
      </c>
      <c r="X1125" s="11">
        <f>IF(ISERROR(tblSalaries[[#This Row],[max h]]),1,tblSalaries[[#This Row],[Salary in USD]]/tblSalaries[[#This Row],[max h]]/260)</f>
        <v>146.58455065287782</v>
      </c>
      <c r="Y1125" s="11" t="str">
        <f>IF(tblSalaries[[#This Row],[Years of Experience]]="",0,"0")</f>
        <v>0</v>
      </c>
      <c r="Z1125"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125" s="11">
        <f>IF(tblSalaries[[#This Row],[Salary in USD]]&lt;1000,1,0)</f>
        <v>0</v>
      </c>
      <c r="AB1125" s="11">
        <f>IF(AND(tblSalaries[[#This Row],[Salary in USD]]&gt;1000,tblSalaries[[#This Row],[Salary in USD]]&lt;2000),1,0)</f>
        <v>0</v>
      </c>
    </row>
    <row r="1126" spans="2:28" ht="15" customHeight="1">
      <c r="B1126" t="s">
        <v>3129</v>
      </c>
      <c r="C1126" s="1">
        <v>41057.814062500001</v>
      </c>
      <c r="D1126" s="4" t="s">
        <v>1228</v>
      </c>
      <c r="E1126">
        <v>23000</v>
      </c>
      <c r="F1126" t="s">
        <v>69</v>
      </c>
      <c r="G1126">
        <f>tblSalaries[[#This Row],[clean Salary (in local currency)]]*VLOOKUP(tblSalaries[[#This Row],[Currency]],tblXrate[],2,FALSE)</f>
        <v>36252.100257547536</v>
      </c>
      <c r="H1126" t="s">
        <v>1283</v>
      </c>
      <c r="I1126" t="s">
        <v>52</v>
      </c>
      <c r="J1126" t="s">
        <v>71</v>
      </c>
      <c r="K1126" t="str">
        <f>VLOOKUP(tblSalaries[[#This Row],[Where do you work]],tblCountries[[Actual]:[Mapping]],2,FALSE)</f>
        <v>UK</v>
      </c>
      <c r="L1126" t="s">
        <v>9</v>
      </c>
      <c r="M1126">
        <v>10</v>
      </c>
      <c r="O1126" s="10" t="str">
        <f>IF(ISERROR(FIND("1",tblSalaries[[#This Row],[How many hours of a day you work on Excel]])),"",1)</f>
        <v/>
      </c>
      <c r="P1126" s="11" t="str">
        <f>IF(ISERROR(FIND("2",tblSalaries[[#This Row],[How many hours of a day you work on Excel]])),"",2)</f>
        <v/>
      </c>
      <c r="Q1126" s="10" t="str">
        <f>IF(ISERROR(FIND("3",tblSalaries[[#This Row],[How many hours of a day you work on Excel]])),"",3)</f>
        <v/>
      </c>
      <c r="R1126" s="10">
        <f>IF(ISERROR(FIND("4",tblSalaries[[#This Row],[How many hours of a day you work on Excel]])),"",4)</f>
        <v>4</v>
      </c>
      <c r="S1126" s="10" t="str">
        <f>IF(ISERROR(FIND("5",tblSalaries[[#This Row],[How many hours of a day you work on Excel]])),"",5)</f>
        <v/>
      </c>
      <c r="T1126" s="10">
        <f>IF(ISERROR(FIND("6",tblSalaries[[#This Row],[How many hours of a day you work on Excel]])),"",6)</f>
        <v>6</v>
      </c>
      <c r="U1126" s="11" t="str">
        <f>IF(ISERROR(FIND("7",tblSalaries[[#This Row],[How many hours of a day you work on Excel]])),"",7)</f>
        <v/>
      </c>
      <c r="V1126" s="11" t="str">
        <f>IF(ISERROR(FIND("8",tblSalaries[[#This Row],[How many hours of a day you work on Excel]])),"",8)</f>
        <v/>
      </c>
      <c r="W1126" s="11">
        <f>IF(MAX(tblSalaries[[#This Row],[1 hour]:[8 hours]])=0,#N/A,MAX(tblSalaries[[#This Row],[1 hour]:[8 hours]]))</f>
        <v>6</v>
      </c>
      <c r="X1126" s="11">
        <f>IF(ISERROR(tblSalaries[[#This Row],[max h]]),1,tblSalaries[[#This Row],[Salary in USD]]/tblSalaries[[#This Row],[max h]]/260)</f>
        <v>23.238525806120215</v>
      </c>
      <c r="Y1126" s="11" t="str">
        <f>IF(tblSalaries[[#This Row],[Years of Experience]]="",0,"0")</f>
        <v>0</v>
      </c>
      <c r="Z1126"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126" s="11">
        <f>IF(tblSalaries[[#This Row],[Salary in USD]]&lt;1000,1,0)</f>
        <v>0</v>
      </c>
      <c r="AB1126" s="11">
        <f>IF(AND(tblSalaries[[#This Row],[Salary in USD]]&gt;1000,tblSalaries[[#This Row],[Salary in USD]]&lt;2000),1,0)</f>
        <v>0</v>
      </c>
    </row>
    <row r="1127" spans="2:28" ht="15" customHeight="1">
      <c r="B1127" t="s">
        <v>3130</v>
      </c>
      <c r="C1127" s="1">
        <v>41057.828634259262</v>
      </c>
      <c r="D1127" s="4" t="s">
        <v>137</v>
      </c>
      <c r="E1127">
        <v>30000</v>
      </c>
      <c r="F1127" t="s">
        <v>69</v>
      </c>
      <c r="G1127">
        <f>tblSalaries[[#This Row],[clean Salary (in local currency)]]*VLOOKUP(tblSalaries[[#This Row],[Currency]],tblXrate[],2,FALSE)</f>
        <v>47285.348162018527</v>
      </c>
      <c r="H1127" t="s">
        <v>1284</v>
      </c>
      <c r="I1127" t="s">
        <v>310</v>
      </c>
      <c r="J1127" t="s">
        <v>71</v>
      </c>
      <c r="K1127" t="str">
        <f>VLOOKUP(tblSalaries[[#This Row],[Where do you work]],tblCountries[[Actual]:[Mapping]],2,FALSE)</f>
        <v>UK</v>
      </c>
      <c r="L1127" t="s">
        <v>18</v>
      </c>
      <c r="M1127">
        <v>5</v>
      </c>
      <c r="O1127" s="10" t="str">
        <f>IF(ISERROR(FIND("1",tblSalaries[[#This Row],[How many hours of a day you work on Excel]])),"",1)</f>
        <v/>
      </c>
      <c r="P1127" s="11">
        <f>IF(ISERROR(FIND("2",tblSalaries[[#This Row],[How many hours of a day you work on Excel]])),"",2)</f>
        <v>2</v>
      </c>
      <c r="Q1127" s="10">
        <f>IF(ISERROR(FIND("3",tblSalaries[[#This Row],[How many hours of a day you work on Excel]])),"",3)</f>
        <v>3</v>
      </c>
      <c r="R1127" s="10" t="str">
        <f>IF(ISERROR(FIND("4",tblSalaries[[#This Row],[How many hours of a day you work on Excel]])),"",4)</f>
        <v/>
      </c>
      <c r="S1127" s="10" t="str">
        <f>IF(ISERROR(FIND("5",tblSalaries[[#This Row],[How many hours of a day you work on Excel]])),"",5)</f>
        <v/>
      </c>
      <c r="T1127" s="10" t="str">
        <f>IF(ISERROR(FIND("6",tblSalaries[[#This Row],[How many hours of a day you work on Excel]])),"",6)</f>
        <v/>
      </c>
      <c r="U1127" s="11" t="str">
        <f>IF(ISERROR(FIND("7",tblSalaries[[#This Row],[How many hours of a day you work on Excel]])),"",7)</f>
        <v/>
      </c>
      <c r="V1127" s="11" t="str">
        <f>IF(ISERROR(FIND("8",tblSalaries[[#This Row],[How many hours of a day you work on Excel]])),"",8)</f>
        <v/>
      </c>
      <c r="W1127" s="11">
        <f>IF(MAX(tblSalaries[[#This Row],[1 hour]:[8 hours]])=0,#N/A,MAX(tblSalaries[[#This Row],[1 hour]:[8 hours]]))</f>
        <v>3</v>
      </c>
      <c r="X1127" s="11">
        <f>IF(ISERROR(tblSalaries[[#This Row],[max h]]),1,tblSalaries[[#This Row],[Salary in USD]]/tblSalaries[[#This Row],[max h]]/260)</f>
        <v>60.62224123335708</v>
      </c>
      <c r="Y1127" s="11" t="str">
        <f>IF(tblSalaries[[#This Row],[Years of Experience]]="",0,"0")</f>
        <v>0</v>
      </c>
      <c r="Z1127"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1127" s="11">
        <f>IF(tblSalaries[[#This Row],[Salary in USD]]&lt;1000,1,0)</f>
        <v>0</v>
      </c>
      <c r="AB1127" s="11">
        <f>IF(AND(tblSalaries[[#This Row],[Salary in USD]]&gt;1000,tblSalaries[[#This Row],[Salary in USD]]&lt;2000),1,0)</f>
        <v>0</v>
      </c>
    </row>
    <row r="1128" spans="2:28" ht="15" customHeight="1">
      <c r="B1128" t="s">
        <v>3131</v>
      </c>
      <c r="C1128" s="1">
        <v>41057.837037037039</v>
      </c>
      <c r="D1128" s="4" t="s">
        <v>1285</v>
      </c>
      <c r="E1128">
        <v>70000</v>
      </c>
      <c r="F1128" t="s">
        <v>22</v>
      </c>
      <c r="G1128">
        <f>tblSalaries[[#This Row],[clean Salary (in local currency)]]*VLOOKUP(tblSalaries[[#This Row],[Currency]],tblXrate[],2,FALSE)</f>
        <v>88927.960729412545</v>
      </c>
      <c r="H1128" t="s">
        <v>1286</v>
      </c>
      <c r="I1128" t="s">
        <v>356</v>
      </c>
      <c r="J1128" t="s">
        <v>36</v>
      </c>
      <c r="K1128" t="str">
        <f>VLOOKUP(tblSalaries[[#This Row],[Where do you work]],tblCountries[[Actual]:[Mapping]],2,FALSE)</f>
        <v>Ireland</v>
      </c>
      <c r="L1128" t="s">
        <v>18</v>
      </c>
      <c r="M1128">
        <v>20</v>
      </c>
      <c r="O1128" s="10" t="str">
        <f>IF(ISERROR(FIND("1",tblSalaries[[#This Row],[How many hours of a day you work on Excel]])),"",1)</f>
        <v/>
      </c>
      <c r="P1128" s="11">
        <f>IF(ISERROR(FIND("2",tblSalaries[[#This Row],[How many hours of a day you work on Excel]])),"",2)</f>
        <v>2</v>
      </c>
      <c r="Q1128" s="10">
        <f>IF(ISERROR(FIND("3",tblSalaries[[#This Row],[How many hours of a day you work on Excel]])),"",3)</f>
        <v>3</v>
      </c>
      <c r="R1128" s="10" t="str">
        <f>IF(ISERROR(FIND("4",tblSalaries[[#This Row],[How many hours of a day you work on Excel]])),"",4)</f>
        <v/>
      </c>
      <c r="S1128" s="10" t="str">
        <f>IF(ISERROR(FIND("5",tblSalaries[[#This Row],[How many hours of a day you work on Excel]])),"",5)</f>
        <v/>
      </c>
      <c r="T1128" s="10" t="str">
        <f>IF(ISERROR(FIND("6",tblSalaries[[#This Row],[How many hours of a day you work on Excel]])),"",6)</f>
        <v/>
      </c>
      <c r="U1128" s="11" t="str">
        <f>IF(ISERROR(FIND("7",tblSalaries[[#This Row],[How many hours of a day you work on Excel]])),"",7)</f>
        <v/>
      </c>
      <c r="V1128" s="11" t="str">
        <f>IF(ISERROR(FIND("8",tblSalaries[[#This Row],[How many hours of a day you work on Excel]])),"",8)</f>
        <v/>
      </c>
      <c r="W1128" s="11">
        <f>IF(MAX(tblSalaries[[#This Row],[1 hour]:[8 hours]])=0,#N/A,MAX(tblSalaries[[#This Row],[1 hour]:[8 hours]]))</f>
        <v>3</v>
      </c>
      <c r="X1128" s="11">
        <f>IF(ISERROR(tblSalaries[[#This Row],[max h]]),1,tblSalaries[[#This Row],[Salary in USD]]/tblSalaries[[#This Row],[max h]]/260)</f>
        <v>114.01020606334941</v>
      </c>
      <c r="Y1128" s="11" t="str">
        <f>IF(tblSalaries[[#This Row],[Years of Experience]]="",0,"0")</f>
        <v>0</v>
      </c>
      <c r="Z1128"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128" s="11">
        <f>IF(tblSalaries[[#This Row],[Salary in USD]]&lt;1000,1,0)</f>
        <v>0</v>
      </c>
      <c r="AB1128" s="11">
        <f>IF(AND(tblSalaries[[#This Row],[Salary in USD]]&gt;1000,tblSalaries[[#This Row],[Salary in USD]]&lt;2000),1,0)</f>
        <v>0</v>
      </c>
    </row>
    <row r="1129" spans="2:28" ht="15" customHeight="1">
      <c r="B1129" t="s">
        <v>3132</v>
      </c>
      <c r="C1129" s="1">
        <v>41057.847187500003</v>
      </c>
      <c r="D1129" s="4">
        <v>6000</v>
      </c>
      <c r="E1129">
        <v>6000</v>
      </c>
      <c r="F1129" t="s">
        <v>6</v>
      </c>
      <c r="G1129">
        <f>tblSalaries[[#This Row],[clean Salary (in local currency)]]*VLOOKUP(tblSalaries[[#This Row],[Currency]],tblXrate[],2,FALSE)</f>
        <v>6000</v>
      </c>
      <c r="H1129" t="s">
        <v>1287</v>
      </c>
      <c r="I1129" t="s">
        <v>310</v>
      </c>
      <c r="J1129" t="s">
        <v>1086</v>
      </c>
      <c r="K1129" t="str">
        <f>VLOOKUP(tblSalaries[[#This Row],[Where do you work]],tblCountries[[Actual]:[Mapping]],2,FALSE)</f>
        <v>Zambia</v>
      </c>
      <c r="L1129" t="s">
        <v>13</v>
      </c>
      <c r="M1129">
        <v>5</v>
      </c>
      <c r="O1129" s="10" t="str">
        <f>IF(ISERROR(FIND("1",tblSalaries[[#This Row],[How many hours of a day you work on Excel]])),"",1)</f>
        <v/>
      </c>
      <c r="P1129" s="11" t="str">
        <f>IF(ISERROR(FIND("2",tblSalaries[[#This Row],[How many hours of a day you work on Excel]])),"",2)</f>
        <v/>
      </c>
      <c r="Q1129" s="10" t="str">
        <f>IF(ISERROR(FIND("3",tblSalaries[[#This Row],[How many hours of a day you work on Excel]])),"",3)</f>
        <v/>
      </c>
      <c r="R1129" s="10" t="str">
        <f>IF(ISERROR(FIND("4",tblSalaries[[#This Row],[How many hours of a day you work on Excel]])),"",4)</f>
        <v/>
      </c>
      <c r="S1129" s="10" t="str">
        <f>IF(ISERROR(FIND("5",tblSalaries[[#This Row],[How many hours of a day you work on Excel]])),"",5)</f>
        <v/>
      </c>
      <c r="T1129" s="10" t="str">
        <f>IF(ISERROR(FIND("6",tblSalaries[[#This Row],[How many hours of a day you work on Excel]])),"",6)</f>
        <v/>
      </c>
      <c r="U1129" s="11" t="str">
        <f>IF(ISERROR(FIND("7",tblSalaries[[#This Row],[How many hours of a day you work on Excel]])),"",7)</f>
        <v/>
      </c>
      <c r="V1129" s="11">
        <f>IF(ISERROR(FIND("8",tblSalaries[[#This Row],[How many hours of a day you work on Excel]])),"",8)</f>
        <v>8</v>
      </c>
      <c r="W1129" s="11">
        <f>IF(MAX(tblSalaries[[#This Row],[1 hour]:[8 hours]])=0,#N/A,MAX(tblSalaries[[#This Row],[1 hour]:[8 hours]]))</f>
        <v>8</v>
      </c>
      <c r="X1129" s="11">
        <f>IF(ISERROR(tblSalaries[[#This Row],[max h]]),1,tblSalaries[[#This Row],[Salary in USD]]/tblSalaries[[#This Row],[max h]]/260)</f>
        <v>2.8846153846153846</v>
      </c>
      <c r="Y1129" s="11" t="str">
        <f>IF(tblSalaries[[#This Row],[Years of Experience]]="",0,"0")</f>
        <v>0</v>
      </c>
      <c r="Z1129"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1129" s="11">
        <f>IF(tblSalaries[[#This Row],[Salary in USD]]&lt;1000,1,0)</f>
        <v>0</v>
      </c>
      <c r="AB1129" s="11">
        <f>IF(AND(tblSalaries[[#This Row],[Salary in USD]]&gt;1000,tblSalaries[[#This Row],[Salary in USD]]&lt;2000),1,0)</f>
        <v>0</v>
      </c>
    </row>
    <row r="1130" spans="2:28" ht="15" customHeight="1">
      <c r="B1130" t="s">
        <v>3133</v>
      </c>
      <c r="C1130" s="1">
        <v>41057.84784722222</v>
      </c>
      <c r="D1130" s="4">
        <v>35000</v>
      </c>
      <c r="E1130">
        <v>35000</v>
      </c>
      <c r="F1130" t="s">
        <v>6</v>
      </c>
      <c r="G1130">
        <f>tblSalaries[[#This Row],[clean Salary (in local currency)]]*VLOOKUP(tblSalaries[[#This Row],[Currency]],tblXrate[],2,FALSE)</f>
        <v>35000</v>
      </c>
      <c r="H1130" t="s">
        <v>1288</v>
      </c>
      <c r="I1130" t="s">
        <v>20</v>
      </c>
      <c r="J1130" t="s">
        <v>15</v>
      </c>
      <c r="K1130" t="str">
        <f>VLOOKUP(tblSalaries[[#This Row],[Where do you work]],tblCountries[[Actual]:[Mapping]],2,FALSE)</f>
        <v>USA</v>
      </c>
      <c r="L1130" t="s">
        <v>13</v>
      </c>
      <c r="M1130">
        <v>20</v>
      </c>
      <c r="O1130" s="10" t="str">
        <f>IF(ISERROR(FIND("1",tblSalaries[[#This Row],[How many hours of a day you work on Excel]])),"",1)</f>
        <v/>
      </c>
      <c r="P1130" s="11" t="str">
        <f>IF(ISERROR(FIND("2",tblSalaries[[#This Row],[How many hours of a day you work on Excel]])),"",2)</f>
        <v/>
      </c>
      <c r="Q1130" s="10" t="str">
        <f>IF(ISERROR(FIND("3",tblSalaries[[#This Row],[How many hours of a day you work on Excel]])),"",3)</f>
        <v/>
      </c>
      <c r="R1130" s="10" t="str">
        <f>IF(ISERROR(FIND("4",tblSalaries[[#This Row],[How many hours of a day you work on Excel]])),"",4)</f>
        <v/>
      </c>
      <c r="S1130" s="10" t="str">
        <f>IF(ISERROR(FIND("5",tblSalaries[[#This Row],[How many hours of a day you work on Excel]])),"",5)</f>
        <v/>
      </c>
      <c r="T1130" s="10" t="str">
        <f>IF(ISERROR(FIND("6",tblSalaries[[#This Row],[How many hours of a day you work on Excel]])),"",6)</f>
        <v/>
      </c>
      <c r="U1130" s="11" t="str">
        <f>IF(ISERROR(FIND("7",tblSalaries[[#This Row],[How many hours of a day you work on Excel]])),"",7)</f>
        <v/>
      </c>
      <c r="V1130" s="11">
        <f>IF(ISERROR(FIND("8",tblSalaries[[#This Row],[How many hours of a day you work on Excel]])),"",8)</f>
        <v>8</v>
      </c>
      <c r="W1130" s="11">
        <f>IF(MAX(tblSalaries[[#This Row],[1 hour]:[8 hours]])=0,#N/A,MAX(tblSalaries[[#This Row],[1 hour]:[8 hours]]))</f>
        <v>8</v>
      </c>
      <c r="X1130" s="11">
        <f>IF(ISERROR(tblSalaries[[#This Row],[max h]]),1,tblSalaries[[#This Row],[Salary in USD]]/tblSalaries[[#This Row],[max h]]/260)</f>
        <v>16.826923076923077</v>
      </c>
      <c r="Y1130" s="11" t="str">
        <f>IF(tblSalaries[[#This Row],[Years of Experience]]="",0,"0")</f>
        <v>0</v>
      </c>
      <c r="Z1130"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130" s="11">
        <f>IF(tblSalaries[[#This Row],[Salary in USD]]&lt;1000,1,0)</f>
        <v>0</v>
      </c>
      <c r="AB1130" s="11">
        <f>IF(AND(tblSalaries[[#This Row],[Salary in USD]]&gt;1000,tblSalaries[[#This Row],[Salary in USD]]&lt;2000),1,0)</f>
        <v>0</v>
      </c>
    </row>
    <row r="1131" spans="2:28" ht="15" customHeight="1">
      <c r="B1131" t="s">
        <v>3134</v>
      </c>
      <c r="C1131" s="1">
        <v>41057.857986111114</v>
      </c>
      <c r="D1131" s="4" t="s">
        <v>68</v>
      </c>
      <c r="E1131">
        <v>35000</v>
      </c>
      <c r="F1131" t="s">
        <v>69</v>
      </c>
      <c r="G1131">
        <f>tblSalaries[[#This Row],[clean Salary (in local currency)]]*VLOOKUP(tblSalaries[[#This Row],[Currency]],tblXrate[],2,FALSE)</f>
        <v>55166.239522354947</v>
      </c>
      <c r="H1131" t="s">
        <v>1289</v>
      </c>
      <c r="I1131" t="s">
        <v>20</v>
      </c>
      <c r="J1131" t="s">
        <v>71</v>
      </c>
      <c r="K1131" t="str">
        <f>VLOOKUP(tblSalaries[[#This Row],[Where do you work]],tblCountries[[Actual]:[Mapping]],2,FALSE)</f>
        <v>UK</v>
      </c>
      <c r="L1131" t="s">
        <v>9</v>
      </c>
      <c r="M1131">
        <v>10</v>
      </c>
      <c r="O1131" s="10" t="str">
        <f>IF(ISERROR(FIND("1",tblSalaries[[#This Row],[How many hours of a day you work on Excel]])),"",1)</f>
        <v/>
      </c>
      <c r="P1131" s="11" t="str">
        <f>IF(ISERROR(FIND("2",tblSalaries[[#This Row],[How many hours of a day you work on Excel]])),"",2)</f>
        <v/>
      </c>
      <c r="Q1131" s="10" t="str">
        <f>IF(ISERROR(FIND("3",tblSalaries[[#This Row],[How many hours of a day you work on Excel]])),"",3)</f>
        <v/>
      </c>
      <c r="R1131" s="10">
        <f>IF(ISERROR(FIND("4",tblSalaries[[#This Row],[How many hours of a day you work on Excel]])),"",4)</f>
        <v>4</v>
      </c>
      <c r="S1131" s="10" t="str">
        <f>IF(ISERROR(FIND("5",tblSalaries[[#This Row],[How many hours of a day you work on Excel]])),"",5)</f>
        <v/>
      </c>
      <c r="T1131" s="10">
        <f>IF(ISERROR(FIND("6",tblSalaries[[#This Row],[How many hours of a day you work on Excel]])),"",6)</f>
        <v>6</v>
      </c>
      <c r="U1131" s="11" t="str">
        <f>IF(ISERROR(FIND("7",tblSalaries[[#This Row],[How many hours of a day you work on Excel]])),"",7)</f>
        <v/>
      </c>
      <c r="V1131" s="11" t="str">
        <f>IF(ISERROR(FIND("8",tblSalaries[[#This Row],[How many hours of a day you work on Excel]])),"",8)</f>
        <v/>
      </c>
      <c r="W1131" s="11">
        <f>IF(MAX(tblSalaries[[#This Row],[1 hour]:[8 hours]])=0,#N/A,MAX(tblSalaries[[#This Row],[1 hour]:[8 hours]]))</f>
        <v>6</v>
      </c>
      <c r="X1131" s="11">
        <f>IF(ISERROR(tblSalaries[[#This Row],[max h]]),1,tblSalaries[[#This Row],[Salary in USD]]/tblSalaries[[#This Row],[max h]]/260)</f>
        <v>35.362974052791628</v>
      </c>
      <c r="Y1131" s="11" t="str">
        <f>IF(tblSalaries[[#This Row],[Years of Experience]]="",0,"0")</f>
        <v>0</v>
      </c>
      <c r="Z1131"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131" s="11">
        <f>IF(tblSalaries[[#This Row],[Salary in USD]]&lt;1000,1,0)</f>
        <v>0</v>
      </c>
      <c r="AB1131" s="11">
        <f>IF(AND(tblSalaries[[#This Row],[Salary in USD]]&gt;1000,tblSalaries[[#This Row],[Salary in USD]]&lt;2000),1,0)</f>
        <v>0</v>
      </c>
    </row>
    <row r="1132" spans="2:28" ht="15" customHeight="1">
      <c r="B1132" t="s">
        <v>3135</v>
      </c>
      <c r="C1132" s="1">
        <v>41057.863553240742</v>
      </c>
      <c r="D1132" s="4">
        <v>168000</v>
      </c>
      <c r="E1132">
        <v>168000</v>
      </c>
      <c r="F1132" t="s">
        <v>32</v>
      </c>
      <c r="G1132">
        <f>tblSalaries[[#This Row],[clean Salary (in local currency)]]*VLOOKUP(tblSalaries[[#This Row],[Currency]],tblXrate[],2,FALSE)</f>
        <v>1783.166904422254</v>
      </c>
      <c r="H1132" t="s">
        <v>1290</v>
      </c>
      <c r="I1132" t="s">
        <v>310</v>
      </c>
      <c r="J1132" t="s">
        <v>17</v>
      </c>
      <c r="K1132" t="str">
        <f>VLOOKUP(tblSalaries[[#This Row],[Where do you work]],tblCountries[[Actual]:[Mapping]],2,FALSE)</f>
        <v>Pakistan</v>
      </c>
      <c r="L1132" t="s">
        <v>9</v>
      </c>
      <c r="M1132">
        <v>10</v>
      </c>
      <c r="O1132" s="10" t="str">
        <f>IF(ISERROR(FIND("1",tblSalaries[[#This Row],[How many hours of a day you work on Excel]])),"",1)</f>
        <v/>
      </c>
      <c r="P1132" s="11" t="str">
        <f>IF(ISERROR(FIND("2",tblSalaries[[#This Row],[How many hours of a day you work on Excel]])),"",2)</f>
        <v/>
      </c>
      <c r="Q1132" s="10" t="str">
        <f>IF(ISERROR(FIND("3",tblSalaries[[#This Row],[How many hours of a day you work on Excel]])),"",3)</f>
        <v/>
      </c>
      <c r="R1132" s="10">
        <f>IF(ISERROR(FIND("4",tblSalaries[[#This Row],[How many hours of a day you work on Excel]])),"",4)</f>
        <v>4</v>
      </c>
      <c r="S1132" s="10" t="str">
        <f>IF(ISERROR(FIND("5",tblSalaries[[#This Row],[How many hours of a day you work on Excel]])),"",5)</f>
        <v/>
      </c>
      <c r="T1132" s="10">
        <f>IF(ISERROR(FIND("6",tblSalaries[[#This Row],[How many hours of a day you work on Excel]])),"",6)</f>
        <v>6</v>
      </c>
      <c r="U1132" s="11" t="str">
        <f>IF(ISERROR(FIND("7",tblSalaries[[#This Row],[How many hours of a day you work on Excel]])),"",7)</f>
        <v/>
      </c>
      <c r="V1132" s="11" t="str">
        <f>IF(ISERROR(FIND("8",tblSalaries[[#This Row],[How many hours of a day you work on Excel]])),"",8)</f>
        <v/>
      </c>
      <c r="W1132" s="11">
        <f>IF(MAX(tblSalaries[[#This Row],[1 hour]:[8 hours]])=0,#N/A,MAX(tblSalaries[[#This Row],[1 hour]:[8 hours]]))</f>
        <v>6</v>
      </c>
      <c r="X1132" s="11">
        <f>IF(ISERROR(tblSalaries[[#This Row],[max h]]),1,tblSalaries[[#This Row],[Salary in USD]]/tblSalaries[[#This Row],[max h]]/260)</f>
        <v>1.1430557079629833</v>
      </c>
      <c r="Y1132" s="11" t="str">
        <f>IF(tblSalaries[[#This Row],[Years of Experience]]="",0,"0")</f>
        <v>0</v>
      </c>
      <c r="Z1132"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132" s="11">
        <f>IF(tblSalaries[[#This Row],[Salary in USD]]&lt;1000,1,0)</f>
        <v>0</v>
      </c>
      <c r="AB1132" s="11">
        <f>IF(AND(tblSalaries[[#This Row],[Salary in USD]]&gt;1000,tblSalaries[[#This Row],[Salary in USD]]&lt;2000),1,0)</f>
        <v>1</v>
      </c>
    </row>
    <row r="1133" spans="2:28" ht="15" customHeight="1">
      <c r="B1133" t="s">
        <v>3136</v>
      </c>
      <c r="C1133" s="1">
        <v>41057.864988425928</v>
      </c>
      <c r="D1133" s="4">
        <v>13.5</v>
      </c>
      <c r="E1133">
        <v>13500</v>
      </c>
      <c r="F1133" t="s">
        <v>6</v>
      </c>
      <c r="G1133">
        <f>tblSalaries[[#This Row],[clean Salary (in local currency)]]*VLOOKUP(tblSalaries[[#This Row],[Currency]],tblXrate[],2,FALSE)</f>
        <v>13500</v>
      </c>
      <c r="H1133" t="s">
        <v>168</v>
      </c>
      <c r="I1133" t="s">
        <v>52</v>
      </c>
      <c r="J1133" t="s">
        <v>1291</v>
      </c>
      <c r="K1133" t="str">
        <f>VLOOKUP(tblSalaries[[#This Row],[Where do you work]],tblCountries[[Actual]:[Mapping]],2,FALSE)</f>
        <v>Montenegro</v>
      </c>
      <c r="L1133" t="s">
        <v>9</v>
      </c>
      <c r="M1133">
        <v>13</v>
      </c>
      <c r="O1133" s="10" t="str">
        <f>IF(ISERROR(FIND("1",tblSalaries[[#This Row],[How many hours of a day you work on Excel]])),"",1)</f>
        <v/>
      </c>
      <c r="P1133" s="11" t="str">
        <f>IF(ISERROR(FIND("2",tblSalaries[[#This Row],[How many hours of a day you work on Excel]])),"",2)</f>
        <v/>
      </c>
      <c r="Q1133" s="10" t="str">
        <f>IF(ISERROR(FIND("3",tblSalaries[[#This Row],[How many hours of a day you work on Excel]])),"",3)</f>
        <v/>
      </c>
      <c r="R1133" s="10">
        <f>IF(ISERROR(FIND("4",tblSalaries[[#This Row],[How many hours of a day you work on Excel]])),"",4)</f>
        <v>4</v>
      </c>
      <c r="S1133" s="10" t="str">
        <f>IF(ISERROR(FIND("5",tblSalaries[[#This Row],[How many hours of a day you work on Excel]])),"",5)</f>
        <v/>
      </c>
      <c r="T1133" s="10">
        <f>IF(ISERROR(FIND("6",tblSalaries[[#This Row],[How many hours of a day you work on Excel]])),"",6)</f>
        <v>6</v>
      </c>
      <c r="U1133" s="11" t="str">
        <f>IF(ISERROR(FIND("7",tblSalaries[[#This Row],[How many hours of a day you work on Excel]])),"",7)</f>
        <v/>
      </c>
      <c r="V1133" s="11" t="str">
        <f>IF(ISERROR(FIND("8",tblSalaries[[#This Row],[How many hours of a day you work on Excel]])),"",8)</f>
        <v/>
      </c>
      <c r="W1133" s="11">
        <f>IF(MAX(tblSalaries[[#This Row],[1 hour]:[8 hours]])=0,#N/A,MAX(tblSalaries[[#This Row],[1 hour]:[8 hours]]))</f>
        <v>6</v>
      </c>
      <c r="X1133" s="11">
        <f>IF(ISERROR(tblSalaries[[#This Row],[max h]]),1,tblSalaries[[#This Row],[Salary in USD]]/tblSalaries[[#This Row],[max h]]/260)</f>
        <v>8.6538461538461533</v>
      </c>
      <c r="Y1133" s="11" t="str">
        <f>IF(tblSalaries[[#This Row],[Years of Experience]]="",0,"0")</f>
        <v>0</v>
      </c>
      <c r="Z1133"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133" s="11">
        <f>IF(tblSalaries[[#This Row],[Salary in USD]]&lt;1000,1,0)</f>
        <v>0</v>
      </c>
      <c r="AB1133" s="11">
        <f>IF(AND(tblSalaries[[#This Row],[Salary in USD]]&gt;1000,tblSalaries[[#This Row],[Salary in USD]]&lt;2000),1,0)</f>
        <v>0</v>
      </c>
    </row>
    <row r="1134" spans="2:28" ht="15" customHeight="1">
      <c r="B1134" t="s">
        <v>3137</v>
      </c>
      <c r="C1134" s="1">
        <v>41057.86917824074</v>
      </c>
      <c r="D1134" s="4" t="s">
        <v>1292</v>
      </c>
      <c r="E1134">
        <v>37500</v>
      </c>
      <c r="F1134" t="s">
        <v>69</v>
      </c>
      <c r="G1134">
        <f>tblSalaries[[#This Row],[clean Salary (in local currency)]]*VLOOKUP(tblSalaries[[#This Row],[Currency]],tblXrate[],2,FALSE)</f>
        <v>59106.685202523156</v>
      </c>
      <c r="H1134" t="s">
        <v>1293</v>
      </c>
      <c r="I1134" t="s">
        <v>310</v>
      </c>
      <c r="J1134" t="s">
        <v>71</v>
      </c>
      <c r="K1134" t="str">
        <f>VLOOKUP(tblSalaries[[#This Row],[Where do you work]],tblCountries[[Actual]:[Mapping]],2,FALSE)</f>
        <v>UK</v>
      </c>
      <c r="L1134" t="s">
        <v>18</v>
      </c>
      <c r="M1134">
        <v>5</v>
      </c>
      <c r="O1134" s="10" t="str">
        <f>IF(ISERROR(FIND("1",tblSalaries[[#This Row],[How many hours of a day you work on Excel]])),"",1)</f>
        <v/>
      </c>
      <c r="P1134" s="11">
        <f>IF(ISERROR(FIND("2",tblSalaries[[#This Row],[How many hours of a day you work on Excel]])),"",2)</f>
        <v>2</v>
      </c>
      <c r="Q1134" s="10">
        <f>IF(ISERROR(FIND("3",tblSalaries[[#This Row],[How many hours of a day you work on Excel]])),"",3)</f>
        <v>3</v>
      </c>
      <c r="R1134" s="10" t="str">
        <f>IF(ISERROR(FIND("4",tblSalaries[[#This Row],[How many hours of a day you work on Excel]])),"",4)</f>
        <v/>
      </c>
      <c r="S1134" s="10" t="str">
        <f>IF(ISERROR(FIND("5",tblSalaries[[#This Row],[How many hours of a day you work on Excel]])),"",5)</f>
        <v/>
      </c>
      <c r="T1134" s="10" t="str">
        <f>IF(ISERROR(FIND("6",tblSalaries[[#This Row],[How many hours of a day you work on Excel]])),"",6)</f>
        <v/>
      </c>
      <c r="U1134" s="11" t="str">
        <f>IF(ISERROR(FIND("7",tblSalaries[[#This Row],[How many hours of a day you work on Excel]])),"",7)</f>
        <v/>
      </c>
      <c r="V1134" s="11" t="str">
        <f>IF(ISERROR(FIND("8",tblSalaries[[#This Row],[How many hours of a day you work on Excel]])),"",8)</f>
        <v/>
      </c>
      <c r="W1134" s="11">
        <f>IF(MAX(tblSalaries[[#This Row],[1 hour]:[8 hours]])=0,#N/A,MAX(tblSalaries[[#This Row],[1 hour]:[8 hours]]))</f>
        <v>3</v>
      </c>
      <c r="X1134" s="11">
        <f>IF(ISERROR(tblSalaries[[#This Row],[max h]]),1,tblSalaries[[#This Row],[Salary in USD]]/tblSalaries[[#This Row],[max h]]/260)</f>
        <v>75.777801541696363</v>
      </c>
      <c r="Y1134" s="11" t="str">
        <f>IF(tblSalaries[[#This Row],[Years of Experience]]="",0,"0")</f>
        <v>0</v>
      </c>
      <c r="Z1134"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1134" s="11">
        <f>IF(tblSalaries[[#This Row],[Salary in USD]]&lt;1000,1,0)</f>
        <v>0</v>
      </c>
      <c r="AB1134" s="11">
        <f>IF(AND(tblSalaries[[#This Row],[Salary in USD]]&gt;1000,tblSalaries[[#This Row],[Salary in USD]]&lt;2000),1,0)</f>
        <v>0</v>
      </c>
    </row>
    <row r="1135" spans="2:28" ht="15" customHeight="1">
      <c r="B1135" t="s">
        <v>3138</v>
      </c>
      <c r="C1135" s="1">
        <v>41057.871168981481</v>
      </c>
      <c r="D1135" s="4" t="s">
        <v>1294</v>
      </c>
      <c r="E1135">
        <v>708000</v>
      </c>
      <c r="F1135" t="s">
        <v>40</v>
      </c>
      <c r="G1135">
        <f>tblSalaries[[#This Row],[clean Salary (in local currency)]]*VLOOKUP(tblSalaries[[#This Row],[Currency]],tblXrate[],2,FALSE)</f>
        <v>12608.005014709339</v>
      </c>
      <c r="H1135" t="s">
        <v>1295</v>
      </c>
      <c r="I1135" t="s">
        <v>52</v>
      </c>
      <c r="J1135" t="s">
        <v>8</v>
      </c>
      <c r="K1135" t="str">
        <f>VLOOKUP(tblSalaries[[#This Row],[Where do you work]],tblCountries[[Actual]:[Mapping]],2,FALSE)</f>
        <v>India</v>
      </c>
      <c r="L1135" t="s">
        <v>9</v>
      </c>
      <c r="M1135">
        <v>5</v>
      </c>
      <c r="O1135" s="10" t="str">
        <f>IF(ISERROR(FIND("1",tblSalaries[[#This Row],[How many hours of a day you work on Excel]])),"",1)</f>
        <v/>
      </c>
      <c r="P1135" s="11" t="str">
        <f>IF(ISERROR(FIND("2",tblSalaries[[#This Row],[How many hours of a day you work on Excel]])),"",2)</f>
        <v/>
      </c>
      <c r="Q1135" s="10" t="str">
        <f>IF(ISERROR(FIND("3",tblSalaries[[#This Row],[How many hours of a day you work on Excel]])),"",3)</f>
        <v/>
      </c>
      <c r="R1135" s="10">
        <f>IF(ISERROR(FIND("4",tblSalaries[[#This Row],[How many hours of a day you work on Excel]])),"",4)</f>
        <v>4</v>
      </c>
      <c r="S1135" s="10" t="str">
        <f>IF(ISERROR(FIND("5",tblSalaries[[#This Row],[How many hours of a day you work on Excel]])),"",5)</f>
        <v/>
      </c>
      <c r="T1135" s="10">
        <f>IF(ISERROR(FIND("6",tblSalaries[[#This Row],[How many hours of a day you work on Excel]])),"",6)</f>
        <v>6</v>
      </c>
      <c r="U1135" s="11" t="str">
        <f>IF(ISERROR(FIND("7",tblSalaries[[#This Row],[How many hours of a day you work on Excel]])),"",7)</f>
        <v/>
      </c>
      <c r="V1135" s="11" t="str">
        <f>IF(ISERROR(FIND("8",tblSalaries[[#This Row],[How many hours of a day you work on Excel]])),"",8)</f>
        <v/>
      </c>
      <c r="W1135" s="11">
        <f>IF(MAX(tblSalaries[[#This Row],[1 hour]:[8 hours]])=0,#N/A,MAX(tblSalaries[[#This Row],[1 hour]:[8 hours]]))</f>
        <v>6</v>
      </c>
      <c r="X1135" s="11">
        <f>IF(ISERROR(tblSalaries[[#This Row],[max h]]),1,tblSalaries[[#This Row],[Salary in USD]]/tblSalaries[[#This Row],[max h]]/260)</f>
        <v>8.082054496608551</v>
      </c>
      <c r="Y1135" s="11" t="str">
        <f>IF(tblSalaries[[#This Row],[Years of Experience]]="",0,"0")</f>
        <v>0</v>
      </c>
      <c r="Z1135"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1135" s="11">
        <f>IF(tblSalaries[[#This Row],[Salary in USD]]&lt;1000,1,0)</f>
        <v>0</v>
      </c>
      <c r="AB1135" s="11">
        <f>IF(AND(tblSalaries[[#This Row],[Salary in USD]]&gt;1000,tblSalaries[[#This Row],[Salary in USD]]&lt;2000),1,0)</f>
        <v>0</v>
      </c>
    </row>
    <row r="1136" spans="2:28" ht="15" customHeight="1">
      <c r="B1136" t="s">
        <v>3139</v>
      </c>
      <c r="C1136" s="1">
        <v>41057.885011574072</v>
      </c>
      <c r="D1136" s="4" t="s">
        <v>1296</v>
      </c>
      <c r="E1136">
        <v>366252</v>
      </c>
      <c r="F1136" t="s">
        <v>585</v>
      </c>
      <c r="G1136">
        <f>tblSalaries[[#This Row],[clean Salary (in local currency)]]*VLOOKUP(tblSalaries[[#This Row],[Currency]],tblXrate[],2,FALSE)</f>
        <v>44654.095718350931</v>
      </c>
      <c r="H1136" t="s">
        <v>310</v>
      </c>
      <c r="I1136" t="s">
        <v>310</v>
      </c>
      <c r="J1136" t="s">
        <v>48</v>
      </c>
      <c r="K1136" t="str">
        <f>VLOOKUP(tblSalaries[[#This Row],[Where do you work]],tblCountries[[Actual]:[Mapping]],2,FALSE)</f>
        <v>South Africa</v>
      </c>
      <c r="L1136" t="s">
        <v>13</v>
      </c>
      <c r="M1136">
        <v>15</v>
      </c>
      <c r="O1136" s="10" t="str">
        <f>IF(ISERROR(FIND("1",tblSalaries[[#This Row],[How many hours of a day you work on Excel]])),"",1)</f>
        <v/>
      </c>
      <c r="P1136" s="11" t="str">
        <f>IF(ISERROR(FIND("2",tblSalaries[[#This Row],[How many hours of a day you work on Excel]])),"",2)</f>
        <v/>
      </c>
      <c r="Q1136" s="10" t="str">
        <f>IF(ISERROR(FIND("3",tblSalaries[[#This Row],[How many hours of a day you work on Excel]])),"",3)</f>
        <v/>
      </c>
      <c r="R1136" s="10" t="str">
        <f>IF(ISERROR(FIND("4",tblSalaries[[#This Row],[How many hours of a day you work on Excel]])),"",4)</f>
        <v/>
      </c>
      <c r="S1136" s="10" t="str">
        <f>IF(ISERROR(FIND("5",tblSalaries[[#This Row],[How many hours of a day you work on Excel]])),"",5)</f>
        <v/>
      </c>
      <c r="T1136" s="10" t="str">
        <f>IF(ISERROR(FIND("6",tblSalaries[[#This Row],[How many hours of a day you work on Excel]])),"",6)</f>
        <v/>
      </c>
      <c r="U1136" s="11" t="str">
        <f>IF(ISERROR(FIND("7",tblSalaries[[#This Row],[How many hours of a day you work on Excel]])),"",7)</f>
        <v/>
      </c>
      <c r="V1136" s="11">
        <f>IF(ISERROR(FIND("8",tblSalaries[[#This Row],[How many hours of a day you work on Excel]])),"",8)</f>
        <v>8</v>
      </c>
      <c r="W1136" s="11">
        <f>IF(MAX(tblSalaries[[#This Row],[1 hour]:[8 hours]])=0,#N/A,MAX(tblSalaries[[#This Row],[1 hour]:[8 hours]]))</f>
        <v>8</v>
      </c>
      <c r="X1136" s="11">
        <f>IF(ISERROR(tblSalaries[[#This Row],[max h]]),1,tblSalaries[[#This Row],[Salary in USD]]/tblSalaries[[#This Row],[max h]]/260)</f>
        <v>21.46831524920718</v>
      </c>
      <c r="Y1136" s="11" t="str">
        <f>IF(tblSalaries[[#This Row],[Years of Experience]]="",0,"0")</f>
        <v>0</v>
      </c>
      <c r="Z1136"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136" s="11">
        <f>IF(tblSalaries[[#This Row],[Salary in USD]]&lt;1000,1,0)</f>
        <v>0</v>
      </c>
      <c r="AB1136" s="11">
        <f>IF(AND(tblSalaries[[#This Row],[Salary in USD]]&gt;1000,tblSalaries[[#This Row],[Salary in USD]]&lt;2000),1,0)</f>
        <v>0</v>
      </c>
    </row>
    <row r="1137" spans="2:28" ht="15" customHeight="1">
      <c r="B1137" t="s">
        <v>3140</v>
      </c>
      <c r="C1137" s="1">
        <v>41057.88685185185</v>
      </c>
      <c r="D1137" s="4">
        <v>69000</v>
      </c>
      <c r="E1137">
        <v>69000</v>
      </c>
      <c r="F1137" t="s">
        <v>6</v>
      </c>
      <c r="G1137">
        <f>tblSalaries[[#This Row],[clean Salary (in local currency)]]*VLOOKUP(tblSalaries[[#This Row],[Currency]],tblXrate[],2,FALSE)</f>
        <v>69000</v>
      </c>
      <c r="H1137" t="s">
        <v>1297</v>
      </c>
      <c r="I1137" t="s">
        <v>20</v>
      </c>
      <c r="J1137" t="s">
        <v>15</v>
      </c>
      <c r="K1137" t="str">
        <f>VLOOKUP(tblSalaries[[#This Row],[Where do you work]],tblCountries[[Actual]:[Mapping]],2,FALSE)</f>
        <v>USA</v>
      </c>
      <c r="L1137" t="s">
        <v>18</v>
      </c>
      <c r="M1137">
        <v>20</v>
      </c>
      <c r="O1137" s="10" t="str">
        <f>IF(ISERROR(FIND("1",tblSalaries[[#This Row],[How many hours of a day you work on Excel]])),"",1)</f>
        <v/>
      </c>
      <c r="P1137" s="11">
        <f>IF(ISERROR(FIND("2",tblSalaries[[#This Row],[How many hours of a day you work on Excel]])),"",2)</f>
        <v>2</v>
      </c>
      <c r="Q1137" s="10">
        <f>IF(ISERROR(FIND("3",tblSalaries[[#This Row],[How many hours of a day you work on Excel]])),"",3)</f>
        <v>3</v>
      </c>
      <c r="R1137" s="10" t="str">
        <f>IF(ISERROR(FIND("4",tblSalaries[[#This Row],[How many hours of a day you work on Excel]])),"",4)</f>
        <v/>
      </c>
      <c r="S1137" s="10" t="str">
        <f>IF(ISERROR(FIND("5",tblSalaries[[#This Row],[How many hours of a day you work on Excel]])),"",5)</f>
        <v/>
      </c>
      <c r="T1137" s="10" t="str">
        <f>IF(ISERROR(FIND("6",tblSalaries[[#This Row],[How many hours of a day you work on Excel]])),"",6)</f>
        <v/>
      </c>
      <c r="U1137" s="11" t="str">
        <f>IF(ISERROR(FIND("7",tblSalaries[[#This Row],[How many hours of a day you work on Excel]])),"",7)</f>
        <v/>
      </c>
      <c r="V1137" s="11" t="str">
        <f>IF(ISERROR(FIND("8",tblSalaries[[#This Row],[How many hours of a day you work on Excel]])),"",8)</f>
        <v/>
      </c>
      <c r="W1137" s="11">
        <f>IF(MAX(tblSalaries[[#This Row],[1 hour]:[8 hours]])=0,#N/A,MAX(tblSalaries[[#This Row],[1 hour]:[8 hours]]))</f>
        <v>3</v>
      </c>
      <c r="X1137" s="11">
        <f>IF(ISERROR(tblSalaries[[#This Row],[max h]]),1,tblSalaries[[#This Row],[Salary in USD]]/tblSalaries[[#This Row],[max h]]/260)</f>
        <v>88.461538461538467</v>
      </c>
      <c r="Y1137" s="11" t="str">
        <f>IF(tblSalaries[[#This Row],[Years of Experience]]="",0,"0")</f>
        <v>0</v>
      </c>
      <c r="Z1137"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137" s="11">
        <f>IF(tblSalaries[[#This Row],[Salary in USD]]&lt;1000,1,0)</f>
        <v>0</v>
      </c>
      <c r="AB1137" s="11">
        <f>IF(AND(tblSalaries[[#This Row],[Salary in USD]]&gt;1000,tblSalaries[[#This Row],[Salary in USD]]&lt;2000),1,0)</f>
        <v>0</v>
      </c>
    </row>
    <row r="1138" spans="2:28" ht="15" customHeight="1">
      <c r="B1138" t="s">
        <v>3141</v>
      </c>
      <c r="C1138" s="1">
        <v>41057.913483796299</v>
      </c>
      <c r="D1138" s="4">
        <v>500</v>
      </c>
      <c r="E1138">
        <v>6000</v>
      </c>
      <c r="F1138" t="s">
        <v>6</v>
      </c>
      <c r="G1138">
        <f>tblSalaries[[#This Row],[clean Salary (in local currency)]]*VLOOKUP(tblSalaries[[#This Row],[Currency]],tblXrate[],2,FALSE)</f>
        <v>6000</v>
      </c>
      <c r="H1138" t="s">
        <v>1298</v>
      </c>
      <c r="I1138" t="s">
        <v>52</v>
      </c>
      <c r="J1138" t="s">
        <v>8</v>
      </c>
      <c r="K1138" t="str">
        <f>VLOOKUP(tblSalaries[[#This Row],[Where do you work]],tblCountries[[Actual]:[Mapping]],2,FALSE)</f>
        <v>India</v>
      </c>
      <c r="L1138" t="s">
        <v>9</v>
      </c>
      <c r="M1138">
        <v>6</v>
      </c>
      <c r="O1138" s="10" t="str">
        <f>IF(ISERROR(FIND("1",tblSalaries[[#This Row],[How many hours of a day you work on Excel]])),"",1)</f>
        <v/>
      </c>
      <c r="P1138" s="11" t="str">
        <f>IF(ISERROR(FIND("2",tblSalaries[[#This Row],[How many hours of a day you work on Excel]])),"",2)</f>
        <v/>
      </c>
      <c r="Q1138" s="10" t="str">
        <f>IF(ISERROR(FIND("3",tblSalaries[[#This Row],[How many hours of a day you work on Excel]])),"",3)</f>
        <v/>
      </c>
      <c r="R1138" s="10">
        <f>IF(ISERROR(FIND("4",tblSalaries[[#This Row],[How many hours of a day you work on Excel]])),"",4)</f>
        <v>4</v>
      </c>
      <c r="S1138" s="10" t="str">
        <f>IF(ISERROR(FIND("5",tblSalaries[[#This Row],[How many hours of a day you work on Excel]])),"",5)</f>
        <v/>
      </c>
      <c r="T1138" s="10">
        <f>IF(ISERROR(FIND("6",tblSalaries[[#This Row],[How many hours of a day you work on Excel]])),"",6)</f>
        <v>6</v>
      </c>
      <c r="U1138" s="11" t="str">
        <f>IF(ISERROR(FIND("7",tblSalaries[[#This Row],[How many hours of a day you work on Excel]])),"",7)</f>
        <v/>
      </c>
      <c r="V1138" s="11" t="str">
        <f>IF(ISERROR(FIND("8",tblSalaries[[#This Row],[How many hours of a day you work on Excel]])),"",8)</f>
        <v/>
      </c>
      <c r="W1138" s="11">
        <f>IF(MAX(tblSalaries[[#This Row],[1 hour]:[8 hours]])=0,#N/A,MAX(tblSalaries[[#This Row],[1 hour]:[8 hours]]))</f>
        <v>6</v>
      </c>
      <c r="X1138" s="11">
        <f>IF(ISERROR(tblSalaries[[#This Row],[max h]]),1,tblSalaries[[#This Row],[Salary in USD]]/tblSalaries[[#This Row],[max h]]/260)</f>
        <v>3.8461538461538463</v>
      </c>
      <c r="Y1138" s="11" t="str">
        <f>IF(tblSalaries[[#This Row],[Years of Experience]]="",0,"0")</f>
        <v>0</v>
      </c>
      <c r="Z1138"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138" s="11">
        <f>IF(tblSalaries[[#This Row],[Salary in USD]]&lt;1000,1,0)</f>
        <v>0</v>
      </c>
      <c r="AB1138" s="11">
        <f>IF(AND(tblSalaries[[#This Row],[Salary in USD]]&gt;1000,tblSalaries[[#This Row],[Salary in USD]]&lt;2000),1,0)</f>
        <v>0</v>
      </c>
    </row>
    <row r="1139" spans="2:28" ht="15" customHeight="1">
      <c r="B1139" t="s">
        <v>3142</v>
      </c>
      <c r="C1139" s="1">
        <v>41057.922361111108</v>
      </c>
      <c r="D1139" s="4" t="s">
        <v>1299</v>
      </c>
      <c r="E1139">
        <v>500000</v>
      </c>
      <c r="F1139" t="s">
        <v>40</v>
      </c>
      <c r="G1139">
        <f>tblSalaries[[#This Row],[clean Salary (in local currency)]]*VLOOKUP(tblSalaries[[#This Row],[Currency]],tblXrate[],2,FALSE)</f>
        <v>8903.9583437212841</v>
      </c>
      <c r="H1139" t="s">
        <v>938</v>
      </c>
      <c r="I1139" t="s">
        <v>52</v>
      </c>
      <c r="J1139" t="s">
        <v>8</v>
      </c>
      <c r="K1139" t="str">
        <f>VLOOKUP(tblSalaries[[#This Row],[Where do you work]],tblCountries[[Actual]:[Mapping]],2,FALSE)</f>
        <v>India</v>
      </c>
      <c r="L1139" t="s">
        <v>25</v>
      </c>
      <c r="M1139">
        <v>25</v>
      </c>
      <c r="O1139" s="10">
        <f>IF(ISERROR(FIND("1",tblSalaries[[#This Row],[How many hours of a day you work on Excel]])),"",1)</f>
        <v>1</v>
      </c>
      <c r="P1139" s="11">
        <f>IF(ISERROR(FIND("2",tblSalaries[[#This Row],[How many hours of a day you work on Excel]])),"",2)</f>
        <v>2</v>
      </c>
      <c r="Q1139" s="10" t="str">
        <f>IF(ISERROR(FIND("3",tblSalaries[[#This Row],[How many hours of a day you work on Excel]])),"",3)</f>
        <v/>
      </c>
      <c r="R1139" s="10" t="str">
        <f>IF(ISERROR(FIND("4",tblSalaries[[#This Row],[How many hours of a day you work on Excel]])),"",4)</f>
        <v/>
      </c>
      <c r="S1139" s="10" t="str">
        <f>IF(ISERROR(FIND("5",tblSalaries[[#This Row],[How many hours of a day you work on Excel]])),"",5)</f>
        <v/>
      </c>
      <c r="T1139" s="10" t="str">
        <f>IF(ISERROR(FIND("6",tblSalaries[[#This Row],[How many hours of a day you work on Excel]])),"",6)</f>
        <v/>
      </c>
      <c r="U1139" s="11" t="str">
        <f>IF(ISERROR(FIND("7",tblSalaries[[#This Row],[How many hours of a day you work on Excel]])),"",7)</f>
        <v/>
      </c>
      <c r="V1139" s="11" t="str">
        <f>IF(ISERROR(FIND("8",tblSalaries[[#This Row],[How many hours of a day you work on Excel]])),"",8)</f>
        <v/>
      </c>
      <c r="W1139" s="11">
        <f>IF(MAX(tblSalaries[[#This Row],[1 hour]:[8 hours]])=0,#N/A,MAX(tblSalaries[[#This Row],[1 hour]:[8 hours]]))</f>
        <v>2</v>
      </c>
      <c r="X1139" s="11">
        <f>IF(ISERROR(tblSalaries[[#This Row],[max h]]),1,tblSalaries[[#This Row],[Salary in USD]]/tblSalaries[[#This Row],[max h]]/260)</f>
        <v>17.122996814848623</v>
      </c>
      <c r="Y1139" s="11" t="str">
        <f>IF(tblSalaries[[#This Row],[Years of Experience]]="",0,"0")</f>
        <v>0</v>
      </c>
      <c r="Z1139"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139" s="11">
        <f>IF(tblSalaries[[#This Row],[Salary in USD]]&lt;1000,1,0)</f>
        <v>0</v>
      </c>
      <c r="AB1139" s="11">
        <f>IF(AND(tblSalaries[[#This Row],[Salary in USD]]&gt;1000,tblSalaries[[#This Row],[Salary in USD]]&lt;2000),1,0)</f>
        <v>0</v>
      </c>
    </row>
    <row r="1140" spans="2:28" ht="15" customHeight="1">
      <c r="B1140" t="s">
        <v>3143</v>
      </c>
      <c r="C1140" s="1">
        <v>41057.923750000002</v>
      </c>
      <c r="D1140" s="4">
        <v>30000</v>
      </c>
      <c r="E1140">
        <v>30000</v>
      </c>
      <c r="F1140" t="s">
        <v>6</v>
      </c>
      <c r="G1140">
        <f>tblSalaries[[#This Row],[clean Salary (in local currency)]]*VLOOKUP(tblSalaries[[#This Row],[Currency]],tblXrate[],2,FALSE)</f>
        <v>30000</v>
      </c>
      <c r="H1140" t="s">
        <v>1300</v>
      </c>
      <c r="I1140" t="s">
        <v>52</v>
      </c>
      <c r="J1140" t="s">
        <v>1301</v>
      </c>
      <c r="K1140" t="str">
        <f>VLOOKUP(tblSalaries[[#This Row],[Where do you work]],tblCountries[[Actual]:[Mapping]],2,FALSE)</f>
        <v>Mexico</v>
      </c>
      <c r="L1140" t="s">
        <v>13</v>
      </c>
      <c r="M1140">
        <v>17</v>
      </c>
      <c r="O1140" s="10" t="str">
        <f>IF(ISERROR(FIND("1",tblSalaries[[#This Row],[How many hours of a day you work on Excel]])),"",1)</f>
        <v/>
      </c>
      <c r="P1140" s="11" t="str">
        <f>IF(ISERROR(FIND("2",tblSalaries[[#This Row],[How many hours of a day you work on Excel]])),"",2)</f>
        <v/>
      </c>
      <c r="Q1140" s="10" t="str">
        <f>IF(ISERROR(FIND("3",tblSalaries[[#This Row],[How many hours of a day you work on Excel]])),"",3)</f>
        <v/>
      </c>
      <c r="R1140" s="10" t="str">
        <f>IF(ISERROR(FIND("4",tblSalaries[[#This Row],[How many hours of a day you work on Excel]])),"",4)</f>
        <v/>
      </c>
      <c r="S1140" s="10" t="str">
        <f>IF(ISERROR(FIND("5",tblSalaries[[#This Row],[How many hours of a day you work on Excel]])),"",5)</f>
        <v/>
      </c>
      <c r="T1140" s="10" t="str">
        <f>IF(ISERROR(FIND("6",tblSalaries[[#This Row],[How many hours of a day you work on Excel]])),"",6)</f>
        <v/>
      </c>
      <c r="U1140" s="11" t="str">
        <f>IF(ISERROR(FIND("7",tblSalaries[[#This Row],[How many hours of a day you work on Excel]])),"",7)</f>
        <v/>
      </c>
      <c r="V1140" s="11">
        <f>IF(ISERROR(FIND("8",tblSalaries[[#This Row],[How many hours of a day you work on Excel]])),"",8)</f>
        <v>8</v>
      </c>
      <c r="W1140" s="11">
        <f>IF(MAX(tblSalaries[[#This Row],[1 hour]:[8 hours]])=0,#N/A,MAX(tblSalaries[[#This Row],[1 hour]:[8 hours]]))</f>
        <v>8</v>
      </c>
      <c r="X1140" s="11">
        <f>IF(ISERROR(tblSalaries[[#This Row],[max h]]),1,tblSalaries[[#This Row],[Salary in USD]]/tblSalaries[[#This Row],[max h]]/260)</f>
        <v>14.423076923076923</v>
      </c>
      <c r="Y1140" s="11" t="str">
        <f>IF(tblSalaries[[#This Row],[Years of Experience]]="",0,"0")</f>
        <v>0</v>
      </c>
      <c r="Z1140"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140" s="11">
        <f>IF(tblSalaries[[#This Row],[Salary in USD]]&lt;1000,1,0)</f>
        <v>0</v>
      </c>
      <c r="AB1140" s="11">
        <f>IF(AND(tblSalaries[[#This Row],[Salary in USD]]&gt;1000,tblSalaries[[#This Row],[Salary in USD]]&lt;2000),1,0)</f>
        <v>0</v>
      </c>
    </row>
    <row r="1141" spans="2:28" ht="15" customHeight="1">
      <c r="B1141" t="s">
        <v>3144</v>
      </c>
      <c r="C1141" s="1">
        <v>41057.92597222222</v>
      </c>
      <c r="D1141" s="4">
        <v>8600</v>
      </c>
      <c r="E1141">
        <v>8600</v>
      </c>
      <c r="F1141" t="s">
        <v>6</v>
      </c>
      <c r="G1141">
        <f>tblSalaries[[#This Row],[clean Salary (in local currency)]]*VLOOKUP(tblSalaries[[#This Row],[Currency]],tblXrate[],2,FALSE)</f>
        <v>8600</v>
      </c>
      <c r="H1141" t="s">
        <v>1302</v>
      </c>
      <c r="I1141" t="s">
        <v>20</v>
      </c>
      <c r="J1141" t="s">
        <v>8</v>
      </c>
      <c r="K1141" t="str">
        <f>VLOOKUP(tblSalaries[[#This Row],[Where do you work]],tblCountries[[Actual]:[Mapping]],2,FALSE)</f>
        <v>India</v>
      </c>
      <c r="L1141" t="s">
        <v>9</v>
      </c>
      <c r="M1141">
        <v>2</v>
      </c>
      <c r="O1141" s="10" t="str">
        <f>IF(ISERROR(FIND("1",tblSalaries[[#This Row],[How many hours of a day you work on Excel]])),"",1)</f>
        <v/>
      </c>
      <c r="P1141" s="11" t="str">
        <f>IF(ISERROR(FIND("2",tblSalaries[[#This Row],[How many hours of a day you work on Excel]])),"",2)</f>
        <v/>
      </c>
      <c r="Q1141" s="10" t="str">
        <f>IF(ISERROR(FIND("3",tblSalaries[[#This Row],[How many hours of a day you work on Excel]])),"",3)</f>
        <v/>
      </c>
      <c r="R1141" s="10">
        <f>IF(ISERROR(FIND("4",tblSalaries[[#This Row],[How many hours of a day you work on Excel]])),"",4)</f>
        <v>4</v>
      </c>
      <c r="S1141" s="10" t="str">
        <f>IF(ISERROR(FIND("5",tblSalaries[[#This Row],[How many hours of a day you work on Excel]])),"",5)</f>
        <v/>
      </c>
      <c r="T1141" s="10">
        <f>IF(ISERROR(FIND("6",tblSalaries[[#This Row],[How many hours of a day you work on Excel]])),"",6)</f>
        <v>6</v>
      </c>
      <c r="U1141" s="11" t="str">
        <f>IF(ISERROR(FIND("7",tblSalaries[[#This Row],[How many hours of a day you work on Excel]])),"",7)</f>
        <v/>
      </c>
      <c r="V1141" s="11" t="str">
        <f>IF(ISERROR(FIND("8",tblSalaries[[#This Row],[How many hours of a day you work on Excel]])),"",8)</f>
        <v/>
      </c>
      <c r="W1141" s="11">
        <f>IF(MAX(tblSalaries[[#This Row],[1 hour]:[8 hours]])=0,#N/A,MAX(tblSalaries[[#This Row],[1 hour]:[8 hours]]))</f>
        <v>6</v>
      </c>
      <c r="X1141" s="11">
        <f>IF(ISERROR(tblSalaries[[#This Row],[max h]]),1,tblSalaries[[#This Row],[Salary in USD]]/tblSalaries[[#This Row],[max h]]/260)</f>
        <v>5.5128205128205128</v>
      </c>
      <c r="Y1141" s="11" t="str">
        <f>IF(tblSalaries[[#This Row],[Years of Experience]]="",0,"0")</f>
        <v>0</v>
      </c>
      <c r="Z1141"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1..3</v>
      </c>
      <c r="AA1141" s="11">
        <f>IF(tblSalaries[[#This Row],[Salary in USD]]&lt;1000,1,0)</f>
        <v>0</v>
      </c>
      <c r="AB1141" s="11">
        <f>IF(AND(tblSalaries[[#This Row],[Salary in USD]]&gt;1000,tblSalaries[[#This Row],[Salary in USD]]&lt;2000),1,0)</f>
        <v>0</v>
      </c>
    </row>
    <row r="1142" spans="2:28" ht="15" customHeight="1">
      <c r="B1142" t="s">
        <v>3145</v>
      </c>
      <c r="C1142" s="1">
        <v>41057.934074074074</v>
      </c>
      <c r="D1142" s="4" t="s">
        <v>1303</v>
      </c>
      <c r="E1142">
        <v>81600</v>
      </c>
      <c r="F1142" t="s">
        <v>6</v>
      </c>
      <c r="G1142">
        <f>tblSalaries[[#This Row],[clean Salary (in local currency)]]*VLOOKUP(tblSalaries[[#This Row],[Currency]],tblXrate[],2,FALSE)</f>
        <v>81600</v>
      </c>
      <c r="H1142" t="s">
        <v>1304</v>
      </c>
      <c r="I1142" t="s">
        <v>20</v>
      </c>
      <c r="J1142" t="s">
        <v>71</v>
      </c>
      <c r="K1142" t="str">
        <f>VLOOKUP(tblSalaries[[#This Row],[Where do you work]],tblCountries[[Actual]:[Mapping]],2,FALSE)</f>
        <v>UK</v>
      </c>
      <c r="L1142" t="s">
        <v>9</v>
      </c>
      <c r="M1142">
        <v>4</v>
      </c>
      <c r="O1142" s="10" t="str">
        <f>IF(ISERROR(FIND("1",tblSalaries[[#This Row],[How many hours of a day you work on Excel]])),"",1)</f>
        <v/>
      </c>
      <c r="P1142" s="11" t="str">
        <f>IF(ISERROR(FIND("2",tblSalaries[[#This Row],[How many hours of a day you work on Excel]])),"",2)</f>
        <v/>
      </c>
      <c r="Q1142" s="10" t="str">
        <f>IF(ISERROR(FIND("3",tblSalaries[[#This Row],[How many hours of a day you work on Excel]])),"",3)</f>
        <v/>
      </c>
      <c r="R1142" s="10">
        <f>IF(ISERROR(FIND("4",tblSalaries[[#This Row],[How many hours of a day you work on Excel]])),"",4)</f>
        <v>4</v>
      </c>
      <c r="S1142" s="10" t="str">
        <f>IF(ISERROR(FIND("5",tblSalaries[[#This Row],[How many hours of a day you work on Excel]])),"",5)</f>
        <v/>
      </c>
      <c r="T1142" s="10">
        <f>IF(ISERROR(FIND("6",tblSalaries[[#This Row],[How many hours of a day you work on Excel]])),"",6)</f>
        <v>6</v>
      </c>
      <c r="U1142" s="11" t="str">
        <f>IF(ISERROR(FIND("7",tblSalaries[[#This Row],[How many hours of a day you work on Excel]])),"",7)</f>
        <v/>
      </c>
      <c r="V1142" s="11" t="str">
        <f>IF(ISERROR(FIND("8",tblSalaries[[#This Row],[How many hours of a day you work on Excel]])),"",8)</f>
        <v/>
      </c>
      <c r="W1142" s="11">
        <f>IF(MAX(tblSalaries[[#This Row],[1 hour]:[8 hours]])=0,#N/A,MAX(tblSalaries[[#This Row],[1 hour]:[8 hours]]))</f>
        <v>6</v>
      </c>
      <c r="X1142" s="11">
        <f>IF(ISERROR(tblSalaries[[#This Row],[max h]]),1,tblSalaries[[#This Row],[Salary in USD]]/tblSalaries[[#This Row],[max h]]/260)</f>
        <v>52.307692307692307</v>
      </c>
      <c r="Y1142" s="11" t="str">
        <f>IF(tblSalaries[[#This Row],[Years of Experience]]="",0,"0")</f>
        <v>0</v>
      </c>
      <c r="Z1142"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1142" s="11">
        <f>IF(tblSalaries[[#This Row],[Salary in USD]]&lt;1000,1,0)</f>
        <v>0</v>
      </c>
      <c r="AB1142" s="11">
        <f>IF(AND(tblSalaries[[#This Row],[Salary in USD]]&gt;1000,tblSalaries[[#This Row],[Salary in USD]]&lt;2000),1,0)</f>
        <v>0</v>
      </c>
    </row>
    <row r="1143" spans="2:28" ht="15" customHeight="1">
      <c r="B1143" t="s">
        <v>3146</v>
      </c>
      <c r="C1143" s="1">
        <v>41057.939918981479</v>
      </c>
      <c r="D1143" s="4">
        <v>600000</v>
      </c>
      <c r="E1143">
        <v>600000</v>
      </c>
      <c r="F1143" t="s">
        <v>3986</v>
      </c>
      <c r="G1143">
        <f>tblSalaries[[#This Row],[clean Salary (in local currency)]]*VLOOKUP(tblSalaries[[#This Row],[Currency]],tblXrate[],2,FALSE)</f>
        <v>15404.364569961488</v>
      </c>
      <c r="H1143" t="s">
        <v>1305</v>
      </c>
      <c r="I1143" t="s">
        <v>20</v>
      </c>
      <c r="J1143" t="s">
        <v>1306</v>
      </c>
      <c r="K1143" t="str">
        <f>VLOOKUP(tblSalaries[[#This Row],[Where do you work]],tblCountries[[Actual]:[Mapping]],2,FALSE)</f>
        <v>Republica Dominicana</v>
      </c>
      <c r="L1143" t="s">
        <v>13</v>
      </c>
      <c r="M1143">
        <v>3</v>
      </c>
      <c r="O1143" s="10" t="str">
        <f>IF(ISERROR(FIND("1",tblSalaries[[#This Row],[How many hours of a day you work on Excel]])),"",1)</f>
        <v/>
      </c>
      <c r="P1143" s="11" t="str">
        <f>IF(ISERROR(FIND("2",tblSalaries[[#This Row],[How many hours of a day you work on Excel]])),"",2)</f>
        <v/>
      </c>
      <c r="Q1143" s="10" t="str">
        <f>IF(ISERROR(FIND("3",tblSalaries[[#This Row],[How many hours of a day you work on Excel]])),"",3)</f>
        <v/>
      </c>
      <c r="R1143" s="10" t="str">
        <f>IF(ISERROR(FIND("4",tblSalaries[[#This Row],[How many hours of a day you work on Excel]])),"",4)</f>
        <v/>
      </c>
      <c r="S1143" s="10" t="str">
        <f>IF(ISERROR(FIND("5",tblSalaries[[#This Row],[How many hours of a day you work on Excel]])),"",5)</f>
        <v/>
      </c>
      <c r="T1143" s="10" t="str">
        <f>IF(ISERROR(FIND("6",tblSalaries[[#This Row],[How many hours of a day you work on Excel]])),"",6)</f>
        <v/>
      </c>
      <c r="U1143" s="11" t="str">
        <f>IF(ISERROR(FIND("7",tblSalaries[[#This Row],[How many hours of a day you work on Excel]])),"",7)</f>
        <v/>
      </c>
      <c r="V1143" s="11">
        <f>IF(ISERROR(FIND("8",tblSalaries[[#This Row],[How many hours of a day you work on Excel]])),"",8)</f>
        <v>8</v>
      </c>
      <c r="W1143" s="11">
        <f>IF(MAX(tblSalaries[[#This Row],[1 hour]:[8 hours]])=0,#N/A,MAX(tblSalaries[[#This Row],[1 hour]:[8 hours]]))</f>
        <v>8</v>
      </c>
      <c r="X1143" s="11">
        <f>IF(ISERROR(tblSalaries[[#This Row],[max h]]),1,tblSalaries[[#This Row],[Salary in USD]]/tblSalaries[[#This Row],[max h]]/260)</f>
        <v>7.4059445047891765</v>
      </c>
      <c r="Y1143" s="11" t="str">
        <f>IF(tblSalaries[[#This Row],[Years of Experience]]="",0,"0")</f>
        <v>0</v>
      </c>
      <c r="Z1143"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1..3</v>
      </c>
      <c r="AA1143" s="11">
        <f>IF(tblSalaries[[#This Row],[Salary in USD]]&lt;1000,1,0)</f>
        <v>0</v>
      </c>
      <c r="AB1143" s="11">
        <f>IF(AND(tblSalaries[[#This Row],[Salary in USD]]&gt;1000,tblSalaries[[#This Row],[Salary in USD]]&lt;2000),1,0)</f>
        <v>0</v>
      </c>
    </row>
    <row r="1144" spans="2:28" ht="15" customHeight="1">
      <c r="B1144" t="s">
        <v>3147</v>
      </c>
      <c r="C1144" s="1">
        <v>41057.941620370373</v>
      </c>
      <c r="D1144" s="4" t="s">
        <v>1307</v>
      </c>
      <c r="E1144">
        <v>65000</v>
      </c>
      <c r="F1144" t="s">
        <v>86</v>
      </c>
      <c r="G1144">
        <f>tblSalaries[[#This Row],[clean Salary (in local currency)]]*VLOOKUP(tblSalaries[[#This Row],[Currency]],tblXrate[],2,FALSE)</f>
        <v>63918.498996971248</v>
      </c>
      <c r="H1144" t="s">
        <v>1308</v>
      </c>
      <c r="I1144" t="s">
        <v>20</v>
      </c>
      <c r="J1144" t="s">
        <v>88</v>
      </c>
      <c r="K1144" t="str">
        <f>VLOOKUP(tblSalaries[[#This Row],[Where do you work]],tblCountries[[Actual]:[Mapping]],2,FALSE)</f>
        <v>Canada</v>
      </c>
      <c r="L1144" t="s">
        <v>9</v>
      </c>
      <c r="M1144">
        <v>20</v>
      </c>
      <c r="O1144" s="10" t="str">
        <f>IF(ISERROR(FIND("1",tblSalaries[[#This Row],[How many hours of a day you work on Excel]])),"",1)</f>
        <v/>
      </c>
      <c r="P1144" s="11" t="str">
        <f>IF(ISERROR(FIND("2",tblSalaries[[#This Row],[How many hours of a day you work on Excel]])),"",2)</f>
        <v/>
      </c>
      <c r="Q1144" s="10" t="str">
        <f>IF(ISERROR(FIND("3",tblSalaries[[#This Row],[How many hours of a day you work on Excel]])),"",3)</f>
        <v/>
      </c>
      <c r="R1144" s="10">
        <f>IF(ISERROR(FIND("4",tblSalaries[[#This Row],[How many hours of a day you work on Excel]])),"",4)</f>
        <v>4</v>
      </c>
      <c r="S1144" s="10" t="str">
        <f>IF(ISERROR(FIND("5",tblSalaries[[#This Row],[How many hours of a day you work on Excel]])),"",5)</f>
        <v/>
      </c>
      <c r="T1144" s="10">
        <f>IF(ISERROR(FIND("6",tblSalaries[[#This Row],[How many hours of a day you work on Excel]])),"",6)</f>
        <v>6</v>
      </c>
      <c r="U1144" s="11" t="str">
        <f>IF(ISERROR(FIND("7",tblSalaries[[#This Row],[How many hours of a day you work on Excel]])),"",7)</f>
        <v/>
      </c>
      <c r="V1144" s="11" t="str">
        <f>IF(ISERROR(FIND("8",tblSalaries[[#This Row],[How many hours of a day you work on Excel]])),"",8)</f>
        <v/>
      </c>
      <c r="W1144" s="11">
        <f>IF(MAX(tblSalaries[[#This Row],[1 hour]:[8 hours]])=0,#N/A,MAX(tblSalaries[[#This Row],[1 hour]:[8 hours]]))</f>
        <v>6</v>
      </c>
      <c r="X1144" s="11">
        <f>IF(ISERROR(tblSalaries[[#This Row],[max h]]),1,tblSalaries[[#This Row],[Salary in USD]]/tblSalaries[[#This Row],[max h]]/260)</f>
        <v>40.973396792930288</v>
      </c>
      <c r="Y1144" s="11" t="str">
        <f>IF(tblSalaries[[#This Row],[Years of Experience]]="",0,"0")</f>
        <v>0</v>
      </c>
      <c r="Z1144"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144" s="11">
        <f>IF(tblSalaries[[#This Row],[Salary in USD]]&lt;1000,1,0)</f>
        <v>0</v>
      </c>
      <c r="AB1144" s="11">
        <f>IF(AND(tblSalaries[[#This Row],[Salary in USD]]&gt;1000,tblSalaries[[#This Row],[Salary in USD]]&lt;2000),1,0)</f>
        <v>0</v>
      </c>
    </row>
    <row r="1145" spans="2:28" ht="15" customHeight="1">
      <c r="B1145" t="s">
        <v>3148</v>
      </c>
      <c r="C1145" s="1">
        <v>41057.941921296297</v>
      </c>
      <c r="D1145" s="4">
        <v>75000</v>
      </c>
      <c r="E1145">
        <v>75000</v>
      </c>
      <c r="F1145" t="s">
        <v>6</v>
      </c>
      <c r="G1145">
        <f>tblSalaries[[#This Row],[clean Salary (in local currency)]]*VLOOKUP(tblSalaries[[#This Row],[Currency]],tblXrate[],2,FALSE)</f>
        <v>75000</v>
      </c>
      <c r="H1145" t="s">
        <v>488</v>
      </c>
      <c r="I1145" t="s">
        <v>488</v>
      </c>
      <c r="J1145" t="s">
        <v>15</v>
      </c>
      <c r="K1145" t="str">
        <f>VLOOKUP(tblSalaries[[#This Row],[Where do you work]],tblCountries[[Actual]:[Mapping]],2,FALSE)</f>
        <v>USA</v>
      </c>
      <c r="L1145" t="s">
        <v>18</v>
      </c>
      <c r="M1145">
        <v>20</v>
      </c>
      <c r="O1145" s="10" t="str">
        <f>IF(ISERROR(FIND("1",tblSalaries[[#This Row],[How many hours of a day you work on Excel]])),"",1)</f>
        <v/>
      </c>
      <c r="P1145" s="11">
        <f>IF(ISERROR(FIND("2",tblSalaries[[#This Row],[How many hours of a day you work on Excel]])),"",2)</f>
        <v>2</v>
      </c>
      <c r="Q1145" s="10">
        <f>IF(ISERROR(FIND("3",tblSalaries[[#This Row],[How many hours of a day you work on Excel]])),"",3)</f>
        <v>3</v>
      </c>
      <c r="R1145" s="10" t="str">
        <f>IF(ISERROR(FIND("4",tblSalaries[[#This Row],[How many hours of a day you work on Excel]])),"",4)</f>
        <v/>
      </c>
      <c r="S1145" s="10" t="str">
        <f>IF(ISERROR(FIND("5",tblSalaries[[#This Row],[How many hours of a day you work on Excel]])),"",5)</f>
        <v/>
      </c>
      <c r="T1145" s="10" t="str">
        <f>IF(ISERROR(FIND("6",tblSalaries[[#This Row],[How many hours of a day you work on Excel]])),"",6)</f>
        <v/>
      </c>
      <c r="U1145" s="11" t="str">
        <f>IF(ISERROR(FIND("7",tblSalaries[[#This Row],[How many hours of a day you work on Excel]])),"",7)</f>
        <v/>
      </c>
      <c r="V1145" s="11" t="str">
        <f>IF(ISERROR(FIND("8",tblSalaries[[#This Row],[How many hours of a day you work on Excel]])),"",8)</f>
        <v/>
      </c>
      <c r="W1145" s="11">
        <f>IF(MAX(tblSalaries[[#This Row],[1 hour]:[8 hours]])=0,#N/A,MAX(tblSalaries[[#This Row],[1 hour]:[8 hours]]))</f>
        <v>3</v>
      </c>
      <c r="X1145" s="11">
        <f>IF(ISERROR(tblSalaries[[#This Row],[max h]]),1,tblSalaries[[#This Row],[Salary in USD]]/tblSalaries[[#This Row],[max h]]/260)</f>
        <v>96.15384615384616</v>
      </c>
      <c r="Y1145" s="11" t="str">
        <f>IF(tblSalaries[[#This Row],[Years of Experience]]="",0,"0")</f>
        <v>0</v>
      </c>
      <c r="Z1145"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145" s="11">
        <f>IF(tblSalaries[[#This Row],[Salary in USD]]&lt;1000,1,0)</f>
        <v>0</v>
      </c>
      <c r="AB1145" s="11">
        <f>IF(AND(tblSalaries[[#This Row],[Salary in USD]]&gt;1000,tblSalaries[[#This Row],[Salary in USD]]&lt;2000),1,0)</f>
        <v>0</v>
      </c>
    </row>
    <row r="1146" spans="2:28" ht="15" customHeight="1">
      <c r="B1146" t="s">
        <v>3149</v>
      </c>
      <c r="C1146" s="1">
        <v>41057.942210648151</v>
      </c>
      <c r="D1146" s="4">
        <v>59000</v>
      </c>
      <c r="E1146">
        <v>59000</v>
      </c>
      <c r="F1146" t="s">
        <v>6</v>
      </c>
      <c r="G1146">
        <f>tblSalaries[[#This Row],[clean Salary (in local currency)]]*VLOOKUP(tblSalaries[[#This Row],[Currency]],tblXrate[],2,FALSE)</f>
        <v>59000</v>
      </c>
      <c r="H1146" t="s">
        <v>394</v>
      </c>
      <c r="I1146" t="s">
        <v>20</v>
      </c>
      <c r="J1146" t="s">
        <v>15</v>
      </c>
      <c r="K1146" t="str">
        <f>VLOOKUP(tblSalaries[[#This Row],[Where do you work]],tblCountries[[Actual]:[Mapping]],2,FALSE)</f>
        <v>USA</v>
      </c>
      <c r="L1146" t="s">
        <v>9</v>
      </c>
      <c r="M1146">
        <v>14</v>
      </c>
      <c r="O1146" s="10" t="str">
        <f>IF(ISERROR(FIND("1",tblSalaries[[#This Row],[How many hours of a day you work on Excel]])),"",1)</f>
        <v/>
      </c>
      <c r="P1146" s="11" t="str">
        <f>IF(ISERROR(FIND("2",tblSalaries[[#This Row],[How many hours of a day you work on Excel]])),"",2)</f>
        <v/>
      </c>
      <c r="Q1146" s="10" t="str">
        <f>IF(ISERROR(FIND("3",tblSalaries[[#This Row],[How many hours of a day you work on Excel]])),"",3)</f>
        <v/>
      </c>
      <c r="R1146" s="10">
        <f>IF(ISERROR(FIND("4",tblSalaries[[#This Row],[How many hours of a day you work on Excel]])),"",4)</f>
        <v>4</v>
      </c>
      <c r="S1146" s="10" t="str">
        <f>IF(ISERROR(FIND("5",tblSalaries[[#This Row],[How many hours of a day you work on Excel]])),"",5)</f>
        <v/>
      </c>
      <c r="T1146" s="10">
        <f>IF(ISERROR(FIND("6",tblSalaries[[#This Row],[How many hours of a day you work on Excel]])),"",6)</f>
        <v>6</v>
      </c>
      <c r="U1146" s="11" t="str">
        <f>IF(ISERROR(FIND("7",tblSalaries[[#This Row],[How many hours of a day you work on Excel]])),"",7)</f>
        <v/>
      </c>
      <c r="V1146" s="11" t="str">
        <f>IF(ISERROR(FIND("8",tblSalaries[[#This Row],[How many hours of a day you work on Excel]])),"",8)</f>
        <v/>
      </c>
      <c r="W1146" s="11">
        <f>IF(MAX(tblSalaries[[#This Row],[1 hour]:[8 hours]])=0,#N/A,MAX(tblSalaries[[#This Row],[1 hour]:[8 hours]]))</f>
        <v>6</v>
      </c>
      <c r="X1146" s="11">
        <f>IF(ISERROR(tblSalaries[[#This Row],[max h]]),1,tblSalaries[[#This Row],[Salary in USD]]/tblSalaries[[#This Row],[max h]]/260)</f>
        <v>37.820512820512825</v>
      </c>
      <c r="Y1146" s="11" t="str">
        <f>IF(tblSalaries[[#This Row],[Years of Experience]]="",0,"0")</f>
        <v>0</v>
      </c>
      <c r="Z1146"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146" s="11">
        <f>IF(tblSalaries[[#This Row],[Salary in USD]]&lt;1000,1,0)</f>
        <v>0</v>
      </c>
      <c r="AB1146" s="11">
        <f>IF(AND(tblSalaries[[#This Row],[Salary in USD]]&gt;1000,tblSalaries[[#This Row],[Salary in USD]]&lt;2000),1,0)</f>
        <v>0</v>
      </c>
    </row>
    <row r="1147" spans="2:28" ht="15" customHeight="1">
      <c r="B1147" t="s">
        <v>3150</v>
      </c>
      <c r="C1147" s="1">
        <v>41057.943483796298</v>
      </c>
      <c r="D1147" s="4" t="s">
        <v>1309</v>
      </c>
      <c r="E1147">
        <v>50000</v>
      </c>
      <c r="F1147" t="s">
        <v>6</v>
      </c>
      <c r="G1147">
        <f>tblSalaries[[#This Row],[clean Salary (in local currency)]]*VLOOKUP(tblSalaries[[#This Row],[Currency]],tblXrate[],2,FALSE)</f>
        <v>50000</v>
      </c>
      <c r="H1147" t="s">
        <v>564</v>
      </c>
      <c r="I1147" t="s">
        <v>52</v>
      </c>
      <c r="J1147" t="s">
        <v>88</v>
      </c>
      <c r="K1147" t="str">
        <f>VLOOKUP(tblSalaries[[#This Row],[Where do you work]],tblCountries[[Actual]:[Mapping]],2,FALSE)</f>
        <v>Canada</v>
      </c>
      <c r="L1147" t="s">
        <v>25</v>
      </c>
      <c r="M1147">
        <v>5</v>
      </c>
      <c r="O1147" s="10">
        <f>IF(ISERROR(FIND("1",tblSalaries[[#This Row],[How many hours of a day you work on Excel]])),"",1)</f>
        <v>1</v>
      </c>
      <c r="P1147" s="11">
        <f>IF(ISERROR(FIND("2",tblSalaries[[#This Row],[How many hours of a day you work on Excel]])),"",2)</f>
        <v>2</v>
      </c>
      <c r="Q1147" s="10" t="str">
        <f>IF(ISERROR(FIND("3",tblSalaries[[#This Row],[How many hours of a day you work on Excel]])),"",3)</f>
        <v/>
      </c>
      <c r="R1147" s="10" t="str">
        <f>IF(ISERROR(FIND("4",tblSalaries[[#This Row],[How many hours of a day you work on Excel]])),"",4)</f>
        <v/>
      </c>
      <c r="S1147" s="10" t="str">
        <f>IF(ISERROR(FIND("5",tblSalaries[[#This Row],[How many hours of a day you work on Excel]])),"",5)</f>
        <v/>
      </c>
      <c r="T1147" s="10" t="str">
        <f>IF(ISERROR(FIND("6",tblSalaries[[#This Row],[How many hours of a day you work on Excel]])),"",6)</f>
        <v/>
      </c>
      <c r="U1147" s="11" t="str">
        <f>IF(ISERROR(FIND("7",tblSalaries[[#This Row],[How many hours of a day you work on Excel]])),"",7)</f>
        <v/>
      </c>
      <c r="V1147" s="11" t="str">
        <f>IF(ISERROR(FIND("8",tblSalaries[[#This Row],[How many hours of a day you work on Excel]])),"",8)</f>
        <v/>
      </c>
      <c r="W1147" s="11">
        <f>IF(MAX(tblSalaries[[#This Row],[1 hour]:[8 hours]])=0,#N/A,MAX(tblSalaries[[#This Row],[1 hour]:[8 hours]]))</f>
        <v>2</v>
      </c>
      <c r="X1147" s="11">
        <f>IF(ISERROR(tblSalaries[[#This Row],[max h]]),1,tblSalaries[[#This Row],[Salary in USD]]/tblSalaries[[#This Row],[max h]]/260)</f>
        <v>96.15384615384616</v>
      </c>
      <c r="Y1147" s="11" t="str">
        <f>IF(tblSalaries[[#This Row],[Years of Experience]]="",0,"0")</f>
        <v>0</v>
      </c>
      <c r="Z1147"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1147" s="11">
        <f>IF(tblSalaries[[#This Row],[Salary in USD]]&lt;1000,1,0)</f>
        <v>0</v>
      </c>
      <c r="AB1147" s="11">
        <f>IF(AND(tblSalaries[[#This Row],[Salary in USD]]&gt;1000,tblSalaries[[#This Row],[Salary in USD]]&lt;2000),1,0)</f>
        <v>0</v>
      </c>
    </row>
    <row r="1148" spans="2:28" ht="15" customHeight="1">
      <c r="B1148" t="s">
        <v>3151</v>
      </c>
      <c r="C1148" s="1">
        <v>41057.943854166668</v>
      </c>
      <c r="D1148" s="4" t="s">
        <v>1310</v>
      </c>
      <c r="E1148">
        <v>80000</v>
      </c>
      <c r="F1148" t="s">
        <v>69</v>
      </c>
      <c r="G1148">
        <f>tblSalaries[[#This Row],[clean Salary (in local currency)]]*VLOOKUP(tblSalaries[[#This Row],[Currency]],tblXrate[],2,FALSE)</f>
        <v>126094.26176538273</v>
      </c>
      <c r="H1148" t="s">
        <v>181</v>
      </c>
      <c r="I1148" t="s">
        <v>488</v>
      </c>
      <c r="J1148" t="s">
        <v>71</v>
      </c>
      <c r="K1148" t="str">
        <f>VLOOKUP(tblSalaries[[#This Row],[Where do you work]],tblCountries[[Actual]:[Mapping]],2,FALSE)</f>
        <v>UK</v>
      </c>
      <c r="L1148" t="s">
        <v>9</v>
      </c>
      <c r="M1148">
        <v>15</v>
      </c>
      <c r="O1148" s="10" t="str">
        <f>IF(ISERROR(FIND("1",tblSalaries[[#This Row],[How many hours of a day you work on Excel]])),"",1)</f>
        <v/>
      </c>
      <c r="P1148" s="11" t="str">
        <f>IF(ISERROR(FIND("2",tblSalaries[[#This Row],[How many hours of a day you work on Excel]])),"",2)</f>
        <v/>
      </c>
      <c r="Q1148" s="10" t="str">
        <f>IF(ISERROR(FIND("3",tblSalaries[[#This Row],[How many hours of a day you work on Excel]])),"",3)</f>
        <v/>
      </c>
      <c r="R1148" s="10">
        <f>IF(ISERROR(FIND("4",tblSalaries[[#This Row],[How many hours of a day you work on Excel]])),"",4)</f>
        <v>4</v>
      </c>
      <c r="S1148" s="10" t="str">
        <f>IF(ISERROR(FIND("5",tblSalaries[[#This Row],[How many hours of a day you work on Excel]])),"",5)</f>
        <v/>
      </c>
      <c r="T1148" s="10">
        <f>IF(ISERROR(FIND("6",tblSalaries[[#This Row],[How many hours of a day you work on Excel]])),"",6)</f>
        <v>6</v>
      </c>
      <c r="U1148" s="11" t="str">
        <f>IF(ISERROR(FIND("7",tblSalaries[[#This Row],[How many hours of a day you work on Excel]])),"",7)</f>
        <v/>
      </c>
      <c r="V1148" s="11" t="str">
        <f>IF(ISERROR(FIND("8",tblSalaries[[#This Row],[How many hours of a day you work on Excel]])),"",8)</f>
        <v/>
      </c>
      <c r="W1148" s="11">
        <f>IF(MAX(tblSalaries[[#This Row],[1 hour]:[8 hours]])=0,#N/A,MAX(tblSalaries[[#This Row],[1 hour]:[8 hours]]))</f>
        <v>6</v>
      </c>
      <c r="X1148" s="11">
        <f>IF(ISERROR(tblSalaries[[#This Row],[max h]]),1,tblSalaries[[#This Row],[Salary in USD]]/tblSalaries[[#This Row],[max h]]/260)</f>
        <v>80.82965497780944</v>
      </c>
      <c r="Y1148" s="11" t="str">
        <f>IF(tblSalaries[[#This Row],[Years of Experience]]="",0,"0")</f>
        <v>0</v>
      </c>
      <c r="Z1148"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148" s="11">
        <f>IF(tblSalaries[[#This Row],[Salary in USD]]&lt;1000,1,0)</f>
        <v>0</v>
      </c>
      <c r="AB1148" s="11">
        <f>IF(AND(tblSalaries[[#This Row],[Salary in USD]]&gt;1000,tblSalaries[[#This Row],[Salary in USD]]&lt;2000),1,0)</f>
        <v>0</v>
      </c>
    </row>
    <row r="1149" spans="2:28" ht="15" customHeight="1">
      <c r="B1149" t="s">
        <v>3152</v>
      </c>
      <c r="C1149" s="1">
        <v>41057.945150462961</v>
      </c>
      <c r="D1149" s="4" t="s">
        <v>1311</v>
      </c>
      <c r="E1149">
        <v>54000</v>
      </c>
      <c r="F1149" t="s">
        <v>3900</v>
      </c>
      <c r="G1149">
        <f>tblSalaries[[#This Row],[clean Salary (in local currency)]]*VLOOKUP(tblSalaries[[#This Row],[Currency]],tblXrate[],2,FALSE)</f>
        <v>26691.183012544854</v>
      </c>
      <c r="H1149" t="s">
        <v>1312</v>
      </c>
      <c r="I1149" t="s">
        <v>52</v>
      </c>
      <c r="J1149" t="s">
        <v>143</v>
      </c>
      <c r="K1149" t="str">
        <f>VLOOKUP(tblSalaries[[#This Row],[Where do you work]],tblCountries[[Actual]:[Mapping]],2,FALSE)</f>
        <v>Brazil</v>
      </c>
      <c r="L1149" t="s">
        <v>25</v>
      </c>
      <c r="M1149">
        <v>7</v>
      </c>
      <c r="O1149" s="10">
        <f>IF(ISERROR(FIND("1",tblSalaries[[#This Row],[How many hours of a day you work on Excel]])),"",1)</f>
        <v>1</v>
      </c>
      <c r="P1149" s="11">
        <f>IF(ISERROR(FIND("2",tblSalaries[[#This Row],[How many hours of a day you work on Excel]])),"",2)</f>
        <v>2</v>
      </c>
      <c r="Q1149" s="10" t="str">
        <f>IF(ISERROR(FIND("3",tblSalaries[[#This Row],[How many hours of a day you work on Excel]])),"",3)</f>
        <v/>
      </c>
      <c r="R1149" s="10" t="str">
        <f>IF(ISERROR(FIND("4",tblSalaries[[#This Row],[How many hours of a day you work on Excel]])),"",4)</f>
        <v/>
      </c>
      <c r="S1149" s="10" t="str">
        <f>IF(ISERROR(FIND("5",tblSalaries[[#This Row],[How many hours of a day you work on Excel]])),"",5)</f>
        <v/>
      </c>
      <c r="T1149" s="10" t="str">
        <f>IF(ISERROR(FIND("6",tblSalaries[[#This Row],[How many hours of a day you work on Excel]])),"",6)</f>
        <v/>
      </c>
      <c r="U1149" s="11" t="str">
        <f>IF(ISERROR(FIND("7",tblSalaries[[#This Row],[How many hours of a day you work on Excel]])),"",7)</f>
        <v/>
      </c>
      <c r="V1149" s="11" t="str">
        <f>IF(ISERROR(FIND("8",tblSalaries[[#This Row],[How many hours of a day you work on Excel]])),"",8)</f>
        <v/>
      </c>
      <c r="W1149" s="11">
        <f>IF(MAX(tblSalaries[[#This Row],[1 hour]:[8 hours]])=0,#N/A,MAX(tblSalaries[[#This Row],[1 hour]:[8 hours]]))</f>
        <v>2</v>
      </c>
      <c r="X1149" s="11">
        <f>IF(ISERROR(tblSalaries[[#This Row],[max h]]),1,tblSalaries[[#This Row],[Salary in USD]]/tblSalaries[[#This Row],[max h]]/260)</f>
        <v>51.329198101047794</v>
      </c>
      <c r="Y1149" s="11" t="str">
        <f>IF(tblSalaries[[#This Row],[Years of Experience]]="",0,"0")</f>
        <v>0</v>
      </c>
      <c r="Z1149"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149" s="11">
        <f>IF(tblSalaries[[#This Row],[Salary in USD]]&lt;1000,1,0)</f>
        <v>0</v>
      </c>
      <c r="AB1149" s="11">
        <f>IF(AND(tblSalaries[[#This Row],[Salary in USD]]&gt;1000,tblSalaries[[#This Row],[Salary in USD]]&lt;2000),1,0)</f>
        <v>0</v>
      </c>
    </row>
    <row r="1150" spans="2:28" ht="15" customHeight="1">
      <c r="B1150" t="s">
        <v>3153</v>
      </c>
      <c r="C1150" s="1">
        <v>41057.9453125</v>
      </c>
      <c r="D1150" s="4">
        <v>500000</v>
      </c>
      <c r="E1150">
        <v>500000</v>
      </c>
      <c r="F1150" t="s">
        <v>40</v>
      </c>
      <c r="G1150">
        <f>tblSalaries[[#This Row],[clean Salary (in local currency)]]*VLOOKUP(tblSalaries[[#This Row],[Currency]],tblXrate[],2,FALSE)</f>
        <v>8903.9583437212841</v>
      </c>
      <c r="H1150" t="s">
        <v>207</v>
      </c>
      <c r="I1150" t="s">
        <v>20</v>
      </c>
      <c r="J1150" t="s">
        <v>8</v>
      </c>
      <c r="K1150" t="str">
        <f>VLOOKUP(tblSalaries[[#This Row],[Where do you work]],tblCountries[[Actual]:[Mapping]],2,FALSE)</f>
        <v>India</v>
      </c>
      <c r="L1150" t="s">
        <v>9</v>
      </c>
      <c r="M1150">
        <v>0.8</v>
      </c>
      <c r="O1150" s="10" t="str">
        <f>IF(ISERROR(FIND("1",tblSalaries[[#This Row],[How many hours of a day you work on Excel]])),"",1)</f>
        <v/>
      </c>
      <c r="P1150" s="11" t="str">
        <f>IF(ISERROR(FIND("2",tblSalaries[[#This Row],[How many hours of a day you work on Excel]])),"",2)</f>
        <v/>
      </c>
      <c r="Q1150" s="10" t="str">
        <f>IF(ISERROR(FIND("3",tblSalaries[[#This Row],[How many hours of a day you work on Excel]])),"",3)</f>
        <v/>
      </c>
      <c r="R1150" s="10">
        <f>IF(ISERROR(FIND("4",tblSalaries[[#This Row],[How many hours of a day you work on Excel]])),"",4)</f>
        <v>4</v>
      </c>
      <c r="S1150" s="10" t="str">
        <f>IF(ISERROR(FIND("5",tblSalaries[[#This Row],[How many hours of a day you work on Excel]])),"",5)</f>
        <v/>
      </c>
      <c r="T1150" s="10">
        <f>IF(ISERROR(FIND("6",tblSalaries[[#This Row],[How many hours of a day you work on Excel]])),"",6)</f>
        <v>6</v>
      </c>
      <c r="U1150" s="11" t="str">
        <f>IF(ISERROR(FIND("7",tblSalaries[[#This Row],[How many hours of a day you work on Excel]])),"",7)</f>
        <v/>
      </c>
      <c r="V1150" s="11" t="str">
        <f>IF(ISERROR(FIND("8",tblSalaries[[#This Row],[How many hours of a day you work on Excel]])),"",8)</f>
        <v/>
      </c>
      <c r="W1150" s="11">
        <f>IF(MAX(tblSalaries[[#This Row],[1 hour]:[8 hours]])=0,#N/A,MAX(tblSalaries[[#This Row],[1 hour]:[8 hours]]))</f>
        <v>6</v>
      </c>
      <c r="X1150" s="11">
        <f>IF(ISERROR(tblSalaries[[#This Row],[max h]]),1,tblSalaries[[#This Row],[Salary in USD]]/tblSalaries[[#This Row],[max h]]/260)</f>
        <v>5.7076656049495407</v>
      </c>
      <c r="Y1150" s="11" t="str">
        <f>IF(tblSalaries[[#This Row],[Years of Experience]]="",0,"0")</f>
        <v>0</v>
      </c>
      <c r="Z1150"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0..1</v>
      </c>
      <c r="AA1150" s="11">
        <f>IF(tblSalaries[[#This Row],[Salary in USD]]&lt;1000,1,0)</f>
        <v>0</v>
      </c>
      <c r="AB1150" s="11">
        <f>IF(AND(tblSalaries[[#This Row],[Salary in USD]]&gt;1000,tblSalaries[[#This Row],[Salary in USD]]&lt;2000),1,0)</f>
        <v>0</v>
      </c>
    </row>
    <row r="1151" spans="2:28" ht="15" customHeight="1">
      <c r="B1151" t="s">
        <v>3154</v>
      </c>
      <c r="C1151" s="1">
        <v>41057.945439814815</v>
      </c>
      <c r="D1151" s="4" t="s">
        <v>1313</v>
      </c>
      <c r="E1151">
        <v>8725</v>
      </c>
      <c r="F1151" t="s">
        <v>6</v>
      </c>
      <c r="G1151">
        <f>tblSalaries[[#This Row],[clean Salary (in local currency)]]*VLOOKUP(tblSalaries[[#This Row],[Currency]],tblXrate[],2,FALSE)</f>
        <v>8725</v>
      </c>
      <c r="H1151" t="s">
        <v>594</v>
      </c>
      <c r="I1151" t="s">
        <v>52</v>
      </c>
      <c r="J1151" t="s">
        <v>17</v>
      </c>
      <c r="K1151" t="str">
        <f>VLOOKUP(tblSalaries[[#This Row],[Where do you work]],tblCountries[[Actual]:[Mapping]],2,FALSE)</f>
        <v>Pakistan</v>
      </c>
      <c r="L1151" t="s">
        <v>18</v>
      </c>
      <c r="M1151">
        <v>18</v>
      </c>
      <c r="O1151" s="10" t="str">
        <f>IF(ISERROR(FIND("1",tblSalaries[[#This Row],[How many hours of a day you work on Excel]])),"",1)</f>
        <v/>
      </c>
      <c r="P1151" s="11">
        <f>IF(ISERROR(FIND("2",tblSalaries[[#This Row],[How many hours of a day you work on Excel]])),"",2)</f>
        <v>2</v>
      </c>
      <c r="Q1151" s="10">
        <f>IF(ISERROR(FIND("3",tblSalaries[[#This Row],[How many hours of a day you work on Excel]])),"",3)</f>
        <v>3</v>
      </c>
      <c r="R1151" s="10" t="str">
        <f>IF(ISERROR(FIND("4",tblSalaries[[#This Row],[How many hours of a day you work on Excel]])),"",4)</f>
        <v/>
      </c>
      <c r="S1151" s="10" t="str">
        <f>IF(ISERROR(FIND("5",tblSalaries[[#This Row],[How many hours of a day you work on Excel]])),"",5)</f>
        <v/>
      </c>
      <c r="T1151" s="10" t="str">
        <f>IF(ISERROR(FIND("6",tblSalaries[[#This Row],[How many hours of a day you work on Excel]])),"",6)</f>
        <v/>
      </c>
      <c r="U1151" s="11" t="str">
        <f>IF(ISERROR(FIND("7",tblSalaries[[#This Row],[How many hours of a day you work on Excel]])),"",7)</f>
        <v/>
      </c>
      <c r="V1151" s="11" t="str">
        <f>IF(ISERROR(FIND("8",tblSalaries[[#This Row],[How many hours of a day you work on Excel]])),"",8)</f>
        <v/>
      </c>
      <c r="W1151" s="11">
        <f>IF(MAX(tblSalaries[[#This Row],[1 hour]:[8 hours]])=0,#N/A,MAX(tblSalaries[[#This Row],[1 hour]:[8 hours]]))</f>
        <v>3</v>
      </c>
      <c r="X1151" s="11">
        <f>IF(ISERROR(tblSalaries[[#This Row],[max h]]),1,tblSalaries[[#This Row],[Salary in USD]]/tblSalaries[[#This Row],[max h]]/260)</f>
        <v>11.185897435897436</v>
      </c>
      <c r="Y1151" s="11" t="str">
        <f>IF(tblSalaries[[#This Row],[Years of Experience]]="",0,"0")</f>
        <v>0</v>
      </c>
      <c r="Z1151"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151" s="11">
        <f>IF(tblSalaries[[#This Row],[Salary in USD]]&lt;1000,1,0)</f>
        <v>0</v>
      </c>
      <c r="AB1151" s="11">
        <f>IF(AND(tblSalaries[[#This Row],[Salary in USD]]&gt;1000,tblSalaries[[#This Row],[Salary in USD]]&lt;2000),1,0)</f>
        <v>0</v>
      </c>
    </row>
    <row r="1152" spans="2:28" ht="15" customHeight="1">
      <c r="B1152" t="s">
        <v>3155</v>
      </c>
      <c r="C1152" s="1">
        <v>41057.947777777779</v>
      </c>
      <c r="D1152" s="4" t="s">
        <v>1314</v>
      </c>
      <c r="E1152">
        <v>32000</v>
      </c>
      <c r="F1152" t="s">
        <v>69</v>
      </c>
      <c r="G1152">
        <f>tblSalaries[[#This Row],[clean Salary (in local currency)]]*VLOOKUP(tblSalaries[[#This Row],[Currency]],tblXrate[],2,FALSE)</f>
        <v>50437.70470615309</v>
      </c>
      <c r="H1152" t="s">
        <v>1315</v>
      </c>
      <c r="I1152" t="s">
        <v>20</v>
      </c>
      <c r="J1152" t="s">
        <v>71</v>
      </c>
      <c r="K1152" t="str">
        <f>VLOOKUP(tblSalaries[[#This Row],[Where do you work]],tblCountries[[Actual]:[Mapping]],2,FALSE)</f>
        <v>UK</v>
      </c>
      <c r="L1152" t="s">
        <v>9</v>
      </c>
      <c r="M1152">
        <v>4</v>
      </c>
      <c r="O1152" s="10" t="str">
        <f>IF(ISERROR(FIND("1",tblSalaries[[#This Row],[How many hours of a day you work on Excel]])),"",1)</f>
        <v/>
      </c>
      <c r="P1152" s="11" t="str">
        <f>IF(ISERROR(FIND("2",tblSalaries[[#This Row],[How many hours of a day you work on Excel]])),"",2)</f>
        <v/>
      </c>
      <c r="Q1152" s="10" t="str">
        <f>IF(ISERROR(FIND("3",tblSalaries[[#This Row],[How many hours of a day you work on Excel]])),"",3)</f>
        <v/>
      </c>
      <c r="R1152" s="10">
        <f>IF(ISERROR(FIND("4",tblSalaries[[#This Row],[How many hours of a day you work on Excel]])),"",4)</f>
        <v>4</v>
      </c>
      <c r="S1152" s="10" t="str">
        <f>IF(ISERROR(FIND("5",tblSalaries[[#This Row],[How many hours of a day you work on Excel]])),"",5)</f>
        <v/>
      </c>
      <c r="T1152" s="10">
        <f>IF(ISERROR(FIND("6",tblSalaries[[#This Row],[How many hours of a day you work on Excel]])),"",6)</f>
        <v>6</v>
      </c>
      <c r="U1152" s="11" t="str">
        <f>IF(ISERROR(FIND("7",tblSalaries[[#This Row],[How many hours of a day you work on Excel]])),"",7)</f>
        <v/>
      </c>
      <c r="V1152" s="11" t="str">
        <f>IF(ISERROR(FIND("8",tblSalaries[[#This Row],[How many hours of a day you work on Excel]])),"",8)</f>
        <v/>
      </c>
      <c r="W1152" s="11">
        <f>IF(MAX(tblSalaries[[#This Row],[1 hour]:[8 hours]])=0,#N/A,MAX(tblSalaries[[#This Row],[1 hour]:[8 hours]]))</f>
        <v>6</v>
      </c>
      <c r="X1152" s="11">
        <f>IF(ISERROR(tblSalaries[[#This Row],[max h]]),1,tblSalaries[[#This Row],[Salary in USD]]/tblSalaries[[#This Row],[max h]]/260)</f>
        <v>32.331861991123773</v>
      </c>
      <c r="Y1152" s="11" t="str">
        <f>IF(tblSalaries[[#This Row],[Years of Experience]]="",0,"0")</f>
        <v>0</v>
      </c>
      <c r="Z1152"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1152" s="11">
        <f>IF(tblSalaries[[#This Row],[Salary in USD]]&lt;1000,1,0)</f>
        <v>0</v>
      </c>
      <c r="AB1152" s="11">
        <f>IF(AND(tblSalaries[[#This Row],[Salary in USD]]&gt;1000,tblSalaries[[#This Row],[Salary in USD]]&lt;2000),1,0)</f>
        <v>0</v>
      </c>
    </row>
    <row r="1153" spans="2:28" ht="15" customHeight="1">
      <c r="B1153" t="s">
        <v>3156</v>
      </c>
      <c r="C1153" s="1">
        <v>41057.948483796295</v>
      </c>
      <c r="D1153" s="4" t="s">
        <v>1316</v>
      </c>
      <c r="E1153">
        <v>43000</v>
      </c>
      <c r="F1153" t="s">
        <v>69</v>
      </c>
      <c r="G1153">
        <f>tblSalaries[[#This Row],[clean Salary (in local currency)]]*VLOOKUP(tblSalaries[[#This Row],[Currency]],tblXrate[],2,FALSE)</f>
        <v>67775.665698893223</v>
      </c>
      <c r="H1153" t="s">
        <v>1317</v>
      </c>
      <c r="I1153" t="s">
        <v>310</v>
      </c>
      <c r="J1153" t="s">
        <v>71</v>
      </c>
      <c r="K1153" t="str">
        <f>VLOOKUP(tblSalaries[[#This Row],[Where do you work]],tblCountries[[Actual]:[Mapping]],2,FALSE)</f>
        <v>UK</v>
      </c>
      <c r="L1153" t="s">
        <v>13</v>
      </c>
      <c r="M1153">
        <v>15</v>
      </c>
      <c r="O1153" s="10" t="str">
        <f>IF(ISERROR(FIND("1",tblSalaries[[#This Row],[How many hours of a day you work on Excel]])),"",1)</f>
        <v/>
      </c>
      <c r="P1153" s="11" t="str">
        <f>IF(ISERROR(FIND("2",tblSalaries[[#This Row],[How many hours of a day you work on Excel]])),"",2)</f>
        <v/>
      </c>
      <c r="Q1153" s="10" t="str">
        <f>IF(ISERROR(FIND("3",tblSalaries[[#This Row],[How many hours of a day you work on Excel]])),"",3)</f>
        <v/>
      </c>
      <c r="R1153" s="10" t="str">
        <f>IF(ISERROR(FIND("4",tblSalaries[[#This Row],[How many hours of a day you work on Excel]])),"",4)</f>
        <v/>
      </c>
      <c r="S1153" s="10" t="str">
        <f>IF(ISERROR(FIND("5",tblSalaries[[#This Row],[How many hours of a day you work on Excel]])),"",5)</f>
        <v/>
      </c>
      <c r="T1153" s="10" t="str">
        <f>IF(ISERROR(FIND("6",tblSalaries[[#This Row],[How many hours of a day you work on Excel]])),"",6)</f>
        <v/>
      </c>
      <c r="U1153" s="11" t="str">
        <f>IF(ISERROR(FIND("7",tblSalaries[[#This Row],[How many hours of a day you work on Excel]])),"",7)</f>
        <v/>
      </c>
      <c r="V1153" s="11">
        <f>IF(ISERROR(FIND("8",tblSalaries[[#This Row],[How many hours of a day you work on Excel]])),"",8)</f>
        <v>8</v>
      </c>
      <c r="W1153" s="11">
        <f>IF(MAX(tblSalaries[[#This Row],[1 hour]:[8 hours]])=0,#N/A,MAX(tblSalaries[[#This Row],[1 hour]:[8 hours]]))</f>
        <v>8</v>
      </c>
      <c r="X1153" s="11">
        <f>IF(ISERROR(tblSalaries[[#This Row],[max h]]),1,tblSalaries[[#This Row],[Salary in USD]]/tblSalaries[[#This Row],[max h]]/260)</f>
        <v>32.584454662929431</v>
      </c>
      <c r="Y1153" s="11" t="str">
        <f>IF(tblSalaries[[#This Row],[Years of Experience]]="",0,"0")</f>
        <v>0</v>
      </c>
      <c r="Z1153"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153" s="11">
        <f>IF(tblSalaries[[#This Row],[Salary in USD]]&lt;1000,1,0)</f>
        <v>0</v>
      </c>
      <c r="AB1153" s="11">
        <f>IF(AND(tblSalaries[[#This Row],[Salary in USD]]&gt;1000,tblSalaries[[#This Row],[Salary in USD]]&lt;2000),1,0)</f>
        <v>0</v>
      </c>
    </row>
    <row r="1154" spans="2:28" ht="15" customHeight="1">
      <c r="B1154" t="s">
        <v>3157</v>
      </c>
      <c r="C1154" s="1">
        <v>41057.94903935185</v>
      </c>
      <c r="D1154" s="4" t="s">
        <v>1318</v>
      </c>
      <c r="E1154">
        <v>53000</v>
      </c>
      <c r="F1154" t="s">
        <v>86</v>
      </c>
      <c r="G1154">
        <f>tblSalaries[[#This Row],[clean Salary (in local currency)]]*VLOOKUP(tblSalaries[[#This Row],[Currency]],tblXrate[],2,FALSE)</f>
        <v>52118.160720607324</v>
      </c>
      <c r="H1154" t="s">
        <v>153</v>
      </c>
      <c r="I1154" t="s">
        <v>20</v>
      </c>
      <c r="J1154" t="s">
        <v>88</v>
      </c>
      <c r="K1154" t="str">
        <f>VLOOKUP(tblSalaries[[#This Row],[Where do you work]],tblCountries[[Actual]:[Mapping]],2,FALSE)</f>
        <v>Canada</v>
      </c>
      <c r="L1154" t="s">
        <v>9</v>
      </c>
      <c r="M1154">
        <v>6</v>
      </c>
      <c r="O1154" s="10" t="str">
        <f>IF(ISERROR(FIND("1",tblSalaries[[#This Row],[How many hours of a day you work on Excel]])),"",1)</f>
        <v/>
      </c>
      <c r="P1154" s="11" t="str">
        <f>IF(ISERROR(FIND("2",tblSalaries[[#This Row],[How many hours of a day you work on Excel]])),"",2)</f>
        <v/>
      </c>
      <c r="Q1154" s="10" t="str">
        <f>IF(ISERROR(FIND("3",tblSalaries[[#This Row],[How many hours of a day you work on Excel]])),"",3)</f>
        <v/>
      </c>
      <c r="R1154" s="10">
        <f>IF(ISERROR(FIND("4",tblSalaries[[#This Row],[How many hours of a day you work on Excel]])),"",4)</f>
        <v>4</v>
      </c>
      <c r="S1154" s="10" t="str">
        <f>IF(ISERROR(FIND("5",tblSalaries[[#This Row],[How many hours of a day you work on Excel]])),"",5)</f>
        <v/>
      </c>
      <c r="T1154" s="10">
        <f>IF(ISERROR(FIND("6",tblSalaries[[#This Row],[How many hours of a day you work on Excel]])),"",6)</f>
        <v>6</v>
      </c>
      <c r="U1154" s="11" t="str">
        <f>IF(ISERROR(FIND("7",tblSalaries[[#This Row],[How many hours of a day you work on Excel]])),"",7)</f>
        <v/>
      </c>
      <c r="V1154" s="11" t="str">
        <f>IF(ISERROR(FIND("8",tblSalaries[[#This Row],[How many hours of a day you work on Excel]])),"",8)</f>
        <v/>
      </c>
      <c r="W1154" s="11">
        <f>IF(MAX(tblSalaries[[#This Row],[1 hour]:[8 hours]])=0,#N/A,MAX(tblSalaries[[#This Row],[1 hour]:[8 hours]]))</f>
        <v>6</v>
      </c>
      <c r="X1154" s="11">
        <f>IF(ISERROR(tblSalaries[[#This Row],[max h]]),1,tblSalaries[[#This Row],[Salary in USD]]/tblSalaries[[#This Row],[max h]]/260)</f>
        <v>33.409077385004693</v>
      </c>
      <c r="Y1154" s="11" t="str">
        <f>IF(tblSalaries[[#This Row],[Years of Experience]]="",0,"0")</f>
        <v>0</v>
      </c>
      <c r="Z1154"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154" s="11">
        <f>IF(tblSalaries[[#This Row],[Salary in USD]]&lt;1000,1,0)</f>
        <v>0</v>
      </c>
      <c r="AB1154" s="11">
        <f>IF(AND(tblSalaries[[#This Row],[Salary in USD]]&gt;1000,tblSalaries[[#This Row],[Salary in USD]]&lt;2000),1,0)</f>
        <v>0</v>
      </c>
    </row>
    <row r="1155" spans="2:28" ht="15" customHeight="1">
      <c r="B1155" t="s">
        <v>3158</v>
      </c>
      <c r="C1155" s="1">
        <v>41057.950370370374</v>
      </c>
      <c r="D1155" s="4" t="s">
        <v>1319</v>
      </c>
      <c r="E1155">
        <v>200000</v>
      </c>
      <c r="F1155" t="s">
        <v>40</v>
      </c>
      <c r="G1155">
        <f>tblSalaries[[#This Row],[clean Salary (in local currency)]]*VLOOKUP(tblSalaries[[#This Row],[Currency]],tblXrate[],2,FALSE)</f>
        <v>3561.5833374885137</v>
      </c>
      <c r="H1155" t="s">
        <v>616</v>
      </c>
      <c r="I1155" t="s">
        <v>20</v>
      </c>
      <c r="J1155" t="s">
        <v>8</v>
      </c>
      <c r="K1155" t="str">
        <f>VLOOKUP(tblSalaries[[#This Row],[Where do you work]],tblCountries[[Actual]:[Mapping]],2,FALSE)</f>
        <v>India</v>
      </c>
      <c r="L1155" t="s">
        <v>25</v>
      </c>
      <c r="M1155">
        <v>6</v>
      </c>
      <c r="O1155" s="10">
        <f>IF(ISERROR(FIND("1",tblSalaries[[#This Row],[How many hours of a day you work on Excel]])),"",1)</f>
        <v>1</v>
      </c>
      <c r="P1155" s="11">
        <f>IF(ISERROR(FIND("2",tblSalaries[[#This Row],[How many hours of a day you work on Excel]])),"",2)</f>
        <v>2</v>
      </c>
      <c r="Q1155" s="10" t="str">
        <f>IF(ISERROR(FIND("3",tblSalaries[[#This Row],[How many hours of a day you work on Excel]])),"",3)</f>
        <v/>
      </c>
      <c r="R1155" s="10" t="str">
        <f>IF(ISERROR(FIND("4",tblSalaries[[#This Row],[How many hours of a day you work on Excel]])),"",4)</f>
        <v/>
      </c>
      <c r="S1155" s="10" t="str">
        <f>IF(ISERROR(FIND("5",tblSalaries[[#This Row],[How many hours of a day you work on Excel]])),"",5)</f>
        <v/>
      </c>
      <c r="T1155" s="10" t="str">
        <f>IF(ISERROR(FIND("6",tblSalaries[[#This Row],[How many hours of a day you work on Excel]])),"",6)</f>
        <v/>
      </c>
      <c r="U1155" s="11" t="str">
        <f>IF(ISERROR(FIND("7",tblSalaries[[#This Row],[How many hours of a day you work on Excel]])),"",7)</f>
        <v/>
      </c>
      <c r="V1155" s="11" t="str">
        <f>IF(ISERROR(FIND("8",tblSalaries[[#This Row],[How many hours of a day you work on Excel]])),"",8)</f>
        <v/>
      </c>
      <c r="W1155" s="11">
        <f>IF(MAX(tblSalaries[[#This Row],[1 hour]:[8 hours]])=0,#N/A,MAX(tblSalaries[[#This Row],[1 hour]:[8 hours]]))</f>
        <v>2</v>
      </c>
      <c r="X1155" s="11">
        <f>IF(ISERROR(tblSalaries[[#This Row],[max h]]),1,tblSalaries[[#This Row],[Salary in USD]]/tblSalaries[[#This Row],[max h]]/260)</f>
        <v>6.8491987259394493</v>
      </c>
      <c r="Y1155" s="11" t="str">
        <f>IF(tblSalaries[[#This Row],[Years of Experience]]="",0,"0")</f>
        <v>0</v>
      </c>
      <c r="Z1155"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155" s="11">
        <f>IF(tblSalaries[[#This Row],[Salary in USD]]&lt;1000,1,0)</f>
        <v>0</v>
      </c>
      <c r="AB1155" s="11">
        <f>IF(AND(tblSalaries[[#This Row],[Salary in USD]]&gt;1000,tblSalaries[[#This Row],[Salary in USD]]&lt;2000),1,0)</f>
        <v>0</v>
      </c>
    </row>
    <row r="1156" spans="2:28" ht="15" customHeight="1">
      <c r="B1156" t="s">
        <v>3159</v>
      </c>
      <c r="C1156" s="1">
        <v>41057.950868055559</v>
      </c>
      <c r="D1156" s="4" t="s">
        <v>1320</v>
      </c>
      <c r="E1156">
        <v>450000</v>
      </c>
      <c r="F1156" t="s">
        <v>40</v>
      </c>
      <c r="G1156">
        <f>tblSalaries[[#This Row],[clean Salary (in local currency)]]*VLOOKUP(tblSalaries[[#This Row],[Currency]],tblXrate[],2,FALSE)</f>
        <v>8013.5625093491553</v>
      </c>
      <c r="H1156" t="s">
        <v>629</v>
      </c>
      <c r="I1156" t="s">
        <v>52</v>
      </c>
      <c r="J1156" t="s">
        <v>8</v>
      </c>
      <c r="K1156" t="str">
        <f>VLOOKUP(tblSalaries[[#This Row],[Where do you work]],tblCountries[[Actual]:[Mapping]],2,FALSE)</f>
        <v>India</v>
      </c>
      <c r="L1156" t="s">
        <v>9</v>
      </c>
      <c r="M1156">
        <v>21</v>
      </c>
      <c r="O1156" s="10" t="str">
        <f>IF(ISERROR(FIND("1",tblSalaries[[#This Row],[How many hours of a day you work on Excel]])),"",1)</f>
        <v/>
      </c>
      <c r="P1156" s="11" t="str">
        <f>IF(ISERROR(FIND("2",tblSalaries[[#This Row],[How many hours of a day you work on Excel]])),"",2)</f>
        <v/>
      </c>
      <c r="Q1156" s="10" t="str">
        <f>IF(ISERROR(FIND("3",tblSalaries[[#This Row],[How many hours of a day you work on Excel]])),"",3)</f>
        <v/>
      </c>
      <c r="R1156" s="10">
        <f>IF(ISERROR(FIND("4",tblSalaries[[#This Row],[How many hours of a day you work on Excel]])),"",4)</f>
        <v>4</v>
      </c>
      <c r="S1156" s="10" t="str">
        <f>IF(ISERROR(FIND("5",tblSalaries[[#This Row],[How many hours of a day you work on Excel]])),"",5)</f>
        <v/>
      </c>
      <c r="T1156" s="10">
        <f>IF(ISERROR(FIND("6",tblSalaries[[#This Row],[How many hours of a day you work on Excel]])),"",6)</f>
        <v>6</v>
      </c>
      <c r="U1156" s="11" t="str">
        <f>IF(ISERROR(FIND("7",tblSalaries[[#This Row],[How many hours of a day you work on Excel]])),"",7)</f>
        <v/>
      </c>
      <c r="V1156" s="11" t="str">
        <f>IF(ISERROR(FIND("8",tblSalaries[[#This Row],[How many hours of a day you work on Excel]])),"",8)</f>
        <v/>
      </c>
      <c r="W1156" s="11">
        <f>IF(MAX(tblSalaries[[#This Row],[1 hour]:[8 hours]])=0,#N/A,MAX(tblSalaries[[#This Row],[1 hour]:[8 hours]]))</f>
        <v>6</v>
      </c>
      <c r="X1156" s="11">
        <f>IF(ISERROR(tblSalaries[[#This Row],[max h]]),1,tblSalaries[[#This Row],[Salary in USD]]/tblSalaries[[#This Row],[max h]]/260)</f>
        <v>5.1368990444545863</v>
      </c>
      <c r="Y1156" s="11" t="str">
        <f>IF(tblSalaries[[#This Row],[Years of Experience]]="",0,"0")</f>
        <v>0</v>
      </c>
      <c r="Z1156"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156" s="11">
        <f>IF(tblSalaries[[#This Row],[Salary in USD]]&lt;1000,1,0)</f>
        <v>0</v>
      </c>
      <c r="AB1156" s="11">
        <f>IF(AND(tblSalaries[[#This Row],[Salary in USD]]&gt;1000,tblSalaries[[#This Row],[Salary in USD]]&lt;2000),1,0)</f>
        <v>0</v>
      </c>
    </row>
    <row r="1157" spans="2:28" ht="15" customHeight="1">
      <c r="B1157" t="s">
        <v>3160</v>
      </c>
      <c r="C1157" s="1">
        <v>41057.951979166668</v>
      </c>
      <c r="D1157" s="4">
        <v>28000</v>
      </c>
      <c r="E1157">
        <v>28000</v>
      </c>
      <c r="F1157" t="s">
        <v>6</v>
      </c>
      <c r="G1157">
        <f>tblSalaries[[#This Row],[clean Salary (in local currency)]]*VLOOKUP(tblSalaries[[#This Row],[Currency]],tblXrate[],2,FALSE)</f>
        <v>28000</v>
      </c>
      <c r="H1157" t="s">
        <v>1321</v>
      </c>
      <c r="I1157" t="s">
        <v>52</v>
      </c>
      <c r="J1157" t="s">
        <v>75</v>
      </c>
      <c r="K1157" t="str">
        <f>VLOOKUP(tblSalaries[[#This Row],[Where do you work]],tblCountries[[Actual]:[Mapping]],2,FALSE)</f>
        <v>Poland</v>
      </c>
      <c r="L1157" t="s">
        <v>9</v>
      </c>
      <c r="M1157">
        <v>5</v>
      </c>
      <c r="O1157" s="10" t="str">
        <f>IF(ISERROR(FIND("1",tblSalaries[[#This Row],[How many hours of a day you work on Excel]])),"",1)</f>
        <v/>
      </c>
      <c r="P1157" s="11" t="str">
        <f>IF(ISERROR(FIND("2",tblSalaries[[#This Row],[How many hours of a day you work on Excel]])),"",2)</f>
        <v/>
      </c>
      <c r="Q1157" s="10" t="str">
        <f>IF(ISERROR(FIND("3",tblSalaries[[#This Row],[How many hours of a day you work on Excel]])),"",3)</f>
        <v/>
      </c>
      <c r="R1157" s="10">
        <f>IF(ISERROR(FIND("4",tblSalaries[[#This Row],[How many hours of a day you work on Excel]])),"",4)</f>
        <v>4</v>
      </c>
      <c r="S1157" s="10" t="str">
        <f>IF(ISERROR(FIND("5",tblSalaries[[#This Row],[How many hours of a day you work on Excel]])),"",5)</f>
        <v/>
      </c>
      <c r="T1157" s="10">
        <f>IF(ISERROR(FIND("6",tblSalaries[[#This Row],[How many hours of a day you work on Excel]])),"",6)</f>
        <v>6</v>
      </c>
      <c r="U1157" s="11" t="str">
        <f>IF(ISERROR(FIND("7",tblSalaries[[#This Row],[How many hours of a day you work on Excel]])),"",7)</f>
        <v/>
      </c>
      <c r="V1157" s="11" t="str">
        <f>IF(ISERROR(FIND("8",tblSalaries[[#This Row],[How many hours of a day you work on Excel]])),"",8)</f>
        <v/>
      </c>
      <c r="W1157" s="11">
        <f>IF(MAX(tblSalaries[[#This Row],[1 hour]:[8 hours]])=0,#N/A,MAX(tblSalaries[[#This Row],[1 hour]:[8 hours]]))</f>
        <v>6</v>
      </c>
      <c r="X1157" s="11">
        <f>IF(ISERROR(tblSalaries[[#This Row],[max h]]),1,tblSalaries[[#This Row],[Salary in USD]]/tblSalaries[[#This Row],[max h]]/260)</f>
        <v>17.948717948717949</v>
      </c>
      <c r="Y1157" s="11" t="str">
        <f>IF(tblSalaries[[#This Row],[Years of Experience]]="",0,"0")</f>
        <v>0</v>
      </c>
      <c r="Z1157"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1157" s="11">
        <f>IF(tblSalaries[[#This Row],[Salary in USD]]&lt;1000,1,0)</f>
        <v>0</v>
      </c>
      <c r="AB1157" s="11">
        <f>IF(AND(tblSalaries[[#This Row],[Salary in USD]]&gt;1000,tblSalaries[[#This Row],[Salary in USD]]&lt;2000),1,0)</f>
        <v>0</v>
      </c>
    </row>
    <row r="1158" spans="2:28" ht="15" customHeight="1">
      <c r="B1158" t="s">
        <v>3161</v>
      </c>
      <c r="C1158" s="1">
        <v>41057.95239583333</v>
      </c>
      <c r="D1158" s="4">
        <v>31763</v>
      </c>
      <c r="E1158">
        <v>31763</v>
      </c>
      <c r="F1158" t="s">
        <v>69</v>
      </c>
      <c r="G1158">
        <f>tblSalaries[[#This Row],[clean Salary (in local currency)]]*VLOOKUP(tblSalaries[[#This Row],[Currency]],tblXrate[],2,FALSE)</f>
        <v>50064.150455673145</v>
      </c>
      <c r="H1158" t="s">
        <v>1322</v>
      </c>
      <c r="I1158" t="s">
        <v>20</v>
      </c>
      <c r="J1158" t="s">
        <v>71</v>
      </c>
      <c r="K1158" t="str">
        <f>VLOOKUP(tblSalaries[[#This Row],[Where do you work]],tblCountries[[Actual]:[Mapping]],2,FALSE)</f>
        <v>UK</v>
      </c>
      <c r="L1158" t="s">
        <v>18</v>
      </c>
      <c r="M1158">
        <v>2</v>
      </c>
      <c r="O1158" s="10" t="str">
        <f>IF(ISERROR(FIND("1",tblSalaries[[#This Row],[How many hours of a day you work on Excel]])),"",1)</f>
        <v/>
      </c>
      <c r="P1158" s="11">
        <f>IF(ISERROR(FIND("2",tblSalaries[[#This Row],[How many hours of a day you work on Excel]])),"",2)</f>
        <v>2</v>
      </c>
      <c r="Q1158" s="10">
        <f>IF(ISERROR(FIND("3",tblSalaries[[#This Row],[How many hours of a day you work on Excel]])),"",3)</f>
        <v>3</v>
      </c>
      <c r="R1158" s="10" t="str">
        <f>IF(ISERROR(FIND("4",tblSalaries[[#This Row],[How many hours of a day you work on Excel]])),"",4)</f>
        <v/>
      </c>
      <c r="S1158" s="10" t="str">
        <f>IF(ISERROR(FIND("5",tblSalaries[[#This Row],[How many hours of a day you work on Excel]])),"",5)</f>
        <v/>
      </c>
      <c r="T1158" s="10" t="str">
        <f>IF(ISERROR(FIND("6",tblSalaries[[#This Row],[How many hours of a day you work on Excel]])),"",6)</f>
        <v/>
      </c>
      <c r="U1158" s="11" t="str">
        <f>IF(ISERROR(FIND("7",tblSalaries[[#This Row],[How many hours of a day you work on Excel]])),"",7)</f>
        <v/>
      </c>
      <c r="V1158" s="11" t="str">
        <f>IF(ISERROR(FIND("8",tblSalaries[[#This Row],[How many hours of a day you work on Excel]])),"",8)</f>
        <v/>
      </c>
      <c r="W1158" s="11">
        <f>IF(MAX(tblSalaries[[#This Row],[1 hour]:[8 hours]])=0,#N/A,MAX(tblSalaries[[#This Row],[1 hour]:[8 hours]]))</f>
        <v>3</v>
      </c>
      <c r="X1158" s="11">
        <f>IF(ISERROR(tblSalaries[[#This Row],[max h]]),1,tblSalaries[[#This Row],[Salary in USD]]/tblSalaries[[#This Row],[max h]]/260)</f>
        <v>64.184808276504043</v>
      </c>
      <c r="Y1158" s="11" t="str">
        <f>IF(tblSalaries[[#This Row],[Years of Experience]]="",0,"0")</f>
        <v>0</v>
      </c>
      <c r="Z1158"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1..3</v>
      </c>
      <c r="AA1158" s="11">
        <f>IF(tblSalaries[[#This Row],[Salary in USD]]&lt;1000,1,0)</f>
        <v>0</v>
      </c>
      <c r="AB1158" s="11">
        <f>IF(AND(tblSalaries[[#This Row],[Salary in USD]]&gt;1000,tblSalaries[[#This Row],[Salary in USD]]&lt;2000),1,0)</f>
        <v>0</v>
      </c>
    </row>
    <row r="1159" spans="2:28" ht="15" customHeight="1">
      <c r="B1159" t="s">
        <v>3162</v>
      </c>
      <c r="C1159" s="1">
        <v>41057.952997685185</v>
      </c>
      <c r="D1159" s="4" t="s">
        <v>1323</v>
      </c>
      <c r="E1159">
        <v>32000</v>
      </c>
      <c r="F1159" t="s">
        <v>69</v>
      </c>
      <c r="G1159">
        <f>tblSalaries[[#This Row],[clean Salary (in local currency)]]*VLOOKUP(tblSalaries[[#This Row],[Currency]],tblXrate[],2,FALSE)</f>
        <v>50437.70470615309</v>
      </c>
      <c r="H1159" t="s">
        <v>1324</v>
      </c>
      <c r="I1159" t="s">
        <v>20</v>
      </c>
      <c r="J1159" t="s">
        <v>88</v>
      </c>
      <c r="K1159" t="str">
        <f>VLOOKUP(tblSalaries[[#This Row],[Where do you work]],tblCountries[[Actual]:[Mapping]],2,FALSE)</f>
        <v>Canada</v>
      </c>
      <c r="L1159" t="s">
        <v>9</v>
      </c>
      <c r="M1159">
        <v>9</v>
      </c>
      <c r="O1159" s="10" t="str">
        <f>IF(ISERROR(FIND("1",tblSalaries[[#This Row],[How many hours of a day you work on Excel]])),"",1)</f>
        <v/>
      </c>
      <c r="P1159" s="11" t="str">
        <f>IF(ISERROR(FIND("2",tblSalaries[[#This Row],[How many hours of a day you work on Excel]])),"",2)</f>
        <v/>
      </c>
      <c r="Q1159" s="10" t="str">
        <f>IF(ISERROR(FIND("3",tblSalaries[[#This Row],[How many hours of a day you work on Excel]])),"",3)</f>
        <v/>
      </c>
      <c r="R1159" s="10">
        <f>IF(ISERROR(FIND("4",tblSalaries[[#This Row],[How many hours of a day you work on Excel]])),"",4)</f>
        <v>4</v>
      </c>
      <c r="S1159" s="10" t="str">
        <f>IF(ISERROR(FIND("5",tblSalaries[[#This Row],[How many hours of a day you work on Excel]])),"",5)</f>
        <v/>
      </c>
      <c r="T1159" s="10">
        <f>IF(ISERROR(FIND("6",tblSalaries[[#This Row],[How many hours of a day you work on Excel]])),"",6)</f>
        <v>6</v>
      </c>
      <c r="U1159" s="11" t="str">
        <f>IF(ISERROR(FIND("7",tblSalaries[[#This Row],[How many hours of a day you work on Excel]])),"",7)</f>
        <v/>
      </c>
      <c r="V1159" s="11" t="str">
        <f>IF(ISERROR(FIND("8",tblSalaries[[#This Row],[How many hours of a day you work on Excel]])),"",8)</f>
        <v/>
      </c>
      <c r="W1159" s="11">
        <f>IF(MAX(tblSalaries[[#This Row],[1 hour]:[8 hours]])=0,#N/A,MAX(tblSalaries[[#This Row],[1 hour]:[8 hours]]))</f>
        <v>6</v>
      </c>
      <c r="X1159" s="11">
        <f>IF(ISERROR(tblSalaries[[#This Row],[max h]]),1,tblSalaries[[#This Row],[Salary in USD]]/tblSalaries[[#This Row],[max h]]/260)</f>
        <v>32.331861991123773</v>
      </c>
      <c r="Y1159" s="11" t="str">
        <f>IF(tblSalaries[[#This Row],[Years of Experience]]="",0,"0")</f>
        <v>0</v>
      </c>
      <c r="Z1159"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159" s="11">
        <f>IF(tblSalaries[[#This Row],[Salary in USD]]&lt;1000,1,0)</f>
        <v>0</v>
      </c>
      <c r="AB1159" s="11">
        <f>IF(AND(tblSalaries[[#This Row],[Salary in USD]]&gt;1000,tblSalaries[[#This Row],[Salary in USD]]&lt;2000),1,0)</f>
        <v>0</v>
      </c>
    </row>
    <row r="1160" spans="2:28" ht="15" customHeight="1">
      <c r="B1160" t="s">
        <v>3163</v>
      </c>
      <c r="C1160" s="1">
        <v>41057.953506944446</v>
      </c>
      <c r="D1160" s="4">
        <v>27840</v>
      </c>
      <c r="E1160">
        <v>27840</v>
      </c>
      <c r="F1160" t="s">
        <v>6</v>
      </c>
      <c r="G1160">
        <f>tblSalaries[[#This Row],[clean Salary (in local currency)]]*VLOOKUP(tblSalaries[[#This Row],[Currency]],tblXrate[],2,FALSE)</f>
        <v>27840</v>
      </c>
      <c r="H1160" t="s">
        <v>1325</v>
      </c>
      <c r="I1160" t="s">
        <v>20</v>
      </c>
      <c r="J1160" t="s">
        <v>15</v>
      </c>
      <c r="K1160" t="str">
        <f>VLOOKUP(tblSalaries[[#This Row],[Where do you work]],tblCountries[[Actual]:[Mapping]],2,FALSE)</f>
        <v>USA</v>
      </c>
      <c r="L1160" t="s">
        <v>18</v>
      </c>
      <c r="M1160">
        <v>1</v>
      </c>
      <c r="O1160" s="10" t="str">
        <f>IF(ISERROR(FIND("1",tblSalaries[[#This Row],[How many hours of a day you work on Excel]])),"",1)</f>
        <v/>
      </c>
      <c r="P1160" s="11">
        <f>IF(ISERROR(FIND("2",tblSalaries[[#This Row],[How many hours of a day you work on Excel]])),"",2)</f>
        <v>2</v>
      </c>
      <c r="Q1160" s="10">
        <f>IF(ISERROR(FIND("3",tblSalaries[[#This Row],[How many hours of a day you work on Excel]])),"",3)</f>
        <v>3</v>
      </c>
      <c r="R1160" s="10" t="str">
        <f>IF(ISERROR(FIND("4",tblSalaries[[#This Row],[How many hours of a day you work on Excel]])),"",4)</f>
        <v/>
      </c>
      <c r="S1160" s="10" t="str">
        <f>IF(ISERROR(FIND("5",tblSalaries[[#This Row],[How many hours of a day you work on Excel]])),"",5)</f>
        <v/>
      </c>
      <c r="T1160" s="10" t="str">
        <f>IF(ISERROR(FIND("6",tblSalaries[[#This Row],[How many hours of a day you work on Excel]])),"",6)</f>
        <v/>
      </c>
      <c r="U1160" s="11" t="str">
        <f>IF(ISERROR(FIND("7",tblSalaries[[#This Row],[How many hours of a day you work on Excel]])),"",7)</f>
        <v/>
      </c>
      <c r="V1160" s="11" t="str">
        <f>IF(ISERROR(FIND("8",tblSalaries[[#This Row],[How many hours of a day you work on Excel]])),"",8)</f>
        <v/>
      </c>
      <c r="W1160" s="11">
        <f>IF(MAX(tblSalaries[[#This Row],[1 hour]:[8 hours]])=0,#N/A,MAX(tblSalaries[[#This Row],[1 hour]:[8 hours]]))</f>
        <v>3</v>
      </c>
      <c r="X1160" s="11">
        <f>IF(ISERROR(tblSalaries[[#This Row],[max h]]),1,tblSalaries[[#This Row],[Salary in USD]]/tblSalaries[[#This Row],[max h]]/260)</f>
        <v>35.692307692307693</v>
      </c>
      <c r="Y1160" s="11" t="str">
        <f>IF(tblSalaries[[#This Row],[Years of Experience]]="",0,"0")</f>
        <v>0</v>
      </c>
      <c r="Z1160"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0..1</v>
      </c>
      <c r="AA1160" s="11">
        <f>IF(tblSalaries[[#This Row],[Salary in USD]]&lt;1000,1,0)</f>
        <v>0</v>
      </c>
      <c r="AB1160" s="11">
        <f>IF(AND(tblSalaries[[#This Row],[Salary in USD]]&gt;1000,tblSalaries[[#This Row],[Salary in USD]]&lt;2000),1,0)</f>
        <v>0</v>
      </c>
    </row>
    <row r="1161" spans="2:28" ht="15" customHeight="1">
      <c r="B1161" t="s">
        <v>3164</v>
      </c>
      <c r="C1161" s="1">
        <v>41057.954444444447</v>
      </c>
      <c r="D1161" s="4" t="s">
        <v>1326</v>
      </c>
      <c r="E1161">
        <v>350000</v>
      </c>
      <c r="F1161" t="s">
        <v>40</v>
      </c>
      <c r="G1161">
        <f>tblSalaries[[#This Row],[clean Salary (in local currency)]]*VLOOKUP(tblSalaries[[#This Row],[Currency]],tblXrate[],2,FALSE)</f>
        <v>6232.7708406048987</v>
      </c>
      <c r="H1161" t="s">
        <v>1327</v>
      </c>
      <c r="I1161" t="s">
        <v>310</v>
      </c>
      <c r="J1161" t="s">
        <v>8</v>
      </c>
      <c r="K1161" t="str">
        <f>VLOOKUP(tblSalaries[[#This Row],[Where do you work]],tblCountries[[Actual]:[Mapping]],2,FALSE)</f>
        <v>India</v>
      </c>
      <c r="L1161" t="s">
        <v>18</v>
      </c>
      <c r="M1161">
        <v>1.5</v>
      </c>
      <c r="O1161" s="10" t="str">
        <f>IF(ISERROR(FIND("1",tblSalaries[[#This Row],[How many hours of a day you work on Excel]])),"",1)</f>
        <v/>
      </c>
      <c r="P1161" s="11">
        <f>IF(ISERROR(FIND("2",tblSalaries[[#This Row],[How many hours of a day you work on Excel]])),"",2)</f>
        <v>2</v>
      </c>
      <c r="Q1161" s="10">
        <f>IF(ISERROR(FIND("3",tblSalaries[[#This Row],[How many hours of a day you work on Excel]])),"",3)</f>
        <v>3</v>
      </c>
      <c r="R1161" s="10" t="str">
        <f>IF(ISERROR(FIND("4",tblSalaries[[#This Row],[How many hours of a day you work on Excel]])),"",4)</f>
        <v/>
      </c>
      <c r="S1161" s="10" t="str">
        <f>IF(ISERROR(FIND("5",tblSalaries[[#This Row],[How many hours of a day you work on Excel]])),"",5)</f>
        <v/>
      </c>
      <c r="T1161" s="10" t="str">
        <f>IF(ISERROR(FIND("6",tblSalaries[[#This Row],[How many hours of a day you work on Excel]])),"",6)</f>
        <v/>
      </c>
      <c r="U1161" s="11" t="str">
        <f>IF(ISERROR(FIND("7",tblSalaries[[#This Row],[How many hours of a day you work on Excel]])),"",7)</f>
        <v/>
      </c>
      <c r="V1161" s="11" t="str">
        <f>IF(ISERROR(FIND("8",tblSalaries[[#This Row],[How many hours of a day you work on Excel]])),"",8)</f>
        <v/>
      </c>
      <c r="W1161" s="11">
        <f>IF(MAX(tblSalaries[[#This Row],[1 hour]:[8 hours]])=0,#N/A,MAX(tblSalaries[[#This Row],[1 hour]:[8 hours]]))</f>
        <v>3</v>
      </c>
      <c r="X1161" s="11">
        <f>IF(ISERROR(tblSalaries[[#This Row],[max h]]),1,tblSalaries[[#This Row],[Salary in USD]]/tblSalaries[[#This Row],[max h]]/260)</f>
        <v>7.990731846929358</v>
      </c>
      <c r="Y1161" s="11" t="str">
        <f>IF(tblSalaries[[#This Row],[Years of Experience]]="",0,"0")</f>
        <v>0</v>
      </c>
      <c r="Z1161"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1..3</v>
      </c>
      <c r="AA1161" s="11">
        <f>IF(tblSalaries[[#This Row],[Salary in USD]]&lt;1000,1,0)</f>
        <v>0</v>
      </c>
      <c r="AB1161" s="11">
        <f>IF(AND(tblSalaries[[#This Row],[Salary in USD]]&gt;1000,tblSalaries[[#This Row],[Salary in USD]]&lt;2000),1,0)</f>
        <v>0</v>
      </c>
    </row>
    <row r="1162" spans="2:28" ht="15" customHeight="1">
      <c r="B1162" t="s">
        <v>3165</v>
      </c>
      <c r="C1162" s="1">
        <v>41057.955324074072</v>
      </c>
      <c r="D1162" s="4" t="s">
        <v>1328</v>
      </c>
      <c r="E1162">
        <v>50000</v>
      </c>
      <c r="F1162" t="s">
        <v>6</v>
      </c>
      <c r="G1162">
        <f>tblSalaries[[#This Row],[clean Salary (in local currency)]]*VLOOKUP(tblSalaries[[#This Row],[Currency]],tblXrate[],2,FALSE)</f>
        <v>50000</v>
      </c>
      <c r="H1162" t="s">
        <v>279</v>
      </c>
      <c r="I1162" t="s">
        <v>279</v>
      </c>
      <c r="J1162" t="s">
        <v>171</v>
      </c>
      <c r="K1162" t="str">
        <f>VLOOKUP(tblSalaries[[#This Row],[Where do you work]],tblCountries[[Actual]:[Mapping]],2,FALSE)</f>
        <v>Singapore</v>
      </c>
      <c r="L1162" t="s">
        <v>18</v>
      </c>
      <c r="M1162">
        <v>25</v>
      </c>
      <c r="O1162" s="10" t="str">
        <f>IF(ISERROR(FIND("1",tblSalaries[[#This Row],[How many hours of a day you work on Excel]])),"",1)</f>
        <v/>
      </c>
      <c r="P1162" s="11">
        <f>IF(ISERROR(FIND("2",tblSalaries[[#This Row],[How many hours of a day you work on Excel]])),"",2)</f>
        <v>2</v>
      </c>
      <c r="Q1162" s="10">
        <f>IF(ISERROR(FIND("3",tblSalaries[[#This Row],[How many hours of a day you work on Excel]])),"",3)</f>
        <v>3</v>
      </c>
      <c r="R1162" s="10" t="str">
        <f>IF(ISERROR(FIND("4",tblSalaries[[#This Row],[How many hours of a day you work on Excel]])),"",4)</f>
        <v/>
      </c>
      <c r="S1162" s="10" t="str">
        <f>IF(ISERROR(FIND("5",tblSalaries[[#This Row],[How many hours of a day you work on Excel]])),"",5)</f>
        <v/>
      </c>
      <c r="T1162" s="10" t="str">
        <f>IF(ISERROR(FIND("6",tblSalaries[[#This Row],[How many hours of a day you work on Excel]])),"",6)</f>
        <v/>
      </c>
      <c r="U1162" s="11" t="str">
        <f>IF(ISERROR(FIND("7",tblSalaries[[#This Row],[How many hours of a day you work on Excel]])),"",7)</f>
        <v/>
      </c>
      <c r="V1162" s="11" t="str">
        <f>IF(ISERROR(FIND("8",tblSalaries[[#This Row],[How many hours of a day you work on Excel]])),"",8)</f>
        <v/>
      </c>
      <c r="W1162" s="11">
        <f>IF(MAX(tblSalaries[[#This Row],[1 hour]:[8 hours]])=0,#N/A,MAX(tblSalaries[[#This Row],[1 hour]:[8 hours]]))</f>
        <v>3</v>
      </c>
      <c r="X1162" s="11">
        <f>IF(ISERROR(tblSalaries[[#This Row],[max h]]),1,tblSalaries[[#This Row],[Salary in USD]]/tblSalaries[[#This Row],[max h]]/260)</f>
        <v>64.102564102564102</v>
      </c>
      <c r="Y1162" s="11" t="str">
        <f>IF(tblSalaries[[#This Row],[Years of Experience]]="",0,"0")</f>
        <v>0</v>
      </c>
      <c r="Z1162"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162" s="11">
        <f>IF(tblSalaries[[#This Row],[Salary in USD]]&lt;1000,1,0)</f>
        <v>0</v>
      </c>
      <c r="AB1162" s="11">
        <f>IF(AND(tblSalaries[[#This Row],[Salary in USD]]&gt;1000,tblSalaries[[#This Row],[Salary in USD]]&lt;2000),1,0)</f>
        <v>0</v>
      </c>
    </row>
    <row r="1163" spans="2:28" ht="15" customHeight="1">
      <c r="B1163" t="s">
        <v>3166</v>
      </c>
      <c r="C1163" s="1">
        <v>41057.957233796296</v>
      </c>
      <c r="D1163" s="4">
        <v>48000</v>
      </c>
      <c r="E1163">
        <v>48000</v>
      </c>
      <c r="F1163" t="s">
        <v>6</v>
      </c>
      <c r="G1163">
        <f>tblSalaries[[#This Row],[clean Salary (in local currency)]]*VLOOKUP(tblSalaries[[#This Row],[Currency]],tblXrate[],2,FALSE)</f>
        <v>48000</v>
      </c>
      <c r="H1163" t="s">
        <v>1329</v>
      </c>
      <c r="I1163" t="s">
        <v>488</v>
      </c>
      <c r="J1163" t="s">
        <v>1011</v>
      </c>
      <c r="K1163" t="str">
        <f>VLOOKUP(tblSalaries[[#This Row],[Where do you work]],tblCountries[[Actual]:[Mapping]],2,FALSE)</f>
        <v>Qatar</v>
      </c>
      <c r="L1163" t="s">
        <v>18</v>
      </c>
      <c r="M1163">
        <v>10</v>
      </c>
      <c r="O1163" s="10" t="str">
        <f>IF(ISERROR(FIND("1",tblSalaries[[#This Row],[How many hours of a day you work on Excel]])),"",1)</f>
        <v/>
      </c>
      <c r="P1163" s="11">
        <f>IF(ISERROR(FIND("2",tblSalaries[[#This Row],[How many hours of a day you work on Excel]])),"",2)</f>
        <v>2</v>
      </c>
      <c r="Q1163" s="10">
        <f>IF(ISERROR(FIND("3",tblSalaries[[#This Row],[How many hours of a day you work on Excel]])),"",3)</f>
        <v>3</v>
      </c>
      <c r="R1163" s="10" t="str">
        <f>IF(ISERROR(FIND("4",tblSalaries[[#This Row],[How many hours of a day you work on Excel]])),"",4)</f>
        <v/>
      </c>
      <c r="S1163" s="10" t="str">
        <f>IF(ISERROR(FIND("5",tblSalaries[[#This Row],[How many hours of a day you work on Excel]])),"",5)</f>
        <v/>
      </c>
      <c r="T1163" s="10" t="str">
        <f>IF(ISERROR(FIND("6",tblSalaries[[#This Row],[How many hours of a day you work on Excel]])),"",6)</f>
        <v/>
      </c>
      <c r="U1163" s="11" t="str">
        <f>IF(ISERROR(FIND("7",tblSalaries[[#This Row],[How many hours of a day you work on Excel]])),"",7)</f>
        <v/>
      </c>
      <c r="V1163" s="11" t="str">
        <f>IF(ISERROR(FIND("8",tblSalaries[[#This Row],[How many hours of a day you work on Excel]])),"",8)</f>
        <v/>
      </c>
      <c r="W1163" s="11">
        <f>IF(MAX(tblSalaries[[#This Row],[1 hour]:[8 hours]])=0,#N/A,MAX(tblSalaries[[#This Row],[1 hour]:[8 hours]]))</f>
        <v>3</v>
      </c>
      <c r="X1163" s="11">
        <f>IF(ISERROR(tblSalaries[[#This Row],[max h]]),1,tblSalaries[[#This Row],[Salary in USD]]/tblSalaries[[#This Row],[max h]]/260)</f>
        <v>61.53846153846154</v>
      </c>
      <c r="Y1163" s="11" t="str">
        <f>IF(tblSalaries[[#This Row],[Years of Experience]]="",0,"0")</f>
        <v>0</v>
      </c>
      <c r="Z1163"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163" s="11">
        <f>IF(tblSalaries[[#This Row],[Salary in USD]]&lt;1000,1,0)</f>
        <v>0</v>
      </c>
      <c r="AB1163" s="11">
        <f>IF(AND(tblSalaries[[#This Row],[Salary in USD]]&gt;1000,tblSalaries[[#This Row],[Salary in USD]]&lt;2000),1,0)</f>
        <v>0</v>
      </c>
    </row>
    <row r="1164" spans="2:28" ht="15" customHeight="1">
      <c r="B1164" t="s">
        <v>3167</v>
      </c>
      <c r="C1164" s="1">
        <v>41057.957824074074</v>
      </c>
      <c r="D1164" s="4">
        <v>2000</v>
      </c>
      <c r="E1164">
        <v>24000</v>
      </c>
      <c r="F1164" t="s">
        <v>6</v>
      </c>
      <c r="G1164">
        <f>tblSalaries[[#This Row],[clean Salary (in local currency)]]*VLOOKUP(tblSalaries[[#This Row],[Currency]],tblXrate[],2,FALSE)</f>
        <v>24000</v>
      </c>
      <c r="H1164" t="s">
        <v>1330</v>
      </c>
      <c r="I1164" t="s">
        <v>52</v>
      </c>
      <c r="J1164" t="s">
        <v>1331</v>
      </c>
      <c r="K1164" t="str">
        <f>VLOOKUP(tblSalaries[[#This Row],[Where do you work]],tblCountries[[Actual]:[Mapping]],2,FALSE)</f>
        <v>Argentina</v>
      </c>
      <c r="L1164" t="s">
        <v>9</v>
      </c>
      <c r="M1164">
        <v>21</v>
      </c>
      <c r="O1164" s="10" t="str">
        <f>IF(ISERROR(FIND("1",tblSalaries[[#This Row],[How many hours of a day you work on Excel]])),"",1)</f>
        <v/>
      </c>
      <c r="P1164" s="11" t="str">
        <f>IF(ISERROR(FIND("2",tblSalaries[[#This Row],[How many hours of a day you work on Excel]])),"",2)</f>
        <v/>
      </c>
      <c r="Q1164" s="10" t="str">
        <f>IF(ISERROR(FIND("3",tblSalaries[[#This Row],[How many hours of a day you work on Excel]])),"",3)</f>
        <v/>
      </c>
      <c r="R1164" s="10">
        <f>IF(ISERROR(FIND("4",tblSalaries[[#This Row],[How many hours of a day you work on Excel]])),"",4)</f>
        <v>4</v>
      </c>
      <c r="S1164" s="10" t="str">
        <f>IF(ISERROR(FIND("5",tblSalaries[[#This Row],[How many hours of a day you work on Excel]])),"",5)</f>
        <v/>
      </c>
      <c r="T1164" s="10">
        <f>IF(ISERROR(FIND("6",tblSalaries[[#This Row],[How many hours of a day you work on Excel]])),"",6)</f>
        <v>6</v>
      </c>
      <c r="U1164" s="11" t="str">
        <f>IF(ISERROR(FIND("7",tblSalaries[[#This Row],[How many hours of a day you work on Excel]])),"",7)</f>
        <v/>
      </c>
      <c r="V1164" s="11" t="str">
        <f>IF(ISERROR(FIND("8",tblSalaries[[#This Row],[How many hours of a day you work on Excel]])),"",8)</f>
        <v/>
      </c>
      <c r="W1164" s="11">
        <f>IF(MAX(tblSalaries[[#This Row],[1 hour]:[8 hours]])=0,#N/A,MAX(tblSalaries[[#This Row],[1 hour]:[8 hours]]))</f>
        <v>6</v>
      </c>
      <c r="X1164" s="11">
        <f>IF(ISERROR(tblSalaries[[#This Row],[max h]]),1,tblSalaries[[#This Row],[Salary in USD]]/tblSalaries[[#This Row],[max h]]/260)</f>
        <v>15.384615384615385</v>
      </c>
      <c r="Y1164" s="11" t="str">
        <f>IF(tblSalaries[[#This Row],[Years of Experience]]="",0,"0")</f>
        <v>0</v>
      </c>
      <c r="Z1164"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164" s="11">
        <f>IF(tblSalaries[[#This Row],[Salary in USD]]&lt;1000,1,0)</f>
        <v>0</v>
      </c>
      <c r="AB1164" s="11">
        <f>IF(AND(tblSalaries[[#This Row],[Salary in USD]]&gt;1000,tblSalaries[[#This Row],[Salary in USD]]&lt;2000),1,0)</f>
        <v>0</v>
      </c>
    </row>
    <row r="1165" spans="2:28" ht="15" customHeight="1">
      <c r="B1165" t="s">
        <v>3168</v>
      </c>
      <c r="C1165" s="1">
        <v>41057.959814814814</v>
      </c>
      <c r="D1165" s="4">
        <v>75000</v>
      </c>
      <c r="E1165">
        <v>75000</v>
      </c>
      <c r="F1165" t="s">
        <v>6</v>
      </c>
      <c r="G1165">
        <f>tblSalaries[[#This Row],[clean Salary (in local currency)]]*VLOOKUP(tblSalaries[[#This Row],[Currency]],tblXrate[],2,FALSE)</f>
        <v>75000</v>
      </c>
      <c r="H1165" t="s">
        <v>14</v>
      </c>
      <c r="I1165" t="s">
        <v>20</v>
      </c>
      <c r="J1165" t="s">
        <v>15</v>
      </c>
      <c r="K1165" t="str">
        <f>VLOOKUP(tblSalaries[[#This Row],[Where do you work]],tblCountries[[Actual]:[Mapping]],2,FALSE)</f>
        <v>USA</v>
      </c>
      <c r="L1165" t="s">
        <v>9</v>
      </c>
      <c r="M1165">
        <v>12</v>
      </c>
      <c r="O1165" s="10" t="str">
        <f>IF(ISERROR(FIND("1",tblSalaries[[#This Row],[How many hours of a day you work on Excel]])),"",1)</f>
        <v/>
      </c>
      <c r="P1165" s="11" t="str">
        <f>IF(ISERROR(FIND("2",tblSalaries[[#This Row],[How many hours of a day you work on Excel]])),"",2)</f>
        <v/>
      </c>
      <c r="Q1165" s="10" t="str">
        <f>IF(ISERROR(FIND("3",tblSalaries[[#This Row],[How many hours of a day you work on Excel]])),"",3)</f>
        <v/>
      </c>
      <c r="R1165" s="10">
        <f>IF(ISERROR(FIND("4",tblSalaries[[#This Row],[How many hours of a day you work on Excel]])),"",4)</f>
        <v>4</v>
      </c>
      <c r="S1165" s="10" t="str">
        <f>IF(ISERROR(FIND("5",tblSalaries[[#This Row],[How many hours of a day you work on Excel]])),"",5)</f>
        <v/>
      </c>
      <c r="T1165" s="10">
        <f>IF(ISERROR(FIND("6",tblSalaries[[#This Row],[How many hours of a day you work on Excel]])),"",6)</f>
        <v>6</v>
      </c>
      <c r="U1165" s="11" t="str">
        <f>IF(ISERROR(FIND("7",tblSalaries[[#This Row],[How many hours of a day you work on Excel]])),"",7)</f>
        <v/>
      </c>
      <c r="V1165" s="11" t="str">
        <f>IF(ISERROR(FIND("8",tblSalaries[[#This Row],[How many hours of a day you work on Excel]])),"",8)</f>
        <v/>
      </c>
      <c r="W1165" s="11">
        <f>IF(MAX(tblSalaries[[#This Row],[1 hour]:[8 hours]])=0,#N/A,MAX(tblSalaries[[#This Row],[1 hour]:[8 hours]]))</f>
        <v>6</v>
      </c>
      <c r="X1165" s="11">
        <f>IF(ISERROR(tblSalaries[[#This Row],[max h]]),1,tblSalaries[[#This Row],[Salary in USD]]/tblSalaries[[#This Row],[max h]]/260)</f>
        <v>48.07692307692308</v>
      </c>
      <c r="Y1165" s="11" t="str">
        <f>IF(tblSalaries[[#This Row],[Years of Experience]]="",0,"0")</f>
        <v>0</v>
      </c>
      <c r="Z1165"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165" s="11">
        <f>IF(tblSalaries[[#This Row],[Salary in USD]]&lt;1000,1,0)</f>
        <v>0</v>
      </c>
      <c r="AB1165" s="11">
        <f>IF(AND(tblSalaries[[#This Row],[Salary in USD]]&gt;1000,tblSalaries[[#This Row],[Salary in USD]]&lt;2000),1,0)</f>
        <v>0</v>
      </c>
    </row>
    <row r="1166" spans="2:28" ht="15" customHeight="1">
      <c r="B1166" t="s">
        <v>3169</v>
      </c>
      <c r="C1166" s="1">
        <v>41057.961840277778</v>
      </c>
      <c r="D1166" s="4" t="s">
        <v>1332</v>
      </c>
      <c r="E1166">
        <v>216000</v>
      </c>
      <c r="F1166" t="s">
        <v>358</v>
      </c>
      <c r="G1166">
        <f>tblSalaries[[#This Row],[clean Salary (in local currency)]]*VLOOKUP(tblSalaries[[#This Row],[Currency]],tblXrate[],2,FALSE)</f>
        <v>58799.349940520107</v>
      </c>
      <c r="H1166" t="s">
        <v>466</v>
      </c>
      <c r="I1166" t="s">
        <v>20</v>
      </c>
      <c r="J1166" t="s">
        <v>359</v>
      </c>
      <c r="K1166" t="str">
        <f>VLOOKUP(tblSalaries[[#This Row],[Where do you work]],tblCountries[[Actual]:[Mapping]],2,FALSE)</f>
        <v>Dubai</v>
      </c>
      <c r="L1166" t="s">
        <v>9</v>
      </c>
      <c r="M1166">
        <v>2</v>
      </c>
      <c r="O1166" s="10" t="str">
        <f>IF(ISERROR(FIND("1",tblSalaries[[#This Row],[How many hours of a day you work on Excel]])),"",1)</f>
        <v/>
      </c>
      <c r="P1166" s="11" t="str">
        <f>IF(ISERROR(FIND("2",tblSalaries[[#This Row],[How many hours of a day you work on Excel]])),"",2)</f>
        <v/>
      </c>
      <c r="Q1166" s="10" t="str">
        <f>IF(ISERROR(FIND("3",tblSalaries[[#This Row],[How many hours of a day you work on Excel]])),"",3)</f>
        <v/>
      </c>
      <c r="R1166" s="10">
        <f>IF(ISERROR(FIND("4",tblSalaries[[#This Row],[How many hours of a day you work on Excel]])),"",4)</f>
        <v>4</v>
      </c>
      <c r="S1166" s="10" t="str">
        <f>IF(ISERROR(FIND("5",tblSalaries[[#This Row],[How many hours of a day you work on Excel]])),"",5)</f>
        <v/>
      </c>
      <c r="T1166" s="10">
        <f>IF(ISERROR(FIND("6",tblSalaries[[#This Row],[How many hours of a day you work on Excel]])),"",6)</f>
        <v>6</v>
      </c>
      <c r="U1166" s="11" t="str">
        <f>IF(ISERROR(FIND("7",tblSalaries[[#This Row],[How many hours of a day you work on Excel]])),"",7)</f>
        <v/>
      </c>
      <c r="V1166" s="11" t="str">
        <f>IF(ISERROR(FIND("8",tblSalaries[[#This Row],[How many hours of a day you work on Excel]])),"",8)</f>
        <v/>
      </c>
      <c r="W1166" s="11">
        <f>IF(MAX(tblSalaries[[#This Row],[1 hour]:[8 hours]])=0,#N/A,MAX(tblSalaries[[#This Row],[1 hour]:[8 hours]]))</f>
        <v>6</v>
      </c>
      <c r="X1166" s="11">
        <f>IF(ISERROR(tblSalaries[[#This Row],[max h]]),1,tblSalaries[[#This Row],[Salary in USD]]/tblSalaries[[#This Row],[max h]]/260)</f>
        <v>37.691890987512885</v>
      </c>
      <c r="Y1166" s="11" t="str">
        <f>IF(tblSalaries[[#This Row],[Years of Experience]]="",0,"0")</f>
        <v>0</v>
      </c>
      <c r="Z1166"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1..3</v>
      </c>
      <c r="AA1166" s="11">
        <f>IF(tblSalaries[[#This Row],[Salary in USD]]&lt;1000,1,0)</f>
        <v>0</v>
      </c>
      <c r="AB1166" s="11">
        <f>IF(AND(tblSalaries[[#This Row],[Salary in USD]]&gt;1000,tblSalaries[[#This Row],[Salary in USD]]&lt;2000),1,0)</f>
        <v>0</v>
      </c>
    </row>
    <row r="1167" spans="2:28" ht="15" customHeight="1">
      <c r="B1167" t="s">
        <v>3170</v>
      </c>
      <c r="C1167" s="1">
        <v>41057.962754629632</v>
      </c>
      <c r="D1167" s="4" t="s">
        <v>1333</v>
      </c>
      <c r="E1167">
        <v>2000000</v>
      </c>
      <c r="F1167" t="s">
        <v>32</v>
      </c>
      <c r="G1167">
        <f>tblSalaries[[#This Row],[clean Salary (in local currency)]]*VLOOKUP(tblSalaries[[#This Row],[Currency]],tblXrate[],2,FALSE)</f>
        <v>21228.177433598263</v>
      </c>
      <c r="H1167" t="s">
        <v>1334</v>
      </c>
      <c r="I1167" t="s">
        <v>356</v>
      </c>
      <c r="J1167" t="s">
        <v>17</v>
      </c>
      <c r="K1167" t="str">
        <f>VLOOKUP(tblSalaries[[#This Row],[Where do you work]],tblCountries[[Actual]:[Mapping]],2,FALSE)</f>
        <v>Pakistan</v>
      </c>
      <c r="L1167" t="s">
        <v>13</v>
      </c>
      <c r="M1167">
        <v>8</v>
      </c>
      <c r="O1167" s="10" t="str">
        <f>IF(ISERROR(FIND("1",tblSalaries[[#This Row],[How many hours of a day you work on Excel]])),"",1)</f>
        <v/>
      </c>
      <c r="P1167" s="11" t="str">
        <f>IF(ISERROR(FIND("2",tblSalaries[[#This Row],[How many hours of a day you work on Excel]])),"",2)</f>
        <v/>
      </c>
      <c r="Q1167" s="10" t="str">
        <f>IF(ISERROR(FIND("3",tblSalaries[[#This Row],[How many hours of a day you work on Excel]])),"",3)</f>
        <v/>
      </c>
      <c r="R1167" s="10" t="str">
        <f>IF(ISERROR(FIND("4",tblSalaries[[#This Row],[How many hours of a day you work on Excel]])),"",4)</f>
        <v/>
      </c>
      <c r="S1167" s="10" t="str">
        <f>IF(ISERROR(FIND("5",tblSalaries[[#This Row],[How many hours of a day you work on Excel]])),"",5)</f>
        <v/>
      </c>
      <c r="T1167" s="10" t="str">
        <f>IF(ISERROR(FIND("6",tblSalaries[[#This Row],[How many hours of a day you work on Excel]])),"",6)</f>
        <v/>
      </c>
      <c r="U1167" s="11" t="str">
        <f>IF(ISERROR(FIND("7",tblSalaries[[#This Row],[How many hours of a day you work on Excel]])),"",7)</f>
        <v/>
      </c>
      <c r="V1167" s="11">
        <f>IF(ISERROR(FIND("8",tblSalaries[[#This Row],[How many hours of a day you work on Excel]])),"",8)</f>
        <v>8</v>
      </c>
      <c r="W1167" s="11">
        <f>IF(MAX(tblSalaries[[#This Row],[1 hour]:[8 hours]])=0,#N/A,MAX(tblSalaries[[#This Row],[1 hour]:[8 hours]]))</f>
        <v>8</v>
      </c>
      <c r="X1167" s="11">
        <f>IF(ISERROR(tblSalaries[[#This Row],[max h]]),1,tblSalaries[[#This Row],[Salary in USD]]/tblSalaries[[#This Row],[max h]]/260)</f>
        <v>10.20585453538378</v>
      </c>
      <c r="Y1167" s="11" t="str">
        <f>IF(tblSalaries[[#This Row],[Years of Experience]]="",0,"0")</f>
        <v>0</v>
      </c>
      <c r="Z1167"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167" s="11">
        <f>IF(tblSalaries[[#This Row],[Salary in USD]]&lt;1000,1,0)</f>
        <v>0</v>
      </c>
      <c r="AB1167" s="11">
        <f>IF(AND(tblSalaries[[#This Row],[Salary in USD]]&gt;1000,tblSalaries[[#This Row],[Salary in USD]]&lt;2000),1,0)</f>
        <v>0</v>
      </c>
    </row>
    <row r="1168" spans="2:28" ht="15" customHeight="1">
      <c r="B1168" t="s">
        <v>3171</v>
      </c>
      <c r="C1168" s="1">
        <v>41057.967638888891</v>
      </c>
      <c r="D1168" s="4">
        <v>60000</v>
      </c>
      <c r="E1168">
        <v>60000</v>
      </c>
      <c r="F1168" t="s">
        <v>6</v>
      </c>
      <c r="G1168">
        <f>tblSalaries[[#This Row],[clean Salary (in local currency)]]*VLOOKUP(tblSalaries[[#This Row],[Currency]],tblXrate[],2,FALSE)</f>
        <v>60000</v>
      </c>
      <c r="H1168" t="s">
        <v>1335</v>
      </c>
      <c r="I1168" t="s">
        <v>52</v>
      </c>
      <c r="J1168" t="s">
        <v>15</v>
      </c>
      <c r="K1168" t="str">
        <f>VLOOKUP(tblSalaries[[#This Row],[Where do you work]],tblCountries[[Actual]:[Mapping]],2,FALSE)</f>
        <v>USA</v>
      </c>
      <c r="L1168" t="s">
        <v>18</v>
      </c>
      <c r="M1168">
        <v>10</v>
      </c>
      <c r="O1168" s="10" t="str">
        <f>IF(ISERROR(FIND("1",tblSalaries[[#This Row],[How many hours of a day you work on Excel]])),"",1)</f>
        <v/>
      </c>
      <c r="P1168" s="11">
        <f>IF(ISERROR(FIND("2",tblSalaries[[#This Row],[How many hours of a day you work on Excel]])),"",2)</f>
        <v>2</v>
      </c>
      <c r="Q1168" s="10">
        <f>IF(ISERROR(FIND("3",tblSalaries[[#This Row],[How many hours of a day you work on Excel]])),"",3)</f>
        <v>3</v>
      </c>
      <c r="R1168" s="10" t="str">
        <f>IF(ISERROR(FIND("4",tblSalaries[[#This Row],[How many hours of a day you work on Excel]])),"",4)</f>
        <v/>
      </c>
      <c r="S1168" s="10" t="str">
        <f>IF(ISERROR(FIND("5",tblSalaries[[#This Row],[How many hours of a day you work on Excel]])),"",5)</f>
        <v/>
      </c>
      <c r="T1168" s="10" t="str">
        <f>IF(ISERROR(FIND("6",tblSalaries[[#This Row],[How many hours of a day you work on Excel]])),"",6)</f>
        <v/>
      </c>
      <c r="U1168" s="11" t="str">
        <f>IF(ISERROR(FIND("7",tblSalaries[[#This Row],[How many hours of a day you work on Excel]])),"",7)</f>
        <v/>
      </c>
      <c r="V1168" s="11" t="str">
        <f>IF(ISERROR(FIND("8",tblSalaries[[#This Row],[How many hours of a day you work on Excel]])),"",8)</f>
        <v/>
      </c>
      <c r="W1168" s="11">
        <f>IF(MAX(tblSalaries[[#This Row],[1 hour]:[8 hours]])=0,#N/A,MAX(tblSalaries[[#This Row],[1 hour]:[8 hours]]))</f>
        <v>3</v>
      </c>
      <c r="X1168" s="11">
        <f>IF(ISERROR(tblSalaries[[#This Row],[max h]]),1,tblSalaries[[#This Row],[Salary in USD]]/tblSalaries[[#This Row],[max h]]/260)</f>
        <v>76.92307692307692</v>
      </c>
      <c r="Y1168" s="11" t="str">
        <f>IF(tblSalaries[[#This Row],[Years of Experience]]="",0,"0")</f>
        <v>0</v>
      </c>
      <c r="Z1168"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168" s="11">
        <f>IF(tblSalaries[[#This Row],[Salary in USD]]&lt;1000,1,0)</f>
        <v>0</v>
      </c>
      <c r="AB1168" s="11">
        <f>IF(AND(tblSalaries[[#This Row],[Salary in USD]]&gt;1000,tblSalaries[[#This Row],[Salary in USD]]&lt;2000),1,0)</f>
        <v>0</v>
      </c>
    </row>
    <row r="1169" spans="2:28" ht="15" customHeight="1">
      <c r="B1169" t="s">
        <v>3172</v>
      </c>
      <c r="C1169" s="1">
        <v>41057.967719907407</v>
      </c>
      <c r="D1169" s="4" t="s">
        <v>1336</v>
      </c>
      <c r="E1169">
        <v>60000</v>
      </c>
      <c r="F1169" t="s">
        <v>1337</v>
      </c>
      <c r="G1169">
        <f>tblSalaries[[#This Row],[clean Salary (in local currency)]]*VLOOKUP(tblSalaries[[#This Row],[Currency]],tblXrate[],2,FALSE)</f>
        <v>18018.883790212141</v>
      </c>
      <c r="H1169" t="s">
        <v>108</v>
      </c>
      <c r="I1169" t="s">
        <v>20</v>
      </c>
      <c r="J1169" t="s">
        <v>75</v>
      </c>
      <c r="K1169" t="str">
        <f>VLOOKUP(tblSalaries[[#This Row],[Where do you work]],tblCountries[[Actual]:[Mapping]],2,FALSE)</f>
        <v>Poland</v>
      </c>
      <c r="L1169" t="s">
        <v>13</v>
      </c>
      <c r="M1169">
        <v>10</v>
      </c>
      <c r="O1169" s="10" t="str">
        <f>IF(ISERROR(FIND("1",tblSalaries[[#This Row],[How many hours of a day you work on Excel]])),"",1)</f>
        <v/>
      </c>
      <c r="P1169" s="11" t="str">
        <f>IF(ISERROR(FIND("2",tblSalaries[[#This Row],[How many hours of a day you work on Excel]])),"",2)</f>
        <v/>
      </c>
      <c r="Q1169" s="10" t="str">
        <f>IF(ISERROR(FIND("3",tblSalaries[[#This Row],[How many hours of a day you work on Excel]])),"",3)</f>
        <v/>
      </c>
      <c r="R1169" s="10" t="str">
        <f>IF(ISERROR(FIND("4",tblSalaries[[#This Row],[How many hours of a day you work on Excel]])),"",4)</f>
        <v/>
      </c>
      <c r="S1169" s="10" t="str">
        <f>IF(ISERROR(FIND("5",tblSalaries[[#This Row],[How many hours of a day you work on Excel]])),"",5)</f>
        <v/>
      </c>
      <c r="T1169" s="10" t="str">
        <f>IF(ISERROR(FIND("6",tblSalaries[[#This Row],[How many hours of a day you work on Excel]])),"",6)</f>
        <v/>
      </c>
      <c r="U1169" s="11" t="str">
        <f>IF(ISERROR(FIND("7",tblSalaries[[#This Row],[How many hours of a day you work on Excel]])),"",7)</f>
        <v/>
      </c>
      <c r="V1169" s="11">
        <f>IF(ISERROR(FIND("8",tblSalaries[[#This Row],[How many hours of a day you work on Excel]])),"",8)</f>
        <v>8</v>
      </c>
      <c r="W1169" s="11">
        <f>IF(MAX(tblSalaries[[#This Row],[1 hour]:[8 hours]])=0,#N/A,MAX(tblSalaries[[#This Row],[1 hour]:[8 hours]]))</f>
        <v>8</v>
      </c>
      <c r="X1169" s="11">
        <f>IF(ISERROR(tblSalaries[[#This Row],[max h]]),1,tblSalaries[[#This Row],[Salary in USD]]/tblSalaries[[#This Row],[max h]]/260)</f>
        <v>8.662924899140453</v>
      </c>
      <c r="Y1169" s="11" t="str">
        <f>IF(tblSalaries[[#This Row],[Years of Experience]]="",0,"0")</f>
        <v>0</v>
      </c>
      <c r="Z1169"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169" s="11">
        <f>IF(tblSalaries[[#This Row],[Salary in USD]]&lt;1000,1,0)</f>
        <v>0</v>
      </c>
      <c r="AB1169" s="11">
        <f>IF(AND(tblSalaries[[#This Row],[Salary in USD]]&gt;1000,tblSalaries[[#This Row],[Salary in USD]]&lt;2000),1,0)</f>
        <v>0</v>
      </c>
    </row>
    <row r="1170" spans="2:28" ht="15" customHeight="1">
      <c r="B1170" t="s">
        <v>3173</v>
      </c>
      <c r="C1170" s="1">
        <v>41057.970277777778</v>
      </c>
      <c r="D1170" s="4" t="s">
        <v>1338</v>
      </c>
      <c r="E1170">
        <v>7200</v>
      </c>
      <c r="F1170" t="s">
        <v>6</v>
      </c>
      <c r="G1170">
        <f>tblSalaries[[#This Row],[clean Salary (in local currency)]]*VLOOKUP(tblSalaries[[#This Row],[Currency]],tblXrate[],2,FALSE)</f>
        <v>7200</v>
      </c>
      <c r="H1170" t="s">
        <v>1339</v>
      </c>
      <c r="I1170" t="s">
        <v>3999</v>
      </c>
      <c r="J1170" t="s">
        <v>8</v>
      </c>
      <c r="K1170" t="str">
        <f>VLOOKUP(tblSalaries[[#This Row],[Where do you work]],tblCountries[[Actual]:[Mapping]],2,FALSE)</f>
        <v>India</v>
      </c>
      <c r="L1170" t="s">
        <v>9</v>
      </c>
      <c r="M1170">
        <v>7</v>
      </c>
      <c r="O1170" s="10" t="str">
        <f>IF(ISERROR(FIND("1",tblSalaries[[#This Row],[How many hours of a day you work on Excel]])),"",1)</f>
        <v/>
      </c>
      <c r="P1170" s="11" t="str">
        <f>IF(ISERROR(FIND("2",tblSalaries[[#This Row],[How many hours of a day you work on Excel]])),"",2)</f>
        <v/>
      </c>
      <c r="Q1170" s="10" t="str">
        <f>IF(ISERROR(FIND("3",tblSalaries[[#This Row],[How many hours of a day you work on Excel]])),"",3)</f>
        <v/>
      </c>
      <c r="R1170" s="10">
        <f>IF(ISERROR(FIND("4",tblSalaries[[#This Row],[How many hours of a day you work on Excel]])),"",4)</f>
        <v>4</v>
      </c>
      <c r="S1170" s="10" t="str">
        <f>IF(ISERROR(FIND("5",tblSalaries[[#This Row],[How many hours of a day you work on Excel]])),"",5)</f>
        <v/>
      </c>
      <c r="T1170" s="10">
        <f>IF(ISERROR(FIND("6",tblSalaries[[#This Row],[How many hours of a day you work on Excel]])),"",6)</f>
        <v>6</v>
      </c>
      <c r="U1170" s="11" t="str">
        <f>IF(ISERROR(FIND("7",tblSalaries[[#This Row],[How many hours of a day you work on Excel]])),"",7)</f>
        <v/>
      </c>
      <c r="V1170" s="11" t="str">
        <f>IF(ISERROR(FIND("8",tblSalaries[[#This Row],[How many hours of a day you work on Excel]])),"",8)</f>
        <v/>
      </c>
      <c r="W1170" s="11">
        <f>IF(MAX(tblSalaries[[#This Row],[1 hour]:[8 hours]])=0,#N/A,MAX(tblSalaries[[#This Row],[1 hour]:[8 hours]]))</f>
        <v>6</v>
      </c>
      <c r="X1170" s="11">
        <f>IF(ISERROR(tblSalaries[[#This Row],[max h]]),1,tblSalaries[[#This Row],[Salary in USD]]/tblSalaries[[#This Row],[max h]]/260)</f>
        <v>4.615384615384615</v>
      </c>
      <c r="Y1170" s="11" t="str">
        <f>IF(tblSalaries[[#This Row],[Years of Experience]]="",0,"0")</f>
        <v>0</v>
      </c>
      <c r="Z1170"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170" s="11">
        <f>IF(tblSalaries[[#This Row],[Salary in USD]]&lt;1000,1,0)</f>
        <v>0</v>
      </c>
      <c r="AB1170" s="11">
        <f>IF(AND(tblSalaries[[#This Row],[Salary in USD]]&gt;1000,tblSalaries[[#This Row],[Salary in USD]]&lt;2000),1,0)</f>
        <v>0</v>
      </c>
    </row>
    <row r="1171" spans="2:28" ht="15" customHeight="1">
      <c r="B1171" t="s">
        <v>3174</v>
      </c>
      <c r="C1171" s="1">
        <v>41057.970497685186</v>
      </c>
      <c r="D1171" s="4">
        <v>56000</v>
      </c>
      <c r="E1171">
        <v>56000</v>
      </c>
      <c r="F1171" t="s">
        <v>6</v>
      </c>
      <c r="G1171">
        <f>tblSalaries[[#This Row],[clean Salary (in local currency)]]*VLOOKUP(tblSalaries[[#This Row],[Currency]],tblXrate[],2,FALSE)</f>
        <v>56000</v>
      </c>
      <c r="H1171" t="s">
        <v>20</v>
      </c>
      <c r="I1171" t="s">
        <v>20</v>
      </c>
      <c r="J1171" t="s">
        <v>15</v>
      </c>
      <c r="K1171" t="str">
        <f>VLOOKUP(tblSalaries[[#This Row],[Where do you work]],tblCountries[[Actual]:[Mapping]],2,FALSE)</f>
        <v>USA</v>
      </c>
      <c r="L1171" t="s">
        <v>25</v>
      </c>
      <c r="M1171">
        <v>2</v>
      </c>
      <c r="O1171" s="10">
        <f>IF(ISERROR(FIND("1",tblSalaries[[#This Row],[How many hours of a day you work on Excel]])),"",1)</f>
        <v>1</v>
      </c>
      <c r="P1171" s="11">
        <f>IF(ISERROR(FIND("2",tblSalaries[[#This Row],[How many hours of a day you work on Excel]])),"",2)</f>
        <v>2</v>
      </c>
      <c r="Q1171" s="10" t="str">
        <f>IF(ISERROR(FIND("3",tblSalaries[[#This Row],[How many hours of a day you work on Excel]])),"",3)</f>
        <v/>
      </c>
      <c r="R1171" s="10" t="str">
        <f>IF(ISERROR(FIND("4",tblSalaries[[#This Row],[How many hours of a day you work on Excel]])),"",4)</f>
        <v/>
      </c>
      <c r="S1171" s="10" t="str">
        <f>IF(ISERROR(FIND("5",tblSalaries[[#This Row],[How many hours of a day you work on Excel]])),"",5)</f>
        <v/>
      </c>
      <c r="T1171" s="10" t="str">
        <f>IF(ISERROR(FIND("6",tblSalaries[[#This Row],[How many hours of a day you work on Excel]])),"",6)</f>
        <v/>
      </c>
      <c r="U1171" s="11" t="str">
        <f>IF(ISERROR(FIND("7",tblSalaries[[#This Row],[How many hours of a day you work on Excel]])),"",7)</f>
        <v/>
      </c>
      <c r="V1171" s="11" t="str">
        <f>IF(ISERROR(FIND("8",tblSalaries[[#This Row],[How many hours of a day you work on Excel]])),"",8)</f>
        <v/>
      </c>
      <c r="W1171" s="11">
        <f>IF(MAX(tblSalaries[[#This Row],[1 hour]:[8 hours]])=0,#N/A,MAX(tblSalaries[[#This Row],[1 hour]:[8 hours]]))</f>
        <v>2</v>
      </c>
      <c r="X1171" s="11">
        <f>IF(ISERROR(tblSalaries[[#This Row],[max h]]),1,tblSalaries[[#This Row],[Salary in USD]]/tblSalaries[[#This Row],[max h]]/260)</f>
        <v>107.69230769230769</v>
      </c>
      <c r="Y1171" s="11" t="str">
        <f>IF(tblSalaries[[#This Row],[Years of Experience]]="",0,"0")</f>
        <v>0</v>
      </c>
      <c r="Z1171"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1..3</v>
      </c>
      <c r="AA1171" s="11">
        <f>IF(tblSalaries[[#This Row],[Salary in USD]]&lt;1000,1,0)</f>
        <v>0</v>
      </c>
      <c r="AB1171" s="11">
        <f>IF(AND(tblSalaries[[#This Row],[Salary in USD]]&gt;1000,tblSalaries[[#This Row],[Salary in USD]]&lt;2000),1,0)</f>
        <v>0</v>
      </c>
    </row>
    <row r="1172" spans="2:28" ht="15" customHeight="1">
      <c r="B1172" t="s">
        <v>3175</v>
      </c>
      <c r="C1172" s="1">
        <v>41057.971944444442</v>
      </c>
      <c r="D1172" s="4" t="s">
        <v>1340</v>
      </c>
      <c r="E1172">
        <v>540000</v>
      </c>
      <c r="F1172" t="s">
        <v>40</v>
      </c>
      <c r="G1172">
        <f>tblSalaries[[#This Row],[clean Salary (in local currency)]]*VLOOKUP(tblSalaries[[#This Row],[Currency]],tblXrate[],2,FALSE)</f>
        <v>9616.275011218986</v>
      </c>
      <c r="H1172" t="s">
        <v>1341</v>
      </c>
      <c r="I1172" t="s">
        <v>20</v>
      </c>
      <c r="J1172" t="s">
        <v>8</v>
      </c>
      <c r="K1172" t="str">
        <f>VLOOKUP(tblSalaries[[#This Row],[Where do you work]],tblCountries[[Actual]:[Mapping]],2,FALSE)</f>
        <v>India</v>
      </c>
      <c r="L1172" t="s">
        <v>9</v>
      </c>
      <c r="M1172">
        <v>7.9</v>
      </c>
      <c r="O1172" s="10" t="str">
        <f>IF(ISERROR(FIND("1",tblSalaries[[#This Row],[How many hours of a day you work on Excel]])),"",1)</f>
        <v/>
      </c>
      <c r="P1172" s="11" t="str">
        <f>IF(ISERROR(FIND("2",tblSalaries[[#This Row],[How many hours of a day you work on Excel]])),"",2)</f>
        <v/>
      </c>
      <c r="Q1172" s="10" t="str">
        <f>IF(ISERROR(FIND("3",tblSalaries[[#This Row],[How many hours of a day you work on Excel]])),"",3)</f>
        <v/>
      </c>
      <c r="R1172" s="10">
        <f>IF(ISERROR(FIND("4",tblSalaries[[#This Row],[How many hours of a day you work on Excel]])),"",4)</f>
        <v>4</v>
      </c>
      <c r="S1172" s="10" t="str">
        <f>IF(ISERROR(FIND("5",tblSalaries[[#This Row],[How many hours of a day you work on Excel]])),"",5)</f>
        <v/>
      </c>
      <c r="T1172" s="10">
        <f>IF(ISERROR(FIND("6",tblSalaries[[#This Row],[How many hours of a day you work on Excel]])),"",6)</f>
        <v>6</v>
      </c>
      <c r="U1172" s="11" t="str">
        <f>IF(ISERROR(FIND("7",tblSalaries[[#This Row],[How many hours of a day you work on Excel]])),"",7)</f>
        <v/>
      </c>
      <c r="V1172" s="11" t="str">
        <f>IF(ISERROR(FIND("8",tblSalaries[[#This Row],[How many hours of a day you work on Excel]])),"",8)</f>
        <v/>
      </c>
      <c r="W1172" s="11">
        <f>IF(MAX(tblSalaries[[#This Row],[1 hour]:[8 hours]])=0,#N/A,MAX(tblSalaries[[#This Row],[1 hour]:[8 hours]]))</f>
        <v>6</v>
      </c>
      <c r="X1172" s="11">
        <f>IF(ISERROR(tblSalaries[[#This Row],[max h]]),1,tblSalaries[[#This Row],[Salary in USD]]/tblSalaries[[#This Row],[max h]]/260)</f>
        <v>6.164278853345504</v>
      </c>
      <c r="Y1172" s="11" t="str">
        <f>IF(tblSalaries[[#This Row],[Years of Experience]]="",0,"0")</f>
        <v>0</v>
      </c>
      <c r="Z1172"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172" s="11">
        <f>IF(tblSalaries[[#This Row],[Salary in USD]]&lt;1000,1,0)</f>
        <v>0</v>
      </c>
      <c r="AB1172" s="11">
        <f>IF(AND(tblSalaries[[#This Row],[Salary in USD]]&gt;1000,tblSalaries[[#This Row],[Salary in USD]]&lt;2000),1,0)</f>
        <v>0</v>
      </c>
    </row>
    <row r="1173" spans="2:28" ht="15" customHeight="1">
      <c r="B1173" t="s">
        <v>3176</v>
      </c>
      <c r="C1173" s="1">
        <v>41057.972939814812</v>
      </c>
      <c r="D1173" s="4" t="s">
        <v>1342</v>
      </c>
      <c r="E1173">
        <v>4300000</v>
      </c>
      <c r="F1173" t="s">
        <v>1343</v>
      </c>
      <c r="G1173">
        <f>tblSalaries[[#This Row],[clean Salary (in local currency)]]*VLOOKUP(tblSalaries[[#This Row],[Currency]],tblXrate[],2,FALSE)</f>
        <v>51497.005988023957</v>
      </c>
      <c r="H1173" t="s">
        <v>642</v>
      </c>
      <c r="I1173" t="s">
        <v>52</v>
      </c>
      <c r="J1173" t="s">
        <v>1344</v>
      </c>
      <c r="K1173" t="str">
        <f>VLOOKUP(tblSalaries[[#This Row],[Where do you work]],tblCountries[[Actual]:[Mapping]],2,FALSE)</f>
        <v>Kenya</v>
      </c>
      <c r="L1173" t="s">
        <v>9</v>
      </c>
      <c r="M1173">
        <v>9</v>
      </c>
      <c r="O1173" s="10" t="str">
        <f>IF(ISERROR(FIND("1",tblSalaries[[#This Row],[How many hours of a day you work on Excel]])),"",1)</f>
        <v/>
      </c>
      <c r="P1173" s="11" t="str">
        <f>IF(ISERROR(FIND("2",tblSalaries[[#This Row],[How many hours of a day you work on Excel]])),"",2)</f>
        <v/>
      </c>
      <c r="Q1173" s="10" t="str">
        <f>IF(ISERROR(FIND("3",tblSalaries[[#This Row],[How many hours of a day you work on Excel]])),"",3)</f>
        <v/>
      </c>
      <c r="R1173" s="10">
        <f>IF(ISERROR(FIND("4",tblSalaries[[#This Row],[How many hours of a day you work on Excel]])),"",4)</f>
        <v>4</v>
      </c>
      <c r="S1173" s="10" t="str">
        <f>IF(ISERROR(FIND("5",tblSalaries[[#This Row],[How many hours of a day you work on Excel]])),"",5)</f>
        <v/>
      </c>
      <c r="T1173" s="10">
        <f>IF(ISERROR(FIND("6",tblSalaries[[#This Row],[How many hours of a day you work on Excel]])),"",6)</f>
        <v>6</v>
      </c>
      <c r="U1173" s="11" t="str">
        <f>IF(ISERROR(FIND("7",tblSalaries[[#This Row],[How many hours of a day you work on Excel]])),"",7)</f>
        <v/>
      </c>
      <c r="V1173" s="11" t="str">
        <f>IF(ISERROR(FIND("8",tblSalaries[[#This Row],[How many hours of a day you work on Excel]])),"",8)</f>
        <v/>
      </c>
      <c r="W1173" s="11">
        <f>IF(MAX(tblSalaries[[#This Row],[1 hour]:[8 hours]])=0,#N/A,MAX(tblSalaries[[#This Row],[1 hour]:[8 hours]]))</f>
        <v>6</v>
      </c>
      <c r="X1173" s="11">
        <f>IF(ISERROR(tblSalaries[[#This Row],[max h]]),1,tblSalaries[[#This Row],[Salary in USD]]/tblSalaries[[#This Row],[max h]]/260)</f>
        <v>33.010901274374334</v>
      </c>
      <c r="Y1173" s="11" t="str">
        <f>IF(tblSalaries[[#This Row],[Years of Experience]]="",0,"0")</f>
        <v>0</v>
      </c>
      <c r="Z1173"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173" s="11">
        <f>IF(tblSalaries[[#This Row],[Salary in USD]]&lt;1000,1,0)</f>
        <v>0</v>
      </c>
      <c r="AB1173" s="11">
        <f>IF(AND(tblSalaries[[#This Row],[Salary in USD]]&gt;1000,tblSalaries[[#This Row],[Salary in USD]]&lt;2000),1,0)</f>
        <v>0</v>
      </c>
    </row>
    <row r="1174" spans="2:28" ht="15" customHeight="1">
      <c r="B1174" t="s">
        <v>3177</v>
      </c>
      <c r="C1174" s="1">
        <v>41057.976064814815</v>
      </c>
      <c r="D1174" s="4" t="s">
        <v>1345</v>
      </c>
      <c r="E1174">
        <v>82000</v>
      </c>
      <c r="F1174" t="s">
        <v>22</v>
      </c>
      <c r="G1174">
        <f>tblSalaries[[#This Row],[clean Salary (in local currency)]]*VLOOKUP(tblSalaries[[#This Row],[Currency]],tblXrate[],2,FALSE)</f>
        <v>104172.75399731184</v>
      </c>
      <c r="H1174" t="s">
        <v>1346</v>
      </c>
      <c r="I1174" t="s">
        <v>52</v>
      </c>
      <c r="J1174" t="s">
        <v>628</v>
      </c>
      <c r="K1174" t="str">
        <f>VLOOKUP(tblSalaries[[#This Row],[Where do you work]],tblCountries[[Actual]:[Mapping]],2,FALSE)</f>
        <v>Netherlands</v>
      </c>
      <c r="L1174" t="s">
        <v>13</v>
      </c>
      <c r="M1174">
        <v>25</v>
      </c>
      <c r="O1174" s="10" t="str">
        <f>IF(ISERROR(FIND("1",tblSalaries[[#This Row],[How many hours of a day you work on Excel]])),"",1)</f>
        <v/>
      </c>
      <c r="P1174" s="11" t="str">
        <f>IF(ISERROR(FIND("2",tblSalaries[[#This Row],[How many hours of a day you work on Excel]])),"",2)</f>
        <v/>
      </c>
      <c r="Q1174" s="10" t="str">
        <f>IF(ISERROR(FIND("3",tblSalaries[[#This Row],[How many hours of a day you work on Excel]])),"",3)</f>
        <v/>
      </c>
      <c r="R1174" s="10" t="str">
        <f>IF(ISERROR(FIND("4",tblSalaries[[#This Row],[How many hours of a day you work on Excel]])),"",4)</f>
        <v/>
      </c>
      <c r="S1174" s="10" t="str">
        <f>IF(ISERROR(FIND("5",tblSalaries[[#This Row],[How many hours of a day you work on Excel]])),"",5)</f>
        <v/>
      </c>
      <c r="T1174" s="10" t="str">
        <f>IF(ISERROR(FIND("6",tblSalaries[[#This Row],[How many hours of a day you work on Excel]])),"",6)</f>
        <v/>
      </c>
      <c r="U1174" s="11" t="str">
        <f>IF(ISERROR(FIND("7",tblSalaries[[#This Row],[How many hours of a day you work on Excel]])),"",7)</f>
        <v/>
      </c>
      <c r="V1174" s="11">
        <f>IF(ISERROR(FIND("8",tblSalaries[[#This Row],[How many hours of a day you work on Excel]])),"",8)</f>
        <v>8</v>
      </c>
      <c r="W1174" s="11">
        <f>IF(MAX(tblSalaries[[#This Row],[1 hour]:[8 hours]])=0,#N/A,MAX(tblSalaries[[#This Row],[1 hour]:[8 hours]]))</f>
        <v>8</v>
      </c>
      <c r="X1174" s="11">
        <f>IF(ISERROR(tblSalaries[[#This Row],[max h]]),1,tblSalaries[[#This Row],[Salary in USD]]/tblSalaries[[#This Row],[max h]]/260)</f>
        <v>50.083054806399922</v>
      </c>
      <c r="Y1174" s="11" t="str">
        <f>IF(tblSalaries[[#This Row],[Years of Experience]]="",0,"0")</f>
        <v>0</v>
      </c>
      <c r="Z1174"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174" s="11">
        <f>IF(tblSalaries[[#This Row],[Salary in USD]]&lt;1000,1,0)</f>
        <v>0</v>
      </c>
      <c r="AB1174" s="11">
        <f>IF(AND(tblSalaries[[#This Row],[Salary in USD]]&gt;1000,tblSalaries[[#This Row],[Salary in USD]]&lt;2000),1,0)</f>
        <v>0</v>
      </c>
    </row>
    <row r="1175" spans="2:28" ht="15" customHeight="1">
      <c r="B1175" t="s">
        <v>3178</v>
      </c>
      <c r="C1175" s="1">
        <v>41057.981932870367</v>
      </c>
      <c r="D1175" s="4">
        <v>88000</v>
      </c>
      <c r="E1175">
        <v>88000</v>
      </c>
      <c r="F1175" t="s">
        <v>6</v>
      </c>
      <c r="G1175">
        <f>tblSalaries[[#This Row],[clean Salary (in local currency)]]*VLOOKUP(tblSalaries[[#This Row],[Currency]],tblXrate[],2,FALSE)</f>
        <v>88000</v>
      </c>
      <c r="H1175" t="s">
        <v>1347</v>
      </c>
      <c r="I1175" t="s">
        <v>52</v>
      </c>
      <c r="J1175" t="s">
        <v>15</v>
      </c>
      <c r="K1175" t="str">
        <f>VLOOKUP(tblSalaries[[#This Row],[Where do you work]],tblCountries[[Actual]:[Mapping]],2,FALSE)</f>
        <v>USA</v>
      </c>
      <c r="L1175" t="s">
        <v>9</v>
      </c>
      <c r="M1175">
        <v>2</v>
      </c>
      <c r="O1175" s="10" t="str">
        <f>IF(ISERROR(FIND("1",tblSalaries[[#This Row],[How many hours of a day you work on Excel]])),"",1)</f>
        <v/>
      </c>
      <c r="P1175" s="11" t="str">
        <f>IF(ISERROR(FIND("2",tblSalaries[[#This Row],[How many hours of a day you work on Excel]])),"",2)</f>
        <v/>
      </c>
      <c r="Q1175" s="10" t="str">
        <f>IF(ISERROR(FIND("3",tblSalaries[[#This Row],[How many hours of a day you work on Excel]])),"",3)</f>
        <v/>
      </c>
      <c r="R1175" s="10">
        <f>IF(ISERROR(FIND("4",tblSalaries[[#This Row],[How many hours of a day you work on Excel]])),"",4)</f>
        <v>4</v>
      </c>
      <c r="S1175" s="10" t="str">
        <f>IF(ISERROR(FIND("5",tblSalaries[[#This Row],[How many hours of a day you work on Excel]])),"",5)</f>
        <v/>
      </c>
      <c r="T1175" s="10">
        <f>IF(ISERROR(FIND("6",tblSalaries[[#This Row],[How many hours of a day you work on Excel]])),"",6)</f>
        <v>6</v>
      </c>
      <c r="U1175" s="11" t="str">
        <f>IF(ISERROR(FIND("7",tblSalaries[[#This Row],[How many hours of a day you work on Excel]])),"",7)</f>
        <v/>
      </c>
      <c r="V1175" s="11" t="str">
        <f>IF(ISERROR(FIND("8",tblSalaries[[#This Row],[How many hours of a day you work on Excel]])),"",8)</f>
        <v/>
      </c>
      <c r="W1175" s="11">
        <f>IF(MAX(tblSalaries[[#This Row],[1 hour]:[8 hours]])=0,#N/A,MAX(tblSalaries[[#This Row],[1 hour]:[8 hours]]))</f>
        <v>6</v>
      </c>
      <c r="X1175" s="11">
        <f>IF(ISERROR(tblSalaries[[#This Row],[max h]]),1,tblSalaries[[#This Row],[Salary in USD]]/tblSalaries[[#This Row],[max h]]/260)</f>
        <v>56.410256410256409</v>
      </c>
      <c r="Y1175" s="11" t="str">
        <f>IF(tblSalaries[[#This Row],[Years of Experience]]="",0,"0")</f>
        <v>0</v>
      </c>
      <c r="Z1175"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1..3</v>
      </c>
      <c r="AA1175" s="11">
        <f>IF(tblSalaries[[#This Row],[Salary in USD]]&lt;1000,1,0)</f>
        <v>0</v>
      </c>
      <c r="AB1175" s="11">
        <f>IF(AND(tblSalaries[[#This Row],[Salary in USD]]&gt;1000,tblSalaries[[#This Row],[Salary in USD]]&lt;2000),1,0)</f>
        <v>0</v>
      </c>
    </row>
    <row r="1176" spans="2:28" ht="15" customHeight="1">
      <c r="B1176" t="s">
        <v>3179</v>
      </c>
      <c r="C1176" s="1">
        <v>41057.985324074078</v>
      </c>
      <c r="D1176" s="4">
        <v>80000</v>
      </c>
      <c r="E1176">
        <v>80000</v>
      </c>
      <c r="F1176" t="s">
        <v>6</v>
      </c>
      <c r="G1176">
        <f>tblSalaries[[#This Row],[clean Salary (in local currency)]]*VLOOKUP(tblSalaries[[#This Row],[Currency]],tblXrate[],2,FALSE)</f>
        <v>80000</v>
      </c>
      <c r="H1176" t="s">
        <v>1348</v>
      </c>
      <c r="I1176" t="s">
        <v>20</v>
      </c>
      <c r="J1176" t="s">
        <v>15</v>
      </c>
      <c r="K1176" t="str">
        <f>VLOOKUP(tblSalaries[[#This Row],[Where do you work]],tblCountries[[Actual]:[Mapping]],2,FALSE)</f>
        <v>USA</v>
      </c>
      <c r="L1176" t="s">
        <v>9</v>
      </c>
      <c r="M1176">
        <v>6</v>
      </c>
      <c r="O1176" s="10" t="str">
        <f>IF(ISERROR(FIND("1",tblSalaries[[#This Row],[How many hours of a day you work on Excel]])),"",1)</f>
        <v/>
      </c>
      <c r="P1176" s="11" t="str">
        <f>IF(ISERROR(FIND("2",tblSalaries[[#This Row],[How many hours of a day you work on Excel]])),"",2)</f>
        <v/>
      </c>
      <c r="Q1176" s="10" t="str">
        <f>IF(ISERROR(FIND("3",tblSalaries[[#This Row],[How many hours of a day you work on Excel]])),"",3)</f>
        <v/>
      </c>
      <c r="R1176" s="10">
        <f>IF(ISERROR(FIND("4",tblSalaries[[#This Row],[How many hours of a day you work on Excel]])),"",4)</f>
        <v>4</v>
      </c>
      <c r="S1176" s="10" t="str">
        <f>IF(ISERROR(FIND("5",tblSalaries[[#This Row],[How many hours of a day you work on Excel]])),"",5)</f>
        <v/>
      </c>
      <c r="T1176" s="10">
        <f>IF(ISERROR(FIND("6",tblSalaries[[#This Row],[How many hours of a day you work on Excel]])),"",6)</f>
        <v>6</v>
      </c>
      <c r="U1176" s="11" t="str">
        <f>IF(ISERROR(FIND("7",tblSalaries[[#This Row],[How many hours of a day you work on Excel]])),"",7)</f>
        <v/>
      </c>
      <c r="V1176" s="11" t="str">
        <f>IF(ISERROR(FIND("8",tblSalaries[[#This Row],[How many hours of a day you work on Excel]])),"",8)</f>
        <v/>
      </c>
      <c r="W1176" s="11">
        <f>IF(MAX(tblSalaries[[#This Row],[1 hour]:[8 hours]])=0,#N/A,MAX(tblSalaries[[#This Row],[1 hour]:[8 hours]]))</f>
        <v>6</v>
      </c>
      <c r="X1176" s="11">
        <f>IF(ISERROR(tblSalaries[[#This Row],[max h]]),1,tblSalaries[[#This Row],[Salary in USD]]/tblSalaries[[#This Row],[max h]]/260)</f>
        <v>51.282051282051285</v>
      </c>
      <c r="Y1176" s="11" t="str">
        <f>IF(tblSalaries[[#This Row],[Years of Experience]]="",0,"0")</f>
        <v>0</v>
      </c>
      <c r="Z1176"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176" s="11">
        <f>IF(tblSalaries[[#This Row],[Salary in USD]]&lt;1000,1,0)</f>
        <v>0</v>
      </c>
      <c r="AB1176" s="11">
        <f>IF(AND(tblSalaries[[#This Row],[Salary in USD]]&gt;1000,tblSalaries[[#This Row],[Salary in USD]]&lt;2000),1,0)</f>
        <v>0</v>
      </c>
    </row>
    <row r="1177" spans="2:28" ht="15" customHeight="1">
      <c r="B1177" t="s">
        <v>3180</v>
      </c>
      <c r="C1177" s="1">
        <v>41057.991087962961</v>
      </c>
      <c r="D1177" s="4">
        <v>19000</v>
      </c>
      <c r="E1177">
        <v>19000</v>
      </c>
      <c r="F1177" t="s">
        <v>6</v>
      </c>
      <c r="G1177">
        <f>tblSalaries[[#This Row],[clean Salary (in local currency)]]*VLOOKUP(tblSalaries[[#This Row],[Currency]],tblXrate[],2,FALSE)</f>
        <v>19000</v>
      </c>
      <c r="H1177" t="s">
        <v>310</v>
      </c>
      <c r="I1177" t="s">
        <v>310</v>
      </c>
      <c r="J1177" t="s">
        <v>71</v>
      </c>
      <c r="K1177" t="str">
        <f>VLOOKUP(tblSalaries[[#This Row],[Where do you work]],tblCountries[[Actual]:[Mapping]],2,FALSE)</f>
        <v>UK</v>
      </c>
      <c r="L1177" t="s">
        <v>9</v>
      </c>
      <c r="M1177">
        <v>20</v>
      </c>
      <c r="O1177" s="10" t="str">
        <f>IF(ISERROR(FIND("1",tblSalaries[[#This Row],[How many hours of a day you work on Excel]])),"",1)</f>
        <v/>
      </c>
      <c r="P1177" s="11" t="str">
        <f>IF(ISERROR(FIND("2",tblSalaries[[#This Row],[How many hours of a day you work on Excel]])),"",2)</f>
        <v/>
      </c>
      <c r="Q1177" s="10" t="str">
        <f>IF(ISERROR(FIND("3",tblSalaries[[#This Row],[How many hours of a day you work on Excel]])),"",3)</f>
        <v/>
      </c>
      <c r="R1177" s="10">
        <f>IF(ISERROR(FIND("4",tblSalaries[[#This Row],[How many hours of a day you work on Excel]])),"",4)</f>
        <v>4</v>
      </c>
      <c r="S1177" s="10" t="str">
        <f>IF(ISERROR(FIND("5",tblSalaries[[#This Row],[How many hours of a day you work on Excel]])),"",5)</f>
        <v/>
      </c>
      <c r="T1177" s="10">
        <f>IF(ISERROR(FIND("6",tblSalaries[[#This Row],[How many hours of a day you work on Excel]])),"",6)</f>
        <v>6</v>
      </c>
      <c r="U1177" s="11" t="str">
        <f>IF(ISERROR(FIND("7",tblSalaries[[#This Row],[How many hours of a day you work on Excel]])),"",7)</f>
        <v/>
      </c>
      <c r="V1177" s="11" t="str">
        <f>IF(ISERROR(FIND("8",tblSalaries[[#This Row],[How many hours of a day you work on Excel]])),"",8)</f>
        <v/>
      </c>
      <c r="W1177" s="11">
        <f>IF(MAX(tblSalaries[[#This Row],[1 hour]:[8 hours]])=0,#N/A,MAX(tblSalaries[[#This Row],[1 hour]:[8 hours]]))</f>
        <v>6</v>
      </c>
      <c r="X1177" s="11">
        <f>IF(ISERROR(tblSalaries[[#This Row],[max h]]),1,tblSalaries[[#This Row],[Salary in USD]]/tblSalaries[[#This Row],[max h]]/260)</f>
        <v>12.179487179487179</v>
      </c>
      <c r="Y1177" s="11" t="str">
        <f>IF(tblSalaries[[#This Row],[Years of Experience]]="",0,"0")</f>
        <v>0</v>
      </c>
      <c r="Z1177"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177" s="11">
        <f>IF(tblSalaries[[#This Row],[Salary in USD]]&lt;1000,1,0)</f>
        <v>0</v>
      </c>
      <c r="AB1177" s="11">
        <f>IF(AND(tblSalaries[[#This Row],[Salary in USD]]&gt;1000,tblSalaries[[#This Row],[Salary in USD]]&lt;2000),1,0)</f>
        <v>0</v>
      </c>
    </row>
    <row r="1178" spans="2:28" ht="15" customHeight="1">
      <c r="B1178" t="s">
        <v>3181</v>
      </c>
      <c r="C1178" s="1">
        <v>41057.99417824074</v>
      </c>
      <c r="D1178" s="4" t="s">
        <v>1349</v>
      </c>
      <c r="E1178">
        <v>15000</v>
      </c>
      <c r="F1178" t="s">
        <v>22</v>
      </c>
      <c r="G1178">
        <f>tblSalaries[[#This Row],[clean Salary (in local currency)]]*VLOOKUP(tblSalaries[[#This Row],[Currency]],tblXrate[],2,FALSE)</f>
        <v>19055.991584874118</v>
      </c>
      <c r="H1178" t="s">
        <v>1350</v>
      </c>
      <c r="I1178" t="s">
        <v>356</v>
      </c>
      <c r="J1178" t="s">
        <v>1351</v>
      </c>
      <c r="K1178" t="str">
        <f>VLOOKUP(tblSalaries[[#This Row],[Where do you work]],tblCountries[[Actual]:[Mapping]],2,FALSE)</f>
        <v>italy</v>
      </c>
      <c r="L1178" t="s">
        <v>9</v>
      </c>
      <c r="M1178">
        <v>3</v>
      </c>
      <c r="O1178" s="10" t="str">
        <f>IF(ISERROR(FIND("1",tblSalaries[[#This Row],[How many hours of a day you work on Excel]])),"",1)</f>
        <v/>
      </c>
      <c r="P1178" s="11" t="str">
        <f>IF(ISERROR(FIND("2",tblSalaries[[#This Row],[How many hours of a day you work on Excel]])),"",2)</f>
        <v/>
      </c>
      <c r="Q1178" s="10" t="str">
        <f>IF(ISERROR(FIND("3",tblSalaries[[#This Row],[How many hours of a day you work on Excel]])),"",3)</f>
        <v/>
      </c>
      <c r="R1178" s="10">
        <f>IF(ISERROR(FIND("4",tblSalaries[[#This Row],[How many hours of a day you work on Excel]])),"",4)</f>
        <v>4</v>
      </c>
      <c r="S1178" s="10" t="str">
        <f>IF(ISERROR(FIND("5",tblSalaries[[#This Row],[How many hours of a day you work on Excel]])),"",5)</f>
        <v/>
      </c>
      <c r="T1178" s="10">
        <f>IF(ISERROR(FIND("6",tblSalaries[[#This Row],[How many hours of a day you work on Excel]])),"",6)</f>
        <v>6</v>
      </c>
      <c r="U1178" s="11" t="str">
        <f>IF(ISERROR(FIND("7",tblSalaries[[#This Row],[How many hours of a day you work on Excel]])),"",7)</f>
        <v/>
      </c>
      <c r="V1178" s="11" t="str">
        <f>IF(ISERROR(FIND("8",tblSalaries[[#This Row],[How many hours of a day you work on Excel]])),"",8)</f>
        <v/>
      </c>
      <c r="W1178" s="11">
        <f>IF(MAX(tblSalaries[[#This Row],[1 hour]:[8 hours]])=0,#N/A,MAX(tblSalaries[[#This Row],[1 hour]:[8 hours]]))</f>
        <v>6</v>
      </c>
      <c r="X1178" s="11">
        <f>IF(ISERROR(tblSalaries[[#This Row],[max h]]),1,tblSalaries[[#This Row],[Salary in USD]]/tblSalaries[[#This Row],[max h]]/260)</f>
        <v>12.215379221073153</v>
      </c>
      <c r="Y1178" s="11" t="str">
        <f>IF(tblSalaries[[#This Row],[Years of Experience]]="",0,"0")</f>
        <v>0</v>
      </c>
      <c r="Z1178"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1..3</v>
      </c>
      <c r="AA1178" s="11">
        <f>IF(tblSalaries[[#This Row],[Salary in USD]]&lt;1000,1,0)</f>
        <v>0</v>
      </c>
      <c r="AB1178" s="11">
        <f>IF(AND(tblSalaries[[#This Row],[Salary in USD]]&gt;1000,tblSalaries[[#This Row],[Salary in USD]]&lt;2000),1,0)</f>
        <v>0</v>
      </c>
    </row>
    <row r="1179" spans="2:28" ht="15" customHeight="1">
      <c r="B1179" t="s">
        <v>3182</v>
      </c>
      <c r="C1179" s="1">
        <v>41057.994930555556</v>
      </c>
      <c r="D1179" s="4">
        <v>480000</v>
      </c>
      <c r="E1179">
        <v>480000</v>
      </c>
      <c r="F1179" t="s">
        <v>40</v>
      </c>
      <c r="G1179">
        <f>tblSalaries[[#This Row],[clean Salary (in local currency)]]*VLOOKUP(tblSalaries[[#This Row],[Currency]],tblXrate[],2,FALSE)</f>
        <v>8547.8000099724322</v>
      </c>
      <c r="H1179" t="s">
        <v>1352</v>
      </c>
      <c r="I1179" t="s">
        <v>356</v>
      </c>
      <c r="J1179" t="s">
        <v>8</v>
      </c>
      <c r="K1179" t="str">
        <f>VLOOKUP(tblSalaries[[#This Row],[Where do you work]],tblCountries[[Actual]:[Mapping]],2,FALSE)</f>
        <v>India</v>
      </c>
      <c r="L1179" t="s">
        <v>13</v>
      </c>
      <c r="M1179">
        <v>15</v>
      </c>
      <c r="O1179" s="10" t="str">
        <f>IF(ISERROR(FIND("1",tblSalaries[[#This Row],[How many hours of a day you work on Excel]])),"",1)</f>
        <v/>
      </c>
      <c r="P1179" s="11" t="str">
        <f>IF(ISERROR(FIND("2",tblSalaries[[#This Row],[How many hours of a day you work on Excel]])),"",2)</f>
        <v/>
      </c>
      <c r="Q1179" s="10" t="str">
        <f>IF(ISERROR(FIND("3",tblSalaries[[#This Row],[How many hours of a day you work on Excel]])),"",3)</f>
        <v/>
      </c>
      <c r="R1179" s="10" t="str">
        <f>IF(ISERROR(FIND("4",tblSalaries[[#This Row],[How many hours of a day you work on Excel]])),"",4)</f>
        <v/>
      </c>
      <c r="S1179" s="10" t="str">
        <f>IF(ISERROR(FIND("5",tblSalaries[[#This Row],[How many hours of a day you work on Excel]])),"",5)</f>
        <v/>
      </c>
      <c r="T1179" s="10" t="str">
        <f>IF(ISERROR(FIND("6",tblSalaries[[#This Row],[How many hours of a day you work on Excel]])),"",6)</f>
        <v/>
      </c>
      <c r="U1179" s="11" t="str">
        <f>IF(ISERROR(FIND("7",tblSalaries[[#This Row],[How many hours of a day you work on Excel]])),"",7)</f>
        <v/>
      </c>
      <c r="V1179" s="11">
        <f>IF(ISERROR(FIND("8",tblSalaries[[#This Row],[How many hours of a day you work on Excel]])),"",8)</f>
        <v>8</v>
      </c>
      <c r="W1179" s="11">
        <f>IF(MAX(tblSalaries[[#This Row],[1 hour]:[8 hours]])=0,#N/A,MAX(tblSalaries[[#This Row],[1 hour]:[8 hours]]))</f>
        <v>8</v>
      </c>
      <c r="X1179" s="11">
        <f>IF(ISERROR(tblSalaries[[#This Row],[max h]]),1,tblSalaries[[#This Row],[Salary in USD]]/tblSalaries[[#This Row],[max h]]/260)</f>
        <v>4.1095192355636696</v>
      </c>
      <c r="Y1179" s="11" t="str">
        <f>IF(tblSalaries[[#This Row],[Years of Experience]]="",0,"0")</f>
        <v>0</v>
      </c>
      <c r="Z1179"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179" s="11">
        <f>IF(tblSalaries[[#This Row],[Salary in USD]]&lt;1000,1,0)</f>
        <v>0</v>
      </c>
      <c r="AB1179" s="11">
        <f>IF(AND(tblSalaries[[#This Row],[Salary in USD]]&gt;1000,tblSalaries[[#This Row],[Salary in USD]]&lt;2000),1,0)</f>
        <v>0</v>
      </c>
    </row>
    <row r="1180" spans="2:28" ht="15" customHeight="1">
      <c r="B1180" t="s">
        <v>3183</v>
      </c>
      <c r="C1180" s="1">
        <v>41057.995162037034</v>
      </c>
      <c r="D1180" s="4">
        <v>1100000</v>
      </c>
      <c r="E1180">
        <v>1100000</v>
      </c>
      <c r="F1180" t="s">
        <v>40</v>
      </c>
      <c r="G1180">
        <f>tblSalaries[[#This Row],[clean Salary (in local currency)]]*VLOOKUP(tblSalaries[[#This Row],[Currency]],tblXrate[],2,FALSE)</f>
        <v>19588.708356186824</v>
      </c>
      <c r="H1180" t="s">
        <v>1353</v>
      </c>
      <c r="I1180" t="s">
        <v>356</v>
      </c>
      <c r="J1180" t="s">
        <v>8</v>
      </c>
      <c r="K1180" t="str">
        <f>VLOOKUP(tblSalaries[[#This Row],[Where do you work]],tblCountries[[Actual]:[Mapping]],2,FALSE)</f>
        <v>India</v>
      </c>
      <c r="L1180" t="s">
        <v>13</v>
      </c>
      <c r="M1180">
        <v>13</v>
      </c>
      <c r="O1180" s="10" t="str">
        <f>IF(ISERROR(FIND("1",tblSalaries[[#This Row],[How many hours of a day you work on Excel]])),"",1)</f>
        <v/>
      </c>
      <c r="P1180" s="11" t="str">
        <f>IF(ISERROR(FIND("2",tblSalaries[[#This Row],[How many hours of a day you work on Excel]])),"",2)</f>
        <v/>
      </c>
      <c r="Q1180" s="10" t="str">
        <f>IF(ISERROR(FIND("3",tblSalaries[[#This Row],[How many hours of a day you work on Excel]])),"",3)</f>
        <v/>
      </c>
      <c r="R1180" s="10" t="str">
        <f>IF(ISERROR(FIND("4",tblSalaries[[#This Row],[How many hours of a day you work on Excel]])),"",4)</f>
        <v/>
      </c>
      <c r="S1180" s="10" t="str">
        <f>IF(ISERROR(FIND("5",tblSalaries[[#This Row],[How many hours of a day you work on Excel]])),"",5)</f>
        <v/>
      </c>
      <c r="T1180" s="10" t="str">
        <f>IF(ISERROR(FIND("6",tblSalaries[[#This Row],[How many hours of a day you work on Excel]])),"",6)</f>
        <v/>
      </c>
      <c r="U1180" s="11" t="str">
        <f>IF(ISERROR(FIND("7",tblSalaries[[#This Row],[How many hours of a day you work on Excel]])),"",7)</f>
        <v/>
      </c>
      <c r="V1180" s="11">
        <f>IF(ISERROR(FIND("8",tblSalaries[[#This Row],[How many hours of a day you work on Excel]])),"",8)</f>
        <v>8</v>
      </c>
      <c r="W1180" s="11">
        <f>IF(MAX(tblSalaries[[#This Row],[1 hour]:[8 hours]])=0,#N/A,MAX(tblSalaries[[#This Row],[1 hour]:[8 hours]]))</f>
        <v>8</v>
      </c>
      <c r="X1180" s="11">
        <f>IF(ISERROR(tblSalaries[[#This Row],[max h]]),1,tblSalaries[[#This Row],[Salary in USD]]/tblSalaries[[#This Row],[max h]]/260)</f>
        <v>9.4176482481667421</v>
      </c>
      <c r="Y1180" s="11" t="str">
        <f>IF(tblSalaries[[#This Row],[Years of Experience]]="",0,"0")</f>
        <v>0</v>
      </c>
      <c r="Z1180"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180" s="11">
        <f>IF(tblSalaries[[#This Row],[Salary in USD]]&lt;1000,1,0)</f>
        <v>0</v>
      </c>
      <c r="AB1180" s="11">
        <f>IF(AND(tblSalaries[[#This Row],[Salary in USD]]&gt;1000,tblSalaries[[#This Row],[Salary in USD]]&lt;2000),1,0)</f>
        <v>0</v>
      </c>
    </row>
    <row r="1181" spans="2:28" ht="15" customHeight="1">
      <c r="B1181" t="s">
        <v>3184</v>
      </c>
      <c r="C1181" s="1">
        <v>41058.000243055554</v>
      </c>
      <c r="D1181" s="4">
        <v>61000</v>
      </c>
      <c r="E1181">
        <v>61000</v>
      </c>
      <c r="F1181" t="s">
        <v>6</v>
      </c>
      <c r="G1181">
        <f>tblSalaries[[#This Row],[clean Salary (in local currency)]]*VLOOKUP(tblSalaries[[#This Row],[Currency]],tblXrate[],2,FALSE)</f>
        <v>61000</v>
      </c>
      <c r="H1181" t="s">
        <v>14</v>
      </c>
      <c r="I1181" t="s">
        <v>20</v>
      </c>
      <c r="J1181" t="s">
        <v>15</v>
      </c>
      <c r="K1181" t="str">
        <f>VLOOKUP(tblSalaries[[#This Row],[Where do you work]],tblCountries[[Actual]:[Mapping]],2,FALSE)</f>
        <v>USA</v>
      </c>
      <c r="L1181" t="s">
        <v>9</v>
      </c>
      <c r="M1181">
        <v>1.5</v>
      </c>
      <c r="O1181" s="10" t="str">
        <f>IF(ISERROR(FIND("1",tblSalaries[[#This Row],[How many hours of a day you work on Excel]])),"",1)</f>
        <v/>
      </c>
      <c r="P1181" s="11" t="str">
        <f>IF(ISERROR(FIND("2",tblSalaries[[#This Row],[How many hours of a day you work on Excel]])),"",2)</f>
        <v/>
      </c>
      <c r="Q1181" s="10" t="str">
        <f>IF(ISERROR(FIND("3",tblSalaries[[#This Row],[How many hours of a day you work on Excel]])),"",3)</f>
        <v/>
      </c>
      <c r="R1181" s="10">
        <f>IF(ISERROR(FIND("4",tblSalaries[[#This Row],[How many hours of a day you work on Excel]])),"",4)</f>
        <v>4</v>
      </c>
      <c r="S1181" s="10" t="str">
        <f>IF(ISERROR(FIND("5",tblSalaries[[#This Row],[How many hours of a day you work on Excel]])),"",5)</f>
        <v/>
      </c>
      <c r="T1181" s="10">
        <f>IF(ISERROR(FIND("6",tblSalaries[[#This Row],[How many hours of a day you work on Excel]])),"",6)</f>
        <v>6</v>
      </c>
      <c r="U1181" s="11" t="str">
        <f>IF(ISERROR(FIND("7",tblSalaries[[#This Row],[How many hours of a day you work on Excel]])),"",7)</f>
        <v/>
      </c>
      <c r="V1181" s="11" t="str">
        <f>IF(ISERROR(FIND("8",tblSalaries[[#This Row],[How many hours of a day you work on Excel]])),"",8)</f>
        <v/>
      </c>
      <c r="W1181" s="11">
        <f>IF(MAX(tblSalaries[[#This Row],[1 hour]:[8 hours]])=0,#N/A,MAX(tblSalaries[[#This Row],[1 hour]:[8 hours]]))</f>
        <v>6</v>
      </c>
      <c r="X1181" s="11">
        <f>IF(ISERROR(tblSalaries[[#This Row],[max h]]),1,tblSalaries[[#This Row],[Salary in USD]]/tblSalaries[[#This Row],[max h]]/260)</f>
        <v>39.102564102564102</v>
      </c>
      <c r="Y1181" s="11" t="str">
        <f>IF(tblSalaries[[#This Row],[Years of Experience]]="",0,"0")</f>
        <v>0</v>
      </c>
      <c r="Z1181"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1..3</v>
      </c>
      <c r="AA1181" s="11">
        <f>IF(tblSalaries[[#This Row],[Salary in USD]]&lt;1000,1,0)</f>
        <v>0</v>
      </c>
      <c r="AB1181" s="11">
        <f>IF(AND(tblSalaries[[#This Row],[Salary in USD]]&gt;1000,tblSalaries[[#This Row],[Salary in USD]]&lt;2000),1,0)</f>
        <v>0</v>
      </c>
    </row>
    <row r="1182" spans="2:28" ht="15" customHeight="1">
      <c r="B1182" t="s">
        <v>3185</v>
      </c>
      <c r="C1182" s="1">
        <v>41058.002581018518</v>
      </c>
      <c r="D1182" s="4">
        <v>34000</v>
      </c>
      <c r="E1182">
        <v>34000</v>
      </c>
      <c r="F1182" t="s">
        <v>69</v>
      </c>
      <c r="G1182">
        <f>tblSalaries[[#This Row],[clean Salary (in local currency)]]*VLOOKUP(tblSalaries[[#This Row],[Currency]],tblXrate[],2,FALSE)</f>
        <v>53590.061250287661</v>
      </c>
      <c r="H1182" t="s">
        <v>1354</v>
      </c>
      <c r="I1182" t="s">
        <v>310</v>
      </c>
      <c r="J1182" t="s">
        <v>71</v>
      </c>
      <c r="K1182" t="str">
        <f>VLOOKUP(tblSalaries[[#This Row],[Where do you work]],tblCountries[[Actual]:[Mapping]],2,FALSE)</f>
        <v>UK</v>
      </c>
      <c r="L1182" t="s">
        <v>13</v>
      </c>
      <c r="M1182">
        <v>10</v>
      </c>
      <c r="O1182" s="10" t="str">
        <f>IF(ISERROR(FIND("1",tblSalaries[[#This Row],[How many hours of a day you work on Excel]])),"",1)</f>
        <v/>
      </c>
      <c r="P1182" s="11" t="str">
        <f>IF(ISERROR(FIND("2",tblSalaries[[#This Row],[How many hours of a day you work on Excel]])),"",2)</f>
        <v/>
      </c>
      <c r="Q1182" s="10" t="str">
        <f>IF(ISERROR(FIND("3",tblSalaries[[#This Row],[How many hours of a day you work on Excel]])),"",3)</f>
        <v/>
      </c>
      <c r="R1182" s="10" t="str">
        <f>IF(ISERROR(FIND("4",tblSalaries[[#This Row],[How many hours of a day you work on Excel]])),"",4)</f>
        <v/>
      </c>
      <c r="S1182" s="10" t="str">
        <f>IF(ISERROR(FIND("5",tblSalaries[[#This Row],[How many hours of a day you work on Excel]])),"",5)</f>
        <v/>
      </c>
      <c r="T1182" s="10" t="str">
        <f>IF(ISERROR(FIND("6",tblSalaries[[#This Row],[How many hours of a day you work on Excel]])),"",6)</f>
        <v/>
      </c>
      <c r="U1182" s="11" t="str">
        <f>IF(ISERROR(FIND("7",tblSalaries[[#This Row],[How many hours of a day you work on Excel]])),"",7)</f>
        <v/>
      </c>
      <c r="V1182" s="11">
        <f>IF(ISERROR(FIND("8",tblSalaries[[#This Row],[How many hours of a day you work on Excel]])),"",8)</f>
        <v>8</v>
      </c>
      <c r="W1182" s="11">
        <f>IF(MAX(tblSalaries[[#This Row],[1 hour]:[8 hours]])=0,#N/A,MAX(tblSalaries[[#This Row],[1 hour]:[8 hours]]))</f>
        <v>8</v>
      </c>
      <c r="X1182" s="11">
        <f>IF(ISERROR(tblSalaries[[#This Row],[max h]]),1,tblSalaries[[#This Row],[Salary in USD]]/tblSalaries[[#This Row],[max h]]/260)</f>
        <v>25.764452524176761</v>
      </c>
      <c r="Y1182" s="11" t="str">
        <f>IF(tblSalaries[[#This Row],[Years of Experience]]="",0,"0")</f>
        <v>0</v>
      </c>
      <c r="Z1182"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182" s="11">
        <f>IF(tblSalaries[[#This Row],[Salary in USD]]&lt;1000,1,0)</f>
        <v>0</v>
      </c>
      <c r="AB1182" s="11">
        <f>IF(AND(tblSalaries[[#This Row],[Salary in USD]]&gt;1000,tblSalaries[[#This Row],[Salary in USD]]&lt;2000),1,0)</f>
        <v>0</v>
      </c>
    </row>
    <row r="1183" spans="2:28" ht="15" customHeight="1">
      <c r="B1183" t="s">
        <v>3186</v>
      </c>
      <c r="C1183" s="1">
        <v>41058.002638888887</v>
      </c>
      <c r="D1183" s="4">
        <v>34000</v>
      </c>
      <c r="E1183">
        <v>34000</v>
      </c>
      <c r="F1183" t="s">
        <v>69</v>
      </c>
      <c r="G1183">
        <f>tblSalaries[[#This Row],[clean Salary (in local currency)]]*VLOOKUP(tblSalaries[[#This Row],[Currency]],tblXrate[],2,FALSE)</f>
        <v>53590.061250287661</v>
      </c>
      <c r="H1183" t="s">
        <v>1354</v>
      </c>
      <c r="I1183" t="s">
        <v>310</v>
      </c>
      <c r="J1183" t="s">
        <v>71</v>
      </c>
      <c r="K1183" t="str">
        <f>VLOOKUP(tblSalaries[[#This Row],[Where do you work]],tblCountries[[Actual]:[Mapping]],2,FALSE)</f>
        <v>UK</v>
      </c>
      <c r="L1183" t="s">
        <v>13</v>
      </c>
      <c r="M1183">
        <v>10</v>
      </c>
      <c r="O1183" s="10" t="str">
        <f>IF(ISERROR(FIND("1",tblSalaries[[#This Row],[How many hours of a day you work on Excel]])),"",1)</f>
        <v/>
      </c>
      <c r="P1183" s="11" t="str">
        <f>IF(ISERROR(FIND("2",tblSalaries[[#This Row],[How many hours of a day you work on Excel]])),"",2)</f>
        <v/>
      </c>
      <c r="Q1183" s="10" t="str">
        <f>IF(ISERROR(FIND("3",tblSalaries[[#This Row],[How many hours of a day you work on Excel]])),"",3)</f>
        <v/>
      </c>
      <c r="R1183" s="10" t="str">
        <f>IF(ISERROR(FIND("4",tblSalaries[[#This Row],[How many hours of a day you work on Excel]])),"",4)</f>
        <v/>
      </c>
      <c r="S1183" s="10" t="str">
        <f>IF(ISERROR(FIND("5",tblSalaries[[#This Row],[How many hours of a day you work on Excel]])),"",5)</f>
        <v/>
      </c>
      <c r="T1183" s="10" t="str">
        <f>IF(ISERROR(FIND("6",tblSalaries[[#This Row],[How many hours of a day you work on Excel]])),"",6)</f>
        <v/>
      </c>
      <c r="U1183" s="11" t="str">
        <f>IF(ISERROR(FIND("7",tblSalaries[[#This Row],[How many hours of a day you work on Excel]])),"",7)</f>
        <v/>
      </c>
      <c r="V1183" s="11">
        <f>IF(ISERROR(FIND("8",tblSalaries[[#This Row],[How many hours of a day you work on Excel]])),"",8)</f>
        <v>8</v>
      </c>
      <c r="W1183" s="11">
        <f>IF(MAX(tblSalaries[[#This Row],[1 hour]:[8 hours]])=0,#N/A,MAX(tblSalaries[[#This Row],[1 hour]:[8 hours]]))</f>
        <v>8</v>
      </c>
      <c r="X1183" s="11">
        <f>IF(ISERROR(tblSalaries[[#This Row],[max h]]),1,tblSalaries[[#This Row],[Salary in USD]]/tblSalaries[[#This Row],[max h]]/260)</f>
        <v>25.764452524176761</v>
      </c>
      <c r="Y1183" s="11" t="str">
        <f>IF(tblSalaries[[#This Row],[Years of Experience]]="",0,"0")</f>
        <v>0</v>
      </c>
      <c r="Z1183"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183" s="11">
        <f>IF(tblSalaries[[#This Row],[Salary in USD]]&lt;1000,1,0)</f>
        <v>0</v>
      </c>
      <c r="AB1183" s="11">
        <f>IF(AND(tblSalaries[[#This Row],[Salary in USD]]&gt;1000,tblSalaries[[#This Row],[Salary in USD]]&lt;2000),1,0)</f>
        <v>0</v>
      </c>
    </row>
    <row r="1184" spans="2:28" ht="15" customHeight="1">
      <c r="B1184" t="s">
        <v>3187</v>
      </c>
      <c r="C1184" s="1">
        <v>41058.004861111112</v>
      </c>
      <c r="D1184" s="4">
        <v>250000</v>
      </c>
      <c r="E1184">
        <v>250000</v>
      </c>
      <c r="F1184" t="s">
        <v>40</v>
      </c>
      <c r="G1184">
        <f>tblSalaries[[#This Row],[clean Salary (in local currency)]]*VLOOKUP(tblSalaries[[#This Row],[Currency]],tblXrate[],2,FALSE)</f>
        <v>4451.9791718606421</v>
      </c>
      <c r="H1184" t="s">
        <v>1355</v>
      </c>
      <c r="I1184" t="s">
        <v>52</v>
      </c>
      <c r="J1184" t="s">
        <v>8</v>
      </c>
      <c r="K1184" t="str">
        <f>VLOOKUP(tblSalaries[[#This Row],[Where do you work]],tblCountries[[Actual]:[Mapping]],2,FALSE)</f>
        <v>India</v>
      </c>
      <c r="L1184" t="s">
        <v>9</v>
      </c>
      <c r="M1184">
        <v>1</v>
      </c>
      <c r="O1184" s="10" t="str">
        <f>IF(ISERROR(FIND("1",tblSalaries[[#This Row],[How many hours of a day you work on Excel]])),"",1)</f>
        <v/>
      </c>
      <c r="P1184" s="11" t="str">
        <f>IF(ISERROR(FIND("2",tblSalaries[[#This Row],[How many hours of a day you work on Excel]])),"",2)</f>
        <v/>
      </c>
      <c r="Q1184" s="10" t="str">
        <f>IF(ISERROR(FIND("3",tblSalaries[[#This Row],[How many hours of a day you work on Excel]])),"",3)</f>
        <v/>
      </c>
      <c r="R1184" s="10">
        <f>IF(ISERROR(FIND("4",tblSalaries[[#This Row],[How many hours of a day you work on Excel]])),"",4)</f>
        <v>4</v>
      </c>
      <c r="S1184" s="10" t="str">
        <f>IF(ISERROR(FIND("5",tblSalaries[[#This Row],[How many hours of a day you work on Excel]])),"",5)</f>
        <v/>
      </c>
      <c r="T1184" s="10">
        <f>IF(ISERROR(FIND("6",tblSalaries[[#This Row],[How many hours of a day you work on Excel]])),"",6)</f>
        <v>6</v>
      </c>
      <c r="U1184" s="11" t="str">
        <f>IF(ISERROR(FIND("7",tblSalaries[[#This Row],[How many hours of a day you work on Excel]])),"",7)</f>
        <v/>
      </c>
      <c r="V1184" s="11" t="str">
        <f>IF(ISERROR(FIND("8",tblSalaries[[#This Row],[How many hours of a day you work on Excel]])),"",8)</f>
        <v/>
      </c>
      <c r="W1184" s="11">
        <f>IF(MAX(tblSalaries[[#This Row],[1 hour]:[8 hours]])=0,#N/A,MAX(tblSalaries[[#This Row],[1 hour]:[8 hours]]))</f>
        <v>6</v>
      </c>
      <c r="X1184" s="11">
        <f>IF(ISERROR(tblSalaries[[#This Row],[max h]]),1,tblSalaries[[#This Row],[Salary in USD]]/tblSalaries[[#This Row],[max h]]/260)</f>
        <v>2.8538328024747703</v>
      </c>
      <c r="Y1184" s="11" t="str">
        <f>IF(tblSalaries[[#This Row],[Years of Experience]]="",0,"0")</f>
        <v>0</v>
      </c>
      <c r="Z1184"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0..1</v>
      </c>
      <c r="AA1184" s="11">
        <f>IF(tblSalaries[[#This Row],[Salary in USD]]&lt;1000,1,0)</f>
        <v>0</v>
      </c>
      <c r="AB1184" s="11">
        <f>IF(AND(tblSalaries[[#This Row],[Salary in USD]]&gt;1000,tblSalaries[[#This Row],[Salary in USD]]&lt;2000),1,0)</f>
        <v>0</v>
      </c>
    </row>
    <row r="1185" spans="2:28" ht="15" customHeight="1">
      <c r="B1185" t="s">
        <v>3188</v>
      </c>
      <c r="C1185" s="1">
        <v>41058.005277777775</v>
      </c>
      <c r="D1185" s="4">
        <v>20000</v>
      </c>
      <c r="E1185">
        <v>20000</v>
      </c>
      <c r="F1185" t="s">
        <v>22</v>
      </c>
      <c r="G1185">
        <f>tblSalaries[[#This Row],[clean Salary (in local currency)]]*VLOOKUP(tblSalaries[[#This Row],[Currency]],tblXrate[],2,FALSE)</f>
        <v>25407.988779832154</v>
      </c>
      <c r="H1185" t="s">
        <v>1356</v>
      </c>
      <c r="I1185" t="s">
        <v>52</v>
      </c>
      <c r="J1185" t="s">
        <v>1357</v>
      </c>
      <c r="K1185" t="str">
        <f>VLOOKUP(tblSalaries[[#This Row],[Where do you work]],tblCountries[[Actual]:[Mapping]],2,FALSE)</f>
        <v>Greece</v>
      </c>
      <c r="L1185" t="s">
        <v>25</v>
      </c>
      <c r="M1185">
        <v>12</v>
      </c>
      <c r="O1185" s="10">
        <f>IF(ISERROR(FIND("1",tblSalaries[[#This Row],[How many hours of a day you work on Excel]])),"",1)</f>
        <v>1</v>
      </c>
      <c r="P1185" s="11">
        <f>IF(ISERROR(FIND("2",tblSalaries[[#This Row],[How many hours of a day you work on Excel]])),"",2)</f>
        <v>2</v>
      </c>
      <c r="Q1185" s="10" t="str">
        <f>IF(ISERROR(FIND("3",tblSalaries[[#This Row],[How many hours of a day you work on Excel]])),"",3)</f>
        <v/>
      </c>
      <c r="R1185" s="10" t="str">
        <f>IF(ISERROR(FIND("4",tblSalaries[[#This Row],[How many hours of a day you work on Excel]])),"",4)</f>
        <v/>
      </c>
      <c r="S1185" s="10" t="str">
        <f>IF(ISERROR(FIND("5",tblSalaries[[#This Row],[How many hours of a day you work on Excel]])),"",5)</f>
        <v/>
      </c>
      <c r="T1185" s="10" t="str">
        <f>IF(ISERROR(FIND("6",tblSalaries[[#This Row],[How many hours of a day you work on Excel]])),"",6)</f>
        <v/>
      </c>
      <c r="U1185" s="11" t="str">
        <f>IF(ISERROR(FIND("7",tblSalaries[[#This Row],[How many hours of a day you work on Excel]])),"",7)</f>
        <v/>
      </c>
      <c r="V1185" s="11" t="str">
        <f>IF(ISERROR(FIND("8",tblSalaries[[#This Row],[How many hours of a day you work on Excel]])),"",8)</f>
        <v/>
      </c>
      <c r="W1185" s="11">
        <f>IF(MAX(tblSalaries[[#This Row],[1 hour]:[8 hours]])=0,#N/A,MAX(tblSalaries[[#This Row],[1 hour]:[8 hours]]))</f>
        <v>2</v>
      </c>
      <c r="X1185" s="11">
        <f>IF(ISERROR(tblSalaries[[#This Row],[max h]]),1,tblSalaries[[#This Row],[Salary in USD]]/tblSalaries[[#This Row],[max h]]/260)</f>
        <v>48.861516884292605</v>
      </c>
      <c r="Y1185" s="11" t="str">
        <f>IF(tblSalaries[[#This Row],[Years of Experience]]="",0,"0")</f>
        <v>0</v>
      </c>
      <c r="Z1185"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185" s="11">
        <f>IF(tblSalaries[[#This Row],[Salary in USD]]&lt;1000,1,0)</f>
        <v>0</v>
      </c>
      <c r="AB1185" s="11">
        <f>IF(AND(tblSalaries[[#This Row],[Salary in USD]]&gt;1000,tblSalaries[[#This Row],[Salary in USD]]&lt;2000),1,0)</f>
        <v>0</v>
      </c>
    </row>
    <row r="1186" spans="2:28" ht="15" customHeight="1">
      <c r="B1186" t="s">
        <v>3189</v>
      </c>
      <c r="C1186" s="1">
        <v>41058.008599537039</v>
      </c>
      <c r="D1186" s="4">
        <v>23000</v>
      </c>
      <c r="E1186">
        <v>23000</v>
      </c>
      <c r="F1186" t="s">
        <v>6</v>
      </c>
      <c r="G1186">
        <f>tblSalaries[[#This Row],[clean Salary (in local currency)]]*VLOOKUP(tblSalaries[[#This Row],[Currency]],tblXrate[],2,FALSE)</f>
        <v>23000</v>
      </c>
      <c r="H1186" t="s">
        <v>1358</v>
      </c>
      <c r="I1186" t="s">
        <v>310</v>
      </c>
      <c r="J1186" t="s">
        <v>133</v>
      </c>
      <c r="K1186" t="str">
        <f>VLOOKUP(tblSalaries[[#This Row],[Where do you work]],tblCountries[[Actual]:[Mapping]],2,FALSE)</f>
        <v>Saudi Arabia</v>
      </c>
      <c r="L1186" t="s">
        <v>13</v>
      </c>
      <c r="M1186">
        <v>14</v>
      </c>
      <c r="O1186" s="10" t="str">
        <f>IF(ISERROR(FIND("1",tblSalaries[[#This Row],[How many hours of a day you work on Excel]])),"",1)</f>
        <v/>
      </c>
      <c r="P1186" s="11" t="str">
        <f>IF(ISERROR(FIND("2",tblSalaries[[#This Row],[How many hours of a day you work on Excel]])),"",2)</f>
        <v/>
      </c>
      <c r="Q1186" s="10" t="str">
        <f>IF(ISERROR(FIND("3",tblSalaries[[#This Row],[How many hours of a day you work on Excel]])),"",3)</f>
        <v/>
      </c>
      <c r="R1186" s="10" t="str">
        <f>IF(ISERROR(FIND("4",tblSalaries[[#This Row],[How many hours of a day you work on Excel]])),"",4)</f>
        <v/>
      </c>
      <c r="S1186" s="10" t="str">
        <f>IF(ISERROR(FIND("5",tblSalaries[[#This Row],[How many hours of a day you work on Excel]])),"",5)</f>
        <v/>
      </c>
      <c r="T1186" s="10" t="str">
        <f>IF(ISERROR(FIND("6",tblSalaries[[#This Row],[How many hours of a day you work on Excel]])),"",6)</f>
        <v/>
      </c>
      <c r="U1186" s="11" t="str">
        <f>IF(ISERROR(FIND("7",tblSalaries[[#This Row],[How many hours of a day you work on Excel]])),"",7)</f>
        <v/>
      </c>
      <c r="V1186" s="11">
        <f>IF(ISERROR(FIND("8",tblSalaries[[#This Row],[How many hours of a day you work on Excel]])),"",8)</f>
        <v>8</v>
      </c>
      <c r="W1186" s="11">
        <f>IF(MAX(tblSalaries[[#This Row],[1 hour]:[8 hours]])=0,#N/A,MAX(tblSalaries[[#This Row],[1 hour]:[8 hours]]))</f>
        <v>8</v>
      </c>
      <c r="X1186" s="11">
        <f>IF(ISERROR(tblSalaries[[#This Row],[max h]]),1,tblSalaries[[#This Row],[Salary in USD]]/tblSalaries[[#This Row],[max h]]/260)</f>
        <v>11.057692307692308</v>
      </c>
      <c r="Y1186" s="11" t="str">
        <f>IF(tblSalaries[[#This Row],[Years of Experience]]="",0,"0")</f>
        <v>0</v>
      </c>
      <c r="Z1186"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186" s="11">
        <f>IF(tblSalaries[[#This Row],[Salary in USD]]&lt;1000,1,0)</f>
        <v>0</v>
      </c>
      <c r="AB1186" s="11">
        <f>IF(AND(tblSalaries[[#This Row],[Salary in USD]]&gt;1000,tblSalaries[[#This Row],[Salary in USD]]&lt;2000),1,0)</f>
        <v>0</v>
      </c>
    </row>
    <row r="1187" spans="2:28" ht="15" customHeight="1">
      <c r="B1187" t="s">
        <v>3190</v>
      </c>
      <c r="C1187" s="1">
        <v>41058.011747685188</v>
      </c>
      <c r="D1187" s="4" t="s">
        <v>1263</v>
      </c>
      <c r="E1187">
        <v>900000</v>
      </c>
      <c r="F1187" t="s">
        <v>40</v>
      </c>
      <c r="G1187">
        <f>tblSalaries[[#This Row],[clean Salary (in local currency)]]*VLOOKUP(tblSalaries[[#This Row],[Currency]],tblXrate[],2,FALSE)</f>
        <v>16027.125018698311</v>
      </c>
      <c r="H1187" t="s">
        <v>1359</v>
      </c>
      <c r="I1187" t="s">
        <v>52</v>
      </c>
      <c r="J1187" t="s">
        <v>8</v>
      </c>
      <c r="K1187" t="str">
        <f>VLOOKUP(tblSalaries[[#This Row],[Where do you work]],tblCountries[[Actual]:[Mapping]],2,FALSE)</f>
        <v>India</v>
      </c>
      <c r="L1187" t="s">
        <v>25</v>
      </c>
      <c r="M1187">
        <v>13</v>
      </c>
      <c r="O1187" s="10">
        <f>IF(ISERROR(FIND("1",tblSalaries[[#This Row],[How many hours of a day you work on Excel]])),"",1)</f>
        <v>1</v>
      </c>
      <c r="P1187" s="11">
        <f>IF(ISERROR(FIND("2",tblSalaries[[#This Row],[How many hours of a day you work on Excel]])),"",2)</f>
        <v>2</v>
      </c>
      <c r="Q1187" s="10" t="str">
        <f>IF(ISERROR(FIND("3",tblSalaries[[#This Row],[How many hours of a day you work on Excel]])),"",3)</f>
        <v/>
      </c>
      <c r="R1187" s="10" t="str">
        <f>IF(ISERROR(FIND("4",tblSalaries[[#This Row],[How many hours of a day you work on Excel]])),"",4)</f>
        <v/>
      </c>
      <c r="S1187" s="10" t="str">
        <f>IF(ISERROR(FIND("5",tblSalaries[[#This Row],[How many hours of a day you work on Excel]])),"",5)</f>
        <v/>
      </c>
      <c r="T1187" s="10" t="str">
        <f>IF(ISERROR(FIND("6",tblSalaries[[#This Row],[How many hours of a day you work on Excel]])),"",6)</f>
        <v/>
      </c>
      <c r="U1187" s="11" t="str">
        <f>IF(ISERROR(FIND("7",tblSalaries[[#This Row],[How many hours of a day you work on Excel]])),"",7)</f>
        <v/>
      </c>
      <c r="V1187" s="11" t="str">
        <f>IF(ISERROR(FIND("8",tblSalaries[[#This Row],[How many hours of a day you work on Excel]])),"",8)</f>
        <v/>
      </c>
      <c r="W1187" s="11">
        <f>IF(MAX(tblSalaries[[#This Row],[1 hour]:[8 hours]])=0,#N/A,MAX(tblSalaries[[#This Row],[1 hour]:[8 hours]]))</f>
        <v>2</v>
      </c>
      <c r="X1187" s="11">
        <f>IF(ISERROR(tblSalaries[[#This Row],[max h]]),1,tblSalaries[[#This Row],[Salary in USD]]/tblSalaries[[#This Row],[max h]]/260)</f>
        <v>30.82139426672752</v>
      </c>
      <c r="Y1187" s="11" t="str">
        <f>IF(tblSalaries[[#This Row],[Years of Experience]]="",0,"0")</f>
        <v>0</v>
      </c>
      <c r="Z1187"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187" s="11">
        <f>IF(tblSalaries[[#This Row],[Salary in USD]]&lt;1000,1,0)</f>
        <v>0</v>
      </c>
      <c r="AB1187" s="11">
        <f>IF(AND(tblSalaries[[#This Row],[Salary in USD]]&gt;1000,tblSalaries[[#This Row],[Salary in USD]]&lt;2000),1,0)</f>
        <v>0</v>
      </c>
    </row>
    <row r="1188" spans="2:28" ht="15" customHeight="1">
      <c r="B1188" t="s">
        <v>3191</v>
      </c>
      <c r="C1188" s="1">
        <v>41058.017812500002</v>
      </c>
      <c r="D1188" s="4">
        <v>60000</v>
      </c>
      <c r="E1188">
        <v>60000</v>
      </c>
      <c r="F1188" t="s">
        <v>6</v>
      </c>
      <c r="G1188">
        <f>tblSalaries[[#This Row],[clean Salary (in local currency)]]*VLOOKUP(tblSalaries[[#This Row],[Currency]],tblXrate[],2,FALSE)</f>
        <v>60000</v>
      </c>
      <c r="H1188" t="s">
        <v>1360</v>
      </c>
      <c r="I1188" t="s">
        <v>279</v>
      </c>
      <c r="J1188" t="s">
        <v>15</v>
      </c>
      <c r="K1188" t="str">
        <f>VLOOKUP(tblSalaries[[#This Row],[Where do you work]],tblCountries[[Actual]:[Mapping]],2,FALSE)</f>
        <v>USA</v>
      </c>
      <c r="L1188" t="s">
        <v>25</v>
      </c>
      <c r="M1188">
        <v>6</v>
      </c>
      <c r="O1188" s="10">
        <f>IF(ISERROR(FIND("1",tblSalaries[[#This Row],[How many hours of a day you work on Excel]])),"",1)</f>
        <v>1</v>
      </c>
      <c r="P1188" s="11">
        <f>IF(ISERROR(FIND("2",tblSalaries[[#This Row],[How many hours of a day you work on Excel]])),"",2)</f>
        <v>2</v>
      </c>
      <c r="Q1188" s="10" t="str">
        <f>IF(ISERROR(FIND("3",tblSalaries[[#This Row],[How many hours of a day you work on Excel]])),"",3)</f>
        <v/>
      </c>
      <c r="R1188" s="10" t="str">
        <f>IF(ISERROR(FIND("4",tblSalaries[[#This Row],[How many hours of a day you work on Excel]])),"",4)</f>
        <v/>
      </c>
      <c r="S1188" s="10" t="str">
        <f>IF(ISERROR(FIND("5",tblSalaries[[#This Row],[How many hours of a day you work on Excel]])),"",5)</f>
        <v/>
      </c>
      <c r="T1188" s="10" t="str">
        <f>IF(ISERROR(FIND("6",tblSalaries[[#This Row],[How many hours of a day you work on Excel]])),"",6)</f>
        <v/>
      </c>
      <c r="U1188" s="11" t="str">
        <f>IF(ISERROR(FIND("7",tblSalaries[[#This Row],[How many hours of a day you work on Excel]])),"",7)</f>
        <v/>
      </c>
      <c r="V1188" s="11" t="str">
        <f>IF(ISERROR(FIND("8",tblSalaries[[#This Row],[How many hours of a day you work on Excel]])),"",8)</f>
        <v/>
      </c>
      <c r="W1188" s="11">
        <f>IF(MAX(tblSalaries[[#This Row],[1 hour]:[8 hours]])=0,#N/A,MAX(tblSalaries[[#This Row],[1 hour]:[8 hours]]))</f>
        <v>2</v>
      </c>
      <c r="X1188" s="11">
        <f>IF(ISERROR(tblSalaries[[#This Row],[max h]]),1,tblSalaries[[#This Row],[Salary in USD]]/tblSalaries[[#This Row],[max h]]/260)</f>
        <v>115.38461538461539</v>
      </c>
      <c r="Y1188" s="11" t="str">
        <f>IF(tblSalaries[[#This Row],[Years of Experience]]="",0,"0")</f>
        <v>0</v>
      </c>
      <c r="Z1188"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188" s="11">
        <f>IF(tblSalaries[[#This Row],[Salary in USD]]&lt;1000,1,0)</f>
        <v>0</v>
      </c>
      <c r="AB1188" s="11">
        <f>IF(AND(tblSalaries[[#This Row],[Salary in USD]]&gt;1000,tblSalaries[[#This Row],[Salary in USD]]&lt;2000),1,0)</f>
        <v>0</v>
      </c>
    </row>
    <row r="1189" spans="2:28" ht="15" customHeight="1">
      <c r="B1189" t="s">
        <v>3192</v>
      </c>
      <c r="C1189" s="1">
        <v>41058.017893518518</v>
      </c>
      <c r="D1189" s="4">
        <v>800</v>
      </c>
      <c r="E1189">
        <v>4800</v>
      </c>
      <c r="F1189" t="s">
        <v>6</v>
      </c>
      <c r="G1189">
        <f>tblSalaries[[#This Row],[clean Salary (in local currency)]]*VLOOKUP(tblSalaries[[#This Row],[Currency]],tblXrate[],2,FALSE)</f>
        <v>4800</v>
      </c>
      <c r="H1189" t="s">
        <v>14</v>
      </c>
      <c r="I1189" t="s">
        <v>20</v>
      </c>
      <c r="J1189" t="s">
        <v>8</v>
      </c>
      <c r="K1189" t="str">
        <f>VLOOKUP(tblSalaries[[#This Row],[Where do you work]],tblCountries[[Actual]:[Mapping]],2,FALSE)</f>
        <v>India</v>
      </c>
      <c r="L1189" t="s">
        <v>9</v>
      </c>
      <c r="M1189">
        <v>5</v>
      </c>
      <c r="O1189" s="10" t="str">
        <f>IF(ISERROR(FIND("1",tblSalaries[[#This Row],[How many hours of a day you work on Excel]])),"",1)</f>
        <v/>
      </c>
      <c r="P1189" s="11" t="str">
        <f>IF(ISERROR(FIND("2",tblSalaries[[#This Row],[How many hours of a day you work on Excel]])),"",2)</f>
        <v/>
      </c>
      <c r="Q1189" s="10" t="str">
        <f>IF(ISERROR(FIND("3",tblSalaries[[#This Row],[How many hours of a day you work on Excel]])),"",3)</f>
        <v/>
      </c>
      <c r="R1189" s="10">
        <f>IF(ISERROR(FIND("4",tblSalaries[[#This Row],[How many hours of a day you work on Excel]])),"",4)</f>
        <v>4</v>
      </c>
      <c r="S1189" s="10" t="str">
        <f>IF(ISERROR(FIND("5",tblSalaries[[#This Row],[How many hours of a day you work on Excel]])),"",5)</f>
        <v/>
      </c>
      <c r="T1189" s="10">
        <f>IF(ISERROR(FIND("6",tblSalaries[[#This Row],[How many hours of a day you work on Excel]])),"",6)</f>
        <v>6</v>
      </c>
      <c r="U1189" s="11" t="str">
        <f>IF(ISERROR(FIND("7",tblSalaries[[#This Row],[How many hours of a day you work on Excel]])),"",7)</f>
        <v/>
      </c>
      <c r="V1189" s="11" t="str">
        <f>IF(ISERROR(FIND("8",tblSalaries[[#This Row],[How many hours of a day you work on Excel]])),"",8)</f>
        <v/>
      </c>
      <c r="W1189" s="11">
        <f>IF(MAX(tblSalaries[[#This Row],[1 hour]:[8 hours]])=0,#N/A,MAX(tblSalaries[[#This Row],[1 hour]:[8 hours]]))</f>
        <v>6</v>
      </c>
      <c r="X1189" s="11">
        <f>IF(ISERROR(tblSalaries[[#This Row],[max h]]),1,tblSalaries[[#This Row],[Salary in USD]]/tblSalaries[[#This Row],[max h]]/260)</f>
        <v>3.0769230769230771</v>
      </c>
      <c r="Y1189" s="11" t="str">
        <f>IF(tblSalaries[[#This Row],[Years of Experience]]="",0,"0")</f>
        <v>0</v>
      </c>
      <c r="Z1189"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1189" s="11">
        <f>IF(tblSalaries[[#This Row],[Salary in USD]]&lt;1000,1,0)</f>
        <v>0</v>
      </c>
      <c r="AB1189" s="11">
        <f>IF(AND(tblSalaries[[#This Row],[Salary in USD]]&gt;1000,tblSalaries[[#This Row],[Salary in USD]]&lt;2000),1,0)</f>
        <v>0</v>
      </c>
    </row>
    <row r="1190" spans="2:28" ht="15" customHeight="1">
      <c r="B1190" t="s">
        <v>3193</v>
      </c>
      <c r="C1190" s="1">
        <v>41058.01829861111</v>
      </c>
      <c r="D1190" s="4" t="s">
        <v>1361</v>
      </c>
      <c r="E1190">
        <v>625000</v>
      </c>
      <c r="F1190" t="s">
        <v>1362</v>
      </c>
      <c r="G1190">
        <f>tblSalaries[[#This Row],[clean Salary (in local currency)]]*VLOOKUP(tblSalaries[[#This Row],[Currency]],tblXrate[],2,FALSE)</f>
        <v>106815.148267971</v>
      </c>
      <c r="H1190" t="s">
        <v>1363</v>
      </c>
      <c r="I1190" t="s">
        <v>52</v>
      </c>
      <c r="J1190" t="s">
        <v>877</v>
      </c>
      <c r="K1190" t="str">
        <f>VLOOKUP(tblSalaries[[#This Row],[Where do you work]],tblCountries[[Actual]:[Mapping]],2,FALSE)</f>
        <v>Denmark</v>
      </c>
      <c r="L1190" t="s">
        <v>9</v>
      </c>
      <c r="M1190">
        <v>25</v>
      </c>
      <c r="O1190" s="10" t="str">
        <f>IF(ISERROR(FIND("1",tblSalaries[[#This Row],[How many hours of a day you work on Excel]])),"",1)</f>
        <v/>
      </c>
      <c r="P1190" s="11" t="str">
        <f>IF(ISERROR(FIND("2",tblSalaries[[#This Row],[How many hours of a day you work on Excel]])),"",2)</f>
        <v/>
      </c>
      <c r="Q1190" s="10" t="str">
        <f>IF(ISERROR(FIND("3",tblSalaries[[#This Row],[How many hours of a day you work on Excel]])),"",3)</f>
        <v/>
      </c>
      <c r="R1190" s="10">
        <f>IF(ISERROR(FIND("4",tblSalaries[[#This Row],[How many hours of a day you work on Excel]])),"",4)</f>
        <v>4</v>
      </c>
      <c r="S1190" s="10" t="str">
        <f>IF(ISERROR(FIND("5",tblSalaries[[#This Row],[How many hours of a day you work on Excel]])),"",5)</f>
        <v/>
      </c>
      <c r="T1190" s="10">
        <f>IF(ISERROR(FIND("6",tblSalaries[[#This Row],[How many hours of a day you work on Excel]])),"",6)</f>
        <v>6</v>
      </c>
      <c r="U1190" s="11" t="str">
        <f>IF(ISERROR(FIND("7",tblSalaries[[#This Row],[How many hours of a day you work on Excel]])),"",7)</f>
        <v/>
      </c>
      <c r="V1190" s="11" t="str">
        <f>IF(ISERROR(FIND("8",tblSalaries[[#This Row],[How many hours of a day you work on Excel]])),"",8)</f>
        <v/>
      </c>
      <c r="W1190" s="11">
        <f>IF(MAX(tblSalaries[[#This Row],[1 hour]:[8 hours]])=0,#N/A,MAX(tblSalaries[[#This Row],[1 hour]:[8 hours]]))</f>
        <v>6</v>
      </c>
      <c r="X1190" s="11">
        <f>IF(ISERROR(tblSalaries[[#This Row],[max h]]),1,tblSalaries[[#This Row],[Salary in USD]]/tblSalaries[[#This Row],[max h]]/260)</f>
        <v>68.471248889725004</v>
      </c>
      <c r="Y1190" s="11" t="str">
        <f>IF(tblSalaries[[#This Row],[Years of Experience]]="",0,"0")</f>
        <v>0</v>
      </c>
      <c r="Z1190"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190" s="11">
        <f>IF(tblSalaries[[#This Row],[Salary in USD]]&lt;1000,1,0)</f>
        <v>0</v>
      </c>
      <c r="AB1190" s="11">
        <f>IF(AND(tblSalaries[[#This Row],[Salary in USD]]&gt;1000,tblSalaries[[#This Row],[Salary in USD]]&lt;2000),1,0)</f>
        <v>0</v>
      </c>
    </row>
    <row r="1191" spans="2:28" ht="15" customHeight="1">
      <c r="B1191" t="s">
        <v>3194</v>
      </c>
      <c r="C1191" s="1">
        <v>41058.019884259258</v>
      </c>
      <c r="D1191" s="4">
        <v>500000</v>
      </c>
      <c r="E1191">
        <v>500000</v>
      </c>
      <c r="F1191" t="s">
        <v>40</v>
      </c>
      <c r="G1191">
        <f>tblSalaries[[#This Row],[clean Salary (in local currency)]]*VLOOKUP(tblSalaries[[#This Row],[Currency]],tblXrate[],2,FALSE)</f>
        <v>8903.9583437212841</v>
      </c>
      <c r="H1191" t="s">
        <v>356</v>
      </c>
      <c r="I1191" t="s">
        <v>356</v>
      </c>
      <c r="J1191" t="s">
        <v>8</v>
      </c>
      <c r="K1191" t="str">
        <f>VLOOKUP(tblSalaries[[#This Row],[Where do you work]],tblCountries[[Actual]:[Mapping]],2,FALSE)</f>
        <v>India</v>
      </c>
      <c r="L1191" t="s">
        <v>18</v>
      </c>
      <c r="M1191">
        <v>3</v>
      </c>
      <c r="O1191" s="10" t="str">
        <f>IF(ISERROR(FIND("1",tblSalaries[[#This Row],[How many hours of a day you work on Excel]])),"",1)</f>
        <v/>
      </c>
      <c r="P1191" s="11">
        <f>IF(ISERROR(FIND("2",tblSalaries[[#This Row],[How many hours of a day you work on Excel]])),"",2)</f>
        <v>2</v>
      </c>
      <c r="Q1191" s="10">
        <f>IF(ISERROR(FIND("3",tblSalaries[[#This Row],[How many hours of a day you work on Excel]])),"",3)</f>
        <v>3</v>
      </c>
      <c r="R1191" s="10" t="str">
        <f>IF(ISERROR(FIND("4",tblSalaries[[#This Row],[How many hours of a day you work on Excel]])),"",4)</f>
        <v/>
      </c>
      <c r="S1191" s="10" t="str">
        <f>IF(ISERROR(FIND("5",tblSalaries[[#This Row],[How many hours of a day you work on Excel]])),"",5)</f>
        <v/>
      </c>
      <c r="T1191" s="10" t="str">
        <f>IF(ISERROR(FIND("6",tblSalaries[[#This Row],[How many hours of a day you work on Excel]])),"",6)</f>
        <v/>
      </c>
      <c r="U1191" s="11" t="str">
        <f>IF(ISERROR(FIND("7",tblSalaries[[#This Row],[How many hours of a day you work on Excel]])),"",7)</f>
        <v/>
      </c>
      <c r="V1191" s="11" t="str">
        <f>IF(ISERROR(FIND("8",tblSalaries[[#This Row],[How many hours of a day you work on Excel]])),"",8)</f>
        <v/>
      </c>
      <c r="W1191" s="11">
        <f>IF(MAX(tblSalaries[[#This Row],[1 hour]:[8 hours]])=0,#N/A,MAX(tblSalaries[[#This Row],[1 hour]:[8 hours]]))</f>
        <v>3</v>
      </c>
      <c r="X1191" s="11">
        <f>IF(ISERROR(tblSalaries[[#This Row],[max h]]),1,tblSalaries[[#This Row],[Salary in USD]]/tblSalaries[[#This Row],[max h]]/260)</f>
        <v>11.415331209899081</v>
      </c>
      <c r="Y1191" s="11" t="str">
        <f>IF(tblSalaries[[#This Row],[Years of Experience]]="",0,"0")</f>
        <v>0</v>
      </c>
      <c r="Z1191"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1..3</v>
      </c>
      <c r="AA1191" s="11">
        <f>IF(tblSalaries[[#This Row],[Salary in USD]]&lt;1000,1,0)</f>
        <v>0</v>
      </c>
      <c r="AB1191" s="11">
        <f>IF(AND(tblSalaries[[#This Row],[Salary in USD]]&gt;1000,tblSalaries[[#This Row],[Salary in USD]]&lt;2000),1,0)</f>
        <v>0</v>
      </c>
    </row>
    <row r="1192" spans="2:28" ht="15" customHeight="1">
      <c r="B1192" t="s">
        <v>3195</v>
      </c>
      <c r="C1192" s="1">
        <v>41058.020509259259</v>
      </c>
      <c r="D1192" s="4">
        <v>60000</v>
      </c>
      <c r="E1192">
        <v>60000</v>
      </c>
      <c r="F1192" t="s">
        <v>6</v>
      </c>
      <c r="G1192">
        <f>tblSalaries[[#This Row],[clean Salary (in local currency)]]*VLOOKUP(tblSalaries[[#This Row],[Currency]],tblXrate[],2,FALSE)</f>
        <v>60000</v>
      </c>
      <c r="H1192" t="s">
        <v>1364</v>
      </c>
      <c r="I1192" t="s">
        <v>52</v>
      </c>
      <c r="J1192" t="s">
        <v>15</v>
      </c>
      <c r="K1192" t="str">
        <f>VLOOKUP(tblSalaries[[#This Row],[Where do you work]],tblCountries[[Actual]:[Mapping]],2,FALSE)</f>
        <v>USA</v>
      </c>
      <c r="L1192" t="s">
        <v>9</v>
      </c>
      <c r="M1192">
        <v>12</v>
      </c>
      <c r="O1192" s="10" t="str">
        <f>IF(ISERROR(FIND("1",tblSalaries[[#This Row],[How many hours of a day you work on Excel]])),"",1)</f>
        <v/>
      </c>
      <c r="P1192" s="11" t="str">
        <f>IF(ISERROR(FIND("2",tblSalaries[[#This Row],[How many hours of a day you work on Excel]])),"",2)</f>
        <v/>
      </c>
      <c r="Q1192" s="10" t="str">
        <f>IF(ISERROR(FIND("3",tblSalaries[[#This Row],[How many hours of a day you work on Excel]])),"",3)</f>
        <v/>
      </c>
      <c r="R1192" s="10">
        <f>IF(ISERROR(FIND("4",tblSalaries[[#This Row],[How many hours of a day you work on Excel]])),"",4)</f>
        <v>4</v>
      </c>
      <c r="S1192" s="10" t="str">
        <f>IF(ISERROR(FIND("5",tblSalaries[[#This Row],[How many hours of a day you work on Excel]])),"",5)</f>
        <v/>
      </c>
      <c r="T1192" s="10">
        <f>IF(ISERROR(FIND("6",tblSalaries[[#This Row],[How many hours of a day you work on Excel]])),"",6)</f>
        <v>6</v>
      </c>
      <c r="U1192" s="11" t="str">
        <f>IF(ISERROR(FIND("7",tblSalaries[[#This Row],[How many hours of a day you work on Excel]])),"",7)</f>
        <v/>
      </c>
      <c r="V1192" s="11" t="str">
        <f>IF(ISERROR(FIND("8",tblSalaries[[#This Row],[How many hours of a day you work on Excel]])),"",8)</f>
        <v/>
      </c>
      <c r="W1192" s="11">
        <f>IF(MAX(tblSalaries[[#This Row],[1 hour]:[8 hours]])=0,#N/A,MAX(tblSalaries[[#This Row],[1 hour]:[8 hours]]))</f>
        <v>6</v>
      </c>
      <c r="X1192" s="11">
        <f>IF(ISERROR(tblSalaries[[#This Row],[max h]]),1,tblSalaries[[#This Row],[Salary in USD]]/tblSalaries[[#This Row],[max h]]/260)</f>
        <v>38.46153846153846</v>
      </c>
      <c r="Y1192" s="11" t="str">
        <f>IF(tblSalaries[[#This Row],[Years of Experience]]="",0,"0")</f>
        <v>0</v>
      </c>
      <c r="Z1192"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192" s="11">
        <f>IF(tblSalaries[[#This Row],[Salary in USD]]&lt;1000,1,0)</f>
        <v>0</v>
      </c>
      <c r="AB1192" s="11">
        <f>IF(AND(tblSalaries[[#This Row],[Salary in USD]]&gt;1000,tblSalaries[[#This Row],[Salary in USD]]&lt;2000),1,0)</f>
        <v>0</v>
      </c>
    </row>
    <row r="1193" spans="2:28" ht="15" customHeight="1">
      <c r="B1193" t="s">
        <v>3196</v>
      </c>
      <c r="C1193" s="1">
        <v>41058.021319444444</v>
      </c>
      <c r="D1193" s="4">
        <v>2600000</v>
      </c>
      <c r="E1193">
        <v>2600000</v>
      </c>
      <c r="F1193" t="s">
        <v>40</v>
      </c>
      <c r="G1193">
        <f>tblSalaries[[#This Row],[clean Salary (in local currency)]]*VLOOKUP(tblSalaries[[#This Row],[Currency]],tblXrate[],2,FALSE)</f>
        <v>46300.583387350678</v>
      </c>
      <c r="H1193" t="s">
        <v>1365</v>
      </c>
      <c r="I1193" t="s">
        <v>52</v>
      </c>
      <c r="J1193" t="s">
        <v>8</v>
      </c>
      <c r="K1193" t="str">
        <f>VLOOKUP(tblSalaries[[#This Row],[Where do you work]],tblCountries[[Actual]:[Mapping]],2,FALSE)</f>
        <v>India</v>
      </c>
      <c r="L1193" t="s">
        <v>9</v>
      </c>
      <c r="M1193">
        <v>4</v>
      </c>
      <c r="O1193" s="10" t="str">
        <f>IF(ISERROR(FIND("1",tblSalaries[[#This Row],[How many hours of a day you work on Excel]])),"",1)</f>
        <v/>
      </c>
      <c r="P1193" s="11" t="str">
        <f>IF(ISERROR(FIND("2",tblSalaries[[#This Row],[How many hours of a day you work on Excel]])),"",2)</f>
        <v/>
      </c>
      <c r="Q1193" s="10" t="str">
        <f>IF(ISERROR(FIND("3",tblSalaries[[#This Row],[How many hours of a day you work on Excel]])),"",3)</f>
        <v/>
      </c>
      <c r="R1193" s="10">
        <f>IF(ISERROR(FIND("4",tblSalaries[[#This Row],[How many hours of a day you work on Excel]])),"",4)</f>
        <v>4</v>
      </c>
      <c r="S1193" s="10" t="str">
        <f>IF(ISERROR(FIND("5",tblSalaries[[#This Row],[How many hours of a day you work on Excel]])),"",5)</f>
        <v/>
      </c>
      <c r="T1193" s="10">
        <f>IF(ISERROR(FIND("6",tblSalaries[[#This Row],[How many hours of a day you work on Excel]])),"",6)</f>
        <v>6</v>
      </c>
      <c r="U1193" s="11" t="str">
        <f>IF(ISERROR(FIND("7",tblSalaries[[#This Row],[How many hours of a day you work on Excel]])),"",7)</f>
        <v/>
      </c>
      <c r="V1193" s="11" t="str">
        <f>IF(ISERROR(FIND("8",tblSalaries[[#This Row],[How many hours of a day you work on Excel]])),"",8)</f>
        <v/>
      </c>
      <c r="W1193" s="11">
        <f>IF(MAX(tblSalaries[[#This Row],[1 hour]:[8 hours]])=0,#N/A,MAX(tblSalaries[[#This Row],[1 hour]:[8 hours]]))</f>
        <v>6</v>
      </c>
      <c r="X1193" s="11">
        <f>IF(ISERROR(tblSalaries[[#This Row],[max h]]),1,tblSalaries[[#This Row],[Salary in USD]]/tblSalaries[[#This Row],[max h]]/260)</f>
        <v>29.679861145737615</v>
      </c>
      <c r="Y1193" s="11" t="str">
        <f>IF(tblSalaries[[#This Row],[Years of Experience]]="",0,"0")</f>
        <v>0</v>
      </c>
      <c r="Z1193"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1193" s="11">
        <f>IF(tblSalaries[[#This Row],[Salary in USD]]&lt;1000,1,0)</f>
        <v>0</v>
      </c>
      <c r="AB1193" s="11">
        <f>IF(AND(tblSalaries[[#This Row],[Salary in USD]]&gt;1000,tblSalaries[[#This Row],[Salary in USD]]&lt;2000),1,0)</f>
        <v>0</v>
      </c>
    </row>
    <row r="1194" spans="2:28" ht="15" customHeight="1">
      <c r="B1194" t="s">
        <v>3197</v>
      </c>
      <c r="C1194" s="1">
        <v>41058.022627314815</v>
      </c>
      <c r="D1194" s="4" t="s">
        <v>1366</v>
      </c>
      <c r="E1194">
        <v>750000</v>
      </c>
      <c r="F1194" t="s">
        <v>40</v>
      </c>
      <c r="G1194">
        <f>tblSalaries[[#This Row],[clean Salary (in local currency)]]*VLOOKUP(tblSalaries[[#This Row],[Currency]],tblXrate[],2,FALSE)</f>
        <v>13355.937515581925</v>
      </c>
      <c r="H1194" t="s">
        <v>1022</v>
      </c>
      <c r="I1194" t="s">
        <v>52</v>
      </c>
      <c r="J1194" t="s">
        <v>8</v>
      </c>
      <c r="K1194" t="str">
        <f>VLOOKUP(tblSalaries[[#This Row],[Where do you work]],tblCountries[[Actual]:[Mapping]],2,FALSE)</f>
        <v>India</v>
      </c>
      <c r="L1194" t="s">
        <v>18</v>
      </c>
      <c r="M1194">
        <v>3</v>
      </c>
      <c r="O1194" s="10" t="str">
        <f>IF(ISERROR(FIND("1",tblSalaries[[#This Row],[How many hours of a day you work on Excel]])),"",1)</f>
        <v/>
      </c>
      <c r="P1194" s="11">
        <f>IF(ISERROR(FIND("2",tblSalaries[[#This Row],[How many hours of a day you work on Excel]])),"",2)</f>
        <v>2</v>
      </c>
      <c r="Q1194" s="10">
        <f>IF(ISERROR(FIND("3",tblSalaries[[#This Row],[How many hours of a day you work on Excel]])),"",3)</f>
        <v>3</v>
      </c>
      <c r="R1194" s="10" t="str">
        <f>IF(ISERROR(FIND("4",tblSalaries[[#This Row],[How many hours of a day you work on Excel]])),"",4)</f>
        <v/>
      </c>
      <c r="S1194" s="10" t="str">
        <f>IF(ISERROR(FIND("5",tblSalaries[[#This Row],[How many hours of a day you work on Excel]])),"",5)</f>
        <v/>
      </c>
      <c r="T1194" s="10" t="str">
        <f>IF(ISERROR(FIND("6",tblSalaries[[#This Row],[How many hours of a day you work on Excel]])),"",6)</f>
        <v/>
      </c>
      <c r="U1194" s="11" t="str">
        <f>IF(ISERROR(FIND("7",tblSalaries[[#This Row],[How many hours of a day you work on Excel]])),"",7)</f>
        <v/>
      </c>
      <c r="V1194" s="11" t="str">
        <f>IF(ISERROR(FIND("8",tblSalaries[[#This Row],[How many hours of a day you work on Excel]])),"",8)</f>
        <v/>
      </c>
      <c r="W1194" s="11">
        <f>IF(MAX(tblSalaries[[#This Row],[1 hour]:[8 hours]])=0,#N/A,MAX(tblSalaries[[#This Row],[1 hour]:[8 hours]]))</f>
        <v>3</v>
      </c>
      <c r="X1194" s="11">
        <f>IF(ISERROR(tblSalaries[[#This Row],[max h]]),1,tblSalaries[[#This Row],[Salary in USD]]/tblSalaries[[#This Row],[max h]]/260)</f>
        <v>17.122996814848623</v>
      </c>
      <c r="Y1194" s="11" t="str">
        <f>IF(tblSalaries[[#This Row],[Years of Experience]]="",0,"0")</f>
        <v>0</v>
      </c>
      <c r="Z1194"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1..3</v>
      </c>
      <c r="AA1194" s="11">
        <f>IF(tblSalaries[[#This Row],[Salary in USD]]&lt;1000,1,0)</f>
        <v>0</v>
      </c>
      <c r="AB1194" s="11">
        <f>IF(AND(tblSalaries[[#This Row],[Salary in USD]]&gt;1000,tblSalaries[[#This Row],[Salary in USD]]&lt;2000),1,0)</f>
        <v>0</v>
      </c>
    </row>
    <row r="1195" spans="2:28" ht="15" customHeight="1">
      <c r="B1195" t="s">
        <v>3198</v>
      </c>
      <c r="C1195" s="1">
        <v>41058.025243055556</v>
      </c>
      <c r="D1195" s="4">
        <v>74000</v>
      </c>
      <c r="E1195">
        <v>74000</v>
      </c>
      <c r="F1195" t="s">
        <v>6</v>
      </c>
      <c r="G1195">
        <f>tblSalaries[[#This Row],[clean Salary (in local currency)]]*VLOOKUP(tblSalaries[[#This Row],[Currency]],tblXrate[],2,FALSE)</f>
        <v>74000</v>
      </c>
      <c r="H1195" t="s">
        <v>1367</v>
      </c>
      <c r="I1195" t="s">
        <v>67</v>
      </c>
      <c r="J1195" t="s">
        <v>15</v>
      </c>
      <c r="K1195" t="str">
        <f>VLOOKUP(tblSalaries[[#This Row],[Where do you work]],tblCountries[[Actual]:[Mapping]],2,FALSE)</f>
        <v>USA</v>
      </c>
      <c r="L1195" t="s">
        <v>9</v>
      </c>
      <c r="M1195">
        <v>10</v>
      </c>
      <c r="O1195" s="10" t="str">
        <f>IF(ISERROR(FIND("1",tblSalaries[[#This Row],[How many hours of a day you work on Excel]])),"",1)</f>
        <v/>
      </c>
      <c r="P1195" s="11" t="str">
        <f>IF(ISERROR(FIND("2",tblSalaries[[#This Row],[How many hours of a day you work on Excel]])),"",2)</f>
        <v/>
      </c>
      <c r="Q1195" s="10" t="str">
        <f>IF(ISERROR(FIND("3",tblSalaries[[#This Row],[How many hours of a day you work on Excel]])),"",3)</f>
        <v/>
      </c>
      <c r="R1195" s="10">
        <f>IF(ISERROR(FIND("4",tblSalaries[[#This Row],[How many hours of a day you work on Excel]])),"",4)</f>
        <v>4</v>
      </c>
      <c r="S1195" s="10" t="str">
        <f>IF(ISERROR(FIND("5",tblSalaries[[#This Row],[How many hours of a day you work on Excel]])),"",5)</f>
        <v/>
      </c>
      <c r="T1195" s="10">
        <f>IF(ISERROR(FIND("6",tblSalaries[[#This Row],[How many hours of a day you work on Excel]])),"",6)</f>
        <v>6</v>
      </c>
      <c r="U1195" s="11" t="str">
        <f>IF(ISERROR(FIND("7",tblSalaries[[#This Row],[How many hours of a day you work on Excel]])),"",7)</f>
        <v/>
      </c>
      <c r="V1195" s="11" t="str">
        <f>IF(ISERROR(FIND("8",tblSalaries[[#This Row],[How many hours of a day you work on Excel]])),"",8)</f>
        <v/>
      </c>
      <c r="W1195" s="11">
        <f>IF(MAX(tblSalaries[[#This Row],[1 hour]:[8 hours]])=0,#N/A,MAX(tblSalaries[[#This Row],[1 hour]:[8 hours]]))</f>
        <v>6</v>
      </c>
      <c r="X1195" s="11">
        <f>IF(ISERROR(tblSalaries[[#This Row],[max h]]),1,tblSalaries[[#This Row],[Salary in USD]]/tblSalaries[[#This Row],[max h]]/260)</f>
        <v>47.435897435897438</v>
      </c>
      <c r="Y1195" s="11" t="str">
        <f>IF(tblSalaries[[#This Row],[Years of Experience]]="",0,"0")</f>
        <v>0</v>
      </c>
      <c r="Z1195"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195" s="11">
        <f>IF(tblSalaries[[#This Row],[Salary in USD]]&lt;1000,1,0)</f>
        <v>0</v>
      </c>
      <c r="AB1195" s="11">
        <f>IF(AND(tblSalaries[[#This Row],[Salary in USD]]&gt;1000,tblSalaries[[#This Row],[Salary in USD]]&lt;2000),1,0)</f>
        <v>0</v>
      </c>
    </row>
    <row r="1196" spans="2:28" ht="15" customHeight="1">
      <c r="B1196" t="s">
        <v>3199</v>
      </c>
      <c r="C1196" s="1">
        <v>41058.032835648148</v>
      </c>
      <c r="D1196" s="4">
        <v>95856</v>
      </c>
      <c r="E1196">
        <v>95856</v>
      </c>
      <c r="F1196" t="s">
        <v>6</v>
      </c>
      <c r="G1196">
        <f>tblSalaries[[#This Row],[clean Salary (in local currency)]]*VLOOKUP(tblSalaries[[#This Row],[Currency]],tblXrate[],2,FALSE)</f>
        <v>95856</v>
      </c>
      <c r="H1196" t="s">
        <v>20</v>
      </c>
      <c r="I1196" t="s">
        <v>20</v>
      </c>
      <c r="J1196" t="s">
        <v>15</v>
      </c>
      <c r="K1196" t="str">
        <f>VLOOKUP(tblSalaries[[#This Row],[Where do you work]],tblCountries[[Actual]:[Mapping]],2,FALSE)</f>
        <v>USA</v>
      </c>
      <c r="L1196" t="s">
        <v>18</v>
      </c>
      <c r="M1196">
        <v>13</v>
      </c>
      <c r="O1196" s="10" t="str">
        <f>IF(ISERROR(FIND("1",tblSalaries[[#This Row],[How many hours of a day you work on Excel]])),"",1)</f>
        <v/>
      </c>
      <c r="P1196" s="11">
        <f>IF(ISERROR(FIND("2",tblSalaries[[#This Row],[How many hours of a day you work on Excel]])),"",2)</f>
        <v>2</v>
      </c>
      <c r="Q1196" s="10">
        <f>IF(ISERROR(FIND("3",tblSalaries[[#This Row],[How many hours of a day you work on Excel]])),"",3)</f>
        <v>3</v>
      </c>
      <c r="R1196" s="10" t="str">
        <f>IF(ISERROR(FIND("4",tblSalaries[[#This Row],[How many hours of a day you work on Excel]])),"",4)</f>
        <v/>
      </c>
      <c r="S1196" s="10" t="str">
        <f>IF(ISERROR(FIND("5",tblSalaries[[#This Row],[How many hours of a day you work on Excel]])),"",5)</f>
        <v/>
      </c>
      <c r="T1196" s="10" t="str">
        <f>IF(ISERROR(FIND("6",tblSalaries[[#This Row],[How many hours of a day you work on Excel]])),"",6)</f>
        <v/>
      </c>
      <c r="U1196" s="11" t="str">
        <f>IF(ISERROR(FIND("7",tblSalaries[[#This Row],[How many hours of a day you work on Excel]])),"",7)</f>
        <v/>
      </c>
      <c r="V1196" s="11" t="str">
        <f>IF(ISERROR(FIND("8",tblSalaries[[#This Row],[How many hours of a day you work on Excel]])),"",8)</f>
        <v/>
      </c>
      <c r="W1196" s="11">
        <f>IF(MAX(tblSalaries[[#This Row],[1 hour]:[8 hours]])=0,#N/A,MAX(tblSalaries[[#This Row],[1 hour]:[8 hours]]))</f>
        <v>3</v>
      </c>
      <c r="X1196" s="11">
        <f>IF(ISERROR(tblSalaries[[#This Row],[max h]]),1,tblSalaries[[#This Row],[Salary in USD]]/tblSalaries[[#This Row],[max h]]/260)</f>
        <v>122.8923076923077</v>
      </c>
      <c r="Y1196" s="11" t="str">
        <f>IF(tblSalaries[[#This Row],[Years of Experience]]="",0,"0")</f>
        <v>0</v>
      </c>
      <c r="Z1196"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196" s="11">
        <f>IF(tblSalaries[[#This Row],[Salary in USD]]&lt;1000,1,0)</f>
        <v>0</v>
      </c>
      <c r="AB1196" s="11">
        <f>IF(AND(tblSalaries[[#This Row],[Salary in USD]]&gt;1000,tblSalaries[[#This Row],[Salary in USD]]&lt;2000),1,0)</f>
        <v>0</v>
      </c>
    </row>
    <row r="1197" spans="2:28" ht="15" customHeight="1">
      <c r="B1197" t="s">
        <v>3200</v>
      </c>
      <c r="C1197" s="1">
        <v>41058.043969907405</v>
      </c>
      <c r="D1197" s="4" t="s">
        <v>1368</v>
      </c>
      <c r="E1197">
        <v>40000</v>
      </c>
      <c r="F1197" t="s">
        <v>6</v>
      </c>
      <c r="G1197">
        <f>tblSalaries[[#This Row],[clean Salary (in local currency)]]*VLOOKUP(tblSalaries[[#This Row],[Currency]],tblXrate[],2,FALSE)</f>
        <v>40000</v>
      </c>
      <c r="H1197" t="s">
        <v>1369</v>
      </c>
      <c r="I1197" t="s">
        <v>310</v>
      </c>
      <c r="J1197" t="s">
        <v>15</v>
      </c>
      <c r="K1197" t="str">
        <f>VLOOKUP(tblSalaries[[#This Row],[Where do you work]],tblCountries[[Actual]:[Mapping]],2,FALSE)</f>
        <v>USA</v>
      </c>
      <c r="L1197" t="s">
        <v>18</v>
      </c>
      <c r="M1197">
        <v>15</v>
      </c>
      <c r="O1197" s="10" t="str">
        <f>IF(ISERROR(FIND("1",tblSalaries[[#This Row],[How many hours of a day you work on Excel]])),"",1)</f>
        <v/>
      </c>
      <c r="P1197" s="11">
        <f>IF(ISERROR(FIND("2",tblSalaries[[#This Row],[How many hours of a day you work on Excel]])),"",2)</f>
        <v>2</v>
      </c>
      <c r="Q1197" s="10">
        <f>IF(ISERROR(FIND("3",tblSalaries[[#This Row],[How many hours of a day you work on Excel]])),"",3)</f>
        <v>3</v>
      </c>
      <c r="R1197" s="10" t="str">
        <f>IF(ISERROR(FIND("4",tblSalaries[[#This Row],[How many hours of a day you work on Excel]])),"",4)</f>
        <v/>
      </c>
      <c r="S1197" s="10" t="str">
        <f>IF(ISERROR(FIND("5",tblSalaries[[#This Row],[How many hours of a day you work on Excel]])),"",5)</f>
        <v/>
      </c>
      <c r="T1197" s="10" t="str">
        <f>IF(ISERROR(FIND("6",tblSalaries[[#This Row],[How many hours of a day you work on Excel]])),"",6)</f>
        <v/>
      </c>
      <c r="U1197" s="11" t="str">
        <f>IF(ISERROR(FIND("7",tblSalaries[[#This Row],[How many hours of a day you work on Excel]])),"",7)</f>
        <v/>
      </c>
      <c r="V1197" s="11" t="str">
        <f>IF(ISERROR(FIND("8",tblSalaries[[#This Row],[How many hours of a day you work on Excel]])),"",8)</f>
        <v/>
      </c>
      <c r="W1197" s="11">
        <f>IF(MAX(tblSalaries[[#This Row],[1 hour]:[8 hours]])=0,#N/A,MAX(tblSalaries[[#This Row],[1 hour]:[8 hours]]))</f>
        <v>3</v>
      </c>
      <c r="X1197" s="11">
        <f>IF(ISERROR(tblSalaries[[#This Row],[max h]]),1,tblSalaries[[#This Row],[Salary in USD]]/tblSalaries[[#This Row],[max h]]/260)</f>
        <v>51.282051282051285</v>
      </c>
      <c r="Y1197" s="11" t="str">
        <f>IF(tblSalaries[[#This Row],[Years of Experience]]="",0,"0")</f>
        <v>0</v>
      </c>
      <c r="Z1197"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197" s="11">
        <f>IF(tblSalaries[[#This Row],[Salary in USD]]&lt;1000,1,0)</f>
        <v>0</v>
      </c>
      <c r="AB1197" s="11">
        <f>IF(AND(tblSalaries[[#This Row],[Salary in USD]]&gt;1000,tblSalaries[[#This Row],[Salary in USD]]&lt;2000),1,0)</f>
        <v>0</v>
      </c>
    </row>
    <row r="1198" spans="2:28" ht="15" customHeight="1">
      <c r="B1198" t="s">
        <v>3201</v>
      </c>
      <c r="C1198" s="1">
        <v>41058.046342592592</v>
      </c>
      <c r="D1198" s="4">
        <v>4400</v>
      </c>
      <c r="E1198">
        <v>4400</v>
      </c>
      <c r="F1198" t="s">
        <v>6</v>
      </c>
      <c r="G1198">
        <f>tblSalaries[[#This Row],[clean Salary (in local currency)]]*VLOOKUP(tblSalaries[[#This Row],[Currency]],tblXrate[],2,FALSE)</f>
        <v>4400</v>
      </c>
      <c r="H1198" t="s">
        <v>1370</v>
      </c>
      <c r="I1198" t="s">
        <v>52</v>
      </c>
      <c r="J1198" t="s">
        <v>1371</v>
      </c>
      <c r="K1198" t="str">
        <f>VLOOKUP(tblSalaries[[#This Row],[Where do you work]],tblCountries[[Actual]:[Mapping]],2,FALSE)</f>
        <v>Latin America</v>
      </c>
      <c r="L1198" t="s">
        <v>18</v>
      </c>
      <c r="M1198">
        <v>5</v>
      </c>
      <c r="O1198" s="10" t="str">
        <f>IF(ISERROR(FIND("1",tblSalaries[[#This Row],[How many hours of a day you work on Excel]])),"",1)</f>
        <v/>
      </c>
      <c r="P1198" s="11">
        <f>IF(ISERROR(FIND("2",tblSalaries[[#This Row],[How many hours of a day you work on Excel]])),"",2)</f>
        <v>2</v>
      </c>
      <c r="Q1198" s="10">
        <f>IF(ISERROR(FIND("3",tblSalaries[[#This Row],[How many hours of a day you work on Excel]])),"",3)</f>
        <v>3</v>
      </c>
      <c r="R1198" s="10" t="str">
        <f>IF(ISERROR(FIND("4",tblSalaries[[#This Row],[How many hours of a day you work on Excel]])),"",4)</f>
        <v/>
      </c>
      <c r="S1198" s="10" t="str">
        <f>IF(ISERROR(FIND("5",tblSalaries[[#This Row],[How many hours of a day you work on Excel]])),"",5)</f>
        <v/>
      </c>
      <c r="T1198" s="10" t="str">
        <f>IF(ISERROR(FIND("6",tblSalaries[[#This Row],[How many hours of a day you work on Excel]])),"",6)</f>
        <v/>
      </c>
      <c r="U1198" s="11" t="str">
        <f>IF(ISERROR(FIND("7",tblSalaries[[#This Row],[How many hours of a day you work on Excel]])),"",7)</f>
        <v/>
      </c>
      <c r="V1198" s="11" t="str">
        <f>IF(ISERROR(FIND("8",tblSalaries[[#This Row],[How many hours of a day you work on Excel]])),"",8)</f>
        <v/>
      </c>
      <c r="W1198" s="11">
        <f>IF(MAX(tblSalaries[[#This Row],[1 hour]:[8 hours]])=0,#N/A,MAX(tblSalaries[[#This Row],[1 hour]:[8 hours]]))</f>
        <v>3</v>
      </c>
      <c r="X1198" s="11">
        <f>IF(ISERROR(tblSalaries[[#This Row],[max h]]),1,tblSalaries[[#This Row],[Salary in USD]]/tblSalaries[[#This Row],[max h]]/260)</f>
        <v>5.6410256410256414</v>
      </c>
      <c r="Y1198" s="11" t="str">
        <f>IF(tblSalaries[[#This Row],[Years of Experience]]="",0,"0")</f>
        <v>0</v>
      </c>
      <c r="Z1198"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1198" s="11">
        <f>IF(tblSalaries[[#This Row],[Salary in USD]]&lt;1000,1,0)</f>
        <v>0</v>
      </c>
      <c r="AB1198" s="11">
        <f>IF(AND(tblSalaries[[#This Row],[Salary in USD]]&gt;1000,tblSalaries[[#This Row],[Salary in USD]]&lt;2000),1,0)</f>
        <v>0</v>
      </c>
    </row>
    <row r="1199" spans="2:28" ht="15" customHeight="1">
      <c r="B1199" t="s">
        <v>3202</v>
      </c>
      <c r="C1199" s="1">
        <v>41058.050324074073</v>
      </c>
      <c r="D1199" s="4">
        <v>90000</v>
      </c>
      <c r="E1199">
        <v>90000</v>
      </c>
      <c r="F1199" t="s">
        <v>6</v>
      </c>
      <c r="G1199">
        <f>tblSalaries[[#This Row],[clean Salary (in local currency)]]*VLOOKUP(tblSalaries[[#This Row],[Currency]],tblXrate[],2,FALSE)</f>
        <v>90000</v>
      </c>
      <c r="H1199" t="s">
        <v>72</v>
      </c>
      <c r="I1199" t="s">
        <v>20</v>
      </c>
      <c r="J1199" t="s">
        <v>15</v>
      </c>
      <c r="K1199" t="str">
        <f>VLOOKUP(tblSalaries[[#This Row],[Where do you work]],tblCountries[[Actual]:[Mapping]],2,FALSE)</f>
        <v>USA</v>
      </c>
      <c r="L1199" t="s">
        <v>9</v>
      </c>
      <c r="M1199">
        <v>30</v>
      </c>
      <c r="O1199" s="10" t="str">
        <f>IF(ISERROR(FIND("1",tblSalaries[[#This Row],[How many hours of a day you work on Excel]])),"",1)</f>
        <v/>
      </c>
      <c r="P1199" s="11" t="str">
        <f>IF(ISERROR(FIND("2",tblSalaries[[#This Row],[How many hours of a day you work on Excel]])),"",2)</f>
        <v/>
      </c>
      <c r="Q1199" s="10" t="str">
        <f>IF(ISERROR(FIND("3",tblSalaries[[#This Row],[How many hours of a day you work on Excel]])),"",3)</f>
        <v/>
      </c>
      <c r="R1199" s="10">
        <f>IF(ISERROR(FIND("4",tblSalaries[[#This Row],[How many hours of a day you work on Excel]])),"",4)</f>
        <v>4</v>
      </c>
      <c r="S1199" s="10" t="str">
        <f>IF(ISERROR(FIND("5",tblSalaries[[#This Row],[How many hours of a day you work on Excel]])),"",5)</f>
        <v/>
      </c>
      <c r="T1199" s="10">
        <f>IF(ISERROR(FIND("6",tblSalaries[[#This Row],[How many hours of a day you work on Excel]])),"",6)</f>
        <v>6</v>
      </c>
      <c r="U1199" s="11" t="str">
        <f>IF(ISERROR(FIND("7",tblSalaries[[#This Row],[How many hours of a day you work on Excel]])),"",7)</f>
        <v/>
      </c>
      <c r="V1199" s="11" t="str">
        <f>IF(ISERROR(FIND("8",tblSalaries[[#This Row],[How many hours of a day you work on Excel]])),"",8)</f>
        <v/>
      </c>
      <c r="W1199" s="11">
        <f>IF(MAX(tblSalaries[[#This Row],[1 hour]:[8 hours]])=0,#N/A,MAX(tblSalaries[[#This Row],[1 hour]:[8 hours]]))</f>
        <v>6</v>
      </c>
      <c r="X1199" s="11">
        <f>IF(ISERROR(tblSalaries[[#This Row],[max h]]),1,tblSalaries[[#This Row],[Salary in USD]]/tblSalaries[[#This Row],[max h]]/260)</f>
        <v>57.692307692307693</v>
      </c>
      <c r="Y1199" s="11" t="str">
        <f>IF(tblSalaries[[#This Row],[Years of Experience]]="",0,"0")</f>
        <v>0</v>
      </c>
      <c r="Z1199"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199" s="11">
        <f>IF(tblSalaries[[#This Row],[Salary in USD]]&lt;1000,1,0)</f>
        <v>0</v>
      </c>
      <c r="AB1199" s="11">
        <f>IF(AND(tblSalaries[[#This Row],[Salary in USD]]&gt;1000,tblSalaries[[#This Row],[Salary in USD]]&lt;2000),1,0)</f>
        <v>0</v>
      </c>
    </row>
    <row r="1200" spans="2:28" ht="15" customHeight="1">
      <c r="B1200" t="s">
        <v>3203</v>
      </c>
      <c r="C1200" s="1">
        <v>41058.055162037039</v>
      </c>
      <c r="D1200" s="4" t="s">
        <v>1372</v>
      </c>
      <c r="E1200">
        <v>450000</v>
      </c>
      <c r="F1200" t="s">
        <v>40</v>
      </c>
      <c r="G1200">
        <f>tblSalaries[[#This Row],[clean Salary (in local currency)]]*VLOOKUP(tblSalaries[[#This Row],[Currency]],tblXrate[],2,FALSE)</f>
        <v>8013.5625093491553</v>
      </c>
      <c r="H1200" t="s">
        <v>1373</v>
      </c>
      <c r="I1200" t="s">
        <v>52</v>
      </c>
      <c r="J1200" t="s">
        <v>8</v>
      </c>
      <c r="K1200" t="str">
        <f>VLOOKUP(tblSalaries[[#This Row],[Where do you work]],tblCountries[[Actual]:[Mapping]],2,FALSE)</f>
        <v>India</v>
      </c>
      <c r="L1200" t="s">
        <v>13</v>
      </c>
      <c r="M1200">
        <v>2</v>
      </c>
      <c r="O1200" s="10" t="str">
        <f>IF(ISERROR(FIND("1",tblSalaries[[#This Row],[How many hours of a day you work on Excel]])),"",1)</f>
        <v/>
      </c>
      <c r="P1200" s="11" t="str">
        <f>IF(ISERROR(FIND("2",tblSalaries[[#This Row],[How many hours of a day you work on Excel]])),"",2)</f>
        <v/>
      </c>
      <c r="Q1200" s="10" t="str">
        <f>IF(ISERROR(FIND("3",tblSalaries[[#This Row],[How many hours of a day you work on Excel]])),"",3)</f>
        <v/>
      </c>
      <c r="R1200" s="10" t="str">
        <f>IF(ISERROR(FIND("4",tblSalaries[[#This Row],[How many hours of a day you work on Excel]])),"",4)</f>
        <v/>
      </c>
      <c r="S1200" s="10" t="str">
        <f>IF(ISERROR(FIND("5",tblSalaries[[#This Row],[How many hours of a day you work on Excel]])),"",5)</f>
        <v/>
      </c>
      <c r="T1200" s="10" t="str">
        <f>IF(ISERROR(FIND("6",tblSalaries[[#This Row],[How many hours of a day you work on Excel]])),"",6)</f>
        <v/>
      </c>
      <c r="U1200" s="11" t="str">
        <f>IF(ISERROR(FIND("7",tblSalaries[[#This Row],[How many hours of a day you work on Excel]])),"",7)</f>
        <v/>
      </c>
      <c r="V1200" s="11">
        <f>IF(ISERROR(FIND("8",tblSalaries[[#This Row],[How many hours of a day you work on Excel]])),"",8)</f>
        <v>8</v>
      </c>
      <c r="W1200" s="11">
        <f>IF(MAX(tblSalaries[[#This Row],[1 hour]:[8 hours]])=0,#N/A,MAX(tblSalaries[[#This Row],[1 hour]:[8 hours]]))</f>
        <v>8</v>
      </c>
      <c r="X1200" s="11">
        <f>IF(ISERROR(tblSalaries[[#This Row],[max h]]),1,tblSalaries[[#This Row],[Salary in USD]]/tblSalaries[[#This Row],[max h]]/260)</f>
        <v>3.85267428334094</v>
      </c>
      <c r="Y1200" s="11" t="str">
        <f>IF(tblSalaries[[#This Row],[Years of Experience]]="",0,"0")</f>
        <v>0</v>
      </c>
      <c r="Z1200"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1..3</v>
      </c>
      <c r="AA1200" s="11">
        <f>IF(tblSalaries[[#This Row],[Salary in USD]]&lt;1000,1,0)</f>
        <v>0</v>
      </c>
      <c r="AB1200" s="11">
        <f>IF(AND(tblSalaries[[#This Row],[Salary in USD]]&gt;1000,tblSalaries[[#This Row],[Salary in USD]]&lt;2000),1,0)</f>
        <v>0</v>
      </c>
    </row>
    <row r="1201" spans="2:28" ht="15" customHeight="1">
      <c r="B1201" t="s">
        <v>3204</v>
      </c>
      <c r="C1201" s="1">
        <v>41058.057627314818</v>
      </c>
      <c r="D1201" s="4" t="s">
        <v>395</v>
      </c>
      <c r="E1201">
        <v>1000000</v>
      </c>
      <c r="F1201" t="s">
        <v>40</v>
      </c>
      <c r="G1201">
        <f>tblSalaries[[#This Row],[clean Salary (in local currency)]]*VLOOKUP(tblSalaries[[#This Row],[Currency]],tblXrate[],2,FALSE)</f>
        <v>17807.916687442568</v>
      </c>
      <c r="H1201" t="s">
        <v>1020</v>
      </c>
      <c r="I1201" t="s">
        <v>52</v>
      </c>
      <c r="J1201" t="s">
        <v>8</v>
      </c>
      <c r="K1201" t="str">
        <f>VLOOKUP(tblSalaries[[#This Row],[Where do you work]],tblCountries[[Actual]:[Mapping]],2,FALSE)</f>
        <v>India</v>
      </c>
      <c r="L1201" t="s">
        <v>9</v>
      </c>
      <c r="M1201">
        <v>8.5</v>
      </c>
      <c r="O1201" s="10" t="str">
        <f>IF(ISERROR(FIND("1",tblSalaries[[#This Row],[How many hours of a day you work on Excel]])),"",1)</f>
        <v/>
      </c>
      <c r="P1201" s="11" t="str">
        <f>IF(ISERROR(FIND("2",tblSalaries[[#This Row],[How many hours of a day you work on Excel]])),"",2)</f>
        <v/>
      </c>
      <c r="Q1201" s="10" t="str">
        <f>IF(ISERROR(FIND("3",tblSalaries[[#This Row],[How many hours of a day you work on Excel]])),"",3)</f>
        <v/>
      </c>
      <c r="R1201" s="10">
        <f>IF(ISERROR(FIND("4",tblSalaries[[#This Row],[How many hours of a day you work on Excel]])),"",4)</f>
        <v>4</v>
      </c>
      <c r="S1201" s="10" t="str">
        <f>IF(ISERROR(FIND("5",tblSalaries[[#This Row],[How many hours of a day you work on Excel]])),"",5)</f>
        <v/>
      </c>
      <c r="T1201" s="10">
        <f>IF(ISERROR(FIND("6",tblSalaries[[#This Row],[How many hours of a day you work on Excel]])),"",6)</f>
        <v>6</v>
      </c>
      <c r="U1201" s="11" t="str">
        <f>IF(ISERROR(FIND("7",tblSalaries[[#This Row],[How many hours of a day you work on Excel]])),"",7)</f>
        <v/>
      </c>
      <c r="V1201" s="11" t="str">
        <f>IF(ISERROR(FIND("8",tblSalaries[[#This Row],[How many hours of a day you work on Excel]])),"",8)</f>
        <v/>
      </c>
      <c r="W1201" s="11">
        <f>IF(MAX(tblSalaries[[#This Row],[1 hour]:[8 hours]])=0,#N/A,MAX(tblSalaries[[#This Row],[1 hour]:[8 hours]]))</f>
        <v>6</v>
      </c>
      <c r="X1201" s="11">
        <f>IF(ISERROR(tblSalaries[[#This Row],[max h]]),1,tblSalaries[[#This Row],[Salary in USD]]/tblSalaries[[#This Row],[max h]]/260)</f>
        <v>11.415331209899081</v>
      </c>
      <c r="Y1201" s="11" t="str">
        <f>IF(tblSalaries[[#This Row],[Years of Experience]]="",0,"0")</f>
        <v>0</v>
      </c>
      <c r="Z1201"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201" s="11">
        <f>IF(tblSalaries[[#This Row],[Salary in USD]]&lt;1000,1,0)</f>
        <v>0</v>
      </c>
      <c r="AB1201" s="11">
        <f>IF(AND(tblSalaries[[#This Row],[Salary in USD]]&gt;1000,tblSalaries[[#This Row],[Salary in USD]]&lt;2000),1,0)</f>
        <v>0</v>
      </c>
    </row>
    <row r="1202" spans="2:28" ht="15" customHeight="1">
      <c r="B1202" t="s">
        <v>3205</v>
      </c>
      <c r="C1202" s="1">
        <v>41058.063645833332</v>
      </c>
      <c r="D1202" s="4" t="s">
        <v>1374</v>
      </c>
      <c r="E1202">
        <v>700000</v>
      </c>
      <c r="F1202" t="s">
        <v>40</v>
      </c>
      <c r="G1202">
        <f>tblSalaries[[#This Row],[clean Salary (in local currency)]]*VLOOKUP(tblSalaries[[#This Row],[Currency]],tblXrate[],2,FALSE)</f>
        <v>12465.541681209797</v>
      </c>
      <c r="H1202" t="s">
        <v>1375</v>
      </c>
      <c r="I1202" t="s">
        <v>3999</v>
      </c>
      <c r="J1202" t="s">
        <v>8</v>
      </c>
      <c r="K1202" t="str">
        <f>VLOOKUP(tblSalaries[[#This Row],[Where do you work]],tblCountries[[Actual]:[Mapping]],2,FALSE)</f>
        <v>India</v>
      </c>
      <c r="L1202" t="s">
        <v>9</v>
      </c>
      <c r="M1202">
        <v>6</v>
      </c>
      <c r="O1202" s="10" t="str">
        <f>IF(ISERROR(FIND("1",tblSalaries[[#This Row],[How many hours of a day you work on Excel]])),"",1)</f>
        <v/>
      </c>
      <c r="P1202" s="11" t="str">
        <f>IF(ISERROR(FIND("2",tblSalaries[[#This Row],[How many hours of a day you work on Excel]])),"",2)</f>
        <v/>
      </c>
      <c r="Q1202" s="10" t="str">
        <f>IF(ISERROR(FIND("3",tblSalaries[[#This Row],[How many hours of a day you work on Excel]])),"",3)</f>
        <v/>
      </c>
      <c r="R1202" s="10">
        <f>IF(ISERROR(FIND("4",tblSalaries[[#This Row],[How many hours of a day you work on Excel]])),"",4)</f>
        <v>4</v>
      </c>
      <c r="S1202" s="10" t="str">
        <f>IF(ISERROR(FIND("5",tblSalaries[[#This Row],[How many hours of a day you work on Excel]])),"",5)</f>
        <v/>
      </c>
      <c r="T1202" s="10">
        <f>IF(ISERROR(FIND("6",tblSalaries[[#This Row],[How many hours of a day you work on Excel]])),"",6)</f>
        <v>6</v>
      </c>
      <c r="U1202" s="11" t="str">
        <f>IF(ISERROR(FIND("7",tblSalaries[[#This Row],[How many hours of a day you work on Excel]])),"",7)</f>
        <v/>
      </c>
      <c r="V1202" s="11" t="str">
        <f>IF(ISERROR(FIND("8",tblSalaries[[#This Row],[How many hours of a day you work on Excel]])),"",8)</f>
        <v/>
      </c>
      <c r="W1202" s="11">
        <f>IF(MAX(tblSalaries[[#This Row],[1 hour]:[8 hours]])=0,#N/A,MAX(tblSalaries[[#This Row],[1 hour]:[8 hours]]))</f>
        <v>6</v>
      </c>
      <c r="X1202" s="11">
        <f>IF(ISERROR(tblSalaries[[#This Row],[max h]]),1,tblSalaries[[#This Row],[Salary in USD]]/tblSalaries[[#This Row],[max h]]/260)</f>
        <v>7.990731846929358</v>
      </c>
      <c r="Y1202" s="11" t="str">
        <f>IF(tblSalaries[[#This Row],[Years of Experience]]="",0,"0")</f>
        <v>0</v>
      </c>
      <c r="Z1202"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202" s="11">
        <f>IF(tblSalaries[[#This Row],[Salary in USD]]&lt;1000,1,0)</f>
        <v>0</v>
      </c>
      <c r="AB1202" s="11">
        <f>IF(AND(tblSalaries[[#This Row],[Salary in USD]]&gt;1000,tblSalaries[[#This Row],[Salary in USD]]&lt;2000),1,0)</f>
        <v>0</v>
      </c>
    </row>
    <row r="1203" spans="2:28" ht="15" customHeight="1">
      <c r="B1203" t="s">
        <v>3206</v>
      </c>
      <c r="C1203" s="1">
        <v>41058.070138888892</v>
      </c>
      <c r="D1203" s="4">
        <v>80000</v>
      </c>
      <c r="E1203">
        <v>80000</v>
      </c>
      <c r="F1203" t="s">
        <v>6</v>
      </c>
      <c r="G1203">
        <f>tblSalaries[[#This Row],[clean Salary (in local currency)]]*VLOOKUP(tblSalaries[[#This Row],[Currency]],tblXrate[],2,FALSE)</f>
        <v>80000</v>
      </c>
      <c r="H1203" t="s">
        <v>1376</v>
      </c>
      <c r="I1203" t="s">
        <v>20</v>
      </c>
      <c r="J1203" t="s">
        <v>171</v>
      </c>
      <c r="K1203" t="str">
        <f>VLOOKUP(tblSalaries[[#This Row],[Where do you work]],tblCountries[[Actual]:[Mapping]],2,FALSE)</f>
        <v>Singapore</v>
      </c>
      <c r="L1203" t="s">
        <v>25</v>
      </c>
      <c r="M1203">
        <v>6</v>
      </c>
      <c r="O1203" s="10">
        <f>IF(ISERROR(FIND("1",tblSalaries[[#This Row],[How many hours of a day you work on Excel]])),"",1)</f>
        <v>1</v>
      </c>
      <c r="P1203" s="11">
        <f>IF(ISERROR(FIND("2",tblSalaries[[#This Row],[How many hours of a day you work on Excel]])),"",2)</f>
        <v>2</v>
      </c>
      <c r="Q1203" s="10" t="str">
        <f>IF(ISERROR(FIND("3",tblSalaries[[#This Row],[How many hours of a day you work on Excel]])),"",3)</f>
        <v/>
      </c>
      <c r="R1203" s="10" t="str">
        <f>IF(ISERROR(FIND("4",tblSalaries[[#This Row],[How many hours of a day you work on Excel]])),"",4)</f>
        <v/>
      </c>
      <c r="S1203" s="10" t="str">
        <f>IF(ISERROR(FIND("5",tblSalaries[[#This Row],[How many hours of a day you work on Excel]])),"",5)</f>
        <v/>
      </c>
      <c r="T1203" s="10" t="str">
        <f>IF(ISERROR(FIND("6",tblSalaries[[#This Row],[How many hours of a day you work on Excel]])),"",6)</f>
        <v/>
      </c>
      <c r="U1203" s="11" t="str">
        <f>IF(ISERROR(FIND("7",tblSalaries[[#This Row],[How many hours of a day you work on Excel]])),"",7)</f>
        <v/>
      </c>
      <c r="V1203" s="11" t="str">
        <f>IF(ISERROR(FIND("8",tblSalaries[[#This Row],[How many hours of a day you work on Excel]])),"",8)</f>
        <v/>
      </c>
      <c r="W1203" s="11">
        <f>IF(MAX(tblSalaries[[#This Row],[1 hour]:[8 hours]])=0,#N/A,MAX(tblSalaries[[#This Row],[1 hour]:[8 hours]]))</f>
        <v>2</v>
      </c>
      <c r="X1203" s="11">
        <f>IF(ISERROR(tblSalaries[[#This Row],[max h]]),1,tblSalaries[[#This Row],[Salary in USD]]/tblSalaries[[#This Row],[max h]]/260)</f>
        <v>153.84615384615384</v>
      </c>
      <c r="Y1203" s="11" t="str">
        <f>IF(tblSalaries[[#This Row],[Years of Experience]]="",0,"0")</f>
        <v>0</v>
      </c>
      <c r="Z1203"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203" s="11">
        <f>IF(tblSalaries[[#This Row],[Salary in USD]]&lt;1000,1,0)</f>
        <v>0</v>
      </c>
      <c r="AB1203" s="11">
        <f>IF(AND(tblSalaries[[#This Row],[Salary in USD]]&gt;1000,tblSalaries[[#This Row],[Salary in USD]]&lt;2000),1,0)</f>
        <v>0</v>
      </c>
    </row>
    <row r="1204" spans="2:28" ht="15" customHeight="1">
      <c r="B1204" t="s">
        <v>3207</v>
      </c>
      <c r="C1204" s="1">
        <v>41058.072256944448</v>
      </c>
      <c r="D1204" s="4">
        <v>100000</v>
      </c>
      <c r="E1204">
        <v>100000</v>
      </c>
      <c r="F1204" t="s">
        <v>6</v>
      </c>
      <c r="G1204">
        <f>tblSalaries[[#This Row],[clean Salary (in local currency)]]*VLOOKUP(tblSalaries[[#This Row],[Currency]],tblXrate[],2,FALSE)</f>
        <v>100000</v>
      </c>
      <c r="H1204" t="s">
        <v>642</v>
      </c>
      <c r="I1204" t="s">
        <v>52</v>
      </c>
      <c r="J1204" t="s">
        <v>15</v>
      </c>
      <c r="K1204" t="str">
        <f>VLOOKUP(tblSalaries[[#This Row],[Where do you work]],tblCountries[[Actual]:[Mapping]],2,FALSE)</f>
        <v>USA</v>
      </c>
      <c r="L1204" t="s">
        <v>9</v>
      </c>
      <c r="M1204">
        <v>11</v>
      </c>
      <c r="O1204" s="10" t="str">
        <f>IF(ISERROR(FIND("1",tblSalaries[[#This Row],[How many hours of a day you work on Excel]])),"",1)</f>
        <v/>
      </c>
      <c r="P1204" s="11" t="str">
        <f>IF(ISERROR(FIND("2",tblSalaries[[#This Row],[How many hours of a day you work on Excel]])),"",2)</f>
        <v/>
      </c>
      <c r="Q1204" s="10" t="str">
        <f>IF(ISERROR(FIND("3",tblSalaries[[#This Row],[How many hours of a day you work on Excel]])),"",3)</f>
        <v/>
      </c>
      <c r="R1204" s="10">
        <f>IF(ISERROR(FIND("4",tblSalaries[[#This Row],[How many hours of a day you work on Excel]])),"",4)</f>
        <v>4</v>
      </c>
      <c r="S1204" s="10" t="str">
        <f>IF(ISERROR(FIND("5",tblSalaries[[#This Row],[How many hours of a day you work on Excel]])),"",5)</f>
        <v/>
      </c>
      <c r="T1204" s="10">
        <f>IF(ISERROR(FIND("6",tblSalaries[[#This Row],[How many hours of a day you work on Excel]])),"",6)</f>
        <v>6</v>
      </c>
      <c r="U1204" s="11" t="str">
        <f>IF(ISERROR(FIND("7",tblSalaries[[#This Row],[How many hours of a day you work on Excel]])),"",7)</f>
        <v/>
      </c>
      <c r="V1204" s="11" t="str">
        <f>IF(ISERROR(FIND("8",tblSalaries[[#This Row],[How many hours of a day you work on Excel]])),"",8)</f>
        <v/>
      </c>
      <c r="W1204" s="11">
        <f>IF(MAX(tblSalaries[[#This Row],[1 hour]:[8 hours]])=0,#N/A,MAX(tblSalaries[[#This Row],[1 hour]:[8 hours]]))</f>
        <v>6</v>
      </c>
      <c r="X1204" s="11">
        <f>IF(ISERROR(tblSalaries[[#This Row],[max h]]),1,tblSalaries[[#This Row],[Salary in USD]]/tblSalaries[[#This Row],[max h]]/260)</f>
        <v>64.102564102564102</v>
      </c>
      <c r="Y1204" s="11" t="str">
        <f>IF(tblSalaries[[#This Row],[Years of Experience]]="",0,"0")</f>
        <v>0</v>
      </c>
      <c r="Z1204"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204" s="11">
        <f>IF(tblSalaries[[#This Row],[Salary in USD]]&lt;1000,1,0)</f>
        <v>0</v>
      </c>
      <c r="AB1204" s="11">
        <f>IF(AND(tblSalaries[[#This Row],[Salary in USD]]&gt;1000,tblSalaries[[#This Row],[Salary in USD]]&lt;2000),1,0)</f>
        <v>0</v>
      </c>
    </row>
    <row r="1205" spans="2:28" ht="15" customHeight="1">
      <c r="B1205" t="s">
        <v>3208</v>
      </c>
      <c r="C1205" s="1">
        <v>41058.073067129626</v>
      </c>
      <c r="D1205" s="4">
        <v>4100</v>
      </c>
      <c r="E1205">
        <v>49200</v>
      </c>
      <c r="F1205" t="s">
        <v>6</v>
      </c>
      <c r="G1205">
        <f>tblSalaries[[#This Row],[clean Salary (in local currency)]]*VLOOKUP(tblSalaries[[#This Row],[Currency]],tblXrate[],2,FALSE)</f>
        <v>49200</v>
      </c>
      <c r="H1205" t="s">
        <v>1358</v>
      </c>
      <c r="I1205" t="s">
        <v>310</v>
      </c>
      <c r="J1205" t="s">
        <v>1377</v>
      </c>
      <c r="K1205" t="str">
        <f>VLOOKUP(tblSalaries[[#This Row],[Where do you work]],tblCountries[[Actual]:[Mapping]],2,FALSE)</f>
        <v>Qatar</v>
      </c>
      <c r="L1205" t="s">
        <v>18</v>
      </c>
      <c r="M1205">
        <v>25</v>
      </c>
      <c r="O1205" s="10" t="str">
        <f>IF(ISERROR(FIND("1",tblSalaries[[#This Row],[How many hours of a day you work on Excel]])),"",1)</f>
        <v/>
      </c>
      <c r="P1205" s="11">
        <f>IF(ISERROR(FIND("2",tblSalaries[[#This Row],[How many hours of a day you work on Excel]])),"",2)</f>
        <v>2</v>
      </c>
      <c r="Q1205" s="10">
        <f>IF(ISERROR(FIND("3",tblSalaries[[#This Row],[How many hours of a day you work on Excel]])),"",3)</f>
        <v>3</v>
      </c>
      <c r="R1205" s="10" t="str">
        <f>IF(ISERROR(FIND("4",tblSalaries[[#This Row],[How many hours of a day you work on Excel]])),"",4)</f>
        <v/>
      </c>
      <c r="S1205" s="10" t="str">
        <f>IF(ISERROR(FIND("5",tblSalaries[[#This Row],[How many hours of a day you work on Excel]])),"",5)</f>
        <v/>
      </c>
      <c r="T1205" s="10" t="str">
        <f>IF(ISERROR(FIND("6",tblSalaries[[#This Row],[How many hours of a day you work on Excel]])),"",6)</f>
        <v/>
      </c>
      <c r="U1205" s="11" t="str">
        <f>IF(ISERROR(FIND("7",tblSalaries[[#This Row],[How many hours of a day you work on Excel]])),"",7)</f>
        <v/>
      </c>
      <c r="V1205" s="11" t="str">
        <f>IF(ISERROR(FIND("8",tblSalaries[[#This Row],[How many hours of a day you work on Excel]])),"",8)</f>
        <v/>
      </c>
      <c r="W1205" s="11">
        <f>IF(MAX(tblSalaries[[#This Row],[1 hour]:[8 hours]])=0,#N/A,MAX(tblSalaries[[#This Row],[1 hour]:[8 hours]]))</f>
        <v>3</v>
      </c>
      <c r="X1205" s="11">
        <f>IF(ISERROR(tblSalaries[[#This Row],[max h]]),1,tblSalaries[[#This Row],[Salary in USD]]/tblSalaries[[#This Row],[max h]]/260)</f>
        <v>63.07692307692308</v>
      </c>
      <c r="Y1205" s="11" t="str">
        <f>IF(tblSalaries[[#This Row],[Years of Experience]]="",0,"0")</f>
        <v>0</v>
      </c>
      <c r="Z1205"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205" s="11">
        <f>IF(tblSalaries[[#This Row],[Salary in USD]]&lt;1000,1,0)</f>
        <v>0</v>
      </c>
      <c r="AB1205" s="11">
        <f>IF(AND(tblSalaries[[#This Row],[Salary in USD]]&gt;1000,tblSalaries[[#This Row],[Salary in USD]]&lt;2000),1,0)</f>
        <v>0</v>
      </c>
    </row>
    <row r="1206" spans="2:28" ht="15" customHeight="1">
      <c r="B1206" t="s">
        <v>3209</v>
      </c>
      <c r="C1206" s="1">
        <v>41058.074756944443</v>
      </c>
      <c r="D1206" s="4">
        <v>750</v>
      </c>
      <c r="E1206">
        <v>9000</v>
      </c>
      <c r="F1206" t="s">
        <v>6</v>
      </c>
      <c r="G1206">
        <f>tblSalaries[[#This Row],[clean Salary (in local currency)]]*VLOOKUP(tblSalaries[[#This Row],[Currency]],tblXrate[],2,FALSE)</f>
        <v>9000</v>
      </c>
      <c r="H1206" t="s">
        <v>1378</v>
      </c>
      <c r="I1206" t="s">
        <v>52</v>
      </c>
      <c r="J1206" t="s">
        <v>8</v>
      </c>
      <c r="K1206" t="str">
        <f>VLOOKUP(tblSalaries[[#This Row],[Where do you work]],tblCountries[[Actual]:[Mapping]],2,FALSE)</f>
        <v>India</v>
      </c>
      <c r="L1206" t="s">
        <v>9</v>
      </c>
      <c r="M1206">
        <v>1</v>
      </c>
      <c r="O1206" s="10" t="str">
        <f>IF(ISERROR(FIND("1",tblSalaries[[#This Row],[How many hours of a day you work on Excel]])),"",1)</f>
        <v/>
      </c>
      <c r="P1206" s="11" t="str">
        <f>IF(ISERROR(FIND("2",tblSalaries[[#This Row],[How many hours of a day you work on Excel]])),"",2)</f>
        <v/>
      </c>
      <c r="Q1206" s="10" t="str">
        <f>IF(ISERROR(FIND("3",tblSalaries[[#This Row],[How many hours of a day you work on Excel]])),"",3)</f>
        <v/>
      </c>
      <c r="R1206" s="10">
        <f>IF(ISERROR(FIND("4",tblSalaries[[#This Row],[How many hours of a day you work on Excel]])),"",4)</f>
        <v>4</v>
      </c>
      <c r="S1206" s="10" t="str">
        <f>IF(ISERROR(FIND("5",tblSalaries[[#This Row],[How many hours of a day you work on Excel]])),"",5)</f>
        <v/>
      </c>
      <c r="T1206" s="10">
        <f>IF(ISERROR(FIND("6",tblSalaries[[#This Row],[How many hours of a day you work on Excel]])),"",6)</f>
        <v>6</v>
      </c>
      <c r="U1206" s="11" t="str">
        <f>IF(ISERROR(FIND("7",tblSalaries[[#This Row],[How many hours of a day you work on Excel]])),"",7)</f>
        <v/>
      </c>
      <c r="V1206" s="11" t="str">
        <f>IF(ISERROR(FIND("8",tblSalaries[[#This Row],[How many hours of a day you work on Excel]])),"",8)</f>
        <v/>
      </c>
      <c r="W1206" s="11">
        <f>IF(MAX(tblSalaries[[#This Row],[1 hour]:[8 hours]])=0,#N/A,MAX(tblSalaries[[#This Row],[1 hour]:[8 hours]]))</f>
        <v>6</v>
      </c>
      <c r="X1206" s="11">
        <f>IF(ISERROR(tblSalaries[[#This Row],[max h]]),1,tblSalaries[[#This Row],[Salary in USD]]/tblSalaries[[#This Row],[max h]]/260)</f>
        <v>5.7692307692307692</v>
      </c>
      <c r="Y1206" s="11" t="str">
        <f>IF(tblSalaries[[#This Row],[Years of Experience]]="",0,"0")</f>
        <v>0</v>
      </c>
      <c r="Z1206"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0..1</v>
      </c>
      <c r="AA1206" s="11">
        <f>IF(tblSalaries[[#This Row],[Salary in USD]]&lt;1000,1,0)</f>
        <v>0</v>
      </c>
      <c r="AB1206" s="11">
        <f>IF(AND(tblSalaries[[#This Row],[Salary in USD]]&gt;1000,tblSalaries[[#This Row],[Salary in USD]]&lt;2000),1,0)</f>
        <v>0</v>
      </c>
    </row>
    <row r="1207" spans="2:28" ht="15" customHeight="1">
      <c r="B1207" t="s">
        <v>3210</v>
      </c>
      <c r="C1207" s="1">
        <v>41058.07640046296</v>
      </c>
      <c r="D1207" s="4">
        <v>300000</v>
      </c>
      <c r="E1207">
        <v>300000</v>
      </c>
      <c r="F1207" t="s">
        <v>40</v>
      </c>
      <c r="G1207">
        <f>tblSalaries[[#This Row],[clean Salary (in local currency)]]*VLOOKUP(tblSalaries[[#This Row],[Currency]],tblXrate[],2,FALSE)</f>
        <v>5342.3750062327708</v>
      </c>
      <c r="H1207" t="s">
        <v>1068</v>
      </c>
      <c r="I1207" t="s">
        <v>20</v>
      </c>
      <c r="J1207" t="s">
        <v>8</v>
      </c>
      <c r="K1207" t="str">
        <f>VLOOKUP(tblSalaries[[#This Row],[Where do you work]],tblCountries[[Actual]:[Mapping]],2,FALSE)</f>
        <v>India</v>
      </c>
      <c r="L1207" t="s">
        <v>9</v>
      </c>
      <c r="M1207">
        <v>6</v>
      </c>
      <c r="O1207" s="10" t="str">
        <f>IF(ISERROR(FIND("1",tblSalaries[[#This Row],[How many hours of a day you work on Excel]])),"",1)</f>
        <v/>
      </c>
      <c r="P1207" s="11" t="str">
        <f>IF(ISERROR(FIND("2",tblSalaries[[#This Row],[How many hours of a day you work on Excel]])),"",2)</f>
        <v/>
      </c>
      <c r="Q1207" s="10" t="str">
        <f>IF(ISERROR(FIND("3",tblSalaries[[#This Row],[How many hours of a day you work on Excel]])),"",3)</f>
        <v/>
      </c>
      <c r="R1207" s="10">
        <f>IF(ISERROR(FIND("4",tblSalaries[[#This Row],[How many hours of a day you work on Excel]])),"",4)</f>
        <v>4</v>
      </c>
      <c r="S1207" s="10" t="str">
        <f>IF(ISERROR(FIND("5",tblSalaries[[#This Row],[How many hours of a day you work on Excel]])),"",5)</f>
        <v/>
      </c>
      <c r="T1207" s="10">
        <f>IF(ISERROR(FIND("6",tblSalaries[[#This Row],[How many hours of a day you work on Excel]])),"",6)</f>
        <v>6</v>
      </c>
      <c r="U1207" s="11" t="str">
        <f>IF(ISERROR(FIND("7",tblSalaries[[#This Row],[How many hours of a day you work on Excel]])),"",7)</f>
        <v/>
      </c>
      <c r="V1207" s="11" t="str">
        <f>IF(ISERROR(FIND("8",tblSalaries[[#This Row],[How many hours of a day you work on Excel]])),"",8)</f>
        <v/>
      </c>
      <c r="W1207" s="11">
        <f>IF(MAX(tblSalaries[[#This Row],[1 hour]:[8 hours]])=0,#N/A,MAX(tblSalaries[[#This Row],[1 hour]:[8 hours]]))</f>
        <v>6</v>
      </c>
      <c r="X1207" s="11">
        <f>IF(ISERROR(tblSalaries[[#This Row],[max h]]),1,tblSalaries[[#This Row],[Salary in USD]]/tblSalaries[[#This Row],[max h]]/260)</f>
        <v>3.4245993629697247</v>
      </c>
      <c r="Y1207" s="11" t="str">
        <f>IF(tblSalaries[[#This Row],[Years of Experience]]="",0,"0")</f>
        <v>0</v>
      </c>
      <c r="Z1207"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207" s="11">
        <f>IF(tblSalaries[[#This Row],[Salary in USD]]&lt;1000,1,0)</f>
        <v>0</v>
      </c>
      <c r="AB1207" s="11">
        <f>IF(AND(tblSalaries[[#This Row],[Salary in USD]]&gt;1000,tblSalaries[[#This Row],[Salary in USD]]&lt;2000),1,0)</f>
        <v>0</v>
      </c>
    </row>
    <row r="1208" spans="2:28" ht="15" customHeight="1">
      <c r="B1208" t="s">
        <v>3211</v>
      </c>
      <c r="C1208" s="1">
        <v>41058.085173611114</v>
      </c>
      <c r="D1208" s="4" t="s">
        <v>1379</v>
      </c>
      <c r="E1208">
        <v>40000</v>
      </c>
      <c r="F1208" t="s">
        <v>6</v>
      </c>
      <c r="G1208">
        <f>tblSalaries[[#This Row],[clean Salary (in local currency)]]*VLOOKUP(tblSalaries[[#This Row],[Currency]],tblXrate[],2,FALSE)</f>
        <v>40000</v>
      </c>
      <c r="H1208" t="s">
        <v>1380</v>
      </c>
      <c r="I1208" t="s">
        <v>52</v>
      </c>
      <c r="J1208" t="s">
        <v>1381</v>
      </c>
      <c r="K1208" t="str">
        <f>VLOOKUP(tblSalaries[[#This Row],[Where do you work]],tblCountries[[Actual]:[Mapping]],2,FALSE)</f>
        <v>Pakistan</v>
      </c>
      <c r="L1208" t="s">
        <v>9</v>
      </c>
      <c r="M1208">
        <v>15</v>
      </c>
      <c r="O1208" s="10" t="str">
        <f>IF(ISERROR(FIND("1",tblSalaries[[#This Row],[How many hours of a day you work on Excel]])),"",1)</f>
        <v/>
      </c>
      <c r="P1208" s="11" t="str">
        <f>IF(ISERROR(FIND("2",tblSalaries[[#This Row],[How many hours of a day you work on Excel]])),"",2)</f>
        <v/>
      </c>
      <c r="Q1208" s="10" t="str">
        <f>IF(ISERROR(FIND("3",tblSalaries[[#This Row],[How many hours of a day you work on Excel]])),"",3)</f>
        <v/>
      </c>
      <c r="R1208" s="10">
        <f>IF(ISERROR(FIND("4",tblSalaries[[#This Row],[How many hours of a day you work on Excel]])),"",4)</f>
        <v>4</v>
      </c>
      <c r="S1208" s="10" t="str">
        <f>IF(ISERROR(FIND("5",tblSalaries[[#This Row],[How many hours of a day you work on Excel]])),"",5)</f>
        <v/>
      </c>
      <c r="T1208" s="10">
        <f>IF(ISERROR(FIND("6",tblSalaries[[#This Row],[How many hours of a day you work on Excel]])),"",6)</f>
        <v>6</v>
      </c>
      <c r="U1208" s="11" t="str">
        <f>IF(ISERROR(FIND("7",tblSalaries[[#This Row],[How many hours of a day you work on Excel]])),"",7)</f>
        <v/>
      </c>
      <c r="V1208" s="11" t="str">
        <f>IF(ISERROR(FIND("8",tblSalaries[[#This Row],[How many hours of a day you work on Excel]])),"",8)</f>
        <v/>
      </c>
      <c r="W1208" s="11">
        <f>IF(MAX(tblSalaries[[#This Row],[1 hour]:[8 hours]])=0,#N/A,MAX(tblSalaries[[#This Row],[1 hour]:[8 hours]]))</f>
        <v>6</v>
      </c>
      <c r="X1208" s="11">
        <f>IF(ISERROR(tblSalaries[[#This Row],[max h]]),1,tblSalaries[[#This Row],[Salary in USD]]/tblSalaries[[#This Row],[max h]]/260)</f>
        <v>25.641025641025642</v>
      </c>
      <c r="Y1208" s="11" t="str">
        <f>IF(tblSalaries[[#This Row],[Years of Experience]]="",0,"0")</f>
        <v>0</v>
      </c>
      <c r="Z1208"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208" s="11">
        <f>IF(tblSalaries[[#This Row],[Salary in USD]]&lt;1000,1,0)</f>
        <v>0</v>
      </c>
      <c r="AB1208" s="11">
        <f>IF(AND(tblSalaries[[#This Row],[Salary in USD]]&gt;1000,tblSalaries[[#This Row],[Salary in USD]]&lt;2000),1,0)</f>
        <v>0</v>
      </c>
    </row>
    <row r="1209" spans="2:28" ht="15" customHeight="1">
      <c r="B1209" t="s">
        <v>3212</v>
      </c>
      <c r="C1209" s="1">
        <v>41058.092037037037</v>
      </c>
      <c r="D1209" s="4" t="s">
        <v>1382</v>
      </c>
      <c r="E1209">
        <v>26000</v>
      </c>
      <c r="F1209" t="s">
        <v>69</v>
      </c>
      <c r="G1209">
        <f>tblSalaries[[#This Row],[clean Salary (in local currency)]]*VLOOKUP(tblSalaries[[#This Row],[Currency]],tblXrate[],2,FALSE)</f>
        <v>40980.635073749385</v>
      </c>
      <c r="H1209" t="s">
        <v>207</v>
      </c>
      <c r="I1209" t="s">
        <v>20</v>
      </c>
      <c r="J1209" t="s">
        <v>71</v>
      </c>
      <c r="K1209" t="str">
        <f>VLOOKUP(tblSalaries[[#This Row],[Where do you work]],tblCountries[[Actual]:[Mapping]],2,FALSE)</f>
        <v>UK</v>
      </c>
      <c r="L1209" t="s">
        <v>9</v>
      </c>
      <c r="M1209">
        <v>2</v>
      </c>
      <c r="O1209" s="10" t="str">
        <f>IF(ISERROR(FIND("1",tblSalaries[[#This Row],[How many hours of a day you work on Excel]])),"",1)</f>
        <v/>
      </c>
      <c r="P1209" s="11" t="str">
        <f>IF(ISERROR(FIND("2",tblSalaries[[#This Row],[How many hours of a day you work on Excel]])),"",2)</f>
        <v/>
      </c>
      <c r="Q1209" s="10" t="str">
        <f>IF(ISERROR(FIND("3",tblSalaries[[#This Row],[How many hours of a day you work on Excel]])),"",3)</f>
        <v/>
      </c>
      <c r="R1209" s="10">
        <f>IF(ISERROR(FIND("4",tblSalaries[[#This Row],[How many hours of a day you work on Excel]])),"",4)</f>
        <v>4</v>
      </c>
      <c r="S1209" s="10" t="str">
        <f>IF(ISERROR(FIND("5",tblSalaries[[#This Row],[How many hours of a day you work on Excel]])),"",5)</f>
        <v/>
      </c>
      <c r="T1209" s="10">
        <f>IF(ISERROR(FIND("6",tblSalaries[[#This Row],[How many hours of a day you work on Excel]])),"",6)</f>
        <v>6</v>
      </c>
      <c r="U1209" s="11" t="str">
        <f>IF(ISERROR(FIND("7",tblSalaries[[#This Row],[How many hours of a day you work on Excel]])),"",7)</f>
        <v/>
      </c>
      <c r="V1209" s="11" t="str">
        <f>IF(ISERROR(FIND("8",tblSalaries[[#This Row],[How many hours of a day you work on Excel]])),"",8)</f>
        <v/>
      </c>
      <c r="W1209" s="11">
        <f>IF(MAX(tblSalaries[[#This Row],[1 hour]:[8 hours]])=0,#N/A,MAX(tblSalaries[[#This Row],[1 hour]:[8 hours]]))</f>
        <v>6</v>
      </c>
      <c r="X1209" s="11">
        <f>IF(ISERROR(tblSalaries[[#This Row],[max h]]),1,tblSalaries[[#This Row],[Salary in USD]]/tblSalaries[[#This Row],[max h]]/260)</f>
        <v>26.269637867788067</v>
      </c>
      <c r="Y1209" s="11" t="str">
        <f>IF(tblSalaries[[#This Row],[Years of Experience]]="",0,"0")</f>
        <v>0</v>
      </c>
      <c r="Z1209"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1..3</v>
      </c>
      <c r="AA1209" s="11">
        <f>IF(tblSalaries[[#This Row],[Salary in USD]]&lt;1000,1,0)</f>
        <v>0</v>
      </c>
      <c r="AB1209" s="11">
        <f>IF(AND(tblSalaries[[#This Row],[Salary in USD]]&gt;1000,tblSalaries[[#This Row],[Salary in USD]]&lt;2000),1,0)</f>
        <v>0</v>
      </c>
    </row>
    <row r="1210" spans="2:28" ht="15" customHeight="1">
      <c r="B1210" t="s">
        <v>3213</v>
      </c>
      <c r="C1210" s="1">
        <v>41058.09684027778</v>
      </c>
      <c r="D1210" s="4" t="s">
        <v>400</v>
      </c>
      <c r="E1210">
        <v>29000</v>
      </c>
      <c r="F1210" t="s">
        <v>69</v>
      </c>
      <c r="G1210">
        <f>tblSalaries[[#This Row],[clean Salary (in local currency)]]*VLOOKUP(tblSalaries[[#This Row],[Currency]],tblXrate[],2,FALSE)</f>
        <v>45709.169889951241</v>
      </c>
      <c r="H1210" t="s">
        <v>1383</v>
      </c>
      <c r="I1210" t="s">
        <v>310</v>
      </c>
      <c r="J1210" t="s">
        <v>71</v>
      </c>
      <c r="K1210" t="str">
        <f>VLOOKUP(tblSalaries[[#This Row],[Where do you work]],tblCountries[[Actual]:[Mapping]],2,FALSE)</f>
        <v>UK</v>
      </c>
      <c r="L1210" t="s">
        <v>18</v>
      </c>
      <c r="M1210">
        <v>8</v>
      </c>
      <c r="O1210" s="10" t="str">
        <f>IF(ISERROR(FIND("1",tblSalaries[[#This Row],[How many hours of a day you work on Excel]])),"",1)</f>
        <v/>
      </c>
      <c r="P1210" s="11">
        <f>IF(ISERROR(FIND("2",tblSalaries[[#This Row],[How many hours of a day you work on Excel]])),"",2)</f>
        <v>2</v>
      </c>
      <c r="Q1210" s="10">
        <f>IF(ISERROR(FIND("3",tblSalaries[[#This Row],[How many hours of a day you work on Excel]])),"",3)</f>
        <v>3</v>
      </c>
      <c r="R1210" s="10" t="str">
        <f>IF(ISERROR(FIND("4",tblSalaries[[#This Row],[How many hours of a day you work on Excel]])),"",4)</f>
        <v/>
      </c>
      <c r="S1210" s="10" t="str">
        <f>IF(ISERROR(FIND("5",tblSalaries[[#This Row],[How many hours of a day you work on Excel]])),"",5)</f>
        <v/>
      </c>
      <c r="T1210" s="10" t="str">
        <f>IF(ISERROR(FIND("6",tblSalaries[[#This Row],[How many hours of a day you work on Excel]])),"",6)</f>
        <v/>
      </c>
      <c r="U1210" s="11" t="str">
        <f>IF(ISERROR(FIND("7",tblSalaries[[#This Row],[How many hours of a day you work on Excel]])),"",7)</f>
        <v/>
      </c>
      <c r="V1210" s="11" t="str">
        <f>IF(ISERROR(FIND("8",tblSalaries[[#This Row],[How many hours of a day you work on Excel]])),"",8)</f>
        <v/>
      </c>
      <c r="W1210" s="11">
        <f>IF(MAX(tblSalaries[[#This Row],[1 hour]:[8 hours]])=0,#N/A,MAX(tblSalaries[[#This Row],[1 hour]:[8 hours]]))</f>
        <v>3</v>
      </c>
      <c r="X1210" s="11">
        <f>IF(ISERROR(tblSalaries[[#This Row],[max h]]),1,tblSalaries[[#This Row],[Salary in USD]]/tblSalaries[[#This Row],[max h]]/260)</f>
        <v>58.601499858911851</v>
      </c>
      <c r="Y1210" s="11" t="str">
        <f>IF(tblSalaries[[#This Row],[Years of Experience]]="",0,"0")</f>
        <v>0</v>
      </c>
      <c r="Z1210"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210" s="11">
        <f>IF(tblSalaries[[#This Row],[Salary in USD]]&lt;1000,1,0)</f>
        <v>0</v>
      </c>
      <c r="AB1210" s="11">
        <f>IF(AND(tblSalaries[[#This Row],[Salary in USD]]&gt;1000,tblSalaries[[#This Row],[Salary in USD]]&lt;2000),1,0)</f>
        <v>0</v>
      </c>
    </row>
    <row r="1211" spans="2:28" ht="15" customHeight="1">
      <c r="B1211" t="s">
        <v>3214</v>
      </c>
      <c r="C1211" s="1">
        <v>41058.098761574074</v>
      </c>
      <c r="D1211" s="4">
        <v>400000</v>
      </c>
      <c r="E1211">
        <v>400000</v>
      </c>
      <c r="F1211" t="s">
        <v>40</v>
      </c>
      <c r="G1211">
        <f>tblSalaries[[#This Row],[clean Salary (in local currency)]]*VLOOKUP(tblSalaries[[#This Row],[Currency]],tblXrate[],2,FALSE)</f>
        <v>7123.1666749770275</v>
      </c>
      <c r="H1211" t="s">
        <v>1384</v>
      </c>
      <c r="I1211" t="s">
        <v>52</v>
      </c>
      <c r="J1211" t="s">
        <v>8</v>
      </c>
      <c r="K1211" t="str">
        <f>VLOOKUP(tblSalaries[[#This Row],[Where do you work]],tblCountries[[Actual]:[Mapping]],2,FALSE)</f>
        <v>India</v>
      </c>
      <c r="L1211" t="s">
        <v>9</v>
      </c>
      <c r="M1211">
        <v>1</v>
      </c>
      <c r="O1211" s="10" t="str">
        <f>IF(ISERROR(FIND("1",tblSalaries[[#This Row],[How many hours of a day you work on Excel]])),"",1)</f>
        <v/>
      </c>
      <c r="P1211" s="11" t="str">
        <f>IF(ISERROR(FIND("2",tblSalaries[[#This Row],[How many hours of a day you work on Excel]])),"",2)</f>
        <v/>
      </c>
      <c r="Q1211" s="10" t="str">
        <f>IF(ISERROR(FIND("3",tblSalaries[[#This Row],[How many hours of a day you work on Excel]])),"",3)</f>
        <v/>
      </c>
      <c r="R1211" s="10">
        <f>IF(ISERROR(FIND("4",tblSalaries[[#This Row],[How many hours of a day you work on Excel]])),"",4)</f>
        <v>4</v>
      </c>
      <c r="S1211" s="10" t="str">
        <f>IF(ISERROR(FIND("5",tblSalaries[[#This Row],[How many hours of a day you work on Excel]])),"",5)</f>
        <v/>
      </c>
      <c r="T1211" s="10">
        <f>IF(ISERROR(FIND("6",tblSalaries[[#This Row],[How many hours of a day you work on Excel]])),"",6)</f>
        <v>6</v>
      </c>
      <c r="U1211" s="11" t="str">
        <f>IF(ISERROR(FIND("7",tblSalaries[[#This Row],[How many hours of a day you work on Excel]])),"",7)</f>
        <v/>
      </c>
      <c r="V1211" s="11" t="str">
        <f>IF(ISERROR(FIND("8",tblSalaries[[#This Row],[How many hours of a day you work on Excel]])),"",8)</f>
        <v/>
      </c>
      <c r="W1211" s="11">
        <f>IF(MAX(tblSalaries[[#This Row],[1 hour]:[8 hours]])=0,#N/A,MAX(tblSalaries[[#This Row],[1 hour]:[8 hours]]))</f>
        <v>6</v>
      </c>
      <c r="X1211" s="11">
        <f>IF(ISERROR(tblSalaries[[#This Row],[max h]]),1,tblSalaries[[#This Row],[Salary in USD]]/tblSalaries[[#This Row],[max h]]/260)</f>
        <v>4.5661324839596329</v>
      </c>
      <c r="Y1211" s="11" t="str">
        <f>IF(tblSalaries[[#This Row],[Years of Experience]]="",0,"0")</f>
        <v>0</v>
      </c>
      <c r="Z1211"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0..1</v>
      </c>
      <c r="AA1211" s="11">
        <f>IF(tblSalaries[[#This Row],[Salary in USD]]&lt;1000,1,0)</f>
        <v>0</v>
      </c>
      <c r="AB1211" s="11">
        <f>IF(AND(tblSalaries[[#This Row],[Salary in USD]]&gt;1000,tblSalaries[[#This Row],[Salary in USD]]&lt;2000),1,0)</f>
        <v>0</v>
      </c>
    </row>
    <row r="1212" spans="2:28" ht="15" customHeight="1">
      <c r="B1212" t="s">
        <v>3215</v>
      </c>
      <c r="C1212" s="1">
        <v>41058.101712962962</v>
      </c>
      <c r="D1212" s="4" t="s">
        <v>97</v>
      </c>
      <c r="E1212">
        <v>100000</v>
      </c>
      <c r="F1212" t="s">
        <v>6</v>
      </c>
      <c r="G1212">
        <f>tblSalaries[[#This Row],[clean Salary (in local currency)]]*VLOOKUP(tblSalaries[[#This Row],[Currency]],tblXrate[],2,FALSE)</f>
        <v>100000</v>
      </c>
      <c r="H1212" t="s">
        <v>488</v>
      </c>
      <c r="I1212" t="s">
        <v>488</v>
      </c>
      <c r="J1212" t="s">
        <v>583</v>
      </c>
      <c r="K1212" t="str">
        <f>VLOOKUP(tblSalaries[[#This Row],[Where do you work]],tblCountries[[Actual]:[Mapping]],2,FALSE)</f>
        <v>Norway</v>
      </c>
      <c r="L1212" t="s">
        <v>9</v>
      </c>
      <c r="M1212">
        <v>12</v>
      </c>
      <c r="O1212" s="10" t="str">
        <f>IF(ISERROR(FIND("1",tblSalaries[[#This Row],[How many hours of a day you work on Excel]])),"",1)</f>
        <v/>
      </c>
      <c r="P1212" s="11" t="str">
        <f>IF(ISERROR(FIND("2",tblSalaries[[#This Row],[How many hours of a day you work on Excel]])),"",2)</f>
        <v/>
      </c>
      <c r="Q1212" s="10" t="str">
        <f>IF(ISERROR(FIND("3",tblSalaries[[#This Row],[How many hours of a day you work on Excel]])),"",3)</f>
        <v/>
      </c>
      <c r="R1212" s="10">
        <f>IF(ISERROR(FIND("4",tblSalaries[[#This Row],[How many hours of a day you work on Excel]])),"",4)</f>
        <v>4</v>
      </c>
      <c r="S1212" s="10" t="str">
        <f>IF(ISERROR(FIND("5",tblSalaries[[#This Row],[How many hours of a day you work on Excel]])),"",5)</f>
        <v/>
      </c>
      <c r="T1212" s="10">
        <f>IF(ISERROR(FIND("6",tblSalaries[[#This Row],[How many hours of a day you work on Excel]])),"",6)</f>
        <v>6</v>
      </c>
      <c r="U1212" s="11" t="str">
        <f>IF(ISERROR(FIND("7",tblSalaries[[#This Row],[How many hours of a day you work on Excel]])),"",7)</f>
        <v/>
      </c>
      <c r="V1212" s="11" t="str">
        <f>IF(ISERROR(FIND("8",tblSalaries[[#This Row],[How many hours of a day you work on Excel]])),"",8)</f>
        <v/>
      </c>
      <c r="W1212" s="11">
        <f>IF(MAX(tblSalaries[[#This Row],[1 hour]:[8 hours]])=0,#N/A,MAX(tblSalaries[[#This Row],[1 hour]:[8 hours]]))</f>
        <v>6</v>
      </c>
      <c r="X1212" s="11">
        <f>IF(ISERROR(tblSalaries[[#This Row],[max h]]),1,tblSalaries[[#This Row],[Salary in USD]]/tblSalaries[[#This Row],[max h]]/260)</f>
        <v>64.102564102564102</v>
      </c>
      <c r="Y1212" s="11" t="str">
        <f>IF(tblSalaries[[#This Row],[Years of Experience]]="",0,"0")</f>
        <v>0</v>
      </c>
      <c r="Z1212"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212" s="11">
        <f>IF(tblSalaries[[#This Row],[Salary in USD]]&lt;1000,1,0)</f>
        <v>0</v>
      </c>
      <c r="AB1212" s="11">
        <f>IF(AND(tblSalaries[[#This Row],[Salary in USD]]&gt;1000,tblSalaries[[#This Row],[Salary in USD]]&lt;2000),1,0)</f>
        <v>0</v>
      </c>
    </row>
    <row r="1213" spans="2:28" ht="15" customHeight="1">
      <c r="B1213" t="s">
        <v>3216</v>
      </c>
      <c r="C1213" s="1">
        <v>41058.113703703704</v>
      </c>
      <c r="D1213" s="4" t="s">
        <v>1385</v>
      </c>
      <c r="E1213">
        <v>62000</v>
      </c>
      <c r="F1213" t="s">
        <v>22</v>
      </c>
      <c r="G1213">
        <f>tblSalaries[[#This Row],[clean Salary (in local currency)]]*VLOOKUP(tblSalaries[[#This Row],[Currency]],tblXrate[],2,FALSE)</f>
        <v>78764.765217479682</v>
      </c>
      <c r="H1213" t="s">
        <v>1386</v>
      </c>
      <c r="I1213" t="s">
        <v>20</v>
      </c>
      <c r="J1213" t="s">
        <v>628</v>
      </c>
      <c r="K1213" t="str">
        <f>VLOOKUP(tblSalaries[[#This Row],[Where do you work]],tblCountries[[Actual]:[Mapping]],2,FALSE)</f>
        <v>Netherlands</v>
      </c>
      <c r="L1213" t="s">
        <v>9</v>
      </c>
      <c r="M1213">
        <v>15</v>
      </c>
      <c r="O1213" s="10" t="str">
        <f>IF(ISERROR(FIND("1",tblSalaries[[#This Row],[How many hours of a day you work on Excel]])),"",1)</f>
        <v/>
      </c>
      <c r="P1213" s="11" t="str">
        <f>IF(ISERROR(FIND("2",tblSalaries[[#This Row],[How many hours of a day you work on Excel]])),"",2)</f>
        <v/>
      </c>
      <c r="Q1213" s="10" t="str">
        <f>IF(ISERROR(FIND("3",tblSalaries[[#This Row],[How many hours of a day you work on Excel]])),"",3)</f>
        <v/>
      </c>
      <c r="R1213" s="10">
        <f>IF(ISERROR(FIND("4",tblSalaries[[#This Row],[How many hours of a day you work on Excel]])),"",4)</f>
        <v>4</v>
      </c>
      <c r="S1213" s="10" t="str">
        <f>IF(ISERROR(FIND("5",tblSalaries[[#This Row],[How many hours of a day you work on Excel]])),"",5)</f>
        <v/>
      </c>
      <c r="T1213" s="10">
        <f>IF(ISERROR(FIND("6",tblSalaries[[#This Row],[How many hours of a day you work on Excel]])),"",6)</f>
        <v>6</v>
      </c>
      <c r="U1213" s="11" t="str">
        <f>IF(ISERROR(FIND("7",tblSalaries[[#This Row],[How many hours of a day you work on Excel]])),"",7)</f>
        <v/>
      </c>
      <c r="V1213" s="11" t="str">
        <f>IF(ISERROR(FIND("8",tblSalaries[[#This Row],[How many hours of a day you work on Excel]])),"",8)</f>
        <v/>
      </c>
      <c r="W1213" s="11">
        <f>IF(MAX(tblSalaries[[#This Row],[1 hour]:[8 hours]])=0,#N/A,MAX(tblSalaries[[#This Row],[1 hour]:[8 hours]]))</f>
        <v>6</v>
      </c>
      <c r="X1213" s="11">
        <f>IF(ISERROR(tblSalaries[[#This Row],[max h]]),1,tblSalaries[[#This Row],[Salary in USD]]/tblSalaries[[#This Row],[max h]]/260)</f>
        <v>50.490234113769027</v>
      </c>
      <c r="Y1213" s="11" t="str">
        <f>IF(tblSalaries[[#This Row],[Years of Experience]]="",0,"0")</f>
        <v>0</v>
      </c>
      <c r="Z1213"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213" s="11">
        <f>IF(tblSalaries[[#This Row],[Salary in USD]]&lt;1000,1,0)</f>
        <v>0</v>
      </c>
      <c r="AB1213" s="11">
        <f>IF(AND(tblSalaries[[#This Row],[Salary in USD]]&gt;1000,tblSalaries[[#This Row],[Salary in USD]]&lt;2000),1,0)</f>
        <v>0</v>
      </c>
    </row>
    <row r="1214" spans="2:28" ht="15" customHeight="1">
      <c r="B1214" t="s">
        <v>3217</v>
      </c>
      <c r="C1214" s="1">
        <v>41058.136134259257</v>
      </c>
      <c r="D1214" s="4">
        <v>150000</v>
      </c>
      <c r="E1214">
        <v>150000</v>
      </c>
      <c r="F1214" t="s">
        <v>82</v>
      </c>
      <c r="G1214">
        <f>tblSalaries[[#This Row],[clean Salary (in local currency)]]*VLOOKUP(tblSalaries[[#This Row],[Currency]],tblXrate[],2,FALSE)</f>
        <v>152986.44846039536</v>
      </c>
      <c r="H1214" t="s">
        <v>20</v>
      </c>
      <c r="I1214" t="s">
        <v>20</v>
      </c>
      <c r="J1214" t="s">
        <v>84</v>
      </c>
      <c r="K1214" t="str">
        <f>VLOOKUP(tblSalaries[[#This Row],[Where do you work]],tblCountries[[Actual]:[Mapping]],2,FALSE)</f>
        <v>Australia</v>
      </c>
      <c r="L1214" t="s">
        <v>18</v>
      </c>
      <c r="M1214">
        <v>10</v>
      </c>
      <c r="O1214" s="10" t="str">
        <f>IF(ISERROR(FIND("1",tblSalaries[[#This Row],[How many hours of a day you work on Excel]])),"",1)</f>
        <v/>
      </c>
      <c r="P1214" s="11">
        <f>IF(ISERROR(FIND("2",tblSalaries[[#This Row],[How many hours of a day you work on Excel]])),"",2)</f>
        <v>2</v>
      </c>
      <c r="Q1214" s="10">
        <f>IF(ISERROR(FIND("3",tblSalaries[[#This Row],[How many hours of a day you work on Excel]])),"",3)</f>
        <v>3</v>
      </c>
      <c r="R1214" s="10" t="str">
        <f>IF(ISERROR(FIND("4",tblSalaries[[#This Row],[How many hours of a day you work on Excel]])),"",4)</f>
        <v/>
      </c>
      <c r="S1214" s="10" t="str">
        <f>IF(ISERROR(FIND("5",tblSalaries[[#This Row],[How many hours of a day you work on Excel]])),"",5)</f>
        <v/>
      </c>
      <c r="T1214" s="10" t="str">
        <f>IF(ISERROR(FIND("6",tblSalaries[[#This Row],[How many hours of a day you work on Excel]])),"",6)</f>
        <v/>
      </c>
      <c r="U1214" s="11" t="str">
        <f>IF(ISERROR(FIND("7",tblSalaries[[#This Row],[How many hours of a day you work on Excel]])),"",7)</f>
        <v/>
      </c>
      <c r="V1214" s="11" t="str">
        <f>IF(ISERROR(FIND("8",tblSalaries[[#This Row],[How many hours of a day you work on Excel]])),"",8)</f>
        <v/>
      </c>
      <c r="W1214" s="11">
        <f>IF(MAX(tblSalaries[[#This Row],[1 hour]:[8 hours]])=0,#N/A,MAX(tblSalaries[[#This Row],[1 hour]:[8 hours]]))</f>
        <v>3</v>
      </c>
      <c r="X1214" s="11">
        <f>IF(ISERROR(tblSalaries[[#This Row],[max h]]),1,tblSalaries[[#This Row],[Salary in USD]]/tblSalaries[[#This Row],[max h]]/260)</f>
        <v>196.13647238512226</v>
      </c>
      <c r="Y1214" s="11" t="str">
        <f>IF(tblSalaries[[#This Row],[Years of Experience]]="",0,"0")</f>
        <v>0</v>
      </c>
      <c r="Z1214"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214" s="11">
        <f>IF(tblSalaries[[#This Row],[Salary in USD]]&lt;1000,1,0)</f>
        <v>0</v>
      </c>
      <c r="AB1214" s="11">
        <f>IF(AND(tblSalaries[[#This Row],[Salary in USD]]&gt;1000,tblSalaries[[#This Row],[Salary in USD]]&lt;2000),1,0)</f>
        <v>0</v>
      </c>
    </row>
    <row r="1215" spans="2:28" ht="15" customHeight="1">
      <c r="B1215" t="s">
        <v>3218</v>
      </c>
      <c r="C1215" s="1">
        <v>41058.144872685189</v>
      </c>
      <c r="D1215" s="4" t="s">
        <v>1387</v>
      </c>
      <c r="E1215">
        <v>35000</v>
      </c>
      <c r="F1215" t="s">
        <v>22</v>
      </c>
      <c r="G1215">
        <f>tblSalaries[[#This Row],[clean Salary (in local currency)]]*VLOOKUP(tblSalaries[[#This Row],[Currency]],tblXrate[],2,FALSE)</f>
        <v>44463.980364706273</v>
      </c>
      <c r="H1215" t="s">
        <v>207</v>
      </c>
      <c r="I1215" t="s">
        <v>20</v>
      </c>
      <c r="J1215" t="s">
        <v>36</v>
      </c>
      <c r="K1215" t="str">
        <f>VLOOKUP(tblSalaries[[#This Row],[Where do you work]],tblCountries[[Actual]:[Mapping]],2,FALSE)</f>
        <v>Ireland</v>
      </c>
      <c r="L1215" t="s">
        <v>13</v>
      </c>
      <c r="M1215">
        <v>12</v>
      </c>
      <c r="O1215" s="10" t="str">
        <f>IF(ISERROR(FIND("1",tblSalaries[[#This Row],[How many hours of a day you work on Excel]])),"",1)</f>
        <v/>
      </c>
      <c r="P1215" s="11" t="str">
        <f>IF(ISERROR(FIND("2",tblSalaries[[#This Row],[How many hours of a day you work on Excel]])),"",2)</f>
        <v/>
      </c>
      <c r="Q1215" s="10" t="str">
        <f>IF(ISERROR(FIND("3",tblSalaries[[#This Row],[How many hours of a day you work on Excel]])),"",3)</f>
        <v/>
      </c>
      <c r="R1215" s="10" t="str">
        <f>IF(ISERROR(FIND("4",tblSalaries[[#This Row],[How many hours of a day you work on Excel]])),"",4)</f>
        <v/>
      </c>
      <c r="S1215" s="10" t="str">
        <f>IF(ISERROR(FIND("5",tblSalaries[[#This Row],[How many hours of a day you work on Excel]])),"",5)</f>
        <v/>
      </c>
      <c r="T1215" s="10" t="str">
        <f>IF(ISERROR(FIND("6",tblSalaries[[#This Row],[How many hours of a day you work on Excel]])),"",6)</f>
        <v/>
      </c>
      <c r="U1215" s="11" t="str">
        <f>IF(ISERROR(FIND("7",tblSalaries[[#This Row],[How many hours of a day you work on Excel]])),"",7)</f>
        <v/>
      </c>
      <c r="V1215" s="11">
        <f>IF(ISERROR(FIND("8",tblSalaries[[#This Row],[How many hours of a day you work on Excel]])),"",8)</f>
        <v>8</v>
      </c>
      <c r="W1215" s="11">
        <f>IF(MAX(tblSalaries[[#This Row],[1 hour]:[8 hours]])=0,#N/A,MAX(tblSalaries[[#This Row],[1 hour]:[8 hours]]))</f>
        <v>8</v>
      </c>
      <c r="X1215" s="11">
        <f>IF(ISERROR(tblSalaries[[#This Row],[max h]]),1,tblSalaries[[#This Row],[Salary in USD]]/tblSalaries[[#This Row],[max h]]/260)</f>
        <v>21.376913636878015</v>
      </c>
      <c r="Y1215" s="11" t="str">
        <f>IF(tblSalaries[[#This Row],[Years of Experience]]="",0,"0")</f>
        <v>0</v>
      </c>
      <c r="Z1215"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215" s="11">
        <f>IF(tblSalaries[[#This Row],[Salary in USD]]&lt;1000,1,0)</f>
        <v>0</v>
      </c>
      <c r="AB1215" s="11">
        <f>IF(AND(tblSalaries[[#This Row],[Salary in USD]]&gt;1000,tblSalaries[[#This Row],[Salary in USD]]&lt;2000),1,0)</f>
        <v>0</v>
      </c>
    </row>
    <row r="1216" spans="2:28" ht="15" customHeight="1">
      <c r="B1216" t="s">
        <v>3219</v>
      </c>
      <c r="C1216" s="1">
        <v>41058.160520833335</v>
      </c>
      <c r="D1216" s="4">
        <v>30</v>
      </c>
      <c r="E1216">
        <v>30000</v>
      </c>
      <c r="F1216" t="s">
        <v>22</v>
      </c>
      <c r="G1216">
        <f>tblSalaries[[#This Row],[clean Salary (in local currency)]]*VLOOKUP(tblSalaries[[#This Row],[Currency]],tblXrate[],2,FALSE)</f>
        <v>38111.983169748237</v>
      </c>
      <c r="H1216" t="s">
        <v>1388</v>
      </c>
      <c r="I1216" t="s">
        <v>356</v>
      </c>
      <c r="J1216" t="s">
        <v>1389</v>
      </c>
      <c r="K1216" t="str">
        <f>VLOOKUP(tblSalaries[[#This Row],[Where do you work]],tblCountries[[Actual]:[Mapping]],2,FALSE)</f>
        <v>Netherlands</v>
      </c>
      <c r="L1216" t="s">
        <v>25</v>
      </c>
      <c r="M1216">
        <v>8</v>
      </c>
      <c r="O1216" s="10">
        <f>IF(ISERROR(FIND("1",tblSalaries[[#This Row],[How many hours of a day you work on Excel]])),"",1)</f>
        <v>1</v>
      </c>
      <c r="P1216" s="11">
        <f>IF(ISERROR(FIND("2",tblSalaries[[#This Row],[How many hours of a day you work on Excel]])),"",2)</f>
        <v>2</v>
      </c>
      <c r="Q1216" s="10" t="str">
        <f>IF(ISERROR(FIND("3",tblSalaries[[#This Row],[How many hours of a day you work on Excel]])),"",3)</f>
        <v/>
      </c>
      <c r="R1216" s="10" t="str">
        <f>IF(ISERROR(FIND("4",tblSalaries[[#This Row],[How many hours of a day you work on Excel]])),"",4)</f>
        <v/>
      </c>
      <c r="S1216" s="10" t="str">
        <f>IF(ISERROR(FIND("5",tblSalaries[[#This Row],[How many hours of a day you work on Excel]])),"",5)</f>
        <v/>
      </c>
      <c r="T1216" s="10" t="str">
        <f>IF(ISERROR(FIND("6",tblSalaries[[#This Row],[How many hours of a day you work on Excel]])),"",6)</f>
        <v/>
      </c>
      <c r="U1216" s="11" t="str">
        <f>IF(ISERROR(FIND("7",tblSalaries[[#This Row],[How many hours of a day you work on Excel]])),"",7)</f>
        <v/>
      </c>
      <c r="V1216" s="11" t="str">
        <f>IF(ISERROR(FIND("8",tblSalaries[[#This Row],[How many hours of a day you work on Excel]])),"",8)</f>
        <v/>
      </c>
      <c r="W1216" s="11">
        <f>IF(MAX(tblSalaries[[#This Row],[1 hour]:[8 hours]])=0,#N/A,MAX(tblSalaries[[#This Row],[1 hour]:[8 hours]]))</f>
        <v>2</v>
      </c>
      <c r="X1216" s="11">
        <f>IF(ISERROR(tblSalaries[[#This Row],[max h]]),1,tblSalaries[[#This Row],[Salary in USD]]/tblSalaries[[#This Row],[max h]]/260)</f>
        <v>73.292275326438912</v>
      </c>
      <c r="Y1216" s="11" t="str">
        <f>IF(tblSalaries[[#This Row],[Years of Experience]]="",0,"0")</f>
        <v>0</v>
      </c>
      <c r="Z1216"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216" s="11">
        <f>IF(tblSalaries[[#This Row],[Salary in USD]]&lt;1000,1,0)</f>
        <v>0</v>
      </c>
      <c r="AB1216" s="11">
        <f>IF(AND(tblSalaries[[#This Row],[Salary in USD]]&gt;1000,tblSalaries[[#This Row],[Salary in USD]]&lt;2000),1,0)</f>
        <v>0</v>
      </c>
    </row>
    <row r="1217" spans="2:28" ht="15" customHeight="1">
      <c r="B1217" t="s">
        <v>3220</v>
      </c>
      <c r="C1217" s="1">
        <v>41058.160740740743</v>
      </c>
      <c r="D1217" s="4">
        <v>75000</v>
      </c>
      <c r="E1217">
        <v>75000</v>
      </c>
      <c r="F1217" t="s">
        <v>69</v>
      </c>
      <c r="G1217">
        <f>tblSalaries[[#This Row],[clean Salary (in local currency)]]*VLOOKUP(tblSalaries[[#This Row],[Currency]],tblXrate[],2,FALSE)</f>
        <v>118213.37040504631</v>
      </c>
      <c r="H1217" t="s">
        <v>642</v>
      </c>
      <c r="I1217" t="s">
        <v>52</v>
      </c>
      <c r="J1217" t="s">
        <v>71</v>
      </c>
      <c r="K1217" t="str">
        <f>VLOOKUP(tblSalaries[[#This Row],[Where do you work]],tblCountries[[Actual]:[Mapping]],2,FALSE)</f>
        <v>UK</v>
      </c>
      <c r="L1217" t="s">
        <v>9</v>
      </c>
      <c r="M1217">
        <v>20</v>
      </c>
      <c r="O1217" s="10" t="str">
        <f>IF(ISERROR(FIND("1",tblSalaries[[#This Row],[How many hours of a day you work on Excel]])),"",1)</f>
        <v/>
      </c>
      <c r="P1217" s="11" t="str">
        <f>IF(ISERROR(FIND("2",tblSalaries[[#This Row],[How many hours of a day you work on Excel]])),"",2)</f>
        <v/>
      </c>
      <c r="Q1217" s="10" t="str">
        <f>IF(ISERROR(FIND("3",tblSalaries[[#This Row],[How many hours of a day you work on Excel]])),"",3)</f>
        <v/>
      </c>
      <c r="R1217" s="10">
        <f>IF(ISERROR(FIND("4",tblSalaries[[#This Row],[How many hours of a day you work on Excel]])),"",4)</f>
        <v>4</v>
      </c>
      <c r="S1217" s="10" t="str">
        <f>IF(ISERROR(FIND("5",tblSalaries[[#This Row],[How many hours of a day you work on Excel]])),"",5)</f>
        <v/>
      </c>
      <c r="T1217" s="10">
        <f>IF(ISERROR(FIND("6",tblSalaries[[#This Row],[How many hours of a day you work on Excel]])),"",6)</f>
        <v>6</v>
      </c>
      <c r="U1217" s="11" t="str">
        <f>IF(ISERROR(FIND("7",tblSalaries[[#This Row],[How many hours of a day you work on Excel]])),"",7)</f>
        <v/>
      </c>
      <c r="V1217" s="11" t="str">
        <f>IF(ISERROR(FIND("8",tblSalaries[[#This Row],[How many hours of a day you work on Excel]])),"",8)</f>
        <v/>
      </c>
      <c r="W1217" s="11">
        <f>IF(MAX(tblSalaries[[#This Row],[1 hour]:[8 hours]])=0,#N/A,MAX(tblSalaries[[#This Row],[1 hour]:[8 hours]]))</f>
        <v>6</v>
      </c>
      <c r="X1217" s="11">
        <f>IF(ISERROR(tblSalaries[[#This Row],[max h]]),1,tblSalaries[[#This Row],[Salary in USD]]/tblSalaries[[#This Row],[max h]]/260)</f>
        <v>75.777801541696363</v>
      </c>
      <c r="Y1217" s="11" t="str">
        <f>IF(tblSalaries[[#This Row],[Years of Experience]]="",0,"0")</f>
        <v>0</v>
      </c>
      <c r="Z1217"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217" s="11">
        <f>IF(tblSalaries[[#This Row],[Salary in USD]]&lt;1000,1,0)</f>
        <v>0</v>
      </c>
      <c r="AB1217" s="11">
        <f>IF(AND(tblSalaries[[#This Row],[Salary in USD]]&gt;1000,tblSalaries[[#This Row],[Salary in USD]]&lt;2000),1,0)</f>
        <v>0</v>
      </c>
    </row>
    <row r="1218" spans="2:28" ht="15" customHeight="1">
      <c r="B1218" t="s">
        <v>3221</v>
      </c>
      <c r="C1218" s="1">
        <v>41058.16883101852</v>
      </c>
      <c r="D1218" s="4">
        <v>25000</v>
      </c>
      <c r="E1218">
        <v>25000</v>
      </c>
      <c r="F1218" t="s">
        <v>69</v>
      </c>
      <c r="G1218">
        <f>tblSalaries[[#This Row],[clean Salary (in local currency)]]*VLOOKUP(tblSalaries[[#This Row],[Currency]],tblXrate[],2,FALSE)</f>
        <v>39404.456801682099</v>
      </c>
      <c r="H1218" t="s">
        <v>1390</v>
      </c>
      <c r="I1218" t="s">
        <v>310</v>
      </c>
      <c r="J1218" t="s">
        <v>71</v>
      </c>
      <c r="K1218" t="str">
        <f>VLOOKUP(tblSalaries[[#This Row],[Where do you work]],tblCountries[[Actual]:[Mapping]],2,FALSE)</f>
        <v>UK</v>
      </c>
      <c r="L1218" t="s">
        <v>18</v>
      </c>
      <c r="M1218">
        <v>10</v>
      </c>
      <c r="O1218" s="10" t="str">
        <f>IF(ISERROR(FIND("1",tblSalaries[[#This Row],[How many hours of a day you work on Excel]])),"",1)</f>
        <v/>
      </c>
      <c r="P1218" s="11">
        <f>IF(ISERROR(FIND("2",tblSalaries[[#This Row],[How many hours of a day you work on Excel]])),"",2)</f>
        <v>2</v>
      </c>
      <c r="Q1218" s="10">
        <f>IF(ISERROR(FIND("3",tblSalaries[[#This Row],[How many hours of a day you work on Excel]])),"",3)</f>
        <v>3</v>
      </c>
      <c r="R1218" s="10" t="str">
        <f>IF(ISERROR(FIND("4",tblSalaries[[#This Row],[How many hours of a day you work on Excel]])),"",4)</f>
        <v/>
      </c>
      <c r="S1218" s="10" t="str">
        <f>IF(ISERROR(FIND("5",tblSalaries[[#This Row],[How many hours of a day you work on Excel]])),"",5)</f>
        <v/>
      </c>
      <c r="T1218" s="10" t="str">
        <f>IF(ISERROR(FIND("6",tblSalaries[[#This Row],[How many hours of a day you work on Excel]])),"",6)</f>
        <v/>
      </c>
      <c r="U1218" s="11" t="str">
        <f>IF(ISERROR(FIND("7",tblSalaries[[#This Row],[How many hours of a day you work on Excel]])),"",7)</f>
        <v/>
      </c>
      <c r="V1218" s="11" t="str">
        <f>IF(ISERROR(FIND("8",tblSalaries[[#This Row],[How many hours of a day you work on Excel]])),"",8)</f>
        <v/>
      </c>
      <c r="W1218" s="11">
        <f>IF(MAX(tblSalaries[[#This Row],[1 hour]:[8 hours]])=0,#N/A,MAX(tblSalaries[[#This Row],[1 hour]:[8 hours]]))</f>
        <v>3</v>
      </c>
      <c r="X1218" s="11">
        <f>IF(ISERROR(tblSalaries[[#This Row],[max h]]),1,tblSalaries[[#This Row],[Salary in USD]]/tblSalaries[[#This Row],[max h]]/260)</f>
        <v>50.518534361130897</v>
      </c>
      <c r="Y1218" s="11" t="str">
        <f>IF(tblSalaries[[#This Row],[Years of Experience]]="",0,"0")</f>
        <v>0</v>
      </c>
      <c r="Z1218"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218" s="11">
        <f>IF(tblSalaries[[#This Row],[Salary in USD]]&lt;1000,1,0)</f>
        <v>0</v>
      </c>
      <c r="AB1218" s="11">
        <f>IF(AND(tblSalaries[[#This Row],[Salary in USD]]&gt;1000,tblSalaries[[#This Row],[Salary in USD]]&lt;2000),1,0)</f>
        <v>0</v>
      </c>
    </row>
    <row r="1219" spans="2:28" ht="15" customHeight="1">
      <c r="B1219" t="s">
        <v>3222</v>
      </c>
      <c r="C1219" s="1">
        <v>41058.172743055555</v>
      </c>
      <c r="D1219" s="4">
        <v>71000</v>
      </c>
      <c r="E1219">
        <v>71000</v>
      </c>
      <c r="F1219" t="s">
        <v>22</v>
      </c>
      <c r="G1219">
        <f>tblSalaries[[#This Row],[clean Salary (in local currency)]]*VLOOKUP(tblSalaries[[#This Row],[Currency]],tblXrate[],2,FALSE)</f>
        <v>90198.36016840415</v>
      </c>
      <c r="H1219" t="s">
        <v>356</v>
      </c>
      <c r="I1219" t="s">
        <v>356</v>
      </c>
      <c r="J1219" t="s">
        <v>24</v>
      </c>
      <c r="K1219" t="str">
        <f>VLOOKUP(tblSalaries[[#This Row],[Where do you work]],tblCountries[[Actual]:[Mapping]],2,FALSE)</f>
        <v>Germany</v>
      </c>
      <c r="L1219" t="s">
        <v>25</v>
      </c>
      <c r="M1219">
        <v>3</v>
      </c>
      <c r="O1219" s="10">
        <f>IF(ISERROR(FIND("1",tblSalaries[[#This Row],[How many hours of a day you work on Excel]])),"",1)</f>
        <v>1</v>
      </c>
      <c r="P1219" s="11">
        <f>IF(ISERROR(FIND("2",tblSalaries[[#This Row],[How many hours of a day you work on Excel]])),"",2)</f>
        <v>2</v>
      </c>
      <c r="Q1219" s="10" t="str">
        <f>IF(ISERROR(FIND("3",tblSalaries[[#This Row],[How many hours of a day you work on Excel]])),"",3)</f>
        <v/>
      </c>
      <c r="R1219" s="10" t="str">
        <f>IF(ISERROR(FIND("4",tblSalaries[[#This Row],[How many hours of a day you work on Excel]])),"",4)</f>
        <v/>
      </c>
      <c r="S1219" s="10" t="str">
        <f>IF(ISERROR(FIND("5",tblSalaries[[#This Row],[How many hours of a day you work on Excel]])),"",5)</f>
        <v/>
      </c>
      <c r="T1219" s="10" t="str">
        <f>IF(ISERROR(FIND("6",tblSalaries[[#This Row],[How many hours of a day you work on Excel]])),"",6)</f>
        <v/>
      </c>
      <c r="U1219" s="11" t="str">
        <f>IF(ISERROR(FIND("7",tblSalaries[[#This Row],[How many hours of a day you work on Excel]])),"",7)</f>
        <v/>
      </c>
      <c r="V1219" s="11" t="str">
        <f>IF(ISERROR(FIND("8",tblSalaries[[#This Row],[How many hours of a day you work on Excel]])),"",8)</f>
        <v/>
      </c>
      <c r="W1219" s="11">
        <f>IF(MAX(tblSalaries[[#This Row],[1 hour]:[8 hours]])=0,#N/A,MAX(tblSalaries[[#This Row],[1 hour]:[8 hours]]))</f>
        <v>2</v>
      </c>
      <c r="X1219" s="11">
        <f>IF(ISERROR(tblSalaries[[#This Row],[max h]]),1,tblSalaries[[#This Row],[Salary in USD]]/tblSalaries[[#This Row],[max h]]/260)</f>
        <v>173.45838493923875</v>
      </c>
      <c r="Y1219" s="11" t="str">
        <f>IF(tblSalaries[[#This Row],[Years of Experience]]="",0,"0")</f>
        <v>0</v>
      </c>
      <c r="Z1219"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1..3</v>
      </c>
      <c r="AA1219" s="11">
        <f>IF(tblSalaries[[#This Row],[Salary in USD]]&lt;1000,1,0)</f>
        <v>0</v>
      </c>
      <c r="AB1219" s="11">
        <f>IF(AND(tblSalaries[[#This Row],[Salary in USD]]&gt;1000,tblSalaries[[#This Row],[Salary in USD]]&lt;2000),1,0)</f>
        <v>0</v>
      </c>
    </row>
    <row r="1220" spans="2:28" ht="15" customHeight="1">
      <c r="B1220" t="s">
        <v>3223</v>
      </c>
      <c r="C1220" s="1">
        <v>41058.174976851849</v>
      </c>
      <c r="D1220" s="4" t="s">
        <v>137</v>
      </c>
      <c r="E1220">
        <v>30000</v>
      </c>
      <c r="F1220" t="s">
        <v>69</v>
      </c>
      <c r="G1220">
        <f>tblSalaries[[#This Row],[clean Salary (in local currency)]]*VLOOKUP(tblSalaries[[#This Row],[Currency]],tblXrate[],2,FALSE)</f>
        <v>47285.348162018527</v>
      </c>
      <c r="H1220" t="s">
        <v>1391</v>
      </c>
      <c r="I1220" t="s">
        <v>67</v>
      </c>
      <c r="J1220" t="s">
        <v>71</v>
      </c>
      <c r="K1220" t="str">
        <f>VLOOKUP(tblSalaries[[#This Row],[Where do you work]],tblCountries[[Actual]:[Mapping]],2,FALSE)</f>
        <v>UK</v>
      </c>
      <c r="L1220" t="s">
        <v>9</v>
      </c>
      <c r="M1220">
        <v>14</v>
      </c>
      <c r="O1220" s="10" t="str">
        <f>IF(ISERROR(FIND("1",tblSalaries[[#This Row],[How many hours of a day you work on Excel]])),"",1)</f>
        <v/>
      </c>
      <c r="P1220" s="11" t="str">
        <f>IF(ISERROR(FIND("2",tblSalaries[[#This Row],[How many hours of a day you work on Excel]])),"",2)</f>
        <v/>
      </c>
      <c r="Q1220" s="10" t="str">
        <f>IF(ISERROR(FIND("3",tblSalaries[[#This Row],[How many hours of a day you work on Excel]])),"",3)</f>
        <v/>
      </c>
      <c r="R1220" s="10">
        <f>IF(ISERROR(FIND("4",tblSalaries[[#This Row],[How many hours of a day you work on Excel]])),"",4)</f>
        <v>4</v>
      </c>
      <c r="S1220" s="10" t="str">
        <f>IF(ISERROR(FIND("5",tblSalaries[[#This Row],[How many hours of a day you work on Excel]])),"",5)</f>
        <v/>
      </c>
      <c r="T1220" s="10">
        <f>IF(ISERROR(FIND("6",tblSalaries[[#This Row],[How many hours of a day you work on Excel]])),"",6)</f>
        <v>6</v>
      </c>
      <c r="U1220" s="11" t="str">
        <f>IF(ISERROR(FIND("7",tblSalaries[[#This Row],[How many hours of a day you work on Excel]])),"",7)</f>
        <v/>
      </c>
      <c r="V1220" s="11" t="str">
        <f>IF(ISERROR(FIND("8",tblSalaries[[#This Row],[How many hours of a day you work on Excel]])),"",8)</f>
        <v/>
      </c>
      <c r="W1220" s="11">
        <f>IF(MAX(tblSalaries[[#This Row],[1 hour]:[8 hours]])=0,#N/A,MAX(tblSalaries[[#This Row],[1 hour]:[8 hours]]))</f>
        <v>6</v>
      </c>
      <c r="X1220" s="11">
        <f>IF(ISERROR(tblSalaries[[#This Row],[max h]]),1,tblSalaries[[#This Row],[Salary in USD]]/tblSalaries[[#This Row],[max h]]/260)</f>
        <v>30.31112061667854</v>
      </c>
      <c r="Y1220" s="11" t="str">
        <f>IF(tblSalaries[[#This Row],[Years of Experience]]="",0,"0")</f>
        <v>0</v>
      </c>
      <c r="Z1220"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220" s="11">
        <f>IF(tblSalaries[[#This Row],[Salary in USD]]&lt;1000,1,0)</f>
        <v>0</v>
      </c>
      <c r="AB1220" s="11">
        <f>IF(AND(tblSalaries[[#This Row],[Salary in USD]]&gt;1000,tblSalaries[[#This Row],[Salary in USD]]&lt;2000),1,0)</f>
        <v>0</v>
      </c>
    </row>
    <row r="1221" spans="2:28" ht="15" customHeight="1">
      <c r="B1221" t="s">
        <v>3224</v>
      </c>
      <c r="C1221" s="1">
        <v>41058.184050925927</v>
      </c>
      <c r="D1221" s="4">
        <v>56000</v>
      </c>
      <c r="E1221">
        <v>56000</v>
      </c>
      <c r="F1221" t="s">
        <v>6</v>
      </c>
      <c r="G1221">
        <f>tblSalaries[[#This Row],[clean Salary (in local currency)]]*VLOOKUP(tblSalaries[[#This Row],[Currency]],tblXrate[],2,FALSE)</f>
        <v>56000</v>
      </c>
      <c r="H1221" t="s">
        <v>310</v>
      </c>
      <c r="I1221" t="s">
        <v>310</v>
      </c>
      <c r="J1221" t="s">
        <v>15</v>
      </c>
      <c r="K1221" t="str">
        <f>VLOOKUP(tblSalaries[[#This Row],[Where do you work]],tblCountries[[Actual]:[Mapping]],2,FALSE)</f>
        <v>USA</v>
      </c>
      <c r="L1221" t="s">
        <v>9</v>
      </c>
      <c r="M1221">
        <v>1</v>
      </c>
      <c r="O1221" s="10" t="str">
        <f>IF(ISERROR(FIND("1",tblSalaries[[#This Row],[How many hours of a day you work on Excel]])),"",1)</f>
        <v/>
      </c>
      <c r="P1221" s="11" t="str">
        <f>IF(ISERROR(FIND("2",tblSalaries[[#This Row],[How many hours of a day you work on Excel]])),"",2)</f>
        <v/>
      </c>
      <c r="Q1221" s="10" t="str">
        <f>IF(ISERROR(FIND("3",tblSalaries[[#This Row],[How many hours of a day you work on Excel]])),"",3)</f>
        <v/>
      </c>
      <c r="R1221" s="10">
        <f>IF(ISERROR(FIND("4",tblSalaries[[#This Row],[How many hours of a day you work on Excel]])),"",4)</f>
        <v>4</v>
      </c>
      <c r="S1221" s="10" t="str">
        <f>IF(ISERROR(FIND("5",tblSalaries[[#This Row],[How many hours of a day you work on Excel]])),"",5)</f>
        <v/>
      </c>
      <c r="T1221" s="10">
        <f>IF(ISERROR(FIND("6",tblSalaries[[#This Row],[How many hours of a day you work on Excel]])),"",6)</f>
        <v>6</v>
      </c>
      <c r="U1221" s="11" t="str">
        <f>IF(ISERROR(FIND("7",tblSalaries[[#This Row],[How many hours of a day you work on Excel]])),"",7)</f>
        <v/>
      </c>
      <c r="V1221" s="11" t="str">
        <f>IF(ISERROR(FIND("8",tblSalaries[[#This Row],[How many hours of a day you work on Excel]])),"",8)</f>
        <v/>
      </c>
      <c r="W1221" s="11">
        <f>IF(MAX(tblSalaries[[#This Row],[1 hour]:[8 hours]])=0,#N/A,MAX(tblSalaries[[#This Row],[1 hour]:[8 hours]]))</f>
        <v>6</v>
      </c>
      <c r="X1221" s="11">
        <f>IF(ISERROR(tblSalaries[[#This Row],[max h]]),1,tblSalaries[[#This Row],[Salary in USD]]/tblSalaries[[#This Row],[max h]]/260)</f>
        <v>35.897435897435898</v>
      </c>
      <c r="Y1221" s="11" t="str">
        <f>IF(tblSalaries[[#This Row],[Years of Experience]]="",0,"0")</f>
        <v>0</v>
      </c>
      <c r="Z1221"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0..1</v>
      </c>
      <c r="AA1221" s="11">
        <f>IF(tblSalaries[[#This Row],[Salary in USD]]&lt;1000,1,0)</f>
        <v>0</v>
      </c>
      <c r="AB1221" s="11">
        <f>IF(AND(tblSalaries[[#This Row],[Salary in USD]]&gt;1000,tblSalaries[[#This Row],[Salary in USD]]&lt;2000),1,0)</f>
        <v>0</v>
      </c>
    </row>
    <row r="1222" spans="2:28" ht="15" customHeight="1">
      <c r="B1222" t="s">
        <v>3225</v>
      </c>
      <c r="C1222" s="1">
        <v>41058.187615740739</v>
      </c>
      <c r="D1222" s="4" t="s">
        <v>1392</v>
      </c>
      <c r="E1222">
        <v>48000000</v>
      </c>
      <c r="F1222" t="s">
        <v>1393</v>
      </c>
      <c r="G1222">
        <f>tblSalaries[[#This Row],[clean Salary (in local currency)]]*VLOOKUP(tblSalaries[[#This Row],[Currency]],tblXrate[],2,FALSE)</f>
        <v>5082.6943786459069</v>
      </c>
      <c r="H1222" t="s">
        <v>1394</v>
      </c>
      <c r="I1222" t="s">
        <v>20</v>
      </c>
      <c r="J1222" t="s">
        <v>726</v>
      </c>
      <c r="K1222" t="str">
        <f>VLOOKUP(tblSalaries[[#This Row],[Where do you work]],tblCountries[[Actual]:[Mapping]],2,FALSE)</f>
        <v>Indonesia</v>
      </c>
      <c r="L1222" t="s">
        <v>25</v>
      </c>
      <c r="M1222">
        <v>2</v>
      </c>
      <c r="O1222" s="10">
        <f>IF(ISERROR(FIND("1",tblSalaries[[#This Row],[How many hours of a day you work on Excel]])),"",1)</f>
        <v>1</v>
      </c>
      <c r="P1222" s="11">
        <f>IF(ISERROR(FIND("2",tblSalaries[[#This Row],[How many hours of a day you work on Excel]])),"",2)</f>
        <v>2</v>
      </c>
      <c r="Q1222" s="10" t="str">
        <f>IF(ISERROR(FIND("3",tblSalaries[[#This Row],[How many hours of a day you work on Excel]])),"",3)</f>
        <v/>
      </c>
      <c r="R1222" s="10" t="str">
        <f>IF(ISERROR(FIND("4",tblSalaries[[#This Row],[How many hours of a day you work on Excel]])),"",4)</f>
        <v/>
      </c>
      <c r="S1222" s="10" t="str">
        <f>IF(ISERROR(FIND("5",tblSalaries[[#This Row],[How many hours of a day you work on Excel]])),"",5)</f>
        <v/>
      </c>
      <c r="T1222" s="10" t="str">
        <f>IF(ISERROR(FIND("6",tblSalaries[[#This Row],[How many hours of a day you work on Excel]])),"",6)</f>
        <v/>
      </c>
      <c r="U1222" s="11" t="str">
        <f>IF(ISERROR(FIND("7",tblSalaries[[#This Row],[How many hours of a day you work on Excel]])),"",7)</f>
        <v/>
      </c>
      <c r="V1222" s="11" t="str">
        <f>IF(ISERROR(FIND("8",tblSalaries[[#This Row],[How many hours of a day you work on Excel]])),"",8)</f>
        <v/>
      </c>
      <c r="W1222" s="11">
        <f>IF(MAX(tblSalaries[[#This Row],[1 hour]:[8 hours]])=0,#N/A,MAX(tblSalaries[[#This Row],[1 hour]:[8 hours]]))</f>
        <v>2</v>
      </c>
      <c r="X1222" s="11">
        <f>IF(ISERROR(tblSalaries[[#This Row],[max h]]),1,tblSalaries[[#This Row],[Salary in USD]]/tblSalaries[[#This Row],[max h]]/260)</f>
        <v>9.7744122666267437</v>
      </c>
      <c r="Y1222" s="11" t="str">
        <f>IF(tblSalaries[[#This Row],[Years of Experience]]="",0,"0")</f>
        <v>0</v>
      </c>
      <c r="Z1222"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1..3</v>
      </c>
      <c r="AA1222" s="11">
        <f>IF(tblSalaries[[#This Row],[Salary in USD]]&lt;1000,1,0)</f>
        <v>0</v>
      </c>
      <c r="AB1222" s="11">
        <f>IF(AND(tblSalaries[[#This Row],[Salary in USD]]&gt;1000,tblSalaries[[#This Row],[Salary in USD]]&lt;2000),1,0)</f>
        <v>0</v>
      </c>
    </row>
    <row r="1223" spans="2:28" ht="15" customHeight="1">
      <c r="B1223" t="s">
        <v>3226</v>
      </c>
      <c r="C1223" s="1">
        <v>41058.190011574072</v>
      </c>
      <c r="D1223" s="4" t="s">
        <v>1395</v>
      </c>
      <c r="E1223">
        <v>34000</v>
      </c>
      <c r="F1223" t="s">
        <v>69</v>
      </c>
      <c r="G1223">
        <f>tblSalaries[[#This Row],[clean Salary (in local currency)]]*VLOOKUP(tblSalaries[[#This Row],[Currency]],tblXrate[],2,FALSE)</f>
        <v>53590.061250287661</v>
      </c>
      <c r="H1223" t="s">
        <v>1396</v>
      </c>
      <c r="I1223" t="s">
        <v>310</v>
      </c>
      <c r="J1223" t="s">
        <v>71</v>
      </c>
      <c r="K1223" t="str">
        <f>VLOOKUP(tblSalaries[[#This Row],[Where do you work]],tblCountries[[Actual]:[Mapping]],2,FALSE)</f>
        <v>UK</v>
      </c>
      <c r="L1223" t="s">
        <v>13</v>
      </c>
      <c r="M1223">
        <v>10</v>
      </c>
      <c r="O1223" s="10" t="str">
        <f>IF(ISERROR(FIND("1",tblSalaries[[#This Row],[How many hours of a day you work on Excel]])),"",1)</f>
        <v/>
      </c>
      <c r="P1223" s="11" t="str">
        <f>IF(ISERROR(FIND("2",tblSalaries[[#This Row],[How many hours of a day you work on Excel]])),"",2)</f>
        <v/>
      </c>
      <c r="Q1223" s="10" t="str">
        <f>IF(ISERROR(FIND("3",tblSalaries[[#This Row],[How many hours of a day you work on Excel]])),"",3)</f>
        <v/>
      </c>
      <c r="R1223" s="10" t="str">
        <f>IF(ISERROR(FIND("4",tblSalaries[[#This Row],[How many hours of a day you work on Excel]])),"",4)</f>
        <v/>
      </c>
      <c r="S1223" s="10" t="str">
        <f>IF(ISERROR(FIND("5",tblSalaries[[#This Row],[How many hours of a day you work on Excel]])),"",5)</f>
        <v/>
      </c>
      <c r="T1223" s="10" t="str">
        <f>IF(ISERROR(FIND("6",tblSalaries[[#This Row],[How many hours of a day you work on Excel]])),"",6)</f>
        <v/>
      </c>
      <c r="U1223" s="11" t="str">
        <f>IF(ISERROR(FIND("7",tblSalaries[[#This Row],[How many hours of a day you work on Excel]])),"",7)</f>
        <v/>
      </c>
      <c r="V1223" s="11">
        <f>IF(ISERROR(FIND("8",tblSalaries[[#This Row],[How many hours of a day you work on Excel]])),"",8)</f>
        <v>8</v>
      </c>
      <c r="W1223" s="11">
        <f>IF(MAX(tblSalaries[[#This Row],[1 hour]:[8 hours]])=0,#N/A,MAX(tblSalaries[[#This Row],[1 hour]:[8 hours]]))</f>
        <v>8</v>
      </c>
      <c r="X1223" s="11">
        <f>IF(ISERROR(tblSalaries[[#This Row],[max h]]),1,tblSalaries[[#This Row],[Salary in USD]]/tblSalaries[[#This Row],[max h]]/260)</f>
        <v>25.764452524176761</v>
      </c>
      <c r="Y1223" s="11" t="str">
        <f>IF(tblSalaries[[#This Row],[Years of Experience]]="",0,"0")</f>
        <v>0</v>
      </c>
      <c r="Z1223"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223" s="11">
        <f>IF(tblSalaries[[#This Row],[Salary in USD]]&lt;1000,1,0)</f>
        <v>0</v>
      </c>
      <c r="AB1223" s="11">
        <f>IF(AND(tblSalaries[[#This Row],[Salary in USD]]&gt;1000,tblSalaries[[#This Row],[Salary in USD]]&lt;2000),1,0)</f>
        <v>0</v>
      </c>
    </row>
    <row r="1224" spans="2:28" ht="15" customHeight="1">
      <c r="B1224" t="s">
        <v>3227</v>
      </c>
      <c r="C1224" s="1">
        <v>41058.210717592592</v>
      </c>
      <c r="D1224" s="4" t="s">
        <v>1397</v>
      </c>
      <c r="E1224">
        <v>450000</v>
      </c>
      <c r="F1224" t="s">
        <v>1362</v>
      </c>
      <c r="G1224">
        <f>tblSalaries[[#This Row],[clean Salary (in local currency)]]*VLOOKUP(tblSalaries[[#This Row],[Currency]],tblXrate[],2,FALSE)</f>
        <v>76906.906752939132</v>
      </c>
      <c r="H1224" t="s">
        <v>708</v>
      </c>
      <c r="I1224" t="s">
        <v>4001</v>
      </c>
      <c r="J1224" t="s">
        <v>877</v>
      </c>
      <c r="K1224" t="str">
        <f>VLOOKUP(tblSalaries[[#This Row],[Where do you work]],tblCountries[[Actual]:[Mapping]],2,FALSE)</f>
        <v>Denmark</v>
      </c>
      <c r="L1224" t="s">
        <v>13</v>
      </c>
      <c r="M1224">
        <v>17</v>
      </c>
      <c r="O1224" s="10" t="str">
        <f>IF(ISERROR(FIND("1",tblSalaries[[#This Row],[How many hours of a day you work on Excel]])),"",1)</f>
        <v/>
      </c>
      <c r="P1224" s="11" t="str">
        <f>IF(ISERROR(FIND("2",tblSalaries[[#This Row],[How many hours of a day you work on Excel]])),"",2)</f>
        <v/>
      </c>
      <c r="Q1224" s="10" t="str">
        <f>IF(ISERROR(FIND("3",tblSalaries[[#This Row],[How many hours of a day you work on Excel]])),"",3)</f>
        <v/>
      </c>
      <c r="R1224" s="10" t="str">
        <f>IF(ISERROR(FIND("4",tblSalaries[[#This Row],[How many hours of a day you work on Excel]])),"",4)</f>
        <v/>
      </c>
      <c r="S1224" s="10" t="str">
        <f>IF(ISERROR(FIND("5",tblSalaries[[#This Row],[How many hours of a day you work on Excel]])),"",5)</f>
        <v/>
      </c>
      <c r="T1224" s="10" t="str">
        <f>IF(ISERROR(FIND("6",tblSalaries[[#This Row],[How many hours of a day you work on Excel]])),"",6)</f>
        <v/>
      </c>
      <c r="U1224" s="11" t="str">
        <f>IF(ISERROR(FIND("7",tblSalaries[[#This Row],[How many hours of a day you work on Excel]])),"",7)</f>
        <v/>
      </c>
      <c r="V1224" s="11">
        <f>IF(ISERROR(FIND("8",tblSalaries[[#This Row],[How many hours of a day you work on Excel]])),"",8)</f>
        <v>8</v>
      </c>
      <c r="W1224" s="11">
        <f>IF(MAX(tblSalaries[[#This Row],[1 hour]:[8 hours]])=0,#N/A,MAX(tblSalaries[[#This Row],[1 hour]:[8 hours]]))</f>
        <v>8</v>
      </c>
      <c r="X1224" s="11">
        <f>IF(ISERROR(tblSalaries[[#This Row],[max h]]),1,tblSalaries[[#This Row],[Salary in USD]]/tblSalaries[[#This Row],[max h]]/260)</f>
        <v>36.974474400451506</v>
      </c>
      <c r="Y1224" s="11" t="str">
        <f>IF(tblSalaries[[#This Row],[Years of Experience]]="",0,"0")</f>
        <v>0</v>
      </c>
      <c r="Z1224"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224" s="11">
        <f>IF(tblSalaries[[#This Row],[Salary in USD]]&lt;1000,1,0)</f>
        <v>0</v>
      </c>
      <c r="AB1224" s="11">
        <f>IF(AND(tblSalaries[[#This Row],[Salary in USD]]&gt;1000,tblSalaries[[#This Row],[Salary in USD]]&lt;2000),1,0)</f>
        <v>0</v>
      </c>
    </row>
    <row r="1225" spans="2:28" ht="15" customHeight="1">
      <c r="B1225" t="s">
        <v>3228</v>
      </c>
      <c r="C1225" s="1">
        <v>41058.214548611111</v>
      </c>
      <c r="D1225" s="4" t="s">
        <v>1398</v>
      </c>
      <c r="E1225">
        <v>85000</v>
      </c>
      <c r="F1225" t="s">
        <v>6</v>
      </c>
      <c r="G1225">
        <f>tblSalaries[[#This Row],[clean Salary (in local currency)]]*VLOOKUP(tblSalaries[[#This Row],[Currency]],tblXrate[],2,FALSE)</f>
        <v>85000</v>
      </c>
      <c r="H1225" t="s">
        <v>1399</v>
      </c>
      <c r="I1225" t="s">
        <v>20</v>
      </c>
      <c r="J1225" t="s">
        <v>15</v>
      </c>
      <c r="K1225" t="str">
        <f>VLOOKUP(tblSalaries[[#This Row],[Where do you work]],tblCountries[[Actual]:[Mapping]],2,FALSE)</f>
        <v>USA</v>
      </c>
      <c r="L1225" t="s">
        <v>9</v>
      </c>
      <c r="M1225">
        <v>5</v>
      </c>
      <c r="O1225" s="10" t="str">
        <f>IF(ISERROR(FIND("1",tblSalaries[[#This Row],[How many hours of a day you work on Excel]])),"",1)</f>
        <v/>
      </c>
      <c r="P1225" s="11" t="str">
        <f>IF(ISERROR(FIND("2",tblSalaries[[#This Row],[How many hours of a day you work on Excel]])),"",2)</f>
        <v/>
      </c>
      <c r="Q1225" s="10" t="str">
        <f>IF(ISERROR(FIND("3",tblSalaries[[#This Row],[How many hours of a day you work on Excel]])),"",3)</f>
        <v/>
      </c>
      <c r="R1225" s="10">
        <f>IF(ISERROR(FIND("4",tblSalaries[[#This Row],[How many hours of a day you work on Excel]])),"",4)</f>
        <v>4</v>
      </c>
      <c r="S1225" s="10" t="str">
        <f>IF(ISERROR(FIND("5",tblSalaries[[#This Row],[How many hours of a day you work on Excel]])),"",5)</f>
        <v/>
      </c>
      <c r="T1225" s="10">
        <f>IF(ISERROR(FIND("6",tblSalaries[[#This Row],[How many hours of a day you work on Excel]])),"",6)</f>
        <v>6</v>
      </c>
      <c r="U1225" s="11" t="str">
        <f>IF(ISERROR(FIND("7",tblSalaries[[#This Row],[How many hours of a day you work on Excel]])),"",7)</f>
        <v/>
      </c>
      <c r="V1225" s="11" t="str">
        <f>IF(ISERROR(FIND("8",tblSalaries[[#This Row],[How many hours of a day you work on Excel]])),"",8)</f>
        <v/>
      </c>
      <c r="W1225" s="11">
        <f>IF(MAX(tblSalaries[[#This Row],[1 hour]:[8 hours]])=0,#N/A,MAX(tblSalaries[[#This Row],[1 hour]:[8 hours]]))</f>
        <v>6</v>
      </c>
      <c r="X1225" s="11">
        <f>IF(ISERROR(tblSalaries[[#This Row],[max h]]),1,tblSalaries[[#This Row],[Salary in USD]]/tblSalaries[[#This Row],[max h]]/260)</f>
        <v>54.487179487179482</v>
      </c>
      <c r="Y1225" s="11" t="str">
        <f>IF(tblSalaries[[#This Row],[Years of Experience]]="",0,"0")</f>
        <v>0</v>
      </c>
      <c r="Z1225"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1225" s="11">
        <f>IF(tblSalaries[[#This Row],[Salary in USD]]&lt;1000,1,0)</f>
        <v>0</v>
      </c>
      <c r="AB1225" s="11">
        <f>IF(AND(tblSalaries[[#This Row],[Salary in USD]]&gt;1000,tblSalaries[[#This Row],[Salary in USD]]&lt;2000),1,0)</f>
        <v>0</v>
      </c>
    </row>
    <row r="1226" spans="2:28" ht="15" customHeight="1">
      <c r="B1226" t="s">
        <v>3229</v>
      </c>
      <c r="C1226" s="1">
        <v>41058.216006944444</v>
      </c>
      <c r="D1226" s="4" t="s">
        <v>1400</v>
      </c>
      <c r="E1226">
        <v>72000</v>
      </c>
      <c r="F1226" t="s">
        <v>6</v>
      </c>
      <c r="G1226">
        <f>tblSalaries[[#This Row],[clean Salary (in local currency)]]*VLOOKUP(tblSalaries[[#This Row],[Currency]],tblXrate[],2,FALSE)</f>
        <v>72000</v>
      </c>
      <c r="H1226" t="s">
        <v>1401</v>
      </c>
      <c r="I1226" t="s">
        <v>356</v>
      </c>
      <c r="J1226" t="s">
        <v>672</v>
      </c>
      <c r="K1226" t="str">
        <f>VLOOKUP(tblSalaries[[#This Row],[Where do you work]],tblCountries[[Actual]:[Mapping]],2,FALSE)</f>
        <v>New Zealand</v>
      </c>
      <c r="L1226" t="s">
        <v>18</v>
      </c>
      <c r="M1226">
        <v>10</v>
      </c>
      <c r="O1226" s="10" t="str">
        <f>IF(ISERROR(FIND("1",tblSalaries[[#This Row],[How many hours of a day you work on Excel]])),"",1)</f>
        <v/>
      </c>
      <c r="P1226" s="11">
        <f>IF(ISERROR(FIND("2",tblSalaries[[#This Row],[How many hours of a day you work on Excel]])),"",2)</f>
        <v>2</v>
      </c>
      <c r="Q1226" s="10">
        <f>IF(ISERROR(FIND("3",tblSalaries[[#This Row],[How many hours of a day you work on Excel]])),"",3)</f>
        <v>3</v>
      </c>
      <c r="R1226" s="10" t="str">
        <f>IF(ISERROR(FIND("4",tblSalaries[[#This Row],[How many hours of a day you work on Excel]])),"",4)</f>
        <v/>
      </c>
      <c r="S1226" s="10" t="str">
        <f>IF(ISERROR(FIND("5",tblSalaries[[#This Row],[How many hours of a day you work on Excel]])),"",5)</f>
        <v/>
      </c>
      <c r="T1226" s="10" t="str">
        <f>IF(ISERROR(FIND("6",tblSalaries[[#This Row],[How many hours of a day you work on Excel]])),"",6)</f>
        <v/>
      </c>
      <c r="U1226" s="11" t="str">
        <f>IF(ISERROR(FIND("7",tblSalaries[[#This Row],[How many hours of a day you work on Excel]])),"",7)</f>
        <v/>
      </c>
      <c r="V1226" s="11" t="str">
        <f>IF(ISERROR(FIND("8",tblSalaries[[#This Row],[How many hours of a day you work on Excel]])),"",8)</f>
        <v/>
      </c>
      <c r="W1226" s="11">
        <f>IF(MAX(tblSalaries[[#This Row],[1 hour]:[8 hours]])=0,#N/A,MAX(tblSalaries[[#This Row],[1 hour]:[8 hours]]))</f>
        <v>3</v>
      </c>
      <c r="X1226" s="11">
        <f>IF(ISERROR(tblSalaries[[#This Row],[max h]]),1,tblSalaries[[#This Row],[Salary in USD]]/tblSalaries[[#This Row],[max h]]/260)</f>
        <v>92.307692307692307</v>
      </c>
      <c r="Y1226" s="11" t="str">
        <f>IF(tblSalaries[[#This Row],[Years of Experience]]="",0,"0")</f>
        <v>0</v>
      </c>
      <c r="Z1226"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226" s="11">
        <f>IF(tblSalaries[[#This Row],[Salary in USD]]&lt;1000,1,0)</f>
        <v>0</v>
      </c>
      <c r="AB1226" s="11">
        <f>IF(AND(tblSalaries[[#This Row],[Salary in USD]]&gt;1000,tblSalaries[[#This Row],[Salary in USD]]&lt;2000),1,0)</f>
        <v>0</v>
      </c>
    </row>
    <row r="1227" spans="2:28" ht="15" customHeight="1">
      <c r="B1227" t="s">
        <v>3230</v>
      </c>
      <c r="C1227" s="1">
        <v>41058.223368055558</v>
      </c>
      <c r="D1227" s="4">
        <v>55000</v>
      </c>
      <c r="E1227">
        <v>55000</v>
      </c>
      <c r="F1227" t="s">
        <v>6</v>
      </c>
      <c r="G1227">
        <f>tblSalaries[[#This Row],[clean Salary (in local currency)]]*VLOOKUP(tblSalaries[[#This Row],[Currency]],tblXrate[],2,FALSE)</f>
        <v>55000</v>
      </c>
      <c r="H1227" t="s">
        <v>1241</v>
      </c>
      <c r="I1227" t="s">
        <v>20</v>
      </c>
      <c r="J1227" t="s">
        <v>15</v>
      </c>
      <c r="K1227" t="str">
        <f>VLOOKUP(tblSalaries[[#This Row],[Where do you work]],tblCountries[[Actual]:[Mapping]],2,FALSE)</f>
        <v>USA</v>
      </c>
      <c r="L1227" t="s">
        <v>25</v>
      </c>
      <c r="M1227">
        <v>7</v>
      </c>
      <c r="O1227" s="10">
        <f>IF(ISERROR(FIND("1",tblSalaries[[#This Row],[How many hours of a day you work on Excel]])),"",1)</f>
        <v>1</v>
      </c>
      <c r="P1227" s="11">
        <f>IF(ISERROR(FIND("2",tblSalaries[[#This Row],[How many hours of a day you work on Excel]])),"",2)</f>
        <v>2</v>
      </c>
      <c r="Q1227" s="10" t="str">
        <f>IF(ISERROR(FIND("3",tblSalaries[[#This Row],[How many hours of a day you work on Excel]])),"",3)</f>
        <v/>
      </c>
      <c r="R1227" s="10" t="str">
        <f>IF(ISERROR(FIND("4",tblSalaries[[#This Row],[How many hours of a day you work on Excel]])),"",4)</f>
        <v/>
      </c>
      <c r="S1227" s="10" t="str">
        <f>IF(ISERROR(FIND("5",tblSalaries[[#This Row],[How many hours of a day you work on Excel]])),"",5)</f>
        <v/>
      </c>
      <c r="T1227" s="10" t="str">
        <f>IF(ISERROR(FIND("6",tblSalaries[[#This Row],[How many hours of a day you work on Excel]])),"",6)</f>
        <v/>
      </c>
      <c r="U1227" s="11" t="str">
        <f>IF(ISERROR(FIND("7",tblSalaries[[#This Row],[How many hours of a day you work on Excel]])),"",7)</f>
        <v/>
      </c>
      <c r="V1227" s="11" t="str">
        <f>IF(ISERROR(FIND("8",tblSalaries[[#This Row],[How many hours of a day you work on Excel]])),"",8)</f>
        <v/>
      </c>
      <c r="W1227" s="11">
        <f>IF(MAX(tblSalaries[[#This Row],[1 hour]:[8 hours]])=0,#N/A,MAX(tblSalaries[[#This Row],[1 hour]:[8 hours]]))</f>
        <v>2</v>
      </c>
      <c r="X1227" s="11">
        <f>IF(ISERROR(tblSalaries[[#This Row],[max h]]),1,tblSalaries[[#This Row],[Salary in USD]]/tblSalaries[[#This Row],[max h]]/260)</f>
        <v>105.76923076923077</v>
      </c>
      <c r="Y1227" s="11" t="str">
        <f>IF(tblSalaries[[#This Row],[Years of Experience]]="",0,"0")</f>
        <v>0</v>
      </c>
      <c r="Z1227"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227" s="11">
        <f>IF(tblSalaries[[#This Row],[Salary in USD]]&lt;1000,1,0)</f>
        <v>0</v>
      </c>
      <c r="AB1227" s="11">
        <f>IF(AND(tblSalaries[[#This Row],[Salary in USD]]&gt;1000,tblSalaries[[#This Row],[Salary in USD]]&lt;2000),1,0)</f>
        <v>0</v>
      </c>
    </row>
    <row r="1228" spans="2:28" ht="15" customHeight="1">
      <c r="B1228" t="s">
        <v>3231</v>
      </c>
      <c r="C1228" s="1">
        <v>41058.241365740738</v>
      </c>
      <c r="D1228" s="4" t="s">
        <v>1402</v>
      </c>
      <c r="E1228">
        <v>43000</v>
      </c>
      <c r="F1228" t="s">
        <v>69</v>
      </c>
      <c r="G1228">
        <f>tblSalaries[[#This Row],[clean Salary (in local currency)]]*VLOOKUP(tblSalaries[[#This Row],[Currency]],tblXrate[],2,FALSE)</f>
        <v>67775.665698893223</v>
      </c>
      <c r="H1228" t="s">
        <v>181</v>
      </c>
      <c r="I1228" t="s">
        <v>488</v>
      </c>
      <c r="J1228" t="s">
        <v>71</v>
      </c>
      <c r="K1228" t="str">
        <f>VLOOKUP(tblSalaries[[#This Row],[Where do you work]],tblCountries[[Actual]:[Mapping]],2,FALSE)</f>
        <v>UK</v>
      </c>
      <c r="L1228" t="s">
        <v>9</v>
      </c>
      <c r="M1228">
        <v>25</v>
      </c>
      <c r="O1228" s="10" t="str">
        <f>IF(ISERROR(FIND("1",tblSalaries[[#This Row],[How many hours of a day you work on Excel]])),"",1)</f>
        <v/>
      </c>
      <c r="P1228" s="11" t="str">
        <f>IF(ISERROR(FIND("2",tblSalaries[[#This Row],[How many hours of a day you work on Excel]])),"",2)</f>
        <v/>
      </c>
      <c r="Q1228" s="10" t="str">
        <f>IF(ISERROR(FIND("3",tblSalaries[[#This Row],[How many hours of a day you work on Excel]])),"",3)</f>
        <v/>
      </c>
      <c r="R1228" s="10">
        <f>IF(ISERROR(FIND("4",tblSalaries[[#This Row],[How many hours of a day you work on Excel]])),"",4)</f>
        <v>4</v>
      </c>
      <c r="S1228" s="10" t="str">
        <f>IF(ISERROR(FIND("5",tblSalaries[[#This Row],[How many hours of a day you work on Excel]])),"",5)</f>
        <v/>
      </c>
      <c r="T1228" s="10">
        <f>IF(ISERROR(FIND("6",tblSalaries[[#This Row],[How many hours of a day you work on Excel]])),"",6)</f>
        <v>6</v>
      </c>
      <c r="U1228" s="11" t="str">
        <f>IF(ISERROR(FIND("7",tblSalaries[[#This Row],[How many hours of a day you work on Excel]])),"",7)</f>
        <v/>
      </c>
      <c r="V1228" s="11" t="str">
        <f>IF(ISERROR(FIND("8",tblSalaries[[#This Row],[How many hours of a day you work on Excel]])),"",8)</f>
        <v/>
      </c>
      <c r="W1228" s="11">
        <f>IF(MAX(tblSalaries[[#This Row],[1 hour]:[8 hours]])=0,#N/A,MAX(tblSalaries[[#This Row],[1 hour]:[8 hours]]))</f>
        <v>6</v>
      </c>
      <c r="X1228" s="11">
        <f>IF(ISERROR(tblSalaries[[#This Row],[max h]]),1,tblSalaries[[#This Row],[Salary in USD]]/tblSalaries[[#This Row],[max h]]/260)</f>
        <v>43.445939550572575</v>
      </c>
      <c r="Y1228" s="11" t="str">
        <f>IF(tblSalaries[[#This Row],[Years of Experience]]="",0,"0")</f>
        <v>0</v>
      </c>
      <c r="Z1228"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228" s="11">
        <f>IF(tblSalaries[[#This Row],[Salary in USD]]&lt;1000,1,0)</f>
        <v>0</v>
      </c>
      <c r="AB1228" s="11">
        <f>IF(AND(tblSalaries[[#This Row],[Salary in USD]]&gt;1000,tblSalaries[[#This Row],[Salary in USD]]&lt;2000),1,0)</f>
        <v>0</v>
      </c>
    </row>
    <row r="1229" spans="2:28" ht="15" customHeight="1">
      <c r="B1229" t="s">
        <v>3232</v>
      </c>
      <c r="C1229" s="1">
        <v>41058.245625000003</v>
      </c>
      <c r="D1229" s="4" t="s">
        <v>1403</v>
      </c>
      <c r="E1229">
        <v>25750</v>
      </c>
      <c r="F1229" t="s">
        <v>69</v>
      </c>
      <c r="G1229">
        <f>tblSalaries[[#This Row],[clean Salary (in local currency)]]*VLOOKUP(tblSalaries[[#This Row],[Currency]],tblXrate[],2,FALSE)</f>
        <v>40586.590505732565</v>
      </c>
      <c r="H1229" t="s">
        <v>309</v>
      </c>
      <c r="I1229" t="s">
        <v>20</v>
      </c>
      <c r="J1229" t="s">
        <v>71</v>
      </c>
      <c r="K1229" t="str">
        <f>VLOOKUP(tblSalaries[[#This Row],[Where do you work]],tblCountries[[Actual]:[Mapping]],2,FALSE)</f>
        <v>UK</v>
      </c>
      <c r="L1229" t="s">
        <v>9</v>
      </c>
      <c r="M1229">
        <v>1</v>
      </c>
      <c r="O1229" s="10" t="str">
        <f>IF(ISERROR(FIND("1",tblSalaries[[#This Row],[How many hours of a day you work on Excel]])),"",1)</f>
        <v/>
      </c>
      <c r="P1229" s="11" t="str">
        <f>IF(ISERROR(FIND("2",tblSalaries[[#This Row],[How many hours of a day you work on Excel]])),"",2)</f>
        <v/>
      </c>
      <c r="Q1229" s="10" t="str">
        <f>IF(ISERROR(FIND("3",tblSalaries[[#This Row],[How many hours of a day you work on Excel]])),"",3)</f>
        <v/>
      </c>
      <c r="R1229" s="10">
        <f>IF(ISERROR(FIND("4",tblSalaries[[#This Row],[How many hours of a day you work on Excel]])),"",4)</f>
        <v>4</v>
      </c>
      <c r="S1229" s="10" t="str">
        <f>IF(ISERROR(FIND("5",tblSalaries[[#This Row],[How many hours of a day you work on Excel]])),"",5)</f>
        <v/>
      </c>
      <c r="T1229" s="10">
        <f>IF(ISERROR(FIND("6",tblSalaries[[#This Row],[How many hours of a day you work on Excel]])),"",6)</f>
        <v>6</v>
      </c>
      <c r="U1229" s="11" t="str">
        <f>IF(ISERROR(FIND("7",tblSalaries[[#This Row],[How many hours of a day you work on Excel]])),"",7)</f>
        <v/>
      </c>
      <c r="V1229" s="11" t="str">
        <f>IF(ISERROR(FIND("8",tblSalaries[[#This Row],[How many hours of a day you work on Excel]])),"",8)</f>
        <v/>
      </c>
      <c r="W1229" s="11">
        <f>IF(MAX(tblSalaries[[#This Row],[1 hour]:[8 hours]])=0,#N/A,MAX(tblSalaries[[#This Row],[1 hour]:[8 hours]]))</f>
        <v>6</v>
      </c>
      <c r="X1229" s="11">
        <f>IF(ISERROR(tblSalaries[[#This Row],[max h]]),1,tblSalaries[[#This Row],[Salary in USD]]/tblSalaries[[#This Row],[max h]]/260)</f>
        <v>26.017045195982412</v>
      </c>
      <c r="Y1229" s="11" t="str">
        <f>IF(tblSalaries[[#This Row],[Years of Experience]]="",0,"0")</f>
        <v>0</v>
      </c>
      <c r="Z1229"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0..1</v>
      </c>
      <c r="AA1229" s="11">
        <f>IF(tblSalaries[[#This Row],[Salary in USD]]&lt;1000,1,0)</f>
        <v>0</v>
      </c>
      <c r="AB1229" s="11">
        <f>IF(AND(tblSalaries[[#This Row],[Salary in USD]]&gt;1000,tblSalaries[[#This Row],[Salary in USD]]&lt;2000),1,0)</f>
        <v>0</v>
      </c>
    </row>
    <row r="1230" spans="2:28" ht="15" customHeight="1">
      <c r="B1230" t="s">
        <v>3233</v>
      </c>
      <c r="C1230" s="1">
        <v>41058.255694444444</v>
      </c>
      <c r="D1230" s="4">
        <v>50846</v>
      </c>
      <c r="E1230">
        <v>50846</v>
      </c>
      <c r="F1230" t="s">
        <v>6</v>
      </c>
      <c r="G1230">
        <f>tblSalaries[[#This Row],[clean Salary (in local currency)]]*VLOOKUP(tblSalaries[[#This Row],[Currency]],tblXrate[],2,FALSE)</f>
        <v>50846</v>
      </c>
      <c r="H1230" t="s">
        <v>1404</v>
      </c>
      <c r="I1230" t="s">
        <v>20</v>
      </c>
      <c r="J1230" t="s">
        <v>15</v>
      </c>
      <c r="K1230" t="str">
        <f>VLOOKUP(tblSalaries[[#This Row],[Where do you work]],tblCountries[[Actual]:[Mapping]],2,FALSE)</f>
        <v>USA</v>
      </c>
      <c r="L1230" t="s">
        <v>9</v>
      </c>
      <c r="M1230">
        <v>25</v>
      </c>
      <c r="O1230" s="10" t="str">
        <f>IF(ISERROR(FIND("1",tblSalaries[[#This Row],[How many hours of a day you work on Excel]])),"",1)</f>
        <v/>
      </c>
      <c r="P1230" s="11" t="str">
        <f>IF(ISERROR(FIND("2",tblSalaries[[#This Row],[How many hours of a day you work on Excel]])),"",2)</f>
        <v/>
      </c>
      <c r="Q1230" s="10" t="str">
        <f>IF(ISERROR(FIND("3",tblSalaries[[#This Row],[How many hours of a day you work on Excel]])),"",3)</f>
        <v/>
      </c>
      <c r="R1230" s="10">
        <f>IF(ISERROR(FIND("4",tblSalaries[[#This Row],[How many hours of a day you work on Excel]])),"",4)</f>
        <v>4</v>
      </c>
      <c r="S1230" s="10" t="str">
        <f>IF(ISERROR(FIND("5",tblSalaries[[#This Row],[How many hours of a day you work on Excel]])),"",5)</f>
        <v/>
      </c>
      <c r="T1230" s="10">
        <f>IF(ISERROR(FIND("6",tblSalaries[[#This Row],[How many hours of a day you work on Excel]])),"",6)</f>
        <v>6</v>
      </c>
      <c r="U1230" s="11" t="str">
        <f>IF(ISERROR(FIND("7",tblSalaries[[#This Row],[How many hours of a day you work on Excel]])),"",7)</f>
        <v/>
      </c>
      <c r="V1230" s="11" t="str">
        <f>IF(ISERROR(FIND("8",tblSalaries[[#This Row],[How many hours of a day you work on Excel]])),"",8)</f>
        <v/>
      </c>
      <c r="W1230" s="11">
        <f>IF(MAX(tblSalaries[[#This Row],[1 hour]:[8 hours]])=0,#N/A,MAX(tblSalaries[[#This Row],[1 hour]:[8 hours]]))</f>
        <v>6</v>
      </c>
      <c r="X1230" s="11">
        <f>IF(ISERROR(tblSalaries[[#This Row],[max h]]),1,tblSalaries[[#This Row],[Salary in USD]]/tblSalaries[[#This Row],[max h]]/260)</f>
        <v>32.593589743589746</v>
      </c>
      <c r="Y1230" s="11" t="str">
        <f>IF(tblSalaries[[#This Row],[Years of Experience]]="",0,"0")</f>
        <v>0</v>
      </c>
      <c r="Z1230"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230" s="11">
        <f>IF(tblSalaries[[#This Row],[Salary in USD]]&lt;1000,1,0)</f>
        <v>0</v>
      </c>
      <c r="AB1230" s="11">
        <f>IF(AND(tblSalaries[[#This Row],[Salary in USD]]&gt;1000,tblSalaries[[#This Row],[Salary in USD]]&lt;2000),1,0)</f>
        <v>0</v>
      </c>
    </row>
    <row r="1231" spans="2:28" ht="15" customHeight="1">
      <c r="B1231" t="s">
        <v>3234</v>
      </c>
      <c r="C1231" s="1">
        <v>41058.267083333332</v>
      </c>
      <c r="D1231" s="4">
        <v>63000</v>
      </c>
      <c r="E1231">
        <v>63000</v>
      </c>
      <c r="F1231" t="s">
        <v>6</v>
      </c>
      <c r="G1231">
        <f>tblSalaries[[#This Row],[clean Salary (in local currency)]]*VLOOKUP(tblSalaries[[#This Row],[Currency]],tblXrate[],2,FALSE)</f>
        <v>63000</v>
      </c>
      <c r="H1231" t="s">
        <v>257</v>
      </c>
      <c r="I1231" t="s">
        <v>310</v>
      </c>
      <c r="J1231" t="s">
        <v>15</v>
      </c>
      <c r="K1231" t="str">
        <f>VLOOKUP(tblSalaries[[#This Row],[Where do you work]],tblCountries[[Actual]:[Mapping]],2,FALSE)</f>
        <v>USA</v>
      </c>
      <c r="L1231" t="s">
        <v>13</v>
      </c>
      <c r="M1231">
        <v>16</v>
      </c>
      <c r="O1231" s="10" t="str">
        <f>IF(ISERROR(FIND("1",tblSalaries[[#This Row],[How many hours of a day you work on Excel]])),"",1)</f>
        <v/>
      </c>
      <c r="P1231" s="11" t="str">
        <f>IF(ISERROR(FIND("2",tblSalaries[[#This Row],[How many hours of a day you work on Excel]])),"",2)</f>
        <v/>
      </c>
      <c r="Q1231" s="10" t="str">
        <f>IF(ISERROR(FIND("3",tblSalaries[[#This Row],[How many hours of a day you work on Excel]])),"",3)</f>
        <v/>
      </c>
      <c r="R1231" s="10" t="str">
        <f>IF(ISERROR(FIND("4",tblSalaries[[#This Row],[How many hours of a day you work on Excel]])),"",4)</f>
        <v/>
      </c>
      <c r="S1231" s="10" t="str">
        <f>IF(ISERROR(FIND("5",tblSalaries[[#This Row],[How many hours of a day you work on Excel]])),"",5)</f>
        <v/>
      </c>
      <c r="T1231" s="10" t="str">
        <f>IF(ISERROR(FIND("6",tblSalaries[[#This Row],[How many hours of a day you work on Excel]])),"",6)</f>
        <v/>
      </c>
      <c r="U1231" s="11" t="str">
        <f>IF(ISERROR(FIND("7",tblSalaries[[#This Row],[How many hours of a day you work on Excel]])),"",7)</f>
        <v/>
      </c>
      <c r="V1231" s="11">
        <f>IF(ISERROR(FIND("8",tblSalaries[[#This Row],[How many hours of a day you work on Excel]])),"",8)</f>
        <v>8</v>
      </c>
      <c r="W1231" s="11">
        <f>IF(MAX(tblSalaries[[#This Row],[1 hour]:[8 hours]])=0,#N/A,MAX(tblSalaries[[#This Row],[1 hour]:[8 hours]]))</f>
        <v>8</v>
      </c>
      <c r="X1231" s="11">
        <f>IF(ISERROR(tblSalaries[[#This Row],[max h]]),1,tblSalaries[[#This Row],[Salary in USD]]/tblSalaries[[#This Row],[max h]]/260)</f>
        <v>30.28846153846154</v>
      </c>
      <c r="Y1231" s="11" t="str">
        <f>IF(tblSalaries[[#This Row],[Years of Experience]]="",0,"0")</f>
        <v>0</v>
      </c>
      <c r="Z1231"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231" s="11">
        <f>IF(tblSalaries[[#This Row],[Salary in USD]]&lt;1000,1,0)</f>
        <v>0</v>
      </c>
      <c r="AB1231" s="11">
        <f>IF(AND(tblSalaries[[#This Row],[Salary in USD]]&gt;1000,tblSalaries[[#This Row],[Salary in USD]]&lt;2000),1,0)</f>
        <v>0</v>
      </c>
    </row>
    <row r="1232" spans="2:28" ht="15" customHeight="1">
      <c r="B1232" t="s">
        <v>3235</v>
      </c>
      <c r="C1232" s="1">
        <v>41058.268113425926</v>
      </c>
      <c r="D1232" s="4">
        <v>80000</v>
      </c>
      <c r="E1232">
        <v>80000</v>
      </c>
      <c r="F1232" t="s">
        <v>82</v>
      </c>
      <c r="G1232">
        <f>tblSalaries[[#This Row],[clean Salary (in local currency)]]*VLOOKUP(tblSalaries[[#This Row],[Currency]],tblXrate[],2,FALSE)</f>
        <v>81592.772512210868</v>
      </c>
      <c r="H1232" t="s">
        <v>1405</v>
      </c>
      <c r="I1232" t="s">
        <v>310</v>
      </c>
      <c r="J1232" t="s">
        <v>84</v>
      </c>
      <c r="K1232" t="str">
        <f>VLOOKUP(tblSalaries[[#This Row],[Where do you work]],tblCountries[[Actual]:[Mapping]],2,FALSE)</f>
        <v>Australia</v>
      </c>
      <c r="L1232" t="s">
        <v>9</v>
      </c>
      <c r="M1232">
        <v>5</v>
      </c>
      <c r="O1232" s="10" t="str">
        <f>IF(ISERROR(FIND("1",tblSalaries[[#This Row],[How many hours of a day you work on Excel]])),"",1)</f>
        <v/>
      </c>
      <c r="P1232" s="11" t="str">
        <f>IF(ISERROR(FIND("2",tblSalaries[[#This Row],[How many hours of a day you work on Excel]])),"",2)</f>
        <v/>
      </c>
      <c r="Q1232" s="10" t="str">
        <f>IF(ISERROR(FIND("3",tblSalaries[[#This Row],[How many hours of a day you work on Excel]])),"",3)</f>
        <v/>
      </c>
      <c r="R1232" s="10">
        <f>IF(ISERROR(FIND("4",tblSalaries[[#This Row],[How many hours of a day you work on Excel]])),"",4)</f>
        <v>4</v>
      </c>
      <c r="S1232" s="10" t="str">
        <f>IF(ISERROR(FIND("5",tblSalaries[[#This Row],[How many hours of a day you work on Excel]])),"",5)</f>
        <v/>
      </c>
      <c r="T1232" s="10">
        <f>IF(ISERROR(FIND("6",tblSalaries[[#This Row],[How many hours of a day you work on Excel]])),"",6)</f>
        <v>6</v>
      </c>
      <c r="U1232" s="11" t="str">
        <f>IF(ISERROR(FIND("7",tblSalaries[[#This Row],[How many hours of a day you work on Excel]])),"",7)</f>
        <v/>
      </c>
      <c r="V1232" s="11" t="str">
        <f>IF(ISERROR(FIND("8",tblSalaries[[#This Row],[How many hours of a day you work on Excel]])),"",8)</f>
        <v/>
      </c>
      <c r="W1232" s="11">
        <f>IF(MAX(tblSalaries[[#This Row],[1 hour]:[8 hours]])=0,#N/A,MAX(tblSalaries[[#This Row],[1 hour]:[8 hours]]))</f>
        <v>6</v>
      </c>
      <c r="X1232" s="11">
        <f>IF(ISERROR(tblSalaries[[#This Row],[max h]]),1,tblSalaries[[#This Row],[Salary in USD]]/tblSalaries[[#This Row],[max h]]/260)</f>
        <v>52.303059302699275</v>
      </c>
      <c r="Y1232" s="11" t="str">
        <f>IF(tblSalaries[[#This Row],[Years of Experience]]="",0,"0")</f>
        <v>0</v>
      </c>
      <c r="Z1232"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1232" s="11">
        <f>IF(tblSalaries[[#This Row],[Salary in USD]]&lt;1000,1,0)</f>
        <v>0</v>
      </c>
      <c r="AB1232" s="11">
        <f>IF(AND(tblSalaries[[#This Row],[Salary in USD]]&gt;1000,tblSalaries[[#This Row],[Salary in USD]]&lt;2000),1,0)</f>
        <v>0</v>
      </c>
    </row>
    <row r="1233" spans="2:28" ht="15" customHeight="1">
      <c r="B1233" t="s">
        <v>3236</v>
      </c>
      <c r="C1233" s="1">
        <v>41058.30672453704</v>
      </c>
      <c r="D1233" s="4">
        <v>50700</v>
      </c>
      <c r="E1233">
        <v>50700</v>
      </c>
      <c r="F1233" t="s">
        <v>6</v>
      </c>
      <c r="G1233">
        <f>tblSalaries[[#This Row],[clean Salary (in local currency)]]*VLOOKUP(tblSalaries[[#This Row],[Currency]],tblXrate[],2,FALSE)</f>
        <v>50700</v>
      </c>
      <c r="H1233" t="s">
        <v>1406</v>
      </c>
      <c r="I1233" t="s">
        <v>20</v>
      </c>
      <c r="J1233" t="s">
        <v>143</v>
      </c>
      <c r="K1233" t="str">
        <f>VLOOKUP(tblSalaries[[#This Row],[Where do you work]],tblCountries[[Actual]:[Mapping]],2,FALSE)</f>
        <v>Brazil</v>
      </c>
      <c r="L1233" t="s">
        <v>25</v>
      </c>
      <c r="M1233">
        <v>15</v>
      </c>
      <c r="O1233" s="10">
        <f>IF(ISERROR(FIND("1",tblSalaries[[#This Row],[How many hours of a day you work on Excel]])),"",1)</f>
        <v>1</v>
      </c>
      <c r="P1233" s="11">
        <f>IF(ISERROR(FIND("2",tblSalaries[[#This Row],[How many hours of a day you work on Excel]])),"",2)</f>
        <v>2</v>
      </c>
      <c r="Q1233" s="10" t="str">
        <f>IF(ISERROR(FIND("3",tblSalaries[[#This Row],[How many hours of a day you work on Excel]])),"",3)</f>
        <v/>
      </c>
      <c r="R1233" s="10" t="str">
        <f>IF(ISERROR(FIND("4",tblSalaries[[#This Row],[How many hours of a day you work on Excel]])),"",4)</f>
        <v/>
      </c>
      <c r="S1233" s="10" t="str">
        <f>IF(ISERROR(FIND("5",tblSalaries[[#This Row],[How many hours of a day you work on Excel]])),"",5)</f>
        <v/>
      </c>
      <c r="T1233" s="10" t="str">
        <f>IF(ISERROR(FIND("6",tblSalaries[[#This Row],[How many hours of a day you work on Excel]])),"",6)</f>
        <v/>
      </c>
      <c r="U1233" s="11" t="str">
        <f>IF(ISERROR(FIND("7",tblSalaries[[#This Row],[How many hours of a day you work on Excel]])),"",7)</f>
        <v/>
      </c>
      <c r="V1233" s="11" t="str">
        <f>IF(ISERROR(FIND("8",tblSalaries[[#This Row],[How many hours of a day you work on Excel]])),"",8)</f>
        <v/>
      </c>
      <c r="W1233" s="11">
        <f>IF(MAX(tblSalaries[[#This Row],[1 hour]:[8 hours]])=0,#N/A,MAX(tblSalaries[[#This Row],[1 hour]:[8 hours]]))</f>
        <v>2</v>
      </c>
      <c r="X1233" s="11">
        <f>IF(ISERROR(tblSalaries[[#This Row],[max h]]),1,tblSalaries[[#This Row],[Salary in USD]]/tblSalaries[[#This Row],[max h]]/260)</f>
        <v>97.5</v>
      </c>
      <c r="Y1233" s="11" t="str">
        <f>IF(tblSalaries[[#This Row],[Years of Experience]]="",0,"0")</f>
        <v>0</v>
      </c>
      <c r="Z1233"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233" s="11">
        <f>IF(tblSalaries[[#This Row],[Salary in USD]]&lt;1000,1,0)</f>
        <v>0</v>
      </c>
      <c r="AB1233" s="11">
        <f>IF(AND(tblSalaries[[#This Row],[Salary in USD]]&gt;1000,tblSalaries[[#This Row],[Salary in USD]]&lt;2000),1,0)</f>
        <v>0</v>
      </c>
    </row>
    <row r="1234" spans="2:28" ht="15" customHeight="1">
      <c r="B1234" t="s">
        <v>3237</v>
      </c>
      <c r="C1234" s="1">
        <v>41058.311585648145</v>
      </c>
      <c r="D1234" s="4">
        <v>20000</v>
      </c>
      <c r="E1234">
        <v>20000</v>
      </c>
      <c r="F1234" t="s">
        <v>69</v>
      </c>
      <c r="G1234">
        <f>tblSalaries[[#This Row],[clean Salary (in local currency)]]*VLOOKUP(tblSalaries[[#This Row],[Currency]],tblXrate[],2,FALSE)</f>
        <v>31523.565441345683</v>
      </c>
      <c r="H1234" t="s">
        <v>1407</v>
      </c>
      <c r="I1234" t="s">
        <v>20</v>
      </c>
      <c r="J1234" t="s">
        <v>71</v>
      </c>
      <c r="K1234" t="str">
        <f>VLOOKUP(tblSalaries[[#This Row],[Where do you work]],tblCountries[[Actual]:[Mapping]],2,FALSE)</f>
        <v>UK</v>
      </c>
      <c r="L1234" t="s">
        <v>9</v>
      </c>
      <c r="M1234">
        <v>1</v>
      </c>
      <c r="O1234" s="10" t="str">
        <f>IF(ISERROR(FIND("1",tblSalaries[[#This Row],[How many hours of a day you work on Excel]])),"",1)</f>
        <v/>
      </c>
      <c r="P1234" s="11" t="str">
        <f>IF(ISERROR(FIND("2",tblSalaries[[#This Row],[How many hours of a day you work on Excel]])),"",2)</f>
        <v/>
      </c>
      <c r="Q1234" s="10" t="str">
        <f>IF(ISERROR(FIND("3",tblSalaries[[#This Row],[How many hours of a day you work on Excel]])),"",3)</f>
        <v/>
      </c>
      <c r="R1234" s="10">
        <f>IF(ISERROR(FIND("4",tblSalaries[[#This Row],[How many hours of a day you work on Excel]])),"",4)</f>
        <v>4</v>
      </c>
      <c r="S1234" s="10" t="str">
        <f>IF(ISERROR(FIND("5",tblSalaries[[#This Row],[How many hours of a day you work on Excel]])),"",5)</f>
        <v/>
      </c>
      <c r="T1234" s="10">
        <f>IF(ISERROR(FIND("6",tblSalaries[[#This Row],[How many hours of a day you work on Excel]])),"",6)</f>
        <v>6</v>
      </c>
      <c r="U1234" s="11" t="str">
        <f>IF(ISERROR(FIND("7",tblSalaries[[#This Row],[How many hours of a day you work on Excel]])),"",7)</f>
        <v/>
      </c>
      <c r="V1234" s="11" t="str">
        <f>IF(ISERROR(FIND("8",tblSalaries[[#This Row],[How many hours of a day you work on Excel]])),"",8)</f>
        <v/>
      </c>
      <c r="W1234" s="11">
        <f>IF(MAX(tblSalaries[[#This Row],[1 hour]:[8 hours]])=0,#N/A,MAX(tblSalaries[[#This Row],[1 hour]:[8 hours]]))</f>
        <v>6</v>
      </c>
      <c r="X1234" s="11">
        <f>IF(ISERROR(tblSalaries[[#This Row],[max h]]),1,tblSalaries[[#This Row],[Salary in USD]]/tblSalaries[[#This Row],[max h]]/260)</f>
        <v>20.20741374445236</v>
      </c>
      <c r="Y1234" s="11" t="str">
        <f>IF(tblSalaries[[#This Row],[Years of Experience]]="",0,"0")</f>
        <v>0</v>
      </c>
      <c r="Z1234"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0..1</v>
      </c>
      <c r="AA1234" s="11">
        <f>IF(tblSalaries[[#This Row],[Salary in USD]]&lt;1000,1,0)</f>
        <v>0</v>
      </c>
      <c r="AB1234" s="11">
        <f>IF(AND(tblSalaries[[#This Row],[Salary in USD]]&gt;1000,tblSalaries[[#This Row],[Salary in USD]]&lt;2000),1,0)</f>
        <v>0</v>
      </c>
    </row>
    <row r="1235" spans="2:28" ht="15" customHeight="1">
      <c r="B1235" t="s">
        <v>3238</v>
      </c>
      <c r="C1235" s="1">
        <v>41058.324259259258</v>
      </c>
      <c r="D1235" s="4">
        <v>70000</v>
      </c>
      <c r="E1235">
        <v>70000</v>
      </c>
      <c r="F1235" t="s">
        <v>6</v>
      </c>
      <c r="G1235">
        <f>tblSalaries[[#This Row],[clean Salary (in local currency)]]*VLOOKUP(tblSalaries[[#This Row],[Currency]],tblXrate[],2,FALSE)</f>
        <v>70000</v>
      </c>
      <c r="H1235" t="s">
        <v>1408</v>
      </c>
      <c r="I1235" t="s">
        <v>20</v>
      </c>
      <c r="J1235" t="s">
        <v>15</v>
      </c>
      <c r="K1235" t="str">
        <f>VLOOKUP(tblSalaries[[#This Row],[Where do you work]],tblCountries[[Actual]:[Mapping]],2,FALSE)</f>
        <v>USA</v>
      </c>
      <c r="L1235" t="s">
        <v>25</v>
      </c>
      <c r="M1235">
        <v>6</v>
      </c>
      <c r="O1235" s="10">
        <f>IF(ISERROR(FIND("1",tblSalaries[[#This Row],[How many hours of a day you work on Excel]])),"",1)</f>
        <v>1</v>
      </c>
      <c r="P1235" s="11">
        <f>IF(ISERROR(FIND("2",tblSalaries[[#This Row],[How many hours of a day you work on Excel]])),"",2)</f>
        <v>2</v>
      </c>
      <c r="Q1235" s="10" t="str">
        <f>IF(ISERROR(FIND("3",tblSalaries[[#This Row],[How many hours of a day you work on Excel]])),"",3)</f>
        <v/>
      </c>
      <c r="R1235" s="10" t="str">
        <f>IF(ISERROR(FIND("4",tblSalaries[[#This Row],[How many hours of a day you work on Excel]])),"",4)</f>
        <v/>
      </c>
      <c r="S1235" s="10" t="str">
        <f>IF(ISERROR(FIND("5",tblSalaries[[#This Row],[How many hours of a day you work on Excel]])),"",5)</f>
        <v/>
      </c>
      <c r="T1235" s="10" t="str">
        <f>IF(ISERROR(FIND("6",tblSalaries[[#This Row],[How many hours of a day you work on Excel]])),"",6)</f>
        <v/>
      </c>
      <c r="U1235" s="11" t="str">
        <f>IF(ISERROR(FIND("7",tblSalaries[[#This Row],[How many hours of a day you work on Excel]])),"",7)</f>
        <v/>
      </c>
      <c r="V1235" s="11" t="str">
        <f>IF(ISERROR(FIND("8",tblSalaries[[#This Row],[How many hours of a day you work on Excel]])),"",8)</f>
        <v/>
      </c>
      <c r="W1235" s="11">
        <f>IF(MAX(tblSalaries[[#This Row],[1 hour]:[8 hours]])=0,#N/A,MAX(tblSalaries[[#This Row],[1 hour]:[8 hours]]))</f>
        <v>2</v>
      </c>
      <c r="X1235" s="11">
        <f>IF(ISERROR(tblSalaries[[#This Row],[max h]]),1,tblSalaries[[#This Row],[Salary in USD]]/tblSalaries[[#This Row],[max h]]/260)</f>
        <v>134.61538461538461</v>
      </c>
      <c r="Y1235" s="11" t="str">
        <f>IF(tblSalaries[[#This Row],[Years of Experience]]="",0,"0")</f>
        <v>0</v>
      </c>
      <c r="Z1235"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235" s="11">
        <f>IF(tblSalaries[[#This Row],[Salary in USD]]&lt;1000,1,0)</f>
        <v>0</v>
      </c>
      <c r="AB1235" s="11">
        <f>IF(AND(tblSalaries[[#This Row],[Salary in USD]]&gt;1000,tblSalaries[[#This Row],[Salary in USD]]&lt;2000),1,0)</f>
        <v>0</v>
      </c>
    </row>
    <row r="1236" spans="2:28" ht="15" customHeight="1">
      <c r="B1236" t="s">
        <v>3239</v>
      </c>
      <c r="C1236" s="1">
        <v>41058.328425925924</v>
      </c>
      <c r="D1236" s="4">
        <v>65000</v>
      </c>
      <c r="E1236">
        <v>65000</v>
      </c>
      <c r="F1236" t="s">
        <v>86</v>
      </c>
      <c r="G1236">
        <f>tblSalaries[[#This Row],[clean Salary (in local currency)]]*VLOOKUP(tblSalaries[[#This Row],[Currency]],tblXrate[],2,FALSE)</f>
        <v>63918.498996971248</v>
      </c>
      <c r="H1236" t="s">
        <v>1409</v>
      </c>
      <c r="I1236" t="s">
        <v>52</v>
      </c>
      <c r="J1236" t="s">
        <v>88</v>
      </c>
      <c r="K1236" t="str">
        <f>VLOOKUP(tblSalaries[[#This Row],[Where do you work]],tblCountries[[Actual]:[Mapping]],2,FALSE)</f>
        <v>Canada</v>
      </c>
      <c r="L1236" t="s">
        <v>18</v>
      </c>
      <c r="M1236">
        <v>15</v>
      </c>
      <c r="O1236" s="10" t="str">
        <f>IF(ISERROR(FIND("1",tblSalaries[[#This Row],[How many hours of a day you work on Excel]])),"",1)</f>
        <v/>
      </c>
      <c r="P1236" s="11">
        <f>IF(ISERROR(FIND("2",tblSalaries[[#This Row],[How many hours of a day you work on Excel]])),"",2)</f>
        <v>2</v>
      </c>
      <c r="Q1236" s="10">
        <f>IF(ISERROR(FIND("3",tblSalaries[[#This Row],[How many hours of a day you work on Excel]])),"",3)</f>
        <v>3</v>
      </c>
      <c r="R1236" s="10" t="str">
        <f>IF(ISERROR(FIND("4",tblSalaries[[#This Row],[How many hours of a day you work on Excel]])),"",4)</f>
        <v/>
      </c>
      <c r="S1236" s="10" t="str">
        <f>IF(ISERROR(FIND("5",tblSalaries[[#This Row],[How many hours of a day you work on Excel]])),"",5)</f>
        <v/>
      </c>
      <c r="T1236" s="10" t="str">
        <f>IF(ISERROR(FIND("6",tblSalaries[[#This Row],[How many hours of a day you work on Excel]])),"",6)</f>
        <v/>
      </c>
      <c r="U1236" s="11" t="str">
        <f>IF(ISERROR(FIND("7",tblSalaries[[#This Row],[How many hours of a day you work on Excel]])),"",7)</f>
        <v/>
      </c>
      <c r="V1236" s="11" t="str">
        <f>IF(ISERROR(FIND("8",tblSalaries[[#This Row],[How many hours of a day you work on Excel]])),"",8)</f>
        <v/>
      </c>
      <c r="W1236" s="11">
        <f>IF(MAX(tblSalaries[[#This Row],[1 hour]:[8 hours]])=0,#N/A,MAX(tblSalaries[[#This Row],[1 hour]:[8 hours]]))</f>
        <v>3</v>
      </c>
      <c r="X1236" s="11">
        <f>IF(ISERROR(tblSalaries[[#This Row],[max h]]),1,tblSalaries[[#This Row],[Salary in USD]]/tblSalaries[[#This Row],[max h]]/260)</f>
        <v>81.946793585860576</v>
      </c>
      <c r="Y1236" s="11" t="str">
        <f>IF(tblSalaries[[#This Row],[Years of Experience]]="",0,"0")</f>
        <v>0</v>
      </c>
      <c r="Z1236"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236" s="11">
        <f>IF(tblSalaries[[#This Row],[Salary in USD]]&lt;1000,1,0)</f>
        <v>0</v>
      </c>
      <c r="AB1236" s="11">
        <f>IF(AND(tblSalaries[[#This Row],[Salary in USD]]&gt;1000,tblSalaries[[#This Row],[Salary in USD]]&lt;2000),1,0)</f>
        <v>0</v>
      </c>
    </row>
    <row r="1237" spans="2:28" ht="15" customHeight="1">
      <c r="B1237" t="s">
        <v>3240</v>
      </c>
      <c r="C1237" s="1">
        <v>41058.331296296295</v>
      </c>
      <c r="D1237" s="4">
        <v>800000</v>
      </c>
      <c r="E1237">
        <v>9600000</v>
      </c>
      <c r="F1237" t="s">
        <v>1410</v>
      </c>
      <c r="G1237">
        <f>tblSalaries[[#This Row],[clean Salary (in local currency)]]*VLOOKUP(tblSalaries[[#This Row],[Currency]],tblXrate[],2,FALSE)</f>
        <v>7261.724659606657</v>
      </c>
      <c r="H1237" t="s">
        <v>20</v>
      </c>
      <c r="I1237" t="s">
        <v>20</v>
      </c>
      <c r="J1237" t="s">
        <v>1411</v>
      </c>
      <c r="K1237" t="str">
        <f>VLOOKUP(tblSalaries[[#This Row],[Where do you work]],tblCountries[[Actual]:[Mapping]],2,FALSE)</f>
        <v>Mongolia</v>
      </c>
      <c r="L1237" t="s">
        <v>13</v>
      </c>
      <c r="M1237">
        <v>2</v>
      </c>
      <c r="O1237" s="10" t="str">
        <f>IF(ISERROR(FIND("1",tblSalaries[[#This Row],[How many hours of a day you work on Excel]])),"",1)</f>
        <v/>
      </c>
      <c r="P1237" s="11" t="str">
        <f>IF(ISERROR(FIND("2",tblSalaries[[#This Row],[How many hours of a day you work on Excel]])),"",2)</f>
        <v/>
      </c>
      <c r="Q1237" s="10" t="str">
        <f>IF(ISERROR(FIND("3",tblSalaries[[#This Row],[How many hours of a day you work on Excel]])),"",3)</f>
        <v/>
      </c>
      <c r="R1237" s="10" t="str">
        <f>IF(ISERROR(FIND("4",tblSalaries[[#This Row],[How many hours of a day you work on Excel]])),"",4)</f>
        <v/>
      </c>
      <c r="S1237" s="10" t="str">
        <f>IF(ISERROR(FIND("5",tblSalaries[[#This Row],[How many hours of a day you work on Excel]])),"",5)</f>
        <v/>
      </c>
      <c r="T1237" s="10" t="str">
        <f>IF(ISERROR(FIND("6",tblSalaries[[#This Row],[How many hours of a day you work on Excel]])),"",6)</f>
        <v/>
      </c>
      <c r="U1237" s="11" t="str">
        <f>IF(ISERROR(FIND("7",tblSalaries[[#This Row],[How many hours of a day you work on Excel]])),"",7)</f>
        <v/>
      </c>
      <c r="V1237" s="11">
        <f>IF(ISERROR(FIND("8",tblSalaries[[#This Row],[How many hours of a day you work on Excel]])),"",8)</f>
        <v>8</v>
      </c>
      <c r="W1237" s="11">
        <f>IF(MAX(tblSalaries[[#This Row],[1 hour]:[8 hours]])=0,#N/A,MAX(tblSalaries[[#This Row],[1 hour]:[8 hours]]))</f>
        <v>8</v>
      </c>
      <c r="X1237" s="11">
        <f>IF(ISERROR(tblSalaries[[#This Row],[max h]]),1,tblSalaries[[#This Row],[Salary in USD]]/tblSalaries[[#This Row],[max h]]/260)</f>
        <v>3.4912137786570465</v>
      </c>
      <c r="Y1237" s="11" t="str">
        <f>IF(tblSalaries[[#This Row],[Years of Experience]]="",0,"0")</f>
        <v>0</v>
      </c>
      <c r="Z1237"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1..3</v>
      </c>
      <c r="AA1237" s="11">
        <f>IF(tblSalaries[[#This Row],[Salary in USD]]&lt;1000,1,0)</f>
        <v>0</v>
      </c>
      <c r="AB1237" s="11">
        <f>IF(AND(tblSalaries[[#This Row],[Salary in USD]]&gt;1000,tblSalaries[[#This Row],[Salary in USD]]&lt;2000),1,0)</f>
        <v>0</v>
      </c>
    </row>
    <row r="1238" spans="2:28" ht="15" customHeight="1">
      <c r="B1238" t="s">
        <v>3241</v>
      </c>
      <c r="C1238" s="1">
        <v>41058.342430555553</v>
      </c>
      <c r="D1238" s="4" t="s">
        <v>1412</v>
      </c>
      <c r="E1238">
        <v>36000</v>
      </c>
      <c r="F1238" t="s">
        <v>3939</v>
      </c>
      <c r="G1238">
        <f>tblSalaries[[#This Row],[clean Salary (in local currency)]]*VLOOKUP(tblSalaries[[#This Row],[Currency]],tblXrate[],2,FALSE)</f>
        <v>11404.820437438224</v>
      </c>
      <c r="H1238" t="s">
        <v>1413</v>
      </c>
      <c r="I1238" t="s">
        <v>279</v>
      </c>
      <c r="J1238" t="s">
        <v>1131</v>
      </c>
      <c r="K1238" t="str">
        <f>VLOOKUP(tblSalaries[[#This Row],[Where do you work]],tblCountries[[Actual]:[Mapping]],2,FALSE)</f>
        <v>malaysia</v>
      </c>
      <c r="L1238" t="s">
        <v>9</v>
      </c>
      <c r="M1238">
        <v>2</v>
      </c>
      <c r="O1238" s="10" t="str">
        <f>IF(ISERROR(FIND("1",tblSalaries[[#This Row],[How many hours of a day you work on Excel]])),"",1)</f>
        <v/>
      </c>
      <c r="P1238" s="11" t="str">
        <f>IF(ISERROR(FIND("2",tblSalaries[[#This Row],[How many hours of a day you work on Excel]])),"",2)</f>
        <v/>
      </c>
      <c r="Q1238" s="10" t="str">
        <f>IF(ISERROR(FIND("3",tblSalaries[[#This Row],[How many hours of a day you work on Excel]])),"",3)</f>
        <v/>
      </c>
      <c r="R1238" s="10">
        <f>IF(ISERROR(FIND("4",tblSalaries[[#This Row],[How many hours of a day you work on Excel]])),"",4)</f>
        <v>4</v>
      </c>
      <c r="S1238" s="10" t="str">
        <f>IF(ISERROR(FIND("5",tblSalaries[[#This Row],[How many hours of a day you work on Excel]])),"",5)</f>
        <v/>
      </c>
      <c r="T1238" s="10">
        <f>IF(ISERROR(FIND("6",tblSalaries[[#This Row],[How many hours of a day you work on Excel]])),"",6)</f>
        <v>6</v>
      </c>
      <c r="U1238" s="11" t="str">
        <f>IF(ISERROR(FIND("7",tblSalaries[[#This Row],[How many hours of a day you work on Excel]])),"",7)</f>
        <v/>
      </c>
      <c r="V1238" s="11" t="str">
        <f>IF(ISERROR(FIND("8",tblSalaries[[#This Row],[How many hours of a day you work on Excel]])),"",8)</f>
        <v/>
      </c>
      <c r="W1238" s="11">
        <f>IF(MAX(tblSalaries[[#This Row],[1 hour]:[8 hours]])=0,#N/A,MAX(tblSalaries[[#This Row],[1 hour]:[8 hours]]))</f>
        <v>6</v>
      </c>
      <c r="X1238" s="11">
        <f>IF(ISERROR(tblSalaries[[#This Row],[max h]]),1,tblSalaries[[#This Row],[Salary in USD]]/tblSalaries[[#This Row],[max h]]/260)</f>
        <v>7.3107823316911693</v>
      </c>
      <c r="Y1238" s="11" t="str">
        <f>IF(tblSalaries[[#This Row],[Years of Experience]]="",0,"0")</f>
        <v>0</v>
      </c>
      <c r="Z1238"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1..3</v>
      </c>
      <c r="AA1238" s="11">
        <f>IF(tblSalaries[[#This Row],[Salary in USD]]&lt;1000,1,0)</f>
        <v>0</v>
      </c>
      <c r="AB1238" s="11">
        <f>IF(AND(tblSalaries[[#This Row],[Salary in USD]]&gt;1000,tblSalaries[[#This Row],[Salary in USD]]&lt;2000),1,0)</f>
        <v>0</v>
      </c>
    </row>
    <row r="1239" spans="2:28" ht="15" customHeight="1">
      <c r="B1239" t="s">
        <v>3242</v>
      </c>
      <c r="C1239" s="1">
        <v>41058.351284722223</v>
      </c>
      <c r="D1239" s="4" t="s">
        <v>1414</v>
      </c>
      <c r="E1239">
        <v>120000</v>
      </c>
      <c r="F1239" t="s">
        <v>6</v>
      </c>
      <c r="G1239">
        <f>tblSalaries[[#This Row],[clean Salary (in local currency)]]*VLOOKUP(tblSalaries[[#This Row],[Currency]],tblXrate[],2,FALSE)</f>
        <v>120000</v>
      </c>
      <c r="H1239" t="s">
        <v>1415</v>
      </c>
      <c r="I1239" t="s">
        <v>356</v>
      </c>
      <c r="J1239" t="s">
        <v>171</v>
      </c>
      <c r="K1239" t="str">
        <f>VLOOKUP(tblSalaries[[#This Row],[Where do you work]],tblCountries[[Actual]:[Mapping]],2,FALSE)</f>
        <v>Singapore</v>
      </c>
      <c r="L1239" t="s">
        <v>25</v>
      </c>
      <c r="M1239">
        <v>5</v>
      </c>
      <c r="O1239" s="10">
        <f>IF(ISERROR(FIND("1",tblSalaries[[#This Row],[How many hours of a day you work on Excel]])),"",1)</f>
        <v>1</v>
      </c>
      <c r="P1239" s="11">
        <f>IF(ISERROR(FIND("2",tblSalaries[[#This Row],[How many hours of a day you work on Excel]])),"",2)</f>
        <v>2</v>
      </c>
      <c r="Q1239" s="10" t="str">
        <f>IF(ISERROR(FIND("3",tblSalaries[[#This Row],[How many hours of a day you work on Excel]])),"",3)</f>
        <v/>
      </c>
      <c r="R1239" s="10" t="str">
        <f>IF(ISERROR(FIND("4",tblSalaries[[#This Row],[How many hours of a day you work on Excel]])),"",4)</f>
        <v/>
      </c>
      <c r="S1239" s="10" t="str">
        <f>IF(ISERROR(FIND("5",tblSalaries[[#This Row],[How many hours of a day you work on Excel]])),"",5)</f>
        <v/>
      </c>
      <c r="T1239" s="10" t="str">
        <f>IF(ISERROR(FIND("6",tblSalaries[[#This Row],[How many hours of a day you work on Excel]])),"",6)</f>
        <v/>
      </c>
      <c r="U1239" s="11" t="str">
        <f>IF(ISERROR(FIND("7",tblSalaries[[#This Row],[How many hours of a day you work on Excel]])),"",7)</f>
        <v/>
      </c>
      <c r="V1239" s="11" t="str">
        <f>IF(ISERROR(FIND("8",tblSalaries[[#This Row],[How many hours of a day you work on Excel]])),"",8)</f>
        <v/>
      </c>
      <c r="W1239" s="11">
        <f>IF(MAX(tblSalaries[[#This Row],[1 hour]:[8 hours]])=0,#N/A,MAX(tblSalaries[[#This Row],[1 hour]:[8 hours]]))</f>
        <v>2</v>
      </c>
      <c r="X1239" s="11">
        <f>IF(ISERROR(tblSalaries[[#This Row],[max h]]),1,tblSalaries[[#This Row],[Salary in USD]]/tblSalaries[[#This Row],[max h]]/260)</f>
        <v>230.76923076923077</v>
      </c>
      <c r="Y1239" s="11" t="str">
        <f>IF(tblSalaries[[#This Row],[Years of Experience]]="",0,"0")</f>
        <v>0</v>
      </c>
      <c r="Z1239"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1239" s="11">
        <f>IF(tblSalaries[[#This Row],[Salary in USD]]&lt;1000,1,0)</f>
        <v>0</v>
      </c>
      <c r="AB1239" s="11">
        <f>IF(AND(tblSalaries[[#This Row],[Salary in USD]]&gt;1000,tblSalaries[[#This Row],[Salary in USD]]&lt;2000),1,0)</f>
        <v>0</v>
      </c>
    </row>
    <row r="1240" spans="2:28" ht="15" customHeight="1">
      <c r="B1240" t="s">
        <v>3243</v>
      </c>
      <c r="C1240" s="1">
        <v>41058.361828703702</v>
      </c>
      <c r="D1240" s="4">
        <v>90000</v>
      </c>
      <c r="E1240">
        <v>90000</v>
      </c>
      <c r="F1240" t="s">
        <v>82</v>
      </c>
      <c r="G1240">
        <f>tblSalaries[[#This Row],[clean Salary (in local currency)]]*VLOOKUP(tblSalaries[[#This Row],[Currency]],tblXrate[],2,FALSE)</f>
        <v>91791.869076237213</v>
      </c>
      <c r="H1240" t="s">
        <v>207</v>
      </c>
      <c r="I1240" t="s">
        <v>20</v>
      </c>
      <c r="J1240" t="s">
        <v>84</v>
      </c>
      <c r="K1240" t="str">
        <f>VLOOKUP(tblSalaries[[#This Row],[Where do you work]],tblCountries[[Actual]:[Mapping]],2,FALSE)</f>
        <v>Australia</v>
      </c>
      <c r="L1240" t="s">
        <v>9</v>
      </c>
      <c r="M1240">
        <v>5</v>
      </c>
      <c r="O1240" s="10" t="str">
        <f>IF(ISERROR(FIND("1",tblSalaries[[#This Row],[How many hours of a day you work on Excel]])),"",1)</f>
        <v/>
      </c>
      <c r="P1240" s="11" t="str">
        <f>IF(ISERROR(FIND("2",tblSalaries[[#This Row],[How many hours of a day you work on Excel]])),"",2)</f>
        <v/>
      </c>
      <c r="Q1240" s="10" t="str">
        <f>IF(ISERROR(FIND("3",tblSalaries[[#This Row],[How many hours of a day you work on Excel]])),"",3)</f>
        <v/>
      </c>
      <c r="R1240" s="10">
        <f>IF(ISERROR(FIND("4",tblSalaries[[#This Row],[How many hours of a day you work on Excel]])),"",4)</f>
        <v>4</v>
      </c>
      <c r="S1240" s="10" t="str">
        <f>IF(ISERROR(FIND("5",tblSalaries[[#This Row],[How many hours of a day you work on Excel]])),"",5)</f>
        <v/>
      </c>
      <c r="T1240" s="10">
        <f>IF(ISERROR(FIND("6",tblSalaries[[#This Row],[How many hours of a day you work on Excel]])),"",6)</f>
        <v>6</v>
      </c>
      <c r="U1240" s="11" t="str">
        <f>IF(ISERROR(FIND("7",tblSalaries[[#This Row],[How many hours of a day you work on Excel]])),"",7)</f>
        <v/>
      </c>
      <c r="V1240" s="11" t="str">
        <f>IF(ISERROR(FIND("8",tblSalaries[[#This Row],[How many hours of a day you work on Excel]])),"",8)</f>
        <v/>
      </c>
      <c r="W1240" s="11">
        <f>IF(MAX(tblSalaries[[#This Row],[1 hour]:[8 hours]])=0,#N/A,MAX(tblSalaries[[#This Row],[1 hour]:[8 hours]]))</f>
        <v>6</v>
      </c>
      <c r="X1240" s="11">
        <f>IF(ISERROR(tblSalaries[[#This Row],[max h]]),1,tblSalaries[[#This Row],[Salary in USD]]/tblSalaries[[#This Row],[max h]]/260)</f>
        <v>58.840941715536673</v>
      </c>
      <c r="Y1240" s="11" t="str">
        <f>IF(tblSalaries[[#This Row],[Years of Experience]]="",0,"0")</f>
        <v>0</v>
      </c>
      <c r="Z1240"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1240" s="11">
        <f>IF(tblSalaries[[#This Row],[Salary in USD]]&lt;1000,1,0)</f>
        <v>0</v>
      </c>
      <c r="AB1240" s="11">
        <f>IF(AND(tblSalaries[[#This Row],[Salary in USD]]&gt;1000,tblSalaries[[#This Row],[Salary in USD]]&lt;2000),1,0)</f>
        <v>0</v>
      </c>
    </row>
    <row r="1241" spans="2:28" ht="15" customHeight="1">
      <c r="B1241" t="s">
        <v>3244</v>
      </c>
      <c r="C1241" s="1">
        <v>41058.361967592595</v>
      </c>
      <c r="D1241" s="4">
        <v>110000</v>
      </c>
      <c r="E1241">
        <v>110000</v>
      </c>
      <c r="F1241" t="s">
        <v>82</v>
      </c>
      <c r="G1241">
        <f>tblSalaries[[#This Row],[clean Salary (in local currency)]]*VLOOKUP(tblSalaries[[#This Row],[Currency]],tblXrate[],2,FALSE)</f>
        <v>112190.06220428993</v>
      </c>
      <c r="H1241" t="s">
        <v>20</v>
      </c>
      <c r="I1241" t="s">
        <v>20</v>
      </c>
      <c r="J1241" t="s">
        <v>84</v>
      </c>
      <c r="K1241" t="str">
        <f>VLOOKUP(tblSalaries[[#This Row],[Where do you work]],tblCountries[[Actual]:[Mapping]],2,FALSE)</f>
        <v>Australia</v>
      </c>
      <c r="L1241" t="s">
        <v>18</v>
      </c>
      <c r="M1241">
        <v>7</v>
      </c>
      <c r="O1241" s="10" t="str">
        <f>IF(ISERROR(FIND("1",tblSalaries[[#This Row],[How many hours of a day you work on Excel]])),"",1)</f>
        <v/>
      </c>
      <c r="P1241" s="11">
        <f>IF(ISERROR(FIND("2",tblSalaries[[#This Row],[How many hours of a day you work on Excel]])),"",2)</f>
        <v>2</v>
      </c>
      <c r="Q1241" s="10">
        <f>IF(ISERROR(FIND("3",tblSalaries[[#This Row],[How many hours of a day you work on Excel]])),"",3)</f>
        <v>3</v>
      </c>
      <c r="R1241" s="10" t="str">
        <f>IF(ISERROR(FIND("4",tblSalaries[[#This Row],[How many hours of a day you work on Excel]])),"",4)</f>
        <v/>
      </c>
      <c r="S1241" s="10" t="str">
        <f>IF(ISERROR(FIND("5",tblSalaries[[#This Row],[How many hours of a day you work on Excel]])),"",5)</f>
        <v/>
      </c>
      <c r="T1241" s="10" t="str">
        <f>IF(ISERROR(FIND("6",tblSalaries[[#This Row],[How many hours of a day you work on Excel]])),"",6)</f>
        <v/>
      </c>
      <c r="U1241" s="11" t="str">
        <f>IF(ISERROR(FIND("7",tblSalaries[[#This Row],[How many hours of a day you work on Excel]])),"",7)</f>
        <v/>
      </c>
      <c r="V1241" s="11" t="str">
        <f>IF(ISERROR(FIND("8",tblSalaries[[#This Row],[How many hours of a day you work on Excel]])),"",8)</f>
        <v/>
      </c>
      <c r="W1241" s="11">
        <f>IF(MAX(tblSalaries[[#This Row],[1 hour]:[8 hours]])=0,#N/A,MAX(tblSalaries[[#This Row],[1 hour]:[8 hours]]))</f>
        <v>3</v>
      </c>
      <c r="X1241" s="11">
        <f>IF(ISERROR(tblSalaries[[#This Row],[max h]]),1,tblSalaries[[#This Row],[Salary in USD]]/tblSalaries[[#This Row],[max h]]/260)</f>
        <v>143.83341308242299</v>
      </c>
      <c r="Y1241" s="11" t="str">
        <f>IF(tblSalaries[[#This Row],[Years of Experience]]="",0,"0")</f>
        <v>0</v>
      </c>
      <c r="Z1241"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241" s="11">
        <f>IF(tblSalaries[[#This Row],[Salary in USD]]&lt;1000,1,0)</f>
        <v>0</v>
      </c>
      <c r="AB1241" s="11">
        <f>IF(AND(tblSalaries[[#This Row],[Salary in USD]]&gt;1000,tblSalaries[[#This Row],[Salary in USD]]&lt;2000),1,0)</f>
        <v>0</v>
      </c>
    </row>
    <row r="1242" spans="2:28" ht="15" customHeight="1">
      <c r="B1242" t="s">
        <v>3245</v>
      </c>
      <c r="C1242" s="1">
        <v>41058.366527777776</v>
      </c>
      <c r="D1242" s="4">
        <v>40000</v>
      </c>
      <c r="E1242">
        <v>40000</v>
      </c>
      <c r="F1242" t="s">
        <v>6</v>
      </c>
      <c r="G1242">
        <f>tblSalaries[[#This Row],[clean Salary (in local currency)]]*VLOOKUP(tblSalaries[[#This Row],[Currency]],tblXrate[],2,FALSE)</f>
        <v>40000</v>
      </c>
      <c r="H1242" t="s">
        <v>1416</v>
      </c>
      <c r="I1242" t="s">
        <v>52</v>
      </c>
      <c r="J1242" t="s">
        <v>15</v>
      </c>
      <c r="K1242" t="str">
        <f>VLOOKUP(tblSalaries[[#This Row],[Where do you work]],tblCountries[[Actual]:[Mapping]],2,FALSE)</f>
        <v>USA</v>
      </c>
      <c r="L1242" t="s">
        <v>18</v>
      </c>
      <c r="M1242">
        <v>18</v>
      </c>
      <c r="O1242" s="10" t="str">
        <f>IF(ISERROR(FIND("1",tblSalaries[[#This Row],[How many hours of a day you work on Excel]])),"",1)</f>
        <v/>
      </c>
      <c r="P1242" s="11">
        <f>IF(ISERROR(FIND("2",tblSalaries[[#This Row],[How many hours of a day you work on Excel]])),"",2)</f>
        <v>2</v>
      </c>
      <c r="Q1242" s="10">
        <f>IF(ISERROR(FIND("3",tblSalaries[[#This Row],[How many hours of a day you work on Excel]])),"",3)</f>
        <v>3</v>
      </c>
      <c r="R1242" s="10" t="str">
        <f>IF(ISERROR(FIND("4",tblSalaries[[#This Row],[How many hours of a day you work on Excel]])),"",4)</f>
        <v/>
      </c>
      <c r="S1242" s="10" t="str">
        <f>IF(ISERROR(FIND("5",tblSalaries[[#This Row],[How many hours of a day you work on Excel]])),"",5)</f>
        <v/>
      </c>
      <c r="T1242" s="10" t="str">
        <f>IF(ISERROR(FIND("6",tblSalaries[[#This Row],[How many hours of a day you work on Excel]])),"",6)</f>
        <v/>
      </c>
      <c r="U1242" s="11" t="str">
        <f>IF(ISERROR(FIND("7",tblSalaries[[#This Row],[How many hours of a day you work on Excel]])),"",7)</f>
        <v/>
      </c>
      <c r="V1242" s="11" t="str">
        <f>IF(ISERROR(FIND("8",tblSalaries[[#This Row],[How many hours of a day you work on Excel]])),"",8)</f>
        <v/>
      </c>
      <c r="W1242" s="11">
        <f>IF(MAX(tblSalaries[[#This Row],[1 hour]:[8 hours]])=0,#N/A,MAX(tblSalaries[[#This Row],[1 hour]:[8 hours]]))</f>
        <v>3</v>
      </c>
      <c r="X1242" s="11">
        <f>IF(ISERROR(tblSalaries[[#This Row],[max h]]),1,tblSalaries[[#This Row],[Salary in USD]]/tblSalaries[[#This Row],[max h]]/260)</f>
        <v>51.282051282051285</v>
      </c>
      <c r="Y1242" s="11" t="str">
        <f>IF(tblSalaries[[#This Row],[Years of Experience]]="",0,"0")</f>
        <v>0</v>
      </c>
      <c r="Z1242"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242" s="11">
        <f>IF(tblSalaries[[#This Row],[Salary in USD]]&lt;1000,1,0)</f>
        <v>0</v>
      </c>
      <c r="AB1242" s="11">
        <f>IF(AND(tblSalaries[[#This Row],[Salary in USD]]&gt;1000,tblSalaries[[#This Row],[Salary in USD]]&lt;2000),1,0)</f>
        <v>0</v>
      </c>
    </row>
    <row r="1243" spans="2:28" ht="15" customHeight="1">
      <c r="B1243" t="s">
        <v>3246</v>
      </c>
      <c r="C1243" s="1">
        <v>41058.374780092592</v>
      </c>
      <c r="D1243" s="4">
        <v>107000</v>
      </c>
      <c r="E1243">
        <v>107000</v>
      </c>
      <c r="F1243" t="s">
        <v>6</v>
      </c>
      <c r="G1243">
        <f>tblSalaries[[#This Row],[clean Salary (in local currency)]]*VLOOKUP(tblSalaries[[#This Row],[Currency]],tblXrate[],2,FALSE)</f>
        <v>107000</v>
      </c>
      <c r="H1243" t="s">
        <v>1417</v>
      </c>
      <c r="I1243" t="s">
        <v>310</v>
      </c>
      <c r="J1243" t="s">
        <v>15</v>
      </c>
      <c r="K1243" t="str">
        <f>VLOOKUP(tblSalaries[[#This Row],[Where do you work]],tblCountries[[Actual]:[Mapping]],2,FALSE)</f>
        <v>USA</v>
      </c>
      <c r="L1243" t="s">
        <v>9</v>
      </c>
      <c r="M1243">
        <v>12</v>
      </c>
      <c r="O1243" s="10" t="str">
        <f>IF(ISERROR(FIND("1",tblSalaries[[#This Row],[How many hours of a day you work on Excel]])),"",1)</f>
        <v/>
      </c>
      <c r="P1243" s="11" t="str">
        <f>IF(ISERROR(FIND("2",tblSalaries[[#This Row],[How many hours of a day you work on Excel]])),"",2)</f>
        <v/>
      </c>
      <c r="Q1243" s="10" t="str">
        <f>IF(ISERROR(FIND("3",tblSalaries[[#This Row],[How many hours of a day you work on Excel]])),"",3)</f>
        <v/>
      </c>
      <c r="R1243" s="10">
        <f>IF(ISERROR(FIND("4",tblSalaries[[#This Row],[How many hours of a day you work on Excel]])),"",4)</f>
        <v>4</v>
      </c>
      <c r="S1243" s="10" t="str">
        <f>IF(ISERROR(FIND("5",tblSalaries[[#This Row],[How many hours of a day you work on Excel]])),"",5)</f>
        <v/>
      </c>
      <c r="T1243" s="10">
        <f>IF(ISERROR(FIND("6",tblSalaries[[#This Row],[How many hours of a day you work on Excel]])),"",6)</f>
        <v>6</v>
      </c>
      <c r="U1243" s="11" t="str">
        <f>IF(ISERROR(FIND("7",tblSalaries[[#This Row],[How many hours of a day you work on Excel]])),"",7)</f>
        <v/>
      </c>
      <c r="V1243" s="11" t="str">
        <f>IF(ISERROR(FIND("8",tblSalaries[[#This Row],[How many hours of a day you work on Excel]])),"",8)</f>
        <v/>
      </c>
      <c r="W1243" s="11">
        <f>IF(MAX(tblSalaries[[#This Row],[1 hour]:[8 hours]])=0,#N/A,MAX(tblSalaries[[#This Row],[1 hour]:[8 hours]]))</f>
        <v>6</v>
      </c>
      <c r="X1243" s="11">
        <f>IF(ISERROR(tblSalaries[[#This Row],[max h]]),1,tblSalaries[[#This Row],[Salary in USD]]/tblSalaries[[#This Row],[max h]]/260)</f>
        <v>68.589743589743591</v>
      </c>
      <c r="Y1243" s="11" t="str">
        <f>IF(tblSalaries[[#This Row],[Years of Experience]]="",0,"0")</f>
        <v>0</v>
      </c>
      <c r="Z1243"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243" s="11">
        <f>IF(tblSalaries[[#This Row],[Salary in USD]]&lt;1000,1,0)</f>
        <v>0</v>
      </c>
      <c r="AB1243" s="11">
        <f>IF(AND(tblSalaries[[#This Row],[Salary in USD]]&gt;1000,tblSalaries[[#This Row],[Salary in USD]]&lt;2000),1,0)</f>
        <v>0</v>
      </c>
    </row>
    <row r="1244" spans="2:28" ht="15" customHeight="1">
      <c r="B1244" t="s">
        <v>3247</v>
      </c>
      <c r="C1244" s="1">
        <v>41058.385520833333</v>
      </c>
      <c r="D1244" s="4">
        <v>82000</v>
      </c>
      <c r="E1244">
        <v>82000</v>
      </c>
      <c r="F1244" t="s">
        <v>6</v>
      </c>
      <c r="G1244">
        <f>tblSalaries[[#This Row],[clean Salary (in local currency)]]*VLOOKUP(tblSalaries[[#This Row],[Currency]],tblXrate[],2,FALSE)</f>
        <v>82000</v>
      </c>
      <c r="H1244" t="s">
        <v>1418</v>
      </c>
      <c r="I1244" t="s">
        <v>52</v>
      </c>
      <c r="J1244" t="s">
        <v>15</v>
      </c>
      <c r="K1244" t="str">
        <f>VLOOKUP(tblSalaries[[#This Row],[Where do you work]],tblCountries[[Actual]:[Mapping]],2,FALSE)</f>
        <v>USA</v>
      </c>
      <c r="L1244" t="s">
        <v>9</v>
      </c>
      <c r="M1244">
        <v>10</v>
      </c>
      <c r="O1244" s="10" t="str">
        <f>IF(ISERROR(FIND("1",tblSalaries[[#This Row],[How many hours of a day you work on Excel]])),"",1)</f>
        <v/>
      </c>
      <c r="P1244" s="11" t="str">
        <f>IF(ISERROR(FIND("2",tblSalaries[[#This Row],[How many hours of a day you work on Excel]])),"",2)</f>
        <v/>
      </c>
      <c r="Q1244" s="10" t="str">
        <f>IF(ISERROR(FIND("3",tblSalaries[[#This Row],[How many hours of a day you work on Excel]])),"",3)</f>
        <v/>
      </c>
      <c r="R1244" s="10">
        <f>IF(ISERROR(FIND("4",tblSalaries[[#This Row],[How many hours of a day you work on Excel]])),"",4)</f>
        <v>4</v>
      </c>
      <c r="S1244" s="10" t="str">
        <f>IF(ISERROR(FIND("5",tblSalaries[[#This Row],[How many hours of a day you work on Excel]])),"",5)</f>
        <v/>
      </c>
      <c r="T1244" s="10">
        <f>IF(ISERROR(FIND("6",tblSalaries[[#This Row],[How many hours of a day you work on Excel]])),"",6)</f>
        <v>6</v>
      </c>
      <c r="U1244" s="11" t="str">
        <f>IF(ISERROR(FIND("7",tblSalaries[[#This Row],[How many hours of a day you work on Excel]])),"",7)</f>
        <v/>
      </c>
      <c r="V1244" s="11" t="str">
        <f>IF(ISERROR(FIND("8",tblSalaries[[#This Row],[How many hours of a day you work on Excel]])),"",8)</f>
        <v/>
      </c>
      <c r="W1244" s="11">
        <f>IF(MAX(tblSalaries[[#This Row],[1 hour]:[8 hours]])=0,#N/A,MAX(tblSalaries[[#This Row],[1 hour]:[8 hours]]))</f>
        <v>6</v>
      </c>
      <c r="X1244" s="11">
        <f>IF(ISERROR(tblSalaries[[#This Row],[max h]]),1,tblSalaries[[#This Row],[Salary in USD]]/tblSalaries[[#This Row],[max h]]/260)</f>
        <v>52.564102564102562</v>
      </c>
      <c r="Y1244" s="11" t="str">
        <f>IF(tblSalaries[[#This Row],[Years of Experience]]="",0,"0")</f>
        <v>0</v>
      </c>
      <c r="Z1244"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244" s="11">
        <f>IF(tblSalaries[[#This Row],[Salary in USD]]&lt;1000,1,0)</f>
        <v>0</v>
      </c>
      <c r="AB1244" s="11">
        <f>IF(AND(tblSalaries[[#This Row],[Salary in USD]]&gt;1000,tblSalaries[[#This Row],[Salary in USD]]&lt;2000),1,0)</f>
        <v>0</v>
      </c>
    </row>
    <row r="1245" spans="2:28" ht="15" customHeight="1">
      <c r="B1245" t="s">
        <v>3248</v>
      </c>
      <c r="C1245" s="1">
        <v>41058.39271990741</v>
      </c>
      <c r="D1245" s="4">
        <v>100000</v>
      </c>
      <c r="E1245">
        <v>100000</v>
      </c>
      <c r="F1245" t="s">
        <v>82</v>
      </c>
      <c r="G1245">
        <f>tblSalaries[[#This Row],[clean Salary (in local currency)]]*VLOOKUP(tblSalaries[[#This Row],[Currency]],tblXrate[],2,FALSE)</f>
        <v>101990.96564026357</v>
      </c>
      <c r="H1245" t="s">
        <v>1419</v>
      </c>
      <c r="I1245" t="s">
        <v>356</v>
      </c>
      <c r="J1245" t="s">
        <v>84</v>
      </c>
      <c r="K1245" t="str">
        <f>VLOOKUP(tblSalaries[[#This Row],[Where do you work]],tblCountries[[Actual]:[Mapping]],2,FALSE)</f>
        <v>Australia</v>
      </c>
      <c r="L1245" t="s">
        <v>9</v>
      </c>
      <c r="M1245">
        <v>15</v>
      </c>
      <c r="O1245" s="10" t="str">
        <f>IF(ISERROR(FIND("1",tblSalaries[[#This Row],[How many hours of a day you work on Excel]])),"",1)</f>
        <v/>
      </c>
      <c r="P1245" s="11" t="str">
        <f>IF(ISERROR(FIND("2",tblSalaries[[#This Row],[How many hours of a day you work on Excel]])),"",2)</f>
        <v/>
      </c>
      <c r="Q1245" s="10" t="str">
        <f>IF(ISERROR(FIND("3",tblSalaries[[#This Row],[How many hours of a day you work on Excel]])),"",3)</f>
        <v/>
      </c>
      <c r="R1245" s="10">
        <f>IF(ISERROR(FIND("4",tblSalaries[[#This Row],[How many hours of a day you work on Excel]])),"",4)</f>
        <v>4</v>
      </c>
      <c r="S1245" s="10" t="str">
        <f>IF(ISERROR(FIND("5",tblSalaries[[#This Row],[How many hours of a day you work on Excel]])),"",5)</f>
        <v/>
      </c>
      <c r="T1245" s="10">
        <f>IF(ISERROR(FIND("6",tblSalaries[[#This Row],[How many hours of a day you work on Excel]])),"",6)</f>
        <v>6</v>
      </c>
      <c r="U1245" s="11" t="str">
        <f>IF(ISERROR(FIND("7",tblSalaries[[#This Row],[How many hours of a day you work on Excel]])),"",7)</f>
        <v/>
      </c>
      <c r="V1245" s="11" t="str">
        <f>IF(ISERROR(FIND("8",tblSalaries[[#This Row],[How many hours of a day you work on Excel]])),"",8)</f>
        <v/>
      </c>
      <c r="W1245" s="11">
        <f>IF(MAX(tblSalaries[[#This Row],[1 hour]:[8 hours]])=0,#N/A,MAX(tblSalaries[[#This Row],[1 hour]:[8 hours]]))</f>
        <v>6</v>
      </c>
      <c r="X1245" s="11">
        <f>IF(ISERROR(tblSalaries[[#This Row],[max h]]),1,tblSalaries[[#This Row],[Salary in USD]]/tblSalaries[[#This Row],[max h]]/260)</f>
        <v>65.378824128374092</v>
      </c>
      <c r="Y1245" s="11" t="str">
        <f>IF(tblSalaries[[#This Row],[Years of Experience]]="",0,"0")</f>
        <v>0</v>
      </c>
      <c r="Z1245"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245" s="11">
        <f>IF(tblSalaries[[#This Row],[Salary in USD]]&lt;1000,1,0)</f>
        <v>0</v>
      </c>
      <c r="AB1245" s="11">
        <f>IF(AND(tblSalaries[[#This Row],[Salary in USD]]&gt;1000,tblSalaries[[#This Row],[Salary in USD]]&lt;2000),1,0)</f>
        <v>0</v>
      </c>
    </row>
    <row r="1246" spans="2:28" ht="15" customHeight="1">
      <c r="B1246" t="s">
        <v>3249</v>
      </c>
      <c r="C1246" s="1">
        <v>41058.40115740741</v>
      </c>
      <c r="D1246" s="4" t="s">
        <v>1420</v>
      </c>
      <c r="E1246">
        <v>43000</v>
      </c>
      <c r="F1246" t="s">
        <v>6</v>
      </c>
      <c r="G1246">
        <f>tblSalaries[[#This Row],[clean Salary (in local currency)]]*VLOOKUP(tblSalaries[[#This Row],[Currency]],tblXrate[],2,FALSE)</f>
        <v>43000</v>
      </c>
      <c r="H1246" t="s">
        <v>1421</v>
      </c>
      <c r="I1246" t="s">
        <v>52</v>
      </c>
      <c r="J1246" t="s">
        <v>84</v>
      </c>
      <c r="K1246" t="str">
        <f>VLOOKUP(tblSalaries[[#This Row],[Where do you work]],tblCountries[[Actual]:[Mapping]],2,FALSE)</f>
        <v>Australia</v>
      </c>
      <c r="L1246" t="s">
        <v>18</v>
      </c>
      <c r="M1246">
        <v>4</v>
      </c>
      <c r="O1246" s="10" t="str">
        <f>IF(ISERROR(FIND("1",tblSalaries[[#This Row],[How many hours of a day you work on Excel]])),"",1)</f>
        <v/>
      </c>
      <c r="P1246" s="11">
        <f>IF(ISERROR(FIND("2",tblSalaries[[#This Row],[How many hours of a day you work on Excel]])),"",2)</f>
        <v>2</v>
      </c>
      <c r="Q1246" s="10">
        <f>IF(ISERROR(FIND("3",tblSalaries[[#This Row],[How many hours of a day you work on Excel]])),"",3)</f>
        <v>3</v>
      </c>
      <c r="R1246" s="10" t="str">
        <f>IF(ISERROR(FIND("4",tblSalaries[[#This Row],[How many hours of a day you work on Excel]])),"",4)</f>
        <v/>
      </c>
      <c r="S1246" s="10" t="str">
        <f>IF(ISERROR(FIND("5",tblSalaries[[#This Row],[How many hours of a day you work on Excel]])),"",5)</f>
        <v/>
      </c>
      <c r="T1246" s="10" t="str">
        <f>IF(ISERROR(FIND("6",tblSalaries[[#This Row],[How many hours of a day you work on Excel]])),"",6)</f>
        <v/>
      </c>
      <c r="U1246" s="11" t="str">
        <f>IF(ISERROR(FIND("7",tblSalaries[[#This Row],[How many hours of a day you work on Excel]])),"",7)</f>
        <v/>
      </c>
      <c r="V1246" s="11" t="str">
        <f>IF(ISERROR(FIND("8",tblSalaries[[#This Row],[How many hours of a day you work on Excel]])),"",8)</f>
        <v/>
      </c>
      <c r="W1246" s="11">
        <f>IF(MAX(tblSalaries[[#This Row],[1 hour]:[8 hours]])=0,#N/A,MAX(tblSalaries[[#This Row],[1 hour]:[8 hours]]))</f>
        <v>3</v>
      </c>
      <c r="X1246" s="11">
        <f>IF(ISERROR(tblSalaries[[#This Row],[max h]]),1,tblSalaries[[#This Row],[Salary in USD]]/tblSalaries[[#This Row],[max h]]/260)</f>
        <v>55.128205128205131</v>
      </c>
      <c r="Y1246" s="11" t="str">
        <f>IF(tblSalaries[[#This Row],[Years of Experience]]="",0,"0")</f>
        <v>0</v>
      </c>
      <c r="Z1246"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1246" s="11">
        <f>IF(tblSalaries[[#This Row],[Salary in USD]]&lt;1000,1,0)</f>
        <v>0</v>
      </c>
      <c r="AB1246" s="11">
        <f>IF(AND(tblSalaries[[#This Row],[Salary in USD]]&gt;1000,tblSalaries[[#This Row],[Salary in USD]]&lt;2000),1,0)</f>
        <v>0</v>
      </c>
    </row>
    <row r="1247" spans="2:28" ht="15" customHeight="1">
      <c r="B1247" t="s">
        <v>3250</v>
      </c>
      <c r="C1247" s="1">
        <v>41058.401550925926</v>
      </c>
      <c r="D1247" s="4">
        <v>69000</v>
      </c>
      <c r="E1247">
        <v>69000</v>
      </c>
      <c r="F1247" t="s">
        <v>6</v>
      </c>
      <c r="G1247">
        <f>tblSalaries[[#This Row],[clean Salary (in local currency)]]*VLOOKUP(tblSalaries[[#This Row],[Currency]],tblXrate[],2,FALSE)</f>
        <v>69000</v>
      </c>
      <c r="H1247" t="s">
        <v>1422</v>
      </c>
      <c r="I1247" t="s">
        <v>488</v>
      </c>
      <c r="J1247" t="s">
        <v>15</v>
      </c>
      <c r="K1247" t="str">
        <f>VLOOKUP(tblSalaries[[#This Row],[Where do you work]],tblCountries[[Actual]:[Mapping]],2,FALSE)</f>
        <v>USA</v>
      </c>
      <c r="L1247" t="s">
        <v>9</v>
      </c>
      <c r="M1247">
        <v>20</v>
      </c>
      <c r="O1247" s="10" t="str">
        <f>IF(ISERROR(FIND("1",tblSalaries[[#This Row],[How many hours of a day you work on Excel]])),"",1)</f>
        <v/>
      </c>
      <c r="P1247" s="11" t="str">
        <f>IF(ISERROR(FIND("2",tblSalaries[[#This Row],[How many hours of a day you work on Excel]])),"",2)</f>
        <v/>
      </c>
      <c r="Q1247" s="10" t="str">
        <f>IF(ISERROR(FIND("3",tblSalaries[[#This Row],[How many hours of a day you work on Excel]])),"",3)</f>
        <v/>
      </c>
      <c r="R1247" s="10">
        <f>IF(ISERROR(FIND("4",tblSalaries[[#This Row],[How many hours of a day you work on Excel]])),"",4)</f>
        <v>4</v>
      </c>
      <c r="S1247" s="10" t="str">
        <f>IF(ISERROR(FIND("5",tblSalaries[[#This Row],[How many hours of a day you work on Excel]])),"",5)</f>
        <v/>
      </c>
      <c r="T1247" s="10">
        <f>IF(ISERROR(FIND("6",tblSalaries[[#This Row],[How many hours of a day you work on Excel]])),"",6)</f>
        <v>6</v>
      </c>
      <c r="U1247" s="11" t="str">
        <f>IF(ISERROR(FIND("7",tblSalaries[[#This Row],[How many hours of a day you work on Excel]])),"",7)</f>
        <v/>
      </c>
      <c r="V1247" s="11" t="str">
        <f>IF(ISERROR(FIND("8",tblSalaries[[#This Row],[How many hours of a day you work on Excel]])),"",8)</f>
        <v/>
      </c>
      <c r="W1247" s="11">
        <f>IF(MAX(tblSalaries[[#This Row],[1 hour]:[8 hours]])=0,#N/A,MAX(tblSalaries[[#This Row],[1 hour]:[8 hours]]))</f>
        <v>6</v>
      </c>
      <c r="X1247" s="11">
        <f>IF(ISERROR(tblSalaries[[#This Row],[max h]]),1,tblSalaries[[#This Row],[Salary in USD]]/tblSalaries[[#This Row],[max h]]/260)</f>
        <v>44.230769230769234</v>
      </c>
      <c r="Y1247" s="11" t="str">
        <f>IF(tblSalaries[[#This Row],[Years of Experience]]="",0,"0")</f>
        <v>0</v>
      </c>
      <c r="Z1247"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247" s="11">
        <f>IF(tblSalaries[[#This Row],[Salary in USD]]&lt;1000,1,0)</f>
        <v>0</v>
      </c>
      <c r="AB1247" s="11">
        <f>IF(AND(tblSalaries[[#This Row],[Salary in USD]]&gt;1000,tblSalaries[[#This Row],[Salary in USD]]&lt;2000),1,0)</f>
        <v>0</v>
      </c>
    </row>
    <row r="1248" spans="2:28" ht="15" customHeight="1">
      <c r="B1248" t="s">
        <v>3251</v>
      </c>
      <c r="C1248" s="1">
        <v>41058.408182870371</v>
      </c>
      <c r="D1248" s="4">
        <v>30000</v>
      </c>
      <c r="E1248">
        <v>30000</v>
      </c>
      <c r="F1248" t="s">
        <v>6</v>
      </c>
      <c r="G1248">
        <f>tblSalaries[[#This Row],[clean Salary (in local currency)]]*VLOOKUP(tblSalaries[[#This Row],[Currency]],tblXrate[],2,FALSE)</f>
        <v>30000</v>
      </c>
      <c r="H1248" t="s">
        <v>1423</v>
      </c>
      <c r="I1248" t="s">
        <v>52</v>
      </c>
      <c r="J1248" t="s">
        <v>8</v>
      </c>
      <c r="K1248" t="str">
        <f>VLOOKUP(tblSalaries[[#This Row],[Where do you work]],tblCountries[[Actual]:[Mapping]],2,FALSE)</f>
        <v>India</v>
      </c>
      <c r="L1248" t="s">
        <v>18</v>
      </c>
      <c r="M1248">
        <v>3</v>
      </c>
      <c r="O1248" s="10" t="str">
        <f>IF(ISERROR(FIND("1",tblSalaries[[#This Row],[How many hours of a day you work on Excel]])),"",1)</f>
        <v/>
      </c>
      <c r="P1248" s="11">
        <f>IF(ISERROR(FIND("2",tblSalaries[[#This Row],[How many hours of a day you work on Excel]])),"",2)</f>
        <v>2</v>
      </c>
      <c r="Q1248" s="10">
        <f>IF(ISERROR(FIND("3",tblSalaries[[#This Row],[How many hours of a day you work on Excel]])),"",3)</f>
        <v>3</v>
      </c>
      <c r="R1248" s="10" t="str">
        <f>IF(ISERROR(FIND("4",tblSalaries[[#This Row],[How many hours of a day you work on Excel]])),"",4)</f>
        <v/>
      </c>
      <c r="S1248" s="10" t="str">
        <f>IF(ISERROR(FIND("5",tblSalaries[[#This Row],[How many hours of a day you work on Excel]])),"",5)</f>
        <v/>
      </c>
      <c r="T1248" s="10" t="str">
        <f>IF(ISERROR(FIND("6",tblSalaries[[#This Row],[How many hours of a day you work on Excel]])),"",6)</f>
        <v/>
      </c>
      <c r="U1248" s="11" t="str">
        <f>IF(ISERROR(FIND("7",tblSalaries[[#This Row],[How many hours of a day you work on Excel]])),"",7)</f>
        <v/>
      </c>
      <c r="V1248" s="11" t="str">
        <f>IF(ISERROR(FIND("8",tblSalaries[[#This Row],[How many hours of a day you work on Excel]])),"",8)</f>
        <v/>
      </c>
      <c r="W1248" s="11">
        <f>IF(MAX(tblSalaries[[#This Row],[1 hour]:[8 hours]])=0,#N/A,MAX(tblSalaries[[#This Row],[1 hour]:[8 hours]]))</f>
        <v>3</v>
      </c>
      <c r="X1248" s="11">
        <f>IF(ISERROR(tblSalaries[[#This Row],[max h]]),1,tblSalaries[[#This Row],[Salary in USD]]/tblSalaries[[#This Row],[max h]]/260)</f>
        <v>38.46153846153846</v>
      </c>
      <c r="Y1248" s="11" t="str">
        <f>IF(tblSalaries[[#This Row],[Years of Experience]]="",0,"0")</f>
        <v>0</v>
      </c>
      <c r="Z1248"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1..3</v>
      </c>
      <c r="AA1248" s="11">
        <f>IF(tblSalaries[[#This Row],[Salary in USD]]&lt;1000,1,0)</f>
        <v>0</v>
      </c>
      <c r="AB1248" s="11">
        <f>IF(AND(tblSalaries[[#This Row],[Salary in USD]]&gt;1000,tblSalaries[[#This Row],[Salary in USD]]&lt;2000),1,0)</f>
        <v>0</v>
      </c>
    </row>
    <row r="1249" spans="2:28" ht="15" customHeight="1">
      <c r="B1249" t="s">
        <v>3252</v>
      </c>
      <c r="C1249" s="1">
        <v>41058.411134259259</v>
      </c>
      <c r="D1249" s="4" t="s">
        <v>1424</v>
      </c>
      <c r="E1249">
        <v>48000</v>
      </c>
      <c r="F1249" t="s">
        <v>82</v>
      </c>
      <c r="G1249">
        <f>tblSalaries[[#This Row],[clean Salary (in local currency)]]*VLOOKUP(tblSalaries[[#This Row],[Currency]],tblXrate[],2,FALSE)</f>
        <v>48955.663507326513</v>
      </c>
      <c r="H1249" t="s">
        <v>640</v>
      </c>
      <c r="I1249" t="s">
        <v>20</v>
      </c>
      <c r="J1249" t="s">
        <v>84</v>
      </c>
      <c r="K1249" t="str">
        <f>VLOOKUP(tblSalaries[[#This Row],[Where do you work]],tblCountries[[Actual]:[Mapping]],2,FALSE)</f>
        <v>Australia</v>
      </c>
      <c r="L1249" t="s">
        <v>25</v>
      </c>
      <c r="M1249">
        <v>2</v>
      </c>
      <c r="O1249" s="10">
        <f>IF(ISERROR(FIND("1",tblSalaries[[#This Row],[How many hours of a day you work on Excel]])),"",1)</f>
        <v>1</v>
      </c>
      <c r="P1249" s="11">
        <f>IF(ISERROR(FIND("2",tblSalaries[[#This Row],[How many hours of a day you work on Excel]])),"",2)</f>
        <v>2</v>
      </c>
      <c r="Q1249" s="10" t="str">
        <f>IF(ISERROR(FIND("3",tblSalaries[[#This Row],[How many hours of a day you work on Excel]])),"",3)</f>
        <v/>
      </c>
      <c r="R1249" s="10" t="str">
        <f>IF(ISERROR(FIND("4",tblSalaries[[#This Row],[How many hours of a day you work on Excel]])),"",4)</f>
        <v/>
      </c>
      <c r="S1249" s="10" t="str">
        <f>IF(ISERROR(FIND("5",tblSalaries[[#This Row],[How many hours of a day you work on Excel]])),"",5)</f>
        <v/>
      </c>
      <c r="T1249" s="10" t="str">
        <f>IF(ISERROR(FIND("6",tblSalaries[[#This Row],[How many hours of a day you work on Excel]])),"",6)</f>
        <v/>
      </c>
      <c r="U1249" s="11" t="str">
        <f>IF(ISERROR(FIND("7",tblSalaries[[#This Row],[How many hours of a day you work on Excel]])),"",7)</f>
        <v/>
      </c>
      <c r="V1249" s="11" t="str">
        <f>IF(ISERROR(FIND("8",tblSalaries[[#This Row],[How many hours of a day you work on Excel]])),"",8)</f>
        <v/>
      </c>
      <c r="W1249" s="11">
        <f>IF(MAX(tblSalaries[[#This Row],[1 hour]:[8 hours]])=0,#N/A,MAX(tblSalaries[[#This Row],[1 hour]:[8 hours]]))</f>
        <v>2</v>
      </c>
      <c r="X1249" s="11">
        <f>IF(ISERROR(tblSalaries[[#This Row],[max h]]),1,tblSalaries[[#This Row],[Salary in USD]]/tblSalaries[[#This Row],[max h]]/260)</f>
        <v>94.145506744858679</v>
      </c>
      <c r="Y1249" s="11" t="str">
        <f>IF(tblSalaries[[#This Row],[Years of Experience]]="",0,"0")</f>
        <v>0</v>
      </c>
      <c r="Z1249"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1..3</v>
      </c>
      <c r="AA1249" s="11">
        <f>IF(tblSalaries[[#This Row],[Salary in USD]]&lt;1000,1,0)</f>
        <v>0</v>
      </c>
      <c r="AB1249" s="11">
        <f>IF(AND(tblSalaries[[#This Row],[Salary in USD]]&gt;1000,tblSalaries[[#This Row],[Salary in USD]]&lt;2000),1,0)</f>
        <v>0</v>
      </c>
    </row>
    <row r="1250" spans="2:28" ht="15" customHeight="1">
      <c r="B1250" t="s">
        <v>3253</v>
      </c>
      <c r="C1250" s="1">
        <v>41058.422465277778</v>
      </c>
      <c r="D1250" s="4">
        <v>70000</v>
      </c>
      <c r="E1250">
        <v>70000</v>
      </c>
      <c r="F1250" t="s">
        <v>6</v>
      </c>
      <c r="G1250">
        <f>tblSalaries[[#This Row],[clean Salary (in local currency)]]*VLOOKUP(tblSalaries[[#This Row],[Currency]],tblXrate[],2,FALSE)</f>
        <v>70000</v>
      </c>
      <c r="H1250" t="s">
        <v>201</v>
      </c>
      <c r="I1250" t="s">
        <v>52</v>
      </c>
      <c r="J1250" t="s">
        <v>15</v>
      </c>
      <c r="K1250" t="str">
        <f>VLOOKUP(tblSalaries[[#This Row],[Where do you work]],tblCountries[[Actual]:[Mapping]],2,FALSE)</f>
        <v>USA</v>
      </c>
      <c r="L1250" t="s">
        <v>9</v>
      </c>
      <c r="M1250">
        <v>8</v>
      </c>
      <c r="O1250" s="10" t="str">
        <f>IF(ISERROR(FIND("1",tblSalaries[[#This Row],[How many hours of a day you work on Excel]])),"",1)</f>
        <v/>
      </c>
      <c r="P1250" s="11" t="str">
        <f>IF(ISERROR(FIND("2",tblSalaries[[#This Row],[How many hours of a day you work on Excel]])),"",2)</f>
        <v/>
      </c>
      <c r="Q1250" s="10" t="str">
        <f>IF(ISERROR(FIND("3",tblSalaries[[#This Row],[How many hours of a day you work on Excel]])),"",3)</f>
        <v/>
      </c>
      <c r="R1250" s="10">
        <f>IF(ISERROR(FIND("4",tblSalaries[[#This Row],[How many hours of a day you work on Excel]])),"",4)</f>
        <v>4</v>
      </c>
      <c r="S1250" s="10" t="str">
        <f>IF(ISERROR(FIND("5",tblSalaries[[#This Row],[How many hours of a day you work on Excel]])),"",5)</f>
        <v/>
      </c>
      <c r="T1250" s="10">
        <f>IF(ISERROR(FIND("6",tblSalaries[[#This Row],[How many hours of a day you work on Excel]])),"",6)</f>
        <v>6</v>
      </c>
      <c r="U1250" s="11" t="str">
        <f>IF(ISERROR(FIND("7",tblSalaries[[#This Row],[How many hours of a day you work on Excel]])),"",7)</f>
        <v/>
      </c>
      <c r="V1250" s="11" t="str">
        <f>IF(ISERROR(FIND("8",tblSalaries[[#This Row],[How many hours of a day you work on Excel]])),"",8)</f>
        <v/>
      </c>
      <c r="W1250" s="11">
        <f>IF(MAX(tblSalaries[[#This Row],[1 hour]:[8 hours]])=0,#N/A,MAX(tblSalaries[[#This Row],[1 hour]:[8 hours]]))</f>
        <v>6</v>
      </c>
      <c r="X1250" s="11">
        <f>IF(ISERROR(tblSalaries[[#This Row],[max h]]),1,tblSalaries[[#This Row],[Salary in USD]]/tblSalaries[[#This Row],[max h]]/260)</f>
        <v>44.871794871794869</v>
      </c>
      <c r="Y1250" s="11" t="str">
        <f>IF(tblSalaries[[#This Row],[Years of Experience]]="",0,"0")</f>
        <v>0</v>
      </c>
      <c r="Z1250"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250" s="11">
        <f>IF(tblSalaries[[#This Row],[Salary in USD]]&lt;1000,1,0)</f>
        <v>0</v>
      </c>
      <c r="AB1250" s="11">
        <f>IF(AND(tblSalaries[[#This Row],[Salary in USD]]&gt;1000,tblSalaries[[#This Row],[Salary in USD]]&lt;2000),1,0)</f>
        <v>0</v>
      </c>
    </row>
    <row r="1251" spans="2:28" ht="15" customHeight="1">
      <c r="B1251" t="s">
        <v>3254</v>
      </c>
      <c r="C1251" s="1">
        <v>41058.423344907409</v>
      </c>
      <c r="D1251" s="4">
        <v>45000</v>
      </c>
      <c r="E1251">
        <v>45000</v>
      </c>
      <c r="F1251" t="s">
        <v>6</v>
      </c>
      <c r="G1251">
        <f>tblSalaries[[#This Row],[clean Salary (in local currency)]]*VLOOKUP(tblSalaries[[#This Row],[Currency]],tblXrate[],2,FALSE)</f>
        <v>45000</v>
      </c>
      <c r="H1251" t="s">
        <v>1425</v>
      </c>
      <c r="I1251" t="s">
        <v>20</v>
      </c>
      <c r="J1251" t="s">
        <v>15</v>
      </c>
      <c r="K1251" t="str">
        <f>VLOOKUP(tblSalaries[[#This Row],[Where do you work]],tblCountries[[Actual]:[Mapping]],2,FALSE)</f>
        <v>USA</v>
      </c>
      <c r="L1251" t="s">
        <v>9</v>
      </c>
      <c r="M1251">
        <v>7</v>
      </c>
      <c r="O1251" s="10" t="str">
        <f>IF(ISERROR(FIND("1",tblSalaries[[#This Row],[How many hours of a day you work on Excel]])),"",1)</f>
        <v/>
      </c>
      <c r="P1251" s="11" t="str">
        <f>IF(ISERROR(FIND("2",tblSalaries[[#This Row],[How many hours of a day you work on Excel]])),"",2)</f>
        <v/>
      </c>
      <c r="Q1251" s="10" t="str">
        <f>IF(ISERROR(FIND("3",tblSalaries[[#This Row],[How many hours of a day you work on Excel]])),"",3)</f>
        <v/>
      </c>
      <c r="R1251" s="10">
        <f>IF(ISERROR(FIND("4",tblSalaries[[#This Row],[How many hours of a day you work on Excel]])),"",4)</f>
        <v>4</v>
      </c>
      <c r="S1251" s="10" t="str">
        <f>IF(ISERROR(FIND("5",tblSalaries[[#This Row],[How many hours of a day you work on Excel]])),"",5)</f>
        <v/>
      </c>
      <c r="T1251" s="10">
        <f>IF(ISERROR(FIND("6",tblSalaries[[#This Row],[How many hours of a day you work on Excel]])),"",6)</f>
        <v>6</v>
      </c>
      <c r="U1251" s="11" t="str">
        <f>IF(ISERROR(FIND("7",tblSalaries[[#This Row],[How many hours of a day you work on Excel]])),"",7)</f>
        <v/>
      </c>
      <c r="V1251" s="11" t="str">
        <f>IF(ISERROR(FIND("8",tblSalaries[[#This Row],[How many hours of a day you work on Excel]])),"",8)</f>
        <v/>
      </c>
      <c r="W1251" s="11">
        <f>IF(MAX(tblSalaries[[#This Row],[1 hour]:[8 hours]])=0,#N/A,MAX(tblSalaries[[#This Row],[1 hour]:[8 hours]]))</f>
        <v>6</v>
      </c>
      <c r="X1251" s="11">
        <f>IF(ISERROR(tblSalaries[[#This Row],[max h]]),1,tblSalaries[[#This Row],[Salary in USD]]/tblSalaries[[#This Row],[max h]]/260)</f>
        <v>28.846153846153847</v>
      </c>
      <c r="Y1251" s="11" t="str">
        <f>IF(tblSalaries[[#This Row],[Years of Experience]]="",0,"0")</f>
        <v>0</v>
      </c>
      <c r="Z1251"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251" s="11">
        <f>IF(tblSalaries[[#This Row],[Salary in USD]]&lt;1000,1,0)</f>
        <v>0</v>
      </c>
      <c r="AB1251" s="11">
        <f>IF(AND(tblSalaries[[#This Row],[Salary in USD]]&gt;1000,tblSalaries[[#This Row],[Salary in USD]]&lt;2000),1,0)</f>
        <v>0</v>
      </c>
    </row>
    <row r="1252" spans="2:28" ht="15" customHeight="1">
      <c r="B1252" t="s">
        <v>3255</v>
      </c>
      <c r="C1252" s="1">
        <v>41058.424629629626</v>
      </c>
      <c r="D1252" s="4">
        <v>35000</v>
      </c>
      <c r="E1252">
        <v>35000</v>
      </c>
      <c r="F1252" t="s">
        <v>6</v>
      </c>
      <c r="G1252">
        <f>tblSalaries[[#This Row],[clean Salary (in local currency)]]*VLOOKUP(tblSalaries[[#This Row],[Currency]],tblXrate[],2,FALSE)</f>
        <v>35000</v>
      </c>
      <c r="H1252" t="s">
        <v>1426</v>
      </c>
      <c r="I1252" t="s">
        <v>4001</v>
      </c>
      <c r="J1252" t="s">
        <v>1131</v>
      </c>
      <c r="K1252" t="str">
        <f>VLOOKUP(tblSalaries[[#This Row],[Where do you work]],tblCountries[[Actual]:[Mapping]],2,FALSE)</f>
        <v>malaysia</v>
      </c>
      <c r="L1252" t="s">
        <v>13</v>
      </c>
      <c r="M1252">
        <v>12</v>
      </c>
      <c r="O1252" s="10" t="str">
        <f>IF(ISERROR(FIND("1",tblSalaries[[#This Row],[How many hours of a day you work on Excel]])),"",1)</f>
        <v/>
      </c>
      <c r="P1252" s="11" t="str">
        <f>IF(ISERROR(FIND("2",tblSalaries[[#This Row],[How many hours of a day you work on Excel]])),"",2)</f>
        <v/>
      </c>
      <c r="Q1252" s="10" t="str">
        <f>IF(ISERROR(FIND("3",tblSalaries[[#This Row],[How many hours of a day you work on Excel]])),"",3)</f>
        <v/>
      </c>
      <c r="R1252" s="10" t="str">
        <f>IF(ISERROR(FIND("4",tblSalaries[[#This Row],[How many hours of a day you work on Excel]])),"",4)</f>
        <v/>
      </c>
      <c r="S1252" s="10" t="str">
        <f>IF(ISERROR(FIND("5",tblSalaries[[#This Row],[How many hours of a day you work on Excel]])),"",5)</f>
        <v/>
      </c>
      <c r="T1252" s="10" t="str">
        <f>IF(ISERROR(FIND("6",tblSalaries[[#This Row],[How many hours of a day you work on Excel]])),"",6)</f>
        <v/>
      </c>
      <c r="U1252" s="11" t="str">
        <f>IF(ISERROR(FIND("7",tblSalaries[[#This Row],[How many hours of a day you work on Excel]])),"",7)</f>
        <v/>
      </c>
      <c r="V1252" s="11">
        <f>IF(ISERROR(FIND("8",tblSalaries[[#This Row],[How many hours of a day you work on Excel]])),"",8)</f>
        <v>8</v>
      </c>
      <c r="W1252" s="11">
        <f>IF(MAX(tblSalaries[[#This Row],[1 hour]:[8 hours]])=0,#N/A,MAX(tblSalaries[[#This Row],[1 hour]:[8 hours]]))</f>
        <v>8</v>
      </c>
      <c r="X1252" s="11">
        <f>IF(ISERROR(tblSalaries[[#This Row],[max h]]),1,tblSalaries[[#This Row],[Salary in USD]]/tblSalaries[[#This Row],[max h]]/260)</f>
        <v>16.826923076923077</v>
      </c>
      <c r="Y1252" s="11" t="str">
        <f>IF(tblSalaries[[#This Row],[Years of Experience]]="",0,"0")</f>
        <v>0</v>
      </c>
      <c r="Z1252"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252" s="11">
        <f>IF(tblSalaries[[#This Row],[Salary in USD]]&lt;1000,1,0)</f>
        <v>0</v>
      </c>
      <c r="AB1252" s="11">
        <f>IF(AND(tblSalaries[[#This Row],[Salary in USD]]&gt;1000,tblSalaries[[#This Row],[Salary in USD]]&lt;2000),1,0)</f>
        <v>0</v>
      </c>
    </row>
    <row r="1253" spans="2:28" ht="15" customHeight="1">
      <c r="B1253" t="s">
        <v>3256</v>
      </c>
      <c r="C1253" s="1">
        <v>41058.447094907409</v>
      </c>
      <c r="D1253" s="4">
        <v>500000</v>
      </c>
      <c r="E1253">
        <v>500000</v>
      </c>
      <c r="F1253" t="s">
        <v>40</v>
      </c>
      <c r="G1253">
        <f>tblSalaries[[#This Row],[clean Salary (in local currency)]]*VLOOKUP(tblSalaries[[#This Row],[Currency]],tblXrate[],2,FALSE)</f>
        <v>8903.9583437212841</v>
      </c>
      <c r="H1253" t="s">
        <v>1427</v>
      </c>
      <c r="I1253" t="s">
        <v>52</v>
      </c>
      <c r="J1253" t="s">
        <v>8</v>
      </c>
      <c r="K1253" t="str">
        <f>VLOOKUP(tblSalaries[[#This Row],[Where do you work]],tblCountries[[Actual]:[Mapping]],2,FALSE)</f>
        <v>India</v>
      </c>
      <c r="L1253" t="s">
        <v>18</v>
      </c>
      <c r="M1253">
        <v>29</v>
      </c>
      <c r="O1253" s="10" t="str">
        <f>IF(ISERROR(FIND("1",tblSalaries[[#This Row],[How many hours of a day you work on Excel]])),"",1)</f>
        <v/>
      </c>
      <c r="P1253" s="11">
        <f>IF(ISERROR(FIND("2",tblSalaries[[#This Row],[How many hours of a day you work on Excel]])),"",2)</f>
        <v>2</v>
      </c>
      <c r="Q1253" s="10">
        <f>IF(ISERROR(FIND("3",tblSalaries[[#This Row],[How many hours of a day you work on Excel]])),"",3)</f>
        <v>3</v>
      </c>
      <c r="R1253" s="10" t="str">
        <f>IF(ISERROR(FIND("4",tblSalaries[[#This Row],[How many hours of a day you work on Excel]])),"",4)</f>
        <v/>
      </c>
      <c r="S1253" s="10" t="str">
        <f>IF(ISERROR(FIND("5",tblSalaries[[#This Row],[How many hours of a day you work on Excel]])),"",5)</f>
        <v/>
      </c>
      <c r="T1253" s="10" t="str">
        <f>IF(ISERROR(FIND("6",tblSalaries[[#This Row],[How many hours of a day you work on Excel]])),"",6)</f>
        <v/>
      </c>
      <c r="U1253" s="11" t="str">
        <f>IF(ISERROR(FIND("7",tblSalaries[[#This Row],[How many hours of a day you work on Excel]])),"",7)</f>
        <v/>
      </c>
      <c r="V1253" s="11" t="str">
        <f>IF(ISERROR(FIND("8",tblSalaries[[#This Row],[How many hours of a day you work on Excel]])),"",8)</f>
        <v/>
      </c>
      <c r="W1253" s="11">
        <f>IF(MAX(tblSalaries[[#This Row],[1 hour]:[8 hours]])=0,#N/A,MAX(tblSalaries[[#This Row],[1 hour]:[8 hours]]))</f>
        <v>3</v>
      </c>
      <c r="X1253" s="11">
        <f>IF(ISERROR(tblSalaries[[#This Row],[max h]]),1,tblSalaries[[#This Row],[Salary in USD]]/tblSalaries[[#This Row],[max h]]/260)</f>
        <v>11.415331209899081</v>
      </c>
      <c r="Y1253" s="11" t="str">
        <f>IF(tblSalaries[[#This Row],[Years of Experience]]="",0,"0")</f>
        <v>0</v>
      </c>
      <c r="Z1253"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253" s="11">
        <f>IF(tblSalaries[[#This Row],[Salary in USD]]&lt;1000,1,0)</f>
        <v>0</v>
      </c>
      <c r="AB1253" s="11">
        <f>IF(AND(tblSalaries[[#This Row],[Salary in USD]]&gt;1000,tblSalaries[[#This Row],[Salary in USD]]&lt;2000),1,0)</f>
        <v>0</v>
      </c>
    </row>
    <row r="1254" spans="2:28" ht="15" customHeight="1">
      <c r="B1254" t="s">
        <v>3257</v>
      </c>
      <c r="C1254" s="1">
        <v>41058.448449074072</v>
      </c>
      <c r="D1254" s="4" t="s">
        <v>1428</v>
      </c>
      <c r="E1254">
        <v>89500</v>
      </c>
      <c r="F1254" t="s">
        <v>3939</v>
      </c>
      <c r="G1254">
        <f>tblSalaries[[#This Row],[clean Salary (in local currency)]]*VLOOKUP(tblSalaries[[#This Row],[Currency]],tblXrate[],2,FALSE)</f>
        <v>28353.650809742252</v>
      </c>
      <c r="H1254" t="s">
        <v>52</v>
      </c>
      <c r="I1254" t="s">
        <v>52</v>
      </c>
      <c r="J1254" t="s">
        <v>1131</v>
      </c>
      <c r="K1254" t="str">
        <f>VLOOKUP(tblSalaries[[#This Row],[Where do you work]],tblCountries[[Actual]:[Mapping]],2,FALSE)</f>
        <v>malaysia</v>
      </c>
      <c r="L1254" t="s">
        <v>18</v>
      </c>
      <c r="M1254">
        <v>20</v>
      </c>
      <c r="O1254" s="10" t="str">
        <f>IF(ISERROR(FIND("1",tblSalaries[[#This Row],[How many hours of a day you work on Excel]])),"",1)</f>
        <v/>
      </c>
      <c r="P1254" s="11">
        <f>IF(ISERROR(FIND("2",tblSalaries[[#This Row],[How many hours of a day you work on Excel]])),"",2)</f>
        <v>2</v>
      </c>
      <c r="Q1254" s="10">
        <f>IF(ISERROR(FIND("3",tblSalaries[[#This Row],[How many hours of a day you work on Excel]])),"",3)</f>
        <v>3</v>
      </c>
      <c r="R1254" s="10" t="str">
        <f>IF(ISERROR(FIND("4",tblSalaries[[#This Row],[How many hours of a day you work on Excel]])),"",4)</f>
        <v/>
      </c>
      <c r="S1254" s="10" t="str">
        <f>IF(ISERROR(FIND("5",tblSalaries[[#This Row],[How many hours of a day you work on Excel]])),"",5)</f>
        <v/>
      </c>
      <c r="T1254" s="10" t="str">
        <f>IF(ISERROR(FIND("6",tblSalaries[[#This Row],[How many hours of a day you work on Excel]])),"",6)</f>
        <v/>
      </c>
      <c r="U1254" s="11" t="str">
        <f>IF(ISERROR(FIND("7",tblSalaries[[#This Row],[How many hours of a day you work on Excel]])),"",7)</f>
        <v/>
      </c>
      <c r="V1254" s="11" t="str">
        <f>IF(ISERROR(FIND("8",tblSalaries[[#This Row],[How many hours of a day you work on Excel]])),"",8)</f>
        <v/>
      </c>
      <c r="W1254" s="11">
        <f>IF(MAX(tblSalaries[[#This Row],[1 hour]:[8 hours]])=0,#N/A,MAX(tblSalaries[[#This Row],[1 hour]:[8 hours]]))</f>
        <v>3</v>
      </c>
      <c r="X1254" s="11">
        <f>IF(ISERROR(tblSalaries[[#This Row],[max h]]),1,tblSalaries[[#This Row],[Salary in USD]]/tblSalaries[[#This Row],[max h]]/260)</f>
        <v>36.35083437146443</v>
      </c>
      <c r="Y1254" s="11" t="str">
        <f>IF(tblSalaries[[#This Row],[Years of Experience]]="",0,"0")</f>
        <v>0</v>
      </c>
      <c r="Z1254"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254" s="11">
        <f>IF(tblSalaries[[#This Row],[Salary in USD]]&lt;1000,1,0)</f>
        <v>0</v>
      </c>
      <c r="AB1254" s="11">
        <f>IF(AND(tblSalaries[[#This Row],[Salary in USD]]&gt;1000,tblSalaries[[#This Row],[Salary in USD]]&lt;2000),1,0)</f>
        <v>0</v>
      </c>
    </row>
    <row r="1255" spans="2:28" ht="15" customHeight="1">
      <c r="B1255" t="s">
        <v>3258</v>
      </c>
      <c r="C1255" s="1">
        <v>41058.450381944444</v>
      </c>
      <c r="D1255" s="4" t="s">
        <v>1429</v>
      </c>
      <c r="E1255">
        <v>11800</v>
      </c>
      <c r="F1255" t="s">
        <v>6</v>
      </c>
      <c r="G1255">
        <f>tblSalaries[[#This Row],[clean Salary (in local currency)]]*VLOOKUP(tblSalaries[[#This Row],[Currency]],tblXrate[],2,FALSE)</f>
        <v>11800</v>
      </c>
      <c r="H1255" t="s">
        <v>1430</v>
      </c>
      <c r="I1255" t="s">
        <v>20</v>
      </c>
      <c r="J1255" t="s">
        <v>8</v>
      </c>
      <c r="K1255" t="str">
        <f>VLOOKUP(tblSalaries[[#This Row],[Where do you work]],tblCountries[[Actual]:[Mapping]],2,FALSE)</f>
        <v>India</v>
      </c>
      <c r="L1255" t="s">
        <v>9</v>
      </c>
      <c r="M1255">
        <v>10</v>
      </c>
      <c r="O1255" s="10" t="str">
        <f>IF(ISERROR(FIND("1",tblSalaries[[#This Row],[How many hours of a day you work on Excel]])),"",1)</f>
        <v/>
      </c>
      <c r="P1255" s="11" t="str">
        <f>IF(ISERROR(FIND("2",tblSalaries[[#This Row],[How many hours of a day you work on Excel]])),"",2)</f>
        <v/>
      </c>
      <c r="Q1255" s="10" t="str">
        <f>IF(ISERROR(FIND("3",tblSalaries[[#This Row],[How many hours of a day you work on Excel]])),"",3)</f>
        <v/>
      </c>
      <c r="R1255" s="10">
        <f>IF(ISERROR(FIND("4",tblSalaries[[#This Row],[How many hours of a day you work on Excel]])),"",4)</f>
        <v>4</v>
      </c>
      <c r="S1255" s="10" t="str">
        <f>IF(ISERROR(FIND("5",tblSalaries[[#This Row],[How many hours of a day you work on Excel]])),"",5)</f>
        <v/>
      </c>
      <c r="T1255" s="10">
        <f>IF(ISERROR(FIND("6",tblSalaries[[#This Row],[How many hours of a day you work on Excel]])),"",6)</f>
        <v>6</v>
      </c>
      <c r="U1255" s="11" t="str">
        <f>IF(ISERROR(FIND("7",tblSalaries[[#This Row],[How many hours of a day you work on Excel]])),"",7)</f>
        <v/>
      </c>
      <c r="V1255" s="11" t="str">
        <f>IF(ISERROR(FIND("8",tblSalaries[[#This Row],[How many hours of a day you work on Excel]])),"",8)</f>
        <v/>
      </c>
      <c r="W1255" s="11">
        <f>IF(MAX(tblSalaries[[#This Row],[1 hour]:[8 hours]])=0,#N/A,MAX(tblSalaries[[#This Row],[1 hour]:[8 hours]]))</f>
        <v>6</v>
      </c>
      <c r="X1255" s="11">
        <f>IF(ISERROR(tblSalaries[[#This Row],[max h]]),1,tblSalaries[[#This Row],[Salary in USD]]/tblSalaries[[#This Row],[max h]]/260)</f>
        <v>7.5641025641025648</v>
      </c>
      <c r="Y1255" s="11" t="str">
        <f>IF(tblSalaries[[#This Row],[Years of Experience]]="",0,"0")</f>
        <v>0</v>
      </c>
      <c r="Z1255"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255" s="11">
        <f>IF(tblSalaries[[#This Row],[Salary in USD]]&lt;1000,1,0)</f>
        <v>0</v>
      </c>
      <c r="AB1255" s="11">
        <f>IF(AND(tblSalaries[[#This Row],[Salary in USD]]&gt;1000,tblSalaries[[#This Row],[Salary in USD]]&lt;2000),1,0)</f>
        <v>0</v>
      </c>
    </row>
    <row r="1256" spans="2:28" ht="15" customHeight="1">
      <c r="B1256" t="s">
        <v>3259</v>
      </c>
      <c r="C1256" s="1">
        <v>41058.452106481483</v>
      </c>
      <c r="D1256" s="4" t="s">
        <v>1431</v>
      </c>
      <c r="E1256">
        <v>360000</v>
      </c>
      <c r="F1256" t="s">
        <v>40</v>
      </c>
      <c r="G1256">
        <f>tblSalaries[[#This Row],[clean Salary (in local currency)]]*VLOOKUP(tblSalaries[[#This Row],[Currency]],tblXrate[],2,FALSE)</f>
        <v>6410.8500074793246</v>
      </c>
      <c r="H1256" t="s">
        <v>1432</v>
      </c>
      <c r="I1256" t="s">
        <v>52</v>
      </c>
      <c r="J1256" t="s">
        <v>8</v>
      </c>
      <c r="K1256" t="str">
        <f>VLOOKUP(tblSalaries[[#This Row],[Where do you work]],tblCountries[[Actual]:[Mapping]],2,FALSE)</f>
        <v>India</v>
      </c>
      <c r="L1256" t="s">
        <v>13</v>
      </c>
      <c r="M1256">
        <v>6</v>
      </c>
      <c r="O1256" s="10" t="str">
        <f>IF(ISERROR(FIND("1",tblSalaries[[#This Row],[How many hours of a day you work on Excel]])),"",1)</f>
        <v/>
      </c>
      <c r="P1256" s="11" t="str">
        <f>IF(ISERROR(FIND("2",tblSalaries[[#This Row],[How many hours of a day you work on Excel]])),"",2)</f>
        <v/>
      </c>
      <c r="Q1256" s="10" t="str">
        <f>IF(ISERROR(FIND("3",tblSalaries[[#This Row],[How many hours of a day you work on Excel]])),"",3)</f>
        <v/>
      </c>
      <c r="R1256" s="10" t="str">
        <f>IF(ISERROR(FIND("4",tblSalaries[[#This Row],[How many hours of a day you work on Excel]])),"",4)</f>
        <v/>
      </c>
      <c r="S1256" s="10" t="str">
        <f>IF(ISERROR(FIND("5",tblSalaries[[#This Row],[How many hours of a day you work on Excel]])),"",5)</f>
        <v/>
      </c>
      <c r="T1256" s="10" t="str">
        <f>IF(ISERROR(FIND("6",tblSalaries[[#This Row],[How many hours of a day you work on Excel]])),"",6)</f>
        <v/>
      </c>
      <c r="U1256" s="11" t="str">
        <f>IF(ISERROR(FIND("7",tblSalaries[[#This Row],[How many hours of a day you work on Excel]])),"",7)</f>
        <v/>
      </c>
      <c r="V1256" s="11">
        <f>IF(ISERROR(FIND("8",tblSalaries[[#This Row],[How many hours of a day you work on Excel]])),"",8)</f>
        <v>8</v>
      </c>
      <c r="W1256" s="11">
        <f>IF(MAX(tblSalaries[[#This Row],[1 hour]:[8 hours]])=0,#N/A,MAX(tblSalaries[[#This Row],[1 hour]:[8 hours]]))</f>
        <v>8</v>
      </c>
      <c r="X1256" s="11">
        <f>IF(ISERROR(tblSalaries[[#This Row],[max h]]),1,tblSalaries[[#This Row],[Salary in USD]]/tblSalaries[[#This Row],[max h]]/260)</f>
        <v>3.0821394266727524</v>
      </c>
      <c r="Y1256" s="11" t="str">
        <f>IF(tblSalaries[[#This Row],[Years of Experience]]="",0,"0")</f>
        <v>0</v>
      </c>
      <c r="Z1256"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256" s="11">
        <f>IF(tblSalaries[[#This Row],[Salary in USD]]&lt;1000,1,0)</f>
        <v>0</v>
      </c>
      <c r="AB1256" s="11">
        <f>IF(AND(tblSalaries[[#This Row],[Salary in USD]]&gt;1000,tblSalaries[[#This Row],[Salary in USD]]&lt;2000),1,0)</f>
        <v>0</v>
      </c>
    </row>
    <row r="1257" spans="2:28" ht="15" customHeight="1">
      <c r="B1257" t="s">
        <v>3260</v>
      </c>
      <c r="C1257" s="1">
        <v>41058.45244212963</v>
      </c>
      <c r="D1257" s="4">
        <v>50000</v>
      </c>
      <c r="E1257">
        <v>50000</v>
      </c>
      <c r="F1257" t="s">
        <v>6</v>
      </c>
      <c r="G1257">
        <f>tblSalaries[[#This Row],[clean Salary (in local currency)]]*VLOOKUP(tblSalaries[[#This Row],[Currency]],tblXrate[],2,FALSE)</f>
        <v>50000</v>
      </c>
      <c r="H1257" t="s">
        <v>153</v>
      </c>
      <c r="I1257" t="s">
        <v>20</v>
      </c>
      <c r="J1257" t="s">
        <v>15</v>
      </c>
      <c r="K1257" t="str">
        <f>VLOOKUP(tblSalaries[[#This Row],[Where do you work]],tblCountries[[Actual]:[Mapping]],2,FALSE)</f>
        <v>USA</v>
      </c>
      <c r="L1257" t="s">
        <v>9</v>
      </c>
      <c r="M1257">
        <v>3</v>
      </c>
      <c r="O1257" s="10" t="str">
        <f>IF(ISERROR(FIND("1",tblSalaries[[#This Row],[How many hours of a day you work on Excel]])),"",1)</f>
        <v/>
      </c>
      <c r="P1257" s="11" t="str">
        <f>IF(ISERROR(FIND("2",tblSalaries[[#This Row],[How many hours of a day you work on Excel]])),"",2)</f>
        <v/>
      </c>
      <c r="Q1257" s="10" t="str">
        <f>IF(ISERROR(FIND("3",tblSalaries[[#This Row],[How many hours of a day you work on Excel]])),"",3)</f>
        <v/>
      </c>
      <c r="R1257" s="10">
        <f>IF(ISERROR(FIND("4",tblSalaries[[#This Row],[How many hours of a day you work on Excel]])),"",4)</f>
        <v>4</v>
      </c>
      <c r="S1257" s="10" t="str">
        <f>IF(ISERROR(FIND("5",tblSalaries[[#This Row],[How many hours of a day you work on Excel]])),"",5)</f>
        <v/>
      </c>
      <c r="T1257" s="10">
        <f>IF(ISERROR(FIND("6",tblSalaries[[#This Row],[How many hours of a day you work on Excel]])),"",6)</f>
        <v>6</v>
      </c>
      <c r="U1257" s="11" t="str">
        <f>IF(ISERROR(FIND("7",tblSalaries[[#This Row],[How many hours of a day you work on Excel]])),"",7)</f>
        <v/>
      </c>
      <c r="V1257" s="11" t="str">
        <f>IF(ISERROR(FIND("8",tblSalaries[[#This Row],[How many hours of a day you work on Excel]])),"",8)</f>
        <v/>
      </c>
      <c r="W1257" s="11">
        <f>IF(MAX(tblSalaries[[#This Row],[1 hour]:[8 hours]])=0,#N/A,MAX(tblSalaries[[#This Row],[1 hour]:[8 hours]]))</f>
        <v>6</v>
      </c>
      <c r="X1257" s="11">
        <f>IF(ISERROR(tblSalaries[[#This Row],[max h]]),1,tblSalaries[[#This Row],[Salary in USD]]/tblSalaries[[#This Row],[max h]]/260)</f>
        <v>32.051282051282051</v>
      </c>
      <c r="Y1257" s="11" t="str">
        <f>IF(tblSalaries[[#This Row],[Years of Experience]]="",0,"0")</f>
        <v>0</v>
      </c>
      <c r="Z1257"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1..3</v>
      </c>
      <c r="AA1257" s="11">
        <f>IF(tblSalaries[[#This Row],[Salary in USD]]&lt;1000,1,0)</f>
        <v>0</v>
      </c>
      <c r="AB1257" s="11">
        <f>IF(AND(tblSalaries[[#This Row],[Salary in USD]]&gt;1000,tblSalaries[[#This Row],[Salary in USD]]&lt;2000),1,0)</f>
        <v>0</v>
      </c>
    </row>
    <row r="1258" spans="2:28" ht="15" customHeight="1">
      <c r="B1258" t="s">
        <v>3261</v>
      </c>
      <c r="C1258" s="1">
        <v>41058.458703703705</v>
      </c>
      <c r="D1258" s="4">
        <v>85000</v>
      </c>
      <c r="E1258">
        <v>85000</v>
      </c>
      <c r="F1258" t="s">
        <v>6</v>
      </c>
      <c r="G1258">
        <f>tblSalaries[[#This Row],[clean Salary (in local currency)]]*VLOOKUP(tblSalaries[[#This Row],[Currency]],tblXrate[],2,FALSE)</f>
        <v>85000</v>
      </c>
      <c r="H1258" t="s">
        <v>1433</v>
      </c>
      <c r="I1258" t="s">
        <v>52</v>
      </c>
      <c r="J1258" t="s">
        <v>1434</v>
      </c>
      <c r="K1258" t="str">
        <f>VLOOKUP(tblSalaries[[#This Row],[Where do you work]],tblCountries[[Actual]:[Mapping]],2,FALSE)</f>
        <v>Sri Lanka</v>
      </c>
      <c r="L1258" t="s">
        <v>13</v>
      </c>
      <c r="M1258">
        <v>10</v>
      </c>
      <c r="O1258" s="10" t="str">
        <f>IF(ISERROR(FIND("1",tblSalaries[[#This Row],[How many hours of a day you work on Excel]])),"",1)</f>
        <v/>
      </c>
      <c r="P1258" s="11" t="str">
        <f>IF(ISERROR(FIND("2",tblSalaries[[#This Row],[How many hours of a day you work on Excel]])),"",2)</f>
        <v/>
      </c>
      <c r="Q1258" s="10" t="str">
        <f>IF(ISERROR(FIND("3",tblSalaries[[#This Row],[How many hours of a day you work on Excel]])),"",3)</f>
        <v/>
      </c>
      <c r="R1258" s="10" t="str">
        <f>IF(ISERROR(FIND("4",tblSalaries[[#This Row],[How many hours of a day you work on Excel]])),"",4)</f>
        <v/>
      </c>
      <c r="S1258" s="10" t="str">
        <f>IF(ISERROR(FIND("5",tblSalaries[[#This Row],[How many hours of a day you work on Excel]])),"",5)</f>
        <v/>
      </c>
      <c r="T1258" s="10" t="str">
        <f>IF(ISERROR(FIND("6",tblSalaries[[#This Row],[How many hours of a day you work on Excel]])),"",6)</f>
        <v/>
      </c>
      <c r="U1258" s="11" t="str">
        <f>IF(ISERROR(FIND("7",tblSalaries[[#This Row],[How many hours of a day you work on Excel]])),"",7)</f>
        <v/>
      </c>
      <c r="V1258" s="11">
        <f>IF(ISERROR(FIND("8",tblSalaries[[#This Row],[How many hours of a day you work on Excel]])),"",8)</f>
        <v>8</v>
      </c>
      <c r="W1258" s="11">
        <f>IF(MAX(tblSalaries[[#This Row],[1 hour]:[8 hours]])=0,#N/A,MAX(tblSalaries[[#This Row],[1 hour]:[8 hours]]))</f>
        <v>8</v>
      </c>
      <c r="X1258" s="11">
        <f>IF(ISERROR(tblSalaries[[#This Row],[max h]]),1,tblSalaries[[#This Row],[Salary in USD]]/tblSalaries[[#This Row],[max h]]/260)</f>
        <v>40.865384615384613</v>
      </c>
      <c r="Y1258" s="11" t="str">
        <f>IF(tblSalaries[[#This Row],[Years of Experience]]="",0,"0")</f>
        <v>0</v>
      </c>
      <c r="Z1258"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258" s="11">
        <f>IF(tblSalaries[[#This Row],[Salary in USD]]&lt;1000,1,0)</f>
        <v>0</v>
      </c>
      <c r="AB1258" s="11">
        <f>IF(AND(tblSalaries[[#This Row],[Salary in USD]]&gt;1000,tblSalaries[[#This Row],[Salary in USD]]&lt;2000),1,0)</f>
        <v>0</v>
      </c>
    </row>
    <row r="1259" spans="2:28" ht="15" customHeight="1">
      <c r="B1259" t="s">
        <v>3262</v>
      </c>
      <c r="C1259" s="1">
        <v>41058.483252314814</v>
      </c>
      <c r="D1259" s="4" t="s">
        <v>1435</v>
      </c>
      <c r="E1259">
        <v>1000000</v>
      </c>
      <c r="F1259" t="s">
        <v>40</v>
      </c>
      <c r="G1259">
        <f>tblSalaries[[#This Row],[clean Salary (in local currency)]]*VLOOKUP(tblSalaries[[#This Row],[Currency]],tblXrate[],2,FALSE)</f>
        <v>17807.916687442568</v>
      </c>
      <c r="H1259" t="s">
        <v>52</v>
      </c>
      <c r="I1259" t="s">
        <v>52</v>
      </c>
      <c r="J1259" t="s">
        <v>8</v>
      </c>
      <c r="K1259" t="str">
        <f>VLOOKUP(tblSalaries[[#This Row],[Where do you work]],tblCountries[[Actual]:[Mapping]],2,FALSE)</f>
        <v>India</v>
      </c>
      <c r="L1259" t="s">
        <v>18</v>
      </c>
      <c r="M1259">
        <v>10</v>
      </c>
      <c r="O1259" s="10" t="str">
        <f>IF(ISERROR(FIND("1",tblSalaries[[#This Row],[How many hours of a day you work on Excel]])),"",1)</f>
        <v/>
      </c>
      <c r="P1259" s="11">
        <f>IF(ISERROR(FIND("2",tblSalaries[[#This Row],[How many hours of a day you work on Excel]])),"",2)</f>
        <v>2</v>
      </c>
      <c r="Q1259" s="10">
        <f>IF(ISERROR(FIND("3",tblSalaries[[#This Row],[How many hours of a day you work on Excel]])),"",3)</f>
        <v>3</v>
      </c>
      <c r="R1259" s="10" t="str">
        <f>IF(ISERROR(FIND("4",tblSalaries[[#This Row],[How many hours of a day you work on Excel]])),"",4)</f>
        <v/>
      </c>
      <c r="S1259" s="10" t="str">
        <f>IF(ISERROR(FIND("5",tblSalaries[[#This Row],[How many hours of a day you work on Excel]])),"",5)</f>
        <v/>
      </c>
      <c r="T1259" s="10" t="str">
        <f>IF(ISERROR(FIND("6",tblSalaries[[#This Row],[How many hours of a day you work on Excel]])),"",6)</f>
        <v/>
      </c>
      <c r="U1259" s="11" t="str">
        <f>IF(ISERROR(FIND("7",tblSalaries[[#This Row],[How many hours of a day you work on Excel]])),"",7)</f>
        <v/>
      </c>
      <c r="V1259" s="11" t="str">
        <f>IF(ISERROR(FIND("8",tblSalaries[[#This Row],[How many hours of a day you work on Excel]])),"",8)</f>
        <v/>
      </c>
      <c r="W1259" s="11">
        <f>IF(MAX(tblSalaries[[#This Row],[1 hour]:[8 hours]])=0,#N/A,MAX(tblSalaries[[#This Row],[1 hour]:[8 hours]]))</f>
        <v>3</v>
      </c>
      <c r="X1259" s="11">
        <f>IF(ISERROR(tblSalaries[[#This Row],[max h]]),1,tblSalaries[[#This Row],[Salary in USD]]/tblSalaries[[#This Row],[max h]]/260)</f>
        <v>22.830662419798163</v>
      </c>
      <c r="Y1259" s="11" t="str">
        <f>IF(tblSalaries[[#This Row],[Years of Experience]]="",0,"0")</f>
        <v>0</v>
      </c>
      <c r="Z1259"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259" s="11">
        <f>IF(tblSalaries[[#This Row],[Salary in USD]]&lt;1000,1,0)</f>
        <v>0</v>
      </c>
      <c r="AB1259" s="11">
        <f>IF(AND(tblSalaries[[#This Row],[Salary in USD]]&gt;1000,tblSalaries[[#This Row],[Salary in USD]]&lt;2000),1,0)</f>
        <v>0</v>
      </c>
    </row>
    <row r="1260" spans="2:28" ht="15" customHeight="1">
      <c r="B1260" t="s">
        <v>3263</v>
      </c>
      <c r="C1260" s="1">
        <v>41058.49082175926</v>
      </c>
      <c r="D1260" s="4" t="s">
        <v>1436</v>
      </c>
      <c r="E1260">
        <v>900000</v>
      </c>
      <c r="F1260" t="s">
        <v>40</v>
      </c>
      <c r="G1260">
        <f>tblSalaries[[#This Row],[clean Salary (in local currency)]]*VLOOKUP(tblSalaries[[#This Row],[Currency]],tblXrate[],2,FALSE)</f>
        <v>16027.125018698311</v>
      </c>
      <c r="H1260" t="s">
        <v>1437</v>
      </c>
      <c r="I1260" t="s">
        <v>488</v>
      </c>
      <c r="J1260" t="s">
        <v>8</v>
      </c>
      <c r="K1260" t="str">
        <f>VLOOKUP(tblSalaries[[#This Row],[Where do you work]],tblCountries[[Actual]:[Mapping]],2,FALSE)</f>
        <v>India</v>
      </c>
      <c r="L1260" t="s">
        <v>13</v>
      </c>
      <c r="M1260">
        <v>8</v>
      </c>
      <c r="O1260" s="10" t="str">
        <f>IF(ISERROR(FIND("1",tblSalaries[[#This Row],[How many hours of a day you work on Excel]])),"",1)</f>
        <v/>
      </c>
      <c r="P1260" s="11" t="str">
        <f>IF(ISERROR(FIND("2",tblSalaries[[#This Row],[How many hours of a day you work on Excel]])),"",2)</f>
        <v/>
      </c>
      <c r="Q1260" s="10" t="str">
        <f>IF(ISERROR(FIND("3",tblSalaries[[#This Row],[How many hours of a day you work on Excel]])),"",3)</f>
        <v/>
      </c>
      <c r="R1260" s="10" t="str">
        <f>IF(ISERROR(FIND("4",tblSalaries[[#This Row],[How many hours of a day you work on Excel]])),"",4)</f>
        <v/>
      </c>
      <c r="S1260" s="10" t="str">
        <f>IF(ISERROR(FIND("5",tblSalaries[[#This Row],[How many hours of a day you work on Excel]])),"",5)</f>
        <v/>
      </c>
      <c r="T1260" s="10" t="str">
        <f>IF(ISERROR(FIND("6",tblSalaries[[#This Row],[How many hours of a day you work on Excel]])),"",6)</f>
        <v/>
      </c>
      <c r="U1260" s="11" t="str">
        <f>IF(ISERROR(FIND("7",tblSalaries[[#This Row],[How many hours of a day you work on Excel]])),"",7)</f>
        <v/>
      </c>
      <c r="V1260" s="11">
        <f>IF(ISERROR(FIND("8",tblSalaries[[#This Row],[How many hours of a day you work on Excel]])),"",8)</f>
        <v>8</v>
      </c>
      <c r="W1260" s="11">
        <f>IF(MAX(tblSalaries[[#This Row],[1 hour]:[8 hours]])=0,#N/A,MAX(tblSalaries[[#This Row],[1 hour]:[8 hours]]))</f>
        <v>8</v>
      </c>
      <c r="X1260" s="11">
        <f>IF(ISERROR(tblSalaries[[#This Row],[max h]]),1,tblSalaries[[#This Row],[Salary in USD]]/tblSalaries[[#This Row],[max h]]/260)</f>
        <v>7.70534856668188</v>
      </c>
      <c r="Y1260" s="11" t="str">
        <f>IF(tblSalaries[[#This Row],[Years of Experience]]="",0,"0")</f>
        <v>0</v>
      </c>
      <c r="Z1260"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260" s="11">
        <f>IF(tblSalaries[[#This Row],[Salary in USD]]&lt;1000,1,0)</f>
        <v>0</v>
      </c>
      <c r="AB1260" s="11">
        <f>IF(AND(tblSalaries[[#This Row],[Salary in USD]]&gt;1000,tblSalaries[[#This Row],[Salary in USD]]&lt;2000),1,0)</f>
        <v>0</v>
      </c>
    </row>
    <row r="1261" spans="2:28" ht="15" customHeight="1">
      <c r="B1261" t="s">
        <v>3264</v>
      </c>
      <c r="C1261" s="1">
        <v>41058.494155092594</v>
      </c>
      <c r="D1261" s="4">
        <v>192000</v>
      </c>
      <c r="E1261">
        <v>192000</v>
      </c>
      <c r="F1261" t="s">
        <v>6</v>
      </c>
      <c r="G1261">
        <f>tblSalaries[[#This Row],[clean Salary (in local currency)]]*VLOOKUP(tblSalaries[[#This Row],[Currency]],tblXrate[],2,FALSE)</f>
        <v>192000</v>
      </c>
      <c r="H1261" t="s">
        <v>1438</v>
      </c>
      <c r="I1261" t="s">
        <v>4001</v>
      </c>
      <c r="J1261" t="s">
        <v>15</v>
      </c>
      <c r="K1261" t="str">
        <f>VLOOKUP(tblSalaries[[#This Row],[Where do you work]],tblCountries[[Actual]:[Mapping]],2,FALSE)</f>
        <v>USA</v>
      </c>
      <c r="L1261" t="s">
        <v>13</v>
      </c>
      <c r="M1261">
        <v>27</v>
      </c>
      <c r="O1261" s="10" t="str">
        <f>IF(ISERROR(FIND("1",tblSalaries[[#This Row],[How many hours of a day you work on Excel]])),"",1)</f>
        <v/>
      </c>
      <c r="P1261" s="11" t="str">
        <f>IF(ISERROR(FIND("2",tblSalaries[[#This Row],[How many hours of a day you work on Excel]])),"",2)</f>
        <v/>
      </c>
      <c r="Q1261" s="10" t="str">
        <f>IF(ISERROR(FIND("3",tblSalaries[[#This Row],[How many hours of a day you work on Excel]])),"",3)</f>
        <v/>
      </c>
      <c r="R1261" s="10" t="str">
        <f>IF(ISERROR(FIND("4",tblSalaries[[#This Row],[How many hours of a day you work on Excel]])),"",4)</f>
        <v/>
      </c>
      <c r="S1261" s="10" t="str">
        <f>IF(ISERROR(FIND("5",tblSalaries[[#This Row],[How many hours of a day you work on Excel]])),"",5)</f>
        <v/>
      </c>
      <c r="T1261" s="10" t="str">
        <f>IF(ISERROR(FIND("6",tblSalaries[[#This Row],[How many hours of a day you work on Excel]])),"",6)</f>
        <v/>
      </c>
      <c r="U1261" s="11" t="str">
        <f>IF(ISERROR(FIND("7",tblSalaries[[#This Row],[How many hours of a day you work on Excel]])),"",7)</f>
        <v/>
      </c>
      <c r="V1261" s="11">
        <f>IF(ISERROR(FIND("8",tblSalaries[[#This Row],[How many hours of a day you work on Excel]])),"",8)</f>
        <v>8</v>
      </c>
      <c r="W1261" s="11">
        <f>IF(MAX(tblSalaries[[#This Row],[1 hour]:[8 hours]])=0,#N/A,MAX(tblSalaries[[#This Row],[1 hour]:[8 hours]]))</f>
        <v>8</v>
      </c>
      <c r="X1261" s="11">
        <f>IF(ISERROR(tblSalaries[[#This Row],[max h]]),1,tblSalaries[[#This Row],[Salary in USD]]/tblSalaries[[#This Row],[max h]]/260)</f>
        <v>92.307692307692307</v>
      </c>
      <c r="Y1261" s="11" t="str">
        <f>IF(tblSalaries[[#This Row],[Years of Experience]]="",0,"0")</f>
        <v>0</v>
      </c>
      <c r="Z1261"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261" s="11">
        <f>IF(tblSalaries[[#This Row],[Salary in USD]]&lt;1000,1,0)</f>
        <v>0</v>
      </c>
      <c r="AB1261" s="11">
        <f>IF(AND(tblSalaries[[#This Row],[Salary in USD]]&gt;1000,tblSalaries[[#This Row],[Salary in USD]]&lt;2000),1,0)</f>
        <v>0</v>
      </c>
    </row>
    <row r="1262" spans="2:28" ht="15" customHeight="1">
      <c r="B1262" t="s">
        <v>3265</v>
      </c>
      <c r="C1262" s="1">
        <v>41058.509745370371</v>
      </c>
      <c r="D1262" s="4">
        <v>54000</v>
      </c>
      <c r="E1262">
        <v>54000</v>
      </c>
      <c r="F1262" t="s">
        <v>6</v>
      </c>
      <c r="G1262">
        <f>tblSalaries[[#This Row],[clean Salary (in local currency)]]*VLOOKUP(tblSalaries[[#This Row],[Currency]],tblXrate[],2,FALSE)</f>
        <v>54000</v>
      </c>
      <c r="H1262" t="s">
        <v>1439</v>
      </c>
      <c r="I1262" t="s">
        <v>20</v>
      </c>
      <c r="J1262" t="s">
        <v>15</v>
      </c>
      <c r="K1262" t="str">
        <f>VLOOKUP(tblSalaries[[#This Row],[Where do you work]],tblCountries[[Actual]:[Mapping]],2,FALSE)</f>
        <v>USA</v>
      </c>
      <c r="L1262" t="s">
        <v>13</v>
      </c>
      <c r="M1262">
        <v>6</v>
      </c>
      <c r="O1262" s="10" t="str">
        <f>IF(ISERROR(FIND("1",tblSalaries[[#This Row],[How many hours of a day you work on Excel]])),"",1)</f>
        <v/>
      </c>
      <c r="P1262" s="11" t="str">
        <f>IF(ISERROR(FIND("2",tblSalaries[[#This Row],[How many hours of a day you work on Excel]])),"",2)</f>
        <v/>
      </c>
      <c r="Q1262" s="10" t="str">
        <f>IF(ISERROR(FIND("3",tblSalaries[[#This Row],[How many hours of a day you work on Excel]])),"",3)</f>
        <v/>
      </c>
      <c r="R1262" s="10" t="str">
        <f>IF(ISERROR(FIND("4",tblSalaries[[#This Row],[How many hours of a day you work on Excel]])),"",4)</f>
        <v/>
      </c>
      <c r="S1262" s="10" t="str">
        <f>IF(ISERROR(FIND("5",tblSalaries[[#This Row],[How many hours of a day you work on Excel]])),"",5)</f>
        <v/>
      </c>
      <c r="T1262" s="10" t="str">
        <f>IF(ISERROR(FIND("6",tblSalaries[[#This Row],[How many hours of a day you work on Excel]])),"",6)</f>
        <v/>
      </c>
      <c r="U1262" s="11" t="str">
        <f>IF(ISERROR(FIND("7",tblSalaries[[#This Row],[How many hours of a day you work on Excel]])),"",7)</f>
        <v/>
      </c>
      <c r="V1262" s="11">
        <f>IF(ISERROR(FIND("8",tblSalaries[[#This Row],[How many hours of a day you work on Excel]])),"",8)</f>
        <v>8</v>
      </c>
      <c r="W1262" s="11">
        <f>IF(MAX(tblSalaries[[#This Row],[1 hour]:[8 hours]])=0,#N/A,MAX(tblSalaries[[#This Row],[1 hour]:[8 hours]]))</f>
        <v>8</v>
      </c>
      <c r="X1262" s="11">
        <f>IF(ISERROR(tblSalaries[[#This Row],[max h]]),1,tblSalaries[[#This Row],[Salary in USD]]/tblSalaries[[#This Row],[max h]]/260)</f>
        <v>25.96153846153846</v>
      </c>
      <c r="Y1262" s="11" t="str">
        <f>IF(tblSalaries[[#This Row],[Years of Experience]]="",0,"0")</f>
        <v>0</v>
      </c>
      <c r="Z1262"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262" s="11">
        <f>IF(tblSalaries[[#This Row],[Salary in USD]]&lt;1000,1,0)</f>
        <v>0</v>
      </c>
      <c r="AB1262" s="11">
        <f>IF(AND(tblSalaries[[#This Row],[Salary in USD]]&gt;1000,tblSalaries[[#This Row],[Salary in USD]]&lt;2000),1,0)</f>
        <v>0</v>
      </c>
    </row>
    <row r="1263" spans="2:28" ht="15" customHeight="1">
      <c r="B1263" t="s">
        <v>3266</v>
      </c>
      <c r="C1263" s="1">
        <v>41058.511886574073</v>
      </c>
      <c r="D1263" s="4">
        <v>18000</v>
      </c>
      <c r="E1263">
        <v>18000</v>
      </c>
      <c r="F1263" t="s">
        <v>6</v>
      </c>
      <c r="G1263">
        <f>tblSalaries[[#This Row],[clean Salary (in local currency)]]*VLOOKUP(tblSalaries[[#This Row],[Currency]],tblXrate[],2,FALSE)</f>
        <v>18000</v>
      </c>
      <c r="H1263" t="s">
        <v>52</v>
      </c>
      <c r="I1263" t="s">
        <v>52</v>
      </c>
      <c r="J1263" t="s">
        <v>8</v>
      </c>
      <c r="K1263" t="str">
        <f>VLOOKUP(tblSalaries[[#This Row],[Where do you work]],tblCountries[[Actual]:[Mapping]],2,FALSE)</f>
        <v>India</v>
      </c>
      <c r="L1263" t="s">
        <v>9</v>
      </c>
      <c r="M1263">
        <v>12</v>
      </c>
      <c r="O1263" s="10" t="str">
        <f>IF(ISERROR(FIND("1",tblSalaries[[#This Row],[How many hours of a day you work on Excel]])),"",1)</f>
        <v/>
      </c>
      <c r="P1263" s="11" t="str">
        <f>IF(ISERROR(FIND("2",tblSalaries[[#This Row],[How many hours of a day you work on Excel]])),"",2)</f>
        <v/>
      </c>
      <c r="Q1263" s="10" t="str">
        <f>IF(ISERROR(FIND("3",tblSalaries[[#This Row],[How many hours of a day you work on Excel]])),"",3)</f>
        <v/>
      </c>
      <c r="R1263" s="10">
        <f>IF(ISERROR(FIND("4",tblSalaries[[#This Row],[How many hours of a day you work on Excel]])),"",4)</f>
        <v>4</v>
      </c>
      <c r="S1263" s="10" t="str">
        <f>IF(ISERROR(FIND("5",tblSalaries[[#This Row],[How many hours of a day you work on Excel]])),"",5)</f>
        <v/>
      </c>
      <c r="T1263" s="10">
        <f>IF(ISERROR(FIND("6",tblSalaries[[#This Row],[How many hours of a day you work on Excel]])),"",6)</f>
        <v>6</v>
      </c>
      <c r="U1263" s="11" t="str">
        <f>IF(ISERROR(FIND("7",tblSalaries[[#This Row],[How many hours of a day you work on Excel]])),"",7)</f>
        <v/>
      </c>
      <c r="V1263" s="11" t="str">
        <f>IF(ISERROR(FIND("8",tblSalaries[[#This Row],[How many hours of a day you work on Excel]])),"",8)</f>
        <v/>
      </c>
      <c r="W1263" s="11">
        <f>IF(MAX(tblSalaries[[#This Row],[1 hour]:[8 hours]])=0,#N/A,MAX(tblSalaries[[#This Row],[1 hour]:[8 hours]]))</f>
        <v>6</v>
      </c>
      <c r="X1263" s="11">
        <f>IF(ISERROR(tblSalaries[[#This Row],[max h]]),1,tblSalaries[[#This Row],[Salary in USD]]/tblSalaries[[#This Row],[max h]]/260)</f>
        <v>11.538461538461538</v>
      </c>
      <c r="Y1263" s="11" t="str">
        <f>IF(tblSalaries[[#This Row],[Years of Experience]]="",0,"0")</f>
        <v>0</v>
      </c>
      <c r="Z1263"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263" s="11">
        <f>IF(tblSalaries[[#This Row],[Salary in USD]]&lt;1000,1,0)</f>
        <v>0</v>
      </c>
      <c r="AB1263" s="11">
        <f>IF(AND(tblSalaries[[#This Row],[Salary in USD]]&gt;1000,tblSalaries[[#This Row],[Salary in USD]]&lt;2000),1,0)</f>
        <v>0</v>
      </c>
    </row>
    <row r="1264" spans="2:28" ht="15" customHeight="1">
      <c r="B1264" t="s">
        <v>3267</v>
      </c>
      <c r="C1264" s="1">
        <v>41058.513645833336</v>
      </c>
      <c r="D1264" s="4" t="s">
        <v>1440</v>
      </c>
      <c r="E1264">
        <v>300000</v>
      </c>
      <c r="F1264" t="s">
        <v>40</v>
      </c>
      <c r="G1264">
        <f>tblSalaries[[#This Row],[clean Salary (in local currency)]]*VLOOKUP(tblSalaries[[#This Row],[Currency]],tblXrate[],2,FALSE)</f>
        <v>5342.3750062327708</v>
      </c>
      <c r="H1264" t="s">
        <v>1441</v>
      </c>
      <c r="I1264" t="s">
        <v>3999</v>
      </c>
      <c r="J1264" t="s">
        <v>8</v>
      </c>
      <c r="K1264" t="str">
        <f>VLOOKUP(tblSalaries[[#This Row],[Where do you work]],tblCountries[[Actual]:[Mapping]],2,FALSE)</f>
        <v>India</v>
      </c>
      <c r="L1264" t="s">
        <v>18</v>
      </c>
      <c r="M1264">
        <v>5</v>
      </c>
      <c r="O1264" s="10" t="str">
        <f>IF(ISERROR(FIND("1",tblSalaries[[#This Row],[How many hours of a day you work on Excel]])),"",1)</f>
        <v/>
      </c>
      <c r="P1264" s="11">
        <f>IF(ISERROR(FIND("2",tblSalaries[[#This Row],[How many hours of a day you work on Excel]])),"",2)</f>
        <v>2</v>
      </c>
      <c r="Q1264" s="10">
        <f>IF(ISERROR(FIND("3",tblSalaries[[#This Row],[How many hours of a day you work on Excel]])),"",3)</f>
        <v>3</v>
      </c>
      <c r="R1264" s="10" t="str">
        <f>IF(ISERROR(FIND("4",tblSalaries[[#This Row],[How many hours of a day you work on Excel]])),"",4)</f>
        <v/>
      </c>
      <c r="S1264" s="10" t="str">
        <f>IF(ISERROR(FIND("5",tblSalaries[[#This Row],[How many hours of a day you work on Excel]])),"",5)</f>
        <v/>
      </c>
      <c r="T1264" s="10" t="str">
        <f>IF(ISERROR(FIND("6",tblSalaries[[#This Row],[How many hours of a day you work on Excel]])),"",6)</f>
        <v/>
      </c>
      <c r="U1264" s="11" t="str">
        <f>IF(ISERROR(FIND("7",tblSalaries[[#This Row],[How many hours of a day you work on Excel]])),"",7)</f>
        <v/>
      </c>
      <c r="V1264" s="11" t="str">
        <f>IF(ISERROR(FIND("8",tblSalaries[[#This Row],[How many hours of a day you work on Excel]])),"",8)</f>
        <v/>
      </c>
      <c r="W1264" s="11">
        <f>IF(MAX(tblSalaries[[#This Row],[1 hour]:[8 hours]])=0,#N/A,MAX(tblSalaries[[#This Row],[1 hour]:[8 hours]]))</f>
        <v>3</v>
      </c>
      <c r="X1264" s="11">
        <f>IF(ISERROR(tblSalaries[[#This Row],[max h]]),1,tblSalaries[[#This Row],[Salary in USD]]/tblSalaries[[#This Row],[max h]]/260)</f>
        <v>6.8491987259394493</v>
      </c>
      <c r="Y1264" s="11" t="str">
        <f>IF(tblSalaries[[#This Row],[Years of Experience]]="",0,"0")</f>
        <v>0</v>
      </c>
      <c r="Z1264"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1264" s="11">
        <f>IF(tblSalaries[[#This Row],[Salary in USD]]&lt;1000,1,0)</f>
        <v>0</v>
      </c>
      <c r="AB1264" s="11">
        <f>IF(AND(tblSalaries[[#This Row],[Salary in USD]]&gt;1000,tblSalaries[[#This Row],[Salary in USD]]&lt;2000),1,0)</f>
        <v>0</v>
      </c>
    </row>
    <row r="1265" spans="2:28" ht="15" customHeight="1">
      <c r="B1265" t="s">
        <v>3268</v>
      </c>
      <c r="C1265" s="1">
        <v>41058.51425925926</v>
      </c>
      <c r="D1265" s="4" t="s">
        <v>1442</v>
      </c>
      <c r="E1265">
        <v>400000</v>
      </c>
      <c r="F1265" t="s">
        <v>40</v>
      </c>
      <c r="G1265">
        <f>tblSalaries[[#This Row],[clean Salary (in local currency)]]*VLOOKUP(tblSalaries[[#This Row],[Currency]],tblXrate[],2,FALSE)</f>
        <v>7123.1666749770275</v>
      </c>
      <c r="H1265" t="s">
        <v>767</v>
      </c>
      <c r="I1265" t="s">
        <v>52</v>
      </c>
      <c r="J1265" t="s">
        <v>8</v>
      </c>
      <c r="K1265" t="str">
        <f>VLOOKUP(tblSalaries[[#This Row],[Where do you work]],tblCountries[[Actual]:[Mapping]],2,FALSE)</f>
        <v>India</v>
      </c>
      <c r="L1265" t="s">
        <v>13</v>
      </c>
      <c r="M1265">
        <v>3</v>
      </c>
      <c r="O1265" s="10" t="str">
        <f>IF(ISERROR(FIND("1",tblSalaries[[#This Row],[How many hours of a day you work on Excel]])),"",1)</f>
        <v/>
      </c>
      <c r="P1265" s="11" t="str">
        <f>IF(ISERROR(FIND("2",tblSalaries[[#This Row],[How many hours of a day you work on Excel]])),"",2)</f>
        <v/>
      </c>
      <c r="Q1265" s="10" t="str">
        <f>IF(ISERROR(FIND("3",tblSalaries[[#This Row],[How many hours of a day you work on Excel]])),"",3)</f>
        <v/>
      </c>
      <c r="R1265" s="10" t="str">
        <f>IF(ISERROR(FIND("4",tblSalaries[[#This Row],[How many hours of a day you work on Excel]])),"",4)</f>
        <v/>
      </c>
      <c r="S1265" s="10" t="str">
        <f>IF(ISERROR(FIND("5",tblSalaries[[#This Row],[How many hours of a day you work on Excel]])),"",5)</f>
        <v/>
      </c>
      <c r="T1265" s="10" t="str">
        <f>IF(ISERROR(FIND("6",tblSalaries[[#This Row],[How many hours of a day you work on Excel]])),"",6)</f>
        <v/>
      </c>
      <c r="U1265" s="11" t="str">
        <f>IF(ISERROR(FIND("7",tblSalaries[[#This Row],[How many hours of a day you work on Excel]])),"",7)</f>
        <v/>
      </c>
      <c r="V1265" s="11">
        <f>IF(ISERROR(FIND("8",tblSalaries[[#This Row],[How many hours of a day you work on Excel]])),"",8)</f>
        <v>8</v>
      </c>
      <c r="W1265" s="11">
        <f>IF(MAX(tblSalaries[[#This Row],[1 hour]:[8 hours]])=0,#N/A,MAX(tblSalaries[[#This Row],[1 hour]:[8 hours]]))</f>
        <v>8</v>
      </c>
      <c r="X1265" s="11">
        <f>IF(ISERROR(tblSalaries[[#This Row],[max h]]),1,tblSalaries[[#This Row],[Salary in USD]]/tblSalaries[[#This Row],[max h]]/260)</f>
        <v>3.4245993629697247</v>
      </c>
      <c r="Y1265" s="11" t="str">
        <f>IF(tblSalaries[[#This Row],[Years of Experience]]="",0,"0")</f>
        <v>0</v>
      </c>
      <c r="Z1265"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1..3</v>
      </c>
      <c r="AA1265" s="11">
        <f>IF(tblSalaries[[#This Row],[Salary in USD]]&lt;1000,1,0)</f>
        <v>0</v>
      </c>
      <c r="AB1265" s="11">
        <f>IF(AND(tblSalaries[[#This Row],[Salary in USD]]&gt;1000,tblSalaries[[#This Row],[Salary in USD]]&lt;2000),1,0)</f>
        <v>0</v>
      </c>
    </row>
    <row r="1266" spans="2:28" ht="15" customHeight="1">
      <c r="B1266" t="s">
        <v>3269</v>
      </c>
      <c r="C1266" s="1">
        <v>41058.519918981481</v>
      </c>
      <c r="D1266" s="4">
        <v>15000</v>
      </c>
      <c r="E1266">
        <v>15000</v>
      </c>
      <c r="F1266" t="s">
        <v>6</v>
      </c>
      <c r="G1266">
        <f>tblSalaries[[#This Row],[clean Salary (in local currency)]]*VLOOKUP(tblSalaries[[#This Row],[Currency]],tblXrate[],2,FALSE)</f>
        <v>15000</v>
      </c>
      <c r="H1266" t="s">
        <v>1443</v>
      </c>
      <c r="I1266" t="s">
        <v>52</v>
      </c>
      <c r="J1266" t="s">
        <v>1444</v>
      </c>
      <c r="K1266" t="str">
        <f>VLOOKUP(tblSalaries[[#This Row],[Where do you work]],tblCountries[[Actual]:[Mapping]],2,FALSE)</f>
        <v>Myanmar</v>
      </c>
      <c r="L1266" t="s">
        <v>9</v>
      </c>
      <c r="M1266">
        <v>10</v>
      </c>
      <c r="O1266" s="10" t="str">
        <f>IF(ISERROR(FIND("1",tblSalaries[[#This Row],[How many hours of a day you work on Excel]])),"",1)</f>
        <v/>
      </c>
      <c r="P1266" s="11" t="str">
        <f>IF(ISERROR(FIND("2",tblSalaries[[#This Row],[How many hours of a day you work on Excel]])),"",2)</f>
        <v/>
      </c>
      <c r="Q1266" s="10" t="str">
        <f>IF(ISERROR(FIND("3",tblSalaries[[#This Row],[How many hours of a day you work on Excel]])),"",3)</f>
        <v/>
      </c>
      <c r="R1266" s="10">
        <f>IF(ISERROR(FIND("4",tblSalaries[[#This Row],[How many hours of a day you work on Excel]])),"",4)</f>
        <v>4</v>
      </c>
      <c r="S1266" s="10" t="str">
        <f>IF(ISERROR(FIND("5",tblSalaries[[#This Row],[How many hours of a day you work on Excel]])),"",5)</f>
        <v/>
      </c>
      <c r="T1266" s="10">
        <f>IF(ISERROR(FIND("6",tblSalaries[[#This Row],[How many hours of a day you work on Excel]])),"",6)</f>
        <v>6</v>
      </c>
      <c r="U1266" s="11" t="str">
        <f>IF(ISERROR(FIND("7",tblSalaries[[#This Row],[How many hours of a day you work on Excel]])),"",7)</f>
        <v/>
      </c>
      <c r="V1266" s="11" t="str">
        <f>IF(ISERROR(FIND("8",tblSalaries[[#This Row],[How many hours of a day you work on Excel]])),"",8)</f>
        <v/>
      </c>
      <c r="W1266" s="11">
        <f>IF(MAX(tblSalaries[[#This Row],[1 hour]:[8 hours]])=0,#N/A,MAX(tblSalaries[[#This Row],[1 hour]:[8 hours]]))</f>
        <v>6</v>
      </c>
      <c r="X1266" s="11">
        <f>IF(ISERROR(tblSalaries[[#This Row],[max h]]),1,tblSalaries[[#This Row],[Salary in USD]]/tblSalaries[[#This Row],[max h]]/260)</f>
        <v>9.615384615384615</v>
      </c>
      <c r="Y1266" s="11" t="str">
        <f>IF(tblSalaries[[#This Row],[Years of Experience]]="",0,"0")</f>
        <v>0</v>
      </c>
      <c r="Z1266"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266" s="11">
        <f>IF(tblSalaries[[#This Row],[Salary in USD]]&lt;1000,1,0)</f>
        <v>0</v>
      </c>
      <c r="AB1266" s="11">
        <f>IF(AND(tblSalaries[[#This Row],[Salary in USD]]&gt;1000,tblSalaries[[#This Row],[Salary in USD]]&lt;2000),1,0)</f>
        <v>0</v>
      </c>
    </row>
    <row r="1267" spans="2:28" ht="15" customHeight="1">
      <c r="B1267" t="s">
        <v>3270</v>
      </c>
      <c r="C1267" s="1">
        <v>41058.520277777781</v>
      </c>
      <c r="D1267" s="4" t="s">
        <v>1445</v>
      </c>
      <c r="E1267">
        <v>14000</v>
      </c>
      <c r="F1267" t="s">
        <v>6</v>
      </c>
      <c r="G1267">
        <f>tblSalaries[[#This Row],[clean Salary (in local currency)]]*VLOOKUP(tblSalaries[[#This Row],[Currency]],tblXrate[],2,FALSE)</f>
        <v>14000</v>
      </c>
      <c r="H1267" t="s">
        <v>1446</v>
      </c>
      <c r="I1267" t="s">
        <v>20</v>
      </c>
      <c r="J1267" t="s">
        <v>8</v>
      </c>
      <c r="K1267" t="str">
        <f>VLOOKUP(tblSalaries[[#This Row],[Where do you work]],tblCountries[[Actual]:[Mapping]],2,FALSE)</f>
        <v>India</v>
      </c>
      <c r="L1267" t="s">
        <v>9</v>
      </c>
      <c r="M1267">
        <v>12</v>
      </c>
      <c r="O1267" s="10" t="str">
        <f>IF(ISERROR(FIND("1",tblSalaries[[#This Row],[How many hours of a day you work on Excel]])),"",1)</f>
        <v/>
      </c>
      <c r="P1267" s="11" t="str">
        <f>IF(ISERROR(FIND("2",tblSalaries[[#This Row],[How many hours of a day you work on Excel]])),"",2)</f>
        <v/>
      </c>
      <c r="Q1267" s="10" t="str">
        <f>IF(ISERROR(FIND("3",tblSalaries[[#This Row],[How many hours of a day you work on Excel]])),"",3)</f>
        <v/>
      </c>
      <c r="R1267" s="10">
        <f>IF(ISERROR(FIND("4",tblSalaries[[#This Row],[How many hours of a day you work on Excel]])),"",4)</f>
        <v>4</v>
      </c>
      <c r="S1267" s="10" t="str">
        <f>IF(ISERROR(FIND("5",tblSalaries[[#This Row],[How many hours of a day you work on Excel]])),"",5)</f>
        <v/>
      </c>
      <c r="T1267" s="10">
        <f>IF(ISERROR(FIND("6",tblSalaries[[#This Row],[How many hours of a day you work on Excel]])),"",6)</f>
        <v>6</v>
      </c>
      <c r="U1267" s="11" t="str">
        <f>IF(ISERROR(FIND("7",tblSalaries[[#This Row],[How many hours of a day you work on Excel]])),"",7)</f>
        <v/>
      </c>
      <c r="V1267" s="11" t="str">
        <f>IF(ISERROR(FIND("8",tblSalaries[[#This Row],[How many hours of a day you work on Excel]])),"",8)</f>
        <v/>
      </c>
      <c r="W1267" s="11">
        <f>IF(MAX(tblSalaries[[#This Row],[1 hour]:[8 hours]])=0,#N/A,MAX(tblSalaries[[#This Row],[1 hour]:[8 hours]]))</f>
        <v>6</v>
      </c>
      <c r="X1267" s="11">
        <f>IF(ISERROR(tblSalaries[[#This Row],[max h]]),1,tblSalaries[[#This Row],[Salary in USD]]/tblSalaries[[#This Row],[max h]]/260)</f>
        <v>8.9743589743589745</v>
      </c>
      <c r="Y1267" s="11" t="str">
        <f>IF(tblSalaries[[#This Row],[Years of Experience]]="",0,"0")</f>
        <v>0</v>
      </c>
      <c r="Z1267"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267" s="11">
        <f>IF(tblSalaries[[#This Row],[Salary in USD]]&lt;1000,1,0)</f>
        <v>0</v>
      </c>
      <c r="AB1267" s="11">
        <f>IF(AND(tblSalaries[[#This Row],[Salary in USD]]&gt;1000,tblSalaries[[#This Row],[Salary in USD]]&lt;2000),1,0)</f>
        <v>0</v>
      </c>
    </row>
    <row r="1268" spans="2:28" ht="15" customHeight="1">
      <c r="B1268" t="s">
        <v>3271</v>
      </c>
      <c r="C1268" s="1">
        <v>41058.546180555553</v>
      </c>
      <c r="D1268" s="4">
        <v>8000</v>
      </c>
      <c r="E1268">
        <v>8000</v>
      </c>
      <c r="F1268" t="s">
        <v>6</v>
      </c>
      <c r="G1268">
        <f>tblSalaries[[#This Row],[clean Salary (in local currency)]]*VLOOKUP(tblSalaries[[#This Row],[Currency]],tblXrate[],2,FALSE)</f>
        <v>8000</v>
      </c>
      <c r="H1268" t="s">
        <v>153</v>
      </c>
      <c r="I1268" t="s">
        <v>20</v>
      </c>
      <c r="J1268" t="s">
        <v>8</v>
      </c>
      <c r="K1268" t="str">
        <f>VLOOKUP(tblSalaries[[#This Row],[Where do you work]],tblCountries[[Actual]:[Mapping]],2,FALSE)</f>
        <v>India</v>
      </c>
      <c r="L1268" t="s">
        <v>13</v>
      </c>
      <c r="M1268">
        <v>4</v>
      </c>
      <c r="O1268" s="10" t="str">
        <f>IF(ISERROR(FIND("1",tblSalaries[[#This Row],[How many hours of a day you work on Excel]])),"",1)</f>
        <v/>
      </c>
      <c r="P1268" s="11" t="str">
        <f>IF(ISERROR(FIND("2",tblSalaries[[#This Row],[How many hours of a day you work on Excel]])),"",2)</f>
        <v/>
      </c>
      <c r="Q1268" s="10" t="str">
        <f>IF(ISERROR(FIND("3",tblSalaries[[#This Row],[How many hours of a day you work on Excel]])),"",3)</f>
        <v/>
      </c>
      <c r="R1268" s="10" t="str">
        <f>IF(ISERROR(FIND("4",tblSalaries[[#This Row],[How many hours of a day you work on Excel]])),"",4)</f>
        <v/>
      </c>
      <c r="S1268" s="10" t="str">
        <f>IF(ISERROR(FIND("5",tblSalaries[[#This Row],[How many hours of a day you work on Excel]])),"",5)</f>
        <v/>
      </c>
      <c r="T1268" s="10" t="str">
        <f>IF(ISERROR(FIND("6",tblSalaries[[#This Row],[How many hours of a day you work on Excel]])),"",6)</f>
        <v/>
      </c>
      <c r="U1268" s="11" t="str">
        <f>IF(ISERROR(FIND("7",tblSalaries[[#This Row],[How many hours of a day you work on Excel]])),"",7)</f>
        <v/>
      </c>
      <c r="V1268" s="11">
        <f>IF(ISERROR(FIND("8",tblSalaries[[#This Row],[How many hours of a day you work on Excel]])),"",8)</f>
        <v>8</v>
      </c>
      <c r="W1268" s="11">
        <f>IF(MAX(tblSalaries[[#This Row],[1 hour]:[8 hours]])=0,#N/A,MAX(tblSalaries[[#This Row],[1 hour]:[8 hours]]))</f>
        <v>8</v>
      </c>
      <c r="X1268" s="11">
        <f>IF(ISERROR(tblSalaries[[#This Row],[max h]]),1,tblSalaries[[#This Row],[Salary in USD]]/tblSalaries[[#This Row],[max h]]/260)</f>
        <v>3.8461538461538463</v>
      </c>
      <c r="Y1268" s="11" t="str">
        <f>IF(tblSalaries[[#This Row],[Years of Experience]]="",0,"0")</f>
        <v>0</v>
      </c>
      <c r="Z1268"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1268" s="11">
        <f>IF(tblSalaries[[#This Row],[Salary in USD]]&lt;1000,1,0)</f>
        <v>0</v>
      </c>
      <c r="AB1268" s="11">
        <f>IF(AND(tblSalaries[[#This Row],[Salary in USD]]&gt;1000,tblSalaries[[#This Row],[Salary in USD]]&lt;2000),1,0)</f>
        <v>0</v>
      </c>
    </row>
    <row r="1269" spans="2:28" ht="15" customHeight="1">
      <c r="B1269" t="s">
        <v>3272</v>
      </c>
      <c r="C1269" s="1">
        <v>41058.551342592589</v>
      </c>
      <c r="D1269" s="4">
        <v>12500</v>
      </c>
      <c r="E1269">
        <v>12500</v>
      </c>
      <c r="F1269" t="s">
        <v>6</v>
      </c>
      <c r="G1269">
        <f>tblSalaries[[#This Row],[clean Salary (in local currency)]]*VLOOKUP(tblSalaries[[#This Row],[Currency]],tblXrate[],2,FALSE)</f>
        <v>12500</v>
      </c>
      <c r="H1269" t="s">
        <v>67</v>
      </c>
      <c r="I1269" t="s">
        <v>67</v>
      </c>
      <c r="J1269" t="s">
        <v>347</v>
      </c>
      <c r="K1269" t="str">
        <f>VLOOKUP(tblSalaries[[#This Row],[Where do you work]],tblCountries[[Actual]:[Mapping]],2,FALSE)</f>
        <v>Philippines</v>
      </c>
      <c r="L1269" t="s">
        <v>18</v>
      </c>
      <c r="M1269">
        <v>7</v>
      </c>
      <c r="O1269" s="10" t="str">
        <f>IF(ISERROR(FIND("1",tblSalaries[[#This Row],[How many hours of a day you work on Excel]])),"",1)</f>
        <v/>
      </c>
      <c r="P1269" s="11">
        <f>IF(ISERROR(FIND("2",tblSalaries[[#This Row],[How many hours of a day you work on Excel]])),"",2)</f>
        <v>2</v>
      </c>
      <c r="Q1269" s="10">
        <f>IF(ISERROR(FIND("3",tblSalaries[[#This Row],[How many hours of a day you work on Excel]])),"",3)</f>
        <v>3</v>
      </c>
      <c r="R1269" s="10" t="str">
        <f>IF(ISERROR(FIND("4",tblSalaries[[#This Row],[How many hours of a day you work on Excel]])),"",4)</f>
        <v/>
      </c>
      <c r="S1269" s="10" t="str">
        <f>IF(ISERROR(FIND("5",tblSalaries[[#This Row],[How many hours of a day you work on Excel]])),"",5)</f>
        <v/>
      </c>
      <c r="T1269" s="10" t="str">
        <f>IF(ISERROR(FIND("6",tblSalaries[[#This Row],[How many hours of a day you work on Excel]])),"",6)</f>
        <v/>
      </c>
      <c r="U1269" s="11" t="str">
        <f>IF(ISERROR(FIND("7",tblSalaries[[#This Row],[How many hours of a day you work on Excel]])),"",7)</f>
        <v/>
      </c>
      <c r="V1269" s="11" t="str">
        <f>IF(ISERROR(FIND("8",tblSalaries[[#This Row],[How many hours of a day you work on Excel]])),"",8)</f>
        <v/>
      </c>
      <c r="W1269" s="11">
        <f>IF(MAX(tblSalaries[[#This Row],[1 hour]:[8 hours]])=0,#N/A,MAX(tblSalaries[[#This Row],[1 hour]:[8 hours]]))</f>
        <v>3</v>
      </c>
      <c r="X1269" s="11">
        <f>IF(ISERROR(tblSalaries[[#This Row],[max h]]),1,tblSalaries[[#This Row],[Salary in USD]]/tblSalaries[[#This Row],[max h]]/260)</f>
        <v>16.025641025641026</v>
      </c>
      <c r="Y1269" s="11" t="str">
        <f>IF(tblSalaries[[#This Row],[Years of Experience]]="",0,"0")</f>
        <v>0</v>
      </c>
      <c r="Z1269"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269" s="11">
        <f>IF(tblSalaries[[#This Row],[Salary in USD]]&lt;1000,1,0)</f>
        <v>0</v>
      </c>
      <c r="AB1269" s="11">
        <f>IF(AND(tblSalaries[[#This Row],[Salary in USD]]&gt;1000,tblSalaries[[#This Row],[Salary in USD]]&lt;2000),1,0)</f>
        <v>0</v>
      </c>
    </row>
    <row r="1270" spans="2:28" ht="15" customHeight="1">
      <c r="B1270" t="s">
        <v>3273</v>
      </c>
      <c r="C1270" s="1">
        <v>41058.55228009259</v>
      </c>
      <c r="D1270" s="4">
        <v>140000</v>
      </c>
      <c r="E1270">
        <v>140000</v>
      </c>
      <c r="F1270" t="s">
        <v>6</v>
      </c>
      <c r="G1270">
        <f>tblSalaries[[#This Row],[clean Salary (in local currency)]]*VLOOKUP(tblSalaries[[#This Row],[Currency]],tblXrate[],2,FALSE)</f>
        <v>140000</v>
      </c>
      <c r="H1270" t="s">
        <v>89</v>
      </c>
      <c r="I1270" t="s">
        <v>310</v>
      </c>
      <c r="J1270" t="s">
        <v>15</v>
      </c>
      <c r="K1270" t="str">
        <f>VLOOKUP(tblSalaries[[#This Row],[Where do you work]],tblCountries[[Actual]:[Mapping]],2,FALSE)</f>
        <v>USA</v>
      </c>
      <c r="L1270" t="s">
        <v>9</v>
      </c>
      <c r="M1270">
        <v>12</v>
      </c>
      <c r="O1270" s="10" t="str">
        <f>IF(ISERROR(FIND("1",tblSalaries[[#This Row],[How many hours of a day you work on Excel]])),"",1)</f>
        <v/>
      </c>
      <c r="P1270" s="11" t="str">
        <f>IF(ISERROR(FIND("2",tblSalaries[[#This Row],[How many hours of a day you work on Excel]])),"",2)</f>
        <v/>
      </c>
      <c r="Q1270" s="10" t="str">
        <f>IF(ISERROR(FIND("3",tblSalaries[[#This Row],[How many hours of a day you work on Excel]])),"",3)</f>
        <v/>
      </c>
      <c r="R1270" s="10">
        <f>IF(ISERROR(FIND("4",tblSalaries[[#This Row],[How many hours of a day you work on Excel]])),"",4)</f>
        <v>4</v>
      </c>
      <c r="S1270" s="10" t="str">
        <f>IF(ISERROR(FIND("5",tblSalaries[[#This Row],[How many hours of a day you work on Excel]])),"",5)</f>
        <v/>
      </c>
      <c r="T1270" s="10">
        <f>IF(ISERROR(FIND("6",tblSalaries[[#This Row],[How many hours of a day you work on Excel]])),"",6)</f>
        <v>6</v>
      </c>
      <c r="U1270" s="11" t="str">
        <f>IF(ISERROR(FIND("7",tblSalaries[[#This Row],[How many hours of a day you work on Excel]])),"",7)</f>
        <v/>
      </c>
      <c r="V1270" s="11" t="str">
        <f>IF(ISERROR(FIND("8",tblSalaries[[#This Row],[How many hours of a day you work on Excel]])),"",8)</f>
        <v/>
      </c>
      <c r="W1270" s="11">
        <f>IF(MAX(tblSalaries[[#This Row],[1 hour]:[8 hours]])=0,#N/A,MAX(tblSalaries[[#This Row],[1 hour]:[8 hours]]))</f>
        <v>6</v>
      </c>
      <c r="X1270" s="11">
        <f>IF(ISERROR(tblSalaries[[#This Row],[max h]]),1,tblSalaries[[#This Row],[Salary in USD]]/tblSalaries[[#This Row],[max h]]/260)</f>
        <v>89.743589743589737</v>
      </c>
      <c r="Y1270" s="11" t="str">
        <f>IF(tblSalaries[[#This Row],[Years of Experience]]="",0,"0")</f>
        <v>0</v>
      </c>
      <c r="Z1270"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270" s="11">
        <f>IF(tblSalaries[[#This Row],[Salary in USD]]&lt;1000,1,0)</f>
        <v>0</v>
      </c>
      <c r="AB1270" s="11">
        <f>IF(AND(tblSalaries[[#This Row],[Salary in USD]]&gt;1000,tblSalaries[[#This Row],[Salary in USD]]&lt;2000),1,0)</f>
        <v>0</v>
      </c>
    </row>
    <row r="1271" spans="2:28" ht="15" customHeight="1">
      <c r="B1271" t="s">
        <v>3274</v>
      </c>
      <c r="C1271" s="1">
        <v>41058.553298611114</v>
      </c>
      <c r="D1271" s="4">
        <v>1000</v>
      </c>
      <c r="E1271">
        <v>12000</v>
      </c>
      <c r="F1271" t="s">
        <v>6</v>
      </c>
      <c r="G1271">
        <f>tblSalaries[[#This Row],[clean Salary (in local currency)]]*VLOOKUP(tblSalaries[[#This Row],[Currency]],tblXrate[],2,FALSE)</f>
        <v>12000</v>
      </c>
      <c r="H1271" t="s">
        <v>1447</v>
      </c>
      <c r="I1271" t="s">
        <v>356</v>
      </c>
      <c r="J1271" t="s">
        <v>1448</v>
      </c>
      <c r="K1271" t="str">
        <f>VLOOKUP(tblSalaries[[#This Row],[Where do you work]],tblCountries[[Actual]:[Mapping]],2,FALSE)</f>
        <v>Pakistan</v>
      </c>
      <c r="L1271" t="s">
        <v>9</v>
      </c>
      <c r="M1271">
        <v>1</v>
      </c>
      <c r="O1271" s="10" t="str">
        <f>IF(ISERROR(FIND("1",tblSalaries[[#This Row],[How many hours of a day you work on Excel]])),"",1)</f>
        <v/>
      </c>
      <c r="P1271" s="11" t="str">
        <f>IF(ISERROR(FIND("2",tblSalaries[[#This Row],[How many hours of a day you work on Excel]])),"",2)</f>
        <v/>
      </c>
      <c r="Q1271" s="10" t="str">
        <f>IF(ISERROR(FIND("3",tblSalaries[[#This Row],[How many hours of a day you work on Excel]])),"",3)</f>
        <v/>
      </c>
      <c r="R1271" s="10">
        <f>IF(ISERROR(FIND("4",tblSalaries[[#This Row],[How many hours of a day you work on Excel]])),"",4)</f>
        <v>4</v>
      </c>
      <c r="S1271" s="10" t="str">
        <f>IF(ISERROR(FIND("5",tblSalaries[[#This Row],[How many hours of a day you work on Excel]])),"",5)</f>
        <v/>
      </c>
      <c r="T1271" s="10">
        <f>IF(ISERROR(FIND("6",tblSalaries[[#This Row],[How many hours of a day you work on Excel]])),"",6)</f>
        <v>6</v>
      </c>
      <c r="U1271" s="11" t="str">
        <f>IF(ISERROR(FIND("7",tblSalaries[[#This Row],[How many hours of a day you work on Excel]])),"",7)</f>
        <v/>
      </c>
      <c r="V1271" s="11" t="str">
        <f>IF(ISERROR(FIND("8",tblSalaries[[#This Row],[How many hours of a day you work on Excel]])),"",8)</f>
        <v/>
      </c>
      <c r="W1271" s="11">
        <f>IF(MAX(tblSalaries[[#This Row],[1 hour]:[8 hours]])=0,#N/A,MAX(tblSalaries[[#This Row],[1 hour]:[8 hours]]))</f>
        <v>6</v>
      </c>
      <c r="X1271" s="11">
        <f>IF(ISERROR(tblSalaries[[#This Row],[max h]]),1,tblSalaries[[#This Row],[Salary in USD]]/tblSalaries[[#This Row],[max h]]/260)</f>
        <v>7.6923076923076925</v>
      </c>
      <c r="Y1271" s="11" t="str">
        <f>IF(tblSalaries[[#This Row],[Years of Experience]]="",0,"0")</f>
        <v>0</v>
      </c>
      <c r="Z1271"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0..1</v>
      </c>
      <c r="AA1271" s="11">
        <f>IF(tblSalaries[[#This Row],[Salary in USD]]&lt;1000,1,0)</f>
        <v>0</v>
      </c>
      <c r="AB1271" s="11">
        <f>IF(AND(tblSalaries[[#This Row],[Salary in USD]]&gt;1000,tblSalaries[[#This Row],[Salary in USD]]&lt;2000),1,0)</f>
        <v>0</v>
      </c>
    </row>
    <row r="1272" spans="2:28" ht="15" customHeight="1">
      <c r="B1272" t="s">
        <v>3275</v>
      </c>
      <c r="C1272" s="1">
        <v>41058.553460648145</v>
      </c>
      <c r="D1272" s="4" t="s">
        <v>1449</v>
      </c>
      <c r="E1272">
        <v>30000</v>
      </c>
      <c r="F1272" t="s">
        <v>22</v>
      </c>
      <c r="G1272">
        <f>tblSalaries[[#This Row],[clean Salary (in local currency)]]*VLOOKUP(tblSalaries[[#This Row],[Currency]],tblXrate[],2,FALSE)</f>
        <v>38111.983169748237</v>
      </c>
      <c r="H1272" t="s">
        <v>1450</v>
      </c>
      <c r="I1272" t="s">
        <v>20</v>
      </c>
      <c r="J1272" t="s">
        <v>59</v>
      </c>
      <c r="K1272" t="str">
        <f>VLOOKUP(tblSalaries[[#This Row],[Where do you work]],tblCountries[[Actual]:[Mapping]],2,FALSE)</f>
        <v>Belgium</v>
      </c>
      <c r="L1272" t="s">
        <v>18</v>
      </c>
      <c r="M1272">
        <v>15</v>
      </c>
      <c r="O1272" s="10" t="str">
        <f>IF(ISERROR(FIND("1",tblSalaries[[#This Row],[How many hours of a day you work on Excel]])),"",1)</f>
        <v/>
      </c>
      <c r="P1272" s="11">
        <f>IF(ISERROR(FIND("2",tblSalaries[[#This Row],[How many hours of a day you work on Excel]])),"",2)</f>
        <v>2</v>
      </c>
      <c r="Q1272" s="10">
        <f>IF(ISERROR(FIND("3",tblSalaries[[#This Row],[How many hours of a day you work on Excel]])),"",3)</f>
        <v>3</v>
      </c>
      <c r="R1272" s="10" t="str">
        <f>IF(ISERROR(FIND("4",tblSalaries[[#This Row],[How many hours of a day you work on Excel]])),"",4)</f>
        <v/>
      </c>
      <c r="S1272" s="10" t="str">
        <f>IF(ISERROR(FIND("5",tblSalaries[[#This Row],[How many hours of a day you work on Excel]])),"",5)</f>
        <v/>
      </c>
      <c r="T1272" s="10" t="str">
        <f>IF(ISERROR(FIND("6",tblSalaries[[#This Row],[How many hours of a day you work on Excel]])),"",6)</f>
        <v/>
      </c>
      <c r="U1272" s="11" t="str">
        <f>IF(ISERROR(FIND("7",tblSalaries[[#This Row],[How many hours of a day you work on Excel]])),"",7)</f>
        <v/>
      </c>
      <c r="V1272" s="11" t="str">
        <f>IF(ISERROR(FIND("8",tblSalaries[[#This Row],[How many hours of a day you work on Excel]])),"",8)</f>
        <v/>
      </c>
      <c r="W1272" s="11">
        <f>IF(MAX(tblSalaries[[#This Row],[1 hour]:[8 hours]])=0,#N/A,MAX(tblSalaries[[#This Row],[1 hour]:[8 hours]]))</f>
        <v>3</v>
      </c>
      <c r="X1272" s="11">
        <f>IF(ISERROR(tblSalaries[[#This Row],[max h]]),1,tblSalaries[[#This Row],[Salary in USD]]/tblSalaries[[#This Row],[max h]]/260)</f>
        <v>48.861516884292612</v>
      </c>
      <c r="Y1272" s="11" t="str">
        <f>IF(tblSalaries[[#This Row],[Years of Experience]]="",0,"0")</f>
        <v>0</v>
      </c>
      <c r="Z1272"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272" s="11">
        <f>IF(tblSalaries[[#This Row],[Salary in USD]]&lt;1000,1,0)</f>
        <v>0</v>
      </c>
      <c r="AB1272" s="11">
        <f>IF(AND(tblSalaries[[#This Row],[Salary in USD]]&gt;1000,tblSalaries[[#This Row],[Salary in USD]]&lt;2000),1,0)</f>
        <v>0</v>
      </c>
    </row>
    <row r="1273" spans="2:28" ht="15" customHeight="1">
      <c r="B1273" t="s">
        <v>3276</v>
      </c>
      <c r="C1273" s="1">
        <v>41058.558159722219</v>
      </c>
      <c r="D1273" s="4" t="s">
        <v>1451</v>
      </c>
      <c r="E1273">
        <v>600000</v>
      </c>
      <c r="F1273" t="s">
        <v>40</v>
      </c>
      <c r="G1273">
        <f>tblSalaries[[#This Row],[clean Salary (in local currency)]]*VLOOKUP(tblSalaries[[#This Row],[Currency]],tblXrate[],2,FALSE)</f>
        <v>10684.750012465542</v>
      </c>
      <c r="H1273" t="s">
        <v>1452</v>
      </c>
      <c r="I1273" t="s">
        <v>52</v>
      </c>
      <c r="J1273" t="s">
        <v>8</v>
      </c>
      <c r="K1273" t="str">
        <f>VLOOKUP(tblSalaries[[#This Row],[Where do you work]],tblCountries[[Actual]:[Mapping]],2,FALSE)</f>
        <v>India</v>
      </c>
      <c r="L1273" t="s">
        <v>18</v>
      </c>
      <c r="M1273">
        <v>2</v>
      </c>
      <c r="O1273" s="10" t="str">
        <f>IF(ISERROR(FIND("1",tblSalaries[[#This Row],[How many hours of a day you work on Excel]])),"",1)</f>
        <v/>
      </c>
      <c r="P1273" s="11">
        <f>IF(ISERROR(FIND("2",tblSalaries[[#This Row],[How many hours of a day you work on Excel]])),"",2)</f>
        <v>2</v>
      </c>
      <c r="Q1273" s="10">
        <f>IF(ISERROR(FIND("3",tblSalaries[[#This Row],[How many hours of a day you work on Excel]])),"",3)</f>
        <v>3</v>
      </c>
      <c r="R1273" s="10" t="str">
        <f>IF(ISERROR(FIND("4",tblSalaries[[#This Row],[How many hours of a day you work on Excel]])),"",4)</f>
        <v/>
      </c>
      <c r="S1273" s="10" t="str">
        <f>IF(ISERROR(FIND("5",tblSalaries[[#This Row],[How many hours of a day you work on Excel]])),"",5)</f>
        <v/>
      </c>
      <c r="T1273" s="10" t="str">
        <f>IF(ISERROR(FIND("6",tblSalaries[[#This Row],[How many hours of a day you work on Excel]])),"",6)</f>
        <v/>
      </c>
      <c r="U1273" s="11" t="str">
        <f>IF(ISERROR(FIND("7",tblSalaries[[#This Row],[How many hours of a day you work on Excel]])),"",7)</f>
        <v/>
      </c>
      <c r="V1273" s="11" t="str">
        <f>IF(ISERROR(FIND("8",tblSalaries[[#This Row],[How many hours of a day you work on Excel]])),"",8)</f>
        <v/>
      </c>
      <c r="W1273" s="11">
        <f>IF(MAX(tblSalaries[[#This Row],[1 hour]:[8 hours]])=0,#N/A,MAX(tblSalaries[[#This Row],[1 hour]:[8 hours]]))</f>
        <v>3</v>
      </c>
      <c r="X1273" s="11">
        <f>IF(ISERROR(tblSalaries[[#This Row],[max h]]),1,tblSalaries[[#This Row],[Salary in USD]]/tblSalaries[[#This Row],[max h]]/260)</f>
        <v>13.698397451878899</v>
      </c>
      <c r="Y1273" s="11" t="str">
        <f>IF(tblSalaries[[#This Row],[Years of Experience]]="",0,"0")</f>
        <v>0</v>
      </c>
      <c r="Z1273"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1..3</v>
      </c>
      <c r="AA1273" s="11">
        <f>IF(tblSalaries[[#This Row],[Salary in USD]]&lt;1000,1,0)</f>
        <v>0</v>
      </c>
      <c r="AB1273" s="11">
        <f>IF(AND(tblSalaries[[#This Row],[Salary in USD]]&gt;1000,tblSalaries[[#This Row],[Salary in USD]]&lt;2000),1,0)</f>
        <v>0</v>
      </c>
    </row>
    <row r="1274" spans="2:28" ht="15" customHeight="1">
      <c r="B1274" t="s">
        <v>3277</v>
      </c>
      <c r="C1274" s="1">
        <v>41058.569548611114</v>
      </c>
      <c r="D1274" s="4" t="s">
        <v>1453</v>
      </c>
      <c r="E1274">
        <v>350000</v>
      </c>
      <c r="F1274" t="s">
        <v>40</v>
      </c>
      <c r="G1274">
        <f>tblSalaries[[#This Row],[clean Salary (in local currency)]]*VLOOKUP(tblSalaries[[#This Row],[Currency]],tblXrate[],2,FALSE)</f>
        <v>6232.7708406048987</v>
      </c>
      <c r="H1274" t="s">
        <v>1454</v>
      </c>
      <c r="I1274" t="s">
        <v>20</v>
      </c>
      <c r="J1274" t="s">
        <v>8</v>
      </c>
      <c r="K1274" t="str">
        <f>VLOOKUP(tblSalaries[[#This Row],[Where do you work]],tblCountries[[Actual]:[Mapping]],2,FALSE)</f>
        <v>India</v>
      </c>
      <c r="L1274" t="s">
        <v>9</v>
      </c>
      <c r="M1274">
        <v>1.5</v>
      </c>
      <c r="O1274" s="10" t="str">
        <f>IF(ISERROR(FIND("1",tblSalaries[[#This Row],[How many hours of a day you work on Excel]])),"",1)</f>
        <v/>
      </c>
      <c r="P1274" s="11" t="str">
        <f>IF(ISERROR(FIND("2",tblSalaries[[#This Row],[How many hours of a day you work on Excel]])),"",2)</f>
        <v/>
      </c>
      <c r="Q1274" s="10" t="str">
        <f>IF(ISERROR(FIND("3",tblSalaries[[#This Row],[How many hours of a day you work on Excel]])),"",3)</f>
        <v/>
      </c>
      <c r="R1274" s="10">
        <f>IF(ISERROR(FIND("4",tblSalaries[[#This Row],[How many hours of a day you work on Excel]])),"",4)</f>
        <v>4</v>
      </c>
      <c r="S1274" s="10" t="str">
        <f>IF(ISERROR(FIND("5",tblSalaries[[#This Row],[How many hours of a day you work on Excel]])),"",5)</f>
        <v/>
      </c>
      <c r="T1274" s="10">
        <f>IF(ISERROR(FIND("6",tblSalaries[[#This Row],[How many hours of a day you work on Excel]])),"",6)</f>
        <v>6</v>
      </c>
      <c r="U1274" s="11" t="str">
        <f>IF(ISERROR(FIND("7",tblSalaries[[#This Row],[How many hours of a day you work on Excel]])),"",7)</f>
        <v/>
      </c>
      <c r="V1274" s="11" t="str">
        <f>IF(ISERROR(FIND("8",tblSalaries[[#This Row],[How many hours of a day you work on Excel]])),"",8)</f>
        <v/>
      </c>
      <c r="W1274" s="11">
        <f>IF(MAX(tblSalaries[[#This Row],[1 hour]:[8 hours]])=0,#N/A,MAX(tblSalaries[[#This Row],[1 hour]:[8 hours]]))</f>
        <v>6</v>
      </c>
      <c r="X1274" s="11">
        <f>IF(ISERROR(tblSalaries[[#This Row],[max h]]),1,tblSalaries[[#This Row],[Salary in USD]]/tblSalaries[[#This Row],[max h]]/260)</f>
        <v>3.995365923464679</v>
      </c>
      <c r="Y1274" s="11" t="str">
        <f>IF(tblSalaries[[#This Row],[Years of Experience]]="",0,"0")</f>
        <v>0</v>
      </c>
      <c r="Z1274"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1..3</v>
      </c>
      <c r="AA1274" s="11">
        <f>IF(tblSalaries[[#This Row],[Salary in USD]]&lt;1000,1,0)</f>
        <v>0</v>
      </c>
      <c r="AB1274" s="11">
        <f>IF(AND(tblSalaries[[#This Row],[Salary in USD]]&gt;1000,tblSalaries[[#This Row],[Salary in USD]]&lt;2000),1,0)</f>
        <v>0</v>
      </c>
    </row>
    <row r="1275" spans="2:28" ht="15" customHeight="1">
      <c r="B1275" t="s">
        <v>3278</v>
      </c>
      <c r="C1275" s="1">
        <v>41058.577928240738</v>
      </c>
      <c r="D1275" s="4">
        <v>45000</v>
      </c>
      <c r="E1275">
        <v>45000</v>
      </c>
      <c r="F1275" t="s">
        <v>6</v>
      </c>
      <c r="G1275">
        <f>tblSalaries[[#This Row],[clean Salary (in local currency)]]*VLOOKUP(tblSalaries[[#This Row],[Currency]],tblXrate[],2,FALSE)</f>
        <v>45000</v>
      </c>
      <c r="H1275" t="s">
        <v>1455</v>
      </c>
      <c r="I1275" t="s">
        <v>20</v>
      </c>
      <c r="J1275" t="s">
        <v>17</v>
      </c>
      <c r="K1275" t="str">
        <f>VLOOKUP(tblSalaries[[#This Row],[Where do you work]],tblCountries[[Actual]:[Mapping]],2,FALSE)</f>
        <v>Pakistan</v>
      </c>
      <c r="L1275" t="s">
        <v>13</v>
      </c>
      <c r="M1275">
        <v>8</v>
      </c>
      <c r="O1275" s="10" t="str">
        <f>IF(ISERROR(FIND("1",tblSalaries[[#This Row],[How many hours of a day you work on Excel]])),"",1)</f>
        <v/>
      </c>
      <c r="P1275" s="11" t="str">
        <f>IF(ISERROR(FIND("2",tblSalaries[[#This Row],[How many hours of a day you work on Excel]])),"",2)</f>
        <v/>
      </c>
      <c r="Q1275" s="10" t="str">
        <f>IF(ISERROR(FIND("3",tblSalaries[[#This Row],[How many hours of a day you work on Excel]])),"",3)</f>
        <v/>
      </c>
      <c r="R1275" s="10" t="str">
        <f>IF(ISERROR(FIND("4",tblSalaries[[#This Row],[How many hours of a day you work on Excel]])),"",4)</f>
        <v/>
      </c>
      <c r="S1275" s="10" t="str">
        <f>IF(ISERROR(FIND("5",tblSalaries[[#This Row],[How many hours of a day you work on Excel]])),"",5)</f>
        <v/>
      </c>
      <c r="T1275" s="10" t="str">
        <f>IF(ISERROR(FIND("6",tblSalaries[[#This Row],[How many hours of a day you work on Excel]])),"",6)</f>
        <v/>
      </c>
      <c r="U1275" s="11" t="str">
        <f>IF(ISERROR(FIND("7",tblSalaries[[#This Row],[How many hours of a day you work on Excel]])),"",7)</f>
        <v/>
      </c>
      <c r="V1275" s="11">
        <f>IF(ISERROR(FIND("8",tblSalaries[[#This Row],[How many hours of a day you work on Excel]])),"",8)</f>
        <v>8</v>
      </c>
      <c r="W1275" s="11">
        <f>IF(MAX(tblSalaries[[#This Row],[1 hour]:[8 hours]])=0,#N/A,MAX(tblSalaries[[#This Row],[1 hour]:[8 hours]]))</f>
        <v>8</v>
      </c>
      <c r="X1275" s="11">
        <f>IF(ISERROR(tblSalaries[[#This Row],[max h]]),1,tblSalaries[[#This Row],[Salary in USD]]/tblSalaries[[#This Row],[max h]]/260)</f>
        <v>21.634615384615383</v>
      </c>
      <c r="Y1275" s="11" t="str">
        <f>IF(tblSalaries[[#This Row],[Years of Experience]]="",0,"0")</f>
        <v>0</v>
      </c>
      <c r="Z1275"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275" s="11">
        <f>IF(tblSalaries[[#This Row],[Salary in USD]]&lt;1000,1,0)</f>
        <v>0</v>
      </c>
      <c r="AB1275" s="11">
        <f>IF(AND(tblSalaries[[#This Row],[Salary in USD]]&gt;1000,tblSalaries[[#This Row],[Salary in USD]]&lt;2000),1,0)</f>
        <v>0</v>
      </c>
    </row>
    <row r="1276" spans="2:28" ht="15" customHeight="1">
      <c r="B1276" t="s">
        <v>3279</v>
      </c>
      <c r="C1276" s="1">
        <v>41058.579155092593</v>
      </c>
      <c r="D1276" s="4">
        <v>80000</v>
      </c>
      <c r="E1276">
        <v>80000</v>
      </c>
      <c r="F1276" t="s">
        <v>6</v>
      </c>
      <c r="G1276">
        <f>tblSalaries[[#This Row],[clean Salary (in local currency)]]*VLOOKUP(tblSalaries[[#This Row],[Currency]],tblXrate[],2,FALSE)</f>
        <v>80000</v>
      </c>
      <c r="H1276" t="s">
        <v>52</v>
      </c>
      <c r="I1276" t="s">
        <v>52</v>
      </c>
      <c r="J1276" t="s">
        <v>15</v>
      </c>
      <c r="K1276" t="str">
        <f>VLOOKUP(tblSalaries[[#This Row],[Where do you work]],tblCountries[[Actual]:[Mapping]],2,FALSE)</f>
        <v>USA</v>
      </c>
      <c r="L1276" t="s">
        <v>25</v>
      </c>
      <c r="M1276">
        <v>6</v>
      </c>
      <c r="O1276" s="10">
        <f>IF(ISERROR(FIND("1",tblSalaries[[#This Row],[How many hours of a day you work on Excel]])),"",1)</f>
        <v>1</v>
      </c>
      <c r="P1276" s="11">
        <f>IF(ISERROR(FIND("2",tblSalaries[[#This Row],[How many hours of a day you work on Excel]])),"",2)</f>
        <v>2</v>
      </c>
      <c r="Q1276" s="10" t="str">
        <f>IF(ISERROR(FIND("3",tblSalaries[[#This Row],[How many hours of a day you work on Excel]])),"",3)</f>
        <v/>
      </c>
      <c r="R1276" s="10" t="str">
        <f>IF(ISERROR(FIND("4",tblSalaries[[#This Row],[How many hours of a day you work on Excel]])),"",4)</f>
        <v/>
      </c>
      <c r="S1276" s="10" t="str">
        <f>IF(ISERROR(FIND("5",tblSalaries[[#This Row],[How many hours of a day you work on Excel]])),"",5)</f>
        <v/>
      </c>
      <c r="T1276" s="10" t="str">
        <f>IF(ISERROR(FIND("6",tblSalaries[[#This Row],[How many hours of a day you work on Excel]])),"",6)</f>
        <v/>
      </c>
      <c r="U1276" s="11" t="str">
        <f>IF(ISERROR(FIND("7",tblSalaries[[#This Row],[How many hours of a day you work on Excel]])),"",7)</f>
        <v/>
      </c>
      <c r="V1276" s="11" t="str">
        <f>IF(ISERROR(FIND("8",tblSalaries[[#This Row],[How many hours of a day you work on Excel]])),"",8)</f>
        <v/>
      </c>
      <c r="W1276" s="11">
        <f>IF(MAX(tblSalaries[[#This Row],[1 hour]:[8 hours]])=0,#N/A,MAX(tblSalaries[[#This Row],[1 hour]:[8 hours]]))</f>
        <v>2</v>
      </c>
      <c r="X1276" s="11">
        <f>IF(ISERROR(tblSalaries[[#This Row],[max h]]),1,tblSalaries[[#This Row],[Salary in USD]]/tblSalaries[[#This Row],[max h]]/260)</f>
        <v>153.84615384615384</v>
      </c>
      <c r="Y1276" s="11" t="str">
        <f>IF(tblSalaries[[#This Row],[Years of Experience]]="",0,"0")</f>
        <v>0</v>
      </c>
      <c r="Z1276"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276" s="11">
        <f>IF(tblSalaries[[#This Row],[Salary in USD]]&lt;1000,1,0)</f>
        <v>0</v>
      </c>
      <c r="AB1276" s="11">
        <f>IF(AND(tblSalaries[[#This Row],[Salary in USD]]&gt;1000,tblSalaries[[#This Row],[Salary in USD]]&lt;2000),1,0)</f>
        <v>0</v>
      </c>
    </row>
    <row r="1277" spans="2:28" ht="15" customHeight="1">
      <c r="B1277" t="s">
        <v>3280</v>
      </c>
      <c r="C1277" s="1">
        <v>41058.579606481479</v>
      </c>
      <c r="D1277" s="4" t="s">
        <v>1456</v>
      </c>
      <c r="E1277">
        <v>1500000</v>
      </c>
      <c r="F1277" t="s">
        <v>40</v>
      </c>
      <c r="G1277">
        <f>tblSalaries[[#This Row],[clean Salary (in local currency)]]*VLOOKUP(tblSalaries[[#This Row],[Currency]],tblXrate[],2,FALSE)</f>
        <v>26711.875031163851</v>
      </c>
      <c r="H1277" t="s">
        <v>20</v>
      </c>
      <c r="I1277" t="s">
        <v>20</v>
      </c>
      <c r="J1277" t="s">
        <v>8</v>
      </c>
      <c r="K1277" t="str">
        <f>VLOOKUP(tblSalaries[[#This Row],[Where do you work]],tblCountries[[Actual]:[Mapping]],2,FALSE)</f>
        <v>India</v>
      </c>
      <c r="L1277" t="s">
        <v>9</v>
      </c>
      <c r="M1277">
        <v>7</v>
      </c>
      <c r="O1277" s="10" t="str">
        <f>IF(ISERROR(FIND("1",tblSalaries[[#This Row],[How many hours of a day you work on Excel]])),"",1)</f>
        <v/>
      </c>
      <c r="P1277" s="11" t="str">
        <f>IF(ISERROR(FIND("2",tblSalaries[[#This Row],[How many hours of a day you work on Excel]])),"",2)</f>
        <v/>
      </c>
      <c r="Q1277" s="10" t="str">
        <f>IF(ISERROR(FIND("3",tblSalaries[[#This Row],[How many hours of a day you work on Excel]])),"",3)</f>
        <v/>
      </c>
      <c r="R1277" s="10">
        <f>IF(ISERROR(FIND("4",tblSalaries[[#This Row],[How many hours of a day you work on Excel]])),"",4)</f>
        <v>4</v>
      </c>
      <c r="S1277" s="10" t="str">
        <f>IF(ISERROR(FIND("5",tblSalaries[[#This Row],[How many hours of a day you work on Excel]])),"",5)</f>
        <v/>
      </c>
      <c r="T1277" s="10">
        <f>IF(ISERROR(FIND("6",tblSalaries[[#This Row],[How many hours of a day you work on Excel]])),"",6)</f>
        <v>6</v>
      </c>
      <c r="U1277" s="11" t="str">
        <f>IF(ISERROR(FIND("7",tblSalaries[[#This Row],[How many hours of a day you work on Excel]])),"",7)</f>
        <v/>
      </c>
      <c r="V1277" s="11" t="str">
        <f>IF(ISERROR(FIND("8",tblSalaries[[#This Row],[How many hours of a day you work on Excel]])),"",8)</f>
        <v/>
      </c>
      <c r="W1277" s="11">
        <f>IF(MAX(tblSalaries[[#This Row],[1 hour]:[8 hours]])=0,#N/A,MAX(tblSalaries[[#This Row],[1 hour]:[8 hours]]))</f>
        <v>6</v>
      </c>
      <c r="X1277" s="11">
        <f>IF(ISERROR(tblSalaries[[#This Row],[max h]]),1,tblSalaries[[#This Row],[Salary in USD]]/tblSalaries[[#This Row],[max h]]/260)</f>
        <v>17.122996814848623</v>
      </c>
      <c r="Y1277" s="11" t="str">
        <f>IF(tblSalaries[[#This Row],[Years of Experience]]="",0,"0")</f>
        <v>0</v>
      </c>
      <c r="Z1277"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277" s="11">
        <f>IF(tblSalaries[[#This Row],[Salary in USD]]&lt;1000,1,0)</f>
        <v>0</v>
      </c>
      <c r="AB1277" s="11">
        <f>IF(AND(tblSalaries[[#This Row],[Salary in USD]]&gt;1000,tblSalaries[[#This Row],[Salary in USD]]&lt;2000),1,0)</f>
        <v>0</v>
      </c>
    </row>
    <row r="1278" spans="2:28" ht="15" customHeight="1">
      <c r="B1278" t="s">
        <v>3281</v>
      </c>
      <c r="C1278" s="1">
        <v>41058.582291666666</v>
      </c>
      <c r="D1278" s="4" t="s">
        <v>1457</v>
      </c>
      <c r="E1278">
        <v>100000</v>
      </c>
      <c r="F1278" t="s">
        <v>6</v>
      </c>
      <c r="G1278">
        <f>tblSalaries[[#This Row],[clean Salary (in local currency)]]*VLOOKUP(tblSalaries[[#This Row],[Currency]],tblXrate[],2,FALSE)</f>
        <v>100000</v>
      </c>
      <c r="H1278" t="s">
        <v>207</v>
      </c>
      <c r="I1278" t="s">
        <v>20</v>
      </c>
      <c r="J1278" t="s">
        <v>1458</v>
      </c>
      <c r="K1278" t="str">
        <f>VLOOKUP(tblSalaries[[#This Row],[Where do you work]],tblCountries[[Actual]:[Mapping]],2,FALSE)</f>
        <v>Uganda</v>
      </c>
      <c r="L1278" t="s">
        <v>9</v>
      </c>
      <c r="M1278">
        <v>17</v>
      </c>
      <c r="O1278" s="10" t="str">
        <f>IF(ISERROR(FIND("1",tblSalaries[[#This Row],[How many hours of a day you work on Excel]])),"",1)</f>
        <v/>
      </c>
      <c r="P1278" s="11" t="str">
        <f>IF(ISERROR(FIND("2",tblSalaries[[#This Row],[How many hours of a day you work on Excel]])),"",2)</f>
        <v/>
      </c>
      <c r="Q1278" s="10" t="str">
        <f>IF(ISERROR(FIND("3",tblSalaries[[#This Row],[How many hours of a day you work on Excel]])),"",3)</f>
        <v/>
      </c>
      <c r="R1278" s="10">
        <f>IF(ISERROR(FIND("4",tblSalaries[[#This Row],[How many hours of a day you work on Excel]])),"",4)</f>
        <v>4</v>
      </c>
      <c r="S1278" s="10" t="str">
        <f>IF(ISERROR(FIND("5",tblSalaries[[#This Row],[How many hours of a day you work on Excel]])),"",5)</f>
        <v/>
      </c>
      <c r="T1278" s="10">
        <f>IF(ISERROR(FIND("6",tblSalaries[[#This Row],[How many hours of a day you work on Excel]])),"",6)</f>
        <v>6</v>
      </c>
      <c r="U1278" s="11" t="str">
        <f>IF(ISERROR(FIND("7",tblSalaries[[#This Row],[How many hours of a day you work on Excel]])),"",7)</f>
        <v/>
      </c>
      <c r="V1278" s="11" t="str">
        <f>IF(ISERROR(FIND("8",tblSalaries[[#This Row],[How many hours of a day you work on Excel]])),"",8)</f>
        <v/>
      </c>
      <c r="W1278" s="11">
        <f>IF(MAX(tblSalaries[[#This Row],[1 hour]:[8 hours]])=0,#N/A,MAX(tblSalaries[[#This Row],[1 hour]:[8 hours]]))</f>
        <v>6</v>
      </c>
      <c r="X1278" s="11">
        <f>IF(ISERROR(tblSalaries[[#This Row],[max h]]),1,tblSalaries[[#This Row],[Salary in USD]]/tblSalaries[[#This Row],[max h]]/260)</f>
        <v>64.102564102564102</v>
      </c>
      <c r="Y1278" s="11" t="str">
        <f>IF(tblSalaries[[#This Row],[Years of Experience]]="",0,"0")</f>
        <v>0</v>
      </c>
      <c r="Z1278"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278" s="11">
        <f>IF(tblSalaries[[#This Row],[Salary in USD]]&lt;1000,1,0)</f>
        <v>0</v>
      </c>
      <c r="AB1278" s="11">
        <f>IF(AND(tblSalaries[[#This Row],[Salary in USD]]&gt;1000,tblSalaries[[#This Row],[Salary in USD]]&lt;2000),1,0)</f>
        <v>0</v>
      </c>
    </row>
    <row r="1279" spans="2:28" ht="15" customHeight="1">
      <c r="B1279" t="s">
        <v>3282</v>
      </c>
      <c r="C1279" s="1">
        <v>41058.582800925928</v>
      </c>
      <c r="D1279" s="4">
        <v>68000</v>
      </c>
      <c r="E1279">
        <v>68000</v>
      </c>
      <c r="F1279" t="s">
        <v>82</v>
      </c>
      <c r="G1279">
        <f>tblSalaries[[#This Row],[clean Salary (in local currency)]]*VLOOKUP(tblSalaries[[#This Row],[Currency]],tblXrate[],2,FALSE)</f>
        <v>69353.856635379227</v>
      </c>
      <c r="H1279" t="s">
        <v>1459</v>
      </c>
      <c r="I1279" t="s">
        <v>52</v>
      </c>
      <c r="J1279" t="s">
        <v>84</v>
      </c>
      <c r="K1279" t="str">
        <f>VLOOKUP(tblSalaries[[#This Row],[Where do you work]],tblCountries[[Actual]:[Mapping]],2,FALSE)</f>
        <v>Australia</v>
      </c>
      <c r="L1279" t="s">
        <v>9</v>
      </c>
      <c r="M1279">
        <v>10</v>
      </c>
      <c r="O1279" s="10" t="str">
        <f>IF(ISERROR(FIND("1",tblSalaries[[#This Row],[How many hours of a day you work on Excel]])),"",1)</f>
        <v/>
      </c>
      <c r="P1279" s="11" t="str">
        <f>IF(ISERROR(FIND("2",tblSalaries[[#This Row],[How many hours of a day you work on Excel]])),"",2)</f>
        <v/>
      </c>
      <c r="Q1279" s="10" t="str">
        <f>IF(ISERROR(FIND("3",tblSalaries[[#This Row],[How many hours of a day you work on Excel]])),"",3)</f>
        <v/>
      </c>
      <c r="R1279" s="10">
        <f>IF(ISERROR(FIND("4",tblSalaries[[#This Row],[How many hours of a day you work on Excel]])),"",4)</f>
        <v>4</v>
      </c>
      <c r="S1279" s="10" t="str">
        <f>IF(ISERROR(FIND("5",tblSalaries[[#This Row],[How many hours of a day you work on Excel]])),"",5)</f>
        <v/>
      </c>
      <c r="T1279" s="10">
        <f>IF(ISERROR(FIND("6",tblSalaries[[#This Row],[How many hours of a day you work on Excel]])),"",6)</f>
        <v>6</v>
      </c>
      <c r="U1279" s="11" t="str">
        <f>IF(ISERROR(FIND("7",tblSalaries[[#This Row],[How many hours of a day you work on Excel]])),"",7)</f>
        <v/>
      </c>
      <c r="V1279" s="11" t="str">
        <f>IF(ISERROR(FIND("8",tblSalaries[[#This Row],[How many hours of a day you work on Excel]])),"",8)</f>
        <v/>
      </c>
      <c r="W1279" s="11">
        <f>IF(MAX(tblSalaries[[#This Row],[1 hour]:[8 hours]])=0,#N/A,MAX(tblSalaries[[#This Row],[1 hour]:[8 hours]]))</f>
        <v>6</v>
      </c>
      <c r="X1279" s="11">
        <f>IF(ISERROR(tblSalaries[[#This Row],[max h]]),1,tblSalaries[[#This Row],[Salary in USD]]/tblSalaries[[#This Row],[max h]]/260)</f>
        <v>44.457600407294379</v>
      </c>
      <c r="Y1279" s="11" t="str">
        <f>IF(tblSalaries[[#This Row],[Years of Experience]]="",0,"0")</f>
        <v>0</v>
      </c>
      <c r="Z1279"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279" s="11">
        <f>IF(tblSalaries[[#This Row],[Salary in USD]]&lt;1000,1,0)</f>
        <v>0</v>
      </c>
      <c r="AB1279" s="11">
        <f>IF(AND(tblSalaries[[#This Row],[Salary in USD]]&gt;1000,tblSalaries[[#This Row],[Salary in USD]]&lt;2000),1,0)</f>
        <v>0</v>
      </c>
    </row>
    <row r="1280" spans="2:28" ht="15" customHeight="1">
      <c r="B1280" t="s">
        <v>3283</v>
      </c>
      <c r="C1280" s="1">
        <v>41058.590601851851</v>
      </c>
      <c r="D1280" s="4" t="s">
        <v>1460</v>
      </c>
      <c r="E1280">
        <v>49000</v>
      </c>
      <c r="F1280" t="s">
        <v>82</v>
      </c>
      <c r="G1280">
        <f>tblSalaries[[#This Row],[clean Salary (in local currency)]]*VLOOKUP(tblSalaries[[#This Row],[Currency]],tblXrate[],2,FALSE)</f>
        <v>49975.573163729154</v>
      </c>
      <c r="H1280" t="s">
        <v>1461</v>
      </c>
      <c r="I1280" t="s">
        <v>488</v>
      </c>
      <c r="J1280" t="s">
        <v>84</v>
      </c>
      <c r="K1280" t="str">
        <f>VLOOKUP(tblSalaries[[#This Row],[Where do you work]],tblCountries[[Actual]:[Mapping]],2,FALSE)</f>
        <v>Australia</v>
      </c>
      <c r="L1280" t="s">
        <v>9</v>
      </c>
      <c r="M1280">
        <v>30</v>
      </c>
      <c r="O1280" s="10" t="str">
        <f>IF(ISERROR(FIND("1",tblSalaries[[#This Row],[How many hours of a day you work on Excel]])),"",1)</f>
        <v/>
      </c>
      <c r="P1280" s="11" t="str">
        <f>IF(ISERROR(FIND("2",tblSalaries[[#This Row],[How many hours of a day you work on Excel]])),"",2)</f>
        <v/>
      </c>
      <c r="Q1280" s="10" t="str">
        <f>IF(ISERROR(FIND("3",tblSalaries[[#This Row],[How many hours of a day you work on Excel]])),"",3)</f>
        <v/>
      </c>
      <c r="R1280" s="10">
        <f>IF(ISERROR(FIND("4",tblSalaries[[#This Row],[How many hours of a day you work on Excel]])),"",4)</f>
        <v>4</v>
      </c>
      <c r="S1280" s="10" t="str">
        <f>IF(ISERROR(FIND("5",tblSalaries[[#This Row],[How many hours of a day you work on Excel]])),"",5)</f>
        <v/>
      </c>
      <c r="T1280" s="10">
        <f>IF(ISERROR(FIND("6",tblSalaries[[#This Row],[How many hours of a day you work on Excel]])),"",6)</f>
        <v>6</v>
      </c>
      <c r="U1280" s="11" t="str">
        <f>IF(ISERROR(FIND("7",tblSalaries[[#This Row],[How many hours of a day you work on Excel]])),"",7)</f>
        <v/>
      </c>
      <c r="V1280" s="11" t="str">
        <f>IF(ISERROR(FIND("8",tblSalaries[[#This Row],[How many hours of a day you work on Excel]])),"",8)</f>
        <v/>
      </c>
      <c r="W1280" s="11">
        <f>IF(MAX(tblSalaries[[#This Row],[1 hour]:[8 hours]])=0,#N/A,MAX(tblSalaries[[#This Row],[1 hour]:[8 hours]]))</f>
        <v>6</v>
      </c>
      <c r="X1280" s="11">
        <f>IF(ISERROR(tblSalaries[[#This Row],[max h]]),1,tblSalaries[[#This Row],[Salary in USD]]/tblSalaries[[#This Row],[max h]]/260)</f>
        <v>32.035623822903304</v>
      </c>
      <c r="Y1280" s="11" t="str">
        <f>IF(tblSalaries[[#This Row],[Years of Experience]]="",0,"0")</f>
        <v>0</v>
      </c>
      <c r="Z1280"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280" s="11">
        <f>IF(tblSalaries[[#This Row],[Salary in USD]]&lt;1000,1,0)</f>
        <v>0</v>
      </c>
      <c r="AB1280" s="11">
        <f>IF(AND(tblSalaries[[#This Row],[Salary in USD]]&gt;1000,tblSalaries[[#This Row],[Salary in USD]]&lt;2000),1,0)</f>
        <v>0</v>
      </c>
    </row>
    <row r="1281" spans="2:28" ht="15" customHeight="1">
      <c r="B1281" t="s">
        <v>3284</v>
      </c>
      <c r="C1281" s="1">
        <v>41058.594513888886</v>
      </c>
      <c r="D1281" s="4" t="s">
        <v>1462</v>
      </c>
      <c r="E1281">
        <v>575000</v>
      </c>
      <c r="F1281" t="s">
        <v>40</v>
      </c>
      <c r="G1281">
        <f>tblSalaries[[#This Row],[clean Salary (in local currency)]]*VLOOKUP(tblSalaries[[#This Row],[Currency]],tblXrate[],2,FALSE)</f>
        <v>10239.552095279476</v>
      </c>
      <c r="H1281" t="s">
        <v>1463</v>
      </c>
      <c r="I1281" t="s">
        <v>52</v>
      </c>
      <c r="J1281" t="s">
        <v>8</v>
      </c>
      <c r="K1281" t="str">
        <f>VLOOKUP(tblSalaries[[#This Row],[Where do you work]],tblCountries[[Actual]:[Mapping]],2,FALSE)</f>
        <v>India</v>
      </c>
      <c r="L1281" t="s">
        <v>18</v>
      </c>
      <c r="M1281">
        <v>5</v>
      </c>
      <c r="O1281" s="10" t="str">
        <f>IF(ISERROR(FIND("1",tblSalaries[[#This Row],[How many hours of a day you work on Excel]])),"",1)</f>
        <v/>
      </c>
      <c r="P1281" s="11">
        <f>IF(ISERROR(FIND("2",tblSalaries[[#This Row],[How many hours of a day you work on Excel]])),"",2)</f>
        <v>2</v>
      </c>
      <c r="Q1281" s="10">
        <f>IF(ISERROR(FIND("3",tblSalaries[[#This Row],[How many hours of a day you work on Excel]])),"",3)</f>
        <v>3</v>
      </c>
      <c r="R1281" s="10" t="str">
        <f>IF(ISERROR(FIND("4",tblSalaries[[#This Row],[How many hours of a day you work on Excel]])),"",4)</f>
        <v/>
      </c>
      <c r="S1281" s="10" t="str">
        <f>IF(ISERROR(FIND("5",tblSalaries[[#This Row],[How many hours of a day you work on Excel]])),"",5)</f>
        <v/>
      </c>
      <c r="T1281" s="10" t="str">
        <f>IF(ISERROR(FIND("6",tblSalaries[[#This Row],[How many hours of a day you work on Excel]])),"",6)</f>
        <v/>
      </c>
      <c r="U1281" s="11" t="str">
        <f>IF(ISERROR(FIND("7",tblSalaries[[#This Row],[How many hours of a day you work on Excel]])),"",7)</f>
        <v/>
      </c>
      <c r="V1281" s="11" t="str">
        <f>IF(ISERROR(FIND("8",tblSalaries[[#This Row],[How many hours of a day you work on Excel]])),"",8)</f>
        <v/>
      </c>
      <c r="W1281" s="11">
        <f>IF(MAX(tblSalaries[[#This Row],[1 hour]:[8 hours]])=0,#N/A,MAX(tblSalaries[[#This Row],[1 hour]:[8 hours]]))</f>
        <v>3</v>
      </c>
      <c r="X1281" s="11">
        <f>IF(ISERROR(tblSalaries[[#This Row],[max h]]),1,tblSalaries[[#This Row],[Salary in USD]]/tblSalaries[[#This Row],[max h]]/260)</f>
        <v>13.127630891383944</v>
      </c>
      <c r="Y1281" s="11" t="str">
        <f>IF(tblSalaries[[#This Row],[Years of Experience]]="",0,"0")</f>
        <v>0</v>
      </c>
      <c r="Z1281"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1281" s="11">
        <f>IF(tblSalaries[[#This Row],[Salary in USD]]&lt;1000,1,0)</f>
        <v>0</v>
      </c>
      <c r="AB1281" s="11">
        <f>IF(AND(tblSalaries[[#This Row],[Salary in USD]]&gt;1000,tblSalaries[[#This Row],[Salary in USD]]&lt;2000),1,0)</f>
        <v>0</v>
      </c>
    </row>
    <row r="1282" spans="2:28" ht="15" customHeight="1">
      <c r="B1282" t="s">
        <v>3285</v>
      </c>
      <c r="C1282" s="1">
        <v>41058.607430555552</v>
      </c>
      <c r="D1282" s="4" t="s">
        <v>1464</v>
      </c>
      <c r="E1282">
        <v>500000</v>
      </c>
      <c r="F1282" t="s">
        <v>40</v>
      </c>
      <c r="G1282">
        <f>tblSalaries[[#This Row],[clean Salary (in local currency)]]*VLOOKUP(tblSalaries[[#This Row],[Currency]],tblXrate[],2,FALSE)</f>
        <v>8903.9583437212841</v>
      </c>
      <c r="H1282" t="s">
        <v>1465</v>
      </c>
      <c r="I1282" t="s">
        <v>279</v>
      </c>
      <c r="J1282" t="s">
        <v>8</v>
      </c>
      <c r="K1282" t="str">
        <f>VLOOKUP(tblSalaries[[#This Row],[Where do you work]],tblCountries[[Actual]:[Mapping]],2,FALSE)</f>
        <v>India</v>
      </c>
      <c r="L1282" t="s">
        <v>9</v>
      </c>
      <c r="M1282">
        <v>2</v>
      </c>
      <c r="O1282" s="10" t="str">
        <f>IF(ISERROR(FIND("1",tblSalaries[[#This Row],[How many hours of a day you work on Excel]])),"",1)</f>
        <v/>
      </c>
      <c r="P1282" s="11" t="str">
        <f>IF(ISERROR(FIND("2",tblSalaries[[#This Row],[How many hours of a day you work on Excel]])),"",2)</f>
        <v/>
      </c>
      <c r="Q1282" s="10" t="str">
        <f>IF(ISERROR(FIND("3",tblSalaries[[#This Row],[How many hours of a day you work on Excel]])),"",3)</f>
        <v/>
      </c>
      <c r="R1282" s="10">
        <f>IF(ISERROR(FIND("4",tblSalaries[[#This Row],[How many hours of a day you work on Excel]])),"",4)</f>
        <v>4</v>
      </c>
      <c r="S1282" s="10" t="str">
        <f>IF(ISERROR(FIND("5",tblSalaries[[#This Row],[How many hours of a day you work on Excel]])),"",5)</f>
        <v/>
      </c>
      <c r="T1282" s="10">
        <f>IF(ISERROR(FIND("6",tblSalaries[[#This Row],[How many hours of a day you work on Excel]])),"",6)</f>
        <v>6</v>
      </c>
      <c r="U1282" s="11" t="str">
        <f>IF(ISERROR(FIND("7",tblSalaries[[#This Row],[How many hours of a day you work on Excel]])),"",7)</f>
        <v/>
      </c>
      <c r="V1282" s="11" t="str">
        <f>IF(ISERROR(FIND("8",tblSalaries[[#This Row],[How many hours of a day you work on Excel]])),"",8)</f>
        <v/>
      </c>
      <c r="W1282" s="11">
        <f>IF(MAX(tblSalaries[[#This Row],[1 hour]:[8 hours]])=0,#N/A,MAX(tblSalaries[[#This Row],[1 hour]:[8 hours]]))</f>
        <v>6</v>
      </c>
      <c r="X1282" s="11">
        <f>IF(ISERROR(tblSalaries[[#This Row],[max h]]),1,tblSalaries[[#This Row],[Salary in USD]]/tblSalaries[[#This Row],[max h]]/260)</f>
        <v>5.7076656049495407</v>
      </c>
      <c r="Y1282" s="11" t="str">
        <f>IF(tblSalaries[[#This Row],[Years of Experience]]="",0,"0")</f>
        <v>0</v>
      </c>
      <c r="Z1282"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1..3</v>
      </c>
      <c r="AA1282" s="11">
        <f>IF(tblSalaries[[#This Row],[Salary in USD]]&lt;1000,1,0)</f>
        <v>0</v>
      </c>
      <c r="AB1282" s="11">
        <f>IF(AND(tblSalaries[[#This Row],[Salary in USD]]&gt;1000,tblSalaries[[#This Row],[Salary in USD]]&lt;2000),1,0)</f>
        <v>0</v>
      </c>
    </row>
    <row r="1283" spans="2:28" ht="15" customHeight="1">
      <c r="B1283" t="s">
        <v>3286</v>
      </c>
      <c r="C1283" s="1">
        <v>41058.621770833335</v>
      </c>
      <c r="D1283" s="4" t="s">
        <v>1466</v>
      </c>
      <c r="E1283">
        <v>36000</v>
      </c>
      <c r="F1283" t="s">
        <v>6</v>
      </c>
      <c r="G1283">
        <f>tblSalaries[[#This Row],[clean Salary (in local currency)]]*VLOOKUP(tblSalaries[[#This Row],[Currency]],tblXrate[],2,FALSE)</f>
        <v>36000</v>
      </c>
      <c r="H1283" t="s">
        <v>263</v>
      </c>
      <c r="I1283" t="s">
        <v>20</v>
      </c>
      <c r="J1283" t="s">
        <v>1176</v>
      </c>
      <c r="K1283" t="str">
        <f>VLOOKUP(tblSalaries[[#This Row],[Where do you work]],tblCountries[[Actual]:[Mapping]],2,FALSE)</f>
        <v>Kuwait</v>
      </c>
      <c r="L1283" t="s">
        <v>18</v>
      </c>
      <c r="M1283">
        <v>10</v>
      </c>
      <c r="O1283" s="10" t="str">
        <f>IF(ISERROR(FIND("1",tblSalaries[[#This Row],[How many hours of a day you work on Excel]])),"",1)</f>
        <v/>
      </c>
      <c r="P1283" s="11">
        <f>IF(ISERROR(FIND("2",tblSalaries[[#This Row],[How many hours of a day you work on Excel]])),"",2)</f>
        <v>2</v>
      </c>
      <c r="Q1283" s="10">
        <f>IF(ISERROR(FIND("3",tblSalaries[[#This Row],[How many hours of a day you work on Excel]])),"",3)</f>
        <v>3</v>
      </c>
      <c r="R1283" s="10" t="str">
        <f>IF(ISERROR(FIND("4",tblSalaries[[#This Row],[How many hours of a day you work on Excel]])),"",4)</f>
        <v/>
      </c>
      <c r="S1283" s="10" t="str">
        <f>IF(ISERROR(FIND("5",tblSalaries[[#This Row],[How many hours of a day you work on Excel]])),"",5)</f>
        <v/>
      </c>
      <c r="T1283" s="10" t="str">
        <f>IF(ISERROR(FIND("6",tblSalaries[[#This Row],[How many hours of a day you work on Excel]])),"",6)</f>
        <v/>
      </c>
      <c r="U1283" s="11" t="str">
        <f>IF(ISERROR(FIND("7",tblSalaries[[#This Row],[How many hours of a day you work on Excel]])),"",7)</f>
        <v/>
      </c>
      <c r="V1283" s="11" t="str">
        <f>IF(ISERROR(FIND("8",tblSalaries[[#This Row],[How many hours of a day you work on Excel]])),"",8)</f>
        <v/>
      </c>
      <c r="W1283" s="11">
        <f>IF(MAX(tblSalaries[[#This Row],[1 hour]:[8 hours]])=0,#N/A,MAX(tblSalaries[[#This Row],[1 hour]:[8 hours]]))</f>
        <v>3</v>
      </c>
      <c r="X1283" s="11">
        <f>IF(ISERROR(tblSalaries[[#This Row],[max h]]),1,tblSalaries[[#This Row],[Salary in USD]]/tblSalaries[[#This Row],[max h]]/260)</f>
        <v>46.153846153846153</v>
      </c>
      <c r="Y1283" s="11" t="str">
        <f>IF(tblSalaries[[#This Row],[Years of Experience]]="",0,"0")</f>
        <v>0</v>
      </c>
      <c r="Z1283"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283" s="11">
        <f>IF(tblSalaries[[#This Row],[Salary in USD]]&lt;1000,1,0)</f>
        <v>0</v>
      </c>
      <c r="AB1283" s="11">
        <f>IF(AND(tblSalaries[[#This Row],[Salary in USD]]&gt;1000,tblSalaries[[#This Row],[Salary in USD]]&lt;2000),1,0)</f>
        <v>0</v>
      </c>
    </row>
    <row r="1284" spans="2:28" ht="15" customHeight="1">
      <c r="B1284" t="s">
        <v>3287</v>
      </c>
      <c r="C1284" s="1">
        <v>41058.621863425928</v>
      </c>
      <c r="D1284" s="4" t="s">
        <v>1467</v>
      </c>
      <c r="E1284">
        <v>210000</v>
      </c>
      <c r="F1284" t="s">
        <v>40</v>
      </c>
      <c r="G1284">
        <f>tblSalaries[[#This Row],[clean Salary (in local currency)]]*VLOOKUP(tblSalaries[[#This Row],[Currency]],tblXrate[],2,FALSE)</f>
        <v>3739.6625043629392</v>
      </c>
      <c r="H1284" t="s">
        <v>1468</v>
      </c>
      <c r="I1284" t="s">
        <v>3999</v>
      </c>
      <c r="J1284" t="s">
        <v>8</v>
      </c>
      <c r="K1284" t="str">
        <f>VLOOKUP(tblSalaries[[#This Row],[Where do you work]],tblCountries[[Actual]:[Mapping]],2,FALSE)</f>
        <v>India</v>
      </c>
      <c r="L1284" t="s">
        <v>25</v>
      </c>
      <c r="M1284">
        <v>4.5</v>
      </c>
      <c r="O1284" s="10">
        <f>IF(ISERROR(FIND("1",tblSalaries[[#This Row],[How many hours of a day you work on Excel]])),"",1)</f>
        <v>1</v>
      </c>
      <c r="P1284" s="11">
        <f>IF(ISERROR(FIND("2",tblSalaries[[#This Row],[How many hours of a day you work on Excel]])),"",2)</f>
        <v>2</v>
      </c>
      <c r="Q1284" s="10" t="str">
        <f>IF(ISERROR(FIND("3",tblSalaries[[#This Row],[How many hours of a day you work on Excel]])),"",3)</f>
        <v/>
      </c>
      <c r="R1284" s="10" t="str">
        <f>IF(ISERROR(FIND("4",tblSalaries[[#This Row],[How many hours of a day you work on Excel]])),"",4)</f>
        <v/>
      </c>
      <c r="S1284" s="10" t="str">
        <f>IF(ISERROR(FIND("5",tblSalaries[[#This Row],[How many hours of a day you work on Excel]])),"",5)</f>
        <v/>
      </c>
      <c r="T1284" s="10" t="str">
        <f>IF(ISERROR(FIND("6",tblSalaries[[#This Row],[How many hours of a day you work on Excel]])),"",6)</f>
        <v/>
      </c>
      <c r="U1284" s="11" t="str">
        <f>IF(ISERROR(FIND("7",tblSalaries[[#This Row],[How many hours of a day you work on Excel]])),"",7)</f>
        <v/>
      </c>
      <c r="V1284" s="11" t="str">
        <f>IF(ISERROR(FIND("8",tblSalaries[[#This Row],[How many hours of a day you work on Excel]])),"",8)</f>
        <v/>
      </c>
      <c r="W1284" s="11">
        <f>IF(MAX(tblSalaries[[#This Row],[1 hour]:[8 hours]])=0,#N/A,MAX(tblSalaries[[#This Row],[1 hour]:[8 hours]]))</f>
        <v>2</v>
      </c>
      <c r="X1284" s="11">
        <f>IF(ISERROR(tblSalaries[[#This Row],[max h]]),1,tblSalaries[[#This Row],[Salary in USD]]/tblSalaries[[#This Row],[max h]]/260)</f>
        <v>7.1916586622364216</v>
      </c>
      <c r="Y1284" s="11" t="str">
        <f>IF(tblSalaries[[#This Row],[Years of Experience]]="",0,"0")</f>
        <v>0</v>
      </c>
      <c r="Z1284"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1284" s="11">
        <f>IF(tblSalaries[[#This Row],[Salary in USD]]&lt;1000,1,0)</f>
        <v>0</v>
      </c>
      <c r="AB1284" s="11">
        <f>IF(AND(tblSalaries[[#This Row],[Salary in USD]]&gt;1000,tblSalaries[[#This Row],[Salary in USD]]&lt;2000),1,0)</f>
        <v>0</v>
      </c>
    </row>
    <row r="1285" spans="2:28" ht="15" customHeight="1">
      <c r="B1285" t="s">
        <v>3288</v>
      </c>
      <c r="C1285" s="1">
        <v>41058.624432870369</v>
      </c>
      <c r="D1285" s="4" t="s">
        <v>1469</v>
      </c>
      <c r="E1285">
        <v>48500</v>
      </c>
      <c r="F1285" t="s">
        <v>22</v>
      </c>
      <c r="G1285">
        <f>tblSalaries[[#This Row],[clean Salary (in local currency)]]*VLOOKUP(tblSalaries[[#This Row],[Currency]],tblXrate[],2,FALSE)</f>
        <v>61614.372791092981</v>
      </c>
      <c r="H1285" t="s">
        <v>1470</v>
      </c>
      <c r="I1285" t="s">
        <v>20</v>
      </c>
      <c r="J1285" t="s">
        <v>628</v>
      </c>
      <c r="K1285" t="str">
        <f>VLOOKUP(tblSalaries[[#This Row],[Where do you work]],tblCountries[[Actual]:[Mapping]],2,FALSE)</f>
        <v>Netherlands</v>
      </c>
      <c r="L1285" t="s">
        <v>9</v>
      </c>
      <c r="M1285">
        <v>8</v>
      </c>
      <c r="O1285" s="10" t="str">
        <f>IF(ISERROR(FIND("1",tblSalaries[[#This Row],[How many hours of a day you work on Excel]])),"",1)</f>
        <v/>
      </c>
      <c r="P1285" s="11" t="str">
        <f>IF(ISERROR(FIND("2",tblSalaries[[#This Row],[How many hours of a day you work on Excel]])),"",2)</f>
        <v/>
      </c>
      <c r="Q1285" s="10" t="str">
        <f>IF(ISERROR(FIND("3",tblSalaries[[#This Row],[How many hours of a day you work on Excel]])),"",3)</f>
        <v/>
      </c>
      <c r="R1285" s="10">
        <f>IF(ISERROR(FIND("4",tblSalaries[[#This Row],[How many hours of a day you work on Excel]])),"",4)</f>
        <v>4</v>
      </c>
      <c r="S1285" s="10" t="str">
        <f>IF(ISERROR(FIND("5",tblSalaries[[#This Row],[How many hours of a day you work on Excel]])),"",5)</f>
        <v/>
      </c>
      <c r="T1285" s="10">
        <f>IF(ISERROR(FIND("6",tblSalaries[[#This Row],[How many hours of a day you work on Excel]])),"",6)</f>
        <v>6</v>
      </c>
      <c r="U1285" s="11" t="str">
        <f>IF(ISERROR(FIND("7",tblSalaries[[#This Row],[How many hours of a day you work on Excel]])),"",7)</f>
        <v/>
      </c>
      <c r="V1285" s="11" t="str">
        <f>IF(ISERROR(FIND("8",tblSalaries[[#This Row],[How many hours of a day you work on Excel]])),"",8)</f>
        <v/>
      </c>
      <c r="W1285" s="11">
        <f>IF(MAX(tblSalaries[[#This Row],[1 hour]:[8 hours]])=0,#N/A,MAX(tblSalaries[[#This Row],[1 hour]:[8 hours]]))</f>
        <v>6</v>
      </c>
      <c r="X1285" s="11">
        <f>IF(ISERROR(tblSalaries[[#This Row],[max h]]),1,tblSalaries[[#This Row],[Salary in USD]]/tblSalaries[[#This Row],[max h]]/260)</f>
        <v>39.496392814803194</v>
      </c>
      <c r="Y1285" s="11" t="str">
        <f>IF(tblSalaries[[#This Row],[Years of Experience]]="",0,"0")</f>
        <v>0</v>
      </c>
      <c r="Z1285"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285" s="11">
        <f>IF(tblSalaries[[#This Row],[Salary in USD]]&lt;1000,1,0)</f>
        <v>0</v>
      </c>
      <c r="AB1285" s="11">
        <f>IF(AND(tblSalaries[[#This Row],[Salary in USD]]&gt;1000,tblSalaries[[#This Row],[Salary in USD]]&lt;2000),1,0)</f>
        <v>0</v>
      </c>
    </row>
    <row r="1286" spans="2:28" ht="15" customHeight="1">
      <c r="B1286" t="s">
        <v>3289</v>
      </c>
      <c r="C1286" s="1">
        <v>41058.62703703704</v>
      </c>
      <c r="D1286" s="4" t="s">
        <v>1471</v>
      </c>
      <c r="E1286">
        <v>200000</v>
      </c>
      <c r="F1286" t="s">
        <v>40</v>
      </c>
      <c r="G1286">
        <f>tblSalaries[[#This Row],[clean Salary (in local currency)]]*VLOOKUP(tblSalaries[[#This Row],[Currency]],tblXrate[],2,FALSE)</f>
        <v>3561.5833374885137</v>
      </c>
      <c r="H1286" t="s">
        <v>360</v>
      </c>
      <c r="I1286" t="s">
        <v>3999</v>
      </c>
      <c r="J1286" t="s">
        <v>8</v>
      </c>
      <c r="K1286" t="str">
        <f>VLOOKUP(tblSalaries[[#This Row],[Where do you work]],tblCountries[[Actual]:[Mapping]],2,FALSE)</f>
        <v>India</v>
      </c>
      <c r="L1286" t="s">
        <v>18</v>
      </c>
      <c r="M1286">
        <v>3</v>
      </c>
      <c r="O1286" s="10" t="str">
        <f>IF(ISERROR(FIND("1",tblSalaries[[#This Row],[How many hours of a day you work on Excel]])),"",1)</f>
        <v/>
      </c>
      <c r="P1286" s="11">
        <f>IF(ISERROR(FIND("2",tblSalaries[[#This Row],[How many hours of a day you work on Excel]])),"",2)</f>
        <v>2</v>
      </c>
      <c r="Q1286" s="10">
        <f>IF(ISERROR(FIND("3",tblSalaries[[#This Row],[How many hours of a day you work on Excel]])),"",3)</f>
        <v>3</v>
      </c>
      <c r="R1286" s="10" t="str">
        <f>IF(ISERROR(FIND("4",tblSalaries[[#This Row],[How many hours of a day you work on Excel]])),"",4)</f>
        <v/>
      </c>
      <c r="S1286" s="10" t="str">
        <f>IF(ISERROR(FIND("5",tblSalaries[[#This Row],[How many hours of a day you work on Excel]])),"",5)</f>
        <v/>
      </c>
      <c r="T1286" s="10" t="str">
        <f>IF(ISERROR(FIND("6",tblSalaries[[#This Row],[How many hours of a day you work on Excel]])),"",6)</f>
        <v/>
      </c>
      <c r="U1286" s="11" t="str">
        <f>IF(ISERROR(FIND("7",tblSalaries[[#This Row],[How many hours of a day you work on Excel]])),"",7)</f>
        <v/>
      </c>
      <c r="V1286" s="11" t="str">
        <f>IF(ISERROR(FIND("8",tblSalaries[[#This Row],[How many hours of a day you work on Excel]])),"",8)</f>
        <v/>
      </c>
      <c r="W1286" s="11">
        <f>IF(MAX(tblSalaries[[#This Row],[1 hour]:[8 hours]])=0,#N/A,MAX(tblSalaries[[#This Row],[1 hour]:[8 hours]]))</f>
        <v>3</v>
      </c>
      <c r="X1286" s="11">
        <f>IF(ISERROR(tblSalaries[[#This Row],[max h]]),1,tblSalaries[[#This Row],[Salary in USD]]/tblSalaries[[#This Row],[max h]]/260)</f>
        <v>4.5661324839596329</v>
      </c>
      <c r="Y1286" s="11" t="str">
        <f>IF(tblSalaries[[#This Row],[Years of Experience]]="",0,"0")</f>
        <v>0</v>
      </c>
      <c r="Z1286"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1..3</v>
      </c>
      <c r="AA1286" s="11">
        <f>IF(tblSalaries[[#This Row],[Salary in USD]]&lt;1000,1,0)</f>
        <v>0</v>
      </c>
      <c r="AB1286" s="11">
        <f>IF(AND(tblSalaries[[#This Row],[Salary in USD]]&gt;1000,tblSalaries[[#This Row],[Salary in USD]]&lt;2000),1,0)</f>
        <v>0</v>
      </c>
    </row>
    <row r="1287" spans="2:28" ht="15" customHeight="1">
      <c r="B1287" t="s">
        <v>3290</v>
      </c>
      <c r="C1287" s="1">
        <v>41058.627905092595</v>
      </c>
      <c r="D1287" s="4" t="s">
        <v>1472</v>
      </c>
      <c r="E1287">
        <v>360000</v>
      </c>
      <c r="F1287" t="s">
        <v>40</v>
      </c>
      <c r="G1287">
        <f>tblSalaries[[#This Row],[clean Salary (in local currency)]]*VLOOKUP(tblSalaries[[#This Row],[Currency]],tblXrate[],2,FALSE)</f>
        <v>6410.8500074793246</v>
      </c>
      <c r="H1287" t="s">
        <v>1473</v>
      </c>
      <c r="I1287" t="s">
        <v>20</v>
      </c>
      <c r="J1287" t="s">
        <v>8</v>
      </c>
      <c r="K1287" t="str">
        <f>VLOOKUP(tblSalaries[[#This Row],[Where do you work]],tblCountries[[Actual]:[Mapping]],2,FALSE)</f>
        <v>India</v>
      </c>
      <c r="L1287" t="s">
        <v>13</v>
      </c>
      <c r="M1287">
        <v>6</v>
      </c>
      <c r="O1287" s="10" t="str">
        <f>IF(ISERROR(FIND("1",tblSalaries[[#This Row],[How many hours of a day you work on Excel]])),"",1)</f>
        <v/>
      </c>
      <c r="P1287" s="11" t="str">
        <f>IF(ISERROR(FIND("2",tblSalaries[[#This Row],[How many hours of a day you work on Excel]])),"",2)</f>
        <v/>
      </c>
      <c r="Q1287" s="10" t="str">
        <f>IF(ISERROR(FIND("3",tblSalaries[[#This Row],[How many hours of a day you work on Excel]])),"",3)</f>
        <v/>
      </c>
      <c r="R1287" s="10" t="str">
        <f>IF(ISERROR(FIND("4",tblSalaries[[#This Row],[How many hours of a day you work on Excel]])),"",4)</f>
        <v/>
      </c>
      <c r="S1287" s="10" t="str">
        <f>IF(ISERROR(FIND("5",tblSalaries[[#This Row],[How many hours of a day you work on Excel]])),"",5)</f>
        <v/>
      </c>
      <c r="T1287" s="10" t="str">
        <f>IF(ISERROR(FIND("6",tblSalaries[[#This Row],[How many hours of a day you work on Excel]])),"",6)</f>
        <v/>
      </c>
      <c r="U1287" s="11" t="str">
        <f>IF(ISERROR(FIND("7",tblSalaries[[#This Row],[How many hours of a day you work on Excel]])),"",7)</f>
        <v/>
      </c>
      <c r="V1287" s="11">
        <f>IF(ISERROR(FIND("8",tblSalaries[[#This Row],[How many hours of a day you work on Excel]])),"",8)</f>
        <v>8</v>
      </c>
      <c r="W1287" s="11">
        <f>IF(MAX(tblSalaries[[#This Row],[1 hour]:[8 hours]])=0,#N/A,MAX(tblSalaries[[#This Row],[1 hour]:[8 hours]]))</f>
        <v>8</v>
      </c>
      <c r="X1287" s="11">
        <f>IF(ISERROR(tblSalaries[[#This Row],[max h]]),1,tblSalaries[[#This Row],[Salary in USD]]/tblSalaries[[#This Row],[max h]]/260)</f>
        <v>3.0821394266727524</v>
      </c>
      <c r="Y1287" s="11" t="str">
        <f>IF(tblSalaries[[#This Row],[Years of Experience]]="",0,"0")</f>
        <v>0</v>
      </c>
      <c r="Z1287"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287" s="11">
        <f>IF(tblSalaries[[#This Row],[Salary in USD]]&lt;1000,1,0)</f>
        <v>0</v>
      </c>
      <c r="AB1287" s="11">
        <f>IF(AND(tblSalaries[[#This Row],[Salary in USD]]&gt;1000,tblSalaries[[#This Row],[Salary in USD]]&lt;2000),1,0)</f>
        <v>0</v>
      </c>
    </row>
    <row r="1288" spans="2:28" ht="15" customHeight="1">
      <c r="B1288" t="s">
        <v>3291</v>
      </c>
      <c r="C1288" s="1">
        <v>41058.630694444444</v>
      </c>
      <c r="D1288" s="4" t="s">
        <v>1474</v>
      </c>
      <c r="E1288">
        <v>28500</v>
      </c>
      <c r="F1288" t="s">
        <v>22</v>
      </c>
      <c r="G1288">
        <f>tblSalaries[[#This Row],[clean Salary (in local currency)]]*VLOOKUP(tblSalaries[[#This Row],[Currency]],tblXrate[],2,FALSE)</f>
        <v>36206.384011260823</v>
      </c>
      <c r="H1288" t="s">
        <v>1475</v>
      </c>
      <c r="I1288" t="s">
        <v>20</v>
      </c>
      <c r="J1288" t="s">
        <v>628</v>
      </c>
      <c r="K1288" t="str">
        <f>VLOOKUP(tblSalaries[[#This Row],[Where do you work]],tblCountries[[Actual]:[Mapping]],2,FALSE)</f>
        <v>Netherlands</v>
      </c>
      <c r="L1288" t="s">
        <v>25</v>
      </c>
      <c r="M1288">
        <v>5</v>
      </c>
      <c r="O1288" s="10">
        <f>IF(ISERROR(FIND("1",tblSalaries[[#This Row],[How many hours of a day you work on Excel]])),"",1)</f>
        <v>1</v>
      </c>
      <c r="P1288" s="11">
        <f>IF(ISERROR(FIND("2",tblSalaries[[#This Row],[How many hours of a day you work on Excel]])),"",2)</f>
        <v>2</v>
      </c>
      <c r="Q1288" s="10" t="str">
        <f>IF(ISERROR(FIND("3",tblSalaries[[#This Row],[How many hours of a day you work on Excel]])),"",3)</f>
        <v/>
      </c>
      <c r="R1288" s="10" t="str">
        <f>IF(ISERROR(FIND("4",tblSalaries[[#This Row],[How many hours of a day you work on Excel]])),"",4)</f>
        <v/>
      </c>
      <c r="S1288" s="10" t="str">
        <f>IF(ISERROR(FIND("5",tblSalaries[[#This Row],[How many hours of a day you work on Excel]])),"",5)</f>
        <v/>
      </c>
      <c r="T1288" s="10" t="str">
        <f>IF(ISERROR(FIND("6",tblSalaries[[#This Row],[How many hours of a day you work on Excel]])),"",6)</f>
        <v/>
      </c>
      <c r="U1288" s="11" t="str">
        <f>IF(ISERROR(FIND("7",tblSalaries[[#This Row],[How many hours of a day you work on Excel]])),"",7)</f>
        <v/>
      </c>
      <c r="V1288" s="11" t="str">
        <f>IF(ISERROR(FIND("8",tblSalaries[[#This Row],[How many hours of a day you work on Excel]])),"",8)</f>
        <v/>
      </c>
      <c r="W1288" s="11">
        <f>IF(MAX(tblSalaries[[#This Row],[1 hour]:[8 hours]])=0,#N/A,MAX(tblSalaries[[#This Row],[1 hour]:[8 hours]]))</f>
        <v>2</v>
      </c>
      <c r="X1288" s="11">
        <f>IF(ISERROR(tblSalaries[[#This Row],[max h]]),1,tblSalaries[[#This Row],[Salary in USD]]/tblSalaries[[#This Row],[max h]]/260)</f>
        <v>69.627661560116962</v>
      </c>
      <c r="Y1288" s="11" t="str">
        <f>IF(tblSalaries[[#This Row],[Years of Experience]]="",0,"0")</f>
        <v>0</v>
      </c>
      <c r="Z1288"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1288" s="11">
        <f>IF(tblSalaries[[#This Row],[Salary in USD]]&lt;1000,1,0)</f>
        <v>0</v>
      </c>
      <c r="AB1288" s="11">
        <f>IF(AND(tblSalaries[[#This Row],[Salary in USD]]&gt;1000,tblSalaries[[#This Row],[Salary in USD]]&lt;2000),1,0)</f>
        <v>0</v>
      </c>
    </row>
    <row r="1289" spans="2:28" ht="15" customHeight="1">
      <c r="B1289" t="s">
        <v>3292</v>
      </c>
      <c r="C1289" s="1">
        <v>41058.632222222222</v>
      </c>
      <c r="D1289" s="4">
        <v>13500</v>
      </c>
      <c r="E1289">
        <v>13500</v>
      </c>
      <c r="F1289" t="s">
        <v>6</v>
      </c>
      <c r="G1289">
        <f>tblSalaries[[#This Row],[clean Salary (in local currency)]]*VLOOKUP(tblSalaries[[#This Row],[Currency]],tblXrate[],2,FALSE)</f>
        <v>13500</v>
      </c>
      <c r="H1289" t="s">
        <v>804</v>
      </c>
      <c r="I1289" t="s">
        <v>52</v>
      </c>
      <c r="J1289" t="s">
        <v>8</v>
      </c>
      <c r="K1289" t="str">
        <f>VLOOKUP(tblSalaries[[#This Row],[Where do you work]],tblCountries[[Actual]:[Mapping]],2,FALSE)</f>
        <v>India</v>
      </c>
      <c r="L1289" t="s">
        <v>18</v>
      </c>
      <c r="M1289">
        <v>20</v>
      </c>
      <c r="O1289" s="10" t="str">
        <f>IF(ISERROR(FIND("1",tblSalaries[[#This Row],[How many hours of a day you work on Excel]])),"",1)</f>
        <v/>
      </c>
      <c r="P1289" s="11">
        <f>IF(ISERROR(FIND("2",tblSalaries[[#This Row],[How many hours of a day you work on Excel]])),"",2)</f>
        <v>2</v>
      </c>
      <c r="Q1289" s="10">
        <f>IF(ISERROR(FIND("3",tblSalaries[[#This Row],[How many hours of a day you work on Excel]])),"",3)</f>
        <v>3</v>
      </c>
      <c r="R1289" s="10" t="str">
        <f>IF(ISERROR(FIND("4",tblSalaries[[#This Row],[How many hours of a day you work on Excel]])),"",4)</f>
        <v/>
      </c>
      <c r="S1289" s="10" t="str">
        <f>IF(ISERROR(FIND("5",tblSalaries[[#This Row],[How many hours of a day you work on Excel]])),"",5)</f>
        <v/>
      </c>
      <c r="T1289" s="10" t="str">
        <f>IF(ISERROR(FIND("6",tblSalaries[[#This Row],[How many hours of a day you work on Excel]])),"",6)</f>
        <v/>
      </c>
      <c r="U1289" s="11" t="str">
        <f>IF(ISERROR(FIND("7",tblSalaries[[#This Row],[How many hours of a day you work on Excel]])),"",7)</f>
        <v/>
      </c>
      <c r="V1289" s="11" t="str">
        <f>IF(ISERROR(FIND("8",tblSalaries[[#This Row],[How many hours of a day you work on Excel]])),"",8)</f>
        <v/>
      </c>
      <c r="W1289" s="11">
        <f>IF(MAX(tblSalaries[[#This Row],[1 hour]:[8 hours]])=0,#N/A,MAX(tblSalaries[[#This Row],[1 hour]:[8 hours]]))</f>
        <v>3</v>
      </c>
      <c r="X1289" s="11">
        <f>IF(ISERROR(tblSalaries[[#This Row],[max h]]),1,tblSalaries[[#This Row],[Salary in USD]]/tblSalaries[[#This Row],[max h]]/260)</f>
        <v>17.307692307692307</v>
      </c>
      <c r="Y1289" s="11" t="str">
        <f>IF(tblSalaries[[#This Row],[Years of Experience]]="",0,"0")</f>
        <v>0</v>
      </c>
      <c r="Z1289"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289" s="11">
        <f>IF(tblSalaries[[#This Row],[Salary in USD]]&lt;1000,1,0)</f>
        <v>0</v>
      </c>
      <c r="AB1289" s="11">
        <f>IF(AND(tblSalaries[[#This Row],[Salary in USD]]&gt;1000,tblSalaries[[#This Row],[Salary in USD]]&lt;2000),1,0)</f>
        <v>0</v>
      </c>
    </row>
    <row r="1290" spans="2:28" ht="15" customHeight="1">
      <c r="B1290" t="s">
        <v>3293</v>
      </c>
      <c r="C1290" s="1">
        <v>41058.638020833336</v>
      </c>
      <c r="D1290" s="4">
        <v>250</v>
      </c>
      <c r="E1290">
        <v>3000</v>
      </c>
      <c r="F1290" t="s">
        <v>6</v>
      </c>
      <c r="G1290">
        <f>tblSalaries[[#This Row],[clean Salary (in local currency)]]*VLOOKUP(tblSalaries[[#This Row],[Currency]],tblXrate[],2,FALSE)</f>
        <v>3000</v>
      </c>
      <c r="H1290" t="s">
        <v>1476</v>
      </c>
      <c r="I1290" t="s">
        <v>310</v>
      </c>
      <c r="J1290" t="s">
        <v>1477</v>
      </c>
      <c r="K1290" t="str">
        <f>VLOOKUP(tblSalaries[[#This Row],[Where do you work]],tblCountries[[Actual]:[Mapping]],2,FALSE)</f>
        <v>Sri Lanka</v>
      </c>
      <c r="L1290" t="s">
        <v>9</v>
      </c>
      <c r="M1290">
        <v>2</v>
      </c>
      <c r="O1290" s="10" t="str">
        <f>IF(ISERROR(FIND("1",tblSalaries[[#This Row],[How many hours of a day you work on Excel]])),"",1)</f>
        <v/>
      </c>
      <c r="P1290" s="11" t="str">
        <f>IF(ISERROR(FIND("2",tblSalaries[[#This Row],[How many hours of a day you work on Excel]])),"",2)</f>
        <v/>
      </c>
      <c r="Q1290" s="10" t="str">
        <f>IF(ISERROR(FIND("3",tblSalaries[[#This Row],[How many hours of a day you work on Excel]])),"",3)</f>
        <v/>
      </c>
      <c r="R1290" s="10">
        <f>IF(ISERROR(FIND("4",tblSalaries[[#This Row],[How many hours of a day you work on Excel]])),"",4)</f>
        <v>4</v>
      </c>
      <c r="S1290" s="10" t="str">
        <f>IF(ISERROR(FIND("5",tblSalaries[[#This Row],[How many hours of a day you work on Excel]])),"",5)</f>
        <v/>
      </c>
      <c r="T1290" s="10">
        <f>IF(ISERROR(FIND("6",tblSalaries[[#This Row],[How many hours of a day you work on Excel]])),"",6)</f>
        <v>6</v>
      </c>
      <c r="U1290" s="11" t="str">
        <f>IF(ISERROR(FIND("7",tblSalaries[[#This Row],[How many hours of a day you work on Excel]])),"",7)</f>
        <v/>
      </c>
      <c r="V1290" s="11" t="str">
        <f>IF(ISERROR(FIND("8",tblSalaries[[#This Row],[How many hours of a day you work on Excel]])),"",8)</f>
        <v/>
      </c>
      <c r="W1290" s="11">
        <f>IF(MAX(tblSalaries[[#This Row],[1 hour]:[8 hours]])=0,#N/A,MAX(tblSalaries[[#This Row],[1 hour]:[8 hours]]))</f>
        <v>6</v>
      </c>
      <c r="X1290" s="11">
        <f>IF(ISERROR(tblSalaries[[#This Row],[max h]]),1,tblSalaries[[#This Row],[Salary in USD]]/tblSalaries[[#This Row],[max h]]/260)</f>
        <v>1.9230769230769231</v>
      </c>
      <c r="Y1290" s="11" t="str">
        <f>IF(tblSalaries[[#This Row],[Years of Experience]]="",0,"0")</f>
        <v>0</v>
      </c>
      <c r="Z1290"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1..3</v>
      </c>
      <c r="AA1290" s="11">
        <f>IF(tblSalaries[[#This Row],[Salary in USD]]&lt;1000,1,0)</f>
        <v>0</v>
      </c>
      <c r="AB1290" s="11">
        <f>IF(AND(tblSalaries[[#This Row],[Salary in USD]]&gt;1000,tblSalaries[[#This Row],[Salary in USD]]&lt;2000),1,0)</f>
        <v>0</v>
      </c>
    </row>
    <row r="1291" spans="2:28" ht="15" customHeight="1">
      <c r="B1291" t="s">
        <v>3294</v>
      </c>
      <c r="C1291" s="1">
        <v>41058.642187500001</v>
      </c>
      <c r="D1291" s="4">
        <v>1200000</v>
      </c>
      <c r="E1291">
        <v>1200000</v>
      </c>
      <c r="F1291" t="s">
        <v>40</v>
      </c>
      <c r="G1291">
        <f>tblSalaries[[#This Row],[clean Salary (in local currency)]]*VLOOKUP(tblSalaries[[#This Row],[Currency]],tblXrate[],2,FALSE)</f>
        <v>21369.500024931083</v>
      </c>
      <c r="H1291" t="s">
        <v>1478</v>
      </c>
      <c r="I1291" t="s">
        <v>52</v>
      </c>
      <c r="J1291" t="s">
        <v>8</v>
      </c>
      <c r="K1291" t="str">
        <f>VLOOKUP(tblSalaries[[#This Row],[Where do you work]],tblCountries[[Actual]:[Mapping]],2,FALSE)</f>
        <v>India</v>
      </c>
      <c r="L1291" t="s">
        <v>9</v>
      </c>
      <c r="M1291">
        <v>9</v>
      </c>
      <c r="O1291" s="10" t="str">
        <f>IF(ISERROR(FIND("1",tblSalaries[[#This Row],[How many hours of a day you work on Excel]])),"",1)</f>
        <v/>
      </c>
      <c r="P1291" s="11" t="str">
        <f>IF(ISERROR(FIND("2",tblSalaries[[#This Row],[How many hours of a day you work on Excel]])),"",2)</f>
        <v/>
      </c>
      <c r="Q1291" s="10" t="str">
        <f>IF(ISERROR(FIND("3",tblSalaries[[#This Row],[How many hours of a day you work on Excel]])),"",3)</f>
        <v/>
      </c>
      <c r="R1291" s="10">
        <f>IF(ISERROR(FIND("4",tblSalaries[[#This Row],[How many hours of a day you work on Excel]])),"",4)</f>
        <v>4</v>
      </c>
      <c r="S1291" s="10" t="str">
        <f>IF(ISERROR(FIND("5",tblSalaries[[#This Row],[How many hours of a day you work on Excel]])),"",5)</f>
        <v/>
      </c>
      <c r="T1291" s="10">
        <f>IF(ISERROR(FIND("6",tblSalaries[[#This Row],[How many hours of a day you work on Excel]])),"",6)</f>
        <v>6</v>
      </c>
      <c r="U1291" s="11" t="str">
        <f>IF(ISERROR(FIND("7",tblSalaries[[#This Row],[How many hours of a day you work on Excel]])),"",7)</f>
        <v/>
      </c>
      <c r="V1291" s="11" t="str">
        <f>IF(ISERROR(FIND("8",tblSalaries[[#This Row],[How many hours of a day you work on Excel]])),"",8)</f>
        <v/>
      </c>
      <c r="W1291" s="11">
        <f>IF(MAX(tblSalaries[[#This Row],[1 hour]:[8 hours]])=0,#N/A,MAX(tblSalaries[[#This Row],[1 hour]:[8 hours]]))</f>
        <v>6</v>
      </c>
      <c r="X1291" s="11">
        <f>IF(ISERROR(tblSalaries[[#This Row],[max h]]),1,tblSalaries[[#This Row],[Salary in USD]]/tblSalaries[[#This Row],[max h]]/260)</f>
        <v>13.698397451878899</v>
      </c>
      <c r="Y1291" s="11" t="str">
        <f>IF(tblSalaries[[#This Row],[Years of Experience]]="",0,"0")</f>
        <v>0</v>
      </c>
      <c r="Z1291"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291" s="11">
        <f>IF(tblSalaries[[#This Row],[Salary in USD]]&lt;1000,1,0)</f>
        <v>0</v>
      </c>
      <c r="AB1291" s="11">
        <f>IF(AND(tblSalaries[[#This Row],[Salary in USD]]&gt;1000,tblSalaries[[#This Row],[Salary in USD]]&lt;2000),1,0)</f>
        <v>0</v>
      </c>
    </row>
    <row r="1292" spans="2:28" ht="15" customHeight="1">
      <c r="B1292" t="s">
        <v>3295</v>
      </c>
      <c r="C1292" s="1">
        <v>41058.650289351855</v>
      </c>
      <c r="D1292" s="4" t="s">
        <v>1479</v>
      </c>
      <c r="E1292">
        <v>600000</v>
      </c>
      <c r="F1292" t="s">
        <v>40</v>
      </c>
      <c r="G1292">
        <f>tblSalaries[[#This Row],[clean Salary (in local currency)]]*VLOOKUP(tblSalaries[[#This Row],[Currency]],tblXrate[],2,FALSE)</f>
        <v>10684.750012465542</v>
      </c>
      <c r="H1292" t="s">
        <v>432</v>
      </c>
      <c r="I1292" t="s">
        <v>52</v>
      </c>
      <c r="J1292" t="s">
        <v>8</v>
      </c>
      <c r="K1292" t="str">
        <f>VLOOKUP(tblSalaries[[#This Row],[Where do you work]],tblCountries[[Actual]:[Mapping]],2,FALSE)</f>
        <v>India</v>
      </c>
      <c r="L1292" t="s">
        <v>18</v>
      </c>
      <c r="M1292">
        <v>28</v>
      </c>
      <c r="O1292" s="10" t="str">
        <f>IF(ISERROR(FIND("1",tblSalaries[[#This Row],[How many hours of a day you work on Excel]])),"",1)</f>
        <v/>
      </c>
      <c r="P1292" s="11">
        <f>IF(ISERROR(FIND("2",tblSalaries[[#This Row],[How many hours of a day you work on Excel]])),"",2)</f>
        <v>2</v>
      </c>
      <c r="Q1292" s="10">
        <f>IF(ISERROR(FIND("3",tblSalaries[[#This Row],[How many hours of a day you work on Excel]])),"",3)</f>
        <v>3</v>
      </c>
      <c r="R1292" s="10" t="str">
        <f>IF(ISERROR(FIND("4",tblSalaries[[#This Row],[How many hours of a day you work on Excel]])),"",4)</f>
        <v/>
      </c>
      <c r="S1292" s="10" t="str">
        <f>IF(ISERROR(FIND("5",tblSalaries[[#This Row],[How many hours of a day you work on Excel]])),"",5)</f>
        <v/>
      </c>
      <c r="T1292" s="10" t="str">
        <f>IF(ISERROR(FIND("6",tblSalaries[[#This Row],[How many hours of a day you work on Excel]])),"",6)</f>
        <v/>
      </c>
      <c r="U1292" s="11" t="str">
        <f>IF(ISERROR(FIND("7",tblSalaries[[#This Row],[How many hours of a day you work on Excel]])),"",7)</f>
        <v/>
      </c>
      <c r="V1292" s="11" t="str">
        <f>IF(ISERROR(FIND("8",tblSalaries[[#This Row],[How many hours of a day you work on Excel]])),"",8)</f>
        <v/>
      </c>
      <c r="W1292" s="11">
        <f>IF(MAX(tblSalaries[[#This Row],[1 hour]:[8 hours]])=0,#N/A,MAX(tblSalaries[[#This Row],[1 hour]:[8 hours]]))</f>
        <v>3</v>
      </c>
      <c r="X1292" s="11">
        <f>IF(ISERROR(tblSalaries[[#This Row],[max h]]),1,tblSalaries[[#This Row],[Salary in USD]]/tblSalaries[[#This Row],[max h]]/260)</f>
        <v>13.698397451878899</v>
      </c>
      <c r="Y1292" s="11" t="str">
        <f>IF(tblSalaries[[#This Row],[Years of Experience]]="",0,"0")</f>
        <v>0</v>
      </c>
      <c r="Z1292"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292" s="11">
        <f>IF(tblSalaries[[#This Row],[Salary in USD]]&lt;1000,1,0)</f>
        <v>0</v>
      </c>
      <c r="AB1292" s="11">
        <f>IF(AND(tblSalaries[[#This Row],[Salary in USD]]&gt;1000,tblSalaries[[#This Row],[Salary in USD]]&lt;2000),1,0)</f>
        <v>0</v>
      </c>
    </row>
    <row r="1293" spans="2:28" ht="15" customHeight="1">
      <c r="B1293" t="s">
        <v>3296</v>
      </c>
      <c r="C1293" s="1">
        <v>41058.65048611111</v>
      </c>
      <c r="D1293" s="4">
        <v>139000</v>
      </c>
      <c r="E1293">
        <v>139000</v>
      </c>
      <c r="F1293" t="s">
        <v>22</v>
      </c>
      <c r="G1293">
        <f>tblSalaries[[#This Row],[clean Salary (in local currency)]]*VLOOKUP(tblSalaries[[#This Row],[Currency]],tblXrate[],2,FALSE)</f>
        <v>176585.52201983347</v>
      </c>
      <c r="H1293" t="s">
        <v>1480</v>
      </c>
      <c r="I1293" t="s">
        <v>52</v>
      </c>
      <c r="J1293" t="s">
        <v>24</v>
      </c>
      <c r="K1293" t="str">
        <f>VLOOKUP(tblSalaries[[#This Row],[Where do you work]],tblCountries[[Actual]:[Mapping]],2,FALSE)</f>
        <v>Germany</v>
      </c>
      <c r="L1293" t="s">
        <v>25</v>
      </c>
      <c r="M1293">
        <v>25</v>
      </c>
      <c r="O1293" s="10">
        <f>IF(ISERROR(FIND("1",tblSalaries[[#This Row],[How many hours of a day you work on Excel]])),"",1)</f>
        <v>1</v>
      </c>
      <c r="P1293" s="11">
        <f>IF(ISERROR(FIND("2",tblSalaries[[#This Row],[How many hours of a day you work on Excel]])),"",2)</f>
        <v>2</v>
      </c>
      <c r="Q1293" s="10" t="str">
        <f>IF(ISERROR(FIND("3",tblSalaries[[#This Row],[How many hours of a day you work on Excel]])),"",3)</f>
        <v/>
      </c>
      <c r="R1293" s="10" t="str">
        <f>IF(ISERROR(FIND("4",tblSalaries[[#This Row],[How many hours of a day you work on Excel]])),"",4)</f>
        <v/>
      </c>
      <c r="S1293" s="10" t="str">
        <f>IF(ISERROR(FIND("5",tblSalaries[[#This Row],[How many hours of a day you work on Excel]])),"",5)</f>
        <v/>
      </c>
      <c r="T1293" s="10" t="str">
        <f>IF(ISERROR(FIND("6",tblSalaries[[#This Row],[How many hours of a day you work on Excel]])),"",6)</f>
        <v/>
      </c>
      <c r="U1293" s="11" t="str">
        <f>IF(ISERROR(FIND("7",tblSalaries[[#This Row],[How many hours of a day you work on Excel]])),"",7)</f>
        <v/>
      </c>
      <c r="V1293" s="11" t="str">
        <f>IF(ISERROR(FIND("8",tblSalaries[[#This Row],[How many hours of a day you work on Excel]])),"",8)</f>
        <v/>
      </c>
      <c r="W1293" s="11">
        <f>IF(MAX(tblSalaries[[#This Row],[1 hour]:[8 hours]])=0,#N/A,MAX(tblSalaries[[#This Row],[1 hour]:[8 hours]]))</f>
        <v>2</v>
      </c>
      <c r="X1293" s="11">
        <f>IF(ISERROR(tblSalaries[[#This Row],[max h]]),1,tblSalaries[[#This Row],[Salary in USD]]/tblSalaries[[#This Row],[max h]]/260)</f>
        <v>339.58754234583358</v>
      </c>
      <c r="Y1293" s="11" t="str">
        <f>IF(tblSalaries[[#This Row],[Years of Experience]]="",0,"0")</f>
        <v>0</v>
      </c>
      <c r="Z1293"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293" s="11">
        <f>IF(tblSalaries[[#This Row],[Salary in USD]]&lt;1000,1,0)</f>
        <v>0</v>
      </c>
      <c r="AB1293" s="11">
        <f>IF(AND(tblSalaries[[#This Row],[Salary in USD]]&gt;1000,tblSalaries[[#This Row],[Salary in USD]]&lt;2000),1,0)</f>
        <v>0</v>
      </c>
    </row>
    <row r="1294" spans="2:28" ht="15" customHeight="1">
      <c r="B1294" t="s">
        <v>3297</v>
      </c>
      <c r="C1294" s="1">
        <v>41058.65185185185</v>
      </c>
      <c r="D1294" s="4" t="s">
        <v>1481</v>
      </c>
      <c r="E1294">
        <v>43000</v>
      </c>
      <c r="F1294" t="s">
        <v>22</v>
      </c>
      <c r="G1294">
        <f>tblSalaries[[#This Row],[clean Salary (in local currency)]]*VLOOKUP(tblSalaries[[#This Row],[Currency]],tblXrate[],2,FALSE)</f>
        <v>54627.175876639136</v>
      </c>
      <c r="H1294" t="s">
        <v>1482</v>
      </c>
      <c r="I1294" t="s">
        <v>52</v>
      </c>
      <c r="J1294" t="s">
        <v>106</v>
      </c>
      <c r="K1294" t="str">
        <f>VLOOKUP(tblSalaries[[#This Row],[Where do you work]],tblCountries[[Actual]:[Mapping]],2,FALSE)</f>
        <v>France</v>
      </c>
      <c r="L1294" t="s">
        <v>13</v>
      </c>
      <c r="M1294">
        <v>7</v>
      </c>
      <c r="O1294" s="10" t="str">
        <f>IF(ISERROR(FIND("1",tblSalaries[[#This Row],[How many hours of a day you work on Excel]])),"",1)</f>
        <v/>
      </c>
      <c r="P1294" s="11" t="str">
        <f>IF(ISERROR(FIND("2",tblSalaries[[#This Row],[How many hours of a day you work on Excel]])),"",2)</f>
        <v/>
      </c>
      <c r="Q1294" s="10" t="str">
        <f>IF(ISERROR(FIND("3",tblSalaries[[#This Row],[How many hours of a day you work on Excel]])),"",3)</f>
        <v/>
      </c>
      <c r="R1294" s="10" t="str">
        <f>IF(ISERROR(FIND("4",tblSalaries[[#This Row],[How many hours of a day you work on Excel]])),"",4)</f>
        <v/>
      </c>
      <c r="S1294" s="10" t="str">
        <f>IF(ISERROR(FIND("5",tblSalaries[[#This Row],[How many hours of a day you work on Excel]])),"",5)</f>
        <v/>
      </c>
      <c r="T1294" s="10" t="str">
        <f>IF(ISERROR(FIND("6",tblSalaries[[#This Row],[How many hours of a day you work on Excel]])),"",6)</f>
        <v/>
      </c>
      <c r="U1294" s="11" t="str">
        <f>IF(ISERROR(FIND("7",tblSalaries[[#This Row],[How many hours of a day you work on Excel]])),"",7)</f>
        <v/>
      </c>
      <c r="V1294" s="11">
        <f>IF(ISERROR(FIND("8",tblSalaries[[#This Row],[How many hours of a day you work on Excel]])),"",8)</f>
        <v>8</v>
      </c>
      <c r="W1294" s="11">
        <f>IF(MAX(tblSalaries[[#This Row],[1 hour]:[8 hours]])=0,#N/A,MAX(tblSalaries[[#This Row],[1 hour]:[8 hours]]))</f>
        <v>8</v>
      </c>
      <c r="X1294" s="11">
        <f>IF(ISERROR(tblSalaries[[#This Row],[max h]]),1,tblSalaries[[#This Row],[Salary in USD]]/tblSalaries[[#This Row],[max h]]/260)</f>
        <v>26.263065325307277</v>
      </c>
      <c r="Y1294" s="11" t="str">
        <f>IF(tblSalaries[[#This Row],[Years of Experience]]="",0,"0")</f>
        <v>0</v>
      </c>
      <c r="Z1294"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294" s="11">
        <f>IF(tblSalaries[[#This Row],[Salary in USD]]&lt;1000,1,0)</f>
        <v>0</v>
      </c>
      <c r="AB1294" s="11">
        <f>IF(AND(tblSalaries[[#This Row],[Salary in USD]]&gt;1000,tblSalaries[[#This Row],[Salary in USD]]&lt;2000),1,0)</f>
        <v>0</v>
      </c>
    </row>
    <row r="1295" spans="2:28" ht="15" customHeight="1">
      <c r="B1295" t="s">
        <v>3298</v>
      </c>
      <c r="C1295" s="1">
        <v>41058.657141203701</v>
      </c>
      <c r="D1295" s="4" t="s">
        <v>1483</v>
      </c>
      <c r="E1295">
        <v>24000</v>
      </c>
      <c r="F1295" t="s">
        <v>22</v>
      </c>
      <c r="G1295">
        <f>tblSalaries[[#This Row],[clean Salary (in local currency)]]*VLOOKUP(tblSalaries[[#This Row],[Currency]],tblXrate[],2,FALSE)</f>
        <v>30489.586535798586</v>
      </c>
      <c r="H1295" t="s">
        <v>488</v>
      </c>
      <c r="I1295" t="s">
        <v>488</v>
      </c>
      <c r="J1295" t="s">
        <v>1351</v>
      </c>
      <c r="K1295" t="str">
        <f>VLOOKUP(tblSalaries[[#This Row],[Where do you work]],tblCountries[[Actual]:[Mapping]],2,FALSE)</f>
        <v>italy</v>
      </c>
      <c r="L1295" t="s">
        <v>9</v>
      </c>
      <c r="M1295">
        <v>10</v>
      </c>
      <c r="O1295" s="10" t="str">
        <f>IF(ISERROR(FIND("1",tblSalaries[[#This Row],[How many hours of a day you work on Excel]])),"",1)</f>
        <v/>
      </c>
      <c r="P1295" s="11" t="str">
        <f>IF(ISERROR(FIND("2",tblSalaries[[#This Row],[How many hours of a day you work on Excel]])),"",2)</f>
        <v/>
      </c>
      <c r="Q1295" s="10" t="str">
        <f>IF(ISERROR(FIND("3",tblSalaries[[#This Row],[How many hours of a day you work on Excel]])),"",3)</f>
        <v/>
      </c>
      <c r="R1295" s="10">
        <f>IF(ISERROR(FIND("4",tblSalaries[[#This Row],[How many hours of a day you work on Excel]])),"",4)</f>
        <v>4</v>
      </c>
      <c r="S1295" s="10" t="str">
        <f>IF(ISERROR(FIND("5",tblSalaries[[#This Row],[How many hours of a day you work on Excel]])),"",5)</f>
        <v/>
      </c>
      <c r="T1295" s="10">
        <f>IF(ISERROR(FIND("6",tblSalaries[[#This Row],[How many hours of a day you work on Excel]])),"",6)</f>
        <v>6</v>
      </c>
      <c r="U1295" s="11" t="str">
        <f>IF(ISERROR(FIND("7",tblSalaries[[#This Row],[How many hours of a day you work on Excel]])),"",7)</f>
        <v/>
      </c>
      <c r="V1295" s="11" t="str">
        <f>IF(ISERROR(FIND("8",tblSalaries[[#This Row],[How many hours of a day you work on Excel]])),"",8)</f>
        <v/>
      </c>
      <c r="W1295" s="11">
        <f>IF(MAX(tblSalaries[[#This Row],[1 hour]:[8 hours]])=0,#N/A,MAX(tblSalaries[[#This Row],[1 hour]:[8 hours]]))</f>
        <v>6</v>
      </c>
      <c r="X1295" s="11">
        <f>IF(ISERROR(tblSalaries[[#This Row],[max h]]),1,tblSalaries[[#This Row],[Salary in USD]]/tblSalaries[[#This Row],[max h]]/260)</f>
        <v>19.544606753717041</v>
      </c>
      <c r="Y1295" s="11" t="str">
        <f>IF(tblSalaries[[#This Row],[Years of Experience]]="",0,"0")</f>
        <v>0</v>
      </c>
      <c r="Z1295"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295" s="11">
        <f>IF(tblSalaries[[#This Row],[Salary in USD]]&lt;1000,1,0)</f>
        <v>0</v>
      </c>
      <c r="AB1295" s="11">
        <f>IF(AND(tblSalaries[[#This Row],[Salary in USD]]&gt;1000,tblSalaries[[#This Row],[Salary in USD]]&lt;2000),1,0)</f>
        <v>0</v>
      </c>
    </row>
    <row r="1296" spans="2:28" ht="15" customHeight="1">
      <c r="B1296" t="s">
        <v>3299</v>
      </c>
      <c r="C1296" s="1">
        <v>41058.659502314818</v>
      </c>
      <c r="D1296" s="4">
        <v>314000</v>
      </c>
      <c r="E1296">
        <v>314000</v>
      </c>
      <c r="F1296" t="s">
        <v>40</v>
      </c>
      <c r="G1296">
        <f>tblSalaries[[#This Row],[clean Salary (in local currency)]]*VLOOKUP(tblSalaries[[#This Row],[Currency]],tblXrate[],2,FALSE)</f>
        <v>5591.6858398569666</v>
      </c>
      <c r="H1296" t="s">
        <v>1484</v>
      </c>
      <c r="I1296" t="s">
        <v>52</v>
      </c>
      <c r="J1296" t="s">
        <v>8</v>
      </c>
      <c r="K1296" t="str">
        <f>VLOOKUP(tblSalaries[[#This Row],[Where do you work]],tblCountries[[Actual]:[Mapping]],2,FALSE)</f>
        <v>India</v>
      </c>
      <c r="L1296" t="s">
        <v>25</v>
      </c>
      <c r="M1296">
        <v>0.1</v>
      </c>
      <c r="O1296" s="10">
        <f>IF(ISERROR(FIND("1",tblSalaries[[#This Row],[How many hours of a day you work on Excel]])),"",1)</f>
        <v>1</v>
      </c>
      <c r="P1296" s="11">
        <f>IF(ISERROR(FIND("2",tblSalaries[[#This Row],[How many hours of a day you work on Excel]])),"",2)</f>
        <v>2</v>
      </c>
      <c r="Q1296" s="10" t="str">
        <f>IF(ISERROR(FIND("3",tblSalaries[[#This Row],[How many hours of a day you work on Excel]])),"",3)</f>
        <v/>
      </c>
      <c r="R1296" s="10" t="str">
        <f>IF(ISERROR(FIND("4",tblSalaries[[#This Row],[How many hours of a day you work on Excel]])),"",4)</f>
        <v/>
      </c>
      <c r="S1296" s="10" t="str">
        <f>IF(ISERROR(FIND("5",tblSalaries[[#This Row],[How many hours of a day you work on Excel]])),"",5)</f>
        <v/>
      </c>
      <c r="T1296" s="10" t="str">
        <f>IF(ISERROR(FIND("6",tblSalaries[[#This Row],[How many hours of a day you work on Excel]])),"",6)</f>
        <v/>
      </c>
      <c r="U1296" s="11" t="str">
        <f>IF(ISERROR(FIND("7",tblSalaries[[#This Row],[How many hours of a day you work on Excel]])),"",7)</f>
        <v/>
      </c>
      <c r="V1296" s="11" t="str">
        <f>IF(ISERROR(FIND("8",tblSalaries[[#This Row],[How many hours of a day you work on Excel]])),"",8)</f>
        <v/>
      </c>
      <c r="W1296" s="11">
        <f>IF(MAX(tblSalaries[[#This Row],[1 hour]:[8 hours]])=0,#N/A,MAX(tblSalaries[[#This Row],[1 hour]:[8 hours]]))</f>
        <v>2</v>
      </c>
      <c r="X1296" s="11">
        <f>IF(ISERROR(tblSalaries[[#This Row],[max h]]),1,tblSalaries[[#This Row],[Salary in USD]]/tblSalaries[[#This Row],[max h]]/260)</f>
        <v>10.753241999724935</v>
      </c>
      <c r="Y1296" s="11" t="str">
        <f>IF(tblSalaries[[#This Row],[Years of Experience]]="",0,"0")</f>
        <v>0</v>
      </c>
      <c r="Z1296"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0..1</v>
      </c>
      <c r="AA1296" s="11">
        <f>IF(tblSalaries[[#This Row],[Salary in USD]]&lt;1000,1,0)</f>
        <v>0</v>
      </c>
      <c r="AB1296" s="11">
        <f>IF(AND(tblSalaries[[#This Row],[Salary in USD]]&gt;1000,tblSalaries[[#This Row],[Salary in USD]]&lt;2000),1,0)</f>
        <v>0</v>
      </c>
    </row>
    <row r="1297" spans="2:28" ht="15" customHeight="1">
      <c r="B1297" t="s">
        <v>3300</v>
      </c>
      <c r="C1297" s="1">
        <v>41058.66065972222</v>
      </c>
      <c r="D1297" s="4" t="s">
        <v>1485</v>
      </c>
      <c r="E1297">
        <v>82000</v>
      </c>
      <c r="F1297" t="s">
        <v>6</v>
      </c>
      <c r="G1297">
        <f>tblSalaries[[#This Row],[clean Salary (in local currency)]]*VLOOKUP(tblSalaries[[#This Row],[Currency]],tblXrate[],2,FALSE)</f>
        <v>82000</v>
      </c>
      <c r="H1297" t="s">
        <v>356</v>
      </c>
      <c r="I1297" t="s">
        <v>356</v>
      </c>
      <c r="J1297" t="s">
        <v>48</v>
      </c>
      <c r="K1297" t="str">
        <f>VLOOKUP(tblSalaries[[#This Row],[Where do you work]],tblCountries[[Actual]:[Mapping]],2,FALSE)</f>
        <v>South Africa</v>
      </c>
      <c r="L1297" t="s">
        <v>9</v>
      </c>
      <c r="M1297">
        <v>10</v>
      </c>
      <c r="O1297" s="10" t="str">
        <f>IF(ISERROR(FIND("1",tblSalaries[[#This Row],[How many hours of a day you work on Excel]])),"",1)</f>
        <v/>
      </c>
      <c r="P1297" s="11" t="str">
        <f>IF(ISERROR(FIND("2",tblSalaries[[#This Row],[How many hours of a day you work on Excel]])),"",2)</f>
        <v/>
      </c>
      <c r="Q1297" s="10" t="str">
        <f>IF(ISERROR(FIND("3",tblSalaries[[#This Row],[How many hours of a day you work on Excel]])),"",3)</f>
        <v/>
      </c>
      <c r="R1297" s="10">
        <f>IF(ISERROR(FIND("4",tblSalaries[[#This Row],[How many hours of a day you work on Excel]])),"",4)</f>
        <v>4</v>
      </c>
      <c r="S1297" s="10" t="str">
        <f>IF(ISERROR(FIND("5",tblSalaries[[#This Row],[How many hours of a day you work on Excel]])),"",5)</f>
        <v/>
      </c>
      <c r="T1297" s="10">
        <f>IF(ISERROR(FIND("6",tblSalaries[[#This Row],[How many hours of a day you work on Excel]])),"",6)</f>
        <v>6</v>
      </c>
      <c r="U1297" s="11" t="str">
        <f>IF(ISERROR(FIND("7",tblSalaries[[#This Row],[How many hours of a day you work on Excel]])),"",7)</f>
        <v/>
      </c>
      <c r="V1297" s="11" t="str">
        <f>IF(ISERROR(FIND("8",tblSalaries[[#This Row],[How many hours of a day you work on Excel]])),"",8)</f>
        <v/>
      </c>
      <c r="W1297" s="11">
        <f>IF(MAX(tblSalaries[[#This Row],[1 hour]:[8 hours]])=0,#N/A,MAX(tblSalaries[[#This Row],[1 hour]:[8 hours]]))</f>
        <v>6</v>
      </c>
      <c r="X1297" s="11">
        <f>IF(ISERROR(tblSalaries[[#This Row],[max h]]),1,tblSalaries[[#This Row],[Salary in USD]]/tblSalaries[[#This Row],[max h]]/260)</f>
        <v>52.564102564102562</v>
      </c>
      <c r="Y1297" s="11" t="str">
        <f>IF(tblSalaries[[#This Row],[Years of Experience]]="",0,"0")</f>
        <v>0</v>
      </c>
      <c r="Z1297"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297" s="11">
        <f>IF(tblSalaries[[#This Row],[Salary in USD]]&lt;1000,1,0)</f>
        <v>0</v>
      </c>
      <c r="AB1297" s="11">
        <f>IF(AND(tblSalaries[[#This Row],[Salary in USD]]&gt;1000,tblSalaries[[#This Row],[Salary in USD]]&lt;2000),1,0)</f>
        <v>0</v>
      </c>
    </row>
    <row r="1298" spans="2:28" ht="15" customHeight="1">
      <c r="B1298" t="s">
        <v>3301</v>
      </c>
      <c r="C1298" s="1">
        <v>41058.66196759259</v>
      </c>
      <c r="D1298" s="4">
        <v>10000</v>
      </c>
      <c r="E1298">
        <v>10000</v>
      </c>
      <c r="F1298" t="s">
        <v>6</v>
      </c>
      <c r="G1298">
        <f>tblSalaries[[#This Row],[clean Salary (in local currency)]]*VLOOKUP(tblSalaries[[#This Row],[Currency]],tblXrate[],2,FALSE)</f>
        <v>10000</v>
      </c>
      <c r="H1298" t="s">
        <v>360</v>
      </c>
      <c r="I1298" t="s">
        <v>3999</v>
      </c>
      <c r="J1298" t="s">
        <v>8</v>
      </c>
      <c r="K1298" t="str">
        <f>VLOOKUP(tblSalaries[[#This Row],[Where do you work]],tblCountries[[Actual]:[Mapping]],2,FALSE)</f>
        <v>India</v>
      </c>
      <c r="L1298" t="s">
        <v>25</v>
      </c>
      <c r="M1298">
        <v>0.5</v>
      </c>
      <c r="O1298" s="10">
        <f>IF(ISERROR(FIND("1",tblSalaries[[#This Row],[How many hours of a day you work on Excel]])),"",1)</f>
        <v>1</v>
      </c>
      <c r="P1298" s="11">
        <f>IF(ISERROR(FIND("2",tblSalaries[[#This Row],[How many hours of a day you work on Excel]])),"",2)</f>
        <v>2</v>
      </c>
      <c r="Q1298" s="10" t="str">
        <f>IF(ISERROR(FIND("3",tblSalaries[[#This Row],[How many hours of a day you work on Excel]])),"",3)</f>
        <v/>
      </c>
      <c r="R1298" s="10" t="str">
        <f>IF(ISERROR(FIND("4",tblSalaries[[#This Row],[How many hours of a day you work on Excel]])),"",4)</f>
        <v/>
      </c>
      <c r="S1298" s="10" t="str">
        <f>IF(ISERROR(FIND("5",tblSalaries[[#This Row],[How many hours of a day you work on Excel]])),"",5)</f>
        <v/>
      </c>
      <c r="T1298" s="10" t="str">
        <f>IF(ISERROR(FIND("6",tblSalaries[[#This Row],[How many hours of a day you work on Excel]])),"",6)</f>
        <v/>
      </c>
      <c r="U1298" s="11" t="str">
        <f>IF(ISERROR(FIND("7",tblSalaries[[#This Row],[How many hours of a day you work on Excel]])),"",7)</f>
        <v/>
      </c>
      <c r="V1298" s="11" t="str">
        <f>IF(ISERROR(FIND("8",tblSalaries[[#This Row],[How many hours of a day you work on Excel]])),"",8)</f>
        <v/>
      </c>
      <c r="W1298" s="11">
        <f>IF(MAX(tblSalaries[[#This Row],[1 hour]:[8 hours]])=0,#N/A,MAX(tblSalaries[[#This Row],[1 hour]:[8 hours]]))</f>
        <v>2</v>
      </c>
      <c r="X1298" s="11">
        <f>IF(ISERROR(tblSalaries[[#This Row],[max h]]),1,tblSalaries[[#This Row],[Salary in USD]]/tblSalaries[[#This Row],[max h]]/260)</f>
        <v>19.23076923076923</v>
      </c>
      <c r="Y1298" s="11" t="str">
        <f>IF(tblSalaries[[#This Row],[Years of Experience]]="",0,"0")</f>
        <v>0</v>
      </c>
      <c r="Z1298"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0..1</v>
      </c>
      <c r="AA1298" s="11">
        <f>IF(tblSalaries[[#This Row],[Salary in USD]]&lt;1000,1,0)</f>
        <v>0</v>
      </c>
      <c r="AB1298" s="11">
        <f>IF(AND(tblSalaries[[#This Row],[Salary in USD]]&gt;1000,tblSalaries[[#This Row],[Salary in USD]]&lt;2000),1,0)</f>
        <v>0</v>
      </c>
    </row>
    <row r="1299" spans="2:28" ht="15" customHeight="1">
      <c r="B1299" t="s">
        <v>3302</v>
      </c>
      <c r="C1299" s="1">
        <v>41058.672210648147</v>
      </c>
      <c r="D1299" s="4">
        <v>9000</v>
      </c>
      <c r="E1299">
        <v>9000</v>
      </c>
      <c r="F1299" t="s">
        <v>6</v>
      </c>
      <c r="G1299">
        <f>tblSalaries[[#This Row],[clean Salary (in local currency)]]*VLOOKUP(tblSalaries[[#This Row],[Currency]],tblXrate[],2,FALSE)</f>
        <v>9000</v>
      </c>
      <c r="H1299" t="s">
        <v>153</v>
      </c>
      <c r="I1299" t="s">
        <v>20</v>
      </c>
      <c r="J1299" t="s">
        <v>8</v>
      </c>
      <c r="K1299" t="str">
        <f>VLOOKUP(tblSalaries[[#This Row],[Where do you work]],tblCountries[[Actual]:[Mapping]],2,FALSE)</f>
        <v>India</v>
      </c>
      <c r="L1299" t="s">
        <v>13</v>
      </c>
      <c r="M1299">
        <v>0.6</v>
      </c>
      <c r="O1299" s="10" t="str">
        <f>IF(ISERROR(FIND("1",tblSalaries[[#This Row],[How many hours of a day you work on Excel]])),"",1)</f>
        <v/>
      </c>
      <c r="P1299" s="11" t="str">
        <f>IF(ISERROR(FIND("2",tblSalaries[[#This Row],[How many hours of a day you work on Excel]])),"",2)</f>
        <v/>
      </c>
      <c r="Q1299" s="10" t="str">
        <f>IF(ISERROR(FIND("3",tblSalaries[[#This Row],[How many hours of a day you work on Excel]])),"",3)</f>
        <v/>
      </c>
      <c r="R1299" s="10" t="str">
        <f>IF(ISERROR(FIND("4",tblSalaries[[#This Row],[How many hours of a day you work on Excel]])),"",4)</f>
        <v/>
      </c>
      <c r="S1299" s="10" t="str">
        <f>IF(ISERROR(FIND("5",tblSalaries[[#This Row],[How many hours of a day you work on Excel]])),"",5)</f>
        <v/>
      </c>
      <c r="T1299" s="10" t="str">
        <f>IF(ISERROR(FIND("6",tblSalaries[[#This Row],[How many hours of a day you work on Excel]])),"",6)</f>
        <v/>
      </c>
      <c r="U1299" s="11" t="str">
        <f>IF(ISERROR(FIND("7",tblSalaries[[#This Row],[How many hours of a day you work on Excel]])),"",7)</f>
        <v/>
      </c>
      <c r="V1299" s="11">
        <f>IF(ISERROR(FIND("8",tblSalaries[[#This Row],[How many hours of a day you work on Excel]])),"",8)</f>
        <v>8</v>
      </c>
      <c r="W1299" s="11">
        <f>IF(MAX(tblSalaries[[#This Row],[1 hour]:[8 hours]])=0,#N/A,MAX(tblSalaries[[#This Row],[1 hour]:[8 hours]]))</f>
        <v>8</v>
      </c>
      <c r="X1299" s="11">
        <f>IF(ISERROR(tblSalaries[[#This Row],[max h]]),1,tblSalaries[[#This Row],[Salary in USD]]/tblSalaries[[#This Row],[max h]]/260)</f>
        <v>4.3269230769230766</v>
      </c>
      <c r="Y1299" s="11" t="str">
        <f>IF(tblSalaries[[#This Row],[Years of Experience]]="",0,"0")</f>
        <v>0</v>
      </c>
      <c r="Z1299"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0..1</v>
      </c>
      <c r="AA1299" s="11">
        <f>IF(tblSalaries[[#This Row],[Salary in USD]]&lt;1000,1,0)</f>
        <v>0</v>
      </c>
      <c r="AB1299" s="11">
        <f>IF(AND(tblSalaries[[#This Row],[Salary in USD]]&gt;1000,tblSalaries[[#This Row],[Salary in USD]]&lt;2000),1,0)</f>
        <v>0</v>
      </c>
    </row>
    <row r="1300" spans="2:28" ht="15" customHeight="1">
      <c r="B1300" t="s">
        <v>3303</v>
      </c>
      <c r="C1300" s="1">
        <v>41058.672685185185</v>
      </c>
      <c r="D1300" s="4">
        <v>9000</v>
      </c>
      <c r="E1300">
        <v>9000</v>
      </c>
      <c r="F1300" t="s">
        <v>6</v>
      </c>
      <c r="G1300">
        <f>tblSalaries[[#This Row],[clean Salary (in local currency)]]*VLOOKUP(tblSalaries[[#This Row],[Currency]],tblXrate[],2,FALSE)</f>
        <v>9000</v>
      </c>
      <c r="H1300" t="s">
        <v>153</v>
      </c>
      <c r="I1300" t="s">
        <v>20</v>
      </c>
      <c r="J1300" t="s">
        <v>8</v>
      </c>
      <c r="K1300" t="str">
        <f>VLOOKUP(tblSalaries[[#This Row],[Where do you work]],tblCountries[[Actual]:[Mapping]],2,FALSE)</f>
        <v>India</v>
      </c>
      <c r="L1300" t="s">
        <v>9</v>
      </c>
      <c r="M1300">
        <v>1</v>
      </c>
      <c r="O1300" s="10" t="str">
        <f>IF(ISERROR(FIND("1",tblSalaries[[#This Row],[How many hours of a day you work on Excel]])),"",1)</f>
        <v/>
      </c>
      <c r="P1300" s="11" t="str">
        <f>IF(ISERROR(FIND("2",tblSalaries[[#This Row],[How many hours of a day you work on Excel]])),"",2)</f>
        <v/>
      </c>
      <c r="Q1300" s="10" t="str">
        <f>IF(ISERROR(FIND("3",tblSalaries[[#This Row],[How many hours of a day you work on Excel]])),"",3)</f>
        <v/>
      </c>
      <c r="R1300" s="10">
        <f>IF(ISERROR(FIND("4",tblSalaries[[#This Row],[How many hours of a day you work on Excel]])),"",4)</f>
        <v>4</v>
      </c>
      <c r="S1300" s="10" t="str">
        <f>IF(ISERROR(FIND("5",tblSalaries[[#This Row],[How many hours of a day you work on Excel]])),"",5)</f>
        <v/>
      </c>
      <c r="T1300" s="10">
        <f>IF(ISERROR(FIND("6",tblSalaries[[#This Row],[How many hours of a day you work on Excel]])),"",6)</f>
        <v>6</v>
      </c>
      <c r="U1300" s="11" t="str">
        <f>IF(ISERROR(FIND("7",tblSalaries[[#This Row],[How many hours of a day you work on Excel]])),"",7)</f>
        <v/>
      </c>
      <c r="V1300" s="11" t="str">
        <f>IF(ISERROR(FIND("8",tblSalaries[[#This Row],[How many hours of a day you work on Excel]])),"",8)</f>
        <v/>
      </c>
      <c r="W1300" s="11">
        <f>IF(MAX(tblSalaries[[#This Row],[1 hour]:[8 hours]])=0,#N/A,MAX(tblSalaries[[#This Row],[1 hour]:[8 hours]]))</f>
        <v>6</v>
      </c>
      <c r="X1300" s="11">
        <f>IF(ISERROR(tblSalaries[[#This Row],[max h]]),1,tblSalaries[[#This Row],[Salary in USD]]/tblSalaries[[#This Row],[max h]]/260)</f>
        <v>5.7692307692307692</v>
      </c>
      <c r="Y1300" s="11" t="str">
        <f>IF(tblSalaries[[#This Row],[Years of Experience]]="",0,"0")</f>
        <v>0</v>
      </c>
      <c r="Z1300"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0..1</v>
      </c>
      <c r="AA1300" s="11">
        <f>IF(tblSalaries[[#This Row],[Salary in USD]]&lt;1000,1,0)</f>
        <v>0</v>
      </c>
      <c r="AB1300" s="11">
        <f>IF(AND(tblSalaries[[#This Row],[Salary in USD]]&gt;1000,tblSalaries[[#This Row],[Salary in USD]]&lt;2000),1,0)</f>
        <v>0</v>
      </c>
    </row>
    <row r="1301" spans="2:28" ht="15" customHeight="1">
      <c r="B1301" t="s">
        <v>3304</v>
      </c>
      <c r="C1301" s="1">
        <v>41058.679849537039</v>
      </c>
      <c r="D1301" s="4" t="s">
        <v>1486</v>
      </c>
      <c r="E1301">
        <v>660000</v>
      </c>
      <c r="F1301" t="s">
        <v>40</v>
      </c>
      <c r="G1301">
        <f>tblSalaries[[#This Row],[clean Salary (in local currency)]]*VLOOKUP(tblSalaries[[#This Row],[Currency]],tblXrate[],2,FALSE)</f>
        <v>11753.225013712095</v>
      </c>
      <c r="H1301" t="s">
        <v>1487</v>
      </c>
      <c r="I1301" t="s">
        <v>52</v>
      </c>
      <c r="J1301" t="s">
        <v>8</v>
      </c>
      <c r="K1301" t="str">
        <f>VLOOKUP(tblSalaries[[#This Row],[Where do you work]],tblCountries[[Actual]:[Mapping]],2,FALSE)</f>
        <v>India</v>
      </c>
      <c r="L1301" t="s">
        <v>13</v>
      </c>
      <c r="M1301">
        <v>7</v>
      </c>
      <c r="O1301" s="10" t="str">
        <f>IF(ISERROR(FIND("1",tblSalaries[[#This Row],[How many hours of a day you work on Excel]])),"",1)</f>
        <v/>
      </c>
      <c r="P1301" s="11" t="str">
        <f>IF(ISERROR(FIND("2",tblSalaries[[#This Row],[How many hours of a day you work on Excel]])),"",2)</f>
        <v/>
      </c>
      <c r="Q1301" s="10" t="str">
        <f>IF(ISERROR(FIND("3",tblSalaries[[#This Row],[How many hours of a day you work on Excel]])),"",3)</f>
        <v/>
      </c>
      <c r="R1301" s="10" t="str">
        <f>IF(ISERROR(FIND("4",tblSalaries[[#This Row],[How many hours of a day you work on Excel]])),"",4)</f>
        <v/>
      </c>
      <c r="S1301" s="10" t="str">
        <f>IF(ISERROR(FIND("5",tblSalaries[[#This Row],[How many hours of a day you work on Excel]])),"",5)</f>
        <v/>
      </c>
      <c r="T1301" s="10" t="str">
        <f>IF(ISERROR(FIND("6",tblSalaries[[#This Row],[How many hours of a day you work on Excel]])),"",6)</f>
        <v/>
      </c>
      <c r="U1301" s="11" t="str">
        <f>IF(ISERROR(FIND("7",tblSalaries[[#This Row],[How many hours of a day you work on Excel]])),"",7)</f>
        <v/>
      </c>
      <c r="V1301" s="11">
        <f>IF(ISERROR(FIND("8",tblSalaries[[#This Row],[How many hours of a day you work on Excel]])),"",8)</f>
        <v>8</v>
      </c>
      <c r="W1301" s="11">
        <f>IF(MAX(tblSalaries[[#This Row],[1 hour]:[8 hours]])=0,#N/A,MAX(tblSalaries[[#This Row],[1 hour]:[8 hours]]))</f>
        <v>8</v>
      </c>
      <c r="X1301" s="11">
        <f>IF(ISERROR(tblSalaries[[#This Row],[max h]]),1,tblSalaries[[#This Row],[Salary in USD]]/tblSalaries[[#This Row],[max h]]/260)</f>
        <v>5.6505889489000456</v>
      </c>
      <c r="Y1301" s="11" t="str">
        <f>IF(tblSalaries[[#This Row],[Years of Experience]]="",0,"0")</f>
        <v>0</v>
      </c>
      <c r="Z1301"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301" s="11">
        <f>IF(tblSalaries[[#This Row],[Salary in USD]]&lt;1000,1,0)</f>
        <v>0</v>
      </c>
      <c r="AB1301" s="11">
        <f>IF(AND(tblSalaries[[#This Row],[Salary in USD]]&gt;1000,tblSalaries[[#This Row],[Salary in USD]]&lt;2000),1,0)</f>
        <v>0</v>
      </c>
    </row>
    <row r="1302" spans="2:28" ht="15" customHeight="1">
      <c r="B1302" t="s">
        <v>3305</v>
      </c>
      <c r="C1302" s="1">
        <v>41058.684895833336</v>
      </c>
      <c r="D1302" s="4" t="s">
        <v>1488</v>
      </c>
      <c r="E1302">
        <v>204000</v>
      </c>
      <c r="F1302" t="s">
        <v>40</v>
      </c>
      <c r="G1302">
        <f>tblSalaries[[#This Row],[clean Salary (in local currency)]]*VLOOKUP(tblSalaries[[#This Row],[Currency]],tblXrate[],2,FALSE)</f>
        <v>3632.815004238284</v>
      </c>
      <c r="H1302" t="s">
        <v>1489</v>
      </c>
      <c r="I1302" t="s">
        <v>3999</v>
      </c>
      <c r="J1302" t="s">
        <v>8</v>
      </c>
      <c r="K1302" t="str">
        <f>VLOOKUP(tblSalaries[[#This Row],[Where do you work]],tblCountries[[Actual]:[Mapping]],2,FALSE)</f>
        <v>India</v>
      </c>
      <c r="L1302" t="s">
        <v>13</v>
      </c>
      <c r="M1302">
        <v>2</v>
      </c>
      <c r="O1302" s="10" t="str">
        <f>IF(ISERROR(FIND("1",tblSalaries[[#This Row],[How many hours of a day you work on Excel]])),"",1)</f>
        <v/>
      </c>
      <c r="P1302" s="11" t="str">
        <f>IF(ISERROR(FIND("2",tblSalaries[[#This Row],[How many hours of a day you work on Excel]])),"",2)</f>
        <v/>
      </c>
      <c r="Q1302" s="10" t="str">
        <f>IF(ISERROR(FIND("3",tblSalaries[[#This Row],[How many hours of a day you work on Excel]])),"",3)</f>
        <v/>
      </c>
      <c r="R1302" s="10" t="str">
        <f>IF(ISERROR(FIND("4",tblSalaries[[#This Row],[How many hours of a day you work on Excel]])),"",4)</f>
        <v/>
      </c>
      <c r="S1302" s="10" t="str">
        <f>IF(ISERROR(FIND("5",tblSalaries[[#This Row],[How many hours of a day you work on Excel]])),"",5)</f>
        <v/>
      </c>
      <c r="T1302" s="10" t="str">
        <f>IF(ISERROR(FIND("6",tblSalaries[[#This Row],[How many hours of a day you work on Excel]])),"",6)</f>
        <v/>
      </c>
      <c r="U1302" s="11" t="str">
        <f>IF(ISERROR(FIND("7",tblSalaries[[#This Row],[How many hours of a day you work on Excel]])),"",7)</f>
        <v/>
      </c>
      <c r="V1302" s="11">
        <f>IF(ISERROR(FIND("8",tblSalaries[[#This Row],[How many hours of a day you work on Excel]])),"",8)</f>
        <v>8</v>
      </c>
      <c r="W1302" s="11">
        <f>IF(MAX(tblSalaries[[#This Row],[1 hour]:[8 hours]])=0,#N/A,MAX(tblSalaries[[#This Row],[1 hour]:[8 hours]]))</f>
        <v>8</v>
      </c>
      <c r="X1302" s="11">
        <f>IF(ISERROR(tblSalaries[[#This Row],[max h]]),1,tblSalaries[[#This Row],[Salary in USD]]/tblSalaries[[#This Row],[max h]]/260)</f>
        <v>1.7465456751145596</v>
      </c>
      <c r="Y1302" s="11" t="str">
        <f>IF(tblSalaries[[#This Row],[Years of Experience]]="",0,"0")</f>
        <v>0</v>
      </c>
      <c r="Z1302"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1..3</v>
      </c>
      <c r="AA1302" s="11">
        <f>IF(tblSalaries[[#This Row],[Salary in USD]]&lt;1000,1,0)</f>
        <v>0</v>
      </c>
      <c r="AB1302" s="11">
        <f>IF(AND(tblSalaries[[#This Row],[Salary in USD]]&gt;1000,tblSalaries[[#This Row],[Salary in USD]]&lt;2000),1,0)</f>
        <v>0</v>
      </c>
    </row>
    <row r="1303" spans="2:28" ht="15" customHeight="1">
      <c r="B1303" t="s">
        <v>3306</v>
      </c>
      <c r="C1303" s="1">
        <v>41058.688263888886</v>
      </c>
      <c r="D1303" s="4">
        <v>75000</v>
      </c>
      <c r="E1303">
        <v>75000</v>
      </c>
      <c r="F1303" t="s">
        <v>22</v>
      </c>
      <c r="G1303">
        <f>tblSalaries[[#This Row],[clean Salary (in local currency)]]*VLOOKUP(tblSalaries[[#This Row],[Currency]],tblXrate[],2,FALSE)</f>
        <v>95279.957924370581</v>
      </c>
      <c r="H1303" t="s">
        <v>14</v>
      </c>
      <c r="I1303" t="s">
        <v>20</v>
      </c>
      <c r="J1303" t="s">
        <v>628</v>
      </c>
      <c r="K1303" t="str">
        <f>VLOOKUP(tblSalaries[[#This Row],[Where do you work]],tblCountries[[Actual]:[Mapping]],2,FALSE)</f>
        <v>Netherlands</v>
      </c>
      <c r="L1303" t="s">
        <v>13</v>
      </c>
      <c r="M1303">
        <v>16</v>
      </c>
      <c r="O1303" s="10" t="str">
        <f>IF(ISERROR(FIND("1",tblSalaries[[#This Row],[How many hours of a day you work on Excel]])),"",1)</f>
        <v/>
      </c>
      <c r="P1303" s="11" t="str">
        <f>IF(ISERROR(FIND("2",tblSalaries[[#This Row],[How many hours of a day you work on Excel]])),"",2)</f>
        <v/>
      </c>
      <c r="Q1303" s="10" t="str">
        <f>IF(ISERROR(FIND("3",tblSalaries[[#This Row],[How many hours of a day you work on Excel]])),"",3)</f>
        <v/>
      </c>
      <c r="R1303" s="10" t="str">
        <f>IF(ISERROR(FIND("4",tblSalaries[[#This Row],[How many hours of a day you work on Excel]])),"",4)</f>
        <v/>
      </c>
      <c r="S1303" s="10" t="str">
        <f>IF(ISERROR(FIND("5",tblSalaries[[#This Row],[How many hours of a day you work on Excel]])),"",5)</f>
        <v/>
      </c>
      <c r="T1303" s="10" t="str">
        <f>IF(ISERROR(FIND("6",tblSalaries[[#This Row],[How many hours of a day you work on Excel]])),"",6)</f>
        <v/>
      </c>
      <c r="U1303" s="11" t="str">
        <f>IF(ISERROR(FIND("7",tblSalaries[[#This Row],[How many hours of a day you work on Excel]])),"",7)</f>
        <v/>
      </c>
      <c r="V1303" s="11">
        <f>IF(ISERROR(FIND("8",tblSalaries[[#This Row],[How many hours of a day you work on Excel]])),"",8)</f>
        <v>8</v>
      </c>
      <c r="W1303" s="11">
        <f>IF(MAX(tblSalaries[[#This Row],[1 hour]:[8 hours]])=0,#N/A,MAX(tblSalaries[[#This Row],[1 hour]:[8 hours]]))</f>
        <v>8</v>
      </c>
      <c r="X1303" s="11">
        <f>IF(ISERROR(tblSalaries[[#This Row],[max h]]),1,tblSalaries[[#This Row],[Salary in USD]]/tblSalaries[[#This Row],[max h]]/260)</f>
        <v>45.807672079024314</v>
      </c>
      <c r="Y1303" s="11" t="str">
        <f>IF(tblSalaries[[#This Row],[Years of Experience]]="",0,"0")</f>
        <v>0</v>
      </c>
      <c r="Z1303"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303" s="11">
        <f>IF(tblSalaries[[#This Row],[Salary in USD]]&lt;1000,1,0)</f>
        <v>0</v>
      </c>
      <c r="AB1303" s="11">
        <f>IF(AND(tblSalaries[[#This Row],[Salary in USD]]&gt;1000,tblSalaries[[#This Row],[Salary in USD]]&lt;2000),1,0)</f>
        <v>0</v>
      </c>
    </row>
    <row r="1304" spans="2:28" ht="15" customHeight="1">
      <c r="B1304" t="s">
        <v>3307</v>
      </c>
      <c r="C1304" s="1">
        <v>41058.693877314814</v>
      </c>
      <c r="D1304" s="4" t="s">
        <v>1249</v>
      </c>
      <c r="E1304">
        <v>45000</v>
      </c>
      <c r="F1304" t="s">
        <v>69</v>
      </c>
      <c r="G1304">
        <f>tblSalaries[[#This Row],[clean Salary (in local currency)]]*VLOOKUP(tblSalaries[[#This Row],[Currency]],tblXrate[],2,FALSE)</f>
        <v>70928.022243027779</v>
      </c>
      <c r="H1304" t="s">
        <v>76</v>
      </c>
      <c r="I1304" t="s">
        <v>356</v>
      </c>
      <c r="J1304" t="s">
        <v>71</v>
      </c>
      <c r="K1304" t="str">
        <f>VLOOKUP(tblSalaries[[#This Row],[Where do you work]],tblCountries[[Actual]:[Mapping]],2,FALSE)</f>
        <v>UK</v>
      </c>
      <c r="L1304" t="s">
        <v>18</v>
      </c>
      <c r="M1304">
        <v>4</v>
      </c>
      <c r="O1304" s="10" t="str">
        <f>IF(ISERROR(FIND("1",tblSalaries[[#This Row],[How many hours of a day you work on Excel]])),"",1)</f>
        <v/>
      </c>
      <c r="P1304" s="11">
        <f>IF(ISERROR(FIND("2",tblSalaries[[#This Row],[How many hours of a day you work on Excel]])),"",2)</f>
        <v>2</v>
      </c>
      <c r="Q1304" s="10">
        <f>IF(ISERROR(FIND("3",tblSalaries[[#This Row],[How many hours of a day you work on Excel]])),"",3)</f>
        <v>3</v>
      </c>
      <c r="R1304" s="10" t="str">
        <f>IF(ISERROR(FIND("4",tblSalaries[[#This Row],[How many hours of a day you work on Excel]])),"",4)</f>
        <v/>
      </c>
      <c r="S1304" s="10" t="str">
        <f>IF(ISERROR(FIND("5",tblSalaries[[#This Row],[How many hours of a day you work on Excel]])),"",5)</f>
        <v/>
      </c>
      <c r="T1304" s="10" t="str">
        <f>IF(ISERROR(FIND("6",tblSalaries[[#This Row],[How many hours of a day you work on Excel]])),"",6)</f>
        <v/>
      </c>
      <c r="U1304" s="11" t="str">
        <f>IF(ISERROR(FIND("7",tblSalaries[[#This Row],[How many hours of a day you work on Excel]])),"",7)</f>
        <v/>
      </c>
      <c r="V1304" s="11" t="str">
        <f>IF(ISERROR(FIND("8",tblSalaries[[#This Row],[How many hours of a day you work on Excel]])),"",8)</f>
        <v/>
      </c>
      <c r="W1304" s="11">
        <f>IF(MAX(tblSalaries[[#This Row],[1 hour]:[8 hours]])=0,#N/A,MAX(tblSalaries[[#This Row],[1 hour]:[8 hours]]))</f>
        <v>3</v>
      </c>
      <c r="X1304" s="11">
        <f>IF(ISERROR(tblSalaries[[#This Row],[max h]]),1,tblSalaries[[#This Row],[Salary in USD]]/tblSalaries[[#This Row],[max h]]/260)</f>
        <v>90.93336185003561</v>
      </c>
      <c r="Y1304" s="11" t="str">
        <f>IF(tblSalaries[[#This Row],[Years of Experience]]="",0,"0")</f>
        <v>0</v>
      </c>
      <c r="Z1304"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1304" s="11">
        <f>IF(tblSalaries[[#This Row],[Salary in USD]]&lt;1000,1,0)</f>
        <v>0</v>
      </c>
      <c r="AB1304" s="11">
        <f>IF(AND(tblSalaries[[#This Row],[Salary in USD]]&gt;1000,tblSalaries[[#This Row],[Salary in USD]]&lt;2000),1,0)</f>
        <v>0</v>
      </c>
    </row>
    <row r="1305" spans="2:28" ht="15" customHeight="1">
      <c r="B1305" t="s">
        <v>3308</v>
      </c>
      <c r="C1305" s="1">
        <v>41058.6953587963</v>
      </c>
      <c r="D1305" s="4" t="s">
        <v>1490</v>
      </c>
      <c r="E1305">
        <v>41000</v>
      </c>
      <c r="F1305" t="s">
        <v>22</v>
      </c>
      <c r="G1305">
        <f>tblSalaries[[#This Row],[clean Salary (in local currency)]]*VLOOKUP(tblSalaries[[#This Row],[Currency]],tblXrate[],2,FALSE)</f>
        <v>52086.37699865592</v>
      </c>
      <c r="H1305" t="s">
        <v>522</v>
      </c>
      <c r="I1305" t="s">
        <v>279</v>
      </c>
      <c r="J1305" t="s">
        <v>608</v>
      </c>
      <c r="K1305" t="str">
        <f>VLOOKUP(tblSalaries[[#This Row],[Where do you work]],tblCountries[[Actual]:[Mapping]],2,FALSE)</f>
        <v>Spain</v>
      </c>
      <c r="L1305" t="s">
        <v>9</v>
      </c>
      <c r="M1305">
        <v>12</v>
      </c>
      <c r="O1305" s="10" t="str">
        <f>IF(ISERROR(FIND("1",tblSalaries[[#This Row],[How many hours of a day you work on Excel]])),"",1)</f>
        <v/>
      </c>
      <c r="P1305" s="11" t="str">
        <f>IF(ISERROR(FIND("2",tblSalaries[[#This Row],[How many hours of a day you work on Excel]])),"",2)</f>
        <v/>
      </c>
      <c r="Q1305" s="10" t="str">
        <f>IF(ISERROR(FIND("3",tblSalaries[[#This Row],[How many hours of a day you work on Excel]])),"",3)</f>
        <v/>
      </c>
      <c r="R1305" s="10">
        <f>IF(ISERROR(FIND("4",tblSalaries[[#This Row],[How many hours of a day you work on Excel]])),"",4)</f>
        <v>4</v>
      </c>
      <c r="S1305" s="10" t="str">
        <f>IF(ISERROR(FIND("5",tblSalaries[[#This Row],[How many hours of a day you work on Excel]])),"",5)</f>
        <v/>
      </c>
      <c r="T1305" s="10">
        <f>IF(ISERROR(FIND("6",tblSalaries[[#This Row],[How many hours of a day you work on Excel]])),"",6)</f>
        <v>6</v>
      </c>
      <c r="U1305" s="11" t="str">
        <f>IF(ISERROR(FIND("7",tblSalaries[[#This Row],[How many hours of a day you work on Excel]])),"",7)</f>
        <v/>
      </c>
      <c r="V1305" s="11" t="str">
        <f>IF(ISERROR(FIND("8",tblSalaries[[#This Row],[How many hours of a day you work on Excel]])),"",8)</f>
        <v/>
      </c>
      <c r="W1305" s="11">
        <f>IF(MAX(tblSalaries[[#This Row],[1 hour]:[8 hours]])=0,#N/A,MAX(tblSalaries[[#This Row],[1 hour]:[8 hours]]))</f>
        <v>6</v>
      </c>
      <c r="X1305" s="11">
        <f>IF(ISERROR(tblSalaries[[#This Row],[max h]]),1,tblSalaries[[#This Row],[Salary in USD]]/tblSalaries[[#This Row],[max h]]/260)</f>
        <v>33.388703204266612</v>
      </c>
      <c r="Y1305" s="11" t="str">
        <f>IF(tblSalaries[[#This Row],[Years of Experience]]="",0,"0")</f>
        <v>0</v>
      </c>
      <c r="Z1305"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305" s="11">
        <f>IF(tblSalaries[[#This Row],[Salary in USD]]&lt;1000,1,0)</f>
        <v>0</v>
      </c>
      <c r="AB1305" s="11">
        <f>IF(AND(tblSalaries[[#This Row],[Salary in USD]]&gt;1000,tblSalaries[[#This Row],[Salary in USD]]&lt;2000),1,0)</f>
        <v>0</v>
      </c>
    </row>
    <row r="1306" spans="2:28" ht="15" customHeight="1">
      <c r="B1306" t="s">
        <v>3309</v>
      </c>
      <c r="C1306" s="1">
        <v>41058.701203703706</v>
      </c>
      <c r="D1306" s="4">
        <v>275000</v>
      </c>
      <c r="E1306">
        <v>275000</v>
      </c>
      <c r="F1306" t="s">
        <v>40</v>
      </c>
      <c r="G1306">
        <f>tblSalaries[[#This Row],[clean Salary (in local currency)]]*VLOOKUP(tblSalaries[[#This Row],[Currency]],tblXrate[],2,FALSE)</f>
        <v>4897.177089046706</v>
      </c>
      <c r="H1306" t="s">
        <v>1491</v>
      </c>
      <c r="I1306" t="s">
        <v>52</v>
      </c>
      <c r="J1306" t="s">
        <v>8</v>
      </c>
      <c r="K1306" t="str">
        <f>VLOOKUP(tblSalaries[[#This Row],[Where do you work]],tblCountries[[Actual]:[Mapping]],2,FALSE)</f>
        <v>India</v>
      </c>
      <c r="L1306" t="s">
        <v>13</v>
      </c>
      <c r="M1306">
        <v>4</v>
      </c>
      <c r="O1306" s="10" t="str">
        <f>IF(ISERROR(FIND("1",tblSalaries[[#This Row],[How many hours of a day you work on Excel]])),"",1)</f>
        <v/>
      </c>
      <c r="P1306" s="11" t="str">
        <f>IF(ISERROR(FIND("2",tblSalaries[[#This Row],[How many hours of a day you work on Excel]])),"",2)</f>
        <v/>
      </c>
      <c r="Q1306" s="10" t="str">
        <f>IF(ISERROR(FIND("3",tblSalaries[[#This Row],[How many hours of a day you work on Excel]])),"",3)</f>
        <v/>
      </c>
      <c r="R1306" s="10" t="str">
        <f>IF(ISERROR(FIND("4",tblSalaries[[#This Row],[How many hours of a day you work on Excel]])),"",4)</f>
        <v/>
      </c>
      <c r="S1306" s="10" t="str">
        <f>IF(ISERROR(FIND("5",tblSalaries[[#This Row],[How many hours of a day you work on Excel]])),"",5)</f>
        <v/>
      </c>
      <c r="T1306" s="10" t="str">
        <f>IF(ISERROR(FIND("6",tblSalaries[[#This Row],[How many hours of a day you work on Excel]])),"",6)</f>
        <v/>
      </c>
      <c r="U1306" s="11" t="str">
        <f>IF(ISERROR(FIND("7",tblSalaries[[#This Row],[How many hours of a day you work on Excel]])),"",7)</f>
        <v/>
      </c>
      <c r="V1306" s="11">
        <f>IF(ISERROR(FIND("8",tblSalaries[[#This Row],[How many hours of a day you work on Excel]])),"",8)</f>
        <v>8</v>
      </c>
      <c r="W1306" s="11">
        <f>IF(MAX(tblSalaries[[#This Row],[1 hour]:[8 hours]])=0,#N/A,MAX(tblSalaries[[#This Row],[1 hour]:[8 hours]]))</f>
        <v>8</v>
      </c>
      <c r="X1306" s="11">
        <f>IF(ISERROR(tblSalaries[[#This Row],[max h]]),1,tblSalaries[[#This Row],[Salary in USD]]/tblSalaries[[#This Row],[max h]]/260)</f>
        <v>2.3544120620416855</v>
      </c>
      <c r="Y1306" s="11" t="str">
        <f>IF(tblSalaries[[#This Row],[Years of Experience]]="",0,"0")</f>
        <v>0</v>
      </c>
      <c r="Z1306"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1306" s="11">
        <f>IF(tblSalaries[[#This Row],[Salary in USD]]&lt;1000,1,0)</f>
        <v>0</v>
      </c>
      <c r="AB1306" s="11">
        <f>IF(AND(tblSalaries[[#This Row],[Salary in USD]]&gt;1000,tblSalaries[[#This Row],[Salary in USD]]&lt;2000),1,0)</f>
        <v>0</v>
      </c>
    </row>
    <row r="1307" spans="2:28" ht="15" customHeight="1">
      <c r="B1307" t="s">
        <v>3310</v>
      </c>
      <c r="C1307" s="1">
        <v>41058.705358796295</v>
      </c>
      <c r="D1307" s="4">
        <v>80000</v>
      </c>
      <c r="E1307">
        <v>80000</v>
      </c>
      <c r="F1307" t="s">
        <v>670</v>
      </c>
      <c r="G1307">
        <f>tblSalaries[[#This Row],[clean Salary (in local currency)]]*VLOOKUP(tblSalaries[[#This Row],[Currency]],tblXrate[],2,FALSE)</f>
        <v>63807.047488395103</v>
      </c>
      <c r="H1307" t="s">
        <v>932</v>
      </c>
      <c r="I1307" t="s">
        <v>310</v>
      </c>
      <c r="J1307" t="s">
        <v>1492</v>
      </c>
      <c r="K1307" t="str">
        <f>VLOOKUP(tblSalaries[[#This Row],[Where do you work]],tblCountries[[Actual]:[Mapping]],2,FALSE)</f>
        <v>New Zealand</v>
      </c>
      <c r="L1307" t="s">
        <v>13</v>
      </c>
      <c r="M1307">
        <v>15</v>
      </c>
      <c r="O1307" s="10" t="str">
        <f>IF(ISERROR(FIND("1",tblSalaries[[#This Row],[How many hours of a day you work on Excel]])),"",1)</f>
        <v/>
      </c>
      <c r="P1307" s="11" t="str">
        <f>IF(ISERROR(FIND("2",tblSalaries[[#This Row],[How many hours of a day you work on Excel]])),"",2)</f>
        <v/>
      </c>
      <c r="Q1307" s="10" t="str">
        <f>IF(ISERROR(FIND("3",tblSalaries[[#This Row],[How many hours of a day you work on Excel]])),"",3)</f>
        <v/>
      </c>
      <c r="R1307" s="10" t="str">
        <f>IF(ISERROR(FIND("4",tblSalaries[[#This Row],[How many hours of a day you work on Excel]])),"",4)</f>
        <v/>
      </c>
      <c r="S1307" s="10" t="str">
        <f>IF(ISERROR(FIND("5",tblSalaries[[#This Row],[How many hours of a day you work on Excel]])),"",5)</f>
        <v/>
      </c>
      <c r="T1307" s="10" t="str">
        <f>IF(ISERROR(FIND("6",tblSalaries[[#This Row],[How many hours of a day you work on Excel]])),"",6)</f>
        <v/>
      </c>
      <c r="U1307" s="11" t="str">
        <f>IF(ISERROR(FIND("7",tblSalaries[[#This Row],[How many hours of a day you work on Excel]])),"",7)</f>
        <v/>
      </c>
      <c r="V1307" s="11">
        <f>IF(ISERROR(FIND("8",tblSalaries[[#This Row],[How many hours of a day you work on Excel]])),"",8)</f>
        <v>8</v>
      </c>
      <c r="W1307" s="11">
        <f>IF(MAX(tblSalaries[[#This Row],[1 hour]:[8 hours]])=0,#N/A,MAX(tblSalaries[[#This Row],[1 hour]:[8 hours]]))</f>
        <v>8</v>
      </c>
      <c r="X1307" s="11">
        <f>IF(ISERROR(tblSalaries[[#This Row],[max h]]),1,tblSalaries[[#This Row],[Salary in USD]]/tblSalaries[[#This Row],[max h]]/260)</f>
        <v>30.676465138651491</v>
      </c>
      <c r="Y1307" s="11" t="str">
        <f>IF(tblSalaries[[#This Row],[Years of Experience]]="",0,"0")</f>
        <v>0</v>
      </c>
      <c r="Z1307"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307" s="11">
        <f>IF(tblSalaries[[#This Row],[Salary in USD]]&lt;1000,1,0)</f>
        <v>0</v>
      </c>
      <c r="AB1307" s="11">
        <f>IF(AND(tblSalaries[[#This Row],[Salary in USD]]&gt;1000,tblSalaries[[#This Row],[Salary in USD]]&lt;2000),1,0)</f>
        <v>0</v>
      </c>
    </row>
    <row r="1308" spans="2:28" ht="15" customHeight="1">
      <c r="B1308" t="s">
        <v>3311</v>
      </c>
      <c r="C1308" s="1">
        <v>41058.712164351855</v>
      </c>
      <c r="D1308" s="4">
        <v>24000</v>
      </c>
      <c r="E1308">
        <v>24000</v>
      </c>
      <c r="F1308" t="s">
        <v>6</v>
      </c>
      <c r="G1308">
        <f>tblSalaries[[#This Row],[clean Salary (in local currency)]]*VLOOKUP(tblSalaries[[#This Row],[Currency]],tblXrate[],2,FALSE)</f>
        <v>24000</v>
      </c>
      <c r="H1308" t="s">
        <v>1493</v>
      </c>
      <c r="I1308" t="s">
        <v>52</v>
      </c>
      <c r="J1308" t="s">
        <v>1494</v>
      </c>
      <c r="K1308" t="str">
        <f>VLOOKUP(tblSalaries[[#This Row],[Where do you work]],tblCountries[[Actual]:[Mapping]],2,FALSE)</f>
        <v>Saudi Arabia</v>
      </c>
      <c r="L1308" t="s">
        <v>9</v>
      </c>
      <c r="M1308">
        <v>5</v>
      </c>
      <c r="O1308" s="10" t="str">
        <f>IF(ISERROR(FIND("1",tblSalaries[[#This Row],[How many hours of a day you work on Excel]])),"",1)</f>
        <v/>
      </c>
      <c r="P1308" s="11" t="str">
        <f>IF(ISERROR(FIND("2",tblSalaries[[#This Row],[How many hours of a day you work on Excel]])),"",2)</f>
        <v/>
      </c>
      <c r="Q1308" s="10" t="str">
        <f>IF(ISERROR(FIND("3",tblSalaries[[#This Row],[How many hours of a day you work on Excel]])),"",3)</f>
        <v/>
      </c>
      <c r="R1308" s="10">
        <f>IF(ISERROR(FIND("4",tblSalaries[[#This Row],[How many hours of a day you work on Excel]])),"",4)</f>
        <v>4</v>
      </c>
      <c r="S1308" s="10" t="str">
        <f>IF(ISERROR(FIND("5",tblSalaries[[#This Row],[How many hours of a day you work on Excel]])),"",5)</f>
        <v/>
      </c>
      <c r="T1308" s="10">
        <f>IF(ISERROR(FIND("6",tblSalaries[[#This Row],[How many hours of a day you work on Excel]])),"",6)</f>
        <v>6</v>
      </c>
      <c r="U1308" s="11" t="str">
        <f>IF(ISERROR(FIND("7",tblSalaries[[#This Row],[How many hours of a day you work on Excel]])),"",7)</f>
        <v/>
      </c>
      <c r="V1308" s="11" t="str">
        <f>IF(ISERROR(FIND("8",tblSalaries[[#This Row],[How many hours of a day you work on Excel]])),"",8)</f>
        <v/>
      </c>
      <c r="W1308" s="11">
        <f>IF(MAX(tblSalaries[[#This Row],[1 hour]:[8 hours]])=0,#N/A,MAX(tblSalaries[[#This Row],[1 hour]:[8 hours]]))</f>
        <v>6</v>
      </c>
      <c r="X1308" s="11">
        <f>IF(ISERROR(tblSalaries[[#This Row],[max h]]),1,tblSalaries[[#This Row],[Salary in USD]]/tblSalaries[[#This Row],[max h]]/260)</f>
        <v>15.384615384615385</v>
      </c>
      <c r="Y1308" s="11" t="str">
        <f>IF(tblSalaries[[#This Row],[Years of Experience]]="",0,"0")</f>
        <v>0</v>
      </c>
      <c r="Z1308"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1308" s="11">
        <f>IF(tblSalaries[[#This Row],[Salary in USD]]&lt;1000,1,0)</f>
        <v>0</v>
      </c>
      <c r="AB1308" s="11">
        <f>IF(AND(tblSalaries[[#This Row],[Salary in USD]]&gt;1000,tblSalaries[[#This Row],[Salary in USD]]&lt;2000),1,0)</f>
        <v>0</v>
      </c>
    </row>
    <row r="1309" spans="2:28" ht="15" customHeight="1">
      <c r="B1309" t="s">
        <v>3312</v>
      </c>
      <c r="C1309" s="1">
        <v>41058.714606481481</v>
      </c>
      <c r="D1309" s="4" t="s">
        <v>1495</v>
      </c>
      <c r="E1309">
        <v>60000</v>
      </c>
      <c r="F1309" t="s">
        <v>6</v>
      </c>
      <c r="G1309">
        <f>tblSalaries[[#This Row],[clean Salary (in local currency)]]*VLOOKUP(tblSalaries[[#This Row],[Currency]],tblXrate[],2,FALSE)</f>
        <v>60000</v>
      </c>
      <c r="H1309" t="s">
        <v>1496</v>
      </c>
      <c r="I1309" t="s">
        <v>52</v>
      </c>
      <c r="J1309" t="s">
        <v>1497</v>
      </c>
      <c r="K1309" t="str">
        <f>VLOOKUP(tblSalaries[[#This Row],[Where do you work]],tblCountries[[Actual]:[Mapping]],2,FALSE)</f>
        <v>CEE</v>
      </c>
      <c r="L1309" t="s">
        <v>13</v>
      </c>
      <c r="M1309">
        <v>20</v>
      </c>
      <c r="O1309" s="10" t="str">
        <f>IF(ISERROR(FIND("1",tblSalaries[[#This Row],[How many hours of a day you work on Excel]])),"",1)</f>
        <v/>
      </c>
      <c r="P1309" s="11" t="str">
        <f>IF(ISERROR(FIND("2",tblSalaries[[#This Row],[How many hours of a day you work on Excel]])),"",2)</f>
        <v/>
      </c>
      <c r="Q1309" s="10" t="str">
        <f>IF(ISERROR(FIND("3",tblSalaries[[#This Row],[How many hours of a day you work on Excel]])),"",3)</f>
        <v/>
      </c>
      <c r="R1309" s="10" t="str">
        <f>IF(ISERROR(FIND("4",tblSalaries[[#This Row],[How many hours of a day you work on Excel]])),"",4)</f>
        <v/>
      </c>
      <c r="S1309" s="10" t="str">
        <f>IF(ISERROR(FIND("5",tblSalaries[[#This Row],[How many hours of a day you work on Excel]])),"",5)</f>
        <v/>
      </c>
      <c r="T1309" s="10" t="str">
        <f>IF(ISERROR(FIND("6",tblSalaries[[#This Row],[How many hours of a day you work on Excel]])),"",6)</f>
        <v/>
      </c>
      <c r="U1309" s="11" t="str">
        <f>IF(ISERROR(FIND("7",tblSalaries[[#This Row],[How many hours of a day you work on Excel]])),"",7)</f>
        <v/>
      </c>
      <c r="V1309" s="11">
        <f>IF(ISERROR(FIND("8",tblSalaries[[#This Row],[How many hours of a day you work on Excel]])),"",8)</f>
        <v>8</v>
      </c>
      <c r="W1309" s="11">
        <f>IF(MAX(tblSalaries[[#This Row],[1 hour]:[8 hours]])=0,#N/A,MAX(tblSalaries[[#This Row],[1 hour]:[8 hours]]))</f>
        <v>8</v>
      </c>
      <c r="X1309" s="11">
        <f>IF(ISERROR(tblSalaries[[#This Row],[max h]]),1,tblSalaries[[#This Row],[Salary in USD]]/tblSalaries[[#This Row],[max h]]/260)</f>
        <v>28.846153846153847</v>
      </c>
      <c r="Y1309" s="11" t="str">
        <f>IF(tblSalaries[[#This Row],[Years of Experience]]="",0,"0")</f>
        <v>0</v>
      </c>
      <c r="Z1309"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309" s="11">
        <f>IF(tblSalaries[[#This Row],[Salary in USD]]&lt;1000,1,0)</f>
        <v>0</v>
      </c>
      <c r="AB1309" s="11">
        <f>IF(AND(tblSalaries[[#This Row],[Salary in USD]]&gt;1000,tblSalaries[[#This Row],[Salary in USD]]&lt;2000),1,0)</f>
        <v>0</v>
      </c>
    </row>
    <row r="1310" spans="2:28" ht="15" customHeight="1">
      <c r="B1310" t="s">
        <v>3313</v>
      </c>
      <c r="C1310" s="1">
        <v>41058.715185185189</v>
      </c>
      <c r="D1310" s="4">
        <v>300000</v>
      </c>
      <c r="E1310">
        <v>300000</v>
      </c>
      <c r="F1310" t="s">
        <v>40</v>
      </c>
      <c r="G1310">
        <f>tblSalaries[[#This Row],[clean Salary (in local currency)]]*VLOOKUP(tblSalaries[[#This Row],[Currency]],tblXrate[],2,FALSE)</f>
        <v>5342.3750062327708</v>
      </c>
      <c r="H1310" t="s">
        <v>1498</v>
      </c>
      <c r="I1310" t="s">
        <v>20</v>
      </c>
      <c r="J1310" t="s">
        <v>8</v>
      </c>
      <c r="K1310" t="str">
        <f>VLOOKUP(tblSalaries[[#This Row],[Where do you work]],tblCountries[[Actual]:[Mapping]],2,FALSE)</f>
        <v>India</v>
      </c>
      <c r="L1310" t="s">
        <v>13</v>
      </c>
      <c r="M1310">
        <v>3</v>
      </c>
      <c r="O1310" s="10" t="str">
        <f>IF(ISERROR(FIND("1",tblSalaries[[#This Row],[How many hours of a day you work on Excel]])),"",1)</f>
        <v/>
      </c>
      <c r="P1310" s="11" t="str">
        <f>IF(ISERROR(FIND("2",tblSalaries[[#This Row],[How many hours of a day you work on Excel]])),"",2)</f>
        <v/>
      </c>
      <c r="Q1310" s="10" t="str">
        <f>IF(ISERROR(FIND("3",tblSalaries[[#This Row],[How many hours of a day you work on Excel]])),"",3)</f>
        <v/>
      </c>
      <c r="R1310" s="10" t="str">
        <f>IF(ISERROR(FIND("4",tblSalaries[[#This Row],[How many hours of a day you work on Excel]])),"",4)</f>
        <v/>
      </c>
      <c r="S1310" s="10" t="str">
        <f>IF(ISERROR(FIND("5",tblSalaries[[#This Row],[How many hours of a day you work on Excel]])),"",5)</f>
        <v/>
      </c>
      <c r="T1310" s="10" t="str">
        <f>IF(ISERROR(FIND("6",tblSalaries[[#This Row],[How many hours of a day you work on Excel]])),"",6)</f>
        <v/>
      </c>
      <c r="U1310" s="11" t="str">
        <f>IF(ISERROR(FIND("7",tblSalaries[[#This Row],[How many hours of a day you work on Excel]])),"",7)</f>
        <v/>
      </c>
      <c r="V1310" s="11">
        <f>IF(ISERROR(FIND("8",tblSalaries[[#This Row],[How many hours of a day you work on Excel]])),"",8)</f>
        <v>8</v>
      </c>
      <c r="W1310" s="11">
        <f>IF(MAX(tblSalaries[[#This Row],[1 hour]:[8 hours]])=0,#N/A,MAX(tblSalaries[[#This Row],[1 hour]:[8 hours]]))</f>
        <v>8</v>
      </c>
      <c r="X1310" s="11">
        <f>IF(ISERROR(tblSalaries[[#This Row],[max h]]),1,tblSalaries[[#This Row],[Salary in USD]]/tblSalaries[[#This Row],[max h]]/260)</f>
        <v>2.5684495222272936</v>
      </c>
      <c r="Y1310" s="11" t="str">
        <f>IF(tblSalaries[[#This Row],[Years of Experience]]="",0,"0")</f>
        <v>0</v>
      </c>
      <c r="Z1310"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1..3</v>
      </c>
      <c r="AA1310" s="11">
        <f>IF(tblSalaries[[#This Row],[Salary in USD]]&lt;1000,1,0)</f>
        <v>0</v>
      </c>
      <c r="AB1310" s="11">
        <f>IF(AND(tblSalaries[[#This Row],[Salary in USD]]&gt;1000,tblSalaries[[#This Row],[Salary in USD]]&lt;2000),1,0)</f>
        <v>0</v>
      </c>
    </row>
    <row r="1311" spans="2:28" ht="15" customHeight="1">
      <c r="B1311" t="s">
        <v>3314</v>
      </c>
      <c r="C1311" s="1">
        <v>41058.719675925924</v>
      </c>
      <c r="D1311" s="4">
        <v>500000</v>
      </c>
      <c r="E1311">
        <v>500000</v>
      </c>
      <c r="F1311" t="s">
        <v>40</v>
      </c>
      <c r="G1311">
        <f>tblSalaries[[#This Row],[clean Salary (in local currency)]]*VLOOKUP(tblSalaries[[#This Row],[Currency]],tblXrate[],2,FALSE)</f>
        <v>8903.9583437212841</v>
      </c>
      <c r="H1311" t="s">
        <v>1499</v>
      </c>
      <c r="I1311" t="s">
        <v>52</v>
      </c>
      <c r="J1311" t="s">
        <v>8</v>
      </c>
      <c r="K1311" t="str">
        <f>VLOOKUP(tblSalaries[[#This Row],[Where do you work]],tblCountries[[Actual]:[Mapping]],2,FALSE)</f>
        <v>India</v>
      </c>
      <c r="L1311" t="s">
        <v>18</v>
      </c>
      <c r="M1311">
        <v>5</v>
      </c>
      <c r="O1311" s="10" t="str">
        <f>IF(ISERROR(FIND("1",tblSalaries[[#This Row],[How many hours of a day you work on Excel]])),"",1)</f>
        <v/>
      </c>
      <c r="P1311" s="11">
        <f>IF(ISERROR(FIND("2",tblSalaries[[#This Row],[How many hours of a day you work on Excel]])),"",2)</f>
        <v>2</v>
      </c>
      <c r="Q1311" s="10">
        <f>IF(ISERROR(FIND("3",tblSalaries[[#This Row],[How many hours of a day you work on Excel]])),"",3)</f>
        <v>3</v>
      </c>
      <c r="R1311" s="10" t="str">
        <f>IF(ISERROR(FIND("4",tblSalaries[[#This Row],[How many hours of a day you work on Excel]])),"",4)</f>
        <v/>
      </c>
      <c r="S1311" s="10" t="str">
        <f>IF(ISERROR(FIND("5",tblSalaries[[#This Row],[How many hours of a day you work on Excel]])),"",5)</f>
        <v/>
      </c>
      <c r="T1311" s="10" t="str">
        <f>IF(ISERROR(FIND("6",tblSalaries[[#This Row],[How many hours of a day you work on Excel]])),"",6)</f>
        <v/>
      </c>
      <c r="U1311" s="11" t="str">
        <f>IF(ISERROR(FIND("7",tblSalaries[[#This Row],[How many hours of a day you work on Excel]])),"",7)</f>
        <v/>
      </c>
      <c r="V1311" s="11" t="str">
        <f>IF(ISERROR(FIND("8",tblSalaries[[#This Row],[How many hours of a day you work on Excel]])),"",8)</f>
        <v/>
      </c>
      <c r="W1311" s="11">
        <f>IF(MAX(tblSalaries[[#This Row],[1 hour]:[8 hours]])=0,#N/A,MAX(tblSalaries[[#This Row],[1 hour]:[8 hours]]))</f>
        <v>3</v>
      </c>
      <c r="X1311" s="11">
        <f>IF(ISERROR(tblSalaries[[#This Row],[max h]]),1,tblSalaries[[#This Row],[Salary in USD]]/tblSalaries[[#This Row],[max h]]/260)</f>
        <v>11.415331209899081</v>
      </c>
      <c r="Y1311" s="11" t="str">
        <f>IF(tblSalaries[[#This Row],[Years of Experience]]="",0,"0")</f>
        <v>0</v>
      </c>
      <c r="Z1311"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1311" s="11">
        <f>IF(tblSalaries[[#This Row],[Salary in USD]]&lt;1000,1,0)</f>
        <v>0</v>
      </c>
      <c r="AB1311" s="11">
        <f>IF(AND(tblSalaries[[#This Row],[Salary in USD]]&gt;1000,tblSalaries[[#This Row],[Salary in USD]]&lt;2000),1,0)</f>
        <v>0</v>
      </c>
    </row>
    <row r="1312" spans="2:28" ht="15" customHeight="1">
      <c r="B1312" t="s">
        <v>3315</v>
      </c>
      <c r="C1312" s="1">
        <v>41058.720289351855</v>
      </c>
      <c r="D1312" s="4" t="s">
        <v>1382</v>
      </c>
      <c r="E1312">
        <v>26000</v>
      </c>
      <c r="F1312" t="s">
        <v>69</v>
      </c>
      <c r="G1312">
        <f>tblSalaries[[#This Row],[clean Salary (in local currency)]]*VLOOKUP(tblSalaries[[#This Row],[Currency]],tblXrate[],2,FALSE)</f>
        <v>40980.635073749385</v>
      </c>
      <c r="H1312" t="s">
        <v>1500</v>
      </c>
      <c r="I1312" t="s">
        <v>20</v>
      </c>
      <c r="J1312" t="s">
        <v>71</v>
      </c>
      <c r="K1312" t="str">
        <f>VLOOKUP(tblSalaries[[#This Row],[Where do you work]],tblCountries[[Actual]:[Mapping]],2,FALSE)</f>
        <v>UK</v>
      </c>
      <c r="L1312" t="s">
        <v>9</v>
      </c>
      <c r="M1312">
        <v>2</v>
      </c>
      <c r="O1312" s="10" t="str">
        <f>IF(ISERROR(FIND("1",tblSalaries[[#This Row],[How many hours of a day you work on Excel]])),"",1)</f>
        <v/>
      </c>
      <c r="P1312" s="11" t="str">
        <f>IF(ISERROR(FIND("2",tblSalaries[[#This Row],[How many hours of a day you work on Excel]])),"",2)</f>
        <v/>
      </c>
      <c r="Q1312" s="10" t="str">
        <f>IF(ISERROR(FIND("3",tblSalaries[[#This Row],[How many hours of a day you work on Excel]])),"",3)</f>
        <v/>
      </c>
      <c r="R1312" s="10">
        <f>IF(ISERROR(FIND("4",tblSalaries[[#This Row],[How many hours of a day you work on Excel]])),"",4)</f>
        <v>4</v>
      </c>
      <c r="S1312" s="10" t="str">
        <f>IF(ISERROR(FIND("5",tblSalaries[[#This Row],[How many hours of a day you work on Excel]])),"",5)</f>
        <v/>
      </c>
      <c r="T1312" s="10">
        <f>IF(ISERROR(FIND("6",tblSalaries[[#This Row],[How many hours of a day you work on Excel]])),"",6)</f>
        <v>6</v>
      </c>
      <c r="U1312" s="11" t="str">
        <f>IF(ISERROR(FIND("7",tblSalaries[[#This Row],[How many hours of a day you work on Excel]])),"",7)</f>
        <v/>
      </c>
      <c r="V1312" s="11" t="str">
        <f>IF(ISERROR(FIND("8",tblSalaries[[#This Row],[How many hours of a day you work on Excel]])),"",8)</f>
        <v/>
      </c>
      <c r="W1312" s="11">
        <f>IF(MAX(tblSalaries[[#This Row],[1 hour]:[8 hours]])=0,#N/A,MAX(tblSalaries[[#This Row],[1 hour]:[8 hours]]))</f>
        <v>6</v>
      </c>
      <c r="X1312" s="11">
        <f>IF(ISERROR(tblSalaries[[#This Row],[max h]]),1,tblSalaries[[#This Row],[Salary in USD]]/tblSalaries[[#This Row],[max h]]/260)</f>
        <v>26.269637867788067</v>
      </c>
      <c r="Y1312" s="11" t="str">
        <f>IF(tblSalaries[[#This Row],[Years of Experience]]="",0,"0")</f>
        <v>0</v>
      </c>
      <c r="Z1312"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1..3</v>
      </c>
      <c r="AA1312" s="11">
        <f>IF(tblSalaries[[#This Row],[Salary in USD]]&lt;1000,1,0)</f>
        <v>0</v>
      </c>
      <c r="AB1312" s="11">
        <f>IF(AND(tblSalaries[[#This Row],[Salary in USD]]&gt;1000,tblSalaries[[#This Row],[Salary in USD]]&lt;2000),1,0)</f>
        <v>0</v>
      </c>
    </row>
    <row r="1313" spans="2:28" ht="15" customHeight="1">
      <c r="B1313" t="s">
        <v>3316</v>
      </c>
      <c r="C1313" s="1">
        <v>41058.720671296294</v>
      </c>
      <c r="D1313" s="4" t="s">
        <v>1501</v>
      </c>
      <c r="E1313">
        <v>600000</v>
      </c>
      <c r="F1313" t="s">
        <v>40</v>
      </c>
      <c r="G1313">
        <f>tblSalaries[[#This Row],[clean Salary (in local currency)]]*VLOOKUP(tblSalaries[[#This Row],[Currency]],tblXrate[],2,FALSE)</f>
        <v>10684.750012465542</v>
      </c>
      <c r="H1313" t="s">
        <v>1022</v>
      </c>
      <c r="I1313" t="s">
        <v>52</v>
      </c>
      <c r="J1313" t="s">
        <v>8</v>
      </c>
      <c r="K1313" t="str">
        <f>VLOOKUP(tblSalaries[[#This Row],[Where do you work]],tblCountries[[Actual]:[Mapping]],2,FALSE)</f>
        <v>India</v>
      </c>
      <c r="L1313" t="s">
        <v>25</v>
      </c>
      <c r="M1313">
        <v>7</v>
      </c>
      <c r="O1313" s="10">
        <f>IF(ISERROR(FIND("1",tblSalaries[[#This Row],[How many hours of a day you work on Excel]])),"",1)</f>
        <v>1</v>
      </c>
      <c r="P1313" s="11">
        <f>IF(ISERROR(FIND("2",tblSalaries[[#This Row],[How many hours of a day you work on Excel]])),"",2)</f>
        <v>2</v>
      </c>
      <c r="Q1313" s="10" t="str">
        <f>IF(ISERROR(FIND("3",tblSalaries[[#This Row],[How many hours of a day you work on Excel]])),"",3)</f>
        <v/>
      </c>
      <c r="R1313" s="10" t="str">
        <f>IF(ISERROR(FIND("4",tblSalaries[[#This Row],[How many hours of a day you work on Excel]])),"",4)</f>
        <v/>
      </c>
      <c r="S1313" s="10" t="str">
        <f>IF(ISERROR(FIND("5",tblSalaries[[#This Row],[How many hours of a day you work on Excel]])),"",5)</f>
        <v/>
      </c>
      <c r="T1313" s="10" t="str">
        <f>IF(ISERROR(FIND("6",tblSalaries[[#This Row],[How many hours of a day you work on Excel]])),"",6)</f>
        <v/>
      </c>
      <c r="U1313" s="11" t="str">
        <f>IF(ISERROR(FIND("7",tblSalaries[[#This Row],[How many hours of a day you work on Excel]])),"",7)</f>
        <v/>
      </c>
      <c r="V1313" s="11" t="str">
        <f>IF(ISERROR(FIND("8",tblSalaries[[#This Row],[How many hours of a day you work on Excel]])),"",8)</f>
        <v/>
      </c>
      <c r="W1313" s="11">
        <f>IF(MAX(tblSalaries[[#This Row],[1 hour]:[8 hours]])=0,#N/A,MAX(tblSalaries[[#This Row],[1 hour]:[8 hours]]))</f>
        <v>2</v>
      </c>
      <c r="X1313" s="11">
        <f>IF(ISERROR(tblSalaries[[#This Row],[max h]]),1,tblSalaries[[#This Row],[Salary in USD]]/tblSalaries[[#This Row],[max h]]/260)</f>
        <v>20.547596177818349</v>
      </c>
      <c r="Y1313" s="11" t="str">
        <f>IF(tblSalaries[[#This Row],[Years of Experience]]="",0,"0")</f>
        <v>0</v>
      </c>
      <c r="Z1313"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313" s="11">
        <f>IF(tblSalaries[[#This Row],[Salary in USD]]&lt;1000,1,0)</f>
        <v>0</v>
      </c>
      <c r="AB1313" s="11">
        <f>IF(AND(tblSalaries[[#This Row],[Salary in USD]]&gt;1000,tblSalaries[[#This Row],[Salary in USD]]&lt;2000),1,0)</f>
        <v>0</v>
      </c>
    </row>
    <row r="1314" spans="2:28" ht="15" customHeight="1">
      <c r="B1314" t="s">
        <v>3317</v>
      </c>
      <c r="C1314" s="1">
        <v>41058.729664351849</v>
      </c>
      <c r="D1314" s="4">
        <v>1200000</v>
      </c>
      <c r="E1314">
        <v>1200000</v>
      </c>
      <c r="F1314" t="s">
        <v>40</v>
      </c>
      <c r="G1314">
        <f>tblSalaries[[#This Row],[clean Salary (in local currency)]]*VLOOKUP(tblSalaries[[#This Row],[Currency]],tblXrate[],2,FALSE)</f>
        <v>21369.500024931083</v>
      </c>
      <c r="H1314" t="s">
        <v>356</v>
      </c>
      <c r="I1314" t="s">
        <v>356</v>
      </c>
      <c r="J1314" t="s">
        <v>8</v>
      </c>
      <c r="K1314" t="str">
        <f>VLOOKUP(tblSalaries[[#This Row],[Where do you work]],tblCountries[[Actual]:[Mapping]],2,FALSE)</f>
        <v>India</v>
      </c>
      <c r="L1314" t="s">
        <v>18</v>
      </c>
      <c r="M1314">
        <v>21</v>
      </c>
      <c r="O1314" s="10" t="str">
        <f>IF(ISERROR(FIND("1",tblSalaries[[#This Row],[How many hours of a day you work on Excel]])),"",1)</f>
        <v/>
      </c>
      <c r="P1314" s="11">
        <f>IF(ISERROR(FIND("2",tblSalaries[[#This Row],[How many hours of a day you work on Excel]])),"",2)</f>
        <v>2</v>
      </c>
      <c r="Q1314" s="10">
        <f>IF(ISERROR(FIND("3",tblSalaries[[#This Row],[How many hours of a day you work on Excel]])),"",3)</f>
        <v>3</v>
      </c>
      <c r="R1314" s="10" t="str">
        <f>IF(ISERROR(FIND("4",tblSalaries[[#This Row],[How many hours of a day you work on Excel]])),"",4)</f>
        <v/>
      </c>
      <c r="S1314" s="10" t="str">
        <f>IF(ISERROR(FIND("5",tblSalaries[[#This Row],[How many hours of a day you work on Excel]])),"",5)</f>
        <v/>
      </c>
      <c r="T1314" s="10" t="str">
        <f>IF(ISERROR(FIND("6",tblSalaries[[#This Row],[How many hours of a day you work on Excel]])),"",6)</f>
        <v/>
      </c>
      <c r="U1314" s="11" t="str">
        <f>IF(ISERROR(FIND("7",tblSalaries[[#This Row],[How many hours of a day you work on Excel]])),"",7)</f>
        <v/>
      </c>
      <c r="V1314" s="11" t="str">
        <f>IF(ISERROR(FIND("8",tblSalaries[[#This Row],[How many hours of a day you work on Excel]])),"",8)</f>
        <v/>
      </c>
      <c r="W1314" s="11">
        <f>IF(MAX(tblSalaries[[#This Row],[1 hour]:[8 hours]])=0,#N/A,MAX(tblSalaries[[#This Row],[1 hour]:[8 hours]]))</f>
        <v>3</v>
      </c>
      <c r="X1314" s="11">
        <f>IF(ISERROR(tblSalaries[[#This Row],[max h]]),1,tblSalaries[[#This Row],[Salary in USD]]/tblSalaries[[#This Row],[max h]]/260)</f>
        <v>27.396794903757797</v>
      </c>
      <c r="Y1314" s="11" t="str">
        <f>IF(tblSalaries[[#This Row],[Years of Experience]]="",0,"0")</f>
        <v>0</v>
      </c>
      <c r="Z1314"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314" s="11">
        <f>IF(tblSalaries[[#This Row],[Salary in USD]]&lt;1000,1,0)</f>
        <v>0</v>
      </c>
      <c r="AB1314" s="11">
        <f>IF(AND(tblSalaries[[#This Row],[Salary in USD]]&gt;1000,tblSalaries[[#This Row],[Salary in USD]]&lt;2000),1,0)</f>
        <v>0</v>
      </c>
    </row>
    <row r="1315" spans="2:28" ht="15" customHeight="1">
      <c r="B1315" t="s">
        <v>3318</v>
      </c>
      <c r="C1315" s="1">
        <v>41058.733483796299</v>
      </c>
      <c r="D1315" s="4">
        <v>18000</v>
      </c>
      <c r="E1315">
        <v>18000</v>
      </c>
      <c r="F1315" t="s">
        <v>6</v>
      </c>
      <c r="G1315">
        <f>tblSalaries[[#This Row],[clean Salary (in local currency)]]*VLOOKUP(tblSalaries[[#This Row],[Currency]],tblXrate[],2,FALSE)</f>
        <v>18000</v>
      </c>
      <c r="H1315" t="s">
        <v>1502</v>
      </c>
      <c r="I1315" t="s">
        <v>52</v>
      </c>
      <c r="J1315" t="s">
        <v>1503</v>
      </c>
      <c r="K1315" t="str">
        <f>VLOOKUP(tblSalaries[[#This Row],[Where do you work]],tblCountries[[Actual]:[Mapping]],2,FALSE)</f>
        <v>Ghana</v>
      </c>
      <c r="L1315" t="s">
        <v>9</v>
      </c>
      <c r="M1315">
        <v>12</v>
      </c>
      <c r="O1315" s="10" t="str">
        <f>IF(ISERROR(FIND("1",tblSalaries[[#This Row],[How many hours of a day you work on Excel]])),"",1)</f>
        <v/>
      </c>
      <c r="P1315" s="11" t="str">
        <f>IF(ISERROR(FIND("2",tblSalaries[[#This Row],[How many hours of a day you work on Excel]])),"",2)</f>
        <v/>
      </c>
      <c r="Q1315" s="10" t="str">
        <f>IF(ISERROR(FIND("3",tblSalaries[[#This Row],[How many hours of a day you work on Excel]])),"",3)</f>
        <v/>
      </c>
      <c r="R1315" s="10">
        <f>IF(ISERROR(FIND("4",tblSalaries[[#This Row],[How many hours of a day you work on Excel]])),"",4)</f>
        <v>4</v>
      </c>
      <c r="S1315" s="10" t="str">
        <f>IF(ISERROR(FIND("5",tblSalaries[[#This Row],[How many hours of a day you work on Excel]])),"",5)</f>
        <v/>
      </c>
      <c r="T1315" s="10">
        <f>IF(ISERROR(FIND("6",tblSalaries[[#This Row],[How many hours of a day you work on Excel]])),"",6)</f>
        <v>6</v>
      </c>
      <c r="U1315" s="11" t="str">
        <f>IF(ISERROR(FIND("7",tblSalaries[[#This Row],[How many hours of a day you work on Excel]])),"",7)</f>
        <v/>
      </c>
      <c r="V1315" s="11" t="str">
        <f>IF(ISERROR(FIND("8",tblSalaries[[#This Row],[How many hours of a day you work on Excel]])),"",8)</f>
        <v/>
      </c>
      <c r="W1315" s="11">
        <f>IF(MAX(tblSalaries[[#This Row],[1 hour]:[8 hours]])=0,#N/A,MAX(tblSalaries[[#This Row],[1 hour]:[8 hours]]))</f>
        <v>6</v>
      </c>
      <c r="X1315" s="11">
        <f>IF(ISERROR(tblSalaries[[#This Row],[max h]]),1,tblSalaries[[#This Row],[Salary in USD]]/tblSalaries[[#This Row],[max h]]/260)</f>
        <v>11.538461538461538</v>
      </c>
      <c r="Y1315" s="11" t="str">
        <f>IF(tblSalaries[[#This Row],[Years of Experience]]="",0,"0")</f>
        <v>0</v>
      </c>
      <c r="Z1315"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315" s="11">
        <f>IF(tblSalaries[[#This Row],[Salary in USD]]&lt;1000,1,0)</f>
        <v>0</v>
      </c>
      <c r="AB1315" s="11">
        <f>IF(AND(tblSalaries[[#This Row],[Salary in USD]]&gt;1000,tblSalaries[[#This Row],[Salary in USD]]&lt;2000),1,0)</f>
        <v>0</v>
      </c>
    </row>
    <row r="1316" spans="2:28" ht="15" customHeight="1">
      <c r="B1316" t="s">
        <v>3319</v>
      </c>
      <c r="C1316" s="1">
        <v>41058.73605324074</v>
      </c>
      <c r="D1316" s="4" t="s">
        <v>1504</v>
      </c>
      <c r="E1316">
        <v>41000</v>
      </c>
      <c r="F1316" t="s">
        <v>6</v>
      </c>
      <c r="G1316">
        <f>tblSalaries[[#This Row],[clean Salary (in local currency)]]*VLOOKUP(tblSalaries[[#This Row],[Currency]],tblXrate[],2,FALSE)</f>
        <v>41000</v>
      </c>
      <c r="H1316" t="s">
        <v>1505</v>
      </c>
      <c r="I1316" t="s">
        <v>52</v>
      </c>
      <c r="J1316" t="s">
        <v>416</v>
      </c>
      <c r="K1316" t="str">
        <f>VLOOKUP(tblSalaries[[#This Row],[Where do you work]],tblCountries[[Actual]:[Mapping]],2,FALSE)</f>
        <v>Israel</v>
      </c>
      <c r="L1316" t="s">
        <v>18</v>
      </c>
      <c r="M1316">
        <v>4</v>
      </c>
      <c r="O1316" s="10" t="str">
        <f>IF(ISERROR(FIND("1",tblSalaries[[#This Row],[How many hours of a day you work on Excel]])),"",1)</f>
        <v/>
      </c>
      <c r="P1316" s="11">
        <f>IF(ISERROR(FIND("2",tblSalaries[[#This Row],[How many hours of a day you work on Excel]])),"",2)</f>
        <v>2</v>
      </c>
      <c r="Q1316" s="10">
        <f>IF(ISERROR(FIND("3",tblSalaries[[#This Row],[How many hours of a day you work on Excel]])),"",3)</f>
        <v>3</v>
      </c>
      <c r="R1316" s="10" t="str">
        <f>IF(ISERROR(FIND("4",tblSalaries[[#This Row],[How many hours of a day you work on Excel]])),"",4)</f>
        <v/>
      </c>
      <c r="S1316" s="10" t="str">
        <f>IF(ISERROR(FIND("5",tblSalaries[[#This Row],[How many hours of a day you work on Excel]])),"",5)</f>
        <v/>
      </c>
      <c r="T1316" s="10" t="str">
        <f>IF(ISERROR(FIND("6",tblSalaries[[#This Row],[How many hours of a day you work on Excel]])),"",6)</f>
        <v/>
      </c>
      <c r="U1316" s="11" t="str">
        <f>IF(ISERROR(FIND("7",tblSalaries[[#This Row],[How many hours of a day you work on Excel]])),"",7)</f>
        <v/>
      </c>
      <c r="V1316" s="11" t="str">
        <f>IF(ISERROR(FIND("8",tblSalaries[[#This Row],[How many hours of a day you work on Excel]])),"",8)</f>
        <v/>
      </c>
      <c r="W1316" s="11">
        <f>IF(MAX(tblSalaries[[#This Row],[1 hour]:[8 hours]])=0,#N/A,MAX(tblSalaries[[#This Row],[1 hour]:[8 hours]]))</f>
        <v>3</v>
      </c>
      <c r="X1316" s="11">
        <f>IF(ISERROR(tblSalaries[[#This Row],[max h]]),1,tblSalaries[[#This Row],[Salary in USD]]/tblSalaries[[#This Row],[max h]]/260)</f>
        <v>52.564102564102562</v>
      </c>
      <c r="Y1316" s="11" t="str">
        <f>IF(tblSalaries[[#This Row],[Years of Experience]]="",0,"0")</f>
        <v>0</v>
      </c>
      <c r="Z1316"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1316" s="11">
        <f>IF(tblSalaries[[#This Row],[Salary in USD]]&lt;1000,1,0)</f>
        <v>0</v>
      </c>
      <c r="AB1316" s="11">
        <f>IF(AND(tblSalaries[[#This Row],[Salary in USD]]&gt;1000,tblSalaries[[#This Row],[Salary in USD]]&lt;2000),1,0)</f>
        <v>0</v>
      </c>
    </row>
    <row r="1317" spans="2:28" ht="15" customHeight="1">
      <c r="B1317" t="s">
        <v>3320</v>
      </c>
      <c r="C1317" s="1">
        <v>41058.740266203706</v>
      </c>
      <c r="D1317" s="4" t="s">
        <v>1506</v>
      </c>
      <c r="E1317">
        <v>1600000</v>
      </c>
      <c r="F1317" t="s">
        <v>40</v>
      </c>
      <c r="G1317">
        <f>tblSalaries[[#This Row],[clean Salary (in local currency)]]*VLOOKUP(tblSalaries[[#This Row],[Currency]],tblXrate[],2,FALSE)</f>
        <v>28492.66669990811</v>
      </c>
      <c r="H1317" t="s">
        <v>1507</v>
      </c>
      <c r="I1317" t="s">
        <v>20</v>
      </c>
      <c r="J1317" t="s">
        <v>8</v>
      </c>
      <c r="K1317" t="str">
        <f>VLOOKUP(tblSalaries[[#This Row],[Where do you work]],tblCountries[[Actual]:[Mapping]],2,FALSE)</f>
        <v>India</v>
      </c>
      <c r="L1317" t="s">
        <v>18</v>
      </c>
      <c r="M1317">
        <v>4</v>
      </c>
      <c r="O1317" s="10" t="str">
        <f>IF(ISERROR(FIND("1",tblSalaries[[#This Row],[How many hours of a day you work on Excel]])),"",1)</f>
        <v/>
      </c>
      <c r="P1317" s="11">
        <f>IF(ISERROR(FIND("2",tblSalaries[[#This Row],[How many hours of a day you work on Excel]])),"",2)</f>
        <v>2</v>
      </c>
      <c r="Q1317" s="10">
        <f>IF(ISERROR(FIND("3",tblSalaries[[#This Row],[How many hours of a day you work on Excel]])),"",3)</f>
        <v>3</v>
      </c>
      <c r="R1317" s="10" t="str">
        <f>IF(ISERROR(FIND("4",tblSalaries[[#This Row],[How many hours of a day you work on Excel]])),"",4)</f>
        <v/>
      </c>
      <c r="S1317" s="10" t="str">
        <f>IF(ISERROR(FIND("5",tblSalaries[[#This Row],[How many hours of a day you work on Excel]])),"",5)</f>
        <v/>
      </c>
      <c r="T1317" s="10" t="str">
        <f>IF(ISERROR(FIND("6",tblSalaries[[#This Row],[How many hours of a day you work on Excel]])),"",6)</f>
        <v/>
      </c>
      <c r="U1317" s="11" t="str">
        <f>IF(ISERROR(FIND("7",tblSalaries[[#This Row],[How many hours of a day you work on Excel]])),"",7)</f>
        <v/>
      </c>
      <c r="V1317" s="11" t="str">
        <f>IF(ISERROR(FIND("8",tblSalaries[[#This Row],[How many hours of a day you work on Excel]])),"",8)</f>
        <v/>
      </c>
      <c r="W1317" s="11">
        <f>IF(MAX(tblSalaries[[#This Row],[1 hour]:[8 hours]])=0,#N/A,MAX(tblSalaries[[#This Row],[1 hour]:[8 hours]]))</f>
        <v>3</v>
      </c>
      <c r="X1317" s="11">
        <f>IF(ISERROR(tblSalaries[[#This Row],[max h]]),1,tblSalaries[[#This Row],[Salary in USD]]/tblSalaries[[#This Row],[max h]]/260)</f>
        <v>36.529059871677063</v>
      </c>
      <c r="Y1317" s="11" t="str">
        <f>IF(tblSalaries[[#This Row],[Years of Experience]]="",0,"0")</f>
        <v>0</v>
      </c>
      <c r="Z1317"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1317" s="11">
        <f>IF(tblSalaries[[#This Row],[Salary in USD]]&lt;1000,1,0)</f>
        <v>0</v>
      </c>
      <c r="AB1317" s="11">
        <f>IF(AND(tblSalaries[[#This Row],[Salary in USD]]&gt;1000,tblSalaries[[#This Row],[Salary in USD]]&lt;2000),1,0)</f>
        <v>0</v>
      </c>
    </row>
    <row r="1318" spans="2:28" ht="15" customHeight="1">
      <c r="B1318" t="s">
        <v>3321</v>
      </c>
      <c r="C1318" s="1">
        <v>41058.741712962961</v>
      </c>
      <c r="D1318" s="4">
        <v>49500</v>
      </c>
      <c r="E1318">
        <v>49500</v>
      </c>
      <c r="F1318" t="s">
        <v>6</v>
      </c>
      <c r="G1318">
        <f>tblSalaries[[#This Row],[clean Salary (in local currency)]]*VLOOKUP(tblSalaries[[#This Row],[Currency]],tblXrate[],2,FALSE)</f>
        <v>49500</v>
      </c>
      <c r="H1318" t="s">
        <v>118</v>
      </c>
      <c r="I1318" t="s">
        <v>20</v>
      </c>
      <c r="J1318" t="s">
        <v>15</v>
      </c>
      <c r="K1318" t="str">
        <f>VLOOKUP(tblSalaries[[#This Row],[Where do you work]],tblCountries[[Actual]:[Mapping]],2,FALSE)</f>
        <v>USA</v>
      </c>
      <c r="L1318" t="s">
        <v>9</v>
      </c>
      <c r="M1318">
        <v>4.5</v>
      </c>
      <c r="O1318" s="10" t="str">
        <f>IF(ISERROR(FIND("1",tblSalaries[[#This Row],[How many hours of a day you work on Excel]])),"",1)</f>
        <v/>
      </c>
      <c r="P1318" s="11" t="str">
        <f>IF(ISERROR(FIND("2",tblSalaries[[#This Row],[How many hours of a day you work on Excel]])),"",2)</f>
        <v/>
      </c>
      <c r="Q1318" s="10" t="str">
        <f>IF(ISERROR(FIND("3",tblSalaries[[#This Row],[How many hours of a day you work on Excel]])),"",3)</f>
        <v/>
      </c>
      <c r="R1318" s="10">
        <f>IF(ISERROR(FIND("4",tblSalaries[[#This Row],[How many hours of a day you work on Excel]])),"",4)</f>
        <v>4</v>
      </c>
      <c r="S1318" s="10" t="str">
        <f>IF(ISERROR(FIND("5",tblSalaries[[#This Row],[How many hours of a day you work on Excel]])),"",5)</f>
        <v/>
      </c>
      <c r="T1318" s="10">
        <f>IF(ISERROR(FIND("6",tblSalaries[[#This Row],[How many hours of a day you work on Excel]])),"",6)</f>
        <v>6</v>
      </c>
      <c r="U1318" s="11" t="str">
        <f>IF(ISERROR(FIND("7",tblSalaries[[#This Row],[How many hours of a day you work on Excel]])),"",7)</f>
        <v/>
      </c>
      <c r="V1318" s="11" t="str">
        <f>IF(ISERROR(FIND("8",tblSalaries[[#This Row],[How many hours of a day you work on Excel]])),"",8)</f>
        <v/>
      </c>
      <c r="W1318" s="11">
        <f>IF(MAX(tblSalaries[[#This Row],[1 hour]:[8 hours]])=0,#N/A,MAX(tblSalaries[[#This Row],[1 hour]:[8 hours]]))</f>
        <v>6</v>
      </c>
      <c r="X1318" s="11">
        <f>IF(ISERROR(tblSalaries[[#This Row],[max h]]),1,tblSalaries[[#This Row],[Salary in USD]]/tblSalaries[[#This Row],[max h]]/260)</f>
        <v>31.73076923076923</v>
      </c>
      <c r="Y1318" s="11" t="str">
        <f>IF(tblSalaries[[#This Row],[Years of Experience]]="",0,"0")</f>
        <v>0</v>
      </c>
      <c r="Z1318"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1318" s="11">
        <f>IF(tblSalaries[[#This Row],[Salary in USD]]&lt;1000,1,0)</f>
        <v>0</v>
      </c>
      <c r="AB1318" s="11">
        <f>IF(AND(tblSalaries[[#This Row],[Salary in USD]]&gt;1000,tblSalaries[[#This Row],[Salary in USD]]&lt;2000),1,0)</f>
        <v>0</v>
      </c>
    </row>
    <row r="1319" spans="2:28" ht="15" customHeight="1">
      <c r="B1319" t="s">
        <v>3322</v>
      </c>
      <c r="C1319" s="1">
        <v>41058.750219907408</v>
      </c>
      <c r="D1319" s="4">
        <v>6600</v>
      </c>
      <c r="E1319">
        <v>6600</v>
      </c>
      <c r="F1319" t="s">
        <v>6</v>
      </c>
      <c r="G1319">
        <f>tblSalaries[[#This Row],[clean Salary (in local currency)]]*VLOOKUP(tblSalaries[[#This Row],[Currency]],tblXrate[],2,FALSE)</f>
        <v>6600</v>
      </c>
      <c r="H1319" t="s">
        <v>1508</v>
      </c>
      <c r="I1319" t="s">
        <v>3999</v>
      </c>
      <c r="J1319" t="s">
        <v>8</v>
      </c>
      <c r="K1319" t="str">
        <f>VLOOKUP(tblSalaries[[#This Row],[Where do you work]],tblCountries[[Actual]:[Mapping]],2,FALSE)</f>
        <v>India</v>
      </c>
      <c r="L1319" t="s">
        <v>18</v>
      </c>
      <c r="M1319">
        <v>6.4</v>
      </c>
      <c r="O1319" s="10" t="str">
        <f>IF(ISERROR(FIND("1",tblSalaries[[#This Row],[How many hours of a day you work on Excel]])),"",1)</f>
        <v/>
      </c>
      <c r="P1319" s="11">
        <f>IF(ISERROR(FIND("2",tblSalaries[[#This Row],[How many hours of a day you work on Excel]])),"",2)</f>
        <v>2</v>
      </c>
      <c r="Q1319" s="10">
        <f>IF(ISERROR(FIND("3",tblSalaries[[#This Row],[How many hours of a day you work on Excel]])),"",3)</f>
        <v>3</v>
      </c>
      <c r="R1319" s="10" t="str">
        <f>IF(ISERROR(FIND("4",tblSalaries[[#This Row],[How many hours of a day you work on Excel]])),"",4)</f>
        <v/>
      </c>
      <c r="S1319" s="10" t="str">
        <f>IF(ISERROR(FIND("5",tblSalaries[[#This Row],[How many hours of a day you work on Excel]])),"",5)</f>
        <v/>
      </c>
      <c r="T1319" s="10" t="str">
        <f>IF(ISERROR(FIND("6",tblSalaries[[#This Row],[How many hours of a day you work on Excel]])),"",6)</f>
        <v/>
      </c>
      <c r="U1319" s="11" t="str">
        <f>IF(ISERROR(FIND("7",tblSalaries[[#This Row],[How many hours of a day you work on Excel]])),"",7)</f>
        <v/>
      </c>
      <c r="V1319" s="11" t="str">
        <f>IF(ISERROR(FIND("8",tblSalaries[[#This Row],[How many hours of a day you work on Excel]])),"",8)</f>
        <v/>
      </c>
      <c r="W1319" s="11">
        <f>IF(MAX(tblSalaries[[#This Row],[1 hour]:[8 hours]])=0,#N/A,MAX(tblSalaries[[#This Row],[1 hour]:[8 hours]]))</f>
        <v>3</v>
      </c>
      <c r="X1319" s="11">
        <f>IF(ISERROR(tblSalaries[[#This Row],[max h]]),1,tblSalaries[[#This Row],[Salary in USD]]/tblSalaries[[#This Row],[max h]]/260)</f>
        <v>8.4615384615384617</v>
      </c>
      <c r="Y1319" s="11" t="str">
        <f>IF(tblSalaries[[#This Row],[Years of Experience]]="",0,"0")</f>
        <v>0</v>
      </c>
      <c r="Z1319"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319" s="11">
        <f>IF(tblSalaries[[#This Row],[Salary in USD]]&lt;1000,1,0)</f>
        <v>0</v>
      </c>
      <c r="AB1319" s="11">
        <f>IF(AND(tblSalaries[[#This Row],[Salary in USD]]&gt;1000,tblSalaries[[#This Row],[Salary in USD]]&lt;2000),1,0)</f>
        <v>0</v>
      </c>
    </row>
    <row r="1320" spans="2:28" ht="15" customHeight="1">
      <c r="B1320" t="s">
        <v>3323</v>
      </c>
      <c r="C1320" s="1">
        <v>41058.754050925927</v>
      </c>
      <c r="D1320" s="4" t="s">
        <v>1509</v>
      </c>
      <c r="E1320">
        <v>70000</v>
      </c>
      <c r="F1320" t="s">
        <v>69</v>
      </c>
      <c r="G1320">
        <f>tblSalaries[[#This Row],[clean Salary (in local currency)]]*VLOOKUP(tblSalaries[[#This Row],[Currency]],tblXrate[],2,FALSE)</f>
        <v>110332.47904470989</v>
      </c>
      <c r="H1320" t="s">
        <v>356</v>
      </c>
      <c r="I1320" t="s">
        <v>356</v>
      </c>
      <c r="J1320" t="s">
        <v>71</v>
      </c>
      <c r="K1320" t="str">
        <f>VLOOKUP(tblSalaries[[#This Row],[Where do you work]],tblCountries[[Actual]:[Mapping]],2,FALSE)</f>
        <v>UK</v>
      </c>
      <c r="L1320" t="s">
        <v>9</v>
      </c>
      <c r="M1320">
        <v>15</v>
      </c>
      <c r="O1320" s="10" t="str">
        <f>IF(ISERROR(FIND("1",tblSalaries[[#This Row],[How many hours of a day you work on Excel]])),"",1)</f>
        <v/>
      </c>
      <c r="P1320" s="11" t="str">
        <f>IF(ISERROR(FIND("2",tblSalaries[[#This Row],[How many hours of a day you work on Excel]])),"",2)</f>
        <v/>
      </c>
      <c r="Q1320" s="10" t="str">
        <f>IF(ISERROR(FIND("3",tblSalaries[[#This Row],[How many hours of a day you work on Excel]])),"",3)</f>
        <v/>
      </c>
      <c r="R1320" s="10">
        <f>IF(ISERROR(FIND("4",tblSalaries[[#This Row],[How many hours of a day you work on Excel]])),"",4)</f>
        <v>4</v>
      </c>
      <c r="S1320" s="10" t="str">
        <f>IF(ISERROR(FIND("5",tblSalaries[[#This Row],[How many hours of a day you work on Excel]])),"",5)</f>
        <v/>
      </c>
      <c r="T1320" s="10">
        <f>IF(ISERROR(FIND("6",tblSalaries[[#This Row],[How many hours of a day you work on Excel]])),"",6)</f>
        <v>6</v>
      </c>
      <c r="U1320" s="11" t="str">
        <f>IF(ISERROR(FIND("7",tblSalaries[[#This Row],[How many hours of a day you work on Excel]])),"",7)</f>
        <v/>
      </c>
      <c r="V1320" s="11" t="str">
        <f>IF(ISERROR(FIND("8",tblSalaries[[#This Row],[How many hours of a day you work on Excel]])),"",8)</f>
        <v/>
      </c>
      <c r="W1320" s="11">
        <f>IF(MAX(tblSalaries[[#This Row],[1 hour]:[8 hours]])=0,#N/A,MAX(tblSalaries[[#This Row],[1 hour]:[8 hours]]))</f>
        <v>6</v>
      </c>
      <c r="X1320" s="11">
        <f>IF(ISERROR(tblSalaries[[#This Row],[max h]]),1,tblSalaries[[#This Row],[Salary in USD]]/tblSalaries[[#This Row],[max h]]/260)</f>
        <v>70.725948105583257</v>
      </c>
      <c r="Y1320" s="11" t="str">
        <f>IF(tblSalaries[[#This Row],[Years of Experience]]="",0,"0")</f>
        <v>0</v>
      </c>
      <c r="Z1320"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320" s="11">
        <f>IF(tblSalaries[[#This Row],[Salary in USD]]&lt;1000,1,0)</f>
        <v>0</v>
      </c>
      <c r="AB1320" s="11">
        <f>IF(AND(tblSalaries[[#This Row],[Salary in USD]]&gt;1000,tblSalaries[[#This Row],[Salary in USD]]&lt;2000),1,0)</f>
        <v>0</v>
      </c>
    </row>
    <row r="1321" spans="2:28" ht="15" customHeight="1">
      <c r="B1321" t="s">
        <v>3324</v>
      </c>
      <c r="C1321" s="1">
        <v>41058.760277777779</v>
      </c>
      <c r="D1321" s="4" t="s">
        <v>137</v>
      </c>
      <c r="E1321">
        <v>30000</v>
      </c>
      <c r="F1321" t="s">
        <v>69</v>
      </c>
      <c r="G1321">
        <f>tblSalaries[[#This Row],[clean Salary (in local currency)]]*VLOOKUP(tblSalaries[[#This Row],[Currency]],tblXrate[],2,FALSE)</f>
        <v>47285.348162018527</v>
      </c>
      <c r="H1321" t="s">
        <v>185</v>
      </c>
      <c r="I1321" t="s">
        <v>20</v>
      </c>
      <c r="J1321" t="s">
        <v>71</v>
      </c>
      <c r="K1321" t="str">
        <f>VLOOKUP(tblSalaries[[#This Row],[Where do you work]],tblCountries[[Actual]:[Mapping]],2,FALSE)</f>
        <v>UK</v>
      </c>
      <c r="L1321" t="s">
        <v>13</v>
      </c>
      <c r="M1321">
        <v>6</v>
      </c>
      <c r="O1321" s="10" t="str">
        <f>IF(ISERROR(FIND("1",tblSalaries[[#This Row],[How many hours of a day you work on Excel]])),"",1)</f>
        <v/>
      </c>
      <c r="P1321" s="11" t="str">
        <f>IF(ISERROR(FIND("2",tblSalaries[[#This Row],[How many hours of a day you work on Excel]])),"",2)</f>
        <v/>
      </c>
      <c r="Q1321" s="10" t="str">
        <f>IF(ISERROR(FIND("3",tblSalaries[[#This Row],[How many hours of a day you work on Excel]])),"",3)</f>
        <v/>
      </c>
      <c r="R1321" s="10" t="str">
        <f>IF(ISERROR(FIND("4",tblSalaries[[#This Row],[How many hours of a day you work on Excel]])),"",4)</f>
        <v/>
      </c>
      <c r="S1321" s="10" t="str">
        <f>IF(ISERROR(FIND("5",tblSalaries[[#This Row],[How many hours of a day you work on Excel]])),"",5)</f>
        <v/>
      </c>
      <c r="T1321" s="10" t="str">
        <f>IF(ISERROR(FIND("6",tblSalaries[[#This Row],[How many hours of a day you work on Excel]])),"",6)</f>
        <v/>
      </c>
      <c r="U1321" s="11" t="str">
        <f>IF(ISERROR(FIND("7",tblSalaries[[#This Row],[How many hours of a day you work on Excel]])),"",7)</f>
        <v/>
      </c>
      <c r="V1321" s="11">
        <f>IF(ISERROR(FIND("8",tblSalaries[[#This Row],[How many hours of a day you work on Excel]])),"",8)</f>
        <v>8</v>
      </c>
      <c r="W1321" s="11">
        <f>IF(MAX(tblSalaries[[#This Row],[1 hour]:[8 hours]])=0,#N/A,MAX(tblSalaries[[#This Row],[1 hour]:[8 hours]]))</f>
        <v>8</v>
      </c>
      <c r="X1321" s="11">
        <f>IF(ISERROR(tblSalaries[[#This Row],[max h]]),1,tblSalaries[[#This Row],[Salary in USD]]/tblSalaries[[#This Row],[max h]]/260)</f>
        <v>22.733340462508906</v>
      </c>
      <c r="Y1321" s="11" t="str">
        <f>IF(tblSalaries[[#This Row],[Years of Experience]]="",0,"0")</f>
        <v>0</v>
      </c>
      <c r="Z1321"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321" s="11">
        <f>IF(tblSalaries[[#This Row],[Salary in USD]]&lt;1000,1,0)</f>
        <v>0</v>
      </c>
      <c r="AB1321" s="11">
        <f>IF(AND(tblSalaries[[#This Row],[Salary in USD]]&gt;1000,tblSalaries[[#This Row],[Salary in USD]]&lt;2000),1,0)</f>
        <v>0</v>
      </c>
    </row>
    <row r="1322" spans="2:28" ht="15" customHeight="1">
      <c r="B1322" t="s">
        <v>3325</v>
      </c>
      <c r="C1322" s="1">
        <v>41058.760335648149</v>
      </c>
      <c r="D1322" s="4" t="s">
        <v>1510</v>
      </c>
      <c r="E1322">
        <v>5300</v>
      </c>
      <c r="F1322" t="s">
        <v>6</v>
      </c>
      <c r="G1322">
        <f>tblSalaries[[#This Row],[clean Salary (in local currency)]]*VLOOKUP(tblSalaries[[#This Row],[Currency]],tblXrate[],2,FALSE)</f>
        <v>5300</v>
      </c>
      <c r="H1322" t="s">
        <v>1511</v>
      </c>
      <c r="I1322" t="s">
        <v>52</v>
      </c>
      <c r="J1322" t="s">
        <v>17</v>
      </c>
      <c r="K1322" t="str">
        <f>VLOOKUP(tblSalaries[[#This Row],[Where do you work]],tblCountries[[Actual]:[Mapping]],2,FALSE)</f>
        <v>Pakistan</v>
      </c>
      <c r="L1322" t="s">
        <v>9</v>
      </c>
      <c r="M1322">
        <v>5</v>
      </c>
      <c r="O1322" s="10" t="str">
        <f>IF(ISERROR(FIND("1",tblSalaries[[#This Row],[How many hours of a day you work on Excel]])),"",1)</f>
        <v/>
      </c>
      <c r="P1322" s="11" t="str">
        <f>IF(ISERROR(FIND("2",tblSalaries[[#This Row],[How many hours of a day you work on Excel]])),"",2)</f>
        <v/>
      </c>
      <c r="Q1322" s="10" t="str">
        <f>IF(ISERROR(FIND("3",tblSalaries[[#This Row],[How many hours of a day you work on Excel]])),"",3)</f>
        <v/>
      </c>
      <c r="R1322" s="10">
        <f>IF(ISERROR(FIND("4",tblSalaries[[#This Row],[How many hours of a day you work on Excel]])),"",4)</f>
        <v>4</v>
      </c>
      <c r="S1322" s="10" t="str">
        <f>IF(ISERROR(FIND("5",tblSalaries[[#This Row],[How many hours of a day you work on Excel]])),"",5)</f>
        <v/>
      </c>
      <c r="T1322" s="10">
        <f>IF(ISERROR(FIND("6",tblSalaries[[#This Row],[How many hours of a day you work on Excel]])),"",6)</f>
        <v>6</v>
      </c>
      <c r="U1322" s="11" t="str">
        <f>IF(ISERROR(FIND("7",tblSalaries[[#This Row],[How many hours of a day you work on Excel]])),"",7)</f>
        <v/>
      </c>
      <c r="V1322" s="11" t="str">
        <f>IF(ISERROR(FIND("8",tblSalaries[[#This Row],[How many hours of a day you work on Excel]])),"",8)</f>
        <v/>
      </c>
      <c r="W1322" s="11">
        <f>IF(MAX(tblSalaries[[#This Row],[1 hour]:[8 hours]])=0,#N/A,MAX(tblSalaries[[#This Row],[1 hour]:[8 hours]]))</f>
        <v>6</v>
      </c>
      <c r="X1322" s="11">
        <f>IF(ISERROR(tblSalaries[[#This Row],[max h]]),1,tblSalaries[[#This Row],[Salary in USD]]/tblSalaries[[#This Row],[max h]]/260)</f>
        <v>3.3974358974358978</v>
      </c>
      <c r="Y1322" s="11" t="str">
        <f>IF(tblSalaries[[#This Row],[Years of Experience]]="",0,"0")</f>
        <v>0</v>
      </c>
      <c r="Z1322"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1322" s="11">
        <f>IF(tblSalaries[[#This Row],[Salary in USD]]&lt;1000,1,0)</f>
        <v>0</v>
      </c>
      <c r="AB1322" s="11">
        <f>IF(AND(tblSalaries[[#This Row],[Salary in USD]]&gt;1000,tblSalaries[[#This Row],[Salary in USD]]&lt;2000),1,0)</f>
        <v>0</v>
      </c>
    </row>
    <row r="1323" spans="2:28" ht="15" customHeight="1">
      <c r="B1323" t="s">
        <v>3326</v>
      </c>
      <c r="C1323" s="1">
        <v>41058.764733796299</v>
      </c>
      <c r="D1323" s="4">
        <v>34500</v>
      </c>
      <c r="E1323">
        <v>34500</v>
      </c>
      <c r="F1323" t="s">
        <v>22</v>
      </c>
      <c r="G1323">
        <f>tblSalaries[[#This Row],[clean Salary (in local currency)]]*VLOOKUP(tblSalaries[[#This Row],[Currency]],tblXrate[],2,FALSE)</f>
        <v>43828.780645210471</v>
      </c>
      <c r="H1323" t="s">
        <v>20</v>
      </c>
      <c r="I1323" t="s">
        <v>20</v>
      </c>
      <c r="J1323" t="s">
        <v>628</v>
      </c>
      <c r="K1323" t="str">
        <f>VLOOKUP(tblSalaries[[#This Row],[Where do you work]],tblCountries[[Actual]:[Mapping]],2,FALSE)</f>
        <v>Netherlands</v>
      </c>
      <c r="L1323" t="s">
        <v>9</v>
      </c>
      <c r="M1323">
        <v>15</v>
      </c>
      <c r="O1323" s="10" t="str">
        <f>IF(ISERROR(FIND("1",tblSalaries[[#This Row],[How many hours of a day you work on Excel]])),"",1)</f>
        <v/>
      </c>
      <c r="P1323" s="11" t="str">
        <f>IF(ISERROR(FIND("2",tblSalaries[[#This Row],[How many hours of a day you work on Excel]])),"",2)</f>
        <v/>
      </c>
      <c r="Q1323" s="10" t="str">
        <f>IF(ISERROR(FIND("3",tblSalaries[[#This Row],[How many hours of a day you work on Excel]])),"",3)</f>
        <v/>
      </c>
      <c r="R1323" s="10">
        <f>IF(ISERROR(FIND("4",tblSalaries[[#This Row],[How many hours of a day you work on Excel]])),"",4)</f>
        <v>4</v>
      </c>
      <c r="S1323" s="10" t="str">
        <f>IF(ISERROR(FIND("5",tblSalaries[[#This Row],[How many hours of a day you work on Excel]])),"",5)</f>
        <v/>
      </c>
      <c r="T1323" s="10">
        <f>IF(ISERROR(FIND("6",tblSalaries[[#This Row],[How many hours of a day you work on Excel]])),"",6)</f>
        <v>6</v>
      </c>
      <c r="U1323" s="11" t="str">
        <f>IF(ISERROR(FIND("7",tblSalaries[[#This Row],[How many hours of a day you work on Excel]])),"",7)</f>
        <v/>
      </c>
      <c r="V1323" s="11" t="str">
        <f>IF(ISERROR(FIND("8",tblSalaries[[#This Row],[How many hours of a day you work on Excel]])),"",8)</f>
        <v/>
      </c>
      <c r="W1323" s="11">
        <f>IF(MAX(tblSalaries[[#This Row],[1 hour]:[8 hours]])=0,#N/A,MAX(tblSalaries[[#This Row],[1 hour]:[8 hours]]))</f>
        <v>6</v>
      </c>
      <c r="X1323" s="11">
        <f>IF(ISERROR(tblSalaries[[#This Row],[max h]]),1,tblSalaries[[#This Row],[Salary in USD]]/tblSalaries[[#This Row],[max h]]/260)</f>
        <v>28.095372208468252</v>
      </c>
      <c r="Y1323" s="11" t="str">
        <f>IF(tblSalaries[[#This Row],[Years of Experience]]="",0,"0")</f>
        <v>0</v>
      </c>
      <c r="Z1323"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323" s="11">
        <f>IF(tblSalaries[[#This Row],[Salary in USD]]&lt;1000,1,0)</f>
        <v>0</v>
      </c>
      <c r="AB1323" s="11">
        <f>IF(AND(tblSalaries[[#This Row],[Salary in USD]]&gt;1000,tblSalaries[[#This Row],[Salary in USD]]&lt;2000),1,0)</f>
        <v>0</v>
      </c>
    </row>
    <row r="1324" spans="2:28" ht="15" customHeight="1">
      <c r="B1324" t="s">
        <v>3327</v>
      </c>
      <c r="C1324" s="1">
        <v>41058.773009259261</v>
      </c>
      <c r="D1324" s="4">
        <v>80000</v>
      </c>
      <c r="E1324">
        <v>80000</v>
      </c>
      <c r="F1324" t="s">
        <v>6</v>
      </c>
      <c r="G1324">
        <f>tblSalaries[[#This Row],[clean Salary (in local currency)]]*VLOOKUP(tblSalaries[[#This Row],[Currency]],tblXrate[],2,FALSE)</f>
        <v>80000</v>
      </c>
      <c r="H1324" t="s">
        <v>1252</v>
      </c>
      <c r="I1324" t="s">
        <v>20</v>
      </c>
      <c r="J1324" t="s">
        <v>15</v>
      </c>
      <c r="K1324" t="str">
        <f>VLOOKUP(tblSalaries[[#This Row],[Where do you work]],tblCountries[[Actual]:[Mapping]],2,FALSE)</f>
        <v>USA</v>
      </c>
      <c r="L1324" t="s">
        <v>25</v>
      </c>
      <c r="M1324">
        <v>14</v>
      </c>
      <c r="O1324" s="10">
        <f>IF(ISERROR(FIND("1",tblSalaries[[#This Row],[How many hours of a day you work on Excel]])),"",1)</f>
        <v>1</v>
      </c>
      <c r="P1324" s="11">
        <f>IF(ISERROR(FIND("2",tblSalaries[[#This Row],[How many hours of a day you work on Excel]])),"",2)</f>
        <v>2</v>
      </c>
      <c r="Q1324" s="10" t="str">
        <f>IF(ISERROR(FIND("3",tblSalaries[[#This Row],[How many hours of a day you work on Excel]])),"",3)</f>
        <v/>
      </c>
      <c r="R1324" s="10" t="str">
        <f>IF(ISERROR(FIND("4",tblSalaries[[#This Row],[How many hours of a day you work on Excel]])),"",4)</f>
        <v/>
      </c>
      <c r="S1324" s="10" t="str">
        <f>IF(ISERROR(FIND("5",tblSalaries[[#This Row],[How many hours of a day you work on Excel]])),"",5)</f>
        <v/>
      </c>
      <c r="T1324" s="10" t="str">
        <f>IF(ISERROR(FIND("6",tblSalaries[[#This Row],[How many hours of a day you work on Excel]])),"",6)</f>
        <v/>
      </c>
      <c r="U1324" s="11" t="str">
        <f>IF(ISERROR(FIND("7",tblSalaries[[#This Row],[How many hours of a day you work on Excel]])),"",7)</f>
        <v/>
      </c>
      <c r="V1324" s="11" t="str">
        <f>IF(ISERROR(FIND("8",tblSalaries[[#This Row],[How many hours of a day you work on Excel]])),"",8)</f>
        <v/>
      </c>
      <c r="W1324" s="11">
        <f>IF(MAX(tblSalaries[[#This Row],[1 hour]:[8 hours]])=0,#N/A,MAX(tblSalaries[[#This Row],[1 hour]:[8 hours]]))</f>
        <v>2</v>
      </c>
      <c r="X1324" s="11">
        <f>IF(ISERROR(tblSalaries[[#This Row],[max h]]),1,tblSalaries[[#This Row],[Salary in USD]]/tblSalaries[[#This Row],[max h]]/260)</f>
        <v>153.84615384615384</v>
      </c>
      <c r="Y1324" s="11" t="str">
        <f>IF(tblSalaries[[#This Row],[Years of Experience]]="",0,"0")</f>
        <v>0</v>
      </c>
      <c r="Z1324"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324" s="11">
        <f>IF(tblSalaries[[#This Row],[Salary in USD]]&lt;1000,1,0)</f>
        <v>0</v>
      </c>
      <c r="AB1324" s="11">
        <f>IF(AND(tblSalaries[[#This Row],[Salary in USD]]&gt;1000,tblSalaries[[#This Row],[Salary in USD]]&lt;2000),1,0)</f>
        <v>0</v>
      </c>
    </row>
    <row r="1325" spans="2:28" ht="15" customHeight="1">
      <c r="B1325" t="s">
        <v>3328</v>
      </c>
      <c r="C1325" s="1">
        <v>41058.774421296293</v>
      </c>
      <c r="D1325" s="4" t="s">
        <v>1512</v>
      </c>
      <c r="E1325">
        <v>9067</v>
      </c>
      <c r="F1325" t="s">
        <v>22</v>
      </c>
      <c r="G1325">
        <f>tblSalaries[[#This Row],[clean Salary (in local currency)]]*VLOOKUP(tblSalaries[[#This Row],[Currency]],tblXrate[],2,FALSE)</f>
        <v>11518.711713336908</v>
      </c>
      <c r="H1325" t="s">
        <v>1513</v>
      </c>
      <c r="I1325" t="s">
        <v>20</v>
      </c>
      <c r="J1325" t="s">
        <v>38</v>
      </c>
      <c r="K1325" t="str">
        <f>VLOOKUP(tblSalaries[[#This Row],[Where do you work]],tblCountries[[Actual]:[Mapping]],2,FALSE)</f>
        <v>Hungary</v>
      </c>
      <c r="L1325" t="s">
        <v>18</v>
      </c>
      <c r="M1325">
        <v>3</v>
      </c>
      <c r="O1325" s="10" t="str">
        <f>IF(ISERROR(FIND("1",tblSalaries[[#This Row],[How many hours of a day you work on Excel]])),"",1)</f>
        <v/>
      </c>
      <c r="P1325" s="11">
        <f>IF(ISERROR(FIND("2",tblSalaries[[#This Row],[How many hours of a day you work on Excel]])),"",2)</f>
        <v>2</v>
      </c>
      <c r="Q1325" s="10">
        <f>IF(ISERROR(FIND("3",tblSalaries[[#This Row],[How many hours of a day you work on Excel]])),"",3)</f>
        <v>3</v>
      </c>
      <c r="R1325" s="10" t="str">
        <f>IF(ISERROR(FIND("4",tblSalaries[[#This Row],[How many hours of a day you work on Excel]])),"",4)</f>
        <v/>
      </c>
      <c r="S1325" s="10" t="str">
        <f>IF(ISERROR(FIND("5",tblSalaries[[#This Row],[How many hours of a day you work on Excel]])),"",5)</f>
        <v/>
      </c>
      <c r="T1325" s="10" t="str">
        <f>IF(ISERROR(FIND("6",tblSalaries[[#This Row],[How many hours of a day you work on Excel]])),"",6)</f>
        <v/>
      </c>
      <c r="U1325" s="11" t="str">
        <f>IF(ISERROR(FIND("7",tblSalaries[[#This Row],[How many hours of a day you work on Excel]])),"",7)</f>
        <v/>
      </c>
      <c r="V1325" s="11" t="str">
        <f>IF(ISERROR(FIND("8",tblSalaries[[#This Row],[How many hours of a day you work on Excel]])),"",8)</f>
        <v/>
      </c>
      <c r="W1325" s="11">
        <f>IF(MAX(tblSalaries[[#This Row],[1 hour]:[8 hours]])=0,#N/A,MAX(tblSalaries[[#This Row],[1 hour]:[8 hours]]))</f>
        <v>3</v>
      </c>
      <c r="X1325" s="11">
        <f>IF(ISERROR(tblSalaries[[#This Row],[max h]]),1,tblSalaries[[#This Row],[Salary in USD]]/tblSalaries[[#This Row],[max h]]/260)</f>
        <v>14.767579119662702</v>
      </c>
      <c r="Y1325" s="11" t="str">
        <f>IF(tblSalaries[[#This Row],[Years of Experience]]="",0,"0")</f>
        <v>0</v>
      </c>
      <c r="Z1325"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1..3</v>
      </c>
      <c r="AA1325" s="11">
        <f>IF(tblSalaries[[#This Row],[Salary in USD]]&lt;1000,1,0)</f>
        <v>0</v>
      </c>
      <c r="AB1325" s="11">
        <f>IF(AND(tblSalaries[[#This Row],[Salary in USD]]&gt;1000,tblSalaries[[#This Row],[Salary in USD]]&lt;2000),1,0)</f>
        <v>0</v>
      </c>
    </row>
    <row r="1326" spans="2:28" ht="15" customHeight="1">
      <c r="B1326" t="s">
        <v>3329</v>
      </c>
      <c r="C1326" s="1">
        <v>41058.774664351855</v>
      </c>
      <c r="D1326" s="4" t="s">
        <v>1514</v>
      </c>
      <c r="E1326">
        <v>150000</v>
      </c>
      <c r="F1326" t="s">
        <v>82</v>
      </c>
      <c r="G1326">
        <f>tblSalaries[[#This Row],[clean Salary (in local currency)]]*VLOOKUP(tblSalaries[[#This Row],[Currency]],tblXrate[],2,FALSE)</f>
        <v>152986.44846039536</v>
      </c>
      <c r="H1326" t="s">
        <v>1515</v>
      </c>
      <c r="I1326" t="s">
        <v>20</v>
      </c>
      <c r="J1326" t="s">
        <v>84</v>
      </c>
      <c r="K1326" t="str">
        <f>VLOOKUP(tblSalaries[[#This Row],[Where do you work]],tblCountries[[Actual]:[Mapping]],2,FALSE)</f>
        <v>Australia</v>
      </c>
      <c r="L1326" t="s">
        <v>25</v>
      </c>
      <c r="M1326">
        <v>5.5</v>
      </c>
      <c r="O1326" s="10">
        <f>IF(ISERROR(FIND("1",tblSalaries[[#This Row],[How many hours of a day you work on Excel]])),"",1)</f>
        <v>1</v>
      </c>
      <c r="P1326" s="11">
        <f>IF(ISERROR(FIND("2",tblSalaries[[#This Row],[How many hours of a day you work on Excel]])),"",2)</f>
        <v>2</v>
      </c>
      <c r="Q1326" s="10" t="str">
        <f>IF(ISERROR(FIND("3",tblSalaries[[#This Row],[How many hours of a day you work on Excel]])),"",3)</f>
        <v/>
      </c>
      <c r="R1326" s="10" t="str">
        <f>IF(ISERROR(FIND("4",tblSalaries[[#This Row],[How many hours of a day you work on Excel]])),"",4)</f>
        <v/>
      </c>
      <c r="S1326" s="10" t="str">
        <f>IF(ISERROR(FIND("5",tblSalaries[[#This Row],[How many hours of a day you work on Excel]])),"",5)</f>
        <v/>
      </c>
      <c r="T1326" s="10" t="str">
        <f>IF(ISERROR(FIND("6",tblSalaries[[#This Row],[How many hours of a day you work on Excel]])),"",6)</f>
        <v/>
      </c>
      <c r="U1326" s="11" t="str">
        <f>IF(ISERROR(FIND("7",tblSalaries[[#This Row],[How many hours of a day you work on Excel]])),"",7)</f>
        <v/>
      </c>
      <c r="V1326" s="11" t="str">
        <f>IF(ISERROR(FIND("8",tblSalaries[[#This Row],[How many hours of a day you work on Excel]])),"",8)</f>
        <v/>
      </c>
      <c r="W1326" s="11">
        <f>IF(MAX(tblSalaries[[#This Row],[1 hour]:[8 hours]])=0,#N/A,MAX(tblSalaries[[#This Row],[1 hour]:[8 hours]]))</f>
        <v>2</v>
      </c>
      <c r="X1326" s="11">
        <f>IF(ISERROR(tblSalaries[[#This Row],[max h]]),1,tblSalaries[[#This Row],[Salary in USD]]/tblSalaries[[#This Row],[max h]]/260)</f>
        <v>294.20470857768339</v>
      </c>
      <c r="Y1326" s="11" t="str">
        <f>IF(tblSalaries[[#This Row],[Years of Experience]]="",0,"0")</f>
        <v>0</v>
      </c>
      <c r="Z1326"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326" s="11">
        <f>IF(tblSalaries[[#This Row],[Salary in USD]]&lt;1000,1,0)</f>
        <v>0</v>
      </c>
      <c r="AB1326" s="11">
        <f>IF(AND(tblSalaries[[#This Row],[Salary in USD]]&gt;1000,tblSalaries[[#This Row],[Salary in USD]]&lt;2000),1,0)</f>
        <v>0</v>
      </c>
    </row>
    <row r="1327" spans="2:28" ht="15" customHeight="1">
      <c r="B1327" t="s">
        <v>3330</v>
      </c>
      <c r="C1327" s="1">
        <v>41058.776979166665</v>
      </c>
      <c r="D1327" s="4">
        <v>125000</v>
      </c>
      <c r="E1327">
        <v>125000</v>
      </c>
      <c r="F1327" t="s">
        <v>6</v>
      </c>
      <c r="G1327">
        <f>tblSalaries[[#This Row],[clean Salary (in local currency)]]*VLOOKUP(tblSalaries[[#This Row],[Currency]],tblXrate[],2,FALSE)</f>
        <v>125000</v>
      </c>
      <c r="H1327" t="s">
        <v>1516</v>
      </c>
      <c r="I1327" t="s">
        <v>52</v>
      </c>
      <c r="J1327" t="s">
        <v>15</v>
      </c>
      <c r="K1327" t="str">
        <f>VLOOKUP(tblSalaries[[#This Row],[Where do you work]],tblCountries[[Actual]:[Mapping]],2,FALSE)</f>
        <v>USA</v>
      </c>
      <c r="L1327" t="s">
        <v>9</v>
      </c>
      <c r="M1327">
        <v>2</v>
      </c>
      <c r="O1327" s="10" t="str">
        <f>IF(ISERROR(FIND("1",tblSalaries[[#This Row],[How many hours of a day you work on Excel]])),"",1)</f>
        <v/>
      </c>
      <c r="P1327" s="11" t="str">
        <f>IF(ISERROR(FIND("2",tblSalaries[[#This Row],[How many hours of a day you work on Excel]])),"",2)</f>
        <v/>
      </c>
      <c r="Q1327" s="10" t="str">
        <f>IF(ISERROR(FIND("3",tblSalaries[[#This Row],[How many hours of a day you work on Excel]])),"",3)</f>
        <v/>
      </c>
      <c r="R1327" s="10">
        <f>IF(ISERROR(FIND("4",tblSalaries[[#This Row],[How many hours of a day you work on Excel]])),"",4)</f>
        <v>4</v>
      </c>
      <c r="S1327" s="10" t="str">
        <f>IF(ISERROR(FIND("5",tblSalaries[[#This Row],[How many hours of a day you work on Excel]])),"",5)</f>
        <v/>
      </c>
      <c r="T1327" s="10">
        <f>IF(ISERROR(FIND("6",tblSalaries[[#This Row],[How many hours of a day you work on Excel]])),"",6)</f>
        <v>6</v>
      </c>
      <c r="U1327" s="11" t="str">
        <f>IF(ISERROR(FIND("7",tblSalaries[[#This Row],[How many hours of a day you work on Excel]])),"",7)</f>
        <v/>
      </c>
      <c r="V1327" s="11" t="str">
        <f>IF(ISERROR(FIND("8",tblSalaries[[#This Row],[How many hours of a day you work on Excel]])),"",8)</f>
        <v/>
      </c>
      <c r="W1327" s="11">
        <f>IF(MAX(tblSalaries[[#This Row],[1 hour]:[8 hours]])=0,#N/A,MAX(tblSalaries[[#This Row],[1 hour]:[8 hours]]))</f>
        <v>6</v>
      </c>
      <c r="X1327" s="11">
        <f>IF(ISERROR(tblSalaries[[#This Row],[max h]]),1,tblSalaries[[#This Row],[Salary in USD]]/tblSalaries[[#This Row],[max h]]/260)</f>
        <v>80.128205128205124</v>
      </c>
      <c r="Y1327" s="11" t="str">
        <f>IF(tblSalaries[[#This Row],[Years of Experience]]="",0,"0")</f>
        <v>0</v>
      </c>
      <c r="Z1327"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1..3</v>
      </c>
      <c r="AA1327" s="11">
        <f>IF(tblSalaries[[#This Row],[Salary in USD]]&lt;1000,1,0)</f>
        <v>0</v>
      </c>
      <c r="AB1327" s="11">
        <f>IF(AND(tblSalaries[[#This Row],[Salary in USD]]&gt;1000,tblSalaries[[#This Row],[Salary in USD]]&lt;2000),1,0)</f>
        <v>0</v>
      </c>
    </row>
    <row r="1328" spans="2:28" ht="15" customHeight="1">
      <c r="B1328" t="s">
        <v>3331</v>
      </c>
      <c r="C1328" s="1">
        <v>41058.788402777776</v>
      </c>
      <c r="D1328" s="4">
        <v>100000</v>
      </c>
      <c r="E1328">
        <v>100000</v>
      </c>
      <c r="F1328" t="s">
        <v>82</v>
      </c>
      <c r="G1328">
        <f>tblSalaries[[#This Row],[clean Salary (in local currency)]]*VLOOKUP(tblSalaries[[#This Row],[Currency]],tblXrate[],2,FALSE)</f>
        <v>101990.96564026357</v>
      </c>
      <c r="H1328" t="s">
        <v>1517</v>
      </c>
      <c r="I1328" t="s">
        <v>356</v>
      </c>
      <c r="J1328" t="s">
        <v>84</v>
      </c>
      <c r="K1328" t="str">
        <f>VLOOKUP(tblSalaries[[#This Row],[Where do you work]],tblCountries[[Actual]:[Mapping]],2,FALSE)</f>
        <v>Australia</v>
      </c>
      <c r="L1328" t="s">
        <v>25</v>
      </c>
      <c r="M1328">
        <v>30</v>
      </c>
      <c r="O1328" s="10">
        <f>IF(ISERROR(FIND("1",tblSalaries[[#This Row],[How many hours of a day you work on Excel]])),"",1)</f>
        <v>1</v>
      </c>
      <c r="P1328" s="11">
        <f>IF(ISERROR(FIND("2",tblSalaries[[#This Row],[How many hours of a day you work on Excel]])),"",2)</f>
        <v>2</v>
      </c>
      <c r="Q1328" s="10" t="str">
        <f>IF(ISERROR(FIND("3",tblSalaries[[#This Row],[How many hours of a day you work on Excel]])),"",3)</f>
        <v/>
      </c>
      <c r="R1328" s="10" t="str">
        <f>IF(ISERROR(FIND("4",tblSalaries[[#This Row],[How many hours of a day you work on Excel]])),"",4)</f>
        <v/>
      </c>
      <c r="S1328" s="10" t="str">
        <f>IF(ISERROR(FIND("5",tblSalaries[[#This Row],[How many hours of a day you work on Excel]])),"",5)</f>
        <v/>
      </c>
      <c r="T1328" s="10" t="str">
        <f>IF(ISERROR(FIND("6",tblSalaries[[#This Row],[How many hours of a day you work on Excel]])),"",6)</f>
        <v/>
      </c>
      <c r="U1328" s="11" t="str">
        <f>IF(ISERROR(FIND("7",tblSalaries[[#This Row],[How many hours of a day you work on Excel]])),"",7)</f>
        <v/>
      </c>
      <c r="V1328" s="11" t="str">
        <f>IF(ISERROR(FIND("8",tblSalaries[[#This Row],[How many hours of a day you work on Excel]])),"",8)</f>
        <v/>
      </c>
      <c r="W1328" s="11">
        <f>IF(MAX(tblSalaries[[#This Row],[1 hour]:[8 hours]])=0,#N/A,MAX(tblSalaries[[#This Row],[1 hour]:[8 hours]]))</f>
        <v>2</v>
      </c>
      <c r="X1328" s="11">
        <f>IF(ISERROR(tblSalaries[[#This Row],[max h]]),1,tblSalaries[[#This Row],[Salary in USD]]/tblSalaries[[#This Row],[max h]]/260)</f>
        <v>196.13647238512226</v>
      </c>
      <c r="Y1328" s="11" t="str">
        <f>IF(tblSalaries[[#This Row],[Years of Experience]]="",0,"0")</f>
        <v>0</v>
      </c>
      <c r="Z1328"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328" s="11">
        <f>IF(tblSalaries[[#This Row],[Salary in USD]]&lt;1000,1,0)</f>
        <v>0</v>
      </c>
      <c r="AB1328" s="11">
        <f>IF(AND(tblSalaries[[#This Row],[Salary in USD]]&gt;1000,tblSalaries[[#This Row],[Salary in USD]]&lt;2000),1,0)</f>
        <v>0</v>
      </c>
    </row>
    <row r="1329" spans="2:28" ht="15" customHeight="1">
      <c r="B1329" t="s">
        <v>3332</v>
      </c>
      <c r="C1329" s="1">
        <v>41058.788425925923</v>
      </c>
      <c r="D1329" s="4">
        <v>105000</v>
      </c>
      <c r="E1329">
        <v>105000</v>
      </c>
      <c r="F1329" t="s">
        <v>6</v>
      </c>
      <c r="G1329">
        <f>tblSalaries[[#This Row],[clean Salary (in local currency)]]*VLOOKUP(tblSalaries[[#This Row],[Currency]],tblXrate[],2,FALSE)</f>
        <v>105000</v>
      </c>
      <c r="H1329" t="s">
        <v>1518</v>
      </c>
      <c r="I1329" t="s">
        <v>4001</v>
      </c>
      <c r="J1329" t="s">
        <v>15</v>
      </c>
      <c r="K1329" t="str">
        <f>VLOOKUP(tblSalaries[[#This Row],[Where do you work]],tblCountries[[Actual]:[Mapping]],2,FALSE)</f>
        <v>USA</v>
      </c>
      <c r="L1329" t="s">
        <v>25</v>
      </c>
      <c r="M1329">
        <v>15</v>
      </c>
      <c r="O1329" s="10">
        <f>IF(ISERROR(FIND("1",tblSalaries[[#This Row],[How many hours of a day you work on Excel]])),"",1)</f>
        <v>1</v>
      </c>
      <c r="P1329" s="11">
        <f>IF(ISERROR(FIND("2",tblSalaries[[#This Row],[How many hours of a day you work on Excel]])),"",2)</f>
        <v>2</v>
      </c>
      <c r="Q1329" s="10" t="str">
        <f>IF(ISERROR(FIND("3",tblSalaries[[#This Row],[How many hours of a day you work on Excel]])),"",3)</f>
        <v/>
      </c>
      <c r="R1329" s="10" t="str">
        <f>IF(ISERROR(FIND("4",tblSalaries[[#This Row],[How many hours of a day you work on Excel]])),"",4)</f>
        <v/>
      </c>
      <c r="S1329" s="10" t="str">
        <f>IF(ISERROR(FIND("5",tblSalaries[[#This Row],[How many hours of a day you work on Excel]])),"",5)</f>
        <v/>
      </c>
      <c r="T1329" s="10" t="str">
        <f>IF(ISERROR(FIND("6",tblSalaries[[#This Row],[How many hours of a day you work on Excel]])),"",6)</f>
        <v/>
      </c>
      <c r="U1329" s="11" t="str">
        <f>IF(ISERROR(FIND("7",tblSalaries[[#This Row],[How many hours of a day you work on Excel]])),"",7)</f>
        <v/>
      </c>
      <c r="V1329" s="11" t="str">
        <f>IF(ISERROR(FIND("8",tblSalaries[[#This Row],[How many hours of a day you work on Excel]])),"",8)</f>
        <v/>
      </c>
      <c r="W1329" s="11">
        <f>IF(MAX(tblSalaries[[#This Row],[1 hour]:[8 hours]])=0,#N/A,MAX(tblSalaries[[#This Row],[1 hour]:[8 hours]]))</f>
        <v>2</v>
      </c>
      <c r="X1329" s="11">
        <f>IF(ISERROR(tblSalaries[[#This Row],[max h]]),1,tblSalaries[[#This Row],[Salary in USD]]/tblSalaries[[#This Row],[max h]]/260)</f>
        <v>201.92307692307693</v>
      </c>
      <c r="Y1329" s="11" t="str">
        <f>IF(tblSalaries[[#This Row],[Years of Experience]]="",0,"0")</f>
        <v>0</v>
      </c>
      <c r="Z1329"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329" s="11">
        <f>IF(tblSalaries[[#This Row],[Salary in USD]]&lt;1000,1,0)</f>
        <v>0</v>
      </c>
      <c r="AB1329" s="11">
        <f>IF(AND(tblSalaries[[#This Row],[Salary in USD]]&gt;1000,tblSalaries[[#This Row],[Salary in USD]]&lt;2000),1,0)</f>
        <v>0</v>
      </c>
    </row>
    <row r="1330" spans="2:28" ht="15" customHeight="1">
      <c r="B1330" t="s">
        <v>3333</v>
      </c>
      <c r="C1330" s="1">
        <v>41058.79241898148</v>
      </c>
      <c r="D1330" s="4">
        <v>40000</v>
      </c>
      <c r="E1330">
        <v>40000</v>
      </c>
      <c r="F1330" t="s">
        <v>22</v>
      </c>
      <c r="G1330">
        <f>tblSalaries[[#This Row],[clean Salary (in local currency)]]*VLOOKUP(tblSalaries[[#This Row],[Currency]],tblXrate[],2,FALSE)</f>
        <v>50815.977559664309</v>
      </c>
      <c r="H1330" t="s">
        <v>1264</v>
      </c>
      <c r="I1330" t="s">
        <v>52</v>
      </c>
      <c r="J1330" t="s">
        <v>1519</v>
      </c>
      <c r="K1330" t="str">
        <f>VLOOKUP(tblSalaries[[#This Row],[Where do you work]],tblCountries[[Actual]:[Mapping]],2,FALSE)</f>
        <v>Austria</v>
      </c>
      <c r="L1330" t="s">
        <v>9</v>
      </c>
      <c r="M1330">
        <v>20</v>
      </c>
      <c r="O1330" s="10" t="str">
        <f>IF(ISERROR(FIND("1",tblSalaries[[#This Row],[How many hours of a day you work on Excel]])),"",1)</f>
        <v/>
      </c>
      <c r="P1330" s="11" t="str">
        <f>IF(ISERROR(FIND("2",tblSalaries[[#This Row],[How many hours of a day you work on Excel]])),"",2)</f>
        <v/>
      </c>
      <c r="Q1330" s="10" t="str">
        <f>IF(ISERROR(FIND("3",tblSalaries[[#This Row],[How many hours of a day you work on Excel]])),"",3)</f>
        <v/>
      </c>
      <c r="R1330" s="10">
        <f>IF(ISERROR(FIND("4",tblSalaries[[#This Row],[How many hours of a day you work on Excel]])),"",4)</f>
        <v>4</v>
      </c>
      <c r="S1330" s="10" t="str">
        <f>IF(ISERROR(FIND("5",tblSalaries[[#This Row],[How many hours of a day you work on Excel]])),"",5)</f>
        <v/>
      </c>
      <c r="T1330" s="10">
        <f>IF(ISERROR(FIND("6",tblSalaries[[#This Row],[How many hours of a day you work on Excel]])),"",6)</f>
        <v>6</v>
      </c>
      <c r="U1330" s="11" t="str">
        <f>IF(ISERROR(FIND("7",tblSalaries[[#This Row],[How many hours of a day you work on Excel]])),"",7)</f>
        <v/>
      </c>
      <c r="V1330" s="11" t="str">
        <f>IF(ISERROR(FIND("8",tblSalaries[[#This Row],[How many hours of a day you work on Excel]])),"",8)</f>
        <v/>
      </c>
      <c r="W1330" s="11">
        <f>IF(MAX(tblSalaries[[#This Row],[1 hour]:[8 hours]])=0,#N/A,MAX(tblSalaries[[#This Row],[1 hour]:[8 hours]]))</f>
        <v>6</v>
      </c>
      <c r="X1330" s="11">
        <f>IF(ISERROR(tblSalaries[[#This Row],[max h]]),1,tblSalaries[[#This Row],[Salary in USD]]/tblSalaries[[#This Row],[max h]]/260)</f>
        <v>32.574344589528408</v>
      </c>
      <c r="Y1330" s="11" t="str">
        <f>IF(tblSalaries[[#This Row],[Years of Experience]]="",0,"0")</f>
        <v>0</v>
      </c>
      <c r="Z1330"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330" s="11">
        <f>IF(tblSalaries[[#This Row],[Salary in USD]]&lt;1000,1,0)</f>
        <v>0</v>
      </c>
      <c r="AB1330" s="11">
        <f>IF(AND(tblSalaries[[#This Row],[Salary in USD]]&gt;1000,tblSalaries[[#This Row],[Salary in USD]]&lt;2000),1,0)</f>
        <v>0</v>
      </c>
    </row>
    <row r="1331" spans="2:28" ht="15" customHeight="1">
      <c r="B1331" t="s">
        <v>3334</v>
      </c>
      <c r="C1331" s="1">
        <v>41058.792916666665</v>
      </c>
      <c r="D1331" s="4">
        <v>75000</v>
      </c>
      <c r="E1331">
        <v>75000</v>
      </c>
      <c r="F1331" t="s">
        <v>6</v>
      </c>
      <c r="G1331">
        <f>tblSalaries[[#This Row],[clean Salary (in local currency)]]*VLOOKUP(tblSalaries[[#This Row],[Currency]],tblXrate[],2,FALSE)</f>
        <v>75000</v>
      </c>
      <c r="H1331" t="s">
        <v>14</v>
      </c>
      <c r="I1331" t="s">
        <v>20</v>
      </c>
      <c r="J1331" t="s">
        <v>15</v>
      </c>
      <c r="K1331" t="str">
        <f>VLOOKUP(tblSalaries[[#This Row],[Where do you work]],tblCountries[[Actual]:[Mapping]],2,FALSE)</f>
        <v>USA</v>
      </c>
      <c r="L1331" t="s">
        <v>9</v>
      </c>
      <c r="M1331">
        <v>7</v>
      </c>
      <c r="O1331" s="10" t="str">
        <f>IF(ISERROR(FIND("1",tblSalaries[[#This Row],[How many hours of a day you work on Excel]])),"",1)</f>
        <v/>
      </c>
      <c r="P1331" s="11" t="str">
        <f>IF(ISERROR(FIND("2",tblSalaries[[#This Row],[How many hours of a day you work on Excel]])),"",2)</f>
        <v/>
      </c>
      <c r="Q1331" s="10" t="str">
        <f>IF(ISERROR(FIND("3",tblSalaries[[#This Row],[How many hours of a day you work on Excel]])),"",3)</f>
        <v/>
      </c>
      <c r="R1331" s="10">
        <f>IF(ISERROR(FIND("4",tblSalaries[[#This Row],[How many hours of a day you work on Excel]])),"",4)</f>
        <v>4</v>
      </c>
      <c r="S1331" s="10" t="str">
        <f>IF(ISERROR(FIND("5",tblSalaries[[#This Row],[How many hours of a day you work on Excel]])),"",5)</f>
        <v/>
      </c>
      <c r="T1331" s="10">
        <f>IF(ISERROR(FIND("6",tblSalaries[[#This Row],[How many hours of a day you work on Excel]])),"",6)</f>
        <v>6</v>
      </c>
      <c r="U1331" s="11" t="str">
        <f>IF(ISERROR(FIND("7",tblSalaries[[#This Row],[How many hours of a day you work on Excel]])),"",7)</f>
        <v/>
      </c>
      <c r="V1331" s="11" t="str">
        <f>IF(ISERROR(FIND("8",tblSalaries[[#This Row],[How many hours of a day you work on Excel]])),"",8)</f>
        <v/>
      </c>
      <c r="W1331" s="11">
        <f>IF(MAX(tblSalaries[[#This Row],[1 hour]:[8 hours]])=0,#N/A,MAX(tblSalaries[[#This Row],[1 hour]:[8 hours]]))</f>
        <v>6</v>
      </c>
      <c r="X1331" s="11">
        <f>IF(ISERROR(tblSalaries[[#This Row],[max h]]),1,tblSalaries[[#This Row],[Salary in USD]]/tblSalaries[[#This Row],[max h]]/260)</f>
        <v>48.07692307692308</v>
      </c>
      <c r="Y1331" s="11" t="str">
        <f>IF(tblSalaries[[#This Row],[Years of Experience]]="",0,"0")</f>
        <v>0</v>
      </c>
      <c r="Z1331"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331" s="11">
        <f>IF(tblSalaries[[#This Row],[Salary in USD]]&lt;1000,1,0)</f>
        <v>0</v>
      </c>
      <c r="AB1331" s="11">
        <f>IF(AND(tblSalaries[[#This Row],[Salary in USD]]&gt;1000,tblSalaries[[#This Row],[Salary in USD]]&lt;2000),1,0)</f>
        <v>0</v>
      </c>
    </row>
    <row r="1332" spans="2:28" ht="15" customHeight="1">
      <c r="B1332" t="s">
        <v>3335</v>
      </c>
      <c r="C1332" s="1">
        <v>41058.795995370368</v>
      </c>
      <c r="D1332" s="4" t="s">
        <v>1520</v>
      </c>
      <c r="E1332">
        <v>250000</v>
      </c>
      <c r="F1332" t="s">
        <v>40</v>
      </c>
      <c r="G1332">
        <f>tblSalaries[[#This Row],[clean Salary (in local currency)]]*VLOOKUP(tblSalaries[[#This Row],[Currency]],tblXrate[],2,FALSE)</f>
        <v>4451.9791718606421</v>
      </c>
      <c r="H1332" t="s">
        <v>1521</v>
      </c>
      <c r="I1332" t="s">
        <v>20</v>
      </c>
      <c r="J1332" t="s">
        <v>8</v>
      </c>
      <c r="K1332" t="str">
        <f>VLOOKUP(tblSalaries[[#This Row],[Where do you work]],tblCountries[[Actual]:[Mapping]],2,FALSE)</f>
        <v>India</v>
      </c>
      <c r="L1332" t="s">
        <v>13</v>
      </c>
      <c r="M1332">
        <v>8</v>
      </c>
      <c r="O1332" s="10" t="str">
        <f>IF(ISERROR(FIND("1",tblSalaries[[#This Row],[How many hours of a day you work on Excel]])),"",1)</f>
        <v/>
      </c>
      <c r="P1332" s="11" t="str">
        <f>IF(ISERROR(FIND("2",tblSalaries[[#This Row],[How many hours of a day you work on Excel]])),"",2)</f>
        <v/>
      </c>
      <c r="Q1332" s="10" t="str">
        <f>IF(ISERROR(FIND("3",tblSalaries[[#This Row],[How many hours of a day you work on Excel]])),"",3)</f>
        <v/>
      </c>
      <c r="R1332" s="10" t="str">
        <f>IF(ISERROR(FIND("4",tblSalaries[[#This Row],[How many hours of a day you work on Excel]])),"",4)</f>
        <v/>
      </c>
      <c r="S1332" s="10" t="str">
        <f>IF(ISERROR(FIND("5",tblSalaries[[#This Row],[How many hours of a day you work on Excel]])),"",5)</f>
        <v/>
      </c>
      <c r="T1332" s="10" t="str">
        <f>IF(ISERROR(FIND("6",tblSalaries[[#This Row],[How many hours of a day you work on Excel]])),"",6)</f>
        <v/>
      </c>
      <c r="U1332" s="11" t="str">
        <f>IF(ISERROR(FIND("7",tblSalaries[[#This Row],[How many hours of a day you work on Excel]])),"",7)</f>
        <v/>
      </c>
      <c r="V1332" s="11">
        <f>IF(ISERROR(FIND("8",tblSalaries[[#This Row],[How many hours of a day you work on Excel]])),"",8)</f>
        <v>8</v>
      </c>
      <c r="W1332" s="11">
        <f>IF(MAX(tblSalaries[[#This Row],[1 hour]:[8 hours]])=0,#N/A,MAX(tblSalaries[[#This Row],[1 hour]:[8 hours]]))</f>
        <v>8</v>
      </c>
      <c r="X1332" s="11">
        <f>IF(ISERROR(tblSalaries[[#This Row],[max h]]),1,tblSalaries[[#This Row],[Salary in USD]]/tblSalaries[[#This Row],[max h]]/260)</f>
        <v>2.1403746018560779</v>
      </c>
      <c r="Y1332" s="11" t="str">
        <f>IF(tblSalaries[[#This Row],[Years of Experience]]="",0,"0")</f>
        <v>0</v>
      </c>
      <c r="Z1332"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332" s="11">
        <f>IF(tblSalaries[[#This Row],[Salary in USD]]&lt;1000,1,0)</f>
        <v>0</v>
      </c>
      <c r="AB1332" s="11">
        <f>IF(AND(tblSalaries[[#This Row],[Salary in USD]]&gt;1000,tblSalaries[[#This Row],[Salary in USD]]&lt;2000),1,0)</f>
        <v>0</v>
      </c>
    </row>
    <row r="1333" spans="2:28" ht="15" customHeight="1">
      <c r="B1333" t="s">
        <v>3336</v>
      </c>
      <c r="C1333" s="1">
        <v>41058.797650462962</v>
      </c>
      <c r="D1333" s="4">
        <v>110000</v>
      </c>
      <c r="E1333">
        <v>110000</v>
      </c>
      <c r="F1333" t="s">
        <v>6</v>
      </c>
      <c r="G1333">
        <f>tblSalaries[[#This Row],[clean Salary (in local currency)]]*VLOOKUP(tblSalaries[[#This Row],[Currency]],tblXrate[],2,FALSE)</f>
        <v>110000</v>
      </c>
      <c r="H1333" t="s">
        <v>1522</v>
      </c>
      <c r="I1333" t="s">
        <v>20</v>
      </c>
      <c r="J1333" t="s">
        <v>15</v>
      </c>
      <c r="K1333" t="str">
        <f>VLOOKUP(tblSalaries[[#This Row],[Where do you work]],tblCountries[[Actual]:[Mapping]],2,FALSE)</f>
        <v>USA</v>
      </c>
      <c r="L1333" t="s">
        <v>25</v>
      </c>
      <c r="M1333">
        <v>10</v>
      </c>
      <c r="O1333" s="10">
        <f>IF(ISERROR(FIND("1",tblSalaries[[#This Row],[How many hours of a day you work on Excel]])),"",1)</f>
        <v>1</v>
      </c>
      <c r="P1333" s="11">
        <f>IF(ISERROR(FIND("2",tblSalaries[[#This Row],[How many hours of a day you work on Excel]])),"",2)</f>
        <v>2</v>
      </c>
      <c r="Q1333" s="10" t="str">
        <f>IF(ISERROR(FIND("3",tblSalaries[[#This Row],[How many hours of a day you work on Excel]])),"",3)</f>
        <v/>
      </c>
      <c r="R1333" s="10" t="str">
        <f>IF(ISERROR(FIND("4",tblSalaries[[#This Row],[How many hours of a day you work on Excel]])),"",4)</f>
        <v/>
      </c>
      <c r="S1333" s="10" t="str">
        <f>IF(ISERROR(FIND("5",tblSalaries[[#This Row],[How many hours of a day you work on Excel]])),"",5)</f>
        <v/>
      </c>
      <c r="T1333" s="10" t="str">
        <f>IF(ISERROR(FIND("6",tblSalaries[[#This Row],[How many hours of a day you work on Excel]])),"",6)</f>
        <v/>
      </c>
      <c r="U1333" s="11" t="str">
        <f>IF(ISERROR(FIND("7",tblSalaries[[#This Row],[How many hours of a day you work on Excel]])),"",7)</f>
        <v/>
      </c>
      <c r="V1333" s="11" t="str">
        <f>IF(ISERROR(FIND("8",tblSalaries[[#This Row],[How many hours of a day you work on Excel]])),"",8)</f>
        <v/>
      </c>
      <c r="W1333" s="11">
        <f>IF(MAX(tblSalaries[[#This Row],[1 hour]:[8 hours]])=0,#N/A,MAX(tblSalaries[[#This Row],[1 hour]:[8 hours]]))</f>
        <v>2</v>
      </c>
      <c r="X1333" s="11">
        <f>IF(ISERROR(tblSalaries[[#This Row],[max h]]),1,tblSalaries[[#This Row],[Salary in USD]]/tblSalaries[[#This Row],[max h]]/260)</f>
        <v>211.53846153846155</v>
      </c>
      <c r="Y1333" s="11" t="str">
        <f>IF(tblSalaries[[#This Row],[Years of Experience]]="",0,"0")</f>
        <v>0</v>
      </c>
      <c r="Z1333"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333" s="11">
        <f>IF(tblSalaries[[#This Row],[Salary in USD]]&lt;1000,1,0)</f>
        <v>0</v>
      </c>
      <c r="AB1333" s="11">
        <f>IF(AND(tblSalaries[[#This Row],[Salary in USD]]&gt;1000,tblSalaries[[#This Row],[Salary in USD]]&lt;2000),1,0)</f>
        <v>0</v>
      </c>
    </row>
    <row r="1334" spans="2:28" ht="15" customHeight="1">
      <c r="B1334" t="s">
        <v>3337</v>
      </c>
      <c r="C1334" s="1">
        <v>41058.798668981479</v>
      </c>
      <c r="D1334" s="4" t="s">
        <v>1523</v>
      </c>
      <c r="E1334">
        <v>27000</v>
      </c>
      <c r="F1334" t="s">
        <v>69</v>
      </c>
      <c r="G1334">
        <f>tblSalaries[[#This Row],[clean Salary (in local currency)]]*VLOOKUP(tblSalaries[[#This Row],[Currency]],tblXrate[],2,FALSE)</f>
        <v>42556.81334581667</v>
      </c>
      <c r="H1334" t="s">
        <v>1524</v>
      </c>
      <c r="I1334" t="s">
        <v>279</v>
      </c>
      <c r="J1334" t="s">
        <v>71</v>
      </c>
      <c r="K1334" t="str">
        <f>VLOOKUP(tblSalaries[[#This Row],[Where do you work]],tblCountries[[Actual]:[Mapping]],2,FALSE)</f>
        <v>UK</v>
      </c>
      <c r="L1334" t="s">
        <v>9</v>
      </c>
      <c r="M1334">
        <v>1</v>
      </c>
      <c r="O1334" s="10" t="str">
        <f>IF(ISERROR(FIND("1",tblSalaries[[#This Row],[How many hours of a day you work on Excel]])),"",1)</f>
        <v/>
      </c>
      <c r="P1334" s="11" t="str">
        <f>IF(ISERROR(FIND("2",tblSalaries[[#This Row],[How many hours of a day you work on Excel]])),"",2)</f>
        <v/>
      </c>
      <c r="Q1334" s="10" t="str">
        <f>IF(ISERROR(FIND("3",tblSalaries[[#This Row],[How many hours of a day you work on Excel]])),"",3)</f>
        <v/>
      </c>
      <c r="R1334" s="10">
        <f>IF(ISERROR(FIND("4",tblSalaries[[#This Row],[How many hours of a day you work on Excel]])),"",4)</f>
        <v>4</v>
      </c>
      <c r="S1334" s="10" t="str">
        <f>IF(ISERROR(FIND("5",tblSalaries[[#This Row],[How many hours of a day you work on Excel]])),"",5)</f>
        <v/>
      </c>
      <c r="T1334" s="10">
        <f>IF(ISERROR(FIND("6",tblSalaries[[#This Row],[How many hours of a day you work on Excel]])),"",6)</f>
        <v>6</v>
      </c>
      <c r="U1334" s="11" t="str">
        <f>IF(ISERROR(FIND("7",tblSalaries[[#This Row],[How many hours of a day you work on Excel]])),"",7)</f>
        <v/>
      </c>
      <c r="V1334" s="11" t="str">
        <f>IF(ISERROR(FIND("8",tblSalaries[[#This Row],[How many hours of a day you work on Excel]])),"",8)</f>
        <v/>
      </c>
      <c r="W1334" s="11">
        <f>IF(MAX(tblSalaries[[#This Row],[1 hour]:[8 hours]])=0,#N/A,MAX(tblSalaries[[#This Row],[1 hour]:[8 hours]]))</f>
        <v>6</v>
      </c>
      <c r="X1334" s="11">
        <f>IF(ISERROR(tblSalaries[[#This Row],[max h]]),1,tblSalaries[[#This Row],[Salary in USD]]/tblSalaries[[#This Row],[max h]]/260)</f>
        <v>27.280008555010685</v>
      </c>
      <c r="Y1334" s="11" t="str">
        <f>IF(tblSalaries[[#This Row],[Years of Experience]]="",0,"0")</f>
        <v>0</v>
      </c>
      <c r="Z1334"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0..1</v>
      </c>
      <c r="AA1334" s="11">
        <f>IF(tblSalaries[[#This Row],[Salary in USD]]&lt;1000,1,0)</f>
        <v>0</v>
      </c>
      <c r="AB1334" s="11">
        <f>IF(AND(tblSalaries[[#This Row],[Salary in USD]]&gt;1000,tblSalaries[[#This Row],[Salary in USD]]&lt;2000),1,0)</f>
        <v>0</v>
      </c>
    </row>
    <row r="1335" spans="2:28" ht="15" customHeight="1">
      <c r="B1335" t="s">
        <v>3338</v>
      </c>
      <c r="C1335" s="1">
        <v>41058.799664351849</v>
      </c>
      <c r="D1335" s="4" t="s">
        <v>1525</v>
      </c>
      <c r="E1335">
        <v>450000</v>
      </c>
      <c r="F1335" t="s">
        <v>40</v>
      </c>
      <c r="G1335">
        <f>tblSalaries[[#This Row],[clean Salary (in local currency)]]*VLOOKUP(tblSalaries[[#This Row],[Currency]],tblXrate[],2,FALSE)</f>
        <v>8013.5625093491553</v>
      </c>
      <c r="H1335" t="s">
        <v>1526</v>
      </c>
      <c r="I1335" t="s">
        <v>279</v>
      </c>
      <c r="J1335" t="s">
        <v>8</v>
      </c>
      <c r="K1335" t="str">
        <f>VLOOKUP(tblSalaries[[#This Row],[Where do you work]],tblCountries[[Actual]:[Mapping]],2,FALSE)</f>
        <v>India</v>
      </c>
      <c r="L1335" t="s">
        <v>25</v>
      </c>
      <c r="M1335">
        <v>7</v>
      </c>
      <c r="O1335" s="10">
        <f>IF(ISERROR(FIND("1",tblSalaries[[#This Row],[How many hours of a day you work on Excel]])),"",1)</f>
        <v>1</v>
      </c>
      <c r="P1335" s="11">
        <f>IF(ISERROR(FIND("2",tblSalaries[[#This Row],[How many hours of a day you work on Excel]])),"",2)</f>
        <v>2</v>
      </c>
      <c r="Q1335" s="10" t="str">
        <f>IF(ISERROR(FIND("3",tblSalaries[[#This Row],[How many hours of a day you work on Excel]])),"",3)</f>
        <v/>
      </c>
      <c r="R1335" s="10" t="str">
        <f>IF(ISERROR(FIND("4",tblSalaries[[#This Row],[How many hours of a day you work on Excel]])),"",4)</f>
        <v/>
      </c>
      <c r="S1335" s="10" t="str">
        <f>IF(ISERROR(FIND("5",tblSalaries[[#This Row],[How many hours of a day you work on Excel]])),"",5)</f>
        <v/>
      </c>
      <c r="T1335" s="10" t="str">
        <f>IF(ISERROR(FIND("6",tblSalaries[[#This Row],[How many hours of a day you work on Excel]])),"",6)</f>
        <v/>
      </c>
      <c r="U1335" s="11" t="str">
        <f>IF(ISERROR(FIND("7",tblSalaries[[#This Row],[How many hours of a day you work on Excel]])),"",7)</f>
        <v/>
      </c>
      <c r="V1335" s="11" t="str">
        <f>IF(ISERROR(FIND("8",tblSalaries[[#This Row],[How many hours of a day you work on Excel]])),"",8)</f>
        <v/>
      </c>
      <c r="W1335" s="11">
        <f>IF(MAX(tblSalaries[[#This Row],[1 hour]:[8 hours]])=0,#N/A,MAX(tblSalaries[[#This Row],[1 hour]:[8 hours]]))</f>
        <v>2</v>
      </c>
      <c r="X1335" s="11">
        <f>IF(ISERROR(tblSalaries[[#This Row],[max h]]),1,tblSalaries[[#This Row],[Salary in USD]]/tblSalaries[[#This Row],[max h]]/260)</f>
        <v>15.41069713336376</v>
      </c>
      <c r="Y1335" s="11" t="str">
        <f>IF(tblSalaries[[#This Row],[Years of Experience]]="",0,"0")</f>
        <v>0</v>
      </c>
      <c r="Z1335"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335" s="11">
        <f>IF(tblSalaries[[#This Row],[Salary in USD]]&lt;1000,1,0)</f>
        <v>0</v>
      </c>
      <c r="AB1335" s="11">
        <f>IF(AND(tblSalaries[[#This Row],[Salary in USD]]&gt;1000,tblSalaries[[#This Row],[Salary in USD]]&lt;2000),1,0)</f>
        <v>0</v>
      </c>
    </row>
    <row r="1336" spans="2:28" ht="15" customHeight="1">
      <c r="B1336" t="s">
        <v>3339</v>
      </c>
      <c r="C1336" s="1">
        <v>41058.800219907411</v>
      </c>
      <c r="D1336" s="4">
        <v>125000</v>
      </c>
      <c r="E1336">
        <v>125000</v>
      </c>
      <c r="F1336" t="s">
        <v>6</v>
      </c>
      <c r="G1336">
        <f>tblSalaries[[#This Row],[clean Salary (in local currency)]]*VLOOKUP(tblSalaries[[#This Row],[Currency]],tblXrate[],2,FALSE)</f>
        <v>125000</v>
      </c>
      <c r="H1336" t="s">
        <v>642</v>
      </c>
      <c r="I1336" t="s">
        <v>52</v>
      </c>
      <c r="J1336" t="s">
        <v>15</v>
      </c>
      <c r="K1336" t="str">
        <f>VLOOKUP(tblSalaries[[#This Row],[Where do you work]],tblCountries[[Actual]:[Mapping]],2,FALSE)</f>
        <v>USA</v>
      </c>
      <c r="L1336" t="s">
        <v>9</v>
      </c>
      <c r="M1336">
        <v>25</v>
      </c>
      <c r="O1336" s="10" t="str">
        <f>IF(ISERROR(FIND("1",tblSalaries[[#This Row],[How many hours of a day you work on Excel]])),"",1)</f>
        <v/>
      </c>
      <c r="P1336" s="11" t="str">
        <f>IF(ISERROR(FIND("2",tblSalaries[[#This Row],[How many hours of a day you work on Excel]])),"",2)</f>
        <v/>
      </c>
      <c r="Q1336" s="10" t="str">
        <f>IF(ISERROR(FIND("3",tblSalaries[[#This Row],[How many hours of a day you work on Excel]])),"",3)</f>
        <v/>
      </c>
      <c r="R1336" s="10">
        <f>IF(ISERROR(FIND("4",tblSalaries[[#This Row],[How many hours of a day you work on Excel]])),"",4)</f>
        <v>4</v>
      </c>
      <c r="S1336" s="10" t="str">
        <f>IF(ISERROR(FIND("5",tblSalaries[[#This Row],[How many hours of a day you work on Excel]])),"",5)</f>
        <v/>
      </c>
      <c r="T1336" s="10">
        <f>IF(ISERROR(FIND("6",tblSalaries[[#This Row],[How many hours of a day you work on Excel]])),"",6)</f>
        <v>6</v>
      </c>
      <c r="U1336" s="11" t="str">
        <f>IF(ISERROR(FIND("7",tblSalaries[[#This Row],[How many hours of a day you work on Excel]])),"",7)</f>
        <v/>
      </c>
      <c r="V1336" s="11" t="str">
        <f>IF(ISERROR(FIND("8",tblSalaries[[#This Row],[How many hours of a day you work on Excel]])),"",8)</f>
        <v/>
      </c>
      <c r="W1336" s="11">
        <f>IF(MAX(tblSalaries[[#This Row],[1 hour]:[8 hours]])=0,#N/A,MAX(tblSalaries[[#This Row],[1 hour]:[8 hours]]))</f>
        <v>6</v>
      </c>
      <c r="X1336" s="11">
        <f>IF(ISERROR(tblSalaries[[#This Row],[max h]]),1,tblSalaries[[#This Row],[Salary in USD]]/tblSalaries[[#This Row],[max h]]/260)</f>
        <v>80.128205128205124</v>
      </c>
      <c r="Y1336" s="11" t="str">
        <f>IF(tblSalaries[[#This Row],[Years of Experience]]="",0,"0")</f>
        <v>0</v>
      </c>
      <c r="Z1336"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336" s="11">
        <f>IF(tblSalaries[[#This Row],[Salary in USD]]&lt;1000,1,0)</f>
        <v>0</v>
      </c>
      <c r="AB1336" s="11">
        <f>IF(AND(tblSalaries[[#This Row],[Salary in USD]]&gt;1000,tblSalaries[[#This Row],[Salary in USD]]&lt;2000),1,0)</f>
        <v>0</v>
      </c>
    </row>
    <row r="1337" spans="2:28" ht="15" customHeight="1">
      <c r="B1337" t="s">
        <v>3340</v>
      </c>
      <c r="C1337" s="1">
        <v>41058.808009259257</v>
      </c>
      <c r="D1337" s="4">
        <v>60000</v>
      </c>
      <c r="E1337">
        <v>60000</v>
      </c>
      <c r="F1337" t="s">
        <v>6</v>
      </c>
      <c r="G1337">
        <f>tblSalaries[[#This Row],[clean Salary (in local currency)]]*VLOOKUP(tblSalaries[[#This Row],[Currency]],tblXrate[],2,FALSE)</f>
        <v>60000</v>
      </c>
      <c r="H1337" t="s">
        <v>1527</v>
      </c>
      <c r="I1337" t="s">
        <v>20</v>
      </c>
      <c r="J1337" t="s">
        <v>15</v>
      </c>
      <c r="K1337" t="str">
        <f>VLOOKUP(tblSalaries[[#This Row],[Where do you work]],tblCountries[[Actual]:[Mapping]],2,FALSE)</f>
        <v>USA</v>
      </c>
      <c r="L1337" t="s">
        <v>13</v>
      </c>
      <c r="M1337">
        <v>12</v>
      </c>
      <c r="O1337" s="10" t="str">
        <f>IF(ISERROR(FIND("1",tblSalaries[[#This Row],[How many hours of a day you work on Excel]])),"",1)</f>
        <v/>
      </c>
      <c r="P1337" s="11" t="str">
        <f>IF(ISERROR(FIND("2",tblSalaries[[#This Row],[How many hours of a day you work on Excel]])),"",2)</f>
        <v/>
      </c>
      <c r="Q1337" s="10" t="str">
        <f>IF(ISERROR(FIND("3",tblSalaries[[#This Row],[How many hours of a day you work on Excel]])),"",3)</f>
        <v/>
      </c>
      <c r="R1337" s="10" t="str">
        <f>IF(ISERROR(FIND("4",tblSalaries[[#This Row],[How many hours of a day you work on Excel]])),"",4)</f>
        <v/>
      </c>
      <c r="S1337" s="10" t="str">
        <f>IF(ISERROR(FIND("5",tblSalaries[[#This Row],[How many hours of a day you work on Excel]])),"",5)</f>
        <v/>
      </c>
      <c r="T1337" s="10" t="str">
        <f>IF(ISERROR(FIND("6",tblSalaries[[#This Row],[How many hours of a day you work on Excel]])),"",6)</f>
        <v/>
      </c>
      <c r="U1337" s="11" t="str">
        <f>IF(ISERROR(FIND("7",tblSalaries[[#This Row],[How many hours of a day you work on Excel]])),"",7)</f>
        <v/>
      </c>
      <c r="V1337" s="11">
        <f>IF(ISERROR(FIND("8",tblSalaries[[#This Row],[How many hours of a day you work on Excel]])),"",8)</f>
        <v>8</v>
      </c>
      <c r="W1337" s="11">
        <f>IF(MAX(tblSalaries[[#This Row],[1 hour]:[8 hours]])=0,#N/A,MAX(tblSalaries[[#This Row],[1 hour]:[8 hours]]))</f>
        <v>8</v>
      </c>
      <c r="X1337" s="11">
        <f>IF(ISERROR(tblSalaries[[#This Row],[max h]]),1,tblSalaries[[#This Row],[Salary in USD]]/tblSalaries[[#This Row],[max h]]/260)</f>
        <v>28.846153846153847</v>
      </c>
      <c r="Y1337" s="11" t="str">
        <f>IF(tblSalaries[[#This Row],[Years of Experience]]="",0,"0")</f>
        <v>0</v>
      </c>
      <c r="Z1337"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337" s="11">
        <f>IF(tblSalaries[[#This Row],[Salary in USD]]&lt;1000,1,0)</f>
        <v>0</v>
      </c>
      <c r="AB1337" s="11">
        <f>IF(AND(tblSalaries[[#This Row],[Salary in USD]]&gt;1000,tblSalaries[[#This Row],[Salary in USD]]&lt;2000),1,0)</f>
        <v>0</v>
      </c>
    </row>
    <row r="1338" spans="2:28" ht="15" customHeight="1">
      <c r="B1338" t="s">
        <v>3341</v>
      </c>
      <c r="C1338" s="1">
        <v>41058.813564814816</v>
      </c>
      <c r="D1338" s="4" t="s">
        <v>1528</v>
      </c>
      <c r="E1338">
        <v>2210000</v>
      </c>
      <c r="F1338" t="s">
        <v>40</v>
      </c>
      <c r="G1338">
        <f>tblSalaries[[#This Row],[clean Salary (in local currency)]]*VLOOKUP(tblSalaries[[#This Row],[Currency]],tblXrate[],2,FALSE)</f>
        <v>39355.495879248076</v>
      </c>
      <c r="H1338" t="s">
        <v>387</v>
      </c>
      <c r="I1338" t="s">
        <v>20</v>
      </c>
      <c r="J1338" t="s">
        <v>8</v>
      </c>
      <c r="K1338" t="str">
        <f>VLOOKUP(tblSalaries[[#This Row],[Where do you work]],tblCountries[[Actual]:[Mapping]],2,FALSE)</f>
        <v>India</v>
      </c>
      <c r="L1338" t="s">
        <v>25</v>
      </c>
      <c r="M1338">
        <v>5.6</v>
      </c>
      <c r="O1338" s="10">
        <f>IF(ISERROR(FIND("1",tblSalaries[[#This Row],[How many hours of a day you work on Excel]])),"",1)</f>
        <v>1</v>
      </c>
      <c r="P1338" s="11">
        <f>IF(ISERROR(FIND("2",tblSalaries[[#This Row],[How many hours of a day you work on Excel]])),"",2)</f>
        <v>2</v>
      </c>
      <c r="Q1338" s="10" t="str">
        <f>IF(ISERROR(FIND("3",tblSalaries[[#This Row],[How many hours of a day you work on Excel]])),"",3)</f>
        <v/>
      </c>
      <c r="R1338" s="10" t="str">
        <f>IF(ISERROR(FIND("4",tblSalaries[[#This Row],[How many hours of a day you work on Excel]])),"",4)</f>
        <v/>
      </c>
      <c r="S1338" s="10" t="str">
        <f>IF(ISERROR(FIND("5",tblSalaries[[#This Row],[How many hours of a day you work on Excel]])),"",5)</f>
        <v/>
      </c>
      <c r="T1338" s="10" t="str">
        <f>IF(ISERROR(FIND("6",tblSalaries[[#This Row],[How many hours of a day you work on Excel]])),"",6)</f>
        <v/>
      </c>
      <c r="U1338" s="11" t="str">
        <f>IF(ISERROR(FIND("7",tblSalaries[[#This Row],[How many hours of a day you work on Excel]])),"",7)</f>
        <v/>
      </c>
      <c r="V1338" s="11" t="str">
        <f>IF(ISERROR(FIND("8",tblSalaries[[#This Row],[How many hours of a day you work on Excel]])),"",8)</f>
        <v/>
      </c>
      <c r="W1338" s="11">
        <f>IF(MAX(tblSalaries[[#This Row],[1 hour]:[8 hours]])=0,#N/A,MAX(tblSalaries[[#This Row],[1 hour]:[8 hours]]))</f>
        <v>2</v>
      </c>
      <c r="X1338" s="11">
        <f>IF(ISERROR(tblSalaries[[#This Row],[max h]]),1,tblSalaries[[#This Row],[Salary in USD]]/tblSalaries[[#This Row],[max h]]/260)</f>
        <v>75.683645921630912</v>
      </c>
      <c r="Y1338" s="11" t="str">
        <f>IF(tblSalaries[[#This Row],[Years of Experience]]="",0,"0")</f>
        <v>0</v>
      </c>
      <c r="Z1338"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338" s="11">
        <f>IF(tblSalaries[[#This Row],[Salary in USD]]&lt;1000,1,0)</f>
        <v>0</v>
      </c>
      <c r="AB1338" s="11">
        <f>IF(AND(tblSalaries[[#This Row],[Salary in USD]]&gt;1000,tblSalaries[[#This Row],[Salary in USD]]&lt;2000),1,0)</f>
        <v>0</v>
      </c>
    </row>
    <row r="1339" spans="2:28" ht="15" customHeight="1">
      <c r="B1339" t="s">
        <v>3342</v>
      </c>
      <c r="C1339" s="1">
        <v>41058.814664351848</v>
      </c>
      <c r="D1339" s="4">
        <v>45000</v>
      </c>
      <c r="E1339">
        <v>45000</v>
      </c>
      <c r="F1339" t="s">
        <v>22</v>
      </c>
      <c r="G1339">
        <f>tblSalaries[[#This Row],[clean Salary (in local currency)]]*VLOOKUP(tblSalaries[[#This Row],[Currency]],tblXrate[],2,FALSE)</f>
        <v>57167.974754622352</v>
      </c>
      <c r="H1339" t="s">
        <v>1529</v>
      </c>
      <c r="I1339" t="s">
        <v>488</v>
      </c>
      <c r="J1339" t="s">
        <v>24</v>
      </c>
      <c r="K1339" t="str">
        <f>VLOOKUP(tblSalaries[[#This Row],[Where do you work]],tblCountries[[Actual]:[Mapping]],2,FALSE)</f>
        <v>Germany</v>
      </c>
      <c r="L1339" t="s">
        <v>9</v>
      </c>
      <c r="M1339">
        <v>12</v>
      </c>
      <c r="O1339" s="10" t="str">
        <f>IF(ISERROR(FIND("1",tblSalaries[[#This Row],[How many hours of a day you work on Excel]])),"",1)</f>
        <v/>
      </c>
      <c r="P1339" s="11" t="str">
        <f>IF(ISERROR(FIND("2",tblSalaries[[#This Row],[How many hours of a day you work on Excel]])),"",2)</f>
        <v/>
      </c>
      <c r="Q1339" s="10" t="str">
        <f>IF(ISERROR(FIND("3",tblSalaries[[#This Row],[How many hours of a day you work on Excel]])),"",3)</f>
        <v/>
      </c>
      <c r="R1339" s="10">
        <f>IF(ISERROR(FIND("4",tblSalaries[[#This Row],[How many hours of a day you work on Excel]])),"",4)</f>
        <v>4</v>
      </c>
      <c r="S1339" s="10" t="str">
        <f>IF(ISERROR(FIND("5",tblSalaries[[#This Row],[How many hours of a day you work on Excel]])),"",5)</f>
        <v/>
      </c>
      <c r="T1339" s="10">
        <f>IF(ISERROR(FIND("6",tblSalaries[[#This Row],[How many hours of a day you work on Excel]])),"",6)</f>
        <v>6</v>
      </c>
      <c r="U1339" s="11" t="str">
        <f>IF(ISERROR(FIND("7",tblSalaries[[#This Row],[How many hours of a day you work on Excel]])),"",7)</f>
        <v/>
      </c>
      <c r="V1339" s="11" t="str">
        <f>IF(ISERROR(FIND("8",tblSalaries[[#This Row],[How many hours of a day you work on Excel]])),"",8)</f>
        <v/>
      </c>
      <c r="W1339" s="11">
        <f>IF(MAX(tblSalaries[[#This Row],[1 hour]:[8 hours]])=0,#N/A,MAX(tblSalaries[[#This Row],[1 hour]:[8 hours]]))</f>
        <v>6</v>
      </c>
      <c r="X1339" s="11">
        <f>IF(ISERROR(tblSalaries[[#This Row],[max h]]),1,tblSalaries[[#This Row],[Salary in USD]]/tblSalaries[[#This Row],[max h]]/260)</f>
        <v>36.646137663219456</v>
      </c>
      <c r="Y1339" s="11" t="str">
        <f>IF(tblSalaries[[#This Row],[Years of Experience]]="",0,"0")</f>
        <v>0</v>
      </c>
      <c r="Z1339"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339" s="11">
        <f>IF(tblSalaries[[#This Row],[Salary in USD]]&lt;1000,1,0)</f>
        <v>0</v>
      </c>
      <c r="AB1339" s="11">
        <f>IF(AND(tblSalaries[[#This Row],[Salary in USD]]&gt;1000,tblSalaries[[#This Row],[Salary in USD]]&lt;2000),1,0)</f>
        <v>0</v>
      </c>
    </row>
    <row r="1340" spans="2:28" ht="15" customHeight="1">
      <c r="B1340" t="s">
        <v>3343</v>
      </c>
      <c r="C1340" s="1">
        <v>41058.819155092591</v>
      </c>
      <c r="D1340" s="4" t="s">
        <v>1530</v>
      </c>
      <c r="E1340">
        <v>4000000</v>
      </c>
      <c r="F1340" t="s">
        <v>1531</v>
      </c>
      <c r="G1340">
        <f>tblSalaries[[#This Row],[clean Salary (in local currency)]]*VLOOKUP(tblSalaries[[#This Row],[Currency]],tblXrate[],2,FALSE)</f>
        <v>50694.322109187968</v>
      </c>
      <c r="H1340" t="s">
        <v>1532</v>
      </c>
      <c r="I1340" t="s">
        <v>20</v>
      </c>
      <c r="J1340" t="s">
        <v>654</v>
      </c>
      <c r="K1340" t="str">
        <f>VLOOKUP(tblSalaries[[#This Row],[Where do you work]],tblCountries[[Actual]:[Mapping]],2,FALSE)</f>
        <v>Japan</v>
      </c>
      <c r="L1340" t="s">
        <v>9</v>
      </c>
      <c r="M1340">
        <v>8</v>
      </c>
      <c r="O1340" s="10" t="str">
        <f>IF(ISERROR(FIND("1",tblSalaries[[#This Row],[How many hours of a day you work on Excel]])),"",1)</f>
        <v/>
      </c>
      <c r="P1340" s="11" t="str">
        <f>IF(ISERROR(FIND("2",tblSalaries[[#This Row],[How many hours of a day you work on Excel]])),"",2)</f>
        <v/>
      </c>
      <c r="Q1340" s="10" t="str">
        <f>IF(ISERROR(FIND("3",tblSalaries[[#This Row],[How many hours of a day you work on Excel]])),"",3)</f>
        <v/>
      </c>
      <c r="R1340" s="10">
        <f>IF(ISERROR(FIND("4",tblSalaries[[#This Row],[How many hours of a day you work on Excel]])),"",4)</f>
        <v>4</v>
      </c>
      <c r="S1340" s="10" t="str">
        <f>IF(ISERROR(FIND("5",tblSalaries[[#This Row],[How many hours of a day you work on Excel]])),"",5)</f>
        <v/>
      </c>
      <c r="T1340" s="10">
        <f>IF(ISERROR(FIND("6",tblSalaries[[#This Row],[How many hours of a day you work on Excel]])),"",6)</f>
        <v>6</v>
      </c>
      <c r="U1340" s="11" t="str">
        <f>IF(ISERROR(FIND("7",tblSalaries[[#This Row],[How many hours of a day you work on Excel]])),"",7)</f>
        <v/>
      </c>
      <c r="V1340" s="11" t="str">
        <f>IF(ISERROR(FIND("8",tblSalaries[[#This Row],[How many hours of a day you work on Excel]])),"",8)</f>
        <v/>
      </c>
      <c r="W1340" s="11">
        <f>IF(MAX(tblSalaries[[#This Row],[1 hour]:[8 hours]])=0,#N/A,MAX(tblSalaries[[#This Row],[1 hour]:[8 hours]]))</f>
        <v>6</v>
      </c>
      <c r="X1340" s="11">
        <f>IF(ISERROR(tblSalaries[[#This Row],[max h]]),1,tblSalaries[[#This Row],[Salary in USD]]/tblSalaries[[#This Row],[max h]]/260)</f>
        <v>32.496360326402538</v>
      </c>
      <c r="Y1340" s="11" t="str">
        <f>IF(tblSalaries[[#This Row],[Years of Experience]]="",0,"0")</f>
        <v>0</v>
      </c>
      <c r="Z1340"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340" s="11">
        <f>IF(tblSalaries[[#This Row],[Salary in USD]]&lt;1000,1,0)</f>
        <v>0</v>
      </c>
      <c r="AB1340" s="11">
        <f>IF(AND(tblSalaries[[#This Row],[Salary in USD]]&gt;1000,tblSalaries[[#This Row],[Salary in USD]]&lt;2000),1,0)</f>
        <v>0</v>
      </c>
    </row>
    <row r="1341" spans="2:28" ht="15" customHeight="1">
      <c r="B1341" t="s">
        <v>3344</v>
      </c>
      <c r="C1341" s="1">
        <v>41058.824513888889</v>
      </c>
      <c r="D1341" s="4">
        <v>57500</v>
      </c>
      <c r="E1341">
        <v>57500</v>
      </c>
      <c r="F1341" t="s">
        <v>6</v>
      </c>
      <c r="G1341">
        <f>tblSalaries[[#This Row],[clean Salary (in local currency)]]*VLOOKUP(tblSalaries[[#This Row],[Currency]],tblXrate[],2,FALSE)</f>
        <v>57500</v>
      </c>
      <c r="H1341" t="s">
        <v>1533</v>
      </c>
      <c r="I1341" t="s">
        <v>52</v>
      </c>
      <c r="J1341" t="s">
        <v>15</v>
      </c>
      <c r="K1341" t="str">
        <f>VLOOKUP(tblSalaries[[#This Row],[Where do you work]],tblCountries[[Actual]:[Mapping]],2,FALSE)</f>
        <v>USA</v>
      </c>
      <c r="L1341" t="s">
        <v>9</v>
      </c>
      <c r="M1341">
        <v>30</v>
      </c>
      <c r="O1341" s="10" t="str">
        <f>IF(ISERROR(FIND("1",tblSalaries[[#This Row],[How many hours of a day you work on Excel]])),"",1)</f>
        <v/>
      </c>
      <c r="P1341" s="11" t="str">
        <f>IF(ISERROR(FIND("2",tblSalaries[[#This Row],[How many hours of a day you work on Excel]])),"",2)</f>
        <v/>
      </c>
      <c r="Q1341" s="10" t="str">
        <f>IF(ISERROR(FIND("3",tblSalaries[[#This Row],[How many hours of a day you work on Excel]])),"",3)</f>
        <v/>
      </c>
      <c r="R1341" s="10">
        <f>IF(ISERROR(FIND("4",tblSalaries[[#This Row],[How many hours of a day you work on Excel]])),"",4)</f>
        <v>4</v>
      </c>
      <c r="S1341" s="10" t="str">
        <f>IF(ISERROR(FIND("5",tblSalaries[[#This Row],[How many hours of a day you work on Excel]])),"",5)</f>
        <v/>
      </c>
      <c r="T1341" s="10">
        <f>IF(ISERROR(FIND("6",tblSalaries[[#This Row],[How many hours of a day you work on Excel]])),"",6)</f>
        <v>6</v>
      </c>
      <c r="U1341" s="11" t="str">
        <f>IF(ISERROR(FIND("7",tblSalaries[[#This Row],[How many hours of a day you work on Excel]])),"",7)</f>
        <v/>
      </c>
      <c r="V1341" s="11" t="str">
        <f>IF(ISERROR(FIND("8",tblSalaries[[#This Row],[How many hours of a day you work on Excel]])),"",8)</f>
        <v/>
      </c>
      <c r="W1341" s="11">
        <f>IF(MAX(tblSalaries[[#This Row],[1 hour]:[8 hours]])=0,#N/A,MAX(tblSalaries[[#This Row],[1 hour]:[8 hours]]))</f>
        <v>6</v>
      </c>
      <c r="X1341" s="11">
        <f>IF(ISERROR(tblSalaries[[#This Row],[max h]]),1,tblSalaries[[#This Row],[Salary in USD]]/tblSalaries[[#This Row],[max h]]/260)</f>
        <v>36.858974358974365</v>
      </c>
      <c r="Y1341" s="11" t="str">
        <f>IF(tblSalaries[[#This Row],[Years of Experience]]="",0,"0")</f>
        <v>0</v>
      </c>
      <c r="Z1341"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341" s="11">
        <f>IF(tblSalaries[[#This Row],[Salary in USD]]&lt;1000,1,0)</f>
        <v>0</v>
      </c>
      <c r="AB1341" s="11">
        <f>IF(AND(tblSalaries[[#This Row],[Salary in USD]]&gt;1000,tblSalaries[[#This Row],[Salary in USD]]&lt;2000),1,0)</f>
        <v>0</v>
      </c>
    </row>
    <row r="1342" spans="2:28" ht="15" customHeight="1">
      <c r="B1342" t="s">
        <v>3345</v>
      </c>
      <c r="C1342" s="1">
        <v>41058.826678240737</v>
      </c>
      <c r="D1342" s="4">
        <v>62000</v>
      </c>
      <c r="E1342">
        <v>62000</v>
      </c>
      <c r="F1342" t="s">
        <v>22</v>
      </c>
      <c r="G1342">
        <f>tblSalaries[[#This Row],[clean Salary (in local currency)]]*VLOOKUP(tblSalaries[[#This Row],[Currency]],tblXrate[],2,FALSE)</f>
        <v>78764.765217479682</v>
      </c>
      <c r="H1342" t="s">
        <v>488</v>
      </c>
      <c r="I1342" t="s">
        <v>488</v>
      </c>
      <c r="J1342" t="s">
        <v>628</v>
      </c>
      <c r="K1342" t="str">
        <f>VLOOKUP(tblSalaries[[#This Row],[Where do you work]],tblCountries[[Actual]:[Mapping]],2,FALSE)</f>
        <v>Netherlands</v>
      </c>
      <c r="L1342" t="s">
        <v>9</v>
      </c>
      <c r="M1342">
        <v>15</v>
      </c>
      <c r="O1342" s="10" t="str">
        <f>IF(ISERROR(FIND("1",tblSalaries[[#This Row],[How many hours of a day you work on Excel]])),"",1)</f>
        <v/>
      </c>
      <c r="P1342" s="11" t="str">
        <f>IF(ISERROR(FIND("2",tblSalaries[[#This Row],[How many hours of a day you work on Excel]])),"",2)</f>
        <v/>
      </c>
      <c r="Q1342" s="10" t="str">
        <f>IF(ISERROR(FIND("3",tblSalaries[[#This Row],[How many hours of a day you work on Excel]])),"",3)</f>
        <v/>
      </c>
      <c r="R1342" s="10">
        <f>IF(ISERROR(FIND("4",tblSalaries[[#This Row],[How many hours of a day you work on Excel]])),"",4)</f>
        <v>4</v>
      </c>
      <c r="S1342" s="10" t="str">
        <f>IF(ISERROR(FIND("5",tblSalaries[[#This Row],[How many hours of a day you work on Excel]])),"",5)</f>
        <v/>
      </c>
      <c r="T1342" s="10">
        <f>IF(ISERROR(FIND("6",tblSalaries[[#This Row],[How many hours of a day you work on Excel]])),"",6)</f>
        <v>6</v>
      </c>
      <c r="U1342" s="11" t="str">
        <f>IF(ISERROR(FIND("7",tblSalaries[[#This Row],[How many hours of a day you work on Excel]])),"",7)</f>
        <v/>
      </c>
      <c r="V1342" s="11" t="str">
        <f>IF(ISERROR(FIND("8",tblSalaries[[#This Row],[How many hours of a day you work on Excel]])),"",8)</f>
        <v/>
      </c>
      <c r="W1342" s="11">
        <f>IF(MAX(tblSalaries[[#This Row],[1 hour]:[8 hours]])=0,#N/A,MAX(tblSalaries[[#This Row],[1 hour]:[8 hours]]))</f>
        <v>6</v>
      </c>
      <c r="X1342" s="11">
        <f>IF(ISERROR(tblSalaries[[#This Row],[max h]]),1,tblSalaries[[#This Row],[Salary in USD]]/tblSalaries[[#This Row],[max h]]/260)</f>
        <v>50.490234113769027</v>
      </c>
      <c r="Y1342" s="11" t="str">
        <f>IF(tblSalaries[[#This Row],[Years of Experience]]="",0,"0")</f>
        <v>0</v>
      </c>
      <c r="Z1342"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342" s="11">
        <f>IF(tblSalaries[[#This Row],[Salary in USD]]&lt;1000,1,0)</f>
        <v>0</v>
      </c>
      <c r="AB1342" s="11">
        <f>IF(AND(tblSalaries[[#This Row],[Salary in USD]]&gt;1000,tblSalaries[[#This Row],[Salary in USD]]&lt;2000),1,0)</f>
        <v>0</v>
      </c>
    </row>
    <row r="1343" spans="2:28" ht="15" customHeight="1">
      <c r="B1343" t="s">
        <v>3346</v>
      </c>
      <c r="C1343" s="1">
        <v>41058.828182870369</v>
      </c>
      <c r="D1343" s="4" t="s">
        <v>1534</v>
      </c>
      <c r="E1343">
        <v>80000</v>
      </c>
      <c r="F1343" t="s">
        <v>6</v>
      </c>
      <c r="G1343">
        <f>tblSalaries[[#This Row],[clean Salary (in local currency)]]*VLOOKUP(tblSalaries[[#This Row],[Currency]],tblXrate[],2,FALSE)</f>
        <v>80000</v>
      </c>
      <c r="H1343" t="s">
        <v>1535</v>
      </c>
      <c r="I1343" t="s">
        <v>52</v>
      </c>
      <c r="J1343" t="s">
        <v>15</v>
      </c>
      <c r="K1343" t="str">
        <f>VLOOKUP(tblSalaries[[#This Row],[Where do you work]],tblCountries[[Actual]:[Mapping]],2,FALSE)</f>
        <v>USA</v>
      </c>
      <c r="L1343" t="s">
        <v>9</v>
      </c>
      <c r="M1343">
        <v>10</v>
      </c>
      <c r="O1343" s="10" t="str">
        <f>IF(ISERROR(FIND("1",tblSalaries[[#This Row],[How many hours of a day you work on Excel]])),"",1)</f>
        <v/>
      </c>
      <c r="P1343" s="11" t="str">
        <f>IF(ISERROR(FIND("2",tblSalaries[[#This Row],[How many hours of a day you work on Excel]])),"",2)</f>
        <v/>
      </c>
      <c r="Q1343" s="10" t="str">
        <f>IF(ISERROR(FIND("3",tblSalaries[[#This Row],[How many hours of a day you work on Excel]])),"",3)</f>
        <v/>
      </c>
      <c r="R1343" s="10">
        <f>IF(ISERROR(FIND("4",tblSalaries[[#This Row],[How many hours of a day you work on Excel]])),"",4)</f>
        <v>4</v>
      </c>
      <c r="S1343" s="10" t="str">
        <f>IF(ISERROR(FIND("5",tblSalaries[[#This Row],[How many hours of a day you work on Excel]])),"",5)</f>
        <v/>
      </c>
      <c r="T1343" s="10">
        <f>IF(ISERROR(FIND("6",tblSalaries[[#This Row],[How many hours of a day you work on Excel]])),"",6)</f>
        <v>6</v>
      </c>
      <c r="U1343" s="11" t="str">
        <f>IF(ISERROR(FIND("7",tblSalaries[[#This Row],[How many hours of a day you work on Excel]])),"",7)</f>
        <v/>
      </c>
      <c r="V1343" s="11" t="str">
        <f>IF(ISERROR(FIND("8",tblSalaries[[#This Row],[How many hours of a day you work on Excel]])),"",8)</f>
        <v/>
      </c>
      <c r="W1343" s="11">
        <f>IF(MAX(tblSalaries[[#This Row],[1 hour]:[8 hours]])=0,#N/A,MAX(tblSalaries[[#This Row],[1 hour]:[8 hours]]))</f>
        <v>6</v>
      </c>
      <c r="X1343" s="11">
        <f>IF(ISERROR(tblSalaries[[#This Row],[max h]]),1,tblSalaries[[#This Row],[Salary in USD]]/tblSalaries[[#This Row],[max h]]/260)</f>
        <v>51.282051282051285</v>
      </c>
      <c r="Y1343" s="11" t="str">
        <f>IF(tblSalaries[[#This Row],[Years of Experience]]="",0,"0")</f>
        <v>0</v>
      </c>
      <c r="Z1343"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343" s="11">
        <f>IF(tblSalaries[[#This Row],[Salary in USD]]&lt;1000,1,0)</f>
        <v>0</v>
      </c>
      <c r="AB1343" s="11">
        <f>IF(AND(tblSalaries[[#This Row],[Salary in USD]]&gt;1000,tblSalaries[[#This Row],[Salary in USD]]&lt;2000),1,0)</f>
        <v>0</v>
      </c>
    </row>
    <row r="1344" spans="2:28" ht="15" customHeight="1">
      <c r="B1344" t="s">
        <v>3347</v>
      </c>
      <c r="C1344" s="1">
        <v>41058.829606481479</v>
      </c>
      <c r="D1344" s="4" t="s">
        <v>1249</v>
      </c>
      <c r="E1344">
        <v>45000</v>
      </c>
      <c r="F1344" t="s">
        <v>69</v>
      </c>
      <c r="G1344">
        <f>tblSalaries[[#This Row],[clean Salary (in local currency)]]*VLOOKUP(tblSalaries[[#This Row],[Currency]],tblXrate[],2,FALSE)</f>
        <v>70928.022243027779</v>
      </c>
      <c r="H1344" t="s">
        <v>772</v>
      </c>
      <c r="I1344" t="s">
        <v>52</v>
      </c>
      <c r="J1344" t="s">
        <v>71</v>
      </c>
      <c r="K1344" t="str">
        <f>VLOOKUP(tblSalaries[[#This Row],[Where do you work]],tblCountries[[Actual]:[Mapping]],2,FALSE)</f>
        <v>UK</v>
      </c>
      <c r="L1344" t="s">
        <v>18</v>
      </c>
      <c r="M1344">
        <v>15</v>
      </c>
      <c r="O1344" s="10" t="str">
        <f>IF(ISERROR(FIND("1",tblSalaries[[#This Row],[How many hours of a day you work on Excel]])),"",1)</f>
        <v/>
      </c>
      <c r="P1344" s="11">
        <f>IF(ISERROR(FIND("2",tblSalaries[[#This Row],[How many hours of a day you work on Excel]])),"",2)</f>
        <v>2</v>
      </c>
      <c r="Q1344" s="10">
        <f>IF(ISERROR(FIND("3",tblSalaries[[#This Row],[How many hours of a day you work on Excel]])),"",3)</f>
        <v>3</v>
      </c>
      <c r="R1344" s="10" t="str">
        <f>IF(ISERROR(FIND("4",tblSalaries[[#This Row],[How many hours of a day you work on Excel]])),"",4)</f>
        <v/>
      </c>
      <c r="S1344" s="10" t="str">
        <f>IF(ISERROR(FIND("5",tblSalaries[[#This Row],[How many hours of a day you work on Excel]])),"",5)</f>
        <v/>
      </c>
      <c r="T1344" s="10" t="str">
        <f>IF(ISERROR(FIND("6",tblSalaries[[#This Row],[How many hours of a day you work on Excel]])),"",6)</f>
        <v/>
      </c>
      <c r="U1344" s="11" t="str">
        <f>IF(ISERROR(FIND("7",tblSalaries[[#This Row],[How many hours of a day you work on Excel]])),"",7)</f>
        <v/>
      </c>
      <c r="V1344" s="11" t="str">
        <f>IF(ISERROR(FIND("8",tblSalaries[[#This Row],[How many hours of a day you work on Excel]])),"",8)</f>
        <v/>
      </c>
      <c r="W1344" s="11">
        <f>IF(MAX(tblSalaries[[#This Row],[1 hour]:[8 hours]])=0,#N/A,MAX(tblSalaries[[#This Row],[1 hour]:[8 hours]]))</f>
        <v>3</v>
      </c>
      <c r="X1344" s="11">
        <f>IF(ISERROR(tblSalaries[[#This Row],[max h]]),1,tblSalaries[[#This Row],[Salary in USD]]/tblSalaries[[#This Row],[max h]]/260)</f>
        <v>90.93336185003561</v>
      </c>
      <c r="Y1344" s="11" t="str">
        <f>IF(tblSalaries[[#This Row],[Years of Experience]]="",0,"0")</f>
        <v>0</v>
      </c>
      <c r="Z1344"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344" s="11">
        <f>IF(tblSalaries[[#This Row],[Salary in USD]]&lt;1000,1,0)</f>
        <v>0</v>
      </c>
      <c r="AB1344" s="11">
        <f>IF(AND(tblSalaries[[#This Row],[Salary in USD]]&gt;1000,tblSalaries[[#This Row],[Salary in USD]]&lt;2000),1,0)</f>
        <v>0</v>
      </c>
    </row>
    <row r="1345" spans="2:28" ht="15" customHeight="1">
      <c r="B1345" t="s">
        <v>3348</v>
      </c>
      <c r="C1345" s="1">
        <v>41058.835497685184</v>
      </c>
      <c r="D1345" s="4">
        <v>33000</v>
      </c>
      <c r="E1345">
        <v>33000</v>
      </c>
      <c r="F1345" t="s">
        <v>6</v>
      </c>
      <c r="G1345">
        <f>tblSalaries[[#This Row],[clean Salary (in local currency)]]*VLOOKUP(tblSalaries[[#This Row],[Currency]],tblXrate[],2,FALSE)</f>
        <v>33000</v>
      </c>
      <c r="H1345" t="s">
        <v>1536</v>
      </c>
      <c r="I1345" t="s">
        <v>488</v>
      </c>
      <c r="J1345" t="s">
        <v>15</v>
      </c>
      <c r="K1345" t="str">
        <f>VLOOKUP(tblSalaries[[#This Row],[Where do you work]],tblCountries[[Actual]:[Mapping]],2,FALSE)</f>
        <v>USA</v>
      </c>
      <c r="L1345" t="s">
        <v>9</v>
      </c>
      <c r="M1345">
        <v>3</v>
      </c>
      <c r="O1345" s="10" t="str">
        <f>IF(ISERROR(FIND("1",tblSalaries[[#This Row],[How many hours of a day you work on Excel]])),"",1)</f>
        <v/>
      </c>
      <c r="P1345" s="11" t="str">
        <f>IF(ISERROR(FIND("2",tblSalaries[[#This Row],[How many hours of a day you work on Excel]])),"",2)</f>
        <v/>
      </c>
      <c r="Q1345" s="10" t="str">
        <f>IF(ISERROR(FIND("3",tblSalaries[[#This Row],[How many hours of a day you work on Excel]])),"",3)</f>
        <v/>
      </c>
      <c r="R1345" s="10">
        <f>IF(ISERROR(FIND("4",tblSalaries[[#This Row],[How many hours of a day you work on Excel]])),"",4)</f>
        <v>4</v>
      </c>
      <c r="S1345" s="10" t="str">
        <f>IF(ISERROR(FIND("5",tblSalaries[[#This Row],[How many hours of a day you work on Excel]])),"",5)</f>
        <v/>
      </c>
      <c r="T1345" s="10">
        <f>IF(ISERROR(FIND("6",tblSalaries[[#This Row],[How many hours of a day you work on Excel]])),"",6)</f>
        <v>6</v>
      </c>
      <c r="U1345" s="11" t="str">
        <f>IF(ISERROR(FIND("7",tblSalaries[[#This Row],[How many hours of a day you work on Excel]])),"",7)</f>
        <v/>
      </c>
      <c r="V1345" s="11" t="str">
        <f>IF(ISERROR(FIND("8",tblSalaries[[#This Row],[How many hours of a day you work on Excel]])),"",8)</f>
        <v/>
      </c>
      <c r="W1345" s="11">
        <f>IF(MAX(tblSalaries[[#This Row],[1 hour]:[8 hours]])=0,#N/A,MAX(tblSalaries[[#This Row],[1 hour]:[8 hours]]))</f>
        <v>6</v>
      </c>
      <c r="X1345" s="11">
        <f>IF(ISERROR(tblSalaries[[#This Row],[max h]]),1,tblSalaries[[#This Row],[Salary in USD]]/tblSalaries[[#This Row],[max h]]/260)</f>
        <v>21.153846153846153</v>
      </c>
      <c r="Y1345" s="11" t="str">
        <f>IF(tblSalaries[[#This Row],[Years of Experience]]="",0,"0")</f>
        <v>0</v>
      </c>
      <c r="Z1345"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1..3</v>
      </c>
      <c r="AA1345" s="11">
        <f>IF(tblSalaries[[#This Row],[Salary in USD]]&lt;1000,1,0)</f>
        <v>0</v>
      </c>
      <c r="AB1345" s="11">
        <f>IF(AND(tblSalaries[[#This Row],[Salary in USD]]&gt;1000,tblSalaries[[#This Row],[Salary in USD]]&lt;2000),1,0)</f>
        <v>0</v>
      </c>
    </row>
    <row r="1346" spans="2:28" ht="15" customHeight="1">
      <c r="B1346" t="s">
        <v>3349</v>
      </c>
      <c r="C1346" s="1">
        <v>41058.84746527778</v>
      </c>
      <c r="D1346" s="4" t="s">
        <v>1537</v>
      </c>
      <c r="E1346">
        <v>100000</v>
      </c>
      <c r="F1346" t="s">
        <v>6</v>
      </c>
      <c r="G1346">
        <f>tblSalaries[[#This Row],[clean Salary (in local currency)]]*VLOOKUP(tblSalaries[[#This Row],[Currency]],tblXrate[],2,FALSE)</f>
        <v>100000</v>
      </c>
      <c r="H1346" t="s">
        <v>424</v>
      </c>
      <c r="I1346" t="s">
        <v>20</v>
      </c>
      <c r="J1346" t="s">
        <v>15</v>
      </c>
      <c r="K1346" t="str">
        <f>VLOOKUP(tblSalaries[[#This Row],[Where do you work]],tblCountries[[Actual]:[Mapping]],2,FALSE)</f>
        <v>USA</v>
      </c>
      <c r="L1346" t="s">
        <v>9</v>
      </c>
      <c r="M1346">
        <v>1</v>
      </c>
      <c r="O1346" s="10" t="str">
        <f>IF(ISERROR(FIND("1",tblSalaries[[#This Row],[How many hours of a day you work on Excel]])),"",1)</f>
        <v/>
      </c>
      <c r="P1346" s="11" t="str">
        <f>IF(ISERROR(FIND("2",tblSalaries[[#This Row],[How many hours of a day you work on Excel]])),"",2)</f>
        <v/>
      </c>
      <c r="Q1346" s="10" t="str">
        <f>IF(ISERROR(FIND("3",tblSalaries[[#This Row],[How many hours of a day you work on Excel]])),"",3)</f>
        <v/>
      </c>
      <c r="R1346" s="10">
        <f>IF(ISERROR(FIND("4",tblSalaries[[#This Row],[How many hours of a day you work on Excel]])),"",4)</f>
        <v>4</v>
      </c>
      <c r="S1346" s="10" t="str">
        <f>IF(ISERROR(FIND("5",tblSalaries[[#This Row],[How many hours of a day you work on Excel]])),"",5)</f>
        <v/>
      </c>
      <c r="T1346" s="10">
        <f>IF(ISERROR(FIND("6",tblSalaries[[#This Row],[How many hours of a day you work on Excel]])),"",6)</f>
        <v>6</v>
      </c>
      <c r="U1346" s="11" t="str">
        <f>IF(ISERROR(FIND("7",tblSalaries[[#This Row],[How many hours of a day you work on Excel]])),"",7)</f>
        <v/>
      </c>
      <c r="V1346" s="11" t="str">
        <f>IF(ISERROR(FIND("8",tblSalaries[[#This Row],[How many hours of a day you work on Excel]])),"",8)</f>
        <v/>
      </c>
      <c r="W1346" s="11">
        <f>IF(MAX(tblSalaries[[#This Row],[1 hour]:[8 hours]])=0,#N/A,MAX(tblSalaries[[#This Row],[1 hour]:[8 hours]]))</f>
        <v>6</v>
      </c>
      <c r="X1346" s="11">
        <f>IF(ISERROR(tblSalaries[[#This Row],[max h]]),1,tblSalaries[[#This Row],[Salary in USD]]/tblSalaries[[#This Row],[max h]]/260)</f>
        <v>64.102564102564102</v>
      </c>
      <c r="Y1346" s="11" t="str">
        <f>IF(tblSalaries[[#This Row],[Years of Experience]]="",0,"0")</f>
        <v>0</v>
      </c>
      <c r="Z1346"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0..1</v>
      </c>
      <c r="AA1346" s="11">
        <f>IF(tblSalaries[[#This Row],[Salary in USD]]&lt;1000,1,0)</f>
        <v>0</v>
      </c>
      <c r="AB1346" s="11">
        <f>IF(AND(tblSalaries[[#This Row],[Salary in USD]]&gt;1000,tblSalaries[[#This Row],[Salary in USD]]&lt;2000),1,0)</f>
        <v>0</v>
      </c>
    </row>
    <row r="1347" spans="2:28" ht="15" customHeight="1">
      <c r="B1347" t="s">
        <v>3350</v>
      </c>
      <c r="C1347" s="1">
        <v>41058.861250000002</v>
      </c>
      <c r="D1347" s="4" t="s">
        <v>1538</v>
      </c>
      <c r="E1347">
        <v>60000</v>
      </c>
      <c r="F1347" t="s">
        <v>6</v>
      </c>
      <c r="G1347">
        <f>tblSalaries[[#This Row],[clean Salary (in local currency)]]*VLOOKUP(tblSalaries[[#This Row],[Currency]],tblXrate[],2,FALSE)</f>
        <v>60000</v>
      </c>
      <c r="H1347" t="s">
        <v>204</v>
      </c>
      <c r="I1347" t="s">
        <v>52</v>
      </c>
      <c r="J1347" t="s">
        <v>15</v>
      </c>
      <c r="K1347" t="str">
        <f>VLOOKUP(tblSalaries[[#This Row],[Where do you work]],tblCountries[[Actual]:[Mapping]],2,FALSE)</f>
        <v>USA</v>
      </c>
      <c r="L1347" t="s">
        <v>18</v>
      </c>
      <c r="M1347">
        <v>20</v>
      </c>
      <c r="O1347" s="10" t="str">
        <f>IF(ISERROR(FIND("1",tblSalaries[[#This Row],[How many hours of a day you work on Excel]])),"",1)</f>
        <v/>
      </c>
      <c r="P1347" s="11">
        <f>IF(ISERROR(FIND("2",tblSalaries[[#This Row],[How many hours of a day you work on Excel]])),"",2)</f>
        <v>2</v>
      </c>
      <c r="Q1347" s="10">
        <f>IF(ISERROR(FIND("3",tblSalaries[[#This Row],[How many hours of a day you work on Excel]])),"",3)</f>
        <v>3</v>
      </c>
      <c r="R1347" s="10" t="str">
        <f>IF(ISERROR(FIND("4",tblSalaries[[#This Row],[How many hours of a day you work on Excel]])),"",4)</f>
        <v/>
      </c>
      <c r="S1347" s="10" t="str">
        <f>IF(ISERROR(FIND("5",tblSalaries[[#This Row],[How many hours of a day you work on Excel]])),"",5)</f>
        <v/>
      </c>
      <c r="T1347" s="10" t="str">
        <f>IF(ISERROR(FIND("6",tblSalaries[[#This Row],[How many hours of a day you work on Excel]])),"",6)</f>
        <v/>
      </c>
      <c r="U1347" s="11" t="str">
        <f>IF(ISERROR(FIND("7",tblSalaries[[#This Row],[How many hours of a day you work on Excel]])),"",7)</f>
        <v/>
      </c>
      <c r="V1347" s="11" t="str">
        <f>IF(ISERROR(FIND("8",tblSalaries[[#This Row],[How many hours of a day you work on Excel]])),"",8)</f>
        <v/>
      </c>
      <c r="W1347" s="11">
        <f>IF(MAX(tblSalaries[[#This Row],[1 hour]:[8 hours]])=0,#N/A,MAX(tblSalaries[[#This Row],[1 hour]:[8 hours]]))</f>
        <v>3</v>
      </c>
      <c r="X1347" s="11">
        <f>IF(ISERROR(tblSalaries[[#This Row],[max h]]),1,tblSalaries[[#This Row],[Salary in USD]]/tblSalaries[[#This Row],[max h]]/260)</f>
        <v>76.92307692307692</v>
      </c>
      <c r="Y1347" s="11" t="str">
        <f>IF(tblSalaries[[#This Row],[Years of Experience]]="",0,"0")</f>
        <v>0</v>
      </c>
      <c r="Z1347"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347" s="11">
        <f>IF(tblSalaries[[#This Row],[Salary in USD]]&lt;1000,1,0)</f>
        <v>0</v>
      </c>
      <c r="AB1347" s="11">
        <f>IF(AND(tblSalaries[[#This Row],[Salary in USD]]&gt;1000,tblSalaries[[#This Row],[Salary in USD]]&lt;2000),1,0)</f>
        <v>0</v>
      </c>
    </row>
    <row r="1348" spans="2:28" ht="15" customHeight="1">
      <c r="B1348" t="s">
        <v>3351</v>
      </c>
      <c r="C1348" s="1">
        <v>41058.870636574073</v>
      </c>
      <c r="D1348" s="4">
        <v>95000</v>
      </c>
      <c r="E1348">
        <v>95000</v>
      </c>
      <c r="F1348" t="s">
        <v>6</v>
      </c>
      <c r="G1348">
        <f>tblSalaries[[#This Row],[clean Salary (in local currency)]]*VLOOKUP(tblSalaries[[#This Row],[Currency]],tblXrate[],2,FALSE)</f>
        <v>95000</v>
      </c>
      <c r="H1348" t="s">
        <v>653</v>
      </c>
      <c r="I1348" t="s">
        <v>20</v>
      </c>
      <c r="J1348" t="s">
        <v>15</v>
      </c>
      <c r="K1348" t="str">
        <f>VLOOKUP(tblSalaries[[#This Row],[Where do you work]],tblCountries[[Actual]:[Mapping]],2,FALSE)</f>
        <v>USA</v>
      </c>
      <c r="L1348" t="s">
        <v>18</v>
      </c>
      <c r="M1348">
        <v>7</v>
      </c>
      <c r="O1348" s="10" t="str">
        <f>IF(ISERROR(FIND("1",tblSalaries[[#This Row],[How many hours of a day you work on Excel]])),"",1)</f>
        <v/>
      </c>
      <c r="P1348" s="11">
        <f>IF(ISERROR(FIND("2",tblSalaries[[#This Row],[How many hours of a day you work on Excel]])),"",2)</f>
        <v>2</v>
      </c>
      <c r="Q1348" s="10">
        <f>IF(ISERROR(FIND("3",tblSalaries[[#This Row],[How many hours of a day you work on Excel]])),"",3)</f>
        <v>3</v>
      </c>
      <c r="R1348" s="10" t="str">
        <f>IF(ISERROR(FIND("4",tblSalaries[[#This Row],[How many hours of a day you work on Excel]])),"",4)</f>
        <v/>
      </c>
      <c r="S1348" s="10" t="str">
        <f>IF(ISERROR(FIND("5",tblSalaries[[#This Row],[How many hours of a day you work on Excel]])),"",5)</f>
        <v/>
      </c>
      <c r="T1348" s="10" t="str">
        <f>IF(ISERROR(FIND("6",tblSalaries[[#This Row],[How many hours of a day you work on Excel]])),"",6)</f>
        <v/>
      </c>
      <c r="U1348" s="11" t="str">
        <f>IF(ISERROR(FIND("7",tblSalaries[[#This Row],[How many hours of a day you work on Excel]])),"",7)</f>
        <v/>
      </c>
      <c r="V1348" s="11" t="str">
        <f>IF(ISERROR(FIND("8",tblSalaries[[#This Row],[How many hours of a day you work on Excel]])),"",8)</f>
        <v/>
      </c>
      <c r="W1348" s="11">
        <f>IF(MAX(tblSalaries[[#This Row],[1 hour]:[8 hours]])=0,#N/A,MAX(tblSalaries[[#This Row],[1 hour]:[8 hours]]))</f>
        <v>3</v>
      </c>
      <c r="X1348" s="11">
        <f>IF(ISERROR(tblSalaries[[#This Row],[max h]]),1,tblSalaries[[#This Row],[Salary in USD]]/tblSalaries[[#This Row],[max h]]/260)</f>
        <v>121.7948717948718</v>
      </c>
      <c r="Y1348" s="11" t="str">
        <f>IF(tblSalaries[[#This Row],[Years of Experience]]="",0,"0")</f>
        <v>0</v>
      </c>
      <c r="Z1348"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348" s="11">
        <f>IF(tblSalaries[[#This Row],[Salary in USD]]&lt;1000,1,0)</f>
        <v>0</v>
      </c>
      <c r="AB1348" s="11">
        <f>IF(AND(tblSalaries[[#This Row],[Salary in USD]]&gt;1000,tblSalaries[[#This Row],[Salary in USD]]&lt;2000),1,0)</f>
        <v>0</v>
      </c>
    </row>
    <row r="1349" spans="2:28" ht="15" customHeight="1">
      <c r="B1349" t="s">
        <v>3352</v>
      </c>
      <c r="C1349" s="1">
        <v>41058.880173611113</v>
      </c>
      <c r="D1349" s="4">
        <v>24000</v>
      </c>
      <c r="E1349">
        <v>24000</v>
      </c>
      <c r="F1349" t="s">
        <v>6</v>
      </c>
      <c r="G1349">
        <f>tblSalaries[[#This Row],[clean Salary (in local currency)]]*VLOOKUP(tblSalaries[[#This Row],[Currency]],tblXrate[],2,FALSE)</f>
        <v>24000</v>
      </c>
      <c r="H1349" t="s">
        <v>1539</v>
      </c>
      <c r="I1349" t="s">
        <v>20</v>
      </c>
      <c r="J1349" t="s">
        <v>15</v>
      </c>
      <c r="K1349" t="str">
        <f>VLOOKUP(tblSalaries[[#This Row],[Where do you work]],tblCountries[[Actual]:[Mapping]],2,FALSE)</f>
        <v>USA</v>
      </c>
      <c r="L1349" t="s">
        <v>25</v>
      </c>
      <c r="M1349">
        <v>33</v>
      </c>
      <c r="O1349" s="10">
        <f>IF(ISERROR(FIND("1",tblSalaries[[#This Row],[How many hours of a day you work on Excel]])),"",1)</f>
        <v>1</v>
      </c>
      <c r="P1349" s="11">
        <f>IF(ISERROR(FIND("2",tblSalaries[[#This Row],[How many hours of a day you work on Excel]])),"",2)</f>
        <v>2</v>
      </c>
      <c r="Q1349" s="10" t="str">
        <f>IF(ISERROR(FIND("3",tblSalaries[[#This Row],[How many hours of a day you work on Excel]])),"",3)</f>
        <v/>
      </c>
      <c r="R1349" s="10" t="str">
        <f>IF(ISERROR(FIND("4",tblSalaries[[#This Row],[How many hours of a day you work on Excel]])),"",4)</f>
        <v/>
      </c>
      <c r="S1349" s="10" t="str">
        <f>IF(ISERROR(FIND("5",tblSalaries[[#This Row],[How many hours of a day you work on Excel]])),"",5)</f>
        <v/>
      </c>
      <c r="T1349" s="10" t="str">
        <f>IF(ISERROR(FIND("6",tblSalaries[[#This Row],[How many hours of a day you work on Excel]])),"",6)</f>
        <v/>
      </c>
      <c r="U1349" s="11" t="str">
        <f>IF(ISERROR(FIND("7",tblSalaries[[#This Row],[How many hours of a day you work on Excel]])),"",7)</f>
        <v/>
      </c>
      <c r="V1349" s="11" t="str">
        <f>IF(ISERROR(FIND("8",tblSalaries[[#This Row],[How many hours of a day you work on Excel]])),"",8)</f>
        <v/>
      </c>
      <c r="W1349" s="11">
        <f>IF(MAX(tblSalaries[[#This Row],[1 hour]:[8 hours]])=0,#N/A,MAX(tblSalaries[[#This Row],[1 hour]:[8 hours]]))</f>
        <v>2</v>
      </c>
      <c r="X1349" s="11">
        <f>IF(ISERROR(tblSalaries[[#This Row],[max h]]),1,tblSalaries[[#This Row],[Salary in USD]]/tblSalaries[[#This Row],[max h]]/260)</f>
        <v>46.153846153846153</v>
      </c>
      <c r="Y1349" s="11" t="str">
        <f>IF(tblSalaries[[#This Row],[Years of Experience]]="",0,"0")</f>
        <v>0</v>
      </c>
      <c r="Z1349"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349" s="11">
        <f>IF(tblSalaries[[#This Row],[Salary in USD]]&lt;1000,1,0)</f>
        <v>0</v>
      </c>
      <c r="AB1349" s="11">
        <f>IF(AND(tblSalaries[[#This Row],[Salary in USD]]&gt;1000,tblSalaries[[#This Row],[Salary in USD]]&lt;2000),1,0)</f>
        <v>0</v>
      </c>
    </row>
    <row r="1350" spans="2:28" ht="15" customHeight="1">
      <c r="B1350" t="s">
        <v>3353</v>
      </c>
      <c r="C1350" s="1">
        <v>41058.887106481481</v>
      </c>
      <c r="D1350" s="4">
        <v>50000</v>
      </c>
      <c r="E1350">
        <v>50000</v>
      </c>
      <c r="F1350" t="s">
        <v>6</v>
      </c>
      <c r="G1350">
        <f>tblSalaries[[#This Row],[clean Salary (in local currency)]]*VLOOKUP(tblSalaries[[#This Row],[Currency]],tblXrate[],2,FALSE)</f>
        <v>50000</v>
      </c>
      <c r="H1350" t="s">
        <v>1540</v>
      </c>
      <c r="I1350" t="s">
        <v>279</v>
      </c>
      <c r="J1350" t="s">
        <v>15</v>
      </c>
      <c r="K1350" t="str">
        <f>VLOOKUP(tblSalaries[[#This Row],[Where do you work]],tblCountries[[Actual]:[Mapping]],2,FALSE)</f>
        <v>USA</v>
      </c>
      <c r="L1350" t="s">
        <v>9</v>
      </c>
      <c r="M1350">
        <v>0.5</v>
      </c>
      <c r="O1350" s="10" t="str">
        <f>IF(ISERROR(FIND("1",tblSalaries[[#This Row],[How many hours of a day you work on Excel]])),"",1)</f>
        <v/>
      </c>
      <c r="P1350" s="11" t="str">
        <f>IF(ISERROR(FIND("2",tblSalaries[[#This Row],[How many hours of a day you work on Excel]])),"",2)</f>
        <v/>
      </c>
      <c r="Q1350" s="10" t="str">
        <f>IF(ISERROR(FIND("3",tblSalaries[[#This Row],[How many hours of a day you work on Excel]])),"",3)</f>
        <v/>
      </c>
      <c r="R1350" s="10">
        <f>IF(ISERROR(FIND("4",tblSalaries[[#This Row],[How many hours of a day you work on Excel]])),"",4)</f>
        <v>4</v>
      </c>
      <c r="S1350" s="10" t="str">
        <f>IF(ISERROR(FIND("5",tblSalaries[[#This Row],[How many hours of a day you work on Excel]])),"",5)</f>
        <v/>
      </c>
      <c r="T1350" s="10">
        <f>IF(ISERROR(FIND("6",tblSalaries[[#This Row],[How many hours of a day you work on Excel]])),"",6)</f>
        <v>6</v>
      </c>
      <c r="U1350" s="11" t="str">
        <f>IF(ISERROR(FIND("7",tblSalaries[[#This Row],[How many hours of a day you work on Excel]])),"",7)</f>
        <v/>
      </c>
      <c r="V1350" s="11" t="str">
        <f>IF(ISERROR(FIND("8",tblSalaries[[#This Row],[How many hours of a day you work on Excel]])),"",8)</f>
        <v/>
      </c>
      <c r="W1350" s="11">
        <f>IF(MAX(tblSalaries[[#This Row],[1 hour]:[8 hours]])=0,#N/A,MAX(tblSalaries[[#This Row],[1 hour]:[8 hours]]))</f>
        <v>6</v>
      </c>
      <c r="X1350" s="11">
        <f>IF(ISERROR(tblSalaries[[#This Row],[max h]]),1,tblSalaries[[#This Row],[Salary in USD]]/tblSalaries[[#This Row],[max h]]/260)</f>
        <v>32.051282051282051</v>
      </c>
      <c r="Y1350" s="11" t="str">
        <f>IF(tblSalaries[[#This Row],[Years of Experience]]="",0,"0")</f>
        <v>0</v>
      </c>
      <c r="Z1350"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0..1</v>
      </c>
      <c r="AA1350" s="11">
        <f>IF(tblSalaries[[#This Row],[Salary in USD]]&lt;1000,1,0)</f>
        <v>0</v>
      </c>
      <c r="AB1350" s="11">
        <f>IF(AND(tblSalaries[[#This Row],[Salary in USD]]&gt;1000,tblSalaries[[#This Row],[Salary in USD]]&lt;2000),1,0)</f>
        <v>0</v>
      </c>
    </row>
    <row r="1351" spans="2:28" ht="15" customHeight="1">
      <c r="B1351" t="s">
        <v>3354</v>
      </c>
      <c r="C1351" s="1">
        <v>41058.892395833333</v>
      </c>
      <c r="D1351" s="4">
        <v>103000</v>
      </c>
      <c r="E1351">
        <v>103000</v>
      </c>
      <c r="F1351" t="s">
        <v>6</v>
      </c>
      <c r="G1351">
        <f>tblSalaries[[#This Row],[clean Salary (in local currency)]]*VLOOKUP(tblSalaries[[#This Row],[Currency]],tblXrate[],2,FALSE)</f>
        <v>103000</v>
      </c>
      <c r="H1351" t="s">
        <v>488</v>
      </c>
      <c r="I1351" t="s">
        <v>488</v>
      </c>
      <c r="J1351" t="s">
        <v>15</v>
      </c>
      <c r="K1351" t="str">
        <f>VLOOKUP(tblSalaries[[#This Row],[Where do you work]],tblCountries[[Actual]:[Mapping]],2,FALSE)</f>
        <v>USA</v>
      </c>
      <c r="L1351" t="s">
        <v>9</v>
      </c>
      <c r="M1351">
        <v>22</v>
      </c>
      <c r="O1351" s="10" t="str">
        <f>IF(ISERROR(FIND("1",tblSalaries[[#This Row],[How many hours of a day you work on Excel]])),"",1)</f>
        <v/>
      </c>
      <c r="P1351" s="11" t="str">
        <f>IF(ISERROR(FIND("2",tblSalaries[[#This Row],[How many hours of a day you work on Excel]])),"",2)</f>
        <v/>
      </c>
      <c r="Q1351" s="10" t="str">
        <f>IF(ISERROR(FIND("3",tblSalaries[[#This Row],[How many hours of a day you work on Excel]])),"",3)</f>
        <v/>
      </c>
      <c r="R1351" s="10">
        <f>IF(ISERROR(FIND("4",tblSalaries[[#This Row],[How many hours of a day you work on Excel]])),"",4)</f>
        <v>4</v>
      </c>
      <c r="S1351" s="10" t="str">
        <f>IF(ISERROR(FIND("5",tblSalaries[[#This Row],[How many hours of a day you work on Excel]])),"",5)</f>
        <v/>
      </c>
      <c r="T1351" s="10">
        <f>IF(ISERROR(FIND("6",tblSalaries[[#This Row],[How many hours of a day you work on Excel]])),"",6)</f>
        <v>6</v>
      </c>
      <c r="U1351" s="11" t="str">
        <f>IF(ISERROR(FIND("7",tblSalaries[[#This Row],[How many hours of a day you work on Excel]])),"",7)</f>
        <v/>
      </c>
      <c r="V1351" s="11" t="str">
        <f>IF(ISERROR(FIND("8",tblSalaries[[#This Row],[How many hours of a day you work on Excel]])),"",8)</f>
        <v/>
      </c>
      <c r="W1351" s="11">
        <f>IF(MAX(tblSalaries[[#This Row],[1 hour]:[8 hours]])=0,#N/A,MAX(tblSalaries[[#This Row],[1 hour]:[8 hours]]))</f>
        <v>6</v>
      </c>
      <c r="X1351" s="11">
        <f>IF(ISERROR(tblSalaries[[#This Row],[max h]]),1,tblSalaries[[#This Row],[Salary in USD]]/tblSalaries[[#This Row],[max h]]/260)</f>
        <v>66.025641025641036</v>
      </c>
      <c r="Y1351" s="11" t="str">
        <f>IF(tblSalaries[[#This Row],[Years of Experience]]="",0,"0")</f>
        <v>0</v>
      </c>
      <c r="Z1351"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351" s="11">
        <f>IF(tblSalaries[[#This Row],[Salary in USD]]&lt;1000,1,0)</f>
        <v>0</v>
      </c>
      <c r="AB1351" s="11">
        <f>IF(AND(tblSalaries[[#This Row],[Salary in USD]]&gt;1000,tblSalaries[[#This Row],[Salary in USD]]&lt;2000),1,0)</f>
        <v>0</v>
      </c>
    </row>
    <row r="1352" spans="2:28" ht="15" customHeight="1">
      <c r="B1352" t="s">
        <v>3355</v>
      </c>
      <c r="C1352" s="1">
        <v>41058.894016203703</v>
      </c>
      <c r="D1352" s="4">
        <v>36000</v>
      </c>
      <c r="E1352">
        <v>36000</v>
      </c>
      <c r="F1352" t="s">
        <v>6</v>
      </c>
      <c r="G1352">
        <f>tblSalaries[[#This Row],[clean Salary (in local currency)]]*VLOOKUP(tblSalaries[[#This Row],[Currency]],tblXrate[],2,FALSE)</f>
        <v>36000</v>
      </c>
      <c r="H1352" t="s">
        <v>1144</v>
      </c>
      <c r="I1352" t="s">
        <v>67</v>
      </c>
      <c r="J1352" t="s">
        <v>15</v>
      </c>
      <c r="K1352" t="str">
        <f>VLOOKUP(tblSalaries[[#This Row],[Where do you work]],tblCountries[[Actual]:[Mapping]],2,FALSE)</f>
        <v>USA</v>
      </c>
      <c r="L1352" t="s">
        <v>13</v>
      </c>
      <c r="M1352">
        <v>8</v>
      </c>
      <c r="O1352" s="10" t="str">
        <f>IF(ISERROR(FIND("1",tblSalaries[[#This Row],[How many hours of a day you work on Excel]])),"",1)</f>
        <v/>
      </c>
      <c r="P1352" s="11" t="str">
        <f>IF(ISERROR(FIND("2",tblSalaries[[#This Row],[How many hours of a day you work on Excel]])),"",2)</f>
        <v/>
      </c>
      <c r="Q1352" s="10" t="str">
        <f>IF(ISERROR(FIND("3",tblSalaries[[#This Row],[How many hours of a day you work on Excel]])),"",3)</f>
        <v/>
      </c>
      <c r="R1352" s="10" t="str">
        <f>IF(ISERROR(FIND("4",tblSalaries[[#This Row],[How many hours of a day you work on Excel]])),"",4)</f>
        <v/>
      </c>
      <c r="S1352" s="10" t="str">
        <f>IF(ISERROR(FIND("5",tblSalaries[[#This Row],[How many hours of a day you work on Excel]])),"",5)</f>
        <v/>
      </c>
      <c r="T1352" s="10" t="str">
        <f>IF(ISERROR(FIND("6",tblSalaries[[#This Row],[How many hours of a day you work on Excel]])),"",6)</f>
        <v/>
      </c>
      <c r="U1352" s="11" t="str">
        <f>IF(ISERROR(FIND("7",tblSalaries[[#This Row],[How many hours of a day you work on Excel]])),"",7)</f>
        <v/>
      </c>
      <c r="V1352" s="11">
        <f>IF(ISERROR(FIND("8",tblSalaries[[#This Row],[How many hours of a day you work on Excel]])),"",8)</f>
        <v>8</v>
      </c>
      <c r="W1352" s="11">
        <f>IF(MAX(tblSalaries[[#This Row],[1 hour]:[8 hours]])=0,#N/A,MAX(tblSalaries[[#This Row],[1 hour]:[8 hours]]))</f>
        <v>8</v>
      </c>
      <c r="X1352" s="11">
        <f>IF(ISERROR(tblSalaries[[#This Row],[max h]]),1,tblSalaries[[#This Row],[Salary in USD]]/tblSalaries[[#This Row],[max h]]/260)</f>
        <v>17.307692307692307</v>
      </c>
      <c r="Y1352" s="11" t="str">
        <f>IF(tblSalaries[[#This Row],[Years of Experience]]="",0,"0")</f>
        <v>0</v>
      </c>
      <c r="Z1352"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352" s="11">
        <f>IF(tblSalaries[[#This Row],[Salary in USD]]&lt;1000,1,0)</f>
        <v>0</v>
      </c>
      <c r="AB1352" s="11">
        <f>IF(AND(tblSalaries[[#This Row],[Salary in USD]]&gt;1000,tblSalaries[[#This Row],[Salary in USD]]&lt;2000),1,0)</f>
        <v>0</v>
      </c>
    </row>
    <row r="1353" spans="2:28" ht="15" customHeight="1">
      <c r="B1353" t="s">
        <v>3356</v>
      </c>
      <c r="C1353" s="1">
        <v>41058.894525462965</v>
      </c>
      <c r="D1353" s="4">
        <v>85000</v>
      </c>
      <c r="E1353">
        <v>85000</v>
      </c>
      <c r="F1353" t="s">
        <v>6</v>
      </c>
      <c r="G1353">
        <f>tblSalaries[[#This Row],[clean Salary (in local currency)]]*VLOOKUP(tblSalaries[[#This Row],[Currency]],tblXrate[],2,FALSE)</f>
        <v>85000</v>
      </c>
      <c r="H1353" t="s">
        <v>72</v>
      </c>
      <c r="I1353" t="s">
        <v>20</v>
      </c>
      <c r="J1353" t="s">
        <v>15</v>
      </c>
      <c r="K1353" t="str">
        <f>VLOOKUP(tblSalaries[[#This Row],[Where do you work]],tblCountries[[Actual]:[Mapping]],2,FALSE)</f>
        <v>USA</v>
      </c>
      <c r="L1353" t="s">
        <v>9</v>
      </c>
      <c r="M1353">
        <v>17</v>
      </c>
      <c r="O1353" s="10" t="str">
        <f>IF(ISERROR(FIND("1",tblSalaries[[#This Row],[How many hours of a day you work on Excel]])),"",1)</f>
        <v/>
      </c>
      <c r="P1353" s="11" t="str">
        <f>IF(ISERROR(FIND("2",tblSalaries[[#This Row],[How many hours of a day you work on Excel]])),"",2)</f>
        <v/>
      </c>
      <c r="Q1353" s="10" t="str">
        <f>IF(ISERROR(FIND("3",tblSalaries[[#This Row],[How many hours of a day you work on Excel]])),"",3)</f>
        <v/>
      </c>
      <c r="R1353" s="10">
        <f>IF(ISERROR(FIND("4",tblSalaries[[#This Row],[How many hours of a day you work on Excel]])),"",4)</f>
        <v>4</v>
      </c>
      <c r="S1353" s="10" t="str">
        <f>IF(ISERROR(FIND("5",tblSalaries[[#This Row],[How many hours of a day you work on Excel]])),"",5)</f>
        <v/>
      </c>
      <c r="T1353" s="10">
        <f>IF(ISERROR(FIND("6",tblSalaries[[#This Row],[How many hours of a day you work on Excel]])),"",6)</f>
        <v>6</v>
      </c>
      <c r="U1353" s="11" t="str">
        <f>IF(ISERROR(FIND("7",tblSalaries[[#This Row],[How many hours of a day you work on Excel]])),"",7)</f>
        <v/>
      </c>
      <c r="V1353" s="11" t="str">
        <f>IF(ISERROR(FIND("8",tblSalaries[[#This Row],[How many hours of a day you work on Excel]])),"",8)</f>
        <v/>
      </c>
      <c r="W1353" s="11">
        <f>IF(MAX(tblSalaries[[#This Row],[1 hour]:[8 hours]])=0,#N/A,MAX(tblSalaries[[#This Row],[1 hour]:[8 hours]]))</f>
        <v>6</v>
      </c>
      <c r="X1353" s="11">
        <f>IF(ISERROR(tblSalaries[[#This Row],[max h]]),1,tblSalaries[[#This Row],[Salary in USD]]/tblSalaries[[#This Row],[max h]]/260)</f>
        <v>54.487179487179482</v>
      </c>
      <c r="Y1353" s="11" t="str">
        <f>IF(tblSalaries[[#This Row],[Years of Experience]]="",0,"0")</f>
        <v>0</v>
      </c>
      <c r="Z1353"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353" s="11">
        <f>IF(tblSalaries[[#This Row],[Salary in USD]]&lt;1000,1,0)</f>
        <v>0</v>
      </c>
      <c r="AB1353" s="11">
        <f>IF(AND(tblSalaries[[#This Row],[Salary in USD]]&gt;1000,tblSalaries[[#This Row],[Salary in USD]]&lt;2000),1,0)</f>
        <v>0</v>
      </c>
    </row>
    <row r="1354" spans="2:28" ht="15" customHeight="1">
      <c r="B1354" t="s">
        <v>3357</v>
      </c>
      <c r="C1354" s="1">
        <v>41058.895555555559</v>
      </c>
      <c r="D1354" s="4">
        <v>100000</v>
      </c>
      <c r="E1354">
        <v>100000</v>
      </c>
      <c r="F1354" t="s">
        <v>6</v>
      </c>
      <c r="G1354">
        <f>tblSalaries[[#This Row],[clean Salary (in local currency)]]*VLOOKUP(tblSalaries[[#This Row],[Currency]],tblXrate[],2,FALSE)</f>
        <v>100000</v>
      </c>
      <c r="H1354" t="s">
        <v>1541</v>
      </c>
      <c r="I1354" t="s">
        <v>4001</v>
      </c>
      <c r="J1354" t="s">
        <v>447</v>
      </c>
      <c r="K1354" t="str">
        <f>VLOOKUP(tblSalaries[[#This Row],[Where do you work]],tblCountries[[Actual]:[Mapping]],2,FALSE)</f>
        <v>Sweden</v>
      </c>
      <c r="L1354" t="s">
        <v>18</v>
      </c>
      <c r="M1354">
        <v>20</v>
      </c>
      <c r="O1354" s="10" t="str">
        <f>IF(ISERROR(FIND("1",tblSalaries[[#This Row],[How many hours of a day you work on Excel]])),"",1)</f>
        <v/>
      </c>
      <c r="P1354" s="11">
        <f>IF(ISERROR(FIND("2",tblSalaries[[#This Row],[How many hours of a day you work on Excel]])),"",2)</f>
        <v>2</v>
      </c>
      <c r="Q1354" s="10">
        <f>IF(ISERROR(FIND("3",tblSalaries[[#This Row],[How many hours of a day you work on Excel]])),"",3)</f>
        <v>3</v>
      </c>
      <c r="R1354" s="10" t="str">
        <f>IF(ISERROR(FIND("4",tblSalaries[[#This Row],[How many hours of a day you work on Excel]])),"",4)</f>
        <v/>
      </c>
      <c r="S1354" s="10" t="str">
        <f>IF(ISERROR(FIND("5",tblSalaries[[#This Row],[How many hours of a day you work on Excel]])),"",5)</f>
        <v/>
      </c>
      <c r="T1354" s="10" t="str">
        <f>IF(ISERROR(FIND("6",tblSalaries[[#This Row],[How many hours of a day you work on Excel]])),"",6)</f>
        <v/>
      </c>
      <c r="U1354" s="11" t="str">
        <f>IF(ISERROR(FIND("7",tblSalaries[[#This Row],[How many hours of a day you work on Excel]])),"",7)</f>
        <v/>
      </c>
      <c r="V1354" s="11" t="str">
        <f>IF(ISERROR(FIND("8",tblSalaries[[#This Row],[How many hours of a day you work on Excel]])),"",8)</f>
        <v/>
      </c>
      <c r="W1354" s="11">
        <f>IF(MAX(tblSalaries[[#This Row],[1 hour]:[8 hours]])=0,#N/A,MAX(tblSalaries[[#This Row],[1 hour]:[8 hours]]))</f>
        <v>3</v>
      </c>
      <c r="X1354" s="11">
        <f>IF(ISERROR(tblSalaries[[#This Row],[max h]]),1,tblSalaries[[#This Row],[Salary in USD]]/tblSalaries[[#This Row],[max h]]/260)</f>
        <v>128.2051282051282</v>
      </c>
      <c r="Y1354" s="11" t="str">
        <f>IF(tblSalaries[[#This Row],[Years of Experience]]="",0,"0")</f>
        <v>0</v>
      </c>
      <c r="Z1354"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354" s="11">
        <f>IF(tblSalaries[[#This Row],[Salary in USD]]&lt;1000,1,0)</f>
        <v>0</v>
      </c>
      <c r="AB1354" s="11">
        <f>IF(AND(tblSalaries[[#This Row],[Salary in USD]]&gt;1000,tblSalaries[[#This Row],[Salary in USD]]&lt;2000),1,0)</f>
        <v>0</v>
      </c>
    </row>
    <row r="1355" spans="2:28" ht="15" customHeight="1">
      <c r="B1355" t="s">
        <v>3358</v>
      </c>
      <c r="C1355" s="1">
        <v>41058.898402777777</v>
      </c>
      <c r="D1355" s="4" t="s">
        <v>1542</v>
      </c>
      <c r="E1355">
        <v>83000</v>
      </c>
      <c r="F1355" t="s">
        <v>6</v>
      </c>
      <c r="G1355">
        <f>tblSalaries[[#This Row],[clean Salary (in local currency)]]*VLOOKUP(tblSalaries[[#This Row],[Currency]],tblXrate[],2,FALSE)</f>
        <v>83000</v>
      </c>
      <c r="H1355" t="s">
        <v>1543</v>
      </c>
      <c r="I1355" t="s">
        <v>20</v>
      </c>
      <c r="J1355" t="s">
        <v>88</v>
      </c>
      <c r="K1355" t="str">
        <f>VLOOKUP(tblSalaries[[#This Row],[Where do you work]],tblCountries[[Actual]:[Mapping]],2,FALSE)</f>
        <v>Canada</v>
      </c>
      <c r="L1355" t="s">
        <v>9</v>
      </c>
      <c r="M1355">
        <v>12</v>
      </c>
      <c r="O1355" s="10" t="str">
        <f>IF(ISERROR(FIND("1",tblSalaries[[#This Row],[How many hours of a day you work on Excel]])),"",1)</f>
        <v/>
      </c>
      <c r="P1355" s="11" t="str">
        <f>IF(ISERROR(FIND("2",tblSalaries[[#This Row],[How many hours of a day you work on Excel]])),"",2)</f>
        <v/>
      </c>
      <c r="Q1355" s="10" t="str">
        <f>IF(ISERROR(FIND("3",tblSalaries[[#This Row],[How many hours of a day you work on Excel]])),"",3)</f>
        <v/>
      </c>
      <c r="R1355" s="10">
        <f>IF(ISERROR(FIND("4",tblSalaries[[#This Row],[How many hours of a day you work on Excel]])),"",4)</f>
        <v>4</v>
      </c>
      <c r="S1355" s="10" t="str">
        <f>IF(ISERROR(FIND("5",tblSalaries[[#This Row],[How many hours of a day you work on Excel]])),"",5)</f>
        <v/>
      </c>
      <c r="T1355" s="10">
        <f>IF(ISERROR(FIND("6",tblSalaries[[#This Row],[How many hours of a day you work on Excel]])),"",6)</f>
        <v>6</v>
      </c>
      <c r="U1355" s="11" t="str">
        <f>IF(ISERROR(FIND("7",tblSalaries[[#This Row],[How many hours of a day you work on Excel]])),"",7)</f>
        <v/>
      </c>
      <c r="V1355" s="11" t="str">
        <f>IF(ISERROR(FIND("8",tblSalaries[[#This Row],[How many hours of a day you work on Excel]])),"",8)</f>
        <v/>
      </c>
      <c r="W1355" s="11">
        <f>IF(MAX(tblSalaries[[#This Row],[1 hour]:[8 hours]])=0,#N/A,MAX(tblSalaries[[#This Row],[1 hour]:[8 hours]]))</f>
        <v>6</v>
      </c>
      <c r="X1355" s="11">
        <f>IF(ISERROR(tblSalaries[[#This Row],[max h]]),1,tblSalaries[[#This Row],[Salary in USD]]/tblSalaries[[#This Row],[max h]]/260)</f>
        <v>53.205128205128204</v>
      </c>
      <c r="Y1355" s="11" t="str">
        <f>IF(tblSalaries[[#This Row],[Years of Experience]]="",0,"0")</f>
        <v>0</v>
      </c>
      <c r="Z1355"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355" s="11">
        <f>IF(tblSalaries[[#This Row],[Salary in USD]]&lt;1000,1,0)</f>
        <v>0</v>
      </c>
      <c r="AB1355" s="11">
        <f>IF(AND(tblSalaries[[#This Row],[Salary in USD]]&gt;1000,tblSalaries[[#This Row],[Salary in USD]]&lt;2000),1,0)</f>
        <v>0</v>
      </c>
    </row>
    <row r="1356" spans="2:28" ht="15" customHeight="1">
      <c r="B1356" t="s">
        <v>3359</v>
      </c>
      <c r="C1356" s="1">
        <v>41058.901504629626</v>
      </c>
      <c r="D1356" s="4">
        <v>85000</v>
      </c>
      <c r="E1356">
        <v>85000</v>
      </c>
      <c r="F1356" t="s">
        <v>6</v>
      </c>
      <c r="G1356">
        <f>tblSalaries[[#This Row],[clean Salary (in local currency)]]*VLOOKUP(tblSalaries[[#This Row],[Currency]],tblXrate[],2,FALSE)</f>
        <v>85000</v>
      </c>
      <c r="H1356" t="s">
        <v>1544</v>
      </c>
      <c r="I1356" t="s">
        <v>279</v>
      </c>
      <c r="J1356" t="s">
        <v>15</v>
      </c>
      <c r="K1356" t="str">
        <f>VLOOKUP(tblSalaries[[#This Row],[Where do you work]],tblCountries[[Actual]:[Mapping]],2,FALSE)</f>
        <v>USA</v>
      </c>
      <c r="L1356" t="s">
        <v>18</v>
      </c>
      <c r="M1356">
        <v>25</v>
      </c>
      <c r="O1356" s="10" t="str">
        <f>IF(ISERROR(FIND("1",tblSalaries[[#This Row],[How many hours of a day you work on Excel]])),"",1)</f>
        <v/>
      </c>
      <c r="P1356" s="11">
        <f>IF(ISERROR(FIND("2",tblSalaries[[#This Row],[How many hours of a day you work on Excel]])),"",2)</f>
        <v>2</v>
      </c>
      <c r="Q1356" s="10">
        <f>IF(ISERROR(FIND("3",tblSalaries[[#This Row],[How many hours of a day you work on Excel]])),"",3)</f>
        <v>3</v>
      </c>
      <c r="R1356" s="10" t="str">
        <f>IF(ISERROR(FIND("4",tblSalaries[[#This Row],[How many hours of a day you work on Excel]])),"",4)</f>
        <v/>
      </c>
      <c r="S1356" s="10" t="str">
        <f>IF(ISERROR(FIND("5",tblSalaries[[#This Row],[How many hours of a day you work on Excel]])),"",5)</f>
        <v/>
      </c>
      <c r="T1356" s="10" t="str">
        <f>IF(ISERROR(FIND("6",tblSalaries[[#This Row],[How many hours of a day you work on Excel]])),"",6)</f>
        <v/>
      </c>
      <c r="U1356" s="11" t="str">
        <f>IF(ISERROR(FIND("7",tblSalaries[[#This Row],[How many hours of a day you work on Excel]])),"",7)</f>
        <v/>
      </c>
      <c r="V1356" s="11" t="str">
        <f>IF(ISERROR(FIND("8",tblSalaries[[#This Row],[How many hours of a day you work on Excel]])),"",8)</f>
        <v/>
      </c>
      <c r="W1356" s="11">
        <f>IF(MAX(tblSalaries[[#This Row],[1 hour]:[8 hours]])=0,#N/A,MAX(tblSalaries[[#This Row],[1 hour]:[8 hours]]))</f>
        <v>3</v>
      </c>
      <c r="X1356" s="11">
        <f>IF(ISERROR(tblSalaries[[#This Row],[max h]]),1,tblSalaries[[#This Row],[Salary in USD]]/tblSalaries[[#This Row],[max h]]/260)</f>
        <v>108.97435897435896</v>
      </c>
      <c r="Y1356" s="11" t="str">
        <f>IF(tblSalaries[[#This Row],[Years of Experience]]="",0,"0")</f>
        <v>0</v>
      </c>
      <c r="Z1356"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356" s="11">
        <f>IF(tblSalaries[[#This Row],[Salary in USD]]&lt;1000,1,0)</f>
        <v>0</v>
      </c>
      <c r="AB1356" s="11">
        <f>IF(AND(tblSalaries[[#This Row],[Salary in USD]]&gt;1000,tblSalaries[[#This Row],[Salary in USD]]&lt;2000),1,0)</f>
        <v>0</v>
      </c>
    </row>
    <row r="1357" spans="2:28" ht="15" customHeight="1">
      <c r="B1357" t="s">
        <v>3360</v>
      </c>
      <c r="C1357" s="1">
        <v>41058.904675925929</v>
      </c>
      <c r="D1357" s="4">
        <v>120000</v>
      </c>
      <c r="E1357">
        <v>120000</v>
      </c>
      <c r="F1357" t="s">
        <v>6</v>
      </c>
      <c r="G1357">
        <f>tblSalaries[[#This Row],[clean Salary (in local currency)]]*VLOOKUP(tblSalaries[[#This Row],[Currency]],tblXrate[],2,FALSE)</f>
        <v>120000</v>
      </c>
      <c r="H1357" t="s">
        <v>642</v>
      </c>
      <c r="I1357" t="s">
        <v>52</v>
      </c>
      <c r="J1357" t="s">
        <v>15</v>
      </c>
      <c r="K1357" t="str">
        <f>VLOOKUP(tblSalaries[[#This Row],[Where do you work]],tblCountries[[Actual]:[Mapping]],2,FALSE)</f>
        <v>USA</v>
      </c>
      <c r="L1357" t="s">
        <v>18</v>
      </c>
      <c r="M1357">
        <v>5</v>
      </c>
      <c r="O1357" s="10" t="str">
        <f>IF(ISERROR(FIND("1",tblSalaries[[#This Row],[How many hours of a day you work on Excel]])),"",1)</f>
        <v/>
      </c>
      <c r="P1357" s="11">
        <f>IF(ISERROR(FIND("2",tblSalaries[[#This Row],[How many hours of a day you work on Excel]])),"",2)</f>
        <v>2</v>
      </c>
      <c r="Q1357" s="10">
        <f>IF(ISERROR(FIND("3",tblSalaries[[#This Row],[How many hours of a day you work on Excel]])),"",3)</f>
        <v>3</v>
      </c>
      <c r="R1357" s="10" t="str">
        <f>IF(ISERROR(FIND("4",tblSalaries[[#This Row],[How many hours of a day you work on Excel]])),"",4)</f>
        <v/>
      </c>
      <c r="S1357" s="10" t="str">
        <f>IF(ISERROR(FIND("5",tblSalaries[[#This Row],[How many hours of a day you work on Excel]])),"",5)</f>
        <v/>
      </c>
      <c r="T1357" s="10" t="str">
        <f>IF(ISERROR(FIND("6",tblSalaries[[#This Row],[How many hours of a day you work on Excel]])),"",6)</f>
        <v/>
      </c>
      <c r="U1357" s="11" t="str">
        <f>IF(ISERROR(FIND("7",tblSalaries[[#This Row],[How many hours of a day you work on Excel]])),"",7)</f>
        <v/>
      </c>
      <c r="V1357" s="11" t="str">
        <f>IF(ISERROR(FIND("8",tblSalaries[[#This Row],[How many hours of a day you work on Excel]])),"",8)</f>
        <v/>
      </c>
      <c r="W1357" s="11">
        <f>IF(MAX(tblSalaries[[#This Row],[1 hour]:[8 hours]])=0,#N/A,MAX(tblSalaries[[#This Row],[1 hour]:[8 hours]]))</f>
        <v>3</v>
      </c>
      <c r="X1357" s="11">
        <f>IF(ISERROR(tblSalaries[[#This Row],[max h]]),1,tblSalaries[[#This Row],[Salary in USD]]/tblSalaries[[#This Row],[max h]]/260)</f>
        <v>153.84615384615384</v>
      </c>
      <c r="Y1357" s="11" t="str">
        <f>IF(tblSalaries[[#This Row],[Years of Experience]]="",0,"0")</f>
        <v>0</v>
      </c>
      <c r="Z1357"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1357" s="11">
        <f>IF(tblSalaries[[#This Row],[Salary in USD]]&lt;1000,1,0)</f>
        <v>0</v>
      </c>
      <c r="AB1357" s="11">
        <f>IF(AND(tblSalaries[[#This Row],[Salary in USD]]&gt;1000,tblSalaries[[#This Row],[Salary in USD]]&lt;2000),1,0)</f>
        <v>0</v>
      </c>
    </row>
    <row r="1358" spans="2:28" ht="15" customHeight="1">
      <c r="B1358" t="s">
        <v>3361</v>
      </c>
      <c r="C1358" s="1">
        <v>41058.905555555553</v>
      </c>
      <c r="D1358" s="4">
        <v>69960</v>
      </c>
      <c r="E1358">
        <v>69960</v>
      </c>
      <c r="F1358" t="s">
        <v>6</v>
      </c>
      <c r="G1358">
        <f>tblSalaries[[#This Row],[clean Salary (in local currency)]]*VLOOKUP(tblSalaries[[#This Row],[Currency]],tblXrate[],2,FALSE)</f>
        <v>69960</v>
      </c>
      <c r="H1358" t="s">
        <v>1545</v>
      </c>
      <c r="I1358" t="s">
        <v>279</v>
      </c>
      <c r="J1358" t="s">
        <v>15</v>
      </c>
      <c r="K1358" t="str">
        <f>VLOOKUP(tblSalaries[[#This Row],[Where do you work]],tblCountries[[Actual]:[Mapping]],2,FALSE)</f>
        <v>USA</v>
      </c>
      <c r="L1358" t="s">
        <v>18</v>
      </c>
      <c r="M1358">
        <v>22</v>
      </c>
      <c r="O1358" s="10" t="str">
        <f>IF(ISERROR(FIND("1",tblSalaries[[#This Row],[How many hours of a day you work on Excel]])),"",1)</f>
        <v/>
      </c>
      <c r="P1358" s="11">
        <f>IF(ISERROR(FIND("2",tblSalaries[[#This Row],[How many hours of a day you work on Excel]])),"",2)</f>
        <v>2</v>
      </c>
      <c r="Q1358" s="10">
        <f>IF(ISERROR(FIND("3",tblSalaries[[#This Row],[How many hours of a day you work on Excel]])),"",3)</f>
        <v>3</v>
      </c>
      <c r="R1358" s="10" t="str">
        <f>IF(ISERROR(FIND("4",tblSalaries[[#This Row],[How many hours of a day you work on Excel]])),"",4)</f>
        <v/>
      </c>
      <c r="S1358" s="10" t="str">
        <f>IF(ISERROR(FIND("5",tblSalaries[[#This Row],[How many hours of a day you work on Excel]])),"",5)</f>
        <v/>
      </c>
      <c r="T1358" s="10" t="str">
        <f>IF(ISERROR(FIND("6",tblSalaries[[#This Row],[How many hours of a day you work on Excel]])),"",6)</f>
        <v/>
      </c>
      <c r="U1358" s="11" t="str">
        <f>IF(ISERROR(FIND("7",tblSalaries[[#This Row],[How many hours of a day you work on Excel]])),"",7)</f>
        <v/>
      </c>
      <c r="V1358" s="11" t="str">
        <f>IF(ISERROR(FIND("8",tblSalaries[[#This Row],[How many hours of a day you work on Excel]])),"",8)</f>
        <v/>
      </c>
      <c r="W1358" s="11">
        <f>IF(MAX(tblSalaries[[#This Row],[1 hour]:[8 hours]])=0,#N/A,MAX(tblSalaries[[#This Row],[1 hour]:[8 hours]]))</f>
        <v>3</v>
      </c>
      <c r="X1358" s="11">
        <f>IF(ISERROR(tblSalaries[[#This Row],[max h]]),1,tblSalaries[[#This Row],[Salary in USD]]/tblSalaries[[#This Row],[max h]]/260)</f>
        <v>89.692307692307693</v>
      </c>
      <c r="Y1358" s="11" t="str">
        <f>IF(tblSalaries[[#This Row],[Years of Experience]]="",0,"0")</f>
        <v>0</v>
      </c>
      <c r="Z1358"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358" s="11">
        <f>IF(tblSalaries[[#This Row],[Salary in USD]]&lt;1000,1,0)</f>
        <v>0</v>
      </c>
      <c r="AB1358" s="11">
        <f>IF(AND(tblSalaries[[#This Row],[Salary in USD]]&gt;1000,tblSalaries[[#This Row],[Salary in USD]]&lt;2000),1,0)</f>
        <v>0</v>
      </c>
    </row>
    <row r="1359" spans="2:28" ht="15" customHeight="1">
      <c r="B1359" t="s">
        <v>3362</v>
      </c>
      <c r="C1359" s="1">
        <v>41058.907268518517</v>
      </c>
      <c r="D1359" s="4" t="s">
        <v>1546</v>
      </c>
      <c r="E1359">
        <v>97000</v>
      </c>
      <c r="F1359" t="s">
        <v>6</v>
      </c>
      <c r="G1359">
        <f>tblSalaries[[#This Row],[clean Salary (in local currency)]]*VLOOKUP(tblSalaries[[#This Row],[Currency]],tblXrate[],2,FALSE)</f>
        <v>97000</v>
      </c>
      <c r="H1359" t="s">
        <v>1547</v>
      </c>
      <c r="I1359" t="s">
        <v>52</v>
      </c>
      <c r="J1359" t="s">
        <v>15</v>
      </c>
      <c r="K1359" t="str">
        <f>VLOOKUP(tblSalaries[[#This Row],[Where do you work]],tblCountries[[Actual]:[Mapping]],2,FALSE)</f>
        <v>USA</v>
      </c>
      <c r="L1359" t="s">
        <v>9</v>
      </c>
      <c r="M1359">
        <v>14</v>
      </c>
      <c r="O1359" s="10" t="str">
        <f>IF(ISERROR(FIND("1",tblSalaries[[#This Row],[How many hours of a day you work on Excel]])),"",1)</f>
        <v/>
      </c>
      <c r="P1359" s="11" t="str">
        <f>IF(ISERROR(FIND("2",tblSalaries[[#This Row],[How many hours of a day you work on Excel]])),"",2)</f>
        <v/>
      </c>
      <c r="Q1359" s="10" t="str">
        <f>IF(ISERROR(FIND("3",tblSalaries[[#This Row],[How many hours of a day you work on Excel]])),"",3)</f>
        <v/>
      </c>
      <c r="R1359" s="10">
        <f>IF(ISERROR(FIND("4",tblSalaries[[#This Row],[How many hours of a day you work on Excel]])),"",4)</f>
        <v>4</v>
      </c>
      <c r="S1359" s="10" t="str">
        <f>IF(ISERROR(FIND("5",tblSalaries[[#This Row],[How many hours of a day you work on Excel]])),"",5)</f>
        <v/>
      </c>
      <c r="T1359" s="10">
        <f>IF(ISERROR(FIND("6",tblSalaries[[#This Row],[How many hours of a day you work on Excel]])),"",6)</f>
        <v>6</v>
      </c>
      <c r="U1359" s="11" t="str">
        <f>IF(ISERROR(FIND("7",tblSalaries[[#This Row],[How many hours of a day you work on Excel]])),"",7)</f>
        <v/>
      </c>
      <c r="V1359" s="11" t="str">
        <f>IF(ISERROR(FIND("8",tblSalaries[[#This Row],[How many hours of a day you work on Excel]])),"",8)</f>
        <v/>
      </c>
      <c r="W1359" s="11">
        <f>IF(MAX(tblSalaries[[#This Row],[1 hour]:[8 hours]])=0,#N/A,MAX(tblSalaries[[#This Row],[1 hour]:[8 hours]]))</f>
        <v>6</v>
      </c>
      <c r="X1359" s="11">
        <f>IF(ISERROR(tblSalaries[[#This Row],[max h]]),1,tblSalaries[[#This Row],[Salary in USD]]/tblSalaries[[#This Row],[max h]]/260)</f>
        <v>62.179487179487175</v>
      </c>
      <c r="Y1359" s="11" t="str">
        <f>IF(tblSalaries[[#This Row],[Years of Experience]]="",0,"0")</f>
        <v>0</v>
      </c>
      <c r="Z1359"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359" s="11">
        <f>IF(tblSalaries[[#This Row],[Salary in USD]]&lt;1000,1,0)</f>
        <v>0</v>
      </c>
      <c r="AB1359" s="11">
        <f>IF(AND(tblSalaries[[#This Row],[Salary in USD]]&gt;1000,tblSalaries[[#This Row],[Salary in USD]]&lt;2000),1,0)</f>
        <v>0</v>
      </c>
    </row>
    <row r="1360" spans="2:28" ht="15" customHeight="1">
      <c r="B1360" t="s">
        <v>3363</v>
      </c>
      <c r="C1360" s="1">
        <v>41058.908483796295</v>
      </c>
      <c r="D1360" s="4" t="s">
        <v>1548</v>
      </c>
      <c r="E1360">
        <v>60000</v>
      </c>
      <c r="F1360" t="s">
        <v>69</v>
      </c>
      <c r="G1360">
        <f>tblSalaries[[#This Row],[clean Salary (in local currency)]]*VLOOKUP(tblSalaries[[#This Row],[Currency]],tblXrate[],2,FALSE)</f>
        <v>94570.696324037053</v>
      </c>
      <c r="H1360" t="s">
        <v>20</v>
      </c>
      <c r="I1360" t="s">
        <v>20</v>
      </c>
      <c r="J1360" t="s">
        <v>71</v>
      </c>
      <c r="K1360" t="str">
        <f>VLOOKUP(tblSalaries[[#This Row],[Where do you work]],tblCountries[[Actual]:[Mapping]],2,FALSE)</f>
        <v>UK</v>
      </c>
      <c r="L1360" t="s">
        <v>9</v>
      </c>
      <c r="M1360">
        <v>7</v>
      </c>
      <c r="O1360" s="10" t="str">
        <f>IF(ISERROR(FIND("1",tblSalaries[[#This Row],[How many hours of a day you work on Excel]])),"",1)</f>
        <v/>
      </c>
      <c r="P1360" s="11" t="str">
        <f>IF(ISERROR(FIND("2",tblSalaries[[#This Row],[How many hours of a day you work on Excel]])),"",2)</f>
        <v/>
      </c>
      <c r="Q1360" s="10" t="str">
        <f>IF(ISERROR(FIND("3",tblSalaries[[#This Row],[How many hours of a day you work on Excel]])),"",3)</f>
        <v/>
      </c>
      <c r="R1360" s="10">
        <f>IF(ISERROR(FIND("4",tblSalaries[[#This Row],[How many hours of a day you work on Excel]])),"",4)</f>
        <v>4</v>
      </c>
      <c r="S1360" s="10" t="str">
        <f>IF(ISERROR(FIND("5",tblSalaries[[#This Row],[How many hours of a day you work on Excel]])),"",5)</f>
        <v/>
      </c>
      <c r="T1360" s="10">
        <f>IF(ISERROR(FIND("6",tblSalaries[[#This Row],[How many hours of a day you work on Excel]])),"",6)</f>
        <v>6</v>
      </c>
      <c r="U1360" s="11" t="str">
        <f>IF(ISERROR(FIND("7",tblSalaries[[#This Row],[How many hours of a day you work on Excel]])),"",7)</f>
        <v/>
      </c>
      <c r="V1360" s="11" t="str">
        <f>IF(ISERROR(FIND("8",tblSalaries[[#This Row],[How many hours of a day you work on Excel]])),"",8)</f>
        <v/>
      </c>
      <c r="W1360" s="11">
        <f>IF(MAX(tblSalaries[[#This Row],[1 hour]:[8 hours]])=0,#N/A,MAX(tblSalaries[[#This Row],[1 hour]:[8 hours]]))</f>
        <v>6</v>
      </c>
      <c r="X1360" s="11">
        <f>IF(ISERROR(tblSalaries[[#This Row],[max h]]),1,tblSalaries[[#This Row],[Salary in USD]]/tblSalaries[[#This Row],[max h]]/260)</f>
        <v>60.62224123335708</v>
      </c>
      <c r="Y1360" s="11" t="str">
        <f>IF(tblSalaries[[#This Row],[Years of Experience]]="",0,"0")</f>
        <v>0</v>
      </c>
      <c r="Z1360"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360" s="11">
        <f>IF(tblSalaries[[#This Row],[Salary in USD]]&lt;1000,1,0)</f>
        <v>0</v>
      </c>
      <c r="AB1360" s="11">
        <f>IF(AND(tblSalaries[[#This Row],[Salary in USD]]&gt;1000,tblSalaries[[#This Row],[Salary in USD]]&lt;2000),1,0)</f>
        <v>0</v>
      </c>
    </row>
    <row r="1361" spans="2:28" ht="15" customHeight="1">
      <c r="B1361" t="s">
        <v>3364</v>
      </c>
      <c r="C1361" s="1">
        <v>41058.910069444442</v>
      </c>
      <c r="D1361" s="4">
        <v>39000</v>
      </c>
      <c r="E1361">
        <v>39000</v>
      </c>
      <c r="F1361" t="s">
        <v>6</v>
      </c>
      <c r="G1361">
        <f>tblSalaries[[#This Row],[clean Salary (in local currency)]]*VLOOKUP(tblSalaries[[#This Row],[Currency]],tblXrate[],2,FALSE)</f>
        <v>39000</v>
      </c>
      <c r="H1361" t="s">
        <v>1549</v>
      </c>
      <c r="I1361" t="s">
        <v>52</v>
      </c>
      <c r="J1361" t="s">
        <v>48</v>
      </c>
      <c r="K1361" t="str">
        <f>VLOOKUP(tblSalaries[[#This Row],[Where do you work]],tblCountries[[Actual]:[Mapping]],2,FALSE)</f>
        <v>South Africa</v>
      </c>
      <c r="L1361" t="s">
        <v>13</v>
      </c>
      <c r="M1361">
        <v>6</v>
      </c>
      <c r="O1361" s="10" t="str">
        <f>IF(ISERROR(FIND("1",tblSalaries[[#This Row],[How many hours of a day you work on Excel]])),"",1)</f>
        <v/>
      </c>
      <c r="P1361" s="11" t="str">
        <f>IF(ISERROR(FIND("2",tblSalaries[[#This Row],[How many hours of a day you work on Excel]])),"",2)</f>
        <v/>
      </c>
      <c r="Q1361" s="10" t="str">
        <f>IF(ISERROR(FIND("3",tblSalaries[[#This Row],[How many hours of a day you work on Excel]])),"",3)</f>
        <v/>
      </c>
      <c r="R1361" s="10" t="str">
        <f>IF(ISERROR(FIND("4",tblSalaries[[#This Row],[How many hours of a day you work on Excel]])),"",4)</f>
        <v/>
      </c>
      <c r="S1361" s="10" t="str">
        <f>IF(ISERROR(FIND("5",tblSalaries[[#This Row],[How many hours of a day you work on Excel]])),"",5)</f>
        <v/>
      </c>
      <c r="T1361" s="10" t="str">
        <f>IF(ISERROR(FIND("6",tblSalaries[[#This Row],[How many hours of a day you work on Excel]])),"",6)</f>
        <v/>
      </c>
      <c r="U1361" s="11" t="str">
        <f>IF(ISERROR(FIND("7",tblSalaries[[#This Row],[How many hours of a day you work on Excel]])),"",7)</f>
        <v/>
      </c>
      <c r="V1361" s="11">
        <f>IF(ISERROR(FIND("8",tblSalaries[[#This Row],[How many hours of a day you work on Excel]])),"",8)</f>
        <v>8</v>
      </c>
      <c r="W1361" s="11">
        <f>IF(MAX(tblSalaries[[#This Row],[1 hour]:[8 hours]])=0,#N/A,MAX(tblSalaries[[#This Row],[1 hour]:[8 hours]]))</f>
        <v>8</v>
      </c>
      <c r="X1361" s="11">
        <f>IF(ISERROR(tblSalaries[[#This Row],[max h]]),1,tblSalaries[[#This Row],[Salary in USD]]/tblSalaries[[#This Row],[max h]]/260)</f>
        <v>18.75</v>
      </c>
      <c r="Y1361" s="11" t="str">
        <f>IF(tblSalaries[[#This Row],[Years of Experience]]="",0,"0")</f>
        <v>0</v>
      </c>
      <c r="Z1361"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361" s="11">
        <f>IF(tblSalaries[[#This Row],[Salary in USD]]&lt;1000,1,0)</f>
        <v>0</v>
      </c>
      <c r="AB1361" s="11">
        <f>IF(AND(tblSalaries[[#This Row],[Salary in USD]]&gt;1000,tblSalaries[[#This Row],[Salary in USD]]&lt;2000),1,0)</f>
        <v>0</v>
      </c>
    </row>
    <row r="1362" spans="2:28" ht="15" customHeight="1">
      <c r="B1362" t="s">
        <v>3365</v>
      </c>
      <c r="C1362" s="1">
        <v>41058.910243055558</v>
      </c>
      <c r="D1362" s="4" t="s">
        <v>1550</v>
      </c>
      <c r="E1362">
        <v>250000</v>
      </c>
      <c r="F1362" t="s">
        <v>40</v>
      </c>
      <c r="G1362">
        <f>tblSalaries[[#This Row],[clean Salary (in local currency)]]*VLOOKUP(tblSalaries[[#This Row],[Currency]],tblXrate[],2,FALSE)</f>
        <v>4451.9791718606421</v>
      </c>
      <c r="H1362" t="s">
        <v>52</v>
      </c>
      <c r="I1362" t="s">
        <v>52</v>
      </c>
      <c r="J1362" t="s">
        <v>8</v>
      </c>
      <c r="K1362" t="str">
        <f>VLOOKUP(tblSalaries[[#This Row],[Where do you work]],tblCountries[[Actual]:[Mapping]],2,FALSE)</f>
        <v>India</v>
      </c>
      <c r="L1362" t="s">
        <v>25</v>
      </c>
      <c r="M1362">
        <v>15</v>
      </c>
      <c r="O1362" s="10">
        <f>IF(ISERROR(FIND("1",tblSalaries[[#This Row],[How many hours of a day you work on Excel]])),"",1)</f>
        <v>1</v>
      </c>
      <c r="P1362" s="11">
        <f>IF(ISERROR(FIND("2",tblSalaries[[#This Row],[How many hours of a day you work on Excel]])),"",2)</f>
        <v>2</v>
      </c>
      <c r="Q1362" s="10" t="str">
        <f>IF(ISERROR(FIND("3",tblSalaries[[#This Row],[How many hours of a day you work on Excel]])),"",3)</f>
        <v/>
      </c>
      <c r="R1362" s="10" t="str">
        <f>IF(ISERROR(FIND("4",tblSalaries[[#This Row],[How many hours of a day you work on Excel]])),"",4)</f>
        <v/>
      </c>
      <c r="S1362" s="10" t="str">
        <f>IF(ISERROR(FIND("5",tblSalaries[[#This Row],[How many hours of a day you work on Excel]])),"",5)</f>
        <v/>
      </c>
      <c r="T1362" s="10" t="str">
        <f>IF(ISERROR(FIND("6",tblSalaries[[#This Row],[How many hours of a day you work on Excel]])),"",6)</f>
        <v/>
      </c>
      <c r="U1362" s="11" t="str">
        <f>IF(ISERROR(FIND("7",tblSalaries[[#This Row],[How many hours of a day you work on Excel]])),"",7)</f>
        <v/>
      </c>
      <c r="V1362" s="11" t="str">
        <f>IF(ISERROR(FIND("8",tblSalaries[[#This Row],[How many hours of a day you work on Excel]])),"",8)</f>
        <v/>
      </c>
      <c r="W1362" s="11">
        <f>IF(MAX(tblSalaries[[#This Row],[1 hour]:[8 hours]])=0,#N/A,MAX(tblSalaries[[#This Row],[1 hour]:[8 hours]]))</f>
        <v>2</v>
      </c>
      <c r="X1362" s="11">
        <f>IF(ISERROR(tblSalaries[[#This Row],[max h]]),1,tblSalaries[[#This Row],[Salary in USD]]/tblSalaries[[#This Row],[max h]]/260)</f>
        <v>8.5614984074243115</v>
      </c>
      <c r="Y1362" s="11" t="str">
        <f>IF(tblSalaries[[#This Row],[Years of Experience]]="",0,"0")</f>
        <v>0</v>
      </c>
      <c r="Z1362"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362" s="11">
        <f>IF(tblSalaries[[#This Row],[Salary in USD]]&lt;1000,1,0)</f>
        <v>0</v>
      </c>
      <c r="AB1362" s="11">
        <f>IF(AND(tblSalaries[[#This Row],[Salary in USD]]&gt;1000,tblSalaries[[#This Row],[Salary in USD]]&lt;2000),1,0)</f>
        <v>0</v>
      </c>
    </row>
    <row r="1363" spans="2:28" ht="15" customHeight="1">
      <c r="B1363" t="s">
        <v>3366</v>
      </c>
      <c r="C1363" s="1">
        <v>41058.912881944445</v>
      </c>
      <c r="D1363" s="4">
        <v>62000</v>
      </c>
      <c r="E1363">
        <v>62000</v>
      </c>
      <c r="F1363" t="s">
        <v>6</v>
      </c>
      <c r="G1363">
        <f>tblSalaries[[#This Row],[clean Salary (in local currency)]]*VLOOKUP(tblSalaries[[#This Row],[Currency]],tblXrate[],2,FALSE)</f>
        <v>62000</v>
      </c>
      <c r="H1363" t="s">
        <v>1551</v>
      </c>
      <c r="I1363" t="s">
        <v>67</v>
      </c>
      <c r="J1363" t="s">
        <v>15</v>
      </c>
      <c r="K1363" t="str">
        <f>VLOOKUP(tblSalaries[[#This Row],[Where do you work]],tblCountries[[Actual]:[Mapping]],2,FALSE)</f>
        <v>USA</v>
      </c>
      <c r="L1363" t="s">
        <v>13</v>
      </c>
      <c r="M1363">
        <v>25</v>
      </c>
      <c r="O1363" s="10" t="str">
        <f>IF(ISERROR(FIND("1",tblSalaries[[#This Row],[How many hours of a day you work on Excel]])),"",1)</f>
        <v/>
      </c>
      <c r="P1363" s="11" t="str">
        <f>IF(ISERROR(FIND("2",tblSalaries[[#This Row],[How many hours of a day you work on Excel]])),"",2)</f>
        <v/>
      </c>
      <c r="Q1363" s="10" t="str">
        <f>IF(ISERROR(FIND("3",tblSalaries[[#This Row],[How many hours of a day you work on Excel]])),"",3)</f>
        <v/>
      </c>
      <c r="R1363" s="10" t="str">
        <f>IF(ISERROR(FIND("4",tblSalaries[[#This Row],[How many hours of a day you work on Excel]])),"",4)</f>
        <v/>
      </c>
      <c r="S1363" s="10" t="str">
        <f>IF(ISERROR(FIND("5",tblSalaries[[#This Row],[How many hours of a day you work on Excel]])),"",5)</f>
        <v/>
      </c>
      <c r="T1363" s="10" t="str">
        <f>IF(ISERROR(FIND("6",tblSalaries[[#This Row],[How many hours of a day you work on Excel]])),"",6)</f>
        <v/>
      </c>
      <c r="U1363" s="11" t="str">
        <f>IF(ISERROR(FIND("7",tblSalaries[[#This Row],[How many hours of a day you work on Excel]])),"",7)</f>
        <v/>
      </c>
      <c r="V1363" s="11">
        <f>IF(ISERROR(FIND("8",tblSalaries[[#This Row],[How many hours of a day you work on Excel]])),"",8)</f>
        <v>8</v>
      </c>
      <c r="W1363" s="11">
        <f>IF(MAX(tblSalaries[[#This Row],[1 hour]:[8 hours]])=0,#N/A,MAX(tblSalaries[[#This Row],[1 hour]:[8 hours]]))</f>
        <v>8</v>
      </c>
      <c r="X1363" s="11">
        <f>IF(ISERROR(tblSalaries[[#This Row],[max h]]),1,tblSalaries[[#This Row],[Salary in USD]]/tblSalaries[[#This Row],[max h]]/260)</f>
        <v>29.807692307692307</v>
      </c>
      <c r="Y1363" s="11" t="str">
        <f>IF(tblSalaries[[#This Row],[Years of Experience]]="",0,"0")</f>
        <v>0</v>
      </c>
      <c r="Z1363"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363" s="11">
        <f>IF(tblSalaries[[#This Row],[Salary in USD]]&lt;1000,1,0)</f>
        <v>0</v>
      </c>
      <c r="AB1363" s="11">
        <f>IF(AND(tblSalaries[[#This Row],[Salary in USD]]&gt;1000,tblSalaries[[#This Row],[Salary in USD]]&lt;2000),1,0)</f>
        <v>0</v>
      </c>
    </row>
    <row r="1364" spans="2:28" ht="15" customHeight="1">
      <c r="B1364" t="s">
        <v>3367</v>
      </c>
      <c r="C1364" s="1">
        <v>41058.916377314818</v>
      </c>
      <c r="D1364" s="4">
        <v>44000</v>
      </c>
      <c r="E1364">
        <v>44000</v>
      </c>
      <c r="F1364" t="s">
        <v>6</v>
      </c>
      <c r="G1364">
        <f>tblSalaries[[#This Row],[clean Salary (in local currency)]]*VLOOKUP(tblSalaries[[#This Row],[Currency]],tblXrate[],2,FALSE)</f>
        <v>44000</v>
      </c>
      <c r="H1364" t="s">
        <v>1552</v>
      </c>
      <c r="I1364" t="s">
        <v>279</v>
      </c>
      <c r="J1364" t="s">
        <v>15</v>
      </c>
      <c r="K1364" t="str">
        <f>VLOOKUP(tblSalaries[[#This Row],[Where do you work]],tblCountries[[Actual]:[Mapping]],2,FALSE)</f>
        <v>USA</v>
      </c>
      <c r="L1364" t="s">
        <v>9</v>
      </c>
      <c r="M1364">
        <v>15</v>
      </c>
      <c r="O1364" s="10" t="str">
        <f>IF(ISERROR(FIND("1",tblSalaries[[#This Row],[How many hours of a day you work on Excel]])),"",1)</f>
        <v/>
      </c>
      <c r="P1364" s="11" t="str">
        <f>IF(ISERROR(FIND("2",tblSalaries[[#This Row],[How many hours of a day you work on Excel]])),"",2)</f>
        <v/>
      </c>
      <c r="Q1364" s="10" t="str">
        <f>IF(ISERROR(FIND("3",tblSalaries[[#This Row],[How many hours of a day you work on Excel]])),"",3)</f>
        <v/>
      </c>
      <c r="R1364" s="10">
        <f>IF(ISERROR(FIND("4",tblSalaries[[#This Row],[How many hours of a day you work on Excel]])),"",4)</f>
        <v>4</v>
      </c>
      <c r="S1364" s="10" t="str">
        <f>IF(ISERROR(FIND("5",tblSalaries[[#This Row],[How many hours of a day you work on Excel]])),"",5)</f>
        <v/>
      </c>
      <c r="T1364" s="10">
        <f>IF(ISERROR(FIND("6",tblSalaries[[#This Row],[How many hours of a day you work on Excel]])),"",6)</f>
        <v>6</v>
      </c>
      <c r="U1364" s="11" t="str">
        <f>IF(ISERROR(FIND("7",tblSalaries[[#This Row],[How many hours of a day you work on Excel]])),"",7)</f>
        <v/>
      </c>
      <c r="V1364" s="11" t="str">
        <f>IF(ISERROR(FIND("8",tblSalaries[[#This Row],[How many hours of a day you work on Excel]])),"",8)</f>
        <v/>
      </c>
      <c r="W1364" s="11">
        <f>IF(MAX(tblSalaries[[#This Row],[1 hour]:[8 hours]])=0,#N/A,MAX(tblSalaries[[#This Row],[1 hour]:[8 hours]]))</f>
        <v>6</v>
      </c>
      <c r="X1364" s="11">
        <f>IF(ISERROR(tblSalaries[[#This Row],[max h]]),1,tblSalaries[[#This Row],[Salary in USD]]/tblSalaries[[#This Row],[max h]]/260)</f>
        <v>28.205128205128204</v>
      </c>
      <c r="Y1364" s="11" t="str">
        <f>IF(tblSalaries[[#This Row],[Years of Experience]]="",0,"0")</f>
        <v>0</v>
      </c>
      <c r="Z1364"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364" s="11">
        <f>IF(tblSalaries[[#This Row],[Salary in USD]]&lt;1000,1,0)</f>
        <v>0</v>
      </c>
      <c r="AB1364" s="11">
        <f>IF(AND(tblSalaries[[#This Row],[Salary in USD]]&gt;1000,tblSalaries[[#This Row],[Salary in USD]]&lt;2000),1,0)</f>
        <v>0</v>
      </c>
    </row>
    <row r="1365" spans="2:28" ht="15" customHeight="1">
      <c r="B1365" t="s">
        <v>3368</v>
      </c>
      <c r="C1365" s="1">
        <v>41058.918414351851</v>
      </c>
      <c r="D1365" s="4">
        <v>150000</v>
      </c>
      <c r="E1365">
        <v>150000</v>
      </c>
      <c r="F1365" t="s">
        <v>6</v>
      </c>
      <c r="G1365">
        <f>tblSalaries[[#This Row],[clean Salary (in local currency)]]*VLOOKUP(tblSalaries[[#This Row],[Currency]],tblXrate[],2,FALSE)</f>
        <v>150000</v>
      </c>
      <c r="H1365" t="s">
        <v>1553</v>
      </c>
      <c r="I1365" t="s">
        <v>52</v>
      </c>
      <c r="J1365" t="s">
        <v>15</v>
      </c>
      <c r="K1365" t="str">
        <f>VLOOKUP(tblSalaries[[#This Row],[Where do you work]],tblCountries[[Actual]:[Mapping]],2,FALSE)</f>
        <v>USA</v>
      </c>
      <c r="L1365" t="s">
        <v>18</v>
      </c>
      <c r="M1365">
        <v>30</v>
      </c>
      <c r="O1365" s="10" t="str">
        <f>IF(ISERROR(FIND("1",tblSalaries[[#This Row],[How many hours of a day you work on Excel]])),"",1)</f>
        <v/>
      </c>
      <c r="P1365" s="11">
        <f>IF(ISERROR(FIND("2",tblSalaries[[#This Row],[How many hours of a day you work on Excel]])),"",2)</f>
        <v>2</v>
      </c>
      <c r="Q1365" s="10">
        <f>IF(ISERROR(FIND("3",tblSalaries[[#This Row],[How many hours of a day you work on Excel]])),"",3)</f>
        <v>3</v>
      </c>
      <c r="R1365" s="10" t="str">
        <f>IF(ISERROR(FIND("4",tblSalaries[[#This Row],[How many hours of a day you work on Excel]])),"",4)</f>
        <v/>
      </c>
      <c r="S1365" s="10" t="str">
        <f>IF(ISERROR(FIND("5",tblSalaries[[#This Row],[How many hours of a day you work on Excel]])),"",5)</f>
        <v/>
      </c>
      <c r="T1365" s="10" t="str">
        <f>IF(ISERROR(FIND("6",tblSalaries[[#This Row],[How many hours of a day you work on Excel]])),"",6)</f>
        <v/>
      </c>
      <c r="U1365" s="11" t="str">
        <f>IF(ISERROR(FIND("7",tblSalaries[[#This Row],[How many hours of a day you work on Excel]])),"",7)</f>
        <v/>
      </c>
      <c r="V1365" s="11" t="str">
        <f>IF(ISERROR(FIND("8",tblSalaries[[#This Row],[How many hours of a day you work on Excel]])),"",8)</f>
        <v/>
      </c>
      <c r="W1365" s="11">
        <f>IF(MAX(tblSalaries[[#This Row],[1 hour]:[8 hours]])=0,#N/A,MAX(tblSalaries[[#This Row],[1 hour]:[8 hours]]))</f>
        <v>3</v>
      </c>
      <c r="X1365" s="11">
        <f>IF(ISERROR(tblSalaries[[#This Row],[max h]]),1,tblSalaries[[#This Row],[Salary in USD]]/tblSalaries[[#This Row],[max h]]/260)</f>
        <v>192.30769230769232</v>
      </c>
      <c r="Y1365" s="11" t="str">
        <f>IF(tblSalaries[[#This Row],[Years of Experience]]="",0,"0")</f>
        <v>0</v>
      </c>
      <c r="Z1365"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365" s="11">
        <f>IF(tblSalaries[[#This Row],[Salary in USD]]&lt;1000,1,0)</f>
        <v>0</v>
      </c>
      <c r="AB1365" s="11">
        <f>IF(AND(tblSalaries[[#This Row],[Salary in USD]]&gt;1000,tblSalaries[[#This Row],[Salary in USD]]&lt;2000),1,0)</f>
        <v>0</v>
      </c>
    </row>
    <row r="1366" spans="2:28" ht="15" customHeight="1">
      <c r="B1366" t="s">
        <v>3369</v>
      </c>
      <c r="C1366" s="1">
        <v>41058.919548611113</v>
      </c>
      <c r="D1366" s="4">
        <v>180000</v>
      </c>
      <c r="E1366">
        <v>180000</v>
      </c>
      <c r="F1366" t="s">
        <v>22</v>
      </c>
      <c r="G1366">
        <f>tblSalaries[[#This Row],[clean Salary (in local currency)]]*VLOOKUP(tblSalaries[[#This Row],[Currency]],tblXrate[],2,FALSE)</f>
        <v>228671.89901848941</v>
      </c>
      <c r="H1366" t="s">
        <v>1554</v>
      </c>
      <c r="I1366" t="s">
        <v>488</v>
      </c>
      <c r="J1366" t="s">
        <v>983</v>
      </c>
      <c r="K1366" t="str">
        <f>VLOOKUP(tblSalaries[[#This Row],[Where do you work]],tblCountries[[Actual]:[Mapping]],2,FALSE)</f>
        <v>Europe</v>
      </c>
      <c r="L1366" t="s">
        <v>9</v>
      </c>
      <c r="M1366">
        <v>15</v>
      </c>
      <c r="O1366" s="10" t="str">
        <f>IF(ISERROR(FIND("1",tblSalaries[[#This Row],[How many hours of a day you work on Excel]])),"",1)</f>
        <v/>
      </c>
      <c r="P1366" s="11" t="str">
        <f>IF(ISERROR(FIND("2",tblSalaries[[#This Row],[How many hours of a day you work on Excel]])),"",2)</f>
        <v/>
      </c>
      <c r="Q1366" s="10" t="str">
        <f>IF(ISERROR(FIND("3",tblSalaries[[#This Row],[How many hours of a day you work on Excel]])),"",3)</f>
        <v/>
      </c>
      <c r="R1366" s="10">
        <f>IF(ISERROR(FIND("4",tblSalaries[[#This Row],[How many hours of a day you work on Excel]])),"",4)</f>
        <v>4</v>
      </c>
      <c r="S1366" s="10" t="str">
        <f>IF(ISERROR(FIND("5",tblSalaries[[#This Row],[How many hours of a day you work on Excel]])),"",5)</f>
        <v/>
      </c>
      <c r="T1366" s="10">
        <f>IF(ISERROR(FIND("6",tblSalaries[[#This Row],[How many hours of a day you work on Excel]])),"",6)</f>
        <v>6</v>
      </c>
      <c r="U1366" s="11" t="str">
        <f>IF(ISERROR(FIND("7",tblSalaries[[#This Row],[How many hours of a day you work on Excel]])),"",7)</f>
        <v/>
      </c>
      <c r="V1366" s="11" t="str">
        <f>IF(ISERROR(FIND("8",tblSalaries[[#This Row],[How many hours of a day you work on Excel]])),"",8)</f>
        <v/>
      </c>
      <c r="W1366" s="11">
        <f>IF(MAX(tblSalaries[[#This Row],[1 hour]:[8 hours]])=0,#N/A,MAX(tblSalaries[[#This Row],[1 hour]:[8 hours]]))</f>
        <v>6</v>
      </c>
      <c r="X1366" s="11">
        <f>IF(ISERROR(tblSalaries[[#This Row],[max h]]),1,tblSalaries[[#This Row],[Salary in USD]]/tblSalaries[[#This Row],[max h]]/260)</f>
        <v>146.58455065287782</v>
      </c>
      <c r="Y1366" s="11" t="str">
        <f>IF(tblSalaries[[#This Row],[Years of Experience]]="",0,"0")</f>
        <v>0</v>
      </c>
      <c r="Z1366"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366" s="11">
        <f>IF(tblSalaries[[#This Row],[Salary in USD]]&lt;1000,1,0)</f>
        <v>0</v>
      </c>
      <c r="AB1366" s="11">
        <f>IF(AND(tblSalaries[[#This Row],[Salary in USD]]&gt;1000,tblSalaries[[#This Row],[Salary in USD]]&lt;2000),1,0)</f>
        <v>0</v>
      </c>
    </row>
    <row r="1367" spans="2:28" ht="15" customHeight="1">
      <c r="B1367" t="s">
        <v>3370</v>
      </c>
      <c r="C1367" s="1">
        <v>41058.925787037035</v>
      </c>
      <c r="D1367" s="4">
        <v>73500</v>
      </c>
      <c r="E1367">
        <v>73500</v>
      </c>
      <c r="F1367" t="s">
        <v>6</v>
      </c>
      <c r="G1367">
        <f>tblSalaries[[#This Row],[clean Salary (in local currency)]]*VLOOKUP(tblSalaries[[#This Row],[Currency]],tblXrate[],2,FALSE)</f>
        <v>73500</v>
      </c>
      <c r="H1367" t="s">
        <v>1555</v>
      </c>
      <c r="I1367" t="s">
        <v>20</v>
      </c>
      <c r="J1367" t="s">
        <v>15</v>
      </c>
      <c r="K1367" t="str">
        <f>VLOOKUP(tblSalaries[[#This Row],[Where do you work]],tblCountries[[Actual]:[Mapping]],2,FALSE)</f>
        <v>USA</v>
      </c>
      <c r="L1367" t="s">
        <v>13</v>
      </c>
      <c r="M1367">
        <v>6</v>
      </c>
      <c r="O1367" s="10" t="str">
        <f>IF(ISERROR(FIND("1",tblSalaries[[#This Row],[How many hours of a day you work on Excel]])),"",1)</f>
        <v/>
      </c>
      <c r="P1367" s="11" t="str">
        <f>IF(ISERROR(FIND("2",tblSalaries[[#This Row],[How many hours of a day you work on Excel]])),"",2)</f>
        <v/>
      </c>
      <c r="Q1367" s="10" t="str">
        <f>IF(ISERROR(FIND("3",tblSalaries[[#This Row],[How many hours of a day you work on Excel]])),"",3)</f>
        <v/>
      </c>
      <c r="R1367" s="10" t="str">
        <f>IF(ISERROR(FIND("4",tblSalaries[[#This Row],[How many hours of a day you work on Excel]])),"",4)</f>
        <v/>
      </c>
      <c r="S1367" s="10" t="str">
        <f>IF(ISERROR(FIND("5",tblSalaries[[#This Row],[How many hours of a day you work on Excel]])),"",5)</f>
        <v/>
      </c>
      <c r="T1367" s="10" t="str">
        <f>IF(ISERROR(FIND("6",tblSalaries[[#This Row],[How many hours of a day you work on Excel]])),"",6)</f>
        <v/>
      </c>
      <c r="U1367" s="11" t="str">
        <f>IF(ISERROR(FIND("7",tblSalaries[[#This Row],[How many hours of a day you work on Excel]])),"",7)</f>
        <v/>
      </c>
      <c r="V1367" s="11">
        <f>IF(ISERROR(FIND("8",tblSalaries[[#This Row],[How many hours of a day you work on Excel]])),"",8)</f>
        <v>8</v>
      </c>
      <c r="W1367" s="11">
        <f>IF(MAX(tblSalaries[[#This Row],[1 hour]:[8 hours]])=0,#N/A,MAX(tblSalaries[[#This Row],[1 hour]:[8 hours]]))</f>
        <v>8</v>
      </c>
      <c r="X1367" s="11">
        <f>IF(ISERROR(tblSalaries[[#This Row],[max h]]),1,tblSalaries[[#This Row],[Salary in USD]]/tblSalaries[[#This Row],[max h]]/260)</f>
        <v>35.33653846153846</v>
      </c>
      <c r="Y1367" s="11" t="str">
        <f>IF(tblSalaries[[#This Row],[Years of Experience]]="",0,"0")</f>
        <v>0</v>
      </c>
      <c r="Z1367"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367" s="11">
        <f>IF(tblSalaries[[#This Row],[Salary in USD]]&lt;1000,1,0)</f>
        <v>0</v>
      </c>
      <c r="AB1367" s="11">
        <f>IF(AND(tblSalaries[[#This Row],[Salary in USD]]&gt;1000,tblSalaries[[#This Row],[Salary in USD]]&lt;2000),1,0)</f>
        <v>0</v>
      </c>
    </row>
    <row r="1368" spans="2:28" ht="15" customHeight="1">
      <c r="B1368" t="s">
        <v>3371</v>
      </c>
      <c r="C1368" s="1">
        <v>41058.926608796297</v>
      </c>
      <c r="D1368" s="4">
        <v>77500</v>
      </c>
      <c r="E1368">
        <v>77500</v>
      </c>
      <c r="F1368" t="s">
        <v>6</v>
      </c>
      <c r="G1368">
        <f>tblSalaries[[#This Row],[clean Salary (in local currency)]]*VLOOKUP(tblSalaries[[#This Row],[Currency]],tblXrate[],2,FALSE)</f>
        <v>77500</v>
      </c>
      <c r="H1368" t="s">
        <v>266</v>
      </c>
      <c r="I1368" t="s">
        <v>20</v>
      </c>
      <c r="J1368" t="s">
        <v>15</v>
      </c>
      <c r="K1368" t="str">
        <f>VLOOKUP(tblSalaries[[#This Row],[Where do you work]],tblCountries[[Actual]:[Mapping]],2,FALSE)</f>
        <v>USA</v>
      </c>
      <c r="L1368" t="s">
        <v>9</v>
      </c>
      <c r="M1368">
        <v>7</v>
      </c>
      <c r="O1368" s="10" t="str">
        <f>IF(ISERROR(FIND("1",tblSalaries[[#This Row],[How many hours of a day you work on Excel]])),"",1)</f>
        <v/>
      </c>
      <c r="P1368" s="11" t="str">
        <f>IF(ISERROR(FIND("2",tblSalaries[[#This Row],[How many hours of a day you work on Excel]])),"",2)</f>
        <v/>
      </c>
      <c r="Q1368" s="10" t="str">
        <f>IF(ISERROR(FIND("3",tblSalaries[[#This Row],[How many hours of a day you work on Excel]])),"",3)</f>
        <v/>
      </c>
      <c r="R1368" s="10">
        <f>IF(ISERROR(FIND("4",tblSalaries[[#This Row],[How many hours of a day you work on Excel]])),"",4)</f>
        <v>4</v>
      </c>
      <c r="S1368" s="10" t="str">
        <f>IF(ISERROR(FIND("5",tblSalaries[[#This Row],[How many hours of a day you work on Excel]])),"",5)</f>
        <v/>
      </c>
      <c r="T1368" s="10">
        <f>IF(ISERROR(FIND("6",tblSalaries[[#This Row],[How many hours of a day you work on Excel]])),"",6)</f>
        <v>6</v>
      </c>
      <c r="U1368" s="11" t="str">
        <f>IF(ISERROR(FIND("7",tblSalaries[[#This Row],[How many hours of a day you work on Excel]])),"",7)</f>
        <v/>
      </c>
      <c r="V1368" s="11" t="str">
        <f>IF(ISERROR(FIND("8",tblSalaries[[#This Row],[How many hours of a day you work on Excel]])),"",8)</f>
        <v/>
      </c>
      <c r="W1368" s="11">
        <f>IF(MAX(tblSalaries[[#This Row],[1 hour]:[8 hours]])=0,#N/A,MAX(tblSalaries[[#This Row],[1 hour]:[8 hours]]))</f>
        <v>6</v>
      </c>
      <c r="X1368" s="11">
        <f>IF(ISERROR(tblSalaries[[#This Row],[max h]]),1,tblSalaries[[#This Row],[Salary in USD]]/tblSalaries[[#This Row],[max h]]/260)</f>
        <v>49.679487179487175</v>
      </c>
      <c r="Y1368" s="11" t="str">
        <f>IF(tblSalaries[[#This Row],[Years of Experience]]="",0,"0")</f>
        <v>0</v>
      </c>
      <c r="Z1368"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368" s="11">
        <f>IF(tblSalaries[[#This Row],[Salary in USD]]&lt;1000,1,0)</f>
        <v>0</v>
      </c>
      <c r="AB1368" s="11">
        <f>IF(AND(tblSalaries[[#This Row],[Salary in USD]]&gt;1000,tblSalaries[[#This Row],[Salary in USD]]&lt;2000),1,0)</f>
        <v>0</v>
      </c>
    </row>
    <row r="1369" spans="2:28" ht="15" customHeight="1">
      <c r="B1369" t="s">
        <v>3372</v>
      </c>
      <c r="C1369" s="1">
        <v>41058.929722222223</v>
      </c>
      <c r="D1369" s="4">
        <v>60800</v>
      </c>
      <c r="E1369">
        <v>60800</v>
      </c>
      <c r="F1369" t="s">
        <v>6</v>
      </c>
      <c r="G1369">
        <f>tblSalaries[[#This Row],[clean Salary (in local currency)]]*VLOOKUP(tblSalaries[[#This Row],[Currency]],tblXrate[],2,FALSE)</f>
        <v>60800</v>
      </c>
      <c r="H1369" t="s">
        <v>1556</v>
      </c>
      <c r="I1369" t="s">
        <v>20</v>
      </c>
      <c r="J1369" t="s">
        <v>15</v>
      </c>
      <c r="K1369" t="str">
        <f>VLOOKUP(tblSalaries[[#This Row],[Where do you work]],tblCountries[[Actual]:[Mapping]],2,FALSE)</f>
        <v>USA</v>
      </c>
      <c r="L1369" t="s">
        <v>13</v>
      </c>
      <c r="M1369">
        <v>10</v>
      </c>
      <c r="O1369" s="10" t="str">
        <f>IF(ISERROR(FIND("1",tblSalaries[[#This Row],[How many hours of a day you work on Excel]])),"",1)</f>
        <v/>
      </c>
      <c r="P1369" s="11" t="str">
        <f>IF(ISERROR(FIND("2",tblSalaries[[#This Row],[How many hours of a day you work on Excel]])),"",2)</f>
        <v/>
      </c>
      <c r="Q1369" s="10" t="str">
        <f>IF(ISERROR(FIND("3",tblSalaries[[#This Row],[How many hours of a day you work on Excel]])),"",3)</f>
        <v/>
      </c>
      <c r="R1369" s="10" t="str">
        <f>IF(ISERROR(FIND("4",tblSalaries[[#This Row],[How many hours of a day you work on Excel]])),"",4)</f>
        <v/>
      </c>
      <c r="S1369" s="10" t="str">
        <f>IF(ISERROR(FIND("5",tblSalaries[[#This Row],[How many hours of a day you work on Excel]])),"",5)</f>
        <v/>
      </c>
      <c r="T1369" s="10" t="str">
        <f>IF(ISERROR(FIND("6",tblSalaries[[#This Row],[How many hours of a day you work on Excel]])),"",6)</f>
        <v/>
      </c>
      <c r="U1369" s="11" t="str">
        <f>IF(ISERROR(FIND("7",tblSalaries[[#This Row],[How many hours of a day you work on Excel]])),"",7)</f>
        <v/>
      </c>
      <c r="V1369" s="11">
        <f>IF(ISERROR(FIND("8",tblSalaries[[#This Row],[How many hours of a day you work on Excel]])),"",8)</f>
        <v>8</v>
      </c>
      <c r="W1369" s="11">
        <f>IF(MAX(tblSalaries[[#This Row],[1 hour]:[8 hours]])=0,#N/A,MAX(tblSalaries[[#This Row],[1 hour]:[8 hours]]))</f>
        <v>8</v>
      </c>
      <c r="X1369" s="11">
        <f>IF(ISERROR(tblSalaries[[#This Row],[max h]]),1,tblSalaries[[#This Row],[Salary in USD]]/tblSalaries[[#This Row],[max h]]/260)</f>
        <v>29.23076923076923</v>
      </c>
      <c r="Y1369" s="11" t="str">
        <f>IF(tblSalaries[[#This Row],[Years of Experience]]="",0,"0")</f>
        <v>0</v>
      </c>
      <c r="Z1369"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369" s="11">
        <f>IF(tblSalaries[[#This Row],[Salary in USD]]&lt;1000,1,0)</f>
        <v>0</v>
      </c>
      <c r="AB1369" s="11">
        <f>IF(AND(tblSalaries[[#This Row],[Salary in USD]]&gt;1000,tblSalaries[[#This Row],[Salary in USD]]&lt;2000),1,0)</f>
        <v>0</v>
      </c>
    </row>
    <row r="1370" spans="2:28" ht="15" customHeight="1">
      <c r="B1370" t="s">
        <v>3373</v>
      </c>
      <c r="C1370" s="1">
        <v>41058.933657407404</v>
      </c>
      <c r="D1370" s="4">
        <v>136000</v>
      </c>
      <c r="E1370">
        <v>136000</v>
      </c>
      <c r="F1370" t="s">
        <v>6</v>
      </c>
      <c r="G1370">
        <f>tblSalaries[[#This Row],[clean Salary (in local currency)]]*VLOOKUP(tblSalaries[[#This Row],[Currency]],tblXrate[],2,FALSE)</f>
        <v>136000</v>
      </c>
      <c r="H1370" t="s">
        <v>1557</v>
      </c>
      <c r="I1370" t="s">
        <v>52</v>
      </c>
      <c r="J1370" t="s">
        <v>15</v>
      </c>
      <c r="K1370" t="str">
        <f>VLOOKUP(tblSalaries[[#This Row],[Where do you work]],tblCountries[[Actual]:[Mapping]],2,FALSE)</f>
        <v>USA</v>
      </c>
      <c r="L1370" t="s">
        <v>9</v>
      </c>
      <c r="M1370">
        <v>10</v>
      </c>
      <c r="O1370" s="10" t="str">
        <f>IF(ISERROR(FIND("1",tblSalaries[[#This Row],[How many hours of a day you work on Excel]])),"",1)</f>
        <v/>
      </c>
      <c r="P1370" s="11" t="str">
        <f>IF(ISERROR(FIND("2",tblSalaries[[#This Row],[How many hours of a day you work on Excel]])),"",2)</f>
        <v/>
      </c>
      <c r="Q1370" s="10" t="str">
        <f>IF(ISERROR(FIND("3",tblSalaries[[#This Row],[How many hours of a day you work on Excel]])),"",3)</f>
        <v/>
      </c>
      <c r="R1370" s="10">
        <f>IF(ISERROR(FIND("4",tblSalaries[[#This Row],[How many hours of a day you work on Excel]])),"",4)</f>
        <v>4</v>
      </c>
      <c r="S1370" s="10" t="str">
        <f>IF(ISERROR(FIND("5",tblSalaries[[#This Row],[How many hours of a day you work on Excel]])),"",5)</f>
        <v/>
      </c>
      <c r="T1370" s="10">
        <f>IF(ISERROR(FIND("6",tblSalaries[[#This Row],[How many hours of a day you work on Excel]])),"",6)</f>
        <v>6</v>
      </c>
      <c r="U1370" s="11" t="str">
        <f>IF(ISERROR(FIND("7",tblSalaries[[#This Row],[How many hours of a day you work on Excel]])),"",7)</f>
        <v/>
      </c>
      <c r="V1370" s="11" t="str">
        <f>IF(ISERROR(FIND("8",tblSalaries[[#This Row],[How many hours of a day you work on Excel]])),"",8)</f>
        <v/>
      </c>
      <c r="W1370" s="11">
        <f>IF(MAX(tblSalaries[[#This Row],[1 hour]:[8 hours]])=0,#N/A,MAX(tblSalaries[[#This Row],[1 hour]:[8 hours]]))</f>
        <v>6</v>
      </c>
      <c r="X1370" s="11">
        <f>IF(ISERROR(tblSalaries[[#This Row],[max h]]),1,tblSalaries[[#This Row],[Salary in USD]]/tblSalaries[[#This Row],[max h]]/260)</f>
        <v>87.179487179487182</v>
      </c>
      <c r="Y1370" s="11" t="str">
        <f>IF(tblSalaries[[#This Row],[Years of Experience]]="",0,"0")</f>
        <v>0</v>
      </c>
      <c r="Z1370"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370" s="11">
        <f>IF(tblSalaries[[#This Row],[Salary in USD]]&lt;1000,1,0)</f>
        <v>0</v>
      </c>
      <c r="AB1370" s="11">
        <f>IF(AND(tblSalaries[[#This Row],[Salary in USD]]&gt;1000,tblSalaries[[#This Row],[Salary in USD]]&lt;2000),1,0)</f>
        <v>0</v>
      </c>
    </row>
    <row r="1371" spans="2:28" ht="15" customHeight="1">
      <c r="B1371" t="s">
        <v>3374</v>
      </c>
      <c r="C1371" s="1">
        <v>41058.939074074071</v>
      </c>
      <c r="D1371" s="4">
        <v>20000</v>
      </c>
      <c r="E1371">
        <v>20000</v>
      </c>
      <c r="F1371" t="s">
        <v>6</v>
      </c>
      <c r="G1371">
        <f>tblSalaries[[#This Row],[clean Salary (in local currency)]]*VLOOKUP(tblSalaries[[#This Row],[Currency]],tblXrate[],2,FALSE)</f>
        <v>20000</v>
      </c>
      <c r="H1371" t="s">
        <v>1558</v>
      </c>
      <c r="I1371" t="s">
        <v>67</v>
      </c>
      <c r="J1371" t="s">
        <v>8</v>
      </c>
      <c r="K1371" t="str">
        <f>VLOOKUP(tblSalaries[[#This Row],[Where do you work]],tblCountries[[Actual]:[Mapping]],2,FALSE)</f>
        <v>India</v>
      </c>
      <c r="L1371" t="s">
        <v>9</v>
      </c>
      <c r="M1371">
        <v>6</v>
      </c>
      <c r="O1371" s="10" t="str">
        <f>IF(ISERROR(FIND("1",tblSalaries[[#This Row],[How many hours of a day you work on Excel]])),"",1)</f>
        <v/>
      </c>
      <c r="P1371" s="11" t="str">
        <f>IF(ISERROR(FIND("2",tblSalaries[[#This Row],[How many hours of a day you work on Excel]])),"",2)</f>
        <v/>
      </c>
      <c r="Q1371" s="10" t="str">
        <f>IF(ISERROR(FIND("3",tblSalaries[[#This Row],[How many hours of a day you work on Excel]])),"",3)</f>
        <v/>
      </c>
      <c r="R1371" s="10">
        <f>IF(ISERROR(FIND("4",tblSalaries[[#This Row],[How many hours of a day you work on Excel]])),"",4)</f>
        <v>4</v>
      </c>
      <c r="S1371" s="10" t="str">
        <f>IF(ISERROR(FIND("5",tblSalaries[[#This Row],[How many hours of a day you work on Excel]])),"",5)</f>
        <v/>
      </c>
      <c r="T1371" s="10">
        <f>IF(ISERROR(FIND("6",tblSalaries[[#This Row],[How many hours of a day you work on Excel]])),"",6)</f>
        <v>6</v>
      </c>
      <c r="U1371" s="11" t="str">
        <f>IF(ISERROR(FIND("7",tblSalaries[[#This Row],[How many hours of a day you work on Excel]])),"",7)</f>
        <v/>
      </c>
      <c r="V1371" s="11" t="str">
        <f>IF(ISERROR(FIND("8",tblSalaries[[#This Row],[How many hours of a day you work on Excel]])),"",8)</f>
        <v/>
      </c>
      <c r="W1371" s="11">
        <f>IF(MAX(tblSalaries[[#This Row],[1 hour]:[8 hours]])=0,#N/A,MAX(tblSalaries[[#This Row],[1 hour]:[8 hours]]))</f>
        <v>6</v>
      </c>
      <c r="X1371" s="11">
        <f>IF(ISERROR(tblSalaries[[#This Row],[max h]]),1,tblSalaries[[#This Row],[Salary in USD]]/tblSalaries[[#This Row],[max h]]/260)</f>
        <v>12.820512820512821</v>
      </c>
      <c r="Y1371" s="11" t="str">
        <f>IF(tblSalaries[[#This Row],[Years of Experience]]="",0,"0")</f>
        <v>0</v>
      </c>
      <c r="Z1371"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371" s="11">
        <f>IF(tblSalaries[[#This Row],[Salary in USD]]&lt;1000,1,0)</f>
        <v>0</v>
      </c>
      <c r="AB1371" s="11">
        <f>IF(AND(tblSalaries[[#This Row],[Salary in USD]]&gt;1000,tblSalaries[[#This Row],[Salary in USD]]&lt;2000),1,0)</f>
        <v>0</v>
      </c>
    </row>
    <row r="1372" spans="2:28" ht="15" customHeight="1">
      <c r="B1372" t="s">
        <v>3375</v>
      </c>
      <c r="C1372" s="1">
        <v>41058.941168981481</v>
      </c>
      <c r="D1372" s="4">
        <v>95000</v>
      </c>
      <c r="E1372">
        <v>95000</v>
      </c>
      <c r="F1372" t="s">
        <v>6</v>
      </c>
      <c r="G1372">
        <f>tblSalaries[[#This Row],[clean Salary (in local currency)]]*VLOOKUP(tblSalaries[[#This Row],[Currency]],tblXrate[],2,FALSE)</f>
        <v>95000</v>
      </c>
      <c r="H1372" t="s">
        <v>1559</v>
      </c>
      <c r="I1372" t="s">
        <v>279</v>
      </c>
      <c r="J1372" t="s">
        <v>15</v>
      </c>
      <c r="K1372" t="str">
        <f>VLOOKUP(tblSalaries[[#This Row],[Where do you work]],tblCountries[[Actual]:[Mapping]],2,FALSE)</f>
        <v>USA</v>
      </c>
      <c r="L1372" t="s">
        <v>9</v>
      </c>
      <c r="M1372">
        <v>14</v>
      </c>
      <c r="O1372" s="10" t="str">
        <f>IF(ISERROR(FIND("1",tblSalaries[[#This Row],[How many hours of a day you work on Excel]])),"",1)</f>
        <v/>
      </c>
      <c r="P1372" s="11" t="str">
        <f>IF(ISERROR(FIND("2",tblSalaries[[#This Row],[How many hours of a day you work on Excel]])),"",2)</f>
        <v/>
      </c>
      <c r="Q1372" s="10" t="str">
        <f>IF(ISERROR(FIND("3",tblSalaries[[#This Row],[How many hours of a day you work on Excel]])),"",3)</f>
        <v/>
      </c>
      <c r="R1372" s="10">
        <f>IF(ISERROR(FIND("4",tblSalaries[[#This Row],[How many hours of a day you work on Excel]])),"",4)</f>
        <v>4</v>
      </c>
      <c r="S1372" s="10" t="str">
        <f>IF(ISERROR(FIND("5",tblSalaries[[#This Row],[How many hours of a day you work on Excel]])),"",5)</f>
        <v/>
      </c>
      <c r="T1372" s="10">
        <f>IF(ISERROR(FIND("6",tblSalaries[[#This Row],[How many hours of a day you work on Excel]])),"",6)</f>
        <v>6</v>
      </c>
      <c r="U1372" s="11" t="str">
        <f>IF(ISERROR(FIND("7",tblSalaries[[#This Row],[How many hours of a day you work on Excel]])),"",7)</f>
        <v/>
      </c>
      <c r="V1372" s="11" t="str">
        <f>IF(ISERROR(FIND("8",tblSalaries[[#This Row],[How many hours of a day you work on Excel]])),"",8)</f>
        <v/>
      </c>
      <c r="W1372" s="11">
        <f>IF(MAX(tblSalaries[[#This Row],[1 hour]:[8 hours]])=0,#N/A,MAX(tblSalaries[[#This Row],[1 hour]:[8 hours]]))</f>
        <v>6</v>
      </c>
      <c r="X1372" s="11">
        <f>IF(ISERROR(tblSalaries[[#This Row],[max h]]),1,tblSalaries[[#This Row],[Salary in USD]]/tblSalaries[[#This Row],[max h]]/260)</f>
        <v>60.897435897435898</v>
      </c>
      <c r="Y1372" s="11" t="str">
        <f>IF(tblSalaries[[#This Row],[Years of Experience]]="",0,"0")</f>
        <v>0</v>
      </c>
      <c r="Z1372"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372" s="11">
        <f>IF(tblSalaries[[#This Row],[Salary in USD]]&lt;1000,1,0)</f>
        <v>0</v>
      </c>
      <c r="AB1372" s="11">
        <f>IF(AND(tblSalaries[[#This Row],[Salary in USD]]&gt;1000,tblSalaries[[#This Row],[Salary in USD]]&lt;2000),1,0)</f>
        <v>0</v>
      </c>
    </row>
    <row r="1373" spans="2:28" ht="15" customHeight="1">
      <c r="B1373" t="s">
        <v>3376</v>
      </c>
      <c r="C1373" s="1">
        <v>41058.949421296296</v>
      </c>
      <c r="D1373" s="4">
        <v>130000</v>
      </c>
      <c r="E1373">
        <v>130000</v>
      </c>
      <c r="F1373" t="s">
        <v>6</v>
      </c>
      <c r="G1373">
        <f>tblSalaries[[#This Row],[clean Salary (in local currency)]]*VLOOKUP(tblSalaries[[#This Row],[Currency]],tblXrate[],2,FALSE)</f>
        <v>130000</v>
      </c>
      <c r="H1373" t="s">
        <v>52</v>
      </c>
      <c r="I1373" t="s">
        <v>52</v>
      </c>
      <c r="J1373" t="s">
        <v>15</v>
      </c>
      <c r="K1373" t="str">
        <f>VLOOKUP(tblSalaries[[#This Row],[Where do you work]],tblCountries[[Actual]:[Mapping]],2,FALSE)</f>
        <v>USA</v>
      </c>
      <c r="L1373" t="s">
        <v>25</v>
      </c>
      <c r="M1373">
        <v>25</v>
      </c>
      <c r="O1373" s="10">
        <f>IF(ISERROR(FIND("1",tblSalaries[[#This Row],[How many hours of a day you work on Excel]])),"",1)</f>
        <v>1</v>
      </c>
      <c r="P1373" s="11">
        <f>IF(ISERROR(FIND("2",tblSalaries[[#This Row],[How many hours of a day you work on Excel]])),"",2)</f>
        <v>2</v>
      </c>
      <c r="Q1373" s="10" t="str">
        <f>IF(ISERROR(FIND("3",tblSalaries[[#This Row],[How many hours of a day you work on Excel]])),"",3)</f>
        <v/>
      </c>
      <c r="R1373" s="10" t="str">
        <f>IF(ISERROR(FIND("4",tblSalaries[[#This Row],[How many hours of a day you work on Excel]])),"",4)</f>
        <v/>
      </c>
      <c r="S1373" s="10" t="str">
        <f>IF(ISERROR(FIND("5",tblSalaries[[#This Row],[How many hours of a day you work on Excel]])),"",5)</f>
        <v/>
      </c>
      <c r="T1373" s="10" t="str">
        <f>IF(ISERROR(FIND("6",tblSalaries[[#This Row],[How many hours of a day you work on Excel]])),"",6)</f>
        <v/>
      </c>
      <c r="U1373" s="11" t="str">
        <f>IF(ISERROR(FIND("7",tblSalaries[[#This Row],[How many hours of a day you work on Excel]])),"",7)</f>
        <v/>
      </c>
      <c r="V1373" s="11" t="str">
        <f>IF(ISERROR(FIND("8",tblSalaries[[#This Row],[How many hours of a day you work on Excel]])),"",8)</f>
        <v/>
      </c>
      <c r="W1373" s="11">
        <f>IF(MAX(tblSalaries[[#This Row],[1 hour]:[8 hours]])=0,#N/A,MAX(tblSalaries[[#This Row],[1 hour]:[8 hours]]))</f>
        <v>2</v>
      </c>
      <c r="X1373" s="11">
        <f>IF(ISERROR(tblSalaries[[#This Row],[max h]]),1,tblSalaries[[#This Row],[Salary in USD]]/tblSalaries[[#This Row],[max h]]/260)</f>
        <v>250</v>
      </c>
      <c r="Y1373" s="11" t="str">
        <f>IF(tblSalaries[[#This Row],[Years of Experience]]="",0,"0")</f>
        <v>0</v>
      </c>
      <c r="Z1373"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373" s="11">
        <f>IF(tblSalaries[[#This Row],[Salary in USD]]&lt;1000,1,0)</f>
        <v>0</v>
      </c>
      <c r="AB1373" s="11">
        <f>IF(AND(tblSalaries[[#This Row],[Salary in USD]]&gt;1000,tblSalaries[[#This Row],[Salary in USD]]&lt;2000),1,0)</f>
        <v>0</v>
      </c>
    </row>
    <row r="1374" spans="2:28" ht="15" customHeight="1">
      <c r="B1374" t="s">
        <v>3377</v>
      </c>
      <c r="C1374" s="1">
        <v>41058.951574074075</v>
      </c>
      <c r="D1374" s="4">
        <v>65000</v>
      </c>
      <c r="E1374">
        <v>65000</v>
      </c>
      <c r="F1374" t="s">
        <v>6</v>
      </c>
      <c r="G1374">
        <f>tblSalaries[[#This Row],[clean Salary (in local currency)]]*VLOOKUP(tblSalaries[[#This Row],[Currency]],tblXrate[],2,FALSE)</f>
        <v>65000</v>
      </c>
      <c r="H1374" t="s">
        <v>1560</v>
      </c>
      <c r="I1374" t="s">
        <v>20</v>
      </c>
      <c r="J1374" t="s">
        <v>15</v>
      </c>
      <c r="K1374" t="str">
        <f>VLOOKUP(tblSalaries[[#This Row],[Where do you work]],tblCountries[[Actual]:[Mapping]],2,FALSE)</f>
        <v>USA</v>
      </c>
      <c r="L1374" t="s">
        <v>18</v>
      </c>
      <c r="M1374">
        <v>10</v>
      </c>
      <c r="O1374" s="10" t="str">
        <f>IF(ISERROR(FIND("1",tblSalaries[[#This Row],[How many hours of a day you work on Excel]])),"",1)</f>
        <v/>
      </c>
      <c r="P1374" s="11">
        <f>IF(ISERROR(FIND("2",tblSalaries[[#This Row],[How many hours of a day you work on Excel]])),"",2)</f>
        <v>2</v>
      </c>
      <c r="Q1374" s="10">
        <f>IF(ISERROR(FIND("3",tblSalaries[[#This Row],[How many hours of a day you work on Excel]])),"",3)</f>
        <v>3</v>
      </c>
      <c r="R1374" s="10" t="str">
        <f>IF(ISERROR(FIND("4",tblSalaries[[#This Row],[How many hours of a day you work on Excel]])),"",4)</f>
        <v/>
      </c>
      <c r="S1374" s="10" t="str">
        <f>IF(ISERROR(FIND("5",tblSalaries[[#This Row],[How many hours of a day you work on Excel]])),"",5)</f>
        <v/>
      </c>
      <c r="T1374" s="10" t="str">
        <f>IF(ISERROR(FIND("6",tblSalaries[[#This Row],[How many hours of a day you work on Excel]])),"",6)</f>
        <v/>
      </c>
      <c r="U1374" s="11" t="str">
        <f>IF(ISERROR(FIND("7",tblSalaries[[#This Row],[How many hours of a day you work on Excel]])),"",7)</f>
        <v/>
      </c>
      <c r="V1374" s="11" t="str">
        <f>IF(ISERROR(FIND("8",tblSalaries[[#This Row],[How many hours of a day you work on Excel]])),"",8)</f>
        <v/>
      </c>
      <c r="W1374" s="11">
        <f>IF(MAX(tblSalaries[[#This Row],[1 hour]:[8 hours]])=0,#N/A,MAX(tblSalaries[[#This Row],[1 hour]:[8 hours]]))</f>
        <v>3</v>
      </c>
      <c r="X1374" s="11">
        <f>IF(ISERROR(tblSalaries[[#This Row],[max h]]),1,tblSalaries[[#This Row],[Salary in USD]]/tblSalaries[[#This Row],[max h]]/260)</f>
        <v>83.333333333333343</v>
      </c>
      <c r="Y1374" s="11" t="str">
        <f>IF(tblSalaries[[#This Row],[Years of Experience]]="",0,"0")</f>
        <v>0</v>
      </c>
      <c r="Z1374"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374" s="11">
        <f>IF(tblSalaries[[#This Row],[Salary in USD]]&lt;1000,1,0)</f>
        <v>0</v>
      </c>
      <c r="AB1374" s="11">
        <f>IF(AND(tblSalaries[[#This Row],[Salary in USD]]&gt;1000,tblSalaries[[#This Row],[Salary in USD]]&lt;2000),1,0)</f>
        <v>0</v>
      </c>
    </row>
    <row r="1375" spans="2:28" ht="15" customHeight="1">
      <c r="B1375" t="s">
        <v>3378</v>
      </c>
      <c r="C1375" s="1">
        <v>41058.951620370368</v>
      </c>
      <c r="D1375" s="4">
        <v>80000</v>
      </c>
      <c r="E1375">
        <v>80000</v>
      </c>
      <c r="F1375" t="s">
        <v>6</v>
      </c>
      <c r="G1375">
        <f>tblSalaries[[#This Row],[clean Salary (in local currency)]]*VLOOKUP(tblSalaries[[#This Row],[Currency]],tblXrate[],2,FALSE)</f>
        <v>80000</v>
      </c>
      <c r="H1375" t="s">
        <v>1561</v>
      </c>
      <c r="I1375" t="s">
        <v>356</v>
      </c>
      <c r="J1375" t="s">
        <v>15</v>
      </c>
      <c r="K1375" t="str">
        <f>VLOOKUP(tblSalaries[[#This Row],[Where do you work]],tblCountries[[Actual]:[Mapping]],2,FALSE)</f>
        <v>USA</v>
      </c>
      <c r="L1375" t="s">
        <v>18</v>
      </c>
      <c r="M1375">
        <v>8</v>
      </c>
      <c r="O1375" s="10" t="str">
        <f>IF(ISERROR(FIND("1",tblSalaries[[#This Row],[How many hours of a day you work on Excel]])),"",1)</f>
        <v/>
      </c>
      <c r="P1375" s="11">
        <f>IF(ISERROR(FIND("2",tblSalaries[[#This Row],[How many hours of a day you work on Excel]])),"",2)</f>
        <v>2</v>
      </c>
      <c r="Q1375" s="10">
        <f>IF(ISERROR(FIND("3",tblSalaries[[#This Row],[How many hours of a day you work on Excel]])),"",3)</f>
        <v>3</v>
      </c>
      <c r="R1375" s="10" t="str">
        <f>IF(ISERROR(FIND("4",tblSalaries[[#This Row],[How many hours of a day you work on Excel]])),"",4)</f>
        <v/>
      </c>
      <c r="S1375" s="10" t="str">
        <f>IF(ISERROR(FIND("5",tblSalaries[[#This Row],[How many hours of a day you work on Excel]])),"",5)</f>
        <v/>
      </c>
      <c r="T1375" s="10" t="str">
        <f>IF(ISERROR(FIND("6",tblSalaries[[#This Row],[How many hours of a day you work on Excel]])),"",6)</f>
        <v/>
      </c>
      <c r="U1375" s="11" t="str">
        <f>IF(ISERROR(FIND("7",tblSalaries[[#This Row],[How many hours of a day you work on Excel]])),"",7)</f>
        <v/>
      </c>
      <c r="V1375" s="11" t="str">
        <f>IF(ISERROR(FIND("8",tblSalaries[[#This Row],[How many hours of a day you work on Excel]])),"",8)</f>
        <v/>
      </c>
      <c r="W1375" s="11">
        <f>IF(MAX(tblSalaries[[#This Row],[1 hour]:[8 hours]])=0,#N/A,MAX(tblSalaries[[#This Row],[1 hour]:[8 hours]]))</f>
        <v>3</v>
      </c>
      <c r="X1375" s="11">
        <f>IF(ISERROR(tblSalaries[[#This Row],[max h]]),1,tblSalaries[[#This Row],[Salary in USD]]/tblSalaries[[#This Row],[max h]]/260)</f>
        <v>102.56410256410257</v>
      </c>
      <c r="Y1375" s="11" t="str">
        <f>IF(tblSalaries[[#This Row],[Years of Experience]]="",0,"0")</f>
        <v>0</v>
      </c>
      <c r="Z1375"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375" s="11">
        <f>IF(tblSalaries[[#This Row],[Salary in USD]]&lt;1000,1,0)</f>
        <v>0</v>
      </c>
      <c r="AB1375" s="11">
        <f>IF(AND(tblSalaries[[#This Row],[Salary in USD]]&gt;1000,tblSalaries[[#This Row],[Salary in USD]]&lt;2000),1,0)</f>
        <v>0</v>
      </c>
    </row>
    <row r="1376" spans="2:28" ht="15" customHeight="1">
      <c r="B1376" t="s">
        <v>3379</v>
      </c>
      <c r="C1376" s="1">
        <v>41058.955833333333</v>
      </c>
      <c r="D1376" s="4" t="s">
        <v>1562</v>
      </c>
      <c r="E1376">
        <v>37000</v>
      </c>
      <c r="F1376" t="s">
        <v>6</v>
      </c>
      <c r="G1376">
        <f>tblSalaries[[#This Row],[clean Salary (in local currency)]]*VLOOKUP(tblSalaries[[#This Row],[Currency]],tblXrate[],2,FALSE)</f>
        <v>37000</v>
      </c>
      <c r="H1376" t="s">
        <v>1563</v>
      </c>
      <c r="I1376" t="s">
        <v>3999</v>
      </c>
      <c r="J1376" t="s">
        <v>15</v>
      </c>
      <c r="K1376" t="str">
        <f>VLOOKUP(tblSalaries[[#This Row],[Where do you work]],tblCountries[[Actual]:[Mapping]],2,FALSE)</f>
        <v>USA</v>
      </c>
      <c r="L1376" t="s">
        <v>18</v>
      </c>
      <c r="M1376">
        <v>30</v>
      </c>
      <c r="O1376" s="10" t="str">
        <f>IF(ISERROR(FIND("1",tblSalaries[[#This Row],[How many hours of a day you work on Excel]])),"",1)</f>
        <v/>
      </c>
      <c r="P1376" s="11">
        <f>IF(ISERROR(FIND("2",tblSalaries[[#This Row],[How many hours of a day you work on Excel]])),"",2)</f>
        <v>2</v>
      </c>
      <c r="Q1376" s="10">
        <f>IF(ISERROR(FIND("3",tblSalaries[[#This Row],[How many hours of a day you work on Excel]])),"",3)</f>
        <v>3</v>
      </c>
      <c r="R1376" s="10" t="str">
        <f>IF(ISERROR(FIND("4",tblSalaries[[#This Row],[How many hours of a day you work on Excel]])),"",4)</f>
        <v/>
      </c>
      <c r="S1376" s="10" t="str">
        <f>IF(ISERROR(FIND("5",tblSalaries[[#This Row],[How many hours of a day you work on Excel]])),"",5)</f>
        <v/>
      </c>
      <c r="T1376" s="10" t="str">
        <f>IF(ISERROR(FIND("6",tblSalaries[[#This Row],[How many hours of a day you work on Excel]])),"",6)</f>
        <v/>
      </c>
      <c r="U1376" s="11" t="str">
        <f>IF(ISERROR(FIND("7",tblSalaries[[#This Row],[How many hours of a day you work on Excel]])),"",7)</f>
        <v/>
      </c>
      <c r="V1376" s="11" t="str">
        <f>IF(ISERROR(FIND("8",tblSalaries[[#This Row],[How many hours of a day you work on Excel]])),"",8)</f>
        <v/>
      </c>
      <c r="W1376" s="11">
        <f>IF(MAX(tblSalaries[[#This Row],[1 hour]:[8 hours]])=0,#N/A,MAX(tblSalaries[[#This Row],[1 hour]:[8 hours]]))</f>
        <v>3</v>
      </c>
      <c r="X1376" s="11">
        <f>IF(ISERROR(tblSalaries[[#This Row],[max h]]),1,tblSalaries[[#This Row],[Salary in USD]]/tblSalaries[[#This Row],[max h]]/260)</f>
        <v>47.435897435897438</v>
      </c>
      <c r="Y1376" s="11" t="str">
        <f>IF(tblSalaries[[#This Row],[Years of Experience]]="",0,"0")</f>
        <v>0</v>
      </c>
      <c r="Z1376"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376" s="11">
        <f>IF(tblSalaries[[#This Row],[Salary in USD]]&lt;1000,1,0)</f>
        <v>0</v>
      </c>
      <c r="AB1376" s="11">
        <f>IF(AND(tblSalaries[[#This Row],[Salary in USD]]&gt;1000,tblSalaries[[#This Row],[Salary in USD]]&lt;2000),1,0)</f>
        <v>0</v>
      </c>
    </row>
    <row r="1377" spans="2:28" ht="15" customHeight="1">
      <c r="B1377" t="s">
        <v>3380</v>
      </c>
      <c r="C1377" s="1">
        <v>41058.962500000001</v>
      </c>
      <c r="D1377" s="4">
        <v>40000</v>
      </c>
      <c r="E1377">
        <v>40000</v>
      </c>
      <c r="F1377" t="s">
        <v>6</v>
      </c>
      <c r="G1377">
        <f>tblSalaries[[#This Row],[clean Salary (in local currency)]]*VLOOKUP(tblSalaries[[#This Row],[Currency]],tblXrate[],2,FALSE)</f>
        <v>40000</v>
      </c>
      <c r="H1377" t="s">
        <v>1564</v>
      </c>
      <c r="I1377" t="s">
        <v>52</v>
      </c>
      <c r="J1377" t="s">
        <v>15</v>
      </c>
      <c r="K1377" t="str">
        <f>VLOOKUP(tblSalaries[[#This Row],[Where do you work]],tblCountries[[Actual]:[Mapping]],2,FALSE)</f>
        <v>USA</v>
      </c>
      <c r="L1377" t="s">
        <v>25</v>
      </c>
      <c r="M1377">
        <v>8</v>
      </c>
      <c r="O1377" s="10">
        <f>IF(ISERROR(FIND("1",tblSalaries[[#This Row],[How many hours of a day you work on Excel]])),"",1)</f>
        <v>1</v>
      </c>
      <c r="P1377" s="11">
        <f>IF(ISERROR(FIND("2",tblSalaries[[#This Row],[How many hours of a day you work on Excel]])),"",2)</f>
        <v>2</v>
      </c>
      <c r="Q1377" s="10" t="str">
        <f>IF(ISERROR(FIND("3",tblSalaries[[#This Row],[How many hours of a day you work on Excel]])),"",3)</f>
        <v/>
      </c>
      <c r="R1377" s="10" t="str">
        <f>IF(ISERROR(FIND("4",tblSalaries[[#This Row],[How many hours of a day you work on Excel]])),"",4)</f>
        <v/>
      </c>
      <c r="S1377" s="10" t="str">
        <f>IF(ISERROR(FIND("5",tblSalaries[[#This Row],[How many hours of a day you work on Excel]])),"",5)</f>
        <v/>
      </c>
      <c r="T1377" s="10" t="str">
        <f>IF(ISERROR(FIND("6",tblSalaries[[#This Row],[How many hours of a day you work on Excel]])),"",6)</f>
        <v/>
      </c>
      <c r="U1377" s="11" t="str">
        <f>IF(ISERROR(FIND("7",tblSalaries[[#This Row],[How many hours of a day you work on Excel]])),"",7)</f>
        <v/>
      </c>
      <c r="V1377" s="11" t="str">
        <f>IF(ISERROR(FIND("8",tblSalaries[[#This Row],[How many hours of a day you work on Excel]])),"",8)</f>
        <v/>
      </c>
      <c r="W1377" s="11">
        <f>IF(MAX(tblSalaries[[#This Row],[1 hour]:[8 hours]])=0,#N/A,MAX(tblSalaries[[#This Row],[1 hour]:[8 hours]]))</f>
        <v>2</v>
      </c>
      <c r="X1377" s="11">
        <f>IF(ISERROR(tblSalaries[[#This Row],[max h]]),1,tblSalaries[[#This Row],[Salary in USD]]/tblSalaries[[#This Row],[max h]]/260)</f>
        <v>76.92307692307692</v>
      </c>
      <c r="Y1377" s="11" t="str">
        <f>IF(tblSalaries[[#This Row],[Years of Experience]]="",0,"0")</f>
        <v>0</v>
      </c>
      <c r="Z1377"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377" s="11">
        <f>IF(tblSalaries[[#This Row],[Salary in USD]]&lt;1000,1,0)</f>
        <v>0</v>
      </c>
      <c r="AB1377" s="11">
        <f>IF(AND(tblSalaries[[#This Row],[Salary in USD]]&gt;1000,tblSalaries[[#This Row],[Salary in USD]]&lt;2000),1,0)</f>
        <v>0</v>
      </c>
    </row>
    <row r="1378" spans="2:28" ht="15" customHeight="1">
      <c r="B1378" t="s">
        <v>3381</v>
      </c>
      <c r="C1378" s="1">
        <v>41058.964409722219</v>
      </c>
      <c r="D1378" s="4">
        <v>49000</v>
      </c>
      <c r="E1378">
        <v>49000</v>
      </c>
      <c r="F1378" t="s">
        <v>6</v>
      </c>
      <c r="G1378">
        <f>tblSalaries[[#This Row],[clean Salary (in local currency)]]*VLOOKUP(tblSalaries[[#This Row],[Currency]],tblXrate[],2,FALSE)</f>
        <v>49000</v>
      </c>
      <c r="H1378" t="s">
        <v>200</v>
      </c>
      <c r="I1378" t="s">
        <v>20</v>
      </c>
      <c r="J1378" t="s">
        <v>15</v>
      </c>
      <c r="K1378" t="str">
        <f>VLOOKUP(tblSalaries[[#This Row],[Where do you work]],tblCountries[[Actual]:[Mapping]],2,FALSE)</f>
        <v>USA</v>
      </c>
      <c r="L1378" t="s">
        <v>9</v>
      </c>
      <c r="M1378">
        <v>10</v>
      </c>
      <c r="O1378" s="10" t="str">
        <f>IF(ISERROR(FIND("1",tblSalaries[[#This Row],[How many hours of a day you work on Excel]])),"",1)</f>
        <v/>
      </c>
      <c r="P1378" s="11" t="str">
        <f>IF(ISERROR(FIND("2",tblSalaries[[#This Row],[How many hours of a day you work on Excel]])),"",2)</f>
        <v/>
      </c>
      <c r="Q1378" s="10" t="str">
        <f>IF(ISERROR(FIND("3",tblSalaries[[#This Row],[How many hours of a day you work on Excel]])),"",3)</f>
        <v/>
      </c>
      <c r="R1378" s="10">
        <f>IF(ISERROR(FIND("4",tblSalaries[[#This Row],[How many hours of a day you work on Excel]])),"",4)</f>
        <v>4</v>
      </c>
      <c r="S1378" s="10" t="str">
        <f>IF(ISERROR(FIND("5",tblSalaries[[#This Row],[How many hours of a day you work on Excel]])),"",5)</f>
        <v/>
      </c>
      <c r="T1378" s="10">
        <f>IF(ISERROR(FIND("6",tblSalaries[[#This Row],[How many hours of a day you work on Excel]])),"",6)</f>
        <v>6</v>
      </c>
      <c r="U1378" s="11" t="str">
        <f>IF(ISERROR(FIND("7",tblSalaries[[#This Row],[How many hours of a day you work on Excel]])),"",7)</f>
        <v/>
      </c>
      <c r="V1378" s="11" t="str">
        <f>IF(ISERROR(FIND("8",tblSalaries[[#This Row],[How many hours of a day you work on Excel]])),"",8)</f>
        <v/>
      </c>
      <c r="W1378" s="11">
        <f>IF(MAX(tblSalaries[[#This Row],[1 hour]:[8 hours]])=0,#N/A,MAX(tblSalaries[[#This Row],[1 hour]:[8 hours]]))</f>
        <v>6</v>
      </c>
      <c r="X1378" s="11">
        <f>IF(ISERROR(tblSalaries[[#This Row],[max h]]),1,tblSalaries[[#This Row],[Salary in USD]]/tblSalaries[[#This Row],[max h]]/260)</f>
        <v>31.410256410256412</v>
      </c>
      <c r="Y1378" s="11" t="str">
        <f>IF(tblSalaries[[#This Row],[Years of Experience]]="",0,"0")</f>
        <v>0</v>
      </c>
      <c r="Z1378"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378" s="11">
        <f>IF(tblSalaries[[#This Row],[Salary in USD]]&lt;1000,1,0)</f>
        <v>0</v>
      </c>
      <c r="AB1378" s="11">
        <f>IF(AND(tblSalaries[[#This Row],[Salary in USD]]&gt;1000,tblSalaries[[#This Row],[Salary in USD]]&lt;2000),1,0)</f>
        <v>0</v>
      </c>
    </row>
    <row r="1379" spans="2:28" ht="15" customHeight="1">
      <c r="B1379" t="s">
        <v>3382</v>
      </c>
      <c r="C1379" s="1">
        <v>41058.964918981481</v>
      </c>
      <c r="D1379" s="4">
        <v>65000</v>
      </c>
      <c r="E1379">
        <v>65000</v>
      </c>
      <c r="F1379" t="s">
        <v>6</v>
      </c>
      <c r="G1379">
        <f>tblSalaries[[#This Row],[clean Salary (in local currency)]]*VLOOKUP(tblSalaries[[#This Row],[Currency]],tblXrate[],2,FALSE)</f>
        <v>65000</v>
      </c>
      <c r="H1379" t="s">
        <v>153</v>
      </c>
      <c r="I1379" t="s">
        <v>20</v>
      </c>
      <c r="J1379" t="s">
        <v>15</v>
      </c>
      <c r="K1379" t="str">
        <f>VLOOKUP(tblSalaries[[#This Row],[Where do you work]],tblCountries[[Actual]:[Mapping]],2,FALSE)</f>
        <v>USA</v>
      </c>
      <c r="L1379" t="s">
        <v>13</v>
      </c>
      <c r="M1379">
        <v>14</v>
      </c>
      <c r="O1379" s="10" t="str">
        <f>IF(ISERROR(FIND("1",tblSalaries[[#This Row],[How many hours of a day you work on Excel]])),"",1)</f>
        <v/>
      </c>
      <c r="P1379" s="11" t="str">
        <f>IF(ISERROR(FIND("2",tblSalaries[[#This Row],[How many hours of a day you work on Excel]])),"",2)</f>
        <v/>
      </c>
      <c r="Q1379" s="10" t="str">
        <f>IF(ISERROR(FIND("3",tblSalaries[[#This Row],[How many hours of a day you work on Excel]])),"",3)</f>
        <v/>
      </c>
      <c r="R1379" s="10" t="str">
        <f>IF(ISERROR(FIND("4",tblSalaries[[#This Row],[How many hours of a day you work on Excel]])),"",4)</f>
        <v/>
      </c>
      <c r="S1379" s="10" t="str">
        <f>IF(ISERROR(FIND("5",tblSalaries[[#This Row],[How many hours of a day you work on Excel]])),"",5)</f>
        <v/>
      </c>
      <c r="T1379" s="10" t="str">
        <f>IF(ISERROR(FIND("6",tblSalaries[[#This Row],[How many hours of a day you work on Excel]])),"",6)</f>
        <v/>
      </c>
      <c r="U1379" s="11" t="str">
        <f>IF(ISERROR(FIND("7",tblSalaries[[#This Row],[How many hours of a day you work on Excel]])),"",7)</f>
        <v/>
      </c>
      <c r="V1379" s="11">
        <f>IF(ISERROR(FIND("8",tblSalaries[[#This Row],[How many hours of a day you work on Excel]])),"",8)</f>
        <v>8</v>
      </c>
      <c r="W1379" s="11">
        <f>IF(MAX(tblSalaries[[#This Row],[1 hour]:[8 hours]])=0,#N/A,MAX(tblSalaries[[#This Row],[1 hour]:[8 hours]]))</f>
        <v>8</v>
      </c>
      <c r="X1379" s="11">
        <f>IF(ISERROR(tblSalaries[[#This Row],[max h]]),1,tblSalaries[[#This Row],[Salary in USD]]/tblSalaries[[#This Row],[max h]]/260)</f>
        <v>31.25</v>
      </c>
      <c r="Y1379" s="11" t="str">
        <f>IF(tblSalaries[[#This Row],[Years of Experience]]="",0,"0")</f>
        <v>0</v>
      </c>
      <c r="Z1379"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379" s="11">
        <f>IF(tblSalaries[[#This Row],[Salary in USD]]&lt;1000,1,0)</f>
        <v>0</v>
      </c>
      <c r="AB1379" s="11">
        <f>IF(AND(tblSalaries[[#This Row],[Salary in USD]]&gt;1000,tblSalaries[[#This Row],[Salary in USD]]&lt;2000),1,0)</f>
        <v>0</v>
      </c>
    </row>
    <row r="1380" spans="2:28" ht="15" customHeight="1">
      <c r="B1380" t="s">
        <v>3383</v>
      </c>
      <c r="C1380" s="1">
        <v>41058.967731481483</v>
      </c>
      <c r="D1380" s="4">
        <v>55000</v>
      </c>
      <c r="E1380">
        <v>55000</v>
      </c>
      <c r="F1380" t="s">
        <v>6</v>
      </c>
      <c r="G1380">
        <f>tblSalaries[[#This Row],[clean Salary (in local currency)]]*VLOOKUP(tblSalaries[[#This Row],[Currency]],tblXrate[],2,FALSE)</f>
        <v>55000</v>
      </c>
      <c r="H1380" t="s">
        <v>1565</v>
      </c>
      <c r="I1380" t="s">
        <v>20</v>
      </c>
      <c r="J1380" t="s">
        <v>15</v>
      </c>
      <c r="K1380" t="str">
        <f>VLOOKUP(tblSalaries[[#This Row],[Where do you work]],tblCountries[[Actual]:[Mapping]],2,FALSE)</f>
        <v>USA</v>
      </c>
      <c r="L1380" t="s">
        <v>13</v>
      </c>
      <c r="M1380">
        <v>1</v>
      </c>
      <c r="O1380" s="10" t="str">
        <f>IF(ISERROR(FIND("1",tblSalaries[[#This Row],[How many hours of a day you work on Excel]])),"",1)</f>
        <v/>
      </c>
      <c r="P1380" s="11" t="str">
        <f>IF(ISERROR(FIND("2",tblSalaries[[#This Row],[How many hours of a day you work on Excel]])),"",2)</f>
        <v/>
      </c>
      <c r="Q1380" s="10" t="str">
        <f>IF(ISERROR(FIND("3",tblSalaries[[#This Row],[How many hours of a day you work on Excel]])),"",3)</f>
        <v/>
      </c>
      <c r="R1380" s="10" t="str">
        <f>IF(ISERROR(FIND("4",tblSalaries[[#This Row],[How many hours of a day you work on Excel]])),"",4)</f>
        <v/>
      </c>
      <c r="S1380" s="10" t="str">
        <f>IF(ISERROR(FIND("5",tblSalaries[[#This Row],[How many hours of a day you work on Excel]])),"",5)</f>
        <v/>
      </c>
      <c r="T1380" s="10" t="str">
        <f>IF(ISERROR(FIND("6",tblSalaries[[#This Row],[How many hours of a day you work on Excel]])),"",6)</f>
        <v/>
      </c>
      <c r="U1380" s="11" t="str">
        <f>IF(ISERROR(FIND("7",tblSalaries[[#This Row],[How many hours of a day you work on Excel]])),"",7)</f>
        <v/>
      </c>
      <c r="V1380" s="11">
        <f>IF(ISERROR(FIND("8",tblSalaries[[#This Row],[How many hours of a day you work on Excel]])),"",8)</f>
        <v>8</v>
      </c>
      <c r="W1380" s="11">
        <f>IF(MAX(tblSalaries[[#This Row],[1 hour]:[8 hours]])=0,#N/A,MAX(tblSalaries[[#This Row],[1 hour]:[8 hours]]))</f>
        <v>8</v>
      </c>
      <c r="X1380" s="11">
        <f>IF(ISERROR(tblSalaries[[#This Row],[max h]]),1,tblSalaries[[#This Row],[Salary in USD]]/tblSalaries[[#This Row],[max h]]/260)</f>
        <v>26.442307692307693</v>
      </c>
      <c r="Y1380" s="11" t="str">
        <f>IF(tblSalaries[[#This Row],[Years of Experience]]="",0,"0")</f>
        <v>0</v>
      </c>
      <c r="Z1380"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0..1</v>
      </c>
      <c r="AA1380" s="11">
        <f>IF(tblSalaries[[#This Row],[Salary in USD]]&lt;1000,1,0)</f>
        <v>0</v>
      </c>
      <c r="AB1380" s="11">
        <f>IF(AND(tblSalaries[[#This Row],[Salary in USD]]&gt;1000,tblSalaries[[#This Row],[Salary in USD]]&lt;2000),1,0)</f>
        <v>0</v>
      </c>
    </row>
    <row r="1381" spans="2:28" ht="15" customHeight="1">
      <c r="B1381" t="s">
        <v>3384</v>
      </c>
      <c r="C1381" s="1">
        <v>41058.972696759258</v>
      </c>
      <c r="D1381" s="4">
        <v>40000</v>
      </c>
      <c r="E1381">
        <v>40000</v>
      </c>
      <c r="F1381" t="s">
        <v>6</v>
      </c>
      <c r="G1381">
        <f>tblSalaries[[#This Row],[clean Salary (in local currency)]]*VLOOKUP(tblSalaries[[#This Row],[Currency]],tblXrate[],2,FALSE)</f>
        <v>40000</v>
      </c>
      <c r="H1381" t="s">
        <v>1566</v>
      </c>
      <c r="I1381" t="s">
        <v>52</v>
      </c>
      <c r="J1381" t="s">
        <v>15</v>
      </c>
      <c r="K1381" t="str">
        <f>VLOOKUP(tblSalaries[[#This Row],[Where do you work]],tblCountries[[Actual]:[Mapping]],2,FALSE)</f>
        <v>USA</v>
      </c>
      <c r="L1381" t="s">
        <v>9</v>
      </c>
      <c r="M1381">
        <v>1</v>
      </c>
      <c r="O1381" s="10" t="str">
        <f>IF(ISERROR(FIND("1",tblSalaries[[#This Row],[How many hours of a day you work on Excel]])),"",1)</f>
        <v/>
      </c>
      <c r="P1381" s="11" t="str">
        <f>IF(ISERROR(FIND("2",tblSalaries[[#This Row],[How many hours of a day you work on Excel]])),"",2)</f>
        <v/>
      </c>
      <c r="Q1381" s="10" t="str">
        <f>IF(ISERROR(FIND("3",tblSalaries[[#This Row],[How many hours of a day you work on Excel]])),"",3)</f>
        <v/>
      </c>
      <c r="R1381" s="10">
        <f>IF(ISERROR(FIND("4",tblSalaries[[#This Row],[How many hours of a day you work on Excel]])),"",4)</f>
        <v>4</v>
      </c>
      <c r="S1381" s="10" t="str">
        <f>IF(ISERROR(FIND("5",tblSalaries[[#This Row],[How many hours of a day you work on Excel]])),"",5)</f>
        <v/>
      </c>
      <c r="T1381" s="10">
        <f>IF(ISERROR(FIND("6",tblSalaries[[#This Row],[How many hours of a day you work on Excel]])),"",6)</f>
        <v>6</v>
      </c>
      <c r="U1381" s="11" t="str">
        <f>IF(ISERROR(FIND("7",tblSalaries[[#This Row],[How many hours of a day you work on Excel]])),"",7)</f>
        <v/>
      </c>
      <c r="V1381" s="11" t="str">
        <f>IF(ISERROR(FIND("8",tblSalaries[[#This Row],[How many hours of a day you work on Excel]])),"",8)</f>
        <v/>
      </c>
      <c r="W1381" s="11">
        <f>IF(MAX(tblSalaries[[#This Row],[1 hour]:[8 hours]])=0,#N/A,MAX(tblSalaries[[#This Row],[1 hour]:[8 hours]]))</f>
        <v>6</v>
      </c>
      <c r="X1381" s="11">
        <f>IF(ISERROR(tblSalaries[[#This Row],[max h]]),1,tblSalaries[[#This Row],[Salary in USD]]/tblSalaries[[#This Row],[max h]]/260)</f>
        <v>25.641025641025642</v>
      </c>
      <c r="Y1381" s="11" t="str">
        <f>IF(tblSalaries[[#This Row],[Years of Experience]]="",0,"0")</f>
        <v>0</v>
      </c>
      <c r="Z1381"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0..1</v>
      </c>
      <c r="AA1381" s="11">
        <f>IF(tblSalaries[[#This Row],[Salary in USD]]&lt;1000,1,0)</f>
        <v>0</v>
      </c>
      <c r="AB1381" s="11">
        <f>IF(AND(tblSalaries[[#This Row],[Salary in USD]]&gt;1000,tblSalaries[[#This Row],[Salary in USD]]&lt;2000),1,0)</f>
        <v>0</v>
      </c>
    </row>
    <row r="1382" spans="2:28" ht="15" customHeight="1">
      <c r="B1382" t="s">
        <v>3385</v>
      </c>
      <c r="C1382" s="1">
        <v>41058.97320601852</v>
      </c>
      <c r="D1382" s="4">
        <v>60000</v>
      </c>
      <c r="E1382">
        <v>60000</v>
      </c>
      <c r="F1382" t="s">
        <v>6</v>
      </c>
      <c r="G1382">
        <f>tblSalaries[[#This Row],[clean Salary (in local currency)]]*VLOOKUP(tblSalaries[[#This Row],[Currency]],tblXrate[],2,FALSE)</f>
        <v>60000</v>
      </c>
      <c r="H1382" t="s">
        <v>42</v>
      </c>
      <c r="I1382" t="s">
        <v>20</v>
      </c>
      <c r="J1382" t="s">
        <v>15</v>
      </c>
      <c r="K1382" t="str">
        <f>VLOOKUP(tblSalaries[[#This Row],[Where do you work]],tblCountries[[Actual]:[Mapping]],2,FALSE)</f>
        <v>USA</v>
      </c>
      <c r="L1382" t="s">
        <v>9</v>
      </c>
      <c r="M1382">
        <v>15</v>
      </c>
      <c r="O1382" s="10" t="str">
        <f>IF(ISERROR(FIND("1",tblSalaries[[#This Row],[How many hours of a day you work on Excel]])),"",1)</f>
        <v/>
      </c>
      <c r="P1382" s="11" t="str">
        <f>IF(ISERROR(FIND("2",tblSalaries[[#This Row],[How many hours of a day you work on Excel]])),"",2)</f>
        <v/>
      </c>
      <c r="Q1382" s="10" t="str">
        <f>IF(ISERROR(FIND("3",tblSalaries[[#This Row],[How many hours of a day you work on Excel]])),"",3)</f>
        <v/>
      </c>
      <c r="R1382" s="10">
        <f>IF(ISERROR(FIND("4",tblSalaries[[#This Row],[How many hours of a day you work on Excel]])),"",4)</f>
        <v>4</v>
      </c>
      <c r="S1382" s="10" t="str">
        <f>IF(ISERROR(FIND("5",tblSalaries[[#This Row],[How many hours of a day you work on Excel]])),"",5)</f>
        <v/>
      </c>
      <c r="T1382" s="10">
        <f>IF(ISERROR(FIND("6",tblSalaries[[#This Row],[How many hours of a day you work on Excel]])),"",6)</f>
        <v>6</v>
      </c>
      <c r="U1382" s="11" t="str">
        <f>IF(ISERROR(FIND("7",tblSalaries[[#This Row],[How many hours of a day you work on Excel]])),"",7)</f>
        <v/>
      </c>
      <c r="V1382" s="11" t="str">
        <f>IF(ISERROR(FIND("8",tblSalaries[[#This Row],[How many hours of a day you work on Excel]])),"",8)</f>
        <v/>
      </c>
      <c r="W1382" s="11">
        <f>IF(MAX(tblSalaries[[#This Row],[1 hour]:[8 hours]])=0,#N/A,MAX(tblSalaries[[#This Row],[1 hour]:[8 hours]]))</f>
        <v>6</v>
      </c>
      <c r="X1382" s="11">
        <f>IF(ISERROR(tblSalaries[[#This Row],[max h]]),1,tblSalaries[[#This Row],[Salary in USD]]/tblSalaries[[#This Row],[max h]]/260)</f>
        <v>38.46153846153846</v>
      </c>
      <c r="Y1382" s="11" t="str">
        <f>IF(tblSalaries[[#This Row],[Years of Experience]]="",0,"0")</f>
        <v>0</v>
      </c>
      <c r="Z1382"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382" s="11">
        <f>IF(tblSalaries[[#This Row],[Salary in USD]]&lt;1000,1,0)</f>
        <v>0</v>
      </c>
      <c r="AB1382" s="11">
        <f>IF(AND(tblSalaries[[#This Row],[Salary in USD]]&gt;1000,tblSalaries[[#This Row],[Salary in USD]]&lt;2000),1,0)</f>
        <v>0</v>
      </c>
    </row>
    <row r="1383" spans="2:28" ht="15" customHeight="1">
      <c r="B1383" t="s">
        <v>3386</v>
      </c>
      <c r="C1383" s="1">
        <v>41058.979895833334</v>
      </c>
      <c r="D1383" s="4" t="s">
        <v>1567</v>
      </c>
      <c r="E1383">
        <v>36000</v>
      </c>
      <c r="F1383" t="s">
        <v>22</v>
      </c>
      <c r="G1383">
        <f>tblSalaries[[#This Row],[clean Salary (in local currency)]]*VLOOKUP(tblSalaries[[#This Row],[Currency]],tblXrate[],2,FALSE)</f>
        <v>45734.379803697877</v>
      </c>
      <c r="H1383" t="s">
        <v>1568</v>
      </c>
      <c r="I1383" t="s">
        <v>20</v>
      </c>
      <c r="J1383" t="s">
        <v>36</v>
      </c>
      <c r="K1383" t="str">
        <f>VLOOKUP(tblSalaries[[#This Row],[Where do you work]],tblCountries[[Actual]:[Mapping]],2,FALSE)</f>
        <v>Ireland</v>
      </c>
      <c r="L1383" t="s">
        <v>18</v>
      </c>
      <c r="M1383">
        <v>4</v>
      </c>
      <c r="O1383" s="10" t="str">
        <f>IF(ISERROR(FIND("1",tblSalaries[[#This Row],[How many hours of a day you work on Excel]])),"",1)</f>
        <v/>
      </c>
      <c r="P1383" s="11">
        <f>IF(ISERROR(FIND("2",tblSalaries[[#This Row],[How many hours of a day you work on Excel]])),"",2)</f>
        <v>2</v>
      </c>
      <c r="Q1383" s="10">
        <f>IF(ISERROR(FIND("3",tblSalaries[[#This Row],[How many hours of a day you work on Excel]])),"",3)</f>
        <v>3</v>
      </c>
      <c r="R1383" s="10" t="str">
        <f>IF(ISERROR(FIND("4",tblSalaries[[#This Row],[How many hours of a day you work on Excel]])),"",4)</f>
        <v/>
      </c>
      <c r="S1383" s="10" t="str">
        <f>IF(ISERROR(FIND("5",tblSalaries[[#This Row],[How many hours of a day you work on Excel]])),"",5)</f>
        <v/>
      </c>
      <c r="T1383" s="10" t="str">
        <f>IF(ISERROR(FIND("6",tblSalaries[[#This Row],[How many hours of a day you work on Excel]])),"",6)</f>
        <v/>
      </c>
      <c r="U1383" s="11" t="str">
        <f>IF(ISERROR(FIND("7",tblSalaries[[#This Row],[How many hours of a day you work on Excel]])),"",7)</f>
        <v/>
      </c>
      <c r="V1383" s="11" t="str">
        <f>IF(ISERROR(FIND("8",tblSalaries[[#This Row],[How many hours of a day you work on Excel]])),"",8)</f>
        <v/>
      </c>
      <c r="W1383" s="11">
        <f>IF(MAX(tblSalaries[[#This Row],[1 hour]:[8 hours]])=0,#N/A,MAX(tblSalaries[[#This Row],[1 hour]:[8 hours]]))</f>
        <v>3</v>
      </c>
      <c r="X1383" s="11">
        <f>IF(ISERROR(tblSalaries[[#This Row],[max h]]),1,tblSalaries[[#This Row],[Salary in USD]]/tblSalaries[[#This Row],[max h]]/260)</f>
        <v>58.633820261151129</v>
      </c>
      <c r="Y1383" s="11" t="str">
        <f>IF(tblSalaries[[#This Row],[Years of Experience]]="",0,"0")</f>
        <v>0</v>
      </c>
      <c r="Z1383"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1383" s="11">
        <f>IF(tblSalaries[[#This Row],[Salary in USD]]&lt;1000,1,0)</f>
        <v>0</v>
      </c>
      <c r="AB1383" s="11">
        <f>IF(AND(tblSalaries[[#This Row],[Salary in USD]]&gt;1000,tblSalaries[[#This Row],[Salary in USD]]&lt;2000),1,0)</f>
        <v>0</v>
      </c>
    </row>
    <row r="1384" spans="2:28" ht="15" customHeight="1">
      <c r="B1384" t="s">
        <v>3387</v>
      </c>
      <c r="C1384" s="1">
        <v>41058.985567129632</v>
      </c>
      <c r="D1384" s="4">
        <v>150000</v>
      </c>
      <c r="E1384">
        <v>150000</v>
      </c>
      <c r="F1384" t="s">
        <v>6</v>
      </c>
      <c r="G1384">
        <f>tblSalaries[[#This Row],[clean Salary (in local currency)]]*VLOOKUP(tblSalaries[[#This Row],[Currency]],tblXrate[],2,FALSE)</f>
        <v>150000</v>
      </c>
      <c r="H1384" t="s">
        <v>72</v>
      </c>
      <c r="I1384" t="s">
        <v>20</v>
      </c>
      <c r="J1384" t="s">
        <v>15</v>
      </c>
      <c r="K1384" t="str">
        <f>VLOOKUP(tblSalaries[[#This Row],[Where do you work]],tblCountries[[Actual]:[Mapping]],2,FALSE)</f>
        <v>USA</v>
      </c>
      <c r="L1384" t="s">
        <v>18</v>
      </c>
      <c r="M1384">
        <v>30</v>
      </c>
      <c r="O1384" s="10" t="str">
        <f>IF(ISERROR(FIND("1",tblSalaries[[#This Row],[How many hours of a day you work on Excel]])),"",1)</f>
        <v/>
      </c>
      <c r="P1384" s="11">
        <f>IF(ISERROR(FIND("2",tblSalaries[[#This Row],[How many hours of a day you work on Excel]])),"",2)</f>
        <v>2</v>
      </c>
      <c r="Q1384" s="10">
        <f>IF(ISERROR(FIND("3",tblSalaries[[#This Row],[How many hours of a day you work on Excel]])),"",3)</f>
        <v>3</v>
      </c>
      <c r="R1384" s="10" t="str">
        <f>IF(ISERROR(FIND("4",tblSalaries[[#This Row],[How many hours of a day you work on Excel]])),"",4)</f>
        <v/>
      </c>
      <c r="S1384" s="10" t="str">
        <f>IF(ISERROR(FIND("5",tblSalaries[[#This Row],[How many hours of a day you work on Excel]])),"",5)</f>
        <v/>
      </c>
      <c r="T1384" s="10" t="str">
        <f>IF(ISERROR(FIND("6",tblSalaries[[#This Row],[How many hours of a day you work on Excel]])),"",6)</f>
        <v/>
      </c>
      <c r="U1384" s="11" t="str">
        <f>IF(ISERROR(FIND("7",tblSalaries[[#This Row],[How many hours of a day you work on Excel]])),"",7)</f>
        <v/>
      </c>
      <c r="V1384" s="11" t="str">
        <f>IF(ISERROR(FIND("8",tblSalaries[[#This Row],[How many hours of a day you work on Excel]])),"",8)</f>
        <v/>
      </c>
      <c r="W1384" s="11">
        <f>IF(MAX(tblSalaries[[#This Row],[1 hour]:[8 hours]])=0,#N/A,MAX(tblSalaries[[#This Row],[1 hour]:[8 hours]]))</f>
        <v>3</v>
      </c>
      <c r="X1384" s="11">
        <f>IF(ISERROR(tblSalaries[[#This Row],[max h]]),1,tblSalaries[[#This Row],[Salary in USD]]/tblSalaries[[#This Row],[max h]]/260)</f>
        <v>192.30769230769232</v>
      </c>
      <c r="Y1384" s="11" t="str">
        <f>IF(tblSalaries[[#This Row],[Years of Experience]]="",0,"0")</f>
        <v>0</v>
      </c>
      <c r="Z1384"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384" s="11">
        <f>IF(tblSalaries[[#This Row],[Salary in USD]]&lt;1000,1,0)</f>
        <v>0</v>
      </c>
      <c r="AB1384" s="11">
        <f>IF(AND(tblSalaries[[#This Row],[Salary in USD]]&gt;1000,tblSalaries[[#This Row],[Salary in USD]]&lt;2000),1,0)</f>
        <v>0</v>
      </c>
    </row>
    <row r="1385" spans="2:28" ht="15" customHeight="1">
      <c r="B1385" t="s">
        <v>3388</v>
      </c>
      <c r="C1385" s="1">
        <v>41058.989189814813</v>
      </c>
      <c r="D1385" s="4">
        <v>88000</v>
      </c>
      <c r="E1385">
        <v>88000</v>
      </c>
      <c r="F1385" t="s">
        <v>6</v>
      </c>
      <c r="G1385">
        <f>tblSalaries[[#This Row],[clean Salary (in local currency)]]*VLOOKUP(tblSalaries[[#This Row],[Currency]],tblXrate[],2,FALSE)</f>
        <v>88000</v>
      </c>
      <c r="H1385" t="s">
        <v>1569</v>
      </c>
      <c r="I1385" t="s">
        <v>52</v>
      </c>
      <c r="J1385" t="s">
        <v>15</v>
      </c>
      <c r="K1385" t="str">
        <f>VLOOKUP(tblSalaries[[#This Row],[Where do you work]],tblCountries[[Actual]:[Mapping]],2,FALSE)</f>
        <v>USA</v>
      </c>
      <c r="L1385" t="s">
        <v>9</v>
      </c>
      <c r="M1385">
        <v>21</v>
      </c>
      <c r="O1385" s="10" t="str">
        <f>IF(ISERROR(FIND("1",tblSalaries[[#This Row],[How many hours of a day you work on Excel]])),"",1)</f>
        <v/>
      </c>
      <c r="P1385" s="11" t="str">
        <f>IF(ISERROR(FIND("2",tblSalaries[[#This Row],[How many hours of a day you work on Excel]])),"",2)</f>
        <v/>
      </c>
      <c r="Q1385" s="10" t="str">
        <f>IF(ISERROR(FIND("3",tblSalaries[[#This Row],[How many hours of a day you work on Excel]])),"",3)</f>
        <v/>
      </c>
      <c r="R1385" s="10">
        <f>IF(ISERROR(FIND("4",tblSalaries[[#This Row],[How many hours of a day you work on Excel]])),"",4)</f>
        <v>4</v>
      </c>
      <c r="S1385" s="10" t="str">
        <f>IF(ISERROR(FIND("5",tblSalaries[[#This Row],[How many hours of a day you work on Excel]])),"",5)</f>
        <v/>
      </c>
      <c r="T1385" s="10">
        <f>IF(ISERROR(FIND("6",tblSalaries[[#This Row],[How many hours of a day you work on Excel]])),"",6)</f>
        <v>6</v>
      </c>
      <c r="U1385" s="11" t="str">
        <f>IF(ISERROR(FIND("7",tblSalaries[[#This Row],[How many hours of a day you work on Excel]])),"",7)</f>
        <v/>
      </c>
      <c r="V1385" s="11" t="str">
        <f>IF(ISERROR(FIND("8",tblSalaries[[#This Row],[How many hours of a day you work on Excel]])),"",8)</f>
        <v/>
      </c>
      <c r="W1385" s="11">
        <f>IF(MAX(tblSalaries[[#This Row],[1 hour]:[8 hours]])=0,#N/A,MAX(tblSalaries[[#This Row],[1 hour]:[8 hours]]))</f>
        <v>6</v>
      </c>
      <c r="X1385" s="11">
        <f>IF(ISERROR(tblSalaries[[#This Row],[max h]]),1,tblSalaries[[#This Row],[Salary in USD]]/tblSalaries[[#This Row],[max h]]/260)</f>
        <v>56.410256410256409</v>
      </c>
      <c r="Y1385" s="11" t="str">
        <f>IF(tblSalaries[[#This Row],[Years of Experience]]="",0,"0")</f>
        <v>0</v>
      </c>
      <c r="Z1385"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385" s="11">
        <f>IF(tblSalaries[[#This Row],[Salary in USD]]&lt;1000,1,0)</f>
        <v>0</v>
      </c>
      <c r="AB1385" s="11">
        <f>IF(AND(tblSalaries[[#This Row],[Salary in USD]]&gt;1000,tblSalaries[[#This Row],[Salary in USD]]&lt;2000),1,0)</f>
        <v>0</v>
      </c>
    </row>
    <row r="1386" spans="2:28" ht="15" customHeight="1">
      <c r="B1386" t="s">
        <v>3389</v>
      </c>
      <c r="C1386" s="1">
        <v>41059.001481481479</v>
      </c>
      <c r="D1386" s="4">
        <v>64500</v>
      </c>
      <c r="E1386">
        <v>64500</v>
      </c>
      <c r="F1386" t="s">
        <v>6</v>
      </c>
      <c r="G1386">
        <f>tblSalaries[[#This Row],[clean Salary (in local currency)]]*VLOOKUP(tblSalaries[[#This Row],[Currency]],tblXrate[],2,FALSE)</f>
        <v>64500</v>
      </c>
      <c r="H1386" t="s">
        <v>1570</v>
      </c>
      <c r="I1386" t="s">
        <v>20</v>
      </c>
      <c r="J1386" t="s">
        <v>15</v>
      </c>
      <c r="K1386" t="str">
        <f>VLOOKUP(tblSalaries[[#This Row],[Where do you work]],tblCountries[[Actual]:[Mapping]],2,FALSE)</f>
        <v>USA</v>
      </c>
      <c r="L1386" t="s">
        <v>9</v>
      </c>
      <c r="M1386">
        <v>13</v>
      </c>
      <c r="O1386" s="10" t="str">
        <f>IF(ISERROR(FIND("1",tblSalaries[[#This Row],[How many hours of a day you work on Excel]])),"",1)</f>
        <v/>
      </c>
      <c r="P1386" s="11" t="str">
        <f>IF(ISERROR(FIND("2",tblSalaries[[#This Row],[How many hours of a day you work on Excel]])),"",2)</f>
        <v/>
      </c>
      <c r="Q1386" s="10" t="str">
        <f>IF(ISERROR(FIND("3",tblSalaries[[#This Row],[How many hours of a day you work on Excel]])),"",3)</f>
        <v/>
      </c>
      <c r="R1386" s="10">
        <f>IF(ISERROR(FIND("4",tblSalaries[[#This Row],[How many hours of a day you work on Excel]])),"",4)</f>
        <v>4</v>
      </c>
      <c r="S1386" s="10" t="str">
        <f>IF(ISERROR(FIND("5",tblSalaries[[#This Row],[How many hours of a day you work on Excel]])),"",5)</f>
        <v/>
      </c>
      <c r="T1386" s="10">
        <f>IF(ISERROR(FIND("6",tblSalaries[[#This Row],[How many hours of a day you work on Excel]])),"",6)</f>
        <v>6</v>
      </c>
      <c r="U1386" s="11" t="str">
        <f>IF(ISERROR(FIND("7",tblSalaries[[#This Row],[How many hours of a day you work on Excel]])),"",7)</f>
        <v/>
      </c>
      <c r="V1386" s="11" t="str">
        <f>IF(ISERROR(FIND("8",tblSalaries[[#This Row],[How many hours of a day you work on Excel]])),"",8)</f>
        <v/>
      </c>
      <c r="W1386" s="11">
        <f>IF(MAX(tblSalaries[[#This Row],[1 hour]:[8 hours]])=0,#N/A,MAX(tblSalaries[[#This Row],[1 hour]:[8 hours]]))</f>
        <v>6</v>
      </c>
      <c r="X1386" s="11">
        <f>IF(ISERROR(tblSalaries[[#This Row],[max h]]),1,tblSalaries[[#This Row],[Salary in USD]]/tblSalaries[[#This Row],[max h]]/260)</f>
        <v>41.346153846153847</v>
      </c>
      <c r="Y1386" s="11" t="str">
        <f>IF(tblSalaries[[#This Row],[Years of Experience]]="",0,"0")</f>
        <v>0</v>
      </c>
      <c r="Z1386"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386" s="11">
        <f>IF(tblSalaries[[#This Row],[Salary in USD]]&lt;1000,1,0)</f>
        <v>0</v>
      </c>
      <c r="AB1386" s="11">
        <f>IF(AND(tblSalaries[[#This Row],[Salary in USD]]&gt;1000,tblSalaries[[#This Row],[Salary in USD]]&lt;2000),1,0)</f>
        <v>0</v>
      </c>
    </row>
    <row r="1387" spans="2:28" ht="15" customHeight="1">
      <c r="B1387" t="s">
        <v>3390</v>
      </c>
      <c r="C1387" s="1">
        <v>41059.009108796294</v>
      </c>
      <c r="D1387" s="4" t="s">
        <v>1571</v>
      </c>
      <c r="E1387">
        <v>216000</v>
      </c>
      <c r="F1387" t="s">
        <v>3958</v>
      </c>
      <c r="G1387">
        <f>tblSalaries[[#This Row],[clean Salary (in local currency)]]*VLOOKUP(tblSalaries[[#This Row],[Currency]],tblXrate[],2,FALSE)</f>
        <v>57600</v>
      </c>
      <c r="H1387" t="s">
        <v>1572</v>
      </c>
      <c r="I1387" t="s">
        <v>279</v>
      </c>
      <c r="J1387" t="s">
        <v>133</v>
      </c>
      <c r="K1387" t="str">
        <f>VLOOKUP(tblSalaries[[#This Row],[Where do you work]],tblCountries[[Actual]:[Mapping]],2,FALSE)</f>
        <v>Saudi Arabia</v>
      </c>
      <c r="L1387" t="s">
        <v>9</v>
      </c>
      <c r="M1387">
        <v>20</v>
      </c>
      <c r="O1387" s="10" t="str">
        <f>IF(ISERROR(FIND("1",tblSalaries[[#This Row],[How many hours of a day you work on Excel]])),"",1)</f>
        <v/>
      </c>
      <c r="P1387" s="11" t="str">
        <f>IF(ISERROR(FIND("2",tblSalaries[[#This Row],[How many hours of a day you work on Excel]])),"",2)</f>
        <v/>
      </c>
      <c r="Q1387" s="10" t="str">
        <f>IF(ISERROR(FIND("3",tblSalaries[[#This Row],[How many hours of a day you work on Excel]])),"",3)</f>
        <v/>
      </c>
      <c r="R1387" s="10">
        <f>IF(ISERROR(FIND("4",tblSalaries[[#This Row],[How many hours of a day you work on Excel]])),"",4)</f>
        <v>4</v>
      </c>
      <c r="S1387" s="10" t="str">
        <f>IF(ISERROR(FIND("5",tblSalaries[[#This Row],[How many hours of a day you work on Excel]])),"",5)</f>
        <v/>
      </c>
      <c r="T1387" s="10">
        <f>IF(ISERROR(FIND("6",tblSalaries[[#This Row],[How many hours of a day you work on Excel]])),"",6)</f>
        <v>6</v>
      </c>
      <c r="U1387" s="11" t="str">
        <f>IF(ISERROR(FIND("7",tblSalaries[[#This Row],[How many hours of a day you work on Excel]])),"",7)</f>
        <v/>
      </c>
      <c r="V1387" s="11" t="str">
        <f>IF(ISERROR(FIND("8",tblSalaries[[#This Row],[How many hours of a day you work on Excel]])),"",8)</f>
        <v/>
      </c>
      <c r="W1387" s="11">
        <f>IF(MAX(tblSalaries[[#This Row],[1 hour]:[8 hours]])=0,#N/A,MAX(tblSalaries[[#This Row],[1 hour]:[8 hours]]))</f>
        <v>6</v>
      </c>
      <c r="X1387" s="11">
        <f>IF(ISERROR(tblSalaries[[#This Row],[max h]]),1,tblSalaries[[#This Row],[Salary in USD]]/tblSalaries[[#This Row],[max h]]/260)</f>
        <v>36.92307692307692</v>
      </c>
      <c r="Y1387" s="11" t="str">
        <f>IF(tblSalaries[[#This Row],[Years of Experience]]="",0,"0")</f>
        <v>0</v>
      </c>
      <c r="Z1387"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387" s="11">
        <f>IF(tblSalaries[[#This Row],[Salary in USD]]&lt;1000,1,0)</f>
        <v>0</v>
      </c>
      <c r="AB1387" s="11">
        <f>IF(AND(tblSalaries[[#This Row],[Salary in USD]]&gt;1000,tblSalaries[[#This Row],[Salary in USD]]&lt;2000),1,0)</f>
        <v>0</v>
      </c>
    </row>
    <row r="1388" spans="2:28" ht="15" customHeight="1">
      <c r="B1388" t="s">
        <v>3391</v>
      </c>
      <c r="C1388" s="1">
        <v>41059.015601851854</v>
      </c>
      <c r="D1388" s="4">
        <v>50000</v>
      </c>
      <c r="E1388">
        <v>50000</v>
      </c>
      <c r="F1388" t="s">
        <v>6</v>
      </c>
      <c r="G1388">
        <f>tblSalaries[[#This Row],[clean Salary (in local currency)]]*VLOOKUP(tblSalaries[[#This Row],[Currency]],tblXrate[],2,FALSE)</f>
        <v>50000</v>
      </c>
      <c r="H1388" t="s">
        <v>1573</v>
      </c>
      <c r="I1388" t="s">
        <v>310</v>
      </c>
      <c r="J1388" t="s">
        <v>15</v>
      </c>
      <c r="K1388" t="str">
        <f>VLOOKUP(tblSalaries[[#This Row],[Where do you work]],tblCountries[[Actual]:[Mapping]],2,FALSE)</f>
        <v>USA</v>
      </c>
      <c r="L1388" t="s">
        <v>9</v>
      </c>
      <c r="M1388">
        <v>15</v>
      </c>
      <c r="O1388" s="10" t="str">
        <f>IF(ISERROR(FIND("1",tblSalaries[[#This Row],[How many hours of a day you work on Excel]])),"",1)</f>
        <v/>
      </c>
      <c r="P1388" s="11" t="str">
        <f>IF(ISERROR(FIND("2",tblSalaries[[#This Row],[How many hours of a day you work on Excel]])),"",2)</f>
        <v/>
      </c>
      <c r="Q1388" s="10" t="str">
        <f>IF(ISERROR(FIND("3",tblSalaries[[#This Row],[How many hours of a day you work on Excel]])),"",3)</f>
        <v/>
      </c>
      <c r="R1388" s="10">
        <f>IF(ISERROR(FIND("4",tblSalaries[[#This Row],[How many hours of a day you work on Excel]])),"",4)</f>
        <v>4</v>
      </c>
      <c r="S1388" s="10" t="str">
        <f>IF(ISERROR(FIND("5",tblSalaries[[#This Row],[How many hours of a day you work on Excel]])),"",5)</f>
        <v/>
      </c>
      <c r="T1388" s="10">
        <f>IF(ISERROR(FIND("6",tblSalaries[[#This Row],[How many hours of a day you work on Excel]])),"",6)</f>
        <v>6</v>
      </c>
      <c r="U1388" s="11" t="str">
        <f>IF(ISERROR(FIND("7",tblSalaries[[#This Row],[How many hours of a day you work on Excel]])),"",7)</f>
        <v/>
      </c>
      <c r="V1388" s="11" t="str">
        <f>IF(ISERROR(FIND("8",tblSalaries[[#This Row],[How many hours of a day you work on Excel]])),"",8)</f>
        <v/>
      </c>
      <c r="W1388" s="11">
        <f>IF(MAX(tblSalaries[[#This Row],[1 hour]:[8 hours]])=0,#N/A,MAX(tblSalaries[[#This Row],[1 hour]:[8 hours]]))</f>
        <v>6</v>
      </c>
      <c r="X1388" s="11">
        <f>IF(ISERROR(tblSalaries[[#This Row],[max h]]),1,tblSalaries[[#This Row],[Salary in USD]]/tblSalaries[[#This Row],[max h]]/260)</f>
        <v>32.051282051282051</v>
      </c>
      <c r="Y1388" s="11" t="str">
        <f>IF(tblSalaries[[#This Row],[Years of Experience]]="",0,"0")</f>
        <v>0</v>
      </c>
      <c r="Z1388"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388" s="11">
        <f>IF(tblSalaries[[#This Row],[Salary in USD]]&lt;1000,1,0)</f>
        <v>0</v>
      </c>
      <c r="AB1388" s="11">
        <f>IF(AND(tblSalaries[[#This Row],[Salary in USD]]&gt;1000,tblSalaries[[#This Row],[Salary in USD]]&lt;2000),1,0)</f>
        <v>0</v>
      </c>
    </row>
    <row r="1389" spans="2:28" ht="15" customHeight="1">
      <c r="B1389" t="s">
        <v>3392</v>
      </c>
      <c r="C1389" s="1">
        <v>41059.017858796295</v>
      </c>
      <c r="D1389" s="4">
        <v>120000</v>
      </c>
      <c r="E1389">
        <v>120000</v>
      </c>
      <c r="F1389" t="s">
        <v>6</v>
      </c>
      <c r="G1389">
        <f>tblSalaries[[#This Row],[clean Salary (in local currency)]]*VLOOKUP(tblSalaries[[#This Row],[Currency]],tblXrate[],2,FALSE)</f>
        <v>120000</v>
      </c>
      <c r="H1389" t="s">
        <v>642</v>
      </c>
      <c r="I1389" t="s">
        <v>52</v>
      </c>
      <c r="J1389" t="s">
        <v>15</v>
      </c>
      <c r="K1389" t="str">
        <f>VLOOKUP(tblSalaries[[#This Row],[Where do you work]],tblCountries[[Actual]:[Mapping]],2,FALSE)</f>
        <v>USA</v>
      </c>
      <c r="L1389" t="s">
        <v>18</v>
      </c>
      <c r="M1389">
        <v>10</v>
      </c>
      <c r="O1389" s="10" t="str">
        <f>IF(ISERROR(FIND("1",tblSalaries[[#This Row],[How many hours of a day you work on Excel]])),"",1)</f>
        <v/>
      </c>
      <c r="P1389" s="11">
        <f>IF(ISERROR(FIND("2",tblSalaries[[#This Row],[How many hours of a day you work on Excel]])),"",2)</f>
        <v>2</v>
      </c>
      <c r="Q1389" s="10">
        <f>IF(ISERROR(FIND("3",tblSalaries[[#This Row],[How many hours of a day you work on Excel]])),"",3)</f>
        <v>3</v>
      </c>
      <c r="R1389" s="10" t="str">
        <f>IF(ISERROR(FIND("4",tblSalaries[[#This Row],[How many hours of a day you work on Excel]])),"",4)</f>
        <v/>
      </c>
      <c r="S1389" s="10" t="str">
        <f>IF(ISERROR(FIND("5",tblSalaries[[#This Row],[How many hours of a day you work on Excel]])),"",5)</f>
        <v/>
      </c>
      <c r="T1389" s="10" t="str">
        <f>IF(ISERROR(FIND("6",tblSalaries[[#This Row],[How many hours of a day you work on Excel]])),"",6)</f>
        <v/>
      </c>
      <c r="U1389" s="11" t="str">
        <f>IF(ISERROR(FIND("7",tblSalaries[[#This Row],[How many hours of a day you work on Excel]])),"",7)</f>
        <v/>
      </c>
      <c r="V1389" s="11" t="str">
        <f>IF(ISERROR(FIND("8",tblSalaries[[#This Row],[How many hours of a day you work on Excel]])),"",8)</f>
        <v/>
      </c>
      <c r="W1389" s="11">
        <f>IF(MAX(tblSalaries[[#This Row],[1 hour]:[8 hours]])=0,#N/A,MAX(tblSalaries[[#This Row],[1 hour]:[8 hours]]))</f>
        <v>3</v>
      </c>
      <c r="X1389" s="11">
        <f>IF(ISERROR(tblSalaries[[#This Row],[max h]]),1,tblSalaries[[#This Row],[Salary in USD]]/tblSalaries[[#This Row],[max h]]/260)</f>
        <v>153.84615384615384</v>
      </c>
      <c r="Y1389" s="11" t="str">
        <f>IF(tblSalaries[[#This Row],[Years of Experience]]="",0,"0")</f>
        <v>0</v>
      </c>
      <c r="Z1389"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389" s="11">
        <f>IF(tblSalaries[[#This Row],[Salary in USD]]&lt;1000,1,0)</f>
        <v>0</v>
      </c>
      <c r="AB1389" s="11">
        <f>IF(AND(tblSalaries[[#This Row],[Salary in USD]]&gt;1000,tblSalaries[[#This Row],[Salary in USD]]&lt;2000),1,0)</f>
        <v>0</v>
      </c>
    </row>
    <row r="1390" spans="2:28" ht="15" customHeight="1">
      <c r="B1390" t="s">
        <v>3393</v>
      </c>
      <c r="C1390" s="1">
        <v>41059.024224537039</v>
      </c>
      <c r="D1390" s="4">
        <v>107000</v>
      </c>
      <c r="E1390">
        <v>107000</v>
      </c>
      <c r="F1390" t="s">
        <v>6</v>
      </c>
      <c r="G1390">
        <f>tblSalaries[[#This Row],[clean Salary (in local currency)]]*VLOOKUP(tblSalaries[[#This Row],[Currency]],tblXrate[],2,FALSE)</f>
        <v>107000</v>
      </c>
      <c r="H1390" t="s">
        <v>1574</v>
      </c>
      <c r="I1390" t="s">
        <v>52</v>
      </c>
      <c r="J1390" t="s">
        <v>15</v>
      </c>
      <c r="K1390" t="str">
        <f>VLOOKUP(tblSalaries[[#This Row],[Where do you work]],tblCountries[[Actual]:[Mapping]],2,FALSE)</f>
        <v>USA</v>
      </c>
      <c r="L1390" t="s">
        <v>13</v>
      </c>
      <c r="M1390">
        <v>29</v>
      </c>
      <c r="O1390" s="10" t="str">
        <f>IF(ISERROR(FIND("1",tblSalaries[[#This Row],[How many hours of a day you work on Excel]])),"",1)</f>
        <v/>
      </c>
      <c r="P1390" s="11" t="str">
        <f>IF(ISERROR(FIND("2",tblSalaries[[#This Row],[How many hours of a day you work on Excel]])),"",2)</f>
        <v/>
      </c>
      <c r="Q1390" s="10" t="str">
        <f>IF(ISERROR(FIND("3",tblSalaries[[#This Row],[How many hours of a day you work on Excel]])),"",3)</f>
        <v/>
      </c>
      <c r="R1390" s="10" t="str">
        <f>IF(ISERROR(FIND("4",tblSalaries[[#This Row],[How many hours of a day you work on Excel]])),"",4)</f>
        <v/>
      </c>
      <c r="S1390" s="10" t="str">
        <f>IF(ISERROR(FIND("5",tblSalaries[[#This Row],[How many hours of a day you work on Excel]])),"",5)</f>
        <v/>
      </c>
      <c r="T1390" s="10" t="str">
        <f>IF(ISERROR(FIND("6",tblSalaries[[#This Row],[How many hours of a day you work on Excel]])),"",6)</f>
        <v/>
      </c>
      <c r="U1390" s="11" t="str">
        <f>IF(ISERROR(FIND("7",tblSalaries[[#This Row],[How many hours of a day you work on Excel]])),"",7)</f>
        <v/>
      </c>
      <c r="V1390" s="11">
        <f>IF(ISERROR(FIND("8",tblSalaries[[#This Row],[How many hours of a day you work on Excel]])),"",8)</f>
        <v>8</v>
      </c>
      <c r="W1390" s="11">
        <f>IF(MAX(tblSalaries[[#This Row],[1 hour]:[8 hours]])=0,#N/A,MAX(tblSalaries[[#This Row],[1 hour]:[8 hours]]))</f>
        <v>8</v>
      </c>
      <c r="X1390" s="11">
        <f>IF(ISERROR(tblSalaries[[#This Row],[max h]]),1,tblSalaries[[#This Row],[Salary in USD]]/tblSalaries[[#This Row],[max h]]/260)</f>
        <v>51.442307692307693</v>
      </c>
      <c r="Y1390" s="11" t="str">
        <f>IF(tblSalaries[[#This Row],[Years of Experience]]="",0,"0")</f>
        <v>0</v>
      </c>
      <c r="Z1390"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390" s="11">
        <f>IF(tblSalaries[[#This Row],[Salary in USD]]&lt;1000,1,0)</f>
        <v>0</v>
      </c>
      <c r="AB1390" s="11">
        <f>IF(AND(tblSalaries[[#This Row],[Salary in USD]]&gt;1000,tblSalaries[[#This Row],[Salary in USD]]&lt;2000),1,0)</f>
        <v>0</v>
      </c>
    </row>
    <row r="1391" spans="2:28" ht="15" customHeight="1">
      <c r="B1391" t="s">
        <v>3394</v>
      </c>
      <c r="C1391" s="1">
        <v>41059.029745370368</v>
      </c>
      <c r="D1391" s="4">
        <v>40000</v>
      </c>
      <c r="E1391">
        <v>40000</v>
      </c>
      <c r="F1391" t="s">
        <v>6</v>
      </c>
      <c r="G1391">
        <f>tblSalaries[[#This Row],[clean Salary (in local currency)]]*VLOOKUP(tblSalaries[[#This Row],[Currency]],tblXrate[],2,FALSE)</f>
        <v>40000</v>
      </c>
      <c r="H1391" t="s">
        <v>621</v>
      </c>
      <c r="I1391" t="s">
        <v>20</v>
      </c>
      <c r="J1391" t="s">
        <v>15</v>
      </c>
      <c r="K1391" t="str">
        <f>VLOOKUP(tblSalaries[[#This Row],[Where do you work]],tblCountries[[Actual]:[Mapping]],2,FALSE)</f>
        <v>USA</v>
      </c>
      <c r="L1391" t="s">
        <v>18</v>
      </c>
      <c r="M1391">
        <v>6</v>
      </c>
      <c r="O1391" s="10" t="str">
        <f>IF(ISERROR(FIND("1",tblSalaries[[#This Row],[How many hours of a day you work on Excel]])),"",1)</f>
        <v/>
      </c>
      <c r="P1391" s="11">
        <f>IF(ISERROR(FIND("2",tblSalaries[[#This Row],[How many hours of a day you work on Excel]])),"",2)</f>
        <v>2</v>
      </c>
      <c r="Q1391" s="10">
        <f>IF(ISERROR(FIND("3",tblSalaries[[#This Row],[How many hours of a day you work on Excel]])),"",3)</f>
        <v>3</v>
      </c>
      <c r="R1391" s="10" t="str">
        <f>IF(ISERROR(FIND("4",tblSalaries[[#This Row],[How many hours of a day you work on Excel]])),"",4)</f>
        <v/>
      </c>
      <c r="S1391" s="10" t="str">
        <f>IF(ISERROR(FIND("5",tblSalaries[[#This Row],[How many hours of a day you work on Excel]])),"",5)</f>
        <v/>
      </c>
      <c r="T1391" s="10" t="str">
        <f>IF(ISERROR(FIND("6",tblSalaries[[#This Row],[How many hours of a day you work on Excel]])),"",6)</f>
        <v/>
      </c>
      <c r="U1391" s="11" t="str">
        <f>IF(ISERROR(FIND("7",tblSalaries[[#This Row],[How many hours of a day you work on Excel]])),"",7)</f>
        <v/>
      </c>
      <c r="V1391" s="11" t="str">
        <f>IF(ISERROR(FIND("8",tblSalaries[[#This Row],[How many hours of a day you work on Excel]])),"",8)</f>
        <v/>
      </c>
      <c r="W1391" s="11">
        <f>IF(MAX(tblSalaries[[#This Row],[1 hour]:[8 hours]])=0,#N/A,MAX(tblSalaries[[#This Row],[1 hour]:[8 hours]]))</f>
        <v>3</v>
      </c>
      <c r="X1391" s="11">
        <f>IF(ISERROR(tblSalaries[[#This Row],[max h]]),1,tblSalaries[[#This Row],[Salary in USD]]/tblSalaries[[#This Row],[max h]]/260)</f>
        <v>51.282051282051285</v>
      </c>
      <c r="Y1391" s="11" t="str">
        <f>IF(tblSalaries[[#This Row],[Years of Experience]]="",0,"0")</f>
        <v>0</v>
      </c>
      <c r="Z1391"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391" s="11">
        <f>IF(tblSalaries[[#This Row],[Salary in USD]]&lt;1000,1,0)</f>
        <v>0</v>
      </c>
      <c r="AB1391" s="11">
        <f>IF(AND(tblSalaries[[#This Row],[Salary in USD]]&gt;1000,tblSalaries[[#This Row],[Salary in USD]]&lt;2000),1,0)</f>
        <v>0</v>
      </c>
    </row>
    <row r="1392" spans="2:28" ht="15" customHeight="1">
      <c r="B1392" t="s">
        <v>3395</v>
      </c>
      <c r="C1392" s="1">
        <v>41059.034756944442</v>
      </c>
      <c r="D1392" s="4">
        <v>81000</v>
      </c>
      <c r="E1392">
        <v>81000</v>
      </c>
      <c r="F1392" t="s">
        <v>6</v>
      </c>
      <c r="G1392">
        <f>tblSalaries[[#This Row],[clean Salary (in local currency)]]*VLOOKUP(tblSalaries[[#This Row],[Currency]],tblXrate[],2,FALSE)</f>
        <v>81000</v>
      </c>
      <c r="H1392" t="s">
        <v>1575</v>
      </c>
      <c r="I1392" t="s">
        <v>52</v>
      </c>
      <c r="J1392" t="s">
        <v>15</v>
      </c>
      <c r="K1392" t="str">
        <f>VLOOKUP(tblSalaries[[#This Row],[Where do you work]],tblCountries[[Actual]:[Mapping]],2,FALSE)</f>
        <v>USA</v>
      </c>
      <c r="L1392" t="s">
        <v>25</v>
      </c>
      <c r="M1392">
        <v>12</v>
      </c>
      <c r="O1392" s="10">
        <f>IF(ISERROR(FIND("1",tblSalaries[[#This Row],[How many hours of a day you work on Excel]])),"",1)</f>
        <v>1</v>
      </c>
      <c r="P1392" s="11">
        <f>IF(ISERROR(FIND("2",tblSalaries[[#This Row],[How many hours of a day you work on Excel]])),"",2)</f>
        <v>2</v>
      </c>
      <c r="Q1392" s="10" t="str">
        <f>IF(ISERROR(FIND("3",tblSalaries[[#This Row],[How many hours of a day you work on Excel]])),"",3)</f>
        <v/>
      </c>
      <c r="R1392" s="10" t="str">
        <f>IF(ISERROR(FIND("4",tblSalaries[[#This Row],[How many hours of a day you work on Excel]])),"",4)</f>
        <v/>
      </c>
      <c r="S1392" s="10" t="str">
        <f>IF(ISERROR(FIND("5",tblSalaries[[#This Row],[How many hours of a day you work on Excel]])),"",5)</f>
        <v/>
      </c>
      <c r="T1392" s="10" t="str">
        <f>IF(ISERROR(FIND("6",tblSalaries[[#This Row],[How many hours of a day you work on Excel]])),"",6)</f>
        <v/>
      </c>
      <c r="U1392" s="11" t="str">
        <f>IF(ISERROR(FIND("7",tblSalaries[[#This Row],[How many hours of a day you work on Excel]])),"",7)</f>
        <v/>
      </c>
      <c r="V1392" s="11" t="str">
        <f>IF(ISERROR(FIND("8",tblSalaries[[#This Row],[How many hours of a day you work on Excel]])),"",8)</f>
        <v/>
      </c>
      <c r="W1392" s="11">
        <f>IF(MAX(tblSalaries[[#This Row],[1 hour]:[8 hours]])=0,#N/A,MAX(tblSalaries[[#This Row],[1 hour]:[8 hours]]))</f>
        <v>2</v>
      </c>
      <c r="X1392" s="11">
        <f>IF(ISERROR(tblSalaries[[#This Row],[max h]]),1,tblSalaries[[#This Row],[Salary in USD]]/tblSalaries[[#This Row],[max h]]/260)</f>
        <v>155.76923076923077</v>
      </c>
      <c r="Y1392" s="11" t="str">
        <f>IF(tblSalaries[[#This Row],[Years of Experience]]="",0,"0")</f>
        <v>0</v>
      </c>
      <c r="Z1392"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392" s="11">
        <f>IF(tblSalaries[[#This Row],[Salary in USD]]&lt;1000,1,0)</f>
        <v>0</v>
      </c>
      <c r="AB1392" s="11">
        <f>IF(AND(tblSalaries[[#This Row],[Salary in USD]]&gt;1000,tblSalaries[[#This Row],[Salary in USD]]&lt;2000),1,0)</f>
        <v>0</v>
      </c>
    </row>
    <row r="1393" spans="2:28" ht="15" customHeight="1">
      <c r="B1393" t="s">
        <v>3396</v>
      </c>
      <c r="C1393" s="1">
        <v>41059.045439814814</v>
      </c>
      <c r="D1393" s="4">
        <v>45000</v>
      </c>
      <c r="E1393">
        <v>45000</v>
      </c>
      <c r="F1393" t="s">
        <v>6</v>
      </c>
      <c r="G1393">
        <f>tblSalaries[[#This Row],[clean Salary (in local currency)]]*VLOOKUP(tblSalaries[[#This Row],[Currency]],tblXrate[],2,FALSE)</f>
        <v>45000</v>
      </c>
      <c r="H1393" t="s">
        <v>1576</v>
      </c>
      <c r="I1393" t="s">
        <v>67</v>
      </c>
      <c r="J1393" t="s">
        <v>15</v>
      </c>
      <c r="K1393" t="str">
        <f>VLOOKUP(tblSalaries[[#This Row],[Where do you work]],tblCountries[[Actual]:[Mapping]],2,FALSE)</f>
        <v>USA</v>
      </c>
      <c r="L1393" t="s">
        <v>9</v>
      </c>
      <c r="M1393">
        <v>20</v>
      </c>
      <c r="O1393" s="10" t="str">
        <f>IF(ISERROR(FIND("1",tblSalaries[[#This Row],[How many hours of a day you work on Excel]])),"",1)</f>
        <v/>
      </c>
      <c r="P1393" s="11" t="str">
        <f>IF(ISERROR(FIND("2",tblSalaries[[#This Row],[How many hours of a day you work on Excel]])),"",2)</f>
        <v/>
      </c>
      <c r="Q1393" s="10" t="str">
        <f>IF(ISERROR(FIND("3",tblSalaries[[#This Row],[How many hours of a day you work on Excel]])),"",3)</f>
        <v/>
      </c>
      <c r="R1393" s="10">
        <f>IF(ISERROR(FIND("4",tblSalaries[[#This Row],[How many hours of a day you work on Excel]])),"",4)</f>
        <v>4</v>
      </c>
      <c r="S1393" s="10" t="str">
        <f>IF(ISERROR(FIND("5",tblSalaries[[#This Row],[How many hours of a day you work on Excel]])),"",5)</f>
        <v/>
      </c>
      <c r="T1393" s="10">
        <f>IF(ISERROR(FIND("6",tblSalaries[[#This Row],[How many hours of a day you work on Excel]])),"",6)</f>
        <v>6</v>
      </c>
      <c r="U1393" s="11" t="str">
        <f>IF(ISERROR(FIND("7",tblSalaries[[#This Row],[How many hours of a day you work on Excel]])),"",7)</f>
        <v/>
      </c>
      <c r="V1393" s="11" t="str">
        <f>IF(ISERROR(FIND("8",tblSalaries[[#This Row],[How many hours of a day you work on Excel]])),"",8)</f>
        <v/>
      </c>
      <c r="W1393" s="11">
        <f>IF(MAX(tblSalaries[[#This Row],[1 hour]:[8 hours]])=0,#N/A,MAX(tblSalaries[[#This Row],[1 hour]:[8 hours]]))</f>
        <v>6</v>
      </c>
      <c r="X1393" s="11">
        <f>IF(ISERROR(tblSalaries[[#This Row],[max h]]),1,tblSalaries[[#This Row],[Salary in USD]]/tblSalaries[[#This Row],[max h]]/260)</f>
        <v>28.846153846153847</v>
      </c>
      <c r="Y1393" s="11" t="str">
        <f>IF(tblSalaries[[#This Row],[Years of Experience]]="",0,"0")</f>
        <v>0</v>
      </c>
      <c r="Z1393"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393" s="11">
        <f>IF(tblSalaries[[#This Row],[Salary in USD]]&lt;1000,1,0)</f>
        <v>0</v>
      </c>
      <c r="AB1393" s="11">
        <f>IF(AND(tblSalaries[[#This Row],[Salary in USD]]&gt;1000,tblSalaries[[#This Row],[Salary in USD]]&lt;2000),1,0)</f>
        <v>0</v>
      </c>
    </row>
    <row r="1394" spans="2:28" ht="15" customHeight="1">
      <c r="B1394" t="s">
        <v>3397</v>
      </c>
      <c r="C1394" s="1">
        <v>41059.050046296295</v>
      </c>
      <c r="D1394" s="4">
        <v>49000</v>
      </c>
      <c r="E1394">
        <v>49000</v>
      </c>
      <c r="F1394" t="s">
        <v>6</v>
      </c>
      <c r="G1394">
        <f>tblSalaries[[#This Row],[clean Salary (in local currency)]]*VLOOKUP(tblSalaries[[#This Row],[Currency]],tblXrate[],2,FALSE)</f>
        <v>49000</v>
      </c>
      <c r="H1394" t="s">
        <v>1577</v>
      </c>
      <c r="I1394" t="s">
        <v>67</v>
      </c>
      <c r="J1394" t="s">
        <v>15</v>
      </c>
      <c r="K1394" t="str">
        <f>VLOOKUP(tblSalaries[[#This Row],[Where do you work]],tblCountries[[Actual]:[Mapping]],2,FALSE)</f>
        <v>USA</v>
      </c>
      <c r="L1394" t="s">
        <v>9</v>
      </c>
      <c r="M1394">
        <v>5</v>
      </c>
      <c r="O1394" s="10" t="str">
        <f>IF(ISERROR(FIND("1",tblSalaries[[#This Row],[How many hours of a day you work on Excel]])),"",1)</f>
        <v/>
      </c>
      <c r="P1394" s="11" t="str">
        <f>IF(ISERROR(FIND("2",tblSalaries[[#This Row],[How many hours of a day you work on Excel]])),"",2)</f>
        <v/>
      </c>
      <c r="Q1394" s="10" t="str">
        <f>IF(ISERROR(FIND("3",tblSalaries[[#This Row],[How many hours of a day you work on Excel]])),"",3)</f>
        <v/>
      </c>
      <c r="R1394" s="10">
        <f>IF(ISERROR(FIND("4",tblSalaries[[#This Row],[How many hours of a day you work on Excel]])),"",4)</f>
        <v>4</v>
      </c>
      <c r="S1394" s="10" t="str">
        <f>IF(ISERROR(FIND("5",tblSalaries[[#This Row],[How many hours of a day you work on Excel]])),"",5)</f>
        <v/>
      </c>
      <c r="T1394" s="10">
        <f>IF(ISERROR(FIND("6",tblSalaries[[#This Row],[How many hours of a day you work on Excel]])),"",6)</f>
        <v>6</v>
      </c>
      <c r="U1394" s="11" t="str">
        <f>IF(ISERROR(FIND("7",tblSalaries[[#This Row],[How many hours of a day you work on Excel]])),"",7)</f>
        <v/>
      </c>
      <c r="V1394" s="11" t="str">
        <f>IF(ISERROR(FIND("8",tblSalaries[[#This Row],[How many hours of a day you work on Excel]])),"",8)</f>
        <v/>
      </c>
      <c r="W1394" s="11">
        <f>IF(MAX(tblSalaries[[#This Row],[1 hour]:[8 hours]])=0,#N/A,MAX(tblSalaries[[#This Row],[1 hour]:[8 hours]]))</f>
        <v>6</v>
      </c>
      <c r="X1394" s="11">
        <f>IF(ISERROR(tblSalaries[[#This Row],[max h]]),1,tblSalaries[[#This Row],[Salary in USD]]/tblSalaries[[#This Row],[max h]]/260)</f>
        <v>31.410256410256412</v>
      </c>
      <c r="Y1394" s="11" t="str">
        <f>IF(tblSalaries[[#This Row],[Years of Experience]]="",0,"0")</f>
        <v>0</v>
      </c>
      <c r="Z1394"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1394" s="11">
        <f>IF(tblSalaries[[#This Row],[Salary in USD]]&lt;1000,1,0)</f>
        <v>0</v>
      </c>
      <c r="AB1394" s="11">
        <f>IF(AND(tblSalaries[[#This Row],[Salary in USD]]&gt;1000,tblSalaries[[#This Row],[Salary in USD]]&lt;2000),1,0)</f>
        <v>0</v>
      </c>
    </row>
    <row r="1395" spans="2:28" ht="15" customHeight="1">
      <c r="B1395" t="s">
        <v>3398</v>
      </c>
      <c r="C1395" s="1">
        <v>41059.050405092596</v>
      </c>
      <c r="D1395" s="4" t="s">
        <v>1578</v>
      </c>
      <c r="E1395">
        <v>750000</v>
      </c>
      <c r="F1395" t="s">
        <v>40</v>
      </c>
      <c r="G1395">
        <f>tblSalaries[[#This Row],[clean Salary (in local currency)]]*VLOOKUP(tblSalaries[[#This Row],[Currency]],tblXrate[],2,FALSE)</f>
        <v>13355.937515581925</v>
      </c>
      <c r="H1395" t="s">
        <v>1579</v>
      </c>
      <c r="I1395" t="s">
        <v>4001</v>
      </c>
      <c r="J1395" t="s">
        <v>8</v>
      </c>
      <c r="K1395" t="str">
        <f>VLOOKUP(tblSalaries[[#This Row],[Where do you work]],tblCountries[[Actual]:[Mapping]],2,FALSE)</f>
        <v>India</v>
      </c>
      <c r="L1395" t="s">
        <v>25</v>
      </c>
      <c r="M1395">
        <v>1</v>
      </c>
      <c r="O1395" s="10">
        <f>IF(ISERROR(FIND("1",tblSalaries[[#This Row],[How many hours of a day you work on Excel]])),"",1)</f>
        <v>1</v>
      </c>
      <c r="P1395" s="11">
        <f>IF(ISERROR(FIND("2",tblSalaries[[#This Row],[How many hours of a day you work on Excel]])),"",2)</f>
        <v>2</v>
      </c>
      <c r="Q1395" s="10" t="str">
        <f>IF(ISERROR(FIND("3",tblSalaries[[#This Row],[How many hours of a day you work on Excel]])),"",3)</f>
        <v/>
      </c>
      <c r="R1395" s="10" t="str">
        <f>IF(ISERROR(FIND("4",tblSalaries[[#This Row],[How many hours of a day you work on Excel]])),"",4)</f>
        <v/>
      </c>
      <c r="S1395" s="10" t="str">
        <f>IF(ISERROR(FIND("5",tblSalaries[[#This Row],[How many hours of a day you work on Excel]])),"",5)</f>
        <v/>
      </c>
      <c r="T1395" s="10" t="str">
        <f>IF(ISERROR(FIND("6",tblSalaries[[#This Row],[How many hours of a day you work on Excel]])),"",6)</f>
        <v/>
      </c>
      <c r="U1395" s="11" t="str">
        <f>IF(ISERROR(FIND("7",tblSalaries[[#This Row],[How many hours of a day you work on Excel]])),"",7)</f>
        <v/>
      </c>
      <c r="V1395" s="11" t="str">
        <f>IF(ISERROR(FIND("8",tblSalaries[[#This Row],[How many hours of a day you work on Excel]])),"",8)</f>
        <v/>
      </c>
      <c r="W1395" s="11">
        <f>IF(MAX(tblSalaries[[#This Row],[1 hour]:[8 hours]])=0,#N/A,MAX(tblSalaries[[#This Row],[1 hour]:[8 hours]]))</f>
        <v>2</v>
      </c>
      <c r="X1395" s="11">
        <f>IF(ISERROR(tblSalaries[[#This Row],[max h]]),1,tblSalaries[[#This Row],[Salary in USD]]/tblSalaries[[#This Row],[max h]]/260)</f>
        <v>25.684495222272933</v>
      </c>
      <c r="Y1395" s="11" t="str">
        <f>IF(tblSalaries[[#This Row],[Years of Experience]]="",0,"0")</f>
        <v>0</v>
      </c>
      <c r="Z1395"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0..1</v>
      </c>
      <c r="AA1395" s="11">
        <f>IF(tblSalaries[[#This Row],[Salary in USD]]&lt;1000,1,0)</f>
        <v>0</v>
      </c>
      <c r="AB1395" s="11">
        <f>IF(AND(tblSalaries[[#This Row],[Salary in USD]]&gt;1000,tblSalaries[[#This Row],[Salary in USD]]&lt;2000),1,0)</f>
        <v>0</v>
      </c>
    </row>
    <row r="1396" spans="2:28" ht="15" customHeight="1">
      <c r="B1396" t="s">
        <v>3399</v>
      </c>
      <c r="C1396" s="1">
        <v>41059.052453703705</v>
      </c>
      <c r="D1396" s="4">
        <v>72000</v>
      </c>
      <c r="E1396">
        <v>72000</v>
      </c>
      <c r="F1396" t="s">
        <v>6</v>
      </c>
      <c r="G1396">
        <f>tblSalaries[[#This Row],[clean Salary (in local currency)]]*VLOOKUP(tblSalaries[[#This Row],[Currency]],tblXrate[],2,FALSE)</f>
        <v>72000</v>
      </c>
      <c r="H1396" t="s">
        <v>52</v>
      </c>
      <c r="I1396" t="s">
        <v>52</v>
      </c>
      <c r="J1396" t="s">
        <v>15</v>
      </c>
      <c r="K1396" t="str">
        <f>VLOOKUP(tblSalaries[[#This Row],[Where do you work]],tblCountries[[Actual]:[Mapping]],2,FALSE)</f>
        <v>USA</v>
      </c>
      <c r="L1396" t="s">
        <v>25</v>
      </c>
      <c r="M1396">
        <v>20</v>
      </c>
      <c r="O1396" s="10">
        <f>IF(ISERROR(FIND("1",tblSalaries[[#This Row],[How many hours of a day you work on Excel]])),"",1)</f>
        <v>1</v>
      </c>
      <c r="P1396" s="11">
        <f>IF(ISERROR(FIND("2",tblSalaries[[#This Row],[How many hours of a day you work on Excel]])),"",2)</f>
        <v>2</v>
      </c>
      <c r="Q1396" s="10" t="str">
        <f>IF(ISERROR(FIND("3",tblSalaries[[#This Row],[How many hours of a day you work on Excel]])),"",3)</f>
        <v/>
      </c>
      <c r="R1396" s="10" t="str">
        <f>IF(ISERROR(FIND("4",tblSalaries[[#This Row],[How many hours of a day you work on Excel]])),"",4)</f>
        <v/>
      </c>
      <c r="S1396" s="10" t="str">
        <f>IF(ISERROR(FIND("5",tblSalaries[[#This Row],[How many hours of a day you work on Excel]])),"",5)</f>
        <v/>
      </c>
      <c r="T1396" s="10" t="str">
        <f>IF(ISERROR(FIND("6",tblSalaries[[#This Row],[How many hours of a day you work on Excel]])),"",6)</f>
        <v/>
      </c>
      <c r="U1396" s="11" t="str">
        <f>IF(ISERROR(FIND("7",tblSalaries[[#This Row],[How many hours of a day you work on Excel]])),"",7)</f>
        <v/>
      </c>
      <c r="V1396" s="11" t="str">
        <f>IF(ISERROR(FIND("8",tblSalaries[[#This Row],[How many hours of a day you work on Excel]])),"",8)</f>
        <v/>
      </c>
      <c r="W1396" s="11">
        <f>IF(MAX(tblSalaries[[#This Row],[1 hour]:[8 hours]])=0,#N/A,MAX(tblSalaries[[#This Row],[1 hour]:[8 hours]]))</f>
        <v>2</v>
      </c>
      <c r="X1396" s="11">
        <f>IF(ISERROR(tblSalaries[[#This Row],[max h]]),1,tblSalaries[[#This Row],[Salary in USD]]/tblSalaries[[#This Row],[max h]]/260)</f>
        <v>138.46153846153845</v>
      </c>
      <c r="Y1396" s="11" t="str">
        <f>IF(tblSalaries[[#This Row],[Years of Experience]]="",0,"0")</f>
        <v>0</v>
      </c>
      <c r="Z1396"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396" s="11">
        <f>IF(tblSalaries[[#This Row],[Salary in USD]]&lt;1000,1,0)</f>
        <v>0</v>
      </c>
      <c r="AB1396" s="11">
        <f>IF(AND(tblSalaries[[#This Row],[Salary in USD]]&gt;1000,tblSalaries[[#This Row],[Salary in USD]]&lt;2000),1,0)</f>
        <v>0</v>
      </c>
    </row>
    <row r="1397" spans="2:28" ht="15" customHeight="1">
      <c r="B1397" t="s">
        <v>3400</v>
      </c>
      <c r="C1397" s="1">
        <v>41059.059224537035</v>
      </c>
      <c r="D1397" s="4">
        <v>50000</v>
      </c>
      <c r="E1397">
        <v>50000</v>
      </c>
      <c r="F1397" t="s">
        <v>6</v>
      </c>
      <c r="G1397">
        <f>tblSalaries[[#This Row],[clean Salary (in local currency)]]*VLOOKUP(tblSalaries[[#This Row],[Currency]],tblXrate[],2,FALSE)</f>
        <v>50000</v>
      </c>
      <c r="H1397" t="s">
        <v>1580</v>
      </c>
      <c r="I1397" t="s">
        <v>20</v>
      </c>
      <c r="J1397" t="s">
        <v>15</v>
      </c>
      <c r="K1397" t="str">
        <f>VLOOKUP(tblSalaries[[#This Row],[Where do you work]],tblCountries[[Actual]:[Mapping]],2,FALSE)</f>
        <v>USA</v>
      </c>
      <c r="L1397" t="s">
        <v>9</v>
      </c>
      <c r="M1397">
        <v>7</v>
      </c>
      <c r="O1397" s="10" t="str">
        <f>IF(ISERROR(FIND("1",tblSalaries[[#This Row],[How many hours of a day you work on Excel]])),"",1)</f>
        <v/>
      </c>
      <c r="P1397" s="11" t="str">
        <f>IF(ISERROR(FIND("2",tblSalaries[[#This Row],[How many hours of a day you work on Excel]])),"",2)</f>
        <v/>
      </c>
      <c r="Q1397" s="10" t="str">
        <f>IF(ISERROR(FIND("3",tblSalaries[[#This Row],[How many hours of a day you work on Excel]])),"",3)</f>
        <v/>
      </c>
      <c r="R1397" s="10">
        <f>IF(ISERROR(FIND("4",tblSalaries[[#This Row],[How many hours of a day you work on Excel]])),"",4)</f>
        <v>4</v>
      </c>
      <c r="S1397" s="10" t="str">
        <f>IF(ISERROR(FIND("5",tblSalaries[[#This Row],[How many hours of a day you work on Excel]])),"",5)</f>
        <v/>
      </c>
      <c r="T1397" s="10">
        <f>IF(ISERROR(FIND("6",tblSalaries[[#This Row],[How many hours of a day you work on Excel]])),"",6)</f>
        <v>6</v>
      </c>
      <c r="U1397" s="11" t="str">
        <f>IF(ISERROR(FIND("7",tblSalaries[[#This Row],[How many hours of a day you work on Excel]])),"",7)</f>
        <v/>
      </c>
      <c r="V1397" s="11" t="str">
        <f>IF(ISERROR(FIND("8",tblSalaries[[#This Row],[How many hours of a day you work on Excel]])),"",8)</f>
        <v/>
      </c>
      <c r="W1397" s="11">
        <f>IF(MAX(tblSalaries[[#This Row],[1 hour]:[8 hours]])=0,#N/A,MAX(tblSalaries[[#This Row],[1 hour]:[8 hours]]))</f>
        <v>6</v>
      </c>
      <c r="X1397" s="11">
        <f>IF(ISERROR(tblSalaries[[#This Row],[max h]]),1,tblSalaries[[#This Row],[Salary in USD]]/tblSalaries[[#This Row],[max h]]/260)</f>
        <v>32.051282051282051</v>
      </c>
      <c r="Y1397" s="11" t="str">
        <f>IF(tblSalaries[[#This Row],[Years of Experience]]="",0,"0")</f>
        <v>0</v>
      </c>
      <c r="Z1397"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397" s="11">
        <f>IF(tblSalaries[[#This Row],[Salary in USD]]&lt;1000,1,0)</f>
        <v>0</v>
      </c>
      <c r="AB1397" s="11">
        <f>IF(AND(tblSalaries[[#This Row],[Salary in USD]]&gt;1000,tblSalaries[[#This Row],[Salary in USD]]&lt;2000),1,0)</f>
        <v>0</v>
      </c>
    </row>
    <row r="1398" spans="2:28" ht="15" customHeight="1">
      <c r="B1398" t="s">
        <v>3401</v>
      </c>
      <c r="C1398" s="1">
        <v>41059.059328703705</v>
      </c>
      <c r="D1398" s="4">
        <v>57678.400000000001</v>
      </c>
      <c r="E1398">
        <v>57678</v>
      </c>
      <c r="F1398" t="s">
        <v>6</v>
      </c>
      <c r="G1398">
        <f>tblSalaries[[#This Row],[clean Salary (in local currency)]]*VLOOKUP(tblSalaries[[#This Row],[Currency]],tblXrate[],2,FALSE)</f>
        <v>57678</v>
      </c>
      <c r="H1398" t="s">
        <v>14</v>
      </c>
      <c r="I1398" t="s">
        <v>20</v>
      </c>
      <c r="J1398" t="s">
        <v>15</v>
      </c>
      <c r="K1398" t="str">
        <f>VLOOKUP(tblSalaries[[#This Row],[Where do you work]],tblCountries[[Actual]:[Mapping]],2,FALSE)</f>
        <v>USA</v>
      </c>
      <c r="L1398" t="s">
        <v>9</v>
      </c>
      <c r="M1398">
        <v>2</v>
      </c>
      <c r="O1398" s="10" t="str">
        <f>IF(ISERROR(FIND("1",tblSalaries[[#This Row],[How many hours of a day you work on Excel]])),"",1)</f>
        <v/>
      </c>
      <c r="P1398" s="11" t="str">
        <f>IF(ISERROR(FIND("2",tblSalaries[[#This Row],[How many hours of a day you work on Excel]])),"",2)</f>
        <v/>
      </c>
      <c r="Q1398" s="10" t="str">
        <f>IF(ISERROR(FIND("3",tblSalaries[[#This Row],[How many hours of a day you work on Excel]])),"",3)</f>
        <v/>
      </c>
      <c r="R1398" s="10">
        <f>IF(ISERROR(FIND("4",tblSalaries[[#This Row],[How many hours of a day you work on Excel]])),"",4)</f>
        <v>4</v>
      </c>
      <c r="S1398" s="10" t="str">
        <f>IF(ISERROR(FIND("5",tblSalaries[[#This Row],[How many hours of a day you work on Excel]])),"",5)</f>
        <v/>
      </c>
      <c r="T1398" s="10">
        <f>IF(ISERROR(FIND("6",tblSalaries[[#This Row],[How many hours of a day you work on Excel]])),"",6)</f>
        <v>6</v>
      </c>
      <c r="U1398" s="11" t="str">
        <f>IF(ISERROR(FIND("7",tblSalaries[[#This Row],[How many hours of a day you work on Excel]])),"",7)</f>
        <v/>
      </c>
      <c r="V1398" s="11" t="str">
        <f>IF(ISERROR(FIND("8",tblSalaries[[#This Row],[How many hours of a day you work on Excel]])),"",8)</f>
        <v/>
      </c>
      <c r="W1398" s="11">
        <f>IF(MAX(tblSalaries[[#This Row],[1 hour]:[8 hours]])=0,#N/A,MAX(tblSalaries[[#This Row],[1 hour]:[8 hours]]))</f>
        <v>6</v>
      </c>
      <c r="X1398" s="11">
        <f>IF(ISERROR(tblSalaries[[#This Row],[max h]]),1,tblSalaries[[#This Row],[Salary in USD]]/tblSalaries[[#This Row],[max h]]/260)</f>
        <v>36.973076923076924</v>
      </c>
      <c r="Y1398" s="11" t="str">
        <f>IF(tblSalaries[[#This Row],[Years of Experience]]="",0,"0")</f>
        <v>0</v>
      </c>
      <c r="Z1398"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1..3</v>
      </c>
      <c r="AA1398" s="11">
        <f>IF(tblSalaries[[#This Row],[Salary in USD]]&lt;1000,1,0)</f>
        <v>0</v>
      </c>
      <c r="AB1398" s="11">
        <f>IF(AND(tblSalaries[[#This Row],[Salary in USD]]&gt;1000,tblSalaries[[#This Row],[Salary in USD]]&lt;2000),1,0)</f>
        <v>0</v>
      </c>
    </row>
    <row r="1399" spans="2:28" ht="15" customHeight="1">
      <c r="B1399" t="s">
        <v>3402</v>
      </c>
      <c r="C1399" s="1">
        <v>41059.062395833331</v>
      </c>
      <c r="D1399" s="4">
        <v>80442</v>
      </c>
      <c r="E1399">
        <v>80442</v>
      </c>
      <c r="F1399" t="s">
        <v>6</v>
      </c>
      <c r="G1399">
        <f>tblSalaries[[#This Row],[clean Salary (in local currency)]]*VLOOKUP(tblSalaries[[#This Row],[Currency]],tblXrate[],2,FALSE)</f>
        <v>80442</v>
      </c>
      <c r="H1399" t="s">
        <v>1581</v>
      </c>
      <c r="I1399" t="s">
        <v>20</v>
      </c>
      <c r="J1399" t="s">
        <v>15</v>
      </c>
      <c r="K1399" t="str">
        <f>VLOOKUP(tblSalaries[[#This Row],[Where do you work]],tblCountries[[Actual]:[Mapping]],2,FALSE)</f>
        <v>USA</v>
      </c>
      <c r="L1399" t="s">
        <v>9</v>
      </c>
      <c r="M1399">
        <v>16</v>
      </c>
      <c r="O1399" s="10" t="str">
        <f>IF(ISERROR(FIND("1",tblSalaries[[#This Row],[How many hours of a day you work on Excel]])),"",1)</f>
        <v/>
      </c>
      <c r="P1399" s="11" t="str">
        <f>IF(ISERROR(FIND("2",tblSalaries[[#This Row],[How many hours of a day you work on Excel]])),"",2)</f>
        <v/>
      </c>
      <c r="Q1399" s="10" t="str">
        <f>IF(ISERROR(FIND("3",tblSalaries[[#This Row],[How many hours of a day you work on Excel]])),"",3)</f>
        <v/>
      </c>
      <c r="R1399" s="10">
        <f>IF(ISERROR(FIND("4",tblSalaries[[#This Row],[How many hours of a day you work on Excel]])),"",4)</f>
        <v>4</v>
      </c>
      <c r="S1399" s="10" t="str">
        <f>IF(ISERROR(FIND("5",tblSalaries[[#This Row],[How many hours of a day you work on Excel]])),"",5)</f>
        <v/>
      </c>
      <c r="T1399" s="10">
        <f>IF(ISERROR(FIND("6",tblSalaries[[#This Row],[How many hours of a day you work on Excel]])),"",6)</f>
        <v>6</v>
      </c>
      <c r="U1399" s="11" t="str">
        <f>IF(ISERROR(FIND("7",tblSalaries[[#This Row],[How many hours of a day you work on Excel]])),"",7)</f>
        <v/>
      </c>
      <c r="V1399" s="11" t="str">
        <f>IF(ISERROR(FIND("8",tblSalaries[[#This Row],[How many hours of a day you work on Excel]])),"",8)</f>
        <v/>
      </c>
      <c r="W1399" s="11">
        <f>IF(MAX(tblSalaries[[#This Row],[1 hour]:[8 hours]])=0,#N/A,MAX(tblSalaries[[#This Row],[1 hour]:[8 hours]]))</f>
        <v>6</v>
      </c>
      <c r="X1399" s="11">
        <f>IF(ISERROR(tblSalaries[[#This Row],[max h]]),1,tblSalaries[[#This Row],[Salary in USD]]/tblSalaries[[#This Row],[max h]]/260)</f>
        <v>51.565384615384616</v>
      </c>
      <c r="Y1399" s="11" t="str">
        <f>IF(tblSalaries[[#This Row],[Years of Experience]]="",0,"0")</f>
        <v>0</v>
      </c>
      <c r="Z1399"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399" s="11">
        <f>IF(tblSalaries[[#This Row],[Salary in USD]]&lt;1000,1,0)</f>
        <v>0</v>
      </c>
      <c r="AB1399" s="11">
        <f>IF(AND(tblSalaries[[#This Row],[Salary in USD]]&gt;1000,tblSalaries[[#This Row],[Salary in USD]]&lt;2000),1,0)</f>
        <v>0</v>
      </c>
    </row>
    <row r="1400" spans="2:28" ht="15" customHeight="1">
      <c r="B1400" t="s">
        <v>3403</v>
      </c>
      <c r="C1400" s="1">
        <v>41059.075208333335</v>
      </c>
      <c r="D1400" s="4">
        <v>75000</v>
      </c>
      <c r="E1400">
        <v>75000</v>
      </c>
      <c r="F1400" t="s">
        <v>6</v>
      </c>
      <c r="G1400">
        <f>tblSalaries[[#This Row],[clean Salary (in local currency)]]*VLOOKUP(tblSalaries[[#This Row],[Currency]],tblXrate[],2,FALSE)</f>
        <v>75000</v>
      </c>
      <c r="H1400" t="s">
        <v>1582</v>
      </c>
      <c r="I1400" t="s">
        <v>52</v>
      </c>
      <c r="J1400" t="s">
        <v>15</v>
      </c>
      <c r="K1400" t="str">
        <f>VLOOKUP(tblSalaries[[#This Row],[Where do you work]],tblCountries[[Actual]:[Mapping]],2,FALSE)</f>
        <v>USA</v>
      </c>
      <c r="L1400" t="s">
        <v>25</v>
      </c>
      <c r="M1400">
        <v>9</v>
      </c>
      <c r="O1400" s="10">
        <f>IF(ISERROR(FIND("1",tblSalaries[[#This Row],[How many hours of a day you work on Excel]])),"",1)</f>
        <v>1</v>
      </c>
      <c r="P1400" s="11">
        <f>IF(ISERROR(FIND("2",tblSalaries[[#This Row],[How many hours of a day you work on Excel]])),"",2)</f>
        <v>2</v>
      </c>
      <c r="Q1400" s="10" t="str">
        <f>IF(ISERROR(FIND("3",tblSalaries[[#This Row],[How many hours of a day you work on Excel]])),"",3)</f>
        <v/>
      </c>
      <c r="R1400" s="10" t="str">
        <f>IF(ISERROR(FIND("4",tblSalaries[[#This Row],[How many hours of a day you work on Excel]])),"",4)</f>
        <v/>
      </c>
      <c r="S1400" s="10" t="str">
        <f>IF(ISERROR(FIND("5",tblSalaries[[#This Row],[How many hours of a day you work on Excel]])),"",5)</f>
        <v/>
      </c>
      <c r="T1400" s="10" t="str">
        <f>IF(ISERROR(FIND("6",tblSalaries[[#This Row],[How many hours of a day you work on Excel]])),"",6)</f>
        <v/>
      </c>
      <c r="U1400" s="11" t="str">
        <f>IF(ISERROR(FIND("7",tblSalaries[[#This Row],[How many hours of a day you work on Excel]])),"",7)</f>
        <v/>
      </c>
      <c r="V1400" s="11" t="str">
        <f>IF(ISERROR(FIND("8",tblSalaries[[#This Row],[How many hours of a day you work on Excel]])),"",8)</f>
        <v/>
      </c>
      <c r="W1400" s="11">
        <f>IF(MAX(tblSalaries[[#This Row],[1 hour]:[8 hours]])=0,#N/A,MAX(tblSalaries[[#This Row],[1 hour]:[8 hours]]))</f>
        <v>2</v>
      </c>
      <c r="X1400" s="11">
        <f>IF(ISERROR(tblSalaries[[#This Row],[max h]]),1,tblSalaries[[#This Row],[Salary in USD]]/tblSalaries[[#This Row],[max h]]/260)</f>
        <v>144.23076923076923</v>
      </c>
      <c r="Y1400" s="11" t="str">
        <f>IF(tblSalaries[[#This Row],[Years of Experience]]="",0,"0")</f>
        <v>0</v>
      </c>
      <c r="Z1400"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400" s="11">
        <f>IF(tblSalaries[[#This Row],[Salary in USD]]&lt;1000,1,0)</f>
        <v>0</v>
      </c>
      <c r="AB1400" s="11">
        <f>IF(AND(tblSalaries[[#This Row],[Salary in USD]]&gt;1000,tblSalaries[[#This Row],[Salary in USD]]&lt;2000),1,0)</f>
        <v>0</v>
      </c>
    </row>
    <row r="1401" spans="2:28" ht="15" customHeight="1">
      <c r="B1401" t="s">
        <v>3404</v>
      </c>
      <c r="C1401" s="1">
        <v>41059.078159722223</v>
      </c>
      <c r="D1401" s="4">
        <v>61000</v>
      </c>
      <c r="E1401">
        <v>61000</v>
      </c>
      <c r="F1401" t="s">
        <v>6</v>
      </c>
      <c r="G1401">
        <f>tblSalaries[[#This Row],[clean Salary (in local currency)]]*VLOOKUP(tblSalaries[[#This Row],[Currency]],tblXrate[],2,FALSE)</f>
        <v>61000</v>
      </c>
      <c r="H1401" t="s">
        <v>1583</v>
      </c>
      <c r="I1401" t="s">
        <v>20</v>
      </c>
      <c r="J1401" t="s">
        <v>15</v>
      </c>
      <c r="K1401" t="str">
        <f>VLOOKUP(tblSalaries[[#This Row],[Where do you work]],tblCountries[[Actual]:[Mapping]],2,FALSE)</f>
        <v>USA</v>
      </c>
      <c r="L1401" t="s">
        <v>9</v>
      </c>
      <c r="M1401">
        <v>12</v>
      </c>
      <c r="O1401" s="10" t="str">
        <f>IF(ISERROR(FIND("1",tblSalaries[[#This Row],[How many hours of a day you work on Excel]])),"",1)</f>
        <v/>
      </c>
      <c r="P1401" s="11" t="str">
        <f>IF(ISERROR(FIND("2",tblSalaries[[#This Row],[How many hours of a day you work on Excel]])),"",2)</f>
        <v/>
      </c>
      <c r="Q1401" s="10" t="str">
        <f>IF(ISERROR(FIND("3",tblSalaries[[#This Row],[How many hours of a day you work on Excel]])),"",3)</f>
        <v/>
      </c>
      <c r="R1401" s="10">
        <f>IF(ISERROR(FIND("4",tblSalaries[[#This Row],[How many hours of a day you work on Excel]])),"",4)</f>
        <v>4</v>
      </c>
      <c r="S1401" s="10" t="str">
        <f>IF(ISERROR(FIND("5",tblSalaries[[#This Row],[How many hours of a day you work on Excel]])),"",5)</f>
        <v/>
      </c>
      <c r="T1401" s="10">
        <f>IF(ISERROR(FIND("6",tblSalaries[[#This Row],[How many hours of a day you work on Excel]])),"",6)</f>
        <v>6</v>
      </c>
      <c r="U1401" s="11" t="str">
        <f>IF(ISERROR(FIND("7",tblSalaries[[#This Row],[How many hours of a day you work on Excel]])),"",7)</f>
        <v/>
      </c>
      <c r="V1401" s="11" t="str">
        <f>IF(ISERROR(FIND("8",tblSalaries[[#This Row],[How many hours of a day you work on Excel]])),"",8)</f>
        <v/>
      </c>
      <c r="W1401" s="11">
        <f>IF(MAX(tblSalaries[[#This Row],[1 hour]:[8 hours]])=0,#N/A,MAX(tblSalaries[[#This Row],[1 hour]:[8 hours]]))</f>
        <v>6</v>
      </c>
      <c r="X1401" s="11">
        <f>IF(ISERROR(tblSalaries[[#This Row],[max h]]),1,tblSalaries[[#This Row],[Salary in USD]]/tblSalaries[[#This Row],[max h]]/260)</f>
        <v>39.102564102564102</v>
      </c>
      <c r="Y1401" s="11" t="str">
        <f>IF(tblSalaries[[#This Row],[Years of Experience]]="",0,"0")</f>
        <v>0</v>
      </c>
      <c r="Z1401"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401" s="11">
        <f>IF(tblSalaries[[#This Row],[Salary in USD]]&lt;1000,1,0)</f>
        <v>0</v>
      </c>
      <c r="AB1401" s="11">
        <f>IF(AND(tblSalaries[[#This Row],[Salary in USD]]&gt;1000,tblSalaries[[#This Row],[Salary in USD]]&lt;2000),1,0)</f>
        <v>0</v>
      </c>
    </row>
    <row r="1402" spans="2:28" ht="15" customHeight="1">
      <c r="B1402" t="s">
        <v>3405</v>
      </c>
      <c r="C1402" s="1">
        <v>41059.081921296296</v>
      </c>
      <c r="D1402" s="4">
        <v>77000</v>
      </c>
      <c r="E1402">
        <v>77000</v>
      </c>
      <c r="F1402" t="s">
        <v>6</v>
      </c>
      <c r="G1402">
        <f>tblSalaries[[#This Row],[clean Salary (in local currency)]]*VLOOKUP(tblSalaries[[#This Row],[Currency]],tblXrate[],2,FALSE)</f>
        <v>77000</v>
      </c>
      <c r="H1402" t="s">
        <v>1584</v>
      </c>
      <c r="I1402" t="s">
        <v>279</v>
      </c>
      <c r="J1402" t="s">
        <v>15</v>
      </c>
      <c r="K1402" t="str">
        <f>VLOOKUP(tblSalaries[[#This Row],[Where do you work]],tblCountries[[Actual]:[Mapping]],2,FALSE)</f>
        <v>USA</v>
      </c>
      <c r="L1402" t="s">
        <v>9</v>
      </c>
      <c r="M1402">
        <v>10</v>
      </c>
      <c r="O1402" s="10" t="str">
        <f>IF(ISERROR(FIND("1",tblSalaries[[#This Row],[How many hours of a day you work on Excel]])),"",1)</f>
        <v/>
      </c>
      <c r="P1402" s="11" t="str">
        <f>IF(ISERROR(FIND("2",tblSalaries[[#This Row],[How many hours of a day you work on Excel]])),"",2)</f>
        <v/>
      </c>
      <c r="Q1402" s="10" t="str">
        <f>IF(ISERROR(FIND("3",tblSalaries[[#This Row],[How many hours of a day you work on Excel]])),"",3)</f>
        <v/>
      </c>
      <c r="R1402" s="10">
        <f>IF(ISERROR(FIND("4",tblSalaries[[#This Row],[How many hours of a day you work on Excel]])),"",4)</f>
        <v>4</v>
      </c>
      <c r="S1402" s="10" t="str">
        <f>IF(ISERROR(FIND("5",tblSalaries[[#This Row],[How many hours of a day you work on Excel]])),"",5)</f>
        <v/>
      </c>
      <c r="T1402" s="10">
        <f>IF(ISERROR(FIND("6",tblSalaries[[#This Row],[How many hours of a day you work on Excel]])),"",6)</f>
        <v>6</v>
      </c>
      <c r="U1402" s="11" t="str">
        <f>IF(ISERROR(FIND("7",tblSalaries[[#This Row],[How many hours of a day you work on Excel]])),"",7)</f>
        <v/>
      </c>
      <c r="V1402" s="11" t="str">
        <f>IF(ISERROR(FIND("8",tblSalaries[[#This Row],[How many hours of a day you work on Excel]])),"",8)</f>
        <v/>
      </c>
      <c r="W1402" s="11">
        <f>IF(MAX(tblSalaries[[#This Row],[1 hour]:[8 hours]])=0,#N/A,MAX(tblSalaries[[#This Row],[1 hour]:[8 hours]]))</f>
        <v>6</v>
      </c>
      <c r="X1402" s="11">
        <f>IF(ISERROR(tblSalaries[[#This Row],[max h]]),1,tblSalaries[[#This Row],[Salary in USD]]/tblSalaries[[#This Row],[max h]]/260)</f>
        <v>49.358974358974365</v>
      </c>
      <c r="Y1402" s="11" t="str">
        <f>IF(tblSalaries[[#This Row],[Years of Experience]]="",0,"0")</f>
        <v>0</v>
      </c>
      <c r="Z1402"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402" s="11">
        <f>IF(tblSalaries[[#This Row],[Salary in USD]]&lt;1000,1,0)</f>
        <v>0</v>
      </c>
      <c r="AB1402" s="11">
        <f>IF(AND(tblSalaries[[#This Row],[Salary in USD]]&gt;1000,tblSalaries[[#This Row],[Salary in USD]]&lt;2000),1,0)</f>
        <v>0</v>
      </c>
    </row>
    <row r="1403" spans="2:28" ht="15" customHeight="1">
      <c r="B1403" t="s">
        <v>3406</v>
      </c>
      <c r="C1403" s="1">
        <v>41059.095856481479</v>
      </c>
      <c r="D1403" s="4" t="s">
        <v>1585</v>
      </c>
      <c r="E1403">
        <v>92000</v>
      </c>
      <c r="F1403" t="s">
        <v>6</v>
      </c>
      <c r="G1403">
        <f>tblSalaries[[#This Row],[clean Salary (in local currency)]]*VLOOKUP(tblSalaries[[#This Row],[Currency]],tblXrate[],2,FALSE)</f>
        <v>92000</v>
      </c>
      <c r="H1403" t="s">
        <v>488</v>
      </c>
      <c r="I1403" t="s">
        <v>488</v>
      </c>
      <c r="J1403" t="s">
        <v>15</v>
      </c>
      <c r="K1403" t="str">
        <f>VLOOKUP(tblSalaries[[#This Row],[Where do you work]],tblCountries[[Actual]:[Mapping]],2,FALSE)</f>
        <v>USA</v>
      </c>
      <c r="L1403" t="s">
        <v>18</v>
      </c>
      <c r="M1403">
        <v>9</v>
      </c>
      <c r="O1403" s="10" t="str">
        <f>IF(ISERROR(FIND("1",tblSalaries[[#This Row],[How many hours of a day you work on Excel]])),"",1)</f>
        <v/>
      </c>
      <c r="P1403" s="11">
        <f>IF(ISERROR(FIND("2",tblSalaries[[#This Row],[How many hours of a day you work on Excel]])),"",2)</f>
        <v>2</v>
      </c>
      <c r="Q1403" s="10">
        <f>IF(ISERROR(FIND("3",tblSalaries[[#This Row],[How many hours of a day you work on Excel]])),"",3)</f>
        <v>3</v>
      </c>
      <c r="R1403" s="10" t="str">
        <f>IF(ISERROR(FIND("4",tblSalaries[[#This Row],[How many hours of a day you work on Excel]])),"",4)</f>
        <v/>
      </c>
      <c r="S1403" s="10" t="str">
        <f>IF(ISERROR(FIND("5",tblSalaries[[#This Row],[How many hours of a day you work on Excel]])),"",5)</f>
        <v/>
      </c>
      <c r="T1403" s="10" t="str">
        <f>IF(ISERROR(FIND("6",tblSalaries[[#This Row],[How many hours of a day you work on Excel]])),"",6)</f>
        <v/>
      </c>
      <c r="U1403" s="11" t="str">
        <f>IF(ISERROR(FIND("7",tblSalaries[[#This Row],[How many hours of a day you work on Excel]])),"",7)</f>
        <v/>
      </c>
      <c r="V1403" s="11" t="str">
        <f>IF(ISERROR(FIND("8",tblSalaries[[#This Row],[How many hours of a day you work on Excel]])),"",8)</f>
        <v/>
      </c>
      <c r="W1403" s="11">
        <f>IF(MAX(tblSalaries[[#This Row],[1 hour]:[8 hours]])=0,#N/A,MAX(tblSalaries[[#This Row],[1 hour]:[8 hours]]))</f>
        <v>3</v>
      </c>
      <c r="X1403" s="11">
        <f>IF(ISERROR(tblSalaries[[#This Row],[max h]]),1,tblSalaries[[#This Row],[Salary in USD]]/tblSalaries[[#This Row],[max h]]/260)</f>
        <v>117.94871794871796</v>
      </c>
      <c r="Y1403" s="11" t="str">
        <f>IF(tblSalaries[[#This Row],[Years of Experience]]="",0,"0")</f>
        <v>0</v>
      </c>
      <c r="Z1403"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403" s="11">
        <f>IF(tblSalaries[[#This Row],[Salary in USD]]&lt;1000,1,0)</f>
        <v>0</v>
      </c>
      <c r="AB1403" s="11">
        <f>IF(AND(tblSalaries[[#This Row],[Salary in USD]]&gt;1000,tblSalaries[[#This Row],[Salary in USD]]&lt;2000),1,0)</f>
        <v>0</v>
      </c>
    </row>
    <row r="1404" spans="2:28" ht="15" customHeight="1">
      <c r="B1404" t="s">
        <v>3407</v>
      </c>
      <c r="C1404" s="1">
        <v>41059.096180555556</v>
      </c>
      <c r="D1404" s="4">
        <v>72000</v>
      </c>
      <c r="E1404">
        <v>72000</v>
      </c>
      <c r="F1404" t="s">
        <v>6</v>
      </c>
      <c r="G1404">
        <f>tblSalaries[[#This Row],[clean Salary (in local currency)]]*VLOOKUP(tblSalaries[[#This Row],[Currency]],tblXrate[],2,FALSE)</f>
        <v>72000</v>
      </c>
      <c r="H1404" t="s">
        <v>1586</v>
      </c>
      <c r="I1404" t="s">
        <v>20</v>
      </c>
      <c r="J1404" t="s">
        <v>15</v>
      </c>
      <c r="K1404" t="str">
        <f>VLOOKUP(tblSalaries[[#This Row],[Where do you work]],tblCountries[[Actual]:[Mapping]],2,FALSE)</f>
        <v>USA</v>
      </c>
      <c r="L1404" t="s">
        <v>13</v>
      </c>
      <c r="M1404">
        <v>10</v>
      </c>
      <c r="O1404" s="10" t="str">
        <f>IF(ISERROR(FIND("1",tblSalaries[[#This Row],[How many hours of a day you work on Excel]])),"",1)</f>
        <v/>
      </c>
      <c r="P1404" s="11" t="str">
        <f>IF(ISERROR(FIND("2",tblSalaries[[#This Row],[How many hours of a day you work on Excel]])),"",2)</f>
        <v/>
      </c>
      <c r="Q1404" s="10" t="str">
        <f>IF(ISERROR(FIND("3",tblSalaries[[#This Row],[How many hours of a day you work on Excel]])),"",3)</f>
        <v/>
      </c>
      <c r="R1404" s="10" t="str">
        <f>IF(ISERROR(FIND("4",tblSalaries[[#This Row],[How many hours of a day you work on Excel]])),"",4)</f>
        <v/>
      </c>
      <c r="S1404" s="10" t="str">
        <f>IF(ISERROR(FIND("5",tblSalaries[[#This Row],[How many hours of a day you work on Excel]])),"",5)</f>
        <v/>
      </c>
      <c r="T1404" s="10" t="str">
        <f>IF(ISERROR(FIND("6",tblSalaries[[#This Row],[How many hours of a day you work on Excel]])),"",6)</f>
        <v/>
      </c>
      <c r="U1404" s="11" t="str">
        <f>IF(ISERROR(FIND("7",tblSalaries[[#This Row],[How many hours of a day you work on Excel]])),"",7)</f>
        <v/>
      </c>
      <c r="V1404" s="11">
        <f>IF(ISERROR(FIND("8",tblSalaries[[#This Row],[How many hours of a day you work on Excel]])),"",8)</f>
        <v>8</v>
      </c>
      <c r="W1404" s="11">
        <f>IF(MAX(tblSalaries[[#This Row],[1 hour]:[8 hours]])=0,#N/A,MAX(tblSalaries[[#This Row],[1 hour]:[8 hours]]))</f>
        <v>8</v>
      </c>
      <c r="X1404" s="11">
        <f>IF(ISERROR(tblSalaries[[#This Row],[max h]]),1,tblSalaries[[#This Row],[Salary in USD]]/tblSalaries[[#This Row],[max h]]/260)</f>
        <v>34.615384615384613</v>
      </c>
      <c r="Y1404" s="11" t="str">
        <f>IF(tblSalaries[[#This Row],[Years of Experience]]="",0,"0")</f>
        <v>0</v>
      </c>
      <c r="Z1404"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404" s="11">
        <f>IF(tblSalaries[[#This Row],[Salary in USD]]&lt;1000,1,0)</f>
        <v>0</v>
      </c>
      <c r="AB1404" s="11">
        <f>IF(AND(tblSalaries[[#This Row],[Salary in USD]]&gt;1000,tblSalaries[[#This Row],[Salary in USD]]&lt;2000),1,0)</f>
        <v>0</v>
      </c>
    </row>
    <row r="1405" spans="2:28" ht="15" customHeight="1">
      <c r="B1405" t="s">
        <v>3408</v>
      </c>
      <c r="C1405" s="1">
        <v>41059.099062499998</v>
      </c>
      <c r="D1405" s="4">
        <v>14000</v>
      </c>
      <c r="E1405">
        <v>14000</v>
      </c>
      <c r="F1405" t="s">
        <v>6</v>
      </c>
      <c r="G1405">
        <f>tblSalaries[[#This Row],[clean Salary (in local currency)]]*VLOOKUP(tblSalaries[[#This Row],[Currency]],tblXrate[],2,FALSE)</f>
        <v>14000</v>
      </c>
      <c r="H1405" t="s">
        <v>356</v>
      </c>
      <c r="I1405" t="s">
        <v>356</v>
      </c>
      <c r="J1405" t="s">
        <v>8</v>
      </c>
      <c r="K1405" t="str">
        <f>VLOOKUP(tblSalaries[[#This Row],[Where do you work]],tblCountries[[Actual]:[Mapping]],2,FALSE)</f>
        <v>India</v>
      </c>
      <c r="L1405" t="s">
        <v>9</v>
      </c>
      <c r="M1405">
        <v>3</v>
      </c>
      <c r="O1405" s="10" t="str">
        <f>IF(ISERROR(FIND("1",tblSalaries[[#This Row],[How many hours of a day you work on Excel]])),"",1)</f>
        <v/>
      </c>
      <c r="P1405" s="11" t="str">
        <f>IF(ISERROR(FIND("2",tblSalaries[[#This Row],[How many hours of a day you work on Excel]])),"",2)</f>
        <v/>
      </c>
      <c r="Q1405" s="10" t="str">
        <f>IF(ISERROR(FIND("3",tblSalaries[[#This Row],[How many hours of a day you work on Excel]])),"",3)</f>
        <v/>
      </c>
      <c r="R1405" s="10">
        <f>IF(ISERROR(FIND("4",tblSalaries[[#This Row],[How many hours of a day you work on Excel]])),"",4)</f>
        <v>4</v>
      </c>
      <c r="S1405" s="10" t="str">
        <f>IF(ISERROR(FIND("5",tblSalaries[[#This Row],[How many hours of a day you work on Excel]])),"",5)</f>
        <v/>
      </c>
      <c r="T1405" s="10">
        <f>IF(ISERROR(FIND("6",tblSalaries[[#This Row],[How many hours of a day you work on Excel]])),"",6)</f>
        <v>6</v>
      </c>
      <c r="U1405" s="11" t="str">
        <f>IF(ISERROR(FIND("7",tblSalaries[[#This Row],[How many hours of a day you work on Excel]])),"",7)</f>
        <v/>
      </c>
      <c r="V1405" s="11" t="str">
        <f>IF(ISERROR(FIND("8",tblSalaries[[#This Row],[How many hours of a day you work on Excel]])),"",8)</f>
        <v/>
      </c>
      <c r="W1405" s="11">
        <f>IF(MAX(tblSalaries[[#This Row],[1 hour]:[8 hours]])=0,#N/A,MAX(tblSalaries[[#This Row],[1 hour]:[8 hours]]))</f>
        <v>6</v>
      </c>
      <c r="X1405" s="11">
        <f>IF(ISERROR(tblSalaries[[#This Row],[max h]]),1,tblSalaries[[#This Row],[Salary in USD]]/tblSalaries[[#This Row],[max h]]/260)</f>
        <v>8.9743589743589745</v>
      </c>
      <c r="Y1405" s="11" t="str">
        <f>IF(tblSalaries[[#This Row],[Years of Experience]]="",0,"0")</f>
        <v>0</v>
      </c>
      <c r="Z1405"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1..3</v>
      </c>
      <c r="AA1405" s="11">
        <f>IF(tblSalaries[[#This Row],[Salary in USD]]&lt;1000,1,0)</f>
        <v>0</v>
      </c>
      <c r="AB1405" s="11">
        <f>IF(AND(tblSalaries[[#This Row],[Salary in USD]]&gt;1000,tblSalaries[[#This Row],[Salary in USD]]&lt;2000),1,0)</f>
        <v>0</v>
      </c>
    </row>
    <row r="1406" spans="2:28" ht="15" customHeight="1">
      <c r="B1406" t="s">
        <v>3409</v>
      </c>
      <c r="C1406" s="1">
        <v>41059.099293981482</v>
      </c>
      <c r="D1406" s="4">
        <v>111000</v>
      </c>
      <c r="E1406">
        <v>111000</v>
      </c>
      <c r="F1406" t="s">
        <v>6</v>
      </c>
      <c r="G1406">
        <f>tblSalaries[[#This Row],[clean Salary (in local currency)]]*VLOOKUP(tblSalaries[[#This Row],[Currency]],tblXrate[],2,FALSE)</f>
        <v>111000</v>
      </c>
      <c r="H1406" t="s">
        <v>1587</v>
      </c>
      <c r="I1406" t="s">
        <v>52</v>
      </c>
      <c r="J1406" t="s">
        <v>15</v>
      </c>
      <c r="K1406" t="str">
        <f>VLOOKUP(tblSalaries[[#This Row],[Where do you work]],tblCountries[[Actual]:[Mapping]],2,FALSE)</f>
        <v>USA</v>
      </c>
      <c r="L1406" t="s">
        <v>18</v>
      </c>
      <c r="M1406">
        <v>10</v>
      </c>
      <c r="O1406" s="10" t="str">
        <f>IF(ISERROR(FIND("1",tblSalaries[[#This Row],[How many hours of a day you work on Excel]])),"",1)</f>
        <v/>
      </c>
      <c r="P1406" s="11">
        <f>IF(ISERROR(FIND("2",tblSalaries[[#This Row],[How many hours of a day you work on Excel]])),"",2)</f>
        <v>2</v>
      </c>
      <c r="Q1406" s="10">
        <f>IF(ISERROR(FIND("3",tblSalaries[[#This Row],[How many hours of a day you work on Excel]])),"",3)</f>
        <v>3</v>
      </c>
      <c r="R1406" s="10" t="str">
        <f>IF(ISERROR(FIND("4",tblSalaries[[#This Row],[How many hours of a day you work on Excel]])),"",4)</f>
        <v/>
      </c>
      <c r="S1406" s="10" t="str">
        <f>IF(ISERROR(FIND("5",tblSalaries[[#This Row],[How many hours of a day you work on Excel]])),"",5)</f>
        <v/>
      </c>
      <c r="T1406" s="10" t="str">
        <f>IF(ISERROR(FIND("6",tblSalaries[[#This Row],[How many hours of a day you work on Excel]])),"",6)</f>
        <v/>
      </c>
      <c r="U1406" s="11" t="str">
        <f>IF(ISERROR(FIND("7",tblSalaries[[#This Row],[How many hours of a day you work on Excel]])),"",7)</f>
        <v/>
      </c>
      <c r="V1406" s="11" t="str">
        <f>IF(ISERROR(FIND("8",tblSalaries[[#This Row],[How many hours of a day you work on Excel]])),"",8)</f>
        <v/>
      </c>
      <c r="W1406" s="11">
        <f>IF(MAX(tblSalaries[[#This Row],[1 hour]:[8 hours]])=0,#N/A,MAX(tblSalaries[[#This Row],[1 hour]:[8 hours]]))</f>
        <v>3</v>
      </c>
      <c r="X1406" s="11">
        <f>IF(ISERROR(tblSalaries[[#This Row],[max h]]),1,tblSalaries[[#This Row],[Salary in USD]]/tblSalaries[[#This Row],[max h]]/260)</f>
        <v>142.30769230769232</v>
      </c>
      <c r="Y1406" s="11" t="str">
        <f>IF(tblSalaries[[#This Row],[Years of Experience]]="",0,"0")</f>
        <v>0</v>
      </c>
      <c r="Z1406"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406" s="11">
        <f>IF(tblSalaries[[#This Row],[Salary in USD]]&lt;1000,1,0)</f>
        <v>0</v>
      </c>
      <c r="AB1406" s="11">
        <f>IF(AND(tblSalaries[[#This Row],[Salary in USD]]&gt;1000,tblSalaries[[#This Row],[Salary in USD]]&lt;2000),1,0)</f>
        <v>0</v>
      </c>
    </row>
    <row r="1407" spans="2:28" ht="15" customHeight="1">
      <c r="B1407" t="s">
        <v>3410</v>
      </c>
      <c r="C1407" s="1">
        <v>41059.105752314812</v>
      </c>
      <c r="D1407" s="4">
        <v>80000</v>
      </c>
      <c r="E1407">
        <v>80000</v>
      </c>
      <c r="F1407" t="s">
        <v>6</v>
      </c>
      <c r="G1407">
        <f>tblSalaries[[#This Row],[clean Salary (in local currency)]]*VLOOKUP(tblSalaries[[#This Row],[Currency]],tblXrate[],2,FALSE)</f>
        <v>80000</v>
      </c>
      <c r="H1407" t="s">
        <v>1588</v>
      </c>
      <c r="I1407" t="s">
        <v>20</v>
      </c>
      <c r="J1407" t="s">
        <v>15</v>
      </c>
      <c r="K1407" t="str">
        <f>VLOOKUP(tblSalaries[[#This Row],[Where do you work]],tblCountries[[Actual]:[Mapping]],2,FALSE)</f>
        <v>USA</v>
      </c>
      <c r="L1407" t="s">
        <v>9</v>
      </c>
      <c r="M1407">
        <v>20</v>
      </c>
      <c r="O1407" s="10" t="str">
        <f>IF(ISERROR(FIND("1",tblSalaries[[#This Row],[How many hours of a day you work on Excel]])),"",1)</f>
        <v/>
      </c>
      <c r="P1407" s="11" t="str">
        <f>IF(ISERROR(FIND("2",tblSalaries[[#This Row],[How many hours of a day you work on Excel]])),"",2)</f>
        <v/>
      </c>
      <c r="Q1407" s="10" t="str">
        <f>IF(ISERROR(FIND("3",tblSalaries[[#This Row],[How many hours of a day you work on Excel]])),"",3)</f>
        <v/>
      </c>
      <c r="R1407" s="10">
        <f>IF(ISERROR(FIND("4",tblSalaries[[#This Row],[How many hours of a day you work on Excel]])),"",4)</f>
        <v>4</v>
      </c>
      <c r="S1407" s="10" t="str">
        <f>IF(ISERROR(FIND("5",tblSalaries[[#This Row],[How many hours of a day you work on Excel]])),"",5)</f>
        <v/>
      </c>
      <c r="T1407" s="10">
        <f>IF(ISERROR(FIND("6",tblSalaries[[#This Row],[How many hours of a day you work on Excel]])),"",6)</f>
        <v>6</v>
      </c>
      <c r="U1407" s="11" t="str">
        <f>IF(ISERROR(FIND("7",tblSalaries[[#This Row],[How many hours of a day you work on Excel]])),"",7)</f>
        <v/>
      </c>
      <c r="V1407" s="11" t="str">
        <f>IF(ISERROR(FIND("8",tblSalaries[[#This Row],[How many hours of a day you work on Excel]])),"",8)</f>
        <v/>
      </c>
      <c r="W1407" s="11">
        <f>IF(MAX(tblSalaries[[#This Row],[1 hour]:[8 hours]])=0,#N/A,MAX(tblSalaries[[#This Row],[1 hour]:[8 hours]]))</f>
        <v>6</v>
      </c>
      <c r="X1407" s="11">
        <f>IF(ISERROR(tblSalaries[[#This Row],[max h]]),1,tblSalaries[[#This Row],[Salary in USD]]/tblSalaries[[#This Row],[max h]]/260)</f>
        <v>51.282051282051285</v>
      </c>
      <c r="Y1407" s="11" t="str">
        <f>IF(tblSalaries[[#This Row],[Years of Experience]]="",0,"0")</f>
        <v>0</v>
      </c>
      <c r="Z1407"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407" s="11">
        <f>IF(tblSalaries[[#This Row],[Salary in USD]]&lt;1000,1,0)</f>
        <v>0</v>
      </c>
      <c r="AB1407" s="11">
        <f>IF(AND(tblSalaries[[#This Row],[Salary in USD]]&gt;1000,tblSalaries[[#This Row],[Salary in USD]]&lt;2000),1,0)</f>
        <v>0</v>
      </c>
    </row>
    <row r="1408" spans="2:28" ht="15" customHeight="1">
      <c r="B1408" t="s">
        <v>3411</v>
      </c>
      <c r="C1408" s="1">
        <v>41059.108101851853</v>
      </c>
      <c r="D1408" s="4" t="s">
        <v>1589</v>
      </c>
      <c r="E1408">
        <v>3250000</v>
      </c>
      <c r="F1408" t="s">
        <v>40</v>
      </c>
      <c r="G1408">
        <f>tblSalaries[[#This Row],[clean Salary (in local currency)]]*VLOOKUP(tblSalaries[[#This Row],[Currency]],tblXrate[],2,FALSE)</f>
        <v>57875.729234188344</v>
      </c>
      <c r="H1408" t="s">
        <v>1590</v>
      </c>
      <c r="I1408" t="s">
        <v>20</v>
      </c>
      <c r="J1408" t="s">
        <v>8</v>
      </c>
      <c r="K1408" t="str">
        <f>VLOOKUP(tblSalaries[[#This Row],[Where do you work]],tblCountries[[Actual]:[Mapping]],2,FALSE)</f>
        <v>India</v>
      </c>
      <c r="L1408" t="s">
        <v>9</v>
      </c>
      <c r="M1408">
        <v>5.5</v>
      </c>
      <c r="O1408" s="10" t="str">
        <f>IF(ISERROR(FIND("1",tblSalaries[[#This Row],[How many hours of a day you work on Excel]])),"",1)</f>
        <v/>
      </c>
      <c r="P1408" s="11" t="str">
        <f>IF(ISERROR(FIND("2",tblSalaries[[#This Row],[How many hours of a day you work on Excel]])),"",2)</f>
        <v/>
      </c>
      <c r="Q1408" s="10" t="str">
        <f>IF(ISERROR(FIND("3",tblSalaries[[#This Row],[How many hours of a day you work on Excel]])),"",3)</f>
        <v/>
      </c>
      <c r="R1408" s="10">
        <f>IF(ISERROR(FIND("4",tblSalaries[[#This Row],[How many hours of a day you work on Excel]])),"",4)</f>
        <v>4</v>
      </c>
      <c r="S1408" s="10" t="str">
        <f>IF(ISERROR(FIND("5",tblSalaries[[#This Row],[How many hours of a day you work on Excel]])),"",5)</f>
        <v/>
      </c>
      <c r="T1408" s="10">
        <f>IF(ISERROR(FIND("6",tblSalaries[[#This Row],[How many hours of a day you work on Excel]])),"",6)</f>
        <v>6</v>
      </c>
      <c r="U1408" s="11" t="str">
        <f>IF(ISERROR(FIND("7",tblSalaries[[#This Row],[How many hours of a day you work on Excel]])),"",7)</f>
        <v/>
      </c>
      <c r="V1408" s="11" t="str">
        <f>IF(ISERROR(FIND("8",tblSalaries[[#This Row],[How many hours of a day you work on Excel]])),"",8)</f>
        <v/>
      </c>
      <c r="W1408" s="11">
        <f>IF(MAX(tblSalaries[[#This Row],[1 hour]:[8 hours]])=0,#N/A,MAX(tblSalaries[[#This Row],[1 hour]:[8 hours]]))</f>
        <v>6</v>
      </c>
      <c r="X1408" s="11">
        <f>IF(ISERROR(tblSalaries[[#This Row],[max h]]),1,tblSalaries[[#This Row],[Salary in USD]]/tblSalaries[[#This Row],[max h]]/260)</f>
        <v>37.099826432172016</v>
      </c>
      <c r="Y1408" s="11" t="str">
        <f>IF(tblSalaries[[#This Row],[Years of Experience]]="",0,"0")</f>
        <v>0</v>
      </c>
      <c r="Z1408"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408" s="11">
        <f>IF(tblSalaries[[#This Row],[Salary in USD]]&lt;1000,1,0)</f>
        <v>0</v>
      </c>
      <c r="AB1408" s="11">
        <f>IF(AND(tblSalaries[[#This Row],[Salary in USD]]&gt;1000,tblSalaries[[#This Row],[Salary in USD]]&lt;2000),1,0)</f>
        <v>0</v>
      </c>
    </row>
    <row r="1409" spans="2:28" ht="15" customHeight="1">
      <c r="B1409" t="s">
        <v>3412</v>
      </c>
      <c r="C1409" s="1">
        <v>41059.110995370371</v>
      </c>
      <c r="D1409" s="4">
        <v>25000</v>
      </c>
      <c r="E1409">
        <v>25000</v>
      </c>
      <c r="F1409" t="s">
        <v>6</v>
      </c>
      <c r="G1409">
        <f>tblSalaries[[#This Row],[clean Salary (in local currency)]]*VLOOKUP(tblSalaries[[#This Row],[Currency]],tblXrate[],2,FALSE)</f>
        <v>25000</v>
      </c>
      <c r="H1409" t="s">
        <v>310</v>
      </c>
      <c r="I1409" t="s">
        <v>310</v>
      </c>
      <c r="J1409" t="s">
        <v>8</v>
      </c>
      <c r="K1409" t="str">
        <f>VLOOKUP(tblSalaries[[#This Row],[Where do you work]],tblCountries[[Actual]:[Mapping]],2,FALSE)</f>
        <v>India</v>
      </c>
      <c r="L1409" t="s">
        <v>18</v>
      </c>
      <c r="M1409">
        <v>8</v>
      </c>
      <c r="O1409" s="10" t="str">
        <f>IF(ISERROR(FIND("1",tblSalaries[[#This Row],[How many hours of a day you work on Excel]])),"",1)</f>
        <v/>
      </c>
      <c r="P1409" s="11">
        <f>IF(ISERROR(FIND("2",tblSalaries[[#This Row],[How many hours of a day you work on Excel]])),"",2)</f>
        <v>2</v>
      </c>
      <c r="Q1409" s="10">
        <f>IF(ISERROR(FIND("3",tblSalaries[[#This Row],[How many hours of a day you work on Excel]])),"",3)</f>
        <v>3</v>
      </c>
      <c r="R1409" s="10" t="str">
        <f>IF(ISERROR(FIND("4",tblSalaries[[#This Row],[How many hours of a day you work on Excel]])),"",4)</f>
        <v/>
      </c>
      <c r="S1409" s="10" t="str">
        <f>IF(ISERROR(FIND("5",tblSalaries[[#This Row],[How many hours of a day you work on Excel]])),"",5)</f>
        <v/>
      </c>
      <c r="T1409" s="10" t="str">
        <f>IF(ISERROR(FIND("6",tblSalaries[[#This Row],[How many hours of a day you work on Excel]])),"",6)</f>
        <v/>
      </c>
      <c r="U1409" s="11" t="str">
        <f>IF(ISERROR(FIND("7",tblSalaries[[#This Row],[How many hours of a day you work on Excel]])),"",7)</f>
        <v/>
      </c>
      <c r="V1409" s="11" t="str">
        <f>IF(ISERROR(FIND("8",tblSalaries[[#This Row],[How many hours of a day you work on Excel]])),"",8)</f>
        <v/>
      </c>
      <c r="W1409" s="11">
        <f>IF(MAX(tblSalaries[[#This Row],[1 hour]:[8 hours]])=0,#N/A,MAX(tblSalaries[[#This Row],[1 hour]:[8 hours]]))</f>
        <v>3</v>
      </c>
      <c r="X1409" s="11">
        <f>IF(ISERROR(tblSalaries[[#This Row],[max h]]),1,tblSalaries[[#This Row],[Salary in USD]]/tblSalaries[[#This Row],[max h]]/260)</f>
        <v>32.051282051282051</v>
      </c>
      <c r="Y1409" s="11" t="str">
        <f>IF(tblSalaries[[#This Row],[Years of Experience]]="",0,"0")</f>
        <v>0</v>
      </c>
      <c r="Z1409"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409" s="11">
        <f>IF(tblSalaries[[#This Row],[Salary in USD]]&lt;1000,1,0)</f>
        <v>0</v>
      </c>
      <c r="AB1409" s="11">
        <f>IF(AND(tblSalaries[[#This Row],[Salary in USD]]&gt;1000,tblSalaries[[#This Row],[Salary in USD]]&lt;2000),1,0)</f>
        <v>0</v>
      </c>
    </row>
    <row r="1410" spans="2:28" ht="15" customHeight="1">
      <c r="B1410" t="s">
        <v>3413</v>
      </c>
      <c r="C1410" s="1">
        <v>41059.139085648145</v>
      </c>
      <c r="D1410" s="4" t="s">
        <v>1591</v>
      </c>
      <c r="E1410">
        <v>24000</v>
      </c>
      <c r="F1410" t="s">
        <v>6</v>
      </c>
      <c r="G1410">
        <f>tblSalaries[[#This Row],[clean Salary (in local currency)]]*VLOOKUP(tblSalaries[[#This Row],[Currency]],tblXrate[],2,FALSE)</f>
        <v>24000</v>
      </c>
      <c r="H1410" t="s">
        <v>1592</v>
      </c>
      <c r="I1410" t="s">
        <v>488</v>
      </c>
      <c r="J1410" t="s">
        <v>15</v>
      </c>
      <c r="K1410" t="str">
        <f>VLOOKUP(tblSalaries[[#This Row],[Where do you work]],tblCountries[[Actual]:[Mapping]],2,FALSE)</f>
        <v>USA</v>
      </c>
      <c r="L1410" t="s">
        <v>25</v>
      </c>
      <c r="M1410">
        <v>2</v>
      </c>
      <c r="O1410" s="10">
        <f>IF(ISERROR(FIND("1",tblSalaries[[#This Row],[How many hours of a day you work on Excel]])),"",1)</f>
        <v>1</v>
      </c>
      <c r="P1410" s="11">
        <f>IF(ISERROR(FIND("2",tblSalaries[[#This Row],[How many hours of a day you work on Excel]])),"",2)</f>
        <v>2</v>
      </c>
      <c r="Q1410" s="10" t="str">
        <f>IF(ISERROR(FIND("3",tblSalaries[[#This Row],[How many hours of a day you work on Excel]])),"",3)</f>
        <v/>
      </c>
      <c r="R1410" s="10" t="str">
        <f>IF(ISERROR(FIND("4",tblSalaries[[#This Row],[How many hours of a day you work on Excel]])),"",4)</f>
        <v/>
      </c>
      <c r="S1410" s="10" t="str">
        <f>IF(ISERROR(FIND("5",tblSalaries[[#This Row],[How many hours of a day you work on Excel]])),"",5)</f>
        <v/>
      </c>
      <c r="T1410" s="10" t="str">
        <f>IF(ISERROR(FIND("6",tblSalaries[[#This Row],[How many hours of a day you work on Excel]])),"",6)</f>
        <v/>
      </c>
      <c r="U1410" s="11" t="str">
        <f>IF(ISERROR(FIND("7",tblSalaries[[#This Row],[How many hours of a day you work on Excel]])),"",7)</f>
        <v/>
      </c>
      <c r="V1410" s="11" t="str">
        <f>IF(ISERROR(FIND("8",tblSalaries[[#This Row],[How many hours of a day you work on Excel]])),"",8)</f>
        <v/>
      </c>
      <c r="W1410" s="11">
        <f>IF(MAX(tblSalaries[[#This Row],[1 hour]:[8 hours]])=0,#N/A,MAX(tblSalaries[[#This Row],[1 hour]:[8 hours]]))</f>
        <v>2</v>
      </c>
      <c r="X1410" s="11">
        <f>IF(ISERROR(tblSalaries[[#This Row],[max h]]),1,tblSalaries[[#This Row],[Salary in USD]]/tblSalaries[[#This Row],[max h]]/260)</f>
        <v>46.153846153846153</v>
      </c>
      <c r="Y1410" s="11" t="str">
        <f>IF(tblSalaries[[#This Row],[Years of Experience]]="",0,"0")</f>
        <v>0</v>
      </c>
      <c r="Z1410"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1..3</v>
      </c>
      <c r="AA1410" s="11">
        <f>IF(tblSalaries[[#This Row],[Salary in USD]]&lt;1000,1,0)</f>
        <v>0</v>
      </c>
      <c r="AB1410" s="11">
        <f>IF(AND(tblSalaries[[#This Row],[Salary in USD]]&gt;1000,tblSalaries[[#This Row],[Salary in USD]]&lt;2000),1,0)</f>
        <v>0</v>
      </c>
    </row>
    <row r="1411" spans="2:28" ht="15" customHeight="1">
      <c r="B1411" t="s">
        <v>3414</v>
      </c>
      <c r="C1411" s="1">
        <v>41059.17627314815</v>
      </c>
      <c r="D1411" s="4">
        <v>61000</v>
      </c>
      <c r="E1411">
        <v>61000</v>
      </c>
      <c r="F1411" t="s">
        <v>6</v>
      </c>
      <c r="G1411">
        <f>tblSalaries[[#This Row],[clean Salary (in local currency)]]*VLOOKUP(tblSalaries[[#This Row],[Currency]],tblXrate[],2,FALSE)</f>
        <v>61000</v>
      </c>
      <c r="H1411" t="s">
        <v>1593</v>
      </c>
      <c r="I1411" t="s">
        <v>52</v>
      </c>
      <c r="J1411" t="s">
        <v>15</v>
      </c>
      <c r="K1411" t="str">
        <f>VLOOKUP(tblSalaries[[#This Row],[Where do you work]],tblCountries[[Actual]:[Mapping]],2,FALSE)</f>
        <v>USA</v>
      </c>
      <c r="L1411" t="s">
        <v>18</v>
      </c>
      <c r="M1411">
        <v>25</v>
      </c>
      <c r="O1411" s="10" t="str">
        <f>IF(ISERROR(FIND("1",tblSalaries[[#This Row],[How many hours of a day you work on Excel]])),"",1)</f>
        <v/>
      </c>
      <c r="P1411" s="11">
        <f>IF(ISERROR(FIND("2",tblSalaries[[#This Row],[How many hours of a day you work on Excel]])),"",2)</f>
        <v>2</v>
      </c>
      <c r="Q1411" s="10">
        <f>IF(ISERROR(FIND("3",tblSalaries[[#This Row],[How many hours of a day you work on Excel]])),"",3)</f>
        <v>3</v>
      </c>
      <c r="R1411" s="10" t="str">
        <f>IF(ISERROR(FIND("4",tblSalaries[[#This Row],[How many hours of a day you work on Excel]])),"",4)</f>
        <v/>
      </c>
      <c r="S1411" s="10" t="str">
        <f>IF(ISERROR(FIND("5",tblSalaries[[#This Row],[How many hours of a day you work on Excel]])),"",5)</f>
        <v/>
      </c>
      <c r="T1411" s="10" t="str">
        <f>IF(ISERROR(FIND("6",tblSalaries[[#This Row],[How many hours of a day you work on Excel]])),"",6)</f>
        <v/>
      </c>
      <c r="U1411" s="11" t="str">
        <f>IF(ISERROR(FIND("7",tblSalaries[[#This Row],[How many hours of a day you work on Excel]])),"",7)</f>
        <v/>
      </c>
      <c r="V1411" s="11" t="str">
        <f>IF(ISERROR(FIND("8",tblSalaries[[#This Row],[How many hours of a day you work on Excel]])),"",8)</f>
        <v/>
      </c>
      <c r="W1411" s="11">
        <f>IF(MAX(tblSalaries[[#This Row],[1 hour]:[8 hours]])=0,#N/A,MAX(tblSalaries[[#This Row],[1 hour]:[8 hours]]))</f>
        <v>3</v>
      </c>
      <c r="X1411" s="11">
        <f>IF(ISERROR(tblSalaries[[#This Row],[max h]]),1,tblSalaries[[#This Row],[Salary in USD]]/tblSalaries[[#This Row],[max h]]/260)</f>
        <v>78.205128205128204</v>
      </c>
      <c r="Y1411" s="11" t="str">
        <f>IF(tblSalaries[[#This Row],[Years of Experience]]="",0,"0")</f>
        <v>0</v>
      </c>
      <c r="Z1411"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411" s="11">
        <f>IF(tblSalaries[[#This Row],[Salary in USD]]&lt;1000,1,0)</f>
        <v>0</v>
      </c>
      <c r="AB1411" s="11">
        <f>IF(AND(tblSalaries[[#This Row],[Salary in USD]]&gt;1000,tblSalaries[[#This Row],[Salary in USD]]&lt;2000),1,0)</f>
        <v>0</v>
      </c>
    </row>
    <row r="1412" spans="2:28" ht="15" customHeight="1">
      <c r="B1412" t="s">
        <v>3415</v>
      </c>
      <c r="C1412" s="1">
        <v>41059.33699074074</v>
      </c>
      <c r="D1412" s="4" t="s">
        <v>1594</v>
      </c>
      <c r="E1412">
        <v>55000</v>
      </c>
      <c r="F1412" t="s">
        <v>82</v>
      </c>
      <c r="G1412">
        <f>tblSalaries[[#This Row],[clean Salary (in local currency)]]*VLOOKUP(tblSalaries[[#This Row],[Currency]],tblXrate[],2,FALSE)</f>
        <v>56095.031102144967</v>
      </c>
      <c r="H1412" t="s">
        <v>1595</v>
      </c>
      <c r="I1412" t="s">
        <v>20</v>
      </c>
      <c r="J1412" t="s">
        <v>84</v>
      </c>
      <c r="K1412" t="str">
        <f>VLOOKUP(tblSalaries[[#This Row],[Where do you work]],tblCountries[[Actual]:[Mapping]],2,FALSE)</f>
        <v>Australia</v>
      </c>
      <c r="L1412" t="s">
        <v>18</v>
      </c>
      <c r="M1412">
        <v>11</v>
      </c>
      <c r="O1412" s="10" t="str">
        <f>IF(ISERROR(FIND("1",tblSalaries[[#This Row],[How many hours of a day you work on Excel]])),"",1)</f>
        <v/>
      </c>
      <c r="P1412" s="11">
        <f>IF(ISERROR(FIND("2",tblSalaries[[#This Row],[How many hours of a day you work on Excel]])),"",2)</f>
        <v>2</v>
      </c>
      <c r="Q1412" s="10">
        <f>IF(ISERROR(FIND("3",tblSalaries[[#This Row],[How many hours of a day you work on Excel]])),"",3)</f>
        <v>3</v>
      </c>
      <c r="R1412" s="10" t="str">
        <f>IF(ISERROR(FIND("4",tblSalaries[[#This Row],[How many hours of a day you work on Excel]])),"",4)</f>
        <v/>
      </c>
      <c r="S1412" s="10" t="str">
        <f>IF(ISERROR(FIND("5",tblSalaries[[#This Row],[How many hours of a day you work on Excel]])),"",5)</f>
        <v/>
      </c>
      <c r="T1412" s="10" t="str">
        <f>IF(ISERROR(FIND("6",tblSalaries[[#This Row],[How many hours of a day you work on Excel]])),"",6)</f>
        <v/>
      </c>
      <c r="U1412" s="11" t="str">
        <f>IF(ISERROR(FIND("7",tblSalaries[[#This Row],[How many hours of a day you work on Excel]])),"",7)</f>
        <v/>
      </c>
      <c r="V1412" s="11" t="str">
        <f>IF(ISERROR(FIND("8",tblSalaries[[#This Row],[How many hours of a day you work on Excel]])),"",8)</f>
        <v/>
      </c>
      <c r="W1412" s="11">
        <f>IF(MAX(tblSalaries[[#This Row],[1 hour]:[8 hours]])=0,#N/A,MAX(tblSalaries[[#This Row],[1 hour]:[8 hours]]))</f>
        <v>3</v>
      </c>
      <c r="X1412" s="11">
        <f>IF(ISERROR(tblSalaries[[#This Row],[max h]]),1,tblSalaries[[#This Row],[Salary in USD]]/tblSalaries[[#This Row],[max h]]/260)</f>
        <v>71.916706541211497</v>
      </c>
      <c r="Y1412" s="11" t="str">
        <f>IF(tblSalaries[[#This Row],[Years of Experience]]="",0,"0")</f>
        <v>0</v>
      </c>
      <c r="Z1412"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412" s="11">
        <f>IF(tblSalaries[[#This Row],[Salary in USD]]&lt;1000,1,0)</f>
        <v>0</v>
      </c>
      <c r="AB1412" s="11">
        <f>IF(AND(tblSalaries[[#This Row],[Salary in USD]]&gt;1000,tblSalaries[[#This Row],[Salary in USD]]&lt;2000),1,0)</f>
        <v>0</v>
      </c>
    </row>
    <row r="1413" spans="2:28" ht="15" customHeight="1">
      <c r="B1413" t="s">
        <v>3416</v>
      </c>
      <c r="C1413" s="1">
        <v>41059.404178240744</v>
      </c>
      <c r="D1413" s="4">
        <v>70000</v>
      </c>
      <c r="E1413">
        <v>70000</v>
      </c>
      <c r="F1413" t="s">
        <v>82</v>
      </c>
      <c r="G1413">
        <f>tblSalaries[[#This Row],[clean Salary (in local currency)]]*VLOOKUP(tblSalaries[[#This Row],[Currency]],tblXrate[],2,FALSE)</f>
        <v>71393.675948184507</v>
      </c>
      <c r="H1413" t="s">
        <v>1287</v>
      </c>
      <c r="I1413" t="s">
        <v>310</v>
      </c>
      <c r="J1413" t="s">
        <v>84</v>
      </c>
      <c r="K1413" t="str">
        <f>VLOOKUP(tblSalaries[[#This Row],[Where do you work]],tblCountries[[Actual]:[Mapping]],2,FALSE)</f>
        <v>Australia</v>
      </c>
      <c r="L1413" t="s">
        <v>18</v>
      </c>
      <c r="M1413">
        <v>5</v>
      </c>
      <c r="O1413" s="10" t="str">
        <f>IF(ISERROR(FIND("1",tblSalaries[[#This Row],[How many hours of a day you work on Excel]])),"",1)</f>
        <v/>
      </c>
      <c r="P1413" s="11">
        <f>IF(ISERROR(FIND("2",tblSalaries[[#This Row],[How many hours of a day you work on Excel]])),"",2)</f>
        <v>2</v>
      </c>
      <c r="Q1413" s="10">
        <f>IF(ISERROR(FIND("3",tblSalaries[[#This Row],[How many hours of a day you work on Excel]])),"",3)</f>
        <v>3</v>
      </c>
      <c r="R1413" s="10" t="str">
        <f>IF(ISERROR(FIND("4",tblSalaries[[#This Row],[How many hours of a day you work on Excel]])),"",4)</f>
        <v/>
      </c>
      <c r="S1413" s="10" t="str">
        <f>IF(ISERROR(FIND("5",tblSalaries[[#This Row],[How many hours of a day you work on Excel]])),"",5)</f>
        <v/>
      </c>
      <c r="T1413" s="10" t="str">
        <f>IF(ISERROR(FIND("6",tblSalaries[[#This Row],[How many hours of a day you work on Excel]])),"",6)</f>
        <v/>
      </c>
      <c r="U1413" s="11" t="str">
        <f>IF(ISERROR(FIND("7",tblSalaries[[#This Row],[How many hours of a day you work on Excel]])),"",7)</f>
        <v/>
      </c>
      <c r="V1413" s="11" t="str">
        <f>IF(ISERROR(FIND("8",tblSalaries[[#This Row],[How many hours of a day you work on Excel]])),"",8)</f>
        <v/>
      </c>
      <c r="W1413" s="11">
        <f>IF(MAX(tblSalaries[[#This Row],[1 hour]:[8 hours]])=0,#N/A,MAX(tblSalaries[[#This Row],[1 hour]:[8 hours]]))</f>
        <v>3</v>
      </c>
      <c r="X1413" s="11">
        <f>IF(ISERROR(tblSalaries[[#This Row],[max h]]),1,tblSalaries[[#This Row],[Salary in USD]]/tblSalaries[[#This Row],[max h]]/260)</f>
        <v>91.530353779723725</v>
      </c>
      <c r="Y1413" s="11" t="str">
        <f>IF(tblSalaries[[#This Row],[Years of Experience]]="",0,"0")</f>
        <v>0</v>
      </c>
      <c r="Z1413"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1413" s="11">
        <f>IF(tblSalaries[[#This Row],[Salary in USD]]&lt;1000,1,0)</f>
        <v>0</v>
      </c>
      <c r="AB1413" s="11">
        <f>IF(AND(tblSalaries[[#This Row],[Salary in USD]]&gt;1000,tblSalaries[[#This Row],[Salary in USD]]&lt;2000),1,0)</f>
        <v>0</v>
      </c>
    </row>
    <row r="1414" spans="2:28" ht="15" customHeight="1">
      <c r="B1414" t="s">
        <v>3417</v>
      </c>
      <c r="C1414" s="1">
        <v>41059.424525462964</v>
      </c>
      <c r="D1414" s="4">
        <v>96230</v>
      </c>
      <c r="E1414">
        <v>96230</v>
      </c>
      <c r="F1414" t="s">
        <v>6</v>
      </c>
      <c r="G1414">
        <f>tblSalaries[[#This Row],[clean Salary (in local currency)]]*VLOOKUP(tblSalaries[[#This Row],[Currency]],tblXrate[],2,FALSE)</f>
        <v>96230</v>
      </c>
      <c r="H1414" t="s">
        <v>1596</v>
      </c>
      <c r="I1414" t="s">
        <v>52</v>
      </c>
      <c r="J1414" t="s">
        <v>15</v>
      </c>
      <c r="K1414" t="str">
        <f>VLOOKUP(tblSalaries[[#This Row],[Where do you work]],tblCountries[[Actual]:[Mapping]],2,FALSE)</f>
        <v>USA</v>
      </c>
      <c r="L1414" t="s">
        <v>9</v>
      </c>
      <c r="M1414">
        <v>18</v>
      </c>
      <c r="O1414" s="10" t="str">
        <f>IF(ISERROR(FIND("1",tblSalaries[[#This Row],[How many hours of a day you work on Excel]])),"",1)</f>
        <v/>
      </c>
      <c r="P1414" s="11" t="str">
        <f>IF(ISERROR(FIND("2",tblSalaries[[#This Row],[How many hours of a day you work on Excel]])),"",2)</f>
        <v/>
      </c>
      <c r="Q1414" s="10" t="str">
        <f>IF(ISERROR(FIND("3",tblSalaries[[#This Row],[How many hours of a day you work on Excel]])),"",3)</f>
        <v/>
      </c>
      <c r="R1414" s="10">
        <f>IF(ISERROR(FIND("4",tblSalaries[[#This Row],[How many hours of a day you work on Excel]])),"",4)</f>
        <v>4</v>
      </c>
      <c r="S1414" s="10" t="str">
        <f>IF(ISERROR(FIND("5",tblSalaries[[#This Row],[How many hours of a day you work on Excel]])),"",5)</f>
        <v/>
      </c>
      <c r="T1414" s="10">
        <f>IF(ISERROR(FIND("6",tblSalaries[[#This Row],[How many hours of a day you work on Excel]])),"",6)</f>
        <v>6</v>
      </c>
      <c r="U1414" s="11" t="str">
        <f>IF(ISERROR(FIND("7",tblSalaries[[#This Row],[How many hours of a day you work on Excel]])),"",7)</f>
        <v/>
      </c>
      <c r="V1414" s="11" t="str">
        <f>IF(ISERROR(FIND("8",tblSalaries[[#This Row],[How many hours of a day you work on Excel]])),"",8)</f>
        <v/>
      </c>
      <c r="W1414" s="11">
        <f>IF(MAX(tblSalaries[[#This Row],[1 hour]:[8 hours]])=0,#N/A,MAX(tblSalaries[[#This Row],[1 hour]:[8 hours]]))</f>
        <v>6</v>
      </c>
      <c r="X1414" s="11">
        <f>IF(ISERROR(tblSalaries[[#This Row],[max h]]),1,tblSalaries[[#This Row],[Salary in USD]]/tblSalaries[[#This Row],[max h]]/260)</f>
        <v>61.685897435897438</v>
      </c>
      <c r="Y1414" s="11" t="str">
        <f>IF(tblSalaries[[#This Row],[Years of Experience]]="",0,"0")</f>
        <v>0</v>
      </c>
      <c r="Z1414"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414" s="11">
        <f>IF(tblSalaries[[#This Row],[Salary in USD]]&lt;1000,1,0)</f>
        <v>0</v>
      </c>
      <c r="AB1414" s="11">
        <f>IF(AND(tblSalaries[[#This Row],[Salary in USD]]&gt;1000,tblSalaries[[#This Row],[Salary in USD]]&lt;2000),1,0)</f>
        <v>0</v>
      </c>
    </row>
    <row r="1415" spans="2:28" ht="15" customHeight="1">
      <c r="B1415" t="s">
        <v>3418</v>
      </c>
      <c r="C1415" s="1">
        <v>41059.444722222222</v>
      </c>
      <c r="D1415" s="4">
        <v>75000</v>
      </c>
      <c r="E1415">
        <v>75000</v>
      </c>
      <c r="F1415" t="s">
        <v>6</v>
      </c>
      <c r="G1415">
        <f>tblSalaries[[#This Row],[clean Salary (in local currency)]]*VLOOKUP(tblSalaries[[#This Row],[Currency]],tblXrate[],2,FALSE)</f>
        <v>75000</v>
      </c>
      <c r="H1415" t="s">
        <v>207</v>
      </c>
      <c r="I1415" t="s">
        <v>20</v>
      </c>
      <c r="J1415" t="s">
        <v>15</v>
      </c>
      <c r="K1415" t="str">
        <f>VLOOKUP(tblSalaries[[#This Row],[Where do you work]],tblCountries[[Actual]:[Mapping]],2,FALSE)</f>
        <v>USA</v>
      </c>
      <c r="L1415" t="s">
        <v>18</v>
      </c>
      <c r="M1415">
        <v>1.5</v>
      </c>
      <c r="O1415" s="10" t="str">
        <f>IF(ISERROR(FIND("1",tblSalaries[[#This Row],[How many hours of a day you work on Excel]])),"",1)</f>
        <v/>
      </c>
      <c r="P1415" s="11">
        <f>IF(ISERROR(FIND("2",tblSalaries[[#This Row],[How many hours of a day you work on Excel]])),"",2)</f>
        <v>2</v>
      </c>
      <c r="Q1415" s="10">
        <f>IF(ISERROR(FIND("3",tblSalaries[[#This Row],[How many hours of a day you work on Excel]])),"",3)</f>
        <v>3</v>
      </c>
      <c r="R1415" s="10" t="str">
        <f>IF(ISERROR(FIND("4",tblSalaries[[#This Row],[How many hours of a day you work on Excel]])),"",4)</f>
        <v/>
      </c>
      <c r="S1415" s="10" t="str">
        <f>IF(ISERROR(FIND("5",tblSalaries[[#This Row],[How many hours of a day you work on Excel]])),"",5)</f>
        <v/>
      </c>
      <c r="T1415" s="10" t="str">
        <f>IF(ISERROR(FIND("6",tblSalaries[[#This Row],[How many hours of a day you work on Excel]])),"",6)</f>
        <v/>
      </c>
      <c r="U1415" s="11" t="str">
        <f>IF(ISERROR(FIND("7",tblSalaries[[#This Row],[How many hours of a day you work on Excel]])),"",7)</f>
        <v/>
      </c>
      <c r="V1415" s="11" t="str">
        <f>IF(ISERROR(FIND("8",tblSalaries[[#This Row],[How many hours of a day you work on Excel]])),"",8)</f>
        <v/>
      </c>
      <c r="W1415" s="11">
        <f>IF(MAX(tblSalaries[[#This Row],[1 hour]:[8 hours]])=0,#N/A,MAX(tblSalaries[[#This Row],[1 hour]:[8 hours]]))</f>
        <v>3</v>
      </c>
      <c r="X1415" s="11">
        <f>IF(ISERROR(tblSalaries[[#This Row],[max h]]),1,tblSalaries[[#This Row],[Salary in USD]]/tblSalaries[[#This Row],[max h]]/260)</f>
        <v>96.15384615384616</v>
      </c>
      <c r="Y1415" s="11" t="str">
        <f>IF(tblSalaries[[#This Row],[Years of Experience]]="",0,"0")</f>
        <v>0</v>
      </c>
      <c r="Z1415"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1..3</v>
      </c>
      <c r="AA1415" s="11">
        <f>IF(tblSalaries[[#This Row],[Salary in USD]]&lt;1000,1,0)</f>
        <v>0</v>
      </c>
      <c r="AB1415" s="11">
        <f>IF(AND(tblSalaries[[#This Row],[Salary in USD]]&gt;1000,tblSalaries[[#This Row],[Salary in USD]]&lt;2000),1,0)</f>
        <v>0</v>
      </c>
    </row>
    <row r="1416" spans="2:28" ht="15" customHeight="1">
      <c r="B1416" t="s">
        <v>3419</v>
      </c>
      <c r="C1416" s="1">
        <v>41059.456689814811</v>
      </c>
      <c r="D1416" s="4">
        <v>8500</v>
      </c>
      <c r="E1416">
        <v>102000</v>
      </c>
      <c r="F1416" t="s">
        <v>6</v>
      </c>
      <c r="G1416">
        <f>tblSalaries[[#This Row],[clean Salary (in local currency)]]*VLOOKUP(tblSalaries[[#This Row],[Currency]],tblXrate[],2,FALSE)</f>
        <v>102000</v>
      </c>
      <c r="H1416" t="s">
        <v>108</v>
      </c>
      <c r="I1416" t="s">
        <v>20</v>
      </c>
      <c r="J1416" t="s">
        <v>15</v>
      </c>
      <c r="K1416" t="str">
        <f>VLOOKUP(tblSalaries[[#This Row],[Where do you work]],tblCountries[[Actual]:[Mapping]],2,FALSE)</f>
        <v>USA</v>
      </c>
      <c r="L1416" t="s">
        <v>9</v>
      </c>
      <c r="M1416">
        <v>5</v>
      </c>
      <c r="O1416" s="10" t="str">
        <f>IF(ISERROR(FIND("1",tblSalaries[[#This Row],[How many hours of a day you work on Excel]])),"",1)</f>
        <v/>
      </c>
      <c r="P1416" s="11" t="str">
        <f>IF(ISERROR(FIND("2",tblSalaries[[#This Row],[How many hours of a day you work on Excel]])),"",2)</f>
        <v/>
      </c>
      <c r="Q1416" s="10" t="str">
        <f>IF(ISERROR(FIND("3",tblSalaries[[#This Row],[How many hours of a day you work on Excel]])),"",3)</f>
        <v/>
      </c>
      <c r="R1416" s="10">
        <f>IF(ISERROR(FIND("4",tblSalaries[[#This Row],[How many hours of a day you work on Excel]])),"",4)</f>
        <v>4</v>
      </c>
      <c r="S1416" s="10" t="str">
        <f>IF(ISERROR(FIND("5",tblSalaries[[#This Row],[How many hours of a day you work on Excel]])),"",5)</f>
        <v/>
      </c>
      <c r="T1416" s="10">
        <f>IF(ISERROR(FIND("6",tblSalaries[[#This Row],[How many hours of a day you work on Excel]])),"",6)</f>
        <v>6</v>
      </c>
      <c r="U1416" s="11" t="str">
        <f>IF(ISERROR(FIND("7",tblSalaries[[#This Row],[How many hours of a day you work on Excel]])),"",7)</f>
        <v/>
      </c>
      <c r="V1416" s="11" t="str">
        <f>IF(ISERROR(FIND("8",tblSalaries[[#This Row],[How many hours of a day you work on Excel]])),"",8)</f>
        <v/>
      </c>
      <c r="W1416" s="11">
        <f>IF(MAX(tblSalaries[[#This Row],[1 hour]:[8 hours]])=0,#N/A,MAX(tblSalaries[[#This Row],[1 hour]:[8 hours]]))</f>
        <v>6</v>
      </c>
      <c r="X1416" s="11">
        <f>IF(ISERROR(tblSalaries[[#This Row],[max h]]),1,tblSalaries[[#This Row],[Salary in USD]]/tblSalaries[[#This Row],[max h]]/260)</f>
        <v>65.384615384615387</v>
      </c>
      <c r="Y1416" s="11" t="str">
        <f>IF(tblSalaries[[#This Row],[Years of Experience]]="",0,"0")</f>
        <v>0</v>
      </c>
      <c r="Z1416"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1416" s="11">
        <f>IF(tblSalaries[[#This Row],[Salary in USD]]&lt;1000,1,0)</f>
        <v>0</v>
      </c>
      <c r="AB1416" s="11">
        <f>IF(AND(tblSalaries[[#This Row],[Salary in USD]]&gt;1000,tblSalaries[[#This Row],[Salary in USD]]&lt;2000),1,0)</f>
        <v>0</v>
      </c>
    </row>
    <row r="1417" spans="2:28" ht="15" customHeight="1">
      <c r="B1417" t="s">
        <v>3420</v>
      </c>
      <c r="C1417" s="1">
        <v>41059.472604166665</v>
      </c>
      <c r="D1417" s="4" t="s">
        <v>1597</v>
      </c>
      <c r="E1417">
        <v>60000</v>
      </c>
      <c r="F1417" t="s">
        <v>3939</v>
      </c>
      <c r="G1417">
        <f>tblSalaries[[#This Row],[clean Salary (in local currency)]]*VLOOKUP(tblSalaries[[#This Row],[Currency]],tblXrate[],2,FALSE)</f>
        <v>19008.034062397041</v>
      </c>
      <c r="H1417" t="s">
        <v>1598</v>
      </c>
      <c r="I1417" t="s">
        <v>52</v>
      </c>
      <c r="J1417" t="s">
        <v>1131</v>
      </c>
      <c r="K1417" t="str">
        <f>VLOOKUP(tblSalaries[[#This Row],[Where do you work]],tblCountries[[Actual]:[Mapping]],2,FALSE)</f>
        <v>malaysia</v>
      </c>
      <c r="L1417" t="s">
        <v>9</v>
      </c>
      <c r="M1417">
        <v>3</v>
      </c>
      <c r="O1417" s="10" t="str">
        <f>IF(ISERROR(FIND("1",tblSalaries[[#This Row],[How many hours of a day you work on Excel]])),"",1)</f>
        <v/>
      </c>
      <c r="P1417" s="11" t="str">
        <f>IF(ISERROR(FIND("2",tblSalaries[[#This Row],[How many hours of a day you work on Excel]])),"",2)</f>
        <v/>
      </c>
      <c r="Q1417" s="10" t="str">
        <f>IF(ISERROR(FIND("3",tblSalaries[[#This Row],[How many hours of a day you work on Excel]])),"",3)</f>
        <v/>
      </c>
      <c r="R1417" s="10">
        <f>IF(ISERROR(FIND("4",tblSalaries[[#This Row],[How many hours of a day you work on Excel]])),"",4)</f>
        <v>4</v>
      </c>
      <c r="S1417" s="10" t="str">
        <f>IF(ISERROR(FIND("5",tblSalaries[[#This Row],[How many hours of a day you work on Excel]])),"",5)</f>
        <v/>
      </c>
      <c r="T1417" s="10">
        <f>IF(ISERROR(FIND("6",tblSalaries[[#This Row],[How many hours of a day you work on Excel]])),"",6)</f>
        <v>6</v>
      </c>
      <c r="U1417" s="11" t="str">
        <f>IF(ISERROR(FIND("7",tblSalaries[[#This Row],[How many hours of a day you work on Excel]])),"",7)</f>
        <v/>
      </c>
      <c r="V1417" s="11" t="str">
        <f>IF(ISERROR(FIND("8",tblSalaries[[#This Row],[How many hours of a day you work on Excel]])),"",8)</f>
        <v/>
      </c>
      <c r="W1417" s="11">
        <f>IF(MAX(tblSalaries[[#This Row],[1 hour]:[8 hours]])=0,#N/A,MAX(tblSalaries[[#This Row],[1 hour]:[8 hours]]))</f>
        <v>6</v>
      </c>
      <c r="X1417" s="11">
        <f>IF(ISERROR(tblSalaries[[#This Row],[max h]]),1,tblSalaries[[#This Row],[Salary in USD]]/tblSalaries[[#This Row],[max h]]/260)</f>
        <v>12.184637219485284</v>
      </c>
      <c r="Y1417" s="11" t="str">
        <f>IF(tblSalaries[[#This Row],[Years of Experience]]="",0,"0")</f>
        <v>0</v>
      </c>
      <c r="Z1417"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1..3</v>
      </c>
      <c r="AA1417" s="11">
        <f>IF(tblSalaries[[#This Row],[Salary in USD]]&lt;1000,1,0)</f>
        <v>0</v>
      </c>
      <c r="AB1417" s="11">
        <f>IF(AND(tblSalaries[[#This Row],[Salary in USD]]&gt;1000,tblSalaries[[#This Row],[Salary in USD]]&lt;2000),1,0)</f>
        <v>0</v>
      </c>
    </row>
    <row r="1418" spans="2:28" ht="15" customHeight="1">
      <c r="B1418" t="s">
        <v>3421</v>
      </c>
      <c r="C1418" s="1">
        <v>41059.485335648147</v>
      </c>
      <c r="D1418" s="4">
        <v>363</v>
      </c>
      <c r="E1418">
        <v>4356</v>
      </c>
      <c r="F1418" t="s">
        <v>6</v>
      </c>
      <c r="G1418">
        <f>tblSalaries[[#This Row],[clean Salary (in local currency)]]*VLOOKUP(tblSalaries[[#This Row],[Currency]],tblXrate[],2,FALSE)</f>
        <v>4356</v>
      </c>
      <c r="H1418" t="s">
        <v>207</v>
      </c>
      <c r="I1418" t="s">
        <v>20</v>
      </c>
      <c r="J1418" t="s">
        <v>8</v>
      </c>
      <c r="K1418" t="str">
        <f>VLOOKUP(tblSalaries[[#This Row],[Where do you work]],tblCountries[[Actual]:[Mapping]],2,FALSE)</f>
        <v>India</v>
      </c>
      <c r="L1418" t="s">
        <v>9</v>
      </c>
      <c r="M1418">
        <v>5</v>
      </c>
      <c r="O1418" s="10" t="str">
        <f>IF(ISERROR(FIND("1",tblSalaries[[#This Row],[How many hours of a day you work on Excel]])),"",1)</f>
        <v/>
      </c>
      <c r="P1418" s="11" t="str">
        <f>IF(ISERROR(FIND("2",tblSalaries[[#This Row],[How many hours of a day you work on Excel]])),"",2)</f>
        <v/>
      </c>
      <c r="Q1418" s="10" t="str">
        <f>IF(ISERROR(FIND("3",tblSalaries[[#This Row],[How many hours of a day you work on Excel]])),"",3)</f>
        <v/>
      </c>
      <c r="R1418" s="10">
        <f>IF(ISERROR(FIND("4",tblSalaries[[#This Row],[How many hours of a day you work on Excel]])),"",4)</f>
        <v>4</v>
      </c>
      <c r="S1418" s="10" t="str">
        <f>IF(ISERROR(FIND("5",tblSalaries[[#This Row],[How many hours of a day you work on Excel]])),"",5)</f>
        <v/>
      </c>
      <c r="T1418" s="10">
        <f>IF(ISERROR(FIND("6",tblSalaries[[#This Row],[How many hours of a day you work on Excel]])),"",6)</f>
        <v>6</v>
      </c>
      <c r="U1418" s="11" t="str">
        <f>IF(ISERROR(FIND("7",tblSalaries[[#This Row],[How many hours of a day you work on Excel]])),"",7)</f>
        <v/>
      </c>
      <c r="V1418" s="11" t="str">
        <f>IF(ISERROR(FIND("8",tblSalaries[[#This Row],[How many hours of a day you work on Excel]])),"",8)</f>
        <v/>
      </c>
      <c r="W1418" s="11">
        <f>IF(MAX(tblSalaries[[#This Row],[1 hour]:[8 hours]])=0,#N/A,MAX(tblSalaries[[#This Row],[1 hour]:[8 hours]]))</f>
        <v>6</v>
      </c>
      <c r="X1418" s="11">
        <f>IF(ISERROR(tblSalaries[[#This Row],[max h]]),1,tblSalaries[[#This Row],[Salary in USD]]/tblSalaries[[#This Row],[max h]]/260)</f>
        <v>2.7923076923076922</v>
      </c>
      <c r="Y1418" s="11" t="str">
        <f>IF(tblSalaries[[#This Row],[Years of Experience]]="",0,"0")</f>
        <v>0</v>
      </c>
      <c r="Z1418"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1418" s="11">
        <f>IF(tblSalaries[[#This Row],[Salary in USD]]&lt;1000,1,0)</f>
        <v>0</v>
      </c>
      <c r="AB1418" s="11">
        <f>IF(AND(tblSalaries[[#This Row],[Salary in USD]]&gt;1000,tblSalaries[[#This Row],[Salary in USD]]&lt;2000),1,0)</f>
        <v>0</v>
      </c>
    </row>
    <row r="1419" spans="2:28" ht="15" customHeight="1">
      <c r="B1419" t="s">
        <v>3422</v>
      </c>
      <c r="C1419" s="1">
        <v>41059.48877314815</v>
      </c>
      <c r="D1419" s="4">
        <v>300000</v>
      </c>
      <c r="E1419">
        <v>300000</v>
      </c>
      <c r="F1419" t="s">
        <v>40</v>
      </c>
      <c r="G1419">
        <f>tblSalaries[[#This Row],[clean Salary (in local currency)]]*VLOOKUP(tblSalaries[[#This Row],[Currency]],tblXrate[],2,FALSE)</f>
        <v>5342.3750062327708</v>
      </c>
      <c r="H1419" t="s">
        <v>932</v>
      </c>
      <c r="I1419" t="s">
        <v>310</v>
      </c>
      <c r="J1419" t="s">
        <v>8</v>
      </c>
      <c r="K1419" t="str">
        <f>VLOOKUP(tblSalaries[[#This Row],[Where do you work]],tblCountries[[Actual]:[Mapping]],2,FALSE)</f>
        <v>India</v>
      </c>
      <c r="L1419" t="s">
        <v>9</v>
      </c>
      <c r="M1419">
        <v>4</v>
      </c>
      <c r="O1419" s="10" t="str">
        <f>IF(ISERROR(FIND("1",tblSalaries[[#This Row],[How many hours of a day you work on Excel]])),"",1)</f>
        <v/>
      </c>
      <c r="P1419" s="11" t="str">
        <f>IF(ISERROR(FIND("2",tblSalaries[[#This Row],[How many hours of a day you work on Excel]])),"",2)</f>
        <v/>
      </c>
      <c r="Q1419" s="10" t="str">
        <f>IF(ISERROR(FIND("3",tblSalaries[[#This Row],[How many hours of a day you work on Excel]])),"",3)</f>
        <v/>
      </c>
      <c r="R1419" s="10">
        <f>IF(ISERROR(FIND("4",tblSalaries[[#This Row],[How many hours of a day you work on Excel]])),"",4)</f>
        <v>4</v>
      </c>
      <c r="S1419" s="10" t="str">
        <f>IF(ISERROR(FIND("5",tblSalaries[[#This Row],[How many hours of a day you work on Excel]])),"",5)</f>
        <v/>
      </c>
      <c r="T1419" s="10">
        <f>IF(ISERROR(FIND("6",tblSalaries[[#This Row],[How many hours of a day you work on Excel]])),"",6)</f>
        <v>6</v>
      </c>
      <c r="U1419" s="11" t="str">
        <f>IF(ISERROR(FIND("7",tblSalaries[[#This Row],[How many hours of a day you work on Excel]])),"",7)</f>
        <v/>
      </c>
      <c r="V1419" s="11" t="str">
        <f>IF(ISERROR(FIND("8",tblSalaries[[#This Row],[How many hours of a day you work on Excel]])),"",8)</f>
        <v/>
      </c>
      <c r="W1419" s="11">
        <f>IF(MAX(tblSalaries[[#This Row],[1 hour]:[8 hours]])=0,#N/A,MAX(tblSalaries[[#This Row],[1 hour]:[8 hours]]))</f>
        <v>6</v>
      </c>
      <c r="X1419" s="11">
        <f>IF(ISERROR(tblSalaries[[#This Row],[max h]]),1,tblSalaries[[#This Row],[Salary in USD]]/tblSalaries[[#This Row],[max h]]/260)</f>
        <v>3.4245993629697247</v>
      </c>
      <c r="Y1419" s="11" t="str">
        <f>IF(tblSalaries[[#This Row],[Years of Experience]]="",0,"0")</f>
        <v>0</v>
      </c>
      <c r="Z1419"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1419" s="11">
        <f>IF(tblSalaries[[#This Row],[Salary in USD]]&lt;1000,1,0)</f>
        <v>0</v>
      </c>
      <c r="AB1419" s="11">
        <f>IF(AND(tblSalaries[[#This Row],[Salary in USD]]&gt;1000,tblSalaries[[#This Row],[Salary in USD]]&lt;2000),1,0)</f>
        <v>0</v>
      </c>
    </row>
    <row r="1420" spans="2:28" ht="15" customHeight="1">
      <c r="B1420" t="s">
        <v>3423</v>
      </c>
      <c r="C1420" s="1">
        <v>41059.508773148147</v>
      </c>
      <c r="D1420" s="4">
        <v>67000</v>
      </c>
      <c r="E1420">
        <v>67000</v>
      </c>
      <c r="F1420" t="s">
        <v>6</v>
      </c>
      <c r="G1420">
        <f>tblSalaries[[#This Row],[clean Salary (in local currency)]]*VLOOKUP(tblSalaries[[#This Row],[Currency]],tblXrate[],2,FALSE)</f>
        <v>67000</v>
      </c>
      <c r="H1420" t="s">
        <v>1599</v>
      </c>
      <c r="I1420" t="s">
        <v>52</v>
      </c>
      <c r="J1420" t="s">
        <v>15</v>
      </c>
      <c r="K1420" t="str">
        <f>VLOOKUP(tblSalaries[[#This Row],[Where do you work]],tblCountries[[Actual]:[Mapping]],2,FALSE)</f>
        <v>USA</v>
      </c>
      <c r="L1420" t="s">
        <v>18</v>
      </c>
      <c r="M1420">
        <v>20</v>
      </c>
      <c r="O1420" s="10" t="str">
        <f>IF(ISERROR(FIND("1",tblSalaries[[#This Row],[How many hours of a day you work on Excel]])),"",1)</f>
        <v/>
      </c>
      <c r="P1420" s="11">
        <f>IF(ISERROR(FIND("2",tblSalaries[[#This Row],[How many hours of a day you work on Excel]])),"",2)</f>
        <v>2</v>
      </c>
      <c r="Q1420" s="10">
        <f>IF(ISERROR(FIND("3",tblSalaries[[#This Row],[How many hours of a day you work on Excel]])),"",3)</f>
        <v>3</v>
      </c>
      <c r="R1420" s="10" t="str">
        <f>IF(ISERROR(FIND("4",tblSalaries[[#This Row],[How many hours of a day you work on Excel]])),"",4)</f>
        <v/>
      </c>
      <c r="S1420" s="10" t="str">
        <f>IF(ISERROR(FIND("5",tblSalaries[[#This Row],[How many hours of a day you work on Excel]])),"",5)</f>
        <v/>
      </c>
      <c r="T1420" s="10" t="str">
        <f>IF(ISERROR(FIND("6",tblSalaries[[#This Row],[How many hours of a day you work on Excel]])),"",6)</f>
        <v/>
      </c>
      <c r="U1420" s="11" t="str">
        <f>IF(ISERROR(FIND("7",tblSalaries[[#This Row],[How many hours of a day you work on Excel]])),"",7)</f>
        <v/>
      </c>
      <c r="V1420" s="11" t="str">
        <f>IF(ISERROR(FIND("8",tblSalaries[[#This Row],[How many hours of a day you work on Excel]])),"",8)</f>
        <v/>
      </c>
      <c r="W1420" s="11">
        <f>IF(MAX(tblSalaries[[#This Row],[1 hour]:[8 hours]])=0,#N/A,MAX(tblSalaries[[#This Row],[1 hour]:[8 hours]]))</f>
        <v>3</v>
      </c>
      <c r="X1420" s="11">
        <f>IF(ISERROR(tblSalaries[[#This Row],[max h]]),1,tblSalaries[[#This Row],[Salary in USD]]/tblSalaries[[#This Row],[max h]]/260)</f>
        <v>85.897435897435898</v>
      </c>
      <c r="Y1420" s="11" t="str">
        <f>IF(tblSalaries[[#This Row],[Years of Experience]]="",0,"0")</f>
        <v>0</v>
      </c>
      <c r="Z1420"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420" s="11">
        <f>IF(tblSalaries[[#This Row],[Salary in USD]]&lt;1000,1,0)</f>
        <v>0</v>
      </c>
      <c r="AB1420" s="11">
        <f>IF(AND(tblSalaries[[#This Row],[Salary in USD]]&gt;1000,tblSalaries[[#This Row],[Salary in USD]]&lt;2000),1,0)</f>
        <v>0</v>
      </c>
    </row>
    <row r="1421" spans="2:28" ht="15" customHeight="1">
      <c r="B1421" t="s">
        <v>3424</v>
      </c>
      <c r="C1421" s="1">
        <v>41059.517627314817</v>
      </c>
      <c r="D1421" s="4">
        <v>480000</v>
      </c>
      <c r="E1421">
        <v>480000</v>
      </c>
      <c r="F1421" t="s">
        <v>40</v>
      </c>
      <c r="G1421">
        <f>tblSalaries[[#This Row],[clean Salary (in local currency)]]*VLOOKUP(tblSalaries[[#This Row],[Currency]],tblXrate[],2,FALSE)</f>
        <v>8547.8000099724322</v>
      </c>
      <c r="H1421" t="s">
        <v>1324</v>
      </c>
      <c r="I1421" t="s">
        <v>20</v>
      </c>
      <c r="J1421" t="s">
        <v>8</v>
      </c>
      <c r="K1421" t="str">
        <f>VLOOKUP(tblSalaries[[#This Row],[Where do you work]],tblCountries[[Actual]:[Mapping]],2,FALSE)</f>
        <v>India</v>
      </c>
      <c r="L1421" t="s">
        <v>9</v>
      </c>
      <c r="M1421">
        <v>7</v>
      </c>
      <c r="O1421" s="10" t="str">
        <f>IF(ISERROR(FIND("1",tblSalaries[[#This Row],[How many hours of a day you work on Excel]])),"",1)</f>
        <v/>
      </c>
      <c r="P1421" s="11" t="str">
        <f>IF(ISERROR(FIND("2",tblSalaries[[#This Row],[How many hours of a day you work on Excel]])),"",2)</f>
        <v/>
      </c>
      <c r="Q1421" s="10" t="str">
        <f>IF(ISERROR(FIND("3",tblSalaries[[#This Row],[How many hours of a day you work on Excel]])),"",3)</f>
        <v/>
      </c>
      <c r="R1421" s="10">
        <f>IF(ISERROR(FIND("4",tblSalaries[[#This Row],[How many hours of a day you work on Excel]])),"",4)</f>
        <v>4</v>
      </c>
      <c r="S1421" s="10" t="str">
        <f>IF(ISERROR(FIND("5",tblSalaries[[#This Row],[How many hours of a day you work on Excel]])),"",5)</f>
        <v/>
      </c>
      <c r="T1421" s="10">
        <f>IF(ISERROR(FIND("6",tblSalaries[[#This Row],[How many hours of a day you work on Excel]])),"",6)</f>
        <v>6</v>
      </c>
      <c r="U1421" s="11" t="str">
        <f>IF(ISERROR(FIND("7",tblSalaries[[#This Row],[How many hours of a day you work on Excel]])),"",7)</f>
        <v/>
      </c>
      <c r="V1421" s="11" t="str">
        <f>IF(ISERROR(FIND("8",tblSalaries[[#This Row],[How many hours of a day you work on Excel]])),"",8)</f>
        <v/>
      </c>
      <c r="W1421" s="11">
        <f>IF(MAX(tblSalaries[[#This Row],[1 hour]:[8 hours]])=0,#N/A,MAX(tblSalaries[[#This Row],[1 hour]:[8 hours]]))</f>
        <v>6</v>
      </c>
      <c r="X1421" s="11">
        <f>IF(ISERROR(tblSalaries[[#This Row],[max h]]),1,tblSalaries[[#This Row],[Salary in USD]]/tblSalaries[[#This Row],[max h]]/260)</f>
        <v>5.4793589807515595</v>
      </c>
      <c r="Y1421" s="11" t="str">
        <f>IF(tblSalaries[[#This Row],[Years of Experience]]="",0,"0")</f>
        <v>0</v>
      </c>
      <c r="Z1421"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421" s="11">
        <f>IF(tblSalaries[[#This Row],[Salary in USD]]&lt;1000,1,0)</f>
        <v>0</v>
      </c>
      <c r="AB1421" s="11">
        <f>IF(AND(tblSalaries[[#This Row],[Salary in USD]]&gt;1000,tblSalaries[[#This Row],[Salary in USD]]&lt;2000),1,0)</f>
        <v>0</v>
      </c>
    </row>
    <row r="1422" spans="2:28" ht="15" customHeight="1">
      <c r="B1422" t="s">
        <v>3425</v>
      </c>
      <c r="C1422" s="1">
        <v>41059.524398148147</v>
      </c>
      <c r="D1422" s="4" t="s">
        <v>1600</v>
      </c>
      <c r="E1422">
        <v>900000</v>
      </c>
      <c r="F1422" t="s">
        <v>40</v>
      </c>
      <c r="G1422">
        <f>tblSalaries[[#This Row],[clean Salary (in local currency)]]*VLOOKUP(tblSalaries[[#This Row],[Currency]],tblXrate[],2,FALSE)</f>
        <v>16027.125018698311</v>
      </c>
      <c r="H1422" t="s">
        <v>153</v>
      </c>
      <c r="I1422" t="s">
        <v>20</v>
      </c>
      <c r="J1422" t="s">
        <v>8</v>
      </c>
      <c r="K1422" t="str">
        <f>VLOOKUP(tblSalaries[[#This Row],[Where do you work]],tblCountries[[Actual]:[Mapping]],2,FALSE)</f>
        <v>India</v>
      </c>
      <c r="L1422" t="s">
        <v>9</v>
      </c>
      <c r="M1422">
        <v>4</v>
      </c>
      <c r="O1422" s="10" t="str">
        <f>IF(ISERROR(FIND("1",tblSalaries[[#This Row],[How many hours of a day you work on Excel]])),"",1)</f>
        <v/>
      </c>
      <c r="P1422" s="11" t="str">
        <f>IF(ISERROR(FIND("2",tblSalaries[[#This Row],[How many hours of a day you work on Excel]])),"",2)</f>
        <v/>
      </c>
      <c r="Q1422" s="10" t="str">
        <f>IF(ISERROR(FIND("3",tblSalaries[[#This Row],[How many hours of a day you work on Excel]])),"",3)</f>
        <v/>
      </c>
      <c r="R1422" s="10">
        <f>IF(ISERROR(FIND("4",tblSalaries[[#This Row],[How many hours of a day you work on Excel]])),"",4)</f>
        <v>4</v>
      </c>
      <c r="S1422" s="10" t="str">
        <f>IF(ISERROR(FIND("5",tblSalaries[[#This Row],[How many hours of a day you work on Excel]])),"",5)</f>
        <v/>
      </c>
      <c r="T1422" s="10">
        <f>IF(ISERROR(FIND("6",tblSalaries[[#This Row],[How many hours of a day you work on Excel]])),"",6)</f>
        <v>6</v>
      </c>
      <c r="U1422" s="11" t="str">
        <f>IF(ISERROR(FIND("7",tblSalaries[[#This Row],[How many hours of a day you work on Excel]])),"",7)</f>
        <v/>
      </c>
      <c r="V1422" s="11" t="str">
        <f>IF(ISERROR(FIND("8",tblSalaries[[#This Row],[How many hours of a day you work on Excel]])),"",8)</f>
        <v/>
      </c>
      <c r="W1422" s="11">
        <f>IF(MAX(tblSalaries[[#This Row],[1 hour]:[8 hours]])=0,#N/A,MAX(tblSalaries[[#This Row],[1 hour]:[8 hours]]))</f>
        <v>6</v>
      </c>
      <c r="X1422" s="11">
        <f>IF(ISERROR(tblSalaries[[#This Row],[max h]]),1,tblSalaries[[#This Row],[Salary in USD]]/tblSalaries[[#This Row],[max h]]/260)</f>
        <v>10.273798088909173</v>
      </c>
      <c r="Y1422" s="11" t="str">
        <f>IF(tblSalaries[[#This Row],[Years of Experience]]="",0,"0")</f>
        <v>0</v>
      </c>
      <c r="Z1422"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1422" s="11">
        <f>IF(tblSalaries[[#This Row],[Salary in USD]]&lt;1000,1,0)</f>
        <v>0</v>
      </c>
      <c r="AB1422" s="11">
        <f>IF(AND(tblSalaries[[#This Row],[Salary in USD]]&gt;1000,tblSalaries[[#This Row],[Salary in USD]]&lt;2000),1,0)</f>
        <v>0</v>
      </c>
    </row>
    <row r="1423" spans="2:28" ht="15" customHeight="1">
      <c r="B1423" t="s">
        <v>3426</v>
      </c>
      <c r="C1423" s="1">
        <v>41059.5393287037</v>
      </c>
      <c r="D1423" s="4" t="s">
        <v>1601</v>
      </c>
      <c r="E1423">
        <v>600000</v>
      </c>
      <c r="F1423" t="s">
        <v>40</v>
      </c>
      <c r="G1423">
        <f>tblSalaries[[#This Row],[clean Salary (in local currency)]]*VLOOKUP(tblSalaries[[#This Row],[Currency]],tblXrate[],2,FALSE)</f>
        <v>10684.750012465542</v>
      </c>
      <c r="H1423" t="s">
        <v>83</v>
      </c>
      <c r="I1423" t="s">
        <v>356</v>
      </c>
      <c r="J1423" t="s">
        <v>8</v>
      </c>
      <c r="K1423" t="str">
        <f>VLOOKUP(tblSalaries[[#This Row],[Where do you work]],tblCountries[[Actual]:[Mapping]],2,FALSE)</f>
        <v>India</v>
      </c>
      <c r="L1423" t="s">
        <v>18</v>
      </c>
      <c r="M1423">
        <v>36</v>
      </c>
      <c r="O1423" s="10" t="str">
        <f>IF(ISERROR(FIND("1",tblSalaries[[#This Row],[How many hours of a day you work on Excel]])),"",1)</f>
        <v/>
      </c>
      <c r="P1423" s="11">
        <f>IF(ISERROR(FIND("2",tblSalaries[[#This Row],[How many hours of a day you work on Excel]])),"",2)</f>
        <v>2</v>
      </c>
      <c r="Q1423" s="10">
        <f>IF(ISERROR(FIND("3",tblSalaries[[#This Row],[How many hours of a day you work on Excel]])),"",3)</f>
        <v>3</v>
      </c>
      <c r="R1423" s="10" t="str">
        <f>IF(ISERROR(FIND("4",tblSalaries[[#This Row],[How many hours of a day you work on Excel]])),"",4)</f>
        <v/>
      </c>
      <c r="S1423" s="10" t="str">
        <f>IF(ISERROR(FIND("5",tblSalaries[[#This Row],[How many hours of a day you work on Excel]])),"",5)</f>
        <v/>
      </c>
      <c r="T1423" s="10" t="str">
        <f>IF(ISERROR(FIND("6",tblSalaries[[#This Row],[How many hours of a day you work on Excel]])),"",6)</f>
        <v/>
      </c>
      <c r="U1423" s="11" t="str">
        <f>IF(ISERROR(FIND("7",tblSalaries[[#This Row],[How many hours of a day you work on Excel]])),"",7)</f>
        <v/>
      </c>
      <c r="V1423" s="11" t="str">
        <f>IF(ISERROR(FIND("8",tblSalaries[[#This Row],[How many hours of a day you work on Excel]])),"",8)</f>
        <v/>
      </c>
      <c r="W1423" s="11">
        <f>IF(MAX(tblSalaries[[#This Row],[1 hour]:[8 hours]])=0,#N/A,MAX(tblSalaries[[#This Row],[1 hour]:[8 hours]]))</f>
        <v>3</v>
      </c>
      <c r="X1423" s="11">
        <f>IF(ISERROR(tblSalaries[[#This Row],[max h]]),1,tblSalaries[[#This Row],[Salary in USD]]/tblSalaries[[#This Row],[max h]]/260)</f>
        <v>13.698397451878899</v>
      </c>
      <c r="Y1423" s="11" t="str">
        <f>IF(tblSalaries[[#This Row],[Years of Experience]]="",0,"0")</f>
        <v>0</v>
      </c>
      <c r="Z1423"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423" s="11">
        <f>IF(tblSalaries[[#This Row],[Salary in USD]]&lt;1000,1,0)</f>
        <v>0</v>
      </c>
      <c r="AB1423" s="11">
        <f>IF(AND(tblSalaries[[#This Row],[Salary in USD]]&gt;1000,tblSalaries[[#This Row],[Salary in USD]]&lt;2000),1,0)</f>
        <v>0</v>
      </c>
    </row>
    <row r="1424" spans="2:28" ht="15" customHeight="1">
      <c r="B1424" t="s">
        <v>3427</v>
      </c>
      <c r="C1424" s="1">
        <v>41059.545972222222</v>
      </c>
      <c r="D1424" s="4">
        <v>30000</v>
      </c>
      <c r="E1424">
        <v>30000</v>
      </c>
      <c r="F1424" t="s">
        <v>6</v>
      </c>
      <c r="G1424">
        <f>tblSalaries[[#This Row],[clean Salary (in local currency)]]*VLOOKUP(tblSalaries[[#This Row],[Currency]],tblXrate[],2,FALSE)</f>
        <v>30000</v>
      </c>
      <c r="H1424" t="s">
        <v>1602</v>
      </c>
      <c r="I1424" t="s">
        <v>310</v>
      </c>
      <c r="J1424" t="s">
        <v>179</v>
      </c>
      <c r="K1424" t="str">
        <f>VLOOKUP(tblSalaries[[#This Row],[Where do you work]],tblCountries[[Actual]:[Mapping]],2,FALSE)</f>
        <v>UAE</v>
      </c>
      <c r="L1424" t="s">
        <v>9</v>
      </c>
      <c r="M1424">
        <v>8</v>
      </c>
      <c r="O1424" s="10" t="str">
        <f>IF(ISERROR(FIND("1",tblSalaries[[#This Row],[How many hours of a day you work on Excel]])),"",1)</f>
        <v/>
      </c>
      <c r="P1424" s="11" t="str">
        <f>IF(ISERROR(FIND("2",tblSalaries[[#This Row],[How many hours of a day you work on Excel]])),"",2)</f>
        <v/>
      </c>
      <c r="Q1424" s="10" t="str">
        <f>IF(ISERROR(FIND("3",tblSalaries[[#This Row],[How many hours of a day you work on Excel]])),"",3)</f>
        <v/>
      </c>
      <c r="R1424" s="10">
        <f>IF(ISERROR(FIND("4",tblSalaries[[#This Row],[How many hours of a day you work on Excel]])),"",4)</f>
        <v>4</v>
      </c>
      <c r="S1424" s="10" t="str">
        <f>IF(ISERROR(FIND("5",tblSalaries[[#This Row],[How many hours of a day you work on Excel]])),"",5)</f>
        <v/>
      </c>
      <c r="T1424" s="10">
        <f>IF(ISERROR(FIND("6",tblSalaries[[#This Row],[How many hours of a day you work on Excel]])),"",6)</f>
        <v>6</v>
      </c>
      <c r="U1424" s="11" t="str">
        <f>IF(ISERROR(FIND("7",tblSalaries[[#This Row],[How many hours of a day you work on Excel]])),"",7)</f>
        <v/>
      </c>
      <c r="V1424" s="11" t="str">
        <f>IF(ISERROR(FIND("8",tblSalaries[[#This Row],[How many hours of a day you work on Excel]])),"",8)</f>
        <v/>
      </c>
      <c r="W1424" s="11">
        <f>IF(MAX(tblSalaries[[#This Row],[1 hour]:[8 hours]])=0,#N/A,MAX(tblSalaries[[#This Row],[1 hour]:[8 hours]]))</f>
        <v>6</v>
      </c>
      <c r="X1424" s="11">
        <f>IF(ISERROR(tblSalaries[[#This Row],[max h]]),1,tblSalaries[[#This Row],[Salary in USD]]/tblSalaries[[#This Row],[max h]]/260)</f>
        <v>19.23076923076923</v>
      </c>
      <c r="Y1424" s="11" t="str">
        <f>IF(tblSalaries[[#This Row],[Years of Experience]]="",0,"0")</f>
        <v>0</v>
      </c>
      <c r="Z1424"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424" s="11">
        <f>IF(tblSalaries[[#This Row],[Salary in USD]]&lt;1000,1,0)</f>
        <v>0</v>
      </c>
      <c r="AB1424" s="11">
        <f>IF(AND(tblSalaries[[#This Row],[Salary in USD]]&gt;1000,tblSalaries[[#This Row],[Salary in USD]]&lt;2000),1,0)</f>
        <v>0</v>
      </c>
    </row>
    <row r="1425" spans="2:28" ht="15" customHeight="1">
      <c r="B1425" t="s">
        <v>3428</v>
      </c>
      <c r="C1425" s="1">
        <v>41059.556319444448</v>
      </c>
      <c r="D1425" s="4">
        <v>500000</v>
      </c>
      <c r="E1425">
        <v>500000</v>
      </c>
      <c r="F1425" t="s">
        <v>40</v>
      </c>
      <c r="G1425">
        <f>tblSalaries[[#This Row],[clean Salary (in local currency)]]*VLOOKUP(tblSalaries[[#This Row],[Currency]],tblXrate[],2,FALSE)</f>
        <v>8903.9583437212841</v>
      </c>
      <c r="H1425" t="s">
        <v>1603</v>
      </c>
      <c r="I1425" t="s">
        <v>52</v>
      </c>
      <c r="J1425" t="s">
        <v>8</v>
      </c>
      <c r="K1425" t="str">
        <f>VLOOKUP(tblSalaries[[#This Row],[Where do you work]],tblCountries[[Actual]:[Mapping]],2,FALSE)</f>
        <v>India</v>
      </c>
      <c r="L1425" t="s">
        <v>18</v>
      </c>
      <c r="M1425">
        <v>0</v>
      </c>
      <c r="O1425" s="10" t="str">
        <f>IF(ISERROR(FIND("1",tblSalaries[[#This Row],[How many hours of a day you work on Excel]])),"",1)</f>
        <v/>
      </c>
      <c r="P1425" s="11">
        <f>IF(ISERROR(FIND("2",tblSalaries[[#This Row],[How many hours of a day you work on Excel]])),"",2)</f>
        <v>2</v>
      </c>
      <c r="Q1425" s="10">
        <f>IF(ISERROR(FIND("3",tblSalaries[[#This Row],[How many hours of a day you work on Excel]])),"",3)</f>
        <v>3</v>
      </c>
      <c r="R1425" s="10" t="str">
        <f>IF(ISERROR(FIND("4",tblSalaries[[#This Row],[How many hours of a day you work on Excel]])),"",4)</f>
        <v/>
      </c>
      <c r="S1425" s="10" t="str">
        <f>IF(ISERROR(FIND("5",tblSalaries[[#This Row],[How many hours of a day you work on Excel]])),"",5)</f>
        <v/>
      </c>
      <c r="T1425" s="10" t="str">
        <f>IF(ISERROR(FIND("6",tblSalaries[[#This Row],[How many hours of a day you work on Excel]])),"",6)</f>
        <v/>
      </c>
      <c r="U1425" s="11" t="str">
        <f>IF(ISERROR(FIND("7",tblSalaries[[#This Row],[How many hours of a day you work on Excel]])),"",7)</f>
        <v/>
      </c>
      <c r="V1425" s="11" t="str">
        <f>IF(ISERROR(FIND("8",tblSalaries[[#This Row],[How many hours of a day you work on Excel]])),"",8)</f>
        <v/>
      </c>
      <c r="W1425" s="11">
        <f>IF(MAX(tblSalaries[[#This Row],[1 hour]:[8 hours]])=0,#N/A,MAX(tblSalaries[[#This Row],[1 hour]:[8 hours]]))</f>
        <v>3</v>
      </c>
      <c r="X1425" s="11">
        <f>IF(ISERROR(tblSalaries[[#This Row],[max h]]),1,tblSalaries[[#This Row],[Salary in USD]]/tblSalaries[[#This Row],[max h]]/260)</f>
        <v>11.415331209899081</v>
      </c>
      <c r="Y1425" s="11" t="str">
        <f>IF(tblSalaries[[#This Row],[Years of Experience]]="",0,"0")</f>
        <v>0</v>
      </c>
      <c r="Z1425"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1425" s="11">
        <f>IF(tblSalaries[[#This Row],[Salary in USD]]&lt;1000,1,0)</f>
        <v>0</v>
      </c>
      <c r="AB1425" s="11">
        <f>IF(AND(tblSalaries[[#This Row],[Salary in USD]]&gt;1000,tblSalaries[[#This Row],[Salary in USD]]&lt;2000),1,0)</f>
        <v>0</v>
      </c>
    </row>
    <row r="1426" spans="2:28" ht="15" customHeight="1">
      <c r="B1426" t="s">
        <v>3429</v>
      </c>
      <c r="C1426" s="1">
        <v>41059.559166666666</v>
      </c>
      <c r="D1426" s="4">
        <v>20000</v>
      </c>
      <c r="E1426">
        <v>20000</v>
      </c>
      <c r="F1426" t="s">
        <v>6</v>
      </c>
      <c r="G1426">
        <f>tblSalaries[[#This Row],[clean Salary (in local currency)]]*VLOOKUP(tblSalaries[[#This Row],[Currency]],tblXrate[],2,FALSE)</f>
        <v>20000</v>
      </c>
      <c r="H1426" t="s">
        <v>635</v>
      </c>
      <c r="I1426" t="s">
        <v>52</v>
      </c>
      <c r="J1426" t="s">
        <v>8</v>
      </c>
      <c r="K1426" t="str">
        <f>VLOOKUP(tblSalaries[[#This Row],[Where do you work]],tblCountries[[Actual]:[Mapping]],2,FALSE)</f>
        <v>India</v>
      </c>
      <c r="L1426" t="s">
        <v>186</v>
      </c>
      <c r="M1426">
        <v>10</v>
      </c>
      <c r="O1426" s="10" t="str">
        <f>IF(ISERROR(FIND("1",tblSalaries[[#This Row],[How many hours of a day you work on Excel]])),"",1)</f>
        <v/>
      </c>
      <c r="P1426" s="11" t="str">
        <f>IF(ISERROR(FIND("2",tblSalaries[[#This Row],[How many hours of a day you work on Excel]])),"",2)</f>
        <v/>
      </c>
      <c r="Q1426" s="10" t="str">
        <f>IF(ISERROR(FIND("3",tblSalaries[[#This Row],[How many hours of a day you work on Excel]])),"",3)</f>
        <v/>
      </c>
      <c r="R1426" s="10" t="str">
        <f>IF(ISERROR(FIND("4",tblSalaries[[#This Row],[How many hours of a day you work on Excel]])),"",4)</f>
        <v/>
      </c>
      <c r="S1426" s="10" t="str">
        <f>IF(ISERROR(FIND("5",tblSalaries[[#This Row],[How many hours of a day you work on Excel]])),"",5)</f>
        <v/>
      </c>
      <c r="T1426" s="10" t="str">
        <f>IF(ISERROR(FIND("6",tblSalaries[[#This Row],[How many hours of a day you work on Excel]])),"",6)</f>
        <v/>
      </c>
      <c r="U1426" s="11" t="str">
        <f>IF(ISERROR(FIND("7",tblSalaries[[#This Row],[How many hours of a day you work on Excel]])),"",7)</f>
        <v/>
      </c>
      <c r="V1426" s="11" t="str">
        <f>IF(ISERROR(FIND("8",tblSalaries[[#This Row],[How many hours of a day you work on Excel]])),"",8)</f>
        <v/>
      </c>
      <c r="W1426" s="11" t="e">
        <f>IF(MAX(tblSalaries[[#This Row],[1 hour]:[8 hours]])=0,#N/A,MAX(tblSalaries[[#This Row],[1 hour]:[8 hours]]))</f>
        <v>#N/A</v>
      </c>
      <c r="X1426" s="11">
        <f>IF(ISERROR(tblSalaries[[#This Row],[max h]]),1,tblSalaries[[#This Row],[Salary in USD]]/tblSalaries[[#This Row],[max h]]/260)</f>
        <v>1</v>
      </c>
      <c r="Y1426" s="11" t="str">
        <f>IF(tblSalaries[[#This Row],[Years of Experience]]="",0,"0")</f>
        <v>0</v>
      </c>
      <c r="Z1426"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426" s="11">
        <f>IF(tblSalaries[[#This Row],[Salary in USD]]&lt;1000,1,0)</f>
        <v>0</v>
      </c>
      <c r="AB1426" s="11">
        <f>IF(AND(tblSalaries[[#This Row],[Salary in USD]]&gt;1000,tblSalaries[[#This Row],[Salary in USD]]&lt;2000),1,0)</f>
        <v>0</v>
      </c>
    </row>
    <row r="1427" spans="2:28" ht="15" customHeight="1">
      <c r="B1427" t="s">
        <v>3430</v>
      </c>
      <c r="C1427" s="1">
        <v>41059.563599537039</v>
      </c>
      <c r="D1427" s="4">
        <v>86000</v>
      </c>
      <c r="E1427">
        <v>86000</v>
      </c>
      <c r="F1427" t="s">
        <v>82</v>
      </c>
      <c r="G1427">
        <f>tblSalaries[[#This Row],[clean Salary (in local currency)]]*VLOOKUP(tblSalaries[[#This Row],[Currency]],tblXrate[],2,FALSE)</f>
        <v>87712.230450626681</v>
      </c>
      <c r="H1427" t="s">
        <v>214</v>
      </c>
      <c r="I1427" t="s">
        <v>20</v>
      </c>
      <c r="J1427" t="s">
        <v>84</v>
      </c>
      <c r="K1427" t="str">
        <f>VLOOKUP(tblSalaries[[#This Row],[Where do you work]],tblCountries[[Actual]:[Mapping]],2,FALSE)</f>
        <v>Australia</v>
      </c>
      <c r="L1427" t="s">
        <v>9</v>
      </c>
      <c r="M1427">
        <v>10</v>
      </c>
      <c r="O1427" s="10" t="str">
        <f>IF(ISERROR(FIND("1",tblSalaries[[#This Row],[How many hours of a day you work on Excel]])),"",1)</f>
        <v/>
      </c>
      <c r="P1427" s="11" t="str">
        <f>IF(ISERROR(FIND("2",tblSalaries[[#This Row],[How many hours of a day you work on Excel]])),"",2)</f>
        <v/>
      </c>
      <c r="Q1427" s="10" t="str">
        <f>IF(ISERROR(FIND("3",tblSalaries[[#This Row],[How many hours of a day you work on Excel]])),"",3)</f>
        <v/>
      </c>
      <c r="R1427" s="10">
        <f>IF(ISERROR(FIND("4",tblSalaries[[#This Row],[How many hours of a day you work on Excel]])),"",4)</f>
        <v>4</v>
      </c>
      <c r="S1427" s="10" t="str">
        <f>IF(ISERROR(FIND("5",tblSalaries[[#This Row],[How many hours of a day you work on Excel]])),"",5)</f>
        <v/>
      </c>
      <c r="T1427" s="10">
        <f>IF(ISERROR(FIND("6",tblSalaries[[#This Row],[How many hours of a day you work on Excel]])),"",6)</f>
        <v>6</v>
      </c>
      <c r="U1427" s="11" t="str">
        <f>IF(ISERROR(FIND("7",tblSalaries[[#This Row],[How many hours of a day you work on Excel]])),"",7)</f>
        <v/>
      </c>
      <c r="V1427" s="11" t="str">
        <f>IF(ISERROR(FIND("8",tblSalaries[[#This Row],[How many hours of a day you work on Excel]])),"",8)</f>
        <v/>
      </c>
      <c r="W1427" s="11">
        <f>IF(MAX(tblSalaries[[#This Row],[1 hour]:[8 hours]])=0,#N/A,MAX(tblSalaries[[#This Row],[1 hour]:[8 hours]]))</f>
        <v>6</v>
      </c>
      <c r="X1427" s="11">
        <f>IF(ISERROR(tblSalaries[[#This Row],[max h]]),1,tblSalaries[[#This Row],[Salary in USD]]/tblSalaries[[#This Row],[max h]]/260)</f>
        <v>56.225788750401719</v>
      </c>
      <c r="Y1427" s="11" t="str">
        <f>IF(tblSalaries[[#This Row],[Years of Experience]]="",0,"0")</f>
        <v>0</v>
      </c>
      <c r="Z1427"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427" s="11">
        <f>IF(tblSalaries[[#This Row],[Salary in USD]]&lt;1000,1,0)</f>
        <v>0</v>
      </c>
      <c r="AB1427" s="11">
        <f>IF(AND(tblSalaries[[#This Row],[Salary in USD]]&gt;1000,tblSalaries[[#This Row],[Salary in USD]]&lt;2000),1,0)</f>
        <v>0</v>
      </c>
    </row>
    <row r="1428" spans="2:28" ht="15" customHeight="1">
      <c r="B1428" t="s">
        <v>3431</v>
      </c>
      <c r="C1428" s="1">
        <v>41059.567152777781</v>
      </c>
      <c r="D1428" s="4">
        <v>1000000</v>
      </c>
      <c r="E1428">
        <v>1000000</v>
      </c>
      <c r="F1428" t="s">
        <v>40</v>
      </c>
      <c r="G1428">
        <f>tblSalaries[[#This Row],[clean Salary (in local currency)]]*VLOOKUP(tblSalaries[[#This Row],[Currency]],tblXrate[],2,FALSE)</f>
        <v>17807.916687442568</v>
      </c>
      <c r="H1428" t="s">
        <v>1604</v>
      </c>
      <c r="I1428" t="s">
        <v>52</v>
      </c>
      <c r="J1428" t="s">
        <v>8</v>
      </c>
      <c r="K1428" t="str">
        <f>VLOOKUP(tblSalaries[[#This Row],[Where do you work]],tblCountries[[Actual]:[Mapping]],2,FALSE)</f>
        <v>India</v>
      </c>
      <c r="L1428" t="s">
        <v>13</v>
      </c>
      <c r="M1428">
        <v>6</v>
      </c>
      <c r="O1428" s="10" t="str">
        <f>IF(ISERROR(FIND("1",tblSalaries[[#This Row],[How many hours of a day you work on Excel]])),"",1)</f>
        <v/>
      </c>
      <c r="P1428" s="11" t="str">
        <f>IF(ISERROR(FIND("2",tblSalaries[[#This Row],[How many hours of a day you work on Excel]])),"",2)</f>
        <v/>
      </c>
      <c r="Q1428" s="10" t="str">
        <f>IF(ISERROR(FIND("3",tblSalaries[[#This Row],[How many hours of a day you work on Excel]])),"",3)</f>
        <v/>
      </c>
      <c r="R1428" s="10" t="str">
        <f>IF(ISERROR(FIND("4",tblSalaries[[#This Row],[How many hours of a day you work on Excel]])),"",4)</f>
        <v/>
      </c>
      <c r="S1428" s="10" t="str">
        <f>IF(ISERROR(FIND("5",tblSalaries[[#This Row],[How many hours of a day you work on Excel]])),"",5)</f>
        <v/>
      </c>
      <c r="T1428" s="10" t="str">
        <f>IF(ISERROR(FIND("6",tblSalaries[[#This Row],[How many hours of a day you work on Excel]])),"",6)</f>
        <v/>
      </c>
      <c r="U1428" s="11" t="str">
        <f>IF(ISERROR(FIND("7",tblSalaries[[#This Row],[How many hours of a day you work on Excel]])),"",7)</f>
        <v/>
      </c>
      <c r="V1428" s="11">
        <f>IF(ISERROR(FIND("8",tblSalaries[[#This Row],[How many hours of a day you work on Excel]])),"",8)</f>
        <v>8</v>
      </c>
      <c r="W1428" s="11">
        <f>IF(MAX(tblSalaries[[#This Row],[1 hour]:[8 hours]])=0,#N/A,MAX(tblSalaries[[#This Row],[1 hour]:[8 hours]]))</f>
        <v>8</v>
      </c>
      <c r="X1428" s="11">
        <f>IF(ISERROR(tblSalaries[[#This Row],[max h]]),1,tblSalaries[[#This Row],[Salary in USD]]/tblSalaries[[#This Row],[max h]]/260)</f>
        <v>8.5614984074243115</v>
      </c>
      <c r="Y1428" s="11" t="str">
        <f>IF(tblSalaries[[#This Row],[Years of Experience]]="",0,"0")</f>
        <v>0</v>
      </c>
      <c r="Z1428"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428" s="11">
        <f>IF(tblSalaries[[#This Row],[Salary in USD]]&lt;1000,1,0)</f>
        <v>0</v>
      </c>
      <c r="AB1428" s="11">
        <f>IF(AND(tblSalaries[[#This Row],[Salary in USD]]&gt;1000,tblSalaries[[#This Row],[Salary in USD]]&lt;2000),1,0)</f>
        <v>0</v>
      </c>
    </row>
    <row r="1429" spans="2:28" ht="15" customHeight="1">
      <c r="B1429" t="s">
        <v>3432</v>
      </c>
      <c r="C1429" s="1">
        <v>41059.56722222222</v>
      </c>
      <c r="D1429" s="4">
        <v>41000</v>
      </c>
      <c r="E1429">
        <v>41000</v>
      </c>
      <c r="F1429" t="s">
        <v>6</v>
      </c>
      <c r="G1429">
        <f>tblSalaries[[#This Row],[clean Salary (in local currency)]]*VLOOKUP(tblSalaries[[#This Row],[Currency]],tblXrate[],2,FALSE)</f>
        <v>41000</v>
      </c>
      <c r="H1429" t="s">
        <v>135</v>
      </c>
      <c r="I1429" t="s">
        <v>20</v>
      </c>
      <c r="J1429" t="s">
        <v>654</v>
      </c>
      <c r="K1429" t="str">
        <f>VLOOKUP(tblSalaries[[#This Row],[Where do you work]],tblCountries[[Actual]:[Mapping]],2,FALSE)</f>
        <v>Japan</v>
      </c>
      <c r="L1429" t="s">
        <v>18</v>
      </c>
      <c r="M1429">
        <v>2</v>
      </c>
      <c r="O1429" s="10" t="str">
        <f>IF(ISERROR(FIND("1",tblSalaries[[#This Row],[How many hours of a day you work on Excel]])),"",1)</f>
        <v/>
      </c>
      <c r="P1429" s="11">
        <f>IF(ISERROR(FIND("2",tblSalaries[[#This Row],[How many hours of a day you work on Excel]])),"",2)</f>
        <v>2</v>
      </c>
      <c r="Q1429" s="10">
        <f>IF(ISERROR(FIND("3",tblSalaries[[#This Row],[How many hours of a day you work on Excel]])),"",3)</f>
        <v>3</v>
      </c>
      <c r="R1429" s="10" t="str">
        <f>IF(ISERROR(FIND("4",tblSalaries[[#This Row],[How many hours of a day you work on Excel]])),"",4)</f>
        <v/>
      </c>
      <c r="S1429" s="10" t="str">
        <f>IF(ISERROR(FIND("5",tblSalaries[[#This Row],[How many hours of a day you work on Excel]])),"",5)</f>
        <v/>
      </c>
      <c r="T1429" s="10" t="str">
        <f>IF(ISERROR(FIND("6",tblSalaries[[#This Row],[How many hours of a day you work on Excel]])),"",6)</f>
        <v/>
      </c>
      <c r="U1429" s="11" t="str">
        <f>IF(ISERROR(FIND("7",tblSalaries[[#This Row],[How many hours of a day you work on Excel]])),"",7)</f>
        <v/>
      </c>
      <c r="V1429" s="11" t="str">
        <f>IF(ISERROR(FIND("8",tblSalaries[[#This Row],[How many hours of a day you work on Excel]])),"",8)</f>
        <v/>
      </c>
      <c r="W1429" s="11">
        <f>IF(MAX(tblSalaries[[#This Row],[1 hour]:[8 hours]])=0,#N/A,MAX(tblSalaries[[#This Row],[1 hour]:[8 hours]]))</f>
        <v>3</v>
      </c>
      <c r="X1429" s="11">
        <f>IF(ISERROR(tblSalaries[[#This Row],[max h]]),1,tblSalaries[[#This Row],[Salary in USD]]/tblSalaries[[#This Row],[max h]]/260)</f>
        <v>52.564102564102562</v>
      </c>
      <c r="Y1429" s="11" t="str">
        <f>IF(tblSalaries[[#This Row],[Years of Experience]]="",0,"0")</f>
        <v>0</v>
      </c>
      <c r="Z1429"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1..3</v>
      </c>
      <c r="AA1429" s="11">
        <f>IF(tblSalaries[[#This Row],[Salary in USD]]&lt;1000,1,0)</f>
        <v>0</v>
      </c>
      <c r="AB1429" s="11">
        <f>IF(AND(tblSalaries[[#This Row],[Salary in USD]]&gt;1000,tblSalaries[[#This Row],[Salary in USD]]&lt;2000),1,0)</f>
        <v>0</v>
      </c>
    </row>
    <row r="1430" spans="2:28" ht="15" customHeight="1">
      <c r="B1430" t="s">
        <v>3433</v>
      </c>
      <c r="C1430" s="1">
        <v>41059.570613425924</v>
      </c>
      <c r="D1430" s="4">
        <v>60000</v>
      </c>
      <c r="E1430">
        <v>60000</v>
      </c>
      <c r="F1430" t="s">
        <v>6</v>
      </c>
      <c r="G1430">
        <f>tblSalaries[[#This Row],[clean Salary (in local currency)]]*VLOOKUP(tblSalaries[[#This Row],[Currency]],tblXrate[],2,FALSE)</f>
        <v>60000</v>
      </c>
      <c r="H1430" t="s">
        <v>1605</v>
      </c>
      <c r="I1430" t="s">
        <v>52</v>
      </c>
      <c r="J1430" t="s">
        <v>15</v>
      </c>
      <c r="K1430" t="str">
        <f>VLOOKUP(tblSalaries[[#This Row],[Where do you work]],tblCountries[[Actual]:[Mapping]],2,FALSE)</f>
        <v>USA</v>
      </c>
      <c r="L1430" t="s">
        <v>18</v>
      </c>
      <c r="M1430">
        <v>4</v>
      </c>
      <c r="O1430" s="10" t="str">
        <f>IF(ISERROR(FIND("1",tblSalaries[[#This Row],[How many hours of a day you work on Excel]])),"",1)</f>
        <v/>
      </c>
      <c r="P1430" s="11">
        <f>IF(ISERROR(FIND("2",tblSalaries[[#This Row],[How many hours of a day you work on Excel]])),"",2)</f>
        <v>2</v>
      </c>
      <c r="Q1430" s="10">
        <f>IF(ISERROR(FIND("3",tblSalaries[[#This Row],[How many hours of a day you work on Excel]])),"",3)</f>
        <v>3</v>
      </c>
      <c r="R1430" s="10" t="str">
        <f>IF(ISERROR(FIND("4",tblSalaries[[#This Row],[How many hours of a day you work on Excel]])),"",4)</f>
        <v/>
      </c>
      <c r="S1430" s="10" t="str">
        <f>IF(ISERROR(FIND("5",tblSalaries[[#This Row],[How many hours of a day you work on Excel]])),"",5)</f>
        <v/>
      </c>
      <c r="T1430" s="10" t="str">
        <f>IF(ISERROR(FIND("6",tblSalaries[[#This Row],[How many hours of a day you work on Excel]])),"",6)</f>
        <v/>
      </c>
      <c r="U1430" s="11" t="str">
        <f>IF(ISERROR(FIND("7",tblSalaries[[#This Row],[How many hours of a day you work on Excel]])),"",7)</f>
        <v/>
      </c>
      <c r="V1430" s="11" t="str">
        <f>IF(ISERROR(FIND("8",tblSalaries[[#This Row],[How many hours of a day you work on Excel]])),"",8)</f>
        <v/>
      </c>
      <c r="W1430" s="11">
        <f>IF(MAX(tblSalaries[[#This Row],[1 hour]:[8 hours]])=0,#N/A,MAX(tblSalaries[[#This Row],[1 hour]:[8 hours]]))</f>
        <v>3</v>
      </c>
      <c r="X1430" s="11">
        <f>IF(ISERROR(tblSalaries[[#This Row],[max h]]),1,tblSalaries[[#This Row],[Salary in USD]]/tblSalaries[[#This Row],[max h]]/260)</f>
        <v>76.92307692307692</v>
      </c>
      <c r="Y1430" s="11" t="str">
        <f>IF(tblSalaries[[#This Row],[Years of Experience]]="",0,"0")</f>
        <v>0</v>
      </c>
      <c r="Z1430"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1430" s="11">
        <f>IF(tblSalaries[[#This Row],[Salary in USD]]&lt;1000,1,0)</f>
        <v>0</v>
      </c>
      <c r="AB1430" s="11">
        <f>IF(AND(tblSalaries[[#This Row],[Salary in USD]]&gt;1000,tblSalaries[[#This Row],[Salary in USD]]&lt;2000),1,0)</f>
        <v>0</v>
      </c>
    </row>
    <row r="1431" spans="2:28" ht="15" customHeight="1">
      <c r="B1431" t="s">
        <v>3434</v>
      </c>
      <c r="C1431" s="1">
        <v>41059.574895833335</v>
      </c>
      <c r="D1431" s="4" t="s">
        <v>1606</v>
      </c>
      <c r="E1431">
        <v>264000</v>
      </c>
      <c r="F1431" t="s">
        <v>585</v>
      </c>
      <c r="G1431">
        <f>tblSalaries[[#This Row],[clean Salary (in local currency)]]*VLOOKUP(tblSalaries[[#This Row],[Currency]],tblXrate[],2,FALSE)</f>
        <v>32187.34988380854</v>
      </c>
      <c r="H1431" t="s">
        <v>20</v>
      </c>
      <c r="I1431" t="s">
        <v>20</v>
      </c>
      <c r="J1431" t="s">
        <v>1607</v>
      </c>
      <c r="K1431" t="str">
        <f>VLOOKUP(tblSalaries[[#This Row],[Where do you work]],tblCountries[[Actual]:[Mapping]],2,FALSE)</f>
        <v>South Africa</v>
      </c>
      <c r="L1431" t="s">
        <v>13</v>
      </c>
      <c r="M1431">
        <v>2</v>
      </c>
      <c r="O1431" s="10" t="str">
        <f>IF(ISERROR(FIND("1",tblSalaries[[#This Row],[How many hours of a day you work on Excel]])),"",1)</f>
        <v/>
      </c>
      <c r="P1431" s="11" t="str">
        <f>IF(ISERROR(FIND("2",tblSalaries[[#This Row],[How many hours of a day you work on Excel]])),"",2)</f>
        <v/>
      </c>
      <c r="Q1431" s="10" t="str">
        <f>IF(ISERROR(FIND("3",tblSalaries[[#This Row],[How many hours of a day you work on Excel]])),"",3)</f>
        <v/>
      </c>
      <c r="R1431" s="10" t="str">
        <f>IF(ISERROR(FIND("4",tblSalaries[[#This Row],[How many hours of a day you work on Excel]])),"",4)</f>
        <v/>
      </c>
      <c r="S1431" s="10" t="str">
        <f>IF(ISERROR(FIND("5",tblSalaries[[#This Row],[How many hours of a day you work on Excel]])),"",5)</f>
        <v/>
      </c>
      <c r="T1431" s="10" t="str">
        <f>IF(ISERROR(FIND("6",tblSalaries[[#This Row],[How many hours of a day you work on Excel]])),"",6)</f>
        <v/>
      </c>
      <c r="U1431" s="11" t="str">
        <f>IF(ISERROR(FIND("7",tblSalaries[[#This Row],[How many hours of a day you work on Excel]])),"",7)</f>
        <v/>
      </c>
      <c r="V1431" s="11">
        <f>IF(ISERROR(FIND("8",tblSalaries[[#This Row],[How many hours of a day you work on Excel]])),"",8)</f>
        <v>8</v>
      </c>
      <c r="W1431" s="11">
        <f>IF(MAX(tblSalaries[[#This Row],[1 hour]:[8 hours]])=0,#N/A,MAX(tblSalaries[[#This Row],[1 hour]:[8 hours]]))</f>
        <v>8</v>
      </c>
      <c r="X1431" s="11">
        <f>IF(ISERROR(tblSalaries[[#This Row],[max h]]),1,tblSalaries[[#This Row],[Salary in USD]]/tblSalaries[[#This Row],[max h]]/260)</f>
        <v>15.474687444138722</v>
      </c>
      <c r="Y1431" s="11" t="str">
        <f>IF(tblSalaries[[#This Row],[Years of Experience]]="",0,"0")</f>
        <v>0</v>
      </c>
      <c r="Z1431"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1..3</v>
      </c>
      <c r="AA1431" s="11">
        <f>IF(tblSalaries[[#This Row],[Salary in USD]]&lt;1000,1,0)</f>
        <v>0</v>
      </c>
      <c r="AB1431" s="11">
        <f>IF(AND(tblSalaries[[#This Row],[Salary in USD]]&gt;1000,tblSalaries[[#This Row],[Salary in USD]]&lt;2000),1,0)</f>
        <v>0</v>
      </c>
    </row>
    <row r="1432" spans="2:28" ht="15" customHeight="1">
      <c r="B1432" t="s">
        <v>3435</v>
      </c>
      <c r="C1432" s="1">
        <v>41059.580868055556</v>
      </c>
      <c r="D1432" s="4">
        <v>50000</v>
      </c>
      <c r="E1432">
        <v>50000</v>
      </c>
      <c r="F1432" t="s">
        <v>670</v>
      </c>
      <c r="G1432">
        <f>tblSalaries[[#This Row],[clean Salary (in local currency)]]*VLOOKUP(tblSalaries[[#This Row],[Currency]],tblXrate[],2,FALSE)</f>
        <v>39879.404680246938</v>
      </c>
      <c r="H1432" t="s">
        <v>1608</v>
      </c>
      <c r="I1432" t="s">
        <v>279</v>
      </c>
      <c r="J1432" t="s">
        <v>1609</v>
      </c>
      <c r="K1432" t="str">
        <f>VLOOKUP(tblSalaries[[#This Row],[Where do you work]],tblCountries[[Actual]:[Mapping]],2,FALSE)</f>
        <v>New Zealand</v>
      </c>
      <c r="L1432" t="s">
        <v>9</v>
      </c>
      <c r="M1432">
        <v>5</v>
      </c>
      <c r="O1432" s="10" t="str">
        <f>IF(ISERROR(FIND("1",tblSalaries[[#This Row],[How many hours of a day you work on Excel]])),"",1)</f>
        <v/>
      </c>
      <c r="P1432" s="11" t="str">
        <f>IF(ISERROR(FIND("2",tblSalaries[[#This Row],[How many hours of a day you work on Excel]])),"",2)</f>
        <v/>
      </c>
      <c r="Q1432" s="10" t="str">
        <f>IF(ISERROR(FIND("3",tblSalaries[[#This Row],[How many hours of a day you work on Excel]])),"",3)</f>
        <v/>
      </c>
      <c r="R1432" s="10">
        <f>IF(ISERROR(FIND("4",tblSalaries[[#This Row],[How many hours of a day you work on Excel]])),"",4)</f>
        <v>4</v>
      </c>
      <c r="S1432" s="10" t="str">
        <f>IF(ISERROR(FIND("5",tblSalaries[[#This Row],[How many hours of a day you work on Excel]])),"",5)</f>
        <v/>
      </c>
      <c r="T1432" s="10">
        <f>IF(ISERROR(FIND("6",tblSalaries[[#This Row],[How many hours of a day you work on Excel]])),"",6)</f>
        <v>6</v>
      </c>
      <c r="U1432" s="11" t="str">
        <f>IF(ISERROR(FIND("7",tblSalaries[[#This Row],[How many hours of a day you work on Excel]])),"",7)</f>
        <v/>
      </c>
      <c r="V1432" s="11" t="str">
        <f>IF(ISERROR(FIND("8",tblSalaries[[#This Row],[How many hours of a day you work on Excel]])),"",8)</f>
        <v/>
      </c>
      <c r="W1432" s="11">
        <f>IF(MAX(tblSalaries[[#This Row],[1 hour]:[8 hours]])=0,#N/A,MAX(tblSalaries[[#This Row],[1 hour]:[8 hours]]))</f>
        <v>6</v>
      </c>
      <c r="X1432" s="11">
        <f>IF(ISERROR(tblSalaries[[#This Row],[max h]]),1,tblSalaries[[#This Row],[Salary in USD]]/tblSalaries[[#This Row],[max h]]/260)</f>
        <v>25.563720948876245</v>
      </c>
      <c r="Y1432" s="11" t="str">
        <f>IF(tblSalaries[[#This Row],[Years of Experience]]="",0,"0")</f>
        <v>0</v>
      </c>
      <c r="Z1432"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1432" s="11">
        <f>IF(tblSalaries[[#This Row],[Salary in USD]]&lt;1000,1,0)</f>
        <v>0</v>
      </c>
      <c r="AB1432" s="11">
        <f>IF(AND(tblSalaries[[#This Row],[Salary in USD]]&gt;1000,tblSalaries[[#This Row],[Salary in USD]]&lt;2000),1,0)</f>
        <v>0</v>
      </c>
    </row>
    <row r="1433" spans="2:28" ht="15" customHeight="1">
      <c r="B1433" t="s">
        <v>3436</v>
      </c>
      <c r="C1433" s="1">
        <v>41059.581111111111</v>
      </c>
      <c r="D1433" s="4" t="s">
        <v>1610</v>
      </c>
      <c r="E1433">
        <v>320000</v>
      </c>
      <c r="F1433" t="s">
        <v>40</v>
      </c>
      <c r="G1433">
        <f>tblSalaries[[#This Row],[clean Salary (in local currency)]]*VLOOKUP(tblSalaries[[#This Row],[Currency]],tblXrate[],2,FALSE)</f>
        <v>5698.5333399816218</v>
      </c>
      <c r="H1433" t="s">
        <v>20</v>
      </c>
      <c r="I1433" t="s">
        <v>20</v>
      </c>
      <c r="J1433" t="s">
        <v>8</v>
      </c>
      <c r="K1433" t="str">
        <f>VLOOKUP(tblSalaries[[#This Row],[Where do you work]],tblCountries[[Actual]:[Mapping]],2,FALSE)</f>
        <v>India</v>
      </c>
      <c r="L1433" t="s">
        <v>18</v>
      </c>
      <c r="M1433">
        <v>2</v>
      </c>
      <c r="O1433" s="10" t="str">
        <f>IF(ISERROR(FIND("1",tblSalaries[[#This Row],[How many hours of a day you work on Excel]])),"",1)</f>
        <v/>
      </c>
      <c r="P1433" s="11">
        <f>IF(ISERROR(FIND("2",tblSalaries[[#This Row],[How many hours of a day you work on Excel]])),"",2)</f>
        <v>2</v>
      </c>
      <c r="Q1433" s="10">
        <f>IF(ISERROR(FIND("3",tblSalaries[[#This Row],[How many hours of a day you work on Excel]])),"",3)</f>
        <v>3</v>
      </c>
      <c r="R1433" s="10" t="str">
        <f>IF(ISERROR(FIND("4",tblSalaries[[#This Row],[How many hours of a day you work on Excel]])),"",4)</f>
        <v/>
      </c>
      <c r="S1433" s="10" t="str">
        <f>IF(ISERROR(FIND("5",tblSalaries[[#This Row],[How many hours of a day you work on Excel]])),"",5)</f>
        <v/>
      </c>
      <c r="T1433" s="10" t="str">
        <f>IF(ISERROR(FIND("6",tblSalaries[[#This Row],[How many hours of a day you work on Excel]])),"",6)</f>
        <v/>
      </c>
      <c r="U1433" s="11" t="str">
        <f>IF(ISERROR(FIND("7",tblSalaries[[#This Row],[How many hours of a day you work on Excel]])),"",7)</f>
        <v/>
      </c>
      <c r="V1433" s="11" t="str">
        <f>IF(ISERROR(FIND("8",tblSalaries[[#This Row],[How many hours of a day you work on Excel]])),"",8)</f>
        <v/>
      </c>
      <c r="W1433" s="11">
        <f>IF(MAX(tblSalaries[[#This Row],[1 hour]:[8 hours]])=0,#N/A,MAX(tblSalaries[[#This Row],[1 hour]:[8 hours]]))</f>
        <v>3</v>
      </c>
      <c r="X1433" s="11">
        <f>IF(ISERROR(tblSalaries[[#This Row],[max h]]),1,tblSalaries[[#This Row],[Salary in USD]]/tblSalaries[[#This Row],[max h]]/260)</f>
        <v>7.3058119743354126</v>
      </c>
      <c r="Y1433" s="11" t="str">
        <f>IF(tblSalaries[[#This Row],[Years of Experience]]="",0,"0")</f>
        <v>0</v>
      </c>
      <c r="Z1433"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1..3</v>
      </c>
      <c r="AA1433" s="11">
        <f>IF(tblSalaries[[#This Row],[Salary in USD]]&lt;1000,1,0)</f>
        <v>0</v>
      </c>
      <c r="AB1433" s="11">
        <f>IF(AND(tblSalaries[[#This Row],[Salary in USD]]&gt;1000,tblSalaries[[#This Row],[Salary in USD]]&lt;2000),1,0)</f>
        <v>0</v>
      </c>
    </row>
    <row r="1434" spans="2:28" ht="15" customHeight="1">
      <c r="B1434" t="s">
        <v>3437</v>
      </c>
      <c r="C1434" s="1">
        <v>41059.589699074073</v>
      </c>
      <c r="D1434" s="4" t="s">
        <v>1611</v>
      </c>
      <c r="E1434">
        <v>400000</v>
      </c>
      <c r="F1434" t="s">
        <v>40</v>
      </c>
      <c r="G1434">
        <f>tblSalaries[[#This Row],[clean Salary (in local currency)]]*VLOOKUP(tblSalaries[[#This Row],[Currency]],tblXrate[],2,FALSE)</f>
        <v>7123.1666749770275</v>
      </c>
      <c r="H1434" t="s">
        <v>986</v>
      </c>
      <c r="I1434" t="s">
        <v>52</v>
      </c>
      <c r="J1434" t="s">
        <v>8</v>
      </c>
      <c r="K1434" t="str">
        <f>VLOOKUP(tblSalaries[[#This Row],[Where do you work]],tblCountries[[Actual]:[Mapping]],2,FALSE)</f>
        <v>India</v>
      </c>
      <c r="L1434" t="s">
        <v>9</v>
      </c>
      <c r="M1434">
        <v>6</v>
      </c>
      <c r="O1434" s="10" t="str">
        <f>IF(ISERROR(FIND("1",tblSalaries[[#This Row],[How many hours of a day you work on Excel]])),"",1)</f>
        <v/>
      </c>
      <c r="P1434" s="11" t="str">
        <f>IF(ISERROR(FIND("2",tblSalaries[[#This Row],[How many hours of a day you work on Excel]])),"",2)</f>
        <v/>
      </c>
      <c r="Q1434" s="10" t="str">
        <f>IF(ISERROR(FIND("3",tblSalaries[[#This Row],[How many hours of a day you work on Excel]])),"",3)</f>
        <v/>
      </c>
      <c r="R1434" s="10">
        <f>IF(ISERROR(FIND("4",tblSalaries[[#This Row],[How many hours of a day you work on Excel]])),"",4)</f>
        <v>4</v>
      </c>
      <c r="S1434" s="10" t="str">
        <f>IF(ISERROR(FIND("5",tblSalaries[[#This Row],[How many hours of a day you work on Excel]])),"",5)</f>
        <v/>
      </c>
      <c r="T1434" s="10">
        <f>IF(ISERROR(FIND("6",tblSalaries[[#This Row],[How many hours of a day you work on Excel]])),"",6)</f>
        <v>6</v>
      </c>
      <c r="U1434" s="11" t="str">
        <f>IF(ISERROR(FIND("7",tblSalaries[[#This Row],[How many hours of a day you work on Excel]])),"",7)</f>
        <v/>
      </c>
      <c r="V1434" s="11" t="str">
        <f>IF(ISERROR(FIND("8",tblSalaries[[#This Row],[How many hours of a day you work on Excel]])),"",8)</f>
        <v/>
      </c>
      <c r="W1434" s="11">
        <f>IF(MAX(tblSalaries[[#This Row],[1 hour]:[8 hours]])=0,#N/A,MAX(tblSalaries[[#This Row],[1 hour]:[8 hours]]))</f>
        <v>6</v>
      </c>
      <c r="X1434" s="11">
        <f>IF(ISERROR(tblSalaries[[#This Row],[max h]]),1,tblSalaries[[#This Row],[Salary in USD]]/tblSalaries[[#This Row],[max h]]/260)</f>
        <v>4.5661324839596329</v>
      </c>
      <c r="Y1434" s="11" t="str">
        <f>IF(tblSalaries[[#This Row],[Years of Experience]]="",0,"0")</f>
        <v>0</v>
      </c>
      <c r="Z1434"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434" s="11">
        <f>IF(tblSalaries[[#This Row],[Salary in USD]]&lt;1000,1,0)</f>
        <v>0</v>
      </c>
      <c r="AB1434" s="11">
        <f>IF(AND(tblSalaries[[#This Row],[Salary in USD]]&gt;1000,tblSalaries[[#This Row],[Salary in USD]]&lt;2000),1,0)</f>
        <v>0</v>
      </c>
    </row>
    <row r="1435" spans="2:28" ht="15" customHeight="1">
      <c r="B1435" t="s">
        <v>3438</v>
      </c>
      <c r="C1435" s="1">
        <v>41059.596608796295</v>
      </c>
      <c r="D1435" s="4" t="s">
        <v>1612</v>
      </c>
      <c r="E1435">
        <v>250000</v>
      </c>
      <c r="F1435" t="s">
        <v>40</v>
      </c>
      <c r="G1435">
        <f>tblSalaries[[#This Row],[clean Salary (in local currency)]]*VLOOKUP(tblSalaries[[#This Row],[Currency]],tblXrate[],2,FALSE)</f>
        <v>4451.9791718606421</v>
      </c>
      <c r="H1435" t="s">
        <v>1613</v>
      </c>
      <c r="I1435" t="s">
        <v>52</v>
      </c>
      <c r="J1435" t="s">
        <v>8</v>
      </c>
      <c r="K1435" t="str">
        <f>VLOOKUP(tblSalaries[[#This Row],[Where do you work]],tblCountries[[Actual]:[Mapping]],2,FALSE)</f>
        <v>India</v>
      </c>
      <c r="L1435" t="s">
        <v>18</v>
      </c>
      <c r="M1435">
        <v>15</v>
      </c>
      <c r="O1435" s="10" t="str">
        <f>IF(ISERROR(FIND("1",tblSalaries[[#This Row],[How many hours of a day you work on Excel]])),"",1)</f>
        <v/>
      </c>
      <c r="P1435" s="11">
        <f>IF(ISERROR(FIND("2",tblSalaries[[#This Row],[How many hours of a day you work on Excel]])),"",2)</f>
        <v>2</v>
      </c>
      <c r="Q1435" s="10">
        <f>IF(ISERROR(FIND("3",tblSalaries[[#This Row],[How many hours of a day you work on Excel]])),"",3)</f>
        <v>3</v>
      </c>
      <c r="R1435" s="10" t="str">
        <f>IF(ISERROR(FIND("4",tblSalaries[[#This Row],[How many hours of a day you work on Excel]])),"",4)</f>
        <v/>
      </c>
      <c r="S1435" s="10" t="str">
        <f>IF(ISERROR(FIND("5",tblSalaries[[#This Row],[How many hours of a day you work on Excel]])),"",5)</f>
        <v/>
      </c>
      <c r="T1435" s="10" t="str">
        <f>IF(ISERROR(FIND("6",tblSalaries[[#This Row],[How many hours of a day you work on Excel]])),"",6)</f>
        <v/>
      </c>
      <c r="U1435" s="11" t="str">
        <f>IF(ISERROR(FIND("7",tblSalaries[[#This Row],[How many hours of a day you work on Excel]])),"",7)</f>
        <v/>
      </c>
      <c r="V1435" s="11" t="str">
        <f>IF(ISERROR(FIND("8",tblSalaries[[#This Row],[How many hours of a day you work on Excel]])),"",8)</f>
        <v/>
      </c>
      <c r="W1435" s="11">
        <f>IF(MAX(tblSalaries[[#This Row],[1 hour]:[8 hours]])=0,#N/A,MAX(tblSalaries[[#This Row],[1 hour]:[8 hours]]))</f>
        <v>3</v>
      </c>
      <c r="X1435" s="11">
        <f>IF(ISERROR(tblSalaries[[#This Row],[max h]]),1,tblSalaries[[#This Row],[Salary in USD]]/tblSalaries[[#This Row],[max h]]/260)</f>
        <v>5.7076656049495407</v>
      </c>
      <c r="Y1435" s="11" t="str">
        <f>IF(tblSalaries[[#This Row],[Years of Experience]]="",0,"0")</f>
        <v>0</v>
      </c>
      <c r="Z1435"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435" s="11">
        <f>IF(tblSalaries[[#This Row],[Salary in USD]]&lt;1000,1,0)</f>
        <v>0</v>
      </c>
      <c r="AB1435" s="11">
        <f>IF(AND(tblSalaries[[#This Row],[Salary in USD]]&gt;1000,tblSalaries[[#This Row],[Salary in USD]]&lt;2000),1,0)</f>
        <v>0</v>
      </c>
    </row>
    <row r="1436" spans="2:28" ht="15" customHeight="1">
      <c r="B1436" t="s">
        <v>3439</v>
      </c>
      <c r="C1436" s="1">
        <v>41059.598576388889</v>
      </c>
      <c r="D1436" s="4">
        <v>360000</v>
      </c>
      <c r="E1436">
        <v>360000</v>
      </c>
      <c r="F1436" t="s">
        <v>40</v>
      </c>
      <c r="G1436">
        <f>tblSalaries[[#This Row],[clean Salary (in local currency)]]*VLOOKUP(tblSalaries[[#This Row],[Currency]],tblXrate[],2,FALSE)</f>
        <v>6410.8500074793246</v>
      </c>
      <c r="H1436" t="s">
        <v>256</v>
      </c>
      <c r="I1436" t="s">
        <v>20</v>
      </c>
      <c r="J1436" t="s">
        <v>8</v>
      </c>
      <c r="K1436" t="str">
        <f>VLOOKUP(tblSalaries[[#This Row],[Where do you work]],tblCountries[[Actual]:[Mapping]],2,FALSE)</f>
        <v>India</v>
      </c>
      <c r="L1436" t="s">
        <v>18</v>
      </c>
      <c r="M1436">
        <v>6</v>
      </c>
      <c r="O1436" s="10" t="str">
        <f>IF(ISERROR(FIND("1",tblSalaries[[#This Row],[How many hours of a day you work on Excel]])),"",1)</f>
        <v/>
      </c>
      <c r="P1436" s="11">
        <f>IF(ISERROR(FIND("2",tblSalaries[[#This Row],[How many hours of a day you work on Excel]])),"",2)</f>
        <v>2</v>
      </c>
      <c r="Q1436" s="10">
        <f>IF(ISERROR(FIND("3",tblSalaries[[#This Row],[How many hours of a day you work on Excel]])),"",3)</f>
        <v>3</v>
      </c>
      <c r="R1436" s="10" t="str">
        <f>IF(ISERROR(FIND("4",tblSalaries[[#This Row],[How many hours of a day you work on Excel]])),"",4)</f>
        <v/>
      </c>
      <c r="S1436" s="10" t="str">
        <f>IF(ISERROR(FIND("5",tblSalaries[[#This Row],[How many hours of a day you work on Excel]])),"",5)</f>
        <v/>
      </c>
      <c r="T1436" s="10" t="str">
        <f>IF(ISERROR(FIND("6",tblSalaries[[#This Row],[How many hours of a day you work on Excel]])),"",6)</f>
        <v/>
      </c>
      <c r="U1436" s="11" t="str">
        <f>IF(ISERROR(FIND("7",tblSalaries[[#This Row],[How many hours of a day you work on Excel]])),"",7)</f>
        <v/>
      </c>
      <c r="V1436" s="11" t="str">
        <f>IF(ISERROR(FIND("8",tblSalaries[[#This Row],[How many hours of a day you work on Excel]])),"",8)</f>
        <v/>
      </c>
      <c r="W1436" s="11">
        <f>IF(MAX(tblSalaries[[#This Row],[1 hour]:[8 hours]])=0,#N/A,MAX(tblSalaries[[#This Row],[1 hour]:[8 hours]]))</f>
        <v>3</v>
      </c>
      <c r="X1436" s="11">
        <f>IF(ISERROR(tblSalaries[[#This Row],[max h]]),1,tblSalaries[[#This Row],[Salary in USD]]/tblSalaries[[#This Row],[max h]]/260)</f>
        <v>8.2190384711273392</v>
      </c>
      <c r="Y1436" s="11" t="str">
        <f>IF(tblSalaries[[#This Row],[Years of Experience]]="",0,"0")</f>
        <v>0</v>
      </c>
      <c r="Z1436"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436" s="11">
        <f>IF(tblSalaries[[#This Row],[Salary in USD]]&lt;1000,1,0)</f>
        <v>0</v>
      </c>
      <c r="AB1436" s="11">
        <f>IF(AND(tblSalaries[[#This Row],[Salary in USD]]&gt;1000,tblSalaries[[#This Row],[Salary in USD]]&lt;2000),1,0)</f>
        <v>0</v>
      </c>
    </row>
    <row r="1437" spans="2:28" ht="15" customHeight="1">
      <c r="B1437" t="s">
        <v>3440</v>
      </c>
      <c r="C1437" s="1">
        <v>41059.603437500002</v>
      </c>
      <c r="D1437" s="4" t="s">
        <v>1614</v>
      </c>
      <c r="E1437">
        <v>1150000</v>
      </c>
      <c r="F1437" t="s">
        <v>40</v>
      </c>
      <c r="G1437">
        <f>tblSalaries[[#This Row],[clean Salary (in local currency)]]*VLOOKUP(tblSalaries[[#This Row],[Currency]],tblXrate[],2,FALSE)</f>
        <v>20479.104190558952</v>
      </c>
      <c r="H1437" t="s">
        <v>201</v>
      </c>
      <c r="I1437" t="s">
        <v>52</v>
      </c>
      <c r="J1437" t="s">
        <v>8</v>
      </c>
      <c r="K1437" t="str">
        <f>VLOOKUP(tblSalaries[[#This Row],[Where do you work]],tblCountries[[Actual]:[Mapping]],2,FALSE)</f>
        <v>India</v>
      </c>
      <c r="L1437" t="s">
        <v>13</v>
      </c>
      <c r="M1437">
        <v>12</v>
      </c>
      <c r="O1437" s="10" t="str">
        <f>IF(ISERROR(FIND("1",tblSalaries[[#This Row],[How many hours of a day you work on Excel]])),"",1)</f>
        <v/>
      </c>
      <c r="P1437" s="11" t="str">
        <f>IF(ISERROR(FIND("2",tblSalaries[[#This Row],[How many hours of a day you work on Excel]])),"",2)</f>
        <v/>
      </c>
      <c r="Q1437" s="10" t="str">
        <f>IF(ISERROR(FIND("3",tblSalaries[[#This Row],[How many hours of a day you work on Excel]])),"",3)</f>
        <v/>
      </c>
      <c r="R1437" s="10" t="str">
        <f>IF(ISERROR(FIND("4",tblSalaries[[#This Row],[How many hours of a day you work on Excel]])),"",4)</f>
        <v/>
      </c>
      <c r="S1437" s="10" t="str">
        <f>IF(ISERROR(FIND("5",tblSalaries[[#This Row],[How many hours of a day you work on Excel]])),"",5)</f>
        <v/>
      </c>
      <c r="T1437" s="10" t="str">
        <f>IF(ISERROR(FIND("6",tblSalaries[[#This Row],[How many hours of a day you work on Excel]])),"",6)</f>
        <v/>
      </c>
      <c r="U1437" s="11" t="str">
        <f>IF(ISERROR(FIND("7",tblSalaries[[#This Row],[How many hours of a day you work on Excel]])),"",7)</f>
        <v/>
      </c>
      <c r="V1437" s="11">
        <f>IF(ISERROR(FIND("8",tblSalaries[[#This Row],[How many hours of a day you work on Excel]])),"",8)</f>
        <v>8</v>
      </c>
      <c r="W1437" s="11">
        <f>IF(MAX(tblSalaries[[#This Row],[1 hour]:[8 hours]])=0,#N/A,MAX(tblSalaries[[#This Row],[1 hour]:[8 hours]]))</f>
        <v>8</v>
      </c>
      <c r="X1437" s="11">
        <f>IF(ISERROR(tblSalaries[[#This Row],[max h]]),1,tblSalaries[[#This Row],[Salary in USD]]/tblSalaries[[#This Row],[max h]]/260)</f>
        <v>9.8457231685379583</v>
      </c>
      <c r="Y1437" s="11" t="str">
        <f>IF(tblSalaries[[#This Row],[Years of Experience]]="",0,"0")</f>
        <v>0</v>
      </c>
      <c r="Z1437"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437" s="11">
        <f>IF(tblSalaries[[#This Row],[Salary in USD]]&lt;1000,1,0)</f>
        <v>0</v>
      </c>
      <c r="AB1437" s="11">
        <f>IF(AND(tblSalaries[[#This Row],[Salary in USD]]&gt;1000,tblSalaries[[#This Row],[Salary in USD]]&lt;2000),1,0)</f>
        <v>0</v>
      </c>
    </row>
    <row r="1438" spans="2:28" ht="15" customHeight="1">
      <c r="B1438" t="s">
        <v>3441</v>
      </c>
      <c r="C1438" s="1">
        <v>41059.605243055557</v>
      </c>
      <c r="D1438" s="4">
        <v>620000</v>
      </c>
      <c r="E1438">
        <v>620000</v>
      </c>
      <c r="F1438" t="s">
        <v>40</v>
      </c>
      <c r="G1438">
        <f>tblSalaries[[#This Row],[clean Salary (in local currency)]]*VLOOKUP(tblSalaries[[#This Row],[Currency]],tblXrate[],2,FALSE)</f>
        <v>11040.908346214392</v>
      </c>
      <c r="H1438" t="s">
        <v>1615</v>
      </c>
      <c r="I1438" t="s">
        <v>20</v>
      </c>
      <c r="J1438" t="s">
        <v>8</v>
      </c>
      <c r="K1438" t="str">
        <f>VLOOKUP(tblSalaries[[#This Row],[Where do you work]],tblCountries[[Actual]:[Mapping]],2,FALSE)</f>
        <v>India</v>
      </c>
      <c r="L1438" t="s">
        <v>25</v>
      </c>
      <c r="M1438">
        <v>5</v>
      </c>
      <c r="O1438" s="10">
        <f>IF(ISERROR(FIND("1",tblSalaries[[#This Row],[How many hours of a day you work on Excel]])),"",1)</f>
        <v>1</v>
      </c>
      <c r="P1438" s="11">
        <f>IF(ISERROR(FIND("2",tblSalaries[[#This Row],[How many hours of a day you work on Excel]])),"",2)</f>
        <v>2</v>
      </c>
      <c r="Q1438" s="10" t="str">
        <f>IF(ISERROR(FIND("3",tblSalaries[[#This Row],[How many hours of a day you work on Excel]])),"",3)</f>
        <v/>
      </c>
      <c r="R1438" s="10" t="str">
        <f>IF(ISERROR(FIND("4",tblSalaries[[#This Row],[How many hours of a day you work on Excel]])),"",4)</f>
        <v/>
      </c>
      <c r="S1438" s="10" t="str">
        <f>IF(ISERROR(FIND("5",tblSalaries[[#This Row],[How many hours of a day you work on Excel]])),"",5)</f>
        <v/>
      </c>
      <c r="T1438" s="10" t="str">
        <f>IF(ISERROR(FIND("6",tblSalaries[[#This Row],[How many hours of a day you work on Excel]])),"",6)</f>
        <v/>
      </c>
      <c r="U1438" s="11" t="str">
        <f>IF(ISERROR(FIND("7",tblSalaries[[#This Row],[How many hours of a day you work on Excel]])),"",7)</f>
        <v/>
      </c>
      <c r="V1438" s="11" t="str">
        <f>IF(ISERROR(FIND("8",tblSalaries[[#This Row],[How many hours of a day you work on Excel]])),"",8)</f>
        <v/>
      </c>
      <c r="W1438" s="11">
        <f>IF(MAX(tblSalaries[[#This Row],[1 hour]:[8 hours]])=0,#N/A,MAX(tblSalaries[[#This Row],[1 hour]:[8 hours]]))</f>
        <v>2</v>
      </c>
      <c r="X1438" s="11">
        <f>IF(ISERROR(tblSalaries[[#This Row],[max h]]),1,tblSalaries[[#This Row],[Salary in USD]]/tblSalaries[[#This Row],[max h]]/260)</f>
        <v>21.232516050412293</v>
      </c>
      <c r="Y1438" s="11" t="str">
        <f>IF(tblSalaries[[#This Row],[Years of Experience]]="",0,"0")</f>
        <v>0</v>
      </c>
      <c r="Z1438"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1438" s="11">
        <f>IF(tblSalaries[[#This Row],[Salary in USD]]&lt;1000,1,0)</f>
        <v>0</v>
      </c>
      <c r="AB1438" s="11">
        <f>IF(AND(tblSalaries[[#This Row],[Salary in USD]]&gt;1000,tblSalaries[[#This Row],[Salary in USD]]&lt;2000),1,0)</f>
        <v>0</v>
      </c>
    </row>
    <row r="1439" spans="2:28" ht="15" customHeight="1">
      <c r="B1439" t="s">
        <v>3442</v>
      </c>
      <c r="C1439" s="1">
        <v>41059.665983796294</v>
      </c>
      <c r="D1439" s="4" t="s">
        <v>1616</v>
      </c>
      <c r="E1439">
        <v>1000000</v>
      </c>
      <c r="F1439" t="s">
        <v>40</v>
      </c>
      <c r="G1439">
        <f>tblSalaries[[#This Row],[clean Salary (in local currency)]]*VLOOKUP(tblSalaries[[#This Row],[Currency]],tblXrate[],2,FALSE)</f>
        <v>17807.916687442568</v>
      </c>
      <c r="H1439" t="s">
        <v>658</v>
      </c>
      <c r="I1439" t="s">
        <v>67</v>
      </c>
      <c r="J1439" t="s">
        <v>8</v>
      </c>
      <c r="K1439" t="str">
        <f>VLOOKUP(tblSalaries[[#This Row],[Where do you work]],tblCountries[[Actual]:[Mapping]],2,FALSE)</f>
        <v>India</v>
      </c>
      <c r="L1439" t="s">
        <v>18</v>
      </c>
      <c r="M1439">
        <v>7</v>
      </c>
      <c r="O1439" s="10" t="str">
        <f>IF(ISERROR(FIND("1",tblSalaries[[#This Row],[How many hours of a day you work on Excel]])),"",1)</f>
        <v/>
      </c>
      <c r="P1439" s="11">
        <f>IF(ISERROR(FIND("2",tblSalaries[[#This Row],[How many hours of a day you work on Excel]])),"",2)</f>
        <v>2</v>
      </c>
      <c r="Q1439" s="10">
        <f>IF(ISERROR(FIND("3",tblSalaries[[#This Row],[How many hours of a day you work on Excel]])),"",3)</f>
        <v>3</v>
      </c>
      <c r="R1439" s="10" t="str">
        <f>IF(ISERROR(FIND("4",tblSalaries[[#This Row],[How many hours of a day you work on Excel]])),"",4)</f>
        <v/>
      </c>
      <c r="S1439" s="10" t="str">
        <f>IF(ISERROR(FIND("5",tblSalaries[[#This Row],[How many hours of a day you work on Excel]])),"",5)</f>
        <v/>
      </c>
      <c r="T1439" s="10" t="str">
        <f>IF(ISERROR(FIND("6",tblSalaries[[#This Row],[How many hours of a day you work on Excel]])),"",6)</f>
        <v/>
      </c>
      <c r="U1439" s="11" t="str">
        <f>IF(ISERROR(FIND("7",tblSalaries[[#This Row],[How many hours of a day you work on Excel]])),"",7)</f>
        <v/>
      </c>
      <c r="V1439" s="11" t="str">
        <f>IF(ISERROR(FIND("8",tblSalaries[[#This Row],[How many hours of a day you work on Excel]])),"",8)</f>
        <v/>
      </c>
      <c r="W1439" s="11">
        <f>IF(MAX(tblSalaries[[#This Row],[1 hour]:[8 hours]])=0,#N/A,MAX(tblSalaries[[#This Row],[1 hour]:[8 hours]]))</f>
        <v>3</v>
      </c>
      <c r="X1439" s="11">
        <f>IF(ISERROR(tblSalaries[[#This Row],[max h]]),1,tblSalaries[[#This Row],[Salary in USD]]/tblSalaries[[#This Row],[max h]]/260)</f>
        <v>22.830662419798163</v>
      </c>
      <c r="Y1439" s="11" t="str">
        <f>IF(tblSalaries[[#This Row],[Years of Experience]]="",0,"0")</f>
        <v>0</v>
      </c>
      <c r="Z1439"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439" s="11">
        <f>IF(tblSalaries[[#This Row],[Salary in USD]]&lt;1000,1,0)</f>
        <v>0</v>
      </c>
      <c r="AB1439" s="11">
        <f>IF(AND(tblSalaries[[#This Row],[Salary in USD]]&gt;1000,tblSalaries[[#This Row],[Salary in USD]]&lt;2000),1,0)</f>
        <v>0</v>
      </c>
    </row>
    <row r="1440" spans="2:28" ht="15" customHeight="1">
      <c r="B1440" t="s">
        <v>3443</v>
      </c>
      <c r="C1440" s="1">
        <v>41059.675393518519</v>
      </c>
      <c r="D1440" s="4" t="s">
        <v>733</v>
      </c>
      <c r="E1440">
        <v>200000</v>
      </c>
      <c r="F1440" t="s">
        <v>40</v>
      </c>
      <c r="G1440">
        <f>tblSalaries[[#This Row],[clean Salary (in local currency)]]*VLOOKUP(tblSalaries[[#This Row],[Currency]],tblXrate[],2,FALSE)</f>
        <v>3561.5833374885137</v>
      </c>
      <c r="H1440" t="s">
        <v>749</v>
      </c>
      <c r="I1440" t="s">
        <v>20</v>
      </c>
      <c r="J1440" t="s">
        <v>8</v>
      </c>
      <c r="K1440" t="str">
        <f>VLOOKUP(tblSalaries[[#This Row],[Where do you work]],tblCountries[[Actual]:[Mapping]],2,FALSE)</f>
        <v>India</v>
      </c>
      <c r="L1440" t="s">
        <v>9</v>
      </c>
      <c r="M1440">
        <v>11</v>
      </c>
      <c r="O1440" s="10" t="str">
        <f>IF(ISERROR(FIND("1",tblSalaries[[#This Row],[How many hours of a day you work on Excel]])),"",1)</f>
        <v/>
      </c>
      <c r="P1440" s="11" t="str">
        <f>IF(ISERROR(FIND("2",tblSalaries[[#This Row],[How many hours of a day you work on Excel]])),"",2)</f>
        <v/>
      </c>
      <c r="Q1440" s="10" t="str">
        <f>IF(ISERROR(FIND("3",tblSalaries[[#This Row],[How many hours of a day you work on Excel]])),"",3)</f>
        <v/>
      </c>
      <c r="R1440" s="10">
        <f>IF(ISERROR(FIND("4",tblSalaries[[#This Row],[How many hours of a day you work on Excel]])),"",4)</f>
        <v>4</v>
      </c>
      <c r="S1440" s="10" t="str">
        <f>IF(ISERROR(FIND("5",tblSalaries[[#This Row],[How many hours of a day you work on Excel]])),"",5)</f>
        <v/>
      </c>
      <c r="T1440" s="10">
        <f>IF(ISERROR(FIND("6",tblSalaries[[#This Row],[How many hours of a day you work on Excel]])),"",6)</f>
        <v>6</v>
      </c>
      <c r="U1440" s="11" t="str">
        <f>IF(ISERROR(FIND("7",tblSalaries[[#This Row],[How many hours of a day you work on Excel]])),"",7)</f>
        <v/>
      </c>
      <c r="V1440" s="11" t="str">
        <f>IF(ISERROR(FIND("8",tblSalaries[[#This Row],[How many hours of a day you work on Excel]])),"",8)</f>
        <v/>
      </c>
      <c r="W1440" s="11">
        <f>IF(MAX(tblSalaries[[#This Row],[1 hour]:[8 hours]])=0,#N/A,MAX(tblSalaries[[#This Row],[1 hour]:[8 hours]]))</f>
        <v>6</v>
      </c>
      <c r="X1440" s="11">
        <f>IF(ISERROR(tblSalaries[[#This Row],[max h]]),1,tblSalaries[[#This Row],[Salary in USD]]/tblSalaries[[#This Row],[max h]]/260)</f>
        <v>2.2830662419798164</v>
      </c>
      <c r="Y1440" s="11" t="str">
        <f>IF(tblSalaries[[#This Row],[Years of Experience]]="",0,"0")</f>
        <v>0</v>
      </c>
      <c r="Z1440"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440" s="11">
        <f>IF(tblSalaries[[#This Row],[Salary in USD]]&lt;1000,1,0)</f>
        <v>0</v>
      </c>
      <c r="AB1440" s="11">
        <f>IF(AND(tblSalaries[[#This Row],[Salary in USD]]&gt;1000,tblSalaries[[#This Row],[Salary in USD]]&lt;2000),1,0)</f>
        <v>0</v>
      </c>
    </row>
    <row r="1441" spans="2:28" ht="15" customHeight="1">
      <c r="B1441" t="s">
        <v>3444</v>
      </c>
      <c r="C1441" s="1">
        <v>41059.682164351849</v>
      </c>
      <c r="D1441" s="4" t="s">
        <v>1617</v>
      </c>
      <c r="E1441">
        <v>17000</v>
      </c>
      <c r="F1441" t="s">
        <v>69</v>
      </c>
      <c r="G1441">
        <f>tblSalaries[[#This Row],[clean Salary (in local currency)]]*VLOOKUP(tblSalaries[[#This Row],[Currency]],tblXrate[],2,FALSE)</f>
        <v>26795.030625143831</v>
      </c>
      <c r="H1441" t="s">
        <v>1618</v>
      </c>
      <c r="I1441" t="s">
        <v>20</v>
      </c>
      <c r="J1441" t="s">
        <v>71</v>
      </c>
      <c r="K1441" t="str">
        <f>VLOOKUP(tblSalaries[[#This Row],[Where do you work]],tblCountries[[Actual]:[Mapping]],2,FALSE)</f>
        <v>UK</v>
      </c>
      <c r="L1441" t="s">
        <v>18</v>
      </c>
      <c r="M1441">
        <v>5</v>
      </c>
      <c r="O1441" s="10" t="str">
        <f>IF(ISERROR(FIND("1",tblSalaries[[#This Row],[How many hours of a day you work on Excel]])),"",1)</f>
        <v/>
      </c>
      <c r="P1441" s="11">
        <f>IF(ISERROR(FIND("2",tblSalaries[[#This Row],[How many hours of a day you work on Excel]])),"",2)</f>
        <v>2</v>
      </c>
      <c r="Q1441" s="10">
        <f>IF(ISERROR(FIND("3",tblSalaries[[#This Row],[How many hours of a day you work on Excel]])),"",3)</f>
        <v>3</v>
      </c>
      <c r="R1441" s="10" t="str">
        <f>IF(ISERROR(FIND("4",tblSalaries[[#This Row],[How many hours of a day you work on Excel]])),"",4)</f>
        <v/>
      </c>
      <c r="S1441" s="10" t="str">
        <f>IF(ISERROR(FIND("5",tblSalaries[[#This Row],[How many hours of a day you work on Excel]])),"",5)</f>
        <v/>
      </c>
      <c r="T1441" s="10" t="str">
        <f>IF(ISERROR(FIND("6",tblSalaries[[#This Row],[How many hours of a day you work on Excel]])),"",6)</f>
        <v/>
      </c>
      <c r="U1441" s="11" t="str">
        <f>IF(ISERROR(FIND("7",tblSalaries[[#This Row],[How many hours of a day you work on Excel]])),"",7)</f>
        <v/>
      </c>
      <c r="V1441" s="11" t="str">
        <f>IF(ISERROR(FIND("8",tblSalaries[[#This Row],[How many hours of a day you work on Excel]])),"",8)</f>
        <v/>
      </c>
      <c r="W1441" s="11">
        <f>IF(MAX(tblSalaries[[#This Row],[1 hour]:[8 hours]])=0,#N/A,MAX(tblSalaries[[#This Row],[1 hour]:[8 hours]]))</f>
        <v>3</v>
      </c>
      <c r="X1441" s="11">
        <f>IF(ISERROR(tblSalaries[[#This Row],[max h]]),1,tblSalaries[[#This Row],[Salary in USD]]/tblSalaries[[#This Row],[max h]]/260)</f>
        <v>34.352603365569017</v>
      </c>
      <c r="Y1441" s="11" t="str">
        <f>IF(tblSalaries[[#This Row],[Years of Experience]]="",0,"0")</f>
        <v>0</v>
      </c>
      <c r="Z1441"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1441" s="11">
        <f>IF(tblSalaries[[#This Row],[Salary in USD]]&lt;1000,1,0)</f>
        <v>0</v>
      </c>
      <c r="AB1441" s="11">
        <f>IF(AND(tblSalaries[[#This Row],[Salary in USD]]&gt;1000,tblSalaries[[#This Row],[Salary in USD]]&lt;2000),1,0)</f>
        <v>0</v>
      </c>
    </row>
    <row r="1442" spans="2:28" ht="15" customHeight="1">
      <c r="B1442" t="s">
        <v>3445</v>
      </c>
      <c r="C1442" s="1">
        <v>41059.700370370374</v>
      </c>
      <c r="D1442" s="4">
        <v>1700</v>
      </c>
      <c r="E1442">
        <v>20400</v>
      </c>
      <c r="F1442" t="s">
        <v>6</v>
      </c>
      <c r="G1442">
        <f>tblSalaries[[#This Row],[clean Salary (in local currency)]]*VLOOKUP(tblSalaries[[#This Row],[Currency]],tblXrate[],2,FALSE)</f>
        <v>20400</v>
      </c>
      <c r="H1442" t="s">
        <v>1619</v>
      </c>
      <c r="I1442" t="s">
        <v>52</v>
      </c>
      <c r="J1442" t="s">
        <v>1620</v>
      </c>
      <c r="K1442" t="str">
        <f>VLOOKUP(tblSalaries[[#This Row],[Where do you work]],tblCountries[[Actual]:[Mapping]],2,FALSE)</f>
        <v>Myanmar</v>
      </c>
      <c r="L1442" t="s">
        <v>25</v>
      </c>
      <c r="M1442">
        <v>10</v>
      </c>
      <c r="O1442" s="10">
        <f>IF(ISERROR(FIND("1",tblSalaries[[#This Row],[How many hours of a day you work on Excel]])),"",1)</f>
        <v>1</v>
      </c>
      <c r="P1442" s="11">
        <f>IF(ISERROR(FIND("2",tblSalaries[[#This Row],[How many hours of a day you work on Excel]])),"",2)</f>
        <v>2</v>
      </c>
      <c r="Q1442" s="10" t="str">
        <f>IF(ISERROR(FIND("3",tblSalaries[[#This Row],[How many hours of a day you work on Excel]])),"",3)</f>
        <v/>
      </c>
      <c r="R1442" s="10" t="str">
        <f>IF(ISERROR(FIND("4",tblSalaries[[#This Row],[How many hours of a day you work on Excel]])),"",4)</f>
        <v/>
      </c>
      <c r="S1442" s="10" t="str">
        <f>IF(ISERROR(FIND("5",tblSalaries[[#This Row],[How many hours of a day you work on Excel]])),"",5)</f>
        <v/>
      </c>
      <c r="T1442" s="10" t="str">
        <f>IF(ISERROR(FIND("6",tblSalaries[[#This Row],[How many hours of a day you work on Excel]])),"",6)</f>
        <v/>
      </c>
      <c r="U1442" s="11" t="str">
        <f>IF(ISERROR(FIND("7",tblSalaries[[#This Row],[How many hours of a day you work on Excel]])),"",7)</f>
        <v/>
      </c>
      <c r="V1442" s="11" t="str">
        <f>IF(ISERROR(FIND("8",tblSalaries[[#This Row],[How many hours of a day you work on Excel]])),"",8)</f>
        <v/>
      </c>
      <c r="W1442" s="11">
        <f>IF(MAX(tblSalaries[[#This Row],[1 hour]:[8 hours]])=0,#N/A,MAX(tblSalaries[[#This Row],[1 hour]:[8 hours]]))</f>
        <v>2</v>
      </c>
      <c r="X1442" s="11">
        <f>IF(ISERROR(tblSalaries[[#This Row],[max h]]),1,tblSalaries[[#This Row],[Salary in USD]]/tblSalaries[[#This Row],[max h]]/260)</f>
        <v>39.230769230769234</v>
      </c>
      <c r="Y1442" s="11" t="str">
        <f>IF(tblSalaries[[#This Row],[Years of Experience]]="",0,"0")</f>
        <v>0</v>
      </c>
      <c r="Z1442"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442" s="11">
        <f>IF(tblSalaries[[#This Row],[Salary in USD]]&lt;1000,1,0)</f>
        <v>0</v>
      </c>
      <c r="AB1442" s="11">
        <f>IF(AND(tblSalaries[[#This Row],[Salary in USD]]&gt;1000,tblSalaries[[#This Row],[Salary in USD]]&lt;2000),1,0)</f>
        <v>0</v>
      </c>
    </row>
    <row r="1443" spans="2:28" ht="15" customHeight="1">
      <c r="B1443" t="s">
        <v>3446</v>
      </c>
      <c r="C1443" s="1">
        <v>41059.700868055559</v>
      </c>
      <c r="D1443" s="4" t="s">
        <v>1251</v>
      </c>
      <c r="E1443">
        <v>25000</v>
      </c>
      <c r="F1443" t="s">
        <v>69</v>
      </c>
      <c r="G1443">
        <f>tblSalaries[[#This Row],[clean Salary (in local currency)]]*VLOOKUP(tblSalaries[[#This Row],[Currency]],tblXrate[],2,FALSE)</f>
        <v>39404.456801682099</v>
      </c>
      <c r="H1443" t="s">
        <v>1621</v>
      </c>
      <c r="I1443" t="s">
        <v>310</v>
      </c>
      <c r="J1443" t="s">
        <v>71</v>
      </c>
      <c r="K1443" t="str">
        <f>VLOOKUP(tblSalaries[[#This Row],[Where do you work]],tblCountries[[Actual]:[Mapping]],2,FALSE)</f>
        <v>UK</v>
      </c>
      <c r="L1443" t="s">
        <v>9</v>
      </c>
      <c r="M1443">
        <v>35</v>
      </c>
      <c r="O1443" s="10" t="str">
        <f>IF(ISERROR(FIND("1",tblSalaries[[#This Row],[How many hours of a day you work on Excel]])),"",1)</f>
        <v/>
      </c>
      <c r="P1443" s="11" t="str">
        <f>IF(ISERROR(FIND("2",tblSalaries[[#This Row],[How many hours of a day you work on Excel]])),"",2)</f>
        <v/>
      </c>
      <c r="Q1443" s="10" t="str">
        <f>IF(ISERROR(FIND("3",tblSalaries[[#This Row],[How many hours of a day you work on Excel]])),"",3)</f>
        <v/>
      </c>
      <c r="R1443" s="10">
        <f>IF(ISERROR(FIND("4",tblSalaries[[#This Row],[How many hours of a day you work on Excel]])),"",4)</f>
        <v>4</v>
      </c>
      <c r="S1443" s="10" t="str">
        <f>IF(ISERROR(FIND("5",tblSalaries[[#This Row],[How many hours of a day you work on Excel]])),"",5)</f>
        <v/>
      </c>
      <c r="T1443" s="10">
        <f>IF(ISERROR(FIND("6",tblSalaries[[#This Row],[How many hours of a day you work on Excel]])),"",6)</f>
        <v>6</v>
      </c>
      <c r="U1443" s="11" t="str">
        <f>IF(ISERROR(FIND("7",tblSalaries[[#This Row],[How many hours of a day you work on Excel]])),"",7)</f>
        <v/>
      </c>
      <c r="V1443" s="11" t="str">
        <f>IF(ISERROR(FIND("8",tblSalaries[[#This Row],[How many hours of a day you work on Excel]])),"",8)</f>
        <v/>
      </c>
      <c r="W1443" s="11">
        <f>IF(MAX(tblSalaries[[#This Row],[1 hour]:[8 hours]])=0,#N/A,MAX(tblSalaries[[#This Row],[1 hour]:[8 hours]]))</f>
        <v>6</v>
      </c>
      <c r="X1443" s="11">
        <f>IF(ISERROR(tblSalaries[[#This Row],[max h]]),1,tblSalaries[[#This Row],[Salary in USD]]/tblSalaries[[#This Row],[max h]]/260)</f>
        <v>25.259267180565448</v>
      </c>
      <c r="Y1443" s="11" t="str">
        <f>IF(tblSalaries[[#This Row],[Years of Experience]]="",0,"0")</f>
        <v>0</v>
      </c>
      <c r="Z1443"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443" s="11">
        <f>IF(tblSalaries[[#This Row],[Salary in USD]]&lt;1000,1,0)</f>
        <v>0</v>
      </c>
      <c r="AB1443" s="11">
        <f>IF(AND(tblSalaries[[#This Row],[Salary in USD]]&gt;1000,tblSalaries[[#This Row],[Salary in USD]]&lt;2000),1,0)</f>
        <v>0</v>
      </c>
    </row>
    <row r="1444" spans="2:28" ht="15" customHeight="1">
      <c r="B1444" t="s">
        <v>3447</v>
      </c>
      <c r="C1444" s="1">
        <v>41059.705451388887</v>
      </c>
      <c r="D1444" s="4">
        <v>118000</v>
      </c>
      <c r="E1444">
        <v>118000</v>
      </c>
      <c r="F1444" t="s">
        <v>22</v>
      </c>
      <c r="G1444">
        <f>tblSalaries[[#This Row],[clean Salary (in local currency)]]*VLOOKUP(tblSalaries[[#This Row],[Currency]],tblXrate[],2,FALSE)</f>
        <v>149907.13380100971</v>
      </c>
      <c r="H1444" t="s">
        <v>1622</v>
      </c>
      <c r="I1444" t="s">
        <v>20</v>
      </c>
      <c r="J1444" t="s">
        <v>1623</v>
      </c>
      <c r="K1444" t="str">
        <f>VLOOKUP(tblSalaries[[#This Row],[Where do you work]],tblCountries[[Actual]:[Mapping]],2,FALSE)</f>
        <v>Europe</v>
      </c>
      <c r="L1444" t="s">
        <v>9</v>
      </c>
      <c r="M1444">
        <v>7</v>
      </c>
      <c r="O1444" s="10" t="str">
        <f>IF(ISERROR(FIND("1",tblSalaries[[#This Row],[How many hours of a day you work on Excel]])),"",1)</f>
        <v/>
      </c>
      <c r="P1444" s="11" t="str">
        <f>IF(ISERROR(FIND("2",tblSalaries[[#This Row],[How many hours of a day you work on Excel]])),"",2)</f>
        <v/>
      </c>
      <c r="Q1444" s="10" t="str">
        <f>IF(ISERROR(FIND("3",tblSalaries[[#This Row],[How many hours of a day you work on Excel]])),"",3)</f>
        <v/>
      </c>
      <c r="R1444" s="10">
        <f>IF(ISERROR(FIND("4",tblSalaries[[#This Row],[How many hours of a day you work on Excel]])),"",4)</f>
        <v>4</v>
      </c>
      <c r="S1444" s="10" t="str">
        <f>IF(ISERROR(FIND("5",tblSalaries[[#This Row],[How many hours of a day you work on Excel]])),"",5)</f>
        <v/>
      </c>
      <c r="T1444" s="10">
        <f>IF(ISERROR(FIND("6",tblSalaries[[#This Row],[How many hours of a day you work on Excel]])),"",6)</f>
        <v>6</v>
      </c>
      <c r="U1444" s="11" t="str">
        <f>IF(ISERROR(FIND("7",tblSalaries[[#This Row],[How many hours of a day you work on Excel]])),"",7)</f>
        <v/>
      </c>
      <c r="V1444" s="11" t="str">
        <f>IF(ISERROR(FIND("8",tblSalaries[[#This Row],[How many hours of a day you work on Excel]])),"",8)</f>
        <v/>
      </c>
      <c r="W1444" s="11">
        <f>IF(MAX(tblSalaries[[#This Row],[1 hour]:[8 hours]])=0,#N/A,MAX(tblSalaries[[#This Row],[1 hour]:[8 hours]]))</f>
        <v>6</v>
      </c>
      <c r="X1444" s="11">
        <f>IF(ISERROR(tblSalaries[[#This Row],[max h]]),1,tblSalaries[[#This Row],[Salary in USD]]/tblSalaries[[#This Row],[max h]]/260)</f>
        <v>96.094316539108789</v>
      </c>
      <c r="Y1444" s="11" t="str">
        <f>IF(tblSalaries[[#This Row],[Years of Experience]]="",0,"0")</f>
        <v>0</v>
      </c>
      <c r="Z1444"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444" s="11">
        <f>IF(tblSalaries[[#This Row],[Salary in USD]]&lt;1000,1,0)</f>
        <v>0</v>
      </c>
      <c r="AB1444" s="11">
        <f>IF(AND(tblSalaries[[#This Row],[Salary in USD]]&gt;1000,tblSalaries[[#This Row],[Salary in USD]]&lt;2000),1,0)</f>
        <v>0</v>
      </c>
    </row>
    <row r="1445" spans="2:28" ht="15" customHeight="1">
      <c r="B1445" t="s">
        <v>3448</v>
      </c>
      <c r="C1445" s="1">
        <v>41059.709143518521</v>
      </c>
      <c r="D1445" s="4">
        <v>230000</v>
      </c>
      <c r="E1445">
        <v>230000</v>
      </c>
      <c r="F1445" t="s">
        <v>40</v>
      </c>
      <c r="G1445">
        <f>tblSalaries[[#This Row],[clean Salary (in local currency)]]*VLOOKUP(tblSalaries[[#This Row],[Currency]],tblXrate[],2,FALSE)</f>
        <v>4095.8208381117906</v>
      </c>
      <c r="H1445" t="s">
        <v>1624</v>
      </c>
      <c r="I1445" t="s">
        <v>20</v>
      </c>
      <c r="J1445" t="s">
        <v>8</v>
      </c>
      <c r="K1445" t="str">
        <f>VLOOKUP(tblSalaries[[#This Row],[Where do you work]],tblCountries[[Actual]:[Mapping]],2,FALSE)</f>
        <v>India</v>
      </c>
      <c r="L1445" t="s">
        <v>9</v>
      </c>
      <c r="M1445">
        <v>1.6</v>
      </c>
      <c r="O1445" s="10" t="str">
        <f>IF(ISERROR(FIND("1",tblSalaries[[#This Row],[How many hours of a day you work on Excel]])),"",1)</f>
        <v/>
      </c>
      <c r="P1445" s="11" t="str">
        <f>IF(ISERROR(FIND("2",tblSalaries[[#This Row],[How many hours of a day you work on Excel]])),"",2)</f>
        <v/>
      </c>
      <c r="Q1445" s="10" t="str">
        <f>IF(ISERROR(FIND("3",tblSalaries[[#This Row],[How many hours of a day you work on Excel]])),"",3)</f>
        <v/>
      </c>
      <c r="R1445" s="10">
        <f>IF(ISERROR(FIND("4",tblSalaries[[#This Row],[How many hours of a day you work on Excel]])),"",4)</f>
        <v>4</v>
      </c>
      <c r="S1445" s="10" t="str">
        <f>IF(ISERROR(FIND("5",tblSalaries[[#This Row],[How many hours of a day you work on Excel]])),"",5)</f>
        <v/>
      </c>
      <c r="T1445" s="10">
        <f>IF(ISERROR(FIND("6",tblSalaries[[#This Row],[How many hours of a day you work on Excel]])),"",6)</f>
        <v>6</v>
      </c>
      <c r="U1445" s="11" t="str">
        <f>IF(ISERROR(FIND("7",tblSalaries[[#This Row],[How many hours of a day you work on Excel]])),"",7)</f>
        <v/>
      </c>
      <c r="V1445" s="11" t="str">
        <f>IF(ISERROR(FIND("8",tblSalaries[[#This Row],[How many hours of a day you work on Excel]])),"",8)</f>
        <v/>
      </c>
      <c r="W1445" s="11">
        <f>IF(MAX(tblSalaries[[#This Row],[1 hour]:[8 hours]])=0,#N/A,MAX(tblSalaries[[#This Row],[1 hour]:[8 hours]]))</f>
        <v>6</v>
      </c>
      <c r="X1445" s="11">
        <f>IF(ISERROR(tblSalaries[[#This Row],[max h]]),1,tblSalaries[[#This Row],[Salary in USD]]/tblSalaries[[#This Row],[max h]]/260)</f>
        <v>2.6255261782767887</v>
      </c>
      <c r="Y1445" s="11" t="str">
        <f>IF(tblSalaries[[#This Row],[Years of Experience]]="",0,"0")</f>
        <v>0</v>
      </c>
      <c r="Z1445"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1..3</v>
      </c>
      <c r="AA1445" s="11">
        <f>IF(tblSalaries[[#This Row],[Salary in USD]]&lt;1000,1,0)</f>
        <v>0</v>
      </c>
      <c r="AB1445" s="11">
        <f>IF(AND(tblSalaries[[#This Row],[Salary in USD]]&gt;1000,tblSalaries[[#This Row],[Salary in USD]]&lt;2000),1,0)</f>
        <v>0</v>
      </c>
    </row>
    <row r="1446" spans="2:28" ht="15" customHeight="1">
      <c r="B1446" t="s">
        <v>3449</v>
      </c>
      <c r="C1446" s="1">
        <v>41059.711724537039</v>
      </c>
      <c r="D1446" s="4" t="s">
        <v>1625</v>
      </c>
      <c r="E1446">
        <v>125000</v>
      </c>
      <c r="F1446" t="s">
        <v>82</v>
      </c>
      <c r="G1446">
        <f>tblSalaries[[#This Row],[clean Salary (in local currency)]]*VLOOKUP(tblSalaries[[#This Row],[Currency]],tblXrate[],2,FALSE)</f>
        <v>127488.70705032947</v>
      </c>
      <c r="H1446" t="s">
        <v>1626</v>
      </c>
      <c r="I1446" t="s">
        <v>310</v>
      </c>
      <c r="J1446" t="s">
        <v>84</v>
      </c>
      <c r="K1446" t="str">
        <f>VLOOKUP(tblSalaries[[#This Row],[Where do you work]],tblCountries[[Actual]:[Mapping]],2,FALSE)</f>
        <v>Australia</v>
      </c>
      <c r="L1446" t="s">
        <v>9</v>
      </c>
      <c r="M1446">
        <v>7</v>
      </c>
      <c r="O1446" s="10" t="str">
        <f>IF(ISERROR(FIND("1",tblSalaries[[#This Row],[How many hours of a day you work on Excel]])),"",1)</f>
        <v/>
      </c>
      <c r="P1446" s="11" t="str">
        <f>IF(ISERROR(FIND("2",tblSalaries[[#This Row],[How many hours of a day you work on Excel]])),"",2)</f>
        <v/>
      </c>
      <c r="Q1446" s="10" t="str">
        <f>IF(ISERROR(FIND("3",tblSalaries[[#This Row],[How many hours of a day you work on Excel]])),"",3)</f>
        <v/>
      </c>
      <c r="R1446" s="10">
        <f>IF(ISERROR(FIND("4",tblSalaries[[#This Row],[How many hours of a day you work on Excel]])),"",4)</f>
        <v>4</v>
      </c>
      <c r="S1446" s="10" t="str">
        <f>IF(ISERROR(FIND("5",tblSalaries[[#This Row],[How many hours of a day you work on Excel]])),"",5)</f>
        <v/>
      </c>
      <c r="T1446" s="10">
        <f>IF(ISERROR(FIND("6",tblSalaries[[#This Row],[How many hours of a day you work on Excel]])),"",6)</f>
        <v>6</v>
      </c>
      <c r="U1446" s="11" t="str">
        <f>IF(ISERROR(FIND("7",tblSalaries[[#This Row],[How many hours of a day you work on Excel]])),"",7)</f>
        <v/>
      </c>
      <c r="V1446" s="11" t="str">
        <f>IF(ISERROR(FIND("8",tblSalaries[[#This Row],[How many hours of a day you work on Excel]])),"",8)</f>
        <v/>
      </c>
      <c r="W1446" s="11">
        <f>IF(MAX(tblSalaries[[#This Row],[1 hour]:[8 hours]])=0,#N/A,MAX(tblSalaries[[#This Row],[1 hour]:[8 hours]]))</f>
        <v>6</v>
      </c>
      <c r="X1446" s="11">
        <f>IF(ISERROR(tblSalaries[[#This Row],[max h]]),1,tblSalaries[[#This Row],[Salary in USD]]/tblSalaries[[#This Row],[max h]]/260)</f>
        <v>81.723530160467604</v>
      </c>
      <c r="Y1446" s="11" t="str">
        <f>IF(tblSalaries[[#This Row],[Years of Experience]]="",0,"0")</f>
        <v>0</v>
      </c>
      <c r="Z1446"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446" s="11">
        <f>IF(tblSalaries[[#This Row],[Salary in USD]]&lt;1000,1,0)</f>
        <v>0</v>
      </c>
      <c r="AB1446" s="11">
        <f>IF(AND(tblSalaries[[#This Row],[Salary in USD]]&gt;1000,tblSalaries[[#This Row],[Salary in USD]]&lt;2000),1,0)</f>
        <v>0</v>
      </c>
    </row>
    <row r="1447" spans="2:28" ht="15" customHeight="1">
      <c r="B1447" t="s">
        <v>3450</v>
      </c>
      <c r="C1447" s="1">
        <v>41059.713738425926</v>
      </c>
      <c r="D1447" s="4" t="s">
        <v>1627</v>
      </c>
      <c r="E1447">
        <v>37000</v>
      </c>
      <c r="F1447" t="s">
        <v>69</v>
      </c>
      <c r="G1447">
        <f>tblSalaries[[#This Row],[clean Salary (in local currency)]]*VLOOKUP(tblSalaries[[#This Row],[Currency]],tblXrate[],2,FALSE)</f>
        <v>58318.59606648951</v>
      </c>
      <c r="H1447" t="s">
        <v>1628</v>
      </c>
      <c r="I1447" t="s">
        <v>52</v>
      </c>
      <c r="J1447" t="s">
        <v>71</v>
      </c>
      <c r="K1447" t="str">
        <f>VLOOKUP(tblSalaries[[#This Row],[Where do you work]],tblCountries[[Actual]:[Mapping]],2,FALSE)</f>
        <v>UK</v>
      </c>
      <c r="L1447" t="s">
        <v>13</v>
      </c>
      <c r="M1447">
        <v>20</v>
      </c>
      <c r="O1447" s="10" t="str">
        <f>IF(ISERROR(FIND("1",tblSalaries[[#This Row],[How many hours of a day you work on Excel]])),"",1)</f>
        <v/>
      </c>
      <c r="P1447" s="11" t="str">
        <f>IF(ISERROR(FIND("2",tblSalaries[[#This Row],[How many hours of a day you work on Excel]])),"",2)</f>
        <v/>
      </c>
      <c r="Q1447" s="10" t="str">
        <f>IF(ISERROR(FIND("3",tblSalaries[[#This Row],[How many hours of a day you work on Excel]])),"",3)</f>
        <v/>
      </c>
      <c r="R1447" s="10" t="str">
        <f>IF(ISERROR(FIND("4",tblSalaries[[#This Row],[How many hours of a day you work on Excel]])),"",4)</f>
        <v/>
      </c>
      <c r="S1447" s="10" t="str">
        <f>IF(ISERROR(FIND("5",tblSalaries[[#This Row],[How many hours of a day you work on Excel]])),"",5)</f>
        <v/>
      </c>
      <c r="T1447" s="10" t="str">
        <f>IF(ISERROR(FIND("6",tblSalaries[[#This Row],[How many hours of a day you work on Excel]])),"",6)</f>
        <v/>
      </c>
      <c r="U1447" s="11" t="str">
        <f>IF(ISERROR(FIND("7",tblSalaries[[#This Row],[How many hours of a day you work on Excel]])),"",7)</f>
        <v/>
      </c>
      <c r="V1447" s="11">
        <f>IF(ISERROR(FIND("8",tblSalaries[[#This Row],[How many hours of a day you work on Excel]])),"",8)</f>
        <v>8</v>
      </c>
      <c r="W1447" s="11">
        <f>IF(MAX(tblSalaries[[#This Row],[1 hour]:[8 hours]])=0,#N/A,MAX(tblSalaries[[#This Row],[1 hour]:[8 hours]]))</f>
        <v>8</v>
      </c>
      <c r="X1447" s="11">
        <f>IF(ISERROR(tblSalaries[[#This Row],[max h]]),1,tblSalaries[[#This Row],[Salary in USD]]/tblSalaries[[#This Row],[max h]]/260)</f>
        <v>28.037786570427649</v>
      </c>
      <c r="Y1447" s="11" t="str">
        <f>IF(tblSalaries[[#This Row],[Years of Experience]]="",0,"0")</f>
        <v>0</v>
      </c>
      <c r="Z1447"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447" s="11">
        <f>IF(tblSalaries[[#This Row],[Salary in USD]]&lt;1000,1,0)</f>
        <v>0</v>
      </c>
      <c r="AB1447" s="11">
        <f>IF(AND(tblSalaries[[#This Row],[Salary in USD]]&gt;1000,tblSalaries[[#This Row],[Salary in USD]]&lt;2000),1,0)</f>
        <v>0</v>
      </c>
    </row>
    <row r="1448" spans="2:28" ht="15" customHeight="1">
      <c r="B1448" t="s">
        <v>3451</v>
      </c>
      <c r="C1448" s="1">
        <v>41059.718368055554</v>
      </c>
      <c r="D1448" s="4" t="s">
        <v>1629</v>
      </c>
      <c r="E1448">
        <v>78000</v>
      </c>
      <c r="F1448" t="s">
        <v>585</v>
      </c>
      <c r="G1448">
        <f>tblSalaries[[#This Row],[clean Salary (in local currency)]]*VLOOKUP(tblSalaries[[#This Row],[Currency]],tblXrate[],2,FALSE)</f>
        <v>9509.8988293070688</v>
      </c>
      <c r="H1448" t="s">
        <v>1630</v>
      </c>
      <c r="I1448" t="s">
        <v>488</v>
      </c>
      <c r="J1448" t="s">
        <v>48</v>
      </c>
      <c r="K1448" t="str">
        <f>VLOOKUP(tblSalaries[[#This Row],[Where do you work]],tblCountries[[Actual]:[Mapping]],2,FALSE)</f>
        <v>South Africa</v>
      </c>
      <c r="L1448" t="s">
        <v>9</v>
      </c>
      <c r="M1448">
        <v>2</v>
      </c>
      <c r="O1448" s="10" t="str">
        <f>IF(ISERROR(FIND("1",tblSalaries[[#This Row],[How many hours of a day you work on Excel]])),"",1)</f>
        <v/>
      </c>
      <c r="P1448" s="11" t="str">
        <f>IF(ISERROR(FIND("2",tblSalaries[[#This Row],[How many hours of a day you work on Excel]])),"",2)</f>
        <v/>
      </c>
      <c r="Q1448" s="10" t="str">
        <f>IF(ISERROR(FIND("3",tblSalaries[[#This Row],[How many hours of a day you work on Excel]])),"",3)</f>
        <v/>
      </c>
      <c r="R1448" s="10">
        <f>IF(ISERROR(FIND("4",tblSalaries[[#This Row],[How many hours of a day you work on Excel]])),"",4)</f>
        <v>4</v>
      </c>
      <c r="S1448" s="10" t="str">
        <f>IF(ISERROR(FIND("5",tblSalaries[[#This Row],[How many hours of a day you work on Excel]])),"",5)</f>
        <v/>
      </c>
      <c r="T1448" s="10">
        <f>IF(ISERROR(FIND("6",tblSalaries[[#This Row],[How many hours of a day you work on Excel]])),"",6)</f>
        <v>6</v>
      </c>
      <c r="U1448" s="11" t="str">
        <f>IF(ISERROR(FIND("7",tblSalaries[[#This Row],[How many hours of a day you work on Excel]])),"",7)</f>
        <v/>
      </c>
      <c r="V1448" s="11" t="str">
        <f>IF(ISERROR(FIND("8",tblSalaries[[#This Row],[How many hours of a day you work on Excel]])),"",8)</f>
        <v/>
      </c>
      <c r="W1448" s="11">
        <f>IF(MAX(tblSalaries[[#This Row],[1 hour]:[8 hours]])=0,#N/A,MAX(tblSalaries[[#This Row],[1 hour]:[8 hours]]))</f>
        <v>6</v>
      </c>
      <c r="X1448" s="11">
        <f>IF(ISERROR(tblSalaries[[#This Row],[max h]]),1,tblSalaries[[#This Row],[Salary in USD]]/tblSalaries[[#This Row],[max h]]/260)</f>
        <v>6.0960889931455569</v>
      </c>
      <c r="Y1448" s="11" t="str">
        <f>IF(tblSalaries[[#This Row],[Years of Experience]]="",0,"0")</f>
        <v>0</v>
      </c>
      <c r="Z1448"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1..3</v>
      </c>
      <c r="AA1448" s="11">
        <f>IF(tblSalaries[[#This Row],[Salary in USD]]&lt;1000,1,0)</f>
        <v>0</v>
      </c>
      <c r="AB1448" s="11">
        <f>IF(AND(tblSalaries[[#This Row],[Salary in USD]]&gt;1000,tblSalaries[[#This Row],[Salary in USD]]&lt;2000),1,0)</f>
        <v>0</v>
      </c>
    </row>
    <row r="1449" spans="2:28" ht="15" customHeight="1">
      <c r="B1449" t="s">
        <v>3452</v>
      </c>
      <c r="C1449" s="1">
        <v>41059.721273148149</v>
      </c>
      <c r="D1449" s="4" t="s">
        <v>1631</v>
      </c>
      <c r="E1449">
        <v>720000</v>
      </c>
      <c r="F1449" t="s">
        <v>40</v>
      </c>
      <c r="G1449">
        <f>tblSalaries[[#This Row],[clean Salary (in local currency)]]*VLOOKUP(tblSalaries[[#This Row],[Currency]],tblXrate[],2,FALSE)</f>
        <v>12821.700014958649</v>
      </c>
      <c r="H1449" t="s">
        <v>1632</v>
      </c>
      <c r="I1449" t="s">
        <v>20</v>
      </c>
      <c r="J1449" t="s">
        <v>8</v>
      </c>
      <c r="K1449" t="str">
        <f>VLOOKUP(tblSalaries[[#This Row],[Where do you work]],tblCountries[[Actual]:[Mapping]],2,FALSE)</f>
        <v>India</v>
      </c>
      <c r="L1449" t="s">
        <v>9</v>
      </c>
      <c r="M1449">
        <v>3</v>
      </c>
      <c r="O1449" s="10" t="str">
        <f>IF(ISERROR(FIND("1",tblSalaries[[#This Row],[How many hours of a day you work on Excel]])),"",1)</f>
        <v/>
      </c>
      <c r="P1449" s="11" t="str">
        <f>IF(ISERROR(FIND("2",tblSalaries[[#This Row],[How many hours of a day you work on Excel]])),"",2)</f>
        <v/>
      </c>
      <c r="Q1449" s="10" t="str">
        <f>IF(ISERROR(FIND("3",tblSalaries[[#This Row],[How many hours of a day you work on Excel]])),"",3)</f>
        <v/>
      </c>
      <c r="R1449" s="10">
        <f>IF(ISERROR(FIND("4",tblSalaries[[#This Row],[How many hours of a day you work on Excel]])),"",4)</f>
        <v>4</v>
      </c>
      <c r="S1449" s="10" t="str">
        <f>IF(ISERROR(FIND("5",tblSalaries[[#This Row],[How many hours of a day you work on Excel]])),"",5)</f>
        <v/>
      </c>
      <c r="T1449" s="10">
        <f>IF(ISERROR(FIND("6",tblSalaries[[#This Row],[How many hours of a day you work on Excel]])),"",6)</f>
        <v>6</v>
      </c>
      <c r="U1449" s="11" t="str">
        <f>IF(ISERROR(FIND("7",tblSalaries[[#This Row],[How many hours of a day you work on Excel]])),"",7)</f>
        <v/>
      </c>
      <c r="V1449" s="11" t="str">
        <f>IF(ISERROR(FIND("8",tblSalaries[[#This Row],[How many hours of a day you work on Excel]])),"",8)</f>
        <v/>
      </c>
      <c r="W1449" s="11">
        <f>IF(MAX(tblSalaries[[#This Row],[1 hour]:[8 hours]])=0,#N/A,MAX(tblSalaries[[#This Row],[1 hour]:[8 hours]]))</f>
        <v>6</v>
      </c>
      <c r="X1449" s="11">
        <f>IF(ISERROR(tblSalaries[[#This Row],[max h]]),1,tblSalaries[[#This Row],[Salary in USD]]/tblSalaries[[#This Row],[max h]]/260)</f>
        <v>8.2190384711273392</v>
      </c>
      <c r="Y1449" s="11" t="str">
        <f>IF(tblSalaries[[#This Row],[Years of Experience]]="",0,"0")</f>
        <v>0</v>
      </c>
      <c r="Z1449"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1..3</v>
      </c>
      <c r="AA1449" s="11">
        <f>IF(tblSalaries[[#This Row],[Salary in USD]]&lt;1000,1,0)</f>
        <v>0</v>
      </c>
      <c r="AB1449" s="11">
        <f>IF(AND(tblSalaries[[#This Row],[Salary in USD]]&gt;1000,tblSalaries[[#This Row],[Salary in USD]]&lt;2000),1,0)</f>
        <v>0</v>
      </c>
    </row>
    <row r="1450" spans="2:28" ht="15" customHeight="1">
      <c r="B1450" t="s">
        <v>3453</v>
      </c>
      <c r="C1450" s="1">
        <v>41059.760740740741</v>
      </c>
      <c r="D1450" s="4">
        <v>4000</v>
      </c>
      <c r="E1450">
        <v>4000</v>
      </c>
      <c r="F1450" t="s">
        <v>6</v>
      </c>
      <c r="G1450">
        <f>tblSalaries[[#This Row],[clean Salary (in local currency)]]*VLOOKUP(tblSalaries[[#This Row],[Currency]],tblXrate[],2,FALSE)</f>
        <v>4000</v>
      </c>
      <c r="H1450" t="s">
        <v>1633</v>
      </c>
      <c r="I1450" t="s">
        <v>20</v>
      </c>
      <c r="J1450" t="s">
        <v>8</v>
      </c>
      <c r="K1450" t="str">
        <f>VLOOKUP(tblSalaries[[#This Row],[Where do you work]],tblCountries[[Actual]:[Mapping]],2,FALSE)</f>
        <v>India</v>
      </c>
      <c r="L1450" t="s">
        <v>13</v>
      </c>
      <c r="M1450">
        <v>6</v>
      </c>
      <c r="O1450" s="10" t="str">
        <f>IF(ISERROR(FIND("1",tblSalaries[[#This Row],[How many hours of a day you work on Excel]])),"",1)</f>
        <v/>
      </c>
      <c r="P1450" s="11" t="str">
        <f>IF(ISERROR(FIND("2",tblSalaries[[#This Row],[How many hours of a day you work on Excel]])),"",2)</f>
        <v/>
      </c>
      <c r="Q1450" s="10" t="str">
        <f>IF(ISERROR(FIND("3",tblSalaries[[#This Row],[How many hours of a day you work on Excel]])),"",3)</f>
        <v/>
      </c>
      <c r="R1450" s="10" t="str">
        <f>IF(ISERROR(FIND("4",tblSalaries[[#This Row],[How many hours of a day you work on Excel]])),"",4)</f>
        <v/>
      </c>
      <c r="S1450" s="10" t="str">
        <f>IF(ISERROR(FIND("5",tblSalaries[[#This Row],[How many hours of a day you work on Excel]])),"",5)</f>
        <v/>
      </c>
      <c r="T1450" s="10" t="str">
        <f>IF(ISERROR(FIND("6",tblSalaries[[#This Row],[How many hours of a day you work on Excel]])),"",6)</f>
        <v/>
      </c>
      <c r="U1450" s="11" t="str">
        <f>IF(ISERROR(FIND("7",tblSalaries[[#This Row],[How many hours of a day you work on Excel]])),"",7)</f>
        <v/>
      </c>
      <c r="V1450" s="11">
        <f>IF(ISERROR(FIND("8",tblSalaries[[#This Row],[How many hours of a day you work on Excel]])),"",8)</f>
        <v>8</v>
      </c>
      <c r="W1450" s="11">
        <f>IF(MAX(tblSalaries[[#This Row],[1 hour]:[8 hours]])=0,#N/A,MAX(tblSalaries[[#This Row],[1 hour]:[8 hours]]))</f>
        <v>8</v>
      </c>
      <c r="X1450" s="11">
        <f>IF(ISERROR(tblSalaries[[#This Row],[max h]]),1,tblSalaries[[#This Row],[Salary in USD]]/tblSalaries[[#This Row],[max h]]/260)</f>
        <v>1.9230769230769231</v>
      </c>
      <c r="Y1450" s="11" t="str">
        <f>IF(tblSalaries[[#This Row],[Years of Experience]]="",0,"0")</f>
        <v>0</v>
      </c>
      <c r="Z1450"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450" s="11">
        <f>IF(tblSalaries[[#This Row],[Salary in USD]]&lt;1000,1,0)</f>
        <v>0</v>
      </c>
      <c r="AB1450" s="11">
        <f>IF(AND(tblSalaries[[#This Row],[Salary in USD]]&gt;1000,tblSalaries[[#This Row],[Salary in USD]]&lt;2000),1,0)</f>
        <v>0</v>
      </c>
    </row>
    <row r="1451" spans="2:28" ht="15" customHeight="1">
      <c r="B1451" t="s">
        <v>3454</v>
      </c>
      <c r="C1451" s="1">
        <v>41059.76116898148</v>
      </c>
      <c r="D1451" s="4">
        <v>42000</v>
      </c>
      <c r="E1451">
        <v>42000</v>
      </c>
      <c r="F1451" t="s">
        <v>6</v>
      </c>
      <c r="G1451">
        <f>tblSalaries[[#This Row],[clean Salary (in local currency)]]*VLOOKUP(tblSalaries[[#This Row],[Currency]],tblXrate[],2,FALSE)</f>
        <v>42000</v>
      </c>
      <c r="H1451" t="s">
        <v>1634</v>
      </c>
      <c r="I1451" t="s">
        <v>20</v>
      </c>
      <c r="J1451" t="s">
        <v>15</v>
      </c>
      <c r="K1451" t="str">
        <f>VLOOKUP(tblSalaries[[#This Row],[Where do you work]],tblCountries[[Actual]:[Mapping]],2,FALSE)</f>
        <v>USA</v>
      </c>
      <c r="L1451" t="s">
        <v>13</v>
      </c>
      <c r="M1451">
        <v>2</v>
      </c>
      <c r="O1451" s="10" t="str">
        <f>IF(ISERROR(FIND("1",tblSalaries[[#This Row],[How many hours of a day you work on Excel]])),"",1)</f>
        <v/>
      </c>
      <c r="P1451" s="11" t="str">
        <f>IF(ISERROR(FIND("2",tblSalaries[[#This Row],[How many hours of a day you work on Excel]])),"",2)</f>
        <v/>
      </c>
      <c r="Q1451" s="10" t="str">
        <f>IF(ISERROR(FIND("3",tblSalaries[[#This Row],[How many hours of a day you work on Excel]])),"",3)</f>
        <v/>
      </c>
      <c r="R1451" s="10" t="str">
        <f>IF(ISERROR(FIND("4",tblSalaries[[#This Row],[How many hours of a day you work on Excel]])),"",4)</f>
        <v/>
      </c>
      <c r="S1451" s="10" t="str">
        <f>IF(ISERROR(FIND("5",tblSalaries[[#This Row],[How many hours of a day you work on Excel]])),"",5)</f>
        <v/>
      </c>
      <c r="T1451" s="10" t="str">
        <f>IF(ISERROR(FIND("6",tblSalaries[[#This Row],[How many hours of a day you work on Excel]])),"",6)</f>
        <v/>
      </c>
      <c r="U1451" s="11" t="str">
        <f>IF(ISERROR(FIND("7",tblSalaries[[#This Row],[How many hours of a day you work on Excel]])),"",7)</f>
        <v/>
      </c>
      <c r="V1451" s="11">
        <f>IF(ISERROR(FIND("8",tblSalaries[[#This Row],[How many hours of a day you work on Excel]])),"",8)</f>
        <v>8</v>
      </c>
      <c r="W1451" s="11">
        <f>IF(MAX(tblSalaries[[#This Row],[1 hour]:[8 hours]])=0,#N/A,MAX(tblSalaries[[#This Row],[1 hour]:[8 hours]]))</f>
        <v>8</v>
      </c>
      <c r="X1451" s="11">
        <f>IF(ISERROR(tblSalaries[[#This Row],[max h]]),1,tblSalaries[[#This Row],[Salary in USD]]/tblSalaries[[#This Row],[max h]]/260)</f>
        <v>20.192307692307693</v>
      </c>
      <c r="Y1451" s="11" t="str">
        <f>IF(tblSalaries[[#This Row],[Years of Experience]]="",0,"0")</f>
        <v>0</v>
      </c>
      <c r="Z1451"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1..3</v>
      </c>
      <c r="AA1451" s="11">
        <f>IF(tblSalaries[[#This Row],[Salary in USD]]&lt;1000,1,0)</f>
        <v>0</v>
      </c>
      <c r="AB1451" s="11">
        <f>IF(AND(tblSalaries[[#This Row],[Salary in USD]]&gt;1000,tblSalaries[[#This Row],[Salary in USD]]&lt;2000),1,0)</f>
        <v>0</v>
      </c>
    </row>
    <row r="1452" spans="2:28" ht="15" customHeight="1">
      <c r="B1452" t="s">
        <v>3455</v>
      </c>
      <c r="C1452" s="1">
        <v>41059.782835648148</v>
      </c>
      <c r="D1452" s="4" t="s">
        <v>1635</v>
      </c>
      <c r="E1452">
        <v>3200</v>
      </c>
      <c r="F1452" t="s">
        <v>6</v>
      </c>
      <c r="G1452">
        <f>tblSalaries[[#This Row],[clean Salary (in local currency)]]*VLOOKUP(tblSalaries[[#This Row],[Currency]],tblXrate[],2,FALSE)</f>
        <v>3200</v>
      </c>
      <c r="H1452" t="s">
        <v>1636</v>
      </c>
      <c r="I1452" t="s">
        <v>52</v>
      </c>
      <c r="J1452" t="s">
        <v>8</v>
      </c>
      <c r="K1452" t="str">
        <f>VLOOKUP(tblSalaries[[#This Row],[Where do you work]],tblCountries[[Actual]:[Mapping]],2,FALSE)</f>
        <v>India</v>
      </c>
      <c r="L1452" t="s">
        <v>13</v>
      </c>
      <c r="M1452">
        <v>19</v>
      </c>
      <c r="O1452" s="10" t="str">
        <f>IF(ISERROR(FIND("1",tblSalaries[[#This Row],[How many hours of a day you work on Excel]])),"",1)</f>
        <v/>
      </c>
      <c r="P1452" s="11" t="str">
        <f>IF(ISERROR(FIND("2",tblSalaries[[#This Row],[How many hours of a day you work on Excel]])),"",2)</f>
        <v/>
      </c>
      <c r="Q1452" s="10" t="str">
        <f>IF(ISERROR(FIND("3",tblSalaries[[#This Row],[How many hours of a day you work on Excel]])),"",3)</f>
        <v/>
      </c>
      <c r="R1452" s="10" t="str">
        <f>IF(ISERROR(FIND("4",tblSalaries[[#This Row],[How many hours of a day you work on Excel]])),"",4)</f>
        <v/>
      </c>
      <c r="S1452" s="10" t="str">
        <f>IF(ISERROR(FIND("5",tblSalaries[[#This Row],[How many hours of a day you work on Excel]])),"",5)</f>
        <v/>
      </c>
      <c r="T1452" s="10" t="str">
        <f>IF(ISERROR(FIND("6",tblSalaries[[#This Row],[How many hours of a day you work on Excel]])),"",6)</f>
        <v/>
      </c>
      <c r="U1452" s="11" t="str">
        <f>IF(ISERROR(FIND("7",tblSalaries[[#This Row],[How many hours of a day you work on Excel]])),"",7)</f>
        <v/>
      </c>
      <c r="V1452" s="11">
        <f>IF(ISERROR(FIND("8",tblSalaries[[#This Row],[How many hours of a day you work on Excel]])),"",8)</f>
        <v>8</v>
      </c>
      <c r="W1452" s="11">
        <f>IF(MAX(tblSalaries[[#This Row],[1 hour]:[8 hours]])=0,#N/A,MAX(tblSalaries[[#This Row],[1 hour]:[8 hours]]))</f>
        <v>8</v>
      </c>
      <c r="X1452" s="11">
        <f>IF(ISERROR(tblSalaries[[#This Row],[max h]]),1,tblSalaries[[#This Row],[Salary in USD]]/tblSalaries[[#This Row],[max h]]/260)</f>
        <v>1.5384615384615385</v>
      </c>
      <c r="Y1452" s="11" t="str">
        <f>IF(tblSalaries[[#This Row],[Years of Experience]]="",0,"0")</f>
        <v>0</v>
      </c>
      <c r="Z1452"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452" s="11">
        <f>IF(tblSalaries[[#This Row],[Salary in USD]]&lt;1000,1,0)</f>
        <v>0</v>
      </c>
      <c r="AB1452" s="11">
        <f>IF(AND(tblSalaries[[#This Row],[Salary in USD]]&gt;1000,tblSalaries[[#This Row],[Salary in USD]]&lt;2000),1,0)</f>
        <v>0</v>
      </c>
    </row>
    <row r="1453" spans="2:28" ht="15" customHeight="1">
      <c r="B1453" t="s">
        <v>3456</v>
      </c>
      <c r="C1453" s="1">
        <v>41059.786076388889</v>
      </c>
      <c r="D1453" s="4">
        <v>60000</v>
      </c>
      <c r="E1453">
        <v>60000</v>
      </c>
      <c r="F1453" t="s">
        <v>6</v>
      </c>
      <c r="G1453">
        <f>tblSalaries[[#This Row],[clean Salary (in local currency)]]*VLOOKUP(tblSalaries[[#This Row],[Currency]],tblXrate[],2,FALSE)</f>
        <v>60000</v>
      </c>
      <c r="H1453" t="s">
        <v>1637</v>
      </c>
      <c r="I1453" t="s">
        <v>20</v>
      </c>
      <c r="J1453" t="s">
        <v>1638</v>
      </c>
      <c r="K1453" t="str">
        <f>VLOOKUP(tblSalaries[[#This Row],[Where do you work]],tblCountries[[Actual]:[Mapping]],2,FALSE)</f>
        <v>Turkey</v>
      </c>
      <c r="L1453" t="s">
        <v>18</v>
      </c>
      <c r="M1453">
        <v>10</v>
      </c>
      <c r="O1453" s="10" t="str">
        <f>IF(ISERROR(FIND("1",tblSalaries[[#This Row],[How many hours of a day you work on Excel]])),"",1)</f>
        <v/>
      </c>
      <c r="P1453" s="11">
        <f>IF(ISERROR(FIND("2",tblSalaries[[#This Row],[How many hours of a day you work on Excel]])),"",2)</f>
        <v>2</v>
      </c>
      <c r="Q1453" s="10">
        <f>IF(ISERROR(FIND("3",tblSalaries[[#This Row],[How many hours of a day you work on Excel]])),"",3)</f>
        <v>3</v>
      </c>
      <c r="R1453" s="10" t="str">
        <f>IF(ISERROR(FIND("4",tblSalaries[[#This Row],[How many hours of a day you work on Excel]])),"",4)</f>
        <v/>
      </c>
      <c r="S1453" s="10" t="str">
        <f>IF(ISERROR(FIND("5",tblSalaries[[#This Row],[How many hours of a day you work on Excel]])),"",5)</f>
        <v/>
      </c>
      <c r="T1453" s="10" t="str">
        <f>IF(ISERROR(FIND("6",tblSalaries[[#This Row],[How many hours of a day you work on Excel]])),"",6)</f>
        <v/>
      </c>
      <c r="U1453" s="11" t="str">
        <f>IF(ISERROR(FIND("7",tblSalaries[[#This Row],[How many hours of a day you work on Excel]])),"",7)</f>
        <v/>
      </c>
      <c r="V1453" s="11" t="str">
        <f>IF(ISERROR(FIND("8",tblSalaries[[#This Row],[How many hours of a day you work on Excel]])),"",8)</f>
        <v/>
      </c>
      <c r="W1453" s="11">
        <f>IF(MAX(tblSalaries[[#This Row],[1 hour]:[8 hours]])=0,#N/A,MAX(tblSalaries[[#This Row],[1 hour]:[8 hours]]))</f>
        <v>3</v>
      </c>
      <c r="X1453" s="11">
        <f>IF(ISERROR(tblSalaries[[#This Row],[max h]]),1,tblSalaries[[#This Row],[Salary in USD]]/tblSalaries[[#This Row],[max h]]/260)</f>
        <v>76.92307692307692</v>
      </c>
      <c r="Y1453" s="11" t="str">
        <f>IF(tblSalaries[[#This Row],[Years of Experience]]="",0,"0")</f>
        <v>0</v>
      </c>
      <c r="Z1453"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453" s="11">
        <f>IF(tblSalaries[[#This Row],[Salary in USD]]&lt;1000,1,0)</f>
        <v>0</v>
      </c>
      <c r="AB1453" s="11">
        <f>IF(AND(tblSalaries[[#This Row],[Salary in USD]]&gt;1000,tblSalaries[[#This Row],[Salary in USD]]&lt;2000),1,0)</f>
        <v>0</v>
      </c>
    </row>
    <row r="1454" spans="2:28" ht="15" customHeight="1">
      <c r="B1454" t="s">
        <v>3457</v>
      </c>
      <c r="C1454" s="1">
        <v>41059.792592592596</v>
      </c>
      <c r="D1454" s="4">
        <v>85000</v>
      </c>
      <c r="E1454">
        <v>85000</v>
      </c>
      <c r="F1454" t="s">
        <v>6</v>
      </c>
      <c r="G1454">
        <f>tblSalaries[[#This Row],[clean Salary (in local currency)]]*VLOOKUP(tblSalaries[[#This Row],[Currency]],tblXrate[],2,FALSE)</f>
        <v>85000</v>
      </c>
      <c r="H1454" t="s">
        <v>1639</v>
      </c>
      <c r="I1454" t="s">
        <v>20</v>
      </c>
      <c r="J1454" t="s">
        <v>15</v>
      </c>
      <c r="K1454" t="str">
        <f>VLOOKUP(tblSalaries[[#This Row],[Where do you work]],tblCountries[[Actual]:[Mapping]],2,FALSE)</f>
        <v>USA</v>
      </c>
      <c r="L1454" t="s">
        <v>9</v>
      </c>
      <c r="M1454">
        <v>9</v>
      </c>
      <c r="O1454" s="10" t="str">
        <f>IF(ISERROR(FIND("1",tblSalaries[[#This Row],[How many hours of a day you work on Excel]])),"",1)</f>
        <v/>
      </c>
      <c r="P1454" s="11" t="str">
        <f>IF(ISERROR(FIND("2",tblSalaries[[#This Row],[How many hours of a day you work on Excel]])),"",2)</f>
        <v/>
      </c>
      <c r="Q1454" s="10" t="str">
        <f>IF(ISERROR(FIND("3",tblSalaries[[#This Row],[How many hours of a day you work on Excel]])),"",3)</f>
        <v/>
      </c>
      <c r="R1454" s="10">
        <f>IF(ISERROR(FIND("4",tblSalaries[[#This Row],[How many hours of a day you work on Excel]])),"",4)</f>
        <v>4</v>
      </c>
      <c r="S1454" s="10" t="str">
        <f>IF(ISERROR(FIND("5",tblSalaries[[#This Row],[How many hours of a day you work on Excel]])),"",5)</f>
        <v/>
      </c>
      <c r="T1454" s="10">
        <f>IF(ISERROR(FIND("6",tblSalaries[[#This Row],[How many hours of a day you work on Excel]])),"",6)</f>
        <v>6</v>
      </c>
      <c r="U1454" s="11" t="str">
        <f>IF(ISERROR(FIND("7",tblSalaries[[#This Row],[How many hours of a day you work on Excel]])),"",7)</f>
        <v/>
      </c>
      <c r="V1454" s="11" t="str">
        <f>IF(ISERROR(FIND("8",tblSalaries[[#This Row],[How many hours of a day you work on Excel]])),"",8)</f>
        <v/>
      </c>
      <c r="W1454" s="11">
        <f>IF(MAX(tblSalaries[[#This Row],[1 hour]:[8 hours]])=0,#N/A,MAX(tblSalaries[[#This Row],[1 hour]:[8 hours]]))</f>
        <v>6</v>
      </c>
      <c r="X1454" s="11">
        <f>IF(ISERROR(tblSalaries[[#This Row],[max h]]),1,tblSalaries[[#This Row],[Salary in USD]]/tblSalaries[[#This Row],[max h]]/260)</f>
        <v>54.487179487179482</v>
      </c>
      <c r="Y1454" s="11" t="str">
        <f>IF(tblSalaries[[#This Row],[Years of Experience]]="",0,"0")</f>
        <v>0</v>
      </c>
      <c r="Z1454"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454" s="11">
        <f>IF(tblSalaries[[#This Row],[Salary in USD]]&lt;1000,1,0)</f>
        <v>0</v>
      </c>
      <c r="AB1454" s="11">
        <f>IF(AND(tblSalaries[[#This Row],[Salary in USD]]&gt;1000,tblSalaries[[#This Row],[Salary in USD]]&lt;2000),1,0)</f>
        <v>0</v>
      </c>
    </row>
    <row r="1455" spans="2:28" ht="15" customHeight="1">
      <c r="B1455" t="s">
        <v>3458</v>
      </c>
      <c r="C1455" s="1">
        <v>41059.794953703706</v>
      </c>
      <c r="D1455" s="4">
        <v>109000</v>
      </c>
      <c r="E1455">
        <v>109000</v>
      </c>
      <c r="F1455" t="s">
        <v>6</v>
      </c>
      <c r="G1455">
        <f>tblSalaries[[#This Row],[clean Salary (in local currency)]]*VLOOKUP(tblSalaries[[#This Row],[Currency]],tblXrate[],2,FALSE)</f>
        <v>109000</v>
      </c>
      <c r="H1455" t="s">
        <v>1640</v>
      </c>
      <c r="I1455" t="s">
        <v>52</v>
      </c>
      <c r="J1455" t="s">
        <v>15</v>
      </c>
      <c r="K1455" t="str">
        <f>VLOOKUP(tblSalaries[[#This Row],[Where do you work]],tblCountries[[Actual]:[Mapping]],2,FALSE)</f>
        <v>USA</v>
      </c>
      <c r="L1455" t="s">
        <v>9</v>
      </c>
      <c r="M1455">
        <v>15</v>
      </c>
      <c r="O1455" s="10" t="str">
        <f>IF(ISERROR(FIND("1",tblSalaries[[#This Row],[How many hours of a day you work on Excel]])),"",1)</f>
        <v/>
      </c>
      <c r="P1455" s="11" t="str">
        <f>IF(ISERROR(FIND("2",tblSalaries[[#This Row],[How many hours of a day you work on Excel]])),"",2)</f>
        <v/>
      </c>
      <c r="Q1455" s="10" t="str">
        <f>IF(ISERROR(FIND("3",tblSalaries[[#This Row],[How many hours of a day you work on Excel]])),"",3)</f>
        <v/>
      </c>
      <c r="R1455" s="10">
        <f>IF(ISERROR(FIND("4",tblSalaries[[#This Row],[How many hours of a day you work on Excel]])),"",4)</f>
        <v>4</v>
      </c>
      <c r="S1455" s="10" t="str">
        <f>IF(ISERROR(FIND("5",tblSalaries[[#This Row],[How many hours of a day you work on Excel]])),"",5)</f>
        <v/>
      </c>
      <c r="T1455" s="10">
        <f>IF(ISERROR(FIND("6",tblSalaries[[#This Row],[How many hours of a day you work on Excel]])),"",6)</f>
        <v>6</v>
      </c>
      <c r="U1455" s="11" t="str">
        <f>IF(ISERROR(FIND("7",tblSalaries[[#This Row],[How many hours of a day you work on Excel]])),"",7)</f>
        <v/>
      </c>
      <c r="V1455" s="11" t="str">
        <f>IF(ISERROR(FIND("8",tblSalaries[[#This Row],[How many hours of a day you work on Excel]])),"",8)</f>
        <v/>
      </c>
      <c r="W1455" s="11">
        <f>IF(MAX(tblSalaries[[#This Row],[1 hour]:[8 hours]])=0,#N/A,MAX(tblSalaries[[#This Row],[1 hour]:[8 hours]]))</f>
        <v>6</v>
      </c>
      <c r="X1455" s="11">
        <f>IF(ISERROR(tblSalaries[[#This Row],[max h]]),1,tblSalaries[[#This Row],[Salary in USD]]/tblSalaries[[#This Row],[max h]]/260)</f>
        <v>69.871794871794876</v>
      </c>
      <c r="Y1455" s="11" t="str">
        <f>IF(tblSalaries[[#This Row],[Years of Experience]]="",0,"0")</f>
        <v>0</v>
      </c>
      <c r="Z1455"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455" s="11">
        <f>IF(tblSalaries[[#This Row],[Salary in USD]]&lt;1000,1,0)</f>
        <v>0</v>
      </c>
      <c r="AB1455" s="11">
        <f>IF(AND(tblSalaries[[#This Row],[Salary in USD]]&gt;1000,tblSalaries[[#This Row],[Salary in USD]]&lt;2000),1,0)</f>
        <v>0</v>
      </c>
    </row>
    <row r="1456" spans="2:28" ht="15" customHeight="1">
      <c r="B1456" t="s">
        <v>3459</v>
      </c>
      <c r="C1456" s="1">
        <v>41059.81082175926</v>
      </c>
      <c r="D1456" s="4" t="s">
        <v>1641</v>
      </c>
      <c r="E1456">
        <v>60000</v>
      </c>
      <c r="F1456" t="s">
        <v>22</v>
      </c>
      <c r="G1456">
        <f>tblSalaries[[#This Row],[clean Salary (in local currency)]]*VLOOKUP(tblSalaries[[#This Row],[Currency]],tblXrate[],2,FALSE)</f>
        <v>76223.966339496474</v>
      </c>
      <c r="H1456" t="s">
        <v>108</v>
      </c>
      <c r="I1456" t="s">
        <v>20</v>
      </c>
      <c r="J1456" t="s">
        <v>1351</v>
      </c>
      <c r="K1456" t="str">
        <f>VLOOKUP(tblSalaries[[#This Row],[Where do you work]],tblCountries[[Actual]:[Mapping]],2,FALSE)</f>
        <v>italy</v>
      </c>
      <c r="L1456" t="s">
        <v>13</v>
      </c>
      <c r="M1456">
        <v>14</v>
      </c>
      <c r="O1456" s="10" t="str">
        <f>IF(ISERROR(FIND("1",tblSalaries[[#This Row],[How many hours of a day you work on Excel]])),"",1)</f>
        <v/>
      </c>
      <c r="P1456" s="11" t="str">
        <f>IF(ISERROR(FIND("2",tblSalaries[[#This Row],[How many hours of a day you work on Excel]])),"",2)</f>
        <v/>
      </c>
      <c r="Q1456" s="10" t="str">
        <f>IF(ISERROR(FIND("3",tblSalaries[[#This Row],[How many hours of a day you work on Excel]])),"",3)</f>
        <v/>
      </c>
      <c r="R1456" s="10" t="str">
        <f>IF(ISERROR(FIND("4",tblSalaries[[#This Row],[How many hours of a day you work on Excel]])),"",4)</f>
        <v/>
      </c>
      <c r="S1456" s="10" t="str">
        <f>IF(ISERROR(FIND("5",tblSalaries[[#This Row],[How many hours of a day you work on Excel]])),"",5)</f>
        <v/>
      </c>
      <c r="T1456" s="10" t="str">
        <f>IF(ISERROR(FIND("6",tblSalaries[[#This Row],[How many hours of a day you work on Excel]])),"",6)</f>
        <v/>
      </c>
      <c r="U1456" s="11" t="str">
        <f>IF(ISERROR(FIND("7",tblSalaries[[#This Row],[How many hours of a day you work on Excel]])),"",7)</f>
        <v/>
      </c>
      <c r="V1456" s="11">
        <f>IF(ISERROR(FIND("8",tblSalaries[[#This Row],[How many hours of a day you work on Excel]])),"",8)</f>
        <v>8</v>
      </c>
      <c r="W1456" s="11">
        <f>IF(MAX(tblSalaries[[#This Row],[1 hour]:[8 hours]])=0,#N/A,MAX(tblSalaries[[#This Row],[1 hour]:[8 hours]]))</f>
        <v>8</v>
      </c>
      <c r="X1456" s="11">
        <f>IF(ISERROR(tblSalaries[[#This Row],[max h]]),1,tblSalaries[[#This Row],[Salary in USD]]/tblSalaries[[#This Row],[max h]]/260)</f>
        <v>36.646137663219456</v>
      </c>
      <c r="Y1456" s="11" t="str">
        <f>IF(tblSalaries[[#This Row],[Years of Experience]]="",0,"0")</f>
        <v>0</v>
      </c>
      <c r="Z1456"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456" s="11">
        <f>IF(tblSalaries[[#This Row],[Salary in USD]]&lt;1000,1,0)</f>
        <v>0</v>
      </c>
      <c r="AB1456" s="11">
        <f>IF(AND(tblSalaries[[#This Row],[Salary in USD]]&gt;1000,tblSalaries[[#This Row],[Salary in USD]]&lt;2000),1,0)</f>
        <v>0</v>
      </c>
    </row>
    <row r="1457" spans="2:28" ht="15" customHeight="1">
      <c r="B1457" t="s">
        <v>3460</v>
      </c>
      <c r="C1457" s="1">
        <v>41059.821412037039</v>
      </c>
      <c r="D1457" s="4">
        <v>77000</v>
      </c>
      <c r="E1457">
        <v>77000</v>
      </c>
      <c r="F1457" t="s">
        <v>6</v>
      </c>
      <c r="G1457">
        <f>tblSalaries[[#This Row],[clean Salary (in local currency)]]*VLOOKUP(tblSalaries[[#This Row],[Currency]],tblXrate[],2,FALSE)</f>
        <v>77000</v>
      </c>
      <c r="H1457" t="s">
        <v>1642</v>
      </c>
      <c r="I1457" t="s">
        <v>279</v>
      </c>
      <c r="J1457" t="s">
        <v>15</v>
      </c>
      <c r="K1457" t="str">
        <f>VLOOKUP(tblSalaries[[#This Row],[Where do you work]],tblCountries[[Actual]:[Mapping]],2,FALSE)</f>
        <v>USA</v>
      </c>
      <c r="L1457" t="s">
        <v>18</v>
      </c>
      <c r="M1457">
        <v>13</v>
      </c>
      <c r="O1457" s="10" t="str">
        <f>IF(ISERROR(FIND("1",tblSalaries[[#This Row],[How many hours of a day you work on Excel]])),"",1)</f>
        <v/>
      </c>
      <c r="P1457" s="11">
        <f>IF(ISERROR(FIND("2",tblSalaries[[#This Row],[How many hours of a day you work on Excel]])),"",2)</f>
        <v>2</v>
      </c>
      <c r="Q1457" s="10">
        <f>IF(ISERROR(FIND("3",tblSalaries[[#This Row],[How many hours of a day you work on Excel]])),"",3)</f>
        <v>3</v>
      </c>
      <c r="R1457" s="10" t="str">
        <f>IF(ISERROR(FIND("4",tblSalaries[[#This Row],[How many hours of a day you work on Excel]])),"",4)</f>
        <v/>
      </c>
      <c r="S1457" s="10" t="str">
        <f>IF(ISERROR(FIND("5",tblSalaries[[#This Row],[How many hours of a day you work on Excel]])),"",5)</f>
        <v/>
      </c>
      <c r="T1457" s="10" t="str">
        <f>IF(ISERROR(FIND("6",tblSalaries[[#This Row],[How many hours of a day you work on Excel]])),"",6)</f>
        <v/>
      </c>
      <c r="U1457" s="11" t="str">
        <f>IF(ISERROR(FIND("7",tblSalaries[[#This Row],[How many hours of a day you work on Excel]])),"",7)</f>
        <v/>
      </c>
      <c r="V1457" s="11" t="str">
        <f>IF(ISERROR(FIND("8",tblSalaries[[#This Row],[How many hours of a day you work on Excel]])),"",8)</f>
        <v/>
      </c>
      <c r="W1457" s="11">
        <f>IF(MAX(tblSalaries[[#This Row],[1 hour]:[8 hours]])=0,#N/A,MAX(tblSalaries[[#This Row],[1 hour]:[8 hours]]))</f>
        <v>3</v>
      </c>
      <c r="X1457" s="11">
        <f>IF(ISERROR(tblSalaries[[#This Row],[max h]]),1,tblSalaries[[#This Row],[Salary in USD]]/tblSalaries[[#This Row],[max h]]/260)</f>
        <v>98.71794871794873</v>
      </c>
      <c r="Y1457" s="11" t="str">
        <f>IF(tblSalaries[[#This Row],[Years of Experience]]="",0,"0")</f>
        <v>0</v>
      </c>
      <c r="Z1457"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457" s="11">
        <f>IF(tblSalaries[[#This Row],[Salary in USD]]&lt;1000,1,0)</f>
        <v>0</v>
      </c>
      <c r="AB1457" s="11">
        <f>IF(AND(tblSalaries[[#This Row],[Salary in USD]]&gt;1000,tblSalaries[[#This Row],[Salary in USD]]&lt;2000),1,0)</f>
        <v>0</v>
      </c>
    </row>
    <row r="1458" spans="2:28" ht="15" customHeight="1">
      <c r="B1458" t="s">
        <v>3461</v>
      </c>
      <c r="C1458" s="1">
        <v>41059.822025462963</v>
      </c>
      <c r="D1458" s="4">
        <v>25000</v>
      </c>
      <c r="E1458">
        <v>25000</v>
      </c>
      <c r="F1458" t="s">
        <v>6</v>
      </c>
      <c r="G1458">
        <f>tblSalaries[[#This Row],[clean Salary (in local currency)]]*VLOOKUP(tblSalaries[[#This Row],[Currency]],tblXrate[],2,FALSE)</f>
        <v>25000</v>
      </c>
      <c r="H1458" t="s">
        <v>214</v>
      </c>
      <c r="I1458" t="s">
        <v>20</v>
      </c>
      <c r="J1458" t="s">
        <v>8</v>
      </c>
      <c r="K1458" t="str">
        <f>VLOOKUP(tblSalaries[[#This Row],[Where do you work]],tblCountries[[Actual]:[Mapping]],2,FALSE)</f>
        <v>India</v>
      </c>
      <c r="L1458" t="s">
        <v>13</v>
      </c>
      <c r="M1458">
        <v>4</v>
      </c>
      <c r="O1458" s="10" t="str">
        <f>IF(ISERROR(FIND("1",tblSalaries[[#This Row],[How many hours of a day you work on Excel]])),"",1)</f>
        <v/>
      </c>
      <c r="P1458" s="11" t="str">
        <f>IF(ISERROR(FIND("2",tblSalaries[[#This Row],[How many hours of a day you work on Excel]])),"",2)</f>
        <v/>
      </c>
      <c r="Q1458" s="10" t="str">
        <f>IF(ISERROR(FIND("3",tblSalaries[[#This Row],[How many hours of a day you work on Excel]])),"",3)</f>
        <v/>
      </c>
      <c r="R1458" s="10" t="str">
        <f>IF(ISERROR(FIND("4",tblSalaries[[#This Row],[How many hours of a day you work on Excel]])),"",4)</f>
        <v/>
      </c>
      <c r="S1458" s="10" t="str">
        <f>IF(ISERROR(FIND("5",tblSalaries[[#This Row],[How many hours of a day you work on Excel]])),"",5)</f>
        <v/>
      </c>
      <c r="T1458" s="10" t="str">
        <f>IF(ISERROR(FIND("6",tblSalaries[[#This Row],[How many hours of a day you work on Excel]])),"",6)</f>
        <v/>
      </c>
      <c r="U1458" s="11" t="str">
        <f>IF(ISERROR(FIND("7",tblSalaries[[#This Row],[How many hours of a day you work on Excel]])),"",7)</f>
        <v/>
      </c>
      <c r="V1458" s="11">
        <f>IF(ISERROR(FIND("8",tblSalaries[[#This Row],[How many hours of a day you work on Excel]])),"",8)</f>
        <v>8</v>
      </c>
      <c r="W1458" s="11">
        <f>IF(MAX(tblSalaries[[#This Row],[1 hour]:[8 hours]])=0,#N/A,MAX(tblSalaries[[#This Row],[1 hour]:[8 hours]]))</f>
        <v>8</v>
      </c>
      <c r="X1458" s="11">
        <f>IF(ISERROR(tblSalaries[[#This Row],[max h]]),1,tblSalaries[[#This Row],[Salary in USD]]/tblSalaries[[#This Row],[max h]]/260)</f>
        <v>12.01923076923077</v>
      </c>
      <c r="Y1458" s="11" t="str">
        <f>IF(tblSalaries[[#This Row],[Years of Experience]]="",0,"0")</f>
        <v>0</v>
      </c>
      <c r="Z1458"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1458" s="11">
        <f>IF(tblSalaries[[#This Row],[Salary in USD]]&lt;1000,1,0)</f>
        <v>0</v>
      </c>
      <c r="AB1458" s="11">
        <f>IF(AND(tblSalaries[[#This Row],[Salary in USD]]&gt;1000,tblSalaries[[#This Row],[Salary in USD]]&lt;2000),1,0)</f>
        <v>0</v>
      </c>
    </row>
    <row r="1459" spans="2:28" ht="15" customHeight="1">
      <c r="B1459" t="s">
        <v>3462</v>
      </c>
      <c r="C1459" s="1">
        <v>41059.847118055557</v>
      </c>
      <c r="D1459" s="4">
        <v>64000</v>
      </c>
      <c r="E1459">
        <v>64000</v>
      </c>
      <c r="F1459" t="s">
        <v>6</v>
      </c>
      <c r="G1459">
        <f>tblSalaries[[#This Row],[clean Salary (in local currency)]]*VLOOKUP(tblSalaries[[#This Row],[Currency]],tblXrate[],2,FALSE)</f>
        <v>64000</v>
      </c>
      <c r="H1459" t="s">
        <v>564</v>
      </c>
      <c r="I1459" t="s">
        <v>52</v>
      </c>
      <c r="J1459" t="s">
        <v>15</v>
      </c>
      <c r="K1459" t="str">
        <f>VLOOKUP(tblSalaries[[#This Row],[Where do you work]],tblCountries[[Actual]:[Mapping]],2,FALSE)</f>
        <v>USA</v>
      </c>
      <c r="L1459" t="s">
        <v>18</v>
      </c>
      <c r="M1459">
        <v>12</v>
      </c>
      <c r="O1459" s="10" t="str">
        <f>IF(ISERROR(FIND("1",tblSalaries[[#This Row],[How many hours of a day you work on Excel]])),"",1)</f>
        <v/>
      </c>
      <c r="P1459" s="11">
        <f>IF(ISERROR(FIND("2",tblSalaries[[#This Row],[How many hours of a day you work on Excel]])),"",2)</f>
        <v>2</v>
      </c>
      <c r="Q1459" s="10">
        <f>IF(ISERROR(FIND("3",tblSalaries[[#This Row],[How many hours of a day you work on Excel]])),"",3)</f>
        <v>3</v>
      </c>
      <c r="R1459" s="10" t="str">
        <f>IF(ISERROR(FIND("4",tblSalaries[[#This Row],[How many hours of a day you work on Excel]])),"",4)</f>
        <v/>
      </c>
      <c r="S1459" s="10" t="str">
        <f>IF(ISERROR(FIND("5",tblSalaries[[#This Row],[How many hours of a day you work on Excel]])),"",5)</f>
        <v/>
      </c>
      <c r="T1459" s="10" t="str">
        <f>IF(ISERROR(FIND("6",tblSalaries[[#This Row],[How many hours of a day you work on Excel]])),"",6)</f>
        <v/>
      </c>
      <c r="U1459" s="11" t="str">
        <f>IF(ISERROR(FIND("7",tblSalaries[[#This Row],[How many hours of a day you work on Excel]])),"",7)</f>
        <v/>
      </c>
      <c r="V1459" s="11" t="str">
        <f>IF(ISERROR(FIND("8",tblSalaries[[#This Row],[How many hours of a day you work on Excel]])),"",8)</f>
        <v/>
      </c>
      <c r="W1459" s="11">
        <f>IF(MAX(tblSalaries[[#This Row],[1 hour]:[8 hours]])=0,#N/A,MAX(tblSalaries[[#This Row],[1 hour]:[8 hours]]))</f>
        <v>3</v>
      </c>
      <c r="X1459" s="11">
        <f>IF(ISERROR(tblSalaries[[#This Row],[max h]]),1,tblSalaries[[#This Row],[Salary in USD]]/tblSalaries[[#This Row],[max h]]/260)</f>
        <v>82.051282051282044</v>
      </c>
      <c r="Y1459" s="11" t="str">
        <f>IF(tblSalaries[[#This Row],[Years of Experience]]="",0,"0")</f>
        <v>0</v>
      </c>
      <c r="Z1459"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459" s="11">
        <f>IF(tblSalaries[[#This Row],[Salary in USD]]&lt;1000,1,0)</f>
        <v>0</v>
      </c>
      <c r="AB1459" s="11">
        <f>IF(AND(tblSalaries[[#This Row],[Salary in USD]]&gt;1000,tblSalaries[[#This Row],[Salary in USD]]&lt;2000),1,0)</f>
        <v>0</v>
      </c>
    </row>
    <row r="1460" spans="2:28" ht="15" customHeight="1">
      <c r="B1460" t="s">
        <v>3463</v>
      </c>
      <c r="C1460" s="1">
        <v>41059.851504629631</v>
      </c>
      <c r="D1460" s="4">
        <v>146633</v>
      </c>
      <c r="E1460">
        <v>146633</v>
      </c>
      <c r="F1460" t="s">
        <v>69</v>
      </c>
      <c r="G1460">
        <f>tblSalaries[[#This Row],[clean Salary (in local currency)]]*VLOOKUP(tblSalaries[[#This Row],[Currency]],tblXrate[],2,FALSE)</f>
        <v>231119.74856804207</v>
      </c>
      <c r="H1460" t="s">
        <v>1643</v>
      </c>
      <c r="I1460" t="s">
        <v>279</v>
      </c>
      <c r="J1460" t="s">
        <v>71</v>
      </c>
      <c r="K1460" t="str">
        <f>VLOOKUP(tblSalaries[[#This Row],[Where do you work]],tblCountries[[Actual]:[Mapping]],2,FALSE)</f>
        <v>UK</v>
      </c>
      <c r="L1460" t="s">
        <v>18</v>
      </c>
      <c r="M1460">
        <v>10</v>
      </c>
      <c r="O1460" s="10" t="str">
        <f>IF(ISERROR(FIND("1",tblSalaries[[#This Row],[How many hours of a day you work on Excel]])),"",1)</f>
        <v/>
      </c>
      <c r="P1460" s="11">
        <f>IF(ISERROR(FIND("2",tblSalaries[[#This Row],[How many hours of a day you work on Excel]])),"",2)</f>
        <v>2</v>
      </c>
      <c r="Q1460" s="10">
        <f>IF(ISERROR(FIND("3",tblSalaries[[#This Row],[How many hours of a day you work on Excel]])),"",3)</f>
        <v>3</v>
      </c>
      <c r="R1460" s="10" t="str">
        <f>IF(ISERROR(FIND("4",tblSalaries[[#This Row],[How many hours of a day you work on Excel]])),"",4)</f>
        <v/>
      </c>
      <c r="S1460" s="10" t="str">
        <f>IF(ISERROR(FIND("5",tblSalaries[[#This Row],[How many hours of a day you work on Excel]])),"",5)</f>
        <v/>
      </c>
      <c r="T1460" s="10" t="str">
        <f>IF(ISERROR(FIND("6",tblSalaries[[#This Row],[How many hours of a day you work on Excel]])),"",6)</f>
        <v/>
      </c>
      <c r="U1460" s="11" t="str">
        <f>IF(ISERROR(FIND("7",tblSalaries[[#This Row],[How many hours of a day you work on Excel]])),"",7)</f>
        <v/>
      </c>
      <c r="V1460" s="11" t="str">
        <f>IF(ISERROR(FIND("8",tblSalaries[[#This Row],[How many hours of a day you work on Excel]])),"",8)</f>
        <v/>
      </c>
      <c r="W1460" s="11">
        <f>IF(MAX(tblSalaries[[#This Row],[1 hour]:[8 hours]])=0,#N/A,MAX(tblSalaries[[#This Row],[1 hour]:[8 hours]]))</f>
        <v>3</v>
      </c>
      <c r="X1460" s="11">
        <f>IF(ISERROR(tblSalaries[[#This Row],[max h]]),1,tblSalaries[[#This Row],[Salary in USD]]/tblSalaries[[#This Row],[max h]]/260)</f>
        <v>296.30736995902828</v>
      </c>
      <c r="Y1460" s="11" t="str">
        <f>IF(tblSalaries[[#This Row],[Years of Experience]]="",0,"0")</f>
        <v>0</v>
      </c>
      <c r="Z1460"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460" s="11">
        <f>IF(tblSalaries[[#This Row],[Salary in USD]]&lt;1000,1,0)</f>
        <v>0</v>
      </c>
      <c r="AB1460" s="11">
        <f>IF(AND(tblSalaries[[#This Row],[Salary in USD]]&gt;1000,tblSalaries[[#This Row],[Salary in USD]]&lt;2000),1,0)</f>
        <v>0</v>
      </c>
    </row>
    <row r="1461" spans="2:28" ht="15" customHeight="1">
      <c r="B1461" t="s">
        <v>3464</v>
      </c>
      <c r="C1461" s="1">
        <v>41059.861631944441</v>
      </c>
      <c r="D1461" s="4">
        <v>76000</v>
      </c>
      <c r="E1461">
        <v>76000</v>
      </c>
      <c r="F1461" t="s">
        <v>6</v>
      </c>
      <c r="G1461">
        <f>tblSalaries[[#This Row],[clean Salary (in local currency)]]*VLOOKUP(tblSalaries[[#This Row],[Currency]],tblXrate[],2,FALSE)</f>
        <v>76000</v>
      </c>
      <c r="H1461" t="s">
        <v>688</v>
      </c>
      <c r="I1461" t="s">
        <v>20</v>
      </c>
      <c r="J1461" t="s">
        <v>15</v>
      </c>
      <c r="K1461" t="str">
        <f>VLOOKUP(tblSalaries[[#This Row],[Where do you work]],tblCountries[[Actual]:[Mapping]],2,FALSE)</f>
        <v>USA</v>
      </c>
      <c r="L1461" t="s">
        <v>13</v>
      </c>
      <c r="M1461">
        <v>10</v>
      </c>
      <c r="O1461" s="10" t="str">
        <f>IF(ISERROR(FIND("1",tblSalaries[[#This Row],[How many hours of a day you work on Excel]])),"",1)</f>
        <v/>
      </c>
      <c r="P1461" s="11" t="str">
        <f>IF(ISERROR(FIND("2",tblSalaries[[#This Row],[How many hours of a day you work on Excel]])),"",2)</f>
        <v/>
      </c>
      <c r="Q1461" s="10" t="str">
        <f>IF(ISERROR(FIND("3",tblSalaries[[#This Row],[How many hours of a day you work on Excel]])),"",3)</f>
        <v/>
      </c>
      <c r="R1461" s="10" t="str">
        <f>IF(ISERROR(FIND("4",tblSalaries[[#This Row],[How many hours of a day you work on Excel]])),"",4)</f>
        <v/>
      </c>
      <c r="S1461" s="10" t="str">
        <f>IF(ISERROR(FIND("5",tblSalaries[[#This Row],[How many hours of a day you work on Excel]])),"",5)</f>
        <v/>
      </c>
      <c r="T1461" s="10" t="str">
        <f>IF(ISERROR(FIND("6",tblSalaries[[#This Row],[How many hours of a day you work on Excel]])),"",6)</f>
        <v/>
      </c>
      <c r="U1461" s="11" t="str">
        <f>IF(ISERROR(FIND("7",tblSalaries[[#This Row],[How many hours of a day you work on Excel]])),"",7)</f>
        <v/>
      </c>
      <c r="V1461" s="11">
        <f>IF(ISERROR(FIND("8",tblSalaries[[#This Row],[How many hours of a day you work on Excel]])),"",8)</f>
        <v>8</v>
      </c>
      <c r="W1461" s="11">
        <f>IF(MAX(tblSalaries[[#This Row],[1 hour]:[8 hours]])=0,#N/A,MAX(tblSalaries[[#This Row],[1 hour]:[8 hours]]))</f>
        <v>8</v>
      </c>
      <c r="X1461" s="11">
        <f>IF(ISERROR(tblSalaries[[#This Row],[max h]]),1,tblSalaries[[#This Row],[Salary in USD]]/tblSalaries[[#This Row],[max h]]/260)</f>
        <v>36.53846153846154</v>
      </c>
      <c r="Y1461" s="11" t="str">
        <f>IF(tblSalaries[[#This Row],[Years of Experience]]="",0,"0")</f>
        <v>0</v>
      </c>
      <c r="Z1461"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461" s="11">
        <f>IF(tblSalaries[[#This Row],[Salary in USD]]&lt;1000,1,0)</f>
        <v>0</v>
      </c>
      <c r="AB1461" s="11">
        <f>IF(AND(tblSalaries[[#This Row],[Salary in USD]]&gt;1000,tblSalaries[[#This Row],[Salary in USD]]&lt;2000),1,0)</f>
        <v>0</v>
      </c>
    </row>
    <row r="1462" spans="2:28" ht="15" customHeight="1">
      <c r="B1462" t="s">
        <v>3465</v>
      </c>
      <c r="C1462" s="1">
        <v>41059.862812500003</v>
      </c>
      <c r="D1462" s="4">
        <v>10000</v>
      </c>
      <c r="E1462">
        <v>10000</v>
      </c>
      <c r="F1462" t="s">
        <v>69</v>
      </c>
      <c r="G1462">
        <f>tblSalaries[[#This Row],[clean Salary (in local currency)]]*VLOOKUP(tblSalaries[[#This Row],[Currency]],tblXrate[],2,FALSE)</f>
        <v>15761.782720672842</v>
      </c>
      <c r="H1462" t="s">
        <v>20</v>
      </c>
      <c r="I1462" t="s">
        <v>20</v>
      </c>
      <c r="J1462" t="s">
        <v>71</v>
      </c>
      <c r="K1462" t="str">
        <f>VLOOKUP(tblSalaries[[#This Row],[Where do you work]],tblCountries[[Actual]:[Mapping]],2,FALSE)</f>
        <v>UK</v>
      </c>
      <c r="L1462" t="s">
        <v>18</v>
      </c>
      <c r="M1462">
        <v>8</v>
      </c>
      <c r="O1462" s="10" t="str">
        <f>IF(ISERROR(FIND("1",tblSalaries[[#This Row],[How many hours of a day you work on Excel]])),"",1)</f>
        <v/>
      </c>
      <c r="P1462" s="11">
        <f>IF(ISERROR(FIND("2",tblSalaries[[#This Row],[How many hours of a day you work on Excel]])),"",2)</f>
        <v>2</v>
      </c>
      <c r="Q1462" s="10">
        <f>IF(ISERROR(FIND("3",tblSalaries[[#This Row],[How many hours of a day you work on Excel]])),"",3)</f>
        <v>3</v>
      </c>
      <c r="R1462" s="10" t="str">
        <f>IF(ISERROR(FIND("4",tblSalaries[[#This Row],[How many hours of a day you work on Excel]])),"",4)</f>
        <v/>
      </c>
      <c r="S1462" s="10" t="str">
        <f>IF(ISERROR(FIND("5",tblSalaries[[#This Row],[How many hours of a day you work on Excel]])),"",5)</f>
        <v/>
      </c>
      <c r="T1462" s="10" t="str">
        <f>IF(ISERROR(FIND("6",tblSalaries[[#This Row],[How many hours of a day you work on Excel]])),"",6)</f>
        <v/>
      </c>
      <c r="U1462" s="11" t="str">
        <f>IF(ISERROR(FIND("7",tblSalaries[[#This Row],[How many hours of a day you work on Excel]])),"",7)</f>
        <v/>
      </c>
      <c r="V1462" s="11" t="str">
        <f>IF(ISERROR(FIND("8",tblSalaries[[#This Row],[How many hours of a day you work on Excel]])),"",8)</f>
        <v/>
      </c>
      <c r="W1462" s="11">
        <f>IF(MAX(tblSalaries[[#This Row],[1 hour]:[8 hours]])=0,#N/A,MAX(tblSalaries[[#This Row],[1 hour]:[8 hours]]))</f>
        <v>3</v>
      </c>
      <c r="X1462" s="11">
        <f>IF(ISERROR(tblSalaries[[#This Row],[max h]]),1,tblSalaries[[#This Row],[Salary in USD]]/tblSalaries[[#This Row],[max h]]/260)</f>
        <v>20.20741374445236</v>
      </c>
      <c r="Y1462" s="11" t="str">
        <f>IF(tblSalaries[[#This Row],[Years of Experience]]="",0,"0")</f>
        <v>0</v>
      </c>
      <c r="Z1462"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462" s="11">
        <f>IF(tblSalaries[[#This Row],[Salary in USD]]&lt;1000,1,0)</f>
        <v>0</v>
      </c>
      <c r="AB1462" s="11">
        <f>IF(AND(tblSalaries[[#This Row],[Salary in USD]]&gt;1000,tblSalaries[[#This Row],[Salary in USD]]&lt;2000),1,0)</f>
        <v>0</v>
      </c>
    </row>
    <row r="1463" spans="2:28" ht="15" customHeight="1">
      <c r="B1463" t="s">
        <v>3466</v>
      </c>
      <c r="C1463" s="1">
        <v>41059.863043981481</v>
      </c>
      <c r="D1463" s="4" t="s">
        <v>1644</v>
      </c>
      <c r="E1463">
        <v>165000</v>
      </c>
      <c r="F1463" t="s">
        <v>82</v>
      </c>
      <c r="G1463">
        <f>tblSalaries[[#This Row],[clean Salary (in local currency)]]*VLOOKUP(tblSalaries[[#This Row],[Currency]],tblXrate[],2,FALSE)</f>
        <v>168285.09330643489</v>
      </c>
      <c r="H1463" t="s">
        <v>279</v>
      </c>
      <c r="I1463" t="s">
        <v>279</v>
      </c>
      <c r="J1463" t="s">
        <v>84</v>
      </c>
      <c r="K1463" t="str">
        <f>VLOOKUP(tblSalaries[[#This Row],[Where do you work]],tblCountries[[Actual]:[Mapping]],2,FALSE)</f>
        <v>Australia</v>
      </c>
      <c r="L1463" t="s">
        <v>18</v>
      </c>
      <c r="M1463">
        <v>17</v>
      </c>
      <c r="O1463" s="10" t="str">
        <f>IF(ISERROR(FIND("1",tblSalaries[[#This Row],[How many hours of a day you work on Excel]])),"",1)</f>
        <v/>
      </c>
      <c r="P1463" s="11">
        <f>IF(ISERROR(FIND("2",tblSalaries[[#This Row],[How many hours of a day you work on Excel]])),"",2)</f>
        <v>2</v>
      </c>
      <c r="Q1463" s="10">
        <f>IF(ISERROR(FIND("3",tblSalaries[[#This Row],[How many hours of a day you work on Excel]])),"",3)</f>
        <v>3</v>
      </c>
      <c r="R1463" s="10" t="str">
        <f>IF(ISERROR(FIND("4",tblSalaries[[#This Row],[How many hours of a day you work on Excel]])),"",4)</f>
        <v/>
      </c>
      <c r="S1463" s="10" t="str">
        <f>IF(ISERROR(FIND("5",tblSalaries[[#This Row],[How many hours of a day you work on Excel]])),"",5)</f>
        <v/>
      </c>
      <c r="T1463" s="10" t="str">
        <f>IF(ISERROR(FIND("6",tblSalaries[[#This Row],[How many hours of a day you work on Excel]])),"",6)</f>
        <v/>
      </c>
      <c r="U1463" s="11" t="str">
        <f>IF(ISERROR(FIND("7",tblSalaries[[#This Row],[How many hours of a day you work on Excel]])),"",7)</f>
        <v/>
      </c>
      <c r="V1463" s="11" t="str">
        <f>IF(ISERROR(FIND("8",tblSalaries[[#This Row],[How many hours of a day you work on Excel]])),"",8)</f>
        <v/>
      </c>
      <c r="W1463" s="11">
        <f>IF(MAX(tblSalaries[[#This Row],[1 hour]:[8 hours]])=0,#N/A,MAX(tblSalaries[[#This Row],[1 hour]:[8 hours]]))</f>
        <v>3</v>
      </c>
      <c r="X1463" s="11">
        <f>IF(ISERROR(tblSalaries[[#This Row],[max h]]),1,tblSalaries[[#This Row],[Salary in USD]]/tblSalaries[[#This Row],[max h]]/260)</f>
        <v>215.75011962363448</v>
      </c>
      <c r="Y1463" s="11" t="str">
        <f>IF(tblSalaries[[#This Row],[Years of Experience]]="",0,"0")</f>
        <v>0</v>
      </c>
      <c r="Z1463"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463" s="11">
        <f>IF(tblSalaries[[#This Row],[Salary in USD]]&lt;1000,1,0)</f>
        <v>0</v>
      </c>
      <c r="AB1463" s="11">
        <f>IF(AND(tblSalaries[[#This Row],[Salary in USD]]&gt;1000,tblSalaries[[#This Row],[Salary in USD]]&lt;2000),1,0)</f>
        <v>0</v>
      </c>
    </row>
    <row r="1464" spans="2:28" ht="15" customHeight="1">
      <c r="B1464" t="s">
        <v>3467</v>
      </c>
      <c r="C1464" s="1">
        <v>41059.866608796299</v>
      </c>
      <c r="D1464" s="4" t="s">
        <v>1645</v>
      </c>
      <c r="E1464">
        <v>50000</v>
      </c>
      <c r="F1464" t="s">
        <v>6</v>
      </c>
      <c r="G1464">
        <f>tblSalaries[[#This Row],[clean Salary (in local currency)]]*VLOOKUP(tblSalaries[[#This Row],[Currency]],tblXrate[],2,FALSE)</f>
        <v>50000</v>
      </c>
      <c r="H1464" t="s">
        <v>282</v>
      </c>
      <c r="I1464" t="s">
        <v>20</v>
      </c>
      <c r="J1464" t="s">
        <v>1176</v>
      </c>
      <c r="K1464" t="str">
        <f>VLOOKUP(tblSalaries[[#This Row],[Where do you work]],tblCountries[[Actual]:[Mapping]],2,FALSE)</f>
        <v>Kuwait</v>
      </c>
      <c r="L1464" t="s">
        <v>9</v>
      </c>
      <c r="M1464">
        <v>13</v>
      </c>
      <c r="O1464" s="10" t="str">
        <f>IF(ISERROR(FIND("1",tblSalaries[[#This Row],[How many hours of a day you work on Excel]])),"",1)</f>
        <v/>
      </c>
      <c r="P1464" s="11" t="str">
        <f>IF(ISERROR(FIND("2",tblSalaries[[#This Row],[How many hours of a day you work on Excel]])),"",2)</f>
        <v/>
      </c>
      <c r="Q1464" s="10" t="str">
        <f>IF(ISERROR(FIND("3",tblSalaries[[#This Row],[How many hours of a day you work on Excel]])),"",3)</f>
        <v/>
      </c>
      <c r="R1464" s="10">
        <f>IF(ISERROR(FIND("4",tblSalaries[[#This Row],[How many hours of a day you work on Excel]])),"",4)</f>
        <v>4</v>
      </c>
      <c r="S1464" s="10" t="str">
        <f>IF(ISERROR(FIND("5",tblSalaries[[#This Row],[How many hours of a day you work on Excel]])),"",5)</f>
        <v/>
      </c>
      <c r="T1464" s="10">
        <f>IF(ISERROR(FIND("6",tblSalaries[[#This Row],[How many hours of a day you work on Excel]])),"",6)</f>
        <v>6</v>
      </c>
      <c r="U1464" s="11" t="str">
        <f>IF(ISERROR(FIND("7",tblSalaries[[#This Row],[How many hours of a day you work on Excel]])),"",7)</f>
        <v/>
      </c>
      <c r="V1464" s="11" t="str">
        <f>IF(ISERROR(FIND("8",tblSalaries[[#This Row],[How many hours of a day you work on Excel]])),"",8)</f>
        <v/>
      </c>
      <c r="W1464" s="11">
        <f>IF(MAX(tblSalaries[[#This Row],[1 hour]:[8 hours]])=0,#N/A,MAX(tblSalaries[[#This Row],[1 hour]:[8 hours]]))</f>
        <v>6</v>
      </c>
      <c r="X1464" s="11">
        <f>IF(ISERROR(tblSalaries[[#This Row],[max h]]),1,tblSalaries[[#This Row],[Salary in USD]]/tblSalaries[[#This Row],[max h]]/260)</f>
        <v>32.051282051282051</v>
      </c>
      <c r="Y1464" s="11" t="str">
        <f>IF(tblSalaries[[#This Row],[Years of Experience]]="",0,"0")</f>
        <v>0</v>
      </c>
      <c r="Z1464"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464" s="11">
        <f>IF(tblSalaries[[#This Row],[Salary in USD]]&lt;1000,1,0)</f>
        <v>0</v>
      </c>
      <c r="AB1464" s="11">
        <f>IF(AND(tblSalaries[[#This Row],[Salary in USD]]&gt;1000,tblSalaries[[#This Row],[Salary in USD]]&lt;2000),1,0)</f>
        <v>0</v>
      </c>
    </row>
    <row r="1465" spans="2:28" ht="15" customHeight="1">
      <c r="B1465" t="s">
        <v>3468</v>
      </c>
      <c r="C1465" s="1">
        <v>41059.87027777778</v>
      </c>
      <c r="D1465" s="4" t="s">
        <v>1646</v>
      </c>
      <c r="E1465">
        <v>7200</v>
      </c>
      <c r="F1465" t="s">
        <v>6</v>
      </c>
      <c r="G1465">
        <f>tblSalaries[[#This Row],[clean Salary (in local currency)]]*VLOOKUP(tblSalaries[[#This Row],[Currency]],tblXrate[],2,FALSE)</f>
        <v>7200</v>
      </c>
      <c r="H1465" t="s">
        <v>1647</v>
      </c>
      <c r="I1465" t="s">
        <v>488</v>
      </c>
      <c r="J1465" t="s">
        <v>184</v>
      </c>
      <c r="K1465" t="str">
        <f>VLOOKUP(tblSalaries[[#This Row],[Where do you work]],tblCountries[[Actual]:[Mapping]],2,FALSE)</f>
        <v>Colombia</v>
      </c>
      <c r="L1465" t="s">
        <v>9</v>
      </c>
      <c r="M1465">
        <v>8</v>
      </c>
      <c r="O1465" s="10" t="str">
        <f>IF(ISERROR(FIND("1",tblSalaries[[#This Row],[How many hours of a day you work on Excel]])),"",1)</f>
        <v/>
      </c>
      <c r="P1465" s="11" t="str">
        <f>IF(ISERROR(FIND("2",tblSalaries[[#This Row],[How many hours of a day you work on Excel]])),"",2)</f>
        <v/>
      </c>
      <c r="Q1465" s="10" t="str">
        <f>IF(ISERROR(FIND("3",tblSalaries[[#This Row],[How many hours of a day you work on Excel]])),"",3)</f>
        <v/>
      </c>
      <c r="R1465" s="10">
        <f>IF(ISERROR(FIND("4",tblSalaries[[#This Row],[How many hours of a day you work on Excel]])),"",4)</f>
        <v>4</v>
      </c>
      <c r="S1465" s="10" t="str">
        <f>IF(ISERROR(FIND("5",tblSalaries[[#This Row],[How many hours of a day you work on Excel]])),"",5)</f>
        <v/>
      </c>
      <c r="T1465" s="10">
        <f>IF(ISERROR(FIND("6",tblSalaries[[#This Row],[How many hours of a day you work on Excel]])),"",6)</f>
        <v>6</v>
      </c>
      <c r="U1465" s="11" t="str">
        <f>IF(ISERROR(FIND("7",tblSalaries[[#This Row],[How many hours of a day you work on Excel]])),"",7)</f>
        <v/>
      </c>
      <c r="V1465" s="11" t="str">
        <f>IF(ISERROR(FIND("8",tblSalaries[[#This Row],[How many hours of a day you work on Excel]])),"",8)</f>
        <v/>
      </c>
      <c r="W1465" s="11">
        <f>IF(MAX(tblSalaries[[#This Row],[1 hour]:[8 hours]])=0,#N/A,MAX(tblSalaries[[#This Row],[1 hour]:[8 hours]]))</f>
        <v>6</v>
      </c>
      <c r="X1465" s="11">
        <f>IF(ISERROR(tblSalaries[[#This Row],[max h]]),1,tblSalaries[[#This Row],[Salary in USD]]/tblSalaries[[#This Row],[max h]]/260)</f>
        <v>4.615384615384615</v>
      </c>
      <c r="Y1465" s="11" t="str">
        <f>IF(tblSalaries[[#This Row],[Years of Experience]]="",0,"0")</f>
        <v>0</v>
      </c>
      <c r="Z1465"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465" s="11">
        <f>IF(tblSalaries[[#This Row],[Salary in USD]]&lt;1000,1,0)</f>
        <v>0</v>
      </c>
      <c r="AB1465" s="11">
        <f>IF(AND(tblSalaries[[#This Row],[Salary in USD]]&gt;1000,tblSalaries[[#This Row],[Salary in USD]]&lt;2000),1,0)</f>
        <v>0</v>
      </c>
    </row>
    <row r="1466" spans="2:28" ht="15" customHeight="1">
      <c r="B1466" t="s">
        <v>3469</v>
      </c>
      <c r="C1466" s="1">
        <v>41059.880486111113</v>
      </c>
      <c r="D1466" s="4">
        <v>42000</v>
      </c>
      <c r="E1466">
        <v>42000</v>
      </c>
      <c r="F1466" t="s">
        <v>22</v>
      </c>
      <c r="G1466">
        <f>tblSalaries[[#This Row],[clean Salary (in local currency)]]*VLOOKUP(tblSalaries[[#This Row],[Currency]],tblXrate[],2,FALSE)</f>
        <v>53356.776437647524</v>
      </c>
      <c r="H1466" t="s">
        <v>1648</v>
      </c>
      <c r="I1466" t="s">
        <v>356</v>
      </c>
      <c r="J1466" t="s">
        <v>24</v>
      </c>
      <c r="K1466" t="str">
        <f>VLOOKUP(tblSalaries[[#This Row],[Where do you work]],tblCountries[[Actual]:[Mapping]],2,FALSE)</f>
        <v>Germany</v>
      </c>
      <c r="L1466" t="s">
        <v>13</v>
      </c>
      <c r="M1466">
        <v>7</v>
      </c>
      <c r="O1466" s="10" t="str">
        <f>IF(ISERROR(FIND("1",tblSalaries[[#This Row],[How many hours of a day you work on Excel]])),"",1)</f>
        <v/>
      </c>
      <c r="P1466" s="11" t="str">
        <f>IF(ISERROR(FIND("2",tblSalaries[[#This Row],[How many hours of a day you work on Excel]])),"",2)</f>
        <v/>
      </c>
      <c r="Q1466" s="10" t="str">
        <f>IF(ISERROR(FIND("3",tblSalaries[[#This Row],[How many hours of a day you work on Excel]])),"",3)</f>
        <v/>
      </c>
      <c r="R1466" s="10" t="str">
        <f>IF(ISERROR(FIND("4",tblSalaries[[#This Row],[How many hours of a day you work on Excel]])),"",4)</f>
        <v/>
      </c>
      <c r="S1466" s="10" t="str">
        <f>IF(ISERROR(FIND("5",tblSalaries[[#This Row],[How many hours of a day you work on Excel]])),"",5)</f>
        <v/>
      </c>
      <c r="T1466" s="10" t="str">
        <f>IF(ISERROR(FIND("6",tblSalaries[[#This Row],[How many hours of a day you work on Excel]])),"",6)</f>
        <v/>
      </c>
      <c r="U1466" s="11" t="str">
        <f>IF(ISERROR(FIND("7",tblSalaries[[#This Row],[How many hours of a day you work on Excel]])),"",7)</f>
        <v/>
      </c>
      <c r="V1466" s="11">
        <f>IF(ISERROR(FIND("8",tblSalaries[[#This Row],[How many hours of a day you work on Excel]])),"",8)</f>
        <v>8</v>
      </c>
      <c r="W1466" s="11">
        <f>IF(MAX(tblSalaries[[#This Row],[1 hour]:[8 hours]])=0,#N/A,MAX(tblSalaries[[#This Row],[1 hour]:[8 hours]]))</f>
        <v>8</v>
      </c>
      <c r="X1466" s="11">
        <f>IF(ISERROR(tblSalaries[[#This Row],[max h]]),1,tblSalaries[[#This Row],[Salary in USD]]/tblSalaries[[#This Row],[max h]]/260)</f>
        <v>25.652296364253619</v>
      </c>
      <c r="Y1466" s="11" t="str">
        <f>IF(tblSalaries[[#This Row],[Years of Experience]]="",0,"0")</f>
        <v>0</v>
      </c>
      <c r="Z1466"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466" s="11">
        <f>IF(tblSalaries[[#This Row],[Salary in USD]]&lt;1000,1,0)</f>
        <v>0</v>
      </c>
      <c r="AB1466" s="11">
        <f>IF(AND(tblSalaries[[#This Row],[Salary in USD]]&gt;1000,tblSalaries[[#This Row],[Salary in USD]]&lt;2000),1,0)</f>
        <v>0</v>
      </c>
    </row>
    <row r="1467" spans="2:28" ht="15" customHeight="1">
      <c r="B1467" t="s">
        <v>3470</v>
      </c>
      <c r="C1467" s="1">
        <v>41059.888553240744</v>
      </c>
      <c r="D1467" s="4">
        <v>45000</v>
      </c>
      <c r="E1467">
        <v>45000</v>
      </c>
      <c r="F1467" t="s">
        <v>6</v>
      </c>
      <c r="G1467">
        <f>tblSalaries[[#This Row],[clean Salary (in local currency)]]*VLOOKUP(tblSalaries[[#This Row],[Currency]],tblXrate[],2,FALSE)</f>
        <v>45000</v>
      </c>
      <c r="H1467" t="s">
        <v>1144</v>
      </c>
      <c r="I1467" t="s">
        <v>67</v>
      </c>
      <c r="J1467" t="s">
        <v>15</v>
      </c>
      <c r="K1467" t="str">
        <f>VLOOKUP(tblSalaries[[#This Row],[Where do you work]],tblCountries[[Actual]:[Mapping]],2,FALSE)</f>
        <v>USA</v>
      </c>
      <c r="L1467" t="s">
        <v>18</v>
      </c>
      <c r="M1467">
        <v>10</v>
      </c>
      <c r="O1467" s="10" t="str">
        <f>IF(ISERROR(FIND("1",tblSalaries[[#This Row],[How many hours of a day you work on Excel]])),"",1)</f>
        <v/>
      </c>
      <c r="P1467" s="11">
        <f>IF(ISERROR(FIND("2",tblSalaries[[#This Row],[How many hours of a day you work on Excel]])),"",2)</f>
        <v>2</v>
      </c>
      <c r="Q1467" s="10">
        <f>IF(ISERROR(FIND("3",tblSalaries[[#This Row],[How many hours of a day you work on Excel]])),"",3)</f>
        <v>3</v>
      </c>
      <c r="R1467" s="10" t="str">
        <f>IF(ISERROR(FIND("4",tblSalaries[[#This Row],[How many hours of a day you work on Excel]])),"",4)</f>
        <v/>
      </c>
      <c r="S1467" s="10" t="str">
        <f>IF(ISERROR(FIND("5",tblSalaries[[#This Row],[How many hours of a day you work on Excel]])),"",5)</f>
        <v/>
      </c>
      <c r="T1467" s="10" t="str">
        <f>IF(ISERROR(FIND("6",tblSalaries[[#This Row],[How many hours of a day you work on Excel]])),"",6)</f>
        <v/>
      </c>
      <c r="U1467" s="11" t="str">
        <f>IF(ISERROR(FIND("7",tblSalaries[[#This Row],[How many hours of a day you work on Excel]])),"",7)</f>
        <v/>
      </c>
      <c r="V1467" s="11" t="str">
        <f>IF(ISERROR(FIND("8",tblSalaries[[#This Row],[How many hours of a day you work on Excel]])),"",8)</f>
        <v/>
      </c>
      <c r="W1467" s="11">
        <f>IF(MAX(tblSalaries[[#This Row],[1 hour]:[8 hours]])=0,#N/A,MAX(tblSalaries[[#This Row],[1 hour]:[8 hours]]))</f>
        <v>3</v>
      </c>
      <c r="X1467" s="11">
        <f>IF(ISERROR(tblSalaries[[#This Row],[max h]]),1,tblSalaries[[#This Row],[Salary in USD]]/tblSalaries[[#This Row],[max h]]/260)</f>
        <v>57.692307692307693</v>
      </c>
      <c r="Y1467" s="11" t="str">
        <f>IF(tblSalaries[[#This Row],[Years of Experience]]="",0,"0")</f>
        <v>0</v>
      </c>
      <c r="Z1467"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467" s="11">
        <f>IF(tblSalaries[[#This Row],[Salary in USD]]&lt;1000,1,0)</f>
        <v>0</v>
      </c>
      <c r="AB1467" s="11">
        <f>IF(AND(tblSalaries[[#This Row],[Salary in USD]]&gt;1000,tblSalaries[[#This Row],[Salary in USD]]&lt;2000),1,0)</f>
        <v>0</v>
      </c>
    </row>
    <row r="1468" spans="2:28" ht="15" customHeight="1">
      <c r="B1468" t="s">
        <v>3471</v>
      </c>
      <c r="C1468" s="1">
        <v>41059.893101851849</v>
      </c>
      <c r="D1468" s="4">
        <v>5000</v>
      </c>
      <c r="E1468">
        <v>5000</v>
      </c>
      <c r="F1468" t="s">
        <v>6</v>
      </c>
      <c r="G1468">
        <f>tblSalaries[[#This Row],[clean Salary (in local currency)]]*VLOOKUP(tblSalaries[[#This Row],[Currency]],tblXrate[],2,FALSE)</f>
        <v>5000</v>
      </c>
      <c r="H1468" t="s">
        <v>1649</v>
      </c>
      <c r="I1468" t="s">
        <v>52</v>
      </c>
      <c r="J1468" t="s">
        <v>8</v>
      </c>
      <c r="K1468" t="str">
        <f>VLOOKUP(tblSalaries[[#This Row],[Where do you work]],tblCountries[[Actual]:[Mapping]],2,FALSE)</f>
        <v>India</v>
      </c>
      <c r="L1468" t="s">
        <v>13</v>
      </c>
      <c r="M1468">
        <v>4</v>
      </c>
      <c r="O1468" s="10" t="str">
        <f>IF(ISERROR(FIND("1",tblSalaries[[#This Row],[How many hours of a day you work on Excel]])),"",1)</f>
        <v/>
      </c>
      <c r="P1468" s="11" t="str">
        <f>IF(ISERROR(FIND("2",tblSalaries[[#This Row],[How many hours of a day you work on Excel]])),"",2)</f>
        <v/>
      </c>
      <c r="Q1468" s="10" t="str">
        <f>IF(ISERROR(FIND("3",tblSalaries[[#This Row],[How many hours of a day you work on Excel]])),"",3)</f>
        <v/>
      </c>
      <c r="R1468" s="10" t="str">
        <f>IF(ISERROR(FIND("4",tblSalaries[[#This Row],[How many hours of a day you work on Excel]])),"",4)</f>
        <v/>
      </c>
      <c r="S1468" s="10" t="str">
        <f>IF(ISERROR(FIND("5",tblSalaries[[#This Row],[How many hours of a day you work on Excel]])),"",5)</f>
        <v/>
      </c>
      <c r="T1468" s="10" t="str">
        <f>IF(ISERROR(FIND("6",tblSalaries[[#This Row],[How many hours of a day you work on Excel]])),"",6)</f>
        <v/>
      </c>
      <c r="U1468" s="11" t="str">
        <f>IF(ISERROR(FIND("7",tblSalaries[[#This Row],[How many hours of a day you work on Excel]])),"",7)</f>
        <v/>
      </c>
      <c r="V1468" s="11">
        <f>IF(ISERROR(FIND("8",tblSalaries[[#This Row],[How many hours of a day you work on Excel]])),"",8)</f>
        <v>8</v>
      </c>
      <c r="W1468" s="11">
        <f>IF(MAX(tblSalaries[[#This Row],[1 hour]:[8 hours]])=0,#N/A,MAX(tblSalaries[[#This Row],[1 hour]:[8 hours]]))</f>
        <v>8</v>
      </c>
      <c r="X1468" s="11">
        <f>IF(ISERROR(tblSalaries[[#This Row],[max h]]),1,tblSalaries[[#This Row],[Salary in USD]]/tblSalaries[[#This Row],[max h]]/260)</f>
        <v>2.4038461538461537</v>
      </c>
      <c r="Y1468" s="11" t="str">
        <f>IF(tblSalaries[[#This Row],[Years of Experience]]="",0,"0")</f>
        <v>0</v>
      </c>
      <c r="Z1468"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1468" s="11">
        <f>IF(tblSalaries[[#This Row],[Salary in USD]]&lt;1000,1,0)</f>
        <v>0</v>
      </c>
      <c r="AB1468" s="11">
        <f>IF(AND(tblSalaries[[#This Row],[Salary in USD]]&gt;1000,tblSalaries[[#This Row],[Salary in USD]]&lt;2000),1,0)</f>
        <v>0</v>
      </c>
    </row>
    <row r="1469" spans="2:28" ht="15" customHeight="1">
      <c r="B1469" t="s">
        <v>3472</v>
      </c>
      <c r="C1469" s="1">
        <v>41059.906319444446</v>
      </c>
      <c r="D1469" s="4">
        <v>74000</v>
      </c>
      <c r="E1469">
        <v>74000</v>
      </c>
      <c r="F1469" t="s">
        <v>82</v>
      </c>
      <c r="G1469">
        <f>tblSalaries[[#This Row],[clean Salary (in local currency)]]*VLOOKUP(tblSalaries[[#This Row],[Currency]],tblXrate[],2,FALSE)</f>
        <v>75473.31457379504</v>
      </c>
      <c r="H1469" t="s">
        <v>1650</v>
      </c>
      <c r="I1469" t="s">
        <v>20</v>
      </c>
      <c r="J1469" t="s">
        <v>84</v>
      </c>
      <c r="K1469" t="str">
        <f>VLOOKUP(tblSalaries[[#This Row],[Where do you work]],tblCountries[[Actual]:[Mapping]],2,FALSE)</f>
        <v>Australia</v>
      </c>
      <c r="L1469" t="s">
        <v>13</v>
      </c>
      <c r="M1469">
        <v>20</v>
      </c>
      <c r="O1469" s="10" t="str">
        <f>IF(ISERROR(FIND("1",tblSalaries[[#This Row],[How many hours of a day you work on Excel]])),"",1)</f>
        <v/>
      </c>
      <c r="P1469" s="11" t="str">
        <f>IF(ISERROR(FIND("2",tblSalaries[[#This Row],[How many hours of a day you work on Excel]])),"",2)</f>
        <v/>
      </c>
      <c r="Q1469" s="10" t="str">
        <f>IF(ISERROR(FIND("3",tblSalaries[[#This Row],[How many hours of a day you work on Excel]])),"",3)</f>
        <v/>
      </c>
      <c r="R1469" s="10" t="str">
        <f>IF(ISERROR(FIND("4",tblSalaries[[#This Row],[How many hours of a day you work on Excel]])),"",4)</f>
        <v/>
      </c>
      <c r="S1469" s="10" t="str">
        <f>IF(ISERROR(FIND("5",tblSalaries[[#This Row],[How many hours of a day you work on Excel]])),"",5)</f>
        <v/>
      </c>
      <c r="T1469" s="10" t="str">
        <f>IF(ISERROR(FIND("6",tblSalaries[[#This Row],[How many hours of a day you work on Excel]])),"",6)</f>
        <v/>
      </c>
      <c r="U1469" s="11" t="str">
        <f>IF(ISERROR(FIND("7",tblSalaries[[#This Row],[How many hours of a day you work on Excel]])),"",7)</f>
        <v/>
      </c>
      <c r="V1469" s="11">
        <f>IF(ISERROR(FIND("8",tblSalaries[[#This Row],[How many hours of a day you work on Excel]])),"",8)</f>
        <v>8</v>
      </c>
      <c r="W1469" s="11">
        <f>IF(MAX(tblSalaries[[#This Row],[1 hour]:[8 hours]])=0,#N/A,MAX(tblSalaries[[#This Row],[1 hour]:[8 hours]]))</f>
        <v>8</v>
      </c>
      <c r="X1469" s="11">
        <f>IF(ISERROR(tblSalaries[[#This Row],[max h]]),1,tblSalaries[[#This Row],[Salary in USD]]/tblSalaries[[#This Row],[max h]]/260)</f>
        <v>36.285247391247616</v>
      </c>
      <c r="Y1469" s="11" t="str">
        <f>IF(tblSalaries[[#This Row],[Years of Experience]]="",0,"0")</f>
        <v>0</v>
      </c>
      <c r="Z1469"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469" s="11">
        <f>IF(tblSalaries[[#This Row],[Salary in USD]]&lt;1000,1,0)</f>
        <v>0</v>
      </c>
      <c r="AB1469" s="11">
        <f>IF(AND(tblSalaries[[#This Row],[Salary in USD]]&gt;1000,tblSalaries[[#This Row],[Salary in USD]]&lt;2000),1,0)</f>
        <v>0</v>
      </c>
    </row>
    <row r="1470" spans="2:28" ht="15" customHeight="1">
      <c r="B1470" t="s">
        <v>3473</v>
      </c>
      <c r="C1470" s="1">
        <v>41059.92454861111</v>
      </c>
      <c r="D1470" s="4" t="s">
        <v>816</v>
      </c>
      <c r="E1470">
        <v>15000</v>
      </c>
      <c r="F1470" t="s">
        <v>6</v>
      </c>
      <c r="G1470">
        <f>tblSalaries[[#This Row],[clean Salary (in local currency)]]*VLOOKUP(tblSalaries[[#This Row],[Currency]],tblXrate[],2,FALSE)</f>
        <v>15000</v>
      </c>
      <c r="H1470" t="s">
        <v>52</v>
      </c>
      <c r="I1470" t="s">
        <v>52</v>
      </c>
      <c r="J1470" t="s">
        <v>73</v>
      </c>
      <c r="K1470" t="str">
        <f>VLOOKUP(tblSalaries[[#This Row],[Where do you work]],tblCountries[[Actual]:[Mapping]],2,FALSE)</f>
        <v>Romania</v>
      </c>
      <c r="L1470" t="s">
        <v>18</v>
      </c>
      <c r="M1470">
        <v>5</v>
      </c>
      <c r="O1470" s="10" t="str">
        <f>IF(ISERROR(FIND("1",tblSalaries[[#This Row],[How many hours of a day you work on Excel]])),"",1)</f>
        <v/>
      </c>
      <c r="P1470" s="11">
        <f>IF(ISERROR(FIND("2",tblSalaries[[#This Row],[How many hours of a day you work on Excel]])),"",2)</f>
        <v>2</v>
      </c>
      <c r="Q1470" s="10">
        <f>IF(ISERROR(FIND("3",tblSalaries[[#This Row],[How many hours of a day you work on Excel]])),"",3)</f>
        <v>3</v>
      </c>
      <c r="R1470" s="10" t="str">
        <f>IF(ISERROR(FIND("4",tblSalaries[[#This Row],[How many hours of a day you work on Excel]])),"",4)</f>
        <v/>
      </c>
      <c r="S1470" s="10" t="str">
        <f>IF(ISERROR(FIND("5",tblSalaries[[#This Row],[How many hours of a day you work on Excel]])),"",5)</f>
        <v/>
      </c>
      <c r="T1470" s="10" t="str">
        <f>IF(ISERROR(FIND("6",tblSalaries[[#This Row],[How many hours of a day you work on Excel]])),"",6)</f>
        <v/>
      </c>
      <c r="U1470" s="11" t="str">
        <f>IF(ISERROR(FIND("7",tblSalaries[[#This Row],[How many hours of a day you work on Excel]])),"",7)</f>
        <v/>
      </c>
      <c r="V1470" s="11" t="str">
        <f>IF(ISERROR(FIND("8",tblSalaries[[#This Row],[How many hours of a day you work on Excel]])),"",8)</f>
        <v/>
      </c>
      <c r="W1470" s="11">
        <f>IF(MAX(tblSalaries[[#This Row],[1 hour]:[8 hours]])=0,#N/A,MAX(tblSalaries[[#This Row],[1 hour]:[8 hours]]))</f>
        <v>3</v>
      </c>
      <c r="X1470" s="11">
        <f>IF(ISERROR(tblSalaries[[#This Row],[max h]]),1,tblSalaries[[#This Row],[Salary in USD]]/tblSalaries[[#This Row],[max h]]/260)</f>
        <v>19.23076923076923</v>
      </c>
      <c r="Y1470" s="11" t="str">
        <f>IF(tblSalaries[[#This Row],[Years of Experience]]="",0,"0")</f>
        <v>0</v>
      </c>
      <c r="Z1470"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1470" s="11">
        <f>IF(tblSalaries[[#This Row],[Salary in USD]]&lt;1000,1,0)</f>
        <v>0</v>
      </c>
      <c r="AB1470" s="11">
        <f>IF(AND(tblSalaries[[#This Row],[Salary in USD]]&gt;1000,tblSalaries[[#This Row],[Salary in USD]]&lt;2000),1,0)</f>
        <v>0</v>
      </c>
    </row>
    <row r="1471" spans="2:28" ht="15" customHeight="1">
      <c r="B1471" t="s">
        <v>3474</v>
      </c>
      <c r="C1471" s="1">
        <v>41059.938576388886</v>
      </c>
      <c r="D1471" s="4" t="s">
        <v>1651</v>
      </c>
      <c r="E1471">
        <v>33500</v>
      </c>
      <c r="F1471" t="s">
        <v>22</v>
      </c>
      <c r="G1471">
        <f>tblSalaries[[#This Row],[clean Salary (in local currency)]]*VLOOKUP(tblSalaries[[#This Row],[Currency]],tblXrate[],2,FALSE)</f>
        <v>42558.381206218859</v>
      </c>
      <c r="H1471" t="s">
        <v>1652</v>
      </c>
      <c r="I1471" t="s">
        <v>488</v>
      </c>
      <c r="J1471" t="s">
        <v>24</v>
      </c>
      <c r="K1471" t="str">
        <f>VLOOKUP(tblSalaries[[#This Row],[Where do you work]],tblCountries[[Actual]:[Mapping]],2,FALSE)</f>
        <v>Germany</v>
      </c>
      <c r="L1471" t="s">
        <v>13</v>
      </c>
      <c r="M1471">
        <v>8</v>
      </c>
      <c r="O1471" s="10" t="str">
        <f>IF(ISERROR(FIND("1",tblSalaries[[#This Row],[How many hours of a day you work on Excel]])),"",1)</f>
        <v/>
      </c>
      <c r="P1471" s="11" t="str">
        <f>IF(ISERROR(FIND("2",tblSalaries[[#This Row],[How many hours of a day you work on Excel]])),"",2)</f>
        <v/>
      </c>
      <c r="Q1471" s="10" t="str">
        <f>IF(ISERROR(FIND("3",tblSalaries[[#This Row],[How many hours of a day you work on Excel]])),"",3)</f>
        <v/>
      </c>
      <c r="R1471" s="10" t="str">
        <f>IF(ISERROR(FIND("4",tblSalaries[[#This Row],[How many hours of a day you work on Excel]])),"",4)</f>
        <v/>
      </c>
      <c r="S1471" s="10" t="str">
        <f>IF(ISERROR(FIND("5",tblSalaries[[#This Row],[How many hours of a day you work on Excel]])),"",5)</f>
        <v/>
      </c>
      <c r="T1471" s="10" t="str">
        <f>IF(ISERROR(FIND("6",tblSalaries[[#This Row],[How many hours of a day you work on Excel]])),"",6)</f>
        <v/>
      </c>
      <c r="U1471" s="11" t="str">
        <f>IF(ISERROR(FIND("7",tblSalaries[[#This Row],[How many hours of a day you work on Excel]])),"",7)</f>
        <v/>
      </c>
      <c r="V1471" s="11">
        <f>IF(ISERROR(FIND("8",tblSalaries[[#This Row],[How many hours of a day you work on Excel]])),"",8)</f>
        <v>8</v>
      </c>
      <c r="W1471" s="11">
        <f>IF(MAX(tblSalaries[[#This Row],[1 hour]:[8 hours]])=0,#N/A,MAX(tblSalaries[[#This Row],[1 hour]:[8 hours]]))</f>
        <v>8</v>
      </c>
      <c r="X1471" s="11">
        <f>IF(ISERROR(tblSalaries[[#This Row],[max h]]),1,tblSalaries[[#This Row],[Salary in USD]]/tblSalaries[[#This Row],[max h]]/260)</f>
        <v>20.460760195297528</v>
      </c>
      <c r="Y1471" s="11" t="str">
        <f>IF(tblSalaries[[#This Row],[Years of Experience]]="",0,"0")</f>
        <v>0</v>
      </c>
      <c r="Z1471"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471" s="11">
        <f>IF(tblSalaries[[#This Row],[Salary in USD]]&lt;1000,1,0)</f>
        <v>0</v>
      </c>
      <c r="AB1471" s="11">
        <f>IF(AND(tblSalaries[[#This Row],[Salary in USD]]&gt;1000,tblSalaries[[#This Row],[Salary in USD]]&lt;2000),1,0)</f>
        <v>0</v>
      </c>
    </row>
    <row r="1472" spans="2:28" ht="15" customHeight="1">
      <c r="B1472" t="s">
        <v>3475</v>
      </c>
      <c r="C1472" s="1">
        <v>41059.938599537039</v>
      </c>
      <c r="D1472" s="4" t="s">
        <v>1653</v>
      </c>
      <c r="E1472">
        <v>61000</v>
      </c>
      <c r="F1472" t="s">
        <v>6</v>
      </c>
      <c r="G1472">
        <f>tblSalaries[[#This Row],[clean Salary (in local currency)]]*VLOOKUP(tblSalaries[[#This Row],[Currency]],tblXrate[],2,FALSE)</f>
        <v>61000</v>
      </c>
      <c r="H1472" t="s">
        <v>14</v>
      </c>
      <c r="I1472" t="s">
        <v>20</v>
      </c>
      <c r="J1472" t="s">
        <v>15</v>
      </c>
      <c r="K1472" t="str">
        <f>VLOOKUP(tblSalaries[[#This Row],[Where do you work]],tblCountries[[Actual]:[Mapping]],2,FALSE)</f>
        <v>USA</v>
      </c>
      <c r="L1472" t="s">
        <v>9</v>
      </c>
      <c r="M1472">
        <v>5</v>
      </c>
      <c r="O1472" s="10" t="str">
        <f>IF(ISERROR(FIND("1",tblSalaries[[#This Row],[How many hours of a day you work on Excel]])),"",1)</f>
        <v/>
      </c>
      <c r="P1472" s="11" t="str">
        <f>IF(ISERROR(FIND("2",tblSalaries[[#This Row],[How many hours of a day you work on Excel]])),"",2)</f>
        <v/>
      </c>
      <c r="Q1472" s="10" t="str">
        <f>IF(ISERROR(FIND("3",tblSalaries[[#This Row],[How many hours of a day you work on Excel]])),"",3)</f>
        <v/>
      </c>
      <c r="R1472" s="10">
        <f>IF(ISERROR(FIND("4",tblSalaries[[#This Row],[How many hours of a day you work on Excel]])),"",4)</f>
        <v>4</v>
      </c>
      <c r="S1472" s="10" t="str">
        <f>IF(ISERROR(FIND("5",tblSalaries[[#This Row],[How many hours of a day you work on Excel]])),"",5)</f>
        <v/>
      </c>
      <c r="T1472" s="10">
        <f>IF(ISERROR(FIND("6",tblSalaries[[#This Row],[How many hours of a day you work on Excel]])),"",6)</f>
        <v>6</v>
      </c>
      <c r="U1472" s="11" t="str">
        <f>IF(ISERROR(FIND("7",tblSalaries[[#This Row],[How many hours of a day you work on Excel]])),"",7)</f>
        <v/>
      </c>
      <c r="V1472" s="11" t="str">
        <f>IF(ISERROR(FIND("8",tblSalaries[[#This Row],[How many hours of a day you work on Excel]])),"",8)</f>
        <v/>
      </c>
      <c r="W1472" s="11">
        <f>IF(MAX(tblSalaries[[#This Row],[1 hour]:[8 hours]])=0,#N/A,MAX(tblSalaries[[#This Row],[1 hour]:[8 hours]]))</f>
        <v>6</v>
      </c>
      <c r="X1472" s="11">
        <f>IF(ISERROR(tblSalaries[[#This Row],[max h]]),1,tblSalaries[[#This Row],[Salary in USD]]/tblSalaries[[#This Row],[max h]]/260)</f>
        <v>39.102564102564102</v>
      </c>
      <c r="Y1472" s="11" t="str">
        <f>IF(tblSalaries[[#This Row],[Years of Experience]]="",0,"0")</f>
        <v>0</v>
      </c>
      <c r="Z1472"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1472" s="11">
        <f>IF(tblSalaries[[#This Row],[Salary in USD]]&lt;1000,1,0)</f>
        <v>0</v>
      </c>
      <c r="AB1472" s="11">
        <f>IF(AND(tblSalaries[[#This Row],[Salary in USD]]&gt;1000,tblSalaries[[#This Row],[Salary in USD]]&lt;2000),1,0)</f>
        <v>0</v>
      </c>
    </row>
    <row r="1473" spans="2:28" ht="15" customHeight="1">
      <c r="B1473" t="s">
        <v>3476</v>
      </c>
      <c r="C1473" s="1">
        <v>41059.939131944448</v>
      </c>
      <c r="D1473" s="4">
        <v>66000</v>
      </c>
      <c r="E1473">
        <v>66000</v>
      </c>
      <c r="F1473" t="s">
        <v>6</v>
      </c>
      <c r="G1473">
        <f>tblSalaries[[#This Row],[clean Salary (in local currency)]]*VLOOKUP(tblSalaries[[#This Row],[Currency]],tblXrate[],2,FALSE)</f>
        <v>66000</v>
      </c>
      <c r="H1473" t="s">
        <v>1654</v>
      </c>
      <c r="I1473" t="s">
        <v>20</v>
      </c>
      <c r="J1473" t="s">
        <v>15</v>
      </c>
      <c r="K1473" t="str">
        <f>VLOOKUP(tblSalaries[[#This Row],[Where do you work]],tblCountries[[Actual]:[Mapping]],2,FALSE)</f>
        <v>USA</v>
      </c>
      <c r="L1473" t="s">
        <v>9</v>
      </c>
      <c r="M1473">
        <v>2</v>
      </c>
      <c r="O1473" s="10" t="str">
        <f>IF(ISERROR(FIND("1",tblSalaries[[#This Row],[How many hours of a day you work on Excel]])),"",1)</f>
        <v/>
      </c>
      <c r="P1473" s="11" t="str">
        <f>IF(ISERROR(FIND("2",tblSalaries[[#This Row],[How many hours of a day you work on Excel]])),"",2)</f>
        <v/>
      </c>
      <c r="Q1473" s="10" t="str">
        <f>IF(ISERROR(FIND("3",tblSalaries[[#This Row],[How many hours of a day you work on Excel]])),"",3)</f>
        <v/>
      </c>
      <c r="R1473" s="10">
        <f>IF(ISERROR(FIND("4",tblSalaries[[#This Row],[How many hours of a day you work on Excel]])),"",4)</f>
        <v>4</v>
      </c>
      <c r="S1473" s="10" t="str">
        <f>IF(ISERROR(FIND("5",tblSalaries[[#This Row],[How many hours of a day you work on Excel]])),"",5)</f>
        <v/>
      </c>
      <c r="T1473" s="10">
        <f>IF(ISERROR(FIND("6",tblSalaries[[#This Row],[How many hours of a day you work on Excel]])),"",6)</f>
        <v>6</v>
      </c>
      <c r="U1473" s="11" t="str">
        <f>IF(ISERROR(FIND("7",tblSalaries[[#This Row],[How many hours of a day you work on Excel]])),"",7)</f>
        <v/>
      </c>
      <c r="V1473" s="11" t="str">
        <f>IF(ISERROR(FIND("8",tblSalaries[[#This Row],[How many hours of a day you work on Excel]])),"",8)</f>
        <v/>
      </c>
      <c r="W1473" s="11">
        <f>IF(MAX(tblSalaries[[#This Row],[1 hour]:[8 hours]])=0,#N/A,MAX(tblSalaries[[#This Row],[1 hour]:[8 hours]]))</f>
        <v>6</v>
      </c>
      <c r="X1473" s="11">
        <f>IF(ISERROR(tblSalaries[[#This Row],[max h]]),1,tblSalaries[[#This Row],[Salary in USD]]/tblSalaries[[#This Row],[max h]]/260)</f>
        <v>42.307692307692307</v>
      </c>
      <c r="Y1473" s="11" t="str">
        <f>IF(tblSalaries[[#This Row],[Years of Experience]]="",0,"0")</f>
        <v>0</v>
      </c>
      <c r="Z1473"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1..3</v>
      </c>
      <c r="AA1473" s="11">
        <f>IF(tblSalaries[[#This Row],[Salary in USD]]&lt;1000,1,0)</f>
        <v>0</v>
      </c>
      <c r="AB1473" s="11">
        <f>IF(AND(tblSalaries[[#This Row],[Salary in USD]]&gt;1000,tblSalaries[[#This Row],[Salary in USD]]&lt;2000),1,0)</f>
        <v>0</v>
      </c>
    </row>
    <row r="1474" spans="2:28" ht="15" customHeight="1">
      <c r="B1474" t="s">
        <v>3477</v>
      </c>
      <c r="C1474" s="1">
        <v>41059.958148148151</v>
      </c>
      <c r="D1474" s="4" t="s">
        <v>1655</v>
      </c>
      <c r="E1474">
        <v>278000</v>
      </c>
      <c r="F1474" t="s">
        <v>40</v>
      </c>
      <c r="G1474">
        <f>tblSalaries[[#This Row],[clean Salary (in local currency)]]*VLOOKUP(tblSalaries[[#This Row],[Currency]],tblXrate[],2,FALSE)</f>
        <v>4950.6008391090336</v>
      </c>
      <c r="H1474" t="s">
        <v>721</v>
      </c>
      <c r="I1474" t="s">
        <v>3999</v>
      </c>
      <c r="J1474" t="s">
        <v>8</v>
      </c>
      <c r="K1474" t="str">
        <f>VLOOKUP(tblSalaries[[#This Row],[Where do you work]],tblCountries[[Actual]:[Mapping]],2,FALSE)</f>
        <v>India</v>
      </c>
      <c r="L1474" t="s">
        <v>13</v>
      </c>
      <c r="M1474">
        <v>8</v>
      </c>
      <c r="O1474" s="10" t="str">
        <f>IF(ISERROR(FIND("1",tblSalaries[[#This Row],[How many hours of a day you work on Excel]])),"",1)</f>
        <v/>
      </c>
      <c r="P1474" s="11" t="str">
        <f>IF(ISERROR(FIND("2",tblSalaries[[#This Row],[How many hours of a day you work on Excel]])),"",2)</f>
        <v/>
      </c>
      <c r="Q1474" s="10" t="str">
        <f>IF(ISERROR(FIND("3",tblSalaries[[#This Row],[How many hours of a day you work on Excel]])),"",3)</f>
        <v/>
      </c>
      <c r="R1474" s="10" t="str">
        <f>IF(ISERROR(FIND("4",tblSalaries[[#This Row],[How many hours of a day you work on Excel]])),"",4)</f>
        <v/>
      </c>
      <c r="S1474" s="10" t="str">
        <f>IF(ISERROR(FIND("5",tblSalaries[[#This Row],[How many hours of a day you work on Excel]])),"",5)</f>
        <v/>
      </c>
      <c r="T1474" s="10" t="str">
        <f>IF(ISERROR(FIND("6",tblSalaries[[#This Row],[How many hours of a day you work on Excel]])),"",6)</f>
        <v/>
      </c>
      <c r="U1474" s="11" t="str">
        <f>IF(ISERROR(FIND("7",tblSalaries[[#This Row],[How many hours of a day you work on Excel]])),"",7)</f>
        <v/>
      </c>
      <c r="V1474" s="11">
        <f>IF(ISERROR(FIND("8",tblSalaries[[#This Row],[How many hours of a day you work on Excel]])),"",8)</f>
        <v>8</v>
      </c>
      <c r="W1474" s="11">
        <f>IF(MAX(tblSalaries[[#This Row],[1 hour]:[8 hours]])=0,#N/A,MAX(tblSalaries[[#This Row],[1 hour]:[8 hours]]))</f>
        <v>8</v>
      </c>
      <c r="X1474" s="11">
        <f>IF(ISERROR(tblSalaries[[#This Row],[max h]]),1,tblSalaries[[#This Row],[Salary in USD]]/tblSalaries[[#This Row],[max h]]/260)</f>
        <v>2.3800965572639585</v>
      </c>
      <c r="Y1474" s="11" t="str">
        <f>IF(tblSalaries[[#This Row],[Years of Experience]]="",0,"0")</f>
        <v>0</v>
      </c>
      <c r="Z1474"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474" s="11">
        <f>IF(tblSalaries[[#This Row],[Salary in USD]]&lt;1000,1,0)</f>
        <v>0</v>
      </c>
      <c r="AB1474" s="11">
        <f>IF(AND(tblSalaries[[#This Row],[Salary in USD]]&gt;1000,tblSalaries[[#This Row],[Salary in USD]]&lt;2000),1,0)</f>
        <v>0</v>
      </c>
    </row>
    <row r="1475" spans="2:28" ht="15" customHeight="1">
      <c r="B1475" t="s">
        <v>3478</v>
      </c>
      <c r="C1475" s="1">
        <v>41059.959583333337</v>
      </c>
      <c r="D1475" s="4">
        <v>55000</v>
      </c>
      <c r="E1475">
        <v>55000</v>
      </c>
      <c r="F1475" t="s">
        <v>6</v>
      </c>
      <c r="G1475">
        <f>tblSalaries[[#This Row],[clean Salary (in local currency)]]*VLOOKUP(tblSalaries[[#This Row],[Currency]],tblXrate[],2,FALSE)</f>
        <v>55000</v>
      </c>
      <c r="H1475" t="s">
        <v>1656</v>
      </c>
      <c r="I1475" t="s">
        <v>52</v>
      </c>
      <c r="J1475" t="s">
        <v>15</v>
      </c>
      <c r="K1475" t="str">
        <f>VLOOKUP(tblSalaries[[#This Row],[Where do you work]],tblCountries[[Actual]:[Mapping]],2,FALSE)</f>
        <v>USA</v>
      </c>
      <c r="L1475" t="s">
        <v>18</v>
      </c>
      <c r="M1475">
        <v>14</v>
      </c>
      <c r="O1475" s="10" t="str">
        <f>IF(ISERROR(FIND("1",tblSalaries[[#This Row],[How many hours of a day you work on Excel]])),"",1)</f>
        <v/>
      </c>
      <c r="P1475" s="11">
        <f>IF(ISERROR(FIND("2",tblSalaries[[#This Row],[How many hours of a day you work on Excel]])),"",2)</f>
        <v>2</v>
      </c>
      <c r="Q1475" s="10">
        <f>IF(ISERROR(FIND("3",tblSalaries[[#This Row],[How many hours of a day you work on Excel]])),"",3)</f>
        <v>3</v>
      </c>
      <c r="R1475" s="10" t="str">
        <f>IF(ISERROR(FIND("4",tblSalaries[[#This Row],[How many hours of a day you work on Excel]])),"",4)</f>
        <v/>
      </c>
      <c r="S1475" s="10" t="str">
        <f>IF(ISERROR(FIND("5",tblSalaries[[#This Row],[How many hours of a day you work on Excel]])),"",5)</f>
        <v/>
      </c>
      <c r="T1475" s="10" t="str">
        <f>IF(ISERROR(FIND("6",tblSalaries[[#This Row],[How many hours of a day you work on Excel]])),"",6)</f>
        <v/>
      </c>
      <c r="U1475" s="11" t="str">
        <f>IF(ISERROR(FIND("7",tblSalaries[[#This Row],[How many hours of a day you work on Excel]])),"",7)</f>
        <v/>
      </c>
      <c r="V1475" s="11" t="str">
        <f>IF(ISERROR(FIND("8",tblSalaries[[#This Row],[How many hours of a day you work on Excel]])),"",8)</f>
        <v/>
      </c>
      <c r="W1475" s="11">
        <f>IF(MAX(tblSalaries[[#This Row],[1 hour]:[8 hours]])=0,#N/A,MAX(tblSalaries[[#This Row],[1 hour]:[8 hours]]))</f>
        <v>3</v>
      </c>
      <c r="X1475" s="11">
        <f>IF(ISERROR(tblSalaries[[#This Row],[max h]]),1,tblSalaries[[#This Row],[Salary in USD]]/tblSalaries[[#This Row],[max h]]/260)</f>
        <v>70.512820512820511</v>
      </c>
      <c r="Y1475" s="11" t="str">
        <f>IF(tblSalaries[[#This Row],[Years of Experience]]="",0,"0")</f>
        <v>0</v>
      </c>
      <c r="Z1475"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475" s="11">
        <f>IF(tblSalaries[[#This Row],[Salary in USD]]&lt;1000,1,0)</f>
        <v>0</v>
      </c>
      <c r="AB1475" s="11">
        <f>IF(AND(tblSalaries[[#This Row],[Salary in USD]]&gt;1000,tblSalaries[[#This Row],[Salary in USD]]&lt;2000),1,0)</f>
        <v>0</v>
      </c>
    </row>
    <row r="1476" spans="2:28" ht="15" customHeight="1">
      <c r="B1476" t="s">
        <v>3479</v>
      </c>
      <c r="C1476" s="1">
        <v>41059.976388888892</v>
      </c>
      <c r="D1476" s="4">
        <v>32000</v>
      </c>
      <c r="E1476">
        <v>32000</v>
      </c>
      <c r="F1476" t="s">
        <v>6</v>
      </c>
      <c r="G1476">
        <f>tblSalaries[[#This Row],[clean Salary (in local currency)]]*VLOOKUP(tblSalaries[[#This Row],[Currency]],tblXrate[],2,FALSE)</f>
        <v>32000</v>
      </c>
      <c r="H1476" t="s">
        <v>1657</v>
      </c>
      <c r="I1476" t="s">
        <v>3999</v>
      </c>
      <c r="J1476" t="s">
        <v>15</v>
      </c>
      <c r="K1476" t="str">
        <f>VLOOKUP(tblSalaries[[#This Row],[Where do you work]],tblCountries[[Actual]:[Mapping]],2,FALSE)</f>
        <v>USA</v>
      </c>
      <c r="L1476" t="s">
        <v>9</v>
      </c>
      <c r="M1476">
        <v>10</v>
      </c>
      <c r="O1476" s="10" t="str">
        <f>IF(ISERROR(FIND("1",tblSalaries[[#This Row],[How many hours of a day you work on Excel]])),"",1)</f>
        <v/>
      </c>
      <c r="P1476" s="11" t="str">
        <f>IF(ISERROR(FIND("2",tblSalaries[[#This Row],[How many hours of a day you work on Excel]])),"",2)</f>
        <v/>
      </c>
      <c r="Q1476" s="10" t="str">
        <f>IF(ISERROR(FIND("3",tblSalaries[[#This Row],[How many hours of a day you work on Excel]])),"",3)</f>
        <v/>
      </c>
      <c r="R1476" s="10">
        <f>IF(ISERROR(FIND("4",tblSalaries[[#This Row],[How many hours of a day you work on Excel]])),"",4)</f>
        <v>4</v>
      </c>
      <c r="S1476" s="10" t="str">
        <f>IF(ISERROR(FIND("5",tblSalaries[[#This Row],[How many hours of a day you work on Excel]])),"",5)</f>
        <v/>
      </c>
      <c r="T1476" s="10">
        <f>IF(ISERROR(FIND("6",tblSalaries[[#This Row],[How many hours of a day you work on Excel]])),"",6)</f>
        <v>6</v>
      </c>
      <c r="U1476" s="11" t="str">
        <f>IF(ISERROR(FIND("7",tblSalaries[[#This Row],[How many hours of a day you work on Excel]])),"",7)</f>
        <v/>
      </c>
      <c r="V1476" s="11" t="str">
        <f>IF(ISERROR(FIND("8",tblSalaries[[#This Row],[How many hours of a day you work on Excel]])),"",8)</f>
        <v/>
      </c>
      <c r="W1476" s="11">
        <f>IF(MAX(tblSalaries[[#This Row],[1 hour]:[8 hours]])=0,#N/A,MAX(tblSalaries[[#This Row],[1 hour]:[8 hours]]))</f>
        <v>6</v>
      </c>
      <c r="X1476" s="11">
        <f>IF(ISERROR(tblSalaries[[#This Row],[max h]]),1,tblSalaries[[#This Row],[Salary in USD]]/tblSalaries[[#This Row],[max h]]/260)</f>
        <v>20.512820512820511</v>
      </c>
      <c r="Y1476" s="11" t="str">
        <f>IF(tblSalaries[[#This Row],[Years of Experience]]="",0,"0")</f>
        <v>0</v>
      </c>
      <c r="Z1476"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476" s="11">
        <f>IF(tblSalaries[[#This Row],[Salary in USD]]&lt;1000,1,0)</f>
        <v>0</v>
      </c>
      <c r="AB1476" s="11">
        <f>IF(AND(tblSalaries[[#This Row],[Salary in USD]]&gt;1000,tblSalaries[[#This Row],[Salary in USD]]&lt;2000),1,0)</f>
        <v>0</v>
      </c>
    </row>
    <row r="1477" spans="2:28" ht="15" customHeight="1">
      <c r="B1477" t="s">
        <v>3480</v>
      </c>
      <c r="C1477" s="1">
        <v>41059.979143518518</v>
      </c>
      <c r="D1477" s="4">
        <v>18000</v>
      </c>
      <c r="E1477">
        <v>18000</v>
      </c>
      <c r="F1477" t="s">
        <v>6</v>
      </c>
      <c r="G1477">
        <f>tblSalaries[[#This Row],[clean Salary (in local currency)]]*VLOOKUP(tblSalaries[[#This Row],[Currency]],tblXrate[],2,FALSE)</f>
        <v>18000</v>
      </c>
      <c r="H1477" t="s">
        <v>1658</v>
      </c>
      <c r="I1477" t="s">
        <v>20</v>
      </c>
      <c r="J1477" t="s">
        <v>8</v>
      </c>
      <c r="K1477" t="str">
        <f>VLOOKUP(tblSalaries[[#This Row],[Where do you work]],tblCountries[[Actual]:[Mapping]],2,FALSE)</f>
        <v>India</v>
      </c>
      <c r="L1477" t="s">
        <v>13</v>
      </c>
      <c r="M1477">
        <v>6</v>
      </c>
      <c r="O1477" s="10" t="str">
        <f>IF(ISERROR(FIND("1",tblSalaries[[#This Row],[How many hours of a day you work on Excel]])),"",1)</f>
        <v/>
      </c>
      <c r="P1477" s="11" t="str">
        <f>IF(ISERROR(FIND("2",tblSalaries[[#This Row],[How many hours of a day you work on Excel]])),"",2)</f>
        <v/>
      </c>
      <c r="Q1477" s="10" t="str">
        <f>IF(ISERROR(FIND("3",tblSalaries[[#This Row],[How many hours of a day you work on Excel]])),"",3)</f>
        <v/>
      </c>
      <c r="R1477" s="10" t="str">
        <f>IF(ISERROR(FIND("4",tblSalaries[[#This Row],[How many hours of a day you work on Excel]])),"",4)</f>
        <v/>
      </c>
      <c r="S1477" s="10" t="str">
        <f>IF(ISERROR(FIND("5",tblSalaries[[#This Row],[How many hours of a day you work on Excel]])),"",5)</f>
        <v/>
      </c>
      <c r="T1477" s="10" t="str">
        <f>IF(ISERROR(FIND("6",tblSalaries[[#This Row],[How many hours of a day you work on Excel]])),"",6)</f>
        <v/>
      </c>
      <c r="U1477" s="11" t="str">
        <f>IF(ISERROR(FIND("7",tblSalaries[[#This Row],[How many hours of a day you work on Excel]])),"",7)</f>
        <v/>
      </c>
      <c r="V1477" s="11">
        <f>IF(ISERROR(FIND("8",tblSalaries[[#This Row],[How many hours of a day you work on Excel]])),"",8)</f>
        <v>8</v>
      </c>
      <c r="W1477" s="11">
        <f>IF(MAX(tblSalaries[[#This Row],[1 hour]:[8 hours]])=0,#N/A,MAX(tblSalaries[[#This Row],[1 hour]:[8 hours]]))</f>
        <v>8</v>
      </c>
      <c r="X1477" s="11">
        <f>IF(ISERROR(tblSalaries[[#This Row],[max h]]),1,tblSalaries[[#This Row],[Salary in USD]]/tblSalaries[[#This Row],[max h]]/260)</f>
        <v>8.6538461538461533</v>
      </c>
      <c r="Y1477" s="11" t="str">
        <f>IF(tblSalaries[[#This Row],[Years of Experience]]="",0,"0")</f>
        <v>0</v>
      </c>
      <c r="Z1477"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477" s="11">
        <f>IF(tblSalaries[[#This Row],[Salary in USD]]&lt;1000,1,0)</f>
        <v>0</v>
      </c>
      <c r="AB1477" s="11">
        <f>IF(AND(tblSalaries[[#This Row],[Salary in USD]]&gt;1000,tblSalaries[[#This Row],[Salary in USD]]&lt;2000),1,0)</f>
        <v>0</v>
      </c>
    </row>
    <row r="1478" spans="2:28" ht="15" customHeight="1">
      <c r="B1478" t="s">
        <v>3481</v>
      </c>
      <c r="C1478" s="1">
        <v>41059.999560185184</v>
      </c>
      <c r="D1478" s="4" t="s">
        <v>1659</v>
      </c>
      <c r="E1478">
        <v>650000</v>
      </c>
      <c r="F1478" t="s">
        <v>40</v>
      </c>
      <c r="G1478">
        <f>tblSalaries[[#This Row],[clean Salary (in local currency)]]*VLOOKUP(tblSalaries[[#This Row],[Currency]],tblXrate[],2,FALSE)</f>
        <v>11575.14584683767</v>
      </c>
      <c r="H1478" t="s">
        <v>1660</v>
      </c>
      <c r="I1478" t="s">
        <v>20</v>
      </c>
      <c r="J1478" t="s">
        <v>8</v>
      </c>
      <c r="K1478" t="str">
        <f>VLOOKUP(tblSalaries[[#This Row],[Where do you work]],tblCountries[[Actual]:[Mapping]],2,FALSE)</f>
        <v>India</v>
      </c>
      <c r="L1478" t="s">
        <v>9</v>
      </c>
      <c r="M1478">
        <v>21</v>
      </c>
      <c r="O1478" s="10" t="str">
        <f>IF(ISERROR(FIND("1",tblSalaries[[#This Row],[How many hours of a day you work on Excel]])),"",1)</f>
        <v/>
      </c>
      <c r="P1478" s="11" t="str">
        <f>IF(ISERROR(FIND("2",tblSalaries[[#This Row],[How many hours of a day you work on Excel]])),"",2)</f>
        <v/>
      </c>
      <c r="Q1478" s="10" t="str">
        <f>IF(ISERROR(FIND("3",tblSalaries[[#This Row],[How many hours of a day you work on Excel]])),"",3)</f>
        <v/>
      </c>
      <c r="R1478" s="10">
        <f>IF(ISERROR(FIND("4",tblSalaries[[#This Row],[How many hours of a day you work on Excel]])),"",4)</f>
        <v>4</v>
      </c>
      <c r="S1478" s="10" t="str">
        <f>IF(ISERROR(FIND("5",tblSalaries[[#This Row],[How many hours of a day you work on Excel]])),"",5)</f>
        <v/>
      </c>
      <c r="T1478" s="10">
        <f>IF(ISERROR(FIND("6",tblSalaries[[#This Row],[How many hours of a day you work on Excel]])),"",6)</f>
        <v>6</v>
      </c>
      <c r="U1478" s="11" t="str">
        <f>IF(ISERROR(FIND("7",tblSalaries[[#This Row],[How many hours of a day you work on Excel]])),"",7)</f>
        <v/>
      </c>
      <c r="V1478" s="11" t="str">
        <f>IF(ISERROR(FIND("8",tblSalaries[[#This Row],[How many hours of a day you work on Excel]])),"",8)</f>
        <v/>
      </c>
      <c r="W1478" s="11">
        <f>IF(MAX(tblSalaries[[#This Row],[1 hour]:[8 hours]])=0,#N/A,MAX(tblSalaries[[#This Row],[1 hour]:[8 hours]]))</f>
        <v>6</v>
      </c>
      <c r="X1478" s="11">
        <f>IF(ISERROR(tblSalaries[[#This Row],[max h]]),1,tblSalaries[[#This Row],[Salary in USD]]/tblSalaries[[#This Row],[max h]]/260)</f>
        <v>7.4199652864344037</v>
      </c>
      <c r="Y1478" s="11" t="str">
        <f>IF(tblSalaries[[#This Row],[Years of Experience]]="",0,"0")</f>
        <v>0</v>
      </c>
      <c r="Z1478"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478" s="11">
        <f>IF(tblSalaries[[#This Row],[Salary in USD]]&lt;1000,1,0)</f>
        <v>0</v>
      </c>
      <c r="AB1478" s="11">
        <f>IF(AND(tblSalaries[[#This Row],[Salary in USD]]&gt;1000,tblSalaries[[#This Row],[Salary in USD]]&lt;2000),1,0)</f>
        <v>0</v>
      </c>
    </row>
    <row r="1479" spans="2:28" ht="15" customHeight="1">
      <c r="B1479" t="s">
        <v>3482</v>
      </c>
      <c r="C1479" s="1">
        <v>41060.025347222225</v>
      </c>
      <c r="D1479" s="4">
        <v>50000</v>
      </c>
      <c r="E1479">
        <v>50000</v>
      </c>
      <c r="F1479" t="s">
        <v>22</v>
      </c>
      <c r="G1479">
        <f>tblSalaries[[#This Row],[clean Salary (in local currency)]]*VLOOKUP(tblSalaries[[#This Row],[Currency]],tblXrate[],2,FALSE)</f>
        <v>63519.971949580387</v>
      </c>
      <c r="H1479" t="s">
        <v>932</v>
      </c>
      <c r="I1479" t="s">
        <v>310</v>
      </c>
      <c r="J1479" t="s">
        <v>895</v>
      </c>
      <c r="K1479" t="str">
        <f>VLOOKUP(tblSalaries[[#This Row],[Where do you work]],tblCountries[[Actual]:[Mapping]],2,FALSE)</f>
        <v>italy</v>
      </c>
      <c r="L1479" t="s">
        <v>13</v>
      </c>
      <c r="M1479">
        <v>15</v>
      </c>
      <c r="O1479" s="10" t="str">
        <f>IF(ISERROR(FIND("1",tblSalaries[[#This Row],[How many hours of a day you work on Excel]])),"",1)</f>
        <v/>
      </c>
      <c r="P1479" s="11" t="str">
        <f>IF(ISERROR(FIND("2",tblSalaries[[#This Row],[How many hours of a day you work on Excel]])),"",2)</f>
        <v/>
      </c>
      <c r="Q1479" s="10" t="str">
        <f>IF(ISERROR(FIND("3",tblSalaries[[#This Row],[How many hours of a day you work on Excel]])),"",3)</f>
        <v/>
      </c>
      <c r="R1479" s="10" t="str">
        <f>IF(ISERROR(FIND("4",tblSalaries[[#This Row],[How many hours of a day you work on Excel]])),"",4)</f>
        <v/>
      </c>
      <c r="S1479" s="10" t="str">
        <f>IF(ISERROR(FIND("5",tblSalaries[[#This Row],[How many hours of a day you work on Excel]])),"",5)</f>
        <v/>
      </c>
      <c r="T1479" s="10" t="str">
        <f>IF(ISERROR(FIND("6",tblSalaries[[#This Row],[How many hours of a day you work on Excel]])),"",6)</f>
        <v/>
      </c>
      <c r="U1479" s="11" t="str">
        <f>IF(ISERROR(FIND("7",tblSalaries[[#This Row],[How many hours of a day you work on Excel]])),"",7)</f>
        <v/>
      </c>
      <c r="V1479" s="11">
        <f>IF(ISERROR(FIND("8",tblSalaries[[#This Row],[How many hours of a day you work on Excel]])),"",8)</f>
        <v>8</v>
      </c>
      <c r="W1479" s="11">
        <f>IF(MAX(tblSalaries[[#This Row],[1 hour]:[8 hours]])=0,#N/A,MAX(tblSalaries[[#This Row],[1 hour]:[8 hours]]))</f>
        <v>8</v>
      </c>
      <c r="X1479" s="11">
        <f>IF(ISERROR(tblSalaries[[#This Row],[max h]]),1,tblSalaries[[#This Row],[Salary in USD]]/tblSalaries[[#This Row],[max h]]/260)</f>
        <v>30.538448052682877</v>
      </c>
      <c r="Y1479" s="11" t="str">
        <f>IF(tblSalaries[[#This Row],[Years of Experience]]="",0,"0")</f>
        <v>0</v>
      </c>
      <c r="Z1479"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479" s="11">
        <f>IF(tblSalaries[[#This Row],[Salary in USD]]&lt;1000,1,0)</f>
        <v>0</v>
      </c>
      <c r="AB1479" s="11">
        <f>IF(AND(tblSalaries[[#This Row],[Salary in USD]]&gt;1000,tblSalaries[[#This Row],[Salary in USD]]&lt;2000),1,0)</f>
        <v>0</v>
      </c>
    </row>
    <row r="1480" spans="2:28" ht="15" customHeight="1">
      <c r="B1480" t="s">
        <v>3483</v>
      </c>
      <c r="C1480" s="1">
        <v>41060.032581018517</v>
      </c>
      <c r="D1480" s="4" t="s">
        <v>1661</v>
      </c>
      <c r="E1480">
        <v>4000000</v>
      </c>
      <c r="F1480" t="s">
        <v>40</v>
      </c>
      <c r="G1480">
        <f>tblSalaries[[#This Row],[clean Salary (in local currency)]]*VLOOKUP(tblSalaries[[#This Row],[Currency]],tblXrate[],2,FALSE)</f>
        <v>71231.666749770273</v>
      </c>
      <c r="H1480" t="s">
        <v>1662</v>
      </c>
      <c r="I1480" t="s">
        <v>67</v>
      </c>
      <c r="J1480" t="s">
        <v>8</v>
      </c>
      <c r="K1480" t="str">
        <f>VLOOKUP(tblSalaries[[#This Row],[Where do you work]],tblCountries[[Actual]:[Mapping]],2,FALSE)</f>
        <v>India</v>
      </c>
      <c r="L1480" t="s">
        <v>13</v>
      </c>
      <c r="M1480">
        <v>5</v>
      </c>
      <c r="O1480" s="10" t="str">
        <f>IF(ISERROR(FIND("1",tblSalaries[[#This Row],[How many hours of a day you work on Excel]])),"",1)</f>
        <v/>
      </c>
      <c r="P1480" s="11" t="str">
        <f>IF(ISERROR(FIND("2",tblSalaries[[#This Row],[How many hours of a day you work on Excel]])),"",2)</f>
        <v/>
      </c>
      <c r="Q1480" s="10" t="str">
        <f>IF(ISERROR(FIND("3",tblSalaries[[#This Row],[How many hours of a day you work on Excel]])),"",3)</f>
        <v/>
      </c>
      <c r="R1480" s="10" t="str">
        <f>IF(ISERROR(FIND("4",tblSalaries[[#This Row],[How many hours of a day you work on Excel]])),"",4)</f>
        <v/>
      </c>
      <c r="S1480" s="10" t="str">
        <f>IF(ISERROR(FIND("5",tblSalaries[[#This Row],[How many hours of a day you work on Excel]])),"",5)</f>
        <v/>
      </c>
      <c r="T1480" s="10" t="str">
        <f>IF(ISERROR(FIND("6",tblSalaries[[#This Row],[How many hours of a day you work on Excel]])),"",6)</f>
        <v/>
      </c>
      <c r="U1480" s="11" t="str">
        <f>IF(ISERROR(FIND("7",tblSalaries[[#This Row],[How many hours of a day you work on Excel]])),"",7)</f>
        <v/>
      </c>
      <c r="V1480" s="11">
        <f>IF(ISERROR(FIND("8",tblSalaries[[#This Row],[How many hours of a day you work on Excel]])),"",8)</f>
        <v>8</v>
      </c>
      <c r="W1480" s="11">
        <f>IF(MAX(tblSalaries[[#This Row],[1 hour]:[8 hours]])=0,#N/A,MAX(tblSalaries[[#This Row],[1 hour]:[8 hours]]))</f>
        <v>8</v>
      </c>
      <c r="X1480" s="11">
        <f>IF(ISERROR(tblSalaries[[#This Row],[max h]]),1,tblSalaries[[#This Row],[Salary in USD]]/tblSalaries[[#This Row],[max h]]/260)</f>
        <v>34.245993629697246</v>
      </c>
      <c r="Y1480" s="11" t="str">
        <f>IF(tblSalaries[[#This Row],[Years of Experience]]="",0,"0")</f>
        <v>0</v>
      </c>
      <c r="Z1480"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1480" s="11">
        <f>IF(tblSalaries[[#This Row],[Salary in USD]]&lt;1000,1,0)</f>
        <v>0</v>
      </c>
      <c r="AB1480" s="11">
        <f>IF(AND(tblSalaries[[#This Row],[Salary in USD]]&gt;1000,tblSalaries[[#This Row],[Salary in USD]]&lt;2000),1,0)</f>
        <v>0</v>
      </c>
    </row>
    <row r="1481" spans="2:28" ht="15" customHeight="1">
      <c r="B1481" t="s">
        <v>3484</v>
      </c>
      <c r="C1481" s="1">
        <v>41060.047986111109</v>
      </c>
      <c r="D1481" s="4" t="s">
        <v>1663</v>
      </c>
      <c r="E1481">
        <v>10000</v>
      </c>
      <c r="F1481" t="s">
        <v>6</v>
      </c>
      <c r="G1481">
        <f>tblSalaries[[#This Row],[clean Salary (in local currency)]]*VLOOKUP(tblSalaries[[#This Row],[Currency]],tblXrate[],2,FALSE)</f>
        <v>10000</v>
      </c>
      <c r="H1481" t="s">
        <v>1664</v>
      </c>
      <c r="I1481" t="s">
        <v>20</v>
      </c>
      <c r="J1481" t="s">
        <v>143</v>
      </c>
      <c r="K1481" t="str">
        <f>VLOOKUP(tblSalaries[[#This Row],[Where do you work]],tblCountries[[Actual]:[Mapping]],2,FALSE)</f>
        <v>Brazil</v>
      </c>
      <c r="L1481" t="s">
        <v>9</v>
      </c>
      <c r="M1481">
        <v>1</v>
      </c>
      <c r="O1481" s="10" t="str">
        <f>IF(ISERROR(FIND("1",tblSalaries[[#This Row],[How many hours of a day you work on Excel]])),"",1)</f>
        <v/>
      </c>
      <c r="P1481" s="11" t="str">
        <f>IF(ISERROR(FIND("2",tblSalaries[[#This Row],[How many hours of a day you work on Excel]])),"",2)</f>
        <v/>
      </c>
      <c r="Q1481" s="10" t="str">
        <f>IF(ISERROR(FIND("3",tblSalaries[[#This Row],[How many hours of a day you work on Excel]])),"",3)</f>
        <v/>
      </c>
      <c r="R1481" s="10">
        <f>IF(ISERROR(FIND("4",tblSalaries[[#This Row],[How many hours of a day you work on Excel]])),"",4)</f>
        <v>4</v>
      </c>
      <c r="S1481" s="10" t="str">
        <f>IF(ISERROR(FIND("5",tblSalaries[[#This Row],[How many hours of a day you work on Excel]])),"",5)</f>
        <v/>
      </c>
      <c r="T1481" s="10">
        <f>IF(ISERROR(FIND("6",tblSalaries[[#This Row],[How many hours of a day you work on Excel]])),"",6)</f>
        <v>6</v>
      </c>
      <c r="U1481" s="11" t="str">
        <f>IF(ISERROR(FIND("7",tblSalaries[[#This Row],[How many hours of a day you work on Excel]])),"",7)</f>
        <v/>
      </c>
      <c r="V1481" s="11" t="str">
        <f>IF(ISERROR(FIND("8",tblSalaries[[#This Row],[How many hours of a day you work on Excel]])),"",8)</f>
        <v/>
      </c>
      <c r="W1481" s="11">
        <f>IF(MAX(tblSalaries[[#This Row],[1 hour]:[8 hours]])=0,#N/A,MAX(tblSalaries[[#This Row],[1 hour]:[8 hours]]))</f>
        <v>6</v>
      </c>
      <c r="X1481" s="11">
        <f>IF(ISERROR(tblSalaries[[#This Row],[max h]]),1,tblSalaries[[#This Row],[Salary in USD]]/tblSalaries[[#This Row],[max h]]/260)</f>
        <v>6.4102564102564106</v>
      </c>
      <c r="Y1481" s="11" t="str">
        <f>IF(tblSalaries[[#This Row],[Years of Experience]]="",0,"0")</f>
        <v>0</v>
      </c>
      <c r="Z1481"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0..1</v>
      </c>
      <c r="AA1481" s="11">
        <f>IF(tblSalaries[[#This Row],[Salary in USD]]&lt;1000,1,0)</f>
        <v>0</v>
      </c>
      <c r="AB1481" s="11">
        <f>IF(AND(tblSalaries[[#This Row],[Salary in USD]]&gt;1000,tblSalaries[[#This Row],[Salary in USD]]&lt;2000),1,0)</f>
        <v>0</v>
      </c>
    </row>
    <row r="1482" spans="2:28" ht="15" customHeight="1">
      <c r="B1482" t="s">
        <v>3485</v>
      </c>
      <c r="C1482" s="1">
        <v>41060.053657407407</v>
      </c>
      <c r="D1482" s="4">
        <v>74300</v>
      </c>
      <c r="E1482">
        <v>74300</v>
      </c>
      <c r="F1482" t="s">
        <v>6</v>
      </c>
      <c r="G1482">
        <f>tblSalaries[[#This Row],[clean Salary (in local currency)]]*VLOOKUP(tblSalaries[[#This Row],[Currency]],tblXrate[],2,FALSE)</f>
        <v>74300</v>
      </c>
      <c r="H1482" t="s">
        <v>1665</v>
      </c>
      <c r="I1482" t="s">
        <v>20</v>
      </c>
      <c r="J1482" t="s">
        <v>15</v>
      </c>
      <c r="K1482" t="str">
        <f>VLOOKUP(tblSalaries[[#This Row],[Where do you work]],tblCountries[[Actual]:[Mapping]],2,FALSE)</f>
        <v>USA</v>
      </c>
      <c r="L1482" t="s">
        <v>9</v>
      </c>
      <c r="M1482">
        <v>3</v>
      </c>
      <c r="O1482" s="10" t="str">
        <f>IF(ISERROR(FIND("1",tblSalaries[[#This Row],[How many hours of a day you work on Excel]])),"",1)</f>
        <v/>
      </c>
      <c r="P1482" s="11" t="str">
        <f>IF(ISERROR(FIND("2",tblSalaries[[#This Row],[How many hours of a day you work on Excel]])),"",2)</f>
        <v/>
      </c>
      <c r="Q1482" s="10" t="str">
        <f>IF(ISERROR(FIND("3",tblSalaries[[#This Row],[How many hours of a day you work on Excel]])),"",3)</f>
        <v/>
      </c>
      <c r="R1482" s="10">
        <f>IF(ISERROR(FIND("4",tblSalaries[[#This Row],[How many hours of a day you work on Excel]])),"",4)</f>
        <v>4</v>
      </c>
      <c r="S1482" s="10" t="str">
        <f>IF(ISERROR(FIND("5",tblSalaries[[#This Row],[How many hours of a day you work on Excel]])),"",5)</f>
        <v/>
      </c>
      <c r="T1482" s="10">
        <f>IF(ISERROR(FIND("6",tblSalaries[[#This Row],[How many hours of a day you work on Excel]])),"",6)</f>
        <v>6</v>
      </c>
      <c r="U1482" s="11" t="str">
        <f>IF(ISERROR(FIND("7",tblSalaries[[#This Row],[How many hours of a day you work on Excel]])),"",7)</f>
        <v/>
      </c>
      <c r="V1482" s="11" t="str">
        <f>IF(ISERROR(FIND("8",tblSalaries[[#This Row],[How many hours of a day you work on Excel]])),"",8)</f>
        <v/>
      </c>
      <c r="W1482" s="11">
        <f>IF(MAX(tblSalaries[[#This Row],[1 hour]:[8 hours]])=0,#N/A,MAX(tblSalaries[[#This Row],[1 hour]:[8 hours]]))</f>
        <v>6</v>
      </c>
      <c r="X1482" s="11">
        <f>IF(ISERROR(tblSalaries[[#This Row],[max h]]),1,tblSalaries[[#This Row],[Salary in USD]]/tblSalaries[[#This Row],[max h]]/260)</f>
        <v>47.628205128205131</v>
      </c>
      <c r="Y1482" s="11" t="str">
        <f>IF(tblSalaries[[#This Row],[Years of Experience]]="",0,"0")</f>
        <v>0</v>
      </c>
      <c r="Z1482"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1..3</v>
      </c>
      <c r="AA1482" s="11">
        <f>IF(tblSalaries[[#This Row],[Salary in USD]]&lt;1000,1,0)</f>
        <v>0</v>
      </c>
      <c r="AB1482" s="11">
        <f>IF(AND(tblSalaries[[#This Row],[Salary in USD]]&gt;1000,tblSalaries[[#This Row],[Salary in USD]]&lt;2000),1,0)</f>
        <v>0</v>
      </c>
    </row>
    <row r="1483" spans="2:28" ht="15" customHeight="1">
      <c r="B1483" t="s">
        <v>3486</v>
      </c>
      <c r="C1483" s="1">
        <v>41060.054027777776</v>
      </c>
      <c r="D1483" s="4">
        <v>1500000</v>
      </c>
      <c r="E1483">
        <v>1500000</v>
      </c>
      <c r="F1483" t="s">
        <v>40</v>
      </c>
      <c r="G1483">
        <f>tblSalaries[[#This Row],[clean Salary (in local currency)]]*VLOOKUP(tblSalaries[[#This Row],[Currency]],tblXrate[],2,FALSE)</f>
        <v>26711.875031163851</v>
      </c>
      <c r="H1483" t="s">
        <v>1666</v>
      </c>
      <c r="I1483" t="s">
        <v>356</v>
      </c>
      <c r="J1483" t="s">
        <v>8</v>
      </c>
      <c r="K1483" t="str">
        <f>VLOOKUP(tblSalaries[[#This Row],[Where do you work]],tblCountries[[Actual]:[Mapping]],2,FALSE)</f>
        <v>India</v>
      </c>
      <c r="L1483" t="s">
        <v>9</v>
      </c>
      <c r="M1483">
        <v>10</v>
      </c>
      <c r="O1483" s="10" t="str">
        <f>IF(ISERROR(FIND("1",tblSalaries[[#This Row],[How many hours of a day you work on Excel]])),"",1)</f>
        <v/>
      </c>
      <c r="P1483" s="11" t="str">
        <f>IF(ISERROR(FIND("2",tblSalaries[[#This Row],[How many hours of a day you work on Excel]])),"",2)</f>
        <v/>
      </c>
      <c r="Q1483" s="10" t="str">
        <f>IF(ISERROR(FIND("3",tblSalaries[[#This Row],[How many hours of a day you work on Excel]])),"",3)</f>
        <v/>
      </c>
      <c r="R1483" s="10">
        <f>IF(ISERROR(FIND("4",tblSalaries[[#This Row],[How many hours of a day you work on Excel]])),"",4)</f>
        <v>4</v>
      </c>
      <c r="S1483" s="10" t="str">
        <f>IF(ISERROR(FIND("5",tblSalaries[[#This Row],[How many hours of a day you work on Excel]])),"",5)</f>
        <v/>
      </c>
      <c r="T1483" s="10">
        <f>IF(ISERROR(FIND("6",tblSalaries[[#This Row],[How many hours of a day you work on Excel]])),"",6)</f>
        <v>6</v>
      </c>
      <c r="U1483" s="11" t="str">
        <f>IF(ISERROR(FIND("7",tblSalaries[[#This Row],[How many hours of a day you work on Excel]])),"",7)</f>
        <v/>
      </c>
      <c r="V1483" s="11" t="str">
        <f>IF(ISERROR(FIND("8",tblSalaries[[#This Row],[How many hours of a day you work on Excel]])),"",8)</f>
        <v/>
      </c>
      <c r="W1483" s="11">
        <f>IF(MAX(tblSalaries[[#This Row],[1 hour]:[8 hours]])=0,#N/A,MAX(tblSalaries[[#This Row],[1 hour]:[8 hours]]))</f>
        <v>6</v>
      </c>
      <c r="X1483" s="11">
        <f>IF(ISERROR(tblSalaries[[#This Row],[max h]]),1,tblSalaries[[#This Row],[Salary in USD]]/tblSalaries[[#This Row],[max h]]/260)</f>
        <v>17.122996814848623</v>
      </c>
      <c r="Y1483" s="11" t="str">
        <f>IF(tblSalaries[[#This Row],[Years of Experience]]="",0,"0")</f>
        <v>0</v>
      </c>
      <c r="Z1483"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483" s="11">
        <f>IF(tblSalaries[[#This Row],[Salary in USD]]&lt;1000,1,0)</f>
        <v>0</v>
      </c>
      <c r="AB1483" s="11">
        <f>IF(AND(tblSalaries[[#This Row],[Salary in USD]]&gt;1000,tblSalaries[[#This Row],[Salary in USD]]&lt;2000),1,0)</f>
        <v>0</v>
      </c>
    </row>
    <row r="1484" spans="2:28" ht="15" customHeight="1">
      <c r="B1484" t="s">
        <v>3487</v>
      </c>
      <c r="C1484" s="1">
        <v>41060.073472222219</v>
      </c>
      <c r="D1484" s="4" t="s">
        <v>1667</v>
      </c>
      <c r="E1484">
        <v>536000</v>
      </c>
      <c r="F1484" t="s">
        <v>40</v>
      </c>
      <c r="G1484">
        <f>tblSalaries[[#This Row],[clean Salary (in local currency)]]*VLOOKUP(tblSalaries[[#This Row],[Currency]],tblXrate[],2,FALSE)</f>
        <v>9545.0433444692171</v>
      </c>
      <c r="H1484" t="s">
        <v>91</v>
      </c>
      <c r="I1484" t="s">
        <v>52</v>
      </c>
      <c r="J1484" t="s">
        <v>8</v>
      </c>
      <c r="K1484" t="str">
        <f>VLOOKUP(tblSalaries[[#This Row],[Where do you work]],tblCountries[[Actual]:[Mapping]],2,FALSE)</f>
        <v>India</v>
      </c>
      <c r="L1484" t="s">
        <v>9</v>
      </c>
      <c r="M1484">
        <v>4</v>
      </c>
      <c r="O1484" s="10" t="str">
        <f>IF(ISERROR(FIND("1",tblSalaries[[#This Row],[How many hours of a day you work on Excel]])),"",1)</f>
        <v/>
      </c>
      <c r="P1484" s="11" t="str">
        <f>IF(ISERROR(FIND("2",tblSalaries[[#This Row],[How many hours of a day you work on Excel]])),"",2)</f>
        <v/>
      </c>
      <c r="Q1484" s="10" t="str">
        <f>IF(ISERROR(FIND("3",tblSalaries[[#This Row],[How many hours of a day you work on Excel]])),"",3)</f>
        <v/>
      </c>
      <c r="R1484" s="10">
        <f>IF(ISERROR(FIND("4",tblSalaries[[#This Row],[How many hours of a day you work on Excel]])),"",4)</f>
        <v>4</v>
      </c>
      <c r="S1484" s="10" t="str">
        <f>IF(ISERROR(FIND("5",tblSalaries[[#This Row],[How many hours of a day you work on Excel]])),"",5)</f>
        <v/>
      </c>
      <c r="T1484" s="10">
        <f>IF(ISERROR(FIND("6",tblSalaries[[#This Row],[How many hours of a day you work on Excel]])),"",6)</f>
        <v>6</v>
      </c>
      <c r="U1484" s="11" t="str">
        <f>IF(ISERROR(FIND("7",tblSalaries[[#This Row],[How many hours of a day you work on Excel]])),"",7)</f>
        <v/>
      </c>
      <c r="V1484" s="11" t="str">
        <f>IF(ISERROR(FIND("8",tblSalaries[[#This Row],[How many hours of a day you work on Excel]])),"",8)</f>
        <v/>
      </c>
      <c r="W1484" s="11">
        <f>IF(MAX(tblSalaries[[#This Row],[1 hour]:[8 hours]])=0,#N/A,MAX(tblSalaries[[#This Row],[1 hour]:[8 hours]]))</f>
        <v>6</v>
      </c>
      <c r="X1484" s="11">
        <f>IF(ISERROR(tblSalaries[[#This Row],[max h]]),1,tblSalaries[[#This Row],[Salary in USD]]/tblSalaries[[#This Row],[max h]]/260)</f>
        <v>6.1186175285059079</v>
      </c>
      <c r="Y1484" s="11" t="str">
        <f>IF(tblSalaries[[#This Row],[Years of Experience]]="",0,"0")</f>
        <v>0</v>
      </c>
      <c r="Z1484"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1484" s="11">
        <f>IF(tblSalaries[[#This Row],[Salary in USD]]&lt;1000,1,0)</f>
        <v>0</v>
      </c>
      <c r="AB1484" s="11">
        <f>IF(AND(tblSalaries[[#This Row],[Salary in USD]]&gt;1000,tblSalaries[[#This Row],[Salary in USD]]&lt;2000),1,0)</f>
        <v>0</v>
      </c>
    </row>
    <row r="1485" spans="2:28" ht="15" customHeight="1">
      <c r="B1485" t="s">
        <v>3488</v>
      </c>
      <c r="C1485" s="1">
        <v>41060.076689814814</v>
      </c>
      <c r="D1485" s="4">
        <v>95000</v>
      </c>
      <c r="E1485">
        <v>95000</v>
      </c>
      <c r="F1485" t="s">
        <v>6</v>
      </c>
      <c r="G1485">
        <f>tblSalaries[[#This Row],[clean Salary (in local currency)]]*VLOOKUP(tblSalaries[[#This Row],[Currency]],tblXrate[],2,FALSE)</f>
        <v>95000</v>
      </c>
      <c r="H1485" t="s">
        <v>266</v>
      </c>
      <c r="I1485" t="s">
        <v>20</v>
      </c>
      <c r="J1485" t="s">
        <v>15</v>
      </c>
      <c r="K1485" t="str">
        <f>VLOOKUP(tblSalaries[[#This Row],[Where do you work]],tblCountries[[Actual]:[Mapping]],2,FALSE)</f>
        <v>USA</v>
      </c>
      <c r="L1485" t="s">
        <v>9</v>
      </c>
      <c r="M1485">
        <v>15</v>
      </c>
      <c r="O1485" s="10" t="str">
        <f>IF(ISERROR(FIND("1",tblSalaries[[#This Row],[How many hours of a day you work on Excel]])),"",1)</f>
        <v/>
      </c>
      <c r="P1485" s="11" t="str">
        <f>IF(ISERROR(FIND("2",tblSalaries[[#This Row],[How many hours of a day you work on Excel]])),"",2)</f>
        <v/>
      </c>
      <c r="Q1485" s="10" t="str">
        <f>IF(ISERROR(FIND("3",tblSalaries[[#This Row],[How many hours of a day you work on Excel]])),"",3)</f>
        <v/>
      </c>
      <c r="R1485" s="10">
        <f>IF(ISERROR(FIND("4",tblSalaries[[#This Row],[How many hours of a day you work on Excel]])),"",4)</f>
        <v>4</v>
      </c>
      <c r="S1485" s="10" t="str">
        <f>IF(ISERROR(FIND("5",tblSalaries[[#This Row],[How many hours of a day you work on Excel]])),"",5)</f>
        <v/>
      </c>
      <c r="T1485" s="10">
        <f>IF(ISERROR(FIND("6",tblSalaries[[#This Row],[How many hours of a day you work on Excel]])),"",6)</f>
        <v>6</v>
      </c>
      <c r="U1485" s="11" t="str">
        <f>IF(ISERROR(FIND("7",tblSalaries[[#This Row],[How many hours of a day you work on Excel]])),"",7)</f>
        <v/>
      </c>
      <c r="V1485" s="11" t="str">
        <f>IF(ISERROR(FIND("8",tblSalaries[[#This Row],[How many hours of a day you work on Excel]])),"",8)</f>
        <v/>
      </c>
      <c r="W1485" s="11">
        <f>IF(MAX(tblSalaries[[#This Row],[1 hour]:[8 hours]])=0,#N/A,MAX(tblSalaries[[#This Row],[1 hour]:[8 hours]]))</f>
        <v>6</v>
      </c>
      <c r="X1485" s="11">
        <f>IF(ISERROR(tblSalaries[[#This Row],[max h]]),1,tblSalaries[[#This Row],[Salary in USD]]/tblSalaries[[#This Row],[max h]]/260)</f>
        <v>60.897435897435898</v>
      </c>
      <c r="Y1485" s="11" t="str">
        <f>IF(tblSalaries[[#This Row],[Years of Experience]]="",0,"0")</f>
        <v>0</v>
      </c>
      <c r="Z1485"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485" s="11">
        <f>IF(tblSalaries[[#This Row],[Salary in USD]]&lt;1000,1,0)</f>
        <v>0</v>
      </c>
      <c r="AB1485" s="11">
        <f>IF(AND(tblSalaries[[#This Row],[Salary in USD]]&gt;1000,tblSalaries[[#This Row],[Salary in USD]]&lt;2000),1,0)</f>
        <v>0</v>
      </c>
    </row>
    <row r="1486" spans="2:28" ht="15" customHeight="1">
      <c r="B1486" t="s">
        <v>3489</v>
      </c>
      <c r="C1486" s="1">
        <v>41060.100428240738</v>
      </c>
      <c r="D1486" s="4">
        <v>64300</v>
      </c>
      <c r="E1486">
        <v>64300</v>
      </c>
      <c r="F1486" t="s">
        <v>6</v>
      </c>
      <c r="G1486">
        <f>tblSalaries[[#This Row],[clean Salary (in local currency)]]*VLOOKUP(tblSalaries[[#This Row],[Currency]],tblXrate[],2,FALSE)</f>
        <v>64300</v>
      </c>
      <c r="H1486" t="s">
        <v>1668</v>
      </c>
      <c r="I1486" t="s">
        <v>310</v>
      </c>
      <c r="J1486" t="s">
        <v>15</v>
      </c>
      <c r="K1486" t="str">
        <f>VLOOKUP(tblSalaries[[#This Row],[Where do you work]],tblCountries[[Actual]:[Mapping]],2,FALSE)</f>
        <v>USA</v>
      </c>
      <c r="L1486" t="s">
        <v>9</v>
      </c>
      <c r="M1486">
        <v>15</v>
      </c>
      <c r="O1486" s="10" t="str">
        <f>IF(ISERROR(FIND("1",tblSalaries[[#This Row],[How many hours of a day you work on Excel]])),"",1)</f>
        <v/>
      </c>
      <c r="P1486" s="11" t="str">
        <f>IF(ISERROR(FIND("2",tblSalaries[[#This Row],[How many hours of a day you work on Excel]])),"",2)</f>
        <v/>
      </c>
      <c r="Q1486" s="10" t="str">
        <f>IF(ISERROR(FIND("3",tblSalaries[[#This Row],[How many hours of a day you work on Excel]])),"",3)</f>
        <v/>
      </c>
      <c r="R1486" s="10">
        <f>IF(ISERROR(FIND("4",tblSalaries[[#This Row],[How many hours of a day you work on Excel]])),"",4)</f>
        <v>4</v>
      </c>
      <c r="S1486" s="10" t="str">
        <f>IF(ISERROR(FIND("5",tblSalaries[[#This Row],[How many hours of a day you work on Excel]])),"",5)</f>
        <v/>
      </c>
      <c r="T1486" s="10">
        <f>IF(ISERROR(FIND("6",tblSalaries[[#This Row],[How many hours of a day you work on Excel]])),"",6)</f>
        <v>6</v>
      </c>
      <c r="U1486" s="11" t="str">
        <f>IF(ISERROR(FIND("7",tblSalaries[[#This Row],[How many hours of a day you work on Excel]])),"",7)</f>
        <v/>
      </c>
      <c r="V1486" s="11" t="str">
        <f>IF(ISERROR(FIND("8",tblSalaries[[#This Row],[How many hours of a day you work on Excel]])),"",8)</f>
        <v/>
      </c>
      <c r="W1486" s="11">
        <f>IF(MAX(tblSalaries[[#This Row],[1 hour]:[8 hours]])=0,#N/A,MAX(tblSalaries[[#This Row],[1 hour]:[8 hours]]))</f>
        <v>6</v>
      </c>
      <c r="X1486" s="11">
        <f>IF(ISERROR(tblSalaries[[#This Row],[max h]]),1,tblSalaries[[#This Row],[Salary in USD]]/tblSalaries[[#This Row],[max h]]/260)</f>
        <v>41.217948717948715</v>
      </c>
      <c r="Y1486" s="11" t="str">
        <f>IF(tblSalaries[[#This Row],[Years of Experience]]="",0,"0")</f>
        <v>0</v>
      </c>
      <c r="Z1486"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486" s="11">
        <f>IF(tblSalaries[[#This Row],[Salary in USD]]&lt;1000,1,0)</f>
        <v>0</v>
      </c>
      <c r="AB1486" s="11">
        <f>IF(AND(tblSalaries[[#This Row],[Salary in USD]]&gt;1000,tblSalaries[[#This Row],[Salary in USD]]&lt;2000),1,0)</f>
        <v>0</v>
      </c>
    </row>
    <row r="1487" spans="2:28" ht="15" customHeight="1">
      <c r="B1487" t="s">
        <v>3490</v>
      </c>
      <c r="C1487" s="1">
        <v>41060.109131944446</v>
      </c>
      <c r="D1487" s="4">
        <v>250000</v>
      </c>
      <c r="E1487">
        <v>250000</v>
      </c>
      <c r="F1487" t="s">
        <v>6</v>
      </c>
      <c r="G1487">
        <f>tblSalaries[[#This Row],[clean Salary (in local currency)]]*VLOOKUP(tblSalaries[[#This Row],[Currency]],tblXrate[],2,FALSE)</f>
        <v>250000</v>
      </c>
      <c r="H1487" t="s">
        <v>83</v>
      </c>
      <c r="I1487" t="s">
        <v>356</v>
      </c>
      <c r="J1487" t="s">
        <v>15</v>
      </c>
      <c r="K1487" t="str">
        <f>VLOOKUP(tblSalaries[[#This Row],[Where do you work]],tblCountries[[Actual]:[Mapping]],2,FALSE)</f>
        <v>USA</v>
      </c>
      <c r="L1487" t="s">
        <v>13</v>
      </c>
      <c r="M1487">
        <v>20</v>
      </c>
      <c r="O1487" s="10" t="str">
        <f>IF(ISERROR(FIND("1",tblSalaries[[#This Row],[How many hours of a day you work on Excel]])),"",1)</f>
        <v/>
      </c>
      <c r="P1487" s="11" t="str">
        <f>IF(ISERROR(FIND("2",tblSalaries[[#This Row],[How many hours of a day you work on Excel]])),"",2)</f>
        <v/>
      </c>
      <c r="Q1487" s="10" t="str">
        <f>IF(ISERROR(FIND("3",tblSalaries[[#This Row],[How many hours of a day you work on Excel]])),"",3)</f>
        <v/>
      </c>
      <c r="R1487" s="10" t="str">
        <f>IF(ISERROR(FIND("4",tblSalaries[[#This Row],[How many hours of a day you work on Excel]])),"",4)</f>
        <v/>
      </c>
      <c r="S1487" s="10" t="str">
        <f>IF(ISERROR(FIND("5",tblSalaries[[#This Row],[How many hours of a day you work on Excel]])),"",5)</f>
        <v/>
      </c>
      <c r="T1487" s="10" t="str">
        <f>IF(ISERROR(FIND("6",tblSalaries[[#This Row],[How many hours of a day you work on Excel]])),"",6)</f>
        <v/>
      </c>
      <c r="U1487" s="11" t="str">
        <f>IF(ISERROR(FIND("7",tblSalaries[[#This Row],[How many hours of a day you work on Excel]])),"",7)</f>
        <v/>
      </c>
      <c r="V1487" s="11">
        <f>IF(ISERROR(FIND("8",tblSalaries[[#This Row],[How many hours of a day you work on Excel]])),"",8)</f>
        <v>8</v>
      </c>
      <c r="W1487" s="11">
        <f>IF(MAX(tblSalaries[[#This Row],[1 hour]:[8 hours]])=0,#N/A,MAX(tblSalaries[[#This Row],[1 hour]:[8 hours]]))</f>
        <v>8</v>
      </c>
      <c r="X1487" s="11">
        <f>IF(ISERROR(tblSalaries[[#This Row],[max h]]),1,tblSalaries[[#This Row],[Salary in USD]]/tblSalaries[[#This Row],[max h]]/260)</f>
        <v>120.19230769230769</v>
      </c>
      <c r="Y1487" s="11" t="str">
        <f>IF(tblSalaries[[#This Row],[Years of Experience]]="",0,"0")</f>
        <v>0</v>
      </c>
      <c r="Z1487"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487" s="11">
        <f>IF(tblSalaries[[#This Row],[Salary in USD]]&lt;1000,1,0)</f>
        <v>0</v>
      </c>
      <c r="AB1487" s="11">
        <f>IF(AND(tblSalaries[[#This Row],[Salary in USD]]&gt;1000,tblSalaries[[#This Row],[Salary in USD]]&lt;2000),1,0)</f>
        <v>0</v>
      </c>
    </row>
    <row r="1488" spans="2:28" ht="15" customHeight="1">
      <c r="B1488" t="s">
        <v>3491</v>
      </c>
      <c r="C1488" s="1">
        <v>41060.129965277774</v>
      </c>
      <c r="D1488" s="4">
        <v>89000</v>
      </c>
      <c r="E1488">
        <v>89000</v>
      </c>
      <c r="F1488" t="s">
        <v>6</v>
      </c>
      <c r="G1488">
        <f>tblSalaries[[#This Row],[clean Salary (in local currency)]]*VLOOKUP(tblSalaries[[#This Row],[Currency]],tblXrate[],2,FALSE)</f>
        <v>89000</v>
      </c>
      <c r="H1488" t="s">
        <v>642</v>
      </c>
      <c r="I1488" t="s">
        <v>52</v>
      </c>
      <c r="J1488" t="s">
        <v>15</v>
      </c>
      <c r="K1488" t="str">
        <f>VLOOKUP(tblSalaries[[#This Row],[Where do you work]],tblCountries[[Actual]:[Mapping]],2,FALSE)</f>
        <v>USA</v>
      </c>
      <c r="L1488" t="s">
        <v>18</v>
      </c>
      <c r="M1488">
        <v>10</v>
      </c>
      <c r="O1488" s="10" t="str">
        <f>IF(ISERROR(FIND("1",tblSalaries[[#This Row],[How many hours of a day you work on Excel]])),"",1)</f>
        <v/>
      </c>
      <c r="P1488" s="11">
        <f>IF(ISERROR(FIND("2",tblSalaries[[#This Row],[How many hours of a day you work on Excel]])),"",2)</f>
        <v>2</v>
      </c>
      <c r="Q1488" s="10">
        <f>IF(ISERROR(FIND("3",tblSalaries[[#This Row],[How many hours of a day you work on Excel]])),"",3)</f>
        <v>3</v>
      </c>
      <c r="R1488" s="10" t="str">
        <f>IF(ISERROR(FIND("4",tblSalaries[[#This Row],[How many hours of a day you work on Excel]])),"",4)</f>
        <v/>
      </c>
      <c r="S1488" s="10" t="str">
        <f>IF(ISERROR(FIND("5",tblSalaries[[#This Row],[How many hours of a day you work on Excel]])),"",5)</f>
        <v/>
      </c>
      <c r="T1488" s="10" t="str">
        <f>IF(ISERROR(FIND("6",tblSalaries[[#This Row],[How many hours of a day you work on Excel]])),"",6)</f>
        <v/>
      </c>
      <c r="U1488" s="11" t="str">
        <f>IF(ISERROR(FIND("7",tblSalaries[[#This Row],[How many hours of a day you work on Excel]])),"",7)</f>
        <v/>
      </c>
      <c r="V1488" s="11" t="str">
        <f>IF(ISERROR(FIND("8",tblSalaries[[#This Row],[How many hours of a day you work on Excel]])),"",8)</f>
        <v/>
      </c>
      <c r="W1488" s="11">
        <f>IF(MAX(tblSalaries[[#This Row],[1 hour]:[8 hours]])=0,#N/A,MAX(tblSalaries[[#This Row],[1 hour]:[8 hours]]))</f>
        <v>3</v>
      </c>
      <c r="X1488" s="11">
        <f>IF(ISERROR(tblSalaries[[#This Row],[max h]]),1,tblSalaries[[#This Row],[Salary in USD]]/tblSalaries[[#This Row],[max h]]/260)</f>
        <v>114.1025641025641</v>
      </c>
      <c r="Y1488" s="11" t="str">
        <f>IF(tblSalaries[[#This Row],[Years of Experience]]="",0,"0")</f>
        <v>0</v>
      </c>
      <c r="Z1488"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488" s="11">
        <f>IF(tblSalaries[[#This Row],[Salary in USD]]&lt;1000,1,0)</f>
        <v>0</v>
      </c>
      <c r="AB1488" s="11">
        <f>IF(AND(tblSalaries[[#This Row],[Salary in USD]]&gt;1000,tblSalaries[[#This Row],[Salary in USD]]&lt;2000),1,0)</f>
        <v>0</v>
      </c>
    </row>
    <row r="1489" spans="2:28" ht="15" customHeight="1">
      <c r="B1489" t="s">
        <v>3492</v>
      </c>
      <c r="C1489" s="1">
        <v>41060.175219907411</v>
      </c>
      <c r="D1489" s="4">
        <v>75000</v>
      </c>
      <c r="E1489">
        <v>75000</v>
      </c>
      <c r="F1489" t="s">
        <v>6</v>
      </c>
      <c r="G1489">
        <f>tblSalaries[[#This Row],[clean Salary (in local currency)]]*VLOOKUP(tblSalaries[[#This Row],[Currency]],tblXrate[],2,FALSE)</f>
        <v>75000</v>
      </c>
      <c r="H1489" t="s">
        <v>14</v>
      </c>
      <c r="I1489" t="s">
        <v>20</v>
      </c>
      <c r="J1489" t="s">
        <v>15</v>
      </c>
      <c r="K1489" t="str">
        <f>VLOOKUP(tblSalaries[[#This Row],[Where do you work]],tblCountries[[Actual]:[Mapping]],2,FALSE)</f>
        <v>USA</v>
      </c>
      <c r="L1489" t="s">
        <v>13</v>
      </c>
      <c r="M1489">
        <v>1.5</v>
      </c>
      <c r="O1489" s="10" t="str">
        <f>IF(ISERROR(FIND("1",tblSalaries[[#This Row],[How many hours of a day you work on Excel]])),"",1)</f>
        <v/>
      </c>
      <c r="P1489" s="11" t="str">
        <f>IF(ISERROR(FIND("2",tblSalaries[[#This Row],[How many hours of a day you work on Excel]])),"",2)</f>
        <v/>
      </c>
      <c r="Q1489" s="10" t="str">
        <f>IF(ISERROR(FIND("3",tblSalaries[[#This Row],[How many hours of a day you work on Excel]])),"",3)</f>
        <v/>
      </c>
      <c r="R1489" s="10" t="str">
        <f>IF(ISERROR(FIND("4",tblSalaries[[#This Row],[How many hours of a day you work on Excel]])),"",4)</f>
        <v/>
      </c>
      <c r="S1489" s="10" t="str">
        <f>IF(ISERROR(FIND("5",tblSalaries[[#This Row],[How many hours of a day you work on Excel]])),"",5)</f>
        <v/>
      </c>
      <c r="T1489" s="10" t="str">
        <f>IF(ISERROR(FIND("6",tblSalaries[[#This Row],[How many hours of a day you work on Excel]])),"",6)</f>
        <v/>
      </c>
      <c r="U1489" s="11" t="str">
        <f>IF(ISERROR(FIND("7",tblSalaries[[#This Row],[How many hours of a day you work on Excel]])),"",7)</f>
        <v/>
      </c>
      <c r="V1489" s="11">
        <f>IF(ISERROR(FIND("8",tblSalaries[[#This Row],[How many hours of a day you work on Excel]])),"",8)</f>
        <v>8</v>
      </c>
      <c r="W1489" s="11">
        <f>IF(MAX(tblSalaries[[#This Row],[1 hour]:[8 hours]])=0,#N/A,MAX(tblSalaries[[#This Row],[1 hour]:[8 hours]]))</f>
        <v>8</v>
      </c>
      <c r="X1489" s="11">
        <f>IF(ISERROR(tblSalaries[[#This Row],[max h]]),1,tblSalaries[[#This Row],[Salary in USD]]/tblSalaries[[#This Row],[max h]]/260)</f>
        <v>36.057692307692307</v>
      </c>
      <c r="Y1489" s="11" t="str">
        <f>IF(tblSalaries[[#This Row],[Years of Experience]]="",0,"0")</f>
        <v>0</v>
      </c>
      <c r="Z1489"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1..3</v>
      </c>
      <c r="AA1489" s="11">
        <f>IF(tblSalaries[[#This Row],[Salary in USD]]&lt;1000,1,0)</f>
        <v>0</v>
      </c>
      <c r="AB1489" s="11">
        <f>IF(AND(tblSalaries[[#This Row],[Salary in USD]]&gt;1000,tblSalaries[[#This Row],[Salary in USD]]&lt;2000),1,0)</f>
        <v>0</v>
      </c>
    </row>
    <row r="1490" spans="2:28" ht="15" customHeight="1">
      <c r="B1490" t="s">
        <v>3493</v>
      </c>
      <c r="C1490" s="1">
        <v>41060.210405092592</v>
      </c>
      <c r="D1490" s="4">
        <v>45000</v>
      </c>
      <c r="E1490">
        <v>45000</v>
      </c>
      <c r="F1490" t="s">
        <v>6</v>
      </c>
      <c r="G1490">
        <f>tblSalaries[[#This Row],[clean Salary (in local currency)]]*VLOOKUP(tblSalaries[[#This Row],[Currency]],tblXrate[],2,FALSE)</f>
        <v>45000</v>
      </c>
      <c r="H1490" t="s">
        <v>1669</v>
      </c>
      <c r="I1490" t="s">
        <v>20</v>
      </c>
      <c r="J1490" t="s">
        <v>15</v>
      </c>
      <c r="K1490" t="str">
        <f>VLOOKUP(tblSalaries[[#This Row],[Where do you work]],tblCountries[[Actual]:[Mapping]],2,FALSE)</f>
        <v>USA</v>
      </c>
      <c r="L1490" t="s">
        <v>13</v>
      </c>
      <c r="M1490">
        <v>5</v>
      </c>
      <c r="O1490" s="10" t="str">
        <f>IF(ISERROR(FIND("1",tblSalaries[[#This Row],[How many hours of a day you work on Excel]])),"",1)</f>
        <v/>
      </c>
      <c r="P1490" s="11" t="str">
        <f>IF(ISERROR(FIND("2",tblSalaries[[#This Row],[How many hours of a day you work on Excel]])),"",2)</f>
        <v/>
      </c>
      <c r="Q1490" s="10" t="str">
        <f>IF(ISERROR(FIND("3",tblSalaries[[#This Row],[How many hours of a day you work on Excel]])),"",3)</f>
        <v/>
      </c>
      <c r="R1490" s="10" t="str">
        <f>IF(ISERROR(FIND("4",tblSalaries[[#This Row],[How many hours of a day you work on Excel]])),"",4)</f>
        <v/>
      </c>
      <c r="S1490" s="10" t="str">
        <f>IF(ISERROR(FIND("5",tblSalaries[[#This Row],[How many hours of a day you work on Excel]])),"",5)</f>
        <v/>
      </c>
      <c r="T1490" s="10" t="str">
        <f>IF(ISERROR(FIND("6",tblSalaries[[#This Row],[How many hours of a day you work on Excel]])),"",6)</f>
        <v/>
      </c>
      <c r="U1490" s="11" t="str">
        <f>IF(ISERROR(FIND("7",tblSalaries[[#This Row],[How many hours of a day you work on Excel]])),"",7)</f>
        <v/>
      </c>
      <c r="V1490" s="11">
        <f>IF(ISERROR(FIND("8",tblSalaries[[#This Row],[How many hours of a day you work on Excel]])),"",8)</f>
        <v>8</v>
      </c>
      <c r="W1490" s="11">
        <f>IF(MAX(tblSalaries[[#This Row],[1 hour]:[8 hours]])=0,#N/A,MAX(tblSalaries[[#This Row],[1 hour]:[8 hours]]))</f>
        <v>8</v>
      </c>
      <c r="X1490" s="11">
        <f>IF(ISERROR(tblSalaries[[#This Row],[max h]]),1,tblSalaries[[#This Row],[Salary in USD]]/tblSalaries[[#This Row],[max h]]/260)</f>
        <v>21.634615384615383</v>
      </c>
      <c r="Y1490" s="11" t="str">
        <f>IF(tblSalaries[[#This Row],[Years of Experience]]="",0,"0")</f>
        <v>0</v>
      </c>
      <c r="Z1490"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1490" s="11">
        <f>IF(tblSalaries[[#This Row],[Salary in USD]]&lt;1000,1,0)</f>
        <v>0</v>
      </c>
      <c r="AB1490" s="11">
        <f>IF(AND(tblSalaries[[#This Row],[Salary in USD]]&gt;1000,tblSalaries[[#This Row],[Salary in USD]]&lt;2000),1,0)</f>
        <v>0</v>
      </c>
    </row>
    <row r="1491" spans="2:28" ht="15" customHeight="1">
      <c r="B1491" t="s">
        <v>3494</v>
      </c>
      <c r="C1491" s="1">
        <v>41060.224976851852</v>
      </c>
      <c r="D1491" s="4">
        <v>127500</v>
      </c>
      <c r="E1491">
        <v>127500</v>
      </c>
      <c r="F1491" t="s">
        <v>6</v>
      </c>
      <c r="G1491">
        <f>tblSalaries[[#This Row],[clean Salary (in local currency)]]*VLOOKUP(tblSalaries[[#This Row],[Currency]],tblXrate[],2,FALSE)</f>
        <v>127500</v>
      </c>
      <c r="H1491" t="s">
        <v>1670</v>
      </c>
      <c r="I1491" t="s">
        <v>4001</v>
      </c>
      <c r="J1491" t="s">
        <v>15</v>
      </c>
      <c r="K1491" t="str">
        <f>VLOOKUP(tblSalaries[[#This Row],[Where do you work]],tblCountries[[Actual]:[Mapping]],2,FALSE)</f>
        <v>USA</v>
      </c>
      <c r="L1491" t="s">
        <v>13</v>
      </c>
      <c r="M1491">
        <v>22</v>
      </c>
      <c r="O1491" s="10" t="str">
        <f>IF(ISERROR(FIND("1",tblSalaries[[#This Row],[How many hours of a day you work on Excel]])),"",1)</f>
        <v/>
      </c>
      <c r="P1491" s="11" t="str">
        <f>IF(ISERROR(FIND("2",tblSalaries[[#This Row],[How many hours of a day you work on Excel]])),"",2)</f>
        <v/>
      </c>
      <c r="Q1491" s="10" t="str">
        <f>IF(ISERROR(FIND("3",tblSalaries[[#This Row],[How many hours of a day you work on Excel]])),"",3)</f>
        <v/>
      </c>
      <c r="R1491" s="10" t="str">
        <f>IF(ISERROR(FIND("4",tblSalaries[[#This Row],[How many hours of a day you work on Excel]])),"",4)</f>
        <v/>
      </c>
      <c r="S1491" s="10" t="str">
        <f>IF(ISERROR(FIND("5",tblSalaries[[#This Row],[How many hours of a day you work on Excel]])),"",5)</f>
        <v/>
      </c>
      <c r="T1491" s="10" t="str">
        <f>IF(ISERROR(FIND("6",tblSalaries[[#This Row],[How many hours of a day you work on Excel]])),"",6)</f>
        <v/>
      </c>
      <c r="U1491" s="11" t="str">
        <f>IF(ISERROR(FIND("7",tblSalaries[[#This Row],[How many hours of a day you work on Excel]])),"",7)</f>
        <v/>
      </c>
      <c r="V1491" s="11">
        <f>IF(ISERROR(FIND("8",tblSalaries[[#This Row],[How many hours of a day you work on Excel]])),"",8)</f>
        <v>8</v>
      </c>
      <c r="W1491" s="11">
        <f>IF(MAX(tblSalaries[[#This Row],[1 hour]:[8 hours]])=0,#N/A,MAX(tblSalaries[[#This Row],[1 hour]:[8 hours]]))</f>
        <v>8</v>
      </c>
      <c r="X1491" s="11">
        <f>IF(ISERROR(tblSalaries[[#This Row],[max h]]),1,tblSalaries[[#This Row],[Salary in USD]]/tblSalaries[[#This Row],[max h]]/260)</f>
        <v>61.29807692307692</v>
      </c>
      <c r="Y1491" s="11" t="str">
        <f>IF(tblSalaries[[#This Row],[Years of Experience]]="",0,"0")</f>
        <v>0</v>
      </c>
      <c r="Z1491"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491" s="11">
        <f>IF(tblSalaries[[#This Row],[Salary in USD]]&lt;1000,1,0)</f>
        <v>0</v>
      </c>
      <c r="AB1491" s="11">
        <f>IF(AND(tblSalaries[[#This Row],[Salary in USD]]&gt;1000,tblSalaries[[#This Row],[Salary in USD]]&lt;2000),1,0)</f>
        <v>0</v>
      </c>
    </row>
    <row r="1492" spans="2:28" ht="15" customHeight="1">
      <c r="B1492" t="s">
        <v>3495</v>
      </c>
      <c r="C1492" s="1">
        <v>41060.230486111112</v>
      </c>
      <c r="D1492" s="4">
        <v>170000</v>
      </c>
      <c r="E1492">
        <v>170000</v>
      </c>
      <c r="F1492" t="s">
        <v>6</v>
      </c>
      <c r="G1492">
        <f>tblSalaries[[#This Row],[clean Salary (in local currency)]]*VLOOKUP(tblSalaries[[#This Row],[Currency]],tblXrate[],2,FALSE)</f>
        <v>170000</v>
      </c>
      <c r="H1492" t="s">
        <v>29</v>
      </c>
      <c r="I1492" t="s">
        <v>4001</v>
      </c>
      <c r="J1492" t="s">
        <v>15</v>
      </c>
      <c r="K1492" t="str">
        <f>VLOOKUP(tblSalaries[[#This Row],[Where do you work]],tblCountries[[Actual]:[Mapping]],2,FALSE)</f>
        <v>USA</v>
      </c>
      <c r="L1492" t="s">
        <v>18</v>
      </c>
      <c r="M1492">
        <v>18</v>
      </c>
      <c r="O1492" s="10" t="str">
        <f>IF(ISERROR(FIND("1",tblSalaries[[#This Row],[How many hours of a day you work on Excel]])),"",1)</f>
        <v/>
      </c>
      <c r="P1492" s="11">
        <f>IF(ISERROR(FIND("2",tblSalaries[[#This Row],[How many hours of a day you work on Excel]])),"",2)</f>
        <v>2</v>
      </c>
      <c r="Q1492" s="10">
        <f>IF(ISERROR(FIND("3",tblSalaries[[#This Row],[How many hours of a day you work on Excel]])),"",3)</f>
        <v>3</v>
      </c>
      <c r="R1492" s="10" t="str">
        <f>IF(ISERROR(FIND("4",tblSalaries[[#This Row],[How many hours of a day you work on Excel]])),"",4)</f>
        <v/>
      </c>
      <c r="S1492" s="10" t="str">
        <f>IF(ISERROR(FIND("5",tblSalaries[[#This Row],[How many hours of a day you work on Excel]])),"",5)</f>
        <v/>
      </c>
      <c r="T1492" s="10" t="str">
        <f>IF(ISERROR(FIND("6",tblSalaries[[#This Row],[How many hours of a day you work on Excel]])),"",6)</f>
        <v/>
      </c>
      <c r="U1492" s="11" t="str">
        <f>IF(ISERROR(FIND("7",tblSalaries[[#This Row],[How many hours of a day you work on Excel]])),"",7)</f>
        <v/>
      </c>
      <c r="V1492" s="11" t="str">
        <f>IF(ISERROR(FIND("8",tblSalaries[[#This Row],[How many hours of a day you work on Excel]])),"",8)</f>
        <v/>
      </c>
      <c r="W1492" s="11">
        <f>IF(MAX(tblSalaries[[#This Row],[1 hour]:[8 hours]])=0,#N/A,MAX(tblSalaries[[#This Row],[1 hour]:[8 hours]]))</f>
        <v>3</v>
      </c>
      <c r="X1492" s="11">
        <f>IF(ISERROR(tblSalaries[[#This Row],[max h]]),1,tblSalaries[[#This Row],[Salary in USD]]/tblSalaries[[#This Row],[max h]]/260)</f>
        <v>217.94871794871793</v>
      </c>
      <c r="Y1492" s="11" t="str">
        <f>IF(tblSalaries[[#This Row],[Years of Experience]]="",0,"0")</f>
        <v>0</v>
      </c>
      <c r="Z1492"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492" s="11">
        <f>IF(tblSalaries[[#This Row],[Salary in USD]]&lt;1000,1,0)</f>
        <v>0</v>
      </c>
      <c r="AB1492" s="11">
        <f>IF(AND(tblSalaries[[#This Row],[Salary in USD]]&gt;1000,tblSalaries[[#This Row],[Salary in USD]]&lt;2000),1,0)</f>
        <v>0</v>
      </c>
    </row>
    <row r="1493" spans="2:28" ht="15" customHeight="1">
      <c r="B1493" t="s">
        <v>3496</v>
      </c>
      <c r="C1493" s="1">
        <v>41060.234363425923</v>
      </c>
      <c r="D1493" s="4">
        <v>800</v>
      </c>
      <c r="E1493">
        <v>9600</v>
      </c>
      <c r="F1493" t="s">
        <v>6</v>
      </c>
      <c r="G1493">
        <f>tblSalaries[[#This Row],[clean Salary (in local currency)]]*VLOOKUP(tblSalaries[[#This Row],[Currency]],tblXrate[],2,FALSE)</f>
        <v>9600</v>
      </c>
      <c r="H1493" t="s">
        <v>855</v>
      </c>
      <c r="I1493" t="s">
        <v>20</v>
      </c>
      <c r="J1493" t="s">
        <v>1671</v>
      </c>
      <c r="K1493" t="str">
        <f>VLOOKUP(tblSalaries[[#This Row],[Where do you work]],tblCountries[[Actual]:[Mapping]],2,FALSE)</f>
        <v>Bolivia</v>
      </c>
      <c r="L1493" t="s">
        <v>13</v>
      </c>
      <c r="M1493">
        <v>2</v>
      </c>
      <c r="O1493" s="10" t="str">
        <f>IF(ISERROR(FIND("1",tblSalaries[[#This Row],[How many hours of a day you work on Excel]])),"",1)</f>
        <v/>
      </c>
      <c r="P1493" s="11" t="str">
        <f>IF(ISERROR(FIND("2",tblSalaries[[#This Row],[How many hours of a day you work on Excel]])),"",2)</f>
        <v/>
      </c>
      <c r="Q1493" s="10" t="str">
        <f>IF(ISERROR(FIND("3",tblSalaries[[#This Row],[How many hours of a day you work on Excel]])),"",3)</f>
        <v/>
      </c>
      <c r="R1493" s="10" t="str">
        <f>IF(ISERROR(FIND("4",tblSalaries[[#This Row],[How many hours of a day you work on Excel]])),"",4)</f>
        <v/>
      </c>
      <c r="S1493" s="10" t="str">
        <f>IF(ISERROR(FIND("5",tblSalaries[[#This Row],[How many hours of a day you work on Excel]])),"",5)</f>
        <v/>
      </c>
      <c r="T1493" s="10" t="str">
        <f>IF(ISERROR(FIND("6",tblSalaries[[#This Row],[How many hours of a day you work on Excel]])),"",6)</f>
        <v/>
      </c>
      <c r="U1493" s="11" t="str">
        <f>IF(ISERROR(FIND("7",tblSalaries[[#This Row],[How many hours of a day you work on Excel]])),"",7)</f>
        <v/>
      </c>
      <c r="V1493" s="11">
        <f>IF(ISERROR(FIND("8",tblSalaries[[#This Row],[How many hours of a day you work on Excel]])),"",8)</f>
        <v>8</v>
      </c>
      <c r="W1493" s="11">
        <f>IF(MAX(tblSalaries[[#This Row],[1 hour]:[8 hours]])=0,#N/A,MAX(tblSalaries[[#This Row],[1 hour]:[8 hours]]))</f>
        <v>8</v>
      </c>
      <c r="X1493" s="11">
        <f>IF(ISERROR(tblSalaries[[#This Row],[max h]]),1,tblSalaries[[#This Row],[Salary in USD]]/tblSalaries[[#This Row],[max h]]/260)</f>
        <v>4.615384615384615</v>
      </c>
      <c r="Y1493" s="11" t="str">
        <f>IF(tblSalaries[[#This Row],[Years of Experience]]="",0,"0")</f>
        <v>0</v>
      </c>
      <c r="Z1493"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1..3</v>
      </c>
      <c r="AA1493" s="11">
        <f>IF(tblSalaries[[#This Row],[Salary in USD]]&lt;1000,1,0)</f>
        <v>0</v>
      </c>
      <c r="AB1493" s="11">
        <f>IF(AND(tblSalaries[[#This Row],[Salary in USD]]&gt;1000,tblSalaries[[#This Row],[Salary in USD]]&lt;2000),1,0)</f>
        <v>0</v>
      </c>
    </row>
    <row r="1494" spans="2:28" ht="15" customHeight="1">
      <c r="B1494" t="s">
        <v>3497</v>
      </c>
      <c r="C1494" s="1">
        <v>41060.259513888886</v>
      </c>
      <c r="D1494" s="4">
        <v>62000</v>
      </c>
      <c r="E1494">
        <v>62000</v>
      </c>
      <c r="F1494" t="s">
        <v>6</v>
      </c>
      <c r="G1494">
        <f>tblSalaries[[#This Row],[clean Salary (in local currency)]]*VLOOKUP(tblSalaries[[#This Row],[Currency]],tblXrate[],2,FALSE)</f>
        <v>62000</v>
      </c>
      <c r="H1494" t="s">
        <v>1672</v>
      </c>
      <c r="I1494" t="s">
        <v>20</v>
      </c>
      <c r="J1494" t="s">
        <v>15</v>
      </c>
      <c r="K1494" t="str">
        <f>VLOOKUP(tblSalaries[[#This Row],[Where do you work]],tblCountries[[Actual]:[Mapping]],2,FALSE)</f>
        <v>USA</v>
      </c>
      <c r="L1494" t="s">
        <v>13</v>
      </c>
      <c r="M1494">
        <v>27</v>
      </c>
      <c r="O1494" s="10" t="str">
        <f>IF(ISERROR(FIND("1",tblSalaries[[#This Row],[How many hours of a day you work on Excel]])),"",1)</f>
        <v/>
      </c>
      <c r="P1494" s="11" t="str">
        <f>IF(ISERROR(FIND("2",tblSalaries[[#This Row],[How many hours of a day you work on Excel]])),"",2)</f>
        <v/>
      </c>
      <c r="Q1494" s="10" t="str">
        <f>IF(ISERROR(FIND("3",tblSalaries[[#This Row],[How many hours of a day you work on Excel]])),"",3)</f>
        <v/>
      </c>
      <c r="R1494" s="10" t="str">
        <f>IF(ISERROR(FIND("4",tblSalaries[[#This Row],[How many hours of a day you work on Excel]])),"",4)</f>
        <v/>
      </c>
      <c r="S1494" s="10" t="str">
        <f>IF(ISERROR(FIND("5",tblSalaries[[#This Row],[How many hours of a day you work on Excel]])),"",5)</f>
        <v/>
      </c>
      <c r="T1494" s="10" t="str">
        <f>IF(ISERROR(FIND("6",tblSalaries[[#This Row],[How many hours of a day you work on Excel]])),"",6)</f>
        <v/>
      </c>
      <c r="U1494" s="11" t="str">
        <f>IF(ISERROR(FIND("7",tblSalaries[[#This Row],[How many hours of a day you work on Excel]])),"",7)</f>
        <v/>
      </c>
      <c r="V1494" s="11">
        <f>IF(ISERROR(FIND("8",tblSalaries[[#This Row],[How many hours of a day you work on Excel]])),"",8)</f>
        <v>8</v>
      </c>
      <c r="W1494" s="11">
        <f>IF(MAX(tblSalaries[[#This Row],[1 hour]:[8 hours]])=0,#N/A,MAX(tblSalaries[[#This Row],[1 hour]:[8 hours]]))</f>
        <v>8</v>
      </c>
      <c r="X1494" s="11">
        <f>IF(ISERROR(tblSalaries[[#This Row],[max h]]),1,tblSalaries[[#This Row],[Salary in USD]]/tblSalaries[[#This Row],[max h]]/260)</f>
        <v>29.807692307692307</v>
      </c>
      <c r="Y1494" s="11" t="str">
        <f>IF(tblSalaries[[#This Row],[Years of Experience]]="",0,"0")</f>
        <v>0</v>
      </c>
      <c r="Z1494"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494" s="11">
        <f>IF(tblSalaries[[#This Row],[Salary in USD]]&lt;1000,1,0)</f>
        <v>0</v>
      </c>
      <c r="AB1494" s="11">
        <f>IF(AND(tblSalaries[[#This Row],[Salary in USD]]&gt;1000,tblSalaries[[#This Row],[Salary in USD]]&lt;2000),1,0)</f>
        <v>0</v>
      </c>
    </row>
    <row r="1495" spans="2:28" ht="15" customHeight="1">
      <c r="B1495" t="s">
        <v>3498</v>
      </c>
      <c r="C1495" s="1">
        <v>41060.266076388885</v>
      </c>
      <c r="D1495" s="4">
        <v>22000</v>
      </c>
      <c r="E1495">
        <v>22000</v>
      </c>
      <c r="F1495" t="s">
        <v>6</v>
      </c>
      <c r="G1495">
        <f>tblSalaries[[#This Row],[clean Salary (in local currency)]]*VLOOKUP(tblSalaries[[#This Row],[Currency]],tblXrate[],2,FALSE)</f>
        <v>22000</v>
      </c>
      <c r="H1495" t="s">
        <v>1673</v>
      </c>
      <c r="I1495" t="s">
        <v>52</v>
      </c>
      <c r="J1495" t="s">
        <v>15</v>
      </c>
      <c r="K1495" t="str">
        <f>VLOOKUP(tblSalaries[[#This Row],[Where do you work]],tblCountries[[Actual]:[Mapping]],2,FALSE)</f>
        <v>USA</v>
      </c>
      <c r="L1495" t="s">
        <v>9</v>
      </c>
      <c r="M1495">
        <v>3</v>
      </c>
      <c r="O1495" s="10" t="str">
        <f>IF(ISERROR(FIND("1",tblSalaries[[#This Row],[How many hours of a day you work on Excel]])),"",1)</f>
        <v/>
      </c>
      <c r="P1495" s="11" t="str">
        <f>IF(ISERROR(FIND("2",tblSalaries[[#This Row],[How many hours of a day you work on Excel]])),"",2)</f>
        <v/>
      </c>
      <c r="Q1495" s="10" t="str">
        <f>IF(ISERROR(FIND("3",tblSalaries[[#This Row],[How many hours of a day you work on Excel]])),"",3)</f>
        <v/>
      </c>
      <c r="R1495" s="10">
        <f>IF(ISERROR(FIND("4",tblSalaries[[#This Row],[How many hours of a day you work on Excel]])),"",4)</f>
        <v>4</v>
      </c>
      <c r="S1495" s="10" t="str">
        <f>IF(ISERROR(FIND("5",tblSalaries[[#This Row],[How many hours of a day you work on Excel]])),"",5)</f>
        <v/>
      </c>
      <c r="T1495" s="10">
        <f>IF(ISERROR(FIND("6",tblSalaries[[#This Row],[How many hours of a day you work on Excel]])),"",6)</f>
        <v>6</v>
      </c>
      <c r="U1495" s="11" t="str">
        <f>IF(ISERROR(FIND("7",tblSalaries[[#This Row],[How many hours of a day you work on Excel]])),"",7)</f>
        <v/>
      </c>
      <c r="V1495" s="11" t="str">
        <f>IF(ISERROR(FIND("8",tblSalaries[[#This Row],[How many hours of a day you work on Excel]])),"",8)</f>
        <v/>
      </c>
      <c r="W1495" s="11">
        <f>IF(MAX(tblSalaries[[#This Row],[1 hour]:[8 hours]])=0,#N/A,MAX(tblSalaries[[#This Row],[1 hour]:[8 hours]]))</f>
        <v>6</v>
      </c>
      <c r="X1495" s="11">
        <f>IF(ISERROR(tblSalaries[[#This Row],[max h]]),1,tblSalaries[[#This Row],[Salary in USD]]/tblSalaries[[#This Row],[max h]]/260)</f>
        <v>14.102564102564102</v>
      </c>
      <c r="Y1495" s="11" t="str">
        <f>IF(tblSalaries[[#This Row],[Years of Experience]]="",0,"0")</f>
        <v>0</v>
      </c>
      <c r="Z1495"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1..3</v>
      </c>
      <c r="AA1495" s="11">
        <f>IF(tblSalaries[[#This Row],[Salary in USD]]&lt;1000,1,0)</f>
        <v>0</v>
      </c>
      <c r="AB1495" s="11">
        <f>IF(AND(tblSalaries[[#This Row],[Salary in USD]]&gt;1000,tblSalaries[[#This Row],[Salary in USD]]&lt;2000),1,0)</f>
        <v>0</v>
      </c>
    </row>
    <row r="1496" spans="2:28" ht="15" customHeight="1">
      <c r="B1496" t="s">
        <v>3499</v>
      </c>
      <c r="C1496" s="1">
        <v>41060.266608796293</v>
      </c>
      <c r="D1496" s="4">
        <v>45000</v>
      </c>
      <c r="E1496">
        <v>45000</v>
      </c>
      <c r="F1496" t="s">
        <v>6</v>
      </c>
      <c r="G1496">
        <f>tblSalaries[[#This Row],[clean Salary (in local currency)]]*VLOOKUP(tblSalaries[[#This Row],[Currency]],tblXrate[],2,FALSE)</f>
        <v>45000</v>
      </c>
      <c r="H1496" t="s">
        <v>207</v>
      </c>
      <c r="I1496" t="s">
        <v>20</v>
      </c>
      <c r="J1496" t="s">
        <v>15</v>
      </c>
      <c r="K1496" t="str">
        <f>VLOOKUP(tblSalaries[[#This Row],[Where do you work]],tblCountries[[Actual]:[Mapping]],2,FALSE)</f>
        <v>USA</v>
      </c>
      <c r="L1496" t="s">
        <v>9</v>
      </c>
      <c r="M1496">
        <v>8</v>
      </c>
      <c r="O1496" s="10" t="str">
        <f>IF(ISERROR(FIND("1",tblSalaries[[#This Row],[How many hours of a day you work on Excel]])),"",1)</f>
        <v/>
      </c>
      <c r="P1496" s="11" t="str">
        <f>IF(ISERROR(FIND("2",tblSalaries[[#This Row],[How many hours of a day you work on Excel]])),"",2)</f>
        <v/>
      </c>
      <c r="Q1496" s="10" t="str">
        <f>IF(ISERROR(FIND("3",tblSalaries[[#This Row],[How many hours of a day you work on Excel]])),"",3)</f>
        <v/>
      </c>
      <c r="R1496" s="10">
        <f>IF(ISERROR(FIND("4",tblSalaries[[#This Row],[How many hours of a day you work on Excel]])),"",4)</f>
        <v>4</v>
      </c>
      <c r="S1496" s="10" t="str">
        <f>IF(ISERROR(FIND("5",tblSalaries[[#This Row],[How many hours of a day you work on Excel]])),"",5)</f>
        <v/>
      </c>
      <c r="T1496" s="10">
        <f>IF(ISERROR(FIND("6",tblSalaries[[#This Row],[How many hours of a day you work on Excel]])),"",6)</f>
        <v>6</v>
      </c>
      <c r="U1496" s="11" t="str">
        <f>IF(ISERROR(FIND("7",tblSalaries[[#This Row],[How many hours of a day you work on Excel]])),"",7)</f>
        <v/>
      </c>
      <c r="V1496" s="11" t="str">
        <f>IF(ISERROR(FIND("8",tblSalaries[[#This Row],[How many hours of a day you work on Excel]])),"",8)</f>
        <v/>
      </c>
      <c r="W1496" s="11">
        <f>IF(MAX(tblSalaries[[#This Row],[1 hour]:[8 hours]])=0,#N/A,MAX(tblSalaries[[#This Row],[1 hour]:[8 hours]]))</f>
        <v>6</v>
      </c>
      <c r="X1496" s="11">
        <f>IF(ISERROR(tblSalaries[[#This Row],[max h]]),1,tblSalaries[[#This Row],[Salary in USD]]/tblSalaries[[#This Row],[max h]]/260)</f>
        <v>28.846153846153847</v>
      </c>
      <c r="Y1496" s="11" t="str">
        <f>IF(tblSalaries[[#This Row],[Years of Experience]]="",0,"0")</f>
        <v>0</v>
      </c>
      <c r="Z1496"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496" s="11">
        <f>IF(tblSalaries[[#This Row],[Salary in USD]]&lt;1000,1,0)</f>
        <v>0</v>
      </c>
      <c r="AB1496" s="11">
        <f>IF(AND(tblSalaries[[#This Row],[Salary in USD]]&gt;1000,tblSalaries[[#This Row],[Salary in USD]]&lt;2000),1,0)</f>
        <v>0</v>
      </c>
    </row>
    <row r="1497" spans="2:28" ht="15" customHeight="1">
      <c r="B1497" t="s">
        <v>3500</v>
      </c>
      <c r="C1497" s="1">
        <v>41060.303888888891</v>
      </c>
      <c r="D1497" s="4">
        <v>145000</v>
      </c>
      <c r="E1497">
        <v>145000</v>
      </c>
      <c r="F1497" t="s">
        <v>6</v>
      </c>
      <c r="G1497">
        <f>tblSalaries[[#This Row],[clean Salary (in local currency)]]*VLOOKUP(tblSalaries[[#This Row],[Currency]],tblXrate[],2,FALSE)</f>
        <v>145000</v>
      </c>
      <c r="H1497" t="s">
        <v>616</v>
      </c>
      <c r="I1497" t="s">
        <v>20</v>
      </c>
      <c r="J1497" t="s">
        <v>15</v>
      </c>
      <c r="K1497" t="str">
        <f>VLOOKUP(tblSalaries[[#This Row],[Where do you work]],tblCountries[[Actual]:[Mapping]],2,FALSE)</f>
        <v>USA</v>
      </c>
      <c r="L1497" t="s">
        <v>9</v>
      </c>
      <c r="M1497">
        <v>6</v>
      </c>
      <c r="O1497" s="10" t="str">
        <f>IF(ISERROR(FIND("1",tblSalaries[[#This Row],[How many hours of a day you work on Excel]])),"",1)</f>
        <v/>
      </c>
      <c r="P1497" s="11" t="str">
        <f>IF(ISERROR(FIND("2",tblSalaries[[#This Row],[How many hours of a day you work on Excel]])),"",2)</f>
        <v/>
      </c>
      <c r="Q1497" s="10" t="str">
        <f>IF(ISERROR(FIND("3",tblSalaries[[#This Row],[How many hours of a day you work on Excel]])),"",3)</f>
        <v/>
      </c>
      <c r="R1497" s="10">
        <f>IF(ISERROR(FIND("4",tblSalaries[[#This Row],[How many hours of a day you work on Excel]])),"",4)</f>
        <v>4</v>
      </c>
      <c r="S1497" s="10" t="str">
        <f>IF(ISERROR(FIND("5",tblSalaries[[#This Row],[How many hours of a day you work on Excel]])),"",5)</f>
        <v/>
      </c>
      <c r="T1497" s="10">
        <f>IF(ISERROR(FIND("6",tblSalaries[[#This Row],[How many hours of a day you work on Excel]])),"",6)</f>
        <v>6</v>
      </c>
      <c r="U1497" s="11" t="str">
        <f>IF(ISERROR(FIND("7",tblSalaries[[#This Row],[How many hours of a day you work on Excel]])),"",7)</f>
        <v/>
      </c>
      <c r="V1497" s="11" t="str">
        <f>IF(ISERROR(FIND("8",tblSalaries[[#This Row],[How many hours of a day you work on Excel]])),"",8)</f>
        <v/>
      </c>
      <c r="W1497" s="11">
        <f>IF(MAX(tblSalaries[[#This Row],[1 hour]:[8 hours]])=0,#N/A,MAX(tblSalaries[[#This Row],[1 hour]:[8 hours]]))</f>
        <v>6</v>
      </c>
      <c r="X1497" s="11">
        <f>IF(ISERROR(tblSalaries[[#This Row],[max h]]),1,tblSalaries[[#This Row],[Salary in USD]]/tblSalaries[[#This Row],[max h]]/260)</f>
        <v>92.948717948717956</v>
      </c>
      <c r="Y1497" s="11" t="str">
        <f>IF(tblSalaries[[#This Row],[Years of Experience]]="",0,"0")</f>
        <v>0</v>
      </c>
      <c r="Z1497"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497" s="11">
        <f>IF(tblSalaries[[#This Row],[Salary in USD]]&lt;1000,1,0)</f>
        <v>0</v>
      </c>
      <c r="AB1497" s="11">
        <f>IF(AND(tblSalaries[[#This Row],[Salary in USD]]&gt;1000,tblSalaries[[#This Row],[Salary in USD]]&lt;2000),1,0)</f>
        <v>0</v>
      </c>
    </row>
    <row r="1498" spans="2:28" ht="15" customHeight="1">
      <c r="B1498" t="s">
        <v>3501</v>
      </c>
      <c r="C1498" s="1">
        <v>41060.347256944442</v>
      </c>
      <c r="D1498" s="4">
        <v>89000</v>
      </c>
      <c r="E1498">
        <v>89000</v>
      </c>
      <c r="F1498" t="s">
        <v>6</v>
      </c>
      <c r="G1498">
        <f>tblSalaries[[#This Row],[clean Salary (in local currency)]]*VLOOKUP(tblSalaries[[#This Row],[Currency]],tblXrate[],2,FALSE)</f>
        <v>89000</v>
      </c>
      <c r="H1498" t="s">
        <v>1288</v>
      </c>
      <c r="I1498" t="s">
        <v>20</v>
      </c>
      <c r="J1498" t="s">
        <v>15</v>
      </c>
      <c r="K1498" t="str">
        <f>VLOOKUP(tblSalaries[[#This Row],[Where do you work]],tblCountries[[Actual]:[Mapping]],2,FALSE)</f>
        <v>USA</v>
      </c>
      <c r="L1498" t="s">
        <v>13</v>
      </c>
      <c r="M1498">
        <v>14</v>
      </c>
      <c r="O1498" s="10" t="str">
        <f>IF(ISERROR(FIND("1",tblSalaries[[#This Row],[How many hours of a day you work on Excel]])),"",1)</f>
        <v/>
      </c>
      <c r="P1498" s="11" t="str">
        <f>IF(ISERROR(FIND("2",tblSalaries[[#This Row],[How many hours of a day you work on Excel]])),"",2)</f>
        <v/>
      </c>
      <c r="Q1498" s="10" t="str">
        <f>IF(ISERROR(FIND("3",tblSalaries[[#This Row],[How many hours of a day you work on Excel]])),"",3)</f>
        <v/>
      </c>
      <c r="R1498" s="10" t="str">
        <f>IF(ISERROR(FIND("4",tblSalaries[[#This Row],[How many hours of a day you work on Excel]])),"",4)</f>
        <v/>
      </c>
      <c r="S1498" s="10" t="str">
        <f>IF(ISERROR(FIND("5",tblSalaries[[#This Row],[How many hours of a day you work on Excel]])),"",5)</f>
        <v/>
      </c>
      <c r="T1498" s="10" t="str">
        <f>IF(ISERROR(FIND("6",tblSalaries[[#This Row],[How many hours of a day you work on Excel]])),"",6)</f>
        <v/>
      </c>
      <c r="U1498" s="11" t="str">
        <f>IF(ISERROR(FIND("7",tblSalaries[[#This Row],[How many hours of a day you work on Excel]])),"",7)</f>
        <v/>
      </c>
      <c r="V1498" s="11">
        <f>IF(ISERROR(FIND("8",tblSalaries[[#This Row],[How many hours of a day you work on Excel]])),"",8)</f>
        <v>8</v>
      </c>
      <c r="W1498" s="11">
        <f>IF(MAX(tblSalaries[[#This Row],[1 hour]:[8 hours]])=0,#N/A,MAX(tblSalaries[[#This Row],[1 hour]:[8 hours]]))</f>
        <v>8</v>
      </c>
      <c r="X1498" s="11">
        <f>IF(ISERROR(tblSalaries[[#This Row],[max h]]),1,tblSalaries[[#This Row],[Salary in USD]]/tblSalaries[[#This Row],[max h]]/260)</f>
        <v>42.78846153846154</v>
      </c>
      <c r="Y1498" s="11" t="str">
        <f>IF(tblSalaries[[#This Row],[Years of Experience]]="",0,"0")</f>
        <v>0</v>
      </c>
      <c r="Z1498"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498" s="11">
        <f>IF(tblSalaries[[#This Row],[Salary in USD]]&lt;1000,1,0)</f>
        <v>0</v>
      </c>
      <c r="AB1498" s="11">
        <f>IF(AND(tblSalaries[[#This Row],[Salary in USD]]&gt;1000,tblSalaries[[#This Row],[Salary in USD]]&lt;2000),1,0)</f>
        <v>0</v>
      </c>
    </row>
    <row r="1499" spans="2:28" ht="15" customHeight="1">
      <c r="B1499" t="s">
        <v>3502</v>
      </c>
      <c r="C1499" s="1">
        <v>41060.394502314812</v>
      </c>
      <c r="D1499" s="4">
        <v>38000</v>
      </c>
      <c r="E1499">
        <v>38000</v>
      </c>
      <c r="F1499" t="s">
        <v>6</v>
      </c>
      <c r="G1499">
        <f>tblSalaries[[#This Row],[clean Salary (in local currency)]]*VLOOKUP(tblSalaries[[#This Row],[Currency]],tblXrate[],2,FALSE)</f>
        <v>38000</v>
      </c>
      <c r="H1499" t="s">
        <v>310</v>
      </c>
      <c r="I1499" t="s">
        <v>310</v>
      </c>
      <c r="J1499" t="s">
        <v>15</v>
      </c>
      <c r="K1499" t="str">
        <f>VLOOKUP(tblSalaries[[#This Row],[Where do you work]],tblCountries[[Actual]:[Mapping]],2,FALSE)</f>
        <v>USA</v>
      </c>
      <c r="L1499" t="s">
        <v>9</v>
      </c>
      <c r="M1499">
        <v>11</v>
      </c>
      <c r="O1499" s="10" t="str">
        <f>IF(ISERROR(FIND("1",tblSalaries[[#This Row],[How many hours of a day you work on Excel]])),"",1)</f>
        <v/>
      </c>
      <c r="P1499" s="11" t="str">
        <f>IF(ISERROR(FIND("2",tblSalaries[[#This Row],[How many hours of a day you work on Excel]])),"",2)</f>
        <v/>
      </c>
      <c r="Q1499" s="10" t="str">
        <f>IF(ISERROR(FIND("3",tblSalaries[[#This Row],[How many hours of a day you work on Excel]])),"",3)</f>
        <v/>
      </c>
      <c r="R1499" s="10">
        <f>IF(ISERROR(FIND("4",tblSalaries[[#This Row],[How many hours of a day you work on Excel]])),"",4)</f>
        <v>4</v>
      </c>
      <c r="S1499" s="10" t="str">
        <f>IF(ISERROR(FIND("5",tblSalaries[[#This Row],[How many hours of a day you work on Excel]])),"",5)</f>
        <v/>
      </c>
      <c r="T1499" s="10">
        <f>IF(ISERROR(FIND("6",tblSalaries[[#This Row],[How many hours of a day you work on Excel]])),"",6)</f>
        <v>6</v>
      </c>
      <c r="U1499" s="11" t="str">
        <f>IF(ISERROR(FIND("7",tblSalaries[[#This Row],[How many hours of a day you work on Excel]])),"",7)</f>
        <v/>
      </c>
      <c r="V1499" s="11" t="str">
        <f>IF(ISERROR(FIND("8",tblSalaries[[#This Row],[How many hours of a day you work on Excel]])),"",8)</f>
        <v/>
      </c>
      <c r="W1499" s="11">
        <f>IF(MAX(tblSalaries[[#This Row],[1 hour]:[8 hours]])=0,#N/A,MAX(tblSalaries[[#This Row],[1 hour]:[8 hours]]))</f>
        <v>6</v>
      </c>
      <c r="X1499" s="11">
        <f>IF(ISERROR(tblSalaries[[#This Row],[max h]]),1,tblSalaries[[#This Row],[Salary in USD]]/tblSalaries[[#This Row],[max h]]/260)</f>
        <v>24.358974358974358</v>
      </c>
      <c r="Y1499" s="11" t="str">
        <f>IF(tblSalaries[[#This Row],[Years of Experience]]="",0,"0")</f>
        <v>0</v>
      </c>
      <c r="Z1499"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499" s="11">
        <f>IF(tblSalaries[[#This Row],[Salary in USD]]&lt;1000,1,0)</f>
        <v>0</v>
      </c>
      <c r="AB1499" s="11">
        <f>IF(AND(tblSalaries[[#This Row],[Salary in USD]]&gt;1000,tblSalaries[[#This Row],[Salary in USD]]&lt;2000),1,0)</f>
        <v>0</v>
      </c>
    </row>
    <row r="1500" spans="2:28" ht="15" customHeight="1">
      <c r="B1500" t="s">
        <v>3503</v>
      </c>
      <c r="C1500" s="1">
        <v>41060.406354166669</v>
      </c>
      <c r="D1500" s="4">
        <v>50000</v>
      </c>
      <c r="E1500">
        <v>50000</v>
      </c>
      <c r="F1500" t="s">
        <v>86</v>
      </c>
      <c r="G1500">
        <f>tblSalaries[[#This Row],[clean Salary (in local currency)]]*VLOOKUP(tblSalaries[[#This Row],[Currency]],tblXrate[],2,FALSE)</f>
        <v>49168.076151516347</v>
      </c>
      <c r="H1500" t="s">
        <v>207</v>
      </c>
      <c r="I1500" t="s">
        <v>20</v>
      </c>
      <c r="J1500" t="s">
        <v>88</v>
      </c>
      <c r="K1500" t="str">
        <f>VLOOKUP(tblSalaries[[#This Row],[Where do you work]],tblCountries[[Actual]:[Mapping]],2,FALSE)</f>
        <v>Canada</v>
      </c>
      <c r="L1500" t="s">
        <v>9</v>
      </c>
      <c r="M1500">
        <v>3</v>
      </c>
      <c r="O1500" s="10" t="str">
        <f>IF(ISERROR(FIND("1",tblSalaries[[#This Row],[How many hours of a day you work on Excel]])),"",1)</f>
        <v/>
      </c>
      <c r="P1500" s="11" t="str">
        <f>IF(ISERROR(FIND("2",tblSalaries[[#This Row],[How many hours of a day you work on Excel]])),"",2)</f>
        <v/>
      </c>
      <c r="Q1500" s="10" t="str">
        <f>IF(ISERROR(FIND("3",tblSalaries[[#This Row],[How many hours of a day you work on Excel]])),"",3)</f>
        <v/>
      </c>
      <c r="R1500" s="10">
        <f>IF(ISERROR(FIND("4",tblSalaries[[#This Row],[How many hours of a day you work on Excel]])),"",4)</f>
        <v>4</v>
      </c>
      <c r="S1500" s="10" t="str">
        <f>IF(ISERROR(FIND("5",tblSalaries[[#This Row],[How many hours of a day you work on Excel]])),"",5)</f>
        <v/>
      </c>
      <c r="T1500" s="10">
        <f>IF(ISERROR(FIND("6",tblSalaries[[#This Row],[How many hours of a day you work on Excel]])),"",6)</f>
        <v>6</v>
      </c>
      <c r="U1500" s="11" t="str">
        <f>IF(ISERROR(FIND("7",tblSalaries[[#This Row],[How many hours of a day you work on Excel]])),"",7)</f>
        <v/>
      </c>
      <c r="V1500" s="11" t="str">
        <f>IF(ISERROR(FIND("8",tblSalaries[[#This Row],[How many hours of a day you work on Excel]])),"",8)</f>
        <v/>
      </c>
      <c r="W1500" s="11">
        <f>IF(MAX(tblSalaries[[#This Row],[1 hour]:[8 hours]])=0,#N/A,MAX(tblSalaries[[#This Row],[1 hour]:[8 hours]]))</f>
        <v>6</v>
      </c>
      <c r="X1500" s="11">
        <f>IF(ISERROR(tblSalaries[[#This Row],[max h]]),1,tblSalaries[[#This Row],[Salary in USD]]/tblSalaries[[#This Row],[max h]]/260)</f>
        <v>31.517997533023298</v>
      </c>
      <c r="Y1500" s="11" t="str">
        <f>IF(tblSalaries[[#This Row],[Years of Experience]]="",0,"0")</f>
        <v>0</v>
      </c>
      <c r="Z1500"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1..3</v>
      </c>
      <c r="AA1500" s="11">
        <f>IF(tblSalaries[[#This Row],[Salary in USD]]&lt;1000,1,0)</f>
        <v>0</v>
      </c>
      <c r="AB1500" s="11">
        <f>IF(AND(tblSalaries[[#This Row],[Salary in USD]]&gt;1000,tblSalaries[[#This Row],[Salary in USD]]&lt;2000),1,0)</f>
        <v>0</v>
      </c>
    </row>
    <row r="1501" spans="2:28" ht="15" customHeight="1">
      <c r="B1501" t="s">
        <v>3504</v>
      </c>
      <c r="C1501" s="1">
        <v>41060.437291666669</v>
      </c>
      <c r="D1501" s="4">
        <v>500000</v>
      </c>
      <c r="E1501">
        <v>500000</v>
      </c>
      <c r="F1501" t="s">
        <v>40</v>
      </c>
      <c r="G1501">
        <f>tblSalaries[[#This Row],[clean Salary (in local currency)]]*VLOOKUP(tblSalaries[[#This Row],[Currency]],tblXrate[],2,FALSE)</f>
        <v>8903.9583437212841</v>
      </c>
      <c r="H1501" t="s">
        <v>1252</v>
      </c>
      <c r="I1501" t="s">
        <v>20</v>
      </c>
      <c r="J1501" t="s">
        <v>8</v>
      </c>
      <c r="K1501" t="str">
        <f>VLOOKUP(tblSalaries[[#This Row],[Where do you work]],tblCountries[[Actual]:[Mapping]],2,FALSE)</f>
        <v>India</v>
      </c>
      <c r="L1501" t="s">
        <v>9</v>
      </c>
      <c r="M1501">
        <v>8</v>
      </c>
      <c r="O1501" s="10" t="str">
        <f>IF(ISERROR(FIND("1",tblSalaries[[#This Row],[How many hours of a day you work on Excel]])),"",1)</f>
        <v/>
      </c>
      <c r="P1501" s="11" t="str">
        <f>IF(ISERROR(FIND("2",tblSalaries[[#This Row],[How many hours of a day you work on Excel]])),"",2)</f>
        <v/>
      </c>
      <c r="Q1501" s="10" t="str">
        <f>IF(ISERROR(FIND("3",tblSalaries[[#This Row],[How many hours of a day you work on Excel]])),"",3)</f>
        <v/>
      </c>
      <c r="R1501" s="10">
        <f>IF(ISERROR(FIND("4",tblSalaries[[#This Row],[How many hours of a day you work on Excel]])),"",4)</f>
        <v>4</v>
      </c>
      <c r="S1501" s="10" t="str">
        <f>IF(ISERROR(FIND("5",tblSalaries[[#This Row],[How many hours of a day you work on Excel]])),"",5)</f>
        <v/>
      </c>
      <c r="T1501" s="10">
        <f>IF(ISERROR(FIND("6",tblSalaries[[#This Row],[How many hours of a day you work on Excel]])),"",6)</f>
        <v>6</v>
      </c>
      <c r="U1501" s="11" t="str">
        <f>IF(ISERROR(FIND("7",tblSalaries[[#This Row],[How many hours of a day you work on Excel]])),"",7)</f>
        <v/>
      </c>
      <c r="V1501" s="11" t="str">
        <f>IF(ISERROR(FIND("8",tblSalaries[[#This Row],[How many hours of a day you work on Excel]])),"",8)</f>
        <v/>
      </c>
      <c r="W1501" s="11">
        <f>IF(MAX(tblSalaries[[#This Row],[1 hour]:[8 hours]])=0,#N/A,MAX(tblSalaries[[#This Row],[1 hour]:[8 hours]]))</f>
        <v>6</v>
      </c>
      <c r="X1501" s="11">
        <f>IF(ISERROR(tblSalaries[[#This Row],[max h]]),1,tblSalaries[[#This Row],[Salary in USD]]/tblSalaries[[#This Row],[max h]]/260)</f>
        <v>5.7076656049495407</v>
      </c>
      <c r="Y1501" s="11" t="str">
        <f>IF(tblSalaries[[#This Row],[Years of Experience]]="",0,"0")</f>
        <v>0</v>
      </c>
      <c r="Z1501"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501" s="11">
        <f>IF(tblSalaries[[#This Row],[Salary in USD]]&lt;1000,1,0)</f>
        <v>0</v>
      </c>
      <c r="AB1501" s="11">
        <f>IF(AND(tblSalaries[[#This Row],[Salary in USD]]&gt;1000,tblSalaries[[#This Row],[Salary in USD]]&lt;2000),1,0)</f>
        <v>0</v>
      </c>
    </row>
    <row r="1502" spans="2:28" ht="15" customHeight="1">
      <c r="B1502" t="s">
        <v>3505</v>
      </c>
      <c r="C1502" s="1">
        <v>41060.439664351848</v>
      </c>
      <c r="D1502" s="4" t="s">
        <v>1674</v>
      </c>
      <c r="E1502">
        <v>10000</v>
      </c>
      <c r="F1502" t="s">
        <v>6</v>
      </c>
      <c r="G1502">
        <f>tblSalaries[[#This Row],[clean Salary (in local currency)]]*VLOOKUP(tblSalaries[[#This Row],[Currency]],tblXrate[],2,FALSE)</f>
        <v>10000</v>
      </c>
      <c r="H1502" t="s">
        <v>1675</v>
      </c>
      <c r="I1502" t="s">
        <v>52</v>
      </c>
      <c r="J1502" t="s">
        <v>1676</v>
      </c>
      <c r="K1502" t="str">
        <f>VLOOKUP(tblSalaries[[#This Row],[Where do you work]],tblCountries[[Actual]:[Mapping]],2,FALSE)</f>
        <v>Vietnam</v>
      </c>
      <c r="L1502" t="s">
        <v>18</v>
      </c>
      <c r="M1502">
        <v>8</v>
      </c>
      <c r="O1502" s="10" t="str">
        <f>IF(ISERROR(FIND("1",tblSalaries[[#This Row],[How many hours of a day you work on Excel]])),"",1)</f>
        <v/>
      </c>
      <c r="P1502" s="11">
        <f>IF(ISERROR(FIND("2",tblSalaries[[#This Row],[How many hours of a day you work on Excel]])),"",2)</f>
        <v>2</v>
      </c>
      <c r="Q1502" s="10">
        <f>IF(ISERROR(FIND("3",tblSalaries[[#This Row],[How many hours of a day you work on Excel]])),"",3)</f>
        <v>3</v>
      </c>
      <c r="R1502" s="10" t="str">
        <f>IF(ISERROR(FIND("4",tblSalaries[[#This Row],[How many hours of a day you work on Excel]])),"",4)</f>
        <v/>
      </c>
      <c r="S1502" s="10" t="str">
        <f>IF(ISERROR(FIND("5",tblSalaries[[#This Row],[How many hours of a day you work on Excel]])),"",5)</f>
        <v/>
      </c>
      <c r="T1502" s="10" t="str">
        <f>IF(ISERROR(FIND("6",tblSalaries[[#This Row],[How many hours of a day you work on Excel]])),"",6)</f>
        <v/>
      </c>
      <c r="U1502" s="11" t="str">
        <f>IF(ISERROR(FIND("7",tblSalaries[[#This Row],[How many hours of a day you work on Excel]])),"",7)</f>
        <v/>
      </c>
      <c r="V1502" s="11" t="str">
        <f>IF(ISERROR(FIND("8",tblSalaries[[#This Row],[How many hours of a day you work on Excel]])),"",8)</f>
        <v/>
      </c>
      <c r="W1502" s="11">
        <f>IF(MAX(tblSalaries[[#This Row],[1 hour]:[8 hours]])=0,#N/A,MAX(tblSalaries[[#This Row],[1 hour]:[8 hours]]))</f>
        <v>3</v>
      </c>
      <c r="X1502" s="11">
        <f>IF(ISERROR(tblSalaries[[#This Row],[max h]]),1,tblSalaries[[#This Row],[Salary in USD]]/tblSalaries[[#This Row],[max h]]/260)</f>
        <v>12.820512820512821</v>
      </c>
      <c r="Y1502" s="11" t="str">
        <f>IF(tblSalaries[[#This Row],[Years of Experience]]="",0,"0")</f>
        <v>0</v>
      </c>
      <c r="Z1502"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502" s="11">
        <f>IF(tblSalaries[[#This Row],[Salary in USD]]&lt;1000,1,0)</f>
        <v>0</v>
      </c>
      <c r="AB1502" s="11">
        <f>IF(AND(tblSalaries[[#This Row],[Salary in USD]]&gt;1000,tblSalaries[[#This Row],[Salary in USD]]&lt;2000),1,0)</f>
        <v>0</v>
      </c>
    </row>
    <row r="1503" spans="2:28" ht="15" customHeight="1">
      <c r="B1503" t="s">
        <v>3506</v>
      </c>
      <c r="C1503" s="1">
        <v>41060.442800925928</v>
      </c>
      <c r="D1503" s="4">
        <v>105000</v>
      </c>
      <c r="E1503">
        <v>105000</v>
      </c>
      <c r="F1503" t="s">
        <v>6</v>
      </c>
      <c r="G1503">
        <f>tblSalaries[[#This Row],[clean Salary (in local currency)]]*VLOOKUP(tblSalaries[[#This Row],[Currency]],tblXrate[],2,FALSE)</f>
        <v>105000</v>
      </c>
      <c r="H1503" t="s">
        <v>1677</v>
      </c>
      <c r="I1503" t="s">
        <v>52</v>
      </c>
      <c r="J1503" t="s">
        <v>15</v>
      </c>
      <c r="K1503" t="str">
        <f>VLOOKUP(tblSalaries[[#This Row],[Where do you work]],tblCountries[[Actual]:[Mapping]],2,FALSE)</f>
        <v>USA</v>
      </c>
      <c r="L1503" t="s">
        <v>25</v>
      </c>
      <c r="M1503">
        <v>30</v>
      </c>
      <c r="O1503" s="10">
        <f>IF(ISERROR(FIND("1",tblSalaries[[#This Row],[How many hours of a day you work on Excel]])),"",1)</f>
        <v>1</v>
      </c>
      <c r="P1503" s="11">
        <f>IF(ISERROR(FIND("2",tblSalaries[[#This Row],[How many hours of a day you work on Excel]])),"",2)</f>
        <v>2</v>
      </c>
      <c r="Q1503" s="10" t="str">
        <f>IF(ISERROR(FIND("3",tblSalaries[[#This Row],[How many hours of a day you work on Excel]])),"",3)</f>
        <v/>
      </c>
      <c r="R1503" s="10" t="str">
        <f>IF(ISERROR(FIND("4",tblSalaries[[#This Row],[How many hours of a day you work on Excel]])),"",4)</f>
        <v/>
      </c>
      <c r="S1503" s="10" t="str">
        <f>IF(ISERROR(FIND("5",tblSalaries[[#This Row],[How many hours of a day you work on Excel]])),"",5)</f>
        <v/>
      </c>
      <c r="T1503" s="10" t="str">
        <f>IF(ISERROR(FIND("6",tblSalaries[[#This Row],[How many hours of a day you work on Excel]])),"",6)</f>
        <v/>
      </c>
      <c r="U1503" s="11" t="str">
        <f>IF(ISERROR(FIND("7",tblSalaries[[#This Row],[How many hours of a day you work on Excel]])),"",7)</f>
        <v/>
      </c>
      <c r="V1503" s="11" t="str">
        <f>IF(ISERROR(FIND("8",tblSalaries[[#This Row],[How many hours of a day you work on Excel]])),"",8)</f>
        <v/>
      </c>
      <c r="W1503" s="11">
        <f>IF(MAX(tblSalaries[[#This Row],[1 hour]:[8 hours]])=0,#N/A,MAX(tblSalaries[[#This Row],[1 hour]:[8 hours]]))</f>
        <v>2</v>
      </c>
      <c r="X1503" s="11">
        <f>IF(ISERROR(tblSalaries[[#This Row],[max h]]),1,tblSalaries[[#This Row],[Salary in USD]]/tblSalaries[[#This Row],[max h]]/260)</f>
        <v>201.92307692307693</v>
      </c>
      <c r="Y1503" s="11" t="str">
        <f>IF(tblSalaries[[#This Row],[Years of Experience]]="",0,"0")</f>
        <v>0</v>
      </c>
      <c r="Z1503"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503" s="11">
        <f>IF(tblSalaries[[#This Row],[Salary in USD]]&lt;1000,1,0)</f>
        <v>0</v>
      </c>
      <c r="AB1503" s="11">
        <f>IF(AND(tblSalaries[[#This Row],[Salary in USD]]&gt;1000,tblSalaries[[#This Row],[Salary in USD]]&lt;2000),1,0)</f>
        <v>0</v>
      </c>
    </row>
    <row r="1504" spans="2:28" ht="15" customHeight="1">
      <c r="B1504" t="s">
        <v>3507</v>
      </c>
      <c r="C1504" s="1">
        <v>41060.454722222225</v>
      </c>
      <c r="D1504" s="4">
        <v>1000</v>
      </c>
      <c r="E1504">
        <v>12000</v>
      </c>
      <c r="F1504" t="s">
        <v>6</v>
      </c>
      <c r="G1504">
        <f>tblSalaries[[#This Row],[clean Salary (in local currency)]]*VLOOKUP(tblSalaries[[#This Row],[Currency]],tblXrate[],2,FALSE)</f>
        <v>12000</v>
      </c>
      <c r="H1504" t="s">
        <v>1678</v>
      </c>
      <c r="I1504" t="s">
        <v>20</v>
      </c>
      <c r="J1504" t="s">
        <v>1679</v>
      </c>
      <c r="K1504" t="str">
        <f>VLOOKUP(tblSalaries[[#This Row],[Where do you work]],tblCountries[[Actual]:[Mapping]],2,FALSE)</f>
        <v>MYS</v>
      </c>
      <c r="L1504" t="s">
        <v>18</v>
      </c>
      <c r="M1504">
        <v>0</v>
      </c>
      <c r="O1504" s="10" t="str">
        <f>IF(ISERROR(FIND("1",tblSalaries[[#This Row],[How many hours of a day you work on Excel]])),"",1)</f>
        <v/>
      </c>
      <c r="P1504" s="11">
        <f>IF(ISERROR(FIND("2",tblSalaries[[#This Row],[How many hours of a day you work on Excel]])),"",2)</f>
        <v>2</v>
      </c>
      <c r="Q1504" s="10">
        <f>IF(ISERROR(FIND("3",tblSalaries[[#This Row],[How many hours of a day you work on Excel]])),"",3)</f>
        <v>3</v>
      </c>
      <c r="R1504" s="10" t="str">
        <f>IF(ISERROR(FIND("4",tblSalaries[[#This Row],[How many hours of a day you work on Excel]])),"",4)</f>
        <v/>
      </c>
      <c r="S1504" s="10" t="str">
        <f>IF(ISERROR(FIND("5",tblSalaries[[#This Row],[How many hours of a day you work on Excel]])),"",5)</f>
        <v/>
      </c>
      <c r="T1504" s="10" t="str">
        <f>IF(ISERROR(FIND("6",tblSalaries[[#This Row],[How many hours of a day you work on Excel]])),"",6)</f>
        <v/>
      </c>
      <c r="U1504" s="11" t="str">
        <f>IF(ISERROR(FIND("7",tblSalaries[[#This Row],[How many hours of a day you work on Excel]])),"",7)</f>
        <v/>
      </c>
      <c r="V1504" s="11" t="str">
        <f>IF(ISERROR(FIND("8",tblSalaries[[#This Row],[How many hours of a day you work on Excel]])),"",8)</f>
        <v/>
      </c>
      <c r="W1504" s="11">
        <f>IF(MAX(tblSalaries[[#This Row],[1 hour]:[8 hours]])=0,#N/A,MAX(tblSalaries[[#This Row],[1 hour]:[8 hours]]))</f>
        <v>3</v>
      </c>
      <c r="X1504" s="11">
        <f>IF(ISERROR(tblSalaries[[#This Row],[max h]]),1,tblSalaries[[#This Row],[Salary in USD]]/tblSalaries[[#This Row],[max h]]/260)</f>
        <v>15.384615384615385</v>
      </c>
      <c r="Y1504" s="11" t="str">
        <f>IF(tblSalaries[[#This Row],[Years of Experience]]="",0,"0")</f>
        <v>0</v>
      </c>
      <c r="Z1504"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1504" s="11">
        <f>IF(tblSalaries[[#This Row],[Salary in USD]]&lt;1000,1,0)</f>
        <v>0</v>
      </c>
      <c r="AB1504" s="11">
        <f>IF(AND(tblSalaries[[#This Row],[Salary in USD]]&gt;1000,tblSalaries[[#This Row],[Salary in USD]]&lt;2000),1,0)</f>
        <v>0</v>
      </c>
    </row>
    <row r="1505" spans="2:28" ht="15" customHeight="1">
      <c r="B1505" t="s">
        <v>3508</v>
      </c>
      <c r="C1505" s="1">
        <v>41060.464328703703</v>
      </c>
      <c r="D1505" s="4" t="s">
        <v>1680</v>
      </c>
      <c r="E1505">
        <v>200000</v>
      </c>
      <c r="F1505" t="s">
        <v>40</v>
      </c>
      <c r="G1505">
        <f>tblSalaries[[#This Row],[clean Salary (in local currency)]]*VLOOKUP(tblSalaries[[#This Row],[Currency]],tblXrate[],2,FALSE)</f>
        <v>3561.5833374885137</v>
      </c>
      <c r="H1505" t="s">
        <v>1681</v>
      </c>
      <c r="I1505" t="s">
        <v>310</v>
      </c>
      <c r="J1505" t="s">
        <v>8</v>
      </c>
      <c r="K1505" t="str">
        <f>VLOOKUP(tblSalaries[[#This Row],[Where do you work]],tblCountries[[Actual]:[Mapping]],2,FALSE)</f>
        <v>India</v>
      </c>
      <c r="L1505" t="s">
        <v>13</v>
      </c>
      <c r="M1505">
        <v>3</v>
      </c>
      <c r="O1505" s="10" t="str">
        <f>IF(ISERROR(FIND("1",tblSalaries[[#This Row],[How many hours of a day you work on Excel]])),"",1)</f>
        <v/>
      </c>
      <c r="P1505" s="11" t="str">
        <f>IF(ISERROR(FIND("2",tblSalaries[[#This Row],[How many hours of a day you work on Excel]])),"",2)</f>
        <v/>
      </c>
      <c r="Q1505" s="10" t="str">
        <f>IF(ISERROR(FIND("3",tblSalaries[[#This Row],[How many hours of a day you work on Excel]])),"",3)</f>
        <v/>
      </c>
      <c r="R1505" s="10" t="str">
        <f>IF(ISERROR(FIND("4",tblSalaries[[#This Row],[How many hours of a day you work on Excel]])),"",4)</f>
        <v/>
      </c>
      <c r="S1505" s="10" t="str">
        <f>IF(ISERROR(FIND("5",tblSalaries[[#This Row],[How many hours of a day you work on Excel]])),"",5)</f>
        <v/>
      </c>
      <c r="T1505" s="10" t="str">
        <f>IF(ISERROR(FIND("6",tblSalaries[[#This Row],[How many hours of a day you work on Excel]])),"",6)</f>
        <v/>
      </c>
      <c r="U1505" s="11" t="str">
        <f>IF(ISERROR(FIND("7",tblSalaries[[#This Row],[How many hours of a day you work on Excel]])),"",7)</f>
        <v/>
      </c>
      <c r="V1505" s="11">
        <f>IF(ISERROR(FIND("8",tblSalaries[[#This Row],[How many hours of a day you work on Excel]])),"",8)</f>
        <v>8</v>
      </c>
      <c r="W1505" s="11">
        <f>IF(MAX(tblSalaries[[#This Row],[1 hour]:[8 hours]])=0,#N/A,MAX(tblSalaries[[#This Row],[1 hour]:[8 hours]]))</f>
        <v>8</v>
      </c>
      <c r="X1505" s="11">
        <f>IF(ISERROR(tblSalaries[[#This Row],[max h]]),1,tblSalaries[[#This Row],[Salary in USD]]/tblSalaries[[#This Row],[max h]]/260)</f>
        <v>1.7122996814848623</v>
      </c>
      <c r="Y1505" s="11" t="str">
        <f>IF(tblSalaries[[#This Row],[Years of Experience]]="",0,"0")</f>
        <v>0</v>
      </c>
      <c r="Z1505"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1..3</v>
      </c>
      <c r="AA1505" s="11">
        <f>IF(tblSalaries[[#This Row],[Salary in USD]]&lt;1000,1,0)</f>
        <v>0</v>
      </c>
      <c r="AB1505" s="11">
        <f>IF(AND(tblSalaries[[#This Row],[Salary in USD]]&gt;1000,tblSalaries[[#This Row],[Salary in USD]]&lt;2000),1,0)</f>
        <v>0</v>
      </c>
    </row>
    <row r="1506" spans="2:28" ht="15" customHeight="1">
      <c r="B1506" t="s">
        <v>3509</v>
      </c>
      <c r="C1506" s="1">
        <v>41060.559594907405</v>
      </c>
      <c r="D1506" s="4" t="s">
        <v>1682</v>
      </c>
      <c r="E1506">
        <v>85000</v>
      </c>
      <c r="F1506" t="s">
        <v>82</v>
      </c>
      <c r="G1506">
        <f>tblSalaries[[#This Row],[clean Salary (in local currency)]]*VLOOKUP(tblSalaries[[#This Row],[Currency]],tblXrate[],2,FALSE)</f>
        <v>86692.320794224041</v>
      </c>
      <c r="H1506" t="s">
        <v>1683</v>
      </c>
      <c r="I1506" t="s">
        <v>20</v>
      </c>
      <c r="J1506" t="s">
        <v>84</v>
      </c>
      <c r="K1506" t="str">
        <f>VLOOKUP(tblSalaries[[#This Row],[Where do you work]],tblCountries[[Actual]:[Mapping]],2,FALSE)</f>
        <v>Australia</v>
      </c>
      <c r="L1506" t="s">
        <v>25</v>
      </c>
      <c r="M1506">
        <v>5</v>
      </c>
      <c r="O1506" s="10">
        <f>IF(ISERROR(FIND("1",tblSalaries[[#This Row],[How many hours of a day you work on Excel]])),"",1)</f>
        <v>1</v>
      </c>
      <c r="P1506" s="11">
        <f>IF(ISERROR(FIND("2",tblSalaries[[#This Row],[How many hours of a day you work on Excel]])),"",2)</f>
        <v>2</v>
      </c>
      <c r="Q1506" s="10" t="str">
        <f>IF(ISERROR(FIND("3",tblSalaries[[#This Row],[How many hours of a day you work on Excel]])),"",3)</f>
        <v/>
      </c>
      <c r="R1506" s="10" t="str">
        <f>IF(ISERROR(FIND("4",tblSalaries[[#This Row],[How many hours of a day you work on Excel]])),"",4)</f>
        <v/>
      </c>
      <c r="S1506" s="10" t="str">
        <f>IF(ISERROR(FIND("5",tblSalaries[[#This Row],[How many hours of a day you work on Excel]])),"",5)</f>
        <v/>
      </c>
      <c r="T1506" s="10" t="str">
        <f>IF(ISERROR(FIND("6",tblSalaries[[#This Row],[How many hours of a day you work on Excel]])),"",6)</f>
        <v/>
      </c>
      <c r="U1506" s="11" t="str">
        <f>IF(ISERROR(FIND("7",tblSalaries[[#This Row],[How many hours of a day you work on Excel]])),"",7)</f>
        <v/>
      </c>
      <c r="V1506" s="11" t="str">
        <f>IF(ISERROR(FIND("8",tblSalaries[[#This Row],[How many hours of a day you work on Excel]])),"",8)</f>
        <v/>
      </c>
      <c r="W1506" s="11">
        <f>IF(MAX(tblSalaries[[#This Row],[1 hour]:[8 hours]])=0,#N/A,MAX(tblSalaries[[#This Row],[1 hour]:[8 hours]]))</f>
        <v>2</v>
      </c>
      <c r="X1506" s="11">
        <f>IF(ISERROR(tblSalaries[[#This Row],[max h]]),1,tblSalaries[[#This Row],[Salary in USD]]/tblSalaries[[#This Row],[max h]]/260)</f>
        <v>166.71600152735391</v>
      </c>
      <c r="Y1506" s="11" t="str">
        <f>IF(tblSalaries[[#This Row],[Years of Experience]]="",0,"0")</f>
        <v>0</v>
      </c>
      <c r="Z1506"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1506" s="11">
        <f>IF(tblSalaries[[#This Row],[Salary in USD]]&lt;1000,1,0)</f>
        <v>0</v>
      </c>
      <c r="AB1506" s="11">
        <f>IF(AND(tblSalaries[[#This Row],[Salary in USD]]&gt;1000,tblSalaries[[#This Row],[Salary in USD]]&lt;2000),1,0)</f>
        <v>0</v>
      </c>
    </row>
    <row r="1507" spans="2:28" ht="15" customHeight="1">
      <c r="B1507" t="s">
        <v>3510</v>
      </c>
      <c r="C1507" s="1">
        <v>41060.666851851849</v>
      </c>
      <c r="D1507" s="4">
        <v>8000</v>
      </c>
      <c r="E1507">
        <v>8000</v>
      </c>
      <c r="F1507" t="s">
        <v>6</v>
      </c>
      <c r="G1507">
        <f>tblSalaries[[#This Row],[clean Salary (in local currency)]]*VLOOKUP(tblSalaries[[#This Row],[Currency]],tblXrate[],2,FALSE)</f>
        <v>8000</v>
      </c>
      <c r="H1507" t="s">
        <v>458</v>
      </c>
      <c r="I1507" t="s">
        <v>4001</v>
      </c>
      <c r="J1507" t="s">
        <v>8</v>
      </c>
      <c r="K1507" t="str">
        <f>VLOOKUP(tblSalaries[[#This Row],[Where do you work]],tblCountries[[Actual]:[Mapping]],2,FALSE)</f>
        <v>India</v>
      </c>
      <c r="L1507" t="s">
        <v>9</v>
      </c>
      <c r="M1507">
        <v>18</v>
      </c>
      <c r="O1507" s="10" t="str">
        <f>IF(ISERROR(FIND("1",tblSalaries[[#This Row],[How many hours of a day you work on Excel]])),"",1)</f>
        <v/>
      </c>
      <c r="P1507" s="11" t="str">
        <f>IF(ISERROR(FIND("2",tblSalaries[[#This Row],[How many hours of a day you work on Excel]])),"",2)</f>
        <v/>
      </c>
      <c r="Q1507" s="10" t="str">
        <f>IF(ISERROR(FIND("3",tblSalaries[[#This Row],[How many hours of a day you work on Excel]])),"",3)</f>
        <v/>
      </c>
      <c r="R1507" s="10">
        <f>IF(ISERROR(FIND("4",tblSalaries[[#This Row],[How many hours of a day you work on Excel]])),"",4)</f>
        <v>4</v>
      </c>
      <c r="S1507" s="10" t="str">
        <f>IF(ISERROR(FIND("5",tblSalaries[[#This Row],[How many hours of a day you work on Excel]])),"",5)</f>
        <v/>
      </c>
      <c r="T1507" s="10">
        <f>IF(ISERROR(FIND("6",tblSalaries[[#This Row],[How many hours of a day you work on Excel]])),"",6)</f>
        <v>6</v>
      </c>
      <c r="U1507" s="11" t="str">
        <f>IF(ISERROR(FIND("7",tblSalaries[[#This Row],[How many hours of a day you work on Excel]])),"",7)</f>
        <v/>
      </c>
      <c r="V1507" s="11" t="str">
        <f>IF(ISERROR(FIND("8",tblSalaries[[#This Row],[How many hours of a day you work on Excel]])),"",8)</f>
        <v/>
      </c>
      <c r="W1507" s="11">
        <f>IF(MAX(tblSalaries[[#This Row],[1 hour]:[8 hours]])=0,#N/A,MAX(tblSalaries[[#This Row],[1 hour]:[8 hours]]))</f>
        <v>6</v>
      </c>
      <c r="X1507" s="11">
        <f>IF(ISERROR(tblSalaries[[#This Row],[max h]]),1,tblSalaries[[#This Row],[Salary in USD]]/tblSalaries[[#This Row],[max h]]/260)</f>
        <v>5.1282051282051277</v>
      </c>
      <c r="Y1507" s="11" t="str">
        <f>IF(tblSalaries[[#This Row],[Years of Experience]]="",0,"0")</f>
        <v>0</v>
      </c>
      <c r="Z1507"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507" s="11">
        <f>IF(tblSalaries[[#This Row],[Salary in USD]]&lt;1000,1,0)</f>
        <v>0</v>
      </c>
      <c r="AB1507" s="11">
        <f>IF(AND(tblSalaries[[#This Row],[Salary in USD]]&gt;1000,tblSalaries[[#This Row],[Salary in USD]]&lt;2000),1,0)</f>
        <v>0</v>
      </c>
    </row>
    <row r="1508" spans="2:28" ht="15" customHeight="1">
      <c r="B1508" t="s">
        <v>3511</v>
      </c>
      <c r="C1508" s="1">
        <v>41060.673935185187</v>
      </c>
      <c r="D1508" s="4" t="s">
        <v>1684</v>
      </c>
      <c r="E1508">
        <v>380000</v>
      </c>
      <c r="F1508" t="s">
        <v>40</v>
      </c>
      <c r="G1508">
        <f>tblSalaries[[#This Row],[clean Salary (in local currency)]]*VLOOKUP(tblSalaries[[#This Row],[Currency]],tblXrate[],2,FALSE)</f>
        <v>6767.0083412281756</v>
      </c>
      <c r="H1508" t="s">
        <v>1685</v>
      </c>
      <c r="I1508" t="s">
        <v>20</v>
      </c>
      <c r="J1508" t="s">
        <v>8</v>
      </c>
      <c r="K1508" t="str">
        <f>VLOOKUP(tblSalaries[[#This Row],[Where do you work]],tblCountries[[Actual]:[Mapping]],2,FALSE)</f>
        <v>India</v>
      </c>
      <c r="L1508" t="s">
        <v>18</v>
      </c>
      <c r="M1508">
        <v>6</v>
      </c>
      <c r="O1508" s="10" t="str">
        <f>IF(ISERROR(FIND("1",tblSalaries[[#This Row],[How many hours of a day you work on Excel]])),"",1)</f>
        <v/>
      </c>
      <c r="P1508" s="11">
        <f>IF(ISERROR(FIND("2",tblSalaries[[#This Row],[How many hours of a day you work on Excel]])),"",2)</f>
        <v>2</v>
      </c>
      <c r="Q1508" s="10">
        <f>IF(ISERROR(FIND("3",tblSalaries[[#This Row],[How many hours of a day you work on Excel]])),"",3)</f>
        <v>3</v>
      </c>
      <c r="R1508" s="10" t="str">
        <f>IF(ISERROR(FIND("4",tblSalaries[[#This Row],[How many hours of a day you work on Excel]])),"",4)</f>
        <v/>
      </c>
      <c r="S1508" s="10" t="str">
        <f>IF(ISERROR(FIND("5",tblSalaries[[#This Row],[How many hours of a day you work on Excel]])),"",5)</f>
        <v/>
      </c>
      <c r="T1508" s="10" t="str">
        <f>IF(ISERROR(FIND("6",tblSalaries[[#This Row],[How many hours of a day you work on Excel]])),"",6)</f>
        <v/>
      </c>
      <c r="U1508" s="11" t="str">
        <f>IF(ISERROR(FIND("7",tblSalaries[[#This Row],[How many hours of a day you work on Excel]])),"",7)</f>
        <v/>
      </c>
      <c r="V1508" s="11" t="str">
        <f>IF(ISERROR(FIND("8",tblSalaries[[#This Row],[How many hours of a day you work on Excel]])),"",8)</f>
        <v/>
      </c>
      <c r="W1508" s="11">
        <f>IF(MAX(tblSalaries[[#This Row],[1 hour]:[8 hours]])=0,#N/A,MAX(tblSalaries[[#This Row],[1 hour]:[8 hours]]))</f>
        <v>3</v>
      </c>
      <c r="X1508" s="11">
        <f>IF(ISERROR(tblSalaries[[#This Row],[max h]]),1,tblSalaries[[#This Row],[Salary in USD]]/tblSalaries[[#This Row],[max h]]/260)</f>
        <v>8.6756517195233016</v>
      </c>
      <c r="Y1508" s="11" t="str">
        <f>IF(tblSalaries[[#This Row],[Years of Experience]]="",0,"0")</f>
        <v>0</v>
      </c>
      <c r="Z1508"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508" s="11">
        <f>IF(tblSalaries[[#This Row],[Salary in USD]]&lt;1000,1,0)</f>
        <v>0</v>
      </c>
      <c r="AB1508" s="11">
        <f>IF(AND(tblSalaries[[#This Row],[Salary in USD]]&gt;1000,tblSalaries[[#This Row],[Salary in USD]]&lt;2000),1,0)</f>
        <v>0</v>
      </c>
    </row>
    <row r="1509" spans="2:28" ht="15" customHeight="1">
      <c r="B1509" t="s">
        <v>3512</v>
      </c>
      <c r="C1509" s="1">
        <v>41060.677905092591</v>
      </c>
      <c r="D1509" s="4" t="s">
        <v>1686</v>
      </c>
      <c r="E1509">
        <v>30500</v>
      </c>
      <c r="F1509" t="s">
        <v>69</v>
      </c>
      <c r="G1509">
        <f>tblSalaries[[#This Row],[clean Salary (in local currency)]]*VLOOKUP(tblSalaries[[#This Row],[Currency]],tblXrate[],2,FALSE)</f>
        <v>48073.437298052166</v>
      </c>
      <c r="H1509" t="s">
        <v>1687</v>
      </c>
      <c r="I1509" t="s">
        <v>356</v>
      </c>
      <c r="J1509" t="s">
        <v>71</v>
      </c>
      <c r="K1509" t="str">
        <f>VLOOKUP(tblSalaries[[#This Row],[Where do you work]],tblCountries[[Actual]:[Mapping]],2,FALSE)</f>
        <v>UK</v>
      </c>
      <c r="L1509" t="s">
        <v>9</v>
      </c>
      <c r="M1509">
        <v>14</v>
      </c>
      <c r="O1509" s="10" t="str">
        <f>IF(ISERROR(FIND("1",tblSalaries[[#This Row],[How many hours of a day you work on Excel]])),"",1)</f>
        <v/>
      </c>
      <c r="P1509" s="11" t="str">
        <f>IF(ISERROR(FIND("2",tblSalaries[[#This Row],[How many hours of a day you work on Excel]])),"",2)</f>
        <v/>
      </c>
      <c r="Q1509" s="10" t="str">
        <f>IF(ISERROR(FIND("3",tblSalaries[[#This Row],[How many hours of a day you work on Excel]])),"",3)</f>
        <v/>
      </c>
      <c r="R1509" s="10">
        <f>IF(ISERROR(FIND("4",tblSalaries[[#This Row],[How many hours of a day you work on Excel]])),"",4)</f>
        <v>4</v>
      </c>
      <c r="S1509" s="10" t="str">
        <f>IF(ISERROR(FIND("5",tblSalaries[[#This Row],[How many hours of a day you work on Excel]])),"",5)</f>
        <v/>
      </c>
      <c r="T1509" s="10">
        <f>IF(ISERROR(FIND("6",tblSalaries[[#This Row],[How many hours of a day you work on Excel]])),"",6)</f>
        <v>6</v>
      </c>
      <c r="U1509" s="11" t="str">
        <f>IF(ISERROR(FIND("7",tblSalaries[[#This Row],[How many hours of a day you work on Excel]])),"",7)</f>
        <v/>
      </c>
      <c r="V1509" s="11" t="str">
        <f>IF(ISERROR(FIND("8",tblSalaries[[#This Row],[How many hours of a day you work on Excel]])),"",8)</f>
        <v/>
      </c>
      <c r="W1509" s="11">
        <f>IF(MAX(tblSalaries[[#This Row],[1 hour]:[8 hours]])=0,#N/A,MAX(tblSalaries[[#This Row],[1 hour]:[8 hours]]))</f>
        <v>6</v>
      </c>
      <c r="X1509" s="11">
        <f>IF(ISERROR(tblSalaries[[#This Row],[max h]]),1,tblSalaries[[#This Row],[Salary in USD]]/tblSalaries[[#This Row],[max h]]/260)</f>
        <v>30.816305960289849</v>
      </c>
      <c r="Y1509" s="11" t="str">
        <f>IF(tblSalaries[[#This Row],[Years of Experience]]="",0,"0")</f>
        <v>0</v>
      </c>
      <c r="Z1509"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509" s="11">
        <f>IF(tblSalaries[[#This Row],[Salary in USD]]&lt;1000,1,0)</f>
        <v>0</v>
      </c>
      <c r="AB1509" s="11">
        <f>IF(AND(tblSalaries[[#This Row],[Salary in USD]]&gt;1000,tblSalaries[[#This Row],[Salary in USD]]&lt;2000),1,0)</f>
        <v>0</v>
      </c>
    </row>
    <row r="1510" spans="2:28" ht="15" customHeight="1">
      <c r="B1510" t="s">
        <v>3513</v>
      </c>
      <c r="C1510" s="1">
        <v>41060.684293981481</v>
      </c>
      <c r="D1510" s="4" t="s">
        <v>1688</v>
      </c>
      <c r="E1510">
        <v>60000</v>
      </c>
      <c r="F1510" t="s">
        <v>22</v>
      </c>
      <c r="G1510">
        <f>tblSalaries[[#This Row],[clean Salary (in local currency)]]*VLOOKUP(tblSalaries[[#This Row],[Currency]],tblXrate[],2,FALSE)</f>
        <v>76223.966339496474</v>
      </c>
      <c r="H1510" t="s">
        <v>1689</v>
      </c>
      <c r="I1510" t="s">
        <v>52</v>
      </c>
      <c r="J1510" t="s">
        <v>1690</v>
      </c>
      <c r="K1510" t="str">
        <f>VLOOKUP(tblSalaries[[#This Row],[Where do you work]],tblCountries[[Actual]:[Mapping]],2,FALSE)</f>
        <v>Netherlands</v>
      </c>
      <c r="L1510" t="s">
        <v>18</v>
      </c>
      <c r="M1510">
        <v>15</v>
      </c>
      <c r="O1510" s="10" t="str">
        <f>IF(ISERROR(FIND("1",tblSalaries[[#This Row],[How many hours of a day you work on Excel]])),"",1)</f>
        <v/>
      </c>
      <c r="P1510" s="11">
        <f>IF(ISERROR(FIND("2",tblSalaries[[#This Row],[How many hours of a day you work on Excel]])),"",2)</f>
        <v>2</v>
      </c>
      <c r="Q1510" s="10">
        <f>IF(ISERROR(FIND("3",tblSalaries[[#This Row],[How many hours of a day you work on Excel]])),"",3)</f>
        <v>3</v>
      </c>
      <c r="R1510" s="10" t="str">
        <f>IF(ISERROR(FIND("4",tblSalaries[[#This Row],[How many hours of a day you work on Excel]])),"",4)</f>
        <v/>
      </c>
      <c r="S1510" s="10" t="str">
        <f>IF(ISERROR(FIND("5",tblSalaries[[#This Row],[How many hours of a day you work on Excel]])),"",5)</f>
        <v/>
      </c>
      <c r="T1510" s="10" t="str">
        <f>IF(ISERROR(FIND("6",tblSalaries[[#This Row],[How many hours of a day you work on Excel]])),"",6)</f>
        <v/>
      </c>
      <c r="U1510" s="11" t="str">
        <f>IF(ISERROR(FIND("7",tblSalaries[[#This Row],[How many hours of a day you work on Excel]])),"",7)</f>
        <v/>
      </c>
      <c r="V1510" s="11" t="str">
        <f>IF(ISERROR(FIND("8",tblSalaries[[#This Row],[How many hours of a day you work on Excel]])),"",8)</f>
        <v/>
      </c>
      <c r="W1510" s="11">
        <f>IF(MAX(tblSalaries[[#This Row],[1 hour]:[8 hours]])=0,#N/A,MAX(tblSalaries[[#This Row],[1 hour]:[8 hours]]))</f>
        <v>3</v>
      </c>
      <c r="X1510" s="11">
        <f>IF(ISERROR(tblSalaries[[#This Row],[max h]]),1,tblSalaries[[#This Row],[Salary in USD]]/tblSalaries[[#This Row],[max h]]/260)</f>
        <v>97.723033768585225</v>
      </c>
      <c r="Y1510" s="11" t="str">
        <f>IF(tblSalaries[[#This Row],[Years of Experience]]="",0,"0")</f>
        <v>0</v>
      </c>
      <c r="Z1510"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510" s="11">
        <f>IF(tblSalaries[[#This Row],[Salary in USD]]&lt;1000,1,0)</f>
        <v>0</v>
      </c>
      <c r="AB1510" s="11">
        <f>IF(AND(tblSalaries[[#This Row],[Salary in USD]]&gt;1000,tblSalaries[[#This Row],[Salary in USD]]&lt;2000),1,0)</f>
        <v>0</v>
      </c>
    </row>
    <row r="1511" spans="2:28" ht="15" customHeight="1">
      <c r="B1511" t="s">
        <v>3514</v>
      </c>
      <c r="C1511" s="1">
        <v>41060.684305555558</v>
      </c>
      <c r="D1511" s="4">
        <v>320000</v>
      </c>
      <c r="E1511">
        <v>320000</v>
      </c>
      <c r="F1511" t="s">
        <v>3958</v>
      </c>
      <c r="G1511">
        <f>tblSalaries[[#This Row],[clean Salary (in local currency)]]*VLOOKUP(tblSalaries[[#This Row],[Currency]],tblXrate[],2,FALSE)</f>
        <v>85333.333333333328</v>
      </c>
      <c r="H1511" t="s">
        <v>1691</v>
      </c>
      <c r="I1511" t="s">
        <v>52</v>
      </c>
      <c r="J1511" t="s">
        <v>133</v>
      </c>
      <c r="K1511" t="str">
        <f>VLOOKUP(tblSalaries[[#This Row],[Where do you work]],tblCountries[[Actual]:[Mapping]],2,FALSE)</f>
        <v>Saudi Arabia</v>
      </c>
      <c r="L1511" t="s">
        <v>18</v>
      </c>
      <c r="M1511">
        <v>15</v>
      </c>
      <c r="O1511" s="10" t="str">
        <f>IF(ISERROR(FIND("1",tblSalaries[[#This Row],[How many hours of a day you work on Excel]])),"",1)</f>
        <v/>
      </c>
      <c r="P1511" s="11">
        <f>IF(ISERROR(FIND("2",tblSalaries[[#This Row],[How many hours of a day you work on Excel]])),"",2)</f>
        <v>2</v>
      </c>
      <c r="Q1511" s="10">
        <f>IF(ISERROR(FIND("3",tblSalaries[[#This Row],[How many hours of a day you work on Excel]])),"",3)</f>
        <v>3</v>
      </c>
      <c r="R1511" s="10" t="str">
        <f>IF(ISERROR(FIND("4",tblSalaries[[#This Row],[How many hours of a day you work on Excel]])),"",4)</f>
        <v/>
      </c>
      <c r="S1511" s="10" t="str">
        <f>IF(ISERROR(FIND("5",tblSalaries[[#This Row],[How many hours of a day you work on Excel]])),"",5)</f>
        <v/>
      </c>
      <c r="T1511" s="10" t="str">
        <f>IF(ISERROR(FIND("6",tblSalaries[[#This Row],[How many hours of a day you work on Excel]])),"",6)</f>
        <v/>
      </c>
      <c r="U1511" s="11" t="str">
        <f>IF(ISERROR(FIND("7",tblSalaries[[#This Row],[How many hours of a day you work on Excel]])),"",7)</f>
        <v/>
      </c>
      <c r="V1511" s="11" t="str">
        <f>IF(ISERROR(FIND("8",tblSalaries[[#This Row],[How many hours of a day you work on Excel]])),"",8)</f>
        <v/>
      </c>
      <c r="W1511" s="11">
        <f>IF(MAX(tblSalaries[[#This Row],[1 hour]:[8 hours]])=0,#N/A,MAX(tblSalaries[[#This Row],[1 hour]:[8 hours]]))</f>
        <v>3</v>
      </c>
      <c r="X1511" s="11">
        <f>IF(ISERROR(tblSalaries[[#This Row],[max h]]),1,tblSalaries[[#This Row],[Salary in USD]]/tblSalaries[[#This Row],[max h]]/260)</f>
        <v>109.4017094017094</v>
      </c>
      <c r="Y1511" s="11" t="str">
        <f>IF(tblSalaries[[#This Row],[Years of Experience]]="",0,"0")</f>
        <v>0</v>
      </c>
      <c r="Z1511"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511" s="11">
        <f>IF(tblSalaries[[#This Row],[Salary in USD]]&lt;1000,1,0)</f>
        <v>0</v>
      </c>
      <c r="AB1511" s="11">
        <f>IF(AND(tblSalaries[[#This Row],[Salary in USD]]&gt;1000,tblSalaries[[#This Row],[Salary in USD]]&lt;2000),1,0)</f>
        <v>0</v>
      </c>
    </row>
    <row r="1512" spans="2:28" ht="15" customHeight="1">
      <c r="B1512" t="s">
        <v>3515</v>
      </c>
      <c r="C1512" s="1">
        <v>41060.687604166669</v>
      </c>
      <c r="D1512" s="4">
        <v>48360</v>
      </c>
      <c r="E1512">
        <v>48360</v>
      </c>
      <c r="F1512" t="s">
        <v>69</v>
      </c>
      <c r="G1512">
        <f>tblSalaries[[#This Row],[clean Salary (in local currency)]]*VLOOKUP(tblSalaries[[#This Row],[Currency]],tblXrate[],2,FALSE)</f>
        <v>76223.981237173866</v>
      </c>
      <c r="H1512" t="s">
        <v>1692</v>
      </c>
      <c r="I1512" t="s">
        <v>52</v>
      </c>
      <c r="J1512" t="s">
        <v>71</v>
      </c>
      <c r="K1512" t="str">
        <f>VLOOKUP(tblSalaries[[#This Row],[Where do you work]],tblCountries[[Actual]:[Mapping]],2,FALSE)</f>
        <v>UK</v>
      </c>
      <c r="L1512" t="s">
        <v>13</v>
      </c>
      <c r="M1512">
        <v>8</v>
      </c>
      <c r="O1512" s="10" t="str">
        <f>IF(ISERROR(FIND("1",tblSalaries[[#This Row],[How many hours of a day you work on Excel]])),"",1)</f>
        <v/>
      </c>
      <c r="P1512" s="11" t="str">
        <f>IF(ISERROR(FIND("2",tblSalaries[[#This Row],[How many hours of a day you work on Excel]])),"",2)</f>
        <v/>
      </c>
      <c r="Q1512" s="10" t="str">
        <f>IF(ISERROR(FIND("3",tblSalaries[[#This Row],[How many hours of a day you work on Excel]])),"",3)</f>
        <v/>
      </c>
      <c r="R1512" s="10" t="str">
        <f>IF(ISERROR(FIND("4",tblSalaries[[#This Row],[How many hours of a day you work on Excel]])),"",4)</f>
        <v/>
      </c>
      <c r="S1512" s="10" t="str">
        <f>IF(ISERROR(FIND("5",tblSalaries[[#This Row],[How many hours of a day you work on Excel]])),"",5)</f>
        <v/>
      </c>
      <c r="T1512" s="10" t="str">
        <f>IF(ISERROR(FIND("6",tblSalaries[[#This Row],[How many hours of a day you work on Excel]])),"",6)</f>
        <v/>
      </c>
      <c r="U1512" s="11" t="str">
        <f>IF(ISERROR(FIND("7",tblSalaries[[#This Row],[How many hours of a day you work on Excel]])),"",7)</f>
        <v/>
      </c>
      <c r="V1512" s="11">
        <f>IF(ISERROR(FIND("8",tblSalaries[[#This Row],[How many hours of a day you work on Excel]])),"",8)</f>
        <v>8</v>
      </c>
      <c r="W1512" s="11">
        <f>IF(MAX(tblSalaries[[#This Row],[1 hour]:[8 hours]])=0,#N/A,MAX(tblSalaries[[#This Row],[1 hour]:[8 hours]]))</f>
        <v>8</v>
      </c>
      <c r="X1512" s="11">
        <f>IF(ISERROR(tblSalaries[[#This Row],[max h]]),1,tblSalaries[[#This Row],[Salary in USD]]/tblSalaries[[#This Row],[max h]]/260)</f>
        <v>36.646144825564356</v>
      </c>
      <c r="Y1512" s="11" t="str">
        <f>IF(tblSalaries[[#This Row],[Years of Experience]]="",0,"0")</f>
        <v>0</v>
      </c>
      <c r="Z1512"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512" s="11">
        <f>IF(tblSalaries[[#This Row],[Salary in USD]]&lt;1000,1,0)</f>
        <v>0</v>
      </c>
      <c r="AB1512" s="11">
        <f>IF(AND(tblSalaries[[#This Row],[Salary in USD]]&gt;1000,tblSalaries[[#This Row],[Salary in USD]]&lt;2000),1,0)</f>
        <v>0</v>
      </c>
    </row>
    <row r="1513" spans="2:28" ht="15" customHeight="1">
      <c r="B1513" t="s">
        <v>3516</v>
      </c>
      <c r="C1513" s="1">
        <v>41060.714571759258</v>
      </c>
      <c r="D1513" s="4">
        <v>30000</v>
      </c>
      <c r="E1513">
        <v>30000</v>
      </c>
      <c r="F1513" t="s">
        <v>6</v>
      </c>
      <c r="G1513">
        <f>tblSalaries[[#This Row],[clean Salary (in local currency)]]*VLOOKUP(tblSalaries[[#This Row],[Currency]],tblXrate[],2,FALSE)</f>
        <v>30000</v>
      </c>
      <c r="H1513" t="s">
        <v>1693</v>
      </c>
      <c r="I1513" t="s">
        <v>52</v>
      </c>
      <c r="J1513" t="s">
        <v>17</v>
      </c>
      <c r="K1513" t="str">
        <f>VLOOKUP(tblSalaries[[#This Row],[Where do you work]],tblCountries[[Actual]:[Mapping]],2,FALSE)</f>
        <v>Pakistan</v>
      </c>
      <c r="L1513" t="s">
        <v>9</v>
      </c>
      <c r="M1513">
        <v>5</v>
      </c>
      <c r="O1513" s="10" t="str">
        <f>IF(ISERROR(FIND("1",tblSalaries[[#This Row],[How many hours of a day you work on Excel]])),"",1)</f>
        <v/>
      </c>
      <c r="P1513" s="11" t="str">
        <f>IF(ISERROR(FIND("2",tblSalaries[[#This Row],[How many hours of a day you work on Excel]])),"",2)</f>
        <v/>
      </c>
      <c r="Q1513" s="10" t="str">
        <f>IF(ISERROR(FIND("3",tblSalaries[[#This Row],[How many hours of a day you work on Excel]])),"",3)</f>
        <v/>
      </c>
      <c r="R1513" s="10">
        <f>IF(ISERROR(FIND("4",tblSalaries[[#This Row],[How many hours of a day you work on Excel]])),"",4)</f>
        <v>4</v>
      </c>
      <c r="S1513" s="10" t="str">
        <f>IF(ISERROR(FIND("5",tblSalaries[[#This Row],[How many hours of a day you work on Excel]])),"",5)</f>
        <v/>
      </c>
      <c r="T1513" s="10">
        <f>IF(ISERROR(FIND("6",tblSalaries[[#This Row],[How many hours of a day you work on Excel]])),"",6)</f>
        <v>6</v>
      </c>
      <c r="U1513" s="11" t="str">
        <f>IF(ISERROR(FIND("7",tblSalaries[[#This Row],[How many hours of a day you work on Excel]])),"",7)</f>
        <v/>
      </c>
      <c r="V1513" s="11" t="str">
        <f>IF(ISERROR(FIND("8",tblSalaries[[#This Row],[How many hours of a day you work on Excel]])),"",8)</f>
        <v/>
      </c>
      <c r="W1513" s="11">
        <f>IF(MAX(tblSalaries[[#This Row],[1 hour]:[8 hours]])=0,#N/A,MAX(tblSalaries[[#This Row],[1 hour]:[8 hours]]))</f>
        <v>6</v>
      </c>
      <c r="X1513" s="11">
        <f>IF(ISERROR(tblSalaries[[#This Row],[max h]]),1,tblSalaries[[#This Row],[Salary in USD]]/tblSalaries[[#This Row],[max h]]/260)</f>
        <v>19.23076923076923</v>
      </c>
      <c r="Y1513" s="11" t="str">
        <f>IF(tblSalaries[[#This Row],[Years of Experience]]="",0,"0")</f>
        <v>0</v>
      </c>
      <c r="Z1513"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1513" s="11">
        <f>IF(tblSalaries[[#This Row],[Salary in USD]]&lt;1000,1,0)</f>
        <v>0</v>
      </c>
      <c r="AB1513" s="11">
        <f>IF(AND(tblSalaries[[#This Row],[Salary in USD]]&gt;1000,tblSalaries[[#This Row],[Salary in USD]]&lt;2000),1,0)</f>
        <v>0</v>
      </c>
    </row>
    <row r="1514" spans="2:28" ht="15" customHeight="1">
      <c r="B1514" t="s">
        <v>3517</v>
      </c>
      <c r="C1514" s="1">
        <v>41060.723437499997</v>
      </c>
      <c r="D1514" s="4">
        <v>34000</v>
      </c>
      <c r="E1514">
        <v>34000</v>
      </c>
      <c r="F1514" t="s">
        <v>6</v>
      </c>
      <c r="G1514">
        <f>tblSalaries[[#This Row],[clean Salary (in local currency)]]*VLOOKUP(tblSalaries[[#This Row],[Currency]],tblXrate[],2,FALSE)</f>
        <v>34000</v>
      </c>
      <c r="H1514" t="s">
        <v>1694</v>
      </c>
      <c r="I1514" t="s">
        <v>20</v>
      </c>
      <c r="J1514" t="s">
        <v>8</v>
      </c>
      <c r="K1514" t="str">
        <f>VLOOKUP(tblSalaries[[#This Row],[Where do you work]],tblCountries[[Actual]:[Mapping]],2,FALSE)</f>
        <v>India</v>
      </c>
      <c r="L1514" t="s">
        <v>13</v>
      </c>
      <c r="M1514">
        <v>4</v>
      </c>
      <c r="O1514" s="10" t="str">
        <f>IF(ISERROR(FIND("1",tblSalaries[[#This Row],[How many hours of a day you work on Excel]])),"",1)</f>
        <v/>
      </c>
      <c r="P1514" s="11" t="str">
        <f>IF(ISERROR(FIND("2",tblSalaries[[#This Row],[How many hours of a day you work on Excel]])),"",2)</f>
        <v/>
      </c>
      <c r="Q1514" s="10" t="str">
        <f>IF(ISERROR(FIND("3",tblSalaries[[#This Row],[How many hours of a day you work on Excel]])),"",3)</f>
        <v/>
      </c>
      <c r="R1514" s="10" t="str">
        <f>IF(ISERROR(FIND("4",tblSalaries[[#This Row],[How many hours of a day you work on Excel]])),"",4)</f>
        <v/>
      </c>
      <c r="S1514" s="10" t="str">
        <f>IF(ISERROR(FIND("5",tblSalaries[[#This Row],[How many hours of a day you work on Excel]])),"",5)</f>
        <v/>
      </c>
      <c r="T1514" s="10" t="str">
        <f>IF(ISERROR(FIND("6",tblSalaries[[#This Row],[How many hours of a day you work on Excel]])),"",6)</f>
        <v/>
      </c>
      <c r="U1514" s="11" t="str">
        <f>IF(ISERROR(FIND("7",tblSalaries[[#This Row],[How many hours of a day you work on Excel]])),"",7)</f>
        <v/>
      </c>
      <c r="V1514" s="11">
        <f>IF(ISERROR(FIND("8",tblSalaries[[#This Row],[How many hours of a day you work on Excel]])),"",8)</f>
        <v>8</v>
      </c>
      <c r="W1514" s="11">
        <f>IF(MAX(tblSalaries[[#This Row],[1 hour]:[8 hours]])=0,#N/A,MAX(tblSalaries[[#This Row],[1 hour]:[8 hours]]))</f>
        <v>8</v>
      </c>
      <c r="X1514" s="11">
        <f>IF(ISERROR(tblSalaries[[#This Row],[max h]]),1,tblSalaries[[#This Row],[Salary in USD]]/tblSalaries[[#This Row],[max h]]/260)</f>
        <v>16.346153846153847</v>
      </c>
      <c r="Y1514" s="11" t="str">
        <f>IF(tblSalaries[[#This Row],[Years of Experience]]="",0,"0")</f>
        <v>0</v>
      </c>
      <c r="Z1514"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1514" s="11">
        <f>IF(tblSalaries[[#This Row],[Salary in USD]]&lt;1000,1,0)</f>
        <v>0</v>
      </c>
      <c r="AB1514" s="11">
        <f>IF(AND(tblSalaries[[#This Row],[Salary in USD]]&gt;1000,tblSalaries[[#This Row],[Salary in USD]]&lt;2000),1,0)</f>
        <v>0</v>
      </c>
    </row>
    <row r="1515" spans="2:28" ht="15" customHeight="1">
      <c r="B1515" t="s">
        <v>3518</v>
      </c>
      <c r="C1515" s="1">
        <v>41060.73233796296</v>
      </c>
      <c r="D1515" s="4" t="s">
        <v>1695</v>
      </c>
      <c r="E1515">
        <v>180000</v>
      </c>
      <c r="F1515" t="s">
        <v>40</v>
      </c>
      <c r="G1515">
        <f>tblSalaries[[#This Row],[clean Salary (in local currency)]]*VLOOKUP(tblSalaries[[#This Row],[Currency]],tblXrate[],2,FALSE)</f>
        <v>3205.4250037396623</v>
      </c>
      <c r="H1515" t="s">
        <v>1696</v>
      </c>
      <c r="I1515" t="s">
        <v>52</v>
      </c>
      <c r="J1515" t="s">
        <v>8</v>
      </c>
      <c r="K1515" t="str">
        <f>VLOOKUP(tblSalaries[[#This Row],[Where do you work]],tblCountries[[Actual]:[Mapping]],2,FALSE)</f>
        <v>India</v>
      </c>
      <c r="L1515" t="s">
        <v>9</v>
      </c>
      <c r="M1515">
        <v>5</v>
      </c>
      <c r="O1515" s="10" t="str">
        <f>IF(ISERROR(FIND("1",tblSalaries[[#This Row],[How many hours of a day you work on Excel]])),"",1)</f>
        <v/>
      </c>
      <c r="P1515" s="11" t="str">
        <f>IF(ISERROR(FIND("2",tblSalaries[[#This Row],[How many hours of a day you work on Excel]])),"",2)</f>
        <v/>
      </c>
      <c r="Q1515" s="10" t="str">
        <f>IF(ISERROR(FIND("3",tblSalaries[[#This Row],[How many hours of a day you work on Excel]])),"",3)</f>
        <v/>
      </c>
      <c r="R1515" s="10">
        <f>IF(ISERROR(FIND("4",tblSalaries[[#This Row],[How many hours of a day you work on Excel]])),"",4)</f>
        <v>4</v>
      </c>
      <c r="S1515" s="10" t="str">
        <f>IF(ISERROR(FIND("5",tblSalaries[[#This Row],[How many hours of a day you work on Excel]])),"",5)</f>
        <v/>
      </c>
      <c r="T1515" s="10">
        <f>IF(ISERROR(FIND("6",tblSalaries[[#This Row],[How many hours of a day you work on Excel]])),"",6)</f>
        <v>6</v>
      </c>
      <c r="U1515" s="11" t="str">
        <f>IF(ISERROR(FIND("7",tblSalaries[[#This Row],[How many hours of a day you work on Excel]])),"",7)</f>
        <v/>
      </c>
      <c r="V1515" s="11" t="str">
        <f>IF(ISERROR(FIND("8",tblSalaries[[#This Row],[How many hours of a day you work on Excel]])),"",8)</f>
        <v/>
      </c>
      <c r="W1515" s="11">
        <f>IF(MAX(tblSalaries[[#This Row],[1 hour]:[8 hours]])=0,#N/A,MAX(tblSalaries[[#This Row],[1 hour]:[8 hours]]))</f>
        <v>6</v>
      </c>
      <c r="X1515" s="11">
        <f>IF(ISERROR(tblSalaries[[#This Row],[max h]]),1,tblSalaries[[#This Row],[Salary in USD]]/tblSalaries[[#This Row],[max h]]/260)</f>
        <v>2.0547596177818348</v>
      </c>
      <c r="Y1515" s="11" t="str">
        <f>IF(tblSalaries[[#This Row],[Years of Experience]]="",0,"0")</f>
        <v>0</v>
      </c>
      <c r="Z1515"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1515" s="11">
        <f>IF(tblSalaries[[#This Row],[Salary in USD]]&lt;1000,1,0)</f>
        <v>0</v>
      </c>
      <c r="AB1515" s="11">
        <f>IF(AND(tblSalaries[[#This Row],[Salary in USD]]&gt;1000,tblSalaries[[#This Row],[Salary in USD]]&lt;2000),1,0)</f>
        <v>0</v>
      </c>
    </row>
    <row r="1516" spans="2:28" ht="15" customHeight="1">
      <c r="B1516" t="s">
        <v>3519</v>
      </c>
      <c r="C1516" s="1">
        <v>41060.733020833337</v>
      </c>
      <c r="D1516" s="4" t="s">
        <v>1697</v>
      </c>
      <c r="E1516">
        <v>45000</v>
      </c>
      <c r="F1516" t="s">
        <v>6</v>
      </c>
      <c r="G1516">
        <f>tblSalaries[[#This Row],[clean Salary (in local currency)]]*VLOOKUP(tblSalaries[[#This Row],[Currency]],tblXrate[],2,FALSE)</f>
        <v>45000</v>
      </c>
      <c r="H1516" t="s">
        <v>1698</v>
      </c>
      <c r="I1516" t="s">
        <v>52</v>
      </c>
      <c r="J1516" t="s">
        <v>24</v>
      </c>
      <c r="K1516" t="str">
        <f>VLOOKUP(tblSalaries[[#This Row],[Where do you work]],tblCountries[[Actual]:[Mapping]],2,FALSE)</f>
        <v>Germany</v>
      </c>
      <c r="L1516" t="s">
        <v>18</v>
      </c>
      <c r="M1516">
        <v>5</v>
      </c>
      <c r="O1516" s="10" t="str">
        <f>IF(ISERROR(FIND("1",tblSalaries[[#This Row],[How many hours of a day you work on Excel]])),"",1)</f>
        <v/>
      </c>
      <c r="P1516" s="11">
        <f>IF(ISERROR(FIND("2",tblSalaries[[#This Row],[How many hours of a day you work on Excel]])),"",2)</f>
        <v>2</v>
      </c>
      <c r="Q1516" s="10">
        <f>IF(ISERROR(FIND("3",tblSalaries[[#This Row],[How many hours of a day you work on Excel]])),"",3)</f>
        <v>3</v>
      </c>
      <c r="R1516" s="10" t="str">
        <f>IF(ISERROR(FIND("4",tblSalaries[[#This Row],[How many hours of a day you work on Excel]])),"",4)</f>
        <v/>
      </c>
      <c r="S1516" s="10" t="str">
        <f>IF(ISERROR(FIND("5",tblSalaries[[#This Row],[How many hours of a day you work on Excel]])),"",5)</f>
        <v/>
      </c>
      <c r="T1516" s="10" t="str">
        <f>IF(ISERROR(FIND("6",tblSalaries[[#This Row],[How many hours of a day you work on Excel]])),"",6)</f>
        <v/>
      </c>
      <c r="U1516" s="11" t="str">
        <f>IF(ISERROR(FIND("7",tblSalaries[[#This Row],[How many hours of a day you work on Excel]])),"",7)</f>
        <v/>
      </c>
      <c r="V1516" s="11" t="str">
        <f>IF(ISERROR(FIND("8",tblSalaries[[#This Row],[How many hours of a day you work on Excel]])),"",8)</f>
        <v/>
      </c>
      <c r="W1516" s="11">
        <f>IF(MAX(tblSalaries[[#This Row],[1 hour]:[8 hours]])=0,#N/A,MAX(tblSalaries[[#This Row],[1 hour]:[8 hours]]))</f>
        <v>3</v>
      </c>
      <c r="X1516" s="11">
        <f>IF(ISERROR(tblSalaries[[#This Row],[max h]]),1,tblSalaries[[#This Row],[Salary in USD]]/tblSalaries[[#This Row],[max h]]/260)</f>
        <v>57.692307692307693</v>
      </c>
      <c r="Y1516" s="11" t="str">
        <f>IF(tblSalaries[[#This Row],[Years of Experience]]="",0,"0")</f>
        <v>0</v>
      </c>
      <c r="Z1516"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1516" s="11">
        <f>IF(tblSalaries[[#This Row],[Salary in USD]]&lt;1000,1,0)</f>
        <v>0</v>
      </c>
      <c r="AB1516" s="11">
        <f>IF(AND(tblSalaries[[#This Row],[Salary in USD]]&gt;1000,tblSalaries[[#This Row],[Salary in USD]]&lt;2000),1,0)</f>
        <v>0</v>
      </c>
    </row>
    <row r="1517" spans="2:28" ht="15" customHeight="1">
      <c r="B1517" t="s">
        <v>3520</v>
      </c>
      <c r="C1517" s="1">
        <v>41060.774652777778</v>
      </c>
      <c r="D1517" s="4">
        <v>24864</v>
      </c>
      <c r="E1517">
        <v>24864</v>
      </c>
      <c r="F1517" t="s">
        <v>6</v>
      </c>
      <c r="G1517">
        <f>tblSalaries[[#This Row],[clean Salary (in local currency)]]*VLOOKUP(tblSalaries[[#This Row],[Currency]],tblXrate[],2,FALSE)</f>
        <v>24864</v>
      </c>
      <c r="H1517" t="s">
        <v>1699</v>
      </c>
      <c r="I1517" t="s">
        <v>52</v>
      </c>
      <c r="J1517" t="s">
        <v>1700</v>
      </c>
      <c r="K1517" t="str">
        <f>VLOOKUP(tblSalaries[[#This Row],[Where do you work]],tblCountries[[Actual]:[Mapping]],2,FALSE)</f>
        <v>Libya</v>
      </c>
      <c r="L1517" t="s">
        <v>13</v>
      </c>
      <c r="M1517">
        <v>8</v>
      </c>
      <c r="O1517" s="10" t="str">
        <f>IF(ISERROR(FIND("1",tblSalaries[[#This Row],[How many hours of a day you work on Excel]])),"",1)</f>
        <v/>
      </c>
      <c r="P1517" s="11" t="str">
        <f>IF(ISERROR(FIND("2",tblSalaries[[#This Row],[How many hours of a day you work on Excel]])),"",2)</f>
        <v/>
      </c>
      <c r="Q1517" s="10" t="str">
        <f>IF(ISERROR(FIND("3",tblSalaries[[#This Row],[How many hours of a day you work on Excel]])),"",3)</f>
        <v/>
      </c>
      <c r="R1517" s="10" t="str">
        <f>IF(ISERROR(FIND("4",tblSalaries[[#This Row],[How many hours of a day you work on Excel]])),"",4)</f>
        <v/>
      </c>
      <c r="S1517" s="10" t="str">
        <f>IF(ISERROR(FIND("5",tblSalaries[[#This Row],[How many hours of a day you work on Excel]])),"",5)</f>
        <v/>
      </c>
      <c r="T1517" s="10" t="str">
        <f>IF(ISERROR(FIND("6",tblSalaries[[#This Row],[How many hours of a day you work on Excel]])),"",6)</f>
        <v/>
      </c>
      <c r="U1517" s="11" t="str">
        <f>IF(ISERROR(FIND("7",tblSalaries[[#This Row],[How many hours of a day you work on Excel]])),"",7)</f>
        <v/>
      </c>
      <c r="V1517" s="11">
        <f>IF(ISERROR(FIND("8",tblSalaries[[#This Row],[How many hours of a day you work on Excel]])),"",8)</f>
        <v>8</v>
      </c>
      <c r="W1517" s="11">
        <f>IF(MAX(tblSalaries[[#This Row],[1 hour]:[8 hours]])=0,#N/A,MAX(tblSalaries[[#This Row],[1 hour]:[8 hours]]))</f>
        <v>8</v>
      </c>
      <c r="X1517" s="11">
        <f>IF(ISERROR(tblSalaries[[#This Row],[max h]]),1,tblSalaries[[#This Row],[Salary in USD]]/tblSalaries[[#This Row],[max h]]/260)</f>
        <v>11.953846153846154</v>
      </c>
      <c r="Y1517" s="11" t="str">
        <f>IF(tblSalaries[[#This Row],[Years of Experience]]="",0,"0")</f>
        <v>0</v>
      </c>
      <c r="Z1517"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517" s="11">
        <f>IF(tblSalaries[[#This Row],[Salary in USD]]&lt;1000,1,0)</f>
        <v>0</v>
      </c>
      <c r="AB1517" s="11">
        <f>IF(AND(tblSalaries[[#This Row],[Salary in USD]]&gt;1000,tblSalaries[[#This Row],[Salary in USD]]&lt;2000),1,0)</f>
        <v>0</v>
      </c>
    </row>
    <row r="1518" spans="2:28" ht="15" customHeight="1">
      <c r="B1518" t="s">
        <v>3521</v>
      </c>
      <c r="C1518" s="1">
        <v>41060.827418981484</v>
      </c>
      <c r="D1518" s="4" t="s">
        <v>137</v>
      </c>
      <c r="E1518">
        <v>30000</v>
      </c>
      <c r="F1518" t="s">
        <v>69</v>
      </c>
      <c r="G1518">
        <f>tblSalaries[[#This Row],[clean Salary (in local currency)]]*VLOOKUP(tblSalaries[[#This Row],[Currency]],tblXrate[],2,FALSE)</f>
        <v>47285.348162018527</v>
      </c>
      <c r="H1518" t="s">
        <v>653</v>
      </c>
      <c r="I1518" t="s">
        <v>20</v>
      </c>
      <c r="J1518" t="s">
        <v>71</v>
      </c>
      <c r="K1518" t="str">
        <f>VLOOKUP(tblSalaries[[#This Row],[Where do you work]],tblCountries[[Actual]:[Mapping]],2,FALSE)</f>
        <v>UK</v>
      </c>
      <c r="L1518" t="s">
        <v>9</v>
      </c>
      <c r="M1518">
        <v>7</v>
      </c>
      <c r="O1518" s="10" t="str">
        <f>IF(ISERROR(FIND("1",tblSalaries[[#This Row],[How many hours of a day you work on Excel]])),"",1)</f>
        <v/>
      </c>
      <c r="P1518" s="11" t="str">
        <f>IF(ISERROR(FIND("2",tblSalaries[[#This Row],[How many hours of a day you work on Excel]])),"",2)</f>
        <v/>
      </c>
      <c r="Q1518" s="10" t="str">
        <f>IF(ISERROR(FIND("3",tblSalaries[[#This Row],[How many hours of a day you work on Excel]])),"",3)</f>
        <v/>
      </c>
      <c r="R1518" s="10">
        <f>IF(ISERROR(FIND("4",tblSalaries[[#This Row],[How many hours of a day you work on Excel]])),"",4)</f>
        <v>4</v>
      </c>
      <c r="S1518" s="10" t="str">
        <f>IF(ISERROR(FIND("5",tblSalaries[[#This Row],[How many hours of a day you work on Excel]])),"",5)</f>
        <v/>
      </c>
      <c r="T1518" s="10">
        <f>IF(ISERROR(FIND("6",tblSalaries[[#This Row],[How many hours of a day you work on Excel]])),"",6)</f>
        <v>6</v>
      </c>
      <c r="U1518" s="11" t="str">
        <f>IF(ISERROR(FIND("7",tblSalaries[[#This Row],[How many hours of a day you work on Excel]])),"",7)</f>
        <v/>
      </c>
      <c r="V1518" s="11" t="str">
        <f>IF(ISERROR(FIND("8",tblSalaries[[#This Row],[How many hours of a day you work on Excel]])),"",8)</f>
        <v/>
      </c>
      <c r="W1518" s="11">
        <f>IF(MAX(tblSalaries[[#This Row],[1 hour]:[8 hours]])=0,#N/A,MAX(tblSalaries[[#This Row],[1 hour]:[8 hours]]))</f>
        <v>6</v>
      </c>
      <c r="X1518" s="11">
        <f>IF(ISERROR(tblSalaries[[#This Row],[max h]]),1,tblSalaries[[#This Row],[Salary in USD]]/tblSalaries[[#This Row],[max h]]/260)</f>
        <v>30.31112061667854</v>
      </c>
      <c r="Y1518" s="11" t="str">
        <f>IF(tblSalaries[[#This Row],[Years of Experience]]="",0,"0")</f>
        <v>0</v>
      </c>
      <c r="Z1518"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518" s="11">
        <f>IF(tblSalaries[[#This Row],[Salary in USD]]&lt;1000,1,0)</f>
        <v>0</v>
      </c>
      <c r="AB1518" s="11">
        <f>IF(AND(tblSalaries[[#This Row],[Salary in USD]]&gt;1000,tblSalaries[[#This Row],[Salary in USD]]&lt;2000),1,0)</f>
        <v>0</v>
      </c>
    </row>
    <row r="1519" spans="2:28" ht="15" customHeight="1">
      <c r="B1519" t="s">
        <v>3522</v>
      </c>
      <c r="C1519" s="1">
        <v>41060.842673611114</v>
      </c>
      <c r="D1519" s="4">
        <v>1000000</v>
      </c>
      <c r="E1519">
        <v>1000000</v>
      </c>
      <c r="F1519" t="s">
        <v>40</v>
      </c>
      <c r="G1519">
        <f>tblSalaries[[#This Row],[clean Salary (in local currency)]]*VLOOKUP(tblSalaries[[#This Row],[Currency]],tblXrate[],2,FALSE)</f>
        <v>17807.916687442568</v>
      </c>
      <c r="H1519" t="s">
        <v>466</v>
      </c>
      <c r="I1519" t="s">
        <v>20</v>
      </c>
      <c r="J1519" t="s">
        <v>8</v>
      </c>
      <c r="K1519" t="str">
        <f>VLOOKUP(tblSalaries[[#This Row],[Where do you work]],tblCountries[[Actual]:[Mapping]],2,FALSE)</f>
        <v>India</v>
      </c>
      <c r="L1519" t="s">
        <v>13</v>
      </c>
      <c r="M1519">
        <v>10</v>
      </c>
      <c r="O1519" s="10" t="str">
        <f>IF(ISERROR(FIND("1",tblSalaries[[#This Row],[How many hours of a day you work on Excel]])),"",1)</f>
        <v/>
      </c>
      <c r="P1519" s="11" t="str">
        <f>IF(ISERROR(FIND("2",tblSalaries[[#This Row],[How many hours of a day you work on Excel]])),"",2)</f>
        <v/>
      </c>
      <c r="Q1519" s="10" t="str">
        <f>IF(ISERROR(FIND("3",tblSalaries[[#This Row],[How many hours of a day you work on Excel]])),"",3)</f>
        <v/>
      </c>
      <c r="R1519" s="10" t="str">
        <f>IF(ISERROR(FIND("4",tblSalaries[[#This Row],[How many hours of a day you work on Excel]])),"",4)</f>
        <v/>
      </c>
      <c r="S1519" s="10" t="str">
        <f>IF(ISERROR(FIND("5",tblSalaries[[#This Row],[How many hours of a day you work on Excel]])),"",5)</f>
        <v/>
      </c>
      <c r="T1519" s="10" t="str">
        <f>IF(ISERROR(FIND("6",tblSalaries[[#This Row],[How many hours of a day you work on Excel]])),"",6)</f>
        <v/>
      </c>
      <c r="U1519" s="11" t="str">
        <f>IF(ISERROR(FIND("7",tblSalaries[[#This Row],[How many hours of a day you work on Excel]])),"",7)</f>
        <v/>
      </c>
      <c r="V1519" s="11">
        <f>IF(ISERROR(FIND("8",tblSalaries[[#This Row],[How many hours of a day you work on Excel]])),"",8)</f>
        <v>8</v>
      </c>
      <c r="W1519" s="11">
        <f>IF(MAX(tblSalaries[[#This Row],[1 hour]:[8 hours]])=0,#N/A,MAX(tblSalaries[[#This Row],[1 hour]:[8 hours]]))</f>
        <v>8</v>
      </c>
      <c r="X1519" s="11">
        <f>IF(ISERROR(tblSalaries[[#This Row],[max h]]),1,tblSalaries[[#This Row],[Salary in USD]]/tblSalaries[[#This Row],[max h]]/260)</f>
        <v>8.5614984074243115</v>
      </c>
      <c r="Y1519" s="11" t="str">
        <f>IF(tblSalaries[[#This Row],[Years of Experience]]="",0,"0")</f>
        <v>0</v>
      </c>
      <c r="Z1519"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519" s="11">
        <f>IF(tblSalaries[[#This Row],[Salary in USD]]&lt;1000,1,0)</f>
        <v>0</v>
      </c>
      <c r="AB1519" s="11">
        <f>IF(AND(tblSalaries[[#This Row],[Salary in USD]]&gt;1000,tblSalaries[[#This Row],[Salary in USD]]&lt;2000),1,0)</f>
        <v>0</v>
      </c>
    </row>
    <row r="1520" spans="2:28" ht="15" customHeight="1">
      <c r="B1520" t="s">
        <v>3523</v>
      </c>
      <c r="C1520" s="1">
        <v>41060.843287037038</v>
      </c>
      <c r="D1520" s="4" t="s">
        <v>68</v>
      </c>
      <c r="E1520">
        <v>35000</v>
      </c>
      <c r="F1520" t="s">
        <v>69</v>
      </c>
      <c r="G1520">
        <f>tblSalaries[[#This Row],[clean Salary (in local currency)]]*VLOOKUP(tblSalaries[[#This Row],[Currency]],tblXrate[],2,FALSE)</f>
        <v>55166.239522354947</v>
      </c>
      <c r="H1520" t="s">
        <v>200</v>
      </c>
      <c r="I1520" t="s">
        <v>20</v>
      </c>
      <c r="J1520" t="s">
        <v>71</v>
      </c>
      <c r="K1520" t="str">
        <f>VLOOKUP(tblSalaries[[#This Row],[Where do you work]],tblCountries[[Actual]:[Mapping]],2,FALSE)</f>
        <v>UK</v>
      </c>
      <c r="L1520" t="s">
        <v>9</v>
      </c>
      <c r="M1520">
        <v>3</v>
      </c>
      <c r="O1520" s="10" t="str">
        <f>IF(ISERROR(FIND("1",tblSalaries[[#This Row],[How many hours of a day you work on Excel]])),"",1)</f>
        <v/>
      </c>
      <c r="P1520" s="11" t="str">
        <f>IF(ISERROR(FIND("2",tblSalaries[[#This Row],[How many hours of a day you work on Excel]])),"",2)</f>
        <v/>
      </c>
      <c r="Q1520" s="10" t="str">
        <f>IF(ISERROR(FIND("3",tblSalaries[[#This Row],[How many hours of a day you work on Excel]])),"",3)</f>
        <v/>
      </c>
      <c r="R1520" s="10">
        <f>IF(ISERROR(FIND("4",tblSalaries[[#This Row],[How many hours of a day you work on Excel]])),"",4)</f>
        <v>4</v>
      </c>
      <c r="S1520" s="10" t="str">
        <f>IF(ISERROR(FIND("5",tblSalaries[[#This Row],[How many hours of a day you work on Excel]])),"",5)</f>
        <v/>
      </c>
      <c r="T1520" s="10">
        <f>IF(ISERROR(FIND("6",tblSalaries[[#This Row],[How many hours of a day you work on Excel]])),"",6)</f>
        <v>6</v>
      </c>
      <c r="U1520" s="11" t="str">
        <f>IF(ISERROR(FIND("7",tblSalaries[[#This Row],[How many hours of a day you work on Excel]])),"",7)</f>
        <v/>
      </c>
      <c r="V1520" s="11" t="str">
        <f>IF(ISERROR(FIND("8",tblSalaries[[#This Row],[How many hours of a day you work on Excel]])),"",8)</f>
        <v/>
      </c>
      <c r="W1520" s="11">
        <f>IF(MAX(tblSalaries[[#This Row],[1 hour]:[8 hours]])=0,#N/A,MAX(tblSalaries[[#This Row],[1 hour]:[8 hours]]))</f>
        <v>6</v>
      </c>
      <c r="X1520" s="11">
        <f>IF(ISERROR(tblSalaries[[#This Row],[max h]]),1,tblSalaries[[#This Row],[Salary in USD]]/tblSalaries[[#This Row],[max h]]/260)</f>
        <v>35.362974052791628</v>
      </c>
      <c r="Y1520" s="11" t="str">
        <f>IF(tblSalaries[[#This Row],[Years of Experience]]="",0,"0")</f>
        <v>0</v>
      </c>
      <c r="Z1520"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1..3</v>
      </c>
      <c r="AA1520" s="11">
        <f>IF(tblSalaries[[#This Row],[Salary in USD]]&lt;1000,1,0)</f>
        <v>0</v>
      </c>
      <c r="AB1520" s="11">
        <f>IF(AND(tblSalaries[[#This Row],[Salary in USD]]&gt;1000,tblSalaries[[#This Row],[Salary in USD]]&lt;2000),1,0)</f>
        <v>0</v>
      </c>
    </row>
    <row r="1521" spans="2:28" ht="15" customHeight="1">
      <c r="B1521" t="s">
        <v>3524</v>
      </c>
      <c r="C1521" s="1">
        <v>41060.878495370373</v>
      </c>
      <c r="D1521" s="4" t="s">
        <v>1701</v>
      </c>
      <c r="E1521">
        <v>55000</v>
      </c>
      <c r="F1521" t="s">
        <v>22</v>
      </c>
      <c r="G1521">
        <f>tblSalaries[[#This Row],[clean Salary (in local currency)]]*VLOOKUP(tblSalaries[[#This Row],[Currency]],tblXrate[],2,FALSE)</f>
        <v>69871.969144538423</v>
      </c>
      <c r="H1521" t="s">
        <v>1702</v>
      </c>
      <c r="I1521" t="s">
        <v>52</v>
      </c>
      <c r="J1521" t="s">
        <v>96</v>
      </c>
      <c r="K1521" t="str">
        <f>VLOOKUP(tblSalaries[[#This Row],[Where do you work]],tblCountries[[Actual]:[Mapping]],2,FALSE)</f>
        <v>Netherlands</v>
      </c>
      <c r="L1521" t="s">
        <v>25</v>
      </c>
      <c r="M1521">
        <v>5</v>
      </c>
      <c r="O1521" s="10">
        <f>IF(ISERROR(FIND("1",tblSalaries[[#This Row],[How many hours of a day you work on Excel]])),"",1)</f>
        <v>1</v>
      </c>
      <c r="P1521" s="11">
        <f>IF(ISERROR(FIND("2",tblSalaries[[#This Row],[How many hours of a day you work on Excel]])),"",2)</f>
        <v>2</v>
      </c>
      <c r="Q1521" s="10" t="str">
        <f>IF(ISERROR(FIND("3",tblSalaries[[#This Row],[How many hours of a day you work on Excel]])),"",3)</f>
        <v/>
      </c>
      <c r="R1521" s="10" t="str">
        <f>IF(ISERROR(FIND("4",tblSalaries[[#This Row],[How many hours of a day you work on Excel]])),"",4)</f>
        <v/>
      </c>
      <c r="S1521" s="10" t="str">
        <f>IF(ISERROR(FIND("5",tblSalaries[[#This Row],[How many hours of a day you work on Excel]])),"",5)</f>
        <v/>
      </c>
      <c r="T1521" s="10" t="str">
        <f>IF(ISERROR(FIND("6",tblSalaries[[#This Row],[How many hours of a day you work on Excel]])),"",6)</f>
        <v/>
      </c>
      <c r="U1521" s="11" t="str">
        <f>IF(ISERROR(FIND("7",tblSalaries[[#This Row],[How many hours of a day you work on Excel]])),"",7)</f>
        <v/>
      </c>
      <c r="V1521" s="11" t="str">
        <f>IF(ISERROR(FIND("8",tblSalaries[[#This Row],[How many hours of a day you work on Excel]])),"",8)</f>
        <v/>
      </c>
      <c r="W1521" s="11">
        <f>IF(MAX(tblSalaries[[#This Row],[1 hour]:[8 hours]])=0,#N/A,MAX(tblSalaries[[#This Row],[1 hour]:[8 hours]]))</f>
        <v>2</v>
      </c>
      <c r="X1521" s="11">
        <f>IF(ISERROR(tblSalaries[[#This Row],[max h]]),1,tblSalaries[[#This Row],[Salary in USD]]/tblSalaries[[#This Row],[max h]]/260)</f>
        <v>134.36917143180466</v>
      </c>
      <c r="Y1521" s="11" t="str">
        <f>IF(tblSalaries[[#This Row],[Years of Experience]]="",0,"0")</f>
        <v>0</v>
      </c>
      <c r="Z1521"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1521" s="11">
        <f>IF(tblSalaries[[#This Row],[Salary in USD]]&lt;1000,1,0)</f>
        <v>0</v>
      </c>
      <c r="AB1521" s="11">
        <f>IF(AND(tblSalaries[[#This Row],[Salary in USD]]&gt;1000,tblSalaries[[#This Row],[Salary in USD]]&lt;2000),1,0)</f>
        <v>0</v>
      </c>
    </row>
    <row r="1522" spans="2:28" ht="15" customHeight="1">
      <c r="B1522" t="s">
        <v>3525</v>
      </c>
      <c r="C1522" s="1">
        <v>41060.879687499997</v>
      </c>
      <c r="D1522" s="4">
        <v>70970</v>
      </c>
      <c r="E1522">
        <v>70970</v>
      </c>
      <c r="F1522" t="s">
        <v>6</v>
      </c>
      <c r="G1522">
        <f>tblSalaries[[#This Row],[clean Salary (in local currency)]]*VLOOKUP(tblSalaries[[#This Row],[Currency]],tblXrate[],2,FALSE)</f>
        <v>70970</v>
      </c>
      <c r="H1522" t="s">
        <v>1703</v>
      </c>
      <c r="I1522" t="s">
        <v>20</v>
      </c>
      <c r="J1522" t="s">
        <v>15</v>
      </c>
      <c r="K1522" t="str">
        <f>VLOOKUP(tblSalaries[[#This Row],[Where do you work]],tblCountries[[Actual]:[Mapping]],2,FALSE)</f>
        <v>USA</v>
      </c>
      <c r="L1522" t="s">
        <v>9</v>
      </c>
      <c r="M1522">
        <v>17</v>
      </c>
      <c r="O1522" s="10" t="str">
        <f>IF(ISERROR(FIND("1",tblSalaries[[#This Row],[How many hours of a day you work on Excel]])),"",1)</f>
        <v/>
      </c>
      <c r="P1522" s="11" t="str">
        <f>IF(ISERROR(FIND("2",tblSalaries[[#This Row],[How many hours of a day you work on Excel]])),"",2)</f>
        <v/>
      </c>
      <c r="Q1522" s="10" t="str">
        <f>IF(ISERROR(FIND("3",tblSalaries[[#This Row],[How many hours of a day you work on Excel]])),"",3)</f>
        <v/>
      </c>
      <c r="R1522" s="10">
        <f>IF(ISERROR(FIND("4",tblSalaries[[#This Row],[How many hours of a day you work on Excel]])),"",4)</f>
        <v>4</v>
      </c>
      <c r="S1522" s="10" t="str">
        <f>IF(ISERROR(FIND("5",tblSalaries[[#This Row],[How many hours of a day you work on Excel]])),"",5)</f>
        <v/>
      </c>
      <c r="T1522" s="10">
        <f>IF(ISERROR(FIND("6",tblSalaries[[#This Row],[How many hours of a day you work on Excel]])),"",6)</f>
        <v>6</v>
      </c>
      <c r="U1522" s="11" t="str">
        <f>IF(ISERROR(FIND("7",tblSalaries[[#This Row],[How many hours of a day you work on Excel]])),"",7)</f>
        <v/>
      </c>
      <c r="V1522" s="11" t="str">
        <f>IF(ISERROR(FIND("8",tblSalaries[[#This Row],[How many hours of a day you work on Excel]])),"",8)</f>
        <v/>
      </c>
      <c r="W1522" s="11">
        <f>IF(MAX(tblSalaries[[#This Row],[1 hour]:[8 hours]])=0,#N/A,MAX(tblSalaries[[#This Row],[1 hour]:[8 hours]]))</f>
        <v>6</v>
      </c>
      <c r="X1522" s="11">
        <f>IF(ISERROR(tblSalaries[[#This Row],[max h]]),1,tblSalaries[[#This Row],[Salary in USD]]/tblSalaries[[#This Row],[max h]]/260)</f>
        <v>45.493589743589745</v>
      </c>
      <c r="Y1522" s="11" t="str">
        <f>IF(tblSalaries[[#This Row],[Years of Experience]]="",0,"0")</f>
        <v>0</v>
      </c>
      <c r="Z1522"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522" s="11">
        <f>IF(tblSalaries[[#This Row],[Salary in USD]]&lt;1000,1,0)</f>
        <v>0</v>
      </c>
      <c r="AB1522" s="11">
        <f>IF(AND(tblSalaries[[#This Row],[Salary in USD]]&gt;1000,tblSalaries[[#This Row],[Salary in USD]]&lt;2000),1,0)</f>
        <v>0</v>
      </c>
    </row>
    <row r="1523" spans="2:28" ht="15" customHeight="1">
      <c r="B1523" t="s">
        <v>3526</v>
      </c>
      <c r="C1523" s="1">
        <v>41060.906284722223</v>
      </c>
      <c r="D1523" s="4" t="s">
        <v>1704</v>
      </c>
      <c r="E1523">
        <v>60000</v>
      </c>
      <c r="F1523" t="s">
        <v>22</v>
      </c>
      <c r="G1523">
        <f>tblSalaries[[#This Row],[clean Salary (in local currency)]]*VLOOKUP(tblSalaries[[#This Row],[Currency]],tblXrate[],2,FALSE)</f>
        <v>76223.966339496474</v>
      </c>
      <c r="H1523" t="s">
        <v>1705</v>
      </c>
      <c r="I1523" t="s">
        <v>279</v>
      </c>
      <c r="J1523" t="s">
        <v>628</v>
      </c>
      <c r="K1523" t="str">
        <f>VLOOKUP(tblSalaries[[#This Row],[Where do you work]],tblCountries[[Actual]:[Mapping]],2,FALSE)</f>
        <v>Netherlands</v>
      </c>
      <c r="L1523" t="s">
        <v>9</v>
      </c>
      <c r="M1523">
        <v>7</v>
      </c>
      <c r="O1523" s="10" t="str">
        <f>IF(ISERROR(FIND("1",tblSalaries[[#This Row],[How many hours of a day you work on Excel]])),"",1)</f>
        <v/>
      </c>
      <c r="P1523" s="11" t="str">
        <f>IF(ISERROR(FIND("2",tblSalaries[[#This Row],[How many hours of a day you work on Excel]])),"",2)</f>
        <v/>
      </c>
      <c r="Q1523" s="10" t="str">
        <f>IF(ISERROR(FIND("3",tblSalaries[[#This Row],[How many hours of a day you work on Excel]])),"",3)</f>
        <v/>
      </c>
      <c r="R1523" s="10">
        <f>IF(ISERROR(FIND("4",tblSalaries[[#This Row],[How many hours of a day you work on Excel]])),"",4)</f>
        <v>4</v>
      </c>
      <c r="S1523" s="10" t="str">
        <f>IF(ISERROR(FIND("5",tblSalaries[[#This Row],[How many hours of a day you work on Excel]])),"",5)</f>
        <v/>
      </c>
      <c r="T1523" s="10">
        <f>IF(ISERROR(FIND("6",tblSalaries[[#This Row],[How many hours of a day you work on Excel]])),"",6)</f>
        <v>6</v>
      </c>
      <c r="U1523" s="11" t="str">
        <f>IF(ISERROR(FIND("7",tblSalaries[[#This Row],[How many hours of a day you work on Excel]])),"",7)</f>
        <v/>
      </c>
      <c r="V1523" s="11" t="str">
        <f>IF(ISERROR(FIND("8",tblSalaries[[#This Row],[How many hours of a day you work on Excel]])),"",8)</f>
        <v/>
      </c>
      <c r="W1523" s="11">
        <f>IF(MAX(tblSalaries[[#This Row],[1 hour]:[8 hours]])=0,#N/A,MAX(tblSalaries[[#This Row],[1 hour]:[8 hours]]))</f>
        <v>6</v>
      </c>
      <c r="X1523" s="11">
        <f>IF(ISERROR(tblSalaries[[#This Row],[max h]]),1,tblSalaries[[#This Row],[Salary in USD]]/tblSalaries[[#This Row],[max h]]/260)</f>
        <v>48.861516884292612</v>
      </c>
      <c r="Y1523" s="11" t="str">
        <f>IF(tblSalaries[[#This Row],[Years of Experience]]="",0,"0")</f>
        <v>0</v>
      </c>
      <c r="Z1523"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523" s="11">
        <f>IF(tblSalaries[[#This Row],[Salary in USD]]&lt;1000,1,0)</f>
        <v>0</v>
      </c>
      <c r="AB1523" s="11">
        <f>IF(AND(tblSalaries[[#This Row],[Salary in USD]]&gt;1000,tblSalaries[[#This Row],[Salary in USD]]&lt;2000),1,0)</f>
        <v>0</v>
      </c>
    </row>
    <row r="1524" spans="2:28" ht="15" customHeight="1">
      <c r="B1524" t="s">
        <v>3527</v>
      </c>
      <c r="C1524" s="1">
        <v>41060.908067129632</v>
      </c>
      <c r="D1524" s="4">
        <v>110000</v>
      </c>
      <c r="E1524">
        <v>110000</v>
      </c>
      <c r="F1524" t="s">
        <v>6</v>
      </c>
      <c r="G1524">
        <f>tblSalaries[[#This Row],[clean Salary (in local currency)]]*VLOOKUP(tblSalaries[[#This Row],[Currency]],tblXrate[],2,FALSE)</f>
        <v>110000</v>
      </c>
      <c r="H1524" t="s">
        <v>269</v>
      </c>
      <c r="I1524" t="s">
        <v>488</v>
      </c>
      <c r="J1524" t="s">
        <v>583</v>
      </c>
      <c r="K1524" t="str">
        <f>VLOOKUP(tblSalaries[[#This Row],[Where do you work]],tblCountries[[Actual]:[Mapping]],2,FALSE)</f>
        <v>Norway</v>
      </c>
      <c r="L1524" t="s">
        <v>13</v>
      </c>
      <c r="M1524">
        <v>5</v>
      </c>
      <c r="O1524" s="10" t="str">
        <f>IF(ISERROR(FIND("1",tblSalaries[[#This Row],[How many hours of a day you work on Excel]])),"",1)</f>
        <v/>
      </c>
      <c r="P1524" s="11" t="str">
        <f>IF(ISERROR(FIND("2",tblSalaries[[#This Row],[How many hours of a day you work on Excel]])),"",2)</f>
        <v/>
      </c>
      <c r="Q1524" s="10" t="str">
        <f>IF(ISERROR(FIND("3",tblSalaries[[#This Row],[How many hours of a day you work on Excel]])),"",3)</f>
        <v/>
      </c>
      <c r="R1524" s="10" t="str">
        <f>IF(ISERROR(FIND("4",tblSalaries[[#This Row],[How many hours of a day you work on Excel]])),"",4)</f>
        <v/>
      </c>
      <c r="S1524" s="10" t="str">
        <f>IF(ISERROR(FIND("5",tblSalaries[[#This Row],[How many hours of a day you work on Excel]])),"",5)</f>
        <v/>
      </c>
      <c r="T1524" s="10" t="str">
        <f>IF(ISERROR(FIND("6",tblSalaries[[#This Row],[How many hours of a day you work on Excel]])),"",6)</f>
        <v/>
      </c>
      <c r="U1524" s="11" t="str">
        <f>IF(ISERROR(FIND("7",tblSalaries[[#This Row],[How many hours of a day you work on Excel]])),"",7)</f>
        <v/>
      </c>
      <c r="V1524" s="11">
        <f>IF(ISERROR(FIND("8",tblSalaries[[#This Row],[How many hours of a day you work on Excel]])),"",8)</f>
        <v>8</v>
      </c>
      <c r="W1524" s="11">
        <f>IF(MAX(tblSalaries[[#This Row],[1 hour]:[8 hours]])=0,#N/A,MAX(tblSalaries[[#This Row],[1 hour]:[8 hours]]))</f>
        <v>8</v>
      </c>
      <c r="X1524" s="11">
        <f>IF(ISERROR(tblSalaries[[#This Row],[max h]]),1,tblSalaries[[#This Row],[Salary in USD]]/tblSalaries[[#This Row],[max h]]/260)</f>
        <v>52.884615384615387</v>
      </c>
      <c r="Y1524" s="11" t="str">
        <f>IF(tblSalaries[[#This Row],[Years of Experience]]="",0,"0")</f>
        <v>0</v>
      </c>
      <c r="Z1524"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1524" s="11">
        <f>IF(tblSalaries[[#This Row],[Salary in USD]]&lt;1000,1,0)</f>
        <v>0</v>
      </c>
      <c r="AB1524" s="11">
        <f>IF(AND(tblSalaries[[#This Row],[Salary in USD]]&gt;1000,tblSalaries[[#This Row],[Salary in USD]]&lt;2000),1,0)</f>
        <v>0</v>
      </c>
    </row>
    <row r="1525" spans="2:28" ht="15" customHeight="1">
      <c r="B1525" t="s">
        <v>3528</v>
      </c>
      <c r="C1525" s="1">
        <v>41060.908738425926</v>
      </c>
      <c r="D1525" s="4">
        <v>1200</v>
      </c>
      <c r="E1525">
        <v>14400</v>
      </c>
      <c r="F1525" t="s">
        <v>6</v>
      </c>
      <c r="G1525">
        <f>tblSalaries[[#This Row],[clean Salary (in local currency)]]*VLOOKUP(tblSalaries[[#This Row],[Currency]],tblXrate[],2,FALSE)</f>
        <v>14400</v>
      </c>
      <c r="H1525" t="s">
        <v>1706</v>
      </c>
      <c r="I1525" t="s">
        <v>20</v>
      </c>
      <c r="J1525" t="s">
        <v>1707</v>
      </c>
      <c r="K1525" t="str">
        <f>VLOOKUP(tblSalaries[[#This Row],[Where do you work]],tblCountries[[Actual]:[Mapping]],2,FALSE)</f>
        <v>Bulgaria</v>
      </c>
      <c r="L1525" t="s">
        <v>13</v>
      </c>
      <c r="M1525">
        <v>15</v>
      </c>
      <c r="O1525" s="10" t="str">
        <f>IF(ISERROR(FIND("1",tblSalaries[[#This Row],[How many hours of a day you work on Excel]])),"",1)</f>
        <v/>
      </c>
      <c r="P1525" s="11" t="str">
        <f>IF(ISERROR(FIND("2",tblSalaries[[#This Row],[How many hours of a day you work on Excel]])),"",2)</f>
        <v/>
      </c>
      <c r="Q1525" s="10" t="str">
        <f>IF(ISERROR(FIND("3",tblSalaries[[#This Row],[How many hours of a day you work on Excel]])),"",3)</f>
        <v/>
      </c>
      <c r="R1525" s="10" t="str">
        <f>IF(ISERROR(FIND("4",tblSalaries[[#This Row],[How many hours of a day you work on Excel]])),"",4)</f>
        <v/>
      </c>
      <c r="S1525" s="10" t="str">
        <f>IF(ISERROR(FIND("5",tblSalaries[[#This Row],[How many hours of a day you work on Excel]])),"",5)</f>
        <v/>
      </c>
      <c r="T1525" s="10" t="str">
        <f>IF(ISERROR(FIND("6",tblSalaries[[#This Row],[How many hours of a day you work on Excel]])),"",6)</f>
        <v/>
      </c>
      <c r="U1525" s="11" t="str">
        <f>IF(ISERROR(FIND("7",tblSalaries[[#This Row],[How many hours of a day you work on Excel]])),"",7)</f>
        <v/>
      </c>
      <c r="V1525" s="11">
        <f>IF(ISERROR(FIND("8",tblSalaries[[#This Row],[How many hours of a day you work on Excel]])),"",8)</f>
        <v>8</v>
      </c>
      <c r="W1525" s="11">
        <f>IF(MAX(tblSalaries[[#This Row],[1 hour]:[8 hours]])=0,#N/A,MAX(tblSalaries[[#This Row],[1 hour]:[8 hours]]))</f>
        <v>8</v>
      </c>
      <c r="X1525" s="11">
        <f>IF(ISERROR(tblSalaries[[#This Row],[max h]]),1,tblSalaries[[#This Row],[Salary in USD]]/tblSalaries[[#This Row],[max h]]/260)</f>
        <v>6.9230769230769234</v>
      </c>
      <c r="Y1525" s="11" t="str">
        <f>IF(tblSalaries[[#This Row],[Years of Experience]]="",0,"0")</f>
        <v>0</v>
      </c>
      <c r="Z1525"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525" s="11">
        <f>IF(tblSalaries[[#This Row],[Salary in USD]]&lt;1000,1,0)</f>
        <v>0</v>
      </c>
      <c r="AB1525" s="11">
        <f>IF(AND(tblSalaries[[#This Row],[Salary in USD]]&gt;1000,tblSalaries[[#This Row],[Salary in USD]]&lt;2000),1,0)</f>
        <v>0</v>
      </c>
    </row>
    <row r="1526" spans="2:28" ht="15" customHeight="1">
      <c r="B1526" t="s">
        <v>3529</v>
      </c>
      <c r="C1526" s="1">
        <v>41060.920173611114</v>
      </c>
      <c r="D1526" s="4">
        <v>125000</v>
      </c>
      <c r="E1526">
        <v>125000</v>
      </c>
      <c r="F1526" t="s">
        <v>6</v>
      </c>
      <c r="G1526">
        <f>tblSalaries[[#This Row],[clean Salary (in local currency)]]*VLOOKUP(tblSalaries[[#This Row],[Currency]],tblXrate[],2,FALSE)</f>
        <v>125000</v>
      </c>
      <c r="H1526" t="s">
        <v>356</v>
      </c>
      <c r="I1526" t="s">
        <v>356</v>
      </c>
      <c r="J1526" t="s">
        <v>15</v>
      </c>
      <c r="K1526" t="str">
        <f>VLOOKUP(tblSalaries[[#This Row],[Where do you work]],tblCountries[[Actual]:[Mapping]],2,FALSE)</f>
        <v>USA</v>
      </c>
      <c r="L1526" t="s">
        <v>13</v>
      </c>
      <c r="M1526">
        <v>8</v>
      </c>
      <c r="O1526" s="10" t="str">
        <f>IF(ISERROR(FIND("1",tblSalaries[[#This Row],[How many hours of a day you work on Excel]])),"",1)</f>
        <v/>
      </c>
      <c r="P1526" s="11" t="str">
        <f>IF(ISERROR(FIND("2",tblSalaries[[#This Row],[How many hours of a day you work on Excel]])),"",2)</f>
        <v/>
      </c>
      <c r="Q1526" s="10" t="str">
        <f>IF(ISERROR(FIND("3",tblSalaries[[#This Row],[How many hours of a day you work on Excel]])),"",3)</f>
        <v/>
      </c>
      <c r="R1526" s="10" t="str">
        <f>IF(ISERROR(FIND("4",tblSalaries[[#This Row],[How many hours of a day you work on Excel]])),"",4)</f>
        <v/>
      </c>
      <c r="S1526" s="10" t="str">
        <f>IF(ISERROR(FIND("5",tblSalaries[[#This Row],[How many hours of a day you work on Excel]])),"",5)</f>
        <v/>
      </c>
      <c r="T1526" s="10" t="str">
        <f>IF(ISERROR(FIND("6",tblSalaries[[#This Row],[How many hours of a day you work on Excel]])),"",6)</f>
        <v/>
      </c>
      <c r="U1526" s="11" t="str">
        <f>IF(ISERROR(FIND("7",tblSalaries[[#This Row],[How many hours of a day you work on Excel]])),"",7)</f>
        <v/>
      </c>
      <c r="V1526" s="11">
        <f>IF(ISERROR(FIND("8",tblSalaries[[#This Row],[How many hours of a day you work on Excel]])),"",8)</f>
        <v>8</v>
      </c>
      <c r="W1526" s="11">
        <f>IF(MAX(tblSalaries[[#This Row],[1 hour]:[8 hours]])=0,#N/A,MAX(tblSalaries[[#This Row],[1 hour]:[8 hours]]))</f>
        <v>8</v>
      </c>
      <c r="X1526" s="11">
        <f>IF(ISERROR(tblSalaries[[#This Row],[max h]]),1,tblSalaries[[#This Row],[Salary in USD]]/tblSalaries[[#This Row],[max h]]/260)</f>
        <v>60.096153846153847</v>
      </c>
      <c r="Y1526" s="11" t="str">
        <f>IF(tblSalaries[[#This Row],[Years of Experience]]="",0,"0")</f>
        <v>0</v>
      </c>
      <c r="Z1526"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526" s="11">
        <f>IF(tblSalaries[[#This Row],[Salary in USD]]&lt;1000,1,0)</f>
        <v>0</v>
      </c>
      <c r="AB1526" s="11">
        <f>IF(AND(tblSalaries[[#This Row],[Salary in USD]]&gt;1000,tblSalaries[[#This Row],[Salary in USD]]&lt;2000),1,0)</f>
        <v>0</v>
      </c>
    </row>
    <row r="1527" spans="2:28" ht="15" customHeight="1">
      <c r="B1527" t="s">
        <v>3530</v>
      </c>
      <c r="C1527" s="1">
        <v>41060.921516203707</v>
      </c>
      <c r="D1527" s="4">
        <v>74000</v>
      </c>
      <c r="E1527">
        <v>74000</v>
      </c>
      <c r="F1527" t="s">
        <v>86</v>
      </c>
      <c r="G1527">
        <f>tblSalaries[[#This Row],[clean Salary (in local currency)]]*VLOOKUP(tblSalaries[[#This Row],[Currency]],tblXrate[],2,FALSE)</f>
        <v>72768.752704244194</v>
      </c>
      <c r="H1527" t="s">
        <v>386</v>
      </c>
      <c r="I1527" t="s">
        <v>20</v>
      </c>
      <c r="J1527" t="s">
        <v>88</v>
      </c>
      <c r="K1527" t="str">
        <f>VLOOKUP(tblSalaries[[#This Row],[Where do you work]],tblCountries[[Actual]:[Mapping]],2,FALSE)</f>
        <v>Canada</v>
      </c>
      <c r="L1527" t="s">
        <v>9</v>
      </c>
      <c r="M1527">
        <v>10</v>
      </c>
      <c r="O1527" s="10" t="str">
        <f>IF(ISERROR(FIND("1",tblSalaries[[#This Row],[How many hours of a day you work on Excel]])),"",1)</f>
        <v/>
      </c>
      <c r="P1527" s="11" t="str">
        <f>IF(ISERROR(FIND("2",tblSalaries[[#This Row],[How many hours of a day you work on Excel]])),"",2)</f>
        <v/>
      </c>
      <c r="Q1527" s="10" t="str">
        <f>IF(ISERROR(FIND("3",tblSalaries[[#This Row],[How many hours of a day you work on Excel]])),"",3)</f>
        <v/>
      </c>
      <c r="R1527" s="10">
        <f>IF(ISERROR(FIND("4",tblSalaries[[#This Row],[How many hours of a day you work on Excel]])),"",4)</f>
        <v>4</v>
      </c>
      <c r="S1527" s="10" t="str">
        <f>IF(ISERROR(FIND("5",tblSalaries[[#This Row],[How many hours of a day you work on Excel]])),"",5)</f>
        <v/>
      </c>
      <c r="T1527" s="10">
        <f>IF(ISERROR(FIND("6",tblSalaries[[#This Row],[How many hours of a day you work on Excel]])),"",6)</f>
        <v>6</v>
      </c>
      <c r="U1527" s="11" t="str">
        <f>IF(ISERROR(FIND("7",tblSalaries[[#This Row],[How many hours of a day you work on Excel]])),"",7)</f>
        <v/>
      </c>
      <c r="V1527" s="11" t="str">
        <f>IF(ISERROR(FIND("8",tblSalaries[[#This Row],[How many hours of a day you work on Excel]])),"",8)</f>
        <v/>
      </c>
      <c r="W1527" s="11">
        <f>IF(MAX(tblSalaries[[#This Row],[1 hour]:[8 hours]])=0,#N/A,MAX(tblSalaries[[#This Row],[1 hour]:[8 hours]]))</f>
        <v>6</v>
      </c>
      <c r="X1527" s="11">
        <f>IF(ISERROR(tblSalaries[[#This Row],[max h]]),1,tblSalaries[[#This Row],[Salary in USD]]/tblSalaries[[#This Row],[max h]]/260)</f>
        <v>46.646636348874488</v>
      </c>
      <c r="Y1527" s="11" t="str">
        <f>IF(tblSalaries[[#This Row],[Years of Experience]]="",0,"0")</f>
        <v>0</v>
      </c>
      <c r="Z1527"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527" s="11">
        <f>IF(tblSalaries[[#This Row],[Salary in USD]]&lt;1000,1,0)</f>
        <v>0</v>
      </c>
      <c r="AB1527" s="11">
        <f>IF(AND(tblSalaries[[#This Row],[Salary in USD]]&gt;1000,tblSalaries[[#This Row],[Salary in USD]]&lt;2000),1,0)</f>
        <v>0</v>
      </c>
    </row>
    <row r="1528" spans="2:28" ht="15" customHeight="1">
      <c r="B1528" t="s">
        <v>3531</v>
      </c>
      <c r="C1528" s="1">
        <v>41060.95579861111</v>
      </c>
      <c r="D1528" s="4" t="s">
        <v>1708</v>
      </c>
      <c r="E1528">
        <v>59000</v>
      </c>
      <c r="F1528" t="s">
        <v>6</v>
      </c>
      <c r="G1528">
        <f>tblSalaries[[#This Row],[clean Salary (in local currency)]]*VLOOKUP(tblSalaries[[#This Row],[Currency]],tblXrate[],2,FALSE)</f>
        <v>59000</v>
      </c>
      <c r="H1528" t="s">
        <v>1709</v>
      </c>
      <c r="I1528" t="s">
        <v>52</v>
      </c>
      <c r="J1528" t="s">
        <v>15</v>
      </c>
      <c r="K1528" t="str">
        <f>VLOOKUP(tblSalaries[[#This Row],[Where do you work]],tblCountries[[Actual]:[Mapping]],2,FALSE)</f>
        <v>USA</v>
      </c>
      <c r="L1528" t="s">
        <v>9</v>
      </c>
      <c r="M1528">
        <v>15</v>
      </c>
      <c r="O1528" s="10" t="str">
        <f>IF(ISERROR(FIND("1",tblSalaries[[#This Row],[How many hours of a day you work on Excel]])),"",1)</f>
        <v/>
      </c>
      <c r="P1528" s="11" t="str">
        <f>IF(ISERROR(FIND("2",tblSalaries[[#This Row],[How many hours of a day you work on Excel]])),"",2)</f>
        <v/>
      </c>
      <c r="Q1528" s="10" t="str">
        <f>IF(ISERROR(FIND("3",tblSalaries[[#This Row],[How many hours of a day you work on Excel]])),"",3)</f>
        <v/>
      </c>
      <c r="R1528" s="10">
        <f>IF(ISERROR(FIND("4",tblSalaries[[#This Row],[How many hours of a day you work on Excel]])),"",4)</f>
        <v>4</v>
      </c>
      <c r="S1528" s="10" t="str">
        <f>IF(ISERROR(FIND("5",tblSalaries[[#This Row],[How many hours of a day you work on Excel]])),"",5)</f>
        <v/>
      </c>
      <c r="T1528" s="10">
        <f>IF(ISERROR(FIND("6",tblSalaries[[#This Row],[How many hours of a day you work on Excel]])),"",6)</f>
        <v>6</v>
      </c>
      <c r="U1528" s="11" t="str">
        <f>IF(ISERROR(FIND("7",tblSalaries[[#This Row],[How many hours of a day you work on Excel]])),"",7)</f>
        <v/>
      </c>
      <c r="V1528" s="11" t="str">
        <f>IF(ISERROR(FIND("8",tblSalaries[[#This Row],[How many hours of a day you work on Excel]])),"",8)</f>
        <v/>
      </c>
      <c r="W1528" s="11">
        <f>IF(MAX(tblSalaries[[#This Row],[1 hour]:[8 hours]])=0,#N/A,MAX(tblSalaries[[#This Row],[1 hour]:[8 hours]]))</f>
        <v>6</v>
      </c>
      <c r="X1528" s="11">
        <f>IF(ISERROR(tblSalaries[[#This Row],[max h]]),1,tblSalaries[[#This Row],[Salary in USD]]/tblSalaries[[#This Row],[max h]]/260)</f>
        <v>37.820512820512825</v>
      </c>
      <c r="Y1528" s="11" t="str">
        <f>IF(tblSalaries[[#This Row],[Years of Experience]]="",0,"0")</f>
        <v>0</v>
      </c>
      <c r="Z1528"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528" s="11">
        <f>IF(tblSalaries[[#This Row],[Salary in USD]]&lt;1000,1,0)</f>
        <v>0</v>
      </c>
      <c r="AB1528" s="11">
        <f>IF(AND(tblSalaries[[#This Row],[Salary in USD]]&gt;1000,tblSalaries[[#This Row],[Salary in USD]]&lt;2000),1,0)</f>
        <v>0</v>
      </c>
    </row>
    <row r="1529" spans="2:28" ht="15" customHeight="1">
      <c r="B1529" t="s">
        <v>3532</v>
      </c>
      <c r="C1529" s="1">
        <v>41060.96402777778</v>
      </c>
      <c r="D1529" s="4">
        <v>71500</v>
      </c>
      <c r="E1529">
        <v>71500</v>
      </c>
      <c r="F1529" t="s">
        <v>6</v>
      </c>
      <c r="G1529">
        <f>tblSalaries[[#This Row],[clean Salary (in local currency)]]*VLOOKUP(tblSalaries[[#This Row],[Currency]],tblXrate[],2,FALSE)</f>
        <v>71500</v>
      </c>
      <c r="H1529" t="s">
        <v>1710</v>
      </c>
      <c r="I1529" t="s">
        <v>20</v>
      </c>
      <c r="J1529" t="s">
        <v>15</v>
      </c>
      <c r="K1529" t="str">
        <f>VLOOKUP(tblSalaries[[#This Row],[Where do you work]],tblCountries[[Actual]:[Mapping]],2,FALSE)</f>
        <v>USA</v>
      </c>
      <c r="L1529" t="s">
        <v>9</v>
      </c>
      <c r="M1529">
        <v>5</v>
      </c>
      <c r="O1529" s="10" t="str">
        <f>IF(ISERROR(FIND("1",tblSalaries[[#This Row],[How many hours of a day you work on Excel]])),"",1)</f>
        <v/>
      </c>
      <c r="P1529" s="11" t="str">
        <f>IF(ISERROR(FIND("2",tblSalaries[[#This Row],[How many hours of a day you work on Excel]])),"",2)</f>
        <v/>
      </c>
      <c r="Q1529" s="10" t="str">
        <f>IF(ISERROR(FIND("3",tblSalaries[[#This Row],[How many hours of a day you work on Excel]])),"",3)</f>
        <v/>
      </c>
      <c r="R1529" s="10">
        <f>IF(ISERROR(FIND("4",tblSalaries[[#This Row],[How many hours of a day you work on Excel]])),"",4)</f>
        <v>4</v>
      </c>
      <c r="S1529" s="10" t="str">
        <f>IF(ISERROR(FIND("5",tblSalaries[[#This Row],[How many hours of a day you work on Excel]])),"",5)</f>
        <v/>
      </c>
      <c r="T1529" s="10">
        <f>IF(ISERROR(FIND("6",tblSalaries[[#This Row],[How many hours of a day you work on Excel]])),"",6)</f>
        <v>6</v>
      </c>
      <c r="U1529" s="11" t="str">
        <f>IF(ISERROR(FIND("7",tblSalaries[[#This Row],[How many hours of a day you work on Excel]])),"",7)</f>
        <v/>
      </c>
      <c r="V1529" s="11" t="str">
        <f>IF(ISERROR(FIND("8",tblSalaries[[#This Row],[How many hours of a day you work on Excel]])),"",8)</f>
        <v/>
      </c>
      <c r="W1529" s="11">
        <f>IF(MAX(tblSalaries[[#This Row],[1 hour]:[8 hours]])=0,#N/A,MAX(tblSalaries[[#This Row],[1 hour]:[8 hours]]))</f>
        <v>6</v>
      </c>
      <c r="X1529" s="11">
        <f>IF(ISERROR(tblSalaries[[#This Row],[max h]]),1,tblSalaries[[#This Row],[Salary in USD]]/tblSalaries[[#This Row],[max h]]/260)</f>
        <v>45.833333333333329</v>
      </c>
      <c r="Y1529" s="11" t="str">
        <f>IF(tblSalaries[[#This Row],[Years of Experience]]="",0,"0")</f>
        <v>0</v>
      </c>
      <c r="Z1529"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1529" s="11">
        <f>IF(tblSalaries[[#This Row],[Salary in USD]]&lt;1000,1,0)</f>
        <v>0</v>
      </c>
      <c r="AB1529" s="11">
        <f>IF(AND(tblSalaries[[#This Row],[Salary in USD]]&gt;1000,tblSalaries[[#This Row],[Salary in USD]]&lt;2000),1,0)</f>
        <v>0</v>
      </c>
    </row>
    <row r="1530" spans="2:28" ht="15" customHeight="1">
      <c r="B1530" t="s">
        <v>3533</v>
      </c>
      <c r="C1530" s="1">
        <v>41060.964675925927</v>
      </c>
      <c r="D1530" s="4" t="s">
        <v>1251</v>
      </c>
      <c r="E1530">
        <v>25000</v>
      </c>
      <c r="F1530" t="s">
        <v>69</v>
      </c>
      <c r="G1530">
        <f>tblSalaries[[#This Row],[clean Salary (in local currency)]]*VLOOKUP(tblSalaries[[#This Row],[Currency]],tblXrate[],2,FALSE)</f>
        <v>39404.456801682099</v>
      </c>
      <c r="H1530" t="s">
        <v>1711</v>
      </c>
      <c r="I1530" t="s">
        <v>3999</v>
      </c>
      <c r="J1530" t="s">
        <v>71</v>
      </c>
      <c r="K1530" t="str">
        <f>VLOOKUP(tblSalaries[[#This Row],[Where do you work]],tblCountries[[Actual]:[Mapping]],2,FALSE)</f>
        <v>UK</v>
      </c>
      <c r="L1530" t="s">
        <v>9</v>
      </c>
      <c r="M1530">
        <v>2</v>
      </c>
      <c r="O1530" s="10" t="str">
        <f>IF(ISERROR(FIND("1",tblSalaries[[#This Row],[How many hours of a day you work on Excel]])),"",1)</f>
        <v/>
      </c>
      <c r="P1530" s="11" t="str">
        <f>IF(ISERROR(FIND("2",tblSalaries[[#This Row],[How many hours of a day you work on Excel]])),"",2)</f>
        <v/>
      </c>
      <c r="Q1530" s="10" t="str">
        <f>IF(ISERROR(FIND("3",tblSalaries[[#This Row],[How many hours of a day you work on Excel]])),"",3)</f>
        <v/>
      </c>
      <c r="R1530" s="10">
        <f>IF(ISERROR(FIND("4",tblSalaries[[#This Row],[How many hours of a day you work on Excel]])),"",4)</f>
        <v>4</v>
      </c>
      <c r="S1530" s="10" t="str">
        <f>IF(ISERROR(FIND("5",tblSalaries[[#This Row],[How many hours of a day you work on Excel]])),"",5)</f>
        <v/>
      </c>
      <c r="T1530" s="10">
        <f>IF(ISERROR(FIND("6",tblSalaries[[#This Row],[How many hours of a day you work on Excel]])),"",6)</f>
        <v>6</v>
      </c>
      <c r="U1530" s="11" t="str">
        <f>IF(ISERROR(FIND("7",tblSalaries[[#This Row],[How many hours of a day you work on Excel]])),"",7)</f>
        <v/>
      </c>
      <c r="V1530" s="11" t="str">
        <f>IF(ISERROR(FIND("8",tblSalaries[[#This Row],[How many hours of a day you work on Excel]])),"",8)</f>
        <v/>
      </c>
      <c r="W1530" s="11">
        <f>IF(MAX(tblSalaries[[#This Row],[1 hour]:[8 hours]])=0,#N/A,MAX(tblSalaries[[#This Row],[1 hour]:[8 hours]]))</f>
        <v>6</v>
      </c>
      <c r="X1530" s="11">
        <f>IF(ISERROR(tblSalaries[[#This Row],[max h]]),1,tblSalaries[[#This Row],[Salary in USD]]/tblSalaries[[#This Row],[max h]]/260)</f>
        <v>25.259267180565448</v>
      </c>
      <c r="Y1530" s="11" t="str">
        <f>IF(tblSalaries[[#This Row],[Years of Experience]]="",0,"0")</f>
        <v>0</v>
      </c>
      <c r="Z1530"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1..3</v>
      </c>
      <c r="AA1530" s="11">
        <f>IF(tblSalaries[[#This Row],[Salary in USD]]&lt;1000,1,0)</f>
        <v>0</v>
      </c>
      <c r="AB1530" s="11">
        <f>IF(AND(tblSalaries[[#This Row],[Salary in USD]]&gt;1000,tblSalaries[[#This Row],[Salary in USD]]&lt;2000),1,0)</f>
        <v>0</v>
      </c>
    </row>
    <row r="1531" spans="2:28" ht="15" customHeight="1">
      <c r="B1531" t="s">
        <v>3534</v>
      </c>
      <c r="C1531" s="1">
        <v>41060.965787037036</v>
      </c>
      <c r="D1531" s="4" t="s">
        <v>1712</v>
      </c>
      <c r="E1531">
        <v>70000</v>
      </c>
      <c r="F1531" t="s">
        <v>22</v>
      </c>
      <c r="G1531">
        <f>tblSalaries[[#This Row],[clean Salary (in local currency)]]*VLOOKUP(tblSalaries[[#This Row],[Currency]],tblXrate[],2,FALSE)</f>
        <v>88927.960729412545</v>
      </c>
      <c r="H1531" t="s">
        <v>1713</v>
      </c>
      <c r="I1531" t="s">
        <v>67</v>
      </c>
      <c r="J1531" t="s">
        <v>24</v>
      </c>
      <c r="K1531" t="str">
        <f>VLOOKUP(tblSalaries[[#This Row],[Where do you work]],tblCountries[[Actual]:[Mapping]],2,FALSE)</f>
        <v>Germany</v>
      </c>
      <c r="L1531" t="s">
        <v>25</v>
      </c>
      <c r="M1531">
        <v>5</v>
      </c>
      <c r="O1531" s="10">
        <f>IF(ISERROR(FIND("1",tblSalaries[[#This Row],[How many hours of a day you work on Excel]])),"",1)</f>
        <v>1</v>
      </c>
      <c r="P1531" s="11">
        <f>IF(ISERROR(FIND("2",tblSalaries[[#This Row],[How many hours of a day you work on Excel]])),"",2)</f>
        <v>2</v>
      </c>
      <c r="Q1531" s="10" t="str">
        <f>IF(ISERROR(FIND("3",tblSalaries[[#This Row],[How many hours of a day you work on Excel]])),"",3)</f>
        <v/>
      </c>
      <c r="R1531" s="10" t="str">
        <f>IF(ISERROR(FIND("4",tblSalaries[[#This Row],[How many hours of a day you work on Excel]])),"",4)</f>
        <v/>
      </c>
      <c r="S1531" s="10" t="str">
        <f>IF(ISERROR(FIND("5",tblSalaries[[#This Row],[How many hours of a day you work on Excel]])),"",5)</f>
        <v/>
      </c>
      <c r="T1531" s="10" t="str">
        <f>IF(ISERROR(FIND("6",tblSalaries[[#This Row],[How many hours of a day you work on Excel]])),"",6)</f>
        <v/>
      </c>
      <c r="U1531" s="11" t="str">
        <f>IF(ISERROR(FIND("7",tblSalaries[[#This Row],[How many hours of a day you work on Excel]])),"",7)</f>
        <v/>
      </c>
      <c r="V1531" s="11" t="str">
        <f>IF(ISERROR(FIND("8",tblSalaries[[#This Row],[How many hours of a day you work on Excel]])),"",8)</f>
        <v/>
      </c>
      <c r="W1531" s="11">
        <f>IF(MAX(tblSalaries[[#This Row],[1 hour]:[8 hours]])=0,#N/A,MAX(tblSalaries[[#This Row],[1 hour]:[8 hours]]))</f>
        <v>2</v>
      </c>
      <c r="X1531" s="11">
        <f>IF(ISERROR(tblSalaries[[#This Row],[max h]]),1,tblSalaries[[#This Row],[Salary in USD]]/tblSalaries[[#This Row],[max h]]/260)</f>
        <v>171.01530909502412</v>
      </c>
      <c r="Y1531" s="11" t="str">
        <f>IF(tblSalaries[[#This Row],[Years of Experience]]="",0,"0")</f>
        <v>0</v>
      </c>
      <c r="Z1531"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1531" s="11">
        <f>IF(tblSalaries[[#This Row],[Salary in USD]]&lt;1000,1,0)</f>
        <v>0</v>
      </c>
      <c r="AB1531" s="11">
        <f>IF(AND(tblSalaries[[#This Row],[Salary in USD]]&gt;1000,tblSalaries[[#This Row],[Salary in USD]]&lt;2000),1,0)</f>
        <v>0</v>
      </c>
    </row>
    <row r="1532" spans="2:28" ht="15" customHeight="1">
      <c r="B1532" t="s">
        <v>3535</v>
      </c>
      <c r="C1532" s="1">
        <v>41060.992083333331</v>
      </c>
      <c r="D1532" s="4" t="s">
        <v>1714</v>
      </c>
      <c r="E1532">
        <v>90000</v>
      </c>
      <c r="F1532" t="s">
        <v>6</v>
      </c>
      <c r="G1532">
        <f>tblSalaries[[#This Row],[clean Salary (in local currency)]]*VLOOKUP(tblSalaries[[#This Row],[Currency]],tblXrate[],2,FALSE)</f>
        <v>90000</v>
      </c>
      <c r="H1532" t="s">
        <v>1715</v>
      </c>
      <c r="I1532" t="s">
        <v>52</v>
      </c>
      <c r="J1532" t="s">
        <v>15</v>
      </c>
      <c r="K1532" t="str">
        <f>VLOOKUP(tblSalaries[[#This Row],[Where do you work]],tblCountries[[Actual]:[Mapping]],2,FALSE)</f>
        <v>USA</v>
      </c>
      <c r="L1532" t="s">
        <v>9</v>
      </c>
      <c r="M1532">
        <v>25</v>
      </c>
      <c r="O1532" s="10" t="str">
        <f>IF(ISERROR(FIND("1",tblSalaries[[#This Row],[How many hours of a day you work on Excel]])),"",1)</f>
        <v/>
      </c>
      <c r="P1532" s="11" t="str">
        <f>IF(ISERROR(FIND("2",tblSalaries[[#This Row],[How many hours of a day you work on Excel]])),"",2)</f>
        <v/>
      </c>
      <c r="Q1532" s="10" t="str">
        <f>IF(ISERROR(FIND("3",tblSalaries[[#This Row],[How many hours of a day you work on Excel]])),"",3)</f>
        <v/>
      </c>
      <c r="R1532" s="10">
        <f>IF(ISERROR(FIND("4",tblSalaries[[#This Row],[How many hours of a day you work on Excel]])),"",4)</f>
        <v>4</v>
      </c>
      <c r="S1532" s="10" t="str">
        <f>IF(ISERROR(FIND("5",tblSalaries[[#This Row],[How many hours of a day you work on Excel]])),"",5)</f>
        <v/>
      </c>
      <c r="T1532" s="10">
        <f>IF(ISERROR(FIND("6",tblSalaries[[#This Row],[How many hours of a day you work on Excel]])),"",6)</f>
        <v>6</v>
      </c>
      <c r="U1532" s="11" t="str">
        <f>IF(ISERROR(FIND("7",tblSalaries[[#This Row],[How many hours of a day you work on Excel]])),"",7)</f>
        <v/>
      </c>
      <c r="V1532" s="11" t="str">
        <f>IF(ISERROR(FIND("8",tblSalaries[[#This Row],[How many hours of a day you work on Excel]])),"",8)</f>
        <v/>
      </c>
      <c r="W1532" s="11">
        <f>IF(MAX(tblSalaries[[#This Row],[1 hour]:[8 hours]])=0,#N/A,MAX(tblSalaries[[#This Row],[1 hour]:[8 hours]]))</f>
        <v>6</v>
      </c>
      <c r="X1532" s="11">
        <f>IF(ISERROR(tblSalaries[[#This Row],[max h]]),1,tblSalaries[[#This Row],[Salary in USD]]/tblSalaries[[#This Row],[max h]]/260)</f>
        <v>57.692307692307693</v>
      </c>
      <c r="Y1532" s="11" t="str">
        <f>IF(tblSalaries[[#This Row],[Years of Experience]]="",0,"0")</f>
        <v>0</v>
      </c>
      <c r="Z1532"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532" s="11">
        <f>IF(tblSalaries[[#This Row],[Salary in USD]]&lt;1000,1,0)</f>
        <v>0</v>
      </c>
      <c r="AB1532" s="11">
        <f>IF(AND(tblSalaries[[#This Row],[Salary in USD]]&gt;1000,tblSalaries[[#This Row],[Salary in USD]]&lt;2000),1,0)</f>
        <v>0</v>
      </c>
    </row>
    <row r="1533" spans="2:28" ht="15" customHeight="1">
      <c r="B1533" t="s">
        <v>3536</v>
      </c>
      <c r="C1533" s="1">
        <v>41061.001782407409</v>
      </c>
      <c r="D1533" s="4" t="s">
        <v>1186</v>
      </c>
      <c r="E1533">
        <v>700000</v>
      </c>
      <c r="F1533" t="s">
        <v>40</v>
      </c>
      <c r="G1533">
        <f>tblSalaries[[#This Row],[clean Salary (in local currency)]]*VLOOKUP(tblSalaries[[#This Row],[Currency]],tblXrate[],2,FALSE)</f>
        <v>12465.541681209797</v>
      </c>
      <c r="H1533" t="s">
        <v>1716</v>
      </c>
      <c r="I1533" t="s">
        <v>52</v>
      </c>
      <c r="J1533" t="s">
        <v>8</v>
      </c>
      <c r="K1533" t="str">
        <f>VLOOKUP(tblSalaries[[#This Row],[Where do you work]],tblCountries[[Actual]:[Mapping]],2,FALSE)</f>
        <v>India</v>
      </c>
      <c r="L1533" t="s">
        <v>13</v>
      </c>
      <c r="M1533">
        <v>30</v>
      </c>
      <c r="O1533" s="10" t="str">
        <f>IF(ISERROR(FIND("1",tblSalaries[[#This Row],[How many hours of a day you work on Excel]])),"",1)</f>
        <v/>
      </c>
      <c r="P1533" s="11" t="str">
        <f>IF(ISERROR(FIND("2",tblSalaries[[#This Row],[How many hours of a day you work on Excel]])),"",2)</f>
        <v/>
      </c>
      <c r="Q1533" s="10" t="str">
        <f>IF(ISERROR(FIND("3",tblSalaries[[#This Row],[How many hours of a day you work on Excel]])),"",3)</f>
        <v/>
      </c>
      <c r="R1533" s="10" t="str">
        <f>IF(ISERROR(FIND("4",tblSalaries[[#This Row],[How many hours of a day you work on Excel]])),"",4)</f>
        <v/>
      </c>
      <c r="S1533" s="10" t="str">
        <f>IF(ISERROR(FIND("5",tblSalaries[[#This Row],[How many hours of a day you work on Excel]])),"",5)</f>
        <v/>
      </c>
      <c r="T1533" s="10" t="str">
        <f>IF(ISERROR(FIND("6",tblSalaries[[#This Row],[How many hours of a day you work on Excel]])),"",6)</f>
        <v/>
      </c>
      <c r="U1533" s="11" t="str">
        <f>IF(ISERROR(FIND("7",tblSalaries[[#This Row],[How many hours of a day you work on Excel]])),"",7)</f>
        <v/>
      </c>
      <c r="V1533" s="11">
        <f>IF(ISERROR(FIND("8",tblSalaries[[#This Row],[How many hours of a day you work on Excel]])),"",8)</f>
        <v>8</v>
      </c>
      <c r="W1533" s="11">
        <f>IF(MAX(tblSalaries[[#This Row],[1 hour]:[8 hours]])=0,#N/A,MAX(tblSalaries[[#This Row],[1 hour]:[8 hours]]))</f>
        <v>8</v>
      </c>
      <c r="X1533" s="11">
        <f>IF(ISERROR(tblSalaries[[#This Row],[max h]]),1,tblSalaries[[#This Row],[Salary in USD]]/tblSalaries[[#This Row],[max h]]/260)</f>
        <v>5.9930488851970178</v>
      </c>
      <c r="Y1533" s="11" t="str">
        <f>IF(tblSalaries[[#This Row],[Years of Experience]]="",0,"0")</f>
        <v>0</v>
      </c>
      <c r="Z1533"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533" s="11">
        <f>IF(tblSalaries[[#This Row],[Salary in USD]]&lt;1000,1,0)</f>
        <v>0</v>
      </c>
      <c r="AB1533" s="11">
        <f>IF(AND(tblSalaries[[#This Row],[Salary in USD]]&gt;1000,tblSalaries[[#This Row],[Salary in USD]]&lt;2000),1,0)</f>
        <v>0</v>
      </c>
    </row>
    <row r="1534" spans="2:28" ht="15" customHeight="1">
      <c r="B1534" t="s">
        <v>3537</v>
      </c>
      <c r="C1534" s="1">
        <v>41061.01290509259</v>
      </c>
      <c r="D1534" s="4" t="s">
        <v>1717</v>
      </c>
      <c r="E1534">
        <v>40000</v>
      </c>
      <c r="F1534" t="s">
        <v>6</v>
      </c>
      <c r="G1534">
        <f>tblSalaries[[#This Row],[clean Salary (in local currency)]]*VLOOKUP(tblSalaries[[#This Row],[Currency]],tblXrate[],2,FALSE)</f>
        <v>40000</v>
      </c>
      <c r="H1534" t="s">
        <v>1718</v>
      </c>
      <c r="I1534" t="s">
        <v>20</v>
      </c>
      <c r="J1534" t="s">
        <v>15</v>
      </c>
      <c r="K1534" t="str">
        <f>VLOOKUP(tblSalaries[[#This Row],[Where do you work]],tblCountries[[Actual]:[Mapping]],2,FALSE)</f>
        <v>USA</v>
      </c>
      <c r="L1534" t="s">
        <v>9</v>
      </c>
      <c r="M1534">
        <v>8</v>
      </c>
      <c r="O1534" s="10" t="str">
        <f>IF(ISERROR(FIND("1",tblSalaries[[#This Row],[How many hours of a day you work on Excel]])),"",1)</f>
        <v/>
      </c>
      <c r="P1534" s="11" t="str">
        <f>IF(ISERROR(FIND("2",tblSalaries[[#This Row],[How many hours of a day you work on Excel]])),"",2)</f>
        <v/>
      </c>
      <c r="Q1534" s="10" t="str">
        <f>IF(ISERROR(FIND("3",tblSalaries[[#This Row],[How many hours of a day you work on Excel]])),"",3)</f>
        <v/>
      </c>
      <c r="R1534" s="10">
        <f>IF(ISERROR(FIND("4",tblSalaries[[#This Row],[How many hours of a day you work on Excel]])),"",4)</f>
        <v>4</v>
      </c>
      <c r="S1534" s="10" t="str">
        <f>IF(ISERROR(FIND("5",tblSalaries[[#This Row],[How many hours of a day you work on Excel]])),"",5)</f>
        <v/>
      </c>
      <c r="T1534" s="10">
        <f>IF(ISERROR(FIND("6",tblSalaries[[#This Row],[How many hours of a day you work on Excel]])),"",6)</f>
        <v>6</v>
      </c>
      <c r="U1534" s="11" t="str">
        <f>IF(ISERROR(FIND("7",tblSalaries[[#This Row],[How many hours of a day you work on Excel]])),"",7)</f>
        <v/>
      </c>
      <c r="V1534" s="11" t="str">
        <f>IF(ISERROR(FIND("8",tblSalaries[[#This Row],[How many hours of a day you work on Excel]])),"",8)</f>
        <v/>
      </c>
      <c r="W1534" s="11">
        <f>IF(MAX(tblSalaries[[#This Row],[1 hour]:[8 hours]])=0,#N/A,MAX(tblSalaries[[#This Row],[1 hour]:[8 hours]]))</f>
        <v>6</v>
      </c>
      <c r="X1534" s="11">
        <f>IF(ISERROR(tblSalaries[[#This Row],[max h]]),1,tblSalaries[[#This Row],[Salary in USD]]/tblSalaries[[#This Row],[max h]]/260)</f>
        <v>25.641025641025642</v>
      </c>
      <c r="Y1534" s="11" t="str">
        <f>IF(tblSalaries[[#This Row],[Years of Experience]]="",0,"0")</f>
        <v>0</v>
      </c>
      <c r="Z1534"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534" s="11">
        <f>IF(tblSalaries[[#This Row],[Salary in USD]]&lt;1000,1,0)</f>
        <v>0</v>
      </c>
      <c r="AB1534" s="11">
        <f>IF(AND(tblSalaries[[#This Row],[Salary in USD]]&gt;1000,tblSalaries[[#This Row],[Salary in USD]]&lt;2000),1,0)</f>
        <v>0</v>
      </c>
    </row>
    <row r="1535" spans="2:28" ht="15" customHeight="1">
      <c r="B1535" t="s">
        <v>3538</v>
      </c>
      <c r="C1535" s="1">
        <v>41061.016597222224</v>
      </c>
      <c r="D1535" s="4">
        <v>30000</v>
      </c>
      <c r="E1535">
        <v>30000</v>
      </c>
      <c r="F1535" t="s">
        <v>6</v>
      </c>
      <c r="G1535">
        <f>tblSalaries[[#This Row],[clean Salary (in local currency)]]*VLOOKUP(tblSalaries[[#This Row],[Currency]],tblXrate[],2,FALSE)</f>
        <v>30000</v>
      </c>
      <c r="H1535" t="s">
        <v>1719</v>
      </c>
      <c r="I1535" t="s">
        <v>20</v>
      </c>
      <c r="J1535" t="s">
        <v>8</v>
      </c>
      <c r="K1535" t="str">
        <f>VLOOKUP(tblSalaries[[#This Row],[Where do you work]],tblCountries[[Actual]:[Mapping]],2,FALSE)</f>
        <v>India</v>
      </c>
      <c r="L1535" t="s">
        <v>13</v>
      </c>
      <c r="M1535">
        <v>4</v>
      </c>
      <c r="O1535" s="10" t="str">
        <f>IF(ISERROR(FIND("1",tblSalaries[[#This Row],[How many hours of a day you work on Excel]])),"",1)</f>
        <v/>
      </c>
      <c r="P1535" s="11" t="str">
        <f>IF(ISERROR(FIND("2",tblSalaries[[#This Row],[How many hours of a day you work on Excel]])),"",2)</f>
        <v/>
      </c>
      <c r="Q1535" s="10" t="str">
        <f>IF(ISERROR(FIND("3",tblSalaries[[#This Row],[How many hours of a day you work on Excel]])),"",3)</f>
        <v/>
      </c>
      <c r="R1535" s="10" t="str">
        <f>IF(ISERROR(FIND("4",tblSalaries[[#This Row],[How many hours of a day you work on Excel]])),"",4)</f>
        <v/>
      </c>
      <c r="S1535" s="10" t="str">
        <f>IF(ISERROR(FIND("5",tblSalaries[[#This Row],[How many hours of a day you work on Excel]])),"",5)</f>
        <v/>
      </c>
      <c r="T1535" s="10" t="str">
        <f>IF(ISERROR(FIND("6",tblSalaries[[#This Row],[How many hours of a day you work on Excel]])),"",6)</f>
        <v/>
      </c>
      <c r="U1535" s="11" t="str">
        <f>IF(ISERROR(FIND("7",tblSalaries[[#This Row],[How many hours of a day you work on Excel]])),"",7)</f>
        <v/>
      </c>
      <c r="V1535" s="11">
        <f>IF(ISERROR(FIND("8",tblSalaries[[#This Row],[How many hours of a day you work on Excel]])),"",8)</f>
        <v>8</v>
      </c>
      <c r="W1535" s="11">
        <f>IF(MAX(tblSalaries[[#This Row],[1 hour]:[8 hours]])=0,#N/A,MAX(tblSalaries[[#This Row],[1 hour]:[8 hours]]))</f>
        <v>8</v>
      </c>
      <c r="X1535" s="11">
        <f>IF(ISERROR(tblSalaries[[#This Row],[max h]]),1,tblSalaries[[#This Row],[Salary in USD]]/tblSalaries[[#This Row],[max h]]/260)</f>
        <v>14.423076923076923</v>
      </c>
      <c r="Y1535" s="11" t="str">
        <f>IF(tblSalaries[[#This Row],[Years of Experience]]="",0,"0")</f>
        <v>0</v>
      </c>
      <c r="Z1535"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1535" s="11">
        <f>IF(tblSalaries[[#This Row],[Salary in USD]]&lt;1000,1,0)</f>
        <v>0</v>
      </c>
      <c r="AB1535" s="11">
        <f>IF(AND(tblSalaries[[#This Row],[Salary in USD]]&gt;1000,tblSalaries[[#This Row],[Salary in USD]]&lt;2000),1,0)</f>
        <v>0</v>
      </c>
    </row>
    <row r="1536" spans="2:28" ht="15" customHeight="1">
      <c r="B1536" t="s">
        <v>3539</v>
      </c>
      <c r="C1536" s="1">
        <v>41061.061828703707</v>
      </c>
      <c r="D1536" s="4">
        <v>46325</v>
      </c>
      <c r="E1536">
        <v>46325</v>
      </c>
      <c r="F1536" t="s">
        <v>6</v>
      </c>
      <c r="G1536">
        <f>tblSalaries[[#This Row],[clean Salary (in local currency)]]*VLOOKUP(tblSalaries[[#This Row],[Currency]],tblXrate[],2,FALSE)</f>
        <v>46325</v>
      </c>
      <c r="H1536" t="s">
        <v>1720</v>
      </c>
      <c r="I1536" t="s">
        <v>488</v>
      </c>
      <c r="J1536" t="s">
        <v>15</v>
      </c>
      <c r="K1536" t="str">
        <f>VLOOKUP(tblSalaries[[#This Row],[Where do you work]],tblCountries[[Actual]:[Mapping]],2,FALSE)</f>
        <v>USA</v>
      </c>
      <c r="L1536" t="s">
        <v>9</v>
      </c>
      <c r="M1536">
        <v>1</v>
      </c>
      <c r="O1536" s="10" t="str">
        <f>IF(ISERROR(FIND("1",tblSalaries[[#This Row],[How many hours of a day you work on Excel]])),"",1)</f>
        <v/>
      </c>
      <c r="P1536" s="11" t="str">
        <f>IF(ISERROR(FIND("2",tblSalaries[[#This Row],[How many hours of a day you work on Excel]])),"",2)</f>
        <v/>
      </c>
      <c r="Q1536" s="10" t="str">
        <f>IF(ISERROR(FIND("3",tblSalaries[[#This Row],[How many hours of a day you work on Excel]])),"",3)</f>
        <v/>
      </c>
      <c r="R1536" s="10">
        <f>IF(ISERROR(FIND("4",tblSalaries[[#This Row],[How many hours of a day you work on Excel]])),"",4)</f>
        <v>4</v>
      </c>
      <c r="S1536" s="10" t="str">
        <f>IF(ISERROR(FIND("5",tblSalaries[[#This Row],[How many hours of a day you work on Excel]])),"",5)</f>
        <v/>
      </c>
      <c r="T1536" s="10">
        <f>IF(ISERROR(FIND("6",tblSalaries[[#This Row],[How many hours of a day you work on Excel]])),"",6)</f>
        <v>6</v>
      </c>
      <c r="U1536" s="11" t="str">
        <f>IF(ISERROR(FIND("7",tblSalaries[[#This Row],[How many hours of a day you work on Excel]])),"",7)</f>
        <v/>
      </c>
      <c r="V1536" s="11" t="str">
        <f>IF(ISERROR(FIND("8",tblSalaries[[#This Row],[How many hours of a day you work on Excel]])),"",8)</f>
        <v/>
      </c>
      <c r="W1536" s="11">
        <f>IF(MAX(tblSalaries[[#This Row],[1 hour]:[8 hours]])=0,#N/A,MAX(tblSalaries[[#This Row],[1 hour]:[8 hours]]))</f>
        <v>6</v>
      </c>
      <c r="X1536" s="11">
        <f>IF(ISERROR(tblSalaries[[#This Row],[max h]]),1,tblSalaries[[#This Row],[Salary in USD]]/tblSalaries[[#This Row],[max h]]/260)</f>
        <v>29.695512820512818</v>
      </c>
      <c r="Y1536" s="11" t="str">
        <f>IF(tblSalaries[[#This Row],[Years of Experience]]="",0,"0")</f>
        <v>0</v>
      </c>
      <c r="Z1536"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0..1</v>
      </c>
      <c r="AA1536" s="11">
        <f>IF(tblSalaries[[#This Row],[Salary in USD]]&lt;1000,1,0)</f>
        <v>0</v>
      </c>
      <c r="AB1536" s="11">
        <f>IF(AND(tblSalaries[[#This Row],[Salary in USD]]&gt;1000,tblSalaries[[#This Row],[Salary in USD]]&lt;2000),1,0)</f>
        <v>0</v>
      </c>
    </row>
    <row r="1537" spans="2:28" ht="15" customHeight="1">
      <c r="B1537" t="s">
        <v>3540</v>
      </c>
      <c r="C1537" s="1">
        <v>41061.074803240743</v>
      </c>
      <c r="D1537" s="4">
        <v>15000</v>
      </c>
      <c r="E1537">
        <v>15000</v>
      </c>
      <c r="F1537" t="s">
        <v>6</v>
      </c>
      <c r="G1537">
        <f>tblSalaries[[#This Row],[clean Salary (in local currency)]]*VLOOKUP(tblSalaries[[#This Row],[Currency]],tblXrate[],2,FALSE)</f>
        <v>15000</v>
      </c>
      <c r="H1537" t="s">
        <v>955</v>
      </c>
      <c r="I1537" t="s">
        <v>20</v>
      </c>
      <c r="J1537" t="s">
        <v>15</v>
      </c>
      <c r="K1537" t="str">
        <f>VLOOKUP(tblSalaries[[#This Row],[Where do you work]],tblCountries[[Actual]:[Mapping]],2,FALSE)</f>
        <v>USA</v>
      </c>
      <c r="L1537" t="s">
        <v>13</v>
      </c>
      <c r="M1537">
        <v>8</v>
      </c>
      <c r="O1537" s="10" t="str">
        <f>IF(ISERROR(FIND("1",tblSalaries[[#This Row],[How many hours of a day you work on Excel]])),"",1)</f>
        <v/>
      </c>
      <c r="P1537" s="11" t="str">
        <f>IF(ISERROR(FIND("2",tblSalaries[[#This Row],[How many hours of a day you work on Excel]])),"",2)</f>
        <v/>
      </c>
      <c r="Q1537" s="10" t="str">
        <f>IF(ISERROR(FIND("3",tblSalaries[[#This Row],[How many hours of a day you work on Excel]])),"",3)</f>
        <v/>
      </c>
      <c r="R1537" s="10" t="str">
        <f>IF(ISERROR(FIND("4",tblSalaries[[#This Row],[How many hours of a day you work on Excel]])),"",4)</f>
        <v/>
      </c>
      <c r="S1537" s="10" t="str">
        <f>IF(ISERROR(FIND("5",tblSalaries[[#This Row],[How many hours of a day you work on Excel]])),"",5)</f>
        <v/>
      </c>
      <c r="T1537" s="10" t="str">
        <f>IF(ISERROR(FIND("6",tblSalaries[[#This Row],[How many hours of a day you work on Excel]])),"",6)</f>
        <v/>
      </c>
      <c r="U1537" s="11" t="str">
        <f>IF(ISERROR(FIND("7",tblSalaries[[#This Row],[How many hours of a day you work on Excel]])),"",7)</f>
        <v/>
      </c>
      <c r="V1537" s="11">
        <f>IF(ISERROR(FIND("8",tblSalaries[[#This Row],[How many hours of a day you work on Excel]])),"",8)</f>
        <v>8</v>
      </c>
      <c r="W1537" s="11">
        <f>IF(MAX(tblSalaries[[#This Row],[1 hour]:[8 hours]])=0,#N/A,MAX(tblSalaries[[#This Row],[1 hour]:[8 hours]]))</f>
        <v>8</v>
      </c>
      <c r="X1537" s="11">
        <f>IF(ISERROR(tblSalaries[[#This Row],[max h]]),1,tblSalaries[[#This Row],[Salary in USD]]/tblSalaries[[#This Row],[max h]]/260)</f>
        <v>7.2115384615384617</v>
      </c>
      <c r="Y1537" s="11" t="str">
        <f>IF(tblSalaries[[#This Row],[Years of Experience]]="",0,"0")</f>
        <v>0</v>
      </c>
      <c r="Z1537"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537" s="11">
        <f>IF(tblSalaries[[#This Row],[Salary in USD]]&lt;1000,1,0)</f>
        <v>0</v>
      </c>
      <c r="AB1537" s="11">
        <f>IF(AND(tblSalaries[[#This Row],[Salary in USD]]&gt;1000,tblSalaries[[#This Row],[Salary in USD]]&lt;2000),1,0)</f>
        <v>0</v>
      </c>
    </row>
    <row r="1538" spans="2:28" ht="15" customHeight="1">
      <c r="B1538" t="s">
        <v>3541</v>
      </c>
      <c r="C1538" s="1">
        <v>41061.106273148151</v>
      </c>
      <c r="D1538" s="4">
        <v>31200</v>
      </c>
      <c r="E1538">
        <v>31200</v>
      </c>
      <c r="F1538" t="s">
        <v>6</v>
      </c>
      <c r="G1538">
        <f>tblSalaries[[#This Row],[clean Salary (in local currency)]]*VLOOKUP(tblSalaries[[#This Row],[Currency]],tblXrate[],2,FALSE)</f>
        <v>31200</v>
      </c>
      <c r="H1538" t="s">
        <v>153</v>
      </c>
      <c r="I1538" t="s">
        <v>20</v>
      </c>
      <c r="J1538" t="s">
        <v>15</v>
      </c>
      <c r="K1538" t="str">
        <f>VLOOKUP(tblSalaries[[#This Row],[Where do you work]],tblCountries[[Actual]:[Mapping]],2,FALSE)</f>
        <v>USA</v>
      </c>
      <c r="L1538" t="s">
        <v>9</v>
      </c>
      <c r="M1538">
        <v>15</v>
      </c>
      <c r="O1538" s="10" t="str">
        <f>IF(ISERROR(FIND("1",tblSalaries[[#This Row],[How many hours of a day you work on Excel]])),"",1)</f>
        <v/>
      </c>
      <c r="P1538" s="11" t="str">
        <f>IF(ISERROR(FIND("2",tblSalaries[[#This Row],[How many hours of a day you work on Excel]])),"",2)</f>
        <v/>
      </c>
      <c r="Q1538" s="10" t="str">
        <f>IF(ISERROR(FIND("3",tblSalaries[[#This Row],[How many hours of a day you work on Excel]])),"",3)</f>
        <v/>
      </c>
      <c r="R1538" s="10">
        <f>IF(ISERROR(FIND("4",tblSalaries[[#This Row],[How many hours of a day you work on Excel]])),"",4)</f>
        <v>4</v>
      </c>
      <c r="S1538" s="10" t="str">
        <f>IF(ISERROR(FIND("5",tblSalaries[[#This Row],[How many hours of a day you work on Excel]])),"",5)</f>
        <v/>
      </c>
      <c r="T1538" s="10">
        <f>IF(ISERROR(FIND("6",tblSalaries[[#This Row],[How many hours of a day you work on Excel]])),"",6)</f>
        <v>6</v>
      </c>
      <c r="U1538" s="11" t="str">
        <f>IF(ISERROR(FIND("7",tblSalaries[[#This Row],[How many hours of a day you work on Excel]])),"",7)</f>
        <v/>
      </c>
      <c r="V1538" s="11" t="str">
        <f>IF(ISERROR(FIND("8",tblSalaries[[#This Row],[How many hours of a day you work on Excel]])),"",8)</f>
        <v/>
      </c>
      <c r="W1538" s="11">
        <f>IF(MAX(tblSalaries[[#This Row],[1 hour]:[8 hours]])=0,#N/A,MAX(tblSalaries[[#This Row],[1 hour]:[8 hours]]))</f>
        <v>6</v>
      </c>
      <c r="X1538" s="11">
        <f>IF(ISERROR(tblSalaries[[#This Row],[max h]]),1,tblSalaries[[#This Row],[Salary in USD]]/tblSalaries[[#This Row],[max h]]/260)</f>
        <v>20</v>
      </c>
      <c r="Y1538" s="11" t="str">
        <f>IF(tblSalaries[[#This Row],[Years of Experience]]="",0,"0")</f>
        <v>0</v>
      </c>
      <c r="Z1538"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538" s="11">
        <f>IF(tblSalaries[[#This Row],[Salary in USD]]&lt;1000,1,0)</f>
        <v>0</v>
      </c>
      <c r="AB1538" s="11">
        <f>IF(AND(tblSalaries[[#This Row],[Salary in USD]]&gt;1000,tblSalaries[[#This Row],[Salary in USD]]&lt;2000),1,0)</f>
        <v>0</v>
      </c>
    </row>
    <row r="1539" spans="2:28" ht="15" customHeight="1">
      <c r="B1539" t="s">
        <v>3542</v>
      </c>
      <c r="C1539" s="1">
        <v>41061.115520833337</v>
      </c>
      <c r="D1539" s="4" t="s">
        <v>457</v>
      </c>
      <c r="E1539">
        <v>500000</v>
      </c>
      <c r="F1539" t="s">
        <v>40</v>
      </c>
      <c r="G1539">
        <f>tblSalaries[[#This Row],[clean Salary (in local currency)]]*VLOOKUP(tblSalaries[[#This Row],[Currency]],tblXrate[],2,FALSE)</f>
        <v>8903.9583437212841</v>
      </c>
      <c r="H1539" t="s">
        <v>243</v>
      </c>
      <c r="I1539" t="s">
        <v>20</v>
      </c>
      <c r="J1539" t="s">
        <v>8</v>
      </c>
      <c r="K1539" t="str">
        <f>VLOOKUP(tblSalaries[[#This Row],[Where do you work]],tblCountries[[Actual]:[Mapping]],2,FALSE)</f>
        <v>India</v>
      </c>
      <c r="L1539" t="s">
        <v>9</v>
      </c>
      <c r="M1539">
        <v>9</v>
      </c>
      <c r="O1539" s="10" t="str">
        <f>IF(ISERROR(FIND("1",tblSalaries[[#This Row],[How many hours of a day you work on Excel]])),"",1)</f>
        <v/>
      </c>
      <c r="P1539" s="11" t="str">
        <f>IF(ISERROR(FIND("2",tblSalaries[[#This Row],[How many hours of a day you work on Excel]])),"",2)</f>
        <v/>
      </c>
      <c r="Q1539" s="10" t="str">
        <f>IF(ISERROR(FIND("3",tblSalaries[[#This Row],[How many hours of a day you work on Excel]])),"",3)</f>
        <v/>
      </c>
      <c r="R1539" s="10">
        <f>IF(ISERROR(FIND("4",tblSalaries[[#This Row],[How many hours of a day you work on Excel]])),"",4)</f>
        <v>4</v>
      </c>
      <c r="S1539" s="10" t="str">
        <f>IF(ISERROR(FIND("5",tblSalaries[[#This Row],[How many hours of a day you work on Excel]])),"",5)</f>
        <v/>
      </c>
      <c r="T1539" s="10">
        <f>IF(ISERROR(FIND("6",tblSalaries[[#This Row],[How many hours of a day you work on Excel]])),"",6)</f>
        <v>6</v>
      </c>
      <c r="U1539" s="11" t="str">
        <f>IF(ISERROR(FIND("7",tblSalaries[[#This Row],[How many hours of a day you work on Excel]])),"",7)</f>
        <v/>
      </c>
      <c r="V1539" s="11" t="str">
        <f>IF(ISERROR(FIND("8",tblSalaries[[#This Row],[How many hours of a day you work on Excel]])),"",8)</f>
        <v/>
      </c>
      <c r="W1539" s="11">
        <f>IF(MAX(tblSalaries[[#This Row],[1 hour]:[8 hours]])=0,#N/A,MAX(tblSalaries[[#This Row],[1 hour]:[8 hours]]))</f>
        <v>6</v>
      </c>
      <c r="X1539" s="11">
        <f>IF(ISERROR(tblSalaries[[#This Row],[max h]]),1,tblSalaries[[#This Row],[Salary in USD]]/tblSalaries[[#This Row],[max h]]/260)</f>
        <v>5.7076656049495407</v>
      </c>
      <c r="Y1539" s="11" t="str">
        <f>IF(tblSalaries[[#This Row],[Years of Experience]]="",0,"0")</f>
        <v>0</v>
      </c>
      <c r="Z1539"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539" s="11">
        <f>IF(tblSalaries[[#This Row],[Salary in USD]]&lt;1000,1,0)</f>
        <v>0</v>
      </c>
      <c r="AB1539" s="11">
        <f>IF(AND(tblSalaries[[#This Row],[Salary in USD]]&gt;1000,tblSalaries[[#This Row],[Salary in USD]]&lt;2000),1,0)</f>
        <v>0</v>
      </c>
    </row>
    <row r="1540" spans="2:28" ht="15" customHeight="1">
      <c r="B1540" t="s">
        <v>3543</v>
      </c>
      <c r="C1540" s="1">
        <v>41061.125740740739</v>
      </c>
      <c r="D1540" s="4">
        <v>1320</v>
      </c>
      <c r="E1540">
        <v>15840</v>
      </c>
      <c r="F1540" t="s">
        <v>6</v>
      </c>
      <c r="G1540">
        <f>tblSalaries[[#This Row],[clean Salary (in local currency)]]*VLOOKUP(tblSalaries[[#This Row],[Currency]],tblXrate[],2,FALSE)</f>
        <v>15840</v>
      </c>
      <c r="H1540" t="s">
        <v>1721</v>
      </c>
      <c r="I1540" t="s">
        <v>20</v>
      </c>
      <c r="J1540" t="s">
        <v>1722</v>
      </c>
      <c r="K1540" t="str">
        <f>VLOOKUP(tblSalaries[[#This Row],[Where do you work]],tblCountries[[Actual]:[Mapping]],2,FALSE)</f>
        <v>Peru</v>
      </c>
      <c r="L1540" t="s">
        <v>13</v>
      </c>
      <c r="M1540">
        <v>8</v>
      </c>
      <c r="O1540" s="10" t="str">
        <f>IF(ISERROR(FIND("1",tblSalaries[[#This Row],[How many hours of a day you work on Excel]])),"",1)</f>
        <v/>
      </c>
      <c r="P1540" s="11" t="str">
        <f>IF(ISERROR(FIND("2",tblSalaries[[#This Row],[How many hours of a day you work on Excel]])),"",2)</f>
        <v/>
      </c>
      <c r="Q1540" s="10" t="str">
        <f>IF(ISERROR(FIND("3",tblSalaries[[#This Row],[How many hours of a day you work on Excel]])),"",3)</f>
        <v/>
      </c>
      <c r="R1540" s="10" t="str">
        <f>IF(ISERROR(FIND("4",tblSalaries[[#This Row],[How many hours of a day you work on Excel]])),"",4)</f>
        <v/>
      </c>
      <c r="S1540" s="10" t="str">
        <f>IF(ISERROR(FIND("5",tblSalaries[[#This Row],[How many hours of a day you work on Excel]])),"",5)</f>
        <v/>
      </c>
      <c r="T1540" s="10" t="str">
        <f>IF(ISERROR(FIND("6",tblSalaries[[#This Row],[How many hours of a day you work on Excel]])),"",6)</f>
        <v/>
      </c>
      <c r="U1540" s="11" t="str">
        <f>IF(ISERROR(FIND("7",tblSalaries[[#This Row],[How many hours of a day you work on Excel]])),"",7)</f>
        <v/>
      </c>
      <c r="V1540" s="11">
        <f>IF(ISERROR(FIND("8",tblSalaries[[#This Row],[How many hours of a day you work on Excel]])),"",8)</f>
        <v>8</v>
      </c>
      <c r="W1540" s="11">
        <f>IF(MAX(tblSalaries[[#This Row],[1 hour]:[8 hours]])=0,#N/A,MAX(tblSalaries[[#This Row],[1 hour]:[8 hours]]))</f>
        <v>8</v>
      </c>
      <c r="X1540" s="11">
        <f>IF(ISERROR(tblSalaries[[#This Row],[max h]]),1,tblSalaries[[#This Row],[Salary in USD]]/tblSalaries[[#This Row],[max h]]/260)</f>
        <v>7.615384615384615</v>
      </c>
      <c r="Y1540" s="11" t="str">
        <f>IF(tblSalaries[[#This Row],[Years of Experience]]="",0,"0")</f>
        <v>0</v>
      </c>
      <c r="Z1540"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540" s="11">
        <f>IF(tblSalaries[[#This Row],[Salary in USD]]&lt;1000,1,0)</f>
        <v>0</v>
      </c>
      <c r="AB1540" s="11">
        <f>IF(AND(tblSalaries[[#This Row],[Salary in USD]]&gt;1000,tblSalaries[[#This Row],[Salary in USD]]&lt;2000),1,0)</f>
        <v>0</v>
      </c>
    </row>
    <row r="1541" spans="2:28" ht="15" customHeight="1">
      <c r="B1541" t="s">
        <v>3544</v>
      </c>
      <c r="C1541" s="1">
        <v>41061.130219907405</v>
      </c>
      <c r="D1541" s="4" t="s">
        <v>1723</v>
      </c>
      <c r="E1541">
        <v>850000</v>
      </c>
      <c r="F1541" t="s">
        <v>40</v>
      </c>
      <c r="G1541">
        <f>tblSalaries[[#This Row],[clean Salary (in local currency)]]*VLOOKUP(tblSalaries[[#This Row],[Currency]],tblXrate[],2,FALSE)</f>
        <v>15136.729184326183</v>
      </c>
      <c r="H1541" t="s">
        <v>1724</v>
      </c>
      <c r="I1541" t="s">
        <v>20</v>
      </c>
      <c r="J1541" t="s">
        <v>8</v>
      </c>
      <c r="K1541" t="str">
        <f>VLOOKUP(tblSalaries[[#This Row],[Where do you work]],tblCountries[[Actual]:[Mapping]],2,FALSE)</f>
        <v>India</v>
      </c>
      <c r="L1541" t="s">
        <v>9</v>
      </c>
      <c r="M1541">
        <v>5</v>
      </c>
      <c r="O1541" s="10" t="str">
        <f>IF(ISERROR(FIND("1",tblSalaries[[#This Row],[How many hours of a day you work on Excel]])),"",1)</f>
        <v/>
      </c>
      <c r="P1541" s="11" t="str">
        <f>IF(ISERROR(FIND("2",tblSalaries[[#This Row],[How many hours of a day you work on Excel]])),"",2)</f>
        <v/>
      </c>
      <c r="Q1541" s="10" t="str">
        <f>IF(ISERROR(FIND("3",tblSalaries[[#This Row],[How many hours of a day you work on Excel]])),"",3)</f>
        <v/>
      </c>
      <c r="R1541" s="10">
        <f>IF(ISERROR(FIND("4",tblSalaries[[#This Row],[How many hours of a day you work on Excel]])),"",4)</f>
        <v>4</v>
      </c>
      <c r="S1541" s="10" t="str">
        <f>IF(ISERROR(FIND("5",tblSalaries[[#This Row],[How many hours of a day you work on Excel]])),"",5)</f>
        <v/>
      </c>
      <c r="T1541" s="10">
        <f>IF(ISERROR(FIND("6",tblSalaries[[#This Row],[How many hours of a day you work on Excel]])),"",6)</f>
        <v>6</v>
      </c>
      <c r="U1541" s="11" t="str">
        <f>IF(ISERROR(FIND("7",tblSalaries[[#This Row],[How many hours of a day you work on Excel]])),"",7)</f>
        <v/>
      </c>
      <c r="V1541" s="11" t="str">
        <f>IF(ISERROR(FIND("8",tblSalaries[[#This Row],[How many hours of a day you work on Excel]])),"",8)</f>
        <v/>
      </c>
      <c r="W1541" s="11">
        <f>IF(MAX(tblSalaries[[#This Row],[1 hour]:[8 hours]])=0,#N/A,MAX(tblSalaries[[#This Row],[1 hour]:[8 hours]]))</f>
        <v>6</v>
      </c>
      <c r="X1541" s="11">
        <f>IF(ISERROR(tblSalaries[[#This Row],[max h]]),1,tblSalaries[[#This Row],[Salary in USD]]/tblSalaries[[#This Row],[max h]]/260)</f>
        <v>9.7030315284142183</v>
      </c>
      <c r="Y1541" s="11" t="str">
        <f>IF(tblSalaries[[#This Row],[Years of Experience]]="",0,"0")</f>
        <v>0</v>
      </c>
      <c r="Z1541"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1541" s="11">
        <f>IF(tblSalaries[[#This Row],[Salary in USD]]&lt;1000,1,0)</f>
        <v>0</v>
      </c>
      <c r="AB1541" s="11">
        <f>IF(AND(tblSalaries[[#This Row],[Salary in USD]]&gt;1000,tblSalaries[[#This Row],[Salary in USD]]&lt;2000),1,0)</f>
        <v>0</v>
      </c>
    </row>
    <row r="1542" spans="2:28" ht="15" customHeight="1">
      <c r="B1542" t="s">
        <v>3545</v>
      </c>
      <c r="C1542" s="1">
        <v>41061.174212962964</v>
      </c>
      <c r="D1542" s="4">
        <v>41000</v>
      </c>
      <c r="E1542">
        <v>41000</v>
      </c>
      <c r="F1542" t="s">
        <v>6</v>
      </c>
      <c r="G1542">
        <f>tblSalaries[[#This Row],[clean Salary (in local currency)]]*VLOOKUP(tblSalaries[[#This Row],[Currency]],tblXrate[],2,FALSE)</f>
        <v>41000</v>
      </c>
      <c r="H1542" t="s">
        <v>1180</v>
      </c>
      <c r="I1542" t="s">
        <v>356</v>
      </c>
      <c r="J1542" t="s">
        <v>15</v>
      </c>
      <c r="K1542" t="str">
        <f>VLOOKUP(tblSalaries[[#This Row],[Where do you work]],tblCountries[[Actual]:[Mapping]],2,FALSE)</f>
        <v>USA</v>
      </c>
      <c r="L1542" t="s">
        <v>9</v>
      </c>
      <c r="M1542">
        <v>10</v>
      </c>
      <c r="O1542" s="10" t="str">
        <f>IF(ISERROR(FIND("1",tblSalaries[[#This Row],[How many hours of a day you work on Excel]])),"",1)</f>
        <v/>
      </c>
      <c r="P1542" s="11" t="str">
        <f>IF(ISERROR(FIND("2",tblSalaries[[#This Row],[How many hours of a day you work on Excel]])),"",2)</f>
        <v/>
      </c>
      <c r="Q1542" s="10" t="str">
        <f>IF(ISERROR(FIND("3",tblSalaries[[#This Row],[How many hours of a day you work on Excel]])),"",3)</f>
        <v/>
      </c>
      <c r="R1542" s="10">
        <f>IF(ISERROR(FIND("4",tblSalaries[[#This Row],[How many hours of a day you work on Excel]])),"",4)</f>
        <v>4</v>
      </c>
      <c r="S1542" s="10" t="str">
        <f>IF(ISERROR(FIND("5",tblSalaries[[#This Row],[How many hours of a day you work on Excel]])),"",5)</f>
        <v/>
      </c>
      <c r="T1542" s="10">
        <f>IF(ISERROR(FIND("6",tblSalaries[[#This Row],[How many hours of a day you work on Excel]])),"",6)</f>
        <v>6</v>
      </c>
      <c r="U1542" s="11" t="str">
        <f>IF(ISERROR(FIND("7",tblSalaries[[#This Row],[How many hours of a day you work on Excel]])),"",7)</f>
        <v/>
      </c>
      <c r="V1542" s="11" t="str">
        <f>IF(ISERROR(FIND("8",tblSalaries[[#This Row],[How many hours of a day you work on Excel]])),"",8)</f>
        <v/>
      </c>
      <c r="W1542" s="11">
        <f>IF(MAX(tblSalaries[[#This Row],[1 hour]:[8 hours]])=0,#N/A,MAX(tblSalaries[[#This Row],[1 hour]:[8 hours]]))</f>
        <v>6</v>
      </c>
      <c r="X1542" s="11">
        <f>IF(ISERROR(tblSalaries[[#This Row],[max h]]),1,tblSalaries[[#This Row],[Salary in USD]]/tblSalaries[[#This Row],[max h]]/260)</f>
        <v>26.282051282051281</v>
      </c>
      <c r="Y1542" s="11" t="str">
        <f>IF(tblSalaries[[#This Row],[Years of Experience]]="",0,"0")</f>
        <v>0</v>
      </c>
      <c r="Z1542"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542" s="11">
        <f>IF(tblSalaries[[#This Row],[Salary in USD]]&lt;1000,1,0)</f>
        <v>0</v>
      </c>
      <c r="AB1542" s="11">
        <f>IF(AND(tblSalaries[[#This Row],[Salary in USD]]&gt;1000,tblSalaries[[#This Row],[Salary in USD]]&lt;2000),1,0)</f>
        <v>0</v>
      </c>
    </row>
    <row r="1543" spans="2:28" ht="15" customHeight="1">
      <c r="B1543" t="s">
        <v>3546</v>
      </c>
      <c r="C1543" s="1">
        <v>41061.197557870371</v>
      </c>
      <c r="D1543" s="4">
        <v>11000</v>
      </c>
      <c r="E1543">
        <v>11000</v>
      </c>
      <c r="F1543" t="s">
        <v>6</v>
      </c>
      <c r="G1543">
        <f>tblSalaries[[#This Row],[clean Salary (in local currency)]]*VLOOKUP(tblSalaries[[#This Row],[Currency]],tblXrate[],2,FALSE)</f>
        <v>11000</v>
      </c>
      <c r="H1543" t="s">
        <v>754</v>
      </c>
      <c r="I1543" t="s">
        <v>52</v>
      </c>
      <c r="J1543" t="s">
        <v>1031</v>
      </c>
      <c r="K1543" t="str">
        <f>VLOOKUP(tblSalaries[[#This Row],[Where do you work]],tblCountries[[Actual]:[Mapping]],2,FALSE)</f>
        <v>Mexico</v>
      </c>
      <c r="L1543" t="s">
        <v>9</v>
      </c>
      <c r="M1543">
        <v>2</v>
      </c>
      <c r="O1543" s="10" t="str">
        <f>IF(ISERROR(FIND("1",tblSalaries[[#This Row],[How many hours of a day you work on Excel]])),"",1)</f>
        <v/>
      </c>
      <c r="P1543" s="11" t="str">
        <f>IF(ISERROR(FIND("2",tblSalaries[[#This Row],[How many hours of a day you work on Excel]])),"",2)</f>
        <v/>
      </c>
      <c r="Q1543" s="10" t="str">
        <f>IF(ISERROR(FIND("3",tblSalaries[[#This Row],[How many hours of a day you work on Excel]])),"",3)</f>
        <v/>
      </c>
      <c r="R1543" s="10">
        <f>IF(ISERROR(FIND("4",tblSalaries[[#This Row],[How many hours of a day you work on Excel]])),"",4)</f>
        <v>4</v>
      </c>
      <c r="S1543" s="10" t="str">
        <f>IF(ISERROR(FIND("5",tblSalaries[[#This Row],[How many hours of a day you work on Excel]])),"",5)</f>
        <v/>
      </c>
      <c r="T1543" s="10">
        <f>IF(ISERROR(FIND("6",tblSalaries[[#This Row],[How many hours of a day you work on Excel]])),"",6)</f>
        <v>6</v>
      </c>
      <c r="U1543" s="11" t="str">
        <f>IF(ISERROR(FIND("7",tblSalaries[[#This Row],[How many hours of a day you work on Excel]])),"",7)</f>
        <v/>
      </c>
      <c r="V1543" s="11" t="str">
        <f>IF(ISERROR(FIND("8",tblSalaries[[#This Row],[How many hours of a day you work on Excel]])),"",8)</f>
        <v/>
      </c>
      <c r="W1543" s="11">
        <f>IF(MAX(tblSalaries[[#This Row],[1 hour]:[8 hours]])=0,#N/A,MAX(tblSalaries[[#This Row],[1 hour]:[8 hours]]))</f>
        <v>6</v>
      </c>
      <c r="X1543" s="11">
        <f>IF(ISERROR(tblSalaries[[#This Row],[max h]]),1,tblSalaries[[#This Row],[Salary in USD]]/tblSalaries[[#This Row],[max h]]/260)</f>
        <v>7.0512820512820511</v>
      </c>
      <c r="Y1543" s="11" t="str">
        <f>IF(tblSalaries[[#This Row],[Years of Experience]]="",0,"0")</f>
        <v>0</v>
      </c>
      <c r="Z1543"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1..3</v>
      </c>
      <c r="AA1543" s="11">
        <f>IF(tblSalaries[[#This Row],[Salary in USD]]&lt;1000,1,0)</f>
        <v>0</v>
      </c>
      <c r="AB1543" s="11">
        <f>IF(AND(tblSalaries[[#This Row],[Salary in USD]]&gt;1000,tblSalaries[[#This Row],[Salary in USD]]&lt;2000),1,0)</f>
        <v>0</v>
      </c>
    </row>
    <row r="1544" spans="2:28" ht="15" customHeight="1">
      <c r="B1544" t="s">
        <v>3547</v>
      </c>
      <c r="C1544" s="1">
        <v>41061.230914351851</v>
      </c>
      <c r="D1544" s="4" t="s">
        <v>1725</v>
      </c>
      <c r="E1544">
        <v>35000</v>
      </c>
      <c r="F1544" t="s">
        <v>69</v>
      </c>
      <c r="G1544">
        <f>tblSalaries[[#This Row],[clean Salary (in local currency)]]*VLOOKUP(tblSalaries[[#This Row],[Currency]],tblXrate[],2,FALSE)</f>
        <v>55166.239522354947</v>
      </c>
      <c r="H1544" t="s">
        <v>1726</v>
      </c>
      <c r="I1544" t="s">
        <v>4001</v>
      </c>
      <c r="J1544" t="s">
        <v>71</v>
      </c>
      <c r="K1544" t="str">
        <f>VLOOKUP(tblSalaries[[#This Row],[Where do you work]],tblCountries[[Actual]:[Mapping]],2,FALSE)</f>
        <v>UK</v>
      </c>
      <c r="L1544" t="s">
        <v>18</v>
      </c>
      <c r="M1544">
        <v>30</v>
      </c>
      <c r="O1544" s="10" t="str">
        <f>IF(ISERROR(FIND("1",tblSalaries[[#This Row],[How many hours of a day you work on Excel]])),"",1)</f>
        <v/>
      </c>
      <c r="P1544" s="11">
        <f>IF(ISERROR(FIND("2",tblSalaries[[#This Row],[How many hours of a day you work on Excel]])),"",2)</f>
        <v>2</v>
      </c>
      <c r="Q1544" s="10">
        <f>IF(ISERROR(FIND("3",tblSalaries[[#This Row],[How many hours of a day you work on Excel]])),"",3)</f>
        <v>3</v>
      </c>
      <c r="R1544" s="10" t="str">
        <f>IF(ISERROR(FIND("4",tblSalaries[[#This Row],[How many hours of a day you work on Excel]])),"",4)</f>
        <v/>
      </c>
      <c r="S1544" s="10" t="str">
        <f>IF(ISERROR(FIND("5",tblSalaries[[#This Row],[How many hours of a day you work on Excel]])),"",5)</f>
        <v/>
      </c>
      <c r="T1544" s="10" t="str">
        <f>IF(ISERROR(FIND("6",tblSalaries[[#This Row],[How many hours of a day you work on Excel]])),"",6)</f>
        <v/>
      </c>
      <c r="U1544" s="11" t="str">
        <f>IF(ISERROR(FIND("7",tblSalaries[[#This Row],[How many hours of a day you work on Excel]])),"",7)</f>
        <v/>
      </c>
      <c r="V1544" s="11" t="str">
        <f>IF(ISERROR(FIND("8",tblSalaries[[#This Row],[How many hours of a day you work on Excel]])),"",8)</f>
        <v/>
      </c>
      <c r="W1544" s="11">
        <f>IF(MAX(tblSalaries[[#This Row],[1 hour]:[8 hours]])=0,#N/A,MAX(tblSalaries[[#This Row],[1 hour]:[8 hours]]))</f>
        <v>3</v>
      </c>
      <c r="X1544" s="11">
        <f>IF(ISERROR(tblSalaries[[#This Row],[max h]]),1,tblSalaries[[#This Row],[Salary in USD]]/tblSalaries[[#This Row],[max h]]/260)</f>
        <v>70.725948105583257</v>
      </c>
      <c r="Y1544" s="11" t="str">
        <f>IF(tblSalaries[[#This Row],[Years of Experience]]="",0,"0")</f>
        <v>0</v>
      </c>
      <c r="Z1544"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544" s="11">
        <f>IF(tblSalaries[[#This Row],[Salary in USD]]&lt;1000,1,0)</f>
        <v>0</v>
      </c>
      <c r="AB1544" s="11">
        <f>IF(AND(tblSalaries[[#This Row],[Salary in USD]]&gt;1000,tblSalaries[[#This Row],[Salary in USD]]&lt;2000),1,0)</f>
        <v>0</v>
      </c>
    </row>
    <row r="1545" spans="2:28" ht="15" customHeight="1">
      <c r="B1545" t="s">
        <v>3548</v>
      </c>
      <c r="C1545" s="1">
        <v>41061.234398148146</v>
      </c>
      <c r="D1545" s="4">
        <v>240000</v>
      </c>
      <c r="E1545">
        <v>240000</v>
      </c>
      <c r="F1545" t="s">
        <v>3951</v>
      </c>
      <c r="G1545">
        <f>tblSalaries[[#This Row],[clean Salary (in local currency)]]*VLOOKUP(tblSalaries[[#This Row],[Currency]],tblXrate[],2,FALSE)</f>
        <v>5689.2125418690484</v>
      </c>
      <c r="H1545" t="s">
        <v>1727</v>
      </c>
      <c r="I1545" t="s">
        <v>52</v>
      </c>
      <c r="J1545" t="s">
        <v>347</v>
      </c>
      <c r="K1545" t="str">
        <f>VLOOKUP(tblSalaries[[#This Row],[Where do you work]],tblCountries[[Actual]:[Mapping]],2,FALSE)</f>
        <v>Philippines</v>
      </c>
      <c r="L1545" t="s">
        <v>9</v>
      </c>
      <c r="M1545">
        <v>15</v>
      </c>
      <c r="O1545" s="10" t="str">
        <f>IF(ISERROR(FIND("1",tblSalaries[[#This Row],[How many hours of a day you work on Excel]])),"",1)</f>
        <v/>
      </c>
      <c r="P1545" s="11" t="str">
        <f>IF(ISERROR(FIND("2",tblSalaries[[#This Row],[How many hours of a day you work on Excel]])),"",2)</f>
        <v/>
      </c>
      <c r="Q1545" s="10" t="str">
        <f>IF(ISERROR(FIND("3",tblSalaries[[#This Row],[How many hours of a day you work on Excel]])),"",3)</f>
        <v/>
      </c>
      <c r="R1545" s="10">
        <f>IF(ISERROR(FIND("4",tblSalaries[[#This Row],[How many hours of a day you work on Excel]])),"",4)</f>
        <v>4</v>
      </c>
      <c r="S1545" s="10" t="str">
        <f>IF(ISERROR(FIND("5",tblSalaries[[#This Row],[How many hours of a day you work on Excel]])),"",5)</f>
        <v/>
      </c>
      <c r="T1545" s="10">
        <f>IF(ISERROR(FIND("6",tblSalaries[[#This Row],[How many hours of a day you work on Excel]])),"",6)</f>
        <v>6</v>
      </c>
      <c r="U1545" s="11" t="str">
        <f>IF(ISERROR(FIND("7",tblSalaries[[#This Row],[How many hours of a day you work on Excel]])),"",7)</f>
        <v/>
      </c>
      <c r="V1545" s="11" t="str">
        <f>IF(ISERROR(FIND("8",tblSalaries[[#This Row],[How many hours of a day you work on Excel]])),"",8)</f>
        <v/>
      </c>
      <c r="W1545" s="11">
        <f>IF(MAX(tblSalaries[[#This Row],[1 hour]:[8 hours]])=0,#N/A,MAX(tblSalaries[[#This Row],[1 hour]:[8 hours]]))</f>
        <v>6</v>
      </c>
      <c r="X1545" s="11">
        <f>IF(ISERROR(tblSalaries[[#This Row],[max h]]),1,tblSalaries[[#This Row],[Salary in USD]]/tblSalaries[[#This Row],[max h]]/260)</f>
        <v>3.6469311165827234</v>
      </c>
      <c r="Y1545" s="11" t="str">
        <f>IF(tblSalaries[[#This Row],[Years of Experience]]="",0,"0")</f>
        <v>0</v>
      </c>
      <c r="Z1545"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545" s="11">
        <f>IF(tblSalaries[[#This Row],[Salary in USD]]&lt;1000,1,0)</f>
        <v>0</v>
      </c>
      <c r="AB1545" s="11">
        <f>IF(AND(tblSalaries[[#This Row],[Salary in USD]]&gt;1000,tblSalaries[[#This Row],[Salary in USD]]&lt;2000),1,0)</f>
        <v>0</v>
      </c>
    </row>
    <row r="1546" spans="2:28" ht="15" customHeight="1">
      <c r="B1546" t="s">
        <v>3549</v>
      </c>
      <c r="C1546" s="1">
        <v>41061.244571759256</v>
      </c>
      <c r="D1546" s="4">
        <v>17728.57</v>
      </c>
      <c r="E1546">
        <v>17728</v>
      </c>
      <c r="F1546" t="s">
        <v>6</v>
      </c>
      <c r="G1546">
        <f>tblSalaries[[#This Row],[clean Salary (in local currency)]]*VLOOKUP(tblSalaries[[#This Row],[Currency]],tblXrate[],2,FALSE)</f>
        <v>17728</v>
      </c>
      <c r="H1546" t="s">
        <v>466</v>
      </c>
      <c r="I1546" t="s">
        <v>20</v>
      </c>
      <c r="J1546" t="s">
        <v>166</v>
      </c>
      <c r="K1546" t="str">
        <f>VLOOKUP(tblSalaries[[#This Row],[Where do you work]],tblCountries[[Actual]:[Mapping]],2,FALSE)</f>
        <v>Mexico</v>
      </c>
      <c r="L1546" t="s">
        <v>9</v>
      </c>
      <c r="M1546">
        <v>3</v>
      </c>
      <c r="O1546" s="10" t="str">
        <f>IF(ISERROR(FIND("1",tblSalaries[[#This Row],[How many hours of a day you work on Excel]])),"",1)</f>
        <v/>
      </c>
      <c r="P1546" s="11" t="str">
        <f>IF(ISERROR(FIND("2",tblSalaries[[#This Row],[How many hours of a day you work on Excel]])),"",2)</f>
        <v/>
      </c>
      <c r="Q1546" s="10" t="str">
        <f>IF(ISERROR(FIND("3",tblSalaries[[#This Row],[How many hours of a day you work on Excel]])),"",3)</f>
        <v/>
      </c>
      <c r="R1546" s="10">
        <f>IF(ISERROR(FIND("4",tblSalaries[[#This Row],[How many hours of a day you work on Excel]])),"",4)</f>
        <v>4</v>
      </c>
      <c r="S1546" s="10" t="str">
        <f>IF(ISERROR(FIND("5",tblSalaries[[#This Row],[How many hours of a day you work on Excel]])),"",5)</f>
        <v/>
      </c>
      <c r="T1546" s="10">
        <f>IF(ISERROR(FIND("6",tblSalaries[[#This Row],[How many hours of a day you work on Excel]])),"",6)</f>
        <v>6</v>
      </c>
      <c r="U1546" s="11" t="str">
        <f>IF(ISERROR(FIND("7",tblSalaries[[#This Row],[How many hours of a day you work on Excel]])),"",7)</f>
        <v/>
      </c>
      <c r="V1546" s="11" t="str">
        <f>IF(ISERROR(FIND("8",tblSalaries[[#This Row],[How many hours of a day you work on Excel]])),"",8)</f>
        <v/>
      </c>
      <c r="W1546" s="11">
        <f>IF(MAX(tblSalaries[[#This Row],[1 hour]:[8 hours]])=0,#N/A,MAX(tblSalaries[[#This Row],[1 hour]:[8 hours]]))</f>
        <v>6</v>
      </c>
      <c r="X1546" s="11">
        <f>IF(ISERROR(tblSalaries[[#This Row],[max h]]),1,tblSalaries[[#This Row],[Salary in USD]]/tblSalaries[[#This Row],[max h]]/260)</f>
        <v>11.364102564102563</v>
      </c>
      <c r="Y1546" s="11" t="str">
        <f>IF(tblSalaries[[#This Row],[Years of Experience]]="",0,"0")</f>
        <v>0</v>
      </c>
      <c r="Z1546"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1..3</v>
      </c>
      <c r="AA1546" s="11">
        <f>IF(tblSalaries[[#This Row],[Salary in USD]]&lt;1000,1,0)</f>
        <v>0</v>
      </c>
      <c r="AB1546" s="11">
        <f>IF(AND(tblSalaries[[#This Row],[Salary in USD]]&gt;1000,tblSalaries[[#This Row],[Salary in USD]]&lt;2000),1,0)</f>
        <v>0</v>
      </c>
    </row>
    <row r="1547" spans="2:28" ht="15" customHeight="1">
      <c r="B1547" t="s">
        <v>3550</v>
      </c>
      <c r="C1547" s="1">
        <v>41061.247453703705</v>
      </c>
      <c r="D1547" s="4" t="s">
        <v>1728</v>
      </c>
      <c r="E1547">
        <v>120000</v>
      </c>
      <c r="F1547" t="s">
        <v>1729</v>
      </c>
      <c r="G1547">
        <f>tblSalaries[[#This Row],[clean Salary (in local currency)]]*VLOOKUP(tblSalaries[[#This Row],[Currency]],tblXrate[],2,FALSE)</f>
        <v>13745.704467353951</v>
      </c>
      <c r="H1547" t="s">
        <v>1730</v>
      </c>
      <c r="I1547" t="s">
        <v>488</v>
      </c>
      <c r="J1547" t="s">
        <v>1731</v>
      </c>
      <c r="K1547" t="str">
        <f>VLOOKUP(tblSalaries[[#This Row],[Where do you work]],tblCountries[[Actual]:[Mapping]],2,FALSE)</f>
        <v>Morocco</v>
      </c>
      <c r="L1547" t="s">
        <v>13</v>
      </c>
      <c r="M1547">
        <v>8</v>
      </c>
      <c r="O1547" s="10" t="str">
        <f>IF(ISERROR(FIND("1",tblSalaries[[#This Row],[How many hours of a day you work on Excel]])),"",1)</f>
        <v/>
      </c>
      <c r="P1547" s="11" t="str">
        <f>IF(ISERROR(FIND("2",tblSalaries[[#This Row],[How many hours of a day you work on Excel]])),"",2)</f>
        <v/>
      </c>
      <c r="Q1547" s="10" t="str">
        <f>IF(ISERROR(FIND("3",tblSalaries[[#This Row],[How many hours of a day you work on Excel]])),"",3)</f>
        <v/>
      </c>
      <c r="R1547" s="10" t="str">
        <f>IF(ISERROR(FIND("4",tblSalaries[[#This Row],[How many hours of a day you work on Excel]])),"",4)</f>
        <v/>
      </c>
      <c r="S1547" s="10" t="str">
        <f>IF(ISERROR(FIND("5",tblSalaries[[#This Row],[How many hours of a day you work on Excel]])),"",5)</f>
        <v/>
      </c>
      <c r="T1547" s="10" t="str">
        <f>IF(ISERROR(FIND("6",tblSalaries[[#This Row],[How many hours of a day you work on Excel]])),"",6)</f>
        <v/>
      </c>
      <c r="U1547" s="11" t="str">
        <f>IF(ISERROR(FIND("7",tblSalaries[[#This Row],[How many hours of a day you work on Excel]])),"",7)</f>
        <v/>
      </c>
      <c r="V1547" s="11">
        <f>IF(ISERROR(FIND("8",tblSalaries[[#This Row],[How many hours of a day you work on Excel]])),"",8)</f>
        <v>8</v>
      </c>
      <c r="W1547" s="11">
        <f>IF(MAX(tblSalaries[[#This Row],[1 hour]:[8 hours]])=0,#N/A,MAX(tblSalaries[[#This Row],[1 hour]:[8 hours]]))</f>
        <v>8</v>
      </c>
      <c r="X1547" s="11">
        <f>IF(ISERROR(tblSalaries[[#This Row],[max h]]),1,tblSalaries[[#This Row],[Salary in USD]]/tblSalaries[[#This Row],[max h]]/260)</f>
        <v>6.608511763150938</v>
      </c>
      <c r="Y1547" s="11" t="str">
        <f>IF(tblSalaries[[#This Row],[Years of Experience]]="",0,"0")</f>
        <v>0</v>
      </c>
      <c r="Z1547"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547" s="11">
        <f>IF(tblSalaries[[#This Row],[Salary in USD]]&lt;1000,1,0)</f>
        <v>0</v>
      </c>
      <c r="AB1547" s="11">
        <f>IF(AND(tblSalaries[[#This Row],[Salary in USD]]&gt;1000,tblSalaries[[#This Row],[Salary in USD]]&lt;2000),1,0)</f>
        <v>0</v>
      </c>
    </row>
    <row r="1548" spans="2:28" ht="15" customHeight="1">
      <c r="B1548" t="s">
        <v>3551</v>
      </c>
      <c r="C1548" s="1">
        <v>41061.262025462966</v>
      </c>
      <c r="D1548" s="4">
        <v>50000</v>
      </c>
      <c r="E1548">
        <v>50000</v>
      </c>
      <c r="F1548" t="s">
        <v>6</v>
      </c>
      <c r="G1548">
        <f>tblSalaries[[#This Row],[clean Salary (in local currency)]]*VLOOKUP(tblSalaries[[#This Row],[Currency]],tblXrate[],2,FALSE)</f>
        <v>50000</v>
      </c>
      <c r="H1548" t="s">
        <v>1369</v>
      </c>
      <c r="I1548" t="s">
        <v>310</v>
      </c>
      <c r="J1548" t="s">
        <v>15</v>
      </c>
      <c r="K1548" t="str">
        <f>VLOOKUP(tblSalaries[[#This Row],[Where do you work]],tblCountries[[Actual]:[Mapping]],2,FALSE)</f>
        <v>USA</v>
      </c>
      <c r="L1548" t="s">
        <v>9</v>
      </c>
      <c r="M1548">
        <v>15</v>
      </c>
      <c r="O1548" s="10" t="str">
        <f>IF(ISERROR(FIND("1",tblSalaries[[#This Row],[How many hours of a day you work on Excel]])),"",1)</f>
        <v/>
      </c>
      <c r="P1548" s="11" t="str">
        <f>IF(ISERROR(FIND("2",tblSalaries[[#This Row],[How many hours of a day you work on Excel]])),"",2)</f>
        <v/>
      </c>
      <c r="Q1548" s="10" t="str">
        <f>IF(ISERROR(FIND("3",tblSalaries[[#This Row],[How many hours of a day you work on Excel]])),"",3)</f>
        <v/>
      </c>
      <c r="R1548" s="10">
        <f>IF(ISERROR(FIND("4",tblSalaries[[#This Row],[How many hours of a day you work on Excel]])),"",4)</f>
        <v>4</v>
      </c>
      <c r="S1548" s="10" t="str">
        <f>IF(ISERROR(FIND("5",tblSalaries[[#This Row],[How many hours of a day you work on Excel]])),"",5)</f>
        <v/>
      </c>
      <c r="T1548" s="10">
        <f>IF(ISERROR(FIND("6",tblSalaries[[#This Row],[How many hours of a day you work on Excel]])),"",6)</f>
        <v>6</v>
      </c>
      <c r="U1548" s="11" t="str">
        <f>IF(ISERROR(FIND("7",tblSalaries[[#This Row],[How many hours of a day you work on Excel]])),"",7)</f>
        <v/>
      </c>
      <c r="V1548" s="11" t="str">
        <f>IF(ISERROR(FIND("8",tblSalaries[[#This Row],[How many hours of a day you work on Excel]])),"",8)</f>
        <v/>
      </c>
      <c r="W1548" s="11">
        <f>IF(MAX(tblSalaries[[#This Row],[1 hour]:[8 hours]])=0,#N/A,MAX(tblSalaries[[#This Row],[1 hour]:[8 hours]]))</f>
        <v>6</v>
      </c>
      <c r="X1548" s="11">
        <f>IF(ISERROR(tblSalaries[[#This Row],[max h]]),1,tblSalaries[[#This Row],[Salary in USD]]/tblSalaries[[#This Row],[max h]]/260)</f>
        <v>32.051282051282051</v>
      </c>
      <c r="Y1548" s="11" t="str">
        <f>IF(tblSalaries[[#This Row],[Years of Experience]]="",0,"0")</f>
        <v>0</v>
      </c>
      <c r="Z1548"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548" s="11">
        <f>IF(tblSalaries[[#This Row],[Salary in USD]]&lt;1000,1,0)</f>
        <v>0</v>
      </c>
      <c r="AB1548" s="11">
        <f>IF(AND(tblSalaries[[#This Row],[Salary in USD]]&gt;1000,tblSalaries[[#This Row],[Salary in USD]]&lt;2000),1,0)</f>
        <v>0</v>
      </c>
    </row>
    <row r="1549" spans="2:28" ht="15" customHeight="1">
      <c r="B1549" t="s">
        <v>3552</v>
      </c>
      <c r="C1549" s="1">
        <v>41061.272094907406</v>
      </c>
      <c r="D1549" s="4">
        <v>80000</v>
      </c>
      <c r="E1549">
        <v>80000</v>
      </c>
      <c r="F1549" t="s">
        <v>86</v>
      </c>
      <c r="G1549">
        <f>tblSalaries[[#This Row],[clean Salary (in local currency)]]*VLOOKUP(tblSalaries[[#This Row],[Currency]],tblXrate[],2,FALSE)</f>
        <v>78668.921842426149</v>
      </c>
      <c r="H1549" t="s">
        <v>1732</v>
      </c>
      <c r="I1549" t="s">
        <v>20</v>
      </c>
      <c r="J1549" t="s">
        <v>88</v>
      </c>
      <c r="K1549" t="str">
        <f>VLOOKUP(tblSalaries[[#This Row],[Where do you work]],tblCountries[[Actual]:[Mapping]],2,FALSE)</f>
        <v>Canada</v>
      </c>
      <c r="L1549" t="s">
        <v>9</v>
      </c>
      <c r="M1549">
        <v>7</v>
      </c>
      <c r="O1549" s="10" t="str">
        <f>IF(ISERROR(FIND("1",tblSalaries[[#This Row],[How many hours of a day you work on Excel]])),"",1)</f>
        <v/>
      </c>
      <c r="P1549" s="11" t="str">
        <f>IF(ISERROR(FIND("2",tblSalaries[[#This Row],[How many hours of a day you work on Excel]])),"",2)</f>
        <v/>
      </c>
      <c r="Q1549" s="10" t="str">
        <f>IF(ISERROR(FIND("3",tblSalaries[[#This Row],[How many hours of a day you work on Excel]])),"",3)</f>
        <v/>
      </c>
      <c r="R1549" s="10">
        <f>IF(ISERROR(FIND("4",tblSalaries[[#This Row],[How many hours of a day you work on Excel]])),"",4)</f>
        <v>4</v>
      </c>
      <c r="S1549" s="10" t="str">
        <f>IF(ISERROR(FIND("5",tblSalaries[[#This Row],[How many hours of a day you work on Excel]])),"",5)</f>
        <v/>
      </c>
      <c r="T1549" s="10">
        <f>IF(ISERROR(FIND("6",tblSalaries[[#This Row],[How many hours of a day you work on Excel]])),"",6)</f>
        <v>6</v>
      </c>
      <c r="U1549" s="11" t="str">
        <f>IF(ISERROR(FIND("7",tblSalaries[[#This Row],[How many hours of a day you work on Excel]])),"",7)</f>
        <v/>
      </c>
      <c r="V1549" s="11" t="str">
        <f>IF(ISERROR(FIND("8",tblSalaries[[#This Row],[How many hours of a day you work on Excel]])),"",8)</f>
        <v/>
      </c>
      <c r="W1549" s="11">
        <f>IF(MAX(tblSalaries[[#This Row],[1 hour]:[8 hours]])=0,#N/A,MAX(tblSalaries[[#This Row],[1 hour]:[8 hours]]))</f>
        <v>6</v>
      </c>
      <c r="X1549" s="11">
        <f>IF(ISERROR(tblSalaries[[#This Row],[max h]]),1,tblSalaries[[#This Row],[Salary in USD]]/tblSalaries[[#This Row],[max h]]/260)</f>
        <v>50.428796052837278</v>
      </c>
      <c r="Y1549" s="11" t="str">
        <f>IF(tblSalaries[[#This Row],[Years of Experience]]="",0,"0")</f>
        <v>0</v>
      </c>
      <c r="Z1549"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549" s="11">
        <f>IF(tblSalaries[[#This Row],[Salary in USD]]&lt;1000,1,0)</f>
        <v>0</v>
      </c>
      <c r="AB1549" s="11">
        <f>IF(AND(tblSalaries[[#This Row],[Salary in USD]]&gt;1000,tblSalaries[[#This Row],[Salary in USD]]&lt;2000),1,0)</f>
        <v>0</v>
      </c>
    </row>
    <row r="1550" spans="2:28" ht="15" customHeight="1">
      <c r="B1550" t="s">
        <v>3553</v>
      </c>
      <c r="C1550" s="1">
        <v>41061.287407407406</v>
      </c>
      <c r="D1550" s="4">
        <v>85000</v>
      </c>
      <c r="E1550">
        <v>85000</v>
      </c>
      <c r="F1550" t="s">
        <v>6</v>
      </c>
      <c r="G1550">
        <f>tblSalaries[[#This Row],[clean Salary (in local currency)]]*VLOOKUP(tblSalaries[[#This Row],[Currency]],tblXrate[],2,FALSE)</f>
        <v>85000</v>
      </c>
      <c r="H1550" t="s">
        <v>1733</v>
      </c>
      <c r="I1550" t="s">
        <v>3999</v>
      </c>
      <c r="J1550" t="s">
        <v>15</v>
      </c>
      <c r="K1550" t="str">
        <f>VLOOKUP(tblSalaries[[#This Row],[Where do you work]],tblCountries[[Actual]:[Mapping]],2,FALSE)</f>
        <v>USA</v>
      </c>
      <c r="L1550" t="s">
        <v>9</v>
      </c>
      <c r="M1550">
        <v>10</v>
      </c>
      <c r="O1550" s="10" t="str">
        <f>IF(ISERROR(FIND("1",tblSalaries[[#This Row],[How many hours of a day you work on Excel]])),"",1)</f>
        <v/>
      </c>
      <c r="P1550" s="11" t="str">
        <f>IF(ISERROR(FIND("2",tblSalaries[[#This Row],[How many hours of a day you work on Excel]])),"",2)</f>
        <v/>
      </c>
      <c r="Q1550" s="10" t="str">
        <f>IF(ISERROR(FIND("3",tblSalaries[[#This Row],[How many hours of a day you work on Excel]])),"",3)</f>
        <v/>
      </c>
      <c r="R1550" s="10">
        <f>IF(ISERROR(FIND("4",tblSalaries[[#This Row],[How many hours of a day you work on Excel]])),"",4)</f>
        <v>4</v>
      </c>
      <c r="S1550" s="10" t="str">
        <f>IF(ISERROR(FIND("5",tblSalaries[[#This Row],[How many hours of a day you work on Excel]])),"",5)</f>
        <v/>
      </c>
      <c r="T1550" s="10">
        <f>IF(ISERROR(FIND("6",tblSalaries[[#This Row],[How many hours of a day you work on Excel]])),"",6)</f>
        <v>6</v>
      </c>
      <c r="U1550" s="11" t="str">
        <f>IF(ISERROR(FIND("7",tblSalaries[[#This Row],[How many hours of a day you work on Excel]])),"",7)</f>
        <v/>
      </c>
      <c r="V1550" s="11" t="str">
        <f>IF(ISERROR(FIND("8",tblSalaries[[#This Row],[How many hours of a day you work on Excel]])),"",8)</f>
        <v/>
      </c>
      <c r="W1550" s="11">
        <f>IF(MAX(tblSalaries[[#This Row],[1 hour]:[8 hours]])=0,#N/A,MAX(tblSalaries[[#This Row],[1 hour]:[8 hours]]))</f>
        <v>6</v>
      </c>
      <c r="X1550" s="11">
        <f>IF(ISERROR(tblSalaries[[#This Row],[max h]]),1,tblSalaries[[#This Row],[Salary in USD]]/tblSalaries[[#This Row],[max h]]/260)</f>
        <v>54.487179487179482</v>
      </c>
      <c r="Y1550" s="11" t="str">
        <f>IF(tblSalaries[[#This Row],[Years of Experience]]="",0,"0")</f>
        <v>0</v>
      </c>
      <c r="Z1550"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550" s="11">
        <f>IF(tblSalaries[[#This Row],[Salary in USD]]&lt;1000,1,0)</f>
        <v>0</v>
      </c>
      <c r="AB1550" s="11">
        <f>IF(AND(tblSalaries[[#This Row],[Salary in USD]]&gt;1000,tblSalaries[[#This Row],[Salary in USD]]&lt;2000),1,0)</f>
        <v>0</v>
      </c>
    </row>
    <row r="1551" spans="2:28" ht="15" customHeight="1">
      <c r="B1551" t="s">
        <v>3554</v>
      </c>
      <c r="C1551" s="1">
        <v>41061.30736111111</v>
      </c>
      <c r="D1551" s="4">
        <v>100000</v>
      </c>
      <c r="E1551">
        <v>100000</v>
      </c>
      <c r="F1551" t="s">
        <v>82</v>
      </c>
      <c r="G1551">
        <f>tblSalaries[[#This Row],[clean Salary (in local currency)]]*VLOOKUP(tblSalaries[[#This Row],[Currency]],tblXrate[],2,FALSE)</f>
        <v>101990.96564026357</v>
      </c>
      <c r="H1551" t="s">
        <v>772</v>
      </c>
      <c r="I1551" t="s">
        <v>52</v>
      </c>
      <c r="J1551" t="s">
        <v>84</v>
      </c>
      <c r="K1551" t="str">
        <f>VLOOKUP(tblSalaries[[#This Row],[Where do you work]],tblCountries[[Actual]:[Mapping]],2,FALSE)</f>
        <v>Australia</v>
      </c>
      <c r="L1551" t="s">
        <v>9</v>
      </c>
      <c r="M1551">
        <v>20</v>
      </c>
      <c r="O1551" s="10" t="str">
        <f>IF(ISERROR(FIND("1",tblSalaries[[#This Row],[How many hours of a day you work on Excel]])),"",1)</f>
        <v/>
      </c>
      <c r="P1551" s="11" t="str">
        <f>IF(ISERROR(FIND("2",tblSalaries[[#This Row],[How many hours of a day you work on Excel]])),"",2)</f>
        <v/>
      </c>
      <c r="Q1551" s="10" t="str">
        <f>IF(ISERROR(FIND("3",tblSalaries[[#This Row],[How many hours of a day you work on Excel]])),"",3)</f>
        <v/>
      </c>
      <c r="R1551" s="10">
        <f>IF(ISERROR(FIND("4",tblSalaries[[#This Row],[How many hours of a day you work on Excel]])),"",4)</f>
        <v>4</v>
      </c>
      <c r="S1551" s="10" t="str">
        <f>IF(ISERROR(FIND("5",tblSalaries[[#This Row],[How many hours of a day you work on Excel]])),"",5)</f>
        <v/>
      </c>
      <c r="T1551" s="10">
        <f>IF(ISERROR(FIND("6",tblSalaries[[#This Row],[How many hours of a day you work on Excel]])),"",6)</f>
        <v>6</v>
      </c>
      <c r="U1551" s="11" t="str">
        <f>IF(ISERROR(FIND("7",tblSalaries[[#This Row],[How many hours of a day you work on Excel]])),"",7)</f>
        <v/>
      </c>
      <c r="V1551" s="11" t="str">
        <f>IF(ISERROR(FIND("8",tblSalaries[[#This Row],[How many hours of a day you work on Excel]])),"",8)</f>
        <v/>
      </c>
      <c r="W1551" s="11">
        <f>IF(MAX(tblSalaries[[#This Row],[1 hour]:[8 hours]])=0,#N/A,MAX(tblSalaries[[#This Row],[1 hour]:[8 hours]]))</f>
        <v>6</v>
      </c>
      <c r="X1551" s="11">
        <f>IF(ISERROR(tblSalaries[[#This Row],[max h]]),1,tblSalaries[[#This Row],[Salary in USD]]/tblSalaries[[#This Row],[max h]]/260)</f>
        <v>65.378824128374092</v>
      </c>
      <c r="Y1551" s="11" t="str">
        <f>IF(tblSalaries[[#This Row],[Years of Experience]]="",0,"0")</f>
        <v>0</v>
      </c>
      <c r="Z1551"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551" s="11">
        <f>IF(tblSalaries[[#This Row],[Salary in USD]]&lt;1000,1,0)</f>
        <v>0</v>
      </c>
      <c r="AB1551" s="11">
        <f>IF(AND(tblSalaries[[#This Row],[Salary in USD]]&gt;1000,tblSalaries[[#This Row],[Salary in USD]]&lt;2000),1,0)</f>
        <v>0</v>
      </c>
    </row>
    <row r="1552" spans="2:28" ht="15" customHeight="1">
      <c r="B1552" t="s">
        <v>3555</v>
      </c>
      <c r="C1552" s="1">
        <v>41061.337893518517</v>
      </c>
      <c r="D1552" s="4" t="s">
        <v>1734</v>
      </c>
      <c r="E1552">
        <v>5650000</v>
      </c>
      <c r="F1552" t="s">
        <v>40</v>
      </c>
      <c r="G1552">
        <f>tblSalaries[[#This Row],[clean Salary (in local currency)]]*VLOOKUP(tblSalaries[[#This Row],[Currency]],tblXrate[],2,FALSE)</f>
        <v>100614.72928405051</v>
      </c>
      <c r="H1552" t="s">
        <v>360</v>
      </c>
      <c r="I1552" t="s">
        <v>3999</v>
      </c>
      <c r="J1552" t="s">
        <v>8</v>
      </c>
      <c r="K1552" t="str">
        <f>VLOOKUP(tblSalaries[[#This Row],[Where do you work]],tblCountries[[Actual]:[Mapping]],2,FALSE)</f>
        <v>India</v>
      </c>
      <c r="L1552" t="s">
        <v>18</v>
      </c>
      <c r="M1552">
        <v>6</v>
      </c>
      <c r="O1552" s="10" t="str">
        <f>IF(ISERROR(FIND("1",tblSalaries[[#This Row],[How many hours of a day you work on Excel]])),"",1)</f>
        <v/>
      </c>
      <c r="P1552" s="11">
        <f>IF(ISERROR(FIND("2",tblSalaries[[#This Row],[How many hours of a day you work on Excel]])),"",2)</f>
        <v>2</v>
      </c>
      <c r="Q1552" s="10">
        <f>IF(ISERROR(FIND("3",tblSalaries[[#This Row],[How many hours of a day you work on Excel]])),"",3)</f>
        <v>3</v>
      </c>
      <c r="R1552" s="10" t="str">
        <f>IF(ISERROR(FIND("4",tblSalaries[[#This Row],[How many hours of a day you work on Excel]])),"",4)</f>
        <v/>
      </c>
      <c r="S1552" s="10" t="str">
        <f>IF(ISERROR(FIND("5",tblSalaries[[#This Row],[How many hours of a day you work on Excel]])),"",5)</f>
        <v/>
      </c>
      <c r="T1552" s="10" t="str">
        <f>IF(ISERROR(FIND("6",tblSalaries[[#This Row],[How many hours of a day you work on Excel]])),"",6)</f>
        <v/>
      </c>
      <c r="U1552" s="11" t="str">
        <f>IF(ISERROR(FIND("7",tblSalaries[[#This Row],[How many hours of a day you work on Excel]])),"",7)</f>
        <v/>
      </c>
      <c r="V1552" s="11" t="str">
        <f>IF(ISERROR(FIND("8",tblSalaries[[#This Row],[How many hours of a day you work on Excel]])),"",8)</f>
        <v/>
      </c>
      <c r="W1552" s="11">
        <f>IF(MAX(tblSalaries[[#This Row],[1 hour]:[8 hours]])=0,#N/A,MAX(tblSalaries[[#This Row],[1 hour]:[8 hours]]))</f>
        <v>3</v>
      </c>
      <c r="X1552" s="11">
        <f>IF(ISERROR(tblSalaries[[#This Row],[max h]]),1,tblSalaries[[#This Row],[Salary in USD]]/tblSalaries[[#This Row],[max h]]/260)</f>
        <v>128.99324267185963</v>
      </c>
      <c r="Y1552" s="11" t="str">
        <f>IF(tblSalaries[[#This Row],[Years of Experience]]="",0,"0")</f>
        <v>0</v>
      </c>
      <c r="Z1552"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552" s="11">
        <f>IF(tblSalaries[[#This Row],[Salary in USD]]&lt;1000,1,0)</f>
        <v>0</v>
      </c>
      <c r="AB1552" s="11">
        <f>IF(AND(tblSalaries[[#This Row],[Salary in USD]]&gt;1000,tblSalaries[[#This Row],[Salary in USD]]&lt;2000),1,0)</f>
        <v>0</v>
      </c>
    </row>
    <row r="1553" spans="2:28" ht="15" customHeight="1">
      <c r="B1553" t="s">
        <v>3556</v>
      </c>
      <c r="C1553" s="1">
        <v>41061.369803240741</v>
      </c>
      <c r="D1553" s="4">
        <v>85000</v>
      </c>
      <c r="E1553">
        <v>85000</v>
      </c>
      <c r="F1553" t="s">
        <v>82</v>
      </c>
      <c r="G1553">
        <f>tblSalaries[[#This Row],[clean Salary (in local currency)]]*VLOOKUP(tblSalaries[[#This Row],[Currency]],tblXrate[],2,FALSE)</f>
        <v>86692.320794224041</v>
      </c>
      <c r="H1553" t="s">
        <v>1735</v>
      </c>
      <c r="I1553" t="s">
        <v>20</v>
      </c>
      <c r="J1553" t="s">
        <v>84</v>
      </c>
      <c r="K1553" t="str">
        <f>VLOOKUP(tblSalaries[[#This Row],[Where do you work]],tblCountries[[Actual]:[Mapping]],2,FALSE)</f>
        <v>Australia</v>
      </c>
      <c r="L1553" t="s">
        <v>9</v>
      </c>
      <c r="M1553">
        <v>30</v>
      </c>
      <c r="O1553" s="10" t="str">
        <f>IF(ISERROR(FIND("1",tblSalaries[[#This Row],[How many hours of a day you work on Excel]])),"",1)</f>
        <v/>
      </c>
      <c r="P1553" s="11" t="str">
        <f>IF(ISERROR(FIND("2",tblSalaries[[#This Row],[How many hours of a day you work on Excel]])),"",2)</f>
        <v/>
      </c>
      <c r="Q1553" s="10" t="str">
        <f>IF(ISERROR(FIND("3",tblSalaries[[#This Row],[How many hours of a day you work on Excel]])),"",3)</f>
        <v/>
      </c>
      <c r="R1553" s="10">
        <f>IF(ISERROR(FIND("4",tblSalaries[[#This Row],[How many hours of a day you work on Excel]])),"",4)</f>
        <v>4</v>
      </c>
      <c r="S1553" s="10" t="str">
        <f>IF(ISERROR(FIND("5",tblSalaries[[#This Row],[How many hours of a day you work on Excel]])),"",5)</f>
        <v/>
      </c>
      <c r="T1553" s="10">
        <f>IF(ISERROR(FIND("6",tblSalaries[[#This Row],[How many hours of a day you work on Excel]])),"",6)</f>
        <v>6</v>
      </c>
      <c r="U1553" s="11" t="str">
        <f>IF(ISERROR(FIND("7",tblSalaries[[#This Row],[How many hours of a day you work on Excel]])),"",7)</f>
        <v/>
      </c>
      <c r="V1553" s="11" t="str">
        <f>IF(ISERROR(FIND("8",tblSalaries[[#This Row],[How many hours of a day you work on Excel]])),"",8)</f>
        <v/>
      </c>
      <c r="W1553" s="11">
        <f>IF(MAX(tblSalaries[[#This Row],[1 hour]:[8 hours]])=0,#N/A,MAX(tblSalaries[[#This Row],[1 hour]:[8 hours]]))</f>
        <v>6</v>
      </c>
      <c r="X1553" s="11">
        <f>IF(ISERROR(tblSalaries[[#This Row],[max h]]),1,tblSalaries[[#This Row],[Salary in USD]]/tblSalaries[[#This Row],[max h]]/260)</f>
        <v>55.572000509117977</v>
      </c>
      <c r="Y1553" s="11" t="str">
        <f>IF(tblSalaries[[#This Row],[Years of Experience]]="",0,"0")</f>
        <v>0</v>
      </c>
      <c r="Z1553"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553" s="11">
        <f>IF(tblSalaries[[#This Row],[Salary in USD]]&lt;1000,1,0)</f>
        <v>0</v>
      </c>
      <c r="AB1553" s="11">
        <f>IF(AND(tblSalaries[[#This Row],[Salary in USD]]&gt;1000,tblSalaries[[#This Row],[Salary in USD]]&lt;2000),1,0)</f>
        <v>0</v>
      </c>
    </row>
    <row r="1554" spans="2:28" ht="15" customHeight="1">
      <c r="B1554" t="s">
        <v>3557</v>
      </c>
      <c r="C1554" s="1">
        <v>41061.45517361111</v>
      </c>
      <c r="D1554" s="4" t="s">
        <v>1736</v>
      </c>
      <c r="E1554">
        <v>120000</v>
      </c>
      <c r="F1554" t="s">
        <v>82</v>
      </c>
      <c r="G1554">
        <f>tblSalaries[[#This Row],[clean Salary (in local currency)]]*VLOOKUP(tblSalaries[[#This Row],[Currency]],tblXrate[],2,FALSE)</f>
        <v>122389.15876831629</v>
      </c>
      <c r="H1554" t="s">
        <v>855</v>
      </c>
      <c r="I1554" t="s">
        <v>20</v>
      </c>
      <c r="J1554" t="s">
        <v>84</v>
      </c>
      <c r="K1554" t="str">
        <f>VLOOKUP(tblSalaries[[#This Row],[Where do you work]],tblCountries[[Actual]:[Mapping]],2,FALSE)</f>
        <v>Australia</v>
      </c>
      <c r="L1554" t="s">
        <v>18</v>
      </c>
      <c r="M1554">
        <v>5</v>
      </c>
      <c r="O1554" s="10" t="str">
        <f>IF(ISERROR(FIND("1",tblSalaries[[#This Row],[How many hours of a day you work on Excel]])),"",1)</f>
        <v/>
      </c>
      <c r="P1554" s="11">
        <f>IF(ISERROR(FIND("2",tblSalaries[[#This Row],[How many hours of a day you work on Excel]])),"",2)</f>
        <v>2</v>
      </c>
      <c r="Q1554" s="10">
        <f>IF(ISERROR(FIND("3",tblSalaries[[#This Row],[How many hours of a day you work on Excel]])),"",3)</f>
        <v>3</v>
      </c>
      <c r="R1554" s="10" t="str">
        <f>IF(ISERROR(FIND("4",tblSalaries[[#This Row],[How many hours of a day you work on Excel]])),"",4)</f>
        <v/>
      </c>
      <c r="S1554" s="10" t="str">
        <f>IF(ISERROR(FIND("5",tblSalaries[[#This Row],[How many hours of a day you work on Excel]])),"",5)</f>
        <v/>
      </c>
      <c r="T1554" s="10" t="str">
        <f>IF(ISERROR(FIND("6",tblSalaries[[#This Row],[How many hours of a day you work on Excel]])),"",6)</f>
        <v/>
      </c>
      <c r="U1554" s="11" t="str">
        <f>IF(ISERROR(FIND("7",tblSalaries[[#This Row],[How many hours of a day you work on Excel]])),"",7)</f>
        <v/>
      </c>
      <c r="V1554" s="11" t="str">
        <f>IF(ISERROR(FIND("8",tblSalaries[[#This Row],[How many hours of a day you work on Excel]])),"",8)</f>
        <v/>
      </c>
      <c r="W1554" s="11">
        <f>IF(MAX(tblSalaries[[#This Row],[1 hour]:[8 hours]])=0,#N/A,MAX(tblSalaries[[#This Row],[1 hour]:[8 hours]]))</f>
        <v>3</v>
      </c>
      <c r="X1554" s="11">
        <f>IF(ISERROR(tblSalaries[[#This Row],[max h]]),1,tblSalaries[[#This Row],[Salary in USD]]/tblSalaries[[#This Row],[max h]]/260)</f>
        <v>156.90917790809783</v>
      </c>
      <c r="Y1554" s="11" t="str">
        <f>IF(tblSalaries[[#This Row],[Years of Experience]]="",0,"0")</f>
        <v>0</v>
      </c>
      <c r="Z1554"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1554" s="11">
        <f>IF(tblSalaries[[#This Row],[Salary in USD]]&lt;1000,1,0)</f>
        <v>0</v>
      </c>
      <c r="AB1554" s="11">
        <f>IF(AND(tblSalaries[[#This Row],[Salary in USD]]&gt;1000,tblSalaries[[#This Row],[Salary in USD]]&lt;2000),1,0)</f>
        <v>0</v>
      </c>
    </row>
    <row r="1555" spans="2:28" ht="15" customHeight="1">
      <c r="B1555" t="s">
        <v>3558</v>
      </c>
      <c r="C1555" s="1">
        <v>41061.456932870373</v>
      </c>
      <c r="D1555" s="4" t="s">
        <v>419</v>
      </c>
      <c r="E1555">
        <v>360000</v>
      </c>
      <c r="F1555" t="s">
        <v>40</v>
      </c>
      <c r="G1555">
        <f>tblSalaries[[#This Row],[clean Salary (in local currency)]]*VLOOKUP(tblSalaries[[#This Row],[Currency]],tblXrate[],2,FALSE)</f>
        <v>6410.8500074793246</v>
      </c>
      <c r="H1555" t="s">
        <v>1737</v>
      </c>
      <c r="I1555" t="s">
        <v>52</v>
      </c>
      <c r="J1555" t="s">
        <v>8</v>
      </c>
      <c r="K1555" t="str">
        <f>VLOOKUP(tblSalaries[[#This Row],[Where do you work]],tblCountries[[Actual]:[Mapping]],2,FALSE)</f>
        <v>India</v>
      </c>
      <c r="L1555" t="s">
        <v>18</v>
      </c>
      <c r="M1555">
        <v>8</v>
      </c>
      <c r="O1555" s="10" t="str">
        <f>IF(ISERROR(FIND("1",tblSalaries[[#This Row],[How many hours of a day you work on Excel]])),"",1)</f>
        <v/>
      </c>
      <c r="P1555" s="11">
        <f>IF(ISERROR(FIND("2",tblSalaries[[#This Row],[How many hours of a day you work on Excel]])),"",2)</f>
        <v>2</v>
      </c>
      <c r="Q1555" s="10">
        <f>IF(ISERROR(FIND("3",tblSalaries[[#This Row],[How many hours of a day you work on Excel]])),"",3)</f>
        <v>3</v>
      </c>
      <c r="R1555" s="10" t="str">
        <f>IF(ISERROR(FIND("4",tblSalaries[[#This Row],[How many hours of a day you work on Excel]])),"",4)</f>
        <v/>
      </c>
      <c r="S1555" s="10" t="str">
        <f>IF(ISERROR(FIND("5",tblSalaries[[#This Row],[How many hours of a day you work on Excel]])),"",5)</f>
        <v/>
      </c>
      <c r="T1555" s="10" t="str">
        <f>IF(ISERROR(FIND("6",tblSalaries[[#This Row],[How many hours of a day you work on Excel]])),"",6)</f>
        <v/>
      </c>
      <c r="U1555" s="11" t="str">
        <f>IF(ISERROR(FIND("7",tblSalaries[[#This Row],[How many hours of a day you work on Excel]])),"",7)</f>
        <v/>
      </c>
      <c r="V1555" s="11" t="str">
        <f>IF(ISERROR(FIND("8",tblSalaries[[#This Row],[How many hours of a day you work on Excel]])),"",8)</f>
        <v/>
      </c>
      <c r="W1555" s="11">
        <f>IF(MAX(tblSalaries[[#This Row],[1 hour]:[8 hours]])=0,#N/A,MAX(tblSalaries[[#This Row],[1 hour]:[8 hours]]))</f>
        <v>3</v>
      </c>
      <c r="X1555" s="11">
        <f>IF(ISERROR(tblSalaries[[#This Row],[max h]]),1,tblSalaries[[#This Row],[Salary in USD]]/tblSalaries[[#This Row],[max h]]/260)</f>
        <v>8.2190384711273392</v>
      </c>
      <c r="Y1555" s="11" t="str">
        <f>IF(tblSalaries[[#This Row],[Years of Experience]]="",0,"0")</f>
        <v>0</v>
      </c>
      <c r="Z1555"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555" s="11">
        <f>IF(tblSalaries[[#This Row],[Salary in USD]]&lt;1000,1,0)</f>
        <v>0</v>
      </c>
      <c r="AB1555" s="11">
        <f>IF(AND(tblSalaries[[#This Row],[Salary in USD]]&gt;1000,tblSalaries[[#This Row],[Salary in USD]]&lt;2000),1,0)</f>
        <v>0</v>
      </c>
    </row>
    <row r="1556" spans="2:28" ht="15" customHeight="1">
      <c r="B1556" t="s">
        <v>3559</v>
      </c>
      <c r="C1556" s="1">
        <v>41061.543958333335</v>
      </c>
      <c r="D1556" s="4">
        <v>44000</v>
      </c>
      <c r="E1556">
        <v>44000</v>
      </c>
      <c r="F1556" t="s">
        <v>6</v>
      </c>
      <c r="G1556">
        <f>tblSalaries[[#This Row],[clean Salary (in local currency)]]*VLOOKUP(tblSalaries[[#This Row],[Currency]],tblXrate[],2,FALSE)</f>
        <v>44000</v>
      </c>
      <c r="H1556" t="s">
        <v>1738</v>
      </c>
      <c r="I1556" t="s">
        <v>20</v>
      </c>
      <c r="J1556" t="s">
        <v>15</v>
      </c>
      <c r="K1556" t="str">
        <f>VLOOKUP(tblSalaries[[#This Row],[Where do you work]],tblCountries[[Actual]:[Mapping]],2,FALSE)</f>
        <v>USA</v>
      </c>
      <c r="L1556" t="s">
        <v>9</v>
      </c>
      <c r="M1556">
        <v>3.5</v>
      </c>
      <c r="O1556" s="10" t="str">
        <f>IF(ISERROR(FIND("1",tblSalaries[[#This Row],[How many hours of a day you work on Excel]])),"",1)</f>
        <v/>
      </c>
      <c r="P1556" s="11" t="str">
        <f>IF(ISERROR(FIND("2",tblSalaries[[#This Row],[How many hours of a day you work on Excel]])),"",2)</f>
        <v/>
      </c>
      <c r="Q1556" s="10" t="str">
        <f>IF(ISERROR(FIND("3",tblSalaries[[#This Row],[How many hours of a day you work on Excel]])),"",3)</f>
        <v/>
      </c>
      <c r="R1556" s="10">
        <f>IF(ISERROR(FIND("4",tblSalaries[[#This Row],[How many hours of a day you work on Excel]])),"",4)</f>
        <v>4</v>
      </c>
      <c r="S1556" s="10" t="str">
        <f>IF(ISERROR(FIND("5",tblSalaries[[#This Row],[How many hours of a day you work on Excel]])),"",5)</f>
        <v/>
      </c>
      <c r="T1556" s="10">
        <f>IF(ISERROR(FIND("6",tblSalaries[[#This Row],[How many hours of a day you work on Excel]])),"",6)</f>
        <v>6</v>
      </c>
      <c r="U1556" s="11" t="str">
        <f>IF(ISERROR(FIND("7",tblSalaries[[#This Row],[How many hours of a day you work on Excel]])),"",7)</f>
        <v/>
      </c>
      <c r="V1556" s="11" t="str">
        <f>IF(ISERROR(FIND("8",tblSalaries[[#This Row],[How many hours of a day you work on Excel]])),"",8)</f>
        <v/>
      </c>
      <c r="W1556" s="11">
        <f>IF(MAX(tblSalaries[[#This Row],[1 hour]:[8 hours]])=0,#N/A,MAX(tblSalaries[[#This Row],[1 hour]:[8 hours]]))</f>
        <v>6</v>
      </c>
      <c r="X1556" s="11">
        <f>IF(ISERROR(tblSalaries[[#This Row],[max h]]),1,tblSalaries[[#This Row],[Salary in USD]]/tblSalaries[[#This Row],[max h]]/260)</f>
        <v>28.205128205128204</v>
      </c>
      <c r="Y1556" s="11" t="str">
        <f>IF(tblSalaries[[#This Row],[Years of Experience]]="",0,"0")</f>
        <v>0</v>
      </c>
      <c r="Z1556"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1556" s="11">
        <f>IF(tblSalaries[[#This Row],[Salary in USD]]&lt;1000,1,0)</f>
        <v>0</v>
      </c>
      <c r="AB1556" s="11">
        <f>IF(AND(tblSalaries[[#This Row],[Salary in USD]]&gt;1000,tblSalaries[[#This Row],[Salary in USD]]&lt;2000),1,0)</f>
        <v>0</v>
      </c>
    </row>
    <row r="1557" spans="2:28" ht="15" customHeight="1">
      <c r="B1557" t="s">
        <v>3560</v>
      </c>
      <c r="C1557" s="1">
        <v>41061.606030092589</v>
      </c>
      <c r="D1557" s="4">
        <v>250000</v>
      </c>
      <c r="E1557">
        <v>250000</v>
      </c>
      <c r="F1557" t="s">
        <v>40</v>
      </c>
      <c r="G1557">
        <f>tblSalaries[[#This Row],[clean Salary (in local currency)]]*VLOOKUP(tblSalaries[[#This Row],[Currency]],tblXrate[],2,FALSE)</f>
        <v>4451.9791718606421</v>
      </c>
      <c r="H1557" t="s">
        <v>1739</v>
      </c>
      <c r="I1557" t="s">
        <v>279</v>
      </c>
      <c r="J1557" t="s">
        <v>8</v>
      </c>
      <c r="K1557" t="str">
        <f>VLOOKUP(tblSalaries[[#This Row],[Where do you work]],tblCountries[[Actual]:[Mapping]],2,FALSE)</f>
        <v>India</v>
      </c>
      <c r="L1557" t="s">
        <v>9</v>
      </c>
      <c r="M1557">
        <v>2.5</v>
      </c>
      <c r="O1557" s="10" t="str">
        <f>IF(ISERROR(FIND("1",tblSalaries[[#This Row],[How many hours of a day you work on Excel]])),"",1)</f>
        <v/>
      </c>
      <c r="P1557" s="11" t="str">
        <f>IF(ISERROR(FIND("2",tblSalaries[[#This Row],[How many hours of a day you work on Excel]])),"",2)</f>
        <v/>
      </c>
      <c r="Q1557" s="10" t="str">
        <f>IF(ISERROR(FIND("3",tblSalaries[[#This Row],[How many hours of a day you work on Excel]])),"",3)</f>
        <v/>
      </c>
      <c r="R1557" s="10">
        <f>IF(ISERROR(FIND("4",tblSalaries[[#This Row],[How many hours of a day you work on Excel]])),"",4)</f>
        <v>4</v>
      </c>
      <c r="S1557" s="10" t="str">
        <f>IF(ISERROR(FIND("5",tblSalaries[[#This Row],[How many hours of a day you work on Excel]])),"",5)</f>
        <v/>
      </c>
      <c r="T1557" s="10">
        <f>IF(ISERROR(FIND("6",tblSalaries[[#This Row],[How many hours of a day you work on Excel]])),"",6)</f>
        <v>6</v>
      </c>
      <c r="U1557" s="11" t="str">
        <f>IF(ISERROR(FIND("7",tblSalaries[[#This Row],[How many hours of a day you work on Excel]])),"",7)</f>
        <v/>
      </c>
      <c r="V1557" s="11" t="str">
        <f>IF(ISERROR(FIND("8",tblSalaries[[#This Row],[How many hours of a day you work on Excel]])),"",8)</f>
        <v/>
      </c>
      <c r="W1557" s="11">
        <f>IF(MAX(tblSalaries[[#This Row],[1 hour]:[8 hours]])=0,#N/A,MAX(tblSalaries[[#This Row],[1 hour]:[8 hours]]))</f>
        <v>6</v>
      </c>
      <c r="X1557" s="11">
        <f>IF(ISERROR(tblSalaries[[#This Row],[max h]]),1,tblSalaries[[#This Row],[Salary in USD]]/tblSalaries[[#This Row],[max h]]/260)</f>
        <v>2.8538328024747703</v>
      </c>
      <c r="Y1557" s="11" t="str">
        <f>IF(tblSalaries[[#This Row],[Years of Experience]]="",0,"0")</f>
        <v>0</v>
      </c>
      <c r="Z1557"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1..3</v>
      </c>
      <c r="AA1557" s="11">
        <f>IF(tblSalaries[[#This Row],[Salary in USD]]&lt;1000,1,0)</f>
        <v>0</v>
      </c>
      <c r="AB1557" s="11">
        <f>IF(AND(tblSalaries[[#This Row],[Salary in USD]]&gt;1000,tblSalaries[[#This Row],[Salary in USD]]&lt;2000),1,0)</f>
        <v>0</v>
      </c>
    </row>
    <row r="1558" spans="2:28" ht="15" customHeight="1">
      <c r="B1558" t="s">
        <v>3561</v>
      </c>
      <c r="C1558" s="1">
        <v>41061.618530092594</v>
      </c>
      <c r="D1558" s="4">
        <v>4500</v>
      </c>
      <c r="E1558">
        <v>4500</v>
      </c>
      <c r="F1558" t="s">
        <v>6</v>
      </c>
      <c r="G1558">
        <f>tblSalaries[[#This Row],[clean Salary (in local currency)]]*VLOOKUP(tblSalaries[[#This Row],[Currency]],tblXrate[],2,FALSE)</f>
        <v>4500</v>
      </c>
      <c r="H1558" t="s">
        <v>1740</v>
      </c>
      <c r="I1558" t="s">
        <v>20</v>
      </c>
      <c r="J1558" t="s">
        <v>17</v>
      </c>
      <c r="K1558" t="str">
        <f>VLOOKUP(tblSalaries[[#This Row],[Where do you work]],tblCountries[[Actual]:[Mapping]],2,FALSE)</f>
        <v>Pakistan</v>
      </c>
      <c r="L1558" t="s">
        <v>9</v>
      </c>
      <c r="M1558">
        <v>6</v>
      </c>
      <c r="O1558" s="10" t="str">
        <f>IF(ISERROR(FIND("1",tblSalaries[[#This Row],[How many hours of a day you work on Excel]])),"",1)</f>
        <v/>
      </c>
      <c r="P1558" s="11" t="str">
        <f>IF(ISERROR(FIND("2",tblSalaries[[#This Row],[How many hours of a day you work on Excel]])),"",2)</f>
        <v/>
      </c>
      <c r="Q1558" s="10" t="str">
        <f>IF(ISERROR(FIND("3",tblSalaries[[#This Row],[How many hours of a day you work on Excel]])),"",3)</f>
        <v/>
      </c>
      <c r="R1558" s="10">
        <f>IF(ISERROR(FIND("4",tblSalaries[[#This Row],[How many hours of a day you work on Excel]])),"",4)</f>
        <v>4</v>
      </c>
      <c r="S1558" s="10" t="str">
        <f>IF(ISERROR(FIND("5",tblSalaries[[#This Row],[How many hours of a day you work on Excel]])),"",5)</f>
        <v/>
      </c>
      <c r="T1558" s="10">
        <f>IF(ISERROR(FIND("6",tblSalaries[[#This Row],[How many hours of a day you work on Excel]])),"",6)</f>
        <v>6</v>
      </c>
      <c r="U1558" s="11" t="str">
        <f>IF(ISERROR(FIND("7",tblSalaries[[#This Row],[How many hours of a day you work on Excel]])),"",7)</f>
        <v/>
      </c>
      <c r="V1558" s="11" t="str">
        <f>IF(ISERROR(FIND("8",tblSalaries[[#This Row],[How many hours of a day you work on Excel]])),"",8)</f>
        <v/>
      </c>
      <c r="W1558" s="11">
        <f>IF(MAX(tblSalaries[[#This Row],[1 hour]:[8 hours]])=0,#N/A,MAX(tblSalaries[[#This Row],[1 hour]:[8 hours]]))</f>
        <v>6</v>
      </c>
      <c r="X1558" s="11">
        <f>IF(ISERROR(tblSalaries[[#This Row],[max h]]),1,tblSalaries[[#This Row],[Salary in USD]]/tblSalaries[[#This Row],[max h]]/260)</f>
        <v>2.8846153846153846</v>
      </c>
      <c r="Y1558" s="11" t="str">
        <f>IF(tblSalaries[[#This Row],[Years of Experience]]="",0,"0")</f>
        <v>0</v>
      </c>
      <c r="Z1558"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558" s="11">
        <f>IF(tblSalaries[[#This Row],[Salary in USD]]&lt;1000,1,0)</f>
        <v>0</v>
      </c>
      <c r="AB1558" s="11">
        <f>IF(AND(tblSalaries[[#This Row],[Salary in USD]]&gt;1000,tblSalaries[[#This Row],[Salary in USD]]&lt;2000),1,0)</f>
        <v>0</v>
      </c>
    </row>
    <row r="1559" spans="2:28" ht="15" customHeight="1">
      <c r="B1559" t="s">
        <v>3562</v>
      </c>
      <c r="C1559" s="1">
        <v>41061.631562499999</v>
      </c>
      <c r="D1559" s="4">
        <v>1700000</v>
      </c>
      <c r="E1559">
        <v>1700000</v>
      </c>
      <c r="F1559" t="s">
        <v>40</v>
      </c>
      <c r="G1559">
        <f>tblSalaries[[#This Row],[clean Salary (in local currency)]]*VLOOKUP(tblSalaries[[#This Row],[Currency]],tblXrate[],2,FALSE)</f>
        <v>30273.458368652366</v>
      </c>
      <c r="H1559" t="s">
        <v>1741</v>
      </c>
      <c r="I1559" t="s">
        <v>4001</v>
      </c>
      <c r="J1559" t="s">
        <v>8</v>
      </c>
      <c r="K1559" t="str">
        <f>VLOOKUP(tblSalaries[[#This Row],[Where do you work]],tblCountries[[Actual]:[Mapping]],2,FALSE)</f>
        <v>India</v>
      </c>
      <c r="L1559" t="s">
        <v>9</v>
      </c>
      <c r="M1559">
        <v>6</v>
      </c>
      <c r="O1559" s="10" t="str">
        <f>IF(ISERROR(FIND("1",tblSalaries[[#This Row],[How many hours of a day you work on Excel]])),"",1)</f>
        <v/>
      </c>
      <c r="P1559" s="11" t="str">
        <f>IF(ISERROR(FIND("2",tblSalaries[[#This Row],[How many hours of a day you work on Excel]])),"",2)</f>
        <v/>
      </c>
      <c r="Q1559" s="10" t="str">
        <f>IF(ISERROR(FIND("3",tblSalaries[[#This Row],[How many hours of a day you work on Excel]])),"",3)</f>
        <v/>
      </c>
      <c r="R1559" s="10">
        <f>IF(ISERROR(FIND("4",tblSalaries[[#This Row],[How many hours of a day you work on Excel]])),"",4)</f>
        <v>4</v>
      </c>
      <c r="S1559" s="10" t="str">
        <f>IF(ISERROR(FIND("5",tblSalaries[[#This Row],[How many hours of a day you work on Excel]])),"",5)</f>
        <v/>
      </c>
      <c r="T1559" s="10">
        <f>IF(ISERROR(FIND("6",tblSalaries[[#This Row],[How many hours of a day you work on Excel]])),"",6)</f>
        <v>6</v>
      </c>
      <c r="U1559" s="11" t="str">
        <f>IF(ISERROR(FIND("7",tblSalaries[[#This Row],[How many hours of a day you work on Excel]])),"",7)</f>
        <v/>
      </c>
      <c r="V1559" s="11" t="str">
        <f>IF(ISERROR(FIND("8",tblSalaries[[#This Row],[How many hours of a day you work on Excel]])),"",8)</f>
        <v/>
      </c>
      <c r="W1559" s="11">
        <f>IF(MAX(tblSalaries[[#This Row],[1 hour]:[8 hours]])=0,#N/A,MAX(tblSalaries[[#This Row],[1 hour]:[8 hours]]))</f>
        <v>6</v>
      </c>
      <c r="X1559" s="11">
        <f>IF(ISERROR(tblSalaries[[#This Row],[max h]]),1,tblSalaries[[#This Row],[Salary in USD]]/tblSalaries[[#This Row],[max h]]/260)</f>
        <v>19.406063056828437</v>
      </c>
      <c r="Y1559" s="11" t="str">
        <f>IF(tblSalaries[[#This Row],[Years of Experience]]="",0,"0")</f>
        <v>0</v>
      </c>
      <c r="Z1559"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559" s="11">
        <f>IF(tblSalaries[[#This Row],[Salary in USD]]&lt;1000,1,0)</f>
        <v>0</v>
      </c>
      <c r="AB1559" s="11">
        <f>IF(AND(tblSalaries[[#This Row],[Salary in USD]]&gt;1000,tblSalaries[[#This Row],[Salary in USD]]&lt;2000),1,0)</f>
        <v>0</v>
      </c>
    </row>
    <row r="1560" spans="2:28" ht="15" customHeight="1">
      <c r="B1560" t="s">
        <v>3563</v>
      </c>
      <c r="C1560" s="1">
        <v>41061.652314814812</v>
      </c>
      <c r="D1560" s="4" t="s">
        <v>1742</v>
      </c>
      <c r="E1560">
        <v>52000</v>
      </c>
      <c r="F1560" t="s">
        <v>6</v>
      </c>
      <c r="G1560">
        <f>tblSalaries[[#This Row],[clean Salary (in local currency)]]*VLOOKUP(tblSalaries[[#This Row],[Currency]],tblXrate[],2,FALSE)</f>
        <v>52000</v>
      </c>
      <c r="H1560" t="s">
        <v>523</v>
      </c>
      <c r="I1560" t="s">
        <v>20</v>
      </c>
      <c r="J1560" t="s">
        <v>15</v>
      </c>
      <c r="K1560" t="str">
        <f>VLOOKUP(tblSalaries[[#This Row],[Where do you work]],tblCountries[[Actual]:[Mapping]],2,FALSE)</f>
        <v>USA</v>
      </c>
      <c r="L1560" t="s">
        <v>13</v>
      </c>
      <c r="M1560">
        <v>5</v>
      </c>
      <c r="O1560" s="10" t="str">
        <f>IF(ISERROR(FIND("1",tblSalaries[[#This Row],[How many hours of a day you work on Excel]])),"",1)</f>
        <v/>
      </c>
      <c r="P1560" s="11" t="str">
        <f>IF(ISERROR(FIND("2",tblSalaries[[#This Row],[How many hours of a day you work on Excel]])),"",2)</f>
        <v/>
      </c>
      <c r="Q1560" s="10" t="str">
        <f>IF(ISERROR(FIND("3",tblSalaries[[#This Row],[How many hours of a day you work on Excel]])),"",3)</f>
        <v/>
      </c>
      <c r="R1560" s="10" t="str">
        <f>IF(ISERROR(FIND("4",tblSalaries[[#This Row],[How many hours of a day you work on Excel]])),"",4)</f>
        <v/>
      </c>
      <c r="S1560" s="10" t="str">
        <f>IF(ISERROR(FIND("5",tblSalaries[[#This Row],[How many hours of a day you work on Excel]])),"",5)</f>
        <v/>
      </c>
      <c r="T1560" s="10" t="str">
        <f>IF(ISERROR(FIND("6",tblSalaries[[#This Row],[How many hours of a day you work on Excel]])),"",6)</f>
        <v/>
      </c>
      <c r="U1560" s="11" t="str">
        <f>IF(ISERROR(FIND("7",tblSalaries[[#This Row],[How many hours of a day you work on Excel]])),"",7)</f>
        <v/>
      </c>
      <c r="V1560" s="11">
        <f>IF(ISERROR(FIND("8",tblSalaries[[#This Row],[How many hours of a day you work on Excel]])),"",8)</f>
        <v>8</v>
      </c>
      <c r="W1560" s="11">
        <f>IF(MAX(tblSalaries[[#This Row],[1 hour]:[8 hours]])=0,#N/A,MAX(tblSalaries[[#This Row],[1 hour]:[8 hours]]))</f>
        <v>8</v>
      </c>
      <c r="X1560" s="11">
        <f>IF(ISERROR(tblSalaries[[#This Row],[max h]]),1,tblSalaries[[#This Row],[Salary in USD]]/tblSalaries[[#This Row],[max h]]/260)</f>
        <v>25</v>
      </c>
      <c r="Y1560" s="11" t="str">
        <f>IF(tblSalaries[[#This Row],[Years of Experience]]="",0,"0")</f>
        <v>0</v>
      </c>
      <c r="Z1560"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1560" s="11">
        <f>IF(tblSalaries[[#This Row],[Salary in USD]]&lt;1000,1,0)</f>
        <v>0</v>
      </c>
      <c r="AB1560" s="11">
        <f>IF(AND(tblSalaries[[#This Row],[Salary in USD]]&gt;1000,tblSalaries[[#This Row],[Salary in USD]]&lt;2000),1,0)</f>
        <v>0</v>
      </c>
    </row>
    <row r="1561" spans="2:28" ht="15" customHeight="1">
      <c r="B1561" t="s">
        <v>3564</v>
      </c>
      <c r="C1561" s="1">
        <v>41061.755636574075</v>
      </c>
      <c r="D1561" s="4" t="s">
        <v>1743</v>
      </c>
      <c r="E1561">
        <v>75000</v>
      </c>
      <c r="F1561" t="s">
        <v>6</v>
      </c>
      <c r="G1561">
        <f>tblSalaries[[#This Row],[clean Salary (in local currency)]]*VLOOKUP(tblSalaries[[#This Row],[Currency]],tblXrate[],2,FALSE)</f>
        <v>75000</v>
      </c>
      <c r="H1561" t="s">
        <v>356</v>
      </c>
      <c r="I1561" t="s">
        <v>356</v>
      </c>
      <c r="J1561" t="s">
        <v>24</v>
      </c>
      <c r="K1561" t="str">
        <f>VLOOKUP(tblSalaries[[#This Row],[Where do you work]],tblCountries[[Actual]:[Mapping]],2,FALSE)</f>
        <v>Germany</v>
      </c>
      <c r="L1561" t="s">
        <v>18</v>
      </c>
      <c r="M1561">
        <v>9</v>
      </c>
      <c r="O1561" s="10" t="str">
        <f>IF(ISERROR(FIND("1",tblSalaries[[#This Row],[How many hours of a day you work on Excel]])),"",1)</f>
        <v/>
      </c>
      <c r="P1561" s="11">
        <f>IF(ISERROR(FIND("2",tblSalaries[[#This Row],[How many hours of a day you work on Excel]])),"",2)</f>
        <v>2</v>
      </c>
      <c r="Q1561" s="10">
        <f>IF(ISERROR(FIND("3",tblSalaries[[#This Row],[How many hours of a day you work on Excel]])),"",3)</f>
        <v>3</v>
      </c>
      <c r="R1561" s="10" t="str">
        <f>IF(ISERROR(FIND("4",tblSalaries[[#This Row],[How many hours of a day you work on Excel]])),"",4)</f>
        <v/>
      </c>
      <c r="S1561" s="10" t="str">
        <f>IF(ISERROR(FIND("5",tblSalaries[[#This Row],[How many hours of a day you work on Excel]])),"",5)</f>
        <v/>
      </c>
      <c r="T1561" s="10" t="str">
        <f>IF(ISERROR(FIND("6",tblSalaries[[#This Row],[How many hours of a day you work on Excel]])),"",6)</f>
        <v/>
      </c>
      <c r="U1561" s="11" t="str">
        <f>IF(ISERROR(FIND("7",tblSalaries[[#This Row],[How many hours of a day you work on Excel]])),"",7)</f>
        <v/>
      </c>
      <c r="V1561" s="11" t="str">
        <f>IF(ISERROR(FIND("8",tblSalaries[[#This Row],[How many hours of a day you work on Excel]])),"",8)</f>
        <v/>
      </c>
      <c r="W1561" s="11">
        <f>IF(MAX(tblSalaries[[#This Row],[1 hour]:[8 hours]])=0,#N/A,MAX(tblSalaries[[#This Row],[1 hour]:[8 hours]]))</f>
        <v>3</v>
      </c>
      <c r="X1561" s="11">
        <f>IF(ISERROR(tblSalaries[[#This Row],[max h]]),1,tblSalaries[[#This Row],[Salary in USD]]/tblSalaries[[#This Row],[max h]]/260)</f>
        <v>96.15384615384616</v>
      </c>
      <c r="Y1561" s="11" t="str">
        <f>IF(tblSalaries[[#This Row],[Years of Experience]]="",0,"0")</f>
        <v>0</v>
      </c>
      <c r="Z1561"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561" s="11">
        <f>IF(tblSalaries[[#This Row],[Salary in USD]]&lt;1000,1,0)</f>
        <v>0</v>
      </c>
      <c r="AB1561" s="11">
        <f>IF(AND(tblSalaries[[#This Row],[Salary in USD]]&gt;1000,tblSalaries[[#This Row],[Salary in USD]]&lt;2000),1,0)</f>
        <v>0</v>
      </c>
    </row>
    <row r="1562" spans="2:28" ht="15" customHeight="1">
      <c r="B1562" t="s">
        <v>3565</v>
      </c>
      <c r="C1562" s="1">
        <v>41061.762858796297</v>
      </c>
      <c r="D1562" s="4" t="s">
        <v>1744</v>
      </c>
      <c r="E1562">
        <v>1000000</v>
      </c>
      <c r="F1562" t="s">
        <v>40</v>
      </c>
      <c r="G1562">
        <f>tblSalaries[[#This Row],[clean Salary (in local currency)]]*VLOOKUP(tblSalaries[[#This Row],[Currency]],tblXrate[],2,FALSE)</f>
        <v>17807.916687442568</v>
      </c>
      <c r="H1562" t="s">
        <v>72</v>
      </c>
      <c r="I1562" t="s">
        <v>20</v>
      </c>
      <c r="J1562" t="s">
        <v>8</v>
      </c>
      <c r="K1562" t="str">
        <f>VLOOKUP(tblSalaries[[#This Row],[Where do you work]],tblCountries[[Actual]:[Mapping]],2,FALSE)</f>
        <v>India</v>
      </c>
      <c r="L1562" t="s">
        <v>13</v>
      </c>
      <c r="M1562">
        <v>4</v>
      </c>
      <c r="O1562" s="10" t="str">
        <f>IF(ISERROR(FIND("1",tblSalaries[[#This Row],[How many hours of a day you work on Excel]])),"",1)</f>
        <v/>
      </c>
      <c r="P1562" s="11" t="str">
        <f>IF(ISERROR(FIND("2",tblSalaries[[#This Row],[How many hours of a day you work on Excel]])),"",2)</f>
        <v/>
      </c>
      <c r="Q1562" s="10" t="str">
        <f>IF(ISERROR(FIND("3",tblSalaries[[#This Row],[How many hours of a day you work on Excel]])),"",3)</f>
        <v/>
      </c>
      <c r="R1562" s="10" t="str">
        <f>IF(ISERROR(FIND("4",tblSalaries[[#This Row],[How many hours of a day you work on Excel]])),"",4)</f>
        <v/>
      </c>
      <c r="S1562" s="10" t="str">
        <f>IF(ISERROR(FIND("5",tblSalaries[[#This Row],[How many hours of a day you work on Excel]])),"",5)</f>
        <v/>
      </c>
      <c r="T1562" s="10" t="str">
        <f>IF(ISERROR(FIND("6",tblSalaries[[#This Row],[How many hours of a day you work on Excel]])),"",6)</f>
        <v/>
      </c>
      <c r="U1562" s="11" t="str">
        <f>IF(ISERROR(FIND("7",tblSalaries[[#This Row],[How many hours of a day you work on Excel]])),"",7)</f>
        <v/>
      </c>
      <c r="V1562" s="11">
        <f>IF(ISERROR(FIND("8",tblSalaries[[#This Row],[How many hours of a day you work on Excel]])),"",8)</f>
        <v>8</v>
      </c>
      <c r="W1562" s="11">
        <f>IF(MAX(tblSalaries[[#This Row],[1 hour]:[8 hours]])=0,#N/A,MAX(tblSalaries[[#This Row],[1 hour]:[8 hours]]))</f>
        <v>8</v>
      </c>
      <c r="X1562" s="11">
        <f>IF(ISERROR(tblSalaries[[#This Row],[max h]]),1,tblSalaries[[#This Row],[Salary in USD]]/tblSalaries[[#This Row],[max h]]/260)</f>
        <v>8.5614984074243115</v>
      </c>
      <c r="Y1562" s="11" t="str">
        <f>IF(tblSalaries[[#This Row],[Years of Experience]]="",0,"0")</f>
        <v>0</v>
      </c>
      <c r="Z1562"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1562" s="11">
        <f>IF(tblSalaries[[#This Row],[Salary in USD]]&lt;1000,1,0)</f>
        <v>0</v>
      </c>
      <c r="AB1562" s="11">
        <f>IF(AND(tblSalaries[[#This Row],[Salary in USD]]&gt;1000,tblSalaries[[#This Row],[Salary in USD]]&lt;2000),1,0)</f>
        <v>0</v>
      </c>
    </row>
    <row r="1563" spans="2:28" ht="15" customHeight="1">
      <c r="B1563" t="s">
        <v>3566</v>
      </c>
      <c r="C1563" s="1">
        <v>41061.790763888886</v>
      </c>
      <c r="D1563" s="4">
        <v>177600</v>
      </c>
      <c r="E1563">
        <v>177600</v>
      </c>
      <c r="F1563" t="s">
        <v>6</v>
      </c>
      <c r="G1563">
        <f>tblSalaries[[#This Row],[clean Salary (in local currency)]]*VLOOKUP(tblSalaries[[#This Row],[Currency]],tblXrate[],2,FALSE)</f>
        <v>177600</v>
      </c>
      <c r="H1563" t="s">
        <v>310</v>
      </c>
      <c r="I1563" t="s">
        <v>310</v>
      </c>
      <c r="J1563" t="s">
        <v>1745</v>
      </c>
      <c r="K1563" t="str">
        <f>VLOOKUP(tblSalaries[[#This Row],[Where do you work]],tblCountries[[Actual]:[Mapping]],2,FALSE)</f>
        <v>Lesotho</v>
      </c>
      <c r="L1563" t="s">
        <v>9</v>
      </c>
      <c r="M1563">
        <v>6</v>
      </c>
      <c r="O1563" s="10" t="str">
        <f>IF(ISERROR(FIND("1",tblSalaries[[#This Row],[How many hours of a day you work on Excel]])),"",1)</f>
        <v/>
      </c>
      <c r="P1563" s="11" t="str">
        <f>IF(ISERROR(FIND("2",tblSalaries[[#This Row],[How many hours of a day you work on Excel]])),"",2)</f>
        <v/>
      </c>
      <c r="Q1563" s="10" t="str">
        <f>IF(ISERROR(FIND("3",tblSalaries[[#This Row],[How many hours of a day you work on Excel]])),"",3)</f>
        <v/>
      </c>
      <c r="R1563" s="10">
        <f>IF(ISERROR(FIND("4",tblSalaries[[#This Row],[How many hours of a day you work on Excel]])),"",4)</f>
        <v>4</v>
      </c>
      <c r="S1563" s="10" t="str">
        <f>IF(ISERROR(FIND("5",tblSalaries[[#This Row],[How many hours of a day you work on Excel]])),"",5)</f>
        <v/>
      </c>
      <c r="T1563" s="10">
        <f>IF(ISERROR(FIND("6",tblSalaries[[#This Row],[How many hours of a day you work on Excel]])),"",6)</f>
        <v>6</v>
      </c>
      <c r="U1563" s="11" t="str">
        <f>IF(ISERROR(FIND("7",tblSalaries[[#This Row],[How many hours of a day you work on Excel]])),"",7)</f>
        <v/>
      </c>
      <c r="V1563" s="11" t="str">
        <f>IF(ISERROR(FIND("8",tblSalaries[[#This Row],[How many hours of a day you work on Excel]])),"",8)</f>
        <v/>
      </c>
      <c r="W1563" s="11">
        <f>IF(MAX(tblSalaries[[#This Row],[1 hour]:[8 hours]])=0,#N/A,MAX(tblSalaries[[#This Row],[1 hour]:[8 hours]]))</f>
        <v>6</v>
      </c>
      <c r="X1563" s="11">
        <f>IF(ISERROR(tblSalaries[[#This Row],[max h]]),1,tblSalaries[[#This Row],[Salary in USD]]/tblSalaries[[#This Row],[max h]]/260)</f>
        <v>113.84615384615384</v>
      </c>
      <c r="Y1563" s="11" t="str">
        <f>IF(tblSalaries[[#This Row],[Years of Experience]]="",0,"0")</f>
        <v>0</v>
      </c>
      <c r="Z1563"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563" s="11">
        <f>IF(tblSalaries[[#This Row],[Salary in USD]]&lt;1000,1,0)</f>
        <v>0</v>
      </c>
      <c r="AB1563" s="11">
        <f>IF(AND(tblSalaries[[#This Row],[Salary in USD]]&gt;1000,tblSalaries[[#This Row],[Salary in USD]]&lt;2000),1,0)</f>
        <v>0</v>
      </c>
    </row>
    <row r="1564" spans="2:28" ht="15" customHeight="1">
      <c r="B1564" t="s">
        <v>3567</v>
      </c>
      <c r="C1564" s="1">
        <v>41061.82136574074</v>
      </c>
      <c r="D1564" s="4">
        <v>650000</v>
      </c>
      <c r="E1564">
        <v>650000</v>
      </c>
      <c r="F1564" t="s">
        <v>40</v>
      </c>
      <c r="G1564">
        <f>tblSalaries[[#This Row],[clean Salary (in local currency)]]*VLOOKUP(tblSalaries[[#This Row],[Currency]],tblXrate[],2,FALSE)</f>
        <v>11575.14584683767</v>
      </c>
      <c r="H1564" t="s">
        <v>616</v>
      </c>
      <c r="I1564" t="s">
        <v>20</v>
      </c>
      <c r="J1564" t="s">
        <v>8</v>
      </c>
      <c r="K1564" t="str">
        <f>VLOOKUP(tblSalaries[[#This Row],[Where do you work]],tblCountries[[Actual]:[Mapping]],2,FALSE)</f>
        <v>India</v>
      </c>
      <c r="L1564" t="s">
        <v>9</v>
      </c>
      <c r="M1564">
        <v>5</v>
      </c>
      <c r="O1564" s="10" t="str">
        <f>IF(ISERROR(FIND("1",tblSalaries[[#This Row],[How many hours of a day you work on Excel]])),"",1)</f>
        <v/>
      </c>
      <c r="P1564" s="11" t="str">
        <f>IF(ISERROR(FIND("2",tblSalaries[[#This Row],[How many hours of a day you work on Excel]])),"",2)</f>
        <v/>
      </c>
      <c r="Q1564" s="10" t="str">
        <f>IF(ISERROR(FIND("3",tblSalaries[[#This Row],[How many hours of a day you work on Excel]])),"",3)</f>
        <v/>
      </c>
      <c r="R1564" s="10">
        <f>IF(ISERROR(FIND("4",tblSalaries[[#This Row],[How many hours of a day you work on Excel]])),"",4)</f>
        <v>4</v>
      </c>
      <c r="S1564" s="10" t="str">
        <f>IF(ISERROR(FIND("5",tblSalaries[[#This Row],[How many hours of a day you work on Excel]])),"",5)</f>
        <v/>
      </c>
      <c r="T1564" s="10">
        <f>IF(ISERROR(FIND("6",tblSalaries[[#This Row],[How many hours of a day you work on Excel]])),"",6)</f>
        <v>6</v>
      </c>
      <c r="U1564" s="11" t="str">
        <f>IF(ISERROR(FIND("7",tblSalaries[[#This Row],[How many hours of a day you work on Excel]])),"",7)</f>
        <v/>
      </c>
      <c r="V1564" s="11" t="str">
        <f>IF(ISERROR(FIND("8",tblSalaries[[#This Row],[How many hours of a day you work on Excel]])),"",8)</f>
        <v/>
      </c>
      <c r="W1564" s="11">
        <f>IF(MAX(tblSalaries[[#This Row],[1 hour]:[8 hours]])=0,#N/A,MAX(tblSalaries[[#This Row],[1 hour]:[8 hours]]))</f>
        <v>6</v>
      </c>
      <c r="X1564" s="11">
        <f>IF(ISERROR(tblSalaries[[#This Row],[max h]]),1,tblSalaries[[#This Row],[Salary in USD]]/tblSalaries[[#This Row],[max h]]/260)</f>
        <v>7.4199652864344037</v>
      </c>
      <c r="Y1564" s="11" t="str">
        <f>IF(tblSalaries[[#This Row],[Years of Experience]]="",0,"0")</f>
        <v>0</v>
      </c>
      <c r="Z1564"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1564" s="11">
        <f>IF(tblSalaries[[#This Row],[Salary in USD]]&lt;1000,1,0)</f>
        <v>0</v>
      </c>
      <c r="AB1564" s="11">
        <f>IF(AND(tblSalaries[[#This Row],[Salary in USD]]&gt;1000,tblSalaries[[#This Row],[Salary in USD]]&lt;2000),1,0)</f>
        <v>0</v>
      </c>
    </row>
    <row r="1565" spans="2:28" ht="15" customHeight="1">
      <c r="B1565" t="s">
        <v>3568</v>
      </c>
      <c r="C1565" s="1">
        <v>41061.823993055557</v>
      </c>
      <c r="D1565" s="4" t="s">
        <v>1746</v>
      </c>
      <c r="E1565">
        <v>21000</v>
      </c>
      <c r="F1565" t="s">
        <v>22</v>
      </c>
      <c r="G1565">
        <f>tblSalaries[[#This Row],[clean Salary (in local currency)]]*VLOOKUP(tblSalaries[[#This Row],[Currency]],tblXrate[],2,FALSE)</f>
        <v>26678.388218823762</v>
      </c>
      <c r="H1565" t="s">
        <v>1747</v>
      </c>
      <c r="I1565" t="s">
        <v>52</v>
      </c>
      <c r="J1565" t="s">
        <v>30</v>
      </c>
      <c r="K1565" t="str">
        <f>VLOOKUP(tblSalaries[[#This Row],[Where do you work]],tblCountries[[Actual]:[Mapping]],2,FALSE)</f>
        <v>Portugal</v>
      </c>
      <c r="L1565" t="s">
        <v>9</v>
      </c>
      <c r="M1565">
        <v>10</v>
      </c>
      <c r="O1565" s="10" t="str">
        <f>IF(ISERROR(FIND("1",tblSalaries[[#This Row],[How many hours of a day you work on Excel]])),"",1)</f>
        <v/>
      </c>
      <c r="P1565" s="11" t="str">
        <f>IF(ISERROR(FIND("2",tblSalaries[[#This Row],[How many hours of a day you work on Excel]])),"",2)</f>
        <v/>
      </c>
      <c r="Q1565" s="10" t="str">
        <f>IF(ISERROR(FIND("3",tblSalaries[[#This Row],[How many hours of a day you work on Excel]])),"",3)</f>
        <v/>
      </c>
      <c r="R1565" s="10">
        <f>IF(ISERROR(FIND("4",tblSalaries[[#This Row],[How many hours of a day you work on Excel]])),"",4)</f>
        <v>4</v>
      </c>
      <c r="S1565" s="10" t="str">
        <f>IF(ISERROR(FIND("5",tblSalaries[[#This Row],[How many hours of a day you work on Excel]])),"",5)</f>
        <v/>
      </c>
      <c r="T1565" s="10">
        <f>IF(ISERROR(FIND("6",tblSalaries[[#This Row],[How many hours of a day you work on Excel]])),"",6)</f>
        <v>6</v>
      </c>
      <c r="U1565" s="11" t="str">
        <f>IF(ISERROR(FIND("7",tblSalaries[[#This Row],[How many hours of a day you work on Excel]])),"",7)</f>
        <v/>
      </c>
      <c r="V1565" s="11" t="str">
        <f>IF(ISERROR(FIND("8",tblSalaries[[#This Row],[How many hours of a day you work on Excel]])),"",8)</f>
        <v/>
      </c>
      <c r="W1565" s="11">
        <f>IF(MAX(tblSalaries[[#This Row],[1 hour]:[8 hours]])=0,#N/A,MAX(tblSalaries[[#This Row],[1 hour]:[8 hours]]))</f>
        <v>6</v>
      </c>
      <c r="X1565" s="11">
        <f>IF(ISERROR(tblSalaries[[#This Row],[max h]]),1,tblSalaries[[#This Row],[Salary in USD]]/tblSalaries[[#This Row],[max h]]/260)</f>
        <v>17.101530909502412</v>
      </c>
      <c r="Y1565" s="11" t="str">
        <f>IF(tblSalaries[[#This Row],[Years of Experience]]="",0,"0")</f>
        <v>0</v>
      </c>
      <c r="Z1565"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565" s="11">
        <f>IF(tblSalaries[[#This Row],[Salary in USD]]&lt;1000,1,0)</f>
        <v>0</v>
      </c>
      <c r="AB1565" s="11">
        <f>IF(AND(tblSalaries[[#This Row],[Salary in USD]]&gt;1000,tblSalaries[[#This Row],[Salary in USD]]&lt;2000),1,0)</f>
        <v>0</v>
      </c>
    </row>
    <row r="1566" spans="2:28" ht="15" customHeight="1">
      <c r="B1566" t="s">
        <v>3569</v>
      </c>
      <c r="C1566" s="1">
        <v>41061.831770833334</v>
      </c>
      <c r="D1566" s="4" t="s">
        <v>1310</v>
      </c>
      <c r="E1566">
        <v>80000</v>
      </c>
      <c r="F1566" t="s">
        <v>69</v>
      </c>
      <c r="G1566">
        <f>tblSalaries[[#This Row],[clean Salary (in local currency)]]*VLOOKUP(tblSalaries[[#This Row],[Currency]],tblXrate[],2,FALSE)</f>
        <v>126094.26176538273</v>
      </c>
      <c r="H1566" t="s">
        <v>1748</v>
      </c>
      <c r="I1566" t="s">
        <v>356</v>
      </c>
      <c r="J1566" t="s">
        <v>71</v>
      </c>
      <c r="K1566" t="str">
        <f>VLOOKUP(tblSalaries[[#This Row],[Where do you work]],tblCountries[[Actual]:[Mapping]],2,FALSE)</f>
        <v>UK</v>
      </c>
      <c r="L1566" t="s">
        <v>9</v>
      </c>
      <c r="M1566">
        <v>12</v>
      </c>
      <c r="O1566" s="10" t="str">
        <f>IF(ISERROR(FIND("1",tblSalaries[[#This Row],[How many hours of a day you work on Excel]])),"",1)</f>
        <v/>
      </c>
      <c r="P1566" s="11" t="str">
        <f>IF(ISERROR(FIND("2",tblSalaries[[#This Row],[How many hours of a day you work on Excel]])),"",2)</f>
        <v/>
      </c>
      <c r="Q1566" s="10" t="str">
        <f>IF(ISERROR(FIND("3",tblSalaries[[#This Row],[How many hours of a day you work on Excel]])),"",3)</f>
        <v/>
      </c>
      <c r="R1566" s="10">
        <f>IF(ISERROR(FIND("4",tblSalaries[[#This Row],[How many hours of a day you work on Excel]])),"",4)</f>
        <v>4</v>
      </c>
      <c r="S1566" s="10" t="str">
        <f>IF(ISERROR(FIND("5",tblSalaries[[#This Row],[How many hours of a day you work on Excel]])),"",5)</f>
        <v/>
      </c>
      <c r="T1566" s="10">
        <f>IF(ISERROR(FIND("6",tblSalaries[[#This Row],[How many hours of a day you work on Excel]])),"",6)</f>
        <v>6</v>
      </c>
      <c r="U1566" s="11" t="str">
        <f>IF(ISERROR(FIND("7",tblSalaries[[#This Row],[How many hours of a day you work on Excel]])),"",7)</f>
        <v/>
      </c>
      <c r="V1566" s="11" t="str">
        <f>IF(ISERROR(FIND("8",tblSalaries[[#This Row],[How many hours of a day you work on Excel]])),"",8)</f>
        <v/>
      </c>
      <c r="W1566" s="11">
        <f>IF(MAX(tblSalaries[[#This Row],[1 hour]:[8 hours]])=0,#N/A,MAX(tblSalaries[[#This Row],[1 hour]:[8 hours]]))</f>
        <v>6</v>
      </c>
      <c r="X1566" s="11">
        <f>IF(ISERROR(tblSalaries[[#This Row],[max h]]),1,tblSalaries[[#This Row],[Salary in USD]]/tblSalaries[[#This Row],[max h]]/260)</f>
        <v>80.82965497780944</v>
      </c>
      <c r="Y1566" s="11" t="str">
        <f>IF(tblSalaries[[#This Row],[Years of Experience]]="",0,"0")</f>
        <v>0</v>
      </c>
      <c r="Z1566"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566" s="11">
        <f>IF(tblSalaries[[#This Row],[Salary in USD]]&lt;1000,1,0)</f>
        <v>0</v>
      </c>
      <c r="AB1566" s="11">
        <f>IF(AND(tblSalaries[[#This Row],[Salary in USD]]&gt;1000,tblSalaries[[#This Row],[Salary in USD]]&lt;2000),1,0)</f>
        <v>0</v>
      </c>
    </row>
    <row r="1567" spans="2:28" ht="15" customHeight="1">
      <c r="B1567" t="s">
        <v>3570</v>
      </c>
      <c r="C1567" s="1">
        <v>41061.841921296298</v>
      </c>
      <c r="D1567" s="4" t="s">
        <v>1749</v>
      </c>
      <c r="E1567">
        <v>6000</v>
      </c>
      <c r="F1567" t="s">
        <v>6</v>
      </c>
      <c r="G1567">
        <f>tblSalaries[[#This Row],[clean Salary (in local currency)]]*VLOOKUP(tblSalaries[[#This Row],[Currency]],tblXrate[],2,FALSE)</f>
        <v>6000</v>
      </c>
      <c r="H1567" t="s">
        <v>207</v>
      </c>
      <c r="I1567" t="s">
        <v>20</v>
      </c>
      <c r="J1567" t="s">
        <v>8</v>
      </c>
      <c r="K1567" t="str">
        <f>VLOOKUP(tblSalaries[[#This Row],[Where do you work]],tblCountries[[Actual]:[Mapping]],2,FALSE)</f>
        <v>India</v>
      </c>
      <c r="L1567" t="s">
        <v>9</v>
      </c>
      <c r="M1567">
        <v>2</v>
      </c>
      <c r="O1567" s="10" t="str">
        <f>IF(ISERROR(FIND("1",tblSalaries[[#This Row],[How many hours of a day you work on Excel]])),"",1)</f>
        <v/>
      </c>
      <c r="P1567" s="11" t="str">
        <f>IF(ISERROR(FIND("2",tblSalaries[[#This Row],[How many hours of a day you work on Excel]])),"",2)</f>
        <v/>
      </c>
      <c r="Q1567" s="10" t="str">
        <f>IF(ISERROR(FIND("3",tblSalaries[[#This Row],[How many hours of a day you work on Excel]])),"",3)</f>
        <v/>
      </c>
      <c r="R1567" s="10">
        <f>IF(ISERROR(FIND("4",tblSalaries[[#This Row],[How many hours of a day you work on Excel]])),"",4)</f>
        <v>4</v>
      </c>
      <c r="S1567" s="10" t="str">
        <f>IF(ISERROR(FIND("5",tblSalaries[[#This Row],[How many hours of a day you work on Excel]])),"",5)</f>
        <v/>
      </c>
      <c r="T1567" s="10">
        <f>IF(ISERROR(FIND("6",tblSalaries[[#This Row],[How many hours of a day you work on Excel]])),"",6)</f>
        <v>6</v>
      </c>
      <c r="U1567" s="11" t="str">
        <f>IF(ISERROR(FIND("7",tblSalaries[[#This Row],[How many hours of a day you work on Excel]])),"",7)</f>
        <v/>
      </c>
      <c r="V1567" s="11" t="str">
        <f>IF(ISERROR(FIND("8",tblSalaries[[#This Row],[How many hours of a day you work on Excel]])),"",8)</f>
        <v/>
      </c>
      <c r="W1567" s="11">
        <f>IF(MAX(tblSalaries[[#This Row],[1 hour]:[8 hours]])=0,#N/A,MAX(tblSalaries[[#This Row],[1 hour]:[8 hours]]))</f>
        <v>6</v>
      </c>
      <c r="X1567" s="11">
        <f>IF(ISERROR(tblSalaries[[#This Row],[max h]]),1,tblSalaries[[#This Row],[Salary in USD]]/tblSalaries[[#This Row],[max h]]/260)</f>
        <v>3.8461538461538463</v>
      </c>
      <c r="Y1567" s="11" t="str">
        <f>IF(tblSalaries[[#This Row],[Years of Experience]]="",0,"0")</f>
        <v>0</v>
      </c>
      <c r="Z1567"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1..3</v>
      </c>
      <c r="AA1567" s="11">
        <f>IF(tblSalaries[[#This Row],[Salary in USD]]&lt;1000,1,0)</f>
        <v>0</v>
      </c>
      <c r="AB1567" s="11">
        <f>IF(AND(tblSalaries[[#This Row],[Salary in USD]]&gt;1000,tblSalaries[[#This Row],[Salary in USD]]&lt;2000),1,0)</f>
        <v>0</v>
      </c>
    </row>
    <row r="1568" spans="2:28" ht="15" customHeight="1">
      <c r="B1568" t="s">
        <v>3571</v>
      </c>
      <c r="C1568" s="1">
        <v>41061.852349537039</v>
      </c>
      <c r="D1568" s="4">
        <v>10000</v>
      </c>
      <c r="E1568">
        <v>10000</v>
      </c>
      <c r="F1568" t="s">
        <v>6</v>
      </c>
      <c r="G1568">
        <f>tblSalaries[[#This Row],[clean Salary (in local currency)]]*VLOOKUP(tblSalaries[[#This Row],[Currency]],tblXrate[],2,FALSE)</f>
        <v>10000</v>
      </c>
      <c r="H1568" t="s">
        <v>360</v>
      </c>
      <c r="I1568" t="s">
        <v>3999</v>
      </c>
      <c r="J1568" t="s">
        <v>8</v>
      </c>
      <c r="K1568" t="str">
        <f>VLOOKUP(tblSalaries[[#This Row],[Where do you work]],tblCountries[[Actual]:[Mapping]],2,FALSE)</f>
        <v>India</v>
      </c>
      <c r="L1568" t="s">
        <v>13</v>
      </c>
      <c r="M1568">
        <v>6</v>
      </c>
      <c r="O1568" s="10" t="str">
        <f>IF(ISERROR(FIND("1",tblSalaries[[#This Row],[How many hours of a day you work on Excel]])),"",1)</f>
        <v/>
      </c>
      <c r="P1568" s="11" t="str">
        <f>IF(ISERROR(FIND("2",tblSalaries[[#This Row],[How many hours of a day you work on Excel]])),"",2)</f>
        <v/>
      </c>
      <c r="Q1568" s="10" t="str">
        <f>IF(ISERROR(FIND("3",tblSalaries[[#This Row],[How many hours of a day you work on Excel]])),"",3)</f>
        <v/>
      </c>
      <c r="R1568" s="10" t="str">
        <f>IF(ISERROR(FIND("4",tblSalaries[[#This Row],[How many hours of a day you work on Excel]])),"",4)</f>
        <v/>
      </c>
      <c r="S1568" s="10" t="str">
        <f>IF(ISERROR(FIND("5",tblSalaries[[#This Row],[How many hours of a day you work on Excel]])),"",5)</f>
        <v/>
      </c>
      <c r="T1568" s="10" t="str">
        <f>IF(ISERROR(FIND("6",tblSalaries[[#This Row],[How many hours of a day you work on Excel]])),"",6)</f>
        <v/>
      </c>
      <c r="U1568" s="11" t="str">
        <f>IF(ISERROR(FIND("7",tblSalaries[[#This Row],[How many hours of a day you work on Excel]])),"",7)</f>
        <v/>
      </c>
      <c r="V1568" s="11">
        <f>IF(ISERROR(FIND("8",tblSalaries[[#This Row],[How many hours of a day you work on Excel]])),"",8)</f>
        <v>8</v>
      </c>
      <c r="W1568" s="11">
        <f>IF(MAX(tblSalaries[[#This Row],[1 hour]:[8 hours]])=0,#N/A,MAX(tblSalaries[[#This Row],[1 hour]:[8 hours]]))</f>
        <v>8</v>
      </c>
      <c r="X1568" s="11">
        <f>IF(ISERROR(tblSalaries[[#This Row],[max h]]),1,tblSalaries[[#This Row],[Salary in USD]]/tblSalaries[[#This Row],[max h]]/260)</f>
        <v>4.8076923076923075</v>
      </c>
      <c r="Y1568" s="11" t="str">
        <f>IF(tblSalaries[[#This Row],[Years of Experience]]="",0,"0")</f>
        <v>0</v>
      </c>
      <c r="Z1568"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568" s="11">
        <f>IF(tblSalaries[[#This Row],[Salary in USD]]&lt;1000,1,0)</f>
        <v>0</v>
      </c>
      <c r="AB1568" s="11">
        <f>IF(AND(tblSalaries[[#This Row],[Salary in USD]]&gt;1000,tblSalaries[[#This Row],[Salary in USD]]&lt;2000),1,0)</f>
        <v>0</v>
      </c>
    </row>
    <row r="1569" spans="2:28" ht="15" customHeight="1">
      <c r="B1569" t="s">
        <v>3572</v>
      </c>
      <c r="C1569" s="1">
        <v>41061.8596412037</v>
      </c>
      <c r="D1569" s="4">
        <v>50000</v>
      </c>
      <c r="E1569">
        <v>50000</v>
      </c>
      <c r="F1569" t="s">
        <v>6</v>
      </c>
      <c r="G1569">
        <f>tblSalaries[[#This Row],[clean Salary (in local currency)]]*VLOOKUP(tblSalaries[[#This Row],[Currency]],tblXrate[],2,FALSE)</f>
        <v>50000</v>
      </c>
      <c r="H1569" t="s">
        <v>481</v>
      </c>
      <c r="I1569" t="s">
        <v>20</v>
      </c>
      <c r="J1569" t="s">
        <v>15</v>
      </c>
      <c r="K1569" t="str">
        <f>VLOOKUP(tblSalaries[[#This Row],[Where do you work]],tblCountries[[Actual]:[Mapping]],2,FALSE)</f>
        <v>USA</v>
      </c>
      <c r="L1569" t="s">
        <v>13</v>
      </c>
      <c r="M1569">
        <v>2</v>
      </c>
      <c r="O1569" s="10" t="str">
        <f>IF(ISERROR(FIND("1",tblSalaries[[#This Row],[How many hours of a day you work on Excel]])),"",1)</f>
        <v/>
      </c>
      <c r="P1569" s="11" t="str">
        <f>IF(ISERROR(FIND("2",tblSalaries[[#This Row],[How many hours of a day you work on Excel]])),"",2)</f>
        <v/>
      </c>
      <c r="Q1569" s="10" t="str">
        <f>IF(ISERROR(FIND("3",tblSalaries[[#This Row],[How many hours of a day you work on Excel]])),"",3)</f>
        <v/>
      </c>
      <c r="R1569" s="10" t="str">
        <f>IF(ISERROR(FIND("4",tblSalaries[[#This Row],[How many hours of a day you work on Excel]])),"",4)</f>
        <v/>
      </c>
      <c r="S1569" s="10" t="str">
        <f>IF(ISERROR(FIND("5",tblSalaries[[#This Row],[How many hours of a day you work on Excel]])),"",5)</f>
        <v/>
      </c>
      <c r="T1569" s="10" t="str">
        <f>IF(ISERROR(FIND("6",tblSalaries[[#This Row],[How many hours of a day you work on Excel]])),"",6)</f>
        <v/>
      </c>
      <c r="U1569" s="11" t="str">
        <f>IF(ISERROR(FIND("7",tblSalaries[[#This Row],[How many hours of a day you work on Excel]])),"",7)</f>
        <v/>
      </c>
      <c r="V1569" s="11">
        <f>IF(ISERROR(FIND("8",tblSalaries[[#This Row],[How many hours of a day you work on Excel]])),"",8)</f>
        <v>8</v>
      </c>
      <c r="W1569" s="11">
        <f>IF(MAX(tblSalaries[[#This Row],[1 hour]:[8 hours]])=0,#N/A,MAX(tblSalaries[[#This Row],[1 hour]:[8 hours]]))</f>
        <v>8</v>
      </c>
      <c r="X1569" s="11">
        <f>IF(ISERROR(tblSalaries[[#This Row],[max h]]),1,tblSalaries[[#This Row],[Salary in USD]]/tblSalaries[[#This Row],[max h]]/260)</f>
        <v>24.03846153846154</v>
      </c>
      <c r="Y1569" s="11" t="str">
        <f>IF(tblSalaries[[#This Row],[Years of Experience]]="",0,"0")</f>
        <v>0</v>
      </c>
      <c r="Z1569"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1..3</v>
      </c>
      <c r="AA1569" s="11">
        <f>IF(tblSalaries[[#This Row],[Salary in USD]]&lt;1000,1,0)</f>
        <v>0</v>
      </c>
      <c r="AB1569" s="11">
        <f>IF(AND(tblSalaries[[#This Row],[Salary in USD]]&gt;1000,tblSalaries[[#This Row],[Salary in USD]]&lt;2000),1,0)</f>
        <v>0</v>
      </c>
    </row>
    <row r="1570" spans="2:28" ht="15" customHeight="1">
      <c r="B1570" t="s">
        <v>3573</v>
      </c>
      <c r="C1570" s="1">
        <v>41061.860381944447</v>
      </c>
      <c r="D1570" s="4">
        <v>10000</v>
      </c>
      <c r="E1570">
        <v>10000</v>
      </c>
      <c r="F1570" t="s">
        <v>6</v>
      </c>
      <c r="G1570">
        <f>tblSalaries[[#This Row],[clean Salary (in local currency)]]*VLOOKUP(tblSalaries[[#This Row],[Currency]],tblXrate[],2,FALSE)</f>
        <v>10000</v>
      </c>
      <c r="H1570" t="s">
        <v>1750</v>
      </c>
      <c r="I1570" t="s">
        <v>52</v>
      </c>
      <c r="J1570" t="s">
        <v>8</v>
      </c>
      <c r="K1570" t="str">
        <f>VLOOKUP(tblSalaries[[#This Row],[Where do you work]],tblCountries[[Actual]:[Mapping]],2,FALSE)</f>
        <v>India</v>
      </c>
      <c r="L1570" t="s">
        <v>13</v>
      </c>
      <c r="M1570">
        <v>12</v>
      </c>
      <c r="O1570" s="10" t="str">
        <f>IF(ISERROR(FIND("1",tblSalaries[[#This Row],[How many hours of a day you work on Excel]])),"",1)</f>
        <v/>
      </c>
      <c r="P1570" s="11" t="str">
        <f>IF(ISERROR(FIND("2",tblSalaries[[#This Row],[How many hours of a day you work on Excel]])),"",2)</f>
        <v/>
      </c>
      <c r="Q1570" s="10" t="str">
        <f>IF(ISERROR(FIND("3",tblSalaries[[#This Row],[How many hours of a day you work on Excel]])),"",3)</f>
        <v/>
      </c>
      <c r="R1570" s="10" t="str">
        <f>IF(ISERROR(FIND("4",tblSalaries[[#This Row],[How many hours of a day you work on Excel]])),"",4)</f>
        <v/>
      </c>
      <c r="S1570" s="10" t="str">
        <f>IF(ISERROR(FIND("5",tblSalaries[[#This Row],[How many hours of a day you work on Excel]])),"",5)</f>
        <v/>
      </c>
      <c r="T1570" s="10" t="str">
        <f>IF(ISERROR(FIND("6",tblSalaries[[#This Row],[How many hours of a day you work on Excel]])),"",6)</f>
        <v/>
      </c>
      <c r="U1570" s="11" t="str">
        <f>IF(ISERROR(FIND("7",tblSalaries[[#This Row],[How many hours of a day you work on Excel]])),"",7)</f>
        <v/>
      </c>
      <c r="V1570" s="11">
        <f>IF(ISERROR(FIND("8",tblSalaries[[#This Row],[How many hours of a day you work on Excel]])),"",8)</f>
        <v>8</v>
      </c>
      <c r="W1570" s="11">
        <f>IF(MAX(tblSalaries[[#This Row],[1 hour]:[8 hours]])=0,#N/A,MAX(tblSalaries[[#This Row],[1 hour]:[8 hours]]))</f>
        <v>8</v>
      </c>
      <c r="X1570" s="11">
        <f>IF(ISERROR(tblSalaries[[#This Row],[max h]]),1,tblSalaries[[#This Row],[Salary in USD]]/tblSalaries[[#This Row],[max h]]/260)</f>
        <v>4.8076923076923075</v>
      </c>
      <c r="Y1570" s="11" t="str">
        <f>IF(tblSalaries[[#This Row],[Years of Experience]]="",0,"0")</f>
        <v>0</v>
      </c>
      <c r="Z1570"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570" s="11">
        <f>IF(tblSalaries[[#This Row],[Salary in USD]]&lt;1000,1,0)</f>
        <v>0</v>
      </c>
      <c r="AB1570" s="11">
        <f>IF(AND(tblSalaries[[#This Row],[Salary in USD]]&gt;1000,tblSalaries[[#This Row],[Salary in USD]]&lt;2000),1,0)</f>
        <v>0</v>
      </c>
    </row>
    <row r="1571" spans="2:28" ht="15" customHeight="1">
      <c r="B1571" t="s">
        <v>3574</v>
      </c>
      <c r="C1571" s="1">
        <v>41061.87023148148</v>
      </c>
      <c r="D1571" s="4">
        <v>50000</v>
      </c>
      <c r="E1571">
        <v>50000</v>
      </c>
      <c r="F1571" t="s">
        <v>6</v>
      </c>
      <c r="G1571">
        <f>tblSalaries[[#This Row],[clean Salary (in local currency)]]*VLOOKUP(tblSalaries[[#This Row],[Currency]],tblXrate[],2,FALSE)</f>
        <v>50000</v>
      </c>
      <c r="H1571" t="s">
        <v>1751</v>
      </c>
      <c r="I1571" t="s">
        <v>20</v>
      </c>
      <c r="J1571" t="s">
        <v>15</v>
      </c>
      <c r="K1571" t="str">
        <f>VLOOKUP(tblSalaries[[#This Row],[Where do you work]],tblCountries[[Actual]:[Mapping]],2,FALSE)</f>
        <v>USA</v>
      </c>
      <c r="L1571" t="s">
        <v>13</v>
      </c>
      <c r="M1571">
        <v>12</v>
      </c>
      <c r="O1571" s="10" t="str">
        <f>IF(ISERROR(FIND("1",tblSalaries[[#This Row],[How many hours of a day you work on Excel]])),"",1)</f>
        <v/>
      </c>
      <c r="P1571" s="11" t="str">
        <f>IF(ISERROR(FIND("2",tblSalaries[[#This Row],[How many hours of a day you work on Excel]])),"",2)</f>
        <v/>
      </c>
      <c r="Q1571" s="10" t="str">
        <f>IF(ISERROR(FIND("3",tblSalaries[[#This Row],[How many hours of a day you work on Excel]])),"",3)</f>
        <v/>
      </c>
      <c r="R1571" s="10" t="str">
        <f>IF(ISERROR(FIND("4",tblSalaries[[#This Row],[How many hours of a day you work on Excel]])),"",4)</f>
        <v/>
      </c>
      <c r="S1571" s="10" t="str">
        <f>IF(ISERROR(FIND("5",tblSalaries[[#This Row],[How many hours of a day you work on Excel]])),"",5)</f>
        <v/>
      </c>
      <c r="T1571" s="10" t="str">
        <f>IF(ISERROR(FIND("6",tblSalaries[[#This Row],[How many hours of a day you work on Excel]])),"",6)</f>
        <v/>
      </c>
      <c r="U1571" s="11" t="str">
        <f>IF(ISERROR(FIND("7",tblSalaries[[#This Row],[How many hours of a day you work on Excel]])),"",7)</f>
        <v/>
      </c>
      <c r="V1571" s="11">
        <f>IF(ISERROR(FIND("8",tblSalaries[[#This Row],[How many hours of a day you work on Excel]])),"",8)</f>
        <v>8</v>
      </c>
      <c r="W1571" s="11">
        <f>IF(MAX(tblSalaries[[#This Row],[1 hour]:[8 hours]])=0,#N/A,MAX(tblSalaries[[#This Row],[1 hour]:[8 hours]]))</f>
        <v>8</v>
      </c>
      <c r="X1571" s="11">
        <f>IF(ISERROR(tblSalaries[[#This Row],[max h]]),1,tblSalaries[[#This Row],[Salary in USD]]/tblSalaries[[#This Row],[max h]]/260)</f>
        <v>24.03846153846154</v>
      </c>
      <c r="Y1571" s="11" t="str">
        <f>IF(tblSalaries[[#This Row],[Years of Experience]]="",0,"0")</f>
        <v>0</v>
      </c>
      <c r="Z1571"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571" s="11">
        <f>IF(tblSalaries[[#This Row],[Salary in USD]]&lt;1000,1,0)</f>
        <v>0</v>
      </c>
      <c r="AB1571" s="11">
        <f>IF(AND(tblSalaries[[#This Row],[Salary in USD]]&gt;1000,tblSalaries[[#This Row],[Salary in USD]]&lt;2000),1,0)</f>
        <v>0</v>
      </c>
    </row>
    <row r="1572" spans="2:28" ht="15" customHeight="1">
      <c r="B1572" t="s">
        <v>3575</v>
      </c>
      <c r="C1572" s="1">
        <v>41061.930856481478</v>
      </c>
      <c r="D1572" s="4" t="s">
        <v>1752</v>
      </c>
      <c r="E1572">
        <v>20000</v>
      </c>
      <c r="F1572" t="s">
        <v>6</v>
      </c>
      <c r="G1572">
        <f>tblSalaries[[#This Row],[clean Salary (in local currency)]]*VLOOKUP(tblSalaries[[#This Row],[Currency]],tblXrate[],2,FALSE)</f>
        <v>20000</v>
      </c>
      <c r="H1572" t="s">
        <v>52</v>
      </c>
      <c r="I1572" t="s">
        <v>52</v>
      </c>
      <c r="J1572" t="s">
        <v>8</v>
      </c>
      <c r="K1572" t="str">
        <f>VLOOKUP(tblSalaries[[#This Row],[Where do you work]],tblCountries[[Actual]:[Mapping]],2,FALSE)</f>
        <v>India</v>
      </c>
      <c r="L1572" t="s">
        <v>9</v>
      </c>
      <c r="M1572">
        <v>1</v>
      </c>
      <c r="O1572" s="10" t="str">
        <f>IF(ISERROR(FIND("1",tblSalaries[[#This Row],[How many hours of a day you work on Excel]])),"",1)</f>
        <v/>
      </c>
      <c r="P1572" s="11" t="str">
        <f>IF(ISERROR(FIND("2",tblSalaries[[#This Row],[How many hours of a day you work on Excel]])),"",2)</f>
        <v/>
      </c>
      <c r="Q1572" s="10" t="str">
        <f>IF(ISERROR(FIND("3",tblSalaries[[#This Row],[How many hours of a day you work on Excel]])),"",3)</f>
        <v/>
      </c>
      <c r="R1572" s="10">
        <f>IF(ISERROR(FIND("4",tblSalaries[[#This Row],[How many hours of a day you work on Excel]])),"",4)</f>
        <v>4</v>
      </c>
      <c r="S1572" s="10" t="str">
        <f>IF(ISERROR(FIND("5",tblSalaries[[#This Row],[How many hours of a day you work on Excel]])),"",5)</f>
        <v/>
      </c>
      <c r="T1572" s="10">
        <f>IF(ISERROR(FIND("6",tblSalaries[[#This Row],[How many hours of a day you work on Excel]])),"",6)</f>
        <v>6</v>
      </c>
      <c r="U1572" s="11" t="str">
        <f>IF(ISERROR(FIND("7",tblSalaries[[#This Row],[How many hours of a day you work on Excel]])),"",7)</f>
        <v/>
      </c>
      <c r="V1572" s="11" t="str">
        <f>IF(ISERROR(FIND("8",tblSalaries[[#This Row],[How many hours of a day you work on Excel]])),"",8)</f>
        <v/>
      </c>
      <c r="W1572" s="11">
        <f>IF(MAX(tblSalaries[[#This Row],[1 hour]:[8 hours]])=0,#N/A,MAX(tblSalaries[[#This Row],[1 hour]:[8 hours]]))</f>
        <v>6</v>
      </c>
      <c r="X1572" s="11">
        <f>IF(ISERROR(tblSalaries[[#This Row],[max h]]),1,tblSalaries[[#This Row],[Salary in USD]]/tblSalaries[[#This Row],[max h]]/260)</f>
        <v>12.820512820512821</v>
      </c>
      <c r="Y1572" s="11" t="str">
        <f>IF(tblSalaries[[#This Row],[Years of Experience]]="",0,"0")</f>
        <v>0</v>
      </c>
      <c r="Z1572"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0..1</v>
      </c>
      <c r="AA1572" s="11">
        <f>IF(tblSalaries[[#This Row],[Salary in USD]]&lt;1000,1,0)</f>
        <v>0</v>
      </c>
      <c r="AB1572" s="11">
        <f>IF(AND(tblSalaries[[#This Row],[Salary in USD]]&gt;1000,tblSalaries[[#This Row],[Salary in USD]]&lt;2000),1,0)</f>
        <v>0</v>
      </c>
    </row>
    <row r="1573" spans="2:28" ht="15" customHeight="1">
      <c r="B1573" t="s">
        <v>3576</v>
      </c>
      <c r="C1573" s="1">
        <v>41061.97896990741</v>
      </c>
      <c r="D1573" s="4" t="s">
        <v>655</v>
      </c>
      <c r="E1573">
        <v>20000</v>
      </c>
      <c r="F1573" t="s">
        <v>69</v>
      </c>
      <c r="G1573">
        <f>tblSalaries[[#This Row],[clean Salary (in local currency)]]*VLOOKUP(tblSalaries[[#This Row],[Currency]],tblXrate[],2,FALSE)</f>
        <v>31523.565441345683</v>
      </c>
      <c r="H1573" t="s">
        <v>386</v>
      </c>
      <c r="I1573" t="s">
        <v>20</v>
      </c>
      <c r="J1573" t="s">
        <v>71</v>
      </c>
      <c r="K1573" t="str">
        <f>VLOOKUP(tblSalaries[[#This Row],[Where do you work]],tblCountries[[Actual]:[Mapping]],2,FALSE)</f>
        <v>UK</v>
      </c>
      <c r="L1573" t="s">
        <v>13</v>
      </c>
      <c r="M1573">
        <v>3</v>
      </c>
      <c r="O1573" s="10" t="str">
        <f>IF(ISERROR(FIND("1",tblSalaries[[#This Row],[How many hours of a day you work on Excel]])),"",1)</f>
        <v/>
      </c>
      <c r="P1573" s="11" t="str">
        <f>IF(ISERROR(FIND("2",tblSalaries[[#This Row],[How many hours of a day you work on Excel]])),"",2)</f>
        <v/>
      </c>
      <c r="Q1573" s="10" t="str">
        <f>IF(ISERROR(FIND("3",tblSalaries[[#This Row],[How many hours of a day you work on Excel]])),"",3)</f>
        <v/>
      </c>
      <c r="R1573" s="10" t="str">
        <f>IF(ISERROR(FIND("4",tblSalaries[[#This Row],[How many hours of a day you work on Excel]])),"",4)</f>
        <v/>
      </c>
      <c r="S1573" s="10" t="str">
        <f>IF(ISERROR(FIND("5",tblSalaries[[#This Row],[How many hours of a day you work on Excel]])),"",5)</f>
        <v/>
      </c>
      <c r="T1573" s="10" t="str">
        <f>IF(ISERROR(FIND("6",tblSalaries[[#This Row],[How many hours of a day you work on Excel]])),"",6)</f>
        <v/>
      </c>
      <c r="U1573" s="11" t="str">
        <f>IF(ISERROR(FIND("7",tblSalaries[[#This Row],[How many hours of a day you work on Excel]])),"",7)</f>
        <v/>
      </c>
      <c r="V1573" s="11">
        <f>IF(ISERROR(FIND("8",tblSalaries[[#This Row],[How many hours of a day you work on Excel]])),"",8)</f>
        <v>8</v>
      </c>
      <c r="W1573" s="11">
        <f>IF(MAX(tblSalaries[[#This Row],[1 hour]:[8 hours]])=0,#N/A,MAX(tblSalaries[[#This Row],[1 hour]:[8 hours]]))</f>
        <v>8</v>
      </c>
      <c r="X1573" s="11">
        <f>IF(ISERROR(tblSalaries[[#This Row],[max h]]),1,tblSalaries[[#This Row],[Salary in USD]]/tblSalaries[[#This Row],[max h]]/260)</f>
        <v>15.15556030833927</v>
      </c>
      <c r="Y1573" s="11" t="str">
        <f>IF(tblSalaries[[#This Row],[Years of Experience]]="",0,"0")</f>
        <v>0</v>
      </c>
      <c r="Z1573"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1..3</v>
      </c>
      <c r="AA1573" s="11">
        <f>IF(tblSalaries[[#This Row],[Salary in USD]]&lt;1000,1,0)</f>
        <v>0</v>
      </c>
      <c r="AB1573" s="11">
        <f>IF(AND(tblSalaries[[#This Row],[Salary in USD]]&gt;1000,tblSalaries[[#This Row],[Salary in USD]]&lt;2000),1,0)</f>
        <v>0</v>
      </c>
    </row>
    <row r="1574" spans="2:28" ht="15" customHeight="1">
      <c r="B1574" t="s">
        <v>3577</v>
      </c>
      <c r="C1574" s="1">
        <v>41062.061851851853</v>
      </c>
      <c r="D1574" s="4" t="s">
        <v>1753</v>
      </c>
      <c r="E1574">
        <v>50000</v>
      </c>
      <c r="F1574" t="s">
        <v>22</v>
      </c>
      <c r="G1574">
        <f>tblSalaries[[#This Row],[clean Salary (in local currency)]]*VLOOKUP(tblSalaries[[#This Row],[Currency]],tblXrate[],2,FALSE)</f>
        <v>63519.971949580387</v>
      </c>
      <c r="H1574" t="s">
        <v>488</v>
      </c>
      <c r="I1574" t="s">
        <v>488</v>
      </c>
      <c r="J1574" t="s">
        <v>628</v>
      </c>
      <c r="K1574" t="str">
        <f>VLOOKUP(tblSalaries[[#This Row],[Where do you work]],tblCountries[[Actual]:[Mapping]],2,FALSE)</f>
        <v>Netherlands</v>
      </c>
      <c r="L1574" t="s">
        <v>9</v>
      </c>
      <c r="M1574">
        <v>10</v>
      </c>
      <c r="O1574" s="10" t="str">
        <f>IF(ISERROR(FIND("1",tblSalaries[[#This Row],[How many hours of a day you work on Excel]])),"",1)</f>
        <v/>
      </c>
      <c r="P1574" s="11" t="str">
        <f>IF(ISERROR(FIND("2",tblSalaries[[#This Row],[How many hours of a day you work on Excel]])),"",2)</f>
        <v/>
      </c>
      <c r="Q1574" s="10" t="str">
        <f>IF(ISERROR(FIND("3",tblSalaries[[#This Row],[How many hours of a day you work on Excel]])),"",3)</f>
        <v/>
      </c>
      <c r="R1574" s="10">
        <f>IF(ISERROR(FIND("4",tblSalaries[[#This Row],[How many hours of a day you work on Excel]])),"",4)</f>
        <v>4</v>
      </c>
      <c r="S1574" s="10" t="str">
        <f>IF(ISERROR(FIND("5",tblSalaries[[#This Row],[How many hours of a day you work on Excel]])),"",5)</f>
        <v/>
      </c>
      <c r="T1574" s="10">
        <f>IF(ISERROR(FIND("6",tblSalaries[[#This Row],[How many hours of a day you work on Excel]])),"",6)</f>
        <v>6</v>
      </c>
      <c r="U1574" s="11" t="str">
        <f>IF(ISERROR(FIND("7",tblSalaries[[#This Row],[How many hours of a day you work on Excel]])),"",7)</f>
        <v/>
      </c>
      <c r="V1574" s="11" t="str">
        <f>IF(ISERROR(FIND("8",tblSalaries[[#This Row],[How many hours of a day you work on Excel]])),"",8)</f>
        <v/>
      </c>
      <c r="W1574" s="11">
        <f>IF(MAX(tblSalaries[[#This Row],[1 hour]:[8 hours]])=0,#N/A,MAX(tblSalaries[[#This Row],[1 hour]:[8 hours]]))</f>
        <v>6</v>
      </c>
      <c r="X1574" s="11">
        <f>IF(ISERROR(tblSalaries[[#This Row],[max h]]),1,tblSalaries[[#This Row],[Salary in USD]]/tblSalaries[[#This Row],[max h]]/260)</f>
        <v>40.717930736910503</v>
      </c>
      <c r="Y1574" s="11" t="str">
        <f>IF(tblSalaries[[#This Row],[Years of Experience]]="",0,"0")</f>
        <v>0</v>
      </c>
      <c r="Z1574"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574" s="11">
        <f>IF(tblSalaries[[#This Row],[Salary in USD]]&lt;1000,1,0)</f>
        <v>0</v>
      </c>
      <c r="AB1574" s="11">
        <f>IF(AND(tblSalaries[[#This Row],[Salary in USD]]&gt;1000,tblSalaries[[#This Row],[Salary in USD]]&lt;2000),1,0)</f>
        <v>0</v>
      </c>
    </row>
    <row r="1575" spans="2:28" ht="15" customHeight="1">
      <c r="B1575" t="s">
        <v>3578</v>
      </c>
      <c r="C1575" s="1">
        <v>41062.071805555555</v>
      </c>
      <c r="D1575" s="4">
        <v>2300</v>
      </c>
      <c r="E1575">
        <v>27600</v>
      </c>
      <c r="F1575" t="s">
        <v>22</v>
      </c>
      <c r="G1575">
        <f>tblSalaries[[#This Row],[clean Salary (in local currency)]]*VLOOKUP(tblSalaries[[#This Row],[Currency]],tblXrate[],2,FALSE)</f>
        <v>35063.024516168378</v>
      </c>
      <c r="H1575" t="s">
        <v>270</v>
      </c>
      <c r="I1575" t="s">
        <v>488</v>
      </c>
      <c r="J1575" t="s">
        <v>38</v>
      </c>
      <c r="K1575" t="str">
        <f>VLOOKUP(tblSalaries[[#This Row],[Where do you work]],tblCountries[[Actual]:[Mapping]],2,FALSE)</f>
        <v>Hungary</v>
      </c>
      <c r="L1575" t="s">
        <v>13</v>
      </c>
      <c r="M1575">
        <v>15</v>
      </c>
      <c r="O1575" s="10" t="str">
        <f>IF(ISERROR(FIND("1",tblSalaries[[#This Row],[How many hours of a day you work on Excel]])),"",1)</f>
        <v/>
      </c>
      <c r="P1575" s="11" t="str">
        <f>IF(ISERROR(FIND("2",tblSalaries[[#This Row],[How many hours of a day you work on Excel]])),"",2)</f>
        <v/>
      </c>
      <c r="Q1575" s="10" t="str">
        <f>IF(ISERROR(FIND("3",tblSalaries[[#This Row],[How many hours of a day you work on Excel]])),"",3)</f>
        <v/>
      </c>
      <c r="R1575" s="10" t="str">
        <f>IF(ISERROR(FIND("4",tblSalaries[[#This Row],[How many hours of a day you work on Excel]])),"",4)</f>
        <v/>
      </c>
      <c r="S1575" s="10" t="str">
        <f>IF(ISERROR(FIND("5",tblSalaries[[#This Row],[How many hours of a day you work on Excel]])),"",5)</f>
        <v/>
      </c>
      <c r="T1575" s="10" t="str">
        <f>IF(ISERROR(FIND("6",tblSalaries[[#This Row],[How many hours of a day you work on Excel]])),"",6)</f>
        <v/>
      </c>
      <c r="U1575" s="11" t="str">
        <f>IF(ISERROR(FIND("7",tblSalaries[[#This Row],[How many hours of a day you work on Excel]])),"",7)</f>
        <v/>
      </c>
      <c r="V1575" s="11">
        <f>IF(ISERROR(FIND("8",tblSalaries[[#This Row],[How many hours of a day you work on Excel]])),"",8)</f>
        <v>8</v>
      </c>
      <c r="W1575" s="11">
        <f>IF(MAX(tblSalaries[[#This Row],[1 hour]:[8 hours]])=0,#N/A,MAX(tblSalaries[[#This Row],[1 hour]:[8 hours]]))</f>
        <v>8</v>
      </c>
      <c r="X1575" s="11">
        <f>IF(ISERROR(tblSalaries[[#This Row],[max h]]),1,tblSalaries[[#This Row],[Salary in USD]]/tblSalaries[[#This Row],[max h]]/260)</f>
        <v>16.857223325080952</v>
      </c>
      <c r="Y1575" s="11" t="str">
        <f>IF(tblSalaries[[#This Row],[Years of Experience]]="",0,"0")</f>
        <v>0</v>
      </c>
      <c r="Z1575"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575" s="11">
        <f>IF(tblSalaries[[#This Row],[Salary in USD]]&lt;1000,1,0)</f>
        <v>0</v>
      </c>
      <c r="AB1575" s="11">
        <f>IF(AND(tblSalaries[[#This Row],[Salary in USD]]&gt;1000,tblSalaries[[#This Row],[Salary in USD]]&lt;2000),1,0)</f>
        <v>0</v>
      </c>
    </row>
    <row r="1576" spans="2:28" ht="15" customHeight="1">
      <c r="B1576" t="s">
        <v>3579</v>
      </c>
      <c r="C1576" s="1">
        <v>41062.100451388891</v>
      </c>
      <c r="D1576" s="4">
        <v>55000</v>
      </c>
      <c r="E1576">
        <v>55000</v>
      </c>
      <c r="F1576" t="s">
        <v>6</v>
      </c>
      <c r="G1576">
        <f>tblSalaries[[#This Row],[clean Salary (in local currency)]]*VLOOKUP(tblSalaries[[#This Row],[Currency]],tblXrate[],2,FALSE)</f>
        <v>55000</v>
      </c>
      <c r="H1576" t="s">
        <v>207</v>
      </c>
      <c r="I1576" t="s">
        <v>20</v>
      </c>
      <c r="J1576" t="s">
        <v>15</v>
      </c>
      <c r="K1576" t="str">
        <f>VLOOKUP(tblSalaries[[#This Row],[Where do you work]],tblCountries[[Actual]:[Mapping]],2,FALSE)</f>
        <v>USA</v>
      </c>
      <c r="L1576" t="s">
        <v>9</v>
      </c>
      <c r="M1576">
        <v>2</v>
      </c>
      <c r="O1576" s="10" t="str">
        <f>IF(ISERROR(FIND("1",tblSalaries[[#This Row],[How many hours of a day you work on Excel]])),"",1)</f>
        <v/>
      </c>
      <c r="P1576" s="11" t="str">
        <f>IF(ISERROR(FIND("2",tblSalaries[[#This Row],[How many hours of a day you work on Excel]])),"",2)</f>
        <v/>
      </c>
      <c r="Q1576" s="10" t="str">
        <f>IF(ISERROR(FIND("3",tblSalaries[[#This Row],[How many hours of a day you work on Excel]])),"",3)</f>
        <v/>
      </c>
      <c r="R1576" s="10">
        <f>IF(ISERROR(FIND("4",tblSalaries[[#This Row],[How many hours of a day you work on Excel]])),"",4)</f>
        <v>4</v>
      </c>
      <c r="S1576" s="10" t="str">
        <f>IF(ISERROR(FIND("5",tblSalaries[[#This Row],[How many hours of a day you work on Excel]])),"",5)</f>
        <v/>
      </c>
      <c r="T1576" s="10">
        <f>IF(ISERROR(FIND("6",tblSalaries[[#This Row],[How many hours of a day you work on Excel]])),"",6)</f>
        <v>6</v>
      </c>
      <c r="U1576" s="11" t="str">
        <f>IF(ISERROR(FIND("7",tblSalaries[[#This Row],[How many hours of a day you work on Excel]])),"",7)</f>
        <v/>
      </c>
      <c r="V1576" s="11" t="str">
        <f>IF(ISERROR(FIND("8",tblSalaries[[#This Row],[How many hours of a day you work on Excel]])),"",8)</f>
        <v/>
      </c>
      <c r="W1576" s="11">
        <f>IF(MAX(tblSalaries[[#This Row],[1 hour]:[8 hours]])=0,#N/A,MAX(tblSalaries[[#This Row],[1 hour]:[8 hours]]))</f>
        <v>6</v>
      </c>
      <c r="X1576" s="11">
        <f>IF(ISERROR(tblSalaries[[#This Row],[max h]]),1,tblSalaries[[#This Row],[Salary in USD]]/tblSalaries[[#This Row],[max h]]/260)</f>
        <v>35.256410256410255</v>
      </c>
      <c r="Y1576" s="11" t="str">
        <f>IF(tblSalaries[[#This Row],[Years of Experience]]="",0,"0")</f>
        <v>0</v>
      </c>
      <c r="Z1576"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1..3</v>
      </c>
      <c r="AA1576" s="11">
        <f>IF(tblSalaries[[#This Row],[Salary in USD]]&lt;1000,1,0)</f>
        <v>0</v>
      </c>
      <c r="AB1576" s="11">
        <f>IF(AND(tblSalaries[[#This Row],[Salary in USD]]&gt;1000,tblSalaries[[#This Row],[Salary in USD]]&lt;2000),1,0)</f>
        <v>0</v>
      </c>
    </row>
    <row r="1577" spans="2:28" ht="15" customHeight="1">
      <c r="B1577" t="s">
        <v>3580</v>
      </c>
      <c r="C1577" s="1">
        <v>41062.103125000001</v>
      </c>
      <c r="D1577" s="4">
        <v>38000</v>
      </c>
      <c r="E1577">
        <v>38000</v>
      </c>
      <c r="F1577" t="s">
        <v>6</v>
      </c>
      <c r="G1577">
        <f>tblSalaries[[#This Row],[clean Salary (in local currency)]]*VLOOKUP(tblSalaries[[#This Row],[Currency]],tblXrate[],2,FALSE)</f>
        <v>38000</v>
      </c>
      <c r="H1577" t="s">
        <v>207</v>
      </c>
      <c r="I1577" t="s">
        <v>20</v>
      </c>
      <c r="J1577" t="s">
        <v>15</v>
      </c>
      <c r="K1577" t="str">
        <f>VLOOKUP(tblSalaries[[#This Row],[Where do you work]],tblCountries[[Actual]:[Mapping]],2,FALSE)</f>
        <v>USA</v>
      </c>
      <c r="L1577" t="s">
        <v>13</v>
      </c>
      <c r="M1577">
        <v>1</v>
      </c>
      <c r="O1577" s="10" t="str">
        <f>IF(ISERROR(FIND("1",tblSalaries[[#This Row],[How many hours of a day you work on Excel]])),"",1)</f>
        <v/>
      </c>
      <c r="P1577" s="11" t="str">
        <f>IF(ISERROR(FIND("2",tblSalaries[[#This Row],[How many hours of a day you work on Excel]])),"",2)</f>
        <v/>
      </c>
      <c r="Q1577" s="10" t="str">
        <f>IF(ISERROR(FIND("3",tblSalaries[[#This Row],[How many hours of a day you work on Excel]])),"",3)</f>
        <v/>
      </c>
      <c r="R1577" s="10" t="str">
        <f>IF(ISERROR(FIND("4",tblSalaries[[#This Row],[How many hours of a day you work on Excel]])),"",4)</f>
        <v/>
      </c>
      <c r="S1577" s="10" t="str">
        <f>IF(ISERROR(FIND("5",tblSalaries[[#This Row],[How many hours of a day you work on Excel]])),"",5)</f>
        <v/>
      </c>
      <c r="T1577" s="10" t="str">
        <f>IF(ISERROR(FIND("6",tblSalaries[[#This Row],[How many hours of a day you work on Excel]])),"",6)</f>
        <v/>
      </c>
      <c r="U1577" s="11" t="str">
        <f>IF(ISERROR(FIND("7",tblSalaries[[#This Row],[How many hours of a day you work on Excel]])),"",7)</f>
        <v/>
      </c>
      <c r="V1577" s="11">
        <f>IF(ISERROR(FIND("8",tblSalaries[[#This Row],[How many hours of a day you work on Excel]])),"",8)</f>
        <v>8</v>
      </c>
      <c r="W1577" s="11">
        <f>IF(MAX(tblSalaries[[#This Row],[1 hour]:[8 hours]])=0,#N/A,MAX(tblSalaries[[#This Row],[1 hour]:[8 hours]]))</f>
        <v>8</v>
      </c>
      <c r="X1577" s="11">
        <f>IF(ISERROR(tblSalaries[[#This Row],[max h]]),1,tblSalaries[[#This Row],[Salary in USD]]/tblSalaries[[#This Row],[max h]]/260)</f>
        <v>18.26923076923077</v>
      </c>
      <c r="Y1577" s="11" t="str">
        <f>IF(tblSalaries[[#This Row],[Years of Experience]]="",0,"0")</f>
        <v>0</v>
      </c>
      <c r="Z1577"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0..1</v>
      </c>
      <c r="AA1577" s="11">
        <f>IF(tblSalaries[[#This Row],[Salary in USD]]&lt;1000,1,0)</f>
        <v>0</v>
      </c>
      <c r="AB1577" s="11">
        <f>IF(AND(tblSalaries[[#This Row],[Salary in USD]]&gt;1000,tblSalaries[[#This Row],[Salary in USD]]&lt;2000),1,0)</f>
        <v>0</v>
      </c>
    </row>
    <row r="1578" spans="2:28" ht="15" customHeight="1">
      <c r="B1578" t="s">
        <v>3581</v>
      </c>
      <c r="C1578" s="1">
        <v>41062.13113425926</v>
      </c>
      <c r="D1578" s="4">
        <v>1800000</v>
      </c>
      <c r="E1578">
        <v>1800000</v>
      </c>
      <c r="F1578" t="s">
        <v>40</v>
      </c>
      <c r="G1578">
        <f>tblSalaries[[#This Row],[clean Salary (in local currency)]]*VLOOKUP(tblSalaries[[#This Row],[Currency]],tblXrate[],2,FALSE)</f>
        <v>32054.250037396621</v>
      </c>
      <c r="H1578" t="s">
        <v>256</v>
      </c>
      <c r="I1578" t="s">
        <v>20</v>
      </c>
      <c r="J1578" t="s">
        <v>8</v>
      </c>
      <c r="K1578" t="str">
        <f>VLOOKUP(tblSalaries[[#This Row],[Where do you work]],tblCountries[[Actual]:[Mapping]],2,FALSE)</f>
        <v>India</v>
      </c>
      <c r="L1578" t="s">
        <v>13</v>
      </c>
      <c r="M1578">
        <v>1</v>
      </c>
      <c r="O1578" s="10" t="str">
        <f>IF(ISERROR(FIND("1",tblSalaries[[#This Row],[How many hours of a day you work on Excel]])),"",1)</f>
        <v/>
      </c>
      <c r="P1578" s="11" t="str">
        <f>IF(ISERROR(FIND("2",tblSalaries[[#This Row],[How many hours of a day you work on Excel]])),"",2)</f>
        <v/>
      </c>
      <c r="Q1578" s="10" t="str">
        <f>IF(ISERROR(FIND("3",tblSalaries[[#This Row],[How many hours of a day you work on Excel]])),"",3)</f>
        <v/>
      </c>
      <c r="R1578" s="10" t="str">
        <f>IF(ISERROR(FIND("4",tblSalaries[[#This Row],[How many hours of a day you work on Excel]])),"",4)</f>
        <v/>
      </c>
      <c r="S1578" s="10" t="str">
        <f>IF(ISERROR(FIND("5",tblSalaries[[#This Row],[How many hours of a day you work on Excel]])),"",5)</f>
        <v/>
      </c>
      <c r="T1578" s="10" t="str">
        <f>IF(ISERROR(FIND("6",tblSalaries[[#This Row],[How many hours of a day you work on Excel]])),"",6)</f>
        <v/>
      </c>
      <c r="U1578" s="11" t="str">
        <f>IF(ISERROR(FIND("7",tblSalaries[[#This Row],[How many hours of a day you work on Excel]])),"",7)</f>
        <v/>
      </c>
      <c r="V1578" s="11">
        <f>IF(ISERROR(FIND("8",tblSalaries[[#This Row],[How many hours of a day you work on Excel]])),"",8)</f>
        <v>8</v>
      </c>
      <c r="W1578" s="11">
        <f>IF(MAX(tblSalaries[[#This Row],[1 hour]:[8 hours]])=0,#N/A,MAX(tblSalaries[[#This Row],[1 hour]:[8 hours]]))</f>
        <v>8</v>
      </c>
      <c r="X1578" s="11">
        <f>IF(ISERROR(tblSalaries[[#This Row],[max h]]),1,tblSalaries[[#This Row],[Salary in USD]]/tblSalaries[[#This Row],[max h]]/260)</f>
        <v>15.41069713336376</v>
      </c>
      <c r="Y1578" s="11" t="str">
        <f>IF(tblSalaries[[#This Row],[Years of Experience]]="",0,"0")</f>
        <v>0</v>
      </c>
      <c r="Z1578"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0..1</v>
      </c>
      <c r="AA1578" s="11">
        <f>IF(tblSalaries[[#This Row],[Salary in USD]]&lt;1000,1,0)</f>
        <v>0</v>
      </c>
      <c r="AB1578" s="11">
        <f>IF(AND(tblSalaries[[#This Row],[Salary in USD]]&gt;1000,tblSalaries[[#This Row],[Salary in USD]]&lt;2000),1,0)</f>
        <v>0</v>
      </c>
    </row>
    <row r="1579" spans="2:28" ht="15" customHeight="1">
      <c r="B1579" t="s">
        <v>3582</v>
      </c>
      <c r="C1579" s="1">
        <v>41062.134687500002</v>
      </c>
      <c r="D1579" s="4">
        <v>35500</v>
      </c>
      <c r="E1579">
        <v>35500</v>
      </c>
      <c r="F1579" t="s">
        <v>6</v>
      </c>
      <c r="G1579">
        <f>tblSalaries[[#This Row],[clean Salary (in local currency)]]*VLOOKUP(tblSalaries[[#This Row],[Currency]],tblXrate[],2,FALSE)</f>
        <v>35500</v>
      </c>
      <c r="H1579" t="s">
        <v>1754</v>
      </c>
      <c r="I1579" t="s">
        <v>20</v>
      </c>
      <c r="J1579" t="s">
        <v>15</v>
      </c>
      <c r="K1579" t="str">
        <f>VLOOKUP(tblSalaries[[#This Row],[Where do you work]],tblCountries[[Actual]:[Mapping]],2,FALSE)</f>
        <v>USA</v>
      </c>
      <c r="L1579" t="s">
        <v>9</v>
      </c>
      <c r="M1579">
        <v>20</v>
      </c>
      <c r="O1579" s="10" t="str">
        <f>IF(ISERROR(FIND("1",tblSalaries[[#This Row],[How many hours of a day you work on Excel]])),"",1)</f>
        <v/>
      </c>
      <c r="P1579" s="11" t="str">
        <f>IF(ISERROR(FIND("2",tblSalaries[[#This Row],[How many hours of a day you work on Excel]])),"",2)</f>
        <v/>
      </c>
      <c r="Q1579" s="10" t="str">
        <f>IF(ISERROR(FIND("3",tblSalaries[[#This Row],[How many hours of a day you work on Excel]])),"",3)</f>
        <v/>
      </c>
      <c r="R1579" s="10">
        <f>IF(ISERROR(FIND("4",tblSalaries[[#This Row],[How many hours of a day you work on Excel]])),"",4)</f>
        <v>4</v>
      </c>
      <c r="S1579" s="10" t="str">
        <f>IF(ISERROR(FIND("5",tblSalaries[[#This Row],[How many hours of a day you work on Excel]])),"",5)</f>
        <v/>
      </c>
      <c r="T1579" s="10">
        <f>IF(ISERROR(FIND("6",tblSalaries[[#This Row],[How many hours of a day you work on Excel]])),"",6)</f>
        <v>6</v>
      </c>
      <c r="U1579" s="11" t="str">
        <f>IF(ISERROR(FIND("7",tblSalaries[[#This Row],[How many hours of a day you work on Excel]])),"",7)</f>
        <v/>
      </c>
      <c r="V1579" s="11" t="str">
        <f>IF(ISERROR(FIND("8",tblSalaries[[#This Row],[How many hours of a day you work on Excel]])),"",8)</f>
        <v/>
      </c>
      <c r="W1579" s="11">
        <f>IF(MAX(tblSalaries[[#This Row],[1 hour]:[8 hours]])=0,#N/A,MAX(tblSalaries[[#This Row],[1 hour]:[8 hours]]))</f>
        <v>6</v>
      </c>
      <c r="X1579" s="11">
        <f>IF(ISERROR(tblSalaries[[#This Row],[max h]]),1,tblSalaries[[#This Row],[Salary in USD]]/tblSalaries[[#This Row],[max h]]/260)</f>
        <v>22.756410256410259</v>
      </c>
      <c r="Y1579" s="11" t="str">
        <f>IF(tblSalaries[[#This Row],[Years of Experience]]="",0,"0")</f>
        <v>0</v>
      </c>
      <c r="Z1579"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579" s="11">
        <f>IF(tblSalaries[[#This Row],[Salary in USD]]&lt;1000,1,0)</f>
        <v>0</v>
      </c>
      <c r="AB1579" s="11">
        <f>IF(AND(tblSalaries[[#This Row],[Salary in USD]]&gt;1000,tblSalaries[[#This Row],[Salary in USD]]&lt;2000),1,0)</f>
        <v>0</v>
      </c>
    </row>
    <row r="1580" spans="2:28" ht="15" customHeight="1">
      <c r="B1580" t="s">
        <v>3583</v>
      </c>
      <c r="C1580" s="1">
        <v>41062.141076388885</v>
      </c>
      <c r="D1580" s="4">
        <v>62000</v>
      </c>
      <c r="E1580">
        <v>62000</v>
      </c>
      <c r="F1580" t="s">
        <v>6</v>
      </c>
      <c r="G1580">
        <f>tblSalaries[[#This Row],[clean Salary (in local currency)]]*VLOOKUP(tblSalaries[[#This Row],[Currency]],tblXrate[],2,FALSE)</f>
        <v>62000</v>
      </c>
      <c r="H1580" t="s">
        <v>14</v>
      </c>
      <c r="I1580" t="s">
        <v>20</v>
      </c>
      <c r="J1580" t="s">
        <v>15</v>
      </c>
      <c r="K1580" t="str">
        <f>VLOOKUP(tblSalaries[[#This Row],[Where do you work]],tblCountries[[Actual]:[Mapping]],2,FALSE)</f>
        <v>USA</v>
      </c>
      <c r="L1580" t="s">
        <v>18</v>
      </c>
      <c r="M1580">
        <v>5</v>
      </c>
      <c r="O1580" s="10" t="str">
        <f>IF(ISERROR(FIND("1",tblSalaries[[#This Row],[How many hours of a day you work on Excel]])),"",1)</f>
        <v/>
      </c>
      <c r="P1580" s="11">
        <f>IF(ISERROR(FIND("2",tblSalaries[[#This Row],[How many hours of a day you work on Excel]])),"",2)</f>
        <v>2</v>
      </c>
      <c r="Q1580" s="10">
        <f>IF(ISERROR(FIND("3",tblSalaries[[#This Row],[How many hours of a day you work on Excel]])),"",3)</f>
        <v>3</v>
      </c>
      <c r="R1580" s="10" t="str">
        <f>IF(ISERROR(FIND("4",tblSalaries[[#This Row],[How many hours of a day you work on Excel]])),"",4)</f>
        <v/>
      </c>
      <c r="S1580" s="10" t="str">
        <f>IF(ISERROR(FIND("5",tblSalaries[[#This Row],[How many hours of a day you work on Excel]])),"",5)</f>
        <v/>
      </c>
      <c r="T1580" s="10" t="str">
        <f>IF(ISERROR(FIND("6",tblSalaries[[#This Row],[How many hours of a day you work on Excel]])),"",6)</f>
        <v/>
      </c>
      <c r="U1580" s="11" t="str">
        <f>IF(ISERROR(FIND("7",tblSalaries[[#This Row],[How many hours of a day you work on Excel]])),"",7)</f>
        <v/>
      </c>
      <c r="V1580" s="11" t="str">
        <f>IF(ISERROR(FIND("8",tblSalaries[[#This Row],[How many hours of a day you work on Excel]])),"",8)</f>
        <v/>
      </c>
      <c r="W1580" s="11">
        <f>IF(MAX(tblSalaries[[#This Row],[1 hour]:[8 hours]])=0,#N/A,MAX(tblSalaries[[#This Row],[1 hour]:[8 hours]]))</f>
        <v>3</v>
      </c>
      <c r="X1580" s="11">
        <f>IF(ISERROR(tblSalaries[[#This Row],[max h]]),1,tblSalaries[[#This Row],[Salary in USD]]/tblSalaries[[#This Row],[max h]]/260)</f>
        <v>79.487179487179489</v>
      </c>
      <c r="Y1580" s="11" t="str">
        <f>IF(tblSalaries[[#This Row],[Years of Experience]]="",0,"0")</f>
        <v>0</v>
      </c>
      <c r="Z1580"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1580" s="11">
        <f>IF(tblSalaries[[#This Row],[Salary in USD]]&lt;1000,1,0)</f>
        <v>0</v>
      </c>
      <c r="AB1580" s="11">
        <f>IF(AND(tblSalaries[[#This Row],[Salary in USD]]&gt;1000,tblSalaries[[#This Row],[Salary in USD]]&lt;2000),1,0)</f>
        <v>0</v>
      </c>
    </row>
    <row r="1581" spans="2:28" ht="15" customHeight="1">
      <c r="B1581" t="s">
        <v>3584</v>
      </c>
      <c r="C1581" s="1">
        <v>41062.145358796297</v>
      </c>
      <c r="D1581" s="4" t="s">
        <v>1755</v>
      </c>
      <c r="E1581">
        <v>21500</v>
      </c>
      <c r="F1581" t="s">
        <v>69</v>
      </c>
      <c r="G1581">
        <f>tblSalaries[[#This Row],[clean Salary (in local currency)]]*VLOOKUP(tblSalaries[[#This Row],[Currency]],tblXrate[],2,FALSE)</f>
        <v>33887.832849446611</v>
      </c>
      <c r="H1581" t="s">
        <v>153</v>
      </c>
      <c r="I1581" t="s">
        <v>20</v>
      </c>
      <c r="J1581" t="s">
        <v>71</v>
      </c>
      <c r="K1581" t="str">
        <f>VLOOKUP(tblSalaries[[#This Row],[Where do you work]],tblCountries[[Actual]:[Mapping]],2,FALSE)</f>
        <v>UK</v>
      </c>
      <c r="L1581" t="s">
        <v>13</v>
      </c>
      <c r="M1581">
        <v>1</v>
      </c>
      <c r="O1581" s="10" t="str">
        <f>IF(ISERROR(FIND("1",tblSalaries[[#This Row],[How many hours of a day you work on Excel]])),"",1)</f>
        <v/>
      </c>
      <c r="P1581" s="11" t="str">
        <f>IF(ISERROR(FIND("2",tblSalaries[[#This Row],[How many hours of a day you work on Excel]])),"",2)</f>
        <v/>
      </c>
      <c r="Q1581" s="10" t="str">
        <f>IF(ISERROR(FIND("3",tblSalaries[[#This Row],[How many hours of a day you work on Excel]])),"",3)</f>
        <v/>
      </c>
      <c r="R1581" s="10" t="str">
        <f>IF(ISERROR(FIND("4",tblSalaries[[#This Row],[How many hours of a day you work on Excel]])),"",4)</f>
        <v/>
      </c>
      <c r="S1581" s="10" t="str">
        <f>IF(ISERROR(FIND("5",tblSalaries[[#This Row],[How many hours of a day you work on Excel]])),"",5)</f>
        <v/>
      </c>
      <c r="T1581" s="10" t="str">
        <f>IF(ISERROR(FIND("6",tblSalaries[[#This Row],[How many hours of a day you work on Excel]])),"",6)</f>
        <v/>
      </c>
      <c r="U1581" s="11" t="str">
        <f>IF(ISERROR(FIND("7",tblSalaries[[#This Row],[How many hours of a day you work on Excel]])),"",7)</f>
        <v/>
      </c>
      <c r="V1581" s="11">
        <f>IF(ISERROR(FIND("8",tblSalaries[[#This Row],[How many hours of a day you work on Excel]])),"",8)</f>
        <v>8</v>
      </c>
      <c r="W1581" s="11">
        <f>IF(MAX(tblSalaries[[#This Row],[1 hour]:[8 hours]])=0,#N/A,MAX(tblSalaries[[#This Row],[1 hour]:[8 hours]]))</f>
        <v>8</v>
      </c>
      <c r="X1581" s="11">
        <f>IF(ISERROR(tblSalaries[[#This Row],[max h]]),1,tblSalaries[[#This Row],[Salary in USD]]/tblSalaries[[#This Row],[max h]]/260)</f>
        <v>16.292227331464716</v>
      </c>
      <c r="Y1581" s="11" t="str">
        <f>IF(tblSalaries[[#This Row],[Years of Experience]]="",0,"0")</f>
        <v>0</v>
      </c>
      <c r="Z1581"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0..1</v>
      </c>
      <c r="AA1581" s="11">
        <f>IF(tblSalaries[[#This Row],[Salary in USD]]&lt;1000,1,0)</f>
        <v>0</v>
      </c>
      <c r="AB1581" s="11">
        <f>IF(AND(tblSalaries[[#This Row],[Salary in USD]]&gt;1000,tblSalaries[[#This Row],[Salary in USD]]&lt;2000),1,0)</f>
        <v>0</v>
      </c>
    </row>
    <row r="1582" spans="2:28" ht="15" customHeight="1">
      <c r="B1582" t="s">
        <v>3585</v>
      </c>
      <c r="C1582" s="1">
        <v>41062.201180555552</v>
      </c>
      <c r="D1582" s="4">
        <v>60000</v>
      </c>
      <c r="E1582">
        <v>60000</v>
      </c>
      <c r="F1582" t="s">
        <v>6</v>
      </c>
      <c r="G1582">
        <f>tblSalaries[[#This Row],[clean Salary (in local currency)]]*VLOOKUP(tblSalaries[[#This Row],[Currency]],tblXrate[],2,FALSE)</f>
        <v>60000</v>
      </c>
      <c r="H1582" t="s">
        <v>153</v>
      </c>
      <c r="I1582" t="s">
        <v>20</v>
      </c>
      <c r="J1582" t="s">
        <v>15</v>
      </c>
      <c r="K1582" t="str">
        <f>VLOOKUP(tblSalaries[[#This Row],[Where do you work]],tblCountries[[Actual]:[Mapping]],2,FALSE)</f>
        <v>USA</v>
      </c>
      <c r="L1582" t="s">
        <v>18</v>
      </c>
      <c r="M1582">
        <v>1</v>
      </c>
      <c r="O1582" s="10" t="str">
        <f>IF(ISERROR(FIND("1",tblSalaries[[#This Row],[How many hours of a day you work on Excel]])),"",1)</f>
        <v/>
      </c>
      <c r="P1582" s="11">
        <f>IF(ISERROR(FIND("2",tblSalaries[[#This Row],[How many hours of a day you work on Excel]])),"",2)</f>
        <v>2</v>
      </c>
      <c r="Q1582" s="10">
        <f>IF(ISERROR(FIND("3",tblSalaries[[#This Row],[How many hours of a day you work on Excel]])),"",3)</f>
        <v>3</v>
      </c>
      <c r="R1582" s="10" t="str">
        <f>IF(ISERROR(FIND("4",tblSalaries[[#This Row],[How many hours of a day you work on Excel]])),"",4)</f>
        <v/>
      </c>
      <c r="S1582" s="10" t="str">
        <f>IF(ISERROR(FIND("5",tblSalaries[[#This Row],[How many hours of a day you work on Excel]])),"",5)</f>
        <v/>
      </c>
      <c r="T1582" s="10" t="str">
        <f>IF(ISERROR(FIND("6",tblSalaries[[#This Row],[How many hours of a day you work on Excel]])),"",6)</f>
        <v/>
      </c>
      <c r="U1582" s="11" t="str">
        <f>IF(ISERROR(FIND("7",tblSalaries[[#This Row],[How many hours of a day you work on Excel]])),"",7)</f>
        <v/>
      </c>
      <c r="V1582" s="11" t="str">
        <f>IF(ISERROR(FIND("8",tblSalaries[[#This Row],[How many hours of a day you work on Excel]])),"",8)</f>
        <v/>
      </c>
      <c r="W1582" s="11">
        <f>IF(MAX(tblSalaries[[#This Row],[1 hour]:[8 hours]])=0,#N/A,MAX(tblSalaries[[#This Row],[1 hour]:[8 hours]]))</f>
        <v>3</v>
      </c>
      <c r="X1582" s="11">
        <f>IF(ISERROR(tblSalaries[[#This Row],[max h]]),1,tblSalaries[[#This Row],[Salary in USD]]/tblSalaries[[#This Row],[max h]]/260)</f>
        <v>76.92307692307692</v>
      </c>
      <c r="Y1582" s="11" t="str">
        <f>IF(tblSalaries[[#This Row],[Years of Experience]]="",0,"0")</f>
        <v>0</v>
      </c>
      <c r="Z1582"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0..1</v>
      </c>
      <c r="AA1582" s="11">
        <f>IF(tblSalaries[[#This Row],[Salary in USD]]&lt;1000,1,0)</f>
        <v>0</v>
      </c>
      <c r="AB1582" s="11">
        <f>IF(AND(tblSalaries[[#This Row],[Salary in USD]]&gt;1000,tblSalaries[[#This Row],[Salary in USD]]&lt;2000),1,0)</f>
        <v>0</v>
      </c>
    </row>
    <row r="1583" spans="2:28" ht="15" customHeight="1">
      <c r="B1583" t="s">
        <v>3586</v>
      </c>
      <c r="C1583" s="1">
        <v>41062.265104166669</v>
      </c>
      <c r="D1583" s="4">
        <v>32884.800000000003</v>
      </c>
      <c r="E1583">
        <v>32884</v>
      </c>
      <c r="F1583" t="s">
        <v>6</v>
      </c>
      <c r="G1583">
        <f>tblSalaries[[#This Row],[clean Salary (in local currency)]]*VLOOKUP(tblSalaries[[#This Row],[Currency]],tblXrate[],2,FALSE)</f>
        <v>32884</v>
      </c>
      <c r="H1583" t="s">
        <v>263</v>
      </c>
      <c r="I1583" t="s">
        <v>20</v>
      </c>
      <c r="J1583" t="s">
        <v>15</v>
      </c>
      <c r="K1583" t="str">
        <f>VLOOKUP(tblSalaries[[#This Row],[Where do you work]],tblCountries[[Actual]:[Mapping]],2,FALSE)</f>
        <v>USA</v>
      </c>
      <c r="L1583" t="s">
        <v>13</v>
      </c>
      <c r="M1583">
        <v>10</v>
      </c>
      <c r="O1583" s="10" t="str">
        <f>IF(ISERROR(FIND("1",tblSalaries[[#This Row],[How many hours of a day you work on Excel]])),"",1)</f>
        <v/>
      </c>
      <c r="P1583" s="11" t="str">
        <f>IF(ISERROR(FIND("2",tblSalaries[[#This Row],[How many hours of a day you work on Excel]])),"",2)</f>
        <v/>
      </c>
      <c r="Q1583" s="10" t="str">
        <f>IF(ISERROR(FIND("3",tblSalaries[[#This Row],[How many hours of a day you work on Excel]])),"",3)</f>
        <v/>
      </c>
      <c r="R1583" s="10" t="str">
        <f>IF(ISERROR(FIND("4",tblSalaries[[#This Row],[How many hours of a day you work on Excel]])),"",4)</f>
        <v/>
      </c>
      <c r="S1583" s="10" t="str">
        <f>IF(ISERROR(FIND("5",tblSalaries[[#This Row],[How many hours of a day you work on Excel]])),"",5)</f>
        <v/>
      </c>
      <c r="T1583" s="10" t="str">
        <f>IF(ISERROR(FIND("6",tblSalaries[[#This Row],[How many hours of a day you work on Excel]])),"",6)</f>
        <v/>
      </c>
      <c r="U1583" s="11" t="str">
        <f>IF(ISERROR(FIND("7",tblSalaries[[#This Row],[How many hours of a day you work on Excel]])),"",7)</f>
        <v/>
      </c>
      <c r="V1583" s="11">
        <f>IF(ISERROR(FIND("8",tblSalaries[[#This Row],[How many hours of a day you work on Excel]])),"",8)</f>
        <v>8</v>
      </c>
      <c r="W1583" s="11">
        <f>IF(MAX(tblSalaries[[#This Row],[1 hour]:[8 hours]])=0,#N/A,MAX(tblSalaries[[#This Row],[1 hour]:[8 hours]]))</f>
        <v>8</v>
      </c>
      <c r="X1583" s="11">
        <f>IF(ISERROR(tblSalaries[[#This Row],[max h]]),1,tblSalaries[[#This Row],[Salary in USD]]/tblSalaries[[#This Row],[max h]]/260)</f>
        <v>15.809615384615384</v>
      </c>
      <c r="Y1583" s="11" t="str">
        <f>IF(tblSalaries[[#This Row],[Years of Experience]]="",0,"0")</f>
        <v>0</v>
      </c>
      <c r="Z1583"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583" s="11">
        <f>IF(tblSalaries[[#This Row],[Salary in USD]]&lt;1000,1,0)</f>
        <v>0</v>
      </c>
      <c r="AB1583" s="11">
        <f>IF(AND(tblSalaries[[#This Row],[Salary in USD]]&gt;1000,tblSalaries[[#This Row],[Salary in USD]]&lt;2000),1,0)</f>
        <v>0</v>
      </c>
    </row>
    <row r="1584" spans="2:28" ht="15" customHeight="1">
      <c r="B1584" t="s">
        <v>3587</v>
      </c>
      <c r="C1584" s="1">
        <v>41062.271770833337</v>
      </c>
      <c r="D1584" s="4" t="s">
        <v>1756</v>
      </c>
      <c r="E1584">
        <v>42000</v>
      </c>
      <c r="F1584" t="s">
        <v>6</v>
      </c>
      <c r="G1584">
        <f>tblSalaries[[#This Row],[clean Salary (in local currency)]]*VLOOKUP(tblSalaries[[#This Row],[Currency]],tblXrate[],2,FALSE)</f>
        <v>42000</v>
      </c>
      <c r="H1584" t="s">
        <v>1757</v>
      </c>
      <c r="I1584" t="s">
        <v>20</v>
      </c>
      <c r="J1584" t="s">
        <v>15</v>
      </c>
      <c r="K1584" t="str">
        <f>VLOOKUP(tblSalaries[[#This Row],[Where do you work]],tblCountries[[Actual]:[Mapping]],2,FALSE)</f>
        <v>USA</v>
      </c>
      <c r="L1584" t="s">
        <v>9</v>
      </c>
      <c r="M1584">
        <v>2</v>
      </c>
      <c r="O1584" s="10" t="str">
        <f>IF(ISERROR(FIND("1",tblSalaries[[#This Row],[How many hours of a day you work on Excel]])),"",1)</f>
        <v/>
      </c>
      <c r="P1584" s="11" t="str">
        <f>IF(ISERROR(FIND("2",tblSalaries[[#This Row],[How many hours of a day you work on Excel]])),"",2)</f>
        <v/>
      </c>
      <c r="Q1584" s="10" t="str">
        <f>IF(ISERROR(FIND("3",tblSalaries[[#This Row],[How many hours of a day you work on Excel]])),"",3)</f>
        <v/>
      </c>
      <c r="R1584" s="10">
        <f>IF(ISERROR(FIND("4",tblSalaries[[#This Row],[How many hours of a day you work on Excel]])),"",4)</f>
        <v>4</v>
      </c>
      <c r="S1584" s="10" t="str">
        <f>IF(ISERROR(FIND("5",tblSalaries[[#This Row],[How many hours of a day you work on Excel]])),"",5)</f>
        <v/>
      </c>
      <c r="T1584" s="10">
        <f>IF(ISERROR(FIND("6",tblSalaries[[#This Row],[How many hours of a day you work on Excel]])),"",6)</f>
        <v>6</v>
      </c>
      <c r="U1584" s="11" t="str">
        <f>IF(ISERROR(FIND("7",tblSalaries[[#This Row],[How many hours of a day you work on Excel]])),"",7)</f>
        <v/>
      </c>
      <c r="V1584" s="11" t="str">
        <f>IF(ISERROR(FIND("8",tblSalaries[[#This Row],[How many hours of a day you work on Excel]])),"",8)</f>
        <v/>
      </c>
      <c r="W1584" s="11">
        <f>IF(MAX(tblSalaries[[#This Row],[1 hour]:[8 hours]])=0,#N/A,MAX(tblSalaries[[#This Row],[1 hour]:[8 hours]]))</f>
        <v>6</v>
      </c>
      <c r="X1584" s="11">
        <f>IF(ISERROR(tblSalaries[[#This Row],[max h]]),1,tblSalaries[[#This Row],[Salary in USD]]/tblSalaries[[#This Row],[max h]]/260)</f>
        <v>26.923076923076923</v>
      </c>
      <c r="Y1584" s="11" t="str">
        <f>IF(tblSalaries[[#This Row],[Years of Experience]]="",0,"0")</f>
        <v>0</v>
      </c>
      <c r="Z1584"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1..3</v>
      </c>
      <c r="AA1584" s="11">
        <f>IF(tblSalaries[[#This Row],[Salary in USD]]&lt;1000,1,0)</f>
        <v>0</v>
      </c>
      <c r="AB1584" s="11">
        <f>IF(AND(tblSalaries[[#This Row],[Salary in USD]]&gt;1000,tblSalaries[[#This Row],[Salary in USD]]&lt;2000),1,0)</f>
        <v>0</v>
      </c>
    </row>
    <row r="1585" spans="2:28" ht="15" customHeight="1">
      <c r="B1585" t="s">
        <v>3588</v>
      </c>
      <c r="C1585" s="1">
        <v>41062.280150462961</v>
      </c>
      <c r="D1585" s="4">
        <v>68000</v>
      </c>
      <c r="E1585">
        <v>68000</v>
      </c>
      <c r="F1585" t="s">
        <v>6</v>
      </c>
      <c r="G1585">
        <f>tblSalaries[[#This Row],[clean Salary (in local currency)]]*VLOOKUP(tblSalaries[[#This Row],[Currency]],tblXrate[],2,FALSE)</f>
        <v>68000</v>
      </c>
      <c r="H1585" t="s">
        <v>411</v>
      </c>
      <c r="I1585" t="s">
        <v>20</v>
      </c>
      <c r="J1585" t="s">
        <v>15</v>
      </c>
      <c r="K1585" t="str">
        <f>VLOOKUP(tblSalaries[[#This Row],[Where do you work]],tblCountries[[Actual]:[Mapping]],2,FALSE)</f>
        <v>USA</v>
      </c>
      <c r="L1585" t="s">
        <v>9</v>
      </c>
      <c r="M1585">
        <v>12</v>
      </c>
      <c r="O1585" s="10" t="str">
        <f>IF(ISERROR(FIND("1",tblSalaries[[#This Row],[How many hours of a day you work on Excel]])),"",1)</f>
        <v/>
      </c>
      <c r="P1585" s="11" t="str">
        <f>IF(ISERROR(FIND("2",tblSalaries[[#This Row],[How many hours of a day you work on Excel]])),"",2)</f>
        <v/>
      </c>
      <c r="Q1585" s="10" t="str">
        <f>IF(ISERROR(FIND("3",tblSalaries[[#This Row],[How many hours of a day you work on Excel]])),"",3)</f>
        <v/>
      </c>
      <c r="R1585" s="10">
        <f>IF(ISERROR(FIND("4",tblSalaries[[#This Row],[How many hours of a day you work on Excel]])),"",4)</f>
        <v>4</v>
      </c>
      <c r="S1585" s="10" t="str">
        <f>IF(ISERROR(FIND("5",tblSalaries[[#This Row],[How many hours of a day you work on Excel]])),"",5)</f>
        <v/>
      </c>
      <c r="T1585" s="10">
        <f>IF(ISERROR(FIND("6",tblSalaries[[#This Row],[How many hours of a day you work on Excel]])),"",6)</f>
        <v>6</v>
      </c>
      <c r="U1585" s="11" t="str">
        <f>IF(ISERROR(FIND("7",tblSalaries[[#This Row],[How many hours of a day you work on Excel]])),"",7)</f>
        <v/>
      </c>
      <c r="V1585" s="11" t="str">
        <f>IF(ISERROR(FIND("8",tblSalaries[[#This Row],[How many hours of a day you work on Excel]])),"",8)</f>
        <v/>
      </c>
      <c r="W1585" s="11">
        <f>IF(MAX(tblSalaries[[#This Row],[1 hour]:[8 hours]])=0,#N/A,MAX(tblSalaries[[#This Row],[1 hour]:[8 hours]]))</f>
        <v>6</v>
      </c>
      <c r="X1585" s="11">
        <f>IF(ISERROR(tblSalaries[[#This Row],[max h]]),1,tblSalaries[[#This Row],[Salary in USD]]/tblSalaries[[#This Row],[max h]]/260)</f>
        <v>43.589743589743591</v>
      </c>
      <c r="Y1585" s="11" t="str">
        <f>IF(tblSalaries[[#This Row],[Years of Experience]]="",0,"0")</f>
        <v>0</v>
      </c>
      <c r="Z1585"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585" s="11">
        <f>IF(tblSalaries[[#This Row],[Salary in USD]]&lt;1000,1,0)</f>
        <v>0</v>
      </c>
      <c r="AB1585" s="11">
        <f>IF(AND(tblSalaries[[#This Row],[Salary in USD]]&gt;1000,tblSalaries[[#This Row],[Salary in USD]]&lt;2000),1,0)</f>
        <v>0</v>
      </c>
    </row>
    <row r="1586" spans="2:28" ht="15" customHeight="1">
      <c r="B1586" t="s">
        <v>3589</v>
      </c>
      <c r="C1586" s="1">
        <v>41062.320856481485</v>
      </c>
      <c r="D1586" s="4">
        <v>85000</v>
      </c>
      <c r="E1586">
        <v>85000</v>
      </c>
      <c r="F1586" t="s">
        <v>6</v>
      </c>
      <c r="G1586">
        <f>tblSalaries[[#This Row],[clean Salary (in local currency)]]*VLOOKUP(tblSalaries[[#This Row],[Currency]],tblXrate[],2,FALSE)</f>
        <v>85000</v>
      </c>
      <c r="H1586" t="s">
        <v>89</v>
      </c>
      <c r="I1586" t="s">
        <v>310</v>
      </c>
      <c r="J1586" t="s">
        <v>15</v>
      </c>
      <c r="K1586" t="str">
        <f>VLOOKUP(tblSalaries[[#This Row],[Where do you work]],tblCountries[[Actual]:[Mapping]],2,FALSE)</f>
        <v>USA</v>
      </c>
      <c r="L1586" t="s">
        <v>18</v>
      </c>
      <c r="M1586">
        <v>8</v>
      </c>
      <c r="O1586" s="10" t="str">
        <f>IF(ISERROR(FIND("1",tblSalaries[[#This Row],[How many hours of a day you work on Excel]])),"",1)</f>
        <v/>
      </c>
      <c r="P1586" s="11">
        <f>IF(ISERROR(FIND("2",tblSalaries[[#This Row],[How many hours of a day you work on Excel]])),"",2)</f>
        <v>2</v>
      </c>
      <c r="Q1586" s="10">
        <f>IF(ISERROR(FIND("3",tblSalaries[[#This Row],[How many hours of a day you work on Excel]])),"",3)</f>
        <v>3</v>
      </c>
      <c r="R1586" s="10" t="str">
        <f>IF(ISERROR(FIND("4",tblSalaries[[#This Row],[How many hours of a day you work on Excel]])),"",4)</f>
        <v/>
      </c>
      <c r="S1586" s="10" t="str">
        <f>IF(ISERROR(FIND("5",tblSalaries[[#This Row],[How many hours of a day you work on Excel]])),"",5)</f>
        <v/>
      </c>
      <c r="T1586" s="10" t="str">
        <f>IF(ISERROR(FIND("6",tblSalaries[[#This Row],[How many hours of a day you work on Excel]])),"",6)</f>
        <v/>
      </c>
      <c r="U1586" s="11" t="str">
        <f>IF(ISERROR(FIND("7",tblSalaries[[#This Row],[How many hours of a day you work on Excel]])),"",7)</f>
        <v/>
      </c>
      <c r="V1586" s="11" t="str">
        <f>IF(ISERROR(FIND("8",tblSalaries[[#This Row],[How many hours of a day you work on Excel]])),"",8)</f>
        <v/>
      </c>
      <c r="W1586" s="11">
        <f>IF(MAX(tblSalaries[[#This Row],[1 hour]:[8 hours]])=0,#N/A,MAX(tblSalaries[[#This Row],[1 hour]:[8 hours]]))</f>
        <v>3</v>
      </c>
      <c r="X1586" s="11">
        <f>IF(ISERROR(tblSalaries[[#This Row],[max h]]),1,tblSalaries[[#This Row],[Salary in USD]]/tblSalaries[[#This Row],[max h]]/260)</f>
        <v>108.97435897435896</v>
      </c>
      <c r="Y1586" s="11" t="str">
        <f>IF(tblSalaries[[#This Row],[Years of Experience]]="",0,"0")</f>
        <v>0</v>
      </c>
      <c r="Z1586"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586" s="11">
        <f>IF(tblSalaries[[#This Row],[Salary in USD]]&lt;1000,1,0)</f>
        <v>0</v>
      </c>
      <c r="AB1586" s="11">
        <f>IF(AND(tblSalaries[[#This Row],[Salary in USD]]&gt;1000,tblSalaries[[#This Row],[Salary in USD]]&lt;2000),1,0)</f>
        <v>0</v>
      </c>
    </row>
    <row r="1587" spans="2:28" ht="15" customHeight="1">
      <c r="B1587" t="s">
        <v>3590</v>
      </c>
      <c r="C1587" s="1">
        <v>41062.466180555559</v>
      </c>
      <c r="D1587" s="4" t="s">
        <v>1758</v>
      </c>
      <c r="E1587">
        <v>13000</v>
      </c>
      <c r="F1587" t="s">
        <v>6</v>
      </c>
      <c r="G1587">
        <f>tblSalaries[[#This Row],[clean Salary (in local currency)]]*VLOOKUP(tblSalaries[[#This Row],[Currency]],tblXrate[],2,FALSE)</f>
        <v>13000</v>
      </c>
      <c r="H1587" t="s">
        <v>1759</v>
      </c>
      <c r="I1587" t="s">
        <v>20</v>
      </c>
      <c r="J1587" t="s">
        <v>143</v>
      </c>
      <c r="K1587" t="str">
        <f>VLOOKUP(tblSalaries[[#This Row],[Where do you work]],tblCountries[[Actual]:[Mapping]],2,FALSE)</f>
        <v>Brazil</v>
      </c>
      <c r="L1587" t="s">
        <v>13</v>
      </c>
      <c r="M1587">
        <v>4</v>
      </c>
      <c r="O1587" s="10" t="str">
        <f>IF(ISERROR(FIND("1",tblSalaries[[#This Row],[How many hours of a day you work on Excel]])),"",1)</f>
        <v/>
      </c>
      <c r="P1587" s="11" t="str">
        <f>IF(ISERROR(FIND("2",tblSalaries[[#This Row],[How many hours of a day you work on Excel]])),"",2)</f>
        <v/>
      </c>
      <c r="Q1587" s="10" t="str">
        <f>IF(ISERROR(FIND("3",tblSalaries[[#This Row],[How many hours of a day you work on Excel]])),"",3)</f>
        <v/>
      </c>
      <c r="R1587" s="10" t="str">
        <f>IF(ISERROR(FIND("4",tblSalaries[[#This Row],[How many hours of a day you work on Excel]])),"",4)</f>
        <v/>
      </c>
      <c r="S1587" s="10" t="str">
        <f>IF(ISERROR(FIND("5",tblSalaries[[#This Row],[How many hours of a day you work on Excel]])),"",5)</f>
        <v/>
      </c>
      <c r="T1587" s="10" t="str">
        <f>IF(ISERROR(FIND("6",tblSalaries[[#This Row],[How many hours of a day you work on Excel]])),"",6)</f>
        <v/>
      </c>
      <c r="U1587" s="11" t="str">
        <f>IF(ISERROR(FIND("7",tblSalaries[[#This Row],[How many hours of a day you work on Excel]])),"",7)</f>
        <v/>
      </c>
      <c r="V1587" s="11">
        <f>IF(ISERROR(FIND("8",tblSalaries[[#This Row],[How many hours of a day you work on Excel]])),"",8)</f>
        <v>8</v>
      </c>
      <c r="W1587" s="11">
        <f>IF(MAX(tblSalaries[[#This Row],[1 hour]:[8 hours]])=0,#N/A,MAX(tblSalaries[[#This Row],[1 hour]:[8 hours]]))</f>
        <v>8</v>
      </c>
      <c r="X1587" s="11">
        <f>IF(ISERROR(tblSalaries[[#This Row],[max h]]),1,tblSalaries[[#This Row],[Salary in USD]]/tblSalaries[[#This Row],[max h]]/260)</f>
        <v>6.25</v>
      </c>
      <c r="Y1587" s="11" t="str">
        <f>IF(tblSalaries[[#This Row],[Years of Experience]]="",0,"0")</f>
        <v>0</v>
      </c>
      <c r="Z1587"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1587" s="11">
        <f>IF(tblSalaries[[#This Row],[Salary in USD]]&lt;1000,1,0)</f>
        <v>0</v>
      </c>
      <c r="AB1587" s="11">
        <f>IF(AND(tblSalaries[[#This Row],[Salary in USD]]&gt;1000,tblSalaries[[#This Row],[Salary in USD]]&lt;2000),1,0)</f>
        <v>0</v>
      </c>
    </row>
    <row r="1588" spans="2:28" ht="15" customHeight="1">
      <c r="B1588" t="s">
        <v>3591</v>
      </c>
      <c r="C1588" s="1">
        <v>41062.582476851851</v>
      </c>
      <c r="D1588" s="4">
        <v>15000</v>
      </c>
      <c r="E1588">
        <v>15000</v>
      </c>
      <c r="F1588" t="s">
        <v>6</v>
      </c>
      <c r="G1588">
        <f>tblSalaries[[#This Row],[clean Salary (in local currency)]]*VLOOKUP(tblSalaries[[#This Row],[Currency]],tblXrate[],2,FALSE)</f>
        <v>15000</v>
      </c>
      <c r="H1588" t="s">
        <v>1760</v>
      </c>
      <c r="I1588" t="s">
        <v>20</v>
      </c>
      <c r="J1588" t="s">
        <v>8</v>
      </c>
      <c r="K1588" t="str">
        <f>VLOOKUP(tblSalaries[[#This Row],[Where do you work]],tblCountries[[Actual]:[Mapping]],2,FALSE)</f>
        <v>India</v>
      </c>
      <c r="L1588" t="s">
        <v>9</v>
      </c>
      <c r="M1588">
        <v>5</v>
      </c>
      <c r="O1588" s="10" t="str">
        <f>IF(ISERROR(FIND("1",tblSalaries[[#This Row],[How many hours of a day you work on Excel]])),"",1)</f>
        <v/>
      </c>
      <c r="P1588" s="11" t="str">
        <f>IF(ISERROR(FIND("2",tblSalaries[[#This Row],[How many hours of a day you work on Excel]])),"",2)</f>
        <v/>
      </c>
      <c r="Q1588" s="10" t="str">
        <f>IF(ISERROR(FIND("3",tblSalaries[[#This Row],[How many hours of a day you work on Excel]])),"",3)</f>
        <v/>
      </c>
      <c r="R1588" s="10">
        <f>IF(ISERROR(FIND("4",tblSalaries[[#This Row],[How many hours of a day you work on Excel]])),"",4)</f>
        <v>4</v>
      </c>
      <c r="S1588" s="10" t="str">
        <f>IF(ISERROR(FIND("5",tblSalaries[[#This Row],[How many hours of a day you work on Excel]])),"",5)</f>
        <v/>
      </c>
      <c r="T1588" s="10">
        <f>IF(ISERROR(FIND("6",tblSalaries[[#This Row],[How many hours of a day you work on Excel]])),"",6)</f>
        <v>6</v>
      </c>
      <c r="U1588" s="11" t="str">
        <f>IF(ISERROR(FIND("7",tblSalaries[[#This Row],[How many hours of a day you work on Excel]])),"",7)</f>
        <v/>
      </c>
      <c r="V1588" s="11" t="str">
        <f>IF(ISERROR(FIND("8",tblSalaries[[#This Row],[How many hours of a day you work on Excel]])),"",8)</f>
        <v/>
      </c>
      <c r="W1588" s="11">
        <f>IF(MAX(tblSalaries[[#This Row],[1 hour]:[8 hours]])=0,#N/A,MAX(tblSalaries[[#This Row],[1 hour]:[8 hours]]))</f>
        <v>6</v>
      </c>
      <c r="X1588" s="11">
        <f>IF(ISERROR(tblSalaries[[#This Row],[max h]]),1,tblSalaries[[#This Row],[Salary in USD]]/tblSalaries[[#This Row],[max h]]/260)</f>
        <v>9.615384615384615</v>
      </c>
      <c r="Y1588" s="11" t="str">
        <f>IF(tblSalaries[[#This Row],[Years of Experience]]="",0,"0")</f>
        <v>0</v>
      </c>
      <c r="Z1588"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1588" s="11">
        <f>IF(tblSalaries[[#This Row],[Salary in USD]]&lt;1000,1,0)</f>
        <v>0</v>
      </c>
      <c r="AB1588" s="11">
        <f>IF(AND(tblSalaries[[#This Row],[Salary in USD]]&gt;1000,tblSalaries[[#This Row],[Salary in USD]]&lt;2000),1,0)</f>
        <v>0</v>
      </c>
    </row>
    <row r="1589" spans="2:28" ht="15" customHeight="1">
      <c r="B1589" t="s">
        <v>3592</v>
      </c>
      <c r="C1589" s="1">
        <v>41062.732175925928</v>
      </c>
      <c r="D1589" s="4" t="s">
        <v>1761</v>
      </c>
      <c r="E1589">
        <v>50000</v>
      </c>
      <c r="F1589" t="s">
        <v>6</v>
      </c>
      <c r="G1589">
        <f>tblSalaries[[#This Row],[clean Salary (in local currency)]]*VLOOKUP(tblSalaries[[#This Row],[Currency]],tblXrate[],2,FALSE)</f>
        <v>50000</v>
      </c>
      <c r="H1589" t="s">
        <v>1762</v>
      </c>
      <c r="I1589" t="s">
        <v>4001</v>
      </c>
      <c r="J1589" t="s">
        <v>8</v>
      </c>
      <c r="K1589" t="str">
        <f>VLOOKUP(tblSalaries[[#This Row],[Where do you work]],tblCountries[[Actual]:[Mapping]],2,FALSE)</f>
        <v>India</v>
      </c>
      <c r="L1589" t="s">
        <v>25</v>
      </c>
      <c r="M1589">
        <v>8</v>
      </c>
      <c r="O1589" s="10">
        <f>IF(ISERROR(FIND("1",tblSalaries[[#This Row],[How many hours of a day you work on Excel]])),"",1)</f>
        <v>1</v>
      </c>
      <c r="P1589" s="11">
        <f>IF(ISERROR(FIND("2",tblSalaries[[#This Row],[How many hours of a day you work on Excel]])),"",2)</f>
        <v>2</v>
      </c>
      <c r="Q1589" s="10" t="str">
        <f>IF(ISERROR(FIND("3",tblSalaries[[#This Row],[How many hours of a day you work on Excel]])),"",3)</f>
        <v/>
      </c>
      <c r="R1589" s="10" t="str">
        <f>IF(ISERROR(FIND("4",tblSalaries[[#This Row],[How many hours of a day you work on Excel]])),"",4)</f>
        <v/>
      </c>
      <c r="S1589" s="10" t="str">
        <f>IF(ISERROR(FIND("5",tblSalaries[[#This Row],[How many hours of a day you work on Excel]])),"",5)</f>
        <v/>
      </c>
      <c r="T1589" s="10" t="str">
        <f>IF(ISERROR(FIND("6",tblSalaries[[#This Row],[How many hours of a day you work on Excel]])),"",6)</f>
        <v/>
      </c>
      <c r="U1589" s="11" t="str">
        <f>IF(ISERROR(FIND("7",tblSalaries[[#This Row],[How many hours of a day you work on Excel]])),"",7)</f>
        <v/>
      </c>
      <c r="V1589" s="11" t="str">
        <f>IF(ISERROR(FIND("8",tblSalaries[[#This Row],[How many hours of a day you work on Excel]])),"",8)</f>
        <v/>
      </c>
      <c r="W1589" s="11">
        <f>IF(MAX(tblSalaries[[#This Row],[1 hour]:[8 hours]])=0,#N/A,MAX(tblSalaries[[#This Row],[1 hour]:[8 hours]]))</f>
        <v>2</v>
      </c>
      <c r="X1589" s="11">
        <f>IF(ISERROR(tblSalaries[[#This Row],[max h]]),1,tblSalaries[[#This Row],[Salary in USD]]/tblSalaries[[#This Row],[max h]]/260)</f>
        <v>96.15384615384616</v>
      </c>
      <c r="Y1589" s="11" t="str">
        <f>IF(tblSalaries[[#This Row],[Years of Experience]]="",0,"0")</f>
        <v>0</v>
      </c>
      <c r="Z1589"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589" s="11">
        <f>IF(tblSalaries[[#This Row],[Salary in USD]]&lt;1000,1,0)</f>
        <v>0</v>
      </c>
      <c r="AB1589" s="11">
        <f>IF(AND(tblSalaries[[#This Row],[Salary in USD]]&gt;1000,tblSalaries[[#This Row],[Salary in USD]]&lt;2000),1,0)</f>
        <v>0</v>
      </c>
    </row>
    <row r="1590" spans="2:28" ht="15" customHeight="1">
      <c r="B1590" t="s">
        <v>3593</v>
      </c>
      <c r="C1590" s="1">
        <v>41062.783009259256</v>
      </c>
      <c r="D1590" s="4">
        <v>7000</v>
      </c>
      <c r="E1590">
        <v>7000</v>
      </c>
      <c r="F1590" t="s">
        <v>6</v>
      </c>
      <c r="G1590">
        <f>tblSalaries[[#This Row],[clean Salary (in local currency)]]*VLOOKUP(tblSalaries[[#This Row],[Currency]],tblXrate[],2,FALSE)</f>
        <v>7000</v>
      </c>
      <c r="H1590" t="s">
        <v>1763</v>
      </c>
      <c r="I1590" t="s">
        <v>3999</v>
      </c>
      <c r="J1590" t="s">
        <v>8</v>
      </c>
      <c r="K1590" t="str">
        <f>VLOOKUP(tblSalaries[[#This Row],[Where do you work]],tblCountries[[Actual]:[Mapping]],2,FALSE)</f>
        <v>India</v>
      </c>
      <c r="L1590" t="s">
        <v>9</v>
      </c>
      <c r="M1590">
        <v>1</v>
      </c>
      <c r="O1590" s="10" t="str">
        <f>IF(ISERROR(FIND("1",tblSalaries[[#This Row],[How many hours of a day you work on Excel]])),"",1)</f>
        <v/>
      </c>
      <c r="P1590" s="11" t="str">
        <f>IF(ISERROR(FIND("2",tblSalaries[[#This Row],[How many hours of a day you work on Excel]])),"",2)</f>
        <v/>
      </c>
      <c r="Q1590" s="10" t="str">
        <f>IF(ISERROR(FIND("3",tblSalaries[[#This Row],[How many hours of a day you work on Excel]])),"",3)</f>
        <v/>
      </c>
      <c r="R1590" s="10">
        <f>IF(ISERROR(FIND("4",tblSalaries[[#This Row],[How many hours of a day you work on Excel]])),"",4)</f>
        <v>4</v>
      </c>
      <c r="S1590" s="10" t="str">
        <f>IF(ISERROR(FIND("5",tblSalaries[[#This Row],[How many hours of a day you work on Excel]])),"",5)</f>
        <v/>
      </c>
      <c r="T1590" s="10">
        <f>IF(ISERROR(FIND("6",tblSalaries[[#This Row],[How many hours of a day you work on Excel]])),"",6)</f>
        <v>6</v>
      </c>
      <c r="U1590" s="11" t="str">
        <f>IF(ISERROR(FIND("7",tblSalaries[[#This Row],[How many hours of a day you work on Excel]])),"",7)</f>
        <v/>
      </c>
      <c r="V1590" s="11" t="str">
        <f>IF(ISERROR(FIND("8",tblSalaries[[#This Row],[How many hours of a day you work on Excel]])),"",8)</f>
        <v/>
      </c>
      <c r="W1590" s="11">
        <f>IF(MAX(tblSalaries[[#This Row],[1 hour]:[8 hours]])=0,#N/A,MAX(tblSalaries[[#This Row],[1 hour]:[8 hours]]))</f>
        <v>6</v>
      </c>
      <c r="X1590" s="11">
        <f>IF(ISERROR(tblSalaries[[#This Row],[max h]]),1,tblSalaries[[#This Row],[Salary in USD]]/tblSalaries[[#This Row],[max h]]/260)</f>
        <v>4.4871794871794872</v>
      </c>
      <c r="Y1590" s="11" t="str">
        <f>IF(tblSalaries[[#This Row],[Years of Experience]]="",0,"0")</f>
        <v>0</v>
      </c>
      <c r="Z1590"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0..1</v>
      </c>
      <c r="AA1590" s="11">
        <f>IF(tblSalaries[[#This Row],[Salary in USD]]&lt;1000,1,0)</f>
        <v>0</v>
      </c>
      <c r="AB1590" s="11">
        <f>IF(AND(tblSalaries[[#This Row],[Salary in USD]]&gt;1000,tblSalaries[[#This Row],[Salary in USD]]&lt;2000),1,0)</f>
        <v>0</v>
      </c>
    </row>
    <row r="1591" spans="2:28" ht="15" customHeight="1">
      <c r="B1591" t="s">
        <v>3594</v>
      </c>
      <c r="C1591" s="1">
        <v>41062.801793981482</v>
      </c>
      <c r="D1591" s="4">
        <v>140000</v>
      </c>
      <c r="E1591">
        <v>140000</v>
      </c>
      <c r="F1591" t="s">
        <v>6</v>
      </c>
      <c r="G1591">
        <f>tblSalaries[[#This Row],[clean Salary (in local currency)]]*VLOOKUP(tblSalaries[[#This Row],[Currency]],tblXrate[],2,FALSE)</f>
        <v>140000</v>
      </c>
      <c r="H1591" t="s">
        <v>1080</v>
      </c>
      <c r="I1591" t="s">
        <v>52</v>
      </c>
      <c r="J1591" t="s">
        <v>15</v>
      </c>
      <c r="K1591" t="str">
        <f>VLOOKUP(tblSalaries[[#This Row],[Where do you work]],tblCountries[[Actual]:[Mapping]],2,FALSE)</f>
        <v>USA</v>
      </c>
      <c r="L1591" t="s">
        <v>9</v>
      </c>
      <c r="M1591">
        <v>12</v>
      </c>
      <c r="O1591" s="10" t="str">
        <f>IF(ISERROR(FIND("1",tblSalaries[[#This Row],[How many hours of a day you work on Excel]])),"",1)</f>
        <v/>
      </c>
      <c r="P1591" s="11" t="str">
        <f>IF(ISERROR(FIND("2",tblSalaries[[#This Row],[How many hours of a day you work on Excel]])),"",2)</f>
        <v/>
      </c>
      <c r="Q1591" s="10" t="str">
        <f>IF(ISERROR(FIND("3",tblSalaries[[#This Row],[How many hours of a day you work on Excel]])),"",3)</f>
        <v/>
      </c>
      <c r="R1591" s="10">
        <f>IF(ISERROR(FIND("4",tblSalaries[[#This Row],[How many hours of a day you work on Excel]])),"",4)</f>
        <v>4</v>
      </c>
      <c r="S1591" s="10" t="str">
        <f>IF(ISERROR(FIND("5",tblSalaries[[#This Row],[How many hours of a day you work on Excel]])),"",5)</f>
        <v/>
      </c>
      <c r="T1591" s="10">
        <f>IF(ISERROR(FIND("6",tblSalaries[[#This Row],[How many hours of a day you work on Excel]])),"",6)</f>
        <v>6</v>
      </c>
      <c r="U1591" s="11" t="str">
        <f>IF(ISERROR(FIND("7",tblSalaries[[#This Row],[How many hours of a day you work on Excel]])),"",7)</f>
        <v/>
      </c>
      <c r="V1591" s="11" t="str">
        <f>IF(ISERROR(FIND("8",tblSalaries[[#This Row],[How many hours of a day you work on Excel]])),"",8)</f>
        <v/>
      </c>
      <c r="W1591" s="11">
        <f>IF(MAX(tblSalaries[[#This Row],[1 hour]:[8 hours]])=0,#N/A,MAX(tblSalaries[[#This Row],[1 hour]:[8 hours]]))</f>
        <v>6</v>
      </c>
      <c r="X1591" s="11">
        <f>IF(ISERROR(tblSalaries[[#This Row],[max h]]),1,tblSalaries[[#This Row],[Salary in USD]]/tblSalaries[[#This Row],[max h]]/260)</f>
        <v>89.743589743589737</v>
      </c>
      <c r="Y1591" s="11" t="str">
        <f>IF(tblSalaries[[#This Row],[Years of Experience]]="",0,"0")</f>
        <v>0</v>
      </c>
      <c r="Z1591"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591" s="11">
        <f>IF(tblSalaries[[#This Row],[Salary in USD]]&lt;1000,1,0)</f>
        <v>0</v>
      </c>
      <c r="AB1591" s="11">
        <f>IF(AND(tblSalaries[[#This Row],[Salary in USD]]&gt;1000,tblSalaries[[#This Row],[Salary in USD]]&lt;2000),1,0)</f>
        <v>0</v>
      </c>
    </row>
    <row r="1592" spans="2:28" ht="15" customHeight="1">
      <c r="B1592" t="s">
        <v>3595</v>
      </c>
      <c r="C1592" s="1">
        <v>41062.868518518517</v>
      </c>
      <c r="D1592" s="4">
        <v>400000</v>
      </c>
      <c r="E1592">
        <v>400000</v>
      </c>
      <c r="F1592" t="s">
        <v>40</v>
      </c>
      <c r="G1592">
        <f>tblSalaries[[#This Row],[clean Salary (in local currency)]]*VLOOKUP(tblSalaries[[#This Row],[Currency]],tblXrate[],2,FALSE)</f>
        <v>7123.1666749770275</v>
      </c>
      <c r="H1592" t="s">
        <v>1764</v>
      </c>
      <c r="I1592" t="s">
        <v>20</v>
      </c>
      <c r="J1592" t="s">
        <v>8</v>
      </c>
      <c r="K1592" t="str">
        <f>VLOOKUP(tblSalaries[[#This Row],[Where do you work]],tblCountries[[Actual]:[Mapping]],2,FALSE)</f>
        <v>India</v>
      </c>
      <c r="L1592" t="s">
        <v>25</v>
      </c>
      <c r="M1592">
        <v>2.5</v>
      </c>
      <c r="O1592" s="10">
        <f>IF(ISERROR(FIND("1",tblSalaries[[#This Row],[How many hours of a day you work on Excel]])),"",1)</f>
        <v>1</v>
      </c>
      <c r="P1592" s="11">
        <f>IF(ISERROR(FIND("2",tblSalaries[[#This Row],[How many hours of a day you work on Excel]])),"",2)</f>
        <v>2</v>
      </c>
      <c r="Q1592" s="10" t="str">
        <f>IF(ISERROR(FIND("3",tblSalaries[[#This Row],[How many hours of a day you work on Excel]])),"",3)</f>
        <v/>
      </c>
      <c r="R1592" s="10" t="str">
        <f>IF(ISERROR(FIND("4",tblSalaries[[#This Row],[How many hours of a day you work on Excel]])),"",4)</f>
        <v/>
      </c>
      <c r="S1592" s="10" t="str">
        <f>IF(ISERROR(FIND("5",tblSalaries[[#This Row],[How many hours of a day you work on Excel]])),"",5)</f>
        <v/>
      </c>
      <c r="T1592" s="10" t="str">
        <f>IF(ISERROR(FIND("6",tblSalaries[[#This Row],[How many hours of a day you work on Excel]])),"",6)</f>
        <v/>
      </c>
      <c r="U1592" s="11" t="str">
        <f>IF(ISERROR(FIND("7",tblSalaries[[#This Row],[How many hours of a day you work on Excel]])),"",7)</f>
        <v/>
      </c>
      <c r="V1592" s="11" t="str">
        <f>IF(ISERROR(FIND("8",tblSalaries[[#This Row],[How many hours of a day you work on Excel]])),"",8)</f>
        <v/>
      </c>
      <c r="W1592" s="11">
        <f>IF(MAX(tblSalaries[[#This Row],[1 hour]:[8 hours]])=0,#N/A,MAX(tblSalaries[[#This Row],[1 hour]:[8 hours]]))</f>
        <v>2</v>
      </c>
      <c r="X1592" s="11">
        <f>IF(ISERROR(tblSalaries[[#This Row],[max h]]),1,tblSalaries[[#This Row],[Salary in USD]]/tblSalaries[[#This Row],[max h]]/260)</f>
        <v>13.698397451878899</v>
      </c>
      <c r="Y1592" s="11" t="str">
        <f>IF(tblSalaries[[#This Row],[Years of Experience]]="",0,"0")</f>
        <v>0</v>
      </c>
      <c r="Z1592"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1..3</v>
      </c>
      <c r="AA1592" s="11">
        <f>IF(tblSalaries[[#This Row],[Salary in USD]]&lt;1000,1,0)</f>
        <v>0</v>
      </c>
      <c r="AB1592" s="11">
        <f>IF(AND(tblSalaries[[#This Row],[Salary in USD]]&gt;1000,tblSalaries[[#This Row],[Salary in USD]]&lt;2000),1,0)</f>
        <v>0</v>
      </c>
    </row>
    <row r="1593" spans="2:28" ht="15" customHeight="1">
      <c r="B1593" t="s">
        <v>3596</v>
      </c>
      <c r="C1593" s="1">
        <v>41062.870127314818</v>
      </c>
      <c r="D1593" s="4" t="s">
        <v>1765</v>
      </c>
      <c r="E1593">
        <v>37000</v>
      </c>
      <c r="F1593" t="s">
        <v>69</v>
      </c>
      <c r="G1593">
        <f>tblSalaries[[#This Row],[clean Salary (in local currency)]]*VLOOKUP(tblSalaries[[#This Row],[Currency]],tblXrate[],2,FALSE)</f>
        <v>58318.59606648951</v>
      </c>
      <c r="H1593" t="s">
        <v>1766</v>
      </c>
      <c r="I1593" t="s">
        <v>20</v>
      </c>
      <c r="J1593" t="s">
        <v>71</v>
      </c>
      <c r="K1593" t="str">
        <f>VLOOKUP(tblSalaries[[#This Row],[Where do you work]],tblCountries[[Actual]:[Mapping]],2,FALSE)</f>
        <v>UK</v>
      </c>
      <c r="L1593" t="s">
        <v>9</v>
      </c>
      <c r="M1593">
        <v>9</v>
      </c>
      <c r="O1593" s="10" t="str">
        <f>IF(ISERROR(FIND("1",tblSalaries[[#This Row],[How many hours of a day you work on Excel]])),"",1)</f>
        <v/>
      </c>
      <c r="P1593" s="11" t="str">
        <f>IF(ISERROR(FIND("2",tblSalaries[[#This Row],[How many hours of a day you work on Excel]])),"",2)</f>
        <v/>
      </c>
      <c r="Q1593" s="10" t="str">
        <f>IF(ISERROR(FIND("3",tblSalaries[[#This Row],[How many hours of a day you work on Excel]])),"",3)</f>
        <v/>
      </c>
      <c r="R1593" s="10">
        <f>IF(ISERROR(FIND("4",tblSalaries[[#This Row],[How many hours of a day you work on Excel]])),"",4)</f>
        <v>4</v>
      </c>
      <c r="S1593" s="10" t="str">
        <f>IF(ISERROR(FIND("5",tblSalaries[[#This Row],[How many hours of a day you work on Excel]])),"",5)</f>
        <v/>
      </c>
      <c r="T1593" s="10">
        <f>IF(ISERROR(FIND("6",tblSalaries[[#This Row],[How many hours of a day you work on Excel]])),"",6)</f>
        <v>6</v>
      </c>
      <c r="U1593" s="11" t="str">
        <f>IF(ISERROR(FIND("7",tblSalaries[[#This Row],[How many hours of a day you work on Excel]])),"",7)</f>
        <v/>
      </c>
      <c r="V1593" s="11" t="str">
        <f>IF(ISERROR(FIND("8",tblSalaries[[#This Row],[How many hours of a day you work on Excel]])),"",8)</f>
        <v/>
      </c>
      <c r="W1593" s="11">
        <f>IF(MAX(tblSalaries[[#This Row],[1 hour]:[8 hours]])=0,#N/A,MAX(tblSalaries[[#This Row],[1 hour]:[8 hours]]))</f>
        <v>6</v>
      </c>
      <c r="X1593" s="11">
        <f>IF(ISERROR(tblSalaries[[#This Row],[max h]]),1,tblSalaries[[#This Row],[Salary in USD]]/tblSalaries[[#This Row],[max h]]/260)</f>
        <v>37.383715427236865</v>
      </c>
      <c r="Y1593" s="11" t="str">
        <f>IF(tblSalaries[[#This Row],[Years of Experience]]="",0,"0")</f>
        <v>0</v>
      </c>
      <c r="Z1593"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593" s="11">
        <f>IF(tblSalaries[[#This Row],[Salary in USD]]&lt;1000,1,0)</f>
        <v>0</v>
      </c>
      <c r="AB1593" s="11">
        <f>IF(AND(tblSalaries[[#This Row],[Salary in USD]]&gt;1000,tblSalaries[[#This Row],[Salary in USD]]&lt;2000),1,0)</f>
        <v>0</v>
      </c>
    </row>
    <row r="1594" spans="2:28" ht="15" customHeight="1">
      <c r="B1594" t="s">
        <v>3597</v>
      </c>
      <c r="C1594" s="1">
        <v>41062.904652777775</v>
      </c>
      <c r="D1594" s="4" t="s">
        <v>1767</v>
      </c>
      <c r="E1594">
        <v>680000</v>
      </c>
      <c r="F1594" t="s">
        <v>40</v>
      </c>
      <c r="G1594">
        <f>tblSalaries[[#This Row],[clean Salary (in local currency)]]*VLOOKUP(tblSalaries[[#This Row],[Currency]],tblXrate[],2,FALSE)</f>
        <v>12109.383347460946</v>
      </c>
      <c r="H1594" t="s">
        <v>938</v>
      </c>
      <c r="I1594" t="s">
        <v>52</v>
      </c>
      <c r="J1594" t="s">
        <v>8</v>
      </c>
      <c r="K1594" t="str">
        <f>VLOOKUP(tblSalaries[[#This Row],[Where do you work]],tblCountries[[Actual]:[Mapping]],2,FALSE)</f>
        <v>India</v>
      </c>
      <c r="L1594" t="s">
        <v>25</v>
      </c>
      <c r="M1594">
        <v>2</v>
      </c>
      <c r="O1594" s="10">
        <f>IF(ISERROR(FIND("1",tblSalaries[[#This Row],[How many hours of a day you work on Excel]])),"",1)</f>
        <v>1</v>
      </c>
      <c r="P1594" s="11">
        <f>IF(ISERROR(FIND("2",tblSalaries[[#This Row],[How many hours of a day you work on Excel]])),"",2)</f>
        <v>2</v>
      </c>
      <c r="Q1594" s="10" t="str">
        <f>IF(ISERROR(FIND("3",tblSalaries[[#This Row],[How many hours of a day you work on Excel]])),"",3)</f>
        <v/>
      </c>
      <c r="R1594" s="10" t="str">
        <f>IF(ISERROR(FIND("4",tblSalaries[[#This Row],[How many hours of a day you work on Excel]])),"",4)</f>
        <v/>
      </c>
      <c r="S1594" s="10" t="str">
        <f>IF(ISERROR(FIND("5",tblSalaries[[#This Row],[How many hours of a day you work on Excel]])),"",5)</f>
        <v/>
      </c>
      <c r="T1594" s="10" t="str">
        <f>IF(ISERROR(FIND("6",tblSalaries[[#This Row],[How many hours of a day you work on Excel]])),"",6)</f>
        <v/>
      </c>
      <c r="U1594" s="11" t="str">
        <f>IF(ISERROR(FIND("7",tblSalaries[[#This Row],[How many hours of a day you work on Excel]])),"",7)</f>
        <v/>
      </c>
      <c r="V1594" s="11" t="str">
        <f>IF(ISERROR(FIND("8",tblSalaries[[#This Row],[How many hours of a day you work on Excel]])),"",8)</f>
        <v/>
      </c>
      <c r="W1594" s="11">
        <f>IF(MAX(tblSalaries[[#This Row],[1 hour]:[8 hours]])=0,#N/A,MAX(tblSalaries[[#This Row],[1 hour]:[8 hours]]))</f>
        <v>2</v>
      </c>
      <c r="X1594" s="11">
        <f>IF(ISERROR(tblSalaries[[#This Row],[max h]]),1,tblSalaries[[#This Row],[Salary in USD]]/tblSalaries[[#This Row],[max h]]/260)</f>
        <v>23.287275668194127</v>
      </c>
      <c r="Y1594" s="11" t="str">
        <f>IF(tblSalaries[[#This Row],[Years of Experience]]="",0,"0")</f>
        <v>0</v>
      </c>
      <c r="Z1594"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1..3</v>
      </c>
      <c r="AA1594" s="11">
        <f>IF(tblSalaries[[#This Row],[Salary in USD]]&lt;1000,1,0)</f>
        <v>0</v>
      </c>
      <c r="AB1594" s="11">
        <f>IF(AND(tblSalaries[[#This Row],[Salary in USD]]&gt;1000,tblSalaries[[#This Row],[Salary in USD]]&lt;2000),1,0)</f>
        <v>0</v>
      </c>
    </row>
    <row r="1595" spans="2:28" ht="15" customHeight="1">
      <c r="B1595" t="s">
        <v>3598</v>
      </c>
      <c r="C1595" s="1">
        <v>41062.939953703702</v>
      </c>
      <c r="D1595" s="4">
        <v>55000</v>
      </c>
      <c r="E1595">
        <v>55000</v>
      </c>
      <c r="F1595" t="s">
        <v>6</v>
      </c>
      <c r="G1595">
        <f>tblSalaries[[#This Row],[clean Salary (in local currency)]]*VLOOKUP(tblSalaries[[#This Row],[Currency]],tblXrate[],2,FALSE)</f>
        <v>55000</v>
      </c>
      <c r="H1595" t="s">
        <v>411</v>
      </c>
      <c r="I1595" t="s">
        <v>20</v>
      </c>
      <c r="J1595" t="s">
        <v>15</v>
      </c>
      <c r="K1595" t="str">
        <f>VLOOKUP(tblSalaries[[#This Row],[Where do you work]],tblCountries[[Actual]:[Mapping]],2,FALSE)</f>
        <v>USA</v>
      </c>
      <c r="L1595" t="s">
        <v>9</v>
      </c>
      <c r="M1595">
        <v>1</v>
      </c>
      <c r="O1595" s="10" t="str">
        <f>IF(ISERROR(FIND("1",tblSalaries[[#This Row],[How many hours of a day you work on Excel]])),"",1)</f>
        <v/>
      </c>
      <c r="P1595" s="11" t="str">
        <f>IF(ISERROR(FIND("2",tblSalaries[[#This Row],[How many hours of a day you work on Excel]])),"",2)</f>
        <v/>
      </c>
      <c r="Q1595" s="10" t="str">
        <f>IF(ISERROR(FIND("3",tblSalaries[[#This Row],[How many hours of a day you work on Excel]])),"",3)</f>
        <v/>
      </c>
      <c r="R1595" s="10">
        <f>IF(ISERROR(FIND("4",tblSalaries[[#This Row],[How many hours of a day you work on Excel]])),"",4)</f>
        <v>4</v>
      </c>
      <c r="S1595" s="10" t="str">
        <f>IF(ISERROR(FIND("5",tblSalaries[[#This Row],[How many hours of a day you work on Excel]])),"",5)</f>
        <v/>
      </c>
      <c r="T1595" s="10">
        <f>IF(ISERROR(FIND("6",tblSalaries[[#This Row],[How many hours of a day you work on Excel]])),"",6)</f>
        <v>6</v>
      </c>
      <c r="U1595" s="11" t="str">
        <f>IF(ISERROR(FIND("7",tblSalaries[[#This Row],[How many hours of a day you work on Excel]])),"",7)</f>
        <v/>
      </c>
      <c r="V1595" s="11" t="str">
        <f>IF(ISERROR(FIND("8",tblSalaries[[#This Row],[How many hours of a day you work on Excel]])),"",8)</f>
        <v/>
      </c>
      <c r="W1595" s="11">
        <f>IF(MAX(tblSalaries[[#This Row],[1 hour]:[8 hours]])=0,#N/A,MAX(tblSalaries[[#This Row],[1 hour]:[8 hours]]))</f>
        <v>6</v>
      </c>
      <c r="X1595" s="11">
        <f>IF(ISERROR(tblSalaries[[#This Row],[max h]]),1,tblSalaries[[#This Row],[Salary in USD]]/tblSalaries[[#This Row],[max h]]/260)</f>
        <v>35.256410256410255</v>
      </c>
      <c r="Y1595" s="11" t="str">
        <f>IF(tblSalaries[[#This Row],[Years of Experience]]="",0,"0")</f>
        <v>0</v>
      </c>
      <c r="Z1595"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0..1</v>
      </c>
      <c r="AA1595" s="11">
        <f>IF(tblSalaries[[#This Row],[Salary in USD]]&lt;1000,1,0)</f>
        <v>0</v>
      </c>
      <c r="AB1595" s="11">
        <f>IF(AND(tblSalaries[[#This Row],[Salary in USD]]&gt;1000,tblSalaries[[#This Row],[Salary in USD]]&lt;2000),1,0)</f>
        <v>0</v>
      </c>
    </row>
    <row r="1596" spans="2:28" ht="15" customHeight="1">
      <c r="B1596" t="s">
        <v>3599</v>
      </c>
      <c r="C1596" s="1">
        <v>41062.943703703706</v>
      </c>
      <c r="D1596" s="4">
        <v>60000</v>
      </c>
      <c r="E1596">
        <v>60000</v>
      </c>
      <c r="F1596" t="s">
        <v>6</v>
      </c>
      <c r="G1596">
        <f>tblSalaries[[#This Row],[clean Salary (in local currency)]]*VLOOKUP(tblSalaries[[#This Row],[Currency]],tblXrate[],2,FALSE)</f>
        <v>60000</v>
      </c>
      <c r="H1596" t="s">
        <v>1768</v>
      </c>
      <c r="I1596" t="s">
        <v>52</v>
      </c>
      <c r="J1596" t="s">
        <v>726</v>
      </c>
      <c r="K1596" t="str">
        <f>VLOOKUP(tblSalaries[[#This Row],[Where do you work]],tblCountries[[Actual]:[Mapping]],2,FALSE)</f>
        <v>Indonesia</v>
      </c>
      <c r="L1596" t="s">
        <v>18</v>
      </c>
      <c r="M1596">
        <v>16</v>
      </c>
      <c r="O1596" s="10" t="str">
        <f>IF(ISERROR(FIND("1",tblSalaries[[#This Row],[How many hours of a day you work on Excel]])),"",1)</f>
        <v/>
      </c>
      <c r="P1596" s="11">
        <f>IF(ISERROR(FIND("2",tblSalaries[[#This Row],[How many hours of a day you work on Excel]])),"",2)</f>
        <v>2</v>
      </c>
      <c r="Q1596" s="10">
        <f>IF(ISERROR(FIND("3",tblSalaries[[#This Row],[How many hours of a day you work on Excel]])),"",3)</f>
        <v>3</v>
      </c>
      <c r="R1596" s="10" t="str">
        <f>IF(ISERROR(FIND("4",tblSalaries[[#This Row],[How many hours of a day you work on Excel]])),"",4)</f>
        <v/>
      </c>
      <c r="S1596" s="10" t="str">
        <f>IF(ISERROR(FIND("5",tblSalaries[[#This Row],[How many hours of a day you work on Excel]])),"",5)</f>
        <v/>
      </c>
      <c r="T1596" s="10" t="str">
        <f>IF(ISERROR(FIND("6",tblSalaries[[#This Row],[How many hours of a day you work on Excel]])),"",6)</f>
        <v/>
      </c>
      <c r="U1596" s="11" t="str">
        <f>IF(ISERROR(FIND("7",tblSalaries[[#This Row],[How many hours of a day you work on Excel]])),"",7)</f>
        <v/>
      </c>
      <c r="V1596" s="11" t="str">
        <f>IF(ISERROR(FIND("8",tblSalaries[[#This Row],[How many hours of a day you work on Excel]])),"",8)</f>
        <v/>
      </c>
      <c r="W1596" s="11">
        <f>IF(MAX(tblSalaries[[#This Row],[1 hour]:[8 hours]])=0,#N/A,MAX(tblSalaries[[#This Row],[1 hour]:[8 hours]]))</f>
        <v>3</v>
      </c>
      <c r="X1596" s="11">
        <f>IF(ISERROR(tblSalaries[[#This Row],[max h]]),1,tblSalaries[[#This Row],[Salary in USD]]/tblSalaries[[#This Row],[max h]]/260)</f>
        <v>76.92307692307692</v>
      </c>
      <c r="Y1596" s="11" t="str">
        <f>IF(tblSalaries[[#This Row],[Years of Experience]]="",0,"0")</f>
        <v>0</v>
      </c>
      <c r="Z1596"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596" s="11">
        <f>IF(tblSalaries[[#This Row],[Salary in USD]]&lt;1000,1,0)</f>
        <v>0</v>
      </c>
      <c r="AB1596" s="11">
        <f>IF(AND(tblSalaries[[#This Row],[Salary in USD]]&gt;1000,tblSalaries[[#This Row],[Salary in USD]]&lt;2000),1,0)</f>
        <v>0</v>
      </c>
    </row>
    <row r="1597" spans="2:28" ht="15" customHeight="1">
      <c r="B1597" t="s">
        <v>3600</v>
      </c>
      <c r="C1597" s="1">
        <v>41063.065243055556</v>
      </c>
      <c r="D1597" s="4">
        <v>320000</v>
      </c>
      <c r="E1597">
        <v>320000</v>
      </c>
      <c r="F1597" t="s">
        <v>40</v>
      </c>
      <c r="G1597">
        <f>tblSalaries[[#This Row],[clean Salary (in local currency)]]*VLOOKUP(tblSalaries[[#This Row],[Currency]],tblXrate[],2,FALSE)</f>
        <v>5698.5333399816218</v>
      </c>
      <c r="H1597" t="s">
        <v>809</v>
      </c>
      <c r="I1597" t="s">
        <v>52</v>
      </c>
      <c r="J1597" t="s">
        <v>8</v>
      </c>
      <c r="K1597" t="str">
        <f>VLOOKUP(tblSalaries[[#This Row],[Where do you work]],tblCountries[[Actual]:[Mapping]],2,FALSE)</f>
        <v>India</v>
      </c>
      <c r="L1597" t="s">
        <v>9</v>
      </c>
      <c r="M1597">
        <v>5</v>
      </c>
      <c r="O1597" s="10" t="str">
        <f>IF(ISERROR(FIND("1",tblSalaries[[#This Row],[How many hours of a day you work on Excel]])),"",1)</f>
        <v/>
      </c>
      <c r="P1597" s="11" t="str">
        <f>IF(ISERROR(FIND("2",tblSalaries[[#This Row],[How many hours of a day you work on Excel]])),"",2)</f>
        <v/>
      </c>
      <c r="Q1597" s="10" t="str">
        <f>IF(ISERROR(FIND("3",tblSalaries[[#This Row],[How many hours of a day you work on Excel]])),"",3)</f>
        <v/>
      </c>
      <c r="R1597" s="10">
        <f>IF(ISERROR(FIND("4",tblSalaries[[#This Row],[How many hours of a day you work on Excel]])),"",4)</f>
        <v>4</v>
      </c>
      <c r="S1597" s="10" t="str">
        <f>IF(ISERROR(FIND("5",tblSalaries[[#This Row],[How many hours of a day you work on Excel]])),"",5)</f>
        <v/>
      </c>
      <c r="T1597" s="10">
        <f>IF(ISERROR(FIND("6",tblSalaries[[#This Row],[How many hours of a day you work on Excel]])),"",6)</f>
        <v>6</v>
      </c>
      <c r="U1597" s="11" t="str">
        <f>IF(ISERROR(FIND("7",tblSalaries[[#This Row],[How many hours of a day you work on Excel]])),"",7)</f>
        <v/>
      </c>
      <c r="V1597" s="11" t="str">
        <f>IF(ISERROR(FIND("8",tblSalaries[[#This Row],[How many hours of a day you work on Excel]])),"",8)</f>
        <v/>
      </c>
      <c r="W1597" s="11">
        <f>IF(MAX(tblSalaries[[#This Row],[1 hour]:[8 hours]])=0,#N/A,MAX(tblSalaries[[#This Row],[1 hour]:[8 hours]]))</f>
        <v>6</v>
      </c>
      <c r="X1597" s="11">
        <f>IF(ISERROR(tblSalaries[[#This Row],[max h]]),1,tblSalaries[[#This Row],[Salary in USD]]/tblSalaries[[#This Row],[max h]]/260)</f>
        <v>3.6529059871677063</v>
      </c>
      <c r="Y1597" s="11" t="str">
        <f>IF(tblSalaries[[#This Row],[Years of Experience]]="",0,"0")</f>
        <v>0</v>
      </c>
      <c r="Z1597"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1597" s="11">
        <f>IF(tblSalaries[[#This Row],[Salary in USD]]&lt;1000,1,0)</f>
        <v>0</v>
      </c>
      <c r="AB1597" s="11">
        <f>IF(AND(tblSalaries[[#This Row],[Salary in USD]]&gt;1000,tblSalaries[[#This Row],[Salary in USD]]&lt;2000),1,0)</f>
        <v>0</v>
      </c>
    </row>
    <row r="1598" spans="2:28" ht="15" customHeight="1">
      <c r="B1598" t="s">
        <v>3601</v>
      </c>
      <c r="C1598" s="1">
        <v>41063.067164351851</v>
      </c>
      <c r="D1598" s="4" t="s">
        <v>1769</v>
      </c>
      <c r="E1598">
        <v>288000</v>
      </c>
      <c r="F1598" t="s">
        <v>3941</v>
      </c>
      <c r="G1598">
        <f>tblSalaries[[#This Row],[clean Salary (in local currency)]]*VLOOKUP(tblSalaries[[#This Row],[Currency]],tblXrate[],2,FALSE)</f>
        <v>9376.2513877177607</v>
      </c>
      <c r="H1598" t="s">
        <v>1770</v>
      </c>
      <c r="I1598" t="s">
        <v>279</v>
      </c>
      <c r="J1598" t="s">
        <v>1771</v>
      </c>
      <c r="K1598" t="str">
        <f>VLOOKUP(tblSalaries[[#This Row],[Where do you work]],tblCountries[[Actual]:[Mapping]],2,FALSE)</f>
        <v>Mauritius</v>
      </c>
      <c r="L1598" t="s">
        <v>9</v>
      </c>
      <c r="M1598">
        <v>7</v>
      </c>
      <c r="O1598" s="10" t="str">
        <f>IF(ISERROR(FIND("1",tblSalaries[[#This Row],[How many hours of a day you work on Excel]])),"",1)</f>
        <v/>
      </c>
      <c r="P1598" s="11" t="str">
        <f>IF(ISERROR(FIND("2",tblSalaries[[#This Row],[How many hours of a day you work on Excel]])),"",2)</f>
        <v/>
      </c>
      <c r="Q1598" s="10" t="str">
        <f>IF(ISERROR(FIND("3",tblSalaries[[#This Row],[How many hours of a day you work on Excel]])),"",3)</f>
        <v/>
      </c>
      <c r="R1598" s="10">
        <f>IF(ISERROR(FIND("4",tblSalaries[[#This Row],[How many hours of a day you work on Excel]])),"",4)</f>
        <v>4</v>
      </c>
      <c r="S1598" s="10" t="str">
        <f>IF(ISERROR(FIND("5",tblSalaries[[#This Row],[How many hours of a day you work on Excel]])),"",5)</f>
        <v/>
      </c>
      <c r="T1598" s="10">
        <f>IF(ISERROR(FIND("6",tblSalaries[[#This Row],[How many hours of a day you work on Excel]])),"",6)</f>
        <v>6</v>
      </c>
      <c r="U1598" s="11" t="str">
        <f>IF(ISERROR(FIND("7",tblSalaries[[#This Row],[How many hours of a day you work on Excel]])),"",7)</f>
        <v/>
      </c>
      <c r="V1598" s="11" t="str">
        <f>IF(ISERROR(FIND("8",tblSalaries[[#This Row],[How many hours of a day you work on Excel]])),"",8)</f>
        <v/>
      </c>
      <c r="W1598" s="11">
        <f>IF(MAX(tblSalaries[[#This Row],[1 hour]:[8 hours]])=0,#N/A,MAX(tblSalaries[[#This Row],[1 hour]:[8 hours]]))</f>
        <v>6</v>
      </c>
      <c r="X1598" s="11">
        <f>IF(ISERROR(tblSalaries[[#This Row],[max h]]),1,tblSalaries[[#This Row],[Salary in USD]]/tblSalaries[[#This Row],[max h]]/260)</f>
        <v>6.0104175562293332</v>
      </c>
      <c r="Y1598" s="11" t="str">
        <f>IF(tblSalaries[[#This Row],[Years of Experience]]="",0,"0")</f>
        <v>0</v>
      </c>
      <c r="Z1598"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598" s="11">
        <f>IF(tblSalaries[[#This Row],[Salary in USD]]&lt;1000,1,0)</f>
        <v>0</v>
      </c>
      <c r="AB1598" s="11">
        <f>IF(AND(tblSalaries[[#This Row],[Salary in USD]]&gt;1000,tblSalaries[[#This Row],[Salary in USD]]&lt;2000),1,0)</f>
        <v>0</v>
      </c>
    </row>
    <row r="1599" spans="2:28" ht="15" customHeight="1">
      <c r="B1599" t="s">
        <v>3602</v>
      </c>
      <c r="C1599" s="1">
        <v>41063.088009259256</v>
      </c>
      <c r="D1599" s="4" t="s">
        <v>330</v>
      </c>
      <c r="E1599">
        <v>60000</v>
      </c>
      <c r="F1599" t="s">
        <v>69</v>
      </c>
      <c r="G1599">
        <f>tblSalaries[[#This Row],[clean Salary (in local currency)]]*VLOOKUP(tblSalaries[[#This Row],[Currency]],tblXrate[],2,FALSE)</f>
        <v>94570.696324037053</v>
      </c>
      <c r="H1599" t="s">
        <v>153</v>
      </c>
      <c r="I1599" t="s">
        <v>20</v>
      </c>
      <c r="J1599" t="s">
        <v>71</v>
      </c>
      <c r="K1599" t="str">
        <f>VLOOKUP(tblSalaries[[#This Row],[Where do you work]],tblCountries[[Actual]:[Mapping]],2,FALSE)</f>
        <v>UK</v>
      </c>
      <c r="L1599" t="s">
        <v>9</v>
      </c>
      <c r="M1599">
        <v>5</v>
      </c>
      <c r="O1599" s="10" t="str">
        <f>IF(ISERROR(FIND("1",tblSalaries[[#This Row],[How many hours of a day you work on Excel]])),"",1)</f>
        <v/>
      </c>
      <c r="P1599" s="11" t="str">
        <f>IF(ISERROR(FIND("2",tblSalaries[[#This Row],[How many hours of a day you work on Excel]])),"",2)</f>
        <v/>
      </c>
      <c r="Q1599" s="10" t="str">
        <f>IF(ISERROR(FIND("3",tblSalaries[[#This Row],[How many hours of a day you work on Excel]])),"",3)</f>
        <v/>
      </c>
      <c r="R1599" s="10">
        <f>IF(ISERROR(FIND("4",tblSalaries[[#This Row],[How many hours of a day you work on Excel]])),"",4)</f>
        <v>4</v>
      </c>
      <c r="S1599" s="10" t="str">
        <f>IF(ISERROR(FIND("5",tblSalaries[[#This Row],[How many hours of a day you work on Excel]])),"",5)</f>
        <v/>
      </c>
      <c r="T1599" s="10">
        <f>IF(ISERROR(FIND("6",tblSalaries[[#This Row],[How many hours of a day you work on Excel]])),"",6)</f>
        <v>6</v>
      </c>
      <c r="U1599" s="11" t="str">
        <f>IF(ISERROR(FIND("7",tblSalaries[[#This Row],[How many hours of a day you work on Excel]])),"",7)</f>
        <v/>
      </c>
      <c r="V1599" s="11" t="str">
        <f>IF(ISERROR(FIND("8",tblSalaries[[#This Row],[How many hours of a day you work on Excel]])),"",8)</f>
        <v/>
      </c>
      <c r="W1599" s="11">
        <f>IF(MAX(tblSalaries[[#This Row],[1 hour]:[8 hours]])=0,#N/A,MAX(tblSalaries[[#This Row],[1 hour]:[8 hours]]))</f>
        <v>6</v>
      </c>
      <c r="X1599" s="11">
        <f>IF(ISERROR(tblSalaries[[#This Row],[max h]]),1,tblSalaries[[#This Row],[Salary in USD]]/tblSalaries[[#This Row],[max h]]/260)</f>
        <v>60.62224123335708</v>
      </c>
      <c r="Y1599" s="11" t="str">
        <f>IF(tblSalaries[[#This Row],[Years of Experience]]="",0,"0")</f>
        <v>0</v>
      </c>
      <c r="Z1599"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1599" s="11">
        <f>IF(tblSalaries[[#This Row],[Salary in USD]]&lt;1000,1,0)</f>
        <v>0</v>
      </c>
      <c r="AB1599" s="11">
        <f>IF(AND(tblSalaries[[#This Row],[Salary in USD]]&gt;1000,tblSalaries[[#This Row],[Salary in USD]]&lt;2000),1,0)</f>
        <v>0</v>
      </c>
    </row>
    <row r="1600" spans="2:28" ht="15" customHeight="1">
      <c r="B1600" t="s">
        <v>3603</v>
      </c>
      <c r="C1600" s="1">
        <v>41063.121203703704</v>
      </c>
      <c r="D1600" s="4">
        <v>36000</v>
      </c>
      <c r="E1600">
        <v>36000</v>
      </c>
      <c r="F1600" t="s">
        <v>6</v>
      </c>
      <c r="G1600">
        <f>tblSalaries[[#This Row],[clean Salary (in local currency)]]*VLOOKUP(tblSalaries[[#This Row],[Currency]],tblXrate[],2,FALSE)</f>
        <v>36000</v>
      </c>
      <c r="H1600" t="s">
        <v>1772</v>
      </c>
      <c r="I1600" t="s">
        <v>356</v>
      </c>
      <c r="J1600" t="s">
        <v>1773</v>
      </c>
      <c r="K1600" t="str">
        <f>VLOOKUP(tblSalaries[[#This Row],[Where do you work]],tblCountries[[Actual]:[Mapping]],2,FALSE)</f>
        <v>Azerbaijan</v>
      </c>
      <c r="L1600" t="s">
        <v>9</v>
      </c>
      <c r="M1600">
        <v>5</v>
      </c>
      <c r="O1600" s="10" t="str">
        <f>IF(ISERROR(FIND("1",tblSalaries[[#This Row],[How many hours of a day you work on Excel]])),"",1)</f>
        <v/>
      </c>
      <c r="P1600" s="11" t="str">
        <f>IF(ISERROR(FIND("2",tblSalaries[[#This Row],[How many hours of a day you work on Excel]])),"",2)</f>
        <v/>
      </c>
      <c r="Q1600" s="10" t="str">
        <f>IF(ISERROR(FIND("3",tblSalaries[[#This Row],[How many hours of a day you work on Excel]])),"",3)</f>
        <v/>
      </c>
      <c r="R1600" s="10">
        <f>IF(ISERROR(FIND("4",tblSalaries[[#This Row],[How many hours of a day you work on Excel]])),"",4)</f>
        <v>4</v>
      </c>
      <c r="S1600" s="10" t="str">
        <f>IF(ISERROR(FIND("5",tblSalaries[[#This Row],[How many hours of a day you work on Excel]])),"",5)</f>
        <v/>
      </c>
      <c r="T1600" s="10">
        <f>IF(ISERROR(FIND("6",tblSalaries[[#This Row],[How many hours of a day you work on Excel]])),"",6)</f>
        <v>6</v>
      </c>
      <c r="U1600" s="11" t="str">
        <f>IF(ISERROR(FIND("7",tblSalaries[[#This Row],[How many hours of a day you work on Excel]])),"",7)</f>
        <v/>
      </c>
      <c r="V1600" s="11" t="str">
        <f>IF(ISERROR(FIND("8",tblSalaries[[#This Row],[How many hours of a day you work on Excel]])),"",8)</f>
        <v/>
      </c>
      <c r="W1600" s="11">
        <f>IF(MAX(tblSalaries[[#This Row],[1 hour]:[8 hours]])=0,#N/A,MAX(tblSalaries[[#This Row],[1 hour]:[8 hours]]))</f>
        <v>6</v>
      </c>
      <c r="X1600" s="11">
        <f>IF(ISERROR(tblSalaries[[#This Row],[max h]]),1,tblSalaries[[#This Row],[Salary in USD]]/tblSalaries[[#This Row],[max h]]/260)</f>
        <v>23.076923076923077</v>
      </c>
      <c r="Y1600" s="11" t="str">
        <f>IF(tblSalaries[[#This Row],[Years of Experience]]="",0,"0")</f>
        <v>0</v>
      </c>
      <c r="Z1600"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1600" s="11">
        <f>IF(tblSalaries[[#This Row],[Salary in USD]]&lt;1000,1,0)</f>
        <v>0</v>
      </c>
      <c r="AB1600" s="11">
        <f>IF(AND(tblSalaries[[#This Row],[Salary in USD]]&gt;1000,tblSalaries[[#This Row],[Salary in USD]]&lt;2000),1,0)</f>
        <v>0</v>
      </c>
    </row>
    <row r="1601" spans="2:28" ht="15" customHeight="1">
      <c r="B1601" t="s">
        <v>3604</v>
      </c>
      <c r="C1601" s="1">
        <v>41063.17690972222</v>
      </c>
      <c r="D1601" s="4" t="s">
        <v>1774</v>
      </c>
      <c r="E1601">
        <v>3700000</v>
      </c>
      <c r="F1601" t="s">
        <v>40</v>
      </c>
      <c r="G1601">
        <f>tblSalaries[[#This Row],[clean Salary (in local currency)]]*VLOOKUP(tblSalaries[[#This Row],[Currency]],tblXrate[],2,FALSE)</f>
        <v>65889.291743537498</v>
      </c>
      <c r="H1601" t="s">
        <v>1775</v>
      </c>
      <c r="I1601" t="s">
        <v>52</v>
      </c>
      <c r="J1601" t="s">
        <v>8</v>
      </c>
      <c r="K1601" t="str">
        <f>VLOOKUP(tblSalaries[[#This Row],[Where do you work]],tblCountries[[Actual]:[Mapping]],2,FALSE)</f>
        <v>India</v>
      </c>
      <c r="L1601" t="s">
        <v>13</v>
      </c>
      <c r="M1601">
        <v>4</v>
      </c>
      <c r="O1601" s="10" t="str">
        <f>IF(ISERROR(FIND("1",tblSalaries[[#This Row],[How many hours of a day you work on Excel]])),"",1)</f>
        <v/>
      </c>
      <c r="P1601" s="11" t="str">
        <f>IF(ISERROR(FIND("2",tblSalaries[[#This Row],[How many hours of a day you work on Excel]])),"",2)</f>
        <v/>
      </c>
      <c r="Q1601" s="10" t="str">
        <f>IF(ISERROR(FIND("3",tblSalaries[[#This Row],[How many hours of a day you work on Excel]])),"",3)</f>
        <v/>
      </c>
      <c r="R1601" s="10" t="str">
        <f>IF(ISERROR(FIND("4",tblSalaries[[#This Row],[How many hours of a day you work on Excel]])),"",4)</f>
        <v/>
      </c>
      <c r="S1601" s="10" t="str">
        <f>IF(ISERROR(FIND("5",tblSalaries[[#This Row],[How many hours of a day you work on Excel]])),"",5)</f>
        <v/>
      </c>
      <c r="T1601" s="10" t="str">
        <f>IF(ISERROR(FIND("6",tblSalaries[[#This Row],[How many hours of a day you work on Excel]])),"",6)</f>
        <v/>
      </c>
      <c r="U1601" s="11" t="str">
        <f>IF(ISERROR(FIND("7",tblSalaries[[#This Row],[How many hours of a day you work on Excel]])),"",7)</f>
        <v/>
      </c>
      <c r="V1601" s="11">
        <f>IF(ISERROR(FIND("8",tblSalaries[[#This Row],[How many hours of a day you work on Excel]])),"",8)</f>
        <v>8</v>
      </c>
      <c r="W1601" s="11">
        <f>IF(MAX(tblSalaries[[#This Row],[1 hour]:[8 hours]])=0,#N/A,MAX(tblSalaries[[#This Row],[1 hour]:[8 hours]]))</f>
        <v>8</v>
      </c>
      <c r="X1601" s="11">
        <f>IF(ISERROR(tblSalaries[[#This Row],[max h]]),1,tblSalaries[[#This Row],[Salary in USD]]/tblSalaries[[#This Row],[max h]]/260)</f>
        <v>31.677544107469952</v>
      </c>
      <c r="Y1601" s="11" t="str">
        <f>IF(tblSalaries[[#This Row],[Years of Experience]]="",0,"0")</f>
        <v>0</v>
      </c>
      <c r="Z1601"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1601" s="11">
        <f>IF(tblSalaries[[#This Row],[Salary in USD]]&lt;1000,1,0)</f>
        <v>0</v>
      </c>
      <c r="AB1601" s="11">
        <f>IF(AND(tblSalaries[[#This Row],[Salary in USD]]&gt;1000,tblSalaries[[#This Row],[Salary in USD]]&lt;2000),1,0)</f>
        <v>0</v>
      </c>
    </row>
    <row r="1602" spans="2:28" ht="15" customHeight="1">
      <c r="B1602" t="s">
        <v>3605</v>
      </c>
      <c r="C1602" s="1">
        <v>41063.196458333332</v>
      </c>
      <c r="D1602" s="4">
        <v>106000</v>
      </c>
      <c r="E1602">
        <v>106000</v>
      </c>
      <c r="F1602" t="s">
        <v>6</v>
      </c>
      <c r="G1602">
        <f>tblSalaries[[#This Row],[clean Salary (in local currency)]]*VLOOKUP(tblSalaries[[#This Row],[Currency]],tblXrate[],2,FALSE)</f>
        <v>106000</v>
      </c>
      <c r="H1602" t="s">
        <v>1776</v>
      </c>
      <c r="I1602" t="s">
        <v>20</v>
      </c>
      <c r="J1602" t="s">
        <v>877</v>
      </c>
      <c r="K1602" t="str">
        <f>VLOOKUP(tblSalaries[[#This Row],[Where do you work]],tblCountries[[Actual]:[Mapping]],2,FALSE)</f>
        <v>Denmark</v>
      </c>
      <c r="L1602" t="s">
        <v>25</v>
      </c>
      <c r="M1602">
        <v>7</v>
      </c>
      <c r="O1602" s="10">
        <f>IF(ISERROR(FIND("1",tblSalaries[[#This Row],[How many hours of a day you work on Excel]])),"",1)</f>
        <v>1</v>
      </c>
      <c r="P1602" s="11">
        <f>IF(ISERROR(FIND("2",tblSalaries[[#This Row],[How many hours of a day you work on Excel]])),"",2)</f>
        <v>2</v>
      </c>
      <c r="Q1602" s="10" t="str">
        <f>IF(ISERROR(FIND("3",tblSalaries[[#This Row],[How many hours of a day you work on Excel]])),"",3)</f>
        <v/>
      </c>
      <c r="R1602" s="10" t="str">
        <f>IF(ISERROR(FIND("4",tblSalaries[[#This Row],[How many hours of a day you work on Excel]])),"",4)</f>
        <v/>
      </c>
      <c r="S1602" s="10" t="str">
        <f>IF(ISERROR(FIND("5",tblSalaries[[#This Row],[How many hours of a day you work on Excel]])),"",5)</f>
        <v/>
      </c>
      <c r="T1602" s="10" t="str">
        <f>IF(ISERROR(FIND("6",tblSalaries[[#This Row],[How many hours of a day you work on Excel]])),"",6)</f>
        <v/>
      </c>
      <c r="U1602" s="11" t="str">
        <f>IF(ISERROR(FIND("7",tblSalaries[[#This Row],[How many hours of a day you work on Excel]])),"",7)</f>
        <v/>
      </c>
      <c r="V1602" s="11" t="str">
        <f>IF(ISERROR(FIND("8",tblSalaries[[#This Row],[How many hours of a day you work on Excel]])),"",8)</f>
        <v/>
      </c>
      <c r="W1602" s="11">
        <f>IF(MAX(tblSalaries[[#This Row],[1 hour]:[8 hours]])=0,#N/A,MAX(tblSalaries[[#This Row],[1 hour]:[8 hours]]))</f>
        <v>2</v>
      </c>
      <c r="X1602" s="11">
        <f>IF(ISERROR(tblSalaries[[#This Row],[max h]]),1,tblSalaries[[#This Row],[Salary in USD]]/tblSalaries[[#This Row],[max h]]/260)</f>
        <v>203.84615384615384</v>
      </c>
      <c r="Y1602" s="11" t="str">
        <f>IF(tblSalaries[[#This Row],[Years of Experience]]="",0,"0")</f>
        <v>0</v>
      </c>
      <c r="Z1602"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602" s="11">
        <f>IF(tblSalaries[[#This Row],[Salary in USD]]&lt;1000,1,0)</f>
        <v>0</v>
      </c>
      <c r="AB1602" s="11">
        <f>IF(AND(tblSalaries[[#This Row],[Salary in USD]]&gt;1000,tblSalaries[[#This Row],[Salary in USD]]&lt;2000),1,0)</f>
        <v>0</v>
      </c>
    </row>
    <row r="1603" spans="2:28" ht="15" customHeight="1">
      <c r="B1603" t="s">
        <v>3606</v>
      </c>
      <c r="C1603" s="1">
        <v>41063.30332175926</v>
      </c>
      <c r="D1603" s="4" t="s">
        <v>1777</v>
      </c>
      <c r="E1603">
        <v>485000</v>
      </c>
      <c r="F1603" t="s">
        <v>1362</v>
      </c>
      <c r="G1603">
        <f>tblSalaries[[#This Row],[clean Salary (in local currency)]]*VLOOKUP(tblSalaries[[#This Row],[Currency]],tblXrate[],2,FALSE)</f>
        <v>82888.5550559455</v>
      </c>
      <c r="H1603" t="s">
        <v>488</v>
      </c>
      <c r="I1603" t="s">
        <v>488</v>
      </c>
      <c r="J1603" t="s">
        <v>877</v>
      </c>
      <c r="K1603" t="str">
        <f>VLOOKUP(tblSalaries[[#This Row],[Where do you work]],tblCountries[[Actual]:[Mapping]],2,FALSE)</f>
        <v>Denmark</v>
      </c>
      <c r="L1603" t="s">
        <v>9</v>
      </c>
      <c r="M1603">
        <v>18</v>
      </c>
      <c r="O1603" s="10" t="str">
        <f>IF(ISERROR(FIND("1",tblSalaries[[#This Row],[How many hours of a day you work on Excel]])),"",1)</f>
        <v/>
      </c>
      <c r="P1603" s="11" t="str">
        <f>IF(ISERROR(FIND("2",tblSalaries[[#This Row],[How many hours of a day you work on Excel]])),"",2)</f>
        <v/>
      </c>
      <c r="Q1603" s="10" t="str">
        <f>IF(ISERROR(FIND("3",tblSalaries[[#This Row],[How many hours of a day you work on Excel]])),"",3)</f>
        <v/>
      </c>
      <c r="R1603" s="10">
        <f>IF(ISERROR(FIND("4",tblSalaries[[#This Row],[How many hours of a day you work on Excel]])),"",4)</f>
        <v>4</v>
      </c>
      <c r="S1603" s="10" t="str">
        <f>IF(ISERROR(FIND("5",tblSalaries[[#This Row],[How many hours of a day you work on Excel]])),"",5)</f>
        <v/>
      </c>
      <c r="T1603" s="10">
        <f>IF(ISERROR(FIND("6",tblSalaries[[#This Row],[How many hours of a day you work on Excel]])),"",6)</f>
        <v>6</v>
      </c>
      <c r="U1603" s="11" t="str">
        <f>IF(ISERROR(FIND("7",tblSalaries[[#This Row],[How many hours of a day you work on Excel]])),"",7)</f>
        <v/>
      </c>
      <c r="V1603" s="11" t="str">
        <f>IF(ISERROR(FIND("8",tblSalaries[[#This Row],[How many hours of a day you work on Excel]])),"",8)</f>
        <v/>
      </c>
      <c r="W1603" s="11">
        <f>IF(MAX(tblSalaries[[#This Row],[1 hour]:[8 hours]])=0,#N/A,MAX(tblSalaries[[#This Row],[1 hour]:[8 hours]]))</f>
        <v>6</v>
      </c>
      <c r="X1603" s="11">
        <f>IF(ISERROR(tblSalaries[[#This Row],[max h]]),1,tblSalaries[[#This Row],[Salary in USD]]/tblSalaries[[#This Row],[max h]]/260)</f>
        <v>53.133689138426604</v>
      </c>
      <c r="Y1603" s="11" t="str">
        <f>IF(tblSalaries[[#This Row],[Years of Experience]]="",0,"0")</f>
        <v>0</v>
      </c>
      <c r="Z1603"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603" s="11">
        <f>IF(tblSalaries[[#This Row],[Salary in USD]]&lt;1000,1,0)</f>
        <v>0</v>
      </c>
      <c r="AB1603" s="11">
        <f>IF(AND(tblSalaries[[#This Row],[Salary in USD]]&gt;1000,tblSalaries[[#This Row],[Salary in USD]]&lt;2000),1,0)</f>
        <v>0</v>
      </c>
    </row>
    <row r="1604" spans="2:28" ht="15" customHeight="1">
      <c r="B1604" t="s">
        <v>3607</v>
      </c>
      <c r="C1604" s="1">
        <v>41063.404629629629</v>
      </c>
      <c r="D1604" s="4">
        <v>75000</v>
      </c>
      <c r="E1604">
        <v>75000</v>
      </c>
      <c r="F1604" t="s">
        <v>670</v>
      </c>
      <c r="G1604">
        <f>tblSalaries[[#This Row],[clean Salary (in local currency)]]*VLOOKUP(tblSalaries[[#This Row],[Currency]],tblXrate[],2,FALSE)</f>
        <v>59819.107020370408</v>
      </c>
      <c r="H1604" t="s">
        <v>1778</v>
      </c>
      <c r="I1604" t="s">
        <v>20</v>
      </c>
      <c r="J1604" t="s">
        <v>1779</v>
      </c>
      <c r="K1604" t="str">
        <f>VLOOKUP(tblSalaries[[#This Row],[Where do you work]],tblCountries[[Actual]:[Mapping]],2,FALSE)</f>
        <v>New Zealand</v>
      </c>
      <c r="L1604" t="s">
        <v>18</v>
      </c>
      <c r="M1604">
        <v>10</v>
      </c>
      <c r="O1604" s="10" t="str">
        <f>IF(ISERROR(FIND("1",tblSalaries[[#This Row],[How many hours of a day you work on Excel]])),"",1)</f>
        <v/>
      </c>
      <c r="P1604" s="11">
        <f>IF(ISERROR(FIND("2",tblSalaries[[#This Row],[How many hours of a day you work on Excel]])),"",2)</f>
        <v>2</v>
      </c>
      <c r="Q1604" s="10">
        <f>IF(ISERROR(FIND("3",tblSalaries[[#This Row],[How many hours of a day you work on Excel]])),"",3)</f>
        <v>3</v>
      </c>
      <c r="R1604" s="10" t="str">
        <f>IF(ISERROR(FIND("4",tblSalaries[[#This Row],[How many hours of a day you work on Excel]])),"",4)</f>
        <v/>
      </c>
      <c r="S1604" s="10" t="str">
        <f>IF(ISERROR(FIND("5",tblSalaries[[#This Row],[How many hours of a day you work on Excel]])),"",5)</f>
        <v/>
      </c>
      <c r="T1604" s="10" t="str">
        <f>IF(ISERROR(FIND("6",tblSalaries[[#This Row],[How many hours of a day you work on Excel]])),"",6)</f>
        <v/>
      </c>
      <c r="U1604" s="11" t="str">
        <f>IF(ISERROR(FIND("7",tblSalaries[[#This Row],[How many hours of a day you work on Excel]])),"",7)</f>
        <v/>
      </c>
      <c r="V1604" s="11" t="str">
        <f>IF(ISERROR(FIND("8",tblSalaries[[#This Row],[How many hours of a day you work on Excel]])),"",8)</f>
        <v/>
      </c>
      <c r="W1604" s="11">
        <f>IF(MAX(tblSalaries[[#This Row],[1 hour]:[8 hours]])=0,#N/A,MAX(tblSalaries[[#This Row],[1 hour]:[8 hours]]))</f>
        <v>3</v>
      </c>
      <c r="X1604" s="11">
        <f>IF(ISERROR(tblSalaries[[#This Row],[max h]]),1,tblSalaries[[#This Row],[Salary in USD]]/tblSalaries[[#This Row],[max h]]/260)</f>
        <v>76.691162846628728</v>
      </c>
      <c r="Y1604" s="11" t="str">
        <f>IF(tblSalaries[[#This Row],[Years of Experience]]="",0,"0")</f>
        <v>0</v>
      </c>
      <c r="Z1604"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604" s="11">
        <f>IF(tblSalaries[[#This Row],[Salary in USD]]&lt;1000,1,0)</f>
        <v>0</v>
      </c>
      <c r="AB1604" s="11">
        <f>IF(AND(tblSalaries[[#This Row],[Salary in USD]]&gt;1000,tblSalaries[[#This Row],[Salary in USD]]&lt;2000),1,0)</f>
        <v>0</v>
      </c>
    </row>
    <row r="1605" spans="2:28" ht="15" customHeight="1">
      <c r="B1605" t="s">
        <v>3608</v>
      </c>
      <c r="C1605" s="1">
        <v>41063.424108796295</v>
      </c>
      <c r="D1605" s="4">
        <v>6545</v>
      </c>
      <c r="E1605">
        <v>6545</v>
      </c>
      <c r="F1605" t="s">
        <v>6</v>
      </c>
      <c r="G1605">
        <f>tblSalaries[[#This Row],[clean Salary (in local currency)]]*VLOOKUP(tblSalaries[[#This Row],[Currency]],tblXrate[],2,FALSE)</f>
        <v>6545</v>
      </c>
      <c r="H1605" t="s">
        <v>700</v>
      </c>
      <c r="I1605" t="s">
        <v>52</v>
      </c>
      <c r="J1605" t="s">
        <v>8</v>
      </c>
      <c r="K1605" t="str">
        <f>VLOOKUP(tblSalaries[[#This Row],[Where do you work]],tblCountries[[Actual]:[Mapping]],2,FALSE)</f>
        <v>India</v>
      </c>
      <c r="L1605" t="s">
        <v>13</v>
      </c>
      <c r="M1605">
        <v>9</v>
      </c>
      <c r="O1605" s="10" t="str">
        <f>IF(ISERROR(FIND("1",tblSalaries[[#This Row],[How many hours of a day you work on Excel]])),"",1)</f>
        <v/>
      </c>
      <c r="P1605" s="11" t="str">
        <f>IF(ISERROR(FIND("2",tblSalaries[[#This Row],[How many hours of a day you work on Excel]])),"",2)</f>
        <v/>
      </c>
      <c r="Q1605" s="10" t="str">
        <f>IF(ISERROR(FIND("3",tblSalaries[[#This Row],[How many hours of a day you work on Excel]])),"",3)</f>
        <v/>
      </c>
      <c r="R1605" s="10" t="str">
        <f>IF(ISERROR(FIND("4",tblSalaries[[#This Row],[How many hours of a day you work on Excel]])),"",4)</f>
        <v/>
      </c>
      <c r="S1605" s="10" t="str">
        <f>IF(ISERROR(FIND("5",tblSalaries[[#This Row],[How many hours of a day you work on Excel]])),"",5)</f>
        <v/>
      </c>
      <c r="T1605" s="10" t="str">
        <f>IF(ISERROR(FIND("6",tblSalaries[[#This Row],[How many hours of a day you work on Excel]])),"",6)</f>
        <v/>
      </c>
      <c r="U1605" s="11" t="str">
        <f>IF(ISERROR(FIND("7",tblSalaries[[#This Row],[How many hours of a day you work on Excel]])),"",7)</f>
        <v/>
      </c>
      <c r="V1605" s="11">
        <f>IF(ISERROR(FIND("8",tblSalaries[[#This Row],[How many hours of a day you work on Excel]])),"",8)</f>
        <v>8</v>
      </c>
      <c r="W1605" s="11">
        <f>IF(MAX(tblSalaries[[#This Row],[1 hour]:[8 hours]])=0,#N/A,MAX(tblSalaries[[#This Row],[1 hour]:[8 hours]]))</f>
        <v>8</v>
      </c>
      <c r="X1605" s="11">
        <f>IF(ISERROR(tblSalaries[[#This Row],[max h]]),1,tblSalaries[[#This Row],[Salary in USD]]/tblSalaries[[#This Row],[max h]]/260)</f>
        <v>3.1466346153846154</v>
      </c>
      <c r="Y1605" s="11" t="str">
        <f>IF(tblSalaries[[#This Row],[Years of Experience]]="",0,"0")</f>
        <v>0</v>
      </c>
      <c r="Z1605"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605" s="11">
        <f>IF(tblSalaries[[#This Row],[Salary in USD]]&lt;1000,1,0)</f>
        <v>0</v>
      </c>
      <c r="AB1605" s="11">
        <f>IF(AND(tblSalaries[[#This Row],[Salary in USD]]&gt;1000,tblSalaries[[#This Row],[Salary in USD]]&lt;2000),1,0)</f>
        <v>0</v>
      </c>
    </row>
    <row r="1606" spans="2:28" ht="15" customHeight="1">
      <c r="B1606" t="s">
        <v>3609</v>
      </c>
      <c r="C1606" s="1">
        <v>41063.506562499999</v>
      </c>
      <c r="D1606" s="4" t="s">
        <v>1780</v>
      </c>
      <c r="E1606">
        <v>1000000</v>
      </c>
      <c r="F1606" t="s">
        <v>40</v>
      </c>
      <c r="G1606">
        <f>tblSalaries[[#This Row],[clean Salary (in local currency)]]*VLOOKUP(tblSalaries[[#This Row],[Currency]],tblXrate[],2,FALSE)</f>
        <v>17807.916687442568</v>
      </c>
      <c r="H1606" t="s">
        <v>1781</v>
      </c>
      <c r="I1606" t="s">
        <v>52</v>
      </c>
      <c r="J1606" t="s">
        <v>8</v>
      </c>
      <c r="K1606" t="str">
        <f>VLOOKUP(tblSalaries[[#This Row],[Where do you work]],tblCountries[[Actual]:[Mapping]],2,FALSE)</f>
        <v>India</v>
      </c>
      <c r="L1606" t="s">
        <v>18</v>
      </c>
      <c r="M1606">
        <v>13</v>
      </c>
      <c r="O1606" s="10" t="str">
        <f>IF(ISERROR(FIND("1",tblSalaries[[#This Row],[How many hours of a day you work on Excel]])),"",1)</f>
        <v/>
      </c>
      <c r="P1606" s="11">
        <f>IF(ISERROR(FIND("2",tblSalaries[[#This Row],[How many hours of a day you work on Excel]])),"",2)</f>
        <v>2</v>
      </c>
      <c r="Q1606" s="10">
        <f>IF(ISERROR(FIND("3",tblSalaries[[#This Row],[How many hours of a day you work on Excel]])),"",3)</f>
        <v>3</v>
      </c>
      <c r="R1606" s="10" t="str">
        <f>IF(ISERROR(FIND("4",tblSalaries[[#This Row],[How many hours of a day you work on Excel]])),"",4)</f>
        <v/>
      </c>
      <c r="S1606" s="10" t="str">
        <f>IF(ISERROR(FIND("5",tblSalaries[[#This Row],[How many hours of a day you work on Excel]])),"",5)</f>
        <v/>
      </c>
      <c r="T1606" s="10" t="str">
        <f>IF(ISERROR(FIND("6",tblSalaries[[#This Row],[How many hours of a day you work on Excel]])),"",6)</f>
        <v/>
      </c>
      <c r="U1606" s="11" t="str">
        <f>IF(ISERROR(FIND("7",tblSalaries[[#This Row],[How many hours of a day you work on Excel]])),"",7)</f>
        <v/>
      </c>
      <c r="V1606" s="11" t="str">
        <f>IF(ISERROR(FIND("8",tblSalaries[[#This Row],[How many hours of a day you work on Excel]])),"",8)</f>
        <v/>
      </c>
      <c r="W1606" s="11">
        <f>IF(MAX(tblSalaries[[#This Row],[1 hour]:[8 hours]])=0,#N/A,MAX(tblSalaries[[#This Row],[1 hour]:[8 hours]]))</f>
        <v>3</v>
      </c>
      <c r="X1606" s="11">
        <f>IF(ISERROR(tblSalaries[[#This Row],[max h]]),1,tblSalaries[[#This Row],[Salary in USD]]/tblSalaries[[#This Row],[max h]]/260)</f>
        <v>22.830662419798163</v>
      </c>
      <c r="Y1606" s="11" t="str">
        <f>IF(tblSalaries[[#This Row],[Years of Experience]]="",0,"0")</f>
        <v>0</v>
      </c>
      <c r="Z1606"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606" s="11">
        <f>IF(tblSalaries[[#This Row],[Salary in USD]]&lt;1000,1,0)</f>
        <v>0</v>
      </c>
      <c r="AB1606" s="11">
        <f>IF(AND(tblSalaries[[#This Row],[Salary in USD]]&gt;1000,tblSalaries[[#This Row],[Salary in USD]]&lt;2000),1,0)</f>
        <v>0</v>
      </c>
    </row>
    <row r="1607" spans="2:28" ht="15" customHeight="1">
      <c r="B1607" t="s">
        <v>3610</v>
      </c>
      <c r="C1607" s="1">
        <v>41063.511284722219</v>
      </c>
      <c r="D1607" s="4">
        <v>54000</v>
      </c>
      <c r="E1607">
        <v>54000</v>
      </c>
      <c r="F1607" t="s">
        <v>6</v>
      </c>
      <c r="G1607">
        <f>tblSalaries[[#This Row],[clean Salary (in local currency)]]*VLOOKUP(tblSalaries[[#This Row],[Currency]],tblXrate[],2,FALSE)</f>
        <v>54000</v>
      </c>
      <c r="H1607" t="s">
        <v>1782</v>
      </c>
      <c r="I1607" t="s">
        <v>4001</v>
      </c>
      <c r="J1607" t="s">
        <v>15</v>
      </c>
      <c r="K1607" t="str">
        <f>VLOOKUP(tblSalaries[[#This Row],[Where do you work]],tblCountries[[Actual]:[Mapping]],2,FALSE)</f>
        <v>USA</v>
      </c>
      <c r="L1607" t="s">
        <v>9</v>
      </c>
      <c r="M1607">
        <v>10</v>
      </c>
      <c r="O1607" s="10" t="str">
        <f>IF(ISERROR(FIND("1",tblSalaries[[#This Row],[How many hours of a day you work on Excel]])),"",1)</f>
        <v/>
      </c>
      <c r="P1607" s="11" t="str">
        <f>IF(ISERROR(FIND("2",tblSalaries[[#This Row],[How many hours of a day you work on Excel]])),"",2)</f>
        <v/>
      </c>
      <c r="Q1607" s="10" t="str">
        <f>IF(ISERROR(FIND("3",tblSalaries[[#This Row],[How many hours of a day you work on Excel]])),"",3)</f>
        <v/>
      </c>
      <c r="R1607" s="10">
        <f>IF(ISERROR(FIND("4",tblSalaries[[#This Row],[How many hours of a day you work on Excel]])),"",4)</f>
        <v>4</v>
      </c>
      <c r="S1607" s="10" t="str">
        <f>IF(ISERROR(FIND("5",tblSalaries[[#This Row],[How many hours of a day you work on Excel]])),"",5)</f>
        <v/>
      </c>
      <c r="T1607" s="10">
        <f>IF(ISERROR(FIND("6",tblSalaries[[#This Row],[How many hours of a day you work on Excel]])),"",6)</f>
        <v>6</v>
      </c>
      <c r="U1607" s="11" t="str">
        <f>IF(ISERROR(FIND("7",tblSalaries[[#This Row],[How many hours of a day you work on Excel]])),"",7)</f>
        <v/>
      </c>
      <c r="V1607" s="11" t="str">
        <f>IF(ISERROR(FIND("8",tblSalaries[[#This Row],[How many hours of a day you work on Excel]])),"",8)</f>
        <v/>
      </c>
      <c r="W1607" s="11">
        <f>IF(MAX(tblSalaries[[#This Row],[1 hour]:[8 hours]])=0,#N/A,MAX(tblSalaries[[#This Row],[1 hour]:[8 hours]]))</f>
        <v>6</v>
      </c>
      <c r="X1607" s="11">
        <f>IF(ISERROR(tblSalaries[[#This Row],[max h]]),1,tblSalaries[[#This Row],[Salary in USD]]/tblSalaries[[#This Row],[max h]]/260)</f>
        <v>34.615384615384613</v>
      </c>
      <c r="Y1607" s="11" t="str">
        <f>IF(tblSalaries[[#This Row],[Years of Experience]]="",0,"0")</f>
        <v>0</v>
      </c>
      <c r="Z1607"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607" s="11">
        <f>IF(tblSalaries[[#This Row],[Salary in USD]]&lt;1000,1,0)</f>
        <v>0</v>
      </c>
      <c r="AB1607" s="11">
        <f>IF(AND(tblSalaries[[#This Row],[Salary in USD]]&gt;1000,tblSalaries[[#This Row],[Salary in USD]]&lt;2000),1,0)</f>
        <v>0</v>
      </c>
    </row>
    <row r="1608" spans="2:28" ht="15" customHeight="1">
      <c r="B1608" t="s">
        <v>3611</v>
      </c>
      <c r="C1608" s="1">
        <v>41063.518831018519</v>
      </c>
      <c r="D1608" s="4">
        <v>100000</v>
      </c>
      <c r="E1608">
        <v>100000</v>
      </c>
      <c r="F1608" t="s">
        <v>6</v>
      </c>
      <c r="G1608">
        <f>tblSalaries[[#This Row],[clean Salary (in local currency)]]*VLOOKUP(tblSalaries[[#This Row],[Currency]],tblXrate[],2,FALSE)</f>
        <v>100000</v>
      </c>
      <c r="H1608" t="s">
        <v>356</v>
      </c>
      <c r="I1608" t="s">
        <v>356</v>
      </c>
      <c r="J1608" t="s">
        <v>15</v>
      </c>
      <c r="K1608" t="str">
        <f>VLOOKUP(tblSalaries[[#This Row],[Where do you work]],tblCountries[[Actual]:[Mapping]],2,FALSE)</f>
        <v>USA</v>
      </c>
      <c r="L1608" t="s">
        <v>18</v>
      </c>
      <c r="M1608">
        <v>4</v>
      </c>
      <c r="O1608" s="10" t="str">
        <f>IF(ISERROR(FIND("1",tblSalaries[[#This Row],[How many hours of a day you work on Excel]])),"",1)</f>
        <v/>
      </c>
      <c r="P1608" s="11">
        <f>IF(ISERROR(FIND("2",tblSalaries[[#This Row],[How many hours of a day you work on Excel]])),"",2)</f>
        <v>2</v>
      </c>
      <c r="Q1608" s="10">
        <f>IF(ISERROR(FIND("3",tblSalaries[[#This Row],[How many hours of a day you work on Excel]])),"",3)</f>
        <v>3</v>
      </c>
      <c r="R1608" s="10" t="str">
        <f>IF(ISERROR(FIND("4",tblSalaries[[#This Row],[How many hours of a day you work on Excel]])),"",4)</f>
        <v/>
      </c>
      <c r="S1608" s="10" t="str">
        <f>IF(ISERROR(FIND("5",tblSalaries[[#This Row],[How many hours of a day you work on Excel]])),"",5)</f>
        <v/>
      </c>
      <c r="T1608" s="10" t="str">
        <f>IF(ISERROR(FIND("6",tblSalaries[[#This Row],[How many hours of a day you work on Excel]])),"",6)</f>
        <v/>
      </c>
      <c r="U1608" s="11" t="str">
        <f>IF(ISERROR(FIND("7",tblSalaries[[#This Row],[How many hours of a day you work on Excel]])),"",7)</f>
        <v/>
      </c>
      <c r="V1608" s="11" t="str">
        <f>IF(ISERROR(FIND("8",tblSalaries[[#This Row],[How many hours of a day you work on Excel]])),"",8)</f>
        <v/>
      </c>
      <c r="W1608" s="11">
        <f>IF(MAX(tblSalaries[[#This Row],[1 hour]:[8 hours]])=0,#N/A,MAX(tblSalaries[[#This Row],[1 hour]:[8 hours]]))</f>
        <v>3</v>
      </c>
      <c r="X1608" s="11">
        <f>IF(ISERROR(tblSalaries[[#This Row],[max h]]),1,tblSalaries[[#This Row],[Salary in USD]]/tblSalaries[[#This Row],[max h]]/260)</f>
        <v>128.2051282051282</v>
      </c>
      <c r="Y1608" s="11" t="str">
        <f>IF(tblSalaries[[#This Row],[Years of Experience]]="",0,"0")</f>
        <v>0</v>
      </c>
      <c r="Z1608"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1608" s="11">
        <f>IF(tblSalaries[[#This Row],[Salary in USD]]&lt;1000,1,0)</f>
        <v>0</v>
      </c>
      <c r="AB1608" s="11">
        <f>IF(AND(tblSalaries[[#This Row],[Salary in USD]]&gt;1000,tblSalaries[[#This Row],[Salary in USD]]&lt;2000),1,0)</f>
        <v>0</v>
      </c>
    </row>
    <row r="1609" spans="2:28" ht="15" customHeight="1">
      <c r="B1609" t="s">
        <v>3612</v>
      </c>
      <c r="C1609" s="1">
        <v>41063.563043981485</v>
      </c>
      <c r="D1609" s="4">
        <v>50000</v>
      </c>
      <c r="E1609">
        <v>50000</v>
      </c>
      <c r="F1609" t="s">
        <v>86</v>
      </c>
      <c r="G1609">
        <f>tblSalaries[[#This Row],[clean Salary (in local currency)]]*VLOOKUP(tblSalaries[[#This Row],[Currency]],tblXrate[],2,FALSE)</f>
        <v>49168.076151516347</v>
      </c>
      <c r="H1609" t="s">
        <v>955</v>
      </c>
      <c r="I1609" t="s">
        <v>20</v>
      </c>
      <c r="J1609" t="s">
        <v>88</v>
      </c>
      <c r="K1609" t="str">
        <f>VLOOKUP(tblSalaries[[#This Row],[Where do you work]],tblCountries[[Actual]:[Mapping]],2,FALSE)</f>
        <v>Canada</v>
      </c>
      <c r="L1609" t="s">
        <v>9</v>
      </c>
      <c r="M1609">
        <v>5</v>
      </c>
      <c r="O1609" s="10" t="str">
        <f>IF(ISERROR(FIND("1",tblSalaries[[#This Row],[How many hours of a day you work on Excel]])),"",1)</f>
        <v/>
      </c>
      <c r="P1609" s="11" t="str">
        <f>IF(ISERROR(FIND("2",tblSalaries[[#This Row],[How many hours of a day you work on Excel]])),"",2)</f>
        <v/>
      </c>
      <c r="Q1609" s="10" t="str">
        <f>IF(ISERROR(FIND("3",tblSalaries[[#This Row],[How many hours of a day you work on Excel]])),"",3)</f>
        <v/>
      </c>
      <c r="R1609" s="10">
        <f>IF(ISERROR(FIND("4",tblSalaries[[#This Row],[How many hours of a day you work on Excel]])),"",4)</f>
        <v>4</v>
      </c>
      <c r="S1609" s="10" t="str">
        <f>IF(ISERROR(FIND("5",tblSalaries[[#This Row],[How many hours of a day you work on Excel]])),"",5)</f>
        <v/>
      </c>
      <c r="T1609" s="10">
        <f>IF(ISERROR(FIND("6",tblSalaries[[#This Row],[How many hours of a day you work on Excel]])),"",6)</f>
        <v>6</v>
      </c>
      <c r="U1609" s="11" t="str">
        <f>IF(ISERROR(FIND("7",tblSalaries[[#This Row],[How many hours of a day you work on Excel]])),"",7)</f>
        <v/>
      </c>
      <c r="V1609" s="11" t="str">
        <f>IF(ISERROR(FIND("8",tblSalaries[[#This Row],[How many hours of a day you work on Excel]])),"",8)</f>
        <v/>
      </c>
      <c r="W1609" s="11">
        <f>IF(MAX(tblSalaries[[#This Row],[1 hour]:[8 hours]])=0,#N/A,MAX(tblSalaries[[#This Row],[1 hour]:[8 hours]]))</f>
        <v>6</v>
      </c>
      <c r="X1609" s="11">
        <f>IF(ISERROR(tblSalaries[[#This Row],[max h]]),1,tblSalaries[[#This Row],[Salary in USD]]/tblSalaries[[#This Row],[max h]]/260)</f>
        <v>31.517997533023298</v>
      </c>
      <c r="Y1609" s="11" t="str">
        <f>IF(tblSalaries[[#This Row],[Years of Experience]]="",0,"0")</f>
        <v>0</v>
      </c>
      <c r="Z1609"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1609" s="11">
        <f>IF(tblSalaries[[#This Row],[Salary in USD]]&lt;1000,1,0)</f>
        <v>0</v>
      </c>
      <c r="AB1609" s="11">
        <f>IF(AND(tblSalaries[[#This Row],[Salary in USD]]&gt;1000,tblSalaries[[#This Row],[Salary in USD]]&lt;2000),1,0)</f>
        <v>0</v>
      </c>
    </row>
    <row r="1610" spans="2:28" ht="15" customHeight="1">
      <c r="B1610" t="s">
        <v>3613</v>
      </c>
      <c r="C1610" s="1">
        <v>41063.602418981478</v>
      </c>
      <c r="D1610" s="4">
        <v>4019</v>
      </c>
      <c r="E1610">
        <v>4019</v>
      </c>
      <c r="F1610" t="s">
        <v>6</v>
      </c>
      <c r="G1610">
        <f>tblSalaries[[#This Row],[clean Salary (in local currency)]]*VLOOKUP(tblSalaries[[#This Row],[Currency]],tblXrate[],2,FALSE)</f>
        <v>4019</v>
      </c>
      <c r="H1610" t="s">
        <v>1783</v>
      </c>
      <c r="I1610" t="s">
        <v>67</v>
      </c>
      <c r="J1610" t="s">
        <v>347</v>
      </c>
      <c r="K1610" t="str">
        <f>VLOOKUP(tblSalaries[[#This Row],[Where do you work]],tblCountries[[Actual]:[Mapping]],2,FALSE)</f>
        <v>Philippines</v>
      </c>
      <c r="L1610" t="s">
        <v>18</v>
      </c>
      <c r="M1610">
        <v>3</v>
      </c>
      <c r="O1610" s="10" t="str">
        <f>IF(ISERROR(FIND("1",tblSalaries[[#This Row],[How many hours of a day you work on Excel]])),"",1)</f>
        <v/>
      </c>
      <c r="P1610" s="11">
        <f>IF(ISERROR(FIND("2",tblSalaries[[#This Row],[How many hours of a day you work on Excel]])),"",2)</f>
        <v>2</v>
      </c>
      <c r="Q1610" s="10">
        <f>IF(ISERROR(FIND("3",tblSalaries[[#This Row],[How many hours of a day you work on Excel]])),"",3)</f>
        <v>3</v>
      </c>
      <c r="R1610" s="10" t="str">
        <f>IF(ISERROR(FIND("4",tblSalaries[[#This Row],[How many hours of a day you work on Excel]])),"",4)</f>
        <v/>
      </c>
      <c r="S1610" s="10" t="str">
        <f>IF(ISERROR(FIND("5",tblSalaries[[#This Row],[How many hours of a day you work on Excel]])),"",5)</f>
        <v/>
      </c>
      <c r="T1610" s="10" t="str">
        <f>IF(ISERROR(FIND("6",tblSalaries[[#This Row],[How many hours of a day you work on Excel]])),"",6)</f>
        <v/>
      </c>
      <c r="U1610" s="11" t="str">
        <f>IF(ISERROR(FIND("7",tblSalaries[[#This Row],[How many hours of a day you work on Excel]])),"",7)</f>
        <v/>
      </c>
      <c r="V1610" s="11" t="str">
        <f>IF(ISERROR(FIND("8",tblSalaries[[#This Row],[How many hours of a day you work on Excel]])),"",8)</f>
        <v/>
      </c>
      <c r="W1610" s="11">
        <f>IF(MAX(tblSalaries[[#This Row],[1 hour]:[8 hours]])=0,#N/A,MAX(tblSalaries[[#This Row],[1 hour]:[8 hours]]))</f>
        <v>3</v>
      </c>
      <c r="X1610" s="11">
        <f>IF(ISERROR(tblSalaries[[#This Row],[max h]]),1,tblSalaries[[#This Row],[Salary in USD]]/tblSalaries[[#This Row],[max h]]/260)</f>
        <v>5.1525641025641029</v>
      </c>
      <c r="Y1610" s="11" t="str">
        <f>IF(tblSalaries[[#This Row],[Years of Experience]]="",0,"0")</f>
        <v>0</v>
      </c>
      <c r="Z1610"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1..3</v>
      </c>
      <c r="AA1610" s="11">
        <f>IF(tblSalaries[[#This Row],[Salary in USD]]&lt;1000,1,0)</f>
        <v>0</v>
      </c>
      <c r="AB1610" s="11">
        <f>IF(AND(tblSalaries[[#This Row],[Salary in USD]]&gt;1000,tblSalaries[[#This Row],[Salary in USD]]&lt;2000),1,0)</f>
        <v>0</v>
      </c>
    </row>
    <row r="1611" spans="2:28" ht="15" customHeight="1">
      <c r="B1611" t="s">
        <v>3614</v>
      </c>
      <c r="C1611" s="1">
        <v>41063.607592592591</v>
      </c>
      <c r="D1611" s="4">
        <v>15000</v>
      </c>
      <c r="E1611">
        <v>15000</v>
      </c>
      <c r="F1611" t="s">
        <v>6</v>
      </c>
      <c r="G1611">
        <f>tblSalaries[[#This Row],[clean Salary (in local currency)]]*VLOOKUP(tblSalaries[[#This Row],[Currency]],tblXrate[],2,FALSE)</f>
        <v>15000</v>
      </c>
      <c r="H1611" t="s">
        <v>1784</v>
      </c>
      <c r="I1611" t="s">
        <v>20</v>
      </c>
      <c r="J1611" t="s">
        <v>17</v>
      </c>
      <c r="K1611" t="str">
        <f>VLOOKUP(tblSalaries[[#This Row],[Where do you work]],tblCountries[[Actual]:[Mapping]],2,FALSE)</f>
        <v>Pakistan</v>
      </c>
      <c r="L1611" t="s">
        <v>9</v>
      </c>
      <c r="M1611">
        <v>5</v>
      </c>
      <c r="O1611" s="10" t="str">
        <f>IF(ISERROR(FIND("1",tblSalaries[[#This Row],[How many hours of a day you work on Excel]])),"",1)</f>
        <v/>
      </c>
      <c r="P1611" s="11" t="str">
        <f>IF(ISERROR(FIND("2",tblSalaries[[#This Row],[How many hours of a day you work on Excel]])),"",2)</f>
        <v/>
      </c>
      <c r="Q1611" s="10" t="str">
        <f>IF(ISERROR(FIND("3",tblSalaries[[#This Row],[How many hours of a day you work on Excel]])),"",3)</f>
        <v/>
      </c>
      <c r="R1611" s="10">
        <f>IF(ISERROR(FIND("4",tblSalaries[[#This Row],[How many hours of a day you work on Excel]])),"",4)</f>
        <v>4</v>
      </c>
      <c r="S1611" s="10" t="str">
        <f>IF(ISERROR(FIND("5",tblSalaries[[#This Row],[How many hours of a day you work on Excel]])),"",5)</f>
        <v/>
      </c>
      <c r="T1611" s="10">
        <f>IF(ISERROR(FIND("6",tblSalaries[[#This Row],[How many hours of a day you work on Excel]])),"",6)</f>
        <v>6</v>
      </c>
      <c r="U1611" s="11" t="str">
        <f>IF(ISERROR(FIND("7",tblSalaries[[#This Row],[How many hours of a day you work on Excel]])),"",7)</f>
        <v/>
      </c>
      <c r="V1611" s="11" t="str">
        <f>IF(ISERROR(FIND("8",tblSalaries[[#This Row],[How many hours of a day you work on Excel]])),"",8)</f>
        <v/>
      </c>
      <c r="W1611" s="11">
        <f>IF(MAX(tblSalaries[[#This Row],[1 hour]:[8 hours]])=0,#N/A,MAX(tblSalaries[[#This Row],[1 hour]:[8 hours]]))</f>
        <v>6</v>
      </c>
      <c r="X1611" s="11">
        <f>IF(ISERROR(tblSalaries[[#This Row],[max h]]),1,tblSalaries[[#This Row],[Salary in USD]]/tblSalaries[[#This Row],[max h]]/260)</f>
        <v>9.615384615384615</v>
      </c>
      <c r="Y1611" s="11" t="str">
        <f>IF(tblSalaries[[#This Row],[Years of Experience]]="",0,"0")</f>
        <v>0</v>
      </c>
      <c r="Z1611"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1611" s="11">
        <f>IF(tblSalaries[[#This Row],[Salary in USD]]&lt;1000,1,0)</f>
        <v>0</v>
      </c>
      <c r="AB1611" s="11">
        <f>IF(AND(tblSalaries[[#This Row],[Salary in USD]]&gt;1000,tblSalaries[[#This Row],[Salary in USD]]&lt;2000),1,0)</f>
        <v>0</v>
      </c>
    </row>
    <row r="1612" spans="2:28" ht="15" customHeight="1">
      <c r="B1612" t="s">
        <v>3615</v>
      </c>
      <c r="C1612" s="1">
        <v>41063.619687500002</v>
      </c>
      <c r="D1612" s="4" t="s">
        <v>395</v>
      </c>
      <c r="E1612">
        <v>1000000</v>
      </c>
      <c r="F1612" t="s">
        <v>40</v>
      </c>
      <c r="G1612">
        <f>tblSalaries[[#This Row],[clean Salary (in local currency)]]*VLOOKUP(tblSalaries[[#This Row],[Currency]],tblXrate[],2,FALSE)</f>
        <v>17807.916687442568</v>
      </c>
      <c r="H1612" t="s">
        <v>1785</v>
      </c>
      <c r="I1612" t="s">
        <v>20</v>
      </c>
      <c r="J1612" t="s">
        <v>8</v>
      </c>
      <c r="K1612" t="str">
        <f>VLOOKUP(tblSalaries[[#This Row],[Where do you work]],tblCountries[[Actual]:[Mapping]],2,FALSE)</f>
        <v>India</v>
      </c>
      <c r="L1612" t="s">
        <v>13</v>
      </c>
      <c r="M1612">
        <v>4</v>
      </c>
      <c r="O1612" s="10" t="str">
        <f>IF(ISERROR(FIND("1",tblSalaries[[#This Row],[How many hours of a day you work on Excel]])),"",1)</f>
        <v/>
      </c>
      <c r="P1612" s="11" t="str">
        <f>IF(ISERROR(FIND("2",tblSalaries[[#This Row],[How many hours of a day you work on Excel]])),"",2)</f>
        <v/>
      </c>
      <c r="Q1612" s="10" t="str">
        <f>IF(ISERROR(FIND("3",tblSalaries[[#This Row],[How many hours of a day you work on Excel]])),"",3)</f>
        <v/>
      </c>
      <c r="R1612" s="10" t="str">
        <f>IF(ISERROR(FIND("4",tblSalaries[[#This Row],[How many hours of a day you work on Excel]])),"",4)</f>
        <v/>
      </c>
      <c r="S1612" s="10" t="str">
        <f>IF(ISERROR(FIND("5",tblSalaries[[#This Row],[How many hours of a day you work on Excel]])),"",5)</f>
        <v/>
      </c>
      <c r="T1612" s="10" t="str">
        <f>IF(ISERROR(FIND("6",tblSalaries[[#This Row],[How many hours of a day you work on Excel]])),"",6)</f>
        <v/>
      </c>
      <c r="U1612" s="11" t="str">
        <f>IF(ISERROR(FIND("7",tblSalaries[[#This Row],[How many hours of a day you work on Excel]])),"",7)</f>
        <v/>
      </c>
      <c r="V1612" s="11">
        <f>IF(ISERROR(FIND("8",tblSalaries[[#This Row],[How many hours of a day you work on Excel]])),"",8)</f>
        <v>8</v>
      </c>
      <c r="W1612" s="11">
        <f>IF(MAX(tblSalaries[[#This Row],[1 hour]:[8 hours]])=0,#N/A,MAX(tblSalaries[[#This Row],[1 hour]:[8 hours]]))</f>
        <v>8</v>
      </c>
      <c r="X1612" s="11">
        <f>IF(ISERROR(tblSalaries[[#This Row],[max h]]),1,tblSalaries[[#This Row],[Salary in USD]]/tblSalaries[[#This Row],[max h]]/260)</f>
        <v>8.5614984074243115</v>
      </c>
      <c r="Y1612" s="11" t="str">
        <f>IF(tblSalaries[[#This Row],[Years of Experience]]="",0,"0")</f>
        <v>0</v>
      </c>
      <c r="Z1612"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1612" s="11">
        <f>IF(tblSalaries[[#This Row],[Salary in USD]]&lt;1000,1,0)</f>
        <v>0</v>
      </c>
      <c r="AB1612" s="11">
        <f>IF(AND(tblSalaries[[#This Row],[Salary in USD]]&gt;1000,tblSalaries[[#This Row],[Salary in USD]]&lt;2000),1,0)</f>
        <v>0</v>
      </c>
    </row>
    <row r="1613" spans="2:28" ht="15" customHeight="1">
      <c r="B1613" t="s">
        <v>3616</v>
      </c>
      <c r="C1613" s="1">
        <v>41063.700624999998</v>
      </c>
      <c r="D1613" s="4">
        <v>12000</v>
      </c>
      <c r="E1613">
        <v>12000</v>
      </c>
      <c r="F1613" t="s">
        <v>6</v>
      </c>
      <c r="G1613">
        <f>tblSalaries[[#This Row],[clean Salary (in local currency)]]*VLOOKUP(tblSalaries[[#This Row],[Currency]],tblXrate[],2,FALSE)</f>
        <v>12000</v>
      </c>
      <c r="H1613" t="s">
        <v>1786</v>
      </c>
      <c r="I1613" t="s">
        <v>3999</v>
      </c>
      <c r="J1613" t="s">
        <v>8</v>
      </c>
      <c r="K1613" t="str">
        <f>VLOOKUP(tblSalaries[[#This Row],[Where do you work]],tblCountries[[Actual]:[Mapping]],2,FALSE)</f>
        <v>India</v>
      </c>
      <c r="L1613" t="s">
        <v>13</v>
      </c>
      <c r="M1613">
        <v>3</v>
      </c>
      <c r="O1613" s="10" t="str">
        <f>IF(ISERROR(FIND("1",tblSalaries[[#This Row],[How many hours of a day you work on Excel]])),"",1)</f>
        <v/>
      </c>
      <c r="P1613" s="11" t="str">
        <f>IF(ISERROR(FIND("2",tblSalaries[[#This Row],[How many hours of a day you work on Excel]])),"",2)</f>
        <v/>
      </c>
      <c r="Q1613" s="10" t="str">
        <f>IF(ISERROR(FIND("3",tblSalaries[[#This Row],[How many hours of a day you work on Excel]])),"",3)</f>
        <v/>
      </c>
      <c r="R1613" s="10" t="str">
        <f>IF(ISERROR(FIND("4",tblSalaries[[#This Row],[How many hours of a day you work on Excel]])),"",4)</f>
        <v/>
      </c>
      <c r="S1613" s="10" t="str">
        <f>IF(ISERROR(FIND("5",tblSalaries[[#This Row],[How many hours of a day you work on Excel]])),"",5)</f>
        <v/>
      </c>
      <c r="T1613" s="10" t="str">
        <f>IF(ISERROR(FIND("6",tblSalaries[[#This Row],[How many hours of a day you work on Excel]])),"",6)</f>
        <v/>
      </c>
      <c r="U1613" s="11" t="str">
        <f>IF(ISERROR(FIND("7",tblSalaries[[#This Row],[How many hours of a day you work on Excel]])),"",7)</f>
        <v/>
      </c>
      <c r="V1613" s="11">
        <f>IF(ISERROR(FIND("8",tblSalaries[[#This Row],[How many hours of a day you work on Excel]])),"",8)</f>
        <v>8</v>
      </c>
      <c r="W1613" s="11">
        <f>IF(MAX(tblSalaries[[#This Row],[1 hour]:[8 hours]])=0,#N/A,MAX(tblSalaries[[#This Row],[1 hour]:[8 hours]]))</f>
        <v>8</v>
      </c>
      <c r="X1613" s="11">
        <f>IF(ISERROR(tblSalaries[[#This Row],[max h]]),1,tblSalaries[[#This Row],[Salary in USD]]/tblSalaries[[#This Row],[max h]]/260)</f>
        <v>5.7692307692307692</v>
      </c>
      <c r="Y1613" s="11" t="str">
        <f>IF(tblSalaries[[#This Row],[Years of Experience]]="",0,"0")</f>
        <v>0</v>
      </c>
      <c r="Z1613"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1..3</v>
      </c>
      <c r="AA1613" s="11">
        <f>IF(tblSalaries[[#This Row],[Salary in USD]]&lt;1000,1,0)</f>
        <v>0</v>
      </c>
      <c r="AB1613" s="11">
        <f>IF(AND(tblSalaries[[#This Row],[Salary in USD]]&gt;1000,tblSalaries[[#This Row],[Salary in USD]]&lt;2000),1,0)</f>
        <v>0</v>
      </c>
    </row>
    <row r="1614" spans="2:28" ht="15" customHeight="1">
      <c r="B1614" t="s">
        <v>3617</v>
      </c>
      <c r="C1614" s="1">
        <v>41063.735578703701</v>
      </c>
      <c r="D1614" s="4" t="s">
        <v>1787</v>
      </c>
      <c r="E1614">
        <v>125000</v>
      </c>
      <c r="F1614" t="s">
        <v>40</v>
      </c>
      <c r="G1614">
        <f>tblSalaries[[#This Row],[clean Salary (in local currency)]]*VLOOKUP(tblSalaries[[#This Row],[Currency]],tblXrate[],2,FALSE)</f>
        <v>2225.989585930321</v>
      </c>
      <c r="H1614" t="s">
        <v>1788</v>
      </c>
      <c r="I1614" t="s">
        <v>20</v>
      </c>
      <c r="J1614" t="s">
        <v>8</v>
      </c>
      <c r="K1614" t="str">
        <f>VLOOKUP(tblSalaries[[#This Row],[Where do you work]],tblCountries[[Actual]:[Mapping]],2,FALSE)</f>
        <v>India</v>
      </c>
      <c r="L1614" t="s">
        <v>18</v>
      </c>
      <c r="M1614">
        <v>4</v>
      </c>
      <c r="O1614" s="10" t="str">
        <f>IF(ISERROR(FIND("1",tblSalaries[[#This Row],[How many hours of a day you work on Excel]])),"",1)</f>
        <v/>
      </c>
      <c r="P1614" s="11">
        <f>IF(ISERROR(FIND("2",tblSalaries[[#This Row],[How many hours of a day you work on Excel]])),"",2)</f>
        <v>2</v>
      </c>
      <c r="Q1614" s="10">
        <f>IF(ISERROR(FIND("3",tblSalaries[[#This Row],[How many hours of a day you work on Excel]])),"",3)</f>
        <v>3</v>
      </c>
      <c r="R1614" s="10" t="str">
        <f>IF(ISERROR(FIND("4",tblSalaries[[#This Row],[How many hours of a day you work on Excel]])),"",4)</f>
        <v/>
      </c>
      <c r="S1614" s="10" t="str">
        <f>IF(ISERROR(FIND("5",tblSalaries[[#This Row],[How many hours of a day you work on Excel]])),"",5)</f>
        <v/>
      </c>
      <c r="T1614" s="10" t="str">
        <f>IF(ISERROR(FIND("6",tblSalaries[[#This Row],[How many hours of a day you work on Excel]])),"",6)</f>
        <v/>
      </c>
      <c r="U1614" s="11" t="str">
        <f>IF(ISERROR(FIND("7",tblSalaries[[#This Row],[How many hours of a day you work on Excel]])),"",7)</f>
        <v/>
      </c>
      <c r="V1614" s="11" t="str">
        <f>IF(ISERROR(FIND("8",tblSalaries[[#This Row],[How many hours of a day you work on Excel]])),"",8)</f>
        <v/>
      </c>
      <c r="W1614" s="11">
        <f>IF(MAX(tblSalaries[[#This Row],[1 hour]:[8 hours]])=0,#N/A,MAX(tblSalaries[[#This Row],[1 hour]:[8 hours]]))</f>
        <v>3</v>
      </c>
      <c r="X1614" s="11">
        <f>IF(ISERROR(tblSalaries[[#This Row],[max h]]),1,tblSalaries[[#This Row],[Salary in USD]]/tblSalaries[[#This Row],[max h]]/260)</f>
        <v>2.8538328024747703</v>
      </c>
      <c r="Y1614" s="11" t="str">
        <f>IF(tblSalaries[[#This Row],[Years of Experience]]="",0,"0")</f>
        <v>0</v>
      </c>
      <c r="Z1614"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1614" s="11">
        <f>IF(tblSalaries[[#This Row],[Salary in USD]]&lt;1000,1,0)</f>
        <v>0</v>
      </c>
      <c r="AB1614" s="11">
        <f>IF(AND(tblSalaries[[#This Row],[Salary in USD]]&gt;1000,tblSalaries[[#This Row],[Salary in USD]]&lt;2000),1,0)</f>
        <v>0</v>
      </c>
    </row>
    <row r="1615" spans="2:28" ht="15" customHeight="1">
      <c r="B1615" t="s">
        <v>3618</v>
      </c>
      <c r="C1615" s="1">
        <v>41063.819652777776</v>
      </c>
      <c r="D1615" s="4">
        <v>86000</v>
      </c>
      <c r="E1615">
        <v>86000</v>
      </c>
      <c r="F1615" t="s">
        <v>6</v>
      </c>
      <c r="G1615">
        <f>tblSalaries[[#This Row],[clean Salary (in local currency)]]*VLOOKUP(tblSalaries[[#This Row],[Currency]],tblXrate[],2,FALSE)</f>
        <v>86000</v>
      </c>
      <c r="H1615" t="s">
        <v>20</v>
      </c>
      <c r="I1615" t="s">
        <v>20</v>
      </c>
      <c r="J1615" t="s">
        <v>347</v>
      </c>
      <c r="K1615" t="str">
        <f>VLOOKUP(tblSalaries[[#This Row],[Where do you work]],tblCountries[[Actual]:[Mapping]],2,FALSE)</f>
        <v>Philippines</v>
      </c>
      <c r="L1615" t="s">
        <v>13</v>
      </c>
      <c r="M1615">
        <v>3</v>
      </c>
      <c r="O1615" s="10" t="str">
        <f>IF(ISERROR(FIND("1",tblSalaries[[#This Row],[How many hours of a day you work on Excel]])),"",1)</f>
        <v/>
      </c>
      <c r="P1615" s="11" t="str">
        <f>IF(ISERROR(FIND("2",tblSalaries[[#This Row],[How many hours of a day you work on Excel]])),"",2)</f>
        <v/>
      </c>
      <c r="Q1615" s="10" t="str">
        <f>IF(ISERROR(FIND("3",tblSalaries[[#This Row],[How many hours of a day you work on Excel]])),"",3)</f>
        <v/>
      </c>
      <c r="R1615" s="10" t="str">
        <f>IF(ISERROR(FIND("4",tblSalaries[[#This Row],[How many hours of a day you work on Excel]])),"",4)</f>
        <v/>
      </c>
      <c r="S1615" s="10" t="str">
        <f>IF(ISERROR(FIND("5",tblSalaries[[#This Row],[How many hours of a day you work on Excel]])),"",5)</f>
        <v/>
      </c>
      <c r="T1615" s="10" t="str">
        <f>IF(ISERROR(FIND("6",tblSalaries[[#This Row],[How many hours of a day you work on Excel]])),"",6)</f>
        <v/>
      </c>
      <c r="U1615" s="11" t="str">
        <f>IF(ISERROR(FIND("7",tblSalaries[[#This Row],[How many hours of a day you work on Excel]])),"",7)</f>
        <v/>
      </c>
      <c r="V1615" s="11">
        <f>IF(ISERROR(FIND("8",tblSalaries[[#This Row],[How many hours of a day you work on Excel]])),"",8)</f>
        <v>8</v>
      </c>
      <c r="W1615" s="11">
        <f>IF(MAX(tblSalaries[[#This Row],[1 hour]:[8 hours]])=0,#N/A,MAX(tblSalaries[[#This Row],[1 hour]:[8 hours]]))</f>
        <v>8</v>
      </c>
      <c r="X1615" s="11">
        <f>IF(ISERROR(tblSalaries[[#This Row],[max h]]),1,tblSalaries[[#This Row],[Salary in USD]]/tblSalaries[[#This Row],[max h]]/260)</f>
        <v>41.346153846153847</v>
      </c>
      <c r="Y1615" s="11" t="str">
        <f>IF(tblSalaries[[#This Row],[Years of Experience]]="",0,"0")</f>
        <v>0</v>
      </c>
      <c r="Z1615"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1..3</v>
      </c>
      <c r="AA1615" s="11">
        <f>IF(tblSalaries[[#This Row],[Salary in USD]]&lt;1000,1,0)</f>
        <v>0</v>
      </c>
      <c r="AB1615" s="11">
        <f>IF(AND(tblSalaries[[#This Row],[Salary in USD]]&gt;1000,tblSalaries[[#This Row],[Salary in USD]]&lt;2000),1,0)</f>
        <v>0</v>
      </c>
    </row>
    <row r="1616" spans="2:28" ht="15" customHeight="1">
      <c r="B1616" t="s">
        <v>3619</v>
      </c>
      <c r="C1616" s="1">
        <v>41064.072951388887</v>
      </c>
      <c r="D1616" s="4">
        <v>340000</v>
      </c>
      <c r="E1616">
        <v>340000</v>
      </c>
      <c r="F1616" t="s">
        <v>40</v>
      </c>
      <c r="G1616">
        <f>tblSalaries[[#This Row],[clean Salary (in local currency)]]*VLOOKUP(tblSalaries[[#This Row],[Currency]],tblXrate[],2,FALSE)</f>
        <v>6054.6916737304728</v>
      </c>
      <c r="H1616" t="s">
        <v>1022</v>
      </c>
      <c r="I1616" t="s">
        <v>52</v>
      </c>
      <c r="J1616" t="s">
        <v>8</v>
      </c>
      <c r="K1616" t="str">
        <f>VLOOKUP(tblSalaries[[#This Row],[Where do you work]],tblCountries[[Actual]:[Mapping]],2,FALSE)</f>
        <v>India</v>
      </c>
      <c r="L1616" t="s">
        <v>9</v>
      </c>
      <c r="M1616">
        <v>5</v>
      </c>
      <c r="O1616" s="10" t="str">
        <f>IF(ISERROR(FIND("1",tblSalaries[[#This Row],[How many hours of a day you work on Excel]])),"",1)</f>
        <v/>
      </c>
      <c r="P1616" s="11" t="str">
        <f>IF(ISERROR(FIND("2",tblSalaries[[#This Row],[How many hours of a day you work on Excel]])),"",2)</f>
        <v/>
      </c>
      <c r="Q1616" s="10" t="str">
        <f>IF(ISERROR(FIND("3",tblSalaries[[#This Row],[How many hours of a day you work on Excel]])),"",3)</f>
        <v/>
      </c>
      <c r="R1616" s="10">
        <f>IF(ISERROR(FIND("4",tblSalaries[[#This Row],[How many hours of a day you work on Excel]])),"",4)</f>
        <v>4</v>
      </c>
      <c r="S1616" s="10" t="str">
        <f>IF(ISERROR(FIND("5",tblSalaries[[#This Row],[How many hours of a day you work on Excel]])),"",5)</f>
        <v/>
      </c>
      <c r="T1616" s="10">
        <f>IF(ISERROR(FIND("6",tblSalaries[[#This Row],[How many hours of a day you work on Excel]])),"",6)</f>
        <v>6</v>
      </c>
      <c r="U1616" s="11" t="str">
        <f>IF(ISERROR(FIND("7",tblSalaries[[#This Row],[How many hours of a day you work on Excel]])),"",7)</f>
        <v/>
      </c>
      <c r="V1616" s="11" t="str">
        <f>IF(ISERROR(FIND("8",tblSalaries[[#This Row],[How many hours of a day you work on Excel]])),"",8)</f>
        <v/>
      </c>
      <c r="W1616" s="11">
        <f>IF(MAX(tblSalaries[[#This Row],[1 hour]:[8 hours]])=0,#N/A,MAX(tblSalaries[[#This Row],[1 hour]:[8 hours]]))</f>
        <v>6</v>
      </c>
      <c r="X1616" s="11">
        <f>IF(ISERROR(tblSalaries[[#This Row],[max h]]),1,tblSalaries[[#This Row],[Salary in USD]]/tblSalaries[[#This Row],[max h]]/260)</f>
        <v>3.8812126113656875</v>
      </c>
      <c r="Y1616" s="11" t="str">
        <f>IF(tblSalaries[[#This Row],[Years of Experience]]="",0,"0")</f>
        <v>0</v>
      </c>
      <c r="Z1616"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1616" s="11">
        <f>IF(tblSalaries[[#This Row],[Salary in USD]]&lt;1000,1,0)</f>
        <v>0</v>
      </c>
      <c r="AB1616" s="11">
        <f>IF(AND(tblSalaries[[#This Row],[Salary in USD]]&gt;1000,tblSalaries[[#This Row],[Salary in USD]]&lt;2000),1,0)</f>
        <v>0</v>
      </c>
    </row>
    <row r="1617" spans="2:28" ht="15" customHeight="1">
      <c r="B1617" t="s">
        <v>3620</v>
      </c>
      <c r="C1617" s="1">
        <v>41064.086030092592</v>
      </c>
      <c r="D1617" s="4" t="s">
        <v>1789</v>
      </c>
      <c r="E1617">
        <v>3360</v>
      </c>
      <c r="F1617" t="s">
        <v>6</v>
      </c>
      <c r="G1617">
        <f>tblSalaries[[#This Row],[clean Salary (in local currency)]]*VLOOKUP(tblSalaries[[#This Row],[Currency]],tblXrate[],2,FALSE)</f>
        <v>3360</v>
      </c>
      <c r="H1617" t="s">
        <v>1790</v>
      </c>
      <c r="I1617" t="s">
        <v>20</v>
      </c>
      <c r="J1617" t="s">
        <v>8</v>
      </c>
      <c r="K1617" t="str">
        <f>VLOOKUP(tblSalaries[[#This Row],[Where do you work]],tblCountries[[Actual]:[Mapping]],2,FALSE)</f>
        <v>India</v>
      </c>
      <c r="L1617" t="s">
        <v>25</v>
      </c>
      <c r="M1617">
        <v>3</v>
      </c>
      <c r="O1617" s="10">
        <f>IF(ISERROR(FIND("1",tblSalaries[[#This Row],[How many hours of a day you work on Excel]])),"",1)</f>
        <v>1</v>
      </c>
      <c r="P1617" s="11">
        <f>IF(ISERROR(FIND("2",tblSalaries[[#This Row],[How many hours of a day you work on Excel]])),"",2)</f>
        <v>2</v>
      </c>
      <c r="Q1617" s="10" t="str">
        <f>IF(ISERROR(FIND("3",tblSalaries[[#This Row],[How many hours of a day you work on Excel]])),"",3)</f>
        <v/>
      </c>
      <c r="R1617" s="10" t="str">
        <f>IF(ISERROR(FIND("4",tblSalaries[[#This Row],[How many hours of a day you work on Excel]])),"",4)</f>
        <v/>
      </c>
      <c r="S1617" s="10" t="str">
        <f>IF(ISERROR(FIND("5",tblSalaries[[#This Row],[How many hours of a day you work on Excel]])),"",5)</f>
        <v/>
      </c>
      <c r="T1617" s="10" t="str">
        <f>IF(ISERROR(FIND("6",tblSalaries[[#This Row],[How many hours of a day you work on Excel]])),"",6)</f>
        <v/>
      </c>
      <c r="U1617" s="11" t="str">
        <f>IF(ISERROR(FIND("7",tblSalaries[[#This Row],[How many hours of a day you work on Excel]])),"",7)</f>
        <v/>
      </c>
      <c r="V1617" s="11" t="str">
        <f>IF(ISERROR(FIND("8",tblSalaries[[#This Row],[How many hours of a day you work on Excel]])),"",8)</f>
        <v/>
      </c>
      <c r="W1617" s="11">
        <f>IF(MAX(tblSalaries[[#This Row],[1 hour]:[8 hours]])=0,#N/A,MAX(tblSalaries[[#This Row],[1 hour]:[8 hours]]))</f>
        <v>2</v>
      </c>
      <c r="X1617" s="11">
        <f>IF(ISERROR(tblSalaries[[#This Row],[max h]]),1,tblSalaries[[#This Row],[Salary in USD]]/tblSalaries[[#This Row],[max h]]/260)</f>
        <v>6.4615384615384617</v>
      </c>
      <c r="Y1617" s="11" t="str">
        <f>IF(tblSalaries[[#This Row],[Years of Experience]]="",0,"0")</f>
        <v>0</v>
      </c>
      <c r="Z1617"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1..3</v>
      </c>
      <c r="AA1617" s="11">
        <f>IF(tblSalaries[[#This Row],[Salary in USD]]&lt;1000,1,0)</f>
        <v>0</v>
      </c>
      <c r="AB1617" s="11">
        <f>IF(AND(tblSalaries[[#This Row],[Salary in USD]]&gt;1000,tblSalaries[[#This Row],[Salary in USD]]&lt;2000),1,0)</f>
        <v>0</v>
      </c>
    </row>
    <row r="1618" spans="2:28" ht="15" customHeight="1">
      <c r="B1618" t="s">
        <v>3621</v>
      </c>
      <c r="C1618" s="1">
        <v>41064.10429398148</v>
      </c>
      <c r="D1618" s="4">
        <v>10000</v>
      </c>
      <c r="E1618">
        <v>10000</v>
      </c>
      <c r="F1618" t="s">
        <v>6</v>
      </c>
      <c r="G1618">
        <f>tblSalaries[[#This Row],[clean Salary (in local currency)]]*VLOOKUP(tblSalaries[[#This Row],[Currency]],tblXrate[],2,FALSE)</f>
        <v>10000</v>
      </c>
      <c r="H1618" t="s">
        <v>452</v>
      </c>
      <c r="I1618" t="s">
        <v>4001</v>
      </c>
      <c r="J1618" t="s">
        <v>8</v>
      </c>
      <c r="K1618" t="str">
        <f>VLOOKUP(tblSalaries[[#This Row],[Where do you work]],tblCountries[[Actual]:[Mapping]],2,FALSE)</f>
        <v>India</v>
      </c>
      <c r="L1618" t="s">
        <v>13</v>
      </c>
      <c r="M1618">
        <v>1</v>
      </c>
      <c r="O1618" s="10" t="str">
        <f>IF(ISERROR(FIND("1",tblSalaries[[#This Row],[How many hours of a day you work on Excel]])),"",1)</f>
        <v/>
      </c>
      <c r="P1618" s="11" t="str">
        <f>IF(ISERROR(FIND("2",tblSalaries[[#This Row],[How many hours of a day you work on Excel]])),"",2)</f>
        <v/>
      </c>
      <c r="Q1618" s="10" t="str">
        <f>IF(ISERROR(FIND("3",tblSalaries[[#This Row],[How many hours of a day you work on Excel]])),"",3)</f>
        <v/>
      </c>
      <c r="R1618" s="10" t="str">
        <f>IF(ISERROR(FIND("4",tblSalaries[[#This Row],[How many hours of a day you work on Excel]])),"",4)</f>
        <v/>
      </c>
      <c r="S1618" s="10" t="str">
        <f>IF(ISERROR(FIND("5",tblSalaries[[#This Row],[How many hours of a day you work on Excel]])),"",5)</f>
        <v/>
      </c>
      <c r="T1618" s="10" t="str">
        <f>IF(ISERROR(FIND("6",tblSalaries[[#This Row],[How many hours of a day you work on Excel]])),"",6)</f>
        <v/>
      </c>
      <c r="U1618" s="11" t="str">
        <f>IF(ISERROR(FIND("7",tblSalaries[[#This Row],[How many hours of a day you work on Excel]])),"",7)</f>
        <v/>
      </c>
      <c r="V1618" s="11">
        <f>IF(ISERROR(FIND("8",tblSalaries[[#This Row],[How many hours of a day you work on Excel]])),"",8)</f>
        <v>8</v>
      </c>
      <c r="W1618" s="11">
        <f>IF(MAX(tblSalaries[[#This Row],[1 hour]:[8 hours]])=0,#N/A,MAX(tblSalaries[[#This Row],[1 hour]:[8 hours]]))</f>
        <v>8</v>
      </c>
      <c r="X1618" s="11">
        <f>IF(ISERROR(tblSalaries[[#This Row],[max h]]),1,tblSalaries[[#This Row],[Salary in USD]]/tblSalaries[[#This Row],[max h]]/260)</f>
        <v>4.8076923076923075</v>
      </c>
      <c r="Y1618" s="11" t="str">
        <f>IF(tblSalaries[[#This Row],[Years of Experience]]="",0,"0")</f>
        <v>0</v>
      </c>
      <c r="Z1618"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0..1</v>
      </c>
      <c r="AA1618" s="11">
        <f>IF(tblSalaries[[#This Row],[Salary in USD]]&lt;1000,1,0)</f>
        <v>0</v>
      </c>
      <c r="AB1618" s="11">
        <f>IF(AND(tblSalaries[[#This Row],[Salary in USD]]&gt;1000,tblSalaries[[#This Row],[Salary in USD]]&lt;2000),1,0)</f>
        <v>0</v>
      </c>
    </row>
    <row r="1619" spans="2:28" ht="15" customHeight="1">
      <c r="B1619" t="s">
        <v>3622</v>
      </c>
      <c r="C1619" s="1">
        <v>41064.188807870371</v>
      </c>
      <c r="D1619" s="4">
        <v>70000</v>
      </c>
      <c r="E1619">
        <v>70000</v>
      </c>
      <c r="F1619" t="s">
        <v>6</v>
      </c>
      <c r="G1619">
        <f>tblSalaries[[#This Row],[clean Salary (in local currency)]]*VLOOKUP(tblSalaries[[#This Row],[Currency]],tblXrate[],2,FALSE)</f>
        <v>70000</v>
      </c>
      <c r="H1619" t="s">
        <v>1791</v>
      </c>
      <c r="I1619" t="s">
        <v>20</v>
      </c>
      <c r="J1619" t="s">
        <v>15</v>
      </c>
      <c r="K1619" t="str">
        <f>VLOOKUP(tblSalaries[[#This Row],[Where do you work]],tblCountries[[Actual]:[Mapping]],2,FALSE)</f>
        <v>USA</v>
      </c>
      <c r="L1619" t="s">
        <v>9</v>
      </c>
      <c r="M1619">
        <v>9</v>
      </c>
      <c r="O1619" s="10" t="str">
        <f>IF(ISERROR(FIND("1",tblSalaries[[#This Row],[How many hours of a day you work on Excel]])),"",1)</f>
        <v/>
      </c>
      <c r="P1619" s="11" t="str">
        <f>IF(ISERROR(FIND("2",tblSalaries[[#This Row],[How many hours of a day you work on Excel]])),"",2)</f>
        <v/>
      </c>
      <c r="Q1619" s="10" t="str">
        <f>IF(ISERROR(FIND("3",tblSalaries[[#This Row],[How many hours of a day you work on Excel]])),"",3)</f>
        <v/>
      </c>
      <c r="R1619" s="10">
        <f>IF(ISERROR(FIND("4",tblSalaries[[#This Row],[How many hours of a day you work on Excel]])),"",4)</f>
        <v>4</v>
      </c>
      <c r="S1619" s="10" t="str">
        <f>IF(ISERROR(FIND("5",tblSalaries[[#This Row],[How many hours of a day you work on Excel]])),"",5)</f>
        <v/>
      </c>
      <c r="T1619" s="10">
        <f>IF(ISERROR(FIND("6",tblSalaries[[#This Row],[How many hours of a day you work on Excel]])),"",6)</f>
        <v>6</v>
      </c>
      <c r="U1619" s="11" t="str">
        <f>IF(ISERROR(FIND("7",tblSalaries[[#This Row],[How many hours of a day you work on Excel]])),"",7)</f>
        <v/>
      </c>
      <c r="V1619" s="11" t="str">
        <f>IF(ISERROR(FIND("8",tblSalaries[[#This Row],[How many hours of a day you work on Excel]])),"",8)</f>
        <v/>
      </c>
      <c r="W1619" s="11">
        <f>IF(MAX(tblSalaries[[#This Row],[1 hour]:[8 hours]])=0,#N/A,MAX(tblSalaries[[#This Row],[1 hour]:[8 hours]]))</f>
        <v>6</v>
      </c>
      <c r="X1619" s="11">
        <f>IF(ISERROR(tblSalaries[[#This Row],[max h]]),1,tblSalaries[[#This Row],[Salary in USD]]/tblSalaries[[#This Row],[max h]]/260)</f>
        <v>44.871794871794869</v>
      </c>
      <c r="Y1619" s="11" t="str">
        <f>IF(tblSalaries[[#This Row],[Years of Experience]]="",0,"0")</f>
        <v>0</v>
      </c>
      <c r="Z1619"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619" s="11">
        <f>IF(tblSalaries[[#This Row],[Salary in USD]]&lt;1000,1,0)</f>
        <v>0</v>
      </c>
      <c r="AB1619" s="11">
        <f>IF(AND(tblSalaries[[#This Row],[Salary in USD]]&gt;1000,tblSalaries[[#This Row],[Salary in USD]]&lt;2000),1,0)</f>
        <v>0</v>
      </c>
    </row>
    <row r="1620" spans="2:28" ht="15" customHeight="1">
      <c r="B1620" t="s">
        <v>3623</v>
      </c>
      <c r="C1620" s="1">
        <v>41064.409537037034</v>
      </c>
      <c r="D1620" s="4">
        <v>155000</v>
      </c>
      <c r="E1620">
        <v>155000</v>
      </c>
      <c r="F1620" t="s">
        <v>6</v>
      </c>
      <c r="G1620">
        <f>tblSalaries[[#This Row],[clean Salary (in local currency)]]*VLOOKUP(tblSalaries[[#This Row],[Currency]],tblXrate[],2,FALSE)</f>
        <v>155000</v>
      </c>
      <c r="H1620" t="s">
        <v>1792</v>
      </c>
      <c r="I1620" t="s">
        <v>52</v>
      </c>
      <c r="J1620" t="s">
        <v>15</v>
      </c>
      <c r="K1620" t="str">
        <f>VLOOKUP(tblSalaries[[#This Row],[Where do you work]],tblCountries[[Actual]:[Mapping]],2,FALSE)</f>
        <v>USA</v>
      </c>
      <c r="L1620" t="s">
        <v>25</v>
      </c>
      <c r="M1620">
        <v>14</v>
      </c>
      <c r="O1620" s="10">
        <f>IF(ISERROR(FIND("1",tblSalaries[[#This Row],[How many hours of a day you work on Excel]])),"",1)</f>
        <v>1</v>
      </c>
      <c r="P1620" s="11">
        <f>IF(ISERROR(FIND("2",tblSalaries[[#This Row],[How many hours of a day you work on Excel]])),"",2)</f>
        <v>2</v>
      </c>
      <c r="Q1620" s="10" t="str">
        <f>IF(ISERROR(FIND("3",tblSalaries[[#This Row],[How many hours of a day you work on Excel]])),"",3)</f>
        <v/>
      </c>
      <c r="R1620" s="10" t="str">
        <f>IF(ISERROR(FIND("4",tblSalaries[[#This Row],[How many hours of a day you work on Excel]])),"",4)</f>
        <v/>
      </c>
      <c r="S1620" s="10" t="str">
        <f>IF(ISERROR(FIND("5",tblSalaries[[#This Row],[How many hours of a day you work on Excel]])),"",5)</f>
        <v/>
      </c>
      <c r="T1620" s="10" t="str">
        <f>IF(ISERROR(FIND("6",tblSalaries[[#This Row],[How many hours of a day you work on Excel]])),"",6)</f>
        <v/>
      </c>
      <c r="U1620" s="11" t="str">
        <f>IF(ISERROR(FIND("7",tblSalaries[[#This Row],[How many hours of a day you work on Excel]])),"",7)</f>
        <v/>
      </c>
      <c r="V1620" s="11" t="str">
        <f>IF(ISERROR(FIND("8",tblSalaries[[#This Row],[How many hours of a day you work on Excel]])),"",8)</f>
        <v/>
      </c>
      <c r="W1620" s="11">
        <f>IF(MAX(tblSalaries[[#This Row],[1 hour]:[8 hours]])=0,#N/A,MAX(tblSalaries[[#This Row],[1 hour]:[8 hours]]))</f>
        <v>2</v>
      </c>
      <c r="X1620" s="11">
        <f>IF(ISERROR(tblSalaries[[#This Row],[max h]]),1,tblSalaries[[#This Row],[Salary in USD]]/tblSalaries[[#This Row],[max h]]/260)</f>
        <v>298.07692307692309</v>
      </c>
      <c r="Y1620" s="11" t="str">
        <f>IF(tblSalaries[[#This Row],[Years of Experience]]="",0,"0")</f>
        <v>0</v>
      </c>
      <c r="Z1620"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620" s="11">
        <f>IF(tblSalaries[[#This Row],[Salary in USD]]&lt;1000,1,0)</f>
        <v>0</v>
      </c>
      <c r="AB1620" s="11">
        <f>IF(AND(tblSalaries[[#This Row],[Salary in USD]]&gt;1000,tblSalaries[[#This Row],[Salary in USD]]&lt;2000),1,0)</f>
        <v>0</v>
      </c>
    </row>
    <row r="1621" spans="2:28" ht="15" customHeight="1">
      <c r="B1621" t="s">
        <v>3624</v>
      </c>
      <c r="C1621" s="1">
        <v>41064.432951388888</v>
      </c>
      <c r="D1621" s="4">
        <v>225000</v>
      </c>
      <c r="E1621">
        <v>225000</v>
      </c>
      <c r="F1621" t="s">
        <v>6</v>
      </c>
      <c r="G1621">
        <f>tblSalaries[[#This Row],[clean Salary (in local currency)]]*VLOOKUP(tblSalaries[[#This Row],[Currency]],tblXrate[],2,FALSE)</f>
        <v>225000</v>
      </c>
      <c r="H1621" t="s">
        <v>1793</v>
      </c>
      <c r="I1621" t="s">
        <v>4001</v>
      </c>
      <c r="J1621" t="s">
        <v>15</v>
      </c>
      <c r="K1621" t="str">
        <f>VLOOKUP(tblSalaries[[#This Row],[Where do you work]],tblCountries[[Actual]:[Mapping]],2,FALSE)</f>
        <v>USA</v>
      </c>
      <c r="L1621" t="s">
        <v>9</v>
      </c>
      <c r="M1621">
        <v>15</v>
      </c>
      <c r="O1621" s="10" t="str">
        <f>IF(ISERROR(FIND("1",tblSalaries[[#This Row],[How many hours of a day you work on Excel]])),"",1)</f>
        <v/>
      </c>
      <c r="P1621" s="11" t="str">
        <f>IF(ISERROR(FIND("2",tblSalaries[[#This Row],[How many hours of a day you work on Excel]])),"",2)</f>
        <v/>
      </c>
      <c r="Q1621" s="10" t="str">
        <f>IF(ISERROR(FIND("3",tblSalaries[[#This Row],[How many hours of a day you work on Excel]])),"",3)</f>
        <v/>
      </c>
      <c r="R1621" s="10">
        <f>IF(ISERROR(FIND("4",tblSalaries[[#This Row],[How many hours of a day you work on Excel]])),"",4)</f>
        <v>4</v>
      </c>
      <c r="S1621" s="10" t="str">
        <f>IF(ISERROR(FIND("5",tblSalaries[[#This Row],[How many hours of a day you work on Excel]])),"",5)</f>
        <v/>
      </c>
      <c r="T1621" s="10">
        <f>IF(ISERROR(FIND("6",tblSalaries[[#This Row],[How many hours of a day you work on Excel]])),"",6)</f>
        <v>6</v>
      </c>
      <c r="U1621" s="11" t="str">
        <f>IF(ISERROR(FIND("7",tblSalaries[[#This Row],[How many hours of a day you work on Excel]])),"",7)</f>
        <v/>
      </c>
      <c r="V1621" s="11" t="str">
        <f>IF(ISERROR(FIND("8",tblSalaries[[#This Row],[How many hours of a day you work on Excel]])),"",8)</f>
        <v/>
      </c>
      <c r="W1621" s="11">
        <f>IF(MAX(tblSalaries[[#This Row],[1 hour]:[8 hours]])=0,#N/A,MAX(tblSalaries[[#This Row],[1 hour]:[8 hours]]))</f>
        <v>6</v>
      </c>
      <c r="X1621" s="11">
        <f>IF(ISERROR(tblSalaries[[#This Row],[max h]]),1,tblSalaries[[#This Row],[Salary in USD]]/tblSalaries[[#This Row],[max h]]/260)</f>
        <v>144.23076923076923</v>
      </c>
      <c r="Y1621" s="11" t="str">
        <f>IF(tblSalaries[[#This Row],[Years of Experience]]="",0,"0")</f>
        <v>0</v>
      </c>
      <c r="Z1621"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621" s="11">
        <f>IF(tblSalaries[[#This Row],[Salary in USD]]&lt;1000,1,0)</f>
        <v>0</v>
      </c>
      <c r="AB1621" s="11">
        <f>IF(AND(tblSalaries[[#This Row],[Salary in USD]]&gt;1000,tblSalaries[[#This Row],[Salary in USD]]&lt;2000),1,0)</f>
        <v>0</v>
      </c>
    </row>
    <row r="1622" spans="2:28" ht="15" customHeight="1">
      <c r="B1622" t="s">
        <v>3625</v>
      </c>
      <c r="C1622" s="1">
        <v>41064.515335648146</v>
      </c>
      <c r="D1622" s="4">
        <v>10000</v>
      </c>
      <c r="E1622">
        <v>10000</v>
      </c>
      <c r="F1622" t="s">
        <v>6</v>
      </c>
      <c r="G1622">
        <f>tblSalaries[[#This Row],[clean Salary (in local currency)]]*VLOOKUP(tblSalaries[[#This Row],[Currency]],tblXrate[],2,FALSE)</f>
        <v>10000</v>
      </c>
      <c r="H1622" t="s">
        <v>721</v>
      </c>
      <c r="I1622" t="s">
        <v>3999</v>
      </c>
      <c r="J1622" t="s">
        <v>8</v>
      </c>
      <c r="K1622" t="str">
        <f>VLOOKUP(tblSalaries[[#This Row],[Where do you work]],tblCountries[[Actual]:[Mapping]],2,FALSE)</f>
        <v>India</v>
      </c>
      <c r="L1622" t="s">
        <v>13</v>
      </c>
      <c r="M1622">
        <v>2</v>
      </c>
      <c r="O1622" s="10" t="str">
        <f>IF(ISERROR(FIND("1",tblSalaries[[#This Row],[How many hours of a day you work on Excel]])),"",1)</f>
        <v/>
      </c>
      <c r="P1622" s="11" t="str">
        <f>IF(ISERROR(FIND("2",tblSalaries[[#This Row],[How many hours of a day you work on Excel]])),"",2)</f>
        <v/>
      </c>
      <c r="Q1622" s="10" t="str">
        <f>IF(ISERROR(FIND("3",tblSalaries[[#This Row],[How many hours of a day you work on Excel]])),"",3)</f>
        <v/>
      </c>
      <c r="R1622" s="10" t="str">
        <f>IF(ISERROR(FIND("4",tblSalaries[[#This Row],[How many hours of a day you work on Excel]])),"",4)</f>
        <v/>
      </c>
      <c r="S1622" s="10" t="str">
        <f>IF(ISERROR(FIND("5",tblSalaries[[#This Row],[How many hours of a day you work on Excel]])),"",5)</f>
        <v/>
      </c>
      <c r="T1622" s="10" t="str">
        <f>IF(ISERROR(FIND("6",tblSalaries[[#This Row],[How many hours of a day you work on Excel]])),"",6)</f>
        <v/>
      </c>
      <c r="U1622" s="11" t="str">
        <f>IF(ISERROR(FIND("7",tblSalaries[[#This Row],[How many hours of a day you work on Excel]])),"",7)</f>
        <v/>
      </c>
      <c r="V1622" s="11">
        <f>IF(ISERROR(FIND("8",tblSalaries[[#This Row],[How many hours of a day you work on Excel]])),"",8)</f>
        <v>8</v>
      </c>
      <c r="W1622" s="11">
        <f>IF(MAX(tblSalaries[[#This Row],[1 hour]:[8 hours]])=0,#N/A,MAX(tblSalaries[[#This Row],[1 hour]:[8 hours]]))</f>
        <v>8</v>
      </c>
      <c r="X1622" s="11">
        <f>IF(ISERROR(tblSalaries[[#This Row],[max h]]),1,tblSalaries[[#This Row],[Salary in USD]]/tblSalaries[[#This Row],[max h]]/260)</f>
        <v>4.8076923076923075</v>
      </c>
      <c r="Y1622" s="11" t="str">
        <f>IF(tblSalaries[[#This Row],[Years of Experience]]="",0,"0")</f>
        <v>0</v>
      </c>
      <c r="Z1622"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1..3</v>
      </c>
      <c r="AA1622" s="11">
        <f>IF(tblSalaries[[#This Row],[Salary in USD]]&lt;1000,1,0)</f>
        <v>0</v>
      </c>
      <c r="AB1622" s="11">
        <f>IF(AND(tblSalaries[[#This Row],[Salary in USD]]&gt;1000,tblSalaries[[#This Row],[Salary in USD]]&lt;2000),1,0)</f>
        <v>0</v>
      </c>
    </row>
    <row r="1623" spans="2:28" ht="15" customHeight="1">
      <c r="B1623" t="s">
        <v>3626</v>
      </c>
      <c r="C1623" s="1">
        <v>41064.540347222224</v>
      </c>
      <c r="D1623" s="4">
        <v>300000</v>
      </c>
      <c r="E1623">
        <v>300000</v>
      </c>
      <c r="F1623" t="s">
        <v>40</v>
      </c>
      <c r="G1623">
        <f>tblSalaries[[#This Row],[clean Salary (in local currency)]]*VLOOKUP(tblSalaries[[#This Row],[Currency]],tblXrate[],2,FALSE)</f>
        <v>5342.3750062327708</v>
      </c>
      <c r="H1623" t="s">
        <v>1794</v>
      </c>
      <c r="I1623" t="s">
        <v>20</v>
      </c>
      <c r="J1623" t="s">
        <v>8</v>
      </c>
      <c r="K1623" t="str">
        <f>VLOOKUP(tblSalaries[[#This Row],[Where do you work]],tblCountries[[Actual]:[Mapping]],2,FALSE)</f>
        <v>India</v>
      </c>
      <c r="L1623" t="s">
        <v>9</v>
      </c>
      <c r="M1623">
        <v>8</v>
      </c>
      <c r="O1623" s="10" t="str">
        <f>IF(ISERROR(FIND("1",tblSalaries[[#This Row],[How many hours of a day you work on Excel]])),"",1)</f>
        <v/>
      </c>
      <c r="P1623" s="11" t="str">
        <f>IF(ISERROR(FIND("2",tblSalaries[[#This Row],[How many hours of a day you work on Excel]])),"",2)</f>
        <v/>
      </c>
      <c r="Q1623" s="10" t="str">
        <f>IF(ISERROR(FIND("3",tblSalaries[[#This Row],[How many hours of a day you work on Excel]])),"",3)</f>
        <v/>
      </c>
      <c r="R1623" s="10">
        <f>IF(ISERROR(FIND("4",tblSalaries[[#This Row],[How many hours of a day you work on Excel]])),"",4)</f>
        <v>4</v>
      </c>
      <c r="S1623" s="10" t="str">
        <f>IF(ISERROR(FIND("5",tblSalaries[[#This Row],[How many hours of a day you work on Excel]])),"",5)</f>
        <v/>
      </c>
      <c r="T1623" s="10">
        <f>IF(ISERROR(FIND("6",tblSalaries[[#This Row],[How many hours of a day you work on Excel]])),"",6)</f>
        <v>6</v>
      </c>
      <c r="U1623" s="11" t="str">
        <f>IF(ISERROR(FIND("7",tblSalaries[[#This Row],[How many hours of a day you work on Excel]])),"",7)</f>
        <v/>
      </c>
      <c r="V1623" s="11" t="str">
        <f>IF(ISERROR(FIND("8",tblSalaries[[#This Row],[How many hours of a day you work on Excel]])),"",8)</f>
        <v/>
      </c>
      <c r="W1623" s="11">
        <f>IF(MAX(tblSalaries[[#This Row],[1 hour]:[8 hours]])=0,#N/A,MAX(tblSalaries[[#This Row],[1 hour]:[8 hours]]))</f>
        <v>6</v>
      </c>
      <c r="X1623" s="11">
        <f>IF(ISERROR(tblSalaries[[#This Row],[max h]]),1,tblSalaries[[#This Row],[Salary in USD]]/tblSalaries[[#This Row],[max h]]/260)</f>
        <v>3.4245993629697247</v>
      </c>
      <c r="Y1623" s="11" t="str">
        <f>IF(tblSalaries[[#This Row],[Years of Experience]]="",0,"0")</f>
        <v>0</v>
      </c>
      <c r="Z1623"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623" s="11">
        <f>IF(tblSalaries[[#This Row],[Salary in USD]]&lt;1000,1,0)</f>
        <v>0</v>
      </c>
      <c r="AB1623" s="11">
        <f>IF(AND(tblSalaries[[#This Row],[Salary in USD]]&gt;1000,tblSalaries[[#This Row],[Salary in USD]]&lt;2000),1,0)</f>
        <v>0</v>
      </c>
    </row>
    <row r="1624" spans="2:28" ht="15" customHeight="1">
      <c r="B1624" t="s">
        <v>3627</v>
      </c>
      <c r="C1624" s="1">
        <v>41064.563090277778</v>
      </c>
      <c r="D1624" s="4">
        <v>84000</v>
      </c>
      <c r="E1624">
        <v>84000</v>
      </c>
      <c r="F1624" t="s">
        <v>82</v>
      </c>
      <c r="G1624">
        <f>tblSalaries[[#This Row],[clean Salary (in local currency)]]*VLOOKUP(tblSalaries[[#This Row],[Currency]],tblXrate[],2,FALSE)</f>
        <v>85672.4111378214</v>
      </c>
      <c r="H1624" t="s">
        <v>83</v>
      </c>
      <c r="I1624" t="s">
        <v>356</v>
      </c>
      <c r="J1624" t="s">
        <v>84</v>
      </c>
      <c r="K1624" t="str">
        <f>VLOOKUP(tblSalaries[[#This Row],[Where do you work]],tblCountries[[Actual]:[Mapping]],2,FALSE)</f>
        <v>Australia</v>
      </c>
      <c r="L1624" t="s">
        <v>9</v>
      </c>
      <c r="M1624">
        <v>6</v>
      </c>
      <c r="O1624" s="10" t="str">
        <f>IF(ISERROR(FIND("1",tblSalaries[[#This Row],[How many hours of a day you work on Excel]])),"",1)</f>
        <v/>
      </c>
      <c r="P1624" s="11" t="str">
        <f>IF(ISERROR(FIND("2",tblSalaries[[#This Row],[How many hours of a day you work on Excel]])),"",2)</f>
        <v/>
      </c>
      <c r="Q1624" s="10" t="str">
        <f>IF(ISERROR(FIND("3",tblSalaries[[#This Row],[How many hours of a day you work on Excel]])),"",3)</f>
        <v/>
      </c>
      <c r="R1624" s="10">
        <f>IF(ISERROR(FIND("4",tblSalaries[[#This Row],[How many hours of a day you work on Excel]])),"",4)</f>
        <v>4</v>
      </c>
      <c r="S1624" s="10" t="str">
        <f>IF(ISERROR(FIND("5",tblSalaries[[#This Row],[How many hours of a day you work on Excel]])),"",5)</f>
        <v/>
      </c>
      <c r="T1624" s="10">
        <f>IF(ISERROR(FIND("6",tblSalaries[[#This Row],[How many hours of a day you work on Excel]])),"",6)</f>
        <v>6</v>
      </c>
      <c r="U1624" s="11" t="str">
        <f>IF(ISERROR(FIND("7",tblSalaries[[#This Row],[How many hours of a day you work on Excel]])),"",7)</f>
        <v/>
      </c>
      <c r="V1624" s="11" t="str">
        <f>IF(ISERROR(FIND("8",tblSalaries[[#This Row],[How many hours of a day you work on Excel]])),"",8)</f>
        <v/>
      </c>
      <c r="W1624" s="11">
        <f>IF(MAX(tblSalaries[[#This Row],[1 hour]:[8 hours]])=0,#N/A,MAX(tblSalaries[[#This Row],[1 hour]:[8 hours]]))</f>
        <v>6</v>
      </c>
      <c r="X1624" s="11">
        <f>IF(ISERROR(tblSalaries[[#This Row],[max h]]),1,tblSalaries[[#This Row],[Salary in USD]]/tblSalaries[[#This Row],[max h]]/260)</f>
        <v>54.918212267834228</v>
      </c>
      <c r="Y1624" s="11" t="str">
        <f>IF(tblSalaries[[#This Row],[Years of Experience]]="",0,"0")</f>
        <v>0</v>
      </c>
      <c r="Z1624"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624" s="11">
        <f>IF(tblSalaries[[#This Row],[Salary in USD]]&lt;1000,1,0)</f>
        <v>0</v>
      </c>
      <c r="AB1624" s="11">
        <f>IF(AND(tblSalaries[[#This Row],[Salary in USD]]&gt;1000,tblSalaries[[#This Row],[Salary in USD]]&lt;2000),1,0)</f>
        <v>0</v>
      </c>
    </row>
    <row r="1625" spans="2:28" ht="15" customHeight="1">
      <c r="B1625" t="s">
        <v>3628</v>
      </c>
      <c r="C1625" s="1">
        <v>41064.601215277777</v>
      </c>
      <c r="D1625" s="4" t="s">
        <v>1795</v>
      </c>
      <c r="E1625">
        <v>240000</v>
      </c>
      <c r="F1625" t="s">
        <v>40</v>
      </c>
      <c r="G1625">
        <f>tblSalaries[[#This Row],[clean Salary (in local currency)]]*VLOOKUP(tblSalaries[[#This Row],[Currency]],tblXrate[],2,FALSE)</f>
        <v>4273.9000049862161</v>
      </c>
      <c r="H1625" t="s">
        <v>1796</v>
      </c>
      <c r="I1625" t="s">
        <v>488</v>
      </c>
      <c r="J1625" t="s">
        <v>8</v>
      </c>
      <c r="K1625" t="str">
        <f>VLOOKUP(tblSalaries[[#This Row],[Where do you work]],tblCountries[[Actual]:[Mapping]],2,FALSE)</f>
        <v>India</v>
      </c>
      <c r="L1625" t="s">
        <v>18</v>
      </c>
      <c r="M1625">
        <v>15</v>
      </c>
      <c r="O1625" s="10" t="str">
        <f>IF(ISERROR(FIND("1",tblSalaries[[#This Row],[How many hours of a day you work on Excel]])),"",1)</f>
        <v/>
      </c>
      <c r="P1625" s="11">
        <f>IF(ISERROR(FIND("2",tblSalaries[[#This Row],[How many hours of a day you work on Excel]])),"",2)</f>
        <v>2</v>
      </c>
      <c r="Q1625" s="10">
        <f>IF(ISERROR(FIND("3",tblSalaries[[#This Row],[How many hours of a day you work on Excel]])),"",3)</f>
        <v>3</v>
      </c>
      <c r="R1625" s="10" t="str">
        <f>IF(ISERROR(FIND("4",tblSalaries[[#This Row],[How many hours of a day you work on Excel]])),"",4)</f>
        <v/>
      </c>
      <c r="S1625" s="10" t="str">
        <f>IF(ISERROR(FIND("5",tblSalaries[[#This Row],[How many hours of a day you work on Excel]])),"",5)</f>
        <v/>
      </c>
      <c r="T1625" s="10" t="str">
        <f>IF(ISERROR(FIND("6",tblSalaries[[#This Row],[How many hours of a day you work on Excel]])),"",6)</f>
        <v/>
      </c>
      <c r="U1625" s="11" t="str">
        <f>IF(ISERROR(FIND("7",tblSalaries[[#This Row],[How many hours of a day you work on Excel]])),"",7)</f>
        <v/>
      </c>
      <c r="V1625" s="11" t="str">
        <f>IF(ISERROR(FIND("8",tblSalaries[[#This Row],[How many hours of a day you work on Excel]])),"",8)</f>
        <v/>
      </c>
      <c r="W1625" s="11">
        <f>IF(MAX(tblSalaries[[#This Row],[1 hour]:[8 hours]])=0,#N/A,MAX(tblSalaries[[#This Row],[1 hour]:[8 hours]]))</f>
        <v>3</v>
      </c>
      <c r="X1625" s="11">
        <f>IF(ISERROR(tblSalaries[[#This Row],[max h]]),1,tblSalaries[[#This Row],[Salary in USD]]/tblSalaries[[#This Row],[max h]]/260)</f>
        <v>5.4793589807515595</v>
      </c>
      <c r="Y1625" s="11" t="str">
        <f>IF(tblSalaries[[#This Row],[Years of Experience]]="",0,"0")</f>
        <v>0</v>
      </c>
      <c r="Z1625"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625" s="11">
        <f>IF(tblSalaries[[#This Row],[Salary in USD]]&lt;1000,1,0)</f>
        <v>0</v>
      </c>
      <c r="AB1625" s="11">
        <f>IF(AND(tblSalaries[[#This Row],[Salary in USD]]&gt;1000,tblSalaries[[#This Row],[Salary in USD]]&lt;2000),1,0)</f>
        <v>0</v>
      </c>
    </row>
    <row r="1626" spans="2:28" ht="15" customHeight="1">
      <c r="B1626" t="s">
        <v>3629</v>
      </c>
      <c r="C1626" s="1">
        <v>41064.688298611109</v>
      </c>
      <c r="D1626" s="4" t="s">
        <v>1797</v>
      </c>
      <c r="E1626">
        <v>500000</v>
      </c>
      <c r="F1626" t="s">
        <v>40</v>
      </c>
      <c r="G1626">
        <f>tblSalaries[[#This Row],[clean Salary (in local currency)]]*VLOOKUP(tblSalaries[[#This Row],[Currency]],tblXrate[],2,FALSE)</f>
        <v>8903.9583437212841</v>
      </c>
      <c r="H1626" t="s">
        <v>786</v>
      </c>
      <c r="I1626" t="s">
        <v>52</v>
      </c>
      <c r="J1626" t="s">
        <v>8</v>
      </c>
      <c r="K1626" t="str">
        <f>VLOOKUP(tblSalaries[[#This Row],[Where do you work]],tblCountries[[Actual]:[Mapping]],2,FALSE)</f>
        <v>India</v>
      </c>
      <c r="L1626" t="s">
        <v>13</v>
      </c>
      <c r="M1626">
        <v>20</v>
      </c>
      <c r="O1626" s="10" t="str">
        <f>IF(ISERROR(FIND("1",tblSalaries[[#This Row],[How many hours of a day you work on Excel]])),"",1)</f>
        <v/>
      </c>
      <c r="P1626" s="11" t="str">
        <f>IF(ISERROR(FIND("2",tblSalaries[[#This Row],[How many hours of a day you work on Excel]])),"",2)</f>
        <v/>
      </c>
      <c r="Q1626" s="10" t="str">
        <f>IF(ISERROR(FIND("3",tblSalaries[[#This Row],[How many hours of a day you work on Excel]])),"",3)</f>
        <v/>
      </c>
      <c r="R1626" s="10" t="str">
        <f>IF(ISERROR(FIND("4",tblSalaries[[#This Row],[How many hours of a day you work on Excel]])),"",4)</f>
        <v/>
      </c>
      <c r="S1626" s="10" t="str">
        <f>IF(ISERROR(FIND("5",tblSalaries[[#This Row],[How many hours of a day you work on Excel]])),"",5)</f>
        <v/>
      </c>
      <c r="T1626" s="10" t="str">
        <f>IF(ISERROR(FIND("6",tblSalaries[[#This Row],[How many hours of a day you work on Excel]])),"",6)</f>
        <v/>
      </c>
      <c r="U1626" s="11" t="str">
        <f>IF(ISERROR(FIND("7",tblSalaries[[#This Row],[How many hours of a day you work on Excel]])),"",7)</f>
        <v/>
      </c>
      <c r="V1626" s="11">
        <f>IF(ISERROR(FIND("8",tblSalaries[[#This Row],[How many hours of a day you work on Excel]])),"",8)</f>
        <v>8</v>
      </c>
      <c r="W1626" s="11">
        <f>IF(MAX(tblSalaries[[#This Row],[1 hour]:[8 hours]])=0,#N/A,MAX(tblSalaries[[#This Row],[1 hour]:[8 hours]]))</f>
        <v>8</v>
      </c>
      <c r="X1626" s="11">
        <f>IF(ISERROR(tblSalaries[[#This Row],[max h]]),1,tblSalaries[[#This Row],[Salary in USD]]/tblSalaries[[#This Row],[max h]]/260)</f>
        <v>4.2807492037121557</v>
      </c>
      <c r="Y1626" s="11" t="str">
        <f>IF(tblSalaries[[#This Row],[Years of Experience]]="",0,"0")</f>
        <v>0</v>
      </c>
      <c r="Z1626"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626" s="11">
        <f>IF(tblSalaries[[#This Row],[Salary in USD]]&lt;1000,1,0)</f>
        <v>0</v>
      </c>
      <c r="AB1626" s="11">
        <f>IF(AND(tblSalaries[[#This Row],[Salary in USD]]&gt;1000,tblSalaries[[#This Row],[Salary in USD]]&lt;2000),1,0)</f>
        <v>0</v>
      </c>
    </row>
    <row r="1627" spans="2:28" ht="15" customHeight="1">
      <c r="B1627" t="s">
        <v>3630</v>
      </c>
      <c r="C1627" s="1">
        <v>41064.752326388887</v>
      </c>
      <c r="D1627" s="4">
        <v>42000</v>
      </c>
      <c r="E1627">
        <v>42000</v>
      </c>
      <c r="F1627" t="s">
        <v>69</v>
      </c>
      <c r="G1627">
        <f>tblSalaries[[#This Row],[clean Salary (in local currency)]]*VLOOKUP(tblSalaries[[#This Row],[Currency]],tblXrate[],2,FALSE)</f>
        <v>66199.48742682593</v>
      </c>
      <c r="H1627" t="s">
        <v>772</v>
      </c>
      <c r="I1627" t="s">
        <v>52</v>
      </c>
      <c r="J1627" t="s">
        <v>71</v>
      </c>
      <c r="K1627" t="str">
        <f>VLOOKUP(tblSalaries[[#This Row],[Where do you work]],tblCountries[[Actual]:[Mapping]],2,FALSE)</f>
        <v>UK</v>
      </c>
      <c r="L1627" t="s">
        <v>9</v>
      </c>
      <c r="M1627">
        <v>23</v>
      </c>
      <c r="O1627" s="10" t="str">
        <f>IF(ISERROR(FIND("1",tblSalaries[[#This Row],[How many hours of a day you work on Excel]])),"",1)</f>
        <v/>
      </c>
      <c r="P1627" s="11" t="str">
        <f>IF(ISERROR(FIND("2",tblSalaries[[#This Row],[How many hours of a day you work on Excel]])),"",2)</f>
        <v/>
      </c>
      <c r="Q1627" s="10" t="str">
        <f>IF(ISERROR(FIND("3",tblSalaries[[#This Row],[How many hours of a day you work on Excel]])),"",3)</f>
        <v/>
      </c>
      <c r="R1627" s="10">
        <f>IF(ISERROR(FIND("4",tblSalaries[[#This Row],[How many hours of a day you work on Excel]])),"",4)</f>
        <v>4</v>
      </c>
      <c r="S1627" s="10" t="str">
        <f>IF(ISERROR(FIND("5",tblSalaries[[#This Row],[How many hours of a day you work on Excel]])),"",5)</f>
        <v/>
      </c>
      <c r="T1627" s="10">
        <f>IF(ISERROR(FIND("6",tblSalaries[[#This Row],[How many hours of a day you work on Excel]])),"",6)</f>
        <v>6</v>
      </c>
      <c r="U1627" s="11" t="str">
        <f>IF(ISERROR(FIND("7",tblSalaries[[#This Row],[How many hours of a day you work on Excel]])),"",7)</f>
        <v/>
      </c>
      <c r="V1627" s="11" t="str">
        <f>IF(ISERROR(FIND("8",tblSalaries[[#This Row],[How many hours of a day you work on Excel]])),"",8)</f>
        <v/>
      </c>
      <c r="W1627" s="11">
        <f>IF(MAX(tblSalaries[[#This Row],[1 hour]:[8 hours]])=0,#N/A,MAX(tblSalaries[[#This Row],[1 hour]:[8 hours]]))</f>
        <v>6</v>
      </c>
      <c r="X1627" s="11">
        <f>IF(ISERROR(tblSalaries[[#This Row],[max h]]),1,tblSalaries[[#This Row],[Salary in USD]]/tblSalaries[[#This Row],[max h]]/260)</f>
        <v>42.435568863349957</v>
      </c>
      <c r="Y1627" s="11" t="str">
        <f>IF(tblSalaries[[#This Row],[Years of Experience]]="",0,"0")</f>
        <v>0</v>
      </c>
      <c r="Z1627"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627" s="11">
        <f>IF(tblSalaries[[#This Row],[Salary in USD]]&lt;1000,1,0)</f>
        <v>0</v>
      </c>
      <c r="AB1627" s="11">
        <f>IF(AND(tblSalaries[[#This Row],[Salary in USD]]&gt;1000,tblSalaries[[#This Row],[Salary in USD]]&lt;2000),1,0)</f>
        <v>0</v>
      </c>
    </row>
    <row r="1628" spans="2:28" ht="15" customHeight="1">
      <c r="B1628" t="s">
        <v>3631</v>
      </c>
      <c r="C1628" s="1">
        <v>41064.788819444446</v>
      </c>
      <c r="D1628" s="4" t="s">
        <v>1798</v>
      </c>
      <c r="E1628">
        <v>320000</v>
      </c>
      <c r="F1628" t="s">
        <v>40</v>
      </c>
      <c r="G1628">
        <f>tblSalaries[[#This Row],[clean Salary (in local currency)]]*VLOOKUP(tblSalaries[[#This Row],[Currency]],tblXrate[],2,FALSE)</f>
        <v>5698.5333399816218</v>
      </c>
      <c r="H1628" t="s">
        <v>649</v>
      </c>
      <c r="I1628" t="s">
        <v>20</v>
      </c>
      <c r="J1628" t="s">
        <v>8</v>
      </c>
      <c r="K1628" t="str">
        <f>VLOOKUP(tblSalaries[[#This Row],[Where do you work]],tblCountries[[Actual]:[Mapping]],2,FALSE)</f>
        <v>India</v>
      </c>
      <c r="L1628" t="s">
        <v>9</v>
      </c>
      <c r="M1628">
        <v>2.5</v>
      </c>
      <c r="O1628" s="10" t="str">
        <f>IF(ISERROR(FIND("1",tblSalaries[[#This Row],[How many hours of a day you work on Excel]])),"",1)</f>
        <v/>
      </c>
      <c r="P1628" s="11" t="str">
        <f>IF(ISERROR(FIND("2",tblSalaries[[#This Row],[How many hours of a day you work on Excel]])),"",2)</f>
        <v/>
      </c>
      <c r="Q1628" s="10" t="str">
        <f>IF(ISERROR(FIND("3",tblSalaries[[#This Row],[How many hours of a day you work on Excel]])),"",3)</f>
        <v/>
      </c>
      <c r="R1628" s="10">
        <f>IF(ISERROR(FIND("4",tblSalaries[[#This Row],[How many hours of a day you work on Excel]])),"",4)</f>
        <v>4</v>
      </c>
      <c r="S1628" s="10" t="str">
        <f>IF(ISERROR(FIND("5",tblSalaries[[#This Row],[How many hours of a day you work on Excel]])),"",5)</f>
        <v/>
      </c>
      <c r="T1628" s="10">
        <f>IF(ISERROR(FIND("6",tblSalaries[[#This Row],[How many hours of a day you work on Excel]])),"",6)</f>
        <v>6</v>
      </c>
      <c r="U1628" s="11" t="str">
        <f>IF(ISERROR(FIND("7",tblSalaries[[#This Row],[How many hours of a day you work on Excel]])),"",7)</f>
        <v/>
      </c>
      <c r="V1628" s="11" t="str">
        <f>IF(ISERROR(FIND("8",tblSalaries[[#This Row],[How many hours of a day you work on Excel]])),"",8)</f>
        <v/>
      </c>
      <c r="W1628" s="11">
        <f>IF(MAX(tblSalaries[[#This Row],[1 hour]:[8 hours]])=0,#N/A,MAX(tblSalaries[[#This Row],[1 hour]:[8 hours]]))</f>
        <v>6</v>
      </c>
      <c r="X1628" s="11">
        <f>IF(ISERROR(tblSalaries[[#This Row],[max h]]),1,tblSalaries[[#This Row],[Salary in USD]]/tblSalaries[[#This Row],[max h]]/260)</f>
        <v>3.6529059871677063</v>
      </c>
      <c r="Y1628" s="11" t="str">
        <f>IF(tblSalaries[[#This Row],[Years of Experience]]="",0,"0")</f>
        <v>0</v>
      </c>
      <c r="Z1628"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1..3</v>
      </c>
      <c r="AA1628" s="11">
        <f>IF(tblSalaries[[#This Row],[Salary in USD]]&lt;1000,1,0)</f>
        <v>0</v>
      </c>
      <c r="AB1628" s="11">
        <f>IF(AND(tblSalaries[[#This Row],[Salary in USD]]&gt;1000,tblSalaries[[#This Row],[Salary in USD]]&lt;2000),1,0)</f>
        <v>0</v>
      </c>
    </row>
    <row r="1629" spans="2:28" ht="15" customHeight="1">
      <c r="B1629" t="s">
        <v>3632</v>
      </c>
      <c r="C1629" s="1">
        <v>41064.799513888887</v>
      </c>
      <c r="D1629" s="4" t="s">
        <v>1799</v>
      </c>
      <c r="E1629">
        <v>22000</v>
      </c>
      <c r="F1629" t="s">
        <v>69</v>
      </c>
      <c r="G1629">
        <f>tblSalaries[[#This Row],[clean Salary (in local currency)]]*VLOOKUP(tblSalaries[[#This Row],[Currency]],tblXrate[],2,FALSE)</f>
        <v>34675.92198548025</v>
      </c>
      <c r="H1629" t="s">
        <v>1800</v>
      </c>
      <c r="I1629" t="s">
        <v>52</v>
      </c>
      <c r="J1629" t="s">
        <v>71</v>
      </c>
      <c r="K1629" t="str">
        <f>VLOOKUP(tblSalaries[[#This Row],[Where do you work]],tblCountries[[Actual]:[Mapping]],2,FALSE)</f>
        <v>UK</v>
      </c>
      <c r="L1629" t="s">
        <v>9</v>
      </c>
      <c r="M1629">
        <v>17</v>
      </c>
      <c r="O1629" s="10" t="str">
        <f>IF(ISERROR(FIND("1",tblSalaries[[#This Row],[How many hours of a day you work on Excel]])),"",1)</f>
        <v/>
      </c>
      <c r="P1629" s="11" t="str">
        <f>IF(ISERROR(FIND("2",tblSalaries[[#This Row],[How many hours of a day you work on Excel]])),"",2)</f>
        <v/>
      </c>
      <c r="Q1629" s="10" t="str">
        <f>IF(ISERROR(FIND("3",tblSalaries[[#This Row],[How many hours of a day you work on Excel]])),"",3)</f>
        <v/>
      </c>
      <c r="R1629" s="10">
        <f>IF(ISERROR(FIND("4",tblSalaries[[#This Row],[How many hours of a day you work on Excel]])),"",4)</f>
        <v>4</v>
      </c>
      <c r="S1629" s="10" t="str">
        <f>IF(ISERROR(FIND("5",tblSalaries[[#This Row],[How many hours of a day you work on Excel]])),"",5)</f>
        <v/>
      </c>
      <c r="T1629" s="10">
        <f>IF(ISERROR(FIND("6",tblSalaries[[#This Row],[How many hours of a day you work on Excel]])),"",6)</f>
        <v>6</v>
      </c>
      <c r="U1629" s="11" t="str">
        <f>IF(ISERROR(FIND("7",tblSalaries[[#This Row],[How many hours of a day you work on Excel]])),"",7)</f>
        <v/>
      </c>
      <c r="V1629" s="11" t="str">
        <f>IF(ISERROR(FIND("8",tblSalaries[[#This Row],[How many hours of a day you work on Excel]])),"",8)</f>
        <v/>
      </c>
      <c r="W1629" s="11">
        <f>IF(MAX(tblSalaries[[#This Row],[1 hour]:[8 hours]])=0,#N/A,MAX(tblSalaries[[#This Row],[1 hour]:[8 hours]]))</f>
        <v>6</v>
      </c>
      <c r="X1629" s="11">
        <f>IF(ISERROR(tblSalaries[[#This Row],[max h]]),1,tblSalaries[[#This Row],[Salary in USD]]/tblSalaries[[#This Row],[max h]]/260)</f>
        <v>22.228155118897597</v>
      </c>
      <c r="Y1629" s="11" t="str">
        <f>IF(tblSalaries[[#This Row],[Years of Experience]]="",0,"0")</f>
        <v>0</v>
      </c>
      <c r="Z1629"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629" s="11">
        <f>IF(tblSalaries[[#This Row],[Salary in USD]]&lt;1000,1,0)</f>
        <v>0</v>
      </c>
      <c r="AB1629" s="11">
        <f>IF(AND(tblSalaries[[#This Row],[Salary in USD]]&gt;1000,tblSalaries[[#This Row],[Salary in USD]]&lt;2000),1,0)</f>
        <v>0</v>
      </c>
    </row>
    <row r="1630" spans="2:28" ht="15" customHeight="1">
      <c r="B1630" t="s">
        <v>3633</v>
      </c>
      <c r="C1630" s="1">
        <v>41064.82371527778</v>
      </c>
      <c r="D1630" s="4" t="s">
        <v>1801</v>
      </c>
      <c r="E1630">
        <v>31200</v>
      </c>
      <c r="F1630" t="s">
        <v>6</v>
      </c>
      <c r="G1630">
        <f>tblSalaries[[#This Row],[clean Salary (in local currency)]]*VLOOKUP(tblSalaries[[#This Row],[Currency]],tblXrate[],2,FALSE)</f>
        <v>31200</v>
      </c>
      <c r="H1630" t="s">
        <v>467</v>
      </c>
      <c r="I1630" t="s">
        <v>3999</v>
      </c>
      <c r="J1630" t="s">
        <v>1802</v>
      </c>
      <c r="K1630" t="str">
        <f>VLOOKUP(tblSalaries[[#This Row],[Where do you work]],tblCountries[[Actual]:[Mapping]],2,FALSE)</f>
        <v>Israel</v>
      </c>
      <c r="L1630" t="s">
        <v>13</v>
      </c>
      <c r="M1630">
        <v>11</v>
      </c>
      <c r="O1630" s="10" t="str">
        <f>IF(ISERROR(FIND("1",tblSalaries[[#This Row],[How many hours of a day you work on Excel]])),"",1)</f>
        <v/>
      </c>
      <c r="P1630" s="11" t="str">
        <f>IF(ISERROR(FIND("2",tblSalaries[[#This Row],[How many hours of a day you work on Excel]])),"",2)</f>
        <v/>
      </c>
      <c r="Q1630" s="10" t="str">
        <f>IF(ISERROR(FIND("3",tblSalaries[[#This Row],[How many hours of a day you work on Excel]])),"",3)</f>
        <v/>
      </c>
      <c r="R1630" s="10" t="str">
        <f>IF(ISERROR(FIND("4",tblSalaries[[#This Row],[How many hours of a day you work on Excel]])),"",4)</f>
        <v/>
      </c>
      <c r="S1630" s="10" t="str">
        <f>IF(ISERROR(FIND("5",tblSalaries[[#This Row],[How many hours of a day you work on Excel]])),"",5)</f>
        <v/>
      </c>
      <c r="T1630" s="10" t="str">
        <f>IF(ISERROR(FIND("6",tblSalaries[[#This Row],[How many hours of a day you work on Excel]])),"",6)</f>
        <v/>
      </c>
      <c r="U1630" s="11" t="str">
        <f>IF(ISERROR(FIND("7",tblSalaries[[#This Row],[How many hours of a day you work on Excel]])),"",7)</f>
        <v/>
      </c>
      <c r="V1630" s="11">
        <f>IF(ISERROR(FIND("8",tblSalaries[[#This Row],[How many hours of a day you work on Excel]])),"",8)</f>
        <v>8</v>
      </c>
      <c r="W1630" s="11">
        <f>IF(MAX(tblSalaries[[#This Row],[1 hour]:[8 hours]])=0,#N/A,MAX(tblSalaries[[#This Row],[1 hour]:[8 hours]]))</f>
        <v>8</v>
      </c>
      <c r="X1630" s="11">
        <f>IF(ISERROR(tblSalaries[[#This Row],[max h]]),1,tblSalaries[[#This Row],[Salary in USD]]/tblSalaries[[#This Row],[max h]]/260)</f>
        <v>15</v>
      </c>
      <c r="Y1630" s="11" t="str">
        <f>IF(tblSalaries[[#This Row],[Years of Experience]]="",0,"0")</f>
        <v>0</v>
      </c>
      <c r="Z1630"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630" s="11">
        <f>IF(tblSalaries[[#This Row],[Salary in USD]]&lt;1000,1,0)</f>
        <v>0</v>
      </c>
      <c r="AB1630" s="11">
        <f>IF(AND(tblSalaries[[#This Row],[Salary in USD]]&gt;1000,tblSalaries[[#This Row],[Salary in USD]]&lt;2000),1,0)</f>
        <v>0</v>
      </c>
    </row>
    <row r="1631" spans="2:28" ht="15" customHeight="1">
      <c r="B1631" t="s">
        <v>3634</v>
      </c>
      <c r="C1631" s="1">
        <v>41064.905034722222</v>
      </c>
      <c r="D1631" s="4">
        <v>56000</v>
      </c>
      <c r="E1631">
        <v>56000</v>
      </c>
      <c r="F1631" t="s">
        <v>86</v>
      </c>
      <c r="G1631">
        <f>tblSalaries[[#This Row],[clean Salary (in local currency)]]*VLOOKUP(tblSalaries[[#This Row],[Currency]],tblXrate[],2,FALSE)</f>
        <v>55068.245289698301</v>
      </c>
      <c r="H1631" t="s">
        <v>83</v>
      </c>
      <c r="I1631" t="s">
        <v>356</v>
      </c>
      <c r="J1631" t="s">
        <v>88</v>
      </c>
      <c r="K1631" t="str">
        <f>VLOOKUP(tblSalaries[[#This Row],[Where do you work]],tblCountries[[Actual]:[Mapping]],2,FALSE)</f>
        <v>Canada</v>
      </c>
      <c r="L1631" t="s">
        <v>13</v>
      </c>
      <c r="M1631">
        <v>1</v>
      </c>
      <c r="O1631" s="10" t="str">
        <f>IF(ISERROR(FIND("1",tblSalaries[[#This Row],[How many hours of a day you work on Excel]])),"",1)</f>
        <v/>
      </c>
      <c r="P1631" s="11" t="str">
        <f>IF(ISERROR(FIND("2",tblSalaries[[#This Row],[How many hours of a day you work on Excel]])),"",2)</f>
        <v/>
      </c>
      <c r="Q1631" s="10" t="str">
        <f>IF(ISERROR(FIND("3",tblSalaries[[#This Row],[How many hours of a day you work on Excel]])),"",3)</f>
        <v/>
      </c>
      <c r="R1631" s="10" t="str">
        <f>IF(ISERROR(FIND("4",tblSalaries[[#This Row],[How many hours of a day you work on Excel]])),"",4)</f>
        <v/>
      </c>
      <c r="S1631" s="10" t="str">
        <f>IF(ISERROR(FIND("5",tblSalaries[[#This Row],[How many hours of a day you work on Excel]])),"",5)</f>
        <v/>
      </c>
      <c r="T1631" s="10" t="str">
        <f>IF(ISERROR(FIND("6",tblSalaries[[#This Row],[How many hours of a day you work on Excel]])),"",6)</f>
        <v/>
      </c>
      <c r="U1631" s="11" t="str">
        <f>IF(ISERROR(FIND("7",tblSalaries[[#This Row],[How many hours of a day you work on Excel]])),"",7)</f>
        <v/>
      </c>
      <c r="V1631" s="11">
        <f>IF(ISERROR(FIND("8",tblSalaries[[#This Row],[How many hours of a day you work on Excel]])),"",8)</f>
        <v>8</v>
      </c>
      <c r="W1631" s="11">
        <f>IF(MAX(tblSalaries[[#This Row],[1 hour]:[8 hours]])=0,#N/A,MAX(tblSalaries[[#This Row],[1 hour]:[8 hours]]))</f>
        <v>8</v>
      </c>
      <c r="X1631" s="11">
        <f>IF(ISERROR(tblSalaries[[#This Row],[max h]]),1,tblSalaries[[#This Row],[Salary in USD]]/tblSalaries[[#This Row],[max h]]/260)</f>
        <v>26.475117927739568</v>
      </c>
      <c r="Y1631" s="11" t="str">
        <f>IF(tblSalaries[[#This Row],[Years of Experience]]="",0,"0")</f>
        <v>0</v>
      </c>
      <c r="Z1631"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0..1</v>
      </c>
      <c r="AA1631" s="11">
        <f>IF(tblSalaries[[#This Row],[Salary in USD]]&lt;1000,1,0)</f>
        <v>0</v>
      </c>
      <c r="AB1631" s="11">
        <f>IF(AND(tblSalaries[[#This Row],[Salary in USD]]&gt;1000,tblSalaries[[#This Row],[Salary in USD]]&lt;2000),1,0)</f>
        <v>0</v>
      </c>
    </row>
    <row r="1632" spans="2:28" ht="15" customHeight="1">
      <c r="B1632" t="s">
        <v>3635</v>
      </c>
      <c r="C1632" s="1">
        <v>41064.927777777775</v>
      </c>
      <c r="D1632" s="4">
        <v>13000</v>
      </c>
      <c r="E1632">
        <v>13000</v>
      </c>
      <c r="F1632" t="s">
        <v>6</v>
      </c>
      <c r="G1632">
        <f>tblSalaries[[#This Row],[clean Salary (in local currency)]]*VLOOKUP(tblSalaries[[#This Row],[Currency]],tblXrate[],2,FALSE)</f>
        <v>13000</v>
      </c>
      <c r="H1632" t="s">
        <v>1803</v>
      </c>
      <c r="I1632" t="s">
        <v>20</v>
      </c>
      <c r="J1632" t="s">
        <v>1804</v>
      </c>
      <c r="K1632" t="str">
        <f>VLOOKUP(tblSalaries[[#This Row],[Where do you work]],tblCountries[[Actual]:[Mapping]],2,FALSE)</f>
        <v>Slovakia</v>
      </c>
      <c r="L1632" t="s">
        <v>13</v>
      </c>
      <c r="M1632">
        <v>6</v>
      </c>
      <c r="O1632" s="10" t="str">
        <f>IF(ISERROR(FIND("1",tblSalaries[[#This Row],[How many hours of a day you work on Excel]])),"",1)</f>
        <v/>
      </c>
      <c r="P1632" s="11" t="str">
        <f>IF(ISERROR(FIND("2",tblSalaries[[#This Row],[How many hours of a day you work on Excel]])),"",2)</f>
        <v/>
      </c>
      <c r="Q1632" s="10" t="str">
        <f>IF(ISERROR(FIND("3",tblSalaries[[#This Row],[How many hours of a day you work on Excel]])),"",3)</f>
        <v/>
      </c>
      <c r="R1632" s="10" t="str">
        <f>IF(ISERROR(FIND("4",tblSalaries[[#This Row],[How many hours of a day you work on Excel]])),"",4)</f>
        <v/>
      </c>
      <c r="S1632" s="10" t="str">
        <f>IF(ISERROR(FIND("5",tblSalaries[[#This Row],[How many hours of a day you work on Excel]])),"",5)</f>
        <v/>
      </c>
      <c r="T1632" s="10" t="str">
        <f>IF(ISERROR(FIND("6",tblSalaries[[#This Row],[How many hours of a day you work on Excel]])),"",6)</f>
        <v/>
      </c>
      <c r="U1632" s="11" t="str">
        <f>IF(ISERROR(FIND("7",tblSalaries[[#This Row],[How many hours of a day you work on Excel]])),"",7)</f>
        <v/>
      </c>
      <c r="V1632" s="11">
        <f>IF(ISERROR(FIND("8",tblSalaries[[#This Row],[How many hours of a day you work on Excel]])),"",8)</f>
        <v>8</v>
      </c>
      <c r="W1632" s="11">
        <f>IF(MAX(tblSalaries[[#This Row],[1 hour]:[8 hours]])=0,#N/A,MAX(tblSalaries[[#This Row],[1 hour]:[8 hours]]))</f>
        <v>8</v>
      </c>
      <c r="X1632" s="11">
        <f>IF(ISERROR(tblSalaries[[#This Row],[max h]]),1,tblSalaries[[#This Row],[Salary in USD]]/tblSalaries[[#This Row],[max h]]/260)</f>
        <v>6.25</v>
      </c>
      <c r="Y1632" s="11" t="str">
        <f>IF(tblSalaries[[#This Row],[Years of Experience]]="",0,"0")</f>
        <v>0</v>
      </c>
      <c r="Z1632"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632" s="11">
        <f>IF(tblSalaries[[#This Row],[Salary in USD]]&lt;1000,1,0)</f>
        <v>0</v>
      </c>
      <c r="AB1632" s="11">
        <f>IF(AND(tblSalaries[[#This Row],[Salary in USD]]&gt;1000,tblSalaries[[#This Row],[Salary in USD]]&lt;2000),1,0)</f>
        <v>0</v>
      </c>
    </row>
    <row r="1633" spans="2:28" ht="15" customHeight="1">
      <c r="B1633" t="s">
        <v>3636</v>
      </c>
      <c r="C1633" s="1">
        <v>41064.958449074074</v>
      </c>
      <c r="D1633" s="4">
        <v>92000</v>
      </c>
      <c r="E1633">
        <v>92000</v>
      </c>
      <c r="F1633" t="s">
        <v>6</v>
      </c>
      <c r="G1633">
        <f>tblSalaries[[#This Row],[clean Salary (in local currency)]]*VLOOKUP(tblSalaries[[#This Row],[Currency]],tblXrate[],2,FALSE)</f>
        <v>92000</v>
      </c>
      <c r="H1633" t="s">
        <v>1805</v>
      </c>
      <c r="I1633" t="s">
        <v>3999</v>
      </c>
      <c r="J1633" t="s">
        <v>15</v>
      </c>
      <c r="K1633" t="str">
        <f>VLOOKUP(tblSalaries[[#This Row],[Where do you work]],tblCountries[[Actual]:[Mapping]],2,FALSE)</f>
        <v>USA</v>
      </c>
      <c r="L1633" t="s">
        <v>18</v>
      </c>
      <c r="M1633">
        <v>12</v>
      </c>
      <c r="O1633" s="10" t="str">
        <f>IF(ISERROR(FIND("1",tblSalaries[[#This Row],[How many hours of a day you work on Excel]])),"",1)</f>
        <v/>
      </c>
      <c r="P1633" s="11">
        <f>IF(ISERROR(FIND("2",tblSalaries[[#This Row],[How many hours of a day you work on Excel]])),"",2)</f>
        <v>2</v>
      </c>
      <c r="Q1633" s="10">
        <f>IF(ISERROR(FIND("3",tblSalaries[[#This Row],[How many hours of a day you work on Excel]])),"",3)</f>
        <v>3</v>
      </c>
      <c r="R1633" s="10" t="str">
        <f>IF(ISERROR(FIND("4",tblSalaries[[#This Row],[How many hours of a day you work on Excel]])),"",4)</f>
        <v/>
      </c>
      <c r="S1633" s="10" t="str">
        <f>IF(ISERROR(FIND("5",tblSalaries[[#This Row],[How many hours of a day you work on Excel]])),"",5)</f>
        <v/>
      </c>
      <c r="T1633" s="10" t="str">
        <f>IF(ISERROR(FIND("6",tblSalaries[[#This Row],[How many hours of a day you work on Excel]])),"",6)</f>
        <v/>
      </c>
      <c r="U1633" s="11" t="str">
        <f>IF(ISERROR(FIND("7",tblSalaries[[#This Row],[How many hours of a day you work on Excel]])),"",7)</f>
        <v/>
      </c>
      <c r="V1633" s="11" t="str">
        <f>IF(ISERROR(FIND("8",tblSalaries[[#This Row],[How many hours of a day you work on Excel]])),"",8)</f>
        <v/>
      </c>
      <c r="W1633" s="11">
        <f>IF(MAX(tblSalaries[[#This Row],[1 hour]:[8 hours]])=0,#N/A,MAX(tblSalaries[[#This Row],[1 hour]:[8 hours]]))</f>
        <v>3</v>
      </c>
      <c r="X1633" s="11">
        <f>IF(ISERROR(tblSalaries[[#This Row],[max h]]),1,tblSalaries[[#This Row],[Salary in USD]]/tblSalaries[[#This Row],[max h]]/260)</f>
        <v>117.94871794871796</v>
      </c>
      <c r="Y1633" s="11" t="str">
        <f>IF(tblSalaries[[#This Row],[Years of Experience]]="",0,"0")</f>
        <v>0</v>
      </c>
      <c r="Z1633"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633" s="11">
        <f>IF(tblSalaries[[#This Row],[Salary in USD]]&lt;1000,1,0)</f>
        <v>0</v>
      </c>
      <c r="AB1633" s="11">
        <f>IF(AND(tblSalaries[[#This Row],[Salary in USD]]&gt;1000,tblSalaries[[#This Row],[Salary in USD]]&lt;2000),1,0)</f>
        <v>0</v>
      </c>
    </row>
    <row r="1634" spans="2:28" ht="15" customHeight="1">
      <c r="B1634" t="s">
        <v>3637</v>
      </c>
      <c r="C1634" s="1">
        <v>41064.971307870372</v>
      </c>
      <c r="D1634" s="4">
        <v>85000</v>
      </c>
      <c r="E1634">
        <v>85000</v>
      </c>
      <c r="F1634" t="s">
        <v>6</v>
      </c>
      <c r="G1634">
        <f>tblSalaries[[#This Row],[clean Salary (in local currency)]]*VLOOKUP(tblSalaries[[#This Row],[Currency]],tblXrate[],2,FALSE)</f>
        <v>85000</v>
      </c>
      <c r="H1634" t="s">
        <v>1806</v>
      </c>
      <c r="I1634" t="s">
        <v>52</v>
      </c>
      <c r="J1634" t="s">
        <v>15</v>
      </c>
      <c r="K1634" t="str">
        <f>VLOOKUP(tblSalaries[[#This Row],[Where do you work]],tblCountries[[Actual]:[Mapping]],2,FALSE)</f>
        <v>USA</v>
      </c>
      <c r="L1634" t="s">
        <v>13</v>
      </c>
      <c r="M1634">
        <v>10</v>
      </c>
      <c r="O1634" s="10" t="str">
        <f>IF(ISERROR(FIND("1",tblSalaries[[#This Row],[How many hours of a day you work on Excel]])),"",1)</f>
        <v/>
      </c>
      <c r="P1634" s="11" t="str">
        <f>IF(ISERROR(FIND("2",tblSalaries[[#This Row],[How many hours of a day you work on Excel]])),"",2)</f>
        <v/>
      </c>
      <c r="Q1634" s="10" t="str">
        <f>IF(ISERROR(FIND("3",tblSalaries[[#This Row],[How many hours of a day you work on Excel]])),"",3)</f>
        <v/>
      </c>
      <c r="R1634" s="10" t="str">
        <f>IF(ISERROR(FIND("4",tblSalaries[[#This Row],[How many hours of a day you work on Excel]])),"",4)</f>
        <v/>
      </c>
      <c r="S1634" s="10" t="str">
        <f>IF(ISERROR(FIND("5",tblSalaries[[#This Row],[How many hours of a day you work on Excel]])),"",5)</f>
        <v/>
      </c>
      <c r="T1634" s="10" t="str">
        <f>IF(ISERROR(FIND("6",tblSalaries[[#This Row],[How many hours of a day you work on Excel]])),"",6)</f>
        <v/>
      </c>
      <c r="U1634" s="11" t="str">
        <f>IF(ISERROR(FIND("7",tblSalaries[[#This Row],[How many hours of a day you work on Excel]])),"",7)</f>
        <v/>
      </c>
      <c r="V1634" s="11">
        <f>IF(ISERROR(FIND("8",tblSalaries[[#This Row],[How many hours of a day you work on Excel]])),"",8)</f>
        <v>8</v>
      </c>
      <c r="W1634" s="11">
        <f>IF(MAX(tblSalaries[[#This Row],[1 hour]:[8 hours]])=0,#N/A,MAX(tblSalaries[[#This Row],[1 hour]:[8 hours]]))</f>
        <v>8</v>
      </c>
      <c r="X1634" s="11">
        <f>IF(ISERROR(tblSalaries[[#This Row],[max h]]),1,tblSalaries[[#This Row],[Salary in USD]]/tblSalaries[[#This Row],[max h]]/260)</f>
        <v>40.865384615384613</v>
      </c>
      <c r="Y1634" s="11" t="str">
        <f>IF(tblSalaries[[#This Row],[Years of Experience]]="",0,"0")</f>
        <v>0</v>
      </c>
      <c r="Z1634"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634" s="11">
        <f>IF(tblSalaries[[#This Row],[Salary in USD]]&lt;1000,1,0)</f>
        <v>0</v>
      </c>
      <c r="AB1634" s="11">
        <f>IF(AND(tblSalaries[[#This Row],[Salary in USD]]&gt;1000,tblSalaries[[#This Row],[Salary in USD]]&lt;2000),1,0)</f>
        <v>0</v>
      </c>
    </row>
    <row r="1635" spans="2:28" ht="15" customHeight="1">
      <c r="B1635" t="s">
        <v>3638</v>
      </c>
      <c r="C1635" s="1">
        <v>41064.985208333332</v>
      </c>
      <c r="D1635" s="4" t="s">
        <v>1807</v>
      </c>
      <c r="E1635">
        <v>11000</v>
      </c>
      <c r="F1635" t="s">
        <v>6</v>
      </c>
      <c r="G1635">
        <f>tblSalaries[[#This Row],[clean Salary (in local currency)]]*VLOOKUP(tblSalaries[[#This Row],[Currency]],tblXrate[],2,FALSE)</f>
        <v>11000</v>
      </c>
      <c r="H1635" t="s">
        <v>1808</v>
      </c>
      <c r="I1635" t="s">
        <v>20</v>
      </c>
      <c r="J1635" t="s">
        <v>1809</v>
      </c>
      <c r="K1635" t="str">
        <f>VLOOKUP(tblSalaries[[#This Row],[Where do you work]],tblCountries[[Actual]:[Mapping]],2,FALSE)</f>
        <v>Tunisia</v>
      </c>
      <c r="L1635" t="s">
        <v>9</v>
      </c>
      <c r="M1635">
        <v>8</v>
      </c>
      <c r="O1635" s="10" t="str">
        <f>IF(ISERROR(FIND("1",tblSalaries[[#This Row],[How many hours of a day you work on Excel]])),"",1)</f>
        <v/>
      </c>
      <c r="P1635" s="11" t="str">
        <f>IF(ISERROR(FIND("2",tblSalaries[[#This Row],[How many hours of a day you work on Excel]])),"",2)</f>
        <v/>
      </c>
      <c r="Q1635" s="10" t="str">
        <f>IF(ISERROR(FIND("3",tblSalaries[[#This Row],[How many hours of a day you work on Excel]])),"",3)</f>
        <v/>
      </c>
      <c r="R1635" s="10">
        <f>IF(ISERROR(FIND("4",tblSalaries[[#This Row],[How many hours of a day you work on Excel]])),"",4)</f>
        <v>4</v>
      </c>
      <c r="S1635" s="10" t="str">
        <f>IF(ISERROR(FIND("5",tblSalaries[[#This Row],[How many hours of a day you work on Excel]])),"",5)</f>
        <v/>
      </c>
      <c r="T1635" s="10">
        <f>IF(ISERROR(FIND("6",tblSalaries[[#This Row],[How many hours of a day you work on Excel]])),"",6)</f>
        <v>6</v>
      </c>
      <c r="U1635" s="11" t="str">
        <f>IF(ISERROR(FIND("7",tblSalaries[[#This Row],[How many hours of a day you work on Excel]])),"",7)</f>
        <v/>
      </c>
      <c r="V1635" s="11" t="str">
        <f>IF(ISERROR(FIND("8",tblSalaries[[#This Row],[How many hours of a day you work on Excel]])),"",8)</f>
        <v/>
      </c>
      <c r="W1635" s="11">
        <f>IF(MAX(tblSalaries[[#This Row],[1 hour]:[8 hours]])=0,#N/A,MAX(tblSalaries[[#This Row],[1 hour]:[8 hours]]))</f>
        <v>6</v>
      </c>
      <c r="X1635" s="11">
        <f>IF(ISERROR(tblSalaries[[#This Row],[max h]]),1,tblSalaries[[#This Row],[Salary in USD]]/tblSalaries[[#This Row],[max h]]/260)</f>
        <v>7.0512820512820511</v>
      </c>
      <c r="Y1635" s="11" t="str">
        <f>IF(tblSalaries[[#This Row],[Years of Experience]]="",0,"0")</f>
        <v>0</v>
      </c>
      <c r="Z1635"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635" s="11">
        <f>IF(tblSalaries[[#This Row],[Salary in USD]]&lt;1000,1,0)</f>
        <v>0</v>
      </c>
      <c r="AB1635" s="11">
        <f>IF(AND(tblSalaries[[#This Row],[Salary in USD]]&gt;1000,tblSalaries[[#This Row],[Salary in USD]]&lt;2000),1,0)</f>
        <v>0</v>
      </c>
    </row>
    <row r="1636" spans="2:28" ht="15" customHeight="1">
      <c r="B1636" t="s">
        <v>3639</v>
      </c>
      <c r="C1636" s="1">
        <v>41064.985266203701</v>
      </c>
      <c r="D1636" s="4" t="s">
        <v>1810</v>
      </c>
      <c r="E1636">
        <v>30000</v>
      </c>
      <c r="F1636" t="s">
        <v>22</v>
      </c>
      <c r="G1636">
        <f>tblSalaries[[#This Row],[clean Salary (in local currency)]]*VLOOKUP(tblSalaries[[#This Row],[Currency]],tblXrate[],2,FALSE)</f>
        <v>38111.983169748237</v>
      </c>
      <c r="H1636" t="s">
        <v>1811</v>
      </c>
      <c r="I1636" t="s">
        <v>20</v>
      </c>
      <c r="J1636" t="s">
        <v>608</v>
      </c>
      <c r="K1636" t="str">
        <f>VLOOKUP(tblSalaries[[#This Row],[Where do you work]],tblCountries[[Actual]:[Mapping]],2,FALSE)</f>
        <v>Spain</v>
      </c>
      <c r="L1636" t="s">
        <v>25</v>
      </c>
      <c r="M1636">
        <v>12</v>
      </c>
      <c r="O1636" s="10">
        <f>IF(ISERROR(FIND("1",tblSalaries[[#This Row],[How many hours of a day you work on Excel]])),"",1)</f>
        <v>1</v>
      </c>
      <c r="P1636" s="11">
        <f>IF(ISERROR(FIND("2",tblSalaries[[#This Row],[How many hours of a day you work on Excel]])),"",2)</f>
        <v>2</v>
      </c>
      <c r="Q1636" s="10" t="str">
        <f>IF(ISERROR(FIND("3",tblSalaries[[#This Row],[How many hours of a day you work on Excel]])),"",3)</f>
        <v/>
      </c>
      <c r="R1636" s="10" t="str">
        <f>IF(ISERROR(FIND("4",tblSalaries[[#This Row],[How many hours of a day you work on Excel]])),"",4)</f>
        <v/>
      </c>
      <c r="S1636" s="10" t="str">
        <f>IF(ISERROR(FIND("5",tblSalaries[[#This Row],[How many hours of a day you work on Excel]])),"",5)</f>
        <v/>
      </c>
      <c r="T1636" s="10" t="str">
        <f>IF(ISERROR(FIND("6",tblSalaries[[#This Row],[How many hours of a day you work on Excel]])),"",6)</f>
        <v/>
      </c>
      <c r="U1636" s="11" t="str">
        <f>IF(ISERROR(FIND("7",tblSalaries[[#This Row],[How many hours of a day you work on Excel]])),"",7)</f>
        <v/>
      </c>
      <c r="V1636" s="11" t="str">
        <f>IF(ISERROR(FIND("8",tblSalaries[[#This Row],[How many hours of a day you work on Excel]])),"",8)</f>
        <v/>
      </c>
      <c r="W1636" s="11">
        <f>IF(MAX(tblSalaries[[#This Row],[1 hour]:[8 hours]])=0,#N/A,MAX(tblSalaries[[#This Row],[1 hour]:[8 hours]]))</f>
        <v>2</v>
      </c>
      <c r="X1636" s="11">
        <f>IF(ISERROR(tblSalaries[[#This Row],[max h]]),1,tblSalaries[[#This Row],[Salary in USD]]/tblSalaries[[#This Row],[max h]]/260)</f>
        <v>73.292275326438912</v>
      </c>
      <c r="Y1636" s="11" t="str">
        <f>IF(tblSalaries[[#This Row],[Years of Experience]]="",0,"0")</f>
        <v>0</v>
      </c>
      <c r="Z1636"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636" s="11">
        <f>IF(tblSalaries[[#This Row],[Salary in USD]]&lt;1000,1,0)</f>
        <v>0</v>
      </c>
      <c r="AB1636" s="11">
        <f>IF(AND(tblSalaries[[#This Row],[Salary in USD]]&gt;1000,tblSalaries[[#This Row],[Salary in USD]]&lt;2000),1,0)</f>
        <v>0</v>
      </c>
    </row>
    <row r="1637" spans="2:28" ht="15" customHeight="1">
      <c r="B1637" t="s">
        <v>3640</v>
      </c>
      <c r="C1637" s="1">
        <v>41064.987349537034</v>
      </c>
      <c r="D1637" s="4">
        <v>49000</v>
      </c>
      <c r="E1637">
        <v>49000</v>
      </c>
      <c r="F1637" t="s">
        <v>6</v>
      </c>
      <c r="G1637">
        <f>tblSalaries[[#This Row],[clean Salary (in local currency)]]*VLOOKUP(tblSalaries[[#This Row],[Currency]],tblXrate[],2,FALSE)</f>
        <v>49000</v>
      </c>
      <c r="H1637" t="s">
        <v>1812</v>
      </c>
      <c r="I1637" t="s">
        <v>20</v>
      </c>
      <c r="J1637" t="s">
        <v>15</v>
      </c>
      <c r="K1637" t="str">
        <f>VLOOKUP(tblSalaries[[#This Row],[Where do you work]],tblCountries[[Actual]:[Mapping]],2,FALSE)</f>
        <v>USA</v>
      </c>
      <c r="L1637" t="s">
        <v>18</v>
      </c>
      <c r="M1637">
        <v>3</v>
      </c>
      <c r="O1637" s="10" t="str">
        <f>IF(ISERROR(FIND("1",tblSalaries[[#This Row],[How many hours of a day you work on Excel]])),"",1)</f>
        <v/>
      </c>
      <c r="P1637" s="11">
        <f>IF(ISERROR(FIND("2",tblSalaries[[#This Row],[How many hours of a day you work on Excel]])),"",2)</f>
        <v>2</v>
      </c>
      <c r="Q1637" s="10">
        <f>IF(ISERROR(FIND("3",tblSalaries[[#This Row],[How many hours of a day you work on Excel]])),"",3)</f>
        <v>3</v>
      </c>
      <c r="R1637" s="10" t="str">
        <f>IF(ISERROR(FIND("4",tblSalaries[[#This Row],[How many hours of a day you work on Excel]])),"",4)</f>
        <v/>
      </c>
      <c r="S1637" s="10" t="str">
        <f>IF(ISERROR(FIND("5",tblSalaries[[#This Row],[How many hours of a day you work on Excel]])),"",5)</f>
        <v/>
      </c>
      <c r="T1637" s="10" t="str">
        <f>IF(ISERROR(FIND("6",tblSalaries[[#This Row],[How many hours of a day you work on Excel]])),"",6)</f>
        <v/>
      </c>
      <c r="U1637" s="11" t="str">
        <f>IF(ISERROR(FIND("7",tblSalaries[[#This Row],[How many hours of a day you work on Excel]])),"",7)</f>
        <v/>
      </c>
      <c r="V1637" s="11" t="str">
        <f>IF(ISERROR(FIND("8",tblSalaries[[#This Row],[How many hours of a day you work on Excel]])),"",8)</f>
        <v/>
      </c>
      <c r="W1637" s="11">
        <f>IF(MAX(tblSalaries[[#This Row],[1 hour]:[8 hours]])=0,#N/A,MAX(tblSalaries[[#This Row],[1 hour]:[8 hours]]))</f>
        <v>3</v>
      </c>
      <c r="X1637" s="11">
        <f>IF(ISERROR(tblSalaries[[#This Row],[max h]]),1,tblSalaries[[#This Row],[Salary in USD]]/tblSalaries[[#This Row],[max h]]/260)</f>
        <v>62.820512820512825</v>
      </c>
      <c r="Y1637" s="11" t="str">
        <f>IF(tblSalaries[[#This Row],[Years of Experience]]="",0,"0")</f>
        <v>0</v>
      </c>
      <c r="Z1637"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1..3</v>
      </c>
      <c r="AA1637" s="11">
        <f>IF(tblSalaries[[#This Row],[Salary in USD]]&lt;1000,1,0)</f>
        <v>0</v>
      </c>
      <c r="AB1637" s="11">
        <f>IF(AND(tblSalaries[[#This Row],[Salary in USD]]&gt;1000,tblSalaries[[#This Row],[Salary in USD]]&lt;2000),1,0)</f>
        <v>0</v>
      </c>
    </row>
    <row r="1638" spans="2:28" ht="15" customHeight="1">
      <c r="B1638" t="s">
        <v>3641</v>
      </c>
      <c r="C1638" s="1">
        <v>41065.015439814815</v>
      </c>
      <c r="D1638" s="4">
        <v>59000</v>
      </c>
      <c r="E1638">
        <v>59000</v>
      </c>
      <c r="F1638" t="s">
        <v>6</v>
      </c>
      <c r="G1638">
        <f>tblSalaries[[#This Row],[clean Salary (in local currency)]]*VLOOKUP(tblSalaries[[#This Row],[Currency]],tblXrate[],2,FALSE)</f>
        <v>59000</v>
      </c>
      <c r="H1638" t="s">
        <v>1813</v>
      </c>
      <c r="I1638" t="s">
        <v>52</v>
      </c>
      <c r="J1638" t="s">
        <v>15</v>
      </c>
      <c r="K1638" t="str">
        <f>VLOOKUP(tblSalaries[[#This Row],[Where do you work]],tblCountries[[Actual]:[Mapping]],2,FALSE)</f>
        <v>USA</v>
      </c>
      <c r="L1638" t="s">
        <v>25</v>
      </c>
      <c r="M1638">
        <v>3</v>
      </c>
      <c r="O1638" s="10">
        <f>IF(ISERROR(FIND("1",tblSalaries[[#This Row],[How many hours of a day you work on Excel]])),"",1)</f>
        <v>1</v>
      </c>
      <c r="P1638" s="11">
        <f>IF(ISERROR(FIND("2",tblSalaries[[#This Row],[How many hours of a day you work on Excel]])),"",2)</f>
        <v>2</v>
      </c>
      <c r="Q1638" s="10" t="str">
        <f>IF(ISERROR(FIND("3",tblSalaries[[#This Row],[How many hours of a day you work on Excel]])),"",3)</f>
        <v/>
      </c>
      <c r="R1638" s="10" t="str">
        <f>IF(ISERROR(FIND("4",tblSalaries[[#This Row],[How many hours of a day you work on Excel]])),"",4)</f>
        <v/>
      </c>
      <c r="S1638" s="10" t="str">
        <f>IF(ISERROR(FIND("5",tblSalaries[[#This Row],[How many hours of a day you work on Excel]])),"",5)</f>
        <v/>
      </c>
      <c r="T1638" s="10" t="str">
        <f>IF(ISERROR(FIND("6",tblSalaries[[#This Row],[How many hours of a day you work on Excel]])),"",6)</f>
        <v/>
      </c>
      <c r="U1638" s="11" t="str">
        <f>IF(ISERROR(FIND("7",tblSalaries[[#This Row],[How many hours of a day you work on Excel]])),"",7)</f>
        <v/>
      </c>
      <c r="V1638" s="11" t="str">
        <f>IF(ISERROR(FIND("8",tblSalaries[[#This Row],[How many hours of a day you work on Excel]])),"",8)</f>
        <v/>
      </c>
      <c r="W1638" s="11">
        <f>IF(MAX(tblSalaries[[#This Row],[1 hour]:[8 hours]])=0,#N/A,MAX(tblSalaries[[#This Row],[1 hour]:[8 hours]]))</f>
        <v>2</v>
      </c>
      <c r="X1638" s="11">
        <f>IF(ISERROR(tblSalaries[[#This Row],[max h]]),1,tblSalaries[[#This Row],[Salary in USD]]/tblSalaries[[#This Row],[max h]]/260)</f>
        <v>113.46153846153847</v>
      </c>
      <c r="Y1638" s="11" t="str">
        <f>IF(tblSalaries[[#This Row],[Years of Experience]]="",0,"0")</f>
        <v>0</v>
      </c>
      <c r="Z1638"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1..3</v>
      </c>
      <c r="AA1638" s="11">
        <f>IF(tblSalaries[[#This Row],[Salary in USD]]&lt;1000,1,0)</f>
        <v>0</v>
      </c>
      <c r="AB1638" s="11">
        <f>IF(AND(tblSalaries[[#This Row],[Salary in USD]]&gt;1000,tblSalaries[[#This Row],[Salary in USD]]&lt;2000),1,0)</f>
        <v>0</v>
      </c>
    </row>
    <row r="1639" spans="2:28" ht="15" customHeight="1">
      <c r="B1639" t="s">
        <v>3642</v>
      </c>
      <c r="C1639" s="1">
        <v>41065.085972222223</v>
      </c>
      <c r="D1639" s="4">
        <v>55000</v>
      </c>
      <c r="E1639">
        <v>55000</v>
      </c>
      <c r="F1639" t="s">
        <v>6</v>
      </c>
      <c r="G1639">
        <f>tblSalaries[[#This Row],[clean Salary (in local currency)]]*VLOOKUP(tblSalaries[[#This Row],[Currency]],tblXrate[],2,FALSE)</f>
        <v>55000</v>
      </c>
      <c r="H1639" t="s">
        <v>1814</v>
      </c>
      <c r="I1639" t="s">
        <v>20</v>
      </c>
      <c r="J1639" t="s">
        <v>15</v>
      </c>
      <c r="K1639" t="str">
        <f>VLOOKUP(tblSalaries[[#This Row],[Where do you work]],tblCountries[[Actual]:[Mapping]],2,FALSE)</f>
        <v>USA</v>
      </c>
      <c r="L1639" t="s">
        <v>9</v>
      </c>
      <c r="M1639">
        <v>15</v>
      </c>
      <c r="O1639" s="10" t="str">
        <f>IF(ISERROR(FIND("1",tblSalaries[[#This Row],[How many hours of a day you work on Excel]])),"",1)</f>
        <v/>
      </c>
      <c r="P1639" s="11" t="str">
        <f>IF(ISERROR(FIND("2",tblSalaries[[#This Row],[How many hours of a day you work on Excel]])),"",2)</f>
        <v/>
      </c>
      <c r="Q1639" s="10" t="str">
        <f>IF(ISERROR(FIND("3",tblSalaries[[#This Row],[How many hours of a day you work on Excel]])),"",3)</f>
        <v/>
      </c>
      <c r="R1639" s="10">
        <f>IF(ISERROR(FIND("4",tblSalaries[[#This Row],[How many hours of a day you work on Excel]])),"",4)</f>
        <v>4</v>
      </c>
      <c r="S1639" s="10" t="str">
        <f>IF(ISERROR(FIND("5",tblSalaries[[#This Row],[How many hours of a day you work on Excel]])),"",5)</f>
        <v/>
      </c>
      <c r="T1639" s="10">
        <f>IF(ISERROR(FIND("6",tblSalaries[[#This Row],[How many hours of a day you work on Excel]])),"",6)</f>
        <v>6</v>
      </c>
      <c r="U1639" s="11" t="str">
        <f>IF(ISERROR(FIND("7",tblSalaries[[#This Row],[How many hours of a day you work on Excel]])),"",7)</f>
        <v/>
      </c>
      <c r="V1639" s="11" t="str">
        <f>IF(ISERROR(FIND("8",tblSalaries[[#This Row],[How many hours of a day you work on Excel]])),"",8)</f>
        <v/>
      </c>
      <c r="W1639" s="11">
        <f>IF(MAX(tblSalaries[[#This Row],[1 hour]:[8 hours]])=0,#N/A,MAX(tblSalaries[[#This Row],[1 hour]:[8 hours]]))</f>
        <v>6</v>
      </c>
      <c r="X1639" s="11">
        <f>IF(ISERROR(tblSalaries[[#This Row],[max h]]),1,tblSalaries[[#This Row],[Salary in USD]]/tblSalaries[[#This Row],[max h]]/260)</f>
        <v>35.256410256410255</v>
      </c>
      <c r="Y1639" s="11" t="str">
        <f>IF(tblSalaries[[#This Row],[Years of Experience]]="",0,"0")</f>
        <v>0</v>
      </c>
      <c r="Z1639"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639" s="11">
        <f>IF(tblSalaries[[#This Row],[Salary in USD]]&lt;1000,1,0)</f>
        <v>0</v>
      </c>
      <c r="AB1639" s="11">
        <f>IF(AND(tblSalaries[[#This Row],[Salary in USD]]&gt;1000,tblSalaries[[#This Row],[Salary in USD]]&lt;2000),1,0)</f>
        <v>0</v>
      </c>
    </row>
    <row r="1640" spans="2:28" ht="15" customHeight="1">
      <c r="B1640" t="s">
        <v>3643</v>
      </c>
      <c r="C1640" s="1">
        <v>41065.097928240742</v>
      </c>
      <c r="D1640" s="4">
        <v>75000</v>
      </c>
      <c r="E1640">
        <v>75000</v>
      </c>
      <c r="F1640" t="s">
        <v>6</v>
      </c>
      <c r="G1640">
        <f>tblSalaries[[#This Row],[clean Salary (in local currency)]]*VLOOKUP(tblSalaries[[#This Row],[Currency]],tblXrate[],2,FALSE)</f>
        <v>75000</v>
      </c>
      <c r="H1640" t="s">
        <v>310</v>
      </c>
      <c r="I1640" t="s">
        <v>310</v>
      </c>
      <c r="J1640" t="s">
        <v>15</v>
      </c>
      <c r="K1640" t="str">
        <f>VLOOKUP(tblSalaries[[#This Row],[Where do you work]],tblCountries[[Actual]:[Mapping]],2,FALSE)</f>
        <v>USA</v>
      </c>
      <c r="L1640" t="s">
        <v>9</v>
      </c>
      <c r="M1640">
        <v>10</v>
      </c>
      <c r="O1640" s="10" t="str">
        <f>IF(ISERROR(FIND("1",tblSalaries[[#This Row],[How many hours of a day you work on Excel]])),"",1)</f>
        <v/>
      </c>
      <c r="P1640" s="11" t="str">
        <f>IF(ISERROR(FIND("2",tblSalaries[[#This Row],[How many hours of a day you work on Excel]])),"",2)</f>
        <v/>
      </c>
      <c r="Q1640" s="10" t="str">
        <f>IF(ISERROR(FIND("3",tblSalaries[[#This Row],[How many hours of a day you work on Excel]])),"",3)</f>
        <v/>
      </c>
      <c r="R1640" s="10">
        <f>IF(ISERROR(FIND("4",tblSalaries[[#This Row],[How many hours of a day you work on Excel]])),"",4)</f>
        <v>4</v>
      </c>
      <c r="S1640" s="10" t="str">
        <f>IF(ISERROR(FIND("5",tblSalaries[[#This Row],[How many hours of a day you work on Excel]])),"",5)</f>
        <v/>
      </c>
      <c r="T1640" s="10">
        <f>IF(ISERROR(FIND("6",tblSalaries[[#This Row],[How many hours of a day you work on Excel]])),"",6)</f>
        <v>6</v>
      </c>
      <c r="U1640" s="11" t="str">
        <f>IF(ISERROR(FIND("7",tblSalaries[[#This Row],[How many hours of a day you work on Excel]])),"",7)</f>
        <v/>
      </c>
      <c r="V1640" s="11" t="str">
        <f>IF(ISERROR(FIND("8",tblSalaries[[#This Row],[How many hours of a day you work on Excel]])),"",8)</f>
        <v/>
      </c>
      <c r="W1640" s="11">
        <f>IF(MAX(tblSalaries[[#This Row],[1 hour]:[8 hours]])=0,#N/A,MAX(tblSalaries[[#This Row],[1 hour]:[8 hours]]))</f>
        <v>6</v>
      </c>
      <c r="X1640" s="11">
        <f>IF(ISERROR(tblSalaries[[#This Row],[max h]]),1,tblSalaries[[#This Row],[Salary in USD]]/tblSalaries[[#This Row],[max h]]/260)</f>
        <v>48.07692307692308</v>
      </c>
      <c r="Y1640" s="11" t="str">
        <f>IF(tblSalaries[[#This Row],[Years of Experience]]="",0,"0")</f>
        <v>0</v>
      </c>
      <c r="Z1640"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640" s="11">
        <f>IF(tblSalaries[[#This Row],[Salary in USD]]&lt;1000,1,0)</f>
        <v>0</v>
      </c>
      <c r="AB1640" s="11">
        <f>IF(AND(tblSalaries[[#This Row],[Salary in USD]]&gt;1000,tblSalaries[[#This Row],[Salary in USD]]&lt;2000),1,0)</f>
        <v>0</v>
      </c>
    </row>
    <row r="1641" spans="2:28" ht="15" customHeight="1">
      <c r="B1641" t="s">
        <v>3644</v>
      </c>
      <c r="C1641" s="1">
        <v>41065.159745370373</v>
      </c>
      <c r="D1641" s="4">
        <v>3300</v>
      </c>
      <c r="E1641">
        <v>39600</v>
      </c>
      <c r="F1641" t="s">
        <v>22</v>
      </c>
      <c r="G1641">
        <f>tblSalaries[[#This Row],[clean Salary (in local currency)]]*VLOOKUP(tblSalaries[[#This Row],[Currency]],tblXrate[],2,FALSE)</f>
        <v>50307.817784067665</v>
      </c>
      <c r="H1641" t="s">
        <v>1815</v>
      </c>
      <c r="I1641" t="s">
        <v>52</v>
      </c>
      <c r="J1641" t="s">
        <v>983</v>
      </c>
      <c r="K1641" t="str">
        <f>VLOOKUP(tblSalaries[[#This Row],[Where do you work]],tblCountries[[Actual]:[Mapping]],2,FALSE)</f>
        <v>Europe</v>
      </c>
      <c r="L1641" t="s">
        <v>25</v>
      </c>
      <c r="M1641">
        <v>5</v>
      </c>
      <c r="O1641" s="10">
        <f>IF(ISERROR(FIND("1",tblSalaries[[#This Row],[How many hours of a day you work on Excel]])),"",1)</f>
        <v>1</v>
      </c>
      <c r="P1641" s="11">
        <f>IF(ISERROR(FIND("2",tblSalaries[[#This Row],[How many hours of a day you work on Excel]])),"",2)</f>
        <v>2</v>
      </c>
      <c r="Q1641" s="10" t="str">
        <f>IF(ISERROR(FIND("3",tblSalaries[[#This Row],[How many hours of a day you work on Excel]])),"",3)</f>
        <v/>
      </c>
      <c r="R1641" s="10" t="str">
        <f>IF(ISERROR(FIND("4",tblSalaries[[#This Row],[How many hours of a day you work on Excel]])),"",4)</f>
        <v/>
      </c>
      <c r="S1641" s="10" t="str">
        <f>IF(ISERROR(FIND("5",tblSalaries[[#This Row],[How many hours of a day you work on Excel]])),"",5)</f>
        <v/>
      </c>
      <c r="T1641" s="10" t="str">
        <f>IF(ISERROR(FIND("6",tblSalaries[[#This Row],[How many hours of a day you work on Excel]])),"",6)</f>
        <v/>
      </c>
      <c r="U1641" s="11" t="str">
        <f>IF(ISERROR(FIND("7",tblSalaries[[#This Row],[How many hours of a day you work on Excel]])),"",7)</f>
        <v/>
      </c>
      <c r="V1641" s="11" t="str">
        <f>IF(ISERROR(FIND("8",tblSalaries[[#This Row],[How many hours of a day you work on Excel]])),"",8)</f>
        <v/>
      </c>
      <c r="W1641" s="11">
        <f>IF(MAX(tblSalaries[[#This Row],[1 hour]:[8 hours]])=0,#N/A,MAX(tblSalaries[[#This Row],[1 hour]:[8 hours]]))</f>
        <v>2</v>
      </c>
      <c r="X1641" s="11">
        <f>IF(ISERROR(tblSalaries[[#This Row],[max h]]),1,tblSalaries[[#This Row],[Salary in USD]]/tblSalaries[[#This Row],[max h]]/260)</f>
        <v>96.745803430899358</v>
      </c>
      <c r="Y1641" s="11" t="str">
        <f>IF(tblSalaries[[#This Row],[Years of Experience]]="",0,"0")</f>
        <v>0</v>
      </c>
      <c r="Z1641"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1641" s="11">
        <f>IF(tblSalaries[[#This Row],[Salary in USD]]&lt;1000,1,0)</f>
        <v>0</v>
      </c>
      <c r="AB1641" s="11">
        <f>IF(AND(tblSalaries[[#This Row],[Salary in USD]]&gt;1000,tblSalaries[[#This Row],[Salary in USD]]&lt;2000),1,0)</f>
        <v>0</v>
      </c>
    </row>
    <row r="1642" spans="2:28" ht="15" customHeight="1">
      <c r="B1642" t="s">
        <v>3645</v>
      </c>
      <c r="C1642" s="1">
        <v>41065.163611111115</v>
      </c>
      <c r="D1642" s="4" t="s">
        <v>1816</v>
      </c>
      <c r="E1642">
        <v>30500</v>
      </c>
      <c r="F1642" t="s">
        <v>6</v>
      </c>
      <c r="G1642">
        <f>tblSalaries[[#This Row],[clean Salary (in local currency)]]*VLOOKUP(tblSalaries[[#This Row],[Currency]],tblXrate[],2,FALSE)</f>
        <v>30500</v>
      </c>
      <c r="H1642" t="s">
        <v>14</v>
      </c>
      <c r="I1642" t="s">
        <v>20</v>
      </c>
      <c r="J1642" t="s">
        <v>143</v>
      </c>
      <c r="K1642" t="str">
        <f>VLOOKUP(tblSalaries[[#This Row],[Where do you work]],tblCountries[[Actual]:[Mapping]],2,FALSE)</f>
        <v>Brazil</v>
      </c>
      <c r="L1642" t="s">
        <v>13</v>
      </c>
      <c r="M1642">
        <v>8</v>
      </c>
      <c r="O1642" s="10" t="str">
        <f>IF(ISERROR(FIND("1",tblSalaries[[#This Row],[How many hours of a day you work on Excel]])),"",1)</f>
        <v/>
      </c>
      <c r="P1642" s="11" t="str">
        <f>IF(ISERROR(FIND("2",tblSalaries[[#This Row],[How many hours of a day you work on Excel]])),"",2)</f>
        <v/>
      </c>
      <c r="Q1642" s="10" t="str">
        <f>IF(ISERROR(FIND("3",tblSalaries[[#This Row],[How many hours of a day you work on Excel]])),"",3)</f>
        <v/>
      </c>
      <c r="R1642" s="10" t="str">
        <f>IF(ISERROR(FIND("4",tblSalaries[[#This Row],[How many hours of a day you work on Excel]])),"",4)</f>
        <v/>
      </c>
      <c r="S1642" s="10" t="str">
        <f>IF(ISERROR(FIND("5",tblSalaries[[#This Row],[How many hours of a day you work on Excel]])),"",5)</f>
        <v/>
      </c>
      <c r="T1642" s="10" t="str">
        <f>IF(ISERROR(FIND("6",tblSalaries[[#This Row],[How many hours of a day you work on Excel]])),"",6)</f>
        <v/>
      </c>
      <c r="U1642" s="11" t="str">
        <f>IF(ISERROR(FIND("7",tblSalaries[[#This Row],[How many hours of a day you work on Excel]])),"",7)</f>
        <v/>
      </c>
      <c r="V1642" s="11">
        <f>IF(ISERROR(FIND("8",tblSalaries[[#This Row],[How many hours of a day you work on Excel]])),"",8)</f>
        <v>8</v>
      </c>
      <c r="W1642" s="11">
        <f>IF(MAX(tblSalaries[[#This Row],[1 hour]:[8 hours]])=0,#N/A,MAX(tblSalaries[[#This Row],[1 hour]:[8 hours]]))</f>
        <v>8</v>
      </c>
      <c r="X1642" s="11">
        <f>IF(ISERROR(tblSalaries[[#This Row],[max h]]),1,tblSalaries[[#This Row],[Salary in USD]]/tblSalaries[[#This Row],[max h]]/260)</f>
        <v>14.663461538461538</v>
      </c>
      <c r="Y1642" s="11" t="str">
        <f>IF(tblSalaries[[#This Row],[Years of Experience]]="",0,"0")</f>
        <v>0</v>
      </c>
      <c r="Z1642"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642" s="11">
        <f>IF(tblSalaries[[#This Row],[Salary in USD]]&lt;1000,1,0)</f>
        <v>0</v>
      </c>
      <c r="AB1642" s="11">
        <f>IF(AND(tblSalaries[[#This Row],[Salary in USD]]&gt;1000,tblSalaries[[#This Row],[Salary in USD]]&lt;2000),1,0)</f>
        <v>0</v>
      </c>
    </row>
    <row r="1643" spans="2:28" ht="15" customHeight="1">
      <c r="B1643" t="s">
        <v>3646</v>
      </c>
      <c r="C1643" s="1">
        <v>41065.170937499999</v>
      </c>
      <c r="D1643" s="4">
        <v>80000</v>
      </c>
      <c r="E1643">
        <v>80000</v>
      </c>
      <c r="F1643" t="s">
        <v>6</v>
      </c>
      <c r="G1643">
        <f>tblSalaries[[#This Row],[clean Salary (in local currency)]]*VLOOKUP(tblSalaries[[#This Row],[Currency]],tblXrate[],2,FALSE)</f>
        <v>80000</v>
      </c>
      <c r="H1643" t="s">
        <v>1817</v>
      </c>
      <c r="I1643" t="s">
        <v>67</v>
      </c>
      <c r="J1643" t="s">
        <v>15</v>
      </c>
      <c r="K1643" t="str">
        <f>VLOOKUP(tblSalaries[[#This Row],[Where do you work]],tblCountries[[Actual]:[Mapping]],2,FALSE)</f>
        <v>USA</v>
      </c>
      <c r="L1643" t="s">
        <v>18</v>
      </c>
      <c r="M1643">
        <v>2</v>
      </c>
      <c r="O1643" s="10" t="str">
        <f>IF(ISERROR(FIND("1",tblSalaries[[#This Row],[How many hours of a day you work on Excel]])),"",1)</f>
        <v/>
      </c>
      <c r="P1643" s="11">
        <f>IF(ISERROR(FIND("2",tblSalaries[[#This Row],[How many hours of a day you work on Excel]])),"",2)</f>
        <v>2</v>
      </c>
      <c r="Q1643" s="10">
        <f>IF(ISERROR(FIND("3",tblSalaries[[#This Row],[How many hours of a day you work on Excel]])),"",3)</f>
        <v>3</v>
      </c>
      <c r="R1643" s="10" t="str">
        <f>IF(ISERROR(FIND("4",tblSalaries[[#This Row],[How many hours of a day you work on Excel]])),"",4)</f>
        <v/>
      </c>
      <c r="S1643" s="10" t="str">
        <f>IF(ISERROR(FIND("5",tblSalaries[[#This Row],[How many hours of a day you work on Excel]])),"",5)</f>
        <v/>
      </c>
      <c r="T1643" s="10" t="str">
        <f>IF(ISERROR(FIND("6",tblSalaries[[#This Row],[How many hours of a day you work on Excel]])),"",6)</f>
        <v/>
      </c>
      <c r="U1643" s="11" t="str">
        <f>IF(ISERROR(FIND("7",tblSalaries[[#This Row],[How many hours of a day you work on Excel]])),"",7)</f>
        <v/>
      </c>
      <c r="V1643" s="11" t="str">
        <f>IF(ISERROR(FIND("8",tblSalaries[[#This Row],[How many hours of a day you work on Excel]])),"",8)</f>
        <v/>
      </c>
      <c r="W1643" s="11">
        <f>IF(MAX(tblSalaries[[#This Row],[1 hour]:[8 hours]])=0,#N/A,MAX(tblSalaries[[#This Row],[1 hour]:[8 hours]]))</f>
        <v>3</v>
      </c>
      <c r="X1643" s="11">
        <f>IF(ISERROR(tblSalaries[[#This Row],[max h]]),1,tblSalaries[[#This Row],[Salary in USD]]/tblSalaries[[#This Row],[max h]]/260)</f>
        <v>102.56410256410257</v>
      </c>
      <c r="Y1643" s="11" t="str">
        <f>IF(tblSalaries[[#This Row],[Years of Experience]]="",0,"0")</f>
        <v>0</v>
      </c>
      <c r="Z1643"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1..3</v>
      </c>
      <c r="AA1643" s="11">
        <f>IF(tblSalaries[[#This Row],[Salary in USD]]&lt;1000,1,0)</f>
        <v>0</v>
      </c>
      <c r="AB1643" s="11">
        <f>IF(AND(tblSalaries[[#This Row],[Salary in USD]]&gt;1000,tblSalaries[[#This Row],[Salary in USD]]&lt;2000),1,0)</f>
        <v>0</v>
      </c>
    </row>
    <row r="1644" spans="2:28" ht="15" customHeight="1">
      <c r="B1644" t="s">
        <v>3647</v>
      </c>
      <c r="C1644" s="1">
        <v>41065.210462962961</v>
      </c>
      <c r="D1644" s="4">
        <v>1000</v>
      </c>
      <c r="E1644">
        <v>12000</v>
      </c>
      <c r="F1644" t="s">
        <v>6</v>
      </c>
      <c r="G1644">
        <f>tblSalaries[[#This Row],[clean Salary (in local currency)]]*VLOOKUP(tblSalaries[[#This Row],[Currency]],tblXrate[],2,FALSE)</f>
        <v>12000</v>
      </c>
      <c r="H1644" t="s">
        <v>1818</v>
      </c>
      <c r="I1644" t="s">
        <v>20</v>
      </c>
      <c r="J1644" t="s">
        <v>15</v>
      </c>
      <c r="K1644" t="str">
        <f>VLOOKUP(tblSalaries[[#This Row],[Where do you work]],tblCountries[[Actual]:[Mapping]],2,FALSE)</f>
        <v>USA</v>
      </c>
      <c r="L1644" t="s">
        <v>18</v>
      </c>
      <c r="M1644">
        <v>1</v>
      </c>
      <c r="O1644" s="10" t="str">
        <f>IF(ISERROR(FIND("1",tblSalaries[[#This Row],[How many hours of a day you work on Excel]])),"",1)</f>
        <v/>
      </c>
      <c r="P1644" s="11">
        <f>IF(ISERROR(FIND("2",tblSalaries[[#This Row],[How many hours of a day you work on Excel]])),"",2)</f>
        <v>2</v>
      </c>
      <c r="Q1644" s="10">
        <f>IF(ISERROR(FIND("3",tblSalaries[[#This Row],[How many hours of a day you work on Excel]])),"",3)</f>
        <v>3</v>
      </c>
      <c r="R1644" s="10" t="str">
        <f>IF(ISERROR(FIND("4",tblSalaries[[#This Row],[How many hours of a day you work on Excel]])),"",4)</f>
        <v/>
      </c>
      <c r="S1644" s="10" t="str">
        <f>IF(ISERROR(FIND("5",tblSalaries[[#This Row],[How many hours of a day you work on Excel]])),"",5)</f>
        <v/>
      </c>
      <c r="T1644" s="10" t="str">
        <f>IF(ISERROR(FIND("6",tblSalaries[[#This Row],[How many hours of a day you work on Excel]])),"",6)</f>
        <v/>
      </c>
      <c r="U1644" s="11" t="str">
        <f>IF(ISERROR(FIND("7",tblSalaries[[#This Row],[How many hours of a day you work on Excel]])),"",7)</f>
        <v/>
      </c>
      <c r="V1644" s="11" t="str">
        <f>IF(ISERROR(FIND("8",tblSalaries[[#This Row],[How many hours of a day you work on Excel]])),"",8)</f>
        <v/>
      </c>
      <c r="W1644" s="11">
        <f>IF(MAX(tblSalaries[[#This Row],[1 hour]:[8 hours]])=0,#N/A,MAX(tblSalaries[[#This Row],[1 hour]:[8 hours]]))</f>
        <v>3</v>
      </c>
      <c r="X1644" s="11">
        <f>IF(ISERROR(tblSalaries[[#This Row],[max h]]),1,tblSalaries[[#This Row],[Salary in USD]]/tblSalaries[[#This Row],[max h]]/260)</f>
        <v>15.384615384615385</v>
      </c>
      <c r="Y1644" s="11" t="str">
        <f>IF(tblSalaries[[#This Row],[Years of Experience]]="",0,"0")</f>
        <v>0</v>
      </c>
      <c r="Z1644"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0..1</v>
      </c>
      <c r="AA1644" s="11">
        <f>IF(tblSalaries[[#This Row],[Salary in USD]]&lt;1000,1,0)</f>
        <v>0</v>
      </c>
      <c r="AB1644" s="11">
        <f>IF(AND(tblSalaries[[#This Row],[Salary in USD]]&gt;1000,tblSalaries[[#This Row],[Salary in USD]]&lt;2000),1,0)</f>
        <v>0</v>
      </c>
    </row>
    <row r="1645" spans="2:28" ht="15" customHeight="1">
      <c r="B1645" t="s">
        <v>3648</v>
      </c>
      <c r="C1645" s="1">
        <v>41065.210648148146</v>
      </c>
      <c r="D1645" s="4">
        <v>48500</v>
      </c>
      <c r="E1645">
        <v>48500</v>
      </c>
      <c r="F1645" t="s">
        <v>6</v>
      </c>
      <c r="G1645">
        <f>tblSalaries[[#This Row],[clean Salary (in local currency)]]*VLOOKUP(tblSalaries[[#This Row],[Currency]],tblXrate[],2,FALSE)</f>
        <v>48500</v>
      </c>
      <c r="H1645" t="s">
        <v>1819</v>
      </c>
      <c r="I1645" t="s">
        <v>20</v>
      </c>
      <c r="J1645" t="s">
        <v>15</v>
      </c>
      <c r="K1645" t="str">
        <f>VLOOKUP(tblSalaries[[#This Row],[Where do you work]],tblCountries[[Actual]:[Mapping]],2,FALSE)</f>
        <v>USA</v>
      </c>
      <c r="L1645" t="s">
        <v>9</v>
      </c>
      <c r="M1645">
        <v>6</v>
      </c>
      <c r="O1645" s="10" t="str">
        <f>IF(ISERROR(FIND("1",tblSalaries[[#This Row],[How many hours of a day you work on Excel]])),"",1)</f>
        <v/>
      </c>
      <c r="P1645" s="11" t="str">
        <f>IF(ISERROR(FIND("2",tblSalaries[[#This Row],[How many hours of a day you work on Excel]])),"",2)</f>
        <v/>
      </c>
      <c r="Q1645" s="10" t="str">
        <f>IF(ISERROR(FIND("3",tblSalaries[[#This Row],[How many hours of a day you work on Excel]])),"",3)</f>
        <v/>
      </c>
      <c r="R1645" s="10">
        <f>IF(ISERROR(FIND("4",tblSalaries[[#This Row],[How many hours of a day you work on Excel]])),"",4)</f>
        <v>4</v>
      </c>
      <c r="S1645" s="10" t="str">
        <f>IF(ISERROR(FIND("5",tblSalaries[[#This Row],[How many hours of a day you work on Excel]])),"",5)</f>
        <v/>
      </c>
      <c r="T1645" s="10">
        <f>IF(ISERROR(FIND("6",tblSalaries[[#This Row],[How many hours of a day you work on Excel]])),"",6)</f>
        <v>6</v>
      </c>
      <c r="U1645" s="11" t="str">
        <f>IF(ISERROR(FIND("7",tblSalaries[[#This Row],[How many hours of a day you work on Excel]])),"",7)</f>
        <v/>
      </c>
      <c r="V1645" s="11" t="str">
        <f>IF(ISERROR(FIND("8",tblSalaries[[#This Row],[How many hours of a day you work on Excel]])),"",8)</f>
        <v/>
      </c>
      <c r="W1645" s="11">
        <f>IF(MAX(tblSalaries[[#This Row],[1 hour]:[8 hours]])=0,#N/A,MAX(tblSalaries[[#This Row],[1 hour]:[8 hours]]))</f>
        <v>6</v>
      </c>
      <c r="X1645" s="11">
        <f>IF(ISERROR(tblSalaries[[#This Row],[max h]]),1,tblSalaries[[#This Row],[Salary in USD]]/tblSalaries[[#This Row],[max h]]/260)</f>
        <v>31.089743589743588</v>
      </c>
      <c r="Y1645" s="11" t="str">
        <f>IF(tblSalaries[[#This Row],[Years of Experience]]="",0,"0")</f>
        <v>0</v>
      </c>
      <c r="Z1645"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645" s="11">
        <f>IF(tblSalaries[[#This Row],[Salary in USD]]&lt;1000,1,0)</f>
        <v>0</v>
      </c>
      <c r="AB1645" s="11">
        <f>IF(AND(tblSalaries[[#This Row],[Salary in USD]]&gt;1000,tblSalaries[[#This Row],[Salary in USD]]&lt;2000),1,0)</f>
        <v>0</v>
      </c>
    </row>
    <row r="1646" spans="2:28" ht="15" customHeight="1">
      <c r="B1646" t="s">
        <v>3649</v>
      </c>
      <c r="C1646" s="1">
        <v>41065.285833333335</v>
      </c>
      <c r="D1646" s="4" t="s">
        <v>1238</v>
      </c>
      <c r="E1646">
        <v>40000</v>
      </c>
      <c r="F1646" t="s">
        <v>69</v>
      </c>
      <c r="G1646">
        <f>tblSalaries[[#This Row],[clean Salary (in local currency)]]*VLOOKUP(tblSalaries[[#This Row],[Currency]],tblXrate[],2,FALSE)</f>
        <v>63047.130882691366</v>
      </c>
      <c r="H1646" t="s">
        <v>1820</v>
      </c>
      <c r="I1646" t="s">
        <v>67</v>
      </c>
      <c r="J1646" t="s">
        <v>71</v>
      </c>
      <c r="K1646" t="str">
        <f>VLOOKUP(tblSalaries[[#This Row],[Where do you work]],tblCountries[[Actual]:[Mapping]],2,FALSE)</f>
        <v>UK</v>
      </c>
      <c r="L1646" t="s">
        <v>18</v>
      </c>
      <c r="M1646">
        <v>25</v>
      </c>
      <c r="O1646" s="10" t="str">
        <f>IF(ISERROR(FIND("1",tblSalaries[[#This Row],[How many hours of a day you work on Excel]])),"",1)</f>
        <v/>
      </c>
      <c r="P1646" s="11">
        <f>IF(ISERROR(FIND("2",tblSalaries[[#This Row],[How many hours of a day you work on Excel]])),"",2)</f>
        <v>2</v>
      </c>
      <c r="Q1646" s="10">
        <f>IF(ISERROR(FIND("3",tblSalaries[[#This Row],[How many hours of a day you work on Excel]])),"",3)</f>
        <v>3</v>
      </c>
      <c r="R1646" s="10" t="str">
        <f>IF(ISERROR(FIND("4",tblSalaries[[#This Row],[How many hours of a day you work on Excel]])),"",4)</f>
        <v/>
      </c>
      <c r="S1646" s="10" t="str">
        <f>IF(ISERROR(FIND("5",tblSalaries[[#This Row],[How many hours of a day you work on Excel]])),"",5)</f>
        <v/>
      </c>
      <c r="T1646" s="10" t="str">
        <f>IF(ISERROR(FIND("6",tblSalaries[[#This Row],[How many hours of a day you work on Excel]])),"",6)</f>
        <v/>
      </c>
      <c r="U1646" s="11" t="str">
        <f>IF(ISERROR(FIND("7",tblSalaries[[#This Row],[How many hours of a day you work on Excel]])),"",7)</f>
        <v/>
      </c>
      <c r="V1646" s="11" t="str">
        <f>IF(ISERROR(FIND("8",tblSalaries[[#This Row],[How many hours of a day you work on Excel]])),"",8)</f>
        <v/>
      </c>
      <c r="W1646" s="11">
        <f>IF(MAX(tblSalaries[[#This Row],[1 hour]:[8 hours]])=0,#N/A,MAX(tblSalaries[[#This Row],[1 hour]:[8 hours]]))</f>
        <v>3</v>
      </c>
      <c r="X1646" s="11">
        <f>IF(ISERROR(tblSalaries[[#This Row],[max h]]),1,tblSalaries[[#This Row],[Salary in USD]]/tblSalaries[[#This Row],[max h]]/260)</f>
        <v>80.82965497780944</v>
      </c>
      <c r="Y1646" s="11" t="str">
        <f>IF(tblSalaries[[#This Row],[Years of Experience]]="",0,"0")</f>
        <v>0</v>
      </c>
      <c r="Z1646"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646" s="11">
        <f>IF(tblSalaries[[#This Row],[Salary in USD]]&lt;1000,1,0)</f>
        <v>0</v>
      </c>
      <c r="AB1646" s="11">
        <f>IF(AND(tblSalaries[[#This Row],[Salary in USD]]&gt;1000,tblSalaries[[#This Row],[Salary in USD]]&lt;2000),1,0)</f>
        <v>0</v>
      </c>
    </row>
    <row r="1647" spans="2:28" ht="15" customHeight="1">
      <c r="B1647" t="s">
        <v>3650</v>
      </c>
      <c r="C1647" s="1">
        <v>41065.295277777775</v>
      </c>
      <c r="D1647" s="4" t="s">
        <v>1821</v>
      </c>
      <c r="E1647">
        <v>192000</v>
      </c>
      <c r="F1647" t="s">
        <v>40</v>
      </c>
      <c r="G1647">
        <f>tblSalaries[[#This Row],[clean Salary (in local currency)]]*VLOOKUP(tblSalaries[[#This Row],[Currency]],tblXrate[],2,FALSE)</f>
        <v>3419.1200039889732</v>
      </c>
      <c r="H1647" t="s">
        <v>839</v>
      </c>
      <c r="I1647" t="s">
        <v>20</v>
      </c>
      <c r="J1647" t="s">
        <v>8</v>
      </c>
      <c r="K1647" t="str">
        <f>VLOOKUP(tblSalaries[[#This Row],[Where do you work]],tblCountries[[Actual]:[Mapping]],2,FALSE)</f>
        <v>India</v>
      </c>
      <c r="L1647" t="s">
        <v>9</v>
      </c>
      <c r="M1647">
        <v>5</v>
      </c>
      <c r="O1647" s="10" t="str">
        <f>IF(ISERROR(FIND("1",tblSalaries[[#This Row],[How many hours of a day you work on Excel]])),"",1)</f>
        <v/>
      </c>
      <c r="P1647" s="11" t="str">
        <f>IF(ISERROR(FIND("2",tblSalaries[[#This Row],[How many hours of a day you work on Excel]])),"",2)</f>
        <v/>
      </c>
      <c r="Q1647" s="10" t="str">
        <f>IF(ISERROR(FIND("3",tblSalaries[[#This Row],[How many hours of a day you work on Excel]])),"",3)</f>
        <v/>
      </c>
      <c r="R1647" s="10">
        <f>IF(ISERROR(FIND("4",tblSalaries[[#This Row],[How many hours of a day you work on Excel]])),"",4)</f>
        <v>4</v>
      </c>
      <c r="S1647" s="10" t="str">
        <f>IF(ISERROR(FIND("5",tblSalaries[[#This Row],[How many hours of a day you work on Excel]])),"",5)</f>
        <v/>
      </c>
      <c r="T1647" s="10">
        <f>IF(ISERROR(FIND("6",tblSalaries[[#This Row],[How many hours of a day you work on Excel]])),"",6)</f>
        <v>6</v>
      </c>
      <c r="U1647" s="11" t="str">
        <f>IF(ISERROR(FIND("7",tblSalaries[[#This Row],[How many hours of a day you work on Excel]])),"",7)</f>
        <v/>
      </c>
      <c r="V1647" s="11" t="str">
        <f>IF(ISERROR(FIND("8",tblSalaries[[#This Row],[How many hours of a day you work on Excel]])),"",8)</f>
        <v/>
      </c>
      <c r="W1647" s="11">
        <f>IF(MAX(tblSalaries[[#This Row],[1 hour]:[8 hours]])=0,#N/A,MAX(tblSalaries[[#This Row],[1 hour]:[8 hours]]))</f>
        <v>6</v>
      </c>
      <c r="X1647" s="11">
        <f>IF(ISERROR(tblSalaries[[#This Row],[max h]]),1,tblSalaries[[#This Row],[Salary in USD]]/tblSalaries[[#This Row],[max h]]/260)</f>
        <v>2.1917435923006239</v>
      </c>
      <c r="Y1647" s="11" t="str">
        <f>IF(tblSalaries[[#This Row],[Years of Experience]]="",0,"0")</f>
        <v>0</v>
      </c>
      <c r="Z1647"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1647" s="11">
        <f>IF(tblSalaries[[#This Row],[Salary in USD]]&lt;1000,1,0)</f>
        <v>0</v>
      </c>
      <c r="AB1647" s="11">
        <f>IF(AND(tblSalaries[[#This Row],[Salary in USD]]&gt;1000,tblSalaries[[#This Row],[Salary in USD]]&lt;2000),1,0)</f>
        <v>0</v>
      </c>
    </row>
    <row r="1648" spans="2:28" ht="15" customHeight="1">
      <c r="B1648" t="s">
        <v>3651</v>
      </c>
      <c r="C1648" s="1">
        <v>41065.446921296294</v>
      </c>
      <c r="D1648" s="4">
        <v>110000</v>
      </c>
      <c r="E1648">
        <v>110000</v>
      </c>
      <c r="F1648" t="s">
        <v>670</v>
      </c>
      <c r="G1648">
        <f>tblSalaries[[#This Row],[clean Salary (in local currency)]]*VLOOKUP(tblSalaries[[#This Row],[Currency]],tblXrate[],2,FALSE)</f>
        <v>87734.690296543267</v>
      </c>
      <c r="H1648" t="s">
        <v>1822</v>
      </c>
      <c r="I1648" t="s">
        <v>52</v>
      </c>
      <c r="J1648" t="s">
        <v>672</v>
      </c>
      <c r="K1648" t="str">
        <f>VLOOKUP(tblSalaries[[#This Row],[Where do you work]],tblCountries[[Actual]:[Mapping]],2,FALSE)</f>
        <v>New Zealand</v>
      </c>
      <c r="L1648" t="s">
        <v>9</v>
      </c>
      <c r="M1648">
        <v>6</v>
      </c>
      <c r="O1648" s="10" t="str">
        <f>IF(ISERROR(FIND("1",tblSalaries[[#This Row],[How many hours of a day you work on Excel]])),"",1)</f>
        <v/>
      </c>
      <c r="P1648" s="11" t="str">
        <f>IF(ISERROR(FIND("2",tblSalaries[[#This Row],[How many hours of a day you work on Excel]])),"",2)</f>
        <v/>
      </c>
      <c r="Q1648" s="10" t="str">
        <f>IF(ISERROR(FIND("3",tblSalaries[[#This Row],[How many hours of a day you work on Excel]])),"",3)</f>
        <v/>
      </c>
      <c r="R1648" s="10">
        <f>IF(ISERROR(FIND("4",tblSalaries[[#This Row],[How many hours of a day you work on Excel]])),"",4)</f>
        <v>4</v>
      </c>
      <c r="S1648" s="10" t="str">
        <f>IF(ISERROR(FIND("5",tblSalaries[[#This Row],[How many hours of a day you work on Excel]])),"",5)</f>
        <v/>
      </c>
      <c r="T1648" s="10">
        <f>IF(ISERROR(FIND("6",tblSalaries[[#This Row],[How many hours of a day you work on Excel]])),"",6)</f>
        <v>6</v>
      </c>
      <c r="U1648" s="11" t="str">
        <f>IF(ISERROR(FIND("7",tblSalaries[[#This Row],[How many hours of a day you work on Excel]])),"",7)</f>
        <v/>
      </c>
      <c r="V1648" s="11" t="str">
        <f>IF(ISERROR(FIND("8",tblSalaries[[#This Row],[How many hours of a day you work on Excel]])),"",8)</f>
        <v/>
      </c>
      <c r="W1648" s="11">
        <f>IF(MAX(tblSalaries[[#This Row],[1 hour]:[8 hours]])=0,#N/A,MAX(tblSalaries[[#This Row],[1 hour]:[8 hours]]))</f>
        <v>6</v>
      </c>
      <c r="X1648" s="11">
        <f>IF(ISERROR(tblSalaries[[#This Row],[max h]]),1,tblSalaries[[#This Row],[Salary in USD]]/tblSalaries[[#This Row],[max h]]/260)</f>
        <v>56.240186087527732</v>
      </c>
      <c r="Y1648" s="11" t="str">
        <f>IF(tblSalaries[[#This Row],[Years of Experience]]="",0,"0")</f>
        <v>0</v>
      </c>
      <c r="Z1648"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648" s="11">
        <f>IF(tblSalaries[[#This Row],[Salary in USD]]&lt;1000,1,0)</f>
        <v>0</v>
      </c>
      <c r="AB1648" s="11">
        <f>IF(AND(tblSalaries[[#This Row],[Salary in USD]]&gt;1000,tblSalaries[[#This Row],[Salary in USD]]&lt;2000),1,0)</f>
        <v>0</v>
      </c>
    </row>
    <row r="1649" spans="2:28" ht="15" customHeight="1">
      <c r="B1649" t="s">
        <v>3652</v>
      </c>
      <c r="C1649" s="1">
        <v>41065.529606481483</v>
      </c>
      <c r="D1649" s="4" t="s">
        <v>1823</v>
      </c>
      <c r="E1649">
        <v>71000</v>
      </c>
      <c r="F1649" t="s">
        <v>670</v>
      </c>
      <c r="G1649">
        <f>tblSalaries[[#This Row],[clean Salary (in local currency)]]*VLOOKUP(tblSalaries[[#This Row],[Currency]],tblXrate[],2,FALSE)</f>
        <v>56628.754645950656</v>
      </c>
      <c r="H1649" t="s">
        <v>207</v>
      </c>
      <c r="I1649" t="s">
        <v>20</v>
      </c>
      <c r="J1649" t="s">
        <v>1097</v>
      </c>
      <c r="K1649" t="str">
        <f>VLOOKUP(tblSalaries[[#This Row],[Where do you work]],tblCountries[[Actual]:[Mapping]],2,FALSE)</f>
        <v>New Zealand</v>
      </c>
      <c r="L1649" t="s">
        <v>13</v>
      </c>
      <c r="M1649">
        <v>6</v>
      </c>
      <c r="O1649" s="10" t="str">
        <f>IF(ISERROR(FIND("1",tblSalaries[[#This Row],[How many hours of a day you work on Excel]])),"",1)</f>
        <v/>
      </c>
      <c r="P1649" s="11" t="str">
        <f>IF(ISERROR(FIND("2",tblSalaries[[#This Row],[How many hours of a day you work on Excel]])),"",2)</f>
        <v/>
      </c>
      <c r="Q1649" s="10" t="str">
        <f>IF(ISERROR(FIND("3",tblSalaries[[#This Row],[How many hours of a day you work on Excel]])),"",3)</f>
        <v/>
      </c>
      <c r="R1649" s="10" t="str">
        <f>IF(ISERROR(FIND("4",tblSalaries[[#This Row],[How many hours of a day you work on Excel]])),"",4)</f>
        <v/>
      </c>
      <c r="S1649" s="10" t="str">
        <f>IF(ISERROR(FIND("5",tblSalaries[[#This Row],[How many hours of a day you work on Excel]])),"",5)</f>
        <v/>
      </c>
      <c r="T1649" s="10" t="str">
        <f>IF(ISERROR(FIND("6",tblSalaries[[#This Row],[How many hours of a day you work on Excel]])),"",6)</f>
        <v/>
      </c>
      <c r="U1649" s="11" t="str">
        <f>IF(ISERROR(FIND("7",tblSalaries[[#This Row],[How many hours of a day you work on Excel]])),"",7)</f>
        <v/>
      </c>
      <c r="V1649" s="11">
        <f>IF(ISERROR(FIND("8",tblSalaries[[#This Row],[How many hours of a day you work on Excel]])),"",8)</f>
        <v>8</v>
      </c>
      <c r="W1649" s="11">
        <f>IF(MAX(tblSalaries[[#This Row],[1 hour]:[8 hours]])=0,#N/A,MAX(tblSalaries[[#This Row],[1 hour]:[8 hours]]))</f>
        <v>8</v>
      </c>
      <c r="X1649" s="11">
        <f>IF(ISERROR(tblSalaries[[#This Row],[max h]]),1,tblSalaries[[#This Row],[Salary in USD]]/tblSalaries[[#This Row],[max h]]/260)</f>
        <v>27.2253628105532</v>
      </c>
      <c r="Y1649" s="11" t="str">
        <f>IF(tblSalaries[[#This Row],[Years of Experience]]="",0,"0")</f>
        <v>0</v>
      </c>
      <c r="Z1649"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649" s="11">
        <f>IF(tblSalaries[[#This Row],[Salary in USD]]&lt;1000,1,0)</f>
        <v>0</v>
      </c>
      <c r="AB1649" s="11">
        <f>IF(AND(tblSalaries[[#This Row],[Salary in USD]]&gt;1000,tblSalaries[[#This Row],[Salary in USD]]&lt;2000),1,0)</f>
        <v>0</v>
      </c>
    </row>
    <row r="1650" spans="2:28" ht="15" customHeight="1">
      <c r="B1650" t="s">
        <v>3653</v>
      </c>
      <c r="C1650" s="1">
        <v>41065.749756944446</v>
      </c>
      <c r="D1650" s="4" t="s">
        <v>1372</v>
      </c>
      <c r="E1650">
        <v>450000</v>
      </c>
      <c r="F1650" t="s">
        <v>40</v>
      </c>
      <c r="G1650">
        <f>tblSalaries[[#This Row],[clean Salary (in local currency)]]*VLOOKUP(tblSalaries[[#This Row],[Currency]],tblXrate[],2,FALSE)</f>
        <v>8013.5625093491553</v>
      </c>
      <c r="H1650" t="s">
        <v>1824</v>
      </c>
      <c r="I1650" t="s">
        <v>3999</v>
      </c>
      <c r="J1650" t="s">
        <v>8</v>
      </c>
      <c r="K1650" t="str">
        <f>VLOOKUP(tblSalaries[[#This Row],[Where do you work]],tblCountries[[Actual]:[Mapping]],2,FALSE)</f>
        <v>India</v>
      </c>
      <c r="L1650" t="s">
        <v>13</v>
      </c>
      <c r="M1650">
        <v>4</v>
      </c>
      <c r="O1650" s="10" t="str">
        <f>IF(ISERROR(FIND("1",tblSalaries[[#This Row],[How many hours of a day you work on Excel]])),"",1)</f>
        <v/>
      </c>
      <c r="P1650" s="11" t="str">
        <f>IF(ISERROR(FIND("2",tblSalaries[[#This Row],[How many hours of a day you work on Excel]])),"",2)</f>
        <v/>
      </c>
      <c r="Q1650" s="10" t="str">
        <f>IF(ISERROR(FIND("3",tblSalaries[[#This Row],[How many hours of a day you work on Excel]])),"",3)</f>
        <v/>
      </c>
      <c r="R1650" s="10" t="str">
        <f>IF(ISERROR(FIND("4",tblSalaries[[#This Row],[How many hours of a day you work on Excel]])),"",4)</f>
        <v/>
      </c>
      <c r="S1650" s="10" t="str">
        <f>IF(ISERROR(FIND("5",tblSalaries[[#This Row],[How many hours of a day you work on Excel]])),"",5)</f>
        <v/>
      </c>
      <c r="T1650" s="10" t="str">
        <f>IF(ISERROR(FIND("6",tblSalaries[[#This Row],[How many hours of a day you work on Excel]])),"",6)</f>
        <v/>
      </c>
      <c r="U1650" s="11" t="str">
        <f>IF(ISERROR(FIND("7",tblSalaries[[#This Row],[How many hours of a day you work on Excel]])),"",7)</f>
        <v/>
      </c>
      <c r="V1650" s="11">
        <f>IF(ISERROR(FIND("8",tblSalaries[[#This Row],[How many hours of a day you work on Excel]])),"",8)</f>
        <v>8</v>
      </c>
      <c r="W1650" s="11">
        <f>IF(MAX(tblSalaries[[#This Row],[1 hour]:[8 hours]])=0,#N/A,MAX(tblSalaries[[#This Row],[1 hour]:[8 hours]]))</f>
        <v>8</v>
      </c>
      <c r="X1650" s="11">
        <f>IF(ISERROR(tblSalaries[[#This Row],[max h]]),1,tblSalaries[[#This Row],[Salary in USD]]/tblSalaries[[#This Row],[max h]]/260)</f>
        <v>3.85267428334094</v>
      </c>
      <c r="Y1650" s="11" t="str">
        <f>IF(tblSalaries[[#This Row],[Years of Experience]]="",0,"0")</f>
        <v>0</v>
      </c>
      <c r="Z1650"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1650" s="11">
        <f>IF(tblSalaries[[#This Row],[Salary in USD]]&lt;1000,1,0)</f>
        <v>0</v>
      </c>
      <c r="AB1650" s="11">
        <f>IF(AND(tblSalaries[[#This Row],[Salary in USD]]&gt;1000,tblSalaries[[#This Row],[Salary in USD]]&lt;2000),1,0)</f>
        <v>0</v>
      </c>
    </row>
    <row r="1651" spans="2:28" ht="15" customHeight="1">
      <c r="B1651" t="s">
        <v>3654</v>
      </c>
      <c r="C1651" s="1">
        <v>41065.772210648145</v>
      </c>
      <c r="D1651" s="4" t="s">
        <v>1825</v>
      </c>
      <c r="E1651">
        <v>200000</v>
      </c>
      <c r="F1651" t="s">
        <v>40</v>
      </c>
      <c r="G1651">
        <f>tblSalaries[[#This Row],[clean Salary (in local currency)]]*VLOOKUP(tblSalaries[[#This Row],[Currency]],tblXrate[],2,FALSE)</f>
        <v>3561.5833374885137</v>
      </c>
      <c r="H1651" t="s">
        <v>749</v>
      </c>
      <c r="I1651" t="s">
        <v>20</v>
      </c>
      <c r="J1651" t="s">
        <v>8</v>
      </c>
      <c r="K1651" t="str">
        <f>VLOOKUP(tblSalaries[[#This Row],[Where do you work]],tblCountries[[Actual]:[Mapping]],2,FALSE)</f>
        <v>India</v>
      </c>
      <c r="L1651" t="s">
        <v>25</v>
      </c>
      <c r="M1651">
        <v>16</v>
      </c>
      <c r="O1651" s="10">
        <f>IF(ISERROR(FIND("1",tblSalaries[[#This Row],[How many hours of a day you work on Excel]])),"",1)</f>
        <v>1</v>
      </c>
      <c r="P1651" s="11">
        <f>IF(ISERROR(FIND("2",tblSalaries[[#This Row],[How many hours of a day you work on Excel]])),"",2)</f>
        <v>2</v>
      </c>
      <c r="Q1651" s="10" t="str">
        <f>IF(ISERROR(FIND("3",tblSalaries[[#This Row],[How many hours of a day you work on Excel]])),"",3)</f>
        <v/>
      </c>
      <c r="R1651" s="10" t="str">
        <f>IF(ISERROR(FIND("4",tblSalaries[[#This Row],[How many hours of a day you work on Excel]])),"",4)</f>
        <v/>
      </c>
      <c r="S1651" s="10" t="str">
        <f>IF(ISERROR(FIND("5",tblSalaries[[#This Row],[How many hours of a day you work on Excel]])),"",5)</f>
        <v/>
      </c>
      <c r="T1651" s="10" t="str">
        <f>IF(ISERROR(FIND("6",tblSalaries[[#This Row],[How many hours of a day you work on Excel]])),"",6)</f>
        <v/>
      </c>
      <c r="U1651" s="11" t="str">
        <f>IF(ISERROR(FIND("7",tblSalaries[[#This Row],[How many hours of a day you work on Excel]])),"",7)</f>
        <v/>
      </c>
      <c r="V1651" s="11" t="str">
        <f>IF(ISERROR(FIND("8",tblSalaries[[#This Row],[How many hours of a day you work on Excel]])),"",8)</f>
        <v/>
      </c>
      <c r="W1651" s="11">
        <f>IF(MAX(tblSalaries[[#This Row],[1 hour]:[8 hours]])=0,#N/A,MAX(tblSalaries[[#This Row],[1 hour]:[8 hours]]))</f>
        <v>2</v>
      </c>
      <c r="X1651" s="11">
        <f>IF(ISERROR(tblSalaries[[#This Row],[max h]]),1,tblSalaries[[#This Row],[Salary in USD]]/tblSalaries[[#This Row],[max h]]/260)</f>
        <v>6.8491987259394493</v>
      </c>
      <c r="Y1651" s="11" t="str">
        <f>IF(tblSalaries[[#This Row],[Years of Experience]]="",0,"0")</f>
        <v>0</v>
      </c>
      <c r="Z1651"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651" s="11">
        <f>IF(tblSalaries[[#This Row],[Salary in USD]]&lt;1000,1,0)</f>
        <v>0</v>
      </c>
      <c r="AB1651" s="11">
        <f>IF(AND(tblSalaries[[#This Row],[Salary in USD]]&gt;1000,tblSalaries[[#This Row],[Salary in USD]]&lt;2000),1,0)</f>
        <v>0</v>
      </c>
    </row>
    <row r="1652" spans="2:28" ht="15" customHeight="1">
      <c r="B1652" t="s">
        <v>3655</v>
      </c>
      <c r="C1652" s="1">
        <v>41065.801435185182</v>
      </c>
      <c r="D1652" s="4">
        <v>62000</v>
      </c>
      <c r="E1652">
        <v>62000</v>
      </c>
      <c r="F1652" t="s">
        <v>6</v>
      </c>
      <c r="G1652">
        <f>tblSalaries[[#This Row],[clean Salary (in local currency)]]*VLOOKUP(tblSalaries[[#This Row],[Currency]],tblXrate[],2,FALSE)</f>
        <v>62000</v>
      </c>
      <c r="H1652" t="s">
        <v>19</v>
      </c>
      <c r="I1652" t="s">
        <v>279</v>
      </c>
      <c r="J1652" t="s">
        <v>15</v>
      </c>
      <c r="K1652" t="str">
        <f>VLOOKUP(tblSalaries[[#This Row],[Where do you work]],tblCountries[[Actual]:[Mapping]],2,FALSE)</f>
        <v>USA</v>
      </c>
      <c r="L1652" t="s">
        <v>18</v>
      </c>
      <c r="M1652">
        <v>12</v>
      </c>
      <c r="O1652" s="10" t="str">
        <f>IF(ISERROR(FIND("1",tblSalaries[[#This Row],[How many hours of a day you work on Excel]])),"",1)</f>
        <v/>
      </c>
      <c r="P1652" s="11">
        <f>IF(ISERROR(FIND("2",tblSalaries[[#This Row],[How many hours of a day you work on Excel]])),"",2)</f>
        <v>2</v>
      </c>
      <c r="Q1652" s="10">
        <f>IF(ISERROR(FIND("3",tblSalaries[[#This Row],[How many hours of a day you work on Excel]])),"",3)</f>
        <v>3</v>
      </c>
      <c r="R1652" s="10" t="str">
        <f>IF(ISERROR(FIND("4",tblSalaries[[#This Row],[How many hours of a day you work on Excel]])),"",4)</f>
        <v/>
      </c>
      <c r="S1652" s="10" t="str">
        <f>IF(ISERROR(FIND("5",tblSalaries[[#This Row],[How many hours of a day you work on Excel]])),"",5)</f>
        <v/>
      </c>
      <c r="T1652" s="10" t="str">
        <f>IF(ISERROR(FIND("6",tblSalaries[[#This Row],[How many hours of a day you work on Excel]])),"",6)</f>
        <v/>
      </c>
      <c r="U1652" s="11" t="str">
        <f>IF(ISERROR(FIND("7",tblSalaries[[#This Row],[How many hours of a day you work on Excel]])),"",7)</f>
        <v/>
      </c>
      <c r="V1652" s="11" t="str">
        <f>IF(ISERROR(FIND("8",tblSalaries[[#This Row],[How many hours of a day you work on Excel]])),"",8)</f>
        <v/>
      </c>
      <c r="W1652" s="11">
        <f>IF(MAX(tblSalaries[[#This Row],[1 hour]:[8 hours]])=0,#N/A,MAX(tblSalaries[[#This Row],[1 hour]:[8 hours]]))</f>
        <v>3</v>
      </c>
      <c r="X1652" s="11">
        <f>IF(ISERROR(tblSalaries[[#This Row],[max h]]),1,tblSalaries[[#This Row],[Salary in USD]]/tblSalaries[[#This Row],[max h]]/260)</f>
        <v>79.487179487179489</v>
      </c>
      <c r="Y1652" s="11" t="str">
        <f>IF(tblSalaries[[#This Row],[Years of Experience]]="",0,"0")</f>
        <v>0</v>
      </c>
      <c r="Z1652"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652" s="11">
        <f>IF(tblSalaries[[#This Row],[Salary in USD]]&lt;1000,1,0)</f>
        <v>0</v>
      </c>
      <c r="AB1652" s="11">
        <f>IF(AND(tblSalaries[[#This Row],[Salary in USD]]&gt;1000,tblSalaries[[#This Row],[Salary in USD]]&lt;2000),1,0)</f>
        <v>0</v>
      </c>
    </row>
    <row r="1653" spans="2:28" ht="15" customHeight="1">
      <c r="B1653" t="s">
        <v>3656</v>
      </c>
      <c r="C1653" s="1">
        <v>41065.802812499998</v>
      </c>
      <c r="D1653" s="4">
        <v>21000</v>
      </c>
      <c r="E1653">
        <v>21000</v>
      </c>
      <c r="F1653" t="s">
        <v>22</v>
      </c>
      <c r="G1653">
        <f>tblSalaries[[#This Row],[clean Salary (in local currency)]]*VLOOKUP(tblSalaries[[#This Row],[Currency]],tblXrate[],2,FALSE)</f>
        <v>26678.388218823762</v>
      </c>
      <c r="H1653" t="s">
        <v>1269</v>
      </c>
      <c r="I1653" t="s">
        <v>20</v>
      </c>
      <c r="J1653" t="s">
        <v>30</v>
      </c>
      <c r="K1653" t="str">
        <f>VLOOKUP(tblSalaries[[#This Row],[Where do you work]],tblCountries[[Actual]:[Mapping]],2,FALSE)</f>
        <v>Portugal</v>
      </c>
      <c r="L1653" t="s">
        <v>9</v>
      </c>
      <c r="M1653">
        <v>5</v>
      </c>
      <c r="O1653" s="10" t="str">
        <f>IF(ISERROR(FIND("1",tblSalaries[[#This Row],[How many hours of a day you work on Excel]])),"",1)</f>
        <v/>
      </c>
      <c r="P1653" s="11" t="str">
        <f>IF(ISERROR(FIND("2",tblSalaries[[#This Row],[How many hours of a day you work on Excel]])),"",2)</f>
        <v/>
      </c>
      <c r="Q1653" s="10" t="str">
        <f>IF(ISERROR(FIND("3",tblSalaries[[#This Row],[How many hours of a day you work on Excel]])),"",3)</f>
        <v/>
      </c>
      <c r="R1653" s="10">
        <f>IF(ISERROR(FIND("4",tblSalaries[[#This Row],[How many hours of a day you work on Excel]])),"",4)</f>
        <v>4</v>
      </c>
      <c r="S1653" s="10" t="str">
        <f>IF(ISERROR(FIND("5",tblSalaries[[#This Row],[How many hours of a day you work on Excel]])),"",5)</f>
        <v/>
      </c>
      <c r="T1653" s="10">
        <f>IF(ISERROR(FIND("6",tblSalaries[[#This Row],[How many hours of a day you work on Excel]])),"",6)</f>
        <v>6</v>
      </c>
      <c r="U1653" s="11" t="str">
        <f>IF(ISERROR(FIND("7",tblSalaries[[#This Row],[How many hours of a day you work on Excel]])),"",7)</f>
        <v/>
      </c>
      <c r="V1653" s="11" t="str">
        <f>IF(ISERROR(FIND("8",tblSalaries[[#This Row],[How many hours of a day you work on Excel]])),"",8)</f>
        <v/>
      </c>
      <c r="W1653" s="11">
        <f>IF(MAX(tblSalaries[[#This Row],[1 hour]:[8 hours]])=0,#N/A,MAX(tblSalaries[[#This Row],[1 hour]:[8 hours]]))</f>
        <v>6</v>
      </c>
      <c r="X1653" s="11">
        <f>IF(ISERROR(tblSalaries[[#This Row],[max h]]),1,tblSalaries[[#This Row],[Salary in USD]]/tblSalaries[[#This Row],[max h]]/260)</f>
        <v>17.101530909502412</v>
      </c>
      <c r="Y1653" s="11" t="str">
        <f>IF(tblSalaries[[#This Row],[Years of Experience]]="",0,"0")</f>
        <v>0</v>
      </c>
      <c r="Z1653"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1653" s="11">
        <f>IF(tblSalaries[[#This Row],[Salary in USD]]&lt;1000,1,0)</f>
        <v>0</v>
      </c>
      <c r="AB1653" s="11">
        <f>IF(AND(tblSalaries[[#This Row],[Salary in USD]]&gt;1000,tblSalaries[[#This Row],[Salary in USD]]&lt;2000),1,0)</f>
        <v>0</v>
      </c>
    </row>
    <row r="1654" spans="2:28" ht="15" customHeight="1">
      <c r="B1654" t="s">
        <v>3657</v>
      </c>
      <c r="C1654" s="1">
        <v>41065.817511574074</v>
      </c>
      <c r="D1654" s="4" t="s">
        <v>1249</v>
      </c>
      <c r="E1654">
        <v>45000</v>
      </c>
      <c r="F1654" t="s">
        <v>69</v>
      </c>
      <c r="G1654">
        <f>tblSalaries[[#This Row],[clean Salary (in local currency)]]*VLOOKUP(tblSalaries[[#This Row],[Currency]],tblXrate[],2,FALSE)</f>
        <v>70928.022243027779</v>
      </c>
      <c r="H1654" t="s">
        <v>153</v>
      </c>
      <c r="I1654" t="s">
        <v>20</v>
      </c>
      <c r="J1654" t="s">
        <v>71</v>
      </c>
      <c r="K1654" t="str">
        <f>VLOOKUP(tblSalaries[[#This Row],[Where do you work]],tblCountries[[Actual]:[Mapping]],2,FALSE)</f>
        <v>UK</v>
      </c>
      <c r="L1654" t="s">
        <v>13</v>
      </c>
      <c r="M1654">
        <v>5</v>
      </c>
      <c r="O1654" s="10" t="str">
        <f>IF(ISERROR(FIND("1",tblSalaries[[#This Row],[How many hours of a day you work on Excel]])),"",1)</f>
        <v/>
      </c>
      <c r="P1654" s="11" t="str">
        <f>IF(ISERROR(FIND("2",tblSalaries[[#This Row],[How many hours of a day you work on Excel]])),"",2)</f>
        <v/>
      </c>
      <c r="Q1654" s="10" t="str">
        <f>IF(ISERROR(FIND("3",tblSalaries[[#This Row],[How many hours of a day you work on Excel]])),"",3)</f>
        <v/>
      </c>
      <c r="R1654" s="10" t="str">
        <f>IF(ISERROR(FIND("4",tblSalaries[[#This Row],[How many hours of a day you work on Excel]])),"",4)</f>
        <v/>
      </c>
      <c r="S1654" s="10" t="str">
        <f>IF(ISERROR(FIND("5",tblSalaries[[#This Row],[How many hours of a day you work on Excel]])),"",5)</f>
        <v/>
      </c>
      <c r="T1654" s="10" t="str">
        <f>IF(ISERROR(FIND("6",tblSalaries[[#This Row],[How many hours of a day you work on Excel]])),"",6)</f>
        <v/>
      </c>
      <c r="U1654" s="11" t="str">
        <f>IF(ISERROR(FIND("7",tblSalaries[[#This Row],[How many hours of a day you work on Excel]])),"",7)</f>
        <v/>
      </c>
      <c r="V1654" s="11">
        <f>IF(ISERROR(FIND("8",tblSalaries[[#This Row],[How many hours of a day you work on Excel]])),"",8)</f>
        <v>8</v>
      </c>
      <c r="W1654" s="11">
        <f>IF(MAX(tblSalaries[[#This Row],[1 hour]:[8 hours]])=0,#N/A,MAX(tblSalaries[[#This Row],[1 hour]:[8 hours]]))</f>
        <v>8</v>
      </c>
      <c r="X1654" s="11">
        <f>IF(ISERROR(tblSalaries[[#This Row],[max h]]),1,tblSalaries[[#This Row],[Salary in USD]]/tblSalaries[[#This Row],[max h]]/260)</f>
        <v>34.100010693763352</v>
      </c>
      <c r="Y1654" s="11" t="str">
        <f>IF(tblSalaries[[#This Row],[Years of Experience]]="",0,"0")</f>
        <v>0</v>
      </c>
      <c r="Z1654"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1654" s="11">
        <f>IF(tblSalaries[[#This Row],[Salary in USD]]&lt;1000,1,0)</f>
        <v>0</v>
      </c>
      <c r="AB1654" s="11">
        <f>IF(AND(tblSalaries[[#This Row],[Salary in USD]]&gt;1000,tblSalaries[[#This Row],[Salary in USD]]&lt;2000),1,0)</f>
        <v>0</v>
      </c>
    </row>
    <row r="1655" spans="2:28" ht="15" customHeight="1">
      <c r="B1655" t="s">
        <v>3658</v>
      </c>
      <c r="C1655" s="1">
        <v>41065.833043981482</v>
      </c>
      <c r="D1655" s="4">
        <v>33000</v>
      </c>
      <c r="E1655">
        <v>33000</v>
      </c>
      <c r="F1655" t="s">
        <v>22</v>
      </c>
      <c r="G1655">
        <f>tblSalaries[[#This Row],[clean Salary (in local currency)]]*VLOOKUP(tblSalaries[[#This Row],[Currency]],tblXrate[],2,FALSE)</f>
        <v>41923.181486723057</v>
      </c>
      <c r="H1655" t="s">
        <v>1513</v>
      </c>
      <c r="I1655" t="s">
        <v>20</v>
      </c>
      <c r="J1655" t="s">
        <v>1826</v>
      </c>
      <c r="K1655" t="str">
        <f>VLOOKUP(tblSalaries[[#This Row],[Where do you work]],tblCountries[[Actual]:[Mapping]],2,FALSE)</f>
        <v>France</v>
      </c>
      <c r="L1655" t="s">
        <v>9</v>
      </c>
      <c r="M1655">
        <v>6</v>
      </c>
      <c r="O1655" s="10" t="str">
        <f>IF(ISERROR(FIND("1",tblSalaries[[#This Row],[How many hours of a day you work on Excel]])),"",1)</f>
        <v/>
      </c>
      <c r="P1655" s="11" t="str">
        <f>IF(ISERROR(FIND("2",tblSalaries[[#This Row],[How many hours of a day you work on Excel]])),"",2)</f>
        <v/>
      </c>
      <c r="Q1655" s="10" t="str">
        <f>IF(ISERROR(FIND("3",tblSalaries[[#This Row],[How many hours of a day you work on Excel]])),"",3)</f>
        <v/>
      </c>
      <c r="R1655" s="10">
        <f>IF(ISERROR(FIND("4",tblSalaries[[#This Row],[How many hours of a day you work on Excel]])),"",4)</f>
        <v>4</v>
      </c>
      <c r="S1655" s="10" t="str">
        <f>IF(ISERROR(FIND("5",tblSalaries[[#This Row],[How many hours of a day you work on Excel]])),"",5)</f>
        <v/>
      </c>
      <c r="T1655" s="10">
        <f>IF(ISERROR(FIND("6",tblSalaries[[#This Row],[How many hours of a day you work on Excel]])),"",6)</f>
        <v>6</v>
      </c>
      <c r="U1655" s="11" t="str">
        <f>IF(ISERROR(FIND("7",tblSalaries[[#This Row],[How many hours of a day you work on Excel]])),"",7)</f>
        <v/>
      </c>
      <c r="V1655" s="11" t="str">
        <f>IF(ISERROR(FIND("8",tblSalaries[[#This Row],[How many hours of a day you work on Excel]])),"",8)</f>
        <v/>
      </c>
      <c r="W1655" s="11">
        <f>IF(MAX(tblSalaries[[#This Row],[1 hour]:[8 hours]])=0,#N/A,MAX(tblSalaries[[#This Row],[1 hour]:[8 hours]]))</f>
        <v>6</v>
      </c>
      <c r="X1655" s="11">
        <f>IF(ISERROR(tblSalaries[[#This Row],[max h]]),1,tblSalaries[[#This Row],[Salary in USD]]/tblSalaries[[#This Row],[max h]]/260)</f>
        <v>26.873834286360932</v>
      </c>
      <c r="Y1655" s="11" t="str">
        <f>IF(tblSalaries[[#This Row],[Years of Experience]]="",0,"0")</f>
        <v>0</v>
      </c>
      <c r="Z1655"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655" s="11">
        <f>IF(tblSalaries[[#This Row],[Salary in USD]]&lt;1000,1,0)</f>
        <v>0</v>
      </c>
      <c r="AB1655" s="11">
        <f>IF(AND(tblSalaries[[#This Row],[Salary in USD]]&gt;1000,tblSalaries[[#This Row],[Salary in USD]]&lt;2000),1,0)</f>
        <v>0</v>
      </c>
    </row>
    <row r="1656" spans="2:28" ht="15" customHeight="1">
      <c r="B1656" t="s">
        <v>3659</v>
      </c>
      <c r="C1656" s="1">
        <v>41065.863437499997</v>
      </c>
      <c r="D1656" s="4">
        <v>90000</v>
      </c>
      <c r="E1656">
        <v>90000</v>
      </c>
      <c r="F1656" t="s">
        <v>6</v>
      </c>
      <c r="G1656">
        <f>tblSalaries[[#This Row],[clean Salary (in local currency)]]*VLOOKUP(tblSalaries[[#This Row],[Currency]],tblXrate[],2,FALSE)</f>
        <v>90000</v>
      </c>
      <c r="H1656" t="s">
        <v>1827</v>
      </c>
      <c r="I1656" t="s">
        <v>20</v>
      </c>
      <c r="J1656" t="s">
        <v>15</v>
      </c>
      <c r="K1656" t="str">
        <f>VLOOKUP(tblSalaries[[#This Row],[Where do you work]],tblCountries[[Actual]:[Mapping]],2,FALSE)</f>
        <v>USA</v>
      </c>
      <c r="L1656" t="s">
        <v>18</v>
      </c>
      <c r="M1656">
        <v>8</v>
      </c>
      <c r="O1656" s="10" t="str">
        <f>IF(ISERROR(FIND("1",tblSalaries[[#This Row],[How many hours of a day you work on Excel]])),"",1)</f>
        <v/>
      </c>
      <c r="P1656" s="11">
        <f>IF(ISERROR(FIND("2",tblSalaries[[#This Row],[How many hours of a day you work on Excel]])),"",2)</f>
        <v>2</v>
      </c>
      <c r="Q1656" s="10">
        <f>IF(ISERROR(FIND("3",tblSalaries[[#This Row],[How many hours of a day you work on Excel]])),"",3)</f>
        <v>3</v>
      </c>
      <c r="R1656" s="10" t="str">
        <f>IF(ISERROR(FIND("4",tblSalaries[[#This Row],[How many hours of a day you work on Excel]])),"",4)</f>
        <v/>
      </c>
      <c r="S1656" s="10" t="str">
        <f>IF(ISERROR(FIND("5",tblSalaries[[#This Row],[How many hours of a day you work on Excel]])),"",5)</f>
        <v/>
      </c>
      <c r="T1656" s="10" t="str">
        <f>IF(ISERROR(FIND("6",tblSalaries[[#This Row],[How many hours of a day you work on Excel]])),"",6)</f>
        <v/>
      </c>
      <c r="U1656" s="11" t="str">
        <f>IF(ISERROR(FIND("7",tblSalaries[[#This Row],[How many hours of a day you work on Excel]])),"",7)</f>
        <v/>
      </c>
      <c r="V1656" s="11" t="str">
        <f>IF(ISERROR(FIND("8",tblSalaries[[#This Row],[How many hours of a day you work on Excel]])),"",8)</f>
        <v/>
      </c>
      <c r="W1656" s="11">
        <f>IF(MAX(tblSalaries[[#This Row],[1 hour]:[8 hours]])=0,#N/A,MAX(tblSalaries[[#This Row],[1 hour]:[8 hours]]))</f>
        <v>3</v>
      </c>
      <c r="X1656" s="11">
        <f>IF(ISERROR(tblSalaries[[#This Row],[max h]]),1,tblSalaries[[#This Row],[Salary in USD]]/tblSalaries[[#This Row],[max h]]/260)</f>
        <v>115.38461538461539</v>
      </c>
      <c r="Y1656" s="11" t="str">
        <f>IF(tblSalaries[[#This Row],[Years of Experience]]="",0,"0")</f>
        <v>0</v>
      </c>
      <c r="Z1656"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656" s="11">
        <f>IF(tblSalaries[[#This Row],[Salary in USD]]&lt;1000,1,0)</f>
        <v>0</v>
      </c>
      <c r="AB1656" s="11">
        <f>IF(AND(tblSalaries[[#This Row],[Salary in USD]]&gt;1000,tblSalaries[[#This Row],[Salary in USD]]&lt;2000),1,0)</f>
        <v>0</v>
      </c>
    </row>
    <row r="1657" spans="2:28" ht="15" customHeight="1">
      <c r="B1657" t="s">
        <v>3660</v>
      </c>
      <c r="C1657" s="1">
        <v>41065.880046296297</v>
      </c>
      <c r="D1657" s="4" t="s">
        <v>1828</v>
      </c>
      <c r="E1657">
        <v>400000</v>
      </c>
      <c r="F1657" t="s">
        <v>1829</v>
      </c>
      <c r="G1657">
        <f>tblSalaries[[#This Row],[clean Salary (in local currency)]]*VLOOKUP(tblSalaries[[#This Row],[Currency]],tblXrate[],2,FALSE)</f>
        <v>67700.452577525488</v>
      </c>
      <c r="H1657" t="s">
        <v>1830</v>
      </c>
      <c r="I1657" t="s">
        <v>20</v>
      </c>
      <c r="J1657" t="s">
        <v>583</v>
      </c>
      <c r="K1657" t="str">
        <f>VLOOKUP(tblSalaries[[#This Row],[Where do you work]],tblCountries[[Actual]:[Mapping]],2,FALSE)</f>
        <v>Norway</v>
      </c>
      <c r="L1657" t="s">
        <v>13</v>
      </c>
      <c r="M1657">
        <v>5</v>
      </c>
      <c r="O1657" s="10" t="str">
        <f>IF(ISERROR(FIND("1",tblSalaries[[#This Row],[How many hours of a day you work on Excel]])),"",1)</f>
        <v/>
      </c>
      <c r="P1657" s="11" t="str">
        <f>IF(ISERROR(FIND("2",tblSalaries[[#This Row],[How many hours of a day you work on Excel]])),"",2)</f>
        <v/>
      </c>
      <c r="Q1657" s="10" t="str">
        <f>IF(ISERROR(FIND("3",tblSalaries[[#This Row],[How many hours of a day you work on Excel]])),"",3)</f>
        <v/>
      </c>
      <c r="R1657" s="10" t="str">
        <f>IF(ISERROR(FIND("4",tblSalaries[[#This Row],[How many hours of a day you work on Excel]])),"",4)</f>
        <v/>
      </c>
      <c r="S1657" s="10" t="str">
        <f>IF(ISERROR(FIND("5",tblSalaries[[#This Row],[How many hours of a day you work on Excel]])),"",5)</f>
        <v/>
      </c>
      <c r="T1657" s="10" t="str">
        <f>IF(ISERROR(FIND("6",tblSalaries[[#This Row],[How many hours of a day you work on Excel]])),"",6)</f>
        <v/>
      </c>
      <c r="U1657" s="11" t="str">
        <f>IF(ISERROR(FIND("7",tblSalaries[[#This Row],[How many hours of a day you work on Excel]])),"",7)</f>
        <v/>
      </c>
      <c r="V1657" s="11">
        <f>IF(ISERROR(FIND("8",tblSalaries[[#This Row],[How many hours of a day you work on Excel]])),"",8)</f>
        <v>8</v>
      </c>
      <c r="W1657" s="11">
        <f>IF(MAX(tblSalaries[[#This Row],[1 hour]:[8 hours]])=0,#N/A,MAX(tblSalaries[[#This Row],[1 hour]:[8 hours]]))</f>
        <v>8</v>
      </c>
      <c r="X1657" s="11">
        <f>IF(ISERROR(tblSalaries[[#This Row],[max h]]),1,tblSalaries[[#This Row],[Salary in USD]]/tblSalaries[[#This Row],[max h]]/260)</f>
        <v>32.548294508425712</v>
      </c>
      <c r="Y1657" s="11" t="str">
        <f>IF(tblSalaries[[#This Row],[Years of Experience]]="",0,"0")</f>
        <v>0</v>
      </c>
      <c r="Z1657"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1657" s="11">
        <f>IF(tblSalaries[[#This Row],[Salary in USD]]&lt;1000,1,0)</f>
        <v>0</v>
      </c>
      <c r="AB1657" s="11">
        <f>IF(AND(tblSalaries[[#This Row],[Salary in USD]]&gt;1000,tblSalaries[[#This Row],[Salary in USD]]&lt;2000),1,0)</f>
        <v>0</v>
      </c>
    </row>
    <row r="1658" spans="2:28" ht="15" customHeight="1">
      <c r="B1658" t="s">
        <v>3661</v>
      </c>
      <c r="C1658" s="1">
        <v>41065.898460648146</v>
      </c>
      <c r="D1658" s="4">
        <v>85000</v>
      </c>
      <c r="E1658">
        <v>85000</v>
      </c>
      <c r="F1658" t="s">
        <v>6</v>
      </c>
      <c r="G1658">
        <f>tblSalaries[[#This Row],[clean Salary (in local currency)]]*VLOOKUP(tblSalaries[[#This Row],[Currency]],tblXrate[],2,FALSE)</f>
        <v>85000</v>
      </c>
      <c r="H1658" t="s">
        <v>14</v>
      </c>
      <c r="I1658" t="s">
        <v>20</v>
      </c>
      <c r="J1658" t="s">
        <v>15</v>
      </c>
      <c r="K1658" t="str">
        <f>VLOOKUP(tblSalaries[[#This Row],[Where do you work]],tblCountries[[Actual]:[Mapping]],2,FALSE)</f>
        <v>USA</v>
      </c>
      <c r="L1658" t="s">
        <v>9</v>
      </c>
      <c r="M1658">
        <v>12</v>
      </c>
      <c r="O1658" s="10" t="str">
        <f>IF(ISERROR(FIND("1",tblSalaries[[#This Row],[How many hours of a day you work on Excel]])),"",1)</f>
        <v/>
      </c>
      <c r="P1658" s="11" t="str">
        <f>IF(ISERROR(FIND("2",tblSalaries[[#This Row],[How many hours of a day you work on Excel]])),"",2)</f>
        <v/>
      </c>
      <c r="Q1658" s="10" t="str">
        <f>IF(ISERROR(FIND("3",tblSalaries[[#This Row],[How many hours of a day you work on Excel]])),"",3)</f>
        <v/>
      </c>
      <c r="R1658" s="10">
        <f>IF(ISERROR(FIND("4",tblSalaries[[#This Row],[How many hours of a day you work on Excel]])),"",4)</f>
        <v>4</v>
      </c>
      <c r="S1658" s="10" t="str">
        <f>IF(ISERROR(FIND("5",tblSalaries[[#This Row],[How many hours of a day you work on Excel]])),"",5)</f>
        <v/>
      </c>
      <c r="T1658" s="10">
        <f>IF(ISERROR(FIND("6",tblSalaries[[#This Row],[How many hours of a day you work on Excel]])),"",6)</f>
        <v>6</v>
      </c>
      <c r="U1658" s="11" t="str">
        <f>IF(ISERROR(FIND("7",tblSalaries[[#This Row],[How many hours of a day you work on Excel]])),"",7)</f>
        <v/>
      </c>
      <c r="V1658" s="11" t="str">
        <f>IF(ISERROR(FIND("8",tblSalaries[[#This Row],[How many hours of a day you work on Excel]])),"",8)</f>
        <v/>
      </c>
      <c r="W1658" s="11">
        <f>IF(MAX(tblSalaries[[#This Row],[1 hour]:[8 hours]])=0,#N/A,MAX(tblSalaries[[#This Row],[1 hour]:[8 hours]]))</f>
        <v>6</v>
      </c>
      <c r="X1658" s="11">
        <f>IF(ISERROR(tblSalaries[[#This Row],[max h]]),1,tblSalaries[[#This Row],[Salary in USD]]/tblSalaries[[#This Row],[max h]]/260)</f>
        <v>54.487179487179482</v>
      </c>
      <c r="Y1658" s="11" t="str">
        <f>IF(tblSalaries[[#This Row],[Years of Experience]]="",0,"0")</f>
        <v>0</v>
      </c>
      <c r="Z1658"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658" s="11">
        <f>IF(tblSalaries[[#This Row],[Salary in USD]]&lt;1000,1,0)</f>
        <v>0</v>
      </c>
      <c r="AB1658" s="11">
        <f>IF(AND(tblSalaries[[#This Row],[Salary in USD]]&gt;1000,tblSalaries[[#This Row],[Salary in USD]]&lt;2000),1,0)</f>
        <v>0</v>
      </c>
    </row>
    <row r="1659" spans="2:28" ht="15" customHeight="1">
      <c r="B1659" t="s">
        <v>3662</v>
      </c>
      <c r="C1659" s="1">
        <v>41065.909143518518</v>
      </c>
      <c r="D1659" s="4">
        <v>50000</v>
      </c>
      <c r="E1659">
        <v>50000</v>
      </c>
      <c r="F1659" t="s">
        <v>69</v>
      </c>
      <c r="G1659">
        <f>tblSalaries[[#This Row],[clean Salary (in local currency)]]*VLOOKUP(tblSalaries[[#This Row],[Currency]],tblXrate[],2,FALSE)</f>
        <v>78808.913603364199</v>
      </c>
      <c r="H1659" t="s">
        <v>1024</v>
      </c>
      <c r="I1659" t="s">
        <v>4001</v>
      </c>
      <c r="J1659" t="s">
        <v>71</v>
      </c>
      <c r="K1659" t="str">
        <f>VLOOKUP(tblSalaries[[#This Row],[Where do you work]],tblCountries[[Actual]:[Mapping]],2,FALSE)</f>
        <v>UK</v>
      </c>
      <c r="L1659" t="s">
        <v>9</v>
      </c>
      <c r="M1659">
        <v>10</v>
      </c>
      <c r="O1659" s="10" t="str">
        <f>IF(ISERROR(FIND("1",tblSalaries[[#This Row],[How many hours of a day you work on Excel]])),"",1)</f>
        <v/>
      </c>
      <c r="P1659" s="11" t="str">
        <f>IF(ISERROR(FIND("2",tblSalaries[[#This Row],[How many hours of a day you work on Excel]])),"",2)</f>
        <v/>
      </c>
      <c r="Q1659" s="10" t="str">
        <f>IF(ISERROR(FIND("3",tblSalaries[[#This Row],[How many hours of a day you work on Excel]])),"",3)</f>
        <v/>
      </c>
      <c r="R1659" s="10">
        <f>IF(ISERROR(FIND("4",tblSalaries[[#This Row],[How many hours of a day you work on Excel]])),"",4)</f>
        <v>4</v>
      </c>
      <c r="S1659" s="10" t="str">
        <f>IF(ISERROR(FIND("5",tblSalaries[[#This Row],[How many hours of a day you work on Excel]])),"",5)</f>
        <v/>
      </c>
      <c r="T1659" s="10">
        <f>IF(ISERROR(FIND("6",tblSalaries[[#This Row],[How many hours of a day you work on Excel]])),"",6)</f>
        <v>6</v>
      </c>
      <c r="U1659" s="11" t="str">
        <f>IF(ISERROR(FIND("7",tblSalaries[[#This Row],[How many hours of a day you work on Excel]])),"",7)</f>
        <v/>
      </c>
      <c r="V1659" s="11" t="str">
        <f>IF(ISERROR(FIND("8",tblSalaries[[#This Row],[How many hours of a day you work on Excel]])),"",8)</f>
        <v/>
      </c>
      <c r="W1659" s="11">
        <f>IF(MAX(tblSalaries[[#This Row],[1 hour]:[8 hours]])=0,#N/A,MAX(tblSalaries[[#This Row],[1 hour]:[8 hours]]))</f>
        <v>6</v>
      </c>
      <c r="X1659" s="11">
        <f>IF(ISERROR(tblSalaries[[#This Row],[max h]]),1,tblSalaries[[#This Row],[Salary in USD]]/tblSalaries[[#This Row],[max h]]/260)</f>
        <v>50.518534361130897</v>
      </c>
      <c r="Y1659" s="11" t="str">
        <f>IF(tblSalaries[[#This Row],[Years of Experience]]="",0,"0")</f>
        <v>0</v>
      </c>
      <c r="Z1659"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659" s="11">
        <f>IF(tblSalaries[[#This Row],[Salary in USD]]&lt;1000,1,0)</f>
        <v>0</v>
      </c>
      <c r="AB1659" s="11">
        <f>IF(AND(tblSalaries[[#This Row],[Salary in USD]]&gt;1000,tblSalaries[[#This Row],[Salary in USD]]&lt;2000),1,0)</f>
        <v>0</v>
      </c>
    </row>
    <row r="1660" spans="2:28" ht="15" customHeight="1">
      <c r="B1660" t="s">
        <v>3663</v>
      </c>
      <c r="C1660" s="1">
        <v>41065.916435185187</v>
      </c>
      <c r="D1660" s="4">
        <v>65000</v>
      </c>
      <c r="E1660">
        <v>65000</v>
      </c>
      <c r="F1660" t="s">
        <v>6</v>
      </c>
      <c r="G1660">
        <f>tblSalaries[[#This Row],[clean Salary (in local currency)]]*VLOOKUP(tblSalaries[[#This Row],[Currency]],tblXrate[],2,FALSE)</f>
        <v>65000</v>
      </c>
      <c r="H1660" t="s">
        <v>207</v>
      </c>
      <c r="I1660" t="s">
        <v>20</v>
      </c>
      <c r="J1660" t="s">
        <v>15</v>
      </c>
      <c r="K1660" t="str">
        <f>VLOOKUP(tblSalaries[[#This Row],[Where do you work]],tblCountries[[Actual]:[Mapping]],2,FALSE)</f>
        <v>USA</v>
      </c>
      <c r="L1660" t="s">
        <v>9</v>
      </c>
      <c r="M1660">
        <v>8</v>
      </c>
      <c r="O1660" s="10" t="str">
        <f>IF(ISERROR(FIND("1",tblSalaries[[#This Row],[How many hours of a day you work on Excel]])),"",1)</f>
        <v/>
      </c>
      <c r="P1660" s="11" t="str">
        <f>IF(ISERROR(FIND("2",tblSalaries[[#This Row],[How many hours of a day you work on Excel]])),"",2)</f>
        <v/>
      </c>
      <c r="Q1660" s="10" t="str">
        <f>IF(ISERROR(FIND("3",tblSalaries[[#This Row],[How many hours of a day you work on Excel]])),"",3)</f>
        <v/>
      </c>
      <c r="R1660" s="10">
        <f>IF(ISERROR(FIND("4",tblSalaries[[#This Row],[How many hours of a day you work on Excel]])),"",4)</f>
        <v>4</v>
      </c>
      <c r="S1660" s="10" t="str">
        <f>IF(ISERROR(FIND("5",tblSalaries[[#This Row],[How many hours of a day you work on Excel]])),"",5)</f>
        <v/>
      </c>
      <c r="T1660" s="10">
        <f>IF(ISERROR(FIND("6",tblSalaries[[#This Row],[How many hours of a day you work on Excel]])),"",6)</f>
        <v>6</v>
      </c>
      <c r="U1660" s="11" t="str">
        <f>IF(ISERROR(FIND("7",tblSalaries[[#This Row],[How many hours of a day you work on Excel]])),"",7)</f>
        <v/>
      </c>
      <c r="V1660" s="11" t="str">
        <f>IF(ISERROR(FIND("8",tblSalaries[[#This Row],[How many hours of a day you work on Excel]])),"",8)</f>
        <v/>
      </c>
      <c r="W1660" s="11">
        <f>IF(MAX(tblSalaries[[#This Row],[1 hour]:[8 hours]])=0,#N/A,MAX(tblSalaries[[#This Row],[1 hour]:[8 hours]]))</f>
        <v>6</v>
      </c>
      <c r="X1660" s="11">
        <f>IF(ISERROR(tblSalaries[[#This Row],[max h]]),1,tblSalaries[[#This Row],[Salary in USD]]/tblSalaries[[#This Row],[max h]]/260)</f>
        <v>41.666666666666671</v>
      </c>
      <c r="Y1660" s="11" t="str">
        <f>IF(tblSalaries[[#This Row],[Years of Experience]]="",0,"0")</f>
        <v>0</v>
      </c>
      <c r="Z1660"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660" s="11">
        <f>IF(tblSalaries[[#This Row],[Salary in USD]]&lt;1000,1,0)</f>
        <v>0</v>
      </c>
      <c r="AB1660" s="11">
        <f>IF(AND(tblSalaries[[#This Row],[Salary in USD]]&gt;1000,tblSalaries[[#This Row],[Salary in USD]]&lt;2000),1,0)</f>
        <v>0</v>
      </c>
    </row>
    <row r="1661" spans="2:28" ht="15" customHeight="1">
      <c r="B1661" t="s">
        <v>3664</v>
      </c>
      <c r="C1661" s="1">
        <v>41065.920254629629</v>
      </c>
      <c r="D1661" s="4">
        <v>75000</v>
      </c>
      <c r="E1661">
        <v>75000</v>
      </c>
      <c r="F1661" t="s">
        <v>6</v>
      </c>
      <c r="G1661">
        <f>tblSalaries[[#This Row],[clean Salary (in local currency)]]*VLOOKUP(tblSalaries[[#This Row],[Currency]],tblXrate[],2,FALSE)</f>
        <v>75000</v>
      </c>
      <c r="H1661" t="s">
        <v>1831</v>
      </c>
      <c r="I1661" t="s">
        <v>4001</v>
      </c>
      <c r="J1661" t="s">
        <v>15</v>
      </c>
      <c r="K1661" t="str">
        <f>VLOOKUP(tblSalaries[[#This Row],[Where do you work]],tblCountries[[Actual]:[Mapping]],2,FALSE)</f>
        <v>USA</v>
      </c>
      <c r="L1661" t="s">
        <v>18</v>
      </c>
      <c r="M1661">
        <v>3</v>
      </c>
      <c r="O1661" s="10" t="str">
        <f>IF(ISERROR(FIND("1",tblSalaries[[#This Row],[How many hours of a day you work on Excel]])),"",1)</f>
        <v/>
      </c>
      <c r="P1661" s="11">
        <f>IF(ISERROR(FIND("2",tblSalaries[[#This Row],[How many hours of a day you work on Excel]])),"",2)</f>
        <v>2</v>
      </c>
      <c r="Q1661" s="10">
        <f>IF(ISERROR(FIND("3",tblSalaries[[#This Row],[How many hours of a day you work on Excel]])),"",3)</f>
        <v>3</v>
      </c>
      <c r="R1661" s="10" t="str">
        <f>IF(ISERROR(FIND("4",tblSalaries[[#This Row],[How many hours of a day you work on Excel]])),"",4)</f>
        <v/>
      </c>
      <c r="S1661" s="10" t="str">
        <f>IF(ISERROR(FIND("5",tblSalaries[[#This Row],[How many hours of a day you work on Excel]])),"",5)</f>
        <v/>
      </c>
      <c r="T1661" s="10" t="str">
        <f>IF(ISERROR(FIND("6",tblSalaries[[#This Row],[How many hours of a day you work on Excel]])),"",6)</f>
        <v/>
      </c>
      <c r="U1661" s="11" t="str">
        <f>IF(ISERROR(FIND("7",tblSalaries[[#This Row],[How many hours of a day you work on Excel]])),"",7)</f>
        <v/>
      </c>
      <c r="V1661" s="11" t="str">
        <f>IF(ISERROR(FIND("8",tblSalaries[[#This Row],[How many hours of a day you work on Excel]])),"",8)</f>
        <v/>
      </c>
      <c r="W1661" s="11">
        <f>IF(MAX(tblSalaries[[#This Row],[1 hour]:[8 hours]])=0,#N/A,MAX(tblSalaries[[#This Row],[1 hour]:[8 hours]]))</f>
        <v>3</v>
      </c>
      <c r="X1661" s="11">
        <f>IF(ISERROR(tblSalaries[[#This Row],[max h]]),1,tblSalaries[[#This Row],[Salary in USD]]/tblSalaries[[#This Row],[max h]]/260)</f>
        <v>96.15384615384616</v>
      </c>
      <c r="Y1661" s="11" t="str">
        <f>IF(tblSalaries[[#This Row],[Years of Experience]]="",0,"0")</f>
        <v>0</v>
      </c>
      <c r="Z1661"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1..3</v>
      </c>
      <c r="AA1661" s="11">
        <f>IF(tblSalaries[[#This Row],[Salary in USD]]&lt;1000,1,0)</f>
        <v>0</v>
      </c>
      <c r="AB1661" s="11">
        <f>IF(AND(tblSalaries[[#This Row],[Salary in USD]]&gt;1000,tblSalaries[[#This Row],[Salary in USD]]&lt;2000),1,0)</f>
        <v>0</v>
      </c>
    </row>
    <row r="1662" spans="2:28" ht="15" customHeight="1">
      <c r="B1662" t="s">
        <v>3665</v>
      </c>
      <c r="C1662" s="1">
        <v>41065.947534722225</v>
      </c>
      <c r="D1662" s="4">
        <v>92000</v>
      </c>
      <c r="E1662">
        <v>92000</v>
      </c>
      <c r="F1662" t="s">
        <v>6</v>
      </c>
      <c r="G1662">
        <f>tblSalaries[[#This Row],[clean Salary (in local currency)]]*VLOOKUP(tblSalaries[[#This Row],[Currency]],tblXrate[],2,FALSE)</f>
        <v>92000</v>
      </c>
      <c r="H1662" t="s">
        <v>1832</v>
      </c>
      <c r="I1662" t="s">
        <v>20</v>
      </c>
      <c r="J1662" t="s">
        <v>15</v>
      </c>
      <c r="K1662" t="str">
        <f>VLOOKUP(tblSalaries[[#This Row],[Where do you work]],tblCountries[[Actual]:[Mapping]],2,FALSE)</f>
        <v>USA</v>
      </c>
      <c r="L1662" t="s">
        <v>9</v>
      </c>
      <c r="M1662">
        <v>9</v>
      </c>
      <c r="O1662" s="10" t="str">
        <f>IF(ISERROR(FIND("1",tblSalaries[[#This Row],[How many hours of a day you work on Excel]])),"",1)</f>
        <v/>
      </c>
      <c r="P1662" s="11" t="str">
        <f>IF(ISERROR(FIND("2",tblSalaries[[#This Row],[How many hours of a day you work on Excel]])),"",2)</f>
        <v/>
      </c>
      <c r="Q1662" s="10" t="str">
        <f>IF(ISERROR(FIND("3",tblSalaries[[#This Row],[How many hours of a day you work on Excel]])),"",3)</f>
        <v/>
      </c>
      <c r="R1662" s="10">
        <f>IF(ISERROR(FIND("4",tblSalaries[[#This Row],[How many hours of a day you work on Excel]])),"",4)</f>
        <v>4</v>
      </c>
      <c r="S1662" s="10" t="str">
        <f>IF(ISERROR(FIND("5",tblSalaries[[#This Row],[How many hours of a day you work on Excel]])),"",5)</f>
        <v/>
      </c>
      <c r="T1662" s="10">
        <f>IF(ISERROR(FIND("6",tblSalaries[[#This Row],[How many hours of a day you work on Excel]])),"",6)</f>
        <v>6</v>
      </c>
      <c r="U1662" s="11" t="str">
        <f>IF(ISERROR(FIND("7",tblSalaries[[#This Row],[How many hours of a day you work on Excel]])),"",7)</f>
        <v/>
      </c>
      <c r="V1662" s="11" t="str">
        <f>IF(ISERROR(FIND("8",tblSalaries[[#This Row],[How many hours of a day you work on Excel]])),"",8)</f>
        <v/>
      </c>
      <c r="W1662" s="11">
        <f>IF(MAX(tblSalaries[[#This Row],[1 hour]:[8 hours]])=0,#N/A,MAX(tblSalaries[[#This Row],[1 hour]:[8 hours]]))</f>
        <v>6</v>
      </c>
      <c r="X1662" s="11">
        <f>IF(ISERROR(tblSalaries[[#This Row],[max h]]),1,tblSalaries[[#This Row],[Salary in USD]]/tblSalaries[[#This Row],[max h]]/260)</f>
        <v>58.974358974358978</v>
      </c>
      <c r="Y1662" s="11" t="str">
        <f>IF(tblSalaries[[#This Row],[Years of Experience]]="",0,"0")</f>
        <v>0</v>
      </c>
      <c r="Z1662"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662" s="11">
        <f>IF(tblSalaries[[#This Row],[Salary in USD]]&lt;1000,1,0)</f>
        <v>0</v>
      </c>
      <c r="AB1662" s="11">
        <f>IF(AND(tblSalaries[[#This Row],[Salary in USD]]&gt;1000,tblSalaries[[#This Row],[Salary in USD]]&lt;2000),1,0)</f>
        <v>0</v>
      </c>
    </row>
    <row r="1663" spans="2:28" ht="15" customHeight="1">
      <c r="B1663" t="s">
        <v>3666</v>
      </c>
      <c r="C1663" s="1">
        <v>41065.951620370368</v>
      </c>
      <c r="D1663" s="4">
        <v>40000</v>
      </c>
      <c r="E1663">
        <v>40000</v>
      </c>
      <c r="F1663" t="s">
        <v>22</v>
      </c>
      <c r="G1663">
        <f>tblSalaries[[#This Row],[clean Salary (in local currency)]]*VLOOKUP(tblSalaries[[#This Row],[Currency]],tblXrate[],2,FALSE)</f>
        <v>50815.977559664309</v>
      </c>
      <c r="H1663" t="s">
        <v>14</v>
      </c>
      <c r="I1663" t="s">
        <v>20</v>
      </c>
      <c r="J1663" t="s">
        <v>24</v>
      </c>
      <c r="K1663" t="str">
        <f>VLOOKUP(tblSalaries[[#This Row],[Where do you work]],tblCountries[[Actual]:[Mapping]],2,FALSE)</f>
        <v>Germany</v>
      </c>
      <c r="L1663" t="s">
        <v>18</v>
      </c>
      <c r="M1663">
        <v>3</v>
      </c>
      <c r="O1663" s="10" t="str">
        <f>IF(ISERROR(FIND("1",tblSalaries[[#This Row],[How many hours of a day you work on Excel]])),"",1)</f>
        <v/>
      </c>
      <c r="P1663" s="11">
        <f>IF(ISERROR(FIND("2",tblSalaries[[#This Row],[How many hours of a day you work on Excel]])),"",2)</f>
        <v>2</v>
      </c>
      <c r="Q1663" s="10">
        <f>IF(ISERROR(FIND("3",tblSalaries[[#This Row],[How many hours of a day you work on Excel]])),"",3)</f>
        <v>3</v>
      </c>
      <c r="R1663" s="10" t="str">
        <f>IF(ISERROR(FIND("4",tblSalaries[[#This Row],[How many hours of a day you work on Excel]])),"",4)</f>
        <v/>
      </c>
      <c r="S1663" s="10" t="str">
        <f>IF(ISERROR(FIND("5",tblSalaries[[#This Row],[How many hours of a day you work on Excel]])),"",5)</f>
        <v/>
      </c>
      <c r="T1663" s="10" t="str">
        <f>IF(ISERROR(FIND("6",tblSalaries[[#This Row],[How many hours of a day you work on Excel]])),"",6)</f>
        <v/>
      </c>
      <c r="U1663" s="11" t="str">
        <f>IF(ISERROR(FIND("7",tblSalaries[[#This Row],[How many hours of a day you work on Excel]])),"",7)</f>
        <v/>
      </c>
      <c r="V1663" s="11" t="str">
        <f>IF(ISERROR(FIND("8",tblSalaries[[#This Row],[How many hours of a day you work on Excel]])),"",8)</f>
        <v/>
      </c>
      <c r="W1663" s="11">
        <f>IF(MAX(tblSalaries[[#This Row],[1 hour]:[8 hours]])=0,#N/A,MAX(tblSalaries[[#This Row],[1 hour]:[8 hours]]))</f>
        <v>3</v>
      </c>
      <c r="X1663" s="11">
        <f>IF(ISERROR(tblSalaries[[#This Row],[max h]]),1,tblSalaries[[#This Row],[Salary in USD]]/tblSalaries[[#This Row],[max h]]/260)</f>
        <v>65.148689179056817</v>
      </c>
      <c r="Y1663" s="11" t="str">
        <f>IF(tblSalaries[[#This Row],[Years of Experience]]="",0,"0")</f>
        <v>0</v>
      </c>
      <c r="Z1663"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1..3</v>
      </c>
      <c r="AA1663" s="11">
        <f>IF(tblSalaries[[#This Row],[Salary in USD]]&lt;1000,1,0)</f>
        <v>0</v>
      </c>
      <c r="AB1663" s="11">
        <f>IF(AND(tblSalaries[[#This Row],[Salary in USD]]&gt;1000,tblSalaries[[#This Row],[Salary in USD]]&lt;2000),1,0)</f>
        <v>0</v>
      </c>
    </row>
    <row r="1664" spans="2:28" ht="15" customHeight="1">
      <c r="B1664" t="s">
        <v>3667</v>
      </c>
      <c r="C1664" s="1">
        <v>41065.965092592596</v>
      </c>
      <c r="D1664" s="4" t="s">
        <v>1833</v>
      </c>
      <c r="E1664">
        <v>35500</v>
      </c>
      <c r="F1664" t="s">
        <v>69</v>
      </c>
      <c r="G1664">
        <f>tblSalaries[[#This Row],[clean Salary (in local currency)]]*VLOOKUP(tblSalaries[[#This Row],[Currency]],tblXrate[],2,FALSE)</f>
        <v>55954.328658388586</v>
      </c>
      <c r="H1664" t="s">
        <v>1287</v>
      </c>
      <c r="I1664" t="s">
        <v>310</v>
      </c>
      <c r="J1664" t="s">
        <v>71</v>
      </c>
      <c r="K1664" t="str">
        <f>VLOOKUP(tblSalaries[[#This Row],[Where do you work]],tblCountries[[Actual]:[Mapping]],2,FALSE)</f>
        <v>UK</v>
      </c>
      <c r="L1664" t="s">
        <v>9</v>
      </c>
      <c r="M1664">
        <v>8</v>
      </c>
      <c r="O1664" s="10" t="str">
        <f>IF(ISERROR(FIND("1",tblSalaries[[#This Row],[How many hours of a day you work on Excel]])),"",1)</f>
        <v/>
      </c>
      <c r="P1664" s="11" t="str">
        <f>IF(ISERROR(FIND("2",tblSalaries[[#This Row],[How many hours of a day you work on Excel]])),"",2)</f>
        <v/>
      </c>
      <c r="Q1664" s="10" t="str">
        <f>IF(ISERROR(FIND("3",tblSalaries[[#This Row],[How many hours of a day you work on Excel]])),"",3)</f>
        <v/>
      </c>
      <c r="R1664" s="10">
        <f>IF(ISERROR(FIND("4",tblSalaries[[#This Row],[How many hours of a day you work on Excel]])),"",4)</f>
        <v>4</v>
      </c>
      <c r="S1664" s="10" t="str">
        <f>IF(ISERROR(FIND("5",tblSalaries[[#This Row],[How many hours of a day you work on Excel]])),"",5)</f>
        <v/>
      </c>
      <c r="T1664" s="10">
        <f>IF(ISERROR(FIND("6",tblSalaries[[#This Row],[How many hours of a day you work on Excel]])),"",6)</f>
        <v>6</v>
      </c>
      <c r="U1664" s="11" t="str">
        <f>IF(ISERROR(FIND("7",tblSalaries[[#This Row],[How many hours of a day you work on Excel]])),"",7)</f>
        <v/>
      </c>
      <c r="V1664" s="11" t="str">
        <f>IF(ISERROR(FIND("8",tblSalaries[[#This Row],[How many hours of a day you work on Excel]])),"",8)</f>
        <v/>
      </c>
      <c r="W1664" s="11">
        <f>IF(MAX(tblSalaries[[#This Row],[1 hour]:[8 hours]])=0,#N/A,MAX(tblSalaries[[#This Row],[1 hour]:[8 hours]]))</f>
        <v>6</v>
      </c>
      <c r="X1664" s="11">
        <f>IF(ISERROR(tblSalaries[[#This Row],[max h]]),1,tblSalaries[[#This Row],[Salary in USD]]/tblSalaries[[#This Row],[max h]]/260)</f>
        <v>35.868159396402937</v>
      </c>
      <c r="Y1664" s="11" t="str">
        <f>IF(tblSalaries[[#This Row],[Years of Experience]]="",0,"0")</f>
        <v>0</v>
      </c>
      <c r="Z1664"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664" s="11">
        <f>IF(tblSalaries[[#This Row],[Salary in USD]]&lt;1000,1,0)</f>
        <v>0</v>
      </c>
      <c r="AB1664" s="11">
        <f>IF(AND(tblSalaries[[#This Row],[Salary in USD]]&gt;1000,tblSalaries[[#This Row],[Salary in USD]]&lt;2000),1,0)</f>
        <v>0</v>
      </c>
    </row>
    <row r="1665" spans="2:28" ht="15" customHeight="1">
      <c r="B1665" t="s">
        <v>3668</v>
      </c>
      <c r="C1665" s="1">
        <v>41066.034201388888</v>
      </c>
      <c r="D1665" s="4">
        <v>45000</v>
      </c>
      <c r="E1665">
        <v>45000</v>
      </c>
      <c r="F1665" t="s">
        <v>6</v>
      </c>
      <c r="G1665">
        <f>tblSalaries[[#This Row],[clean Salary (in local currency)]]*VLOOKUP(tblSalaries[[#This Row],[Currency]],tblXrate[],2,FALSE)</f>
        <v>45000</v>
      </c>
      <c r="H1665" t="s">
        <v>1834</v>
      </c>
      <c r="I1665" t="s">
        <v>20</v>
      </c>
      <c r="J1665" t="s">
        <v>15</v>
      </c>
      <c r="K1665" t="str">
        <f>VLOOKUP(tblSalaries[[#This Row],[Where do you work]],tblCountries[[Actual]:[Mapping]],2,FALSE)</f>
        <v>USA</v>
      </c>
      <c r="L1665" t="s">
        <v>18</v>
      </c>
      <c r="M1665">
        <v>4</v>
      </c>
      <c r="O1665" s="10" t="str">
        <f>IF(ISERROR(FIND("1",tblSalaries[[#This Row],[How many hours of a day you work on Excel]])),"",1)</f>
        <v/>
      </c>
      <c r="P1665" s="11">
        <f>IF(ISERROR(FIND("2",tblSalaries[[#This Row],[How many hours of a day you work on Excel]])),"",2)</f>
        <v>2</v>
      </c>
      <c r="Q1665" s="10">
        <f>IF(ISERROR(FIND("3",tblSalaries[[#This Row],[How many hours of a day you work on Excel]])),"",3)</f>
        <v>3</v>
      </c>
      <c r="R1665" s="10" t="str">
        <f>IF(ISERROR(FIND("4",tblSalaries[[#This Row],[How many hours of a day you work on Excel]])),"",4)</f>
        <v/>
      </c>
      <c r="S1665" s="10" t="str">
        <f>IF(ISERROR(FIND("5",tblSalaries[[#This Row],[How many hours of a day you work on Excel]])),"",5)</f>
        <v/>
      </c>
      <c r="T1665" s="10" t="str">
        <f>IF(ISERROR(FIND("6",tblSalaries[[#This Row],[How many hours of a day you work on Excel]])),"",6)</f>
        <v/>
      </c>
      <c r="U1665" s="11" t="str">
        <f>IF(ISERROR(FIND("7",tblSalaries[[#This Row],[How many hours of a day you work on Excel]])),"",7)</f>
        <v/>
      </c>
      <c r="V1665" s="11" t="str">
        <f>IF(ISERROR(FIND("8",tblSalaries[[#This Row],[How many hours of a day you work on Excel]])),"",8)</f>
        <v/>
      </c>
      <c r="W1665" s="11">
        <f>IF(MAX(tblSalaries[[#This Row],[1 hour]:[8 hours]])=0,#N/A,MAX(tblSalaries[[#This Row],[1 hour]:[8 hours]]))</f>
        <v>3</v>
      </c>
      <c r="X1665" s="11">
        <f>IF(ISERROR(tblSalaries[[#This Row],[max h]]),1,tblSalaries[[#This Row],[Salary in USD]]/tblSalaries[[#This Row],[max h]]/260)</f>
        <v>57.692307692307693</v>
      </c>
      <c r="Y1665" s="11" t="str">
        <f>IF(tblSalaries[[#This Row],[Years of Experience]]="",0,"0")</f>
        <v>0</v>
      </c>
      <c r="Z1665"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1665" s="11">
        <f>IF(tblSalaries[[#This Row],[Salary in USD]]&lt;1000,1,0)</f>
        <v>0</v>
      </c>
      <c r="AB1665" s="11">
        <f>IF(AND(tblSalaries[[#This Row],[Salary in USD]]&gt;1000,tblSalaries[[#This Row],[Salary in USD]]&lt;2000),1,0)</f>
        <v>0</v>
      </c>
    </row>
    <row r="1666" spans="2:28" ht="15" customHeight="1">
      <c r="B1666" t="s">
        <v>3669</v>
      </c>
      <c r="C1666" s="1">
        <v>41066.044849537036</v>
      </c>
      <c r="D1666" s="4" t="s">
        <v>1835</v>
      </c>
      <c r="E1666">
        <v>400000</v>
      </c>
      <c r="F1666" t="s">
        <v>40</v>
      </c>
      <c r="G1666">
        <f>tblSalaries[[#This Row],[clean Salary (in local currency)]]*VLOOKUP(tblSalaries[[#This Row],[Currency]],tblXrate[],2,FALSE)</f>
        <v>7123.1666749770275</v>
      </c>
      <c r="H1666" t="s">
        <v>20</v>
      </c>
      <c r="I1666" t="s">
        <v>20</v>
      </c>
      <c r="J1666" t="s">
        <v>8</v>
      </c>
      <c r="K1666" t="str">
        <f>VLOOKUP(tblSalaries[[#This Row],[Where do you work]],tblCountries[[Actual]:[Mapping]],2,FALSE)</f>
        <v>India</v>
      </c>
      <c r="L1666" t="s">
        <v>9</v>
      </c>
      <c r="M1666">
        <v>4</v>
      </c>
      <c r="O1666" s="10" t="str">
        <f>IF(ISERROR(FIND("1",tblSalaries[[#This Row],[How many hours of a day you work on Excel]])),"",1)</f>
        <v/>
      </c>
      <c r="P1666" s="11" t="str">
        <f>IF(ISERROR(FIND("2",tblSalaries[[#This Row],[How many hours of a day you work on Excel]])),"",2)</f>
        <v/>
      </c>
      <c r="Q1666" s="10" t="str">
        <f>IF(ISERROR(FIND("3",tblSalaries[[#This Row],[How many hours of a day you work on Excel]])),"",3)</f>
        <v/>
      </c>
      <c r="R1666" s="10">
        <f>IF(ISERROR(FIND("4",tblSalaries[[#This Row],[How many hours of a day you work on Excel]])),"",4)</f>
        <v>4</v>
      </c>
      <c r="S1666" s="10" t="str">
        <f>IF(ISERROR(FIND("5",tblSalaries[[#This Row],[How many hours of a day you work on Excel]])),"",5)</f>
        <v/>
      </c>
      <c r="T1666" s="10">
        <f>IF(ISERROR(FIND("6",tblSalaries[[#This Row],[How many hours of a day you work on Excel]])),"",6)</f>
        <v>6</v>
      </c>
      <c r="U1666" s="11" t="str">
        <f>IF(ISERROR(FIND("7",tblSalaries[[#This Row],[How many hours of a day you work on Excel]])),"",7)</f>
        <v/>
      </c>
      <c r="V1666" s="11" t="str">
        <f>IF(ISERROR(FIND("8",tblSalaries[[#This Row],[How many hours of a day you work on Excel]])),"",8)</f>
        <v/>
      </c>
      <c r="W1666" s="11">
        <f>IF(MAX(tblSalaries[[#This Row],[1 hour]:[8 hours]])=0,#N/A,MAX(tblSalaries[[#This Row],[1 hour]:[8 hours]]))</f>
        <v>6</v>
      </c>
      <c r="X1666" s="11">
        <f>IF(ISERROR(tblSalaries[[#This Row],[max h]]),1,tblSalaries[[#This Row],[Salary in USD]]/tblSalaries[[#This Row],[max h]]/260)</f>
        <v>4.5661324839596329</v>
      </c>
      <c r="Y1666" s="11" t="str">
        <f>IF(tblSalaries[[#This Row],[Years of Experience]]="",0,"0")</f>
        <v>0</v>
      </c>
      <c r="Z1666"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1666" s="11">
        <f>IF(tblSalaries[[#This Row],[Salary in USD]]&lt;1000,1,0)</f>
        <v>0</v>
      </c>
      <c r="AB1666" s="11">
        <f>IF(AND(tblSalaries[[#This Row],[Salary in USD]]&gt;1000,tblSalaries[[#This Row],[Salary in USD]]&lt;2000),1,0)</f>
        <v>0</v>
      </c>
    </row>
    <row r="1667" spans="2:28" ht="15" customHeight="1">
      <c r="B1667" t="s">
        <v>3670</v>
      </c>
      <c r="C1667" s="1">
        <v>41066.060370370367</v>
      </c>
      <c r="D1667" s="4" t="s">
        <v>1836</v>
      </c>
      <c r="E1667">
        <v>38920</v>
      </c>
      <c r="F1667" t="s">
        <v>22</v>
      </c>
      <c r="G1667">
        <f>tblSalaries[[#This Row],[clean Salary (in local currency)]]*VLOOKUP(tblSalaries[[#This Row],[Currency]],tblXrate[],2,FALSE)</f>
        <v>49443.946165553374</v>
      </c>
      <c r="H1667" t="s">
        <v>1837</v>
      </c>
      <c r="I1667" t="s">
        <v>20</v>
      </c>
      <c r="J1667" t="s">
        <v>59</v>
      </c>
      <c r="K1667" t="str">
        <f>VLOOKUP(tblSalaries[[#This Row],[Where do you work]],tblCountries[[Actual]:[Mapping]],2,FALSE)</f>
        <v>Belgium</v>
      </c>
      <c r="L1667" t="s">
        <v>9</v>
      </c>
      <c r="M1667">
        <v>1.5</v>
      </c>
      <c r="O1667" s="10" t="str">
        <f>IF(ISERROR(FIND("1",tblSalaries[[#This Row],[How many hours of a day you work on Excel]])),"",1)</f>
        <v/>
      </c>
      <c r="P1667" s="11" t="str">
        <f>IF(ISERROR(FIND("2",tblSalaries[[#This Row],[How many hours of a day you work on Excel]])),"",2)</f>
        <v/>
      </c>
      <c r="Q1667" s="10" t="str">
        <f>IF(ISERROR(FIND("3",tblSalaries[[#This Row],[How many hours of a day you work on Excel]])),"",3)</f>
        <v/>
      </c>
      <c r="R1667" s="10">
        <f>IF(ISERROR(FIND("4",tblSalaries[[#This Row],[How many hours of a day you work on Excel]])),"",4)</f>
        <v>4</v>
      </c>
      <c r="S1667" s="10" t="str">
        <f>IF(ISERROR(FIND("5",tblSalaries[[#This Row],[How many hours of a day you work on Excel]])),"",5)</f>
        <v/>
      </c>
      <c r="T1667" s="10">
        <f>IF(ISERROR(FIND("6",tblSalaries[[#This Row],[How many hours of a day you work on Excel]])),"",6)</f>
        <v>6</v>
      </c>
      <c r="U1667" s="11" t="str">
        <f>IF(ISERROR(FIND("7",tblSalaries[[#This Row],[How many hours of a day you work on Excel]])),"",7)</f>
        <v/>
      </c>
      <c r="V1667" s="11" t="str">
        <f>IF(ISERROR(FIND("8",tblSalaries[[#This Row],[How many hours of a day you work on Excel]])),"",8)</f>
        <v/>
      </c>
      <c r="W1667" s="11">
        <f>IF(MAX(tblSalaries[[#This Row],[1 hour]:[8 hours]])=0,#N/A,MAX(tblSalaries[[#This Row],[1 hour]:[8 hours]]))</f>
        <v>6</v>
      </c>
      <c r="X1667" s="11">
        <f>IF(ISERROR(tblSalaries[[#This Row],[max h]]),1,tblSalaries[[#This Row],[Salary in USD]]/tblSalaries[[#This Row],[max h]]/260)</f>
        <v>31.69483728561114</v>
      </c>
      <c r="Y1667" s="11" t="str">
        <f>IF(tblSalaries[[#This Row],[Years of Experience]]="",0,"0")</f>
        <v>0</v>
      </c>
      <c r="Z1667"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1..3</v>
      </c>
      <c r="AA1667" s="11">
        <f>IF(tblSalaries[[#This Row],[Salary in USD]]&lt;1000,1,0)</f>
        <v>0</v>
      </c>
      <c r="AB1667" s="11">
        <f>IF(AND(tblSalaries[[#This Row],[Salary in USD]]&gt;1000,tblSalaries[[#This Row],[Salary in USD]]&lt;2000),1,0)</f>
        <v>0</v>
      </c>
    </row>
    <row r="1668" spans="2:28" ht="15" customHeight="1">
      <c r="B1668" t="s">
        <v>3671</v>
      </c>
      <c r="C1668" s="1">
        <v>41066.070601851854</v>
      </c>
      <c r="D1668" s="4" t="s">
        <v>1838</v>
      </c>
      <c r="E1668">
        <v>45000</v>
      </c>
      <c r="F1668" t="s">
        <v>6</v>
      </c>
      <c r="G1668">
        <f>tblSalaries[[#This Row],[clean Salary (in local currency)]]*VLOOKUP(tblSalaries[[#This Row],[Currency]],tblXrate[],2,FALSE)</f>
        <v>45000</v>
      </c>
      <c r="H1668" t="s">
        <v>29</v>
      </c>
      <c r="I1668" t="s">
        <v>4001</v>
      </c>
      <c r="J1668" t="s">
        <v>166</v>
      </c>
      <c r="K1668" t="str">
        <f>VLOOKUP(tblSalaries[[#This Row],[Where do you work]],tblCountries[[Actual]:[Mapping]],2,FALSE)</f>
        <v>Mexico</v>
      </c>
      <c r="L1668" t="s">
        <v>9</v>
      </c>
      <c r="M1668">
        <v>5</v>
      </c>
      <c r="O1668" s="10" t="str">
        <f>IF(ISERROR(FIND("1",tblSalaries[[#This Row],[How many hours of a day you work on Excel]])),"",1)</f>
        <v/>
      </c>
      <c r="P1668" s="11" t="str">
        <f>IF(ISERROR(FIND("2",tblSalaries[[#This Row],[How many hours of a day you work on Excel]])),"",2)</f>
        <v/>
      </c>
      <c r="Q1668" s="10" t="str">
        <f>IF(ISERROR(FIND("3",tblSalaries[[#This Row],[How many hours of a day you work on Excel]])),"",3)</f>
        <v/>
      </c>
      <c r="R1668" s="10">
        <f>IF(ISERROR(FIND("4",tblSalaries[[#This Row],[How many hours of a day you work on Excel]])),"",4)</f>
        <v>4</v>
      </c>
      <c r="S1668" s="10" t="str">
        <f>IF(ISERROR(FIND("5",tblSalaries[[#This Row],[How many hours of a day you work on Excel]])),"",5)</f>
        <v/>
      </c>
      <c r="T1668" s="10">
        <f>IF(ISERROR(FIND("6",tblSalaries[[#This Row],[How many hours of a day you work on Excel]])),"",6)</f>
        <v>6</v>
      </c>
      <c r="U1668" s="11" t="str">
        <f>IF(ISERROR(FIND("7",tblSalaries[[#This Row],[How many hours of a day you work on Excel]])),"",7)</f>
        <v/>
      </c>
      <c r="V1668" s="11" t="str">
        <f>IF(ISERROR(FIND("8",tblSalaries[[#This Row],[How many hours of a day you work on Excel]])),"",8)</f>
        <v/>
      </c>
      <c r="W1668" s="11">
        <f>IF(MAX(tblSalaries[[#This Row],[1 hour]:[8 hours]])=0,#N/A,MAX(tblSalaries[[#This Row],[1 hour]:[8 hours]]))</f>
        <v>6</v>
      </c>
      <c r="X1668" s="11">
        <f>IF(ISERROR(tblSalaries[[#This Row],[max h]]),1,tblSalaries[[#This Row],[Salary in USD]]/tblSalaries[[#This Row],[max h]]/260)</f>
        <v>28.846153846153847</v>
      </c>
      <c r="Y1668" s="11" t="str">
        <f>IF(tblSalaries[[#This Row],[Years of Experience]]="",0,"0")</f>
        <v>0</v>
      </c>
      <c r="Z1668"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1668" s="11">
        <f>IF(tblSalaries[[#This Row],[Salary in USD]]&lt;1000,1,0)</f>
        <v>0</v>
      </c>
      <c r="AB1668" s="11">
        <f>IF(AND(tblSalaries[[#This Row],[Salary in USD]]&gt;1000,tblSalaries[[#This Row],[Salary in USD]]&lt;2000),1,0)</f>
        <v>0</v>
      </c>
    </row>
    <row r="1669" spans="2:28" ht="15" customHeight="1">
      <c r="B1669" t="s">
        <v>3672</v>
      </c>
      <c r="C1669" s="1">
        <v>41066.091643518521</v>
      </c>
      <c r="D1669" s="4" t="s">
        <v>1839</v>
      </c>
      <c r="E1669">
        <v>60000</v>
      </c>
      <c r="F1669" t="s">
        <v>6</v>
      </c>
      <c r="G1669">
        <f>tblSalaries[[#This Row],[clean Salary (in local currency)]]*VLOOKUP(tblSalaries[[#This Row],[Currency]],tblXrate[],2,FALSE)</f>
        <v>60000</v>
      </c>
      <c r="H1669" t="s">
        <v>20</v>
      </c>
      <c r="I1669" t="s">
        <v>20</v>
      </c>
      <c r="J1669" t="s">
        <v>15</v>
      </c>
      <c r="K1669" t="str">
        <f>VLOOKUP(tblSalaries[[#This Row],[Where do you work]],tblCountries[[Actual]:[Mapping]],2,FALSE)</f>
        <v>USA</v>
      </c>
      <c r="L1669" t="s">
        <v>13</v>
      </c>
      <c r="M1669">
        <v>1</v>
      </c>
      <c r="O1669" s="10" t="str">
        <f>IF(ISERROR(FIND("1",tblSalaries[[#This Row],[How many hours of a day you work on Excel]])),"",1)</f>
        <v/>
      </c>
      <c r="P1669" s="11" t="str">
        <f>IF(ISERROR(FIND("2",tblSalaries[[#This Row],[How many hours of a day you work on Excel]])),"",2)</f>
        <v/>
      </c>
      <c r="Q1669" s="10" t="str">
        <f>IF(ISERROR(FIND("3",tblSalaries[[#This Row],[How many hours of a day you work on Excel]])),"",3)</f>
        <v/>
      </c>
      <c r="R1669" s="10" t="str">
        <f>IF(ISERROR(FIND("4",tblSalaries[[#This Row],[How many hours of a day you work on Excel]])),"",4)</f>
        <v/>
      </c>
      <c r="S1669" s="10" t="str">
        <f>IF(ISERROR(FIND("5",tblSalaries[[#This Row],[How many hours of a day you work on Excel]])),"",5)</f>
        <v/>
      </c>
      <c r="T1669" s="10" t="str">
        <f>IF(ISERROR(FIND("6",tblSalaries[[#This Row],[How many hours of a day you work on Excel]])),"",6)</f>
        <v/>
      </c>
      <c r="U1669" s="11" t="str">
        <f>IF(ISERROR(FIND("7",tblSalaries[[#This Row],[How many hours of a day you work on Excel]])),"",7)</f>
        <v/>
      </c>
      <c r="V1669" s="11">
        <f>IF(ISERROR(FIND("8",tblSalaries[[#This Row],[How many hours of a day you work on Excel]])),"",8)</f>
        <v>8</v>
      </c>
      <c r="W1669" s="11">
        <f>IF(MAX(tblSalaries[[#This Row],[1 hour]:[8 hours]])=0,#N/A,MAX(tblSalaries[[#This Row],[1 hour]:[8 hours]]))</f>
        <v>8</v>
      </c>
      <c r="X1669" s="11">
        <f>IF(ISERROR(tblSalaries[[#This Row],[max h]]),1,tblSalaries[[#This Row],[Salary in USD]]/tblSalaries[[#This Row],[max h]]/260)</f>
        <v>28.846153846153847</v>
      </c>
      <c r="Y1669" s="11" t="str">
        <f>IF(tblSalaries[[#This Row],[Years of Experience]]="",0,"0")</f>
        <v>0</v>
      </c>
      <c r="Z1669"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0..1</v>
      </c>
      <c r="AA1669" s="11">
        <f>IF(tblSalaries[[#This Row],[Salary in USD]]&lt;1000,1,0)</f>
        <v>0</v>
      </c>
      <c r="AB1669" s="11">
        <f>IF(AND(tblSalaries[[#This Row],[Salary in USD]]&gt;1000,tblSalaries[[#This Row],[Salary in USD]]&lt;2000),1,0)</f>
        <v>0</v>
      </c>
    </row>
    <row r="1670" spans="2:28" ht="15" customHeight="1">
      <c r="B1670" t="s">
        <v>3673</v>
      </c>
      <c r="C1670" s="1">
        <v>41066.095300925925</v>
      </c>
      <c r="D1670" s="4">
        <v>65000</v>
      </c>
      <c r="E1670">
        <v>65000</v>
      </c>
      <c r="F1670" t="s">
        <v>6</v>
      </c>
      <c r="G1670">
        <f>tblSalaries[[#This Row],[clean Salary (in local currency)]]*VLOOKUP(tblSalaries[[#This Row],[Currency]],tblXrate[],2,FALSE)</f>
        <v>65000</v>
      </c>
      <c r="H1670" t="s">
        <v>1840</v>
      </c>
      <c r="I1670" t="s">
        <v>20</v>
      </c>
      <c r="J1670" t="s">
        <v>15</v>
      </c>
      <c r="K1670" t="str">
        <f>VLOOKUP(tblSalaries[[#This Row],[Where do you work]],tblCountries[[Actual]:[Mapping]],2,FALSE)</f>
        <v>USA</v>
      </c>
      <c r="L1670" t="s">
        <v>13</v>
      </c>
      <c r="M1670">
        <v>4</v>
      </c>
      <c r="O1670" s="10" t="str">
        <f>IF(ISERROR(FIND("1",tblSalaries[[#This Row],[How many hours of a day you work on Excel]])),"",1)</f>
        <v/>
      </c>
      <c r="P1670" s="11" t="str">
        <f>IF(ISERROR(FIND("2",tblSalaries[[#This Row],[How many hours of a day you work on Excel]])),"",2)</f>
        <v/>
      </c>
      <c r="Q1670" s="10" t="str">
        <f>IF(ISERROR(FIND("3",tblSalaries[[#This Row],[How many hours of a day you work on Excel]])),"",3)</f>
        <v/>
      </c>
      <c r="R1670" s="10" t="str">
        <f>IF(ISERROR(FIND("4",tblSalaries[[#This Row],[How many hours of a day you work on Excel]])),"",4)</f>
        <v/>
      </c>
      <c r="S1670" s="10" t="str">
        <f>IF(ISERROR(FIND("5",tblSalaries[[#This Row],[How many hours of a day you work on Excel]])),"",5)</f>
        <v/>
      </c>
      <c r="T1670" s="10" t="str">
        <f>IF(ISERROR(FIND("6",tblSalaries[[#This Row],[How many hours of a day you work on Excel]])),"",6)</f>
        <v/>
      </c>
      <c r="U1670" s="11" t="str">
        <f>IF(ISERROR(FIND("7",tblSalaries[[#This Row],[How many hours of a day you work on Excel]])),"",7)</f>
        <v/>
      </c>
      <c r="V1670" s="11">
        <f>IF(ISERROR(FIND("8",tblSalaries[[#This Row],[How many hours of a day you work on Excel]])),"",8)</f>
        <v>8</v>
      </c>
      <c r="W1670" s="11">
        <f>IF(MAX(tblSalaries[[#This Row],[1 hour]:[8 hours]])=0,#N/A,MAX(tblSalaries[[#This Row],[1 hour]:[8 hours]]))</f>
        <v>8</v>
      </c>
      <c r="X1670" s="11">
        <f>IF(ISERROR(tblSalaries[[#This Row],[max h]]),1,tblSalaries[[#This Row],[Salary in USD]]/tblSalaries[[#This Row],[max h]]/260)</f>
        <v>31.25</v>
      </c>
      <c r="Y1670" s="11" t="str">
        <f>IF(tblSalaries[[#This Row],[Years of Experience]]="",0,"0")</f>
        <v>0</v>
      </c>
      <c r="Z1670"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1670" s="11">
        <f>IF(tblSalaries[[#This Row],[Salary in USD]]&lt;1000,1,0)</f>
        <v>0</v>
      </c>
      <c r="AB1670" s="11">
        <f>IF(AND(tblSalaries[[#This Row],[Salary in USD]]&gt;1000,tblSalaries[[#This Row],[Salary in USD]]&lt;2000),1,0)</f>
        <v>0</v>
      </c>
    </row>
    <row r="1671" spans="2:28" ht="15" customHeight="1">
      <c r="B1671" t="s">
        <v>3674</v>
      </c>
      <c r="C1671" s="1">
        <v>41066.135370370372</v>
      </c>
      <c r="D1671" s="4">
        <v>73000</v>
      </c>
      <c r="E1671">
        <v>73000</v>
      </c>
      <c r="F1671" t="s">
        <v>6</v>
      </c>
      <c r="G1671">
        <f>tblSalaries[[#This Row],[clean Salary (in local currency)]]*VLOOKUP(tblSalaries[[#This Row],[Currency]],tblXrate[],2,FALSE)</f>
        <v>73000</v>
      </c>
      <c r="H1671" t="s">
        <v>1841</v>
      </c>
      <c r="I1671" t="s">
        <v>52</v>
      </c>
      <c r="J1671" t="s">
        <v>15</v>
      </c>
      <c r="K1671" t="str">
        <f>VLOOKUP(tblSalaries[[#This Row],[Where do you work]],tblCountries[[Actual]:[Mapping]],2,FALSE)</f>
        <v>USA</v>
      </c>
      <c r="L1671" t="s">
        <v>18</v>
      </c>
      <c r="M1671">
        <v>6</v>
      </c>
      <c r="O1671" s="10" t="str">
        <f>IF(ISERROR(FIND("1",tblSalaries[[#This Row],[How many hours of a day you work on Excel]])),"",1)</f>
        <v/>
      </c>
      <c r="P1671" s="11">
        <f>IF(ISERROR(FIND("2",tblSalaries[[#This Row],[How many hours of a day you work on Excel]])),"",2)</f>
        <v>2</v>
      </c>
      <c r="Q1671" s="10">
        <f>IF(ISERROR(FIND("3",tblSalaries[[#This Row],[How many hours of a day you work on Excel]])),"",3)</f>
        <v>3</v>
      </c>
      <c r="R1671" s="10" t="str">
        <f>IF(ISERROR(FIND("4",tblSalaries[[#This Row],[How many hours of a day you work on Excel]])),"",4)</f>
        <v/>
      </c>
      <c r="S1671" s="10" t="str">
        <f>IF(ISERROR(FIND("5",tblSalaries[[#This Row],[How many hours of a day you work on Excel]])),"",5)</f>
        <v/>
      </c>
      <c r="T1671" s="10" t="str">
        <f>IF(ISERROR(FIND("6",tblSalaries[[#This Row],[How many hours of a day you work on Excel]])),"",6)</f>
        <v/>
      </c>
      <c r="U1671" s="11" t="str">
        <f>IF(ISERROR(FIND("7",tblSalaries[[#This Row],[How many hours of a day you work on Excel]])),"",7)</f>
        <v/>
      </c>
      <c r="V1671" s="11" t="str">
        <f>IF(ISERROR(FIND("8",tblSalaries[[#This Row],[How many hours of a day you work on Excel]])),"",8)</f>
        <v/>
      </c>
      <c r="W1671" s="11">
        <f>IF(MAX(tblSalaries[[#This Row],[1 hour]:[8 hours]])=0,#N/A,MAX(tblSalaries[[#This Row],[1 hour]:[8 hours]]))</f>
        <v>3</v>
      </c>
      <c r="X1671" s="11">
        <f>IF(ISERROR(tblSalaries[[#This Row],[max h]]),1,tblSalaries[[#This Row],[Salary in USD]]/tblSalaries[[#This Row],[max h]]/260)</f>
        <v>93.589743589743591</v>
      </c>
      <c r="Y1671" s="11" t="str">
        <f>IF(tblSalaries[[#This Row],[Years of Experience]]="",0,"0")</f>
        <v>0</v>
      </c>
      <c r="Z1671"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671" s="11">
        <f>IF(tblSalaries[[#This Row],[Salary in USD]]&lt;1000,1,0)</f>
        <v>0</v>
      </c>
      <c r="AB1671" s="11">
        <f>IF(AND(tblSalaries[[#This Row],[Salary in USD]]&gt;1000,tblSalaries[[#This Row],[Salary in USD]]&lt;2000),1,0)</f>
        <v>0</v>
      </c>
    </row>
    <row r="1672" spans="2:28" ht="15" customHeight="1">
      <c r="B1672" t="s">
        <v>3675</v>
      </c>
      <c r="C1672" s="1">
        <v>41066.167268518519</v>
      </c>
      <c r="D1672" s="4">
        <v>54000</v>
      </c>
      <c r="E1672">
        <v>54000</v>
      </c>
      <c r="F1672" t="s">
        <v>6</v>
      </c>
      <c r="G1672">
        <f>tblSalaries[[#This Row],[clean Salary (in local currency)]]*VLOOKUP(tblSalaries[[#This Row],[Currency]],tblXrate[],2,FALSE)</f>
        <v>54000</v>
      </c>
      <c r="H1672" t="s">
        <v>309</v>
      </c>
      <c r="I1672" t="s">
        <v>20</v>
      </c>
      <c r="J1672" t="s">
        <v>15</v>
      </c>
      <c r="K1672" t="str">
        <f>VLOOKUP(tblSalaries[[#This Row],[Where do you work]],tblCountries[[Actual]:[Mapping]],2,FALSE)</f>
        <v>USA</v>
      </c>
      <c r="L1672" t="s">
        <v>13</v>
      </c>
      <c r="M1672">
        <v>6</v>
      </c>
      <c r="O1672" s="10" t="str">
        <f>IF(ISERROR(FIND("1",tblSalaries[[#This Row],[How many hours of a day you work on Excel]])),"",1)</f>
        <v/>
      </c>
      <c r="P1672" s="11" t="str">
        <f>IF(ISERROR(FIND("2",tblSalaries[[#This Row],[How many hours of a day you work on Excel]])),"",2)</f>
        <v/>
      </c>
      <c r="Q1672" s="10" t="str">
        <f>IF(ISERROR(FIND("3",tblSalaries[[#This Row],[How many hours of a day you work on Excel]])),"",3)</f>
        <v/>
      </c>
      <c r="R1672" s="10" t="str">
        <f>IF(ISERROR(FIND("4",tblSalaries[[#This Row],[How many hours of a day you work on Excel]])),"",4)</f>
        <v/>
      </c>
      <c r="S1672" s="10" t="str">
        <f>IF(ISERROR(FIND("5",tblSalaries[[#This Row],[How many hours of a day you work on Excel]])),"",5)</f>
        <v/>
      </c>
      <c r="T1672" s="10" t="str">
        <f>IF(ISERROR(FIND("6",tblSalaries[[#This Row],[How many hours of a day you work on Excel]])),"",6)</f>
        <v/>
      </c>
      <c r="U1672" s="11" t="str">
        <f>IF(ISERROR(FIND("7",tblSalaries[[#This Row],[How many hours of a day you work on Excel]])),"",7)</f>
        <v/>
      </c>
      <c r="V1672" s="11">
        <f>IF(ISERROR(FIND("8",tblSalaries[[#This Row],[How many hours of a day you work on Excel]])),"",8)</f>
        <v>8</v>
      </c>
      <c r="W1672" s="11">
        <f>IF(MAX(tblSalaries[[#This Row],[1 hour]:[8 hours]])=0,#N/A,MAX(tblSalaries[[#This Row],[1 hour]:[8 hours]]))</f>
        <v>8</v>
      </c>
      <c r="X1672" s="11">
        <f>IF(ISERROR(tblSalaries[[#This Row],[max h]]),1,tblSalaries[[#This Row],[Salary in USD]]/tblSalaries[[#This Row],[max h]]/260)</f>
        <v>25.96153846153846</v>
      </c>
      <c r="Y1672" s="11" t="str">
        <f>IF(tblSalaries[[#This Row],[Years of Experience]]="",0,"0")</f>
        <v>0</v>
      </c>
      <c r="Z1672"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672" s="11">
        <f>IF(tblSalaries[[#This Row],[Salary in USD]]&lt;1000,1,0)</f>
        <v>0</v>
      </c>
      <c r="AB1672" s="11">
        <f>IF(AND(tblSalaries[[#This Row],[Salary in USD]]&gt;1000,tblSalaries[[#This Row],[Salary in USD]]&lt;2000),1,0)</f>
        <v>0</v>
      </c>
    </row>
    <row r="1673" spans="2:28" ht="15" customHeight="1">
      <c r="B1673" t="s">
        <v>3676</v>
      </c>
      <c r="C1673" s="1">
        <v>41066.245127314818</v>
      </c>
      <c r="D1673" s="4">
        <v>81000</v>
      </c>
      <c r="E1673">
        <v>81000</v>
      </c>
      <c r="F1673" t="s">
        <v>6</v>
      </c>
      <c r="G1673">
        <f>tblSalaries[[#This Row],[clean Salary (in local currency)]]*VLOOKUP(tblSalaries[[#This Row],[Currency]],tblXrate[],2,FALSE)</f>
        <v>81000</v>
      </c>
      <c r="H1673" t="s">
        <v>1842</v>
      </c>
      <c r="I1673" t="s">
        <v>20</v>
      </c>
      <c r="J1673" t="s">
        <v>15</v>
      </c>
      <c r="K1673" t="str">
        <f>VLOOKUP(tblSalaries[[#This Row],[Where do you work]],tblCountries[[Actual]:[Mapping]],2,FALSE)</f>
        <v>USA</v>
      </c>
      <c r="L1673" t="s">
        <v>9</v>
      </c>
      <c r="M1673">
        <v>6</v>
      </c>
      <c r="O1673" s="10" t="str">
        <f>IF(ISERROR(FIND("1",tblSalaries[[#This Row],[How many hours of a day you work on Excel]])),"",1)</f>
        <v/>
      </c>
      <c r="P1673" s="11" t="str">
        <f>IF(ISERROR(FIND("2",tblSalaries[[#This Row],[How many hours of a day you work on Excel]])),"",2)</f>
        <v/>
      </c>
      <c r="Q1673" s="10" t="str">
        <f>IF(ISERROR(FIND("3",tblSalaries[[#This Row],[How many hours of a day you work on Excel]])),"",3)</f>
        <v/>
      </c>
      <c r="R1673" s="10">
        <f>IF(ISERROR(FIND("4",tblSalaries[[#This Row],[How many hours of a day you work on Excel]])),"",4)</f>
        <v>4</v>
      </c>
      <c r="S1673" s="10" t="str">
        <f>IF(ISERROR(FIND("5",tblSalaries[[#This Row],[How many hours of a day you work on Excel]])),"",5)</f>
        <v/>
      </c>
      <c r="T1673" s="10">
        <f>IF(ISERROR(FIND("6",tblSalaries[[#This Row],[How many hours of a day you work on Excel]])),"",6)</f>
        <v>6</v>
      </c>
      <c r="U1673" s="11" t="str">
        <f>IF(ISERROR(FIND("7",tblSalaries[[#This Row],[How many hours of a day you work on Excel]])),"",7)</f>
        <v/>
      </c>
      <c r="V1673" s="11" t="str">
        <f>IF(ISERROR(FIND("8",tblSalaries[[#This Row],[How many hours of a day you work on Excel]])),"",8)</f>
        <v/>
      </c>
      <c r="W1673" s="11">
        <f>IF(MAX(tblSalaries[[#This Row],[1 hour]:[8 hours]])=0,#N/A,MAX(tblSalaries[[#This Row],[1 hour]:[8 hours]]))</f>
        <v>6</v>
      </c>
      <c r="X1673" s="11">
        <f>IF(ISERROR(tblSalaries[[#This Row],[max h]]),1,tblSalaries[[#This Row],[Salary in USD]]/tblSalaries[[#This Row],[max h]]/260)</f>
        <v>51.92307692307692</v>
      </c>
      <c r="Y1673" s="11" t="str">
        <f>IF(tblSalaries[[#This Row],[Years of Experience]]="",0,"0")</f>
        <v>0</v>
      </c>
      <c r="Z1673"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673" s="11">
        <f>IF(tblSalaries[[#This Row],[Salary in USD]]&lt;1000,1,0)</f>
        <v>0</v>
      </c>
      <c r="AB1673" s="11">
        <f>IF(AND(tblSalaries[[#This Row],[Salary in USD]]&gt;1000,tblSalaries[[#This Row],[Salary in USD]]&lt;2000),1,0)</f>
        <v>0</v>
      </c>
    </row>
    <row r="1674" spans="2:28" ht="15" customHeight="1">
      <c r="B1674" t="s">
        <v>3677</v>
      </c>
      <c r="C1674" s="1">
        <v>41066.311666666668</v>
      </c>
      <c r="D1674" s="4">
        <v>10000</v>
      </c>
      <c r="E1674">
        <v>10000</v>
      </c>
      <c r="F1674" t="s">
        <v>6</v>
      </c>
      <c r="G1674">
        <f>tblSalaries[[#This Row],[clean Salary (in local currency)]]*VLOOKUP(tblSalaries[[#This Row],[Currency]],tblXrate[],2,FALSE)</f>
        <v>10000</v>
      </c>
      <c r="H1674" t="s">
        <v>1843</v>
      </c>
      <c r="I1674" t="s">
        <v>20</v>
      </c>
      <c r="J1674" t="s">
        <v>15</v>
      </c>
      <c r="K1674" t="str">
        <f>VLOOKUP(tblSalaries[[#This Row],[Where do you work]],tblCountries[[Actual]:[Mapping]],2,FALSE)</f>
        <v>USA</v>
      </c>
      <c r="L1674" t="s">
        <v>9</v>
      </c>
      <c r="M1674">
        <v>2</v>
      </c>
      <c r="O1674" s="10" t="str">
        <f>IF(ISERROR(FIND("1",tblSalaries[[#This Row],[How many hours of a day you work on Excel]])),"",1)</f>
        <v/>
      </c>
      <c r="P1674" s="11" t="str">
        <f>IF(ISERROR(FIND("2",tblSalaries[[#This Row],[How many hours of a day you work on Excel]])),"",2)</f>
        <v/>
      </c>
      <c r="Q1674" s="10" t="str">
        <f>IF(ISERROR(FIND("3",tblSalaries[[#This Row],[How many hours of a day you work on Excel]])),"",3)</f>
        <v/>
      </c>
      <c r="R1674" s="10">
        <f>IF(ISERROR(FIND("4",tblSalaries[[#This Row],[How many hours of a day you work on Excel]])),"",4)</f>
        <v>4</v>
      </c>
      <c r="S1674" s="10" t="str">
        <f>IF(ISERROR(FIND("5",tblSalaries[[#This Row],[How many hours of a day you work on Excel]])),"",5)</f>
        <v/>
      </c>
      <c r="T1674" s="10">
        <f>IF(ISERROR(FIND("6",tblSalaries[[#This Row],[How many hours of a day you work on Excel]])),"",6)</f>
        <v>6</v>
      </c>
      <c r="U1674" s="11" t="str">
        <f>IF(ISERROR(FIND("7",tblSalaries[[#This Row],[How many hours of a day you work on Excel]])),"",7)</f>
        <v/>
      </c>
      <c r="V1674" s="11" t="str">
        <f>IF(ISERROR(FIND("8",tblSalaries[[#This Row],[How many hours of a day you work on Excel]])),"",8)</f>
        <v/>
      </c>
      <c r="W1674" s="11">
        <f>IF(MAX(tblSalaries[[#This Row],[1 hour]:[8 hours]])=0,#N/A,MAX(tblSalaries[[#This Row],[1 hour]:[8 hours]]))</f>
        <v>6</v>
      </c>
      <c r="X1674" s="11">
        <f>IF(ISERROR(tblSalaries[[#This Row],[max h]]),1,tblSalaries[[#This Row],[Salary in USD]]/tblSalaries[[#This Row],[max h]]/260)</f>
        <v>6.4102564102564106</v>
      </c>
      <c r="Y1674" s="11" t="str">
        <f>IF(tblSalaries[[#This Row],[Years of Experience]]="",0,"0")</f>
        <v>0</v>
      </c>
      <c r="Z1674"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1..3</v>
      </c>
      <c r="AA1674" s="11">
        <f>IF(tblSalaries[[#This Row],[Salary in USD]]&lt;1000,1,0)</f>
        <v>0</v>
      </c>
      <c r="AB1674" s="11">
        <f>IF(AND(tblSalaries[[#This Row],[Salary in USD]]&gt;1000,tblSalaries[[#This Row],[Salary in USD]]&lt;2000),1,0)</f>
        <v>0</v>
      </c>
    </row>
    <row r="1675" spans="2:28" ht="15" customHeight="1">
      <c r="B1675" t="s">
        <v>3678</v>
      </c>
      <c r="C1675" s="1">
        <v>41066.351342592592</v>
      </c>
      <c r="D1675" s="4">
        <v>42000</v>
      </c>
      <c r="E1675">
        <v>42000</v>
      </c>
      <c r="F1675" t="s">
        <v>6</v>
      </c>
      <c r="G1675">
        <f>tblSalaries[[#This Row],[clean Salary (in local currency)]]*VLOOKUP(tblSalaries[[#This Row],[Currency]],tblXrate[],2,FALSE)</f>
        <v>42000</v>
      </c>
      <c r="H1675" t="s">
        <v>1369</v>
      </c>
      <c r="I1675" t="s">
        <v>310</v>
      </c>
      <c r="J1675" t="s">
        <v>15</v>
      </c>
      <c r="K1675" t="str">
        <f>VLOOKUP(tblSalaries[[#This Row],[Where do you work]],tblCountries[[Actual]:[Mapping]],2,FALSE)</f>
        <v>USA</v>
      </c>
      <c r="L1675" t="s">
        <v>9</v>
      </c>
      <c r="M1675">
        <v>1</v>
      </c>
      <c r="O1675" s="10" t="str">
        <f>IF(ISERROR(FIND("1",tblSalaries[[#This Row],[How many hours of a day you work on Excel]])),"",1)</f>
        <v/>
      </c>
      <c r="P1675" s="11" t="str">
        <f>IF(ISERROR(FIND("2",tblSalaries[[#This Row],[How many hours of a day you work on Excel]])),"",2)</f>
        <v/>
      </c>
      <c r="Q1675" s="10" t="str">
        <f>IF(ISERROR(FIND("3",tblSalaries[[#This Row],[How many hours of a day you work on Excel]])),"",3)</f>
        <v/>
      </c>
      <c r="R1675" s="10">
        <f>IF(ISERROR(FIND("4",tblSalaries[[#This Row],[How many hours of a day you work on Excel]])),"",4)</f>
        <v>4</v>
      </c>
      <c r="S1675" s="10" t="str">
        <f>IF(ISERROR(FIND("5",tblSalaries[[#This Row],[How many hours of a day you work on Excel]])),"",5)</f>
        <v/>
      </c>
      <c r="T1675" s="10">
        <f>IF(ISERROR(FIND("6",tblSalaries[[#This Row],[How many hours of a day you work on Excel]])),"",6)</f>
        <v>6</v>
      </c>
      <c r="U1675" s="11" t="str">
        <f>IF(ISERROR(FIND("7",tblSalaries[[#This Row],[How many hours of a day you work on Excel]])),"",7)</f>
        <v/>
      </c>
      <c r="V1675" s="11" t="str">
        <f>IF(ISERROR(FIND("8",tblSalaries[[#This Row],[How many hours of a day you work on Excel]])),"",8)</f>
        <v/>
      </c>
      <c r="W1675" s="11">
        <f>IF(MAX(tblSalaries[[#This Row],[1 hour]:[8 hours]])=0,#N/A,MAX(tblSalaries[[#This Row],[1 hour]:[8 hours]]))</f>
        <v>6</v>
      </c>
      <c r="X1675" s="11">
        <f>IF(ISERROR(tblSalaries[[#This Row],[max h]]),1,tblSalaries[[#This Row],[Salary in USD]]/tblSalaries[[#This Row],[max h]]/260)</f>
        <v>26.923076923076923</v>
      </c>
      <c r="Y1675" s="11" t="str">
        <f>IF(tblSalaries[[#This Row],[Years of Experience]]="",0,"0")</f>
        <v>0</v>
      </c>
      <c r="Z1675"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0..1</v>
      </c>
      <c r="AA1675" s="11">
        <f>IF(tblSalaries[[#This Row],[Salary in USD]]&lt;1000,1,0)</f>
        <v>0</v>
      </c>
      <c r="AB1675" s="11">
        <f>IF(AND(tblSalaries[[#This Row],[Salary in USD]]&gt;1000,tblSalaries[[#This Row],[Salary in USD]]&lt;2000),1,0)</f>
        <v>0</v>
      </c>
    </row>
    <row r="1676" spans="2:28" ht="15" customHeight="1">
      <c r="B1676" t="s">
        <v>3679</v>
      </c>
      <c r="C1676" s="1">
        <v>41066.39707175926</v>
      </c>
      <c r="D1676" s="4">
        <v>80000</v>
      </c>
      <c r="E1676">
        <v>80000</v>
      </c>
      <c r="F1676" t="s">
        <v>82</v>
      </c>
      <c r="G1676">
        <f>tblSalaries[[#This Row],[clean Salary (in local currency)]]*VLOOKUP(tblSalaries[[#This Row],[Currency]],tblXrate[],2,FALSE)</f>
        <v>81592.772512210868</v>
      </c>
      <c r="H1676" t="s">
        <v>1844</v>
      </c>
      <c r="I1676" t="s">
        <v>67</v>
      </c>
      <c r="J1676" t="s">
        <v>84</v>
      </c>
      <c r="K1676" t="str">
        <f>VLOOKUP(tblSalaries[[#This Row],[Where do you work]],tblCountries[[Actual]:[Mapping]],2,FALSE)</f>
        <v>Australia</v>
      </c>
      <c r="L1676" t="s">
        <v>9</v>
      </c>
      <c r="M1676">
        <v>5</v>
      </c>
      <c r="O1676" s="10" t="str">
        <f>IF(ISERROR(FIND("1",tblSalaries[[#This Row],[How many hours of a day you work on Excel]])),"",1)</f>
        <v/>
      </c>
      <c r="P1676" s="11" t="str">
        <f>IF(ISERROR(FIND("2",tblSalaries[[#This Row],[How many hours of a day you work on Excel]])),"",2)</f>
        <v/>
      </c>
      <c r="Q1676" s="10" t="str">
        <f>IF(ISERROR(FIND("3",tblSalaries[[#This Row],[How many hours of a day you work on Excel]])),"",3)</f>
        <v/>
      </c>
      <c r="R1676" s="10">
        <f>IF(ISERROR(FIND("4",tblSalaries[[#This Row],[How many hours of a day you work on Excel]])),"",4)</f>
        <v>4</v>
      </c>
      <c r="S1676" s="10" t="str">
        <f>IF(ISERROR(FIND("5",tblSalaries[[#This Row],[How many hours of a day you work on Excel]])),"",5)</f>
        <v/>
      </c>
      <c r="T1676" s="10">
        <f>IF(ISERROR(FIND("6",tblSalaries[[#This Row],[How many hours of a day you work on Excel]])),"",6)</f>
        <v>6</v>
      </c>
      <c r="U1676" s="11" t="str">
        <f>IF(ISERROR(FIND("7",tblSalaries[[#This Row],[How many hours of a day you work on Excel]])),"",7)</f>
        <v/>
      </c>
      <c r="V1676" s="11" t="str">
        <f>IF(ISERROR(FIND("8",tblSalaries[[#This Row],[How many hours of a day you work on Excel]])),"",8)</f>
        <v/>
      </c>
      <c r="W1676" s="11">
        <f>IF(MAX(tblSalaries[[#This Row],[1 hour]:[8 hours]])=0,#N/A,MAX(tblSalaries[[#This Row],[1 hour]:[8 hours]]))</f>
        <v>6</v>
      </c>
      <c r="X1676" s="11">
        <f>IF(ISERROR(tblSalaries[[#This Row],[max h]]),1,tblSalaries[[#This Row],[Salary in USD]]/tblSalaries[[#This Row],[max h]]/260)</f>
        <v>52.303059302699275</v>
      </c>
      <c r="Y1676" s="11" t="str">
        <f>IF(tblSalaries[[#This Row],[Years of Experience]]="",0,"0")</f>
        <v>0</v>
      </c>
      <c r="Z1676"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1676" s="11">
        <f>IF(tblSalaries[[#This Row],[Salary in USD]]&lt;1000,1,0)</f>
        <v>0</v>
      </c>
      <c r="AB1676" s="11">
        <f>IF(AND(tblSalaries[[#This Row],[Salary in USD]]&gt;1000,tblSalaries[[#This Row],[Salary in USD]]&lt;2000),1,0)</f>
        <v>0</v>
      </c>
    </row>
    <row r="1677" spans="2:28" ht="15" customHeight="1">
      <c r="B1677" t="s">
        <v>3680</v>
      </c>
      <c r="C1677" s="1">
        <v>41066.473009259258</v>
      </c>
      <c r="D1677" s="4">
        <v>36000</v>
      </c>
      <c r="E1677">
        <v>36000</v>
      </c>
      <c r="F1677" t="s">
        <v>86</v>
      </c>
      <c r="G1677">
        <f>tblSalaries[[#This Row],[clean Salary (in local currency)]]*VLOOKUP(tblSalaries[[#This Row],[Currency]],tblXrate[],2,FALSE)</f>
        <v>35401.014829091764</v>
      </c>
      <c r="H1677" t="s">
        <v>1845</v>
      </c>
      <c r="I1677" t="s">
        <v>20</v>
      </c>
      <c r="J1677" t="s">
        <v>88</v>
      </c>
      <c r="K1677" t="str">
        <f>VLOOKUP(tblSalaries[[#This Row],[Where do you work]],tblCountries[[Actual]:[Mapping]],2,FALSE)</f>
        <v>Canada</v>
      </c>
      <c r="L1677" t="s">
        <v>13</v>
      </c>
      <c r="M1677">
        <v>2</v>
      </c>
      <c r="O1677" s="10" t="str">
        <f>IF(ISERROR(FIND("1",tblSalaries[[#This Row],[How many hours of a day you work on Excel]])),"",1)</f>
        <v/>
      </c>
      <c r="P1677" s="11" t="str">
        <f>IF(ISERROR(FIND("2",tblSalaries[[#This Row],[How many hours of a day you work on Excel]])),"",2)</f>
        <v/>
      </c>
      <c r="Q1677" s="10" t="str">
        <f>IF(ISERROR(FIND("3",tblSalaries[[#This Row],[How many hours of a day you work on Excel]])),"",3)</f>
        <v/>
      </c>
      <c r="R1677" s="10" t="str">
        <f>IF(ISERROR(FIND("4",tblSalaries[[#This Row],[How many hours of a day you work on Excel]])),"",4)</f>
        <v/>
      </c>
      <c r="S1677" s="10" t="str">
        <f>IF(ISERROR(FIND("5",tblSalaries[[#This Row],[How many hours of a day you work on Excel]])),"",5)</f>
        <v/>
      </c>
      <c r="T1677" s="10" t="str">
        <f>IF(ISERROR(FIND("6",tblSalaries[[#This Row],[How many hours of a day you work on Excel]])),"",6)</f>
        <v/>
      </c>
      <c r="U1677" s="11" t="str">
        <f>IF(ISERROR(FIND("7",tblSalaries[[#This Row],[How many hours of a day you work on Excel]])),"",7)</f>
        <v/>
      </c>
      <c r="V1677" s="11">
        <f>IF(ISERROR(FIND("8",tblSalaries[[#This Row],[How many hours of a day you work on Excel]])),"",8)</f>
        <v>8</v>
      </c>
      <c r="W1677" s="11">
        <f>IF(MAX(tblSalaries[[#This Row],[1 hour]:[8 hours]])=0,#N/A,MAX(tblSalaries[[#This Row],[1 hour]:[8 hours]]))</f>
        <v>8</v>
      </c>
      <c r="X1677" s="11">
        <f>IF(ISERROR(tblSalaries[[#This Row],[max h]]),1,tblSalaries[[#This Row],[Salary in USD]]/tblSalaries[[#This Row],[max h]]/260)</f>
        <v>17.019718667832578</v>
      </c>
      <c r="Y1677" s="11" t="str">
        <f>IF(tblSalaries[[#This Row],[Years of Experience]]="",0,"0")</f>
        <v>0</v>
      </c>
      <c r="Z1677"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1..3</v>
      </c>
      <c r="AA1677" s="11">
        <f>IF(tblSalaries[[#This Row],[Salary in USD]]&lt;1000,1,0)</f>
        <v>0</v>
      </c>
      <c r="AB1677" s="11">
        <f>IF(AND(tblSalaries[[#This Row],[Salary in USD]]&gt;1000,tblSalaries[[#This Row],[Salary in USD]]&lt;2000),1,0)</f>
        <v>0</v>
      </c>
    </row>
    <row r="1678" spans="2:28" ht="15" customHeight="1">
      <c r="B1678" t="s">
        <v>3681</v>
      </c>
      <c r="C1678" s="1">
        <v>41066.66920138889</v>
      </c>
      <c r="D1678" s="4">
        <v>500000</v>
      </c>
      <c r="E1678">
        <v>500000</v>
      </c>
      <c r="F1678" t="s">
        <v>40</v>
      </c>
      <c r="G1678">
        <f>tblSalaries[[#This Row],[clean Salary (in local currency)]]*VLOOKUP(tblSalaries[[#This Row],[Currency]],tblXrate[],2,FALSE)</f>
        <v>8903.9583437212841</v>
      </c>
      <c r="H1678" t="s">
        <v>243</v>
      </c>
      <c r="I1678" t="s">
        <v>20</v>
      </c>
      <c r="J1678" t="s">
        <v>8</v>
      </c>
      <c r="K1678" t="str">
        <f>VLOOKUP(tblSalaries[[#This Row],[Where do you work]],tblCountries[[Actual]:[Mapping]],2,FALSE)</f>
        <v>India</v>
      </c>
      <c r="L1678" t="s">
        <v>9</v>
      </c>
      <c r="M1678">
        <v>4</v>
      </c>
      <c r="O1678" s="10" t="str">
        <f>IF(ISERROR(FIND("1",tblSalaries[[#This Row],[How many hours of a day you work on Excel]])),"",1)</f>
        <v/>
      </c>
      <c r="P1678" s="11" t="str">
        <f>IF(ISERROR(FIND("2",tblSalaries[[#This Row],[How many hours of a day you work on Excel]])),"",2)</f>
        <v/>
      </c>
      <c r="Q1678" s="10" t="str">
        <f>IF(ISERROR(FIND("3",tblSalaries[[#This Row],[How many hours of a day you work on Excel]])),"",3)</f>
        <v/>
      </c>
      <c r="R1678" s="10">
        <f>IF(ISERROR(FIND("4",tblSalaries[[#This Row],[How many hours of a day you work on Excel]])),"",4)</f>
        <v>4</v>
      </c>
      <c r="S1678" s="10" t="str">
        <f>IF(ISERROR(FIND("5",tblSalaries[[#This Row],[How many hours of a day you work on Excel]])),"",5)</f>
        <v/>
      </c>
      <c r="T1678" s="10">
        <f>IF(ISERROR(FIND("6",tblSalaries[[#This Row],[How many hours of a day you work on Excel]])),"",6)</f>
        <v>6</v>
      </c>
      <c r="U1678" s="11" t="str">
        <f>IF(ISERROR(FIND("7",tblSalaries[[#This Row],[How many hours of a day you work on Excel]])),"",7)</f>
        <v/>
      </c>
      <c r="V1678" s="11" t="str">
        <f>IF(ISERROR(FIND("8",tblSalaries[[#This Row],[How many hours of a day you work on Excel]])),"",8)</f>
        <v/>
      </c>
      <c r="W1678" s="11">
        <f>IF(MAX(tblSalaries[[#This Row],[1 hour]:[8 hours]])=0,#N/A,MAX(tblSalaries[[#This Row],[1 hour]:[8 hours]]))</f>
        <v>6</v>
      </c>
      <c r="X1678" s="11">
        <f>IF(ISERROR(tblSalaries[[#This Row],[max h]]),1,tblSalaries[[#This Row],[Salary in USD]]/tblSalaries[[#This Row],[max h]]/260)</f>
        <v>5.7076656049495407</v>
      </c>
      <c r="Y1678" s="11" t="str">
        <f>IF(tblSalaries[[#This Row],[Years of Experience]]="",0,"0")</f>
        <v>0</v>
      </c>
      <c r="Z1678"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1678" s="11">
        <f>IF(tblSalaries[[#This Row],[Salary in USD]]&lt;1000,1,0)</f>
        <v>0</v>
      </c>
      <c r="AB1678" s="11">
        <f>IF(AND(tblSalaries[[#This Row],[Salary in USD]]&gt;1000,tblSalaries[[#This Row],[Salary in USD]]&lt;2000),1,0)</f>
        <v>0</v>
      </c>
    </row>
    <row r="1679" spans="2:28" ht="15" customHeight="1">
      <c r="B1679" t="s">
        <v>3682</v>
      </c>
      <c r="C1679" s="1">
        <v>41066.737280092595</v>
      </c>
      <c r="D1679" s="4">
        <v>600000</v>
      </c>
      <c r="E1679">
        <v>600000</v>
      </c>
      <c r="F1679" t="s">
        <v>40</v>
      </c>
      <c r="G1679">
        <f>tblSalaries[[#This Row],[clean Salary (in local currency)]]*VLOOKUP(tblSalaries[[#This Row],[Currency]],tblXrate[],2,FALSE)</f>
        <v>10684.750012465542</v>
      </c>
      <c r="H1679" t="s">
        <v>1112</v>
      </c>
      <c r="I1679" t="s">
        <v>20</v>
      </c>
      <c r="J1679" t="s">
        <v>8</v>
      </c>
      <c r="K1679" t="str">
        <f>VLOOKUP(tblSalaries[[#This Row],[Where do you work]],tblCountries[[Actual]:[Mapping]],2,FALSE)</f>
        <v>India</v>
      </c>
      <c r="L1679" t="s">
        <v>13</v>
      </c>
      <c r="M1679">
        <v>5</v>
      </c>
      <c r="O1679" s="10" t="str">
        <f>IF(ISERROR(FIND("1",tblSalaries[[#This Row],[How many hours of a day you work on Excel]])),"",1)</f>
        <v/>
      </c>
      <c r="P1679" s="11" t="str">
        <f>IF(ISERROR(FIND("2",tblSalaries[[#This Row],[How many hours of a day you work on Excel]])),"",2)</f>
        <v/>
      </c>
      <c r="Q1679" s="10" t="str">
        <f>IF(ISERROR(FIND("3",tblSalaries[[#This Row],[How many hours of a day you work on Excel]])),"",3)</f>
        <v/>
      </c>
      <c r="R1679" s="10" t="str">
        <f>IF(ISERROR(FIND("4",tblSalaries[[#This Row],[How many hours of a day you work on Excel]])),"",4)</f>
        <v/>
      </c>
      <c r="S1679" s="10" t="str">
        <f>IF(ISERROR(FIND("5",tblSalaries[[#This Row],[How many hours of a day you work on Excel]])),"",5)</f>
        <v/>
      </c>
      <c r="T1679" s="10" t="str">
        <f>IF(ISERROR(FIND("6",tblSalaries[[#This Row],[How many hours of a day you work on Excel]])),"",6)</f>
        <v/>
      </c>
      <c r="U1679" s="11" t="str">
        <f>IF(ISERROR(FIND("7",tblSalaries[[#This Row],[How many hours of a day you work on Excel]])),"",7)</f>
        <v/>
      </c>
      <c r="V1679" s="11">
        <f>IF(ISERROR(FIND("8",tblSalaries[[#This Row],[How many hours of a day you work on Excel]])),"",8)</f>
        <v>8</v>
      </c>
      <c r="W1679" s="11">
        <f>IF(MAX(tblSalaries[[#This Row],[1 hour]:[8 hours]])=0,#N/A,MAX(tblSalaries[[#This Row],[1 hour]:[8 hours]]))</f>
        <v>8</v>
      </c>
      <c r="X1679" s="11">
        <f>IF(ISERROR(tblSalaries[[#This Row],[max h]]),1,tblSalaries[[#This Row],[Salary in USD]]/tblSalaries[[#This Row],[max h]]/260)</f>
        <v>5.1368990444545872</v>
      </c>
      <c r="Y1679" s="11" t="str">
        <f>IF(tblSalaries[[#This Row],[Years of Experience]]="",0,"0")</f>
        <v>0</v>
      </c>
      <c r="Z1679"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1679" s="11">
        <f>IF(tblSalaries[[#This Row],[Salary in USD]]&lt;1000,1,0)</f>
        <v>0</v>
      </c>
      <c r="AB1679" s="11">
        <f>IF(AND(tblSalaries[[#This Row],[Salary in USD]]&gt;1000,tblSalaries[[#This Row],[Salary in USD]]&lt;2000),1,0)</f>
        <v>0</v>
      </c>
    </row>
    <row r="1680" spans="2:28" ht="15" customHeight="1">
      <c r="B1680" t="s">
        <v>3683</v>
      </c>
      <c r="C1680" s="1">
        <v>41066.786145833335</v>
      </c>
      <c r="D1680" s="4">
        <v>700</v>
      </c>
      <c r="E1680">
        <v>8400</v>
      </c>
      <c r="F1680" t="s">
        <v>6</v>
      </c>
      <c r="G1680">
        <f>tblSalaries[[#This Row],[clean Salary (in local currency)]]*VLOOKUP(tblSalaries[[#This Row],[Currency]],tblXrate[],2,FALSE)</f>
        <v>8400</v>
      </c>
      <c r="H1680" t="s">
        <v>1846</v>
      </c>
      <c r="I1680" t="s">
        <v>20</v>
      </c>
      <c r="J1680" t="s">
        <v>997</v>
      </c>
      <c r="K1680" t="str">
        <f>VLOOKUP(tblSalaries[[#This Row],[Where do you work]],tblCountries[[Actual]:[Mapping]],2,FALSE)</f>
        <v>Indonesia</v>
      </c>
      <c r="L1680" t="s">
        <v>9</v>
      </c>
      <c r="M1680">
        <v>14</v>
      </c>
      <c r="O1680" s="10" t="str">
        <f>IF(ISERROR(FIND("1",tblSalaries[[#This Row],[How many hours of a day you work on Excel]])),"",1)</f>
        <v/>
      </c>
      <c r="P1680" s="11" t="str">
        <f>IF(ISERROR(FIND("2",tblSalaries[[#This Row],[How many hours of a day you work on Excel]])),"",2)</f>
        <v/>
      </c>
      <c r="Q1680" s="10" t="str">
        <f>IF(ISERROR(FIND("3",tblSalaries[[#This Row],[How many hours of a day you work on Excel]])),"",3)</f>
        <v/>
      </c>
      <c r="R1680" s="10">
        <f>IF(ISERROR(FIND("4",tblSalaries[[#This Row],[How many hours of a day you work on Excel]])),"",4)</f>
        <v>4</v>
      </c>
      <c r="S1680" s="10" t="str">
        <f>IF(ISERROR(FIND("5",tblSalaries[[#This Row],[How many hours of a day you work on Excel]])),"",5)</f>
        <v/>
      </c>
      <c r="T1680" s="10">
        <f>IF(ISERROR(FIND("6",tblSalaries[[#This Row],[How many hours of a day you work on Excel]])),"",6)</f>
        <v>6</v>
      </c>
      <c r="U1680" s="11" t="str">
        <f>IF(ISERROR(FIND("7",tblSalaries[[#This Row],[How many hours of a day you work on Excel]])),"",7)</f>
        <v/>
      </c>
      <c r="V1680" s="11" t="str">
        <f>IF(ISERROR(FIND("8",tblSalaries[[#This Row],[How many hours of a day you work on Excel]])),"",8)</f>
        <v/>
      </c>
      <c r="W1680" s="11">
        <f>IF(MAX(tblSalaries[[#This Row],[1 hour]:[8 hours]])=0,#N/A,MAX(tblSalaries[[#This Row],[1 hour]:[8 hours]]))</f>
        <v>6</v>
      </c>
      <c r="X1680" s="11">
        <f>IF(ISERROR(tblSalaries[[#This Row],[max h]]),1,tblSalaries[[#This Row],[Salary in USD]]/tblSalaries[[#This Row],[max h]]/260)</f>
        <v>5.384615384615385</v>
      </c>
      <c r="Y1680" s="11" t="str">
        <f>IF(tblSalaries[[#This Row],[Years of Experience]]="",0,"0")</f>
        <v>0</v>
      </c>
      <c r="Z1680"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680" s="11">
        <f>IF(tblSalaries[[#This Row],[Salary in USD]]&lt;1000,1,0)</f>
        <v>0</v>
      </c>
      <c r="AB1680" s="11">
        <f>IF(AND(tblSalaries[[#This Row],[Salary in USD]]&gt;1000,tblSalaries[[#This Row],[Salary in USD]]&lt;2000),1,0)</f>
        <v>0</v>
      </c>
    </row>
    <row r="1681" spans="2:28" ht="15" customHeight="1">
      <c r="B1681" t="s">
        <v>3684</v>
      </c>
      <c r="C1681" s="1">
        <v>41066.818819444445</v>
      </c>
      <c r="D1681" s="4">
        <v>550000</v>
      </c>
      <c r="E1681">
        <v>550000</v>
      </c>
      <c r="F1681" t="s">
        <v>40</v>
      </c>
      <c r="G1681">
        <f>tblSalaries[[#This Row],[clean Salary (in local currency)]]*VLOOKUP(tblSalaries[[#This Row],[Currency]],tblXrate[],2,FALSE)</f>
        <v>9794.354178093412</v>
      </c>
      <c r="H1681" t="s">
        <v>1847</v>
      </c>
      <c r="I1681" t="s">
        <v>52</v>
      </c>
      <c r="J1681" t="s">
        <v>8</v>
      </c>
      <c r="K1681" t="str">
        <f>VLOOKUP(tblSalaries[[#This Row],[Where do you work]],tblCountries[[Actual]:[Mapping]],2,FALSE)</f>
        <v>India</v>
      </c>
      <c r="L1681" t="s">
        <v>9</v>
      </c>
      <c r="M1681">
        <v>13</v>
      </c>
      <c r="O1681" s="10" t="str">
        <f>IF(ISERROR(FIND("1",tblSalaries[[#This Row],[How many hours of a day you work on Excel]])),"",1)</f>
        <v/>
      </c>
      <c r="P1681" s="11" t="str">
        <f>IF(ISERROR(FIND("2",tblSalaries[[#This Row],[How many hours of a day you work on Excel]])),"",2)</f>
        <v/>
      </c>
      <c r="Q1681" s="10" t="str">
        <f>IF(ISERROR(FIND("3",tblSalaries[[#This Row],[How many hours of a day you work on Excel]])),"",3)</f>
        <v/>
      </c>
      <c r="R1681" s="10">
        <f>IF(ISERROR(FIND("4",tblSalaries[[#This Row],[How many hours of a day you work on Excel]])),"",4)</f>
        <v>4</v>
      </c>
      <c r="S1681" s="10" t="str">
        <f>IF(ISERROR(FIND("5",tblSalaries[[#This Row],[How many hours of a day you work on Excel]])),"",5)</f>
        <v/>
      </c>
      <c r="T1681" s="10">
        <f>IF(ISERROR(FIND("6",tblSalaries[[#This Row],[How many hours of a day you work on Excel]])),"",6)</f>
        <v>6</v>
      </c>
      <c r="U1681" s="11" t="str">
        <f>IF(ISERROR(FIND("7",tblSalaries[[#This Row],[How many hours of a day you work on Excel]])),"",7)</f>
        <v/>
      </c>
      <c r="V1681" s="11" t="str">
        <f>IF(ISERROR(FIND("8",tblSalaries[[#This Row],[How many hours of a day you work on Excel]])),"",8)</f>
        <v/>
      </c>
      <c r="W1681" s="11">
        <f>IF(MAX(tblSalaries[[#This Row],[1 hour]:[8 hours]])=0,#N/A,MAX(tblSalaries[[#This Row],[1 hour]:[8 hours]]))</f>
        <v>6</v>
      </c>
      <c r="X1681" s="11">
        <f>IF(ISERROR(tblSalaries[[#This Row],[max h]]),1,tblSalaries[[#This Row],[Salary in USD]]/tblSalaries[[#This Row],[max h]]/260)</f>
        <v>6.278432165444495</v>
      </c>
      <c r="Y1681" s="11" t="str">
        <f>IF(tblSalaries[[#This Row],[Years of Experience]]="",0,"0")</f>
        <v>0</v>
      </c>
      <c r="Z1681"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681" s="11">
        <f>IF(tblSalaries[[#This Row],[Salary in USD]]&lt;1000,1,0)</f>
        <v>0</v>
      </c>
      <c r="AB1681" s="11">
        <f>IF(AND(tblSalaries[[#This Row],[Salary in USD]]&gt;1000,tblSalaries[[#This Row],[Salary in USD]]&lt;2000),1,0)</f>
        <v>0</v>
      </c>
    </row>
    <row r="1682" spans="2:28" ht="15" customHeight="1">
      <c r="B1682" t="s">
        <v>3685</v>
      </c>
      <c r="C1682" s="1">
        <v>41066.829733796294</v>
      </c>
      <c r="D1682" s="4">
        <v>1200</v>
      </c>
      <c r="E1682">
        <v>14400</v>
      </c>
      <c r="F1682" t="s">
        <v>6</v>
      </c>
      <c r="G1682">
        <f>tblSalaries[[#This Row],[clean Salary (in local currency)]]*VLOOKUP(tblSalaries[[#This Row],[Currency]],tblXrate[],2,FALSE)</f>
        <v>14400</v>
      </c>
      <c r="H1682" t="s">
        <v>279</v>
      </c>
      <c r="I1682" t="s">
        <v>279</v>
      </c>
      <c r="J1682" t="s">
        <v>8</v>
      </c>
      <c r="K1682" t="str">
        <f>VLOOKUP(tblSalaries[[#This Row],[Where do you work]],tblCountries[[Actual]:[Mapping]],2,FALSE)</f>
        <v>India</v>
      </c>
      <c r="L1682" t="s">
        <v>25</v>
      </c>
      <c r="M1682">
        <v>8</v>
      </c>
      <c r="O1682" s="10">
        <f>IF(ISERROR(FIND("1",tblSalaries[[#This Row],[How many hours of a day you work on Excel]])),"",1)</f>
        <v>1</v>
      </c>
      <c r="P1682" s="11">
        <f>IF(ISERROR(FIND("2",tblSalaries[[#This Row],[How many hours of a day you work on Excel]])),"",2)</f>
        <v>2</v>
      </c>
      <c r="Q1682" s="10" t="str">
        <f>IF(ISERROR(FIND("3",tblSalaries[[#This Row],[How many hours of a day you work on Excel]])),"",3)</f>
        <v/>
      </c>
      <c r="R1682" s="10" t="str">
        <f>IF(ISERROR(FIND("4",tblSalaries[[#This Row],[How many hours of a day you work on Excel]])),"",4)</f>
        <v/>
      </c>
      <c r="S1682" s="10" t="str">
        <f>IF(ISERROR(FIND("5",tblSalaries[[#This Row],[How many hours of a day you work on Excel]])),"",5)</f>
        <v/>
      </c>
      <c r="T1682" s="10" t="str">
        <f>IF(ISERROR(FIND("6",tblSalaries[[#This Row],[How many hours of a day you work on Excel]])),"",6)</f>
        <v/>
      </c>
      <c r="U1682" s="11" t="str">
        <f>IF(ISERROR(FIND("7",tblSalaries[[#This Row],[How many hours of a day you work on Excel]])),"",7)</f>
        <v/>
      </c>
      <c r="V1682" s="11" t="str">
        <f>IF(ISERROR(FIND("8",tblSalaries[[#This Row],[How many hours of a day you work on Excel]])),"",8)</f>
        <v/>
      </c>
      <c r="W1682" s="11">
        <f>IF(MAX(tblSalaries[[#This Row],[1 hour]:[8 hours]])=0,#N/A,MAX(tblSalaries[[#This Row],[1 hour]:[8 hours]]))</f>
        <v>2</v>
      </c>
      <c r="X1682" s="11">
        <f>IF(ISERROR(tblSalaries[[#This Row],[max h]]),1,tblSalaries[[#This Row],[Salary in USD]]/tblSalaries[[#This Row],[max h]]/260)</f>
        <v>27.692307692307693</v>
      </c>
      <c r="Y1682" s="11" t="str">
        <f>IF(tblSalaries[[#This Row],[Years of Experience]]="",0,"0")</f>
        <v>0</v>
      </c>
      <c r="Z1682"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682" s="11">
        <f>IF(tblSalaries[[#This Row],[Salary in USD]]&lt;1000,1,0)</f>
        <v>0</v>
      </c>
      <c r="AB1682" s="11">
        <f>IF(AND(tblSalaries[[#This Row],[Salary in USD]]&gt;1000,tblSalaries[[#This Row],[Salary in USD]]&lt;2000),1,0)</f>
        <v>0</v>
      </c>
    </row>
    <row r="1683" spans="2:28" ht="15" customHeight="1">
      <c r="B1683" t="s">
        <v>3686</v>
      </c>
      <c r="C1683" s="1">
        <v>41066.838692129626</v>
      </c>
      <c r="D1683" s="4" t="s">
        <v>1848</v>
      </c>
      <c r="E1683">
        <v>150000</v>
      </c>
      <c r="F1683" t="s">
        <v>40</v>
      </c>
      <c r="G1683">
        <f>tblSalaries[[#This Row],[clean Salary (in local currency)]]*VLOOKUP(tblSalaries[[#This Row],[Currency]],tblXrate[],2,FALSE)</f>
        <v>2671.1875031163854</v>
      </c>
      <c r="H1683" t="s">
        <v>721</v>
      </c>
      <c r="I1683" t="s">
        <v>3999</v>
      </c>
      <c r="J1683" t="s">
        <v>8</v>
      </c>
      <c r="K1683" t="str">
        <f>VLOOKUP(tblSalaries[[#This Row],[Where do you work]],tblCountries[[Actual]:[Mapping]],2,FALSE)</f>
        <v>India</v>
      </c>
      <c r="L1683" t="s">
        <v>13</v>
      </c>
      <c r="M1683">
        <v>3</v>
      </c>
      <c r="O1683" s="10" t="str">
        <f>IF(ISERROR(FIND("1",tblSalaries[[#This Row],[How many hours of a day you work on Excel]])),"",1)</f>
        <v/>
      </c>
      <c r="P1683" s="11" t="str">
        <f>IF(ISERROR(FIND("2",tblSalaries[[#This Row],[How many hours of a day you work on Excel]])),"",2)</f>
        <v/>
      </c>
      <c r="Q1683" s="10" t="str">
        <f>IF(ISERROR(FIND("3",tblSalaries[[#This Row],[How many hours of a day you work on Excel]])),"",3)</f>
        <v/>
      </c>
      <c r="R1683" s="10" t="str">
        <f>IF(ISERROR(FIND("4",tblSalaries[[#This Row],[How many hours of a day you work on Excel]])),"",4)</f>
        <v/>
      </c>
      <c r="S1683" s="10" t="str">
        <f>IF(ISERROR(FIND("5",tblSalaries[[#This Row],[How many hours of a day you work on Excel]])),"",5)</f>
        <v/>
      </c>
      <c r="T1683" s="10" t="str">
        <f>IF(ISERROR(FIND("6",tblSalaries[[#This Row],[How many hours of a day you work on Excel]])),"",6)</f>
        <v/>
      </c>
      <c r="U1683" s="11" t="str">
        <f>IF(ISERROR(FIND("7",tblSalaries[[#This Row],[How many hours of a day you work on Excel]])),"",7)</f>
        <v/>
      </c>
      <c r="V1683" s="11">
        <f>IF(ISERROR(FIND("8",tblSalaries[[#This Row],[How many hours of a day you work on Excel]])),"",8)</f>
        <v>8</v>
      </c>
      <c r="W1683" s="11">
        <f>IF(MAX(tblSalaries[[#This Row],[1 hour]:[8 hours]])=0,#N/A,MAX(tblSalaries[[#This Row],[1 hour]:[8 hours]]))</f>
        <v>8</v>
      </c>
      <c r="X1683" s="11">
        <f>IF(ISERROR(tblSalaries[[#This Row],[max h]]),1,tblSalaries[[#This Row],[Salary in USD]]/tblSalaries[[#This Row],[max h]]/260)</f>
        <v>1.2842247611136468</v>
      </c>
      <c r="Y1683" s="11" t="str">
        <f>IF(tblSalaries[[#This Row],[Years of Experience]]="",0,"0")</f>
        <v>0</v>
      </c>
      <c r="Z1683"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1..3</v>
      </c>
      <c r="AA1683" s="11">
        <f>IF(tblSalaries[[#This Row],[Salary in USD]]&lt;1000,1,0)</f>
        <v>0</v>
      </c>
      <c r="AB1683" s="11">
        <f>IF(AND(tblSalaries[[#This Row],[Salary in USD]]&gt;1000,tblSalaries[[#This Row],[Salary in USD]]&lt;2000),1,0)</f>
        <v>0</v>
      </c>
    </row>
    <row r="1684" spans="2:28" ht="15" customHeight="1">
      <c r="B1684" t="s">
        <v>3687</v>
      </c>
      <c r="C1684" s="1">
        <v>41066.862210648149</v>
      </c>
      <c r="D1684" s="4">
        <v>22000</v>
      </c>
      <c r="E1684">
        <v>22000</v>
      </c>
      <c r="F1684" t="s">
        <v>6</v>
      </c>
      <c r="G1684">
        <f>tblSalaries[[#This Row],[clean Salary (in local currency)]]*VLOOKUP(tblSalaries[[#This Row],[Currency]],tblXrate[],2,FALSE)</f>
        <v>22000</v>
      </c>
      <c r="H1684" t="s">
        <v>1849</v>
      </c>
      <c r="I1684" t="s">
        <v>52</v>
      </c>
      <c r="J1684" t="s">
        <v>8</v>
      </c>
      <c r="K1684" t="str">
        <f>VLOOKUP(tblSalaries[[#This Row],[Where do you work]],tblCountries[[Actual]:[Mapping]],2,FALSE)</f>
        <v>India</v>
      </c>
      <c r="L1684" t="s">
        <v>13</v>
      </c>
      <c r="M1684">
        <v>6</v>
      </c>
      <c r="O1684" s="10" t="str">
        <f>IF(ISERROR(FIND("1",tblSalaries[[#This Row],[How many hours of a day you work on Excel]])),"",1)</f>
        <v/>
      </c>
      <c r="P1684" s="11" t="str">
        <f>IF(ISERROR(FIND("2",tblSalaries[[#This Row],[How many hours of a day you work on Excel]])),"",2)</f>
        <v/>
      </c>
      <c r="Q1684" s="10" t="str">
        <f>IF(ISERROR(FIND("3",tblSalaries[[#This Row],[How many hours of a day you work on Excel]])),"",3)</f>
        <v/>
      </c>
      <c r="R1684" s="10" t="str">
        <f>IF(ISERROR(FIND("4",tblSalaries[[#This Row],[How many hours of a day you work on Excel]])),"",4)</f>
        <v/>
      </c>
      <c r="S1684" s="10" t="str">
        <f>IF(ISERROR(FIND("5",tblSalaries[[#This Row],[How many hours of a day you work on Excel]])),"",5)</f>
        <v/>
      </c>
      <c r="T1684" s="10" t="str">
        <f>IF(ISERROR(FIND("6",tblSalaries[[#This Row],[How many hours of a day you work on Excel]])),"",6)</f>
        <v/>
      </c>
      <c r="U1684" s="11" t="str">
        <f>IF(ISERROR(FIND("7",tblSalaries[[#This Row],[How many hours of a day you work on Excel]])),"",7)</f>
        <v/>
      </c>
      <c r="V1684" s="11">
        <f>IF(ISERROR(FIND("8",tblSalaries[[#This Row],[How many hours of a day you work on Excel]])),"",8)</f>
        <v>8</v>
      </c>
      <c r="W1684" s="11">
        <f>IF(MAX(tblSalaries[[#This Row],[1 hour]:[8 hours]])=0,#N/A,MAX(tblSalaries[[#This Row],[1 hour]:[8 hours]]))</f>
        <v>8</v>
      </c>
      <c r="X1684" s="11">
        <f>IF(ISERROR(tblSalaries[[#This Row],[max h]]),1,tblSalaries[[#This Row],[Salary in USD]]/tblSalaries[[#This Row],[max h]]/260)</f>
        <v>10.576923076923077</v>
      </c>
      <c r="Y1684" s="11" t="str">
        <f>IF(tblSalaries[[#This Row],[Years of Experience]]="",0,"0")</f>
        <v>0</v>
      </c>
      <c r="Z1684"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684" s="11">
        <f>IF(tblSalaries[[#This Row],[Salary in USD]]&lt;1000,1,0)</f>
        <v>0</v>
      </c>
      <c r="AB1684" s="11">
        <f>IF(AND(tblSalaries[[#This Row],[Salary in USD]]&gt;1000,tblSalaries[[#This Row],[Salary in USD]]&lt;2000),1,0)</f>
        <v>0</v>
      </c>
    </row>
    <row r="1685" spans="2:28" ht="15" customHeight="1">
      <c r="B1685" t="s">
        <v>3688</v>
      </c>
      <c r="C1685" s="1">
        <v>41066.888090277775</v>
      </c>
      <c r="D1685" s="4">
        <v>100000</v>
      </c>
      <c r="E1685">
        <v>100000</v>
      </c>
      <c r="F1685" t="s">
        <v>6</v>
      </c>
      <c r="G1685">
        <f>tblSalaries[[#This Row],[clean Salary (in local currency)]]*VLOOKUP(tblSalaries[[#This Row],[Currency]],tblXrate[],2,FALSE)</f>
        <v>100000</v>
      </c>
      <c r="H1685" t="s">
        <v>1850</v>
      </c>
      <c r="I1685" t="s">
        <v>20</v>
      </c>
      <c r="J1685" t="s">
        <v>65</v>
      </c>
      <c r="K1685" t="str">
        <f>VLOOKUP(tblSalaries[[#This Row],[Where do you work]],tblCountries[[Actual]:[Mapping]],2,FALSE)</f>
        <v>Russia</v>
      </c>
      <c r="L1685" t="s">
        <v>13</v>
      </c>
      <c r="M1685">
        <v>6</v>
      </c>
      <c r="O1685" s="10" t="str">
        <f>IF(ISERROR(FIND("1",tblSalaries[[#This Row],[How many hours of a day you work on Excel]])),"",1)</f>
        <v/>
      </c>
      <c r="P1685" s="11" t="str">
        <f>IF(ISERROR(FIND("2",tblSalaries[[#This Row],[How many hours of a day you work on Excel]])),"",2)</f>
        <v/>
      </c>
      <c r="Q1685" s="10" t="str">
        <f>IF(ISERROR(FIND("3",tblSalaries[[#This Row],[How many hours of a day you work on Excel]])),"",3)</f>
        <v/>
      </c>
      <c r="R1685" s="10" t="str">
        <f>IF(ISERROR(FIND("4",tblSalaries[[#This Row],[How many hours of a day you work on Excel]])),"",4)</f>
        <v/>
      </c>
      <c r="S1685" s="10" t="str">
        <f>IF(ISERROR(FIND("5",tblSalaries[[#This Row],[How many hours of a day you work on Excel]])),"",5)</f>
        <v/>
      </c>
      <c r="T1685" s="10" t="str">
        <f>IF(ISERROR(FIND("6",tblSalaries[[#This Row],[How many hours of a day you work on Excel]])),"",6)</f>
        <v/>
      </c>
      <c r="U1685" s="11" t="str">
        <f>IF(ISERROR(FIND("7",tblSalaries[[#This Row],[How many hours of a day you work on Excel]])),"",7)</f>
        <v/>
      </c>
      <c r="V1685" s="11">
        <f>IF(ISERROR(FIND("8",tblSalaries[[#This Row],[How many hours of a day you work on Excel]])),"",8)</f>
        <v>8</v>
      </c>
      <c r="W1685" s="11">
        <f>IF(MAX(tblSalaries[[#This Row],[1 hour]:[8 hours]])=0,#N/A,MAX(tblSalaries[[#This Row],[1 hour]:[8 hours]]))</f>
        <v>8</v>
      </c>
      <c r="X1685" s="11">
        <f>IF(ISERROR(tblSalaries[[#This Row],[max h]]),1,tblSalaries[[#This Row],[Salary in USD]]/tblSalaries[[#This Row],[max h]]/260)</f>
        <v>48.07692307692308</v>
      </c>
      <c r="Y1685" s="11" t="str">
        <f>IF(tblSalaries[[#This Row],[Years of Experience]]="",0,"0")</f>
        <v>0</v>
      </c>
      <c r="Z1685"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685" s="11">
        <f>IF(tblSalaries[[#This Row],[Salary in USD]]&lt;1000,1,0)</f>
        <v>0</v>
      </c>
      <c r="AB1685" s="11">
        <f>IF(AND(tblSalaries[[#This Row],[Salary in USD]]&gt;1000,tblSalaries[[#This Row],[Salary in USD]]&lt;2000),1,0)</f>
        <v>0</v>
      </c>
    </row>
    <row r="1686" spans="2:28" ht="15" customHeight="1">
      <c r="B1686" t="s">
        <v>3689</v>
      </c>
      <c r="C1686" s="1">
        <v>41066.889328703706</v>
      </c>
      <c r="D1686" s="4">
        <v>40000</v>
      </c>
      <c r="E1686">
        <v>40000</v>
      </c>
      <c r="F1686" t="s">
        <v>69</v>
      </c>
      <c r="G1686">
        <f>tblSalaries[[#This Row],[clean Salary (in local currency)]]*VLOOKUP(tblSalaries[[#This Row],[Currency]],tblXrate[],2,FALSE)</f>
        <v>63047.130882691366</v>
      </c>
      <c r="H1686" t="s">
        <v>204</v>
      </c>
      <c r="I1686" t="s">
        <v>52</v>
      </c>
      <c r="J1686" t="s">
        <v>71</v>
      </c>
      <c r="K1686" t="str">
        <f>VLOOKUP(tblSalaries[[#This Row],[Where do you work]],tblCountries[[Actual]:[Mapping]],2,FALSE)</f>
        <v>UK</v>
      </c>
      <c r="L1686" t="s">
        <v>9</v>
      </c>
      <c r="M1686">
        <v>15</v>
      </c>
      <c r="O1686" s="10" t="str">
        <f>IF(ISERROR(FIND("1",tblSalaries[[#This Row],[How many hours of a day you work on Excel]])),"",1)</f>
        <v/>
      </c>
      <c r="P1686" s="11" t="str">
        <f>IF(ISERROR(FIND("2",tblSalaries[[#This Row],[How many hours of a day you work on Excel]])),"",2)</f>
        <v/>
      </c>
      <c r="Q1686" s="10" t="str">
        <f>IF(ISERROR(FIND("3",tblSalaries[[#This Row],[How many hours of a day you work on Excel]])),"",3)</f>
        <v/>
      </c>
      <c r="R1686" s="10">
        <f>IF(ISERROR(FIND("4",tblSalaries[[#This Row],[How many hours of a day you work on Excel]])),"",4)</f>
        <v>4</v>
      </c>
      <c r="S1686" s="10" t="str">
        <f>IF(ISERROR(FIND("5",tblSalaries[[#This Row],[How many hours of a day you work on Excel]])),"",5)</f>
        <v/>
      </c>
      <c r="T1686" s="10">
        <f>IF(ISERROR(FIND("6",tblSalaries[[#This Row],[How many hours of a day you work on Excel]])),"",6)</f>
        <v>6</v>
      </c>
      <c r="U1686" s="11" t="str">
        <f>IF(ISERROR(FIND("7",tblSalaries[[#This Row],[How many hours of a day you work on Excel]])),"",7)</f>
        <v/>
      </c>
      <c r="V1686" s="11" t="str">
        <f>IF(ISERROR(FIND("8",tblSalaries[[#This Row],[How many hours of a day you work on Excel]])),"",8)</f>
        <v/>
      </c>
      <c r="W1686" s="11">
        <f>IF(MAX(tblSalaries[[#This Row],[1 hour]:[8 hours]])=0,#N/A,MAX(tblSalaries[[#This Row],[1 hour]:[8 hours]]))</f>
        <v>6</v>
      </c>
      <c r="X1686" s="11">
        <f>IF(ISERROR(tblSalaries[[#This Row],[max h]]),1,tblSalaries[[#This Row],[Salary in USD]]/tblSalaries[[#This Row],[max h]]/260)</f>
        <v>40.41482748890472</v>
      </c>
      <c r="Y1686" s="11" t="str">
        <f>IF(tblSalaries[[#This Row],[Years of Experience]]="",0,"0")</f>
        <v>0</v>
      </c>
      <c r="Z1686"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686" s="11">
        <f>IF(tblSalaries[[#This Row],[Salary in USD]]&lt;1000,1,0)</f>
        <v>0</v>
      </c>
      <c r="AB1686" s="11">
        <f>IF(AND(tblSalaries[[#This Row],[Salary in USD]]&gt;1000,tblSalaries[[#This Row],[Salary in USD]]&lt;2000),1,0)</f>
        <v>0</v>
      </c>
    </row>
    <row r="1687" spans="2:28" ht="15" customHeight="1">
      <c r="B1687" t="s">
        <v>3690</v>
      </c>
      <c r="C1687" s="1">
        <v>41066.926701388889</v>
      </c>
      <c r="D1687" s="4" t="s">
        <v>1851</v>
      </c>
      <c r="E1687">
        <v>36000</v>
      </c>
      <c r="F1687" t="s">
        <v>69</v>
      </c>
      <c r="G1687">
        <f>tblSalaries[[#This Row],[clean Salary (in local currency)]]*VLOOKUP(tblSalaries[[#This Row],[Currency]],tblXrate[],2,FALSE)</f>
        <v>56742.417794422225</v>
      </c>
      <c r="H1687" t="s">
        <v>1852</v>
      </c>
      <c r="I1687" t="s">
        <v>52</v>
      </c>
      <c r="J1687" t="s">
        <v>71</v>
      </c>
      <c r="K1687" t="str">
        <f>VLOOKUP(tblSalaries[[#This Row],[Where do you work]],tblCountries[[Actual]:[Mapping]],2,FALSE)</f>
        <v>UK</v>
      </c>
      <c r="L1687" t="s">
        <v>25</v>
      </c>
      <c r="M1687">
        <v>25</v>
      </c>
      <c r="O1687" s="10">
        <f>IF(ISERROR(FIND("1",tblSalaries[[#This Row],[How many hours of a day you work on Excel]])),"",1)</f>
        <v>1</v>
      </c>
      <c r="P1687" s="11">
        <f>IF(ISERROR(FIND("2",tblSalaries[[#This Row],[How many hours of a day you work on Excel]])),"",2)</f>
        <v>2</v>
      </c>
      <c r="Q1687" s="10" t="str">
        <f>IF(ISERROR(FIND("3",tblSalaries[[#This Row],[How many hours of a day you work on Excel]])),"",3)</f>
        <v/>
      </c>
      <c r="R1687" s="10" t="str">
        <f>IF(ISERROR(FIND("4",tblSalaries[[#This Row],[How many hours of a day you work on Excel]])),"",4)</f>
        <v/>
      </c>
      <c r="S1687" s="10" t="str">
        <f>IF(ISERROR(FIND("5",tblSalaries[[#This Row],[How many hours of a day you work on Excel]])),"",5)</f>
        <v/>
      </c>
      <c r="T1687" s="10" t="str">
        <f>IF(ISERROR(FIND("6",tblSalaries[[#This Row],[How many hours of a day you work on Excel]])),"",6)</f>
        <v/>
      </c>
      <c r="U1687" s="11" t="str">
        <f>IF(ISERROR(FIND("7",tblSalaries[[#This Row],[How many hours of a day you work on Excel]])),"",7)</f>
        <v/>
      </c>
      <c r="V1687" s="11" t="str">
        <f>IF(ISERROR(FIND("8",tblSalaries[[#This Row],[How many hours of a day you work on Excel]])),"",8)</f>
        <v/>
      </c>
      <c r="W1687" s="11">
        <f>IF(MAX(tblSalaries[[#This Row],[1 hour]:[8 hours]])=0,#N/A,MAX(tblSalaries[[#This Row],[1 hour]:[8 hours]]))</f>
        <v>2</v>
      </c>
      <c r="X1687" s="11">
        <f>IF(ISERROR(tblSalaries[[#This Row],[max h]]),1,tblSalaries[[#This Row],[Salary in USD]]/tblSalaries[[#This Row],[max h]]/260)</f>
        <v>109.12003422004274</v>
      </c>
      <c r="Y1687" s="11" t="str">
        <f>IF(tblSalaries[[#This Row],[Years of Experience]]="",0,"0")</f>
        <v>0</v>
      </c>
      <c r="Z1687"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687" s="11">
        <f>IF(tblSalaries[[#This Row],[Salary in USD]]&lt;1000,1,0)</f>
        <v>0</v>
      </c>
      <c r="AB1687" s="11">
        <f>IF(AND(tblSalaries[[#This Row],[Salary in USD]]&gt;1000,tblSalaries[[#This Row],[Salary in USD]]&lt;2000),1,0)</f>
        <v>0</v>
      </c>
    </row>
    <row r="1688" spans="2:28" ht="15" customHeight="1">
      <c r="B1688" t="s">
        <v>3691</v>
      </c>
      <c r="C1688" s="1">
        <v>41066.946018518516</v>
      </c>
      <c r="D1688" s="4">
        <v>25000</v>
      </c>
      <c r="E1688">
        <v>25000</v>
      </c>
      <c r="F1688" t="s">
        <v>6</v>
      </c>
      <c r="G1688">
        <f>tblSalaries[[#This Row],[clean Salary (in local currency)]]*VLOOKUP(tblSalaries[[#This Row],[Currency]],tblXrate[],2,FALSE)</f>
        <v>25000</v>
      </c>
      <c r="H1688" t="s">
        <v>1853</v>
      </c>
      <c r="I1688" t="s">
        <v>20</v>
      </c>
      <c r="J1688" t="s">
        <v>8</v>
      </c>
      <c r="K1688" t="str">
        <f>VLOOKUP(tblSalaries[[#This Row],[Where do you work]],tblCountries[[Actual]:[Mapping]],2,FALSE)</f>
        <v>India</v>
      </c>
      <c r="L1688" t="s">
        <v>13</v>
      </c>
      <c r="M1688">
        <v>8</v>
      </c>
      <c r="O1688" s="10" t="str">
        <f>IF(ISERROR(FIND("1",tblSalaries[[#This Row],[How many hours of a day you work on Excel]])),"",1)</f>
        <v/>
      </c>
      <c r="P1688" s="11" t="str">
        <f>IF(ISERROR(FIND("2",tblSalaries[[#This Row],[How many hours of a day you work on Excel]])),"",2)</f>
        <v/>
      </c>
      <c r="Q1688" s="10" t="str">
        <f>IF(ISERROR(FIND("3",tblSalaries[[#This Row],[How many hours of a day you work on Excel]])),"",3)</f>
        <v/>
      </c>
      <c r="R1688" s="10" t="str">
        <f>IF(ISERROR(FIND("4",tblSalaries[[#This Row],[How many hours of a day you work on Excel]])),"",4)</f>
        <v/>
      </c>
      <c r="S1688" s="10" t="str">
        <f>IF(ISERROR(FIND("5",tblSalaries[[#This Row],[How many hours of a day you work on Excel]])),"",5)</f>
        <v/>
      </c>
      <c r="T1688" s="10" t="str">
        <f>IF(ISERROR(FIND("6",tblSalaries[[#This Row],[How many hours of a day you work on Excel]])),"",6)</f>
        <v/>
      </c>
      <c r="U1688" s="11" t="str">
        <f>IF(ISERROR(FIND("7",tblSalaries[[#This Row],[How many hours of a day you work on Excel]])),"",7)</f>
        <v/>
      </c>
      <c r="V1688" s="11">
        <f>IF(ISERROR(FIND("8",tblSalaries[[#This Row],[How many hours of a day you work on Excel]])),"",8)</f>
        <v>8</v>
      </c>
      <c r="W1688" s="11">
        <f>IF(MAX(tblSalaries[[#This Row],[1 hour]:[8 hours]])=0,#N/A,MAX(tblSalaries[[#This Row],[1 hour]:[8 hours]]))</f>
        <v>8</v>
      </c>
      <c r="X1688" s="11">
        <f>IF(ISERROR(tblSalaries[[#This Row],[max h]]),1,tblSalaries[[#This Row],[Salary in USD]]/tblSalaries[[#This Row],[max h]]/260)</f>
        <v>12.01923076923077</v>
      </c>
      <c r="Y1688" s="11" t="str">
        <f>IF(tblSalaries[[#This Row],[Years of Experience]]="",0,"0")</f>
        <v>0</v>
      </c>
      <c r="Z1688"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688" s="11">
        <f>IF(tblSalaries[[#This Row],[Salary in USD]]&lt;1000,1,0)</f>
        <v>0</v>
      </c>
      <c r="AB1688" s="11">
        <f>IF(AND(tblSalaries[[#This Row],[Salary in USD]]&gt;1000,tblSalaries[[#This Row],[Salary in USD]]&lt;2000),1,0)</f>
        <v>0</v>
      </c>
    </row>
    <row r="1689" spans="2:28" ht="15" customHeight="1">
      <c r="B1689" t="s">
        <v>3692</v>
      </c>
      <c r="C1689" s="1">
        <v>41067.022499999999</v>
      </c>
      <c r="D1689" s="4" t="s">
        <v>1854</v>
      </c>
      <c r="E1689">
        <v>500000</v>
      </c>
      <c r="F1689" t="s">
        <v>40</v>
      </c>
      <c r="G1689">
        <f>tblSalaries[[#This Row],[clean Salary (in local currency)]]*VLOOKUP(tblSalaries[[#This Row],[Currency]],tblXrate[],2,FALSE)</f>
        <v>8903.9583437212841</v>
      </c>
      <c r="H1689" t="s">
        <v>207</v>
      </c>
      <c r="I1689" t="s">
        <v>20</v>
      </c>
      <c r="J1689" t="s">
        <v>8</v>
      </c>
      <c r="K1689" t="str">
        <f>VLOOKUP(tblSalaries[[#This Row],[Where do you work]],tblCountries[[Actual]:[Mapping]],2,FALSE)</f>
        <v>India</v>
      </c>
      <c r="L1689" t="s">
        <v>9</v>
      </c>
      <c r="M1689">
        <v>2</v>
      </c>
      <c r="O1689" s="10" t="str">
        <f>IF(ISERROR(FIND("1",tblSalaries[[#This Row],[How many hours of a day you work on Excel]])),"",1)</f>
        <v/>
      </c>
      <c r="P1689" s="11" t="str">
        <f>IF(ISERROR(FIND("2",tblSalaries[[#This Row],[How many hours of a day you work on Excel]])),"",2)</f>
        <v/>
      </c>
      <c r="Q1689" s="10" t="str">
        <f>IF(ISERROR(FIND("3",tblSalaries[[#This Row],[How many hours of a day you work on Excel]])),"",3)</f>
        <v/>
      </c>
      <c r="R1689" s="10">
        <f>IF(ISERROR(FIND("4",tblSalaries[[#This Row],[How many hours of a day you work on Excel]])),"",4)</f>
        <v>4</v>
      </c>
      <c r="S1689" s="10" t="str">
        <f>IF(ISERROR(FIND("5",tblSalaries[[#This Row],[How many hours of a day you work on Excel]])),"",5)</f>
        <v/>
      </c>
      <c r="T1689" s="10">
        <f>IF(ISERROR(FIND("6",tblSalaries[[#This Row],[How many hours of a day you work on Excel]])),"",6)</f>
        <v>6</v>
      </c>
      <c r="U1689" s="11" t="str">
        <f>IF(ISERROR(FIND("7",tblSalaries[[#This Row],[How many hours of a day you work on Excel]])),"",7)</f>
        <v/>
      </c>
      <c r="V1689" s="11" t="str">
        <f>IF(ISERROR(FIND("8",tblSalaries[[#This Row],[How many hours of a day you work on Excel]])),"",8)</f>
        <v/>
      </c>
      <c r="W1689" s="11">
        <f>IF(MAX(tblSalaries[[#This Row],[1 hour]:[8 hours]])=0,#N/A,MAX(tblSalaries[[#This Row],[1 hour]:[8 hours]]))</f>
        <v>6</v>
      </c>
      <c r="X1689" s="11">
        <f>IF(ISERROR(tblSalaries[[#This Row],[max h]]),1,tblSalaries[[#This Row],[Salary in USD]]/tblSalaries[[#This Row],[max h]]/260)</f>
        <v>5.7076656049495407</v>
      </c>
      <c r="Y1689" s="11" t="str">
        <f>IF(tblSalaries[[#This Row],[Years of Experience]]="",0,"0")</f>
        <v>0</v>
      </c>
      <c r="Z1689"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1..3</v>
      </c>
      <c r="AA1689" s="11">
        <f>IF(tblSalaries[[#This Row],[Salary in USD]]&lt;1000,1,0)</f>
        <v>0</v>
      </c>
      <c r="AB1689" s="11">
        <f>IF(AND(tblSalaries[[#This Row],[Salary in USD]]&gt;1000,tblSalaries[[#This Row],[Salary in USD]]&lt;2000),1,0)</f>
        <v>0</v>
      </c>
    </row>
    <row r="1690" spans="2:28" ht="15" customHeight="1">
      <c r="B1690" t="s">
        <v>3693</v>
      </c>
      <c r="C1690" s="1">
        <v>41067.265474537038</v>
      </c>
      <c r="D1690" s="4" t="s">
        <v>1855</v>
      </c>
      <c r="E1690">
        <v>27000</v>
      </c>
      <c r="F1690" t="s">
        <v>69</v>
      </c>
      <c r="G1690">
        <f>tblSalaries[[#This Row],[clean Salary (in local currency)]]*VLOOKUP(tblSalaries[[#This Row],[Currency]],tblXrate[],2,FALSE)</f>
        <v>42556.81334581667</v>
      </c>
      <c r="H1690" t="s">
        <v>1856</v>
      </c>
      <c r="I1690" t="s">
        <v>20</v>
      </c>
      <c r="J1690" t="s">
        <v>71</v>
      </c>
      <c r="K1690" t="str">
        <f>VLOOKUP(tblSalaries[[#This Row],[Where do you work]],tblCountries[[Actual]:[Mapping]],2,FALSE)</f>
        <v>UK</v>
      </c>
      <c r="L1690" t="s">
        <v>9</v>
      </c>
      <c r="M1690">
        <v>2</v>
      </c>
      <c r="O1690" s="10" t="str">
        <f>IF(ISERROR(FIND("1",tblSalaries[[#This Row],[How many hours of a day you work on Excel]])),"",1)</f>
        <v/>
      </c>
      <c r="P1690" s="11" t="str">
        <f>IF(ISERROR(FIND("2",tblSalaries[[#This Row],[How many hours of a day you work on Excel]])),"",2)</f>
        <v/>
      </c>
      <c r="Q1690" s="10" t="str">
        <f>IF(ISERROR(FIND("3",tblSalaries[[#This Row],[How many hours of a day you work on Excel]])),"",3)</f>
        <v/>
      </c>
      <c r="R1690" s="10">
        <f>IF(ISERROR(FIND("4",tblSalaries[[#This Row],[How many hours of a day you work on Excel]])),"",4)</f>
        <v>4</v>
      </c>
      <c r="S1690" s="10" t="str">
        <f>IF(ISERROR(FIND("5",tblSalaries[[#This Row],[How many hours of a day you work on Excel]])),"",5)</f>
        <v/>
      </c>
      <c r="T1690" s="10">
        <f>IF(ISERROR(FIND("6",tblSalaries[[#This Row],[How many hours of a day you work on Excel]])),"",6)</f>
        <v>6</v>
      </c>
      <c r="U1690" s="11" t="str">
        <f>IF(ISERROR(FIND("7",tblSalaries[[#This Row],[How many hours of a day you work on Excel]])),"",7)</f>
        <v/>
      </c>
      <c r="V1690" s="11" t="str">
        <f>IF(ISERROR(FIND("8",tblSalaries[[#This Row],[How many hours of a day you work on Excel]])),"",8)</f>
        <v/>
      </c>
      <c r="W1690" s="11">
        <f>IF(MAX(tblSalaries[[#This Row],[1 hour]:[8 hours]])=0,#N/A,MAX(tblSalaries[[#This Row],[1 hour]:[8 hours]]))</f>
        <v>6</v>
      </c>
      <c r="X1690" s="11">
        <f>IF(ISERROR(tblSalaries[[#This Row],[max h]]),1,tblSalaries[[#This Row],[Salary in USD]]/tblSalaries[[#This Row],[max h]]/260)</f>
        <v>27.280008555010685</v>
      </c>
      <c r="Y1690" s="11" t="str">
        <f>IF(tblSalaries[[#This Row],[Years of Experience]]="",0,"0")</f>
        <v>0</v>
      </c>
      <c r="Z1690"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1..3</v>
      </c>
      <c r="AA1690" s="11">
        <f>IF(tblSalaries[[#This Row],[Salary in USD]]&lt;1000,1,0)</f>
        <v>0</v>
      </c>
      <c r="AB1690" s="11">
        <f>IF(AND(tblSalaries[[#This Row],[Salary in USD]]&gt;1000,tblSalaries[[#This Row],[Salary in USD]]&lt;2000),1,0)</f>
        <v>0</v>
      </c>
    </row>
    <row r="1691" spans="2:28" ht="15" customHeight="1">
      <c r="B1691" t="s">
        <v>3694</v>
      </c>
      <c r="C1691" s="1">
        <v>41067.358923611115</v>
      </c>
      <c r="D1691" s="4">
        <v>134000</v>
      </c>
      <c r="E1691">
        <v>134000</v>
      </c>
      <c r="F1691" t="s">
        <v>86</v>
      </c>
      <c r="G1691">
        <f>tblSalaries[[#This Row],[clean Salary (in local currency)]]*VLOOKUP(tblSalaries[[#This Row],[Currency]],tblXrate[],2,FALSE)</f>
        <v>131770.4440860638</v>
      </c>
      <c r="H1691" t="s">
        <v>1857</v>
      </c>
      <c r="I1691" t="s">
        <v>310</v>
      </c>
      <c r="J1691" t="s">
        <v>88</v>
      </c>
      <c r="K1691" t="str">
        <f>VLOOKUP(tblSalaries[[#This Row],[Where do you work]],tblCountries[[Actual]:[Mapping]],2,FALSE)</f>
        <v>Canada</v>
      </c>
      <c r="L1691" t="s">
        <v>13</v>
      </c>
      <c r="M1691">
        <v>20</v>
      </c>
      <c r="O1691" s="10" t="str">
        <f>IF(ISERROR(FIND("1",tblSalaries[[#This Row],[How many hours of a day you work on Excel]])),"",1)</f>
        <v/>
      </c>
      <c r="P1691" s="11" t="str">
        <f>IF(ISERROR(FIND("2",tblSalaries[[#This Row],[How many hours of a day you work on Excel]])),"",2)</f>
        <v/>
      </c>
      <c r="Q1691" s="10" t="str">
        <f>IF(ISERROR(FIND("3",tblSalaries[[#This Row],[How many hours of a day you work on Excel]])),"",3)</f>
        <v/>
      </c>
      <c r="R1691" s="10" t="str">
        <f>IF(ISERROR(FIND("4",tblSalaries[[#This Row],[How many hours of a day you work on Excel]])),"",4)</f>
        <v/>
      </c>
      <c r="S1691" s="10" t="str">
        <f>IF(ISERROR(FIND("5",tblSalaries[[#This Row],[How many hours of a day you work on Excel]])),"",5)</f>
        <v/>
      </c>
      <c r="T1691" s="10" t="str">
        <f>IF(ISERROR(FIND("6",tblSalaries[[#This Row],[How many hours of a day you work on Excel]])),"",6)</f>
        <v/>
      </c>
      <c r="U1691" s="11" t="str">
        <f>IF(ISERROR(FIND("7",tblSalaries[[#This Row],[How many hours of a day you work on Excel]])),"",7)</f>
        <v/>
      </c>
      <c r="V1691" s="11">
        <f>IF(ISERROR(FIND("8",tblSalaries[[#This Row],[How many hours of a day you work on Excel]])),"",8)</f>
        <v>8</v>
      </c>
      <c r="W1691" s="11">
        <f>IF(MAX(tblSalaries[[#This Row],[1 hour]:[8 hours]])=0,#N/A,MAX(tblSalaries[[#This Row],[1 hour]:[8 hours]]))</f>
        <v>8</v>
      </c>
      <c r="X1691" s="11">
        <f>IF(ISERROR(tblSalaries[[#This Row],[max h]]),1,tblSalaries[[#This Row],[Salary in USD]]/tblSalaries[[#This Row],[max h]]/260)</f>
        <v>63.351175041376827</v>
      </c>
      <c r="Y1691" s="11" t="str">
        <f>IF(tblSalaries[[#This Row],[Years of Experience]]="",0,"0")</f>
        <v>0</v>
      </c>
      <c r="Z1691"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691" s="11">
        <f>IF(tblSalaries[[#This Row],[Salary in USD]]&lt;1000,1,0)</f>
        <v>0</v>
      </c>
      <c r="AB1691" s="11">
        <f>IF(AND(tblSalaries[[#This Row],[Salary in USD]]&gt;1000,tblSalaries[[#This Row],[Salary in USD]]&lt;2000),1,0)</f>
        <v>0</v>
      </c>
    </row>
    <row r="1692" spans="2:28" ht="15" customHeight="1">
      <c r="B1692" t="s">
        <v>3695</v>
      </c>
      <c r="C1692" s="1">
        <v>41067.392881944441</v>
      </c>
      <c r="D1692" s="4">
        <v>70000</v>
      </c>
      <c r="E1692">
        <v>70000</v>
      </c>
      <c r="F1692" t="s">
        <v>86</v>
      </c>
      <c r="G1692">
        <f>tblSalaries[[#This Row],[clean Salary (in local currency)]]*VLOOKUP(tblSalaries[[#This Row],[Currency]],tblXrate[],2,FALSE)</f>
        <v>68835.306612122877</v>
      </c>
      <c r="H1692" t="s">
        <v>14</v>
      </c>
      <c r="I1692" t="s">
        <v>20</v>
      </c>
      <c r="J1692" t="s">
        <v>88</v>
      </c>
      <c r="K1692" t="str">
        <f>VLOOKUP(tblSalaries[[#This Row],[Where do you work]],tblCountries[[Actual]:[Mapping]],2,FALSE)</f>
        <v>Canada</v>
      </c>
      <c r="L1692" t="s">
        <v>13</v>
      </c>
      <c r="M1692">
        <v>2</v>
      </c>
      <c r="O1692" s="10" t="str">
        <f>IF(ISERROR(FIND("1",tblSalaries[[#This Row],[How many hours of a day you work on Excel]])),"",1)</f>
        <v/>
      </c>
      <c r="P1692" s="11" t="str">
        <f>IF(ISERROR(FIND("2",tblSalaries[[#This Row],[How many hours of a day you work on Excel]])),"",2)</f>
        <v/>
      </c>
      <c r="Q1692" s="10" t="str">
        <f>IF(ISERROR(FIND("3",tblSalaries[[#This Row],[How many hours of a day you work on Excel]])),"",3)</f>
        <v/>
      </c>
      <c r="R1692" s="10" t="str">
        <f>IF(ISERROR(FIND("4",tblSalaries[[#This Row],[How many hours of a day you work on Excel]])),"",4)</f>
        <v/>
      </c>
      <c r="S1692" s="10" t="str">
        <f>IF(ISERROR(FIND("5",tblSalaries[[#This Row],[How many hours of a day you work on Excel]])),"",5)</f>
        <v/>
      </c>
      <c r="T1692" s="10" t="str">
        <f>IF(ISERROR(FIND("6",tblSalaries[[#This Row],[How many hours of a day you work on Excel]])),"",6)</f>
        <v/>
      </c>
      <c r="U1692" s="11" t="str">
        <f>IF(ISERROR(FIND("7",tblSalaries[[#This Row],[How many hours of a day you work on Excel]])),"",7)</f>
        <v/>
      </c>
      <c r="V1692" s="11">
        <f>IF(ISERROR(FIND("8",tblSalaries[[#This Row],[How many hours of a day you work on Excel]])),"",8)</f>
        <v>8</v>
      </c>
      <c r="W1692" s="11">
        <f>IF(MAX(tblSalaries[[#This Row],[1 hour]:[8 hours]])=0,#N/A,MAX(tblSalaries[[#This Row],[1 hour]:[8 hours]]))</f>
        <v>8</v>
      </c>
      <c r="X1692" s="11">
        <f>IF(ISERROR(tblSalaries[[#This Row],[max h]]),1,tblSalaries[[#This Row],[Salary in USD]]/tblSalaries[[#This Row],[max h]]/260)</f>
        <v>33.093897409674462</v>
      </c>
      <c r="Y1692" s="11" t="str">
        <f>IF(tblSalaries[[#This Row],[Years of Experience]]="",0,"0")</f>
        <v>0</v>
      </c>
      <c r="Z1692"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1..3</v>
      </c>
      <c r="AA1692" s="11">
        <f>IF(tblSalaries[[#This Row],[Salary in USD]]&lt;1000,1,0)</f>
        <v>0</v>
      </c>
      <c r="AB1692" s="11">
        <f>IF(AND(tblSalaries[[#This Row],[Salary in USD]]&gt;1000,tblSalaries[[#This Row],[Salary in USD]]&lt;2000),1,0)</f>
        <v>0</v>
      </c>
    </row>
    <row r="1693" spans="2:28" ht="15" customHeight="1">
      <c r="B1693" t="s">
        <v>3696</v>
      </c>
      <c r="C1693" s="1">
        <v>41067.587939814817</v>
      </c>
      <c r="D1693" s="4" t="s">
        <v>1858</v>
      </c>
      <c r="E1693">
        <v>6000</v>
      </c>
      <c r="F1693" t="s">
        <v>6</v>
      </c>
      <c r="G1693">
        <f>tblSalaries[[#This Row],[clean Salary (in local currency)]]*VLOOKUP(tblSalaries[[#This Row],[Currency]],tblXrate[],2,FALSE)</f>
        <v>6000</v>
      </c>
      <c r="H1693" t="s">
        <v>1859</v>
      </c>
      <c r="I1693" t="s">
        <v>3999</v>
      </c>
      <c r="J1693" t="s">
        <v>1860</v>
      </c>
      <c r="K1693" t="str">
        <f>VLOOKUP(tblSalaries[[#This Row],[Where do you work]],tblCountries[[Actual]:[Mapping]],2,FALSE)</f>
        <v>Armenia</v>
      </c>
      <c r="L1693" t="s">
        <v>13</v>
      </c>
      <c r="M1693">
        <v>5</v>
      </c>
      <c r="O1693" s="10" t="str">
        <f>IF(ISERROR(FIND("1",tblSalaries[[#This Row],[How many hours of a day you work on Excel]])),"",1)</f>
        <v/>
      </c>
      <c r="P1693" s="11" t="str">
        <f>IF(ISERROR(FIND("2",tblSalaries[[#This Row],[How many hours of a day you work on Excel]])),"",2)</f>
        <v/>
      </c>
      <c r="Q1693" s="10" t="str">
        <f>IF(ISERROR(FIND("3",tblSalaries[[#This Row],[How many hours of a day you work on Excel]])),"",3)</f>
        <v/>
      </c>
      <c r="R1693" s="10" t="str">
        <f>IF(ISERROR(FIND("4",tblSalaries[[#This Row],[How many hours of a day you work on Excel]])),"",4)</f>
        <v/>
      </c>
      <c r="S1693" s="10" t="str">
        <f>IF(ISERROR(FIND("5",tblSalaries[[#This Row],[How many hours of a day you work on Excel]])),"",5)</f>
        <v/>
      </c>
      <c r="T1693" s="10" t="str">
        <f>IF(ISERROR(FIND("6",tblSalaries[[#This Row],[How many hours of a day you work on Excel]])),"",6)</f>
        <v/>
      </c>
      <c r="U1693" s="11" t="str">
        <f>IF(ISERROR(FIND("7",tblSalaries[[#This Row],[How many hours of a day you work on Excel]])),"",7)</f>
        <v/>
      </c>
      <c r="V1693" s="11">
        <f>IF(ISERROR(FIND("8",tblSalaries[[#This Row],[How many hours of a day you work on Excel]])),"",8)</f>
        <v>8</v>
      </c>
      <c r="W1693" s="11">
        <f>IF(MAX(tblSalaries[[#This Row],[1 hour]:[8 hours]])=0,#N/A,MAX(tblSalaries[[#This Row],[1 hour]:[8 hours]]))</f>
        <v>8</v>
      </c>
      <c r="X1693" s="11">
        <f>IF(ISERROR(tblSalaries[[#This Row],[max h]]),1,tblSalaries[[#This Row],[Salary in USD]]/tblSalaries[[#This Row],[max h]]/260)</f>
        <v>2.8846153846153846</v>
      </c>
      <c r="Y1693" s="11" t="str">
        <f>IF(tblSalaries[[#This Row],[Years of Experience]]="",0,"0")</f>
        <v>0</v>
      </c>
      <c r="Z1693"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1693" s="11">
        <f>IF(tblSalaries[[#This Row],[Salary in USD]]&lt;1000,1,0)</f>
        <v>0</v>
      </c>
      <c r="AB1693" s="11">
        <f>IF(AND(tblSalaries[[#This Row],[Salary in USD]]&gt;1000,tblSalaries[[#This Row],[Salary in USD]]&lt;2000),1,0)</f>
        <v>0</v>
      </c>
    </row>
    <row r="1694" spans="2:28" ht="15" customHeight="1">
      <c r="B1694" t="s">
        <v>3697</v>
      </c>
      <c r="C1694" s="1">
        <v>41067.638807870368</v>
      </c>
      <c r="D1694" s="4">
        <v>50000</v>
      </c>
      <c r="E1694">
        <v>50000</v>
      </c>
      <c r="F1694" t="s">
        <v>69</v>
      </c>
      <c r="G1694">
        <f>tblSalaries[[#This Row],[clean Salary (in local currency)]]*VLOOKUP(tblSalaries[[#This Row],[Currency]],tblXrate[],2,FALSE)</f>
        <v>78808.913603364199</v>
      </c>
      <c r="H1694" t="s">
        <v>200</v>
      </c>
      <c r="I1694" t="s">
        <v>20</v>
      </c>
      <c r="J1694" t="s">
        <v>71</v>
      </c>
      <c r="K1694" t="str">
        <f>VLOOKUP(tblSalaries[[#This Row],[Where do you work]],tblCountries[[Actual]:[Mapping]],2,FALSE)</f>
        <v>UK</v>
      </c>
      <c r="L1694" t="s">
        <v>18</v>
      </c>
      <c r="M1694">
        <v>2</v>
      </c>
      <c r="O1694" s="10" t="str">
        <f>IF(ISERROR(FIND("1",tblSalaries[[#This Row],[How many hours of a day you work on Excel]])),"",1)</f>
        <v/>
      </c>
      <c r="P1694" s="11">
        <f>IF(ISERROR(FIND("2",tblSalaries[[#This Row],[How many hours of a day you work on Excel]])),"",2)</f>
        <v>2</v>
      </c>
      <c r="Q1694" s="10">
        <f>IF(ISERROR(FIND("3",tblSalaries[[#This Row],[How many hours of a day you work on Excel]])),"",3)</f>
        <v>3</v>
      </c>
      <c r="R1694" s="10" t="str">
        <f>IF(ISERROR(FIND("4",tblSalaries[[#This Row],[How many hours of a day you work on Excel]])),"",4)</f>
        <v/>
      </c>
      <c r="S1694" s="10" t="str">
        <f>IF(ISERROR(FIND("5",tblSalaries[[#This Row],[How many hours of a day you work on Excel]])),"",5)</f>
        <v/>
      </c>
      <c r="T1694" s="10" t="str">
        <f>IF(ISERROR(FIND("6",tblSalaries[[#This Row],[How many hours of a day you work on Excel]])),"",6)</f>
        <v/>
      </c>
      <c r="U1694" s="11" t="str">
        <f>IF(ISERROR(FIND("7",tblSalaries[[#This Row],[How many hours of a day you work on Excel]])),"",7)</f>
        <v/>
      </c>
      <c r="V1694" s="11" t="str">
        <f>IF(ISERROR(FIND("8",tblSalaries[[#This Row],[How many hours of a day you work on Excel]])),"",8)</f>
        <v/>
      </c>
      <c r="W1694" s="11">
        <f>IF(MAX(tblSalaries[[#This Row],[1 hour]:[8 hours]])=0,#N/A,MAX(tblSalaries[[#This Row],[1 hour]:[8 hours]]))</f>
        <v>3</v>
      </c>
      <c r="X1694" s="11">
        <f>IF(ISERROR(tblSalaries[[#This Row],[max h]]),1,tblSalaries[[#This Row],[Salary in USD]]/tblSalaries[[#This Row],[max h]]/260)</f>
        <v>101.03706872226179</v>
      </c>
      <c r="Y1694" s="11" t="str">
        <f>IF(tblSalaries[[#This Row],[Years of Experience]]="",0,"0")</f>
        <v>0</v>
      </c>
      <c r="Z1694"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1..3</v>
      </c>
      <c r="AA1694" s="11">
        <f>IF(tblSalaries[[#This Row],[Salary in USD]]&lt;1000,1,0)</f>
        <v>0</v>
      </c>
      <c r="AB1694" s="11">
        <f>IF(AND(tblSalaries[[#This Row],[Salary in USD]]&gt;1000,tblSalaries[[#This Row],[Salary in USD]]&lt;2000),1,0)</f>
        <v>0</v>
      </c>
    </row>
    <row r="1695" spans="2:28" ht="15" customHeight="1">
      <c r="B1695" t="s">
        <v>3698</v>
      </c>
      <c r="C1695" s="1">
        <v>41067.697928240741</v>
      </c>
      <c r="D1695" s="4">
        <v>421000</v>
      </c>
      <c r="E1695">
        <v>421000</v>
      </c>
      <c r="F1695" t="s">
        <v>40</v>
      </c>
      <c r="G1695">
        <f>tblSalaries[[#This Row],[clean Salary (in local currency)]]*VLOOKUP(tblSalaries[[#This Row],[Currency]],tblXrate[],2,FALSE)</f>
        <v>7497.1329254133216</v>
      </c>
      <c r="H1695" t="s">
        <v>1861</v>
      </c>
      <c r="I1695" t="s">
        <v>20</v>
      </c>
      <c r="J1695" t="s">
        <v>8</v>
      </c>
      <c r="K1695" t="str">
        <f>VLOOKUP(tblSalaries[[#This Row],[Where do you work]],tblCountries[[Actual]:[Mapping]],2,FALSE)</f>
        <v>India</v>
      </c>
      <c r="L1695" t="s">
        <v>9</v>
      </c>
      <c r="M1695">
        <v>4</v>
      </c>
      <c r="O1695" s="10" t="str">
        <f>IF(ISERROR(FIND("1",tblSalaries[[#This Row],[How many hours of a day you work on Excel]])),"",1)</f>
        <v/>
      </c>
      <c r="P1695" s="11" t="str">
        <f>IF(ISERROR(FIND("2",tblSalaries[[#This Row],[How many hours of a day you work on Excel]])),"",2)</f>
        <v/>
      </c>
      <c r="Q1695" s="10" t="str">
        <f>IF(ISERROR(FIND("3",tblSalaries[[#This Row],[How many hours of a day you work on Excel]])),"",3)</f>
        <v/>
      </c>
      <c r="R1695" s="10">
        <f>IF(ISERROR(FIND("4",tblSalaries[[#This Row],[How many hours of a day you work on Excel]])),"",4)</f>
        <v>4</v>
      </c>
      <c r="S1695" s="10" t="str">
        <f>IF(ISERROR(FIND("5",tblSalaries[[#This Row],[How many hours of a day you work on Excel]])),"",5)</f>
        <v/>
      </c>
      <c r="T1695" s="10">
        <f>IF(ISERROR(FIND("6",tblSalaries[[#This Row],[How many hours of a day you work on Excel]])),"",6)</f>
        <v>6</v>
      </c>
      <c r="U1695" s="11" t="str">
        <f>IF(ISERROR(FIND("7",tblSalaries[[#This Row],[How many hours of a day you work on Excel]])),"",7)</f>
        <v/>
      </c>
      <c r="V1695" s="11" t="str">
        <f>IF(ISERROR(FIND("8",tblSalaries[[#This Row],[How many hours of a day you work on Excel]])),"",8)</f>
        <v/>
      </c>
      <c r="W1695" s="11">
        <f>IF(MAX(tblSalaries[[#This Row],[1 hour]:[8 hours]])=0,#N/A,MAX(tblSalaries[[#This Row],[1 hour]:[8 hours]]))</f>
        <v>6</v>
      </c>
      <c r="X1695" s="11">
        <f>IF(ISERROR(tblSalaries[[#This Row],[max h]]),1,tblSalaries[[#This Row],[Salary in USD]]/tblSalaries[[#This Row],[max h]]/260)</f>
        <v>4.805854439367514</v>
      </c>
      <c r="Y1695" s="11" t="str">
        <f>IF(tblSalaries[[#This Row],[Years of Experience]]="",0,"0")</f>
        <v>0</v>
      </c>
      <c r="Z1695"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1695" s="11">
        <f>IF(tblSalaries[[#This Row],[Salary in USD]]&lt;1000,1,0)</f>
        <v>0</v>
      </c>
      <c r="AB1695" s="11">
        <f>IF(AND(tblSalaries[[#This Row],[Salary in USD]]&gt;1000,tblSalaries[[#This Row],[Salary in USD]]&lt;2000),1,0)</f>
        <v>0</v>
      </c>
    </row>
    <row r="1696" spans="2:28" ht="15" customHeight="1">
      <c r="B1696" t="s">
        <v>3699</v>
      </c>
      <c r="C1696" s="1">
        <v>41067.704097222224</v>
      </c>
      <c r="D1696" s="4">
        <v>10000</v>
      </c>
      <c r="E1696">
        <v>10000</v>
      </c>
      <c r="F1696" t="s">
        <v>6</v>
      </c>
      <c r="G1696">
        <f>tblSalaries[[#This Row],[clean Salary (in local currency)]]*VLOOKUP(tblSalaries[[#This Row],[Currency]],tblXrate[],2,FALSE)</f>
        <v>10000</v>
      </c>
      <c r="H1696" t="s">
        <v>1862</v>
      </c>
      <c r="I1696" t="s">
        <v>52</v>
      </c>
      <c r="J1696" t="s">
        <v>8</v>
      </c>
      <c r="K1696" t="str">
        <f>VLOOKUP(tblSalaries[[#This Row],[Where do you work]],tblCountries[[Actual]:[Mapping]],2,FALSE)</f>
        <v>India</v>
      </c>
      <c r="L1696" t="s">
        <v>9</v>
      </c>
      <c r="M1696">
        <v>11</v>
      </c>
      <c r="O1696" s="10" t="str">
        <f>IF(ISERROR(FIND("1",tblSalaries[[#This Row],[How many hours of a day you work on Excel]])),"",1)</f>
        <v/>
      </c>
      <c r="P1696" s="11" t="str">
        <f>IF(ISERROR(FIND("2",tblSalaries[[#This Row],[How many hours of a day you work on Excel]])),"",2)</f>
        <v/>
      </c>
      <c r="Q1696" s="10" t="str">
        <f>IF(ISERROR(FIND("3",tblSalaries[[#This Row],[How many hours of a day you work on Excel]])),"",3)</f>
        <v/>
      </c>
      <c r="R1696" s="10">
        <f>IF(ISERROR(FIND("4",tblSalaries[[#This Row],[How many hours of a day you work on Excel]])),"",4)</f>
        <v>4</v>
      </c>
      <c r="S1696" s="10" t="str">
        <f>IF(ISERROR(FIND("5",tblSalaries[[#This Row],[How many hours of a day you work on Excel]])),"",5)</f>
        <v/>
      </c>
      <c r="T1696" s="10">
        <f>IF(ISERROR(FIND("6",tblSalaries[[#This Row],[How many hours of a day you work on Excel]])),"",6)</f>
        <v>6</v>
      </c>
      <c r="U1696" s="11" t="str">
        <f>IF(ISERROR(FIND("7",tblSalaries[[#This Row],[How many hours of a day you work on Excel]])),"",7)</f>
        <v/>
      </c>
      <c r="V1696" s="11" t="str">
        <f>IF(ISERROR(FIND("8",tblSalaries[[#This Row],[How many hours of a day you work on Excel]])),"",8)</f>
        <v/>
      </c>
      <c r="W1696" s="11">
        <f>IF(MAX(tblSalaries[[#This Row],[1 hour]:[8 hours]])=0,#N/A,MAX(tblSalaries[[#This Row],[1 hour]:[8 hours]]))</f>
        <v>6</v>
      </c>
      <c r="X1696" s="11">
        <f>IF(ISERROR(tblSalaries[[#This Row],[max h]]),1,tblSalaries[[#This Row],[Salary in USD]]/tblSalaries[[#This Row],[max h]]/260)</f>
        <v>6.4102564102564106</v>
      </c>
      <c r="Y1696" s="11" t="str">
        <f>IF(tblSalaries[[#This Row],[Years of Experience]]="",0,"0")</f>
        <v>0</v>
      </c>
      <c r="Z1696"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696" s="11">
        <f>IF(tblSalaries[[#This Row],[Salary in USD]]&lt;1000,1,0)</f>
        <v>0</v>
      </c>
      <c r="AB1696" s="11">
        <f>IF(AND(tblSalaries[[#This Row],[Salary in USD]]&gt;1000,tblSalaries[[#This Row],[Salary in USD]]&lt;2000),1,0)</f>
        <v>0</v>
      </c>
    </row>
    <row r="1697" spans="2:28" ht="15" customHeight="1">
      <c r="B1697" t="s">
        <v>3700</v>
      </c>
      <c r="C1697" s="1">
        <v>41067.714791666665</v>
      </c>
      <c r="D1697" s="4">
        <v>360000</v>
      </c>
      <c r="E1697">
        <v>360000</v>
      </c>
      <c r="F1697" t="s">
        <v>40</v>
      </c>
      <c r="G1697">
        <f>tblSalaries[[#This Row],[clean Salary (in local currency)]]*VLOOKUP(tblSalaries[[#This Row],[Currency]],tblXrate[],2,FALSE)</f>
        <v>6410.8500074793246</v>
      </c>
      <c r="H1697" t="s">
        <v>1863</v>
      </c>
      <c r="I1697" t="s">
        <v>356</v>
      </c>
      <c r="J1697" t="s">
        <v>8</v>
      </c>
      <c r="K1697" t="str">
        <f>VLOOKUP(tblSalaries[[#This Row],[Where do you work]],tblCountries[[Actual]:[Mapping]],2,FALSE)</f>
        <v>India</v>
      </c>
      <c r="L1697" t="s">
        <v>25</v>
      </c>
      <c r="M1697">
        <v>2</v>
      </c>
      <c r="O1697" s="10">
        <f>IF(ISERROR(FIND("1",tblSalaries[[#This Row],[How many hours of a day you work on Excel]])),"",1)</f>
        <v>1</v>
      </c>
      <c r="P1697" s="11">
        <f>IF(ISERROR(FIND("2",tblSalaries[[#This Row],[How many hours of a day you work on Excel]])),"",2)</f>
        <v>2</v>
      </c>
      <c r="Q1697" s="10" t="str">
        <f>IF(ISERROR(FIND("3",tblSalaries[[#This Row],[How many hours of a day you work on Excel]])),"",3)</f>
        <v/>
      </c>
      <c r="R1697" s="10" t="str">
        <f>IF(ISERROR(FIND("4",tblSalaries[[#This Row],[How many hours of a day you work on Excel]])),"",4)</f>
        <v/>
      </c>
      <c r="S1697" s="10" t="str">
        <f>IF(ISERROR(FIND("5",tblSalaries[[#This Row],[How many hours of a day you work on Excel]])),"",5)</f>
        <v/>
      </c>
      <c r="T1697" s="10" t="str">
        <f>IF(ISERROR(FIND("6",tblSalaries[[#This Row],[How many hours of a day you work on Excel]])),"",6)</f>
        <v/>
      </c>
      <c r="U1697" s="11" t="str">
        <f>IF(ISERROR(FIND("7",tblSalaries[[#This Row],[How many hours of a day you work on Excel]])),"",7)</f>
        <v/>
      </c>
      <c r="V1697" s="11" t="str">
        <f>IF(ISERROR(FIND("8",tblSalaries[[#This Row],[How many hours of a day you work on Excel]])),"",8)</f>
        <v/>
      </c>
      <c r="W1697" s="11">
        <f>IF(MAX(tblSalaries[[#This Row],[1 hour]:[8 hours]])=0,#N/A,MAX(tblSalaries[[#This Row],[1 hour]:[8 hours]]))</f>
        <v>2</v>
      </c>
      <c r="X1697" s="11">
        <f>IF(ISERROR(tblSalaries[[#This Row],[max h]]),1,tblSalaries[[#This Row],[Salary in USD]]/tblSalaries[[#This Row],[max h]]/260)</f>
        <v>12.32855770669101</v>
      </c>
      <c r="Y1697" s="11" t="str">
        <f>IF(tblSalaries[[#This Row],[Years of Experience]]="",0,"0")</f>
        <v>0</v>
      </c>
      <c r="Z1697"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1..3</v>
      </c>
      <c r="AA1697" s="11">
        <f>IF(tblSalaries[[#This Row],[Salary in USD]]&lt;1000,1,0)</f>
        <v>0</v>
      </c>
      <c r="AB1697" s="11">
        <f>IF(AND(tblSalaries[[#This Row],[Salary in USD]]&gt;1000,tblSalaries[[#This Row],[Salary in USD]]&lt;2000),1,0)</f>
        <v>0</v>
      </c>
    </row>
    <row r="1698" spans="2:28" ht="15" customHeight="1">
      <c r="B1698" t="s">
        <v>3701</v>
      </c>
      <c r="C1698" s="1">
        <v>41067.717847222222</v>
      </c>
      <c r="D1698" s="4">
        <v>40000</v>
      </c>
      <c r="E1698">
        <v>40000</v>
      </c>
      <c r="F1698" t="s">
        <v>69</v>
      </c>
      <c r="G1698">
        <f>tblSalaries[[#This Row],[clean Salary (in local currency)]]*VLOOKUP(tblSalaries[[#This Row],[Currency]],tblXrate[],2,FALSE)</f>
        <v>63047.130882691366</v>
      </c>
      <c r="H1698" t="s">
        <v>20</v>
      </c>
      <c r="I1698" t="s">
        <v>20</v>
      </c>
      <c r="J1698" t="s">
        <v>71</v>
      </c>
      <c r="K1698" t="str">
        <f>VLOOKUP(tblSalaries[[#This Row],[Where do you work]],tblCountries[[Actual]:[Mapping]],2,FALSE)</f>
        <v>UK</v>
      </c>
      <c r="L1698" t="s">
        <v>9</v>
      </c>
      <c r="M1698">
        <v>5</v>
      </c>
      <c r="O1698" s="10" t="str">
        <f>IF(ISERROR(FIND("1",tblSalaries[[#This Row],[How many hours of a day you work on Excel]])),"",1)</f>
        <v/>
      </c>
      <c r="P1698" s="11" t="str">
        <f>IF(ISERROR(FIND("2",tblSalaries[[#This Row],[How many hours of a day you work on Excel]])),"",2)</f>
        <v/>
      </c>
      <c r="Q1698" s="10" t="str">
        <f>IF(ISERROR(FIND("3",tblSalaries[[#This Row],[How many hours of a day you work on Excel]])),"",3)</f>
        <v/>
      </c>
      <c r="R1698" s="10">
        <f>IF(ISERROR(FIND("4",tblSalaries[[#This Row],[How many hours of a day you work on Excel]])),"",4)</f>
        <v>4</v>
      </c>
      <c r="S1698" s="10" t="str">
        <f>IF(ISERROR(FIND("5",tblSalaries[[#This Row],[How many hours of a day you work on Excel]])),"",5)</f>
        <v/>
      </c>
      <c r="T1698" s="10">
        <f>IF(ISERROR(FIND("6",tblSalaries[[#This Row],[How many hours of a day you work on Excel]])),"",6)</f>
        <v>6</v>
      </c>
      <c r="U1698" s="11" t="str">
        <f>IF(ISERROR(FIND("7",tblSalaries[[#This Row],[How many hours of a day you work on Excel]])),"",7)</f>
        <v/>
      </c>
      <c r="V1698" s="11" t="str">
        <f>IF(ISERROR(FIND("8",tblSalaries[[#This Row],[How many hours of a day you work on Excel]])),"",8)</f>
        <v/>
      </c>
      <c r="W1698" s="11">
        <f>IF(MAX(tblSalaries[[#This Row],[1 hour]:[8 hours]])=0,#N/A,MAX(tblSalaries[[#This Row],[1 hour]:[8 hours]]))</f>
        <v>6</v>
      </c>
      <c r="X1698" s="11">
        <f>IF(ISERROR(tblSalaries[[#This Row],[max h]]),1,tblSalaries[[#This Row],[Salary in USD]]/tblSalaries[[#This Row],[max h]]/260)</f>
        <v>40.41482748890472</v>
      </c>
      <c r="Y1698" s="11" t="str">
        <f>IF(tblSalaries[[#This Row],[Years of Experience]]="",0,"0")</f>
        <v>0</v>
      </c>
      <c r="Z1698"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1698" s="11">
        <f>IF(tblSalaries[[#This Row],[Salary in USD]]&lt;1000,1,0)</f>
        <v>0</v>
      </c>
      <c r="AB1698" s="11">
        <f>IF(AND(tblSalaries[[#This Row],[Salary in USD]]&gt;1000,tblSalaries[[#This Row],[Salary in USD]]&lt;2000),1,0)</f>
        <v>0</v>
      </c>
    </row>
    <row r="1699" spans="2:28" ht="15" customHeight="1">
      <c r="B1699" t="s">
        <v>3702</v>
      </c>
      <c r="C1699" s="1">
        <v>41067.840752314813</v>
      </c>
      <c r="D1699" s="4">
        <v>60000</v>
      </c>
      <c r="E1699">
        <v>60000</v>
      </c>
      <c r="F1699" t="s">
        <v>82</v>
      </c>
      <c r="G1699">
        <f>tblSalaries[[#This Row],[clean Salary (in local currency)]]*VLOOKUP(tblSalaries[[#This Row],[Currency]],tblXrate[],2,FALSE)</f>
        <v>61194.579384158147</v>
      </c>
      <c r="H1699" t="s">
        <v>42</v>
      </c>
      <c r="I1699" t="s">
        <v>20</v>
      </c>
      <c r="J1699" t="s">
        <v>84</v>
      </c>
      <c r="K1699" t="str">
        <f>VLOOKUP(tblSalaries[[#This Row],[Where do you work]],tblCountries[[Actual]:[Mapping]],2,FALSE)</f>
        <v>Australia</v>
      </c>
      <c r="L1699" t="s">
        <v>18</v>
      </c>
      <c r="M1699">
        <v>3</v>
      </c>
      <c r="O1699" s="10" t="str">
        <f>IF(ISERROR(FIND("1",tblSalaries[[#This Row],[How many hours of a day you work on Excel]])),"",1)</f>
        <v/>
      </c>
      <c r="P1699" s="11">
        <f>IF(ISERROR(FIND("2",tblSalaries[[#This Row],[How many hours of a day you work on Excel]])),"",2)</f>
        <v>2</v>
      </c>
      <c r="Q1699" s="10">
        <f>IF(ISERROR(FIND("3",tblSalaries[[#This Row],[How many hours of a day you work on Excel]])),"",3)</f>
        <v>3</v>
      </c>
      <c r="R1699" s="10" t="str">
        <f>IF(ISERROR(FIND("4",tblSalaries[[#This Row],[How many hours of a day you work on Excel]])),"",4)</f>
        <v/>
      </c>
      <c r="S1699" s="10" t="str">
        <f>IF(ISERROR(FIND("5",tblSalaries[[#This Row],[How many hours of a day you work on Excel]])),"",5)</f>
        <v/>
      </c>
      <c r="T1699" s="10" t="str">
        <f>IF(ISERROR(FIND("6",tblSalaries[[#This Row],[How many hours of a day you work on Excel]])),"",6)</f>
        <v/>
      </c>
      <c r="U1699" s="11" t="str">
        <f>IF(ISERROR(FIND("7",tblSalaries[[#This Row],[How many hours of a day you work on Excel]])),"",7)</f>
        <v/>
      </c>
      <c r="V1699" s="11" t="str">
        <f>IF(ISERROR(FIND("8",tblSalaries[[#This Row],[How many hours of a day you work on Excel]])),"",8)</f>
        <v/>
      </c>
      <c r="W1699" s="11">
        <f>IF(MAX(tblSalaries[[#This Row],[1 hour]:[8 hours]])=0,#N/A,MAX(tblSalaries[[#This Row],[1 hour]:[8 hours]]))</f>
        <v>3</v>
      </c>
      <c r="X1699" s="11">
        <f>IF(ISERROR(tblSalaries[[#This Row],[max h]]),1,tblSalaries[[#This Row],[Salary in USD]]/tblSalaries[[#This Row],[max h]]/260)</f>
        <v>78.454588954048916</v>
      </c>
      <c r="Y1699" s="11" t="str">
        <f>IF(tblSalaries[[#This Row],[Years of Experience]]="",0,"0")</f>
        <v>0</v>
      </c>
      <c r="Z1699"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1..3</v>
      </c>
      <c r="AA1699" s="11">
        <f>IF(tblSalaries[[#This Row],[Salary in USD]]&lt;1000,1,0)</f>
        <v>0</v>
      </c>
      <c r="AB1699" s="11">
        <f>IF(AND(tblSalaries[[#This Row],[Salary in USD]]&gt;1000,tblSalaries[[#This Row],[Salary in USD]]&lt;2000),1,0)</f>
        <v>0</v>
      </c>
    </row>
    <row r="1700" spans="2:28" ht="15" customHeight="1">
      <c r="B1700" t="s">
        <v>3703</v>
      </c>
      <c r="C1700" s="1">
        <v>41067.866712962961</v>
      </c>
      <c r="D1700" s="4" t="s">
        <v>1864</v>
      </c>
      <c r="E1700">
        <v>73000</v>
      </c>
      <c r="F1700" t="s">
        <v>69</v>
      </c>
      <c r="G1700">
        <f>tblSalaries[[#This Row],[clean Salary (in local currency)]]*VLOOKUP(tblSalaries[[#This Row],[Currency]],tblXrate[],2,FALSE)</f>
        <v>115061.01386091174</v>
      </c>
      <c r="H1700" t="s">
        <v>181</v>
      </c>
      <c r="I1700" t="s">
        <v>488</v>
      </c>
      <c r="J1700" t="s">
        <v>71</v>
      </c>
      <c r="K1700" t="str">
        <f>VLOOKUP(tblSalaries[[#This Row],[Where do you work]],tblCountries[[Actual]:[Mapping]],2,FALSE)</f>
        <v>UK</v>
      </c>
      <c r="L1700" t="s">
        <v>9</v>
      </c>
      <c r="M1700">
        <v>8</v>
      </c>
      <c r="O1700" s="10" t="str">
        <f>IF(ISERROR(FIND("1",tblSalaries[[#This Row],[How many hours of a day you work on Excel]])),"",1)</f>
        <v/>
      </c>
      <c r="P1700" s="11" t="str">
        <f>IF(ISERROR(FIND("2",tblSalaries[[#This Row],[How many hours of a day you work on Excel]])),"",2)</f>
        <v/>
      </c>
      <c r="Q1700" s="10" t="str">
        <f>IF(ISERROR(FIND("3",tblSalaries[[#This Row],[How many hours of a day you work on Excel]])),"",3)</f>
        <v/>
      </c>
      <c r="R1700" s="10">
        <f>IF(ISERROR(FIND("4",tblSalaries[[#This Row],[How many hours of a day you work on Excel]])),"",4)</f>
        <v>4</v>
      </c>
      <c r="S1700" s="10" t="str">
        <f>IF(ISERROR(FIND("5",tblSalaries[[#This Row],[How many hours of a day you work on Excel]])),"",5)</f>
        <v/>
      </c>
      <c r="T1700" s="10">
        <f>IF(ISERROR(FIND("6",tblSalaries[[#This Row],[How many hours of a day you work on Excel]])),"",6)</f>
        <v>6</v>
      </c>
      <c r="U1700" s="11" t="str">
        <f>IF(ISERROR(FIND("7",tblSalaries[[#This Row],[How many hours of a day you work on Excel]])),"",7)</f>
        <v/>
      </c>
      <c r="V1700" s="11" t="str">
        <f>IF(ISERROR(FIND("8",tblSalaries[[#This Row],[How many hours of a day you work on Excel]])),"",8)</f>
        <v/>
      </c>
      <c r="W1700" s="11">
        <f>IF(MAX(tblSalaries[[#This Row],[1 hour]:[8 hours]])=0,#N/A,MAX(tblSalaries[[#This Row],[1 hour]:[8 hours]]))</f>
        <v>6</v>
      </c>
      <c r="X1700" s="11">
        <f>IF(ISERROR(tblSalaries[[#This Row],[max h]]),1,tblSalaries[[#This Row],[Salary in USD]]/tblSalaries[[#This Row],[max h]]/260)</f>
        <v>73.757060167251112</v>
      </c>
      <c r="Y1700" s="11" t="str">
        <f>IF(tblSalaries[[#This Row],[Years of Experience]]="",0,"0")</f>
        <v>0</v>
      </c>
      <c r="Z1700"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700" s="11">
        <f>IF(tblSalaries[[#This Row],[Salary in USD]]&lt;1000,1,0)</f>
        <v>0</v>
      </c>
      <c r="AB1700" s="11">
        <f>IF(AND(tblSalaries[[#This Row],[Salary in USD]]&gt;1000,tblSalaries[[#This Row],[Salary in USD]]&lt;2000),1,0)</f>
        <v>0</v>
      </c>
    </row>
    <row r="1701" spans="2:28" ht="15" customHeight="1">
      <c r="B1701" t="s">
        <v>3704</v>
      </c>
      <c r="C1701" s="1">
        <v>41067.981516203705</v>
      </c>
      <c r="D1701" s="4">
        <v>45000</v>
      </c>
      <c r="E1701">
        <v>45000</v>
      </c>
      <c r="F1701" t="s">
        <v>6</v>
      </c>
      <c r="G1701">
        <f>tblSalaries[[#This Row],[clean Salary (in local currency)]]*VLOOKUP(tblSalaries[[#This Row],[Currency]],tblXrate[],2,FALSE)</f>
        <v>45000</v>
      </c>
      <c r="H1701" t="s">
        <v>1865</v>
      </c>
      <c r="I1701" t="s">
        <v>20</v>
      </c>
      <c r="J1701" t="s">
        <v>15</v>
      </c>
      <c r="K1701" t="str">
        <f>VLOOKUP(tblSalaries[[#This Row],[Where do you work]],tblCountries[[Actual]:[Mapping]],2,FALSE)</f>
        <v>USA</v>
      </c>
      <c r="L1701" t="s">
        <v>13</v>
      </c>
      <c r="M1701">
        <v>2</v>
      </c>
      <c r="O1701" s="10" t="str">
        <f>IF(ISERROR(FIND("1",tblSalaries[[#This Row],[How many hours of a day you work on Excel]])),"",1)</f>
        <v/>
      </c>
      <c r="P1701" s="11" t="str">
        <f>IF(ISERROR(FIND("2",tblSalaries[[#This Row],[How many hours of a day you work on Excel]])),"",2)</f>
        <v/>
      </c>
      <c r="Q1701" s="10" t="str">
        <f>IF(ISERROR(FIND("3",tblSalaries[[#This Row],[How many hours of a day you work on Excel]])),"",3)</f>
        <v/>
      </c>
      <c r="R1701" s="10" t="str">
        <f>IF(ISERROR(FIND("4",tblSalaries[[#This Row],[How many hours of a day you work on Excel]])),"",4)</f>
        <v/>
      </c>
      <c r="S1701" s="10" t="str">
        <f>IF(ISERROR(FIND("5",tblSalaries[[#This Row],[How many hours of a day you work on Excel]])),"",5)</f>
        <v/>
      </c>
      <c r="T1701" s="10" t="str">
        <f>IF(ISERROR(FIND("6",tblSalaries[[#This Row],[How many hours of a day you work on Excel]])),"",6)</f>
        <v/>
      </c>
      <c r="U1701" s="11" t="str">
        <f>IF(ISERROR(FIND("7",tblSalaries[[#This Row],[How many hours of a day you work on Excel]])),"",7)</f>
        <v/>
      </c>
      <c r="V1701" s="11">
        <f>IF(ISERROR(FIND("8",tblSalaries[[#This Row],[How many hours of a day you work on Excel]])),"",8)</f>
        <v>8</v>
      </c>
      <c r="W1701" s="11">
        <f>IF(MAX(tblSalaries[[#This Row],[1 hour]:[8 hours]])=0,#N/A,MAX(tblSalaries[[#This Row],[1 hour]:[8 hours]]))</f>
        <v>8</v>
      </c>
      <c r="X1701" s="11">
        <f>IF(ISERROR(tblSalaries[[#This Row],[max h]]),1,tblSalaries[[#This Row],[Salary in USD]]/tblSalaries[[#This Row],[max h]]/260)</f>
        <v>21.634615384615383</v>
      </c>
      <c r="Y1701" s="11" t="str">
        <f>IF(tblSalaries[[#This Row],[Years of Experience]]="",0,"0")</f>
        <v>0</v>
      </c>
      <c r="Z1701"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1..3</v>
      </c>
      <c r="AA1701" s="11">
        <f>IF(tblSalaries[[#This Row],[Salary in USD]]&lt;1000,1,0)</f>
        <v>0</v>
      </c>
      <c r="AB1701" s="11">
        <f>IF(AND(tblSalaries[[#This Row],[Salary in USD]]&gt;1000,tblSalaries[[#This Row],[Salary in USD]]&lt;2000),1,0)</f>
        <v>0</v>
      </c>
    </row>
    <row r="1702" spans="2:28" ht="15" customHeight="1">
      <c r="B1702" t="s">
        <v>3705</v>
      </c>
      <c r="C1702" s="1">
        <v>41067.992002314815</v>
      </c>
      <c r="D1702" s="4">
        <v>36000</v>
      </c>
      <c r="E1702">
        <v>36000</v>
      </c>
      <c r="F1702" t="s">
        <v>6</v>
      </c>
      <c r="G1702">
        <f>tblSalaries[[#This Row],[clean Salary (in local currency)]]*VLOOKUP(tblSalaries[[#This Row],[Currency]],tblXrate[],2,FALSE)</f>
        <v>36000</v>
      </c>
      <c r="H1702" t="s">
        <v>569</v>
      </c>
      <c r="I1702" t="s">
        <v>20</v>
      </c>
      <c r="J1702" t="s">
        <v>15</v>
      </c>
      <c r="K1702" t="str">
        <f>VLOOKUP(tblSalaries[[#This Row],[Where do you work]],tblCountries[[Actual]:[Mapping]],2,FALSE)</f>
        <v>USA</v>
      </c>
      <c r="L1702" t="s">
        <v>9</v>
      </c>
      <c r="M1702">
        <v>4</v>
      </c>
      <c r="O1702" s="10" t="str">
        <f>IF(ISERROR(FIND("1",tblSalaries[[#This Row],[How many hours of a day you work on Excel]])),"",1)</f>
        <v/>
      </c>
      <c r="P1702" s="11" t="str">
        <f>IF(ISERROR(FIND("2",tblSalaries[[#This Row],[How many hours of a day you work on Excel]])),"",2)</f>
        <v/>
      </c>
      <c r="Q1702" s="10" t="str">
        <f>IF(ISERROR(FIND("3",tblSalaries[[#This Row],[How many hours of a day you work on Excel]])),"",3)</f>
        <v/>
      </c>
      <c r="R1702" s="10">
        <f>IF(ISERROR(FIND("4",tblSalaries[[#This Row],[How many hours of a day you work on Excel]])),"",4)</f>
        <v>4</v>
      </c>
      <c r="S1702" s="10" t="str">
        <f>IF(ISERROR(FIND("5",tblSalaries[[#This Row],[How many hours of a day you work on Excel]])),"",5)</f>
        <v/>
      </c>
      <c r="T1702" s="10">
        <f>IF(ISERROR(FIND("6",tblSalaries[[#This Row],[How many hours of a day you work on Excel]])),"",6)</f>
        <v>6</v>
      </c>
      <c r="U1702" s="11" t="str">
        <f>IF(ISERROR(FIND("7",tblSalaries[[#This Row],[How many hours of a day you work on Excel]])),"",7)</f>
        <v/>
      </c>
      <c r="V1702" s="11" t="str">
        <f>IF(ISERROR(FIND("8",tblSalaries[[#This Row],[How many hours of a day you work on Excel]])),"",8)</f>
        <v/>
      </c>
      <c r="W1702" s="11">
        <f>IF(MAX(tblSalaries[[#This Row],[1 hour]:[8 hours]])=0,#N/A,MAX(tblSalaries[[#This Row],[1 hour]:[8 hours]]))</f>
        <v>6</v>
      </c>
      <c r="X1702" s="11">
        <f>IF(ISERROR(tblSalaries[[#This Row],[max h]]),1,tblSalaries[[#This Row],[Salary in USD]]/tblSalaries[[#This Row],[max h]]/260)</f>
        <v>23.076923076923077</v>
      </c>
      <c r="Y1702" s="11" t="str">
        <f>IF(tblSalaries[[#This Row],[Years of Experience]]="",0,"0")</f>
        <v>0</v>
      </c>
      <c r="Z1702"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1702" s="11">
        <f>IF(tblSalaries[[#This Row],[Salary in USD]]&lt;1000,1,0)</f>
        <v>0</v>
      </c>
      <c r="AB1702" s="11">
        <f>IF(AND(tblSalaries[[#This Row],[Salary in USD]]&gt;1000,tblSalaries[[#This Row],[Salary in USD]]&lt;2000),1,0)</f>
        <v>0</v>
      </c>
    </row>
    <row r="1703" spans="2:28" ht="15" customHeight="1">
      <c r="B1703" t="s">
        <v>3706</v>
      </c>
      <c r="C1703" s="1">
        <v>41068.001261574071</v>
      </c>
      <c r="D1703" s="4">
        <v>68000</v>
      </c>
      <c r="E1703">
        <v>68000</v>
      </c>
      <c r="F1703" t="s">
        <v>6</v>
      </c>
      <c r="G1703">
        <f>tblSalaries[[#This Row],[clean Salary (in local currency)]]*VLOOKUP(tblSalaries[[#This Row],[Currency]],tblXrate[],2,FALSE)</f>
        <v>68000</v>
      </c>
      <c r="H1703" t="s">
        <v>1866</v>
      </c>
      <c r="I1703" t="s">
        <v>20</v>
      </c>
      <c r="J1703" t="s">
        <v>15</v>
      </c>
      <c r="K1703" t="str">
        <f>VLOOKUP(tblSalaries[[#This Row],[Where do you work]],tblCountries[[Actual]:[Mapping]],2,FALSE)</f>
        <v>USA</v>
      </c>
      <c r="L1703" t="s">
        <v>9</v>
      </c>
      <c r="M1703">
        <v>2.5</v>
      </c>
      <c r="O1703" s="10" t="str">
        <f>IF(ISERROR(FIND("1",tblSalaries[[#This Row],[How many hours of a day you work on Excel]])),"",1)</f>
        <v/>
      </c>
      <c r="P1703" s="11" t="str">
        <f>IF(ISERROR(FIND("2",tblSalaries[[#This Row],[How many hours of a day you work on Excel]])),"",2)</f>
        <v/>
      </c>
      <c r="Q1703" s="10" t="str">
        <f>IF(ISERROR(FIND("3",tblSalaries[[#This Row],[How many hours of a day you work on Excel]])),"",3)</f>
        <v/>
      </c>
      <c r="R1703" s="10">
        <f>IF(ISERROR(FIND("4",tblSalaries[[#This Row],[How many hours of a day you work on Excel]])),"",4)</f>
        <v>4</v>
      </c>
      <c r="S1703" s="10" t="str">
        <f>IF(ISERROR(FIND("5",tblSalaries[[#This Row],[How many hours of a day you work on Excel]])),"",5)</f>
        <v/>
      </c>
      <c r="T1703" s="10">
        <f>IF(ISERROR(FIND("6",tblSalaries[[#This Row],[How many hours of a day you work on Excel]])),"",6)</f>
        <v>6</v>
      </c>
      <c r="U1703" s="11" t="str">
        <f>IF(ISERROR(FIND("7",tblSalaries[[#This Row],[How many hours of a day you work on Excel]])),"",7)</f>
        <v/>
      </c>
      <c r="V1703" s="11" t="str">
        <f>IF(ISERROR(FIND("8",tblSalaries[[#This Row],[How many hours of a day you work on Excel]])),"",8)</f>
        <v/>
      </c>
      <c r="W1703" s="11">
        <f>IF(MAX(tblSalaries[[#This Row],[1 hour]:[8 hours]])=0,#N/A,MAX(tblSalaries[[#This Row],[1 hour]:[8 hours]]))</f>
        <v>6</v>
      </c>
      <c r="X1703" s="11">
        <f>IF(ISERROR(tblSalaries[[#This Row],[max h]]),1,tblSalaries[[#This Row],[Salary in USD]]/tblSalaries[[#This Row],[max h]]/260)</f>
        <v>43.589743589743591</v>
      </c>
      <c r="Y1703" s="11" t="str">
        <f>IF(tblSalaries[[#This Row],[Years of Experience]]="",0,"0")</f>
        <v>0</v>
      </c>
      <c r="Z1703"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1..3</v>
      </c>
      <c r="AA1703" s="11">
        <f>IF(tblSalaries[[#This Row],[Salary in USD]]&lt;1000,1,0)</f>
        <v>0</v>
      </c>
      <c r="AB1703" s="11">
        <f>IF(AND(tblSalaries[[#This Row],[Salary in USD]]&gt;1000,tblSalaries[[#This Row],[Salary in USD]]&lt;2000),1,0)</f>
        <v>0</v>
      </c>
    </row>
    <row r="1704" spans="2:28" ht="15" customHeight="1">
      <c r="B1704" t="s">
        <v>3707</v>
      </c>
      <c r="C1704" s="1">
        <v>41068.014849537038</v>
      </c>
      <c r="D1704" s="4">
        <v>75000</v>
      </c>
      <c r="E1704">
        <v>75000</v>
      </c>
      <c r="F1704" t="s">
        <v>6</v>
      </c>
      <c r="G1704">
        <f>tblSalaries[[#This Row],[clean Salary (in local currency)]]*VLOOKUP(tblSalaries[[#This Row],[Currency]],tblXrate[],2,FALSE)</f>
        <v>75000</v>
      </c>
      <c r="H1704" t="s">
        <v>424</v>
      </c>
      <c r="I1704" t="s">
        <v>20</v>
      </c>
      <c r="J1704" t="s">
        <v>15</v>
      </c>
      <c r="K1704" t="str">
        <f>VLOOKUP(tblSalaries[[#This Row],[Where do you work]],tblCountries[[Actual]:[Mapping]],2,FALSE)</f>
        <v>USA</v>
      </c>
      <c r="L1704" t="s">
        <v>13</v>
      </c>
      <c r="M1704">
        <v>5</v>
      </c>
      <c r="O1704" s="10" t="str">
        <f>IF(ISERROR(FIND("1",tblSalaries[[#This Row],[How many hours of a day you work on Excel]])),"",1)</f>
        <v/>
      </c>
      <c r="P1704" s="11" t="str">
        <f>IF(ISERROR(FIND("2",tblSalaries[[#This Row],[How many hours of a day you work on Excel]])),"",2)</f>
        <v/>
      </c>
      <c r="Q1704" s="10" t="str">
        <f>IF(ISERROR(FIND("3",tblSalaries[[#This Row],[How many hours of a day you work on Excel]])),"",3)</f>
        <v/>
      </c>
      <c r="R1704" s="10" t="str">
        <f>IF(ISERROR(FIND("4",tblSalaries[[#This Row],[How many hours of a day you work on Excel]])),"",4)</f>
        <v/>
      </c>
      <c r="S1704" s="10" t="str">
        <f>IF(ISERROR(FIND("5",tblSalaries[[#This Row],[How many hours of a day you work on Excel]])),"",5)</f>
        <v/>
      </c>
      <c r="T1704" s="10" t="str">
        <f>IF(ISERROR(FIND("6",tblSalaries[[#This Row],[How many hours of a day you work on Excel]])),"",6)</f>
        <v/>
      </c>
      <c r="U1704" s="11" t="str">
        <f>IF(ISERROR(FIND("7",tblSalaries[[#This Row],[How many hours of a day you work on Excel]])),"",7)</f>
        <v/>
      </c>
      <c r="V1704" s="11">
        <f>IF(ISERROR(FIND("8",tblSalaries[[#This Row],[How many hours of a day you work on Excel]])),"",8)</f>
        <v>8</v>
      </c>
      <c r="W1704" s="11">
        <f>IF(MAX(tblSalaries[[#This Row],[1 hour]:[8 hours]])=0,#N/A,MAX(tblSalaries[[#This Row],[1 hour]:[8 hours]]))</f>
        <v>8</v>
      </c>
      <c r="X1704" s="11">
        <f>IF(ISERROR(tblSalaries[[#This Row],[max h]]),1,tblSalaries[[#This Row],[Salary in USD]]/tblSalaries[[#This Row],[max h]]/260)</f>
        <v>36.057692307692307</v>
      </c>
      <c r="Y1704" s="11" t="str">
        <f>IF(tblSalaries[[#This Row],[Years of Experience]]="",0,"0")</f>
        <v>0</v>
      </c>
      <c r="Z1704"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1704" s="11">
        <f>IF(tblSalaries[[#This Row],[Salary in USD]]&lt;1000,1,0)</f>
        <v>0</v>
      </c>
      <c r="AB1704" s="11">
        <f>IF(AND(tblSalaries[[#This Row],[Salary in USD]]&gt;1000,tblSalaries[[#This Row],[Salary in USD]]&lt;2000),1,0)</f>
        <v>0</v>
      </c>
    </row>
    <row r="1705" spans="2:28" ht="15" customHeight="1">
      <c r="B1705" t="s">
        <v>3708</v>
      </c>
      <c r="C1705" s="1">
        <v>41068.102233796293</v>
      </c>
      <c r="D1705" s="4">
        <v>88000</v>
      </c>
      <c r="E1705">
        <v>88000</v>
      </c>
      <c r="F1705" t="s">
        <v>6</v>
      </c>
      <c r="G1705">
        <f>tblSalaries[[#This Row],[clean Salary (in local currency)]]*VLOOKUP(tblSalaries[[#This Row],[Currency]],tblXrate[],2,FALSE)</f>
        <v>88000</v>
      </c>
      <c r="H1705" t="s">
        <v>1867</v>
      </c>
      <c r="I1705" t="s">
        <v>20</v>
      </c>
      <c r="J1705" t="s">
        <v>15</v>
      </c>
      <c r="K1705" t="str">
        <f>VLOOKUP(tblSalaries[[#This Row],[Where do you work]],tblCountries[[Actual]:[Mapping]],2,FALSE)</f>
        <v>USA</v>
      </c>
      <c r="L1705" t="s">
        <v>13</v>
      </c>
      <c r="M1705">
        <v>10</v>
      </c>
      <c r="O1705" s="10" t="str">
        <f>IF(ISERROR(FIND("1",tblSalaries[[#This Row],[How many hours of a day you work on Excel]])),"",1)</f>
        <v/>
      </c>
      <c r="P1705" s="11" t="str">
        <f>IF(ISERROR(FIND("2",tblSalaries[[#This Row],[How many hours of a day you work on Excel]])),"",2)</f>
        <v/>
      </c>
      <c r="Q1705" s="10" t="str">
        <f>IF(ISERROR(FIND("3",tblSalaries[[#This Row],[How many hours of a day you work on Excel]])),"",3)</f>
        <v/>
      </c>
      <c r="R1705" s="10" t="str">
        <f>IF(ISERROR(FIND("4",tblSalaries[[#This Row],[How many hours of a day you work on Excel]])),"",4)</f>
        <v/>
      </c>
      <c r="S1705" s="10" t="str">
        <f>IF(ISERROR(FIND("5",tblSalaries[[#This Row],[How many hours of a day you work on Excel]])),"",5)</f>
        <v/>
      </c>
      <c r="T1705" s="10" t="str">
        <f>IF(ISERROR(FIND("6",tblSalaries[[#This Row],[How many hours of a day you work on Excel]])),"",6)</f>
        <v/>
      </c>
      <c r="U1705" s="11" t="str">
        <f>IF(ISERROR(FIND("7",tblSalaries[[#This Row],[How many hours of a day you work on Excel]])),"",7)</f>
        <v/>
      </c>
      <c r="V1705" s="11">
        <f>IF(ISERROR(FIND("8",tblSalaries[[#This Row],[How many hours of a day you work on Excel]])),"",8)</f>
        <v>8</v>
      </c>
      <c r="W1705" s="11">
        <f>IF(MAX(tblSalaries[[#This Row],[1 hour]:[8 hours]])=0,#N/A,MAX(tblSalaries[[#This Row],[1 hour]:[8 hours]]))</f>
        <v>8</v>
      </c>
      <c r="X1705" s="11">
        <f>IF(ISERROR(tblSalaries[[#This Row],[max h]]),1,tblSalaries[[#This Row],[Salary in USD]]/tblSalaries[[#This Row],[max h]]/260)</f>
        <v>42.307692307692307</v>
      </c>
      <c r="Y1705" s="11" t="str">
        <f>IF(tblSalaries[[#This Row],[Years of Experience]]="",0,"0")</f>
        <v>0</v>
      </c>
      <c r="Z1705"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705" s="11">
        <f>IF(tblSalaries[[#This Row],[Salary in USD]]&lt;1000,1,0)</f>
        <v>0</v>
      </c>
      <c r="AB1705" s="11">
        <f>IF(AND(tblSalaries[[#This Row],[Salary in USD]]&gt;1000,tblSalaries[[#This Row],[Salary in USD]]&lt;2000),1,0)</f>
        <v>0</v>
      </c>
    </row>
    <row r="1706" spans="2:28" ht="15" customHeight="1">
      <c r="B1706" t="s">
        <v>3709</v>
      </c>
      <c r="C1706" s="1">
        <v>41068.103298611109</v>
      </c>
      <c r="D1706" s="4" t="s">
        <v>1868</v>
      </c>
      <c r="E1706">
        <v>258000</v>
      </c>
      <c r="F1706" t="s">
        <v>40</v>
      </c>
      <c r="G1706">
        <f>tblSalaries[[#This Row],[clean Salary (in local currency)]]*VLOOKUP(tblSalaries[[#This Row],[Currency]],tblXrate[],2,FALSE)</f>
        <v>4594.4425053601826</v>
      </c>
      <c r="H1706" t="s">
        <v>1869</v>
      </c>
      <c r="I1706" t="s">
        <v>20</v>
      </c>
      <c r="J1706" t="s">
        <v>8</v>
      </c>
      <c r="K1706" t="str">
        <f>VLOOKUP(tblSalaries[[#This Row],[Where do you work]],tblCountries[[Actual]:[Mapping]],2,FALSE)</f>
        <v>India</v>
      </c>
      <c r="L1706" t="s">
        <v>9</v>
      </c>
      <c r="M1706">
        <v>4</v>
      </c>
      <c r="O1706" s="10" t="str">
        <f>IF(ISERROR(FIND("1",tblSalaries[[#This Row],[How many hours of a day you work on Excel]])),"",1)</f>
        <v/>
      </c>
      <c r="P1706" s="11" t="str">
        <f>IF(ISERROR(FIND("2",tblSalaries[[#This Row],[How many hours of a day you work on Excel]])),"",2)</f>
        <v/>
      </c>
      <c r="Q1706" s="10" t="str">
        <f>IF(ISERROR(FIND("3",tblSalaries[[#This Row],[How many hours of a day you work on Excel]])),"",3)</f>
        <v/>
      </c>
      <c r="R1706" s="10">
        <f>IF(ISERROR(FIND("4",tblSalaries[[#This Row],[How many hours of a day you work on Excel]])),"",4)</f>
        <v>4</v>
      </c>
      <c r="S1706" s="10" t="str">
        <f>IF(ISERROR(FIND("5",tblSalaries[[#This Row],[How many hours of a day you work on Excel]])),"",5)</f>
        <v/>
      </c>
      <c r="T1706" s="10">
        <f>IF(ISERROR(FIND("6",tblSalaries[[#This Row],[How many hours of a day you work on Excel]])),"",6)</f>
        <v>6</v>
      </c>
      <c r="U1706" s="11" t="str">
        <f>IF(ISERROR(FIND("7",tblSalaries[[#This Row],[How many hours of a day you work on Excel]])),"",7)</f>
        <v/>
      </c>
      <c r="V1706" s="11" t="str">
        <f>IF(ISERROR(FIND("8",tblSalaries[[#This Row],[How many hours of a day you work on Excel]])),"",8)</f>
        <v/>
      </c>
      <c r="W1706" s="11">
        <f>IF(MAX(tblSalaries[[#This Row],[1 hour]:[8 hours]])=0,#N/A,MAX(tblSalaries[[#This Row],[1 hour]:[8 hours]]))</f>
        <v>6</v>
      </c>
      <c r="X1706" s="11">
        <f>IF(ISERROR(tblSalaries[[#This Row],[max h]]),1,tblSalaries[[#This Row],[Salary in USD]]/tblSalaries[[#This Row],[max h]]/260)</f>
        <v>2.9451554521539633</v>
      </c>
      <c r="Y1706" s="11" t="str">
        <f>IF(tblSalaries[[#This Row],[Years of Experience]]="",0,"0")</f>
        <v>0</v>
      </c>
      <c r="Z1706"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1706" s="11">
        <f>IF(tblSalaries[[#This Row],[Salary in USD]]&lt;1000,1,0)</f>
        <v>0</v>
      </c>
      <c r="AB1706" s="11">
        <f>IF(AND(tblSalaries[[#This Row],[Salary in USD]]&gt;1000,tblSalaries[[#This Row],[Salary in USD]]&lt;2000),1,0)</f>
        <v>0</v>
      </c>
    </row>
    <row r="1707" spans="2:28" ht="15" customHeight="1">
      <c r="B1707" t="s">
        <v>3710</v>
      </c>
      <c r="C1707" s="1">
        <v>41068.141203703701</v>
      </c>
      <c r="D1707" s="4">
        <v>69000</v>
      </c>
      <c r="E1707">
        <v>69000</v>
      </c>
      <c r="F1707" t="s">
        <v>6</v>
      </c>
      <c r="G1707">
        <f>tblSalaries[[#This Row],[clean Salary (in local currency)]]*VLOOKUP(tblSalaries[[#This Row],[Currency]],tblXrate[],2,FALSE)</f>
        <v>69000</v>
      </c>
      <c r="H1707" t="s">
        <v>1870</v>
      </c>
      <c r="I1707" t="s">
        <v>20</v>
      </c>
      <c r="J1707" t="s">
        <v>15</v>
      </c>
      <c r="K1707" t="str">
        <f>VLOOKUP(tblSalaries[[#This Row],[Where do you work]],tblCountries[[Actual]:[Mapping]],2,FALSE)</f>
        <v>USA</v>
      </c>
      <c r="L1707" t="s">
        <v>13</v>
      </c>
      <c r="M1707">
        <v>15</v>
      </c>
      <c r="O1707" s="10" t="str">
        <f>IF(ISERROR(FIND("1",tblSalaries[[#This Row],[How many hours of a day you work on Excel]])),"",1)</f>
        <v/>
      </c>
      <c r="P1707" s="11" t="str">
        <f>IF(ISERROR(FIND("2",tblSalaries[[#This Row],[How many hours of a day you work on Excel]])),"",2)</f>
        <v/>
      </c>
      <c r="Q1707" s="10" t="str">
        <f>IF(ISERROR(FIND("3",tblSalaries[[#This Row],[How many hours of a day you work on Excel]])),"",3)</f>
        <v/>
      </c>
      <c r="R1707" s="10" t="str">
        <f>IF(ISERROR(FIND("4",tblSalaries[[#This Row],[How many hours of a day you work on Excel]])),"",4)</f>
        <v/>
      </c>
      <c r="S1707" s="10" t="str">
        <f>IF(ISERROR(FIND("5",tblSalaries[[#This Row],[How many hours of a day you work on Excel]])),"",5)</f>
        <v/>
      </c>
      <c r="T1707" s="10" t="str">
        <f>IF(ISERROR(FIND("6",tblSalaries[[#This Row],[How many hours of a day you work on Excel]])),"",6)</f>
        <v/>
      </c>
      <c r="U1707" s="11" t="str">
        <f>IF(ISERROR(FIND("7",tblSalaries[[#This Row],[How many hours of a day you work on Excel]])),"",7)</f>
        <v/>
      </c>
      <c r="V1707" s="11">
        <f>IF(ISERROR(FIND("8",tblSalaries[[#This Row],[How many hours of a day you work on Excel]])),"",8)</f>
        <v>8</v>
      </c>
      <c r="W1707" s="11">
        <f>IF(MAX(tblSalaries[[#This Row],[1 hour]:[8 hours]])=0,#N/A,MAX(tblSalaries[[#This Row],[1 hour]:[8 hours]]))</f>
        <v>8</v>
      </c>
      <c r="X1707" s="11">
        <f>IF(ISERROR(tblSalaries[[#This Row],[max h]]),1,tblSalaries[[#This Row],[Salary in USD]]/tblSalaries[[#This Row],[max h]]/260)</f>
        <v>33.17307692307692</v>
      </c>
      <c r="Y1707" s="11" t="str">
        <f>IF(tblSalaries[[#This Row],[Years of Experience]]="",0,"0")</f>
        <v>0</v>
      </c>
      <c r="Z1707"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707" s="11">
        <f>IF(tblSalaries[[#This Row],[Salary in USD]]&lt;1000,1,0)</f>
        <v>0</v>
      </c>
      <c r="AB1707" s="11">
        <f>IF(AND(tblSalaries[[#This Row],[Salary in USD]]&gt;1000,tblSalaries[[#This Row],[Salary in USD]]&lt;2000),1,0)</f>
        <v>0</v>
      </c>
    </row>
    <row r="1708" spans="2:28" ht="15" customHeight="1">
      <c r="B1708" t="s">
        <v>3711</v>
      </c>
      <c r="C1708" s="1">
        <v>41068.149201388886</v>
      </c>
      <c r="D1708" s="4">
        <v>30000</v>
      </c>
      <c r="E1708">
        <v>30000</v>
      </c>
      <c r="F1708" t="s">
        <v>6</v>
      </c>
      <c r="G1708">
        <f>tblSalaries[[#This Row],[clean Salary (in local currency)]]*VLOOKUP(tblSalaries[[#This Row],[Currency]],tblXrate[],2,FALSE)</f>
        <v>30000</v>
      </c>
      <c r="H1708" t="s">
        <v>1257</v>
      </c>
      <c r="I1708" t="s">
        <v>52</v>
      </c>
      <c r="J1708" t="s">
        <v>15</v>
      </c>
      <c r="K1708" t="str">
        <f>VLOOKUP(tblSalaries[[#This Row],[Where do you work]],tblCountries[[Actual]:[Mapping]],2,FALSE)</f>
        <v>USA</v>
      </c>
      <c r="L1708" t="s">
        <v>9</v>
      </c>
      <c r="M1708">
        <v>1</v>
      </c>
      <c r="O1708" s="10" t="str">
        <f>IF(ISERROR(FIND("1",tblSalaries[[#This Row],[How many hours of a day you work on Excel]])),"",1)</f>
        <v/>
      </c>
      <c r="P1708" s="11" t="str">
        <f>IF(ISERROR(FIND("2",tblSalaries[[#This Row],[How many hours of a day you work on Excel]])),"",2)</f>
        <v/>
      </c>
      <c r="Q1708" s="10" t="str">
        <f>IF(ISERROR(FIND("3",tblSalaries[[#This Row],[How many hours of a day you work on Excel]])),"",3)</f>
        <v/>
      </c>
      <c r="R1708" s="10">
        <f>IF(ISERROR(FIND("4",tblSalaries[[#This Row],[How many hours of a day you work on Excel]])),"",4)</f>
        <v>4</v>
      </c>
      <c r="S1708" s="10" t="str">
        <f>IF(ISERROR(FIND("5",tblSalaries[[#This Row],[How many hours of a day you work on Excel]])),"",5)</f>
        <v/>
      </c>
      <c r="T1708" s="10">
        <f>IF(ISERROR(FIND("6",tblSalaries[[#This Row],[How many hours of a day you work on Excel]])),"",6)</f>
        <v>6</v>
      </c>
      <c r="U1708" s="11" t="str">
        <f>IF(ISERROR(FIND("7",tblSalaries[[#This Row],[How many hours of a day you work on Excel]])),"",7)</f>
        <v/>
      </c>
      <c r="V1708" s="11" t="str">
        <f>IF(ISERROR(FIND("8",tblSalaries[[#This Row],[How many hours of a day you work on Excel]])),"",8)</f>
        <v/>
      </c>
      <c r="W1708" s="11">
        <f>IF(MAX(tblSalaries[[#This Row],[1 hour]:[8 hours]])=0,#N/A,MAX(tblSalaries[[#This Row],[1 hour]:[8 hours]]))</f>
        <v>6</v>
      </c>
      <c r="X1708" s="11">
        <f>IF(ISERROR(tblSalaries[[#This Row],[max h]]),1,tblSalaries[[#This Row],[Salary in USD]]/tblSalaries[[#This Row],[max h]]/260)</f>
        <v>19.23076923076923</v>
      </c>
      <c r="Y1708" s="11" t="str">
        <f>IF(tblSalaries[[#This Row],[Years of Experience]]="",0,"0")</f>
        <v>0</v>
      </c>
      <c r="Z1708"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0..1</v>
      </c>
      <c r="AA1708" s="11">
        <f>IF(tblSalaries[[#This Row],[Salary in USD]]&lt;1000,1,0)</f>
        <v>0</v>
      </c>
      <c r="AB1708" s="11">
        <f>IF(AND(tblSalaries[[#This Row],[Salary in USD]]&gt;1000,tblSalaries[[#This Row],[Salary in USD]]&lt;2000),1,0)</f>
        <v>0</v>
      </c>
    </row>
    <row r="1709" spans="2:28" ht="15" customHeight="1">
      <c r="B1709" t="s">
        <v>3712</v>
      </c>
      <c r="C1709" s="1">
        <v>41068.202604166669</v>
      </c>
      <c r="D1709" s="4">
        <v>80000</v>
      </c>
      <c r="E1709">
        <v>80000</v>
      </c>
      <c r="F1709" t="s">
        <v>6</v>
      </c>
      <c r="G1709">
        <f>tblSalaries[[#This Row],[clean Salary (in local currency)]]*VLOOKUP(tblSalaries[[#This Row],[Currency]],tblXrate[],2,FALSE)</f>
        <v>80000</v>
      </c>
      <c r="H1709" t="s">
        <v>1871</v>
      </c>
      <c r="I1709" t="s">
        <v>52</v>
      </c>
      <c r="J1709" t="s">
        <v>15</v>
      </c>
      <c r="K1709" t="str">
        <f>VLOOKUP(tblSalaries[[#This Row],[Where do you work]],tblCountries[[Actual]:[Mapping]],2,FALSE)</f>
        <v>USA</v>
      </c>
      <c r="L1709" t="s">
        <v>9</v>
      </c>
      <c r="M1709">
        <v>7</v>
      </c>
      <c r="O1709" s="10" t="str">
        <f>IF(ISERROR(FIND("1",tblSalaries[[#This Row],[How many hours of a day you work on Excel]])),"",1)</f>
        <v/>
      </c>
      <c r="P1709" s="11" t="str">
        <f>IF(ISERROR(FIND("2",tblSalaries[[#This Row],[How many hours of a day you work on Excel]])),"",2)</f>
        <v/>
      </c>
      <c r="Q1709" s="10" t="str">
        <f>IF(ISERROR(FIND("3",tblSalaries[[#This Row],[How many hours of a day you work on Excel]])),"",3)</f>
        <v/>
      </c>
      <c r="R1709" s="10">
        <f>IF(ISERROR(FIND("4",tblSalaries[[#This Row],[How many hours of a day you work on Excel]])),"",4)</f>
        <v>4</v>
      </c>
      <c r="S1709" s="10" t="str">
        <f>IF(ISERROR(FIND("5",tblSalaries[[#This Row],[How many hours of a day you work on Excel]])),"",5)</f>
        <v/>
      </c>
      <c r="T1709" s="10">
        <f>IF(ISERROR(FIND("6",tblSalaries[[#This Row],[How many hours of a day you work on Excel]])),"",6)</f>
        <v>6</v>
      </c>
      <c r="U1709" s="11" t="str">
        <f>IF(ISERROR(FIND("7",tblSalaries[[#This Row],[How many hours of a day you work on Excel]])),"",7)</f>
        <v/>
      </c>
      <c r="V1709" s="11" t="str">
        <f>IF(ISERROR(FIND("8",tblSalaries[[#This Row],[How many hours of a day you work on Excel]])),"",8)</f>
        <v/>
      </c>
      <c r="W1709" s="11">
        <f>IF(MAX(tblSalaries[[#This Row],[1 hour]:[8 hours]])=0,#N/A,MAX(tblSalaries[[#This Row],[1 hour]:[8 hours]]))</f>
        <v>6</v>
      </c>
      <c r="X1709" s="11">
        <f>IF(ISERROR(tblSalaries[[#This Row],[max h]]),1,tblSalaries[[#This Row],[Salary in USD]]/tblSalaries[[#This Row],[max h]]/260)</f>
        <v>51.282051282051285</v>
      </c>
      <c r="Y1709" s="11" t="str">
        <f>IF(tblSalaries[[#This Row],[Years of Experience]]="",0,"0")</f>
        <v>0</v>
      </c>
      <c r="Z1709"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709" s="11">
        <f>IF(tblSalaries[[#This Row],[Salary in USD]]&lt;1000,1,0)</f>
        <v>0</v>
      </c>
      <c r="AB1709" s="11">
        <f>IF(AND(tblSalaries[[#This Row],[Salary in USD]]&gt;1000,tblSalaries[[#This Row],[Salary in USD]]&lt;2000),1,0)</f>
        <v>0</v>
      </c>
    </row>
    <row r="1710" spans="2:28" ht="15" customHeight="1">
      <c r="B1710" t="s">
        <v>3713</v>
      </c>
      <c r="C1710" s="1">
        <v>41068.279537037037</v>
      </c>
      <c r="D1710" s="4">
        <v>75000</v>
      </c>
      <c r="E1710">
        <v>75000</v>
      </c>
      <c r="F1710" t="s">
        <v>6</v>
      </c>
      <c r="G1710">
        <f>tblSalaries[[#This Row],[clean Salary (in local currency)]]*VLOOKUP(tblSalaries[[#This Row],[Currency]],tblXrate[],2,FALSE)</f>
        <v>75000</v>
      </c>
      <c r="H1710" t="s">
        <v>969</v>
      </c>
      <c r="I1710" t="s">
        <v>310</v>
      </c>
      <c r="J1710" t="s">
        <v>15</v>
      </c>
      <c r="K1710" t="str">
        <f>VLOOKUP(tblSalaries[[#This Row],[Where do you work]],tblCountries[[Actual]:[Mapping]],2,FALSE)</f>
        <v>USA</v>
      </c>
      <c r="L1710" t="s">
        <v>13</v>
      </c>
      <c r="M1710">
        <v>1</v>
      </c>
      <c r="O1710" s="10" t="str">
        <f>IF(ISERROR(FIND("1",tblSalaries[[#This Row],[How many hours of a day you work on Excel]])),"",1)</f>
        <v/>
      </c>
      <c r="P1710" s="11" t="str">
        <f>IF(ISERROR(FIND("2",tblSalaries[[#This Row],[How many hours of a day you work on Excel]])),"",2)</f>
        <v/>
      </c>
      <c r="Q1710" s="10" t="str">
        <f>IF(ISERROR(FIND("3",tblSalaries[[#This Row],[How many hours of a day you work on Excel]])),"",3)</f>
        <v/>
      </c>
      <c r="R1710" s="10" t="str">
        <f>IF(ISERROR(FIND("4",tblSalaries[[#This Row],[How many hours of a day you work on Excel]])),"",4)</f>
        <v/>
      </c>
      <c r="S1710" s="10" t="str">
        <f>IF(ISERROR(FIND("5",tblSalaries[[#This Row],[How many hours of a day you work on Excel]])),"",5)</f>
        <v/>
      </c>
      <c r="T1710" s="10" t="str">
        <f>IF(ISERROR(FIND("6",tblSalaries[[#This Row],[How many hours of a day you work on Excel]])),"",6)</f>
        <v/>
      </c>
      <c r="U1710" s="11" t="str">
        <f>IF(ISERROR(FIND("7",tblSalaries[[#This Row],[How many hours of a day you work on Excel]])),"",7)</f>
        <v/>
      </c>
      <c r="V1710" s="11">
        <f>IF(ISERROR(FIND("8",tblSalaries[[#This Row],[How many hours of a day you work on Excel]])),"",8)</f>
        <v>8</v>
      </c>
      <c r="W1710" s="11">
        <f>IF(MAX(tblSalaries[[#This Row],[1 hour]:[8 hours]])=0,#N/A,MAX(tblSalaries[[#This Row],[1 hour]:[8 hours]]))</f>
        <v>8</v>
      </c>
      <c r="X1710" s="11">
        <f>IF(ISERROR(tblSalaries[[#This Row],[max h]]),1,tblSalaries[[#This Row],[Salary in USD]]/tblSalaries[[#This Row],[max h]]/260)</f>
        <v>36.057692307692307</v>
      </c>
      <c r="Y1710" s="11" t="str">
        <f>IF(tblSalaries[[#This Row],[Years of Experience]]="",0,"0")</f>
        <v>0</v>
      </c>
      <c r="Z1710"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0..1</v>
      </c>
      <c r="AA1710" s="11">
        <f>IF(tblSalaries[[#This Row],[Salary in USD]]&lt;1000,1,0)</f>
        <v>0</v>
      </c>
      <c r="AB1710" s="11">
        <f>IF(AND(tblSalaries[[#This Row],[Salary in USD]]&gt;1000,tblSalaries[[#This Row],[Salary in USD]]&lt;2000),1,0)</f>
        <v>0</v>
      </c>
    </row>
    <row r="1711" spans="2:28" ht="15" customHeight="1">
      <c r="B1711" t="s">
        <v>3714</v>
      </c>
      <c r="C1711" s="1">
        <v>41068.344375000001</v>
      </c>
      <c r="D1711" s="4">
        <v>31200</v>
      </c>
      <c r="E1711">
        <v>31200</v>
      </c>
      <c r="F1711" t="s">
        <v>6</v>
      </c>
      <c r="G1711">
        <f>tblSalaries[[#This Row],[clean Salary (in local currency)]]*VLOOKUP(tblSalaries[[#This Row],[Currency]],tblXrate[],2,FALSE)</f>
        <v>31200</v>
      </c>
      <c r="H1711" t="s">
        <v>1090</v>
      </c>
      <c r="I1711" t="s">
        <v>20</v>
      </c>
      <c r="J1711" t="s">
        <v>143</v>
      </c>
      <c r="K1711" t="str">
        <f>VLOOKUP(tblSalaries[[#This Row],[Where do you work]],tblCountries[[Actual]:[Mapping]],2,FALSE)</f>
        <v>Brazil</v>
      </c>
      <c r="L1711" t="s">
        <v>9</v>
      </c>
      <c r="M1711">
        <v>4</v>
      </c>
      <c r="O1711" s="10" t="str">
        <f>IF(ISERROR(FIND("1",tblSalaries[[#This Row],[How many hours of a day you work on Excel]])),"",1)</f>
        <v/>
      </c>
      <c r="P1711" s="11" t="str">
        <f>IF(ISERROR(FIND("2",tblSalaries[[#This Row],[How many hours of a day you work on Excel]])),"",2)</f>
        <v/>
      </c>
      <c r="Q1711" s="10" t="str">
        <f>IF(ISERROR(FIND("3",tblSalaries[[#This Row],[How many hours of a day you work on Excel]])),"",3)</f>
        <v/>
      </c>
      <c r="R1711" s="10">
        <f>IF(ISERROR(FIND("4",tblSalaries[[#This Row],[How many hours of a day you work on Excel]])),"",4)</f>
        <v>4</v>
      </c>
      <c r="S1711" s="10" t="str">
        <f>IF(ISERROR(FIND("5",tblSalaries[[#This Row],[How many hours of a day you work on Excel]])),"",5)</f>
        <v/>
      </c>
      <c r="T1711" s="10">
        <f>IF(ISERROR(FIND("6",tblSalaries[[#This Row],[How many hours of a day you work on Excel]])),"",6)</f>
        <v>6</v>
      </c>
      <c r="U1711" s="11" t="str">
        <f>IF(ISERROR(FIND("7",tblSalaries[[#This Row],[How many hours of a day you work on Excel]])),"",7)</f>
        <v/>
      </c>
      <c r="V1711" s="11" t="str">
        <f>IF(ISERROR(FIND("8",tblSalaries[[#This Row],[How many hours of a day you work on Excel]])),"",8)</f>
        <v/>
      </c>
      <c r="W1711" s="11">
        <f>IF(MAX(tblSalaries[[#This Row],[1 hour]:[8 hours]])=0,#N/A,MAX(tblSalaries[[#This Row],[1 hour]:[8 hours]]))</f>
        <v>6</v>
      </c>
      <c r="X1711" s="11">
        <f>IF(ISERROR(tblSalaries[[#This Row],[max h]]),1,tblSalaries[[#This Row],[Salary in USD]]/tblSalaries[[#This Row],[max h]]/260)</f>
        <v>20</v>
      </c>
      <c r="Y1711" s="11" t="str">
        <f>IF(tblSalaries[[#This Row],[Years of Experience]]="",0,"0")</f>
        <v>0</v>
      </c>
      <c r="Z1711"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1711" s="11">
        <f>IF(tblSalaries[[#This Row],[Salary in USD]]&lt;1000,1,0)</f>
        <v>0</v>
      </c>
      <c r="AB1711" s="11">
        <f>IF(AND(tblSalaries[[#This Row],[Salary in USD]]&gt;1000,tblSalaries[[#This Row],[Salary in USD]]&lt;2000),1,0)</f>
        <v>0</v>
      </c>
    </row>
    <row r="1712" spans="2:28" ht="15" customHeight="1">
      <c r="B1712" t="s">
        <v>3715</v>
      </c>
      <c r="C1712" s="1">
        <v>41068.407627314817</v>
      </c>
      <c r="D1712" s="4">
        <v>85000</v>
      </c>
      <c r="E1712">
        <v>85000</v>
      </c>
      <c r="F1712" t="s">
        <v>6</v>
      </c>
      <c r="G1712">
        <f>tblSalaries[[#This Row],[clean Salary (in local currency)]]*VLOOKUP(tblSalaries[[#This Row],[Currency]],tblXrate[],2,FALSE)</f>
        <v>85000</v>
      </c>
      <c r="H1712" t="s">
        <v>191</v>
      </c>
      <c r="I1712" t="s">
        <v>310</v>
      </c>
      <c r="J1712" t="s">
        <v>15</v>
      </c>
      <c r="K1712" t="str">
        <f>VLOOKUP(tblSalaries[[#This Row],[Where do you work]],tblCountries[[Actual]:[Mapping]],2,FALSE)</f>
        <v>USA</v>
      </c>
      <c r="L1712" t="s">
        <v>9</v>
      </c>
      <c r="M1712">
        <v>20</v>
      </c>
      <c r="O1712" s="10" t="str">
        <f>IF(ISERROR(FIND("1",tblSalaries[[#This Row],[How many hours of a day you work on Excel]])),"",1)</f>
        <v/>
      </c>
      <c r="P1712" s="11" t="str">
        <f>IF(ISERROR(FIND("2",tblSalaries[[#This Row],[How many hours of a day you work on Excel]])),"",2)</f>
        <v/>
      </c>
      <c r="Q1712" s="10" t="str">
        <f>IF(ISERROR(FIND("3",tblSalaries[[#This Row],[How many hours of a day you work on Excel]])),"",3)</f>
        <v/>
      </c>
      <c r="R1712" s="10">
        <f>IF(ISERROR(FIND("4",tblSalaries[[#This Row],[How many hours of a day you work on Excel]])),"",4)</f>
        <v>4</v>
      </c>
      <c r="S1712" s="10" t="str">
        <f>IF(ISERROR(FIND("5",tblSalaries[[#This Row],[How many hours of a day you work on Excel]])),"",5)</f>
        <v/>
      </c>
      <c r="T1712" s="10">
        <f>IF(ISERROR(FIND("6",tblSalaries[[#This Row],[How many hours of a day you work on Excel]])),"",6)</f>
        <v>6</v>
      </c>
      <c r="U1712" s="11" t="str">
        <f>IF(ISERROR(FIND("7",tblSalaries[[#This Row],[How many hours of a day you work on Excel]])),"",7)</f>
        <v/>
      </c>
      <c r="V1712" s="11" t="str">
        <f>IF(ISERROR(FIND("8",tblSalaries[[#This Row],[How many hours of a day you work on Excel]])),"",8)</f>
        <v/>
      </c>
      <c r="W1712" s="11">
        <f>IF(MAX(tblSalaries[[#This Row],[1 hour]:[8 hours]])=0,#N/A,MAX(tblSalaries[[#This Row],[1 hour]:[8 hours]]))</f>
        <v>6</v>
      </c>
      <c r="X1712" s="11">
        <f>IF(ISERROR(tblSalaries[[#This Row],[max h]]),1,tblSalaries[[#This Row],[Salary in USD]]/tblSalaries[[#This Row],[max h]]/260)</f>
        <v>54.487179487179482</v>
      </c>
      <c r="Y1712" s="11" t="str">
        <f>IF(tblSalaries[[#This Row],[Years of Experience]]="",0,"0")</f>
        <v>0</v>
      </c>
      <c r="Z1712"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712" s="11">
        <f>IF(tblSalaries[[#This Row],[Salary in USD]]&lt;1000,1,0)</f>
        <v>0</v>
      </c>
      <c r="AB1712" s="11">
        <f>IF(AND(tblSalaries[[#This Row],[Salary in USD]]&gt;1000,tblSalaries[[#This Row],[Salary in USD]]&lt;2000),1,0)</f>
        <v>0</v>
      </c>
    </row>
    <row r="1713" spans="2:28" ht="15" customHeight="1">
      <c r="B1713" t="s">
        <v>3716</v>
      </c>
      <c r="C1713" s="1">
        <v>41068.568576388891</v>
      </c>
      <c r="D1713" s="4" t="s">
        <v>1872</v>
      </c>
      <c r="E1713">
        <v>950000</v>
      </c>
      <c r="F1713" t="s">
        <v>40</v>
      </c>
      <c r="G1713">
        <f>tblSalaries[[#This Row],[clean Salary (in local currency)]]*VLOOKUP(tblSalaries[[#This Row],[Currency]],tblXrate[],2,FALSE)</f>
        <v>16917.52085307044</v>
      </c>
      <c r="H1713" t="s">
        <v>1873</v>
      </c>
      <c r="I1713" t="s">
        <v>52</v>
      </c>
      <c r="J1713" t="s">
        <v>8</v>
      </c>
      <c r="K1713" t="str">
        <f>VLOOKUP(tblSalaries[[#This Row],[Where do you work]],tblCountries[[Actual]:[Mapping]],2,FALSE)</f>
        <v>India</v>
      </c>
      <c r="L1713" t="s">
        <v>18</v>
      </c>
      <c r="M1713">
        <v>9</v>
      </c>
      <c r="O1713" s="10" t="str">
        <f>IF(ISERROR(FIND("1",tblSalaries[[#This Row],[How many hours of a day you work on Excel]])),"",1)</f>
        <v/>
      </c>
      <c r="P1713" s="11">
        <f>IF(ISERROR(FIND("2",tblSalaries[[#This Row],[How many hours of a day you work on Excel]])),"",2)</f>
        <v>2</v>
      </c>
      <c r="Q1713" s="10">
        <f>IF(ISERROR(FIND("3",tblSalaries[[#This Row],[How many hours of a day you work on Excel]])),"",3)</f>
        <v>3</v>
      </c>
      <c r="R1713" s="10" t="str">
        <f>IF(ISERROR(FIND("4",tblSalaries[[#This Row],[How many hours of a day you work on Excel]])),"",4)</f>
        <v/>
      </c>
      <c r="S1713" s="10" t="str">
        <f>IF(ISERROR(FIND("5",tblSalaries[[#This Row],[How many hours of a day you work on Excel]])),"",5)</f>
        <v/>
      </c>
      <c r="T1713" s="10" t="str">
        <f>IF(ISERROR(FIND("6",tblSalaries[[#This Row],[How many hours of a day you work on Excel]])),"",6)</f>
        <v/>
      </c>
      <c r="U1713" s="11" t="str">
        <f>IF(ISERROR(FIND("7",tblSalaries[[#This Row],[How many hours of a day you work on Excel]])),"",7)</f>
        <v/>
      </c>
      <c r="V1713" s="11" t="str">
        <f>IF(ISERROR(FIND("8",tblSalaries[[#This Row],[How many hours of a day you work on Excel]])),"",8)</f>
        <v/>
      </c>
      <c r="W1713" s="11">
        <f>IF(MAX(tblSalaries[[#This Row],[1 hour]:[8 hours]])=0,#N/A,MAX(tblSalaries[[#This Row],[1 hour]:[8 hours]]))</f>
        <v>3</v>
      </c>
      <c r="X1713" s="11">
        <f>IF(ISERROR(tblSalaries[[#This Row],[max h]]),1,tblSalaries[[#This Row],[Salary in USD]]/tblSalaries[[#This Row],[max h]]/260)</f>
        <v>21.689129298808258</v>
      </c>
      <c r="Y1713" s="11" t="str">
        <f>IF(tblSalaries[[#This Row],[Years of Experience]]="",0,"0")</f>
        <v>0</v>
      </c>
      <c r="Z1713"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713" s="11">
        <f>IF(tblSalaries[[#This Row],[Salary in USD]]&lt;1000,1,0)</f>
        <v>0</v>
      </c>
      <c r="AB1713" s="11">
        <f>IF(AND(tblSalaries[[#This Row],[Salary in USD]]&gt;1000,tblSalaries[[#This Row],[Salary in USD]]&lt;2000),1,0)</f>
        <v>0</v>
      </c>
    </row>
    <row r="1714" spans="2:28" ht="15" customHeight="1">
      <c r="B1714" t="s">
        <v>3717</v>
      </c>
      <c r="C1714" s="1">
        <v>41068.580370370371</v>
      </c>
      <c r="D1714" s="4" t="s">
        <v>1874</v>
      </c>
      <c r="E1714">
        <v>180000</v>
      </c>
      <c r="F1714" t="s">
        <v>40</v>
      </c>
      <c r="G1714">
        <f>tblSalaries[[#This Row],[clean Salary (in local currency)]]*VLOOKUP(tblSalaries[[#This Row],[Currency]],tblXrate[],2,FALSE)</f>
        <v>3205.4250037396623</v>
      </c>
      <c r="H1714" t="s">
        <v>544</v>
      </c>
      <c r="I1714" t="s">
        <v>3999</v>
      </c>
      <c r="J1714" t="s">
        <v>8</v>
      </c>
      <c r="K1714" t="str">
        <f>VLOOKUP(tblSalaries[[#This Row],[Where do you work]],tblCountries[[Actual]:[Mapping]],2,FALSE)</f>
        <v>India</v>
      </c>
      <c r="L1714" t="s">
        <v>9</v>
      </c>
      <c r="M1714">
        <v>2</v>
      </c>
      <c r="O1714" s="10" t="str">
        <f>IF(ISERROR(FIND("1",tblSalaries[[#This Row],[How many hours of a day you work on Excel]])),"",1)</f>
        <v/>
      </c>
      <c r="P1714" s="11" t="str">
        <f>IF(ISERROR(FIND("2",tblSalaries[[#This Row],[How many hours of a day you work on Excel]])),"",2)</f>
        <v/>
      </c>
      <c r="Q1714" s="10" t="str">
        <f>IF(ISERROR(FIND("3",tblSalaries[[#This Row],[How many hours of a day you work on Excel]])),"",3)</f>
        <v/>
      </c>
      <c r="R1714" s="10">
        <f>IF(ISERROR(FIND("4",tblSalaries[[#This Row],[How many hours of a day you work on Excel]])),"",4)</f>
        <v>4</v>
      </c>
      <c r="S1714" s="10" t="str">
        <f>IF(ISERROR(FIND("5",tblSalaries[[#This Row],[How many hours of a day you work on Excel]])),"",5)</f>
        <v/>
      </c>
      <c r="T1714" s="10">
        <f>IF(ISERROR(FIND("6",tblSalaries[[#This Row],[How many hours of a day you work on Excel]])),"",6)</f>
        <v>6</v>
      </c>
      <c r="U1714" s="11" t="str">
        <f>IF(ISERROR(FIND("7",tblSalaries[[#This Row],[How many hours of a day you work on Excel]])),"",7)</f>
        <v/>
      </c>
      <c r="V1714" s="11" t="str">
        <f>IF(ISERROR(FIND("8",tblSalaries[[#This Row],[How many hours of a day you work on Excel]])),"",8)</f>
        <v/>
      </c>
      <c r="W1714" s="11">
        <f>IF(MAX(tblSalaries[[#This Row],[1 hour]:[8 hours]])=0,#N/A,MAX(tblSalaries[[#This Row],[1 hour]:[8 hours]]))</f>
        <v>6</v>
      </c>
      <c r="X1714" s="11">
        <f>IF(ISERROR(tblSalaries[[#This Row],[max h]]),1,tblSalaries[[#This Row],[Salary in USD]]/tblSalaries[[#This Row],[max h]]/260)</f>
        <v>2.0547596177818348</v>
      </c>
      <c r="Y1714" s="11" t="str">
        <f>IF(tblSalaries[[#This Row],[Years of Experience]]="",0,"0")</f>
        <v>0</v>
      </c>
      <c r="Z1714"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1..3</v>
      </c>
      <c r="AA1714" s="11">
        <f>IF(tblSalaries[[#This Row],[Salary in USD]]&lt;1000,1,0)</f>
        <v>0</v>
      </c>
      <c r="AB1714" s="11">
        <f>IF(AND(tblSalaries[[#This Row],[Salary in USD]]&gt;1000,tblSalaries[[#This Row],[Salary in USD]]&lt;2000),1,0)</f>
        <v>0</v>
      </c>
    </row>
    <row r="1715" spans="2:28" ht="15" customHeight="1">
      <c r="B1715" t="s">
        <v>3718</v>
      </c>
      <c r="C1715" s="1">
        <v>41068.613252314812</v>
      </c>
      <c r="D1715" s="4">
        <v>60000</v>
      </c>
      <c r="E1715">
        <v>60000</v>
      </c>
      <c r="F1715" t="s">
        <v>6</v>
      </c>
      <c r="G1715">
        <f>tblSalaries[[#This Row],[clean Salary (in local currency)]]*VLOOKUP(tblSalaries[[#This Row],[Currency]],tblXrate[],2,FALSE)</f>
        <v>60000</v>
      </c>
      <c r="H1715" t="s">
        <v>1875</v>
      </c>
      <c r="I1715" t="s">
        <v>52</v>
      </c>
      <c r="J1715" t="s">
        <v>15</v>
      </c>
      <c r="K1715" t="str">
        <f>VLOOKUP(tblSalaries[[#This Row],[Where do you work]],tblCountries[[Actual]:[Mapping]],2,FALSE)</f>
        <v>USA</v>
      </c>
      <c r="L1715" t="s">
        <v>13</v>
      </c>
      <c r="M1715">
        <v>2</v>
      </c>
      <c r="O1715" s="10" t="str">
        <f>IF(ISERROR(FIND("1",tblSalaries[[#This Row],[How many hours of a day you work on Excel]])),"",1)</f>
        <v/>
      </c>
      <c r="P1715" s="11" t="str">
        <f>IF(ISERROR(FIND("2",tblSalaries[[#This Row],[How many hours of a day you work on Excel]])),"",2)</f>
        <v/>
      </c>
      <c r="Q1715" s="10" t="str">
        <f>IF(ISERROR(FIND("3",tblSalaries[[#This Row],[How many hours of a day you work on Excel]])),"",3)</f>
        <v/>
      </c>
      <c r="R1715" s="10" t="str">
        <f>IF(ISERROR(FIND("4",tblSalaries[[#This Row],[How many hours of a day you work on Excel]])),"",4)</f>
        <v/>
      </c>
      <c r="S1715" s="10" t="str">
        <f>IF(ISERROR(FIND("5",tblSalaries[[#This Row],[How many hours of a day you work on Excel]])),"",5)</f>
        <v/>
      </c>
      <c r="T1715" s="10" t="str">
        <f>IF(ISERROR(FIND("6",tblSalaries[[#This Row],[How many hours of a day you work on Excel]])),"",6)</f>
        <v/>
      </c>
      <c r="U1715" s="11" t="str">
        <f>IF(ISERROR(FIND("7",tblSalaries[[#This Row],[How many hours of a day you work on Excel]])),"",7)</f>
        <v/>
      </c>
      <c r="V1715" s="11">
        <f>IF(ISERROR(FIND("8",tblSalaries[[#This Row],[How many hours of a day you work on Excel]])),"",8)</f>
        <v>8</v>
      </c>
      <c r="W1715" s="11">
        <f>IF(MAX(tblSalaries[[#This Row],[1 hour]:[8 hours]])=0,#N/A,MAX(tblSalaries[[#This Row],[1 hour]:[8 hours]]))</f>
        <v>8</v>
      </c>
      <c r="X1715" s="11">
        <f>IF(ISERROR(tblSalaries[[#This Row],[max h]]),1,tblSalaries[[#This Row],[Salary in USD]]/tblSalaries[[#This Row],[max h]]/260)</f>
        <v>28.846153846153847</v>
      </c>
      <c r="Y1715" s="11" t="str">
        <f>IF(tblSalaries[[#This Row],[Years of Experience]]="",0,"0")</f>
        <v>0</v>
      </c>
      <c r="Z1715"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1..3</v>
      </c>
      <c r="AA1715" s="11">
        <f>IF(tblSalaries[[#This Row],[Salary in USD]]&lt;1000,1,0)</f>
        <v>0</v>
      </c>
      <c r="AB1715" s="11">
        <f>IF(AND(tblSalaries[[#This Row],[Salary in USD]]&gt;1000,tblSalaries[[#This Row],[Salary in USD]]&lt;2000),1,0)</f>
        <v>0</v>
      </c>
    </row>
    <row r="1716" spans="2:28" ht="15" customHeight="1">
      <c r="B1716" t="s">
        <v>3719</v>
      </c>
      <c r="C1716" s="1">
        <v>41068.613657407404</v>
      </c>
      <c r="D1716" s="4">
        <v>60000</v>
      </c>
      <c r="E1716">
        <v>60000</v>
      </c>
      <c r="F1716" t="s">
        <v>6</v>
      </c>
      <c r="G1716">
        <f>tblSalaries[[#This Row],[clean Salary (in local currency)]]*VLOOKUP(tblSalaries[[#This Row],[Currency]],tblXrate[],2,FALSE)</f>
        <v>60000</v>
      </c>
      <c r="H1716" t="s">
        <v>1875</v>
      </c>
      <c r="I1716" t="s">
        <v>52</v>
      </c>
      <c r="J1716" t="s">
        <v>15</v>
      </c>
      <c r="K1716" t="str">
        <f>VLOOKUP(tblSalaries[[#This Row],[Where do you work]],tblCountries[[Actual]:[Mapping]],2,FALSE)</f>
        <v>USA</v>
      </c>
      <c r="L1716" t="s">
        <v>13</v>
      </c>
      <c r="M1716">
        <v>2</v>
      </c>
      <c r="O1716" s="10" t="str">
        <f>IF(ISERROR(FIND("1",tblSalaries[[#This Row],[How many hours of a day you work on Excel]])),"",1)</f>
        <v/>
      </c>
      <c r="P1716" s="11" t="str">
        <f>IF(ISERROR(FIND("2",tblSalaries[[#This Row],[How many hours of a day you work on Excel]])),"",2)</f>
        <v/>
      </c>
      <c r="Q1716" s="10" t="str">
        <f>IF(ISERROR(FIND("3",tblSalaries[[#This Row],[How many hours of a day you work on Excel]])),"",3)</f>
        <v/>
      </c>
      <c r="R1716" s="10" t="str">
        <f>IF(ISERROR(FIND("4",tblSalaries[[#This Row],[How many hours of a day you work on Excel]])),"",4)</f>
        <v/>
      </c>
      <c r="S1716" s="10" t="str">
        <f>IF(ISERROR(FIND("5",tblSalaries[[#This Row],[How many hours of a day you work on Excel]])),"",5)</f>
        <v/>
      </c>
      <c r="T1716" s="10" t="str">
        <f>IF(ISERROR(FIND("6",tblSalaries[[#This Row],[How many hours of a day you work on Excel]])),"",6)</f>
        <v/>
      </c>
      <c r="U1716" s="11" t="str">
        <f>IF(ISERROR(FIND("7",tblSalaries[[#This Row],[How many hours of a day you work on Excel]])),"",7)</f>
        <v/>
      </c>
      <c r="V1716" s="11">
        <f>IF(ISERROR(FIND("8",tblSalaries[[#This Row],[How many hours of a day you work on Excel]])),"",8)</f>
        <v>8</v>
      </c>
      <c r="W1716" s="11">
        <f>IF(MAX(tblSalaries[[#This Row],[1 hour]:[8 hours]])=0,#N/A,MAX(tblSalaries[[#This Row],[1 hour]:[8 hours]]))</f>
        <v>8</v>
      </c>
      <c r="X1716" s="11">
        <f>IF(ISERROR(tblSalaries[[#This Row],[max h]]),1,tblSalaries[[#This Row],[Salary in USD]]/tblSalaries[[#This Row],[max h]]/260)</f>
        <v>28.846153846153847</v>
      </c>
      <c r="Y1716" s="11" t="str">
        <f>IF(tblSalaries[[#This Row],[Years of Experience]]="",0,"0")</f>
        <v>0</v>
      </c>
      <c r="Z1716"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1..3</v>
      </c>
      <c r="AA1716" s="11">
        <f>IF(tblSalaries[[#This Row],[Salary in USD]]&lt;1000,1,0)</f>
        <v>0</v>
      </c>
      <c r="AB1716" s="11">
        <f>IF(AND(tblSalaries[[#This Row],[Salary in USD]]&gt;1000,tblSalaries[[#This Row],[Salary in USD]]&lt;2000),1,0)</f>
        <v>0</v>
      </c>
    </row>
    <row r="1717" spans="2:28" ht="15" customHeight="1">
      <c r="B1717" t="s">
        <v>3720</v>
      </c>
      <c r="C1717" s="1">
        <v>41068.655046296299</v>
      </c>
      <c r="D1717" s="4" t="s">
        <v>1876</v>
      </c>
      <c r="E1717">
        <v>800000</v>
      </c>
      <c r="F1717" t="s">
        <v>40</v>
      </c>
      <c r="G1717">
        <f>tblSalaries[[#This Row],[clean Salary (in local currency)]]*VLOOKUP(tblSalaries[[#This Row],[Currency]],tblXrate[],2,FALSE)</f>
        <v>14246.333349954055</v>
      </c>
      <c r="H1717" t="s">
        <v>755</v>
      </c>
      <c r="I1717" t="s">
        <v>52</v>
      </c>
      <c r="J1717" t="s">
        <v>8</v>
      </c>
      <c r="K1717" t="str">
        <f>VLOOKUP(tblSalaries[[#This Row],[Where do you work]],tblCountries[[Actual]:[Mapping]],2,FALSE)</f>
        <v>India</v>
      </c>
      <c r="L1717" t="s">
        <v>18</v>
      </c>
      <c r="M1717">
        <v>0</v>
      </c>
      <c r="O1717" s="10" t="str">
        <f>IF(ISERROR(FIND("1",tblSalaries[[#This Row],[How many hours of a day you work on Excel]])),"",1)</f>
        <v/>
      </c>
      <c r="P1717" s="11">
        <f>IF(ISERROR(FIND("2",tblSalaries[[#This Row],[How many hours of a day you work on Excel]])),"",2)</f>
        <v>2</v>
      </c>
      <c r="Q1717" s="10">
        <f>IF(ISERROR(FIND("3",tblSalaries[[#This Row],[How many hours of a day you work on Excel]])),"",3)</f>
        <v>3</v>
      </c>
      <c r="R1717" s="10" t="str">
        <f>IF(ISERROR(FIND("4",tblSalaries[[#This Row],[How many hours of a day you work on Excel]])),"",4)</f>
        <v/>
      </c>
      <c r="S1717" s="10" t="str">
        <f>IF(ISERROR(FIND("5",tblSalaries[[#This Row],[How many hours of a day you work on Excel]])),"",5)</f>
        <v/>
      </c>
      <c r="T1717" s="10" t="str">
        <f>IF(ISERROR(FIND("6",tblSalaries[[#This Row],[How many hours of a day you work on Excel]])),"",6)</f>
        <v/>
      </c>
      <c r="U1717" s="11" t="str">
        <f>IF(ISERROR(FIND("7",tblSalaries[[#This Row],[How many hours of a day you work on Excel]])),"",7)</f>
        <v/>
      </c>
      <c r="V1717" s="11" t="str">
        <f>IF(ISERROR(FIND("8",tblSalaries[[#This Row],[How many hours of a day you work on Excel]])),"",8)</f>
        <v/>
      </c>
      <c r="W1717" s="11">
        <f>IF(MAX(tblSalaries[[#This Row],[1 hour]:[8 hours]])=0,#N/A,MAX(tblSalaries[[#This Row],[1 hour]:[8 hours]]))</f>
        <v>3</v>
      </c>
      <c r="X1717" s="11">
        <f>IF(ISERROR(tblSalaries[[#This Row],[max h]]),1,tblSalaries[[#This Row],[Salary in USD]]/tblSalaries[[#This Row],[max h]]/260)</f>
        <v>18.264529935838532</v>
      </c>
      <c r="Y1717" s="11" t="str">
        <f>IF(tblSalaries[[#This Row],[Years of Experience]]="",0,"0")</f>
        <v>0</v>
      </c>
      <c r="Z1717"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1717" s="11">
        <f>IF(tblSalaries[[#This Row],[Salary in USD]]&lt;1000,1,0)</f>
        <v>0</v>
      </c>
      <c r="AB1717" s="11">
        <f>IF(AND(tblSalaries[[#This Row],[Salary in USD]]&gt;1000,tblSalaries[[#This Row],[Salary in USD]]&lt;2000),1,0)</f>
        <v>0</v>
      </c>
    </row>
    <row r="1718" spans="2:28" ht="15" customHeight="1">
      <c r="B1718" t="s">
        <v>3721</v>
      </c>
      <c r="C1718" s="1">
        <v>41068.656412037039</v>
      </c>
      <c r="D1718" s="4">
        <v>800000</v>
      </c>
      <c r="E1718">
        <v>800000</v>
      </c>
      <c r="F1718" t="s">
        <v>40</v>
      </c>
      <c r="G1718">
        <f>tblSalaries[[#This Row],[clean Salary (in local currency)]]*VLOOKUP(tblSalaries[[#This Row],[Currency]],tblXrate[],2,FALSE)</f>
        <v>14246.333349954055</v>
      </c>
      <c r="H1718" t="s">
        <v>755</v>
      </c>
      <c r="I1718" t="s">
        <v>52</v>
      </c>
      <c r="J1718" t="s">
        <v>8</v>
      </c>
      <c r="K1718" t="str">
        <f>VLOOKUP(tblSalaries[[#This Row],[Where do you work]],tblCountries[[Actual]:[Mapping]],2,FALSE)</f>
        <v>India</v>
      </c>
      <c r="L1718" t="s">
        <v>18</v>
      </c>
      <c r="M1718">
        <v>0</v>
      </c>
      <c r="O1718" s="10" t="str">
        <f>IF(ISERROR(FIND("1",tblSalaries[[#This Row],[How many hours of a day you work on Excel]])),"",1)</f>
        <v/>
      </c>
      <c r="P1718" s="11">
        <f>IF(ISERROR(FIND("2",tblSalaries[[#This Row],[How many hours of a day you work on Excel]])),"",2)</f>
        <v>2</v>
      </c>
      <c r="Q1718" s="10">
        <f>IF(ISERROR(FIND("3",tblSalaries[[#This Row],[How many hours of a day you work on Excel]])),"",3)</f>
        <v>3</v>
      </c>
      <c r="R1718" s="10" t="str">
        <f>IF(ISERROR(FIND("4",tblSalaries[[#This Row],[How many hours of a day you work on Excel]])),"",4)</f>
        <v/>
      </c>
      <c r="S1718" s="10" t="str">
        <f>IF(ISERROR(FIND("5",tblSalaries[[#This Row],[How many hours of a day you work on Excel]])),"",5)</f>
        <v/>
      </c>
      <c r="T1718" s="10" t="str">
        <f>IF(ISERROR(FIND("6",tblSalaries[[#This Row],[How many hours of a day you work on Excel]])),"",6)</f>
        <v/>
      </c>
      <c r="U1718" s="11" t="str">
        <f>IF(ISERROR(FIND("7",tblSalaries[[#This Row],[How many hours of a day you work on Excel]])),"",7)</f>
        <v/>
      </c>
      <c r="V1718" s="11" t="str">
        <f>IF(ISERROR(FIND("8",tblSalaries[[#This Row],[How many hours of a day you work on Excel]])),"",8)</f>
        <v/>
      </c>
      <c r="W1718" s="11">
        <f>IF(MAX(tblSalaries[[#This Row],[1 hour]:[8 hours]])=0,#N/A,MAX(tblSalaries[[#This Row],[1 hour]:[8 hours]]))</f>
        <v>3</v>
      </c>
      <c r="X1718" s="11">
        <f>IF(ISERROR(tblSalaries[[#This Row],[max h]]),1,tblSalaries[[#This Row],[Salary in USD]]/tblSalaries[[#This Row],[max h]]/260)</f>
        <v>18.264529935838532</v>
      </c>
      <c r="Y1718" s="11" t="str">
        <f>IF(tblSalaries[[#This Row],[Years of Experience]]="",0,"0")</f>
        <v>0</v>
      </c>
      <c r="Z1718"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1718" s="11">
        <f>IF(tblSalaries[[#This Row],[Salary in USD]]&lt;1000,1,0)</f>
        <v>0</v>
      </c>
      <c r="AB1718" s="11">
        <f>IF(AND(tblSalaries[[#This Row],[Salary in USD]]&gt;1000,tblSalaries[[#This Row],[Salary in USD]]&lt;2000),1,0)</f>
        <v>0</v>
      </c>
    </row>
    <row r="1719" spans="2:28" ht="15" customHeight="1">
      <c r="B1719" t="s">
        <v>3722</v>
      </c>
      <c r="C1719" s="1">
        <v>41068.783472222225</v>
      </c>
      <c r="D1719" s="4">
        <v>28995</v>
      </c>
      <c r="E1719">
        <v>28995</v>
      </c>
      <c r="F1719" t="s">
        <v>6</v>
      </c>
      <c r="G1719">
        <f>tblSalaries[[#This Row],[clean Salary (in local currency)]]*VLOOKUP(tblSalaries[[#This Row],[Currency]],tblXrate[],2,FALSE)</f>
        <v>28995</v>
      </c>
      <c r="H1719" t="s">
        <v>739</v>
      </c>
      <c r="I1719" t="s">
        <v>52</v>
      </c>
      <c r="J1719" t="s">
        <v>8</v>
      </c>
      <c r="K1719" t="str">
        <f>VLOOKUP(tblSalaries[[#This Row],[Where do you work]],tblCountries[[Actual]:[Mapping]],2,FALSE)</f>
        <v>India</v>
      </c>
      <c r="L1719" t="s">
        <v>9</v>
      </c>
      <c r="M1719">
        <v>6</v>
      </c>
      <c r="O1719" s="10" t="str">
        <f>IF(ISERROR(FIND("1",tblSalaries[[#This Row],[How many hours of a day you work on Excel]])),"",1)</f>
        <v/>
      </c>
      <c r="P1719" s="11" t="str">
        <f>IF(ISERROR(FIND("2",tblSalaries[[#This Row],[How many hours of a day you work on Excel]])),"",2)</f>
        <v/>
      </c>
      <c r="Q1719" s="10" t="str">
        <f>IF(ISERROR(FIND("3",tblSalaries[[#This Row],[How many hours of a day you work on Excel]])),"",3)</f>
        <v/>
      </c>
      <c r="R1719" s="10">
        <f>IF(ISERROR(FIND("4",tblSalaries[[#This Row],[How many hours of a day you work on Excel]])),"",4)</f>
        <v>4</v>
      </c>
      <c r="S1719" s="10" t="str">
        <f>IF(ISERROR(FIND("5",tblSalaries[[#This Row],[How many hours of a day you work on Excel]])),"",5)</f>
        <v/>
      </c>
      <c r="T1719" s="10">
        <f>IF(ISERROR(FIND("6",tblSalaries[[#This Row],[How many hours of a day you work on Excel]])),"",6)</f>
        <v>6</v>
      </c>
      <c r="U1719" s="11" t="str">
        <f>IF(ISERROR(FIND("7",tblSalaries[[#This Row],[How many hours of a day you work on Excel]])),"",7)</f>
        <v/>
      </c>
      <c r="V1719" s="11" t="str">
        <f>IF(ISERROR(FIND("8",tblSalaries[[#This Row],[How many hours of a day you work on Excel]])),"",8)</f>
        <v/>
      </c>
      <c r="W1719" s="11">
        <f>IF(MAX(tblSalaries[[#This Row],[1 hour]:[8 hours]])=0,#N/A,MAX(tblSalaries[[#This Row],[1 hour]:[8 hours]]))</f>
        <v>6</v>
      </c>
      <c r="X1719" s="11">
        <f>IF(ISERROR(tblSalaries[[#This Row],[max h]]),1,tblSalaries[[#This Row],[Salary in USD]]/tblSalaries[[#This Row],[max h]]/260)</f>
        <v>18.58653846153846</v>
      </c>
      <c r="Y1719" s="11" t="str">
        <f>IF(tblSalaries[[#This Row],[Years of Experience]]="",0,"0")</f>
        <v>0</v>
      </c>
      <c r="Z1719"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719" s="11">
        <f>IF(tblSalaries[[#This Row],[Salary in USD]]&lt;1000,1,0)</f>
        <v>0</v>
      </c>
      <c r="AB1719" s="11">
        <f>IF(AND(tblSalaries[[#This Row],[Salary in USD]]&gt;1000,tblSalaries[[#This Row],[Salary in USD]]&lt;2000),1,0)</f>
        <v>0</v>
      </c>
    </row>
    <row r="1720" spans="2:28" ht="15" customHeight="1">
      <c r="B1720" t="s">
        <v>3723</v>
      </c>
      <c r="C1720" s="1">
        <v>41068.786180555559</v>
      </c>
      <c r="D1720" s="4">
        <v>1230000</v>
      </c>
      <c r="E1720">
        <v>1230000</v>
      </c>
      <c r="F1720" t="s">
        <v>40</v>
      </c>
      <c r="G1720">
        <f>tblSalaries[[#This Row],[clean Salary (in local currency)]]*VLOOKUP(tblSalaries[[#This Row],[Currency]],tblXrate[],2,FALSE)</f>
        <v>21903.737525554359</v>
      </c>
      <c r="H1720" t="s">
        <v>1877</v>
      </c>
      <c r="I1720" t="s">
        <v>20</v>
      </c>
      <c r="J1720" t="s">
        <v>8</v>
      </c>
      <c r="K1720" t="str">
        <f>VLOOKUP(tblSalaries[[#This Row],[Where do you work]],tblCountries[[Actual]:[Mapping]],2,FALSE)</f>
        <v>India</v>
      </c>
      <c r="L1720" t="s">
        <v>13</v>
      </c>
      <c r="M1720">
        <v>3</v>
      </c>
      <c r="O1720" s="10" t="str">
        <f>IF(ISERROR(FIND("1",tblSalaries[[#This Row],[How many hours of a day you work on Excel]])),"",1)</f>
        <v/>
      </c>
      <c r="P1720" s="11" t="str">
        <f>IF(ISERROR(FIND("2",tblSalaries[[#This Row],[How many hours of a day you work on Excel]])),"",2)</f>
        <v/>
      </c>
      <c r="Q1720" s="10" t="str">
        <f>IF(ISERROR(FIND("3",tblSalaries[[#This Row],[How many hours of a day you work on Excel]])),"",3)</f>
        <v/>
      </c>
      <c r="R1720" s="10" t="str">
        <f>IF(ISERROR(FIND("4",tblSalaries[[#This Row],[How many hours of a day you work on Excel]])),"",4)</f>
        <v/>
      </c>
      <c r="S1720" s="10" t="str">
        <f>IF(ISERROR(FIND("5",tblSalaries[[#This Row],[How many hours of a day you work on Excel]])),"",5)</f>
        <v/>
      </c>
      <c r="T1720" s="10" t="str">
        <f>IF(ISERROR(FIND("6",tblSalaries[[#This Row],[How many hours of a day you work on Excel]])),"",6)</f>
        <v/>
      </c>
      <c r="U1720" s="11" t="str">
        <f>IF(ISERROR(FIND("7",tblSalaries[[#This Row],[How many hours of a day you work on Excel]])),"",7)</f>
        <v/>
      </c>
      <c r="V1720" s="11">
        <f>IF(ISERROR(FIND("8",tblSalaries[[#This Row],[How many hours of a day you work on Excel]])),"",8)</f>
        <v>8</v>
      </c>
      <c r="W1720" s="11">
        <f>IF(MAX(tblSalaries[[#This Row],[1 hour]:[8 hours]])=0,#N/A,MAX(tblSalaries[[#This Row],[1 hour]:[8 hours]]))</f>
        <v>8</v>
      </c>
      <c r="X1720" s="11">
        <f>IF(ISERROR(tblSalaries[[#This Row],[max h]]),1,tblSalaries[[#This Row],[Salary in USD]]/tblSalaries[[#This Row],[max h]]/260)</f>
        <v>10.530643041131903</v>
      </c>
      <c r="Y1720" s="11" t="str">
        <f>IF(tblSalaries[[#This Row],[Years of Experience]]="",0,"0")</f>
        <v>0</v>
      </c>
      <c r="Z1720"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1..3</v>
      </c>
      <c r="AA1720" s="11">
        <f>IF(tblSalaries[[#This Row],[Salary in USD]]&lt;1000,1,0)</f>
        <v>0</v>
      </c>
      <c r="AB1720" s="11">
        <f>IF(AND(tblSalaries[[#This Row],[Salary in USD]]&gt;1000,tblSalaries[[#This Row],[Salary in USD]]&lt;2000),1,0)</f>
        <v>0</v>
      </c>
    </row>
    <row r="1721" spans="2:28" ht="15" customHeight="1">
      <c r="B1721" t="s">
        <v>3724</v>
      </c>
      <c r="C1721" s="1">
        <v>41068.786620370367</v>
      </c>
      <c r="D1721" s="4">
        <v>1130000</v>
      </c>
      <c r="E1721">
        <v>1130000</v>
      </c>
      <c r="F1721" t="s">
        <v>40</v>
      </c>
      <c r="G1721">
        <f>tblSalaries[[#This Row],[clean Salary (in local currency)]]*VLOOKUP(tblSalaries[[#This Row],[Currency]],tblXrate[],2,FALSE)</f>
        <v>20122.945856810104</v>
      </c>
      <c r="H1721" t="s">
        <v>1877</v>
      </c>
      <c r="I1721" t="s">
        <v>20</v>
      </c>
      <c r="J1721" t="s">
        <v>8</v>
      </c>
      <c r="K1721" t="str">
        <f>VLOOKUP(tblSalaries[[#This Row],[Where do you work]],tblCountries[[Actual]:[Mapping]],2,FALSE)</f>
        <v>India</v>
      </c>
      <c r="L1721" t="s">
        <v>13</v>
      </c>
      <c r="M1721">
        <v>3</v>
      </c>
      <c r="O1721" s="10" t="str">
        <f>IF(ISERROR(FIND("1",tblSalaries[[#This Row],[How many hours of a day you work on Excel]])),"",1)</f>
        <v/>
      </c>
      <c r="P1721" s="11" t="str">
        <f>IF(ISERROR(FIND("2",tblSalaries[[#This Row],[How many hours of a day you work on Excel]])),"",2)</f>
        <v/>
      </c>
      <c r="Q1721" s="10" t="str">
        <f>IF(ISERROR(FIND("3",tblSalaries[[#This Row],[How many hours of a day you work on Excel]])),"",3)</f>
        <v/>
      </c>
      <c r="R1721" s="10" t="str">
        <f>IF(ISERROR(FIND("4",tblSalaries[[#This Row],[How many hours of a day you work on Excel]])),"",4)</f>
        <v/>
      </c>
      <c r="S1721" s="10" t="str">
        <f>IF(ISERROR(FIND("5",tblSalaries[[#This Row],[How many hours of a day you work on Excel]])),"",5)</f>
        <v/>
      </c>
      <c r="T1721" s="10" t="str">
        <f>IF(ISERROR(FIND("6",tblSalaries[[#This Row],[How many hours of a day you work on Excel]])),"",6)</f>
        <v/>
      </c>
      <c r="U1721" s="11" t="str">
        <f>IF(ISERROR(FIND("7",tblSalaries[[#This Row],[How many hours of a day you work on Excel]])),"",7)</f>
        <v/>
      </c>
      <c r="V1721" s="11">
        <f>IF(ISERROR(FIND("8",tblSalaries[[#This Row],[How many hours of a day you work on Excel]])),"",8)</f>
        <v>8</v>
      </c>
      <c r="W1721" s="11">
        <f>IF(MAX(tblSalaries[[#This Row],[1 hour]:[8 hours]])=0,#N/A,MAX(tblSalaries[[#This Row],[1 hour]:[8 hours]]))</f>
        <v>8</v>
      </c>
      <c r="X1721" s="11">
        <f>IF(ISERROR(tblSalaries[[#This Row],[max h]]),1,tblSalaries[[#This Row],[Salary in USD]]/tblSalaries[[#This Row],[max h]]/260)</f>
        <v>9.6744932003894721</v>
      </c>
      <c r="Y1721" s="11" t="str">
        <f>IF(tblSalaries[[#This Row],[Years of Experience]]="",0,"0")</f>
        <v>0</v>
      </c>
      <c r="Z1721"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1..3</v>
      </c>
      <c r="AA1721" s="11">
        <f>IF(tblSalaries[[#This Row],[Salary in USD]]&lt;1000,1,0)</f>
        <v>0</v>
      </c>
      <c r="AB1721" s="11">
        <f>IF(AND(tblSalaries[[#This Row],[Salary in USD]]&gt;1000,tblSalaries[[#This Row],[Salary in USD]]&lt;2000),1,0)</f>
        <v>0</v>
      </c>
    </row>
    <row r="1722" spans="2:28" ht="15" customHeight="1">
      <c r="B1722" t="s">
        <v>3725</v>
      </c>
      <c r="C1722" s="1">
        <v>41068.866643518515</v>
      </c>
      <c r="D1722" s="4">
        <v>45000</v>
      </c>
      <c r="E1722">
        <v>45000</v>
      </c>
      <c r="F1722" t="s">
        <v>69</v>
      </c>
      <c r="G1722">
        <f>tblSalaries[[#This Row],[clean Salary (in local currency)]]*VLOOKUP(tblSalaries[[#This Row],[Currency]],tblXrate[],2,FALSE)</f>
        <v>70928.022243027779</v>
      </c>
      <c r="H1722" t="s">
        <v>1878</v>
      </c>
      <c r="I1722" t="s">
        <v>20</v>
      </c>
      <c r="J1722" t="s">
        <v>71</v>
      </c>
      <c r="K1722" t="str">
        <f>VLOOKUP(tblSalaries[[#This Row],[Where do you work]],tblCountries[[Actual]:[Mapping]],2,FALSE)</f>
        <v>UK</v>
      </c>
      <c r="L1722" t="s">
        <v>13</v>
      </c>
      <c r="M1722">
        <v>20</v>
      </c>
      <c r="O1722" s="10" t="str">
        <f>IF(ISERROR(FIND("1",tblSalaries[[#This Row],[How many hours of a day you work on Excel]])),"",1)</f>
        <v/>
      </c>
      <c r="P1722" s="11" t="str">
        <f>IF(ISERROR(FIND("2",tblSalaries[[#This Row],[How many hours of a day you work on Excel]])),"",2)</f>
        <v/>
      </c>
      <c r="Q1722" s="10" t="str">
        <f>IF(ISERROR(FIND("3",tblSalaries[[#This Row],[How many hours of a day you work on Excel]])),"",3)</f>
        <v/>
      </c>
      <c r="R1722" s="10" t="str">
        <f>IF(ISERROR(FIND("4",tblSalaries[[#This Row],[How many hours of a day you work on Excel]])),"",4)</f>
        <v/>
      </c>
      <c r="S1722" s="10" t="str">
        <f>IF(ISERROR(FIND("5",tblSalaries[[#This Row],[How many hours of a day you work on Excel]])),"",5)</f>
        <v/>
      </c>
      <c r="T1722" s="10" t="str">
        <f>IF(ISERROR(FIND("6",tblSalaries[[#This Row],[How many hours of a day you work on Excel]])),"",6)</f>
        <v/>
      </c>
      <c r="U1722" s="11" t="str">
        <f>IF(ISERROR(FIND("7",tblSalaries[[#This Row],[How many hours of a day you work on Excel]])),"",7)</f>
        <v/>
      </c>
      <c r="V1722" s="11">
        <f>IF(ISERROR(FIND("8",tblSalaries[[#This Row],[How many hours of a day you work on Excel]])),"",8)</f>
        <v>8</v>
      </c>
      <c r="W1722" s="11">
        <f>IF(MAX(tblSalaries[[#This Row],[1 hour]:[8 hours]])=0,#N/A,MAX(tblSalaries[[#This Row],[1 hour]:[8 hours]]))</f>
        <v>8</v>
      </c>
      <c r="X1722" s="11">
        <f>IF(ISERROR(tblSalaries[[#This Row],[max h]]),1,tblSalaries[[#This Row],[Salary in USD]]/tblSalaries[[#This Row],[max h]]/260)</f>
        <v>34.100010693763352</v>
      </c>
      <c r="Y1722" s="11" t="str">
        <f>IF(tblSalaries[[#This Row],[Years of Experience]]="",0,"0")</f>
        <v>0</v>
      </c>
      <c r="Z1722"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722" s="11">
        <f>IF(tblSalaries[[#This Row],[Salary in USD]]&lt;1000,1,0)</f>
        <v>0</v>
      </c>
      <c r="AB1722" s="11">
        <f>IF(AND(tblSalaries[[#This Row],[Salary in USD]]&gt;1000,tblSalaries[[#This Row],[Salary in USD]]&lt;2000),1,0)</f>
        <v>0</v>
      </c>
    </row>
    <row r="1723" spans="2:28" ht="15" customHeight="1">
      <c r="B1723" t="s">
        <v>3726</v>
      </c>
      <c r="C1723" s="1">
        <v>41068.875289351854</v>
      </c>
      <c r="D1723" s="4">
        <v>67000</v>
      </c>
      <c r="E1723">
        <v>67000</v>
      </c>
      <c r="F1723" t="s">
        <v>6</v>
      </c>
      <c r="G1723">
        <f>tblSalaries[[#This Row],[clean Salary (in local currency)]]*VLOOKUP(tblSalaries[[#This Row],[Currency]],tblXrate[],2,FALSE)</f>
        <v>67000</v>
      </c>
      <c r="H1723" t="s">
        <v>52</v>
      </c>
      <c r="I1723" t="s">
        <v>52</v>
      </c>
      <c r="J1723" t="s">
        <v>15</v>
      </c>
      <c r="K1723" t="str">
        <f>VLOOKUP(tblSalaries[[#This Row],[Where do you work]],tblCountries[[Actual]:[Mapping]],2,FALSE)</f>
        <v>USA</v>
      </c>
      <c r="L1723" t="s">
        <v>9</v>
      </c>
      <c r="M1723">
        <v>16</v>
      </c>
      <c r="O1723" s="10" t="str">
        <f>IF(ISERROR(FIND("1",tblSalaries[[#This Row],[How many hours of a day you work on Excel]])),"",1)</f>
        <v/>
      </c>
      <c r="P1723" s="11" t="str">
        <f>IF(ISERROR(FIND("2",tblSalaries[[#This Row],[How many hours of a day you work on Excel]])),"",2)</f>
        <v/>
      </c>
      <c r="Q1723" s="10" t="str">
        <f>IF(ISERROR(FIND("3",tblSalaries[[#This Row],[How many hours of a day you work on Excel]])),"",3)</f>
        <v/>
      </c>
      <c r="R1723" s="10">
        <f>IF(ISERROR(FIND("4",tblSalaries[[#This Row],[How many hours of a day you work on Excel]])),"",4)</f>
        <v>4</v>
      </c>
      <c r="S1723" s="10" t="str">
        <f>IF(ISERROR(FIND("5",tblSalaries[[#This Row],[How many hours of a day you work on Excel]])),"",5)</f>
        <v/>
      </c>
      <c r="T1723" s="10">
        <f>IF(ISERROR(FIND("6",tblSalaries[[#This Row],[How many hours of a day you work on Excel]])),"",6)</f>
        <v>6</v>
      </c>
      <c r="U1723" s="11" t="str">
        <f>IF(ISERROR(FIND("7",tblSalaries[[#This Row],[How many hours of a day you work on Excel]])),"",7)</f>
        <v/>
      </c>
      <c r="V1723" s="11" t="str">
        <f>IF(ISERROR(FIND("8",tblSalaries[[#This Row],[How many hours of a day you work on Excel]])),"",8)</f>
        <v/>
      </c>
      <c r="W1723" s="11">
        <f>IF(MAX(tblSalaries[[#This Row],[1 hour]:[8 hours]])=0,#N/A,MAX(tblSalaries[[#This Row],[1 hour]:[8 hours]]))</f>
        <v>6</v>
      </c>
      <c r="X1723" s="11">
        <f>IF(ISERROR(tblSalaries[[#This Row],[max h]]),1,tblSalaries[[#This Row],[Salary in USD]]/tblSalaries[[#This Row],[max h]]/260)</f>
        <v>42.948717948717949</v>
      </c>
      <c r="Y1723" s="11" t="str">
        <f>IF(tblSalaries[[#This Row],[Years of Experience]]="",0,"0")</f>
        <v>0</v>
      </c>
      <c r="Z1723"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723" s="11">
        <f>IF(tblSalaries[[#This Row],[Salary in USD]]&lt;1000,1,0)</f>
        <v>0</v>
      </c>
      <c r="AB1723" s="11">
        <f>IF(AND(tblSalaries[[#This Row],[Salary in USD]]&gt;1000,tblSalaries[[#This Row],[Salary in USD]]&lt;2000),1,0)</f>
        <v>0</v>
      </c>
    </row>
    <row r="1724" spans="2:28" ht="15" customHeight="1">
      <c r="B1724" t="s">
        <v>3727</v>
      </c>
      <c r="C1724" s="1">
        <v>41068.876944444448</v>
      </c>
      <c r="D1724" s="4">
        <v>30000</v>
      </c>
      <c r="E1724">
        <v>30000</v>
      </c>
      <c r="F1724" t="s">
        <v>6</v>
      </c>
      <c r="G1724">
        <f>tblSalaries[[#This Row],[clean Salary (in local currency)]]*VLOOKUP(tblSalaries[[#This Row],[Currency]],tblXrate[],2,FALSE)</f>
        <v>30000</v>
      </c>
      <c r="H1724" t="s">
        <v>1879</v>
      </c>
      <c r="I1724" t="s">
        <v>20</v>
      </c>
      <c r="J1724" t="s">
        <v>15</v>
      </c>
      <c r="K1724" t="str">
        <f>VLOOKUP(tblSalaries[[#This Row],[Where do you work]],tblCountries[[Actual]:[Mapping]],2,FALSE)</f>
        <v>USA</v>
      </c>
      <c r="L1724" t="s">
        <v>18</v>
      </c>
      <c r="M1724">
        <v>4</v>
      </c>
      <c r="O1724" s="10" t="str">
        <f>IF(ISERROR(FIND("1",tblSalaries[[#This Row],[How many hours of a day you work on Excel]])),"",1)</f>
        <v/>
      </c>
      <c r="P1724" s="11">
        <f>IF(ISERROR(FIND("2",tblSalaries[[#This Row],[How many hours of a day you work on Excel]])),"",2)</f>
        <v>2</v>
      </c>
      <c r="Q1724" s="10">
        <f>IF(ISERROR(FIND("3",tblSalaries[[#This Row],[How many hours of a day you work on Excel]])),"",3)</f>
        <v>3</v>
      </c>
      <c r="R1724" s="10" t="str">
        <f>IF(ISERROR(FIND("4",tblSalaries[[#This Row],[How many hours of a day you work on Excel]])),"",4)</f>
        <v/>
      </c>
      <c r="S1724" s="10" t="str">
        <f>IF(ISERROR(FIND("5",tblSalaries[[#This Row],[How many hours of a day you work on Excel]])),"",5)</f>
        <v/>
      </c>
      <c r="T1724" s="10" t="str">
        <f>IF(ISERROR(FIND("6",tblSalaries[[#This Row],[How many hours of a day you work on Excel]])),"",6)</f>
        <v/>
      </c>
      <c r="U1724" s="11" t="str">
        <f>IF(ISERROR(FIND("7",tblSalaries[[#This Row],[How many hours of a day you work on Excel]])),"",7)</f>
        <v/>
      </c>
      <c r="V1724" s="11" t="str">
        <f>IF(ISERROR(FIND("8",tblSalaries[[#This Row],[How many hours of a day you work on Excel]])),"",8)</f>
        <v/>
      </c>
      <c r="W1724" s="11">
        <f>IF(MAX(tblSalaries[[#This Row],[1 hour]:[8 hours]])=0,#N/A,MAX(tblSalaries[[#This Row],[1 hour]:[8 hours]]))</f>
        <v>3</v>
      </c>
      <c r="X1724" s="11">
        <f>IF(ISERROR(tblSalaries[[#This Row],[max h]]),1,tblSalaries[[#This Row],[Salary in USD]]/tblSalaries[[#This Row],[max h]]/260)</f>
        <v>38.46153846153846</v>
      </c>
      <c r="Y1724" s="11" t="str">
        <f>IF(tblSalaries[[#This Row],[Years of Experience]]="",0,"0")</f>
        <v>0</v>
      </c>
      <c r="Z1724"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1724" s="11">
        <f>IF(tblSalaries[[#This Row],[Salary in USD]]&lt;1000,1,0)</f>
        <v>0</v>
      </c>
      <c r="AB1724" s="11">
        <f>IF(AND(tblSalaries[[#This Row],[Salary in USD]]&gt;1000,tblSalaries[[#This Row],[Salary in USD]]&lt;2000),1,0)</f>
        <v>0</v>
      </c>
    </row>
    <row r="1725" spans="2:28" ht="15" customHeight="1">
      <c r="B1725" t="s">
        <v>3728</v>
      </c>
      <c r="C1725" s="1">
        <v>41068.95045138889</v>
      </c>
      <c r="D1725" s="4" t="s">
        <v>1880</v>
      </c>
      <c r="E1725">
        <v>140000</v>
      </c>
      <c r="F1725" t="s">
        <v>1881</v>
      </c>
      <c r="G1725">
        <f>tblSalaries[[#This Row],[clean Salary (in local currency)]]*VLOOKUP(tblSalaries[[#This Row],[Currency]],tblXrate[],2,FALSE)</f>
        <v>148102.22862117883</v>
      </c>
      <c r="H1725" t="s">
        <v>1882</v>
      </c>
      <c r="I1725" t="s">
        <v>52</v>
      </c>
      <c r="J1725" t="s">
        <v>46</v>
      </c>
      <c r="K1725" t="str">
        <f>VLOOKUP(tblSalaries[[#This Row],[Where do you work]],tblCountries[[Actual]:[Mapping]],2,FALSE)</f>
        <v>Switzerland</v>
      </c>
      <c r="L1725" t="s">
        <v>18</v>
      </c>
      <c r="M1725">
        <v>6</v>
      </c>
      <c r="O1725" s="10" t="str">
        <f>IF(ISERROR(FIND("1",tblSalaries[[#This Row],[How many hours of a day you work on Excel]])),"",1)</f>
        <v/>
      </c>
      <c r="P1725" s="11">
        <f>IF(ISERROR(FIND("2",tblSalaries[[#This Row],[How many hours of a day you work on Excel]])),"",2)</f>
        <v>2</v>
      </c>
      <c r="Q1725" s="10">
        <f>IF(ISERROR(FIND("3",tblSalaries[[#This Row],[How many hours of a day you work on Excel]])),"",3)</f>
        <v>3</v>
      </c>
      <c r="R1725" s="10" t="str">
        <f>IF(ISERROR(FIND("4",tblSalaries[[#This Row],[How many hours of a day you work on Excel]])),"",4)</f>
        <v/>
      </c>
      <c r="S1725" s="10" t="str">
        <f>IF(ISERROR(FIND("5",tblSalaries[[#This Row],[How many hours of a day you work on Excel]])),"",5)</f>
        <v/>
      </c>
      <c r="T1725" s="10" t="str">
        <f>IF(ISERROR(FIND("6",tblSalaries[[#This Row],[How many hours of a day you work on Excel]])),"",6)</f>
        <v/>
      </c>
      <c r="U1725" s="11" t="str">
        <f>IF(ISERROR(FIND("7",tblSalaries[[#This Row],[How many hours of a day you work on Excel]])),"",7)</f>
        <v/>
      </c>
      <c r="V1725" s="11" t="str">
        <f>IF(ISERROR(FIND("8",tblSalaries[[#This Row],[How many hours of a day you work on Excel]])),"",8)</f>
        <v/>
      </c>
      <c r="W1725" s="11">
        <f>IF(MAX(tblSalaries[[#This Row],[1 hour]:[8 hours]])=0,#N/A,MAX(tblSalaries[[#This Row],[1 hour]:[8 hours]]))</f>
        <v>3</v>
      </c>
      <c r="X1725" s="11">
        <f>IF(ISERROR(tblSalaries[[#This Row],[max h]]),1,tblSalaries[[#This Row],[Salary in USD]]/tblSalaries[[#This Row],[max h]]/260)</f>
        <v>189.87465207843439</v>
      </c>
      <c r="Y1725" s="11" t="str">
        <f>IF(tblSalaries[[#This Row],[Years of Experience]]="",0,"0")</f>
        <v>0</v>
      </c>
      <c r="Z1725"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725" s="11">
        <f>IF(tblSalaries[[#This Row],[Salary in USD]]&lt;1000,1,0)</f>
        <v>0</v>
      </c>
      <c r="AB1725" s="11">
        <f>IF(AND(tblSalaries[[#This Row],[Salary in USD]]&gt;1000,tblSalaries[[#This Row],[Salary in USD]]&lt;2000),1,0)</f>
        <v>0</v>
      </c>
    </row>
    <row r="1726" spans="2:28" ht="15" customHeight="1">
      <c r="B1726" t="s">
        <v>3729</v>
      </c>
      <c r="C1726" s="1">
        <v>41068.972638888888</v>
      </c>
      <c r="D1726" s="4">
        <v>71500</v>
      </c>
      <c r="E1726">
        <v>71500</v>
      </c>
      <c r="F1726" t="s">
        <v>6</v>
      </c>
      <c r="G1726">
        <f>tblSalaries[[#This Row],[clean Salary (in local currency)]]*VLOOKUP(tblSalaries[[#This Row],[Currency]],tblXrate[],2,FALSE)</f>
        <v>71500</v>
      </c>
      <c r="H1726" t="s">
        <v>1883</v>
      </c>
      <c r="I1726" t="s">
        <v>52</v>
      </c>
      <c r="J1726" t="s">
        <v>15</v>
      </c>
      <c r="K1726" t="str">
        <f>VLOOKUP(tblSalaries[[#This Row],[Where do you work]],tblCountries[[Actual]:[Mapping]],2,FALSE)</f>
        <v>USA</v>
      </c>
      <c r="L1726" t="s">
        <v>13</v>
      </c>
      <c r="M1726">
        <v>11</v>
      </c>
      <c r="O1726" s="10" t="str">
        <f>IF(ISERROR(FIND("1",tblSalaries[[#This Row],[How many hours of a day you work on Excel]])),"",1)</f>
        <v/>
      </c>
      <c r="P1726" s="11" t="str">
        <f>IF(ISERROR(FIND("2",tblSalaries[[#This Row],[How many hours of a day you work on Excel]])),"",2)</f>
        <v/>
      </c>
      <c r="Q1726" s="10" t="str">
        <f>IF(ISERROR(FIND("3",tblSalaries[[#This Row],[How many hours of a day you work on Excel]])),"",3)</f>
        <v/>
      </c>
      <c r="R1726" s="10" t="str">
        <f>IF(ISERROR(FIND("4",tblSalaries[[#This Row],[How many hours of a day you work on Excel]])),"",4)</f>
        <v/>
      </c>
      <c r="S1726" s="10" t="str">
        <f>IF(ISERROR(FIND("5",tblSalaries[[#This Row],[How many hours of a day you work on Excel]])),"",5)</f>
        <v/>
      </c>
      <c r="T1726" s="10" t="str">
        <f>IF(ISERROR(FIND("6",tblSalaries[[#This Row],[How many hours of a day you work on Excel]])),"",6)</f>
        <v/>
      </c>
      <c r="U1726" s="11" t="str">
        <f>IF(ISERROR(FIND("7",tblSalaries[[#This Row],[How many hours of a day you work on Excel]])),"",7)</f>
        <v/>
      </c>
      <c r="V1726" s="11">
        <f>IF(ISERROR(FIND("8",tblSalaries[[#This Row],[How many hours of a day you work on Excel]])),"",8)</f>
        <v>8</v>
      </c>
      <c r="W1726" s="11">
        <f>IF(MAX(tblSalaries[[#This Row],[1 hour]:[8 hours]])=0,#N/A,MAX(tblSalaries[[#This Row],[1 hour]:[8 hours]]))</f>
        <v>8</v>
      </c>
      <c r="X1726" s="11">
        <f>IF(ISERROR(tblSalaries[[#This Row],[max h]]),1,tblSalaries[[#This Row],[Salary in USD]]/tblSalaries[[#This Row],[max h]]/260)</f>
        <v>34.375</v>
      </c>
      <c r="Y1726" s="11" t="str">
        <f>IF(tblSalaries[[#This Row],[Years of Experience]]="",0,"0")</f>
        <v>0</v>
      </c>
      <c r="Z1726"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726" s="11">
        <f>IF(tblSalaries[[#This Row],[Salary in USD]]&lt;1000,1,0)</f>
        <v>0</v>
      </c>
      <c r="AB1726" s="11">
        <f>IF(AND(tblSalaries[[#This Row],[Salary in USD]]&gt;1000,tblSalaries[[#This Row],[Salary in USD]]&lt;2000),1,0)</f>
        <v>0</v>
      </c>
    </row>
    <row r="1727" spans="2:28" ht="15" customHeight="1">
      <c r="B1727" t="s">
        <v>3730</v>
      </c>
      <c r="C1727" s="1">
        <v>41068.990405092591</v>
      </c>
      <c r="D1727" s="4">
        <v>67000</v>
      </c>
      <c r="E1727">
        <v>67000</v>
      </c>
      <c r="F1727" t="s">
        <v>6</v>
      </c>
      <c r="G1727">
        <f>tblSalaries[[#This Row],[clean Salary (in local currency)]]*VLOOKUP(tblSalaries[[#This Row],[Currency]],tblXrate[],2,FALSE)</f>
        <v>67000</v>
      </c>
      <c r="H1727" t="s">
        <v>52</v>
      </c>
      <c r="I1727" t="s">
        <v>52</v>
      </c>
      <c r="J1727" t="s">
        <v>15</v>
      </c>
      <c r="K1727" t="str">
        <f>VLOOKUP(tblSalaries[[#This Row],[Where do you work]],tblCountries[[Actual]:[Mapping]],2,FALSE)</f>
        <v>USA</v>
      </c>
      <c r="L1727" t="s">
        <v>186</v>
      </c>
      <c r="M1727">
        <v>6</v>
      </c>
      <c r="O1727" s="10" t="str">
        <f>IF(ISERROR(FIND("1",tblSalaries[[#This Row],[How many hours of a day you work on Excel]])),"",1)</f>
        <v/>
      </c>
      <c r="P1727" s="11" t="str">
        <f>IF(ISERROR(FIND("2",tblSalaries[[#This Row],[How many hours of a day you work on Excel]])),"",2)</f>
        <v/>
      </c>
      <c r="Q1727" s="10" t="str">
        <f>IF(ISERROR(FIND("3",tblSalaries[[#This Row],[How many hours of a day you work on Excel]])),"",3)</f>
        <v/>
      </c>
      <c r="R1727" s="10" t="str">
        <f>IF(ISERROR(FIND("4",tblSalaries[[#This Row],[How many hours of a day you work on Excel]])),"",4)</f>
        <v/>
      </c>
      <c r="S1727" s="10" t="str">
        <f>IF(ISERROR(FIND("5",tblSalaries[[#This Row],[How many hours of a day you work on Excel]])),"",5)</f>
        <v/>
      </c>
      <c r="T1727" s="10" t="str">
        <f>IF(ISERROR(FIND("6",tblSalaries[[#This Row],[How many hours of a day you work on Excel]])),"",6)</f>
        <v/>
      </c>
      <c r="U1727" s="11" t="str">
        <f>IF(ISERROR(FIND("7",tblSalaries[[#This Row],[How many hours of a day you work on Excel]])),"",7)</f>
        <v/>
      </c>
      <c r="V1727" s="11" t="str">
        <f>IF(ISERROR(FIND("8",tblSalaries[[#This Row],[How many hours of a day you work on Excel]])),"",8)</f>
        <v/>
      </c>
      <c r="W1727" s="11" t="e">
        <f>IF(MAX(tblSalaries[[#This Row],[1 hour]:[8 hours]])=0,#N/A,MAX(tblSalaries[[#This Row],[1 hour]:[8 hours]]))</f>
        <v>#N/A</v>
      </c>
      <c r="X1727" s="11">
        <f>IF(ISERROR(tblSalaries[[#This Row],[max h]]),1,tblSalaries[[#This Row],[Salary in USD]]/tblSalaries[[#This Row],[max h]]/260)</f>
        <v>1</v>
      </c>
      <c r="Y1727" s="11" t="str">
        <f>IF(tblSalaries[[#This Row],[Years of Experience]]="",0,"0")</f>
        <v>0</v>
      </c>
      <c r="Z1727"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727" s="11">
        <f>IF(tblSalaries[[#This Row],[Salary in USD]]&lt;1000,1,0)</f>
        <v>0</v>
      </c>
      <c r="AB1727" s="11">
        <f>IF(AND(tblSalaries[[#This Row],[Salary in USD]]&gt;1000,tblSalaries[[#This Row],[Salary in USD]]&lt;2000),1,0)</f>
        <v>0</v>
      </c>
    </row>
    <row r="1728" spans="2:28" ht="15" customHeight="1">
      <c r="B1728" t="s">
        <v>3731</v>
      </c>
      <c r="C1728" s="1">
        <v>41069.034108796295</v>
      </c>
      <c r="D1728" s="4">
        <v>40000</v>
      </c>
      <c r="E1728">
        <v>40000</v>
      </c>
      <c r="F1728" t="s">
        <v>6</v>
      </c>
      <c r="G1728">
        <f>tblSalaries[[#This Row],[clean Salary (in local currency)]]*VLOOKUP(tblSalaries[[#This Row],[Currency]],tblXrate[],2,FALSE)</f>
        <v>40000</v>
      </c>
      <c r="H1728" t="s">
        <v>202</v>
      </c>
      <c r="I1728" t="s">
        <v>20</v>
      </c>
      <c r="J1728" t="s">
        <v>15</v>
      </c>
      <c r="K1728" t="str">
        <f>VLOOKUP(tblSalaries[[#This Row],[Where do you work]],tblCountries[[Actual]:[Mapping]],2,FALSE)</f>
        <v>USA</v>
      </c>
      <c r="L1728" t="s">
        <v>9</v>
      </c>
      <c r="M1728">
        <v>5</v>
      </c>
      <c r="O1728" s="10" t="str">
        <f>IF(ISERROR(FIND("1",tblSalaries[[#This Row],[How many hours of a day you work on Excel]])),"",1)</f>
        <v/>
      </c>
      <c r="P1728" s="11" t="str">
        <f>IF(ISERROR(FIND("2",tblSalaries[[#This Row],[How many hours of a day you work on Excel]])),"",2)</f>
        <v/>
      </c>
      <c r="Q1728" s="10" t="str">
        <f>IF(ISERROR(FIND("3",tblSalaries[[#This Row],[How many hours of a day you work on Excel]])),"",3)</f>
        <v/>
      </c>
      <c r="R1728" s="10">
        <f>IF(ISERROR(FIND("4",tblSalaries[[#This Row],[How many hours of a day you work on Excel]])),"",4)</f>
        <v>4</v>
      </c>
      <c r="S1728" s="10" t="str">
        <f>IF(ISERROR(FIND("5",tblSalaries[[#This Row],[How many hours of a day you work on Excel]])),"",5)</f>
        <v/>
      </c>
      <c r="T1728" s="10">
        <f>IF(ISERROR(FIND("6",tblSalaries[[#This Row],[How many hours of a day you work on Excel]])),"",6)</f>
        <v>6</v>
      </c>
      <c r="U1728" s="11" t="str">
        <f>IF(ISERROR(FIND("7",tblSalaries[[#This Row],[How many hours of a day you work on Excel]])),"",7)</f>
        <v/>
      </c>
      <c r="V1728" s="11" t="str">
        <f>IF(ISERROR(FIND("8",tblSalaries[[#This Row],[How many hours of a day you work on Excel]])),"",8)</f>
        <v/>
      </c>
      <c r="W1728" s="11">
        <f>IF(MAX(tblSalaries[[#This Row],[1 hour]:[8 hours]])=0,#N/A,MAX(tblSalaries[[#This Row],[1 hour]:[8 hours]]))</f>
        <v>6</v>
      </c>
      <c r="X1728" s="11">
        <f>IF(ISERROR(tblSalaries[[#This Row],[max h]]),1,tblSalaries[[#This Row],[Salary in USD]]/tblSalaries[[#This Row],[max h]]/260)</f>
        <v>25.641025641025642</v>
      </c>
      <c r="Y1728" s="11" t="str">
        <f>IF(tblSalaries[[#This Row],[Years of Experience]]="",0,"0")</f>
        <v>0</v>
      </c>
      <c r="Z1728"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1728" s="11">
        <f>IF(tblSalaries[[#This Row],[Salary in USD]]&lt;1000,1,0)</f>
        <v>0</v>
      </c>
      <c r="AB1728" s="11">
        <f>IF(AND(tblSalaries[[#This Row],[Salary in USD]]&gt;1000,tblSalaries[[#This Row],[Salary in USD]]&lt;2000),1,0)</f>
        <v>0</v>
      </c>
    </row>
    <row r="1729" spans="2:28" ht="15" customHeight="1">
      <c r="B1729" t="s">
        <v>3732</v>
      </c>
      <c r="C1729" s="1">
        <v>41069.05259259259</v>
      </c>
      <c r="D1729" s="4">
        <v>65000</v>
      </c>
      <c r="E1729">
        <v>65000</v>
      </c>
      <c r="F1729" t="s">
        <v>6</v>
      </c>
      <c r="G1729">
        <f>tblSalaries[[#This Row],[clean Salary (in local currency)]]*VLOOKUP(tblSalaries[[#This Row],[Currency]],tblXrate[],2,FALSE)</f>
        <v>65000</v>
      </c>
      <c r="H1729" t="s">
        <v>1884</v>
      </c>
      <c r="I1729" t="s">
        <v>52</v>
      </c>
      <c r="J1729" t="s">
        <v>15</v>
      </c>
      <c r="K1729" t="str">
        <f>VLOOKUP(tblSalaries[[#This Row],[Where do you work]],tblCountries[[Actual]:[Mapping]],2,FALSE)</f>
        <v>USA</v>
      </c>
      <c r="L1729" t="s">
        <v>9</v>
      </c>
      <c r="M1729">
        <v>2</v>
      </c>
      <c r="O1729" s="10" t="str">
        <f>IF(ISERROR(FIND("1",tblSalaries[[#This Row],[How many hours of a day you work on Excel]])),"",1)</f>
        <v/>
      </c>
      <c r="P1729" s="11" t="str">
        <f>IF(ISERROR(FIND("2",tblSalaries[[#This Row],[How many hours of a day you work on Excel]])),"",2)</f>
        <v/>
      </c>
      <c r="Q1729" s="10" t="str">
        <f>IF(ISERROR(FIND("3",tblSalaries[[#This Row],[How many hours of a day you work on Excel]])),"",3)</f>
        <v/>
      </c>
      <c r="R1729" s="10">
        <f>IF(ISERROR(FIND("4",tblSalaries[[#This Row],[How many hours of a day you work on Excel]])),"",4)</f>
        <v>4</v>
      </c>
      <c r="S1729" s="10" t="str">
        <f>IF(ISERROR(FIND("5",tblSalaries[[#This Row],[How many hours of a day you work on Excel]])),"",5)</f>
        <v/>
      </c>
      <c r="T1729" s="10">
        <f>IF(ISERROR(FIND("6",tblSalaries[[#This Row],[How many hours of a day you work on Excel]])),"",6)</f>
        <v>6</v>
      </c>
      <c r="U1729" s="11" t="str">
        <f>IF(ISERROR(FIND("7",tblSalaries[[#This Row],[How many hours of a day you work on Excel]])),"",7)</f>
        <v/>
      </c>
      <c r="V1729" s="11" t="str">
        <f>IF(ISERROR(FIND("8",tblSalaries[[#This Row],[How many hours of a day you work on Excel]])),"",8)</f>
        <v/>
      </c>
      <c r="W1729" s="11">
        <f>IF(MAX(tblSalaries[[#This Row],[1 hour]:[8 hours]])=0,#N/A,MAX(tblSalaries[[#This Row],[1 hour]:[8 hours]]))</f>
        <v>6</v>
      </c>
      <c r="X1729" s="11">
        <f>IF(ISERROR(tblSalaries[[#This Row],[max h]]),1,tblSalaries[[#This Row],[Salary in USD]]/tblSalaries[[#This Row],[max h]]/260)</f>
        <v>41.666666666666671</v>
      </c>
      <c r="Y1729" s="11" t="str">
        <f>IF(tblSalaries[[#This Row],[Years of Experience]]="",0,"0")</f>
        <v>0</v>
      </c>
      <c r="Z1729"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1..3</v>
      </c>
      <c r="AA1729" s="11">
        <f>IF(tblSalaries[[#This Row],[Salary in USD]]&lt;1000,1,0)</f>
        <v>0</v>
      </c>
      <c r="AB1729" s="11">
        <f>IF(AND(tblSalaries[[#This Row],[Salary in USD]]&gt;1000,tblSalaries[[#This Row],[Salary in USD]]&lt;2000),1,0)</f>
        <v>0</v>
      </c>
    </row>
    <row r="1730" spans="2:28" ht="15" customHeight="1">
      <c r="B1730" t="s">
        <v>3733</v>
      </c>
      <c r="C1730" s="1">
        <v>41069.074652777781</v>
      </c>
      <c r="D1730" s="4">
        <v>72000</v>
      </c>
      <c r="E1730">
        <v>72000</v>
      </c>
      <c r="F1730" t="s">
        <v>6</v>
      </c>
      <c r="G1730">
        <f>tblSalaries[[#This Row],[clean Salary (in local currency)]]*VLOOKUP(tblSalaries[[#This Row],[Currency]],tblXrate[],2,FALSE)</f>
        <v>72000</v>
      </c>
      <c r="H1730" t="s">
        <v>356</v>
      </c>
      <c r="I1730" t="s">
        <v>356</v>
      </c>
      <c r="J1730" t="s">
        <v>15</v>
      </c>
      <c r="K1730" t="str">
        <f>VLOOKUP(tblSalaries[[#This Row],[Where do you work]],tblCountries[[Actual]:[Mapping]],2,FALSE)</f>
        <v>USA</v>
      </c>
      <c r="L1730" t="s">
        <v>18</v>
      </c>
      <c r="M1730">
        <v>13</v>
      </c>
      <c r="O1730" s="10" t="str">
        <f>IF(ISERROR(FIND("1",tblSalaries[[#This Row],[How many hours of a day you work on Excel]])),"",1)</f>
        <v/>
      </c>
      <c r="P1730" s="11">
        <f>IF(ISERROR(FIND("2",tblSalaries[[#This Row],[How many hours of a day you work on Excel]])),"",2)</f>
        <v>2</v>
      </c>
      <c r="Q1730" s="10">
        <f>IF(ISERROR(FIND("3",tblSalaries[[#This Row],[How many hours of a day you work on Excel]])),"",3)</f>
        <v>3</v>
      </c>
      <c r="R1730" s="10" t="str">
        <f>IF(ISERROR(FIND("4",tblSalaries[[#This Row],[How many hours of a day you work on Excel]])),"",4)</f>
        <v/>
      </c>
      <c r="S1730" s="10" t="str">
        <f>IF(ISERROR(FIND("5",tblSalaries[[#This Row],[How many hours of a day you work on Excel]])),"",5)</f>
        <v/>
      </c>
      <c r="T1730" s="10" t="str">
        <f>IF(ISERROR(FIND("6",tblSalaries[[#This Row],[How many hours of a day you work on Excel]])),"",6)</f>
        <v/>
      </c>
      <c r="U1730" s="11" t="str">
        <f>IF(ISERROR(FIND("7",tblSalaries[[#This Row],[How many hours of a day you work on Excel]])),"",7)</f>
        <v/>
      </c>
      <c r="V1730" s="11" t="str">
        <f>IF(ISERROR(FIND("8",tblSalaries[[#This Row],[How many hours of a day you work on Excel]])),"",8)</f>
        <v/>
      </c>
      <c r="W1730" s="11">
        <f>IF(MAX(tblSalaries[[#This Row],[1 hour]:[8 hours]])=0,#N/A,MAX(tblSalaries[[#This Row],[1 hour]:[8 hours]]))</f>
        <v>3</v>
      </c>
      <c r="X1730" s="11">
        <f>IF(ISERROR(tblSalaries[[#This Row],[max h]]),1,tblSalaries[[#This Row],[Salary in USD]]/tblSalaries[[#This Row],[max h]]/260)</f>
        <v>92.307692307692307</v>
      </c>
      <c r="Y1730" s="11" t="str">
        <f>IF(tblSalaries[[#This Row],[Years of Experience]]="",0,"0")</f>
        <v>0</v>
      </c>
      <c r="Z1730"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730" s="11">
        <f>IF(tblSalaries[[#This Row],[Salary in USD]]&lt;1000,1,0)</f>
        <v>0</v>
      </c>
      <c r="AB1730" s="11">
        <f>IF(AND(tblSalaries[[#This Row],[Salary in USD]]&gt;1000,tblSalaries[[#This Row],[Salary in USD]]&lt;2000),1,0)</f>
        <v>0</v>
      </c>
    </row>
    <row r="1731" spans="2:28" ht="15" customHeight="1">
      <c r="B1731" t="s">
        <v>3734</v>
      </c>
      <c r="C1731" s="1">
        <v>41069.139062499999</v>
      </c>
      <c r="D1731" s="4">
        <v>52500</v>
      </c>
      <c r="E1731">
        <v>52500</v>
      </c>
      <c r="F1731" t="s">
        <v>6</v>
      </c>
      <c r="G1731">
        <f>tblSalaries[[#This Row],[clean Salary (in local currency)]]*VLOOKUP(tblSalaries[[#This Row],[Currency]],tblXrate[],2,FALSE)</f>
        <v>52500</v>
      </c>
      <c r="H1731" t="s">
        <v>1885</v>
      </c>
      <c r="I1731" t="s">
        <v>52</v>
      </c>
      <c r="J1731" t="s">
        <v>15</v>
      </c>
      <c r="K1731" t="str">
        <f>VLOOKUP(tblSalaries[[#This Row],[Where do you work]],tblCountries[[Actual]:[Mapping]],2,FALSE)</f>
        <v>USA</v>
      </c>
      <c r="L1731" t="s">
        <v>13</v>
      </c>
      <c r="M1731">
        <v>3</v>
      </c>
      <c r="O1731" s="10" t="str">
        <f>IF(ISERROR(FIND("1",tblSalaries[[#This Row],[How many hours of a day you work on Excel]])),"",1)</f>
        <v/>
      </c>
      <c r="P1731" s="11" t="str">
        <f>IF(ISERROR(FIND("2",tblSalaries[[#This Row],[How many hours of a day you work on Excel]])),"",2)</f>
        <v/>
      </c>
      <c r="Q1731" s="10" t="str">
        <f>IF(ISERROR(FIND("3",tblSalaries[[#This Row],[How many hours of a day you work on Excel]])),"",3)</f>
        <v/>
      </c>
      <c r="R1731" s="10" t="str">
        <f>IF(ISERROR(FIND("4",tblSalaries[[#This Row],[How many hours of a day you work on Excel]])),"",4)</f>
        <v/>
      </c>
      <c r="S1731" s="10" t="str">
        <f>IF(ISERROR(FIND("5",tblSalaries[[#This Row],[How many hours of a day you work on Excel]])),"",5)</f>
        <v/>
      </c>
      <c r="T1731" s="10" t="str">
        <f>IF(ISERROR(FIND("6",tblSalaries[[#This Row],[How many hours of a day you work on Excel]])),"",6)</f>
        <v/>
      </c>
      <c r="U1731" s="11" t="str">
        <f>IF(ISERROR(FIND("7",tblSalaries[[#This Row],[How many hours of a day you work on Excel]])),"",7)</f>
        <v/>
      </c>
      <c r="V1731" s="11">
        <f>IF(ISERROR(FIND("8",tblSalaries[[#This Row],[How many hours of a day you work on Excel]])),"",8)</f>
        <v>8</v>
      </c>
      <c r="W1731" s="11">
        <f>IF(MAX(tblSalaries[[#This Row],[1 hour]:[8 hours]])=0,#N/A,MAX(tblSalaries[[#This Row],[1 hour]:[8 hours]]))</f>
        <v>8</v>
      </c>
      <c r="X1731" s="11">
        <f>IF(ISERROR(tblSalaries[[#This Row],[max h]]),1,tblSalaries[[#This Row],[Salary in USD]]/tblSalaries[[#This Row],[max h]]/260)</f>
        <v>25.240384615384617</v>
      </c>
      <c r="Y1731" s="11" t="str">
        <f>IF(tblSalaries[[#This Row],[Years of Experience]]="",0,"0")</f>
        <v>0</v>
      </c>
      <c r="Z1731"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1..3</v>
      </c>
      <c r="AA1731" s="11">
        <f>IF(tblSalaries[[#This Row],[Salary in USD]]&lt;1000,1,0)</f>
        <v>0</v>
      </c>
      <c r="AB1731" s="11">
        <f>IF(AND(tblSalaries[[#This Row],[Salary in USD]]&gt;1000,tblSalaries[[#This Row],[Salary in USD]]&lt;2000),1,0)</f>
        <v>0</v>
      </c>
    </row>
    <row r="1732" spans="2:28" ht="15" customHeight="1">
      <c r="B1732" t="s">
        <v>3735</v>
      </c>
      <c r="C1732" s="1">
        <v>41069.500914351855</v>
      </c>
      <c r="D1732" s="4">
        <v>444</v>
      </c>
      <c r="E1732">
        <v>5320</v>
      </c>
      <c r="F1732" t="s">
        <v>6</v>
      </c>
      <c r="G1732">
        <f>tblSalaries[[#This Row],[clean Salary (in local currency)]]*VLOOKUP(tblSalaries[[#This Row],[Currency]],tblXrate[],2,FALSE)</f>
        <v>5320</v>
      </c>
      <c r="H1732" t="s">
        <v>1886</v>
      </c>
      <c r="I1732" t="s">
        <v>52</v>
      </c>
      <c r="J1732" t="s">
        <v>8</v>
      </c>
      <c r="K1732" t="str">
        <f>VLOOKUP(tblSalaries[[#This Row],[Where do you work]],tblCountries[[Actual]:[Mapping]],2,FALSE)</f>
        <v>India</v>
      </c>
      <c r="L1732" t="s">
        <v>18</v>
      </c>
      <c r="M1732">
        <v>5</v>
      </c>
      <c r="O1732" s="10" t="str">
        <f>IF(ISERROR(FIND("1",tblSalaries[[#This Row],[How many hours of a day you work on Excel]])),"",1)</f>
        <v/>
      </c>
      <c r="P1732" s="11">
        <f>IF(ISERROR(FIND("2",tblSalaries[[#This Row],[How many hours of a day you work on Excel]])),"",2)</f>
        <v>2</v>
      </c>
      <c r="Q1732" s="10">
        <f>IF(ISERROR(FIND("3",tblSalaries[[#This Row],[How many hours of a day you work on Excel]])),"",3)</f>
        <v>3</v>
      </c>
      <c r="R1732" s="10" t="str">
        <f>IF(ISERROR(FIND("4",tblSalaries[[#This Row],[How many hours of a day you work on Excel]])),"",4)</f>
        <v/>
      </c>
      <c r="S1732" s="10" t="str">
        <f>IF(ISERROR(FIND("5",tblSalaries[[#This Row],[How many hours of a day you work on Excel]])),"",5)</f>
        <v/>
      </c>
      <c r="T1732" s="10" t="str">
        <f>IF(ISERROR(FIND("6",tblSalaries[[#This Row],[How many hours of a day you work on Excel]])),"",6)</f>
        <v/>
      </c>
      <c r="U1732" s="11" t="str">
        <f>IF(ISERROR(FIND("7",tblSalaries[[#This Row],[How many hours of a day you work on Excel]])),"",7)</f>
        <v/>
      </c>
      <c r="V1732" s="11" t="str">
        <f>IF(ISERROR(FIND("8",tblSalaries[[#This Row],[How many hours of a day you work on Excel]])),"",8)</f>
        <v/>
      </c>
      <c r="W1732" s="11">
        <f>IF(MAX(tblSalaries[[#This Row],[1 hour]:[8 hours]])=0,#N/A,MAX(tblSalaries[[#This Row],[1 hour]:[8 hours]]))</f>
        <v>3</v>
      </c>
      <c r="X1732" s="11">
        <f>IF(ISERROR(tblSalaries[[#This Row],[max h]]),1,tblSalaries[[#This Row],[Salary in USD]]/tblSalaries[[#This Row],[max h]]/260)</f>
        <v>6.8205128205128203</v>
      </c>
      <c r="Y1732" s="11" t="str">
        <f>IF(tblSalaries[[#This Row],[Years of Experience]]="",0,"0")</f>
        <v>0</v>
      </c>
      <c r="Z1732"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1732" s="11">
        <f>IF(tblSalaries[[#This Row],[Salary in USD]]&lt;1000,1,0)</f>
        <v>0</v>
      </c>
      <c r="AB1732" s="11">
        <f>IF(AND(tblSalaries[[#This Row],[Salary in USD]]&gt;1000,tblSalaries[[#This Row],[Salary in USD]]&lt;2000),1,0)</f>
        <v>0</v>
      </c>
    </row>
    <row r="1733" spans="2:28" ht="15" customHeight="1">
      <c r="B1733" t="s">
        <v>3736</v>
      </c>
      <c r="C1733" s="1">
        <v>41069.859756944446</v>
      </c>
      <c r="D1733" s="4">
        <v>1500</v>
      </c>
      <c r="E1733">
        <v>18000</v>
      </c>
      <c r="F1733" t="s">
        <v>6</v>
      </c>
      <c r="G1733">
        <f>tblSalaries[[#This Row],[clean Salary (in local currency)]]*VLOOKUP(tblSalaries[[#This Row],[Currency]],tblXrate[],2,FALSE)</f>
        <v>18000</v>
      </c>
      <c r="H1733" t="s">
        <v>932</v>
      </c>
      <c r="I1733" t="s">
        <v>310</v>
      </c>
      <c r="J1733" t="s">
        <v>820</v>
      </c>
      <c r="K1733" t="str">
        <f>VLOOKUP(tblSalaries[[#This Row],[Where do you work]],tblCountries[[Actual]:[Mapping]],2,FALSE)</f>
        <v>UAE</v>
      </c>
      <c r="L1733" t="s">
        <v>13</v>
      </c>
      <c r="M1733">
        <v>3</v>
      </c>
      <c r="O1733" s="10" t="str">
        <f>IF(ISERROR(FIND("1",tblSalaries[[#This Row],[How many hours of a day you work on Excel]])),"",1)</f>
        <v/>
      </c>
      <c r="P1733" s="11" t="str">
        <f>IF(ISERROR(FIND("2",tblSalaries[[#This Row],[How many hours of a day you work on Excel]])),"",2)</f>
        <v/>
      </c>
      <c r="Q1733" s="10" t="str">
        <f>IF(ISERROR(FIND("3",tblSalaries[[#This Row],[How many hours of a day you work on Excel]])),"",3)</f>
        <v/>
      </c>
      <c r="R1733" s="10" t="str">
        <f>IF(ISERROR(FIND("4",tblSalaries[[#This Row],[How many hours of a day you work on Excel]])),"",4)</f>
        <v/>
      </c>
      <c r="S1733" s="10" t="str">
        <f>IF(ISERROR(FIND("5",tblSalaries[[#This Row],[How many hours of a day you work on Excel]])),"",5)</f>
        <v/>
      </c>
      <c r="T1733" s="10" t="str">
        <f>IF(ISERROR(FIND("6",tblSalaries[[#This Row],[How many hours of a day you work on Excel]])),"",6)</f>
        <v/>
      </c>
      <c r="U1733" s="11" t="str">
        <f>IF(ISERROR(FIND("7",tblSalaries[[#This Row],[How many hours of a day you work on Excel]])),"",7)</f>
        <v/>
      </c>
      <c r="V1733" s="11">
        <f>IF(ISERROR(FIND("8",tblSalaries[[#This Row],[How many hours of a day you work on Excel]])),"",8)</f>
        <v>8</v>
      </c>
      <c r="W1733" s="11">
        <f>IF(MAX(tblSalaries[[#This Row],[1 hour]:[8 hours]])=0,#N/A,MAX(tblSalaries[[#This Row],[1 hour]:[8 hours]]))</f>
        <v>8</v>
      </c>
      <c r="X1733" s="11">
        <f>IF(ISERROR(tblSalaries[[#This Row],[max h]]),1,tblSalaries[[#This Row],[Salary in USD]]/tblSalaries[[#This Row],[max h]]/260)</f>
        <v>8.6538461538461533</v>
      </c>
      <c r="Y1733" s="11" t="str">
        <f>IF(tblSalaries[[#This Row],[Years of Experience]]="",0,"0")</f>
        <v>0</v>
      </c>
      <c r="Z1733"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1..3</v>
      </c>
      <c r="AA1733" s="11">
        <f>IF(tblSalaries[[#This Row],[Salary in USD]]&lt;1000,1,0)</f>
        <v>0</v>
      </c>
      <c r="AB1733" s="11">
        <f>IF(AND(tblSalaries[[#This Row],[Salary in USD]]&gt;1000,tblSalaries[[#This Row],[Salary in USD]]&lt;2000),1,0)</f>
        <v>0</v>
      </c>
    </row>
    <row r="1734" spans="2:28" ht="15" customHeight="1">
      <c r="B1734" t="s">
        <v>3737</v>
      </c>
      <c r="C1734" s="1">
        <v>41070.03502314815</v>
      </c>
      <c r="D1734" s="4" t="s">
        <v>1887</v>
      </c>
      <c r="E1734">
        <v>140000</v>
      </c>
      <c r="F1734" t="s">
        <v>40</v>
      </c>
      <c r="G1734">
        <f>tblSalaries[[#This Row],[clean Salary (in local currency)]]*VLOOKUP(tblSalaries[[#This Row],[Currency]],tblXrate[],2,FALSE)</f>
        <v>2493.1083362419595</v>
      </c>
      <c r="H1734" t="s">
        <v>1888</v>
      </c>
      <c r="I1734" t="s">
        <v>4000</v>
      </c>
      <c r="J1734" t="s">
        <v>8</v>
      </c>
      <c r="K1734" t="str">
        <f>VLOOKUP(tblSalaries[[#This Row],[Where do you work]],tblCountries[[Actual]:[Mapping]],2,FALSE)</f>
        <v>India</v>
      </c>
      <c r="L1734" t="s">
        <v>9</v>
      </c>
      <c r="M1734">
        <v>5</v>
      </c>
      <c r="O1734" s="10" t="str">
        <f>IF(ISERROR(FIND("1",tblSalaries[[#This Row],[How many hours of a day you work on Excel]])),"",1)</f>
        <v/>
      </c>
      <c r="P1734" s="11" t="str">
        <f>IF(ISERROR(FIND("2",tblSalaries[[#This Row],[How many hours of a day you work on Excel]])),"",2)</f>
        <v/>
      </c>
      <c r="Q1734" s="10" t="str">
        <f>IF(ISERROR(FIND("3",tblSalaries[[#This Row],[How many hours of a day you work on Excel]])),"",3)</f>
        <v/>
      </c>
      <c r="R1734" s="10">
        <f>IF(ISERROR(FIND("4",tblSalaries[[#This Row],[How many hours of a day you work on Excel]])),"",4)</f>
        <v>4</v>
      </c>
      <c r="S1734" s="10" t="str">
        <f>IF(ISERROR(FIND("5",tblSalaries[[#This Row],[How many hours of a day you work on Excel]])),"",5)</f>
        <v/>
      </c>
      <c r="T1734" s="10">
        <f>IF(ISERROR(FIND("6",tblSalaries[[#This Row],[How many hours of a day you work on Excel]])),"",6)</f>
        <v>6</v>
      </c>
      <c r="U1734" s="11" t="str">
        <f>IF(ISERROR(FIND("7",tblSalaries[[#This Row],[How many hours of a day you work on Excel]])),"",7)</f>
        <v/>
      </c>
      <c r="V1734" s="11" t="str">
        <f>IF(ISERROR(FIND("8",tblSalaries[[#This Row],[How many hours of a day you work on Excel]])),"",8)</f>
        <v/>
      </c>
      <c r="W1734" s="11">
        <f>IF(MAX(tblSalaries[[#This Row],[1 hour]:[8 hours]])=0,#N/A,MAX(tblSalaries[[#This Row],[1 hour]:[8 hours]]))</f>
        <v>6</v>
      </c>
      <c r="X1734" s="11">
        <f>IF(ISERROR(tblSalaries[[#This Row],[max h]]),1,tblSalaries[[#This Row],[Salary in USD]]/tblSalaries[[#This Row],[max h]]/260)</f>
        <v>1.5981463693858715</v>
      </c>
      <c r="Y1734" s="11" t="str">
        <f>IF(tblSalaries[[#This Row],[Years of Experience]]="",0,"0")</f>
        <v>0</v>
      </c>
      <c r="Z1734"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1734" s="11">
        <f>IF(tblSalaries[[#This Row],[Salary in USD]]&lt;1000,1,0)</f>
        <v>0</v>
      </c>
      <c r="AB1734" s="11">
        <f>IF(AND(tblSalaries[[#This Row],[Salary in USD]]&gt;1000,tblSalaries[[#This Row],[Salary in USD]]&lt;2000),1,0)</f>
        <v>0</v>
      </c>
    </row>
    <row r="1735" spans="2:28" ht="15" customHeight="1">
      <c r="B1735" t="s">
        <v>3738</v>
      </c>
      <c r="C1735" s="1">
        <v>41070.075509259259</v>
      </c>
      <c r="D1735" s="4">
        <v>1400</v>
      </c>
      <c r="E1735">
        <v>16800</v>
      </c>
      <c r="F1735" t="s">
        <v>22</v>
      </c>
      <c r="G1735">
        <f>tblSalaries[[#This Row],[clean Salary (in local currency)]]*VLOOKUP(tblSalaries[[#This Row],[Currency]],tblXrate[],2,FALSE)</f>
        <v>21342.710575059013</v>
      </c>
      <c r="H1735" t="s">
        <v>1889</v>
      </c>
      <c r="I1735" t="s">
        <v>310</v>
      </c>
      <c r="J1735" t="s">
        <v>979</v>
      </c>
      <c r="K1735" t="str">
        <f>VLOOKUP(tblSalaries[[#This Row],[Where do you work]],tblCountries[[Actual]:[Mapping]],2,FALSE)</f>
        <v>Portugal</v>
      </c>
      <c r="L1735" t="s">
        <v>9</v>
      </c>
      <c r="M1735">
        <v>15</v>
      </c>
      <c r="O1735" s="10" t="str">
        <f>IF(ISERROR(FIND("1",tblSalaries[[#This Row],[How many hours of a day you work on Excel]])),"",1)</f>
        <v/>
      </c>
      <c r="P1735" s="11" t="str">
        <f>IF(ISERROR(FIND("2",tblSalaries[[#This Row],[How many hours of a day you work on Excel]])),"",2)</f>
        <v/>
      </c>
      <c r="Q1735" s="10" t="str">
        <f>IF(ISERROR(FIND("3",tblSalaries[[#This Row],[How many hours of a day you work on Excel]])),"",3)</f>
        <v/>
      </c>
      <c r="R1735" s="10">
        <f>IF(ISERROR(FIND("4",tblSalaries[[#This Row],[How many hours of a day you work on Excel]])),"",4)</f>
        <v>4</v>
      </c>
      <c r="S1735" s="10" t="str">
        <f>IF(ISERROR(FIND("5",tblSalaries[[#This Row],[How many hours of a day you work on Excel]])),"",5)</f>
        <v/>
      </c>
      <c r="T1735" s="10">
        <f>IF(ISERROR(FIND("6",tblSalaries[[#This Row],[How many hours of a day you work on Excel]])),"",6)</f>
        <v>6</v>
      </c>
      <c r="U1735" s="11" t="str">
        <f>IF(ISERROR(FIND("7",tblSalaries[[#This Row],[How many hours of a day you work on Excel]])),"",7)</f>
        <v/>
      </c>
      <c r="V1735" s="11" t="str">
        <f>IF(ISERROR(FIND("8",tblSalaries[[#This Row],[How many hours of a day you work on Excel]])),"",8)</f>
        <v/>
      </c>
      <c r="W1735" s="11">
        <f>IF(MAX(tblSalaries[[#This Row],[1 hour]:[8 hours]])=0,#N/A,MAX(tblSalaries[[#This Row],[1 hour]:[8 hours]]))</f>
        <v>6</v>
      </c>
      <c r="X1735" s="11">
        <f>IF(ISERROR(tblSalaries[[#This Row],[max h]]),1,tblSalaries[[#This Row],[Salary in USD]]/tblSalaries[[#This Row],[max h]]/260)</f>
        <v>13.681224727601931</v>
      </c>
      <c r="Y1735" s="11" t="str">
        <f>IF(tblSalaries[[#This Row],[Years of Experience]]="",0,"0")</f>
        <v>0</v>
      </c>
      <c r="Z1735"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735" s="11">
        <f>IF(tblSalaries[[#This Row],[Salary in USD]]&lt;1000,1,0)</f>
        <v>0</v>
      </c>
      <c r="AB1735" s="11">
        <f>IF(AND(tblSalaries[[#This Row],[Salary in USD]]&gt;1000,tblSalaries[[#This Row],[Salary in USD]]&lt;2000),1,0)</f>
        <v>0</v>
      </c>
    </row>
    <row r="1736" spans="2:28" ht="15" customHeight="1">
      <c r="B1736" t="s">
        <v>3739</v>
      </c>
      <c r="C1736" s="1">
        <v>41070.097280092596</v>
      </c>
      <c r="D1736" s="4">
        <v>85000</v>
      </c>
      <c r="E1736">
        <v>85000</v>
      </c>
      <c r="F1736" t="s">
        <v>6</v>
      </c>
      <c r="G1736">
        <f>tblSalaries[[#This Row],[clean Salary (in local currency)]]*VLOOKUP(tblSalaries[[#This Row],[Currency]],tblXrate[],2,FALSE)</f>
        <v>85000</v>
      </c>
      <c r="H1736" t="s">
        <v>1890</v>
      </c>
      <c r="I1736" t="s">
        <v>52</v>
      </c>
      <c r="J1736" t="s">
        <v>15</v>
      </c>
      <c r="K1736" t="str">
        <f>VLOOKUP(tblSalaries[[#This Row],[Where do you work]],tblCountries[[Actual]:[Mapping]],2,FALSE)</f>
        <v>USA</v>
      </c>
      <c r="L1736" t="s">
        <v>18</v>
      </c>
      <c r="M1736">
        <v>15</v>
      </c>
      <c r="O1736" s="10" t="str">
        <f>IF(ISERROR(FIND("1",tblSalaries[[#This Row],[How many hours of a day you work on Excel]])),"",1)</f>
        <v/>
      </c>
      <c r="P1736" s="11">
        <f>IF(ISERROR(FIND("2",tblSalaries[[#This Row],[How many hours of a day you work on Excel]])),"",2)</f>
        <v>2</v>
      </c>
      <c r="Q1736" s="10">
        <f>IF(ISERROR(FIND("3",tblSalaries[[#This Row],[How many hours of a day you work on Excel]])),"",3)</f>
        <v>3</v>
      </c>
      <c r="R1736" s="10" t="str">
        <f>IF(ISERROR(FIND("4",tblSalaries[[#This Row],[How many hours of a day you work on Excel]])),"",4)</f>
        <v/>
      </c>
      <c r="S1736" s="10" t="str">
        <f>IF(ISERROR(FIND("5",tblSalaries[[#This Row],[How many hours of a day you work on Excel]])),"",5)</f>
        <v/>
      </c>
      <c r="T1736" s="10" t="str">
        <f>IF(ISERROR(FIND("6",tblSalaries[[#This Row],[How many hours of a day you work on Excel]])),"",6)</f>
        <v/>
      </c>
      <c r="U1736" s="11" t="str">
        <f>IF(ISERROR(FIND("7",tblSalaries[[#This Row],[How many hours of a day you work on Excel]])),"",7)</f>
        <v/>
      </c>
      <c r="V1736" s="11" t="str">
        <f>IF(ISERROR(FIND("8",tblSalaries[[#This Row],[How many hours of a day you work on Excel]])),"",8)</f>
        <v/>
      </c>
      <c r="W1736" s="11">
        <f>IF(MAX(tblSalaries[[#This Row],[1 hour]:[8 hours]])=0,#N/A,MAX(tblSalaries[[#This Row],[1 hour]:[8 hours]]))</f>
        <v>3</v>
      </c>
      <c r="X1736" s="11">
        <f>IF(ISERROR(tblSalaries[[#This Row],[max h]]),1,tblSalaries[[#This Row],[Salary in USD]]/tblSalaries[[#This Row],[max h]]/260)</f>
        <v>108.97435897435896</v>
      </c>
      <c r="Y1736" s="11" t="str">
        <f>IF(tblSalaries[[#This Row],[Years of Experience]]="",0,"0")</f>
        <v>0</v>
      </c>
      <c r="Z1736"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736" s="11">
        <f>IF(tblSalaries[[#This Row],[Salary in USD]]&lt;1000,1,0)</f>
        <v>0</v>
      </c>
      <c r="AB1736" s="11">
        <f>IF(AND(tblSalaries[[#This Row],[Salary in USD]]&gt;1000,tblSalaries[[#This Row],[Salary in USD]]&lt;2000),1,0)</f>
        <v>0</v>
      </c>
    </row>
    <row r="1737" spans="2:28" ht="15" customHeight="1">
      <c r="B1737" t="s">
        <v>3740</v>
      </c>
      <c r="C1737" s="1">
        <v>41070.104131944441</v>
      </c>
      <c r="D1737" s="4">
        <v>80000</v>
      </c>
      <c r="E1737">
        <v>80000</v>
      </c>
      <c r="F1737" t="s">
        <v>6</v>
      </c>
      <c r="G1737">
        <f>tblSalaries[[#This Row],[clean Salary (in local currency)]]*VLOOKUP(tblSalaries[[#This Row],[Currency]],tblXrate[],2,FALSE)</f>
        <v>80000</v>
      </c>
      <c r="H1737" t="s">
        <v>279</v>
      </c>
      <c r="I1737" t="s">
        <v>279</v>
      </c>
      <c r="J1737" t="s">
        <v>143</v>
      </c>
      <c r="K1737" t="str">
        <f>VLOOKUP(tblSalaries[[#This Row],[Where do you work]],tblCountries[[Actual]:[Mapping]],2,FALSE)</f>
        <v>Brazil</v>
      </c>
      <c r="L1737" t="s">
        <v>25</v>
      </c>
      <c r="M1737">
        <v>9</v>
      </c>
      <c r="O1737" s="10">
        <f>IF(ISERROR(FIND("1",tblSalaries[[#This Row],[How many hours of a day you work on Excel]])),"",1)</f>
        <v>1</v>
      </c>
      <c r="P1737" s="11">
        <f>IF(ISERROR(FIND("2",tblSalaries[[#This Row],[How many hours of a day you work on Excel]])),"",2)</f>
        <v>2</v>
      </c>
      <c r="Q1737" s="10" t="str">
        <f>IF(ISERROR(FIND("3",tblSalaries[[#This Row],[How many hours of a day you work on Excel]])),"",3)</f>
        <v/>
      </c>
      <c r="R1737" s="10" t="str">
        <f>IF(ISERROR(FIND("4",tblSalaries[[#This Row],[How many hours of a day you work on Excel]])),"",4)</f>
        <v/>
      </c>
      <c r="S1737" s="10" t="str">
        <f>IF(ISERROR(FIND("5",tblSalaries[[#This Row],[How many hours of a day you work on Excel]])),"",5)</f>
        <v/>
      </c>
      <c r="T1737" s="10" t="str">
        <f>IF(ISERROR(FIND("6",tblSalaries[[#This Row],[How many hours of a day you work on Excel]])),"",6)</f>
        <v/>
      </c>
      <c r="U1737" s="11" t="str">
        <f>IF(ISERROR(FIND("7",tblSalaries[[#This Row],[How many hours of a day you work on Excel]])),"",7)</f>
        <v/>
      </c>
      <c r="V1737" s="11" t="str">
        <f>IF(ISERROR(FIND("8",tblSalaries[[#This Row],[How many hours of a day you work on Excel]])),"",8)</f>
        <v/>
      </c>
      <c r="W1737" s="11">
        <f>IF(MAX(tblSalaries[[#This Row],[1 hour]:[8 hours]])=0,#N/A,MAX(tblSalaries[[#This Row],[1 hour]:[8 hours]]))</f>
        <v>2</v>
      </c>
      <c r="X1737" s="11">
        <f>IF(ISERROR(tblSalaries[[#This Row],[max h]]),1,tblSalaries[[#This Row],[Salary in USD]]/tblSalaries[[#This Row],[max h]]/260)</f>
        <v>153.84615384615384</v>
      </c>
      <c r="Y1737" s="11" t="str">
        <f>IF(tblSalaries[[#This Row],[Years of Experience]]="",0,"0")</f>
        <v>0</v>
      </c>
      <c r="Z1737"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737" s="11">
        <f>IF(tblSalaries[[#This Row],[Salary in USD]]&lt;1000,1,0)</f>
        <v>0</v>
      </c>
      <c r="AB1737" s="11">
        <f>IF(AND(tblSalaries[[#This Row],[Salary in USD]]&gt;1000,tblSalaries[[#This Row],[Salary in USD]]&lt;2000),1,0)</f>
        <v>0</v>
      </c>
    </row>
    <row r="1738" spans="2:28" ht="15" customHeight="1">
      <c r="B1738" t="s">
        <v>3741</v>
      </c>
      <c r="C1738" s="1">
        <v>41070.177835648145</v>
      </c>
      <c r="D1738" s="4">
        <v>500000</v>
      </c>
      <c r="E1738">
        <v>500000</v>
      </c>
      <c r="F1738" t="s">
        <v>40</v>
      </c>
      <c r="G1738">
        <f>tblSalaries[[#This Row],[clean Salary (in local currency)]]*VLOOKUP(tblSalaries[[#This Row],[Currency]],tblXrate[],2,FALSE)</f>
        <v>8903.9583437212841</v>
      </c>
      <c r="H1738" t="s">
        <v>1891</v>
      </c>
      <c r="I1738" t="s">
        <v>20</v>
      </c>
      <c r="J1738" t="s">
        <v>8</v>
      </c>
      <c r="K1738" t="str">
        <f>VLOOKUP(tblSalaries[[#This Row],[Where do you work]],tblCountries[[Actual]:[Mapping]],2,FALSE)</f>
        <v>India</v>
      </c>
      <c r="L1738" t="s">
        <v>13</v>
      </c>
      <c r="M1738">
        <v>0</v>
      </c>
      <c r="O1738" s="10" t="str">
        <f>IF(ISERROR(FIND("1",tblSalaries[[#This Row],[How many hours of a day you work on Excel]])),"",1)</f>
        <v/>
      </c>
      <c r="P1738" s="11" t="str">
        <f>IF(ISERROR(FIND("2",tblSalaries[[#This Row],[How many hours of a day you work on Excel]])),"",2)</f>
        <v/>
      </c>
      <c r="Q1738" s="10" t="str">
        <f>IF(ISERROR(FIND("3",tblSalaries[[#This Row],[How many hours of a day you work on Excel]])),"",3)</f>
        <v/>
      </c>
      <c r="R1738" s="10" t="str">
        <f>IF(ISERROR(FIND("4",tblSalaries[[#This Row],[How many hours of a day you work on Excel]])),"",4)</f>
        <v/>
      </c>
      <c r="S1738" s="10" t="str">
        <f>IF(ISERROR(FIND("5",tblSalaries[[#This Row],[How many hours of a day you work on Excel]])),"",5)</f>
        <v/>
      </c>
      <c r="T1738" s="10" t="str">
        <f>IF(ISERROR(FIND("6",tblSalaries[[#This Row],[How many hours of a day you work on Excel]])),"",6)</f>
        <v/>
      </c>
      <c r="U1738" s="11" t="str">
        <f>IF(ISERROR(FIND("7",tblSalaries[[#This Row],[How many hours of a day you work on Excel]])),"",7)</f>
        <v/>
      </c>
      <c r="V1738" s="11">
        <f>IF(ISERROR(FIND("8",tblSalaries[[#This Row],[How many hours of a day you work on Excel]])),"",8)</f>
        <v>8</v>
      </c>
      <c r="W1738" s="11">
        <f>IF(MAX(tblSalaries[[#This Row],[1 hour]:[8 hours]])=0,#N/A,MAX(tblSalaries[[#This Row],[1 hour]:[8 hours]]))</f>
        <v>8</v>
      </c>
      <c r="X1738" s="11">
        <f>IF(ISERROR(tblSalaries[[#This Row],[max h]]),1,tblSalaries[[#This Row],[Salary in USD]]/tblSalaries[[#This Row],[max h]]/260)</f>
        <v>4.2807492037121557</v>
      </c>
      <c r="Y1738" s="11" t="str">
        <f>IF(tblSalaries[[#This Row],[Years of Experience]]="",0,"0")</f>
        <v>0</v>
      </c>
      <c r="Z1738"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1738" s="11">
        <f>IF(tblSalaries[[#This Row],[Salary in USD]]&lt;1000,1,0)</f>
        <v>0</v>
      </c>
      <c r="AB1738" s="11">
        <f>IF(AND(tblSalaries[[#This Row],[Salary in USD]]&gt;1000,tblSalaries[[#This Row],[Salary in USD]]&lt;2000),1,0)</f>
        <v>0</v>
      </c>
    </row>
    <row r="1739" spans="2:28" ht="15" customHeight="1">
      <c r="B1739" t="s">
        <v>3742</v>
      </c>
      <c r="C1739" s="1">
        <v>41070.522083333337</v>
      </c>
      <c r="D1739" s="4">
        <v>125000</v>
      </c>
      <c r="E1739">
        <v>125000</v>
      </c>
      <c r="F1739" t="s">
        <v>6</v>
      </c>
      <c r="G1739">
        <f>tblSalaries[[#This Row],[clean Salary (in local currency)]]*VLOOKUP(tblSalaries[[#This Row],[Currency]],tblXrate[],2,FALSE)</f>
        <v>125000</v>
      </c>
      <c r="H1739" t="s">
        <v>204</v>
      </c>
      <c r="I1739" t="s">
        <v>52</v>
      </c>
      <c r="J1739" t="s">
        <v>15</v>
      </c>
      <c r="K1739" t="str">
        <f>VLOOKUP(tblSalaries[[#This Row],[Where do you work]],tblCountries[[Actual]:[Mapping]],2,FALSE)</f>
        <v>USA</v>
      </c>
      <c r="L1739" t="s">
        <v>13</v>
      </c>
      <c r="M1739">
        <v>10</v>
      </c>
      <c r="O1739" s="10" t="str">
        <f>IF(ISERROR(FIND("1",tblSalaries[[#This Row],[How many hours of a day you work on Excel]])),"",1)</f>
        <v/>
      </c>
      <c r="P1739" s="11" t="str">
        <f>IF(ISERROR(FIND("2",tblSalaries[[#This Row],[How many hours of a day you work on Excel]])),"",2)</f>
        <v/>
      </c>
      <c r="Q1739" s="10" t="str">
        <f>IF(ISERROR(FIND("3",tblSalaries[[#This Row],[How many hours of a day you work on Excel]])),"",3)</f>
        <v/>
      </c>
      <c r="R1739" s="10" t="str">
        <f>IF(ISERROR(FIND("4",tblSalaries[[#This Row],[How many hours of a day you work on Excel]])),"",4)</f>
        <v/>
      </c>
      <c r="S1739" s="10" t="str">
        <f>IF(ISERROR(FIND("5",tblSalaries[[#This Row],[How many hours of a day you work on Excel]])),"",5)</f>
        <v/>
      </c>
      <c r="T1739" s="10" t="str">
        <f>IF(ISERROR(FIND("6",tblSalaries[[#This Row],[How many hours of a day you work on Excel]])),"",6)</f>
        <v/>
      </c>
      <c r="U1739" s="11" t="str">
        <f>IF(ISERROR(FIND("7",tblSalaries[[#This Row],[How many hours of a day you work on Excel]])),"",7)</f>
        <v/>
      </c>
      <c r="V1739" s="11">
        <f>IF(ISERROR(FIND("8",tblSalaries[[#This Row],[How many hours of a day you work on Excel]])),"",8)</f>
        <v>8</v>
      </c>
      <c r="W1739" s="11">
        <f>IF(MAX(tblSalaries[[#This Row],[1 hour]:[8 hours]])=0,#N/A,MAX(tblSalaries[[#This Row],[1 hour]:[8 hours]]))</f>
        <v>8</v>
      </c>
      <c r="X1739" s="11">
        <f>IF(ISERROR(tblSalaries[[#This Row],[max h]]),1,tblSalaries[[#This Row],[Salary in USD]]/tblSalaries[[#This Row],[max h]]/260)</f>
        <v>60.096153846153847</v>
      </c>
      <c r="Y1739" s="11" t="str">
        <f>IF(tblSalaries[[#This Row],[Years of Experience]]="",0,"0")</f>
        <v>0</v>
      </c>
      <c r="Z1739"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739" s="11">
        <f>IF(tblSalaries[[#This Row],[Salary in USD]]&lt;1000,1,0)</f>
        <v>0</v>
      </c>
      <c r="AB1739" s="11">
        <f>IF(AND(tblSalaries[[#This Row],[Salary in USD]]&gt;1000,tblSalaries[[#This Row],[Salary in USD]]&lt;2000),1,0)</f>
        <v>0</v>
      </c>
    </row>
    <row r="1740" spans="2:28" ht="15" customHeight="1">
      <c r="B1740" t="s">
        <v>3743</v>
      </c>
      <c r="C1740" s="1">
        <v>41070.624062499999</v>
      </c>
      <c r="D1740" s="4">
        <v>1300000</v>
      </c>
      <c r="E1740">
        <v>1300000</v>
      </c>
      <c r="F1740" t="s">
        <v>40</v>
      </c>
      <c r="G1740">
        <f>tblSalaries[[#This Row],[clean Salary (in local currency)]]*VLOOKUP(tblSalaries[[#This Row],[Currency]],tblXrate[],2,FALSE)</f>
        <v>23150.291693675339</v>
      </c>
      <c r="H1740" t="s">
        <v>52</v>
      </c>
      <c r="I1740" t="s">
        <v>52</v>
      </c>
      <c r="J1740" t="s">
        <v>8</v>
      </c>
      <c r="K1740" t="str">
        <f>VLOOKUP(tblSalaries[[#This Row],[Where do you work]],tblCountries[[Actual]:[Mapping]],2,FALSE)</f>
        <v>India</v>
      </c>
      <c r="L1740" t="s">
        <v>13</v>
      </c>
      <c r="M1740">
        <v>9</v>
      </c>
      <c r="O1740" s="10" t="str">
        <f>IF(ISERROR(FIND("1",tblSalaries[[#This Row],[How many hours of a day you work on Excel]])),"",1)</f>
        <v/>
      </c>
      <c r="P1740" s="11" t="str">
        <f>IF(ISERROR(FIND("2",tblSalaries[[#This Row],[How many hours of a day you work on Excel]])),"",2)</f>
        <v/>
      </c>
      <c r="Q1740" s="10" t="str">
        <f>IF(ISERROR(FIND("3",tblSalaries[[#This Row],[How many hours of a day you work on Excel]])),"",3)</f>
        <v/>
      </c>
      <c r="R1740" s="10" t="str">
        <f>IF(ISERROR(FIND("4",tblSalaries[[#This Row],[How many hours of a day you work on Excel]])),"",4)</f>
        <v/>
      </c>
      <c r="S1740" s="10" t="str">
        <f>IF(ISERROR(FIND("5",tblSalaries[[#This Row],[How many hours of a day you work on Excel]])),"",5)</f>
        <v/>
      </c>
      <c r="T1740" s="10" t="str">
        <f>IF(ISERROR(FIND("6",tblSalaries[[#This Row],[How many hours of a day you work on Excel]])),"",6)</f>
        <v/>
      </c>
      <c r="U1740" s="11" t="str">
        <f>IF(ISERROR(FIND("7",tblSalaries[[#This Row],[How many hours of a day you work on Excel]])),"",7)</f>
        <v/>
      </c>
      <c r="V1740" s="11">
        <f>IF(ISERROR(FIND("8",tblSalaries[[#This Row],[How many hours of a day you work on Excel]])),"",8)</f>
        <v>8</v>
      </c>
      <c r="W1740" s="11">
        <f>IF(MAX(tblSalaries[[#This Row],[1 hour]:[8 hours]])=0,#N/A,MAX(tblSalaries[[#This Row],[1 hour]:[8 hours]]))</f>
        <v>8</v>
      </c>
      <c r="X1740" s="11">
        <f>IF(ISERROR(tblSalaries[[#This Row],[max h]]),1,tblSalaries[[#This Row],[Salary in USD]]/tblSalaries[[#This Row],[max h]]/260)</f>
        <v>11.129947929651605</v>
      </c>
      <c r="Y1740" s="11" t="str">
        <f>IF(tblSalaries[[#This Row],[Years of Experience]]="",0,"0")</f>
        <v>0</v>
      </c>
      <c r="Z1740"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740" s="11">
        <f>IF(tblSalaries[[#This Row],[Salary in USD]]&lt;1000,1,0)</f>
        <v>0</v>
      </c>
      <c r="AB1740" s="11">
        <f>IF(AND(tblSalaries[[#This Row],[Salary in USD]]&gt;1000,tblSalaries[[#This Row],[Salary in USD]]&lt;2000),1,0)</f>
        <v>0</v>
      </c>
    </row>
    <row r="1741" spans="2:28" ht="15" customHeight="1">
      <c r="B1741" t="s">
        <v>3744</v>
      </c>
      <c r="C1741" s="1">
        <v>41070.63890046296</v>
      </c>
      <c r="D1741" s="4">
        <v>1000</v>
      </c>
      <c r="E1741">
        <v>12000</v>
      </c>
      <c r="F1741" t="s">
        <v>6</v>
      </c>
      <c r="G1741">
        <f>tblSalaries[[#This Row],[clean Salary (in local currency)]]*VLOOKUP(tblSalaries[[#This Row],[Currency]],tblXrate[],2,FALSE)</f>
        <v>12000</v>
      </c>
      <c r="H1741" t="s">
        <v>1892</v>
      </c>
      <c r="I1741" t="s">
        <v>279</v>
      </c>
      <c r="J1741" t="s">
        <v>8</v>
      </c>
      <c r="K1741" t="str">
        <f>VLOOKUP(tblSalaries[[#This Row],[Where do you work]],tblCountries[[Actual]:[Mapping]],2,FALSE)</f>
        <v>India</v>
      </c>
      <c r="L1741" t="s">
        <v>18</v>
      </c>
      <c r="M1741">
        <v>7</v>
      </c>
      <c r="O1741" s="10" t="str">
        <f>IF(ISERROR(FIND("1",tblSalaries[[#This Row],[How many hours of a day you work on Excel]])),"",1)</f>
        <v/>
      </c>
      <c r="P1741" s="11">
        <f>IF(ISERROR(FIND("2",tblSalaries[[#This Row],[How many hours of a day you work on Excel]])),"",2)</f>
        <v>2</v>
      </c>
      <c r="Q1741" s="10">
        <f>IF(ISERROR(FIND("3",tblSalaries[[#This Row],[How many hours of a day you work on Excel]])),"",3)</f>
        <v>3</v>
      </c>
      <c r="R1741" s="10" t="str">
        <f>IF(ISERROR(FIND("4",tblSalaries[[#This Row],[How many hours of a day you work on Excel]])),"",4)</f>
        <v/>
      </c>
      <c r="S1741" s="10" t="str">
        <f>IF(ISERROR(FIND("5",tblSalaries[[#This Row],[How many hours of a day you work on Excel]])),"",5)</f>
        <v/>
      </c>
      <c r="T1741" s="10" t="str">
        <f>IF(ISERROR(FIND("6",tblSalaries[[#This Row],[How many hours of a day you work on Excel]])),"",6)</f>
        <v/>
      </c>
      <c r="U1741" s="11" t="str">
        <f>IF(ISERROR(FIND("7",tblSalaries[[#This Row],[How many hours of a day you work on Excel]])),"",7)</f>
        <v/>
      </c>
      <c r="V1741" s="11" t="str">
        <f>IF(ISERROR(FIND("8",tblSalaries[[#This Row],[How many hours of a day you work on Excel]])),"",8)</f>
        <v/>
      </c>
      <c r="W1741" s="11">
        <f>IF(MAX(tblSalaries[[#This Row],[1 hour]:[8 hours]])=0,#N/A,MAX(tblSalaries[[#This Row],[1 hour]:[8 hours]]))</f>
        <v>3</v>
      </c>
      <c r="X1741" s="11">
        <f>IF(ISERROR(tblSalaries[[#This Row],[max h]]),1,tblSalaries[[#This Row],[Salary in USD]]/tblSalaries[[#This Row],[max h]]/260)</f>
        <v>15.384615384615385</v>
      </c>
      <c r="Y1741" s="11" t="str">
        <f>IF(tblSalaries[[#This Row],[Years of Experience]]="",0,"0")</f>
        <v>0</v>
      </c>
      <c r="Z1741"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741" s="11">
        <f>IF(tblSalaries[[#This Row],[Salary in USD]]&lt;1000,1,0)</f>
        <v>0</v>
      </c>
      <c r="AB1741" s="11">
        <f>IF(AND(tblSalaries[[#This Row],[Salary in USD]]&gt;1000,tblSalaries[[#This Row],[Salary in USD]]&lt;2000),1,0)</f>
        <v>0</v>
      </c>
    </row>
    <row r="1742" spans="2:28" ht="15" customHeight="1">
      <c r="B1742" t="s">
        <v>3745</v>
      </c>
      <c r="C1742" s="1">
        <v>41070.666168981479</v>
      </c>
      <c r="D1742" s="4">
        <v>30000</v>
      </c>
      <c r="E1742">
        <v>30000</v>
      </c>
      <c r="F1742" t="s">
        <v>6</v>
      </c>
      <c r="G1742">
        <f>tblSalaries[[#This Row],[clean Salary (in local currency)]]*VLOOKUP(tblSalaries[[#This Row],[Currency]],tblXrate[],2,FALSE)</f>
        <v>30000</v>
      </c>
      <c r="H1742" t="s">
        <v>1893</v>
      </c>
      <c r="I1742" t="s">
        <v>20</v>
      </c>
      <c r="J1742" t="s">
        <v>1131</v>
      </c>
      <c r="K1742" t="str">
        <f>VLOOKUP(tblSalaries[[#This Row],[Where do you work]],tblCountries[[Actual]:[Mapping]],2,FALSE)</f>
        <v>malaysia</v>
      </c>
      <c r="L1742" t="s">
        <v>25</v>
      </c>
      <c r="M1742">
        <v>12</v>
      </c>
      <c r="O1742" s="10">
        <f>IF(ISERROR(FIND("1",tblSalaries[[#This Row],[How many hours of a day you work on Excel]])),"",1)</f>
        <v>1</v>
      </c>
      <c r="P1742" s="11">
        <f>IF(ISERROR(FIND("2",tblSalaries[[#This Row],[How many hours of a day you work on Excel]])),"",2)</f>
        <v>2</v>
      </c>
      <c r="Q1742" s="10" t="str">
        <f>IF(ISERROR(FIND("3",tblSalaries[[#This Row],[How many hours of a day you work on Excel]])),"",3)</f>
        <v/>
      </c>
      <c r="R1742" s="10" t="str">
        <f>IF(ISERROR(FIND("4",tblSalaries[[#This Row],[How many hours of a day you work on Excel]])),"",4)</f>
        <v/>
      </c>
      <c r="S1742" s="10" t="str">
        <f>IF(ISERROR(FIND("5",tblSalaries[[#This Row],[How many hours of a day you work on Excel]])),"",5)</f>
        <v/>
      </c>
      <c r="T1742" s="10" t="str">
        <f>IF(ISERROR(FIND("6",tblSalaries[[#This Row],[How many hours of a day you work on Excel]])),"",6)</f>
        <v/>
      </c>
      <c r="U1742" s="11" t="str">
        <f>IF(ISERROR(FIND("7",tblSalaries[[#This Row],[How many hours of a day you work on Excel]])),"",7)</f>
        <v/>
      </c>
      <c r="V1742" s="11" t="str">
        <f>IF(ISERROR(FIND("8",tblSalaries[[#This Row],[How many hours of a day you work on Excel]])),"",8)</f>
        <v/>
      </c>
      <c r="W1742" s="11">
        <f>IF(MAX(tblSalaries[[#This Row],[1 hour]:[8 hours]])=0,#N/A,MAX(tblSalaries[[#This Row],[1 hour]:[8 hours]]))</f>
        <v>2</v>
      </c>
      <c r="X1742" s="11">
        <f>IF(ISERROR(tblSalaries[[#This Row],[max h]]),1,tblSalaries[[#This Row],[Salary in USD]]/tblSalaries[[#This Row],[max h]]/260)</f>
        <v>57.692307692307693</v>
      </c>
      <c r="Y1742" s="11" t="str">
        <f>IF(tblSalaries[[#This Row],[Years of Experience]]="",0,"0")</f>
        <v>0</v>
      </c>
      <c r="Z1742"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742" s="11">
        <f>IF(tblSalaries[[#This Row],[Salary in USD]]&lt;1000,1,0)</f>
        <v>0</v>
      </c>
      <c r="AB1742" s="11">
        <f>IF(AND(tblSalaries[[#This Row],[Salary in USD]]&gt;1000,tblSalaries[[#This Row],[Salary in USD]]&lt;2000),1,0)</f>
        <v>0</v>
      </c>
    </row>
    <row r="1743" spans="2:28" ht="15" customHeight="1">
      <c r="B1743" t="s">
        <v>3746</v>
      </c>
      <c r="C1743" s="1">
        <v>41070.723009259258</v>
      </c>
      <c r="D1743" s="4">
        <v>72000</v>
      </c>
      <c r="E1743">
        <v>72000</v>
      </c>
      <c r="F1743" t="s">
        <v>22</v>
      </c>
      <c r="G1743">
        <f>tblSalaries[[#This Row],[clean Salary (in local currency)]]*VLOOKUP(tblSalaries[[#This Row],[Currency]],tblXrate[],2,FALSE)</f>
        <v>91468.759607395754</v>
      </c>
      <c r="H1743" t="s">
        <v>1894</v>
      </c>
      <c r="I1743" t="s">
        <v>52</v>
      </c>
      <c r="J1743" t="s">
        <v>1895</v>
      </c>
      <c r="K1743" t="str">
        <f>VLOOKUP(tblSalaries[[#This Row],[Where do you work]],tblCountries[[Actual]:[Mapping]],2,FALSE)</f>
        <v>Croatia</v>
      </c>
      <c r="L1743" t="s">
        <v>25</v>
      </c>
      <c r="M1743">
        <v>3</v>
      </c>
      <c r="O1743" s="10">
        <f>IF(ISERROR(FIND("1",tblSalaries[[#This Row],[How many hours of a day you work on Excel]])),"",1)</f>
        <v>1</v>
      </c>
      <c r="P1743" s="11">
        <f>IF(ISERROR(FIND("2",tblSalaries[[#This Row],[How many hours of a day you work on Excel]])),"",2)</f>
        <v>2</v>
      </c>
      <c r="Q1743" s="10" t="str">
        <f>IF(ISERROR(FIND("3",tblSalaries[[#This Row],[How many hours of a day you work on Excel]])),"",3)</f>
        <v/>
      </c>
      <c r="R1743" s="10" t="str">
        <f>IF(ISERROR(FIND("4",tblSalaries[[#This Row],[How many hours of a day you work on Excel]])),"",4)</f>
        <v/>
      </c>
      <c r="S1743" s="10" t="str">
        <f>IF(ISERROR(FIND("5",tblSalaries[[#This Row],[How many hours of a day you work on Excel]])),"",5)</f>
        <v/>
      </c>
      <c r="T1743" s="10" t="str">
        <f>IF(ISERROR(FIND("6",tblSalaries[[#This Row],[How many hours of a day you work on Excel]])),"",6)</f>
        <v/>
      </c>
      <c r="U1743" s="11" t="str">
        <f>IF(ISERROR(FIND("7",tblSalaries[[#This Row],[How many hours of a day you work on Excel]])),"",7)</f>
        <v/>
      </c>
      <c r="V1743" s="11" t="str">
        <f>IF(ISERROR(FIND("8",tblSalaries[[#This Row],[How many hours of a day you work on Excel]])),"",8)</f>
        <v/>
      </c>
      <c r="W1743" s="11">
        <f>IF(MAX(tblSalaries[[#This Row],[1 hour]:[8 hours]])=0,#N/A,MAX(tblSalaries[[#This Row],[1 hour]:[8 hours]]))</f>
        <v>2</v>
      </c>
      <c r="X1743" s="11">
        <f>IF(ISERROR(tblSalaries[[#This Row],[max h]]),1,tblSalaries[[#This Row],[Salary in USD]]/tblSalaries[[#This Row],[max h]]/260)</f>
        <v>175.90146078345336</v>
      </c>
      <c r="Y1743" s="11" t="str">
        <f>IF(tblSalaries[[#This Row],[Years of Experience]]="",0,"0")</f>
        <v>0</v>
      </c>
      <c r="Z1743"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1..3</v>
      </c>
      <c r="AA1743" s="11">
        <f>IF(tblSalaries[[#This Row],[Salary in USD]]&lt;1000,1,0)</f>
        <v>0</v>
      </c>
      <c r="AB1743" s="11">
        <f>IF(AND(tblSalaries[[#This Row],[Salary in USD]]&gt;1000,tblSalaries[[#This Row],[Salary in USD]]&lt;2000),1,0)</f>
        <v>0</v>
      </c>
    </row>
    <row r="1744" spans="2:28" ht="15" customHeight="1">
      <c r="B1744" t="s">
        <v>3747</v>
      </c>
      <c r="C1744" s="1">
        <v>41070.854432870372</v>
      </c>
      <c r="D1744" s="4" t="s">
        <v>1896</v>
      </c>
      <c r="E1744">
        <v>22300</v>
      </c>
      <c r="F1744" t="s">
        <v>69</v>
      </c>
      <c r="G1744">
        <f>tblSalaries[[#This Row],[clean Salary (in local currency)]]*VLOOKUP(tblSalaries[[#This Row],[Currency]],tblXrate[],2,FALSE)</f>
        <v>35148.775467100437</v>
      </c>
      <c r="H1744" t="s">
        <v>1897</v>
      </c>
      <c r="I1744" t="s">
        <v>20</v>
      </c>
      <c r="J1744" t="s">
        <v>71</v>
      </c>
      <c r="K1744" t="str">
        <f>VLOOKUP(tblSalaries[[#This Row],[Where do you work]],tblCountries[[Actual]:[Mapping]],2,FALSE)</f>
        <v>UK</v>
      </c>
      <c r="L1744" t="s">
        <v>13</v>
      </c>
      <c r="M1744">
        <v>4</v>
      </c>
      <c r="O1744" s="10" t="str">
        <f>IF(ISERROR(FIND("1",tblSalaries[[#This Row],[How many hours of a day you work on Excel]])),"",1)</f>
        <v/>
      </c>
      <c r="P1744" s="11" t="str">
        <f>IF(ISERROR(FIND("2",tblSalaries[[#This Row],[How many hours of a day you work on Excel]])),"",2)</f>
        <v/>
      </c>
      <c r="Q1744" s="10" t="str">
        <f>IF(ISERROR(FIND("3",tblSalaries[[#This Row],[How many hours of a day you work on Excel]])),"",3)</f>
        <v/>
      </c>
      <c r="R1744" s="10" t="str">
        <f>IF(ISERROR(FIND("4",tblSalaries[[#This Row],[How many hours of a day you work on Excel]])),"",4)</f>
        <v/>
      </c>
      <c r="S1744" s="10" t="str">
        <f>IF(ISERROR(FIND("5",tblSalaries[[#This Row],[How many hours of a day you work on Excel]])),"",5)</f>
        <v/>
      </c>
      <c r="T1744" s="10" t="str">
        <f>IF(ISERROR(FIND("6",tblSalaries[[#This Row],[How many hours of a day you work on Excel]])),"",6)</f>
        <v/>
      </c>
      <c r="U1744" s="11" t="str">
        <f>IF(ISERROR(FIND("7",tblSalaries[[#This Row],[How many hours of a day you work on Excel]])),"",7)</f>
        <v/>
      </c>
      <c r="V1744" s="11">
        <f>IF(ISERROR(FIND("8",tblSalaries[[#This Row],[How many hours of a day you work on Excel]])),"",8)</f>
        <v>8</v>
      </c>
      <c r="W1744" s="11">
        <f>IF(MAX(tblSalaries[[#This Row],[1 hour]:[8 hours]])=0,#N/A,MAX(tblSalaries[[#This Row],[1 hour]:[8 hours]]))</f>
        <v>8</v>
      </c>
      <c r="X1744" s="11">
        <f>IF(ISERROR(tblSalaries[[#This Row],[max h]]),1,tblSalaries[[#This Row],[Salary in USD]]/tblSalaries[[#This Row],[max h]]/260)</f>
        <v>16.898449743798288</v>
      </c>
      <c r="Y1744" s="11" t="str">
        <f>IF(tblSalaries[[#This Row],[Years of Experience]]="",0,"0")</f>
        <v>0</v>
      </c>
      <c r="Z1744"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1744" s="11">
        <f>IF(tblSalaries[[#This Row],[Salary in USD]]&lt;1000,1,0)</f>
        <v>0</v>
      </c>
      <c r="AB1744" s="11">
        <f>IF(AND(tblSalaries[[#This Row],[Salary in USD]]&gt;1000,tblSalaries[[#This Row],[Salary in USD]]&lt;2000),1,0)</f>
        <v>0</v>
      </c>
    </row>
    <row r="1745" spans="2:28" ht="15" customHeight="1">
      <c r="B1745" t="s">
        <v>3748</v>
      </c>
      <c r="C1745" s="1">
        <v>41070.911458333336</v>
      </c>
      <c r="D1745" s="4" t="s">
        <v>1898</v>
      </c>
      <c r="E1745">
        <v>31185</v>
      </c>
      <c r="F1745" t="s">
        <v>69</v>
      </c>
      <c r="G1745">
        <f>tblSalaries[[#This Row],[clean Salary (in local currency)]]*VLOOKUP(tblSalaries[[#This Row],[Currency]],tblXrate[],2,FALSE)</f>
        <v>49153.119414418252</v>
      </c>
      <c r="H1745" t="s">
        <v>1899</v>
      </c>
      <c r="I1745" t="s">
        <v>52</v>
      </c>
      <c r="J1745" t="s">
        <v>71</v>
      </c>
      <c r="K1745" t="str">
        <f>VLOOKUP(tblSalaries[[#This Row],[Where do you work]],tblCountries[[Actual]:[Mapping]],2,FALSE)</f>
        <v>UK</v>
      </c>
      <c r="L1745" t="s">
        <v>9</v>
      </c>
      <c r="M1745">
        <v>7</v>
      </c>
      <c r="O1745" s="10" t="str">
        <f>IF(ISERROR(FIND("1",tblSalaries[[#This Row],[How many hours of a day you work on Excel]])),"",1)</f>
        <v/>
      </c>
      <c r="P1745" s="11" t="str">
        <f>IF(ISERROR(FIND("2",tblSalaries[[#This Row],[How many hours of a day you work on Excel]])),"",2)</f>
        <v/>
      </c>
      <c r="Q1745" s="10" t="str">
        <f>IF(ISERROR(FIND("3",tblSalaries[[#This Row],[How many hours of a day you work on Excel]])),"",3)</f>
        <v/>
      </c>
      <c r="R1745" s="10">
        <f>IF(ISERROR(FIND("4",tblSalaries[[#This Row],[How many hours of a day you work on Excel]])),"",4)</f>
        <v>4</v>
      </c>
      <c r="S1745" s="10" t="str">
        <f>IF(ISERROR(FIND("5",tblSalaries[[#This Row],[How many hours of a day you work on Excel]])),"",5)</f>
        <v/>
      </c>
      <c r="T1745" s="10">
        <f>IF(ISERROR(FIND("6",tblSalaries[[#This Row],[How many hours of a day you work on Excel]])),"",6)</f>
        <v>6</v>
      </c>
      <c r="U1745" s="11" t="str">
        <f>IF(ISERROR(FIND("7",tblSalaries[[#This Row],[How many hours of a day you work on Excel]])),"",7)</f>
        <v/>
      </c>
      <c r="V1745" s="11" t="str">
        <f>IF(ISERROR(FIND("8",tblSalaries[[#This Row],[How many hours of a day you work on Excel]])),"",8)</f>
        <v/>
      </c>
      <c r="W1745" s="11">
        <f>IF(MAX(tblSalaries[[#This Row],[1 hour]:[8 hours]])=0,#N/A,MAX(tblSalaries[[#This Row],[1 hour]:[8 hours]]))</f>
        <v>6</v>
      </c>
      <c r="X1745" s="11">
        <f>IF(ISERROR(tblSalaries[[#This Row],[max h]]),1,tblSalaries[[#This Row],[Salary in USD]]/tblSalaries[[#This Row],[max h]]/260)</f>
        <v>31.508409881037341</v>
      </c>
      <c r="Y1745" s="11" t="str">
        <f>IF(tblSalaries[[#This Row],[Years of Experience]]="",0,"0")</f>
        <v>0</v>
      </c>
      <c r="Z1745"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745" s="11">
        <f>IF(tblSalaries[[#This Row],[Salary in USD]]&lt;1000,1,0)</f>
        <v>0</v>
      </c>
      <c r="AB1745" s="11">
        <f>IF(AND(tblSalaries[[#This Row],[Salary in USD]]&gt;1000,tblSalaries[[#This Row],[Salary in USD]]&lt;2000),1,0)</f>
        <v>0</v>
      </c>
    </row>
    <row r="1746" spans="2:28" ht="15" customHeight="1">
      <c r="B1746" t="s">
        <v>3749</v>
      </c>
      <c r="C1746" s="1">
        <v>41071.133090277777</v>
      </c>
      <c r="D1746" s="4">
        <v>150000</v>
      </c>
      <c r="E1746">
        <v>150000</v>
      </c>
      <c r="F1746" t="s">
        <v>40</v>
      </c>
      <c r="G1746">
        <f>tblSalaries[[#This Row],[clean Salary (in local currency)]]*VLOOKUP(tblSalaries[[#This Row],[Currency]],tblXrate[],2,FALSE)</f>
        <v>2671.1875031163854</v>
      </c>
      <c r="H1746" t="s">
        <v>485</v>
      </c>
      <c r="I1746" t="s">
        <v>279</v>
      </c>
      <c r="J1746" t="s">
        <v>8</v>
      </c>
      <c r="K1746" t="str">
        <f>VLOOKUP(tblSalaries[[#This Row],[Where do you work]],tblCountries[[Actual]:[Mapping]],2,FALSE)</f>
        <v>India</v>
      </c>
      <c r="L1746" t="s">
        <v>18</v>
      </c>
      <c r="M1746">
        <v>1</v>
      </c>
      <c r="O1746" s="10" t="str">
        <f>IF(ISERROR(FIND("1",tblSalaries[[#This Row],[How many hours of a day you work on Excel]])),"",1)</f>
        <v/>
      </c>
      <c r="P1746" s="11">
        <f>IF(ISERROR(FIND("2",tblSalaries[[#This Row],[How many hours of a day you work on Excel]])),"",2)</f>
        <v>2</v>
      </c>
      <c r="Q1746" s="10">
        <f>IF(ISERROR(FIND("3",tblSalaries[[#This Row],[How many hours of a day you work on Excel]])),"",3)</f>
        <v>3</v>
      </c>
      <c r="R1746" s="10" t="str">
        <f>IF(ISERROR(FIND("4",tblSalaries[[#This Row],[How many hours of a day you work on Excel]])),"",4)</f>
        <v/>
      </c>
      <c r="S1746" s="10" t="str">
        <f>IF(ISERROR(FIND("5",tblSalaries[[#This Row],[How many hours of a day you work on Excel]])),"",5)</f>
        <v/>
      </c>
      <c r="T1746" s="10" t="str">
        <f>IF(ISERROR(FIND("6",tblSalaries[[#This Row],[How many hours of a day you work on Excel]])),"",6)</f>
        <v/>
      </c>
      <c r="U1746" s="11" t="str">
        <f>IF(ISERROR(FIND("7",tblSalaries[[#This Row],[How many hours of a day you work on Excel]])),"",7)</f>
        <v/>
      </c>
      <c r="V1746" s="11" t="str">
        <f>IF(ISERROR(FIND("8",tblSalaries[[#This Row],[How many hours of a day you work on Excel]])),"",8)</f>
        <v/>
      </c>
      <c r="W1746" s="11">
        <f>IF(MAX(tblSalaries[[#This Row],[1 hour]:[8 hours]])=0,#N/A,MAX(tblSalaries[[#This Row],[1 hour]:[8 hours]]))</f>
        <v>3</v>
      </c>
      <c r="X1746" s="11">
        <f>IF(ISERROR(tblSalaries[[#This Row],[max h]]),1,tblSalaries[[#This Row],[Salary in USD]]/tblSalaries[[#This Row],[max h]]/260)</f>
        <v>3.4245993629697247</v>
      </c>
      <c r="Y1746" s="11" t="str">
        <f>IF(tblSalaries[[#This Row],[Years of Experience]]="",0,"0")</f>
        <v>0</v>
      </c>
      <c r="Z1746"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0..1</v>
      </c>
      <c r="AA1746" s="11">
        <f>IF(tblSalaries[[#This Row],[Salary in USD]]&lt;1000,1,0)</f>
        <v>0</v>
      </c>
      <c r="AB1746" s="11">
        <f>IF(AND(tblSalaries[[#This Row],[Salary in USD]]&gt;1000,tblSalaries[[#This Row],[Salary in USD]]&lt;2000),1,0)</f>
        <v>0</v>
      </c>
    </row>
    <row r="1747" spans="2:28" ht="15" customHeight="1">
      <c r="B1747" t="s">
        <v>3750</v>
      </c>
      <c r="C1747" s="1">
        <v>41071.249409722222</v>
      </c>
      <c r="D1747" s="4">
        <v>27000</v>
      </c>
      <c r="E1747">
        <v>27000</v>
      </c>
      <c r="F1747" t="s">
        <v>69</v>
      </c>
      <c r="G1747">
        <f>tblSalaries[[#This Row],[clean Salary (in local currency)]]*VLOOKUP(tblSalaries[[#This Row],[Currency]],tblXrate[],2,FALSE)</f>
        <v>42556.81334581667</v>
      </c>
      <c r="H1747" t="s">
        <v>1900</v>
      </c>
      <c r="I1747" t="s">
        <v>52</v>
      </c>
      <c r="J1747" t="s">
        <v>71</v>
      </c>
      <c r="K1747" t="str">
        <f>VLOOKUP(tblSalaries[[#This Row],[Where do you work]],tblCountries[[Actual]:[Mapping]],2,FALSE)</f>
        <v>UK</v>
      </c>
      <c r="L1747" t="s">
        <v>9</v>
      </c>
      <c r="M1747">
        <v>3</v>
      </c>
      <c r="O1747" s="10" t="str">
        <f>IF(ISERROR(FIND("1",tblSalaries[[#This Row],[How many hours of a day you work on Excel]])),"",1)</f>
        <v/>
      </c>
      <c r="P1747" s="11" t="str">
        <f>IF(ISERROR(FIND("2",tblSalaries[[#This Row],[How many hours of a day you work on Excel]])),"",2)</f>
        <v/>
      </c>
      <c r="Q1747" s="10" t="str">
        <f>IF(ISERROR(FIND("3",tblSalaries[[#This Row],[How many hours of a day you work on Excel]])),"",3)</f>
        <v/>
      </c>
      <c r="R1747" s="10">
        <f>IF(ISERROR(FIND("4",tblSalaries[[#This Row],[How many hours of a day you work on Excel]])),"",4)</f>
        <v>4</v>
      </c>
      <c r="S1747" s="10" t="str">
        <f>IF(ISERROR(FIND("5",tblSalaries[[#This Row],[How many hours of a day you work on Excel]])),"",5)</f>
        <v/>
      </c>
      <c r="T1747" s="10">
        <f>IF(ISERROR(FIND("6",tblSalaries[[#This Row],[How many hours of a day you work on Excel]])),"",6)</f>
        <v>6</v>
      </c>
      <c r="U1747" s="11" t="str">
        <f>IF(ISERROR(FIND("7",tblSalaries[[#This Row],[How many hours of a day you work on Excel]])),"",7)</f>
        <v/>
      </c>
      <c r="V1747" s="11" t="str">
        <f>IF(ISERROR(FIND("8",tblSalaries[[#This Row],[How many hours of a day you work on Excel]])),"",8)</f>
        <v/>
      </c>
      <c r="W1747" s="11">
        <f>IF(MAX(tblSalaries[[#This Row],[1 hour]:[8 hours]])=0,#N/A,MAX(tblSalaries[[#This Row],[1 hour]:[8 hours]]))</f>
        <v>6</v>
      </c>
      <c r="X1747" s="11">
        <f>IF(ISERROR(tblSalaries[[#This Row],[max h]]),1,tblSalaries[[#This Row],[Salary in USD]]/tblSalaries[[#This Row],[max h]]/260)</f>
        <v>27.280008555010685</v>
      </c>
      <c r="Y1747" s="11" t="str">
        <f>IF(tblSalaries[[#This Row],[Years of Experience]]="",0,"0")</f>
        <v>0</v>
      </c>
      <c r="Z1747"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1..3</v>
      </c>
      <c r="AA1747" s="11">
        <f>IF(tblSalaries[[#This Row],[Salary in USD]]&lt;1000,1,0)</f>
        <v>0</v>
      </c>
      <c r="AB1747" s="11">
        <f>IF(AND(tblSalaries[[#This Row],[Salary in USD]]&gt;1000,tblSalaries[[#This Row],[Salary in USD]]&lt;2000),1,0)</f>
        <v>0</v>
      </c>
    </row>
    <row r="1748" spans="2:28" ht="15" customHeight="1">
      <c r="B1748" t="s">
        <v>3751</v>
      </c>
      <c r="C1748" s="1">
        <v>41071.249942129631</v>
      </c>
      <c r="D1748" s="4">
        <v>27000</v>
      </c>
      <c r="E1748">
        <v>27000</v>
      </c>
      <c r="F1748" t="s">
        <v>69</v>
      </c>
      <c r="G1748">
        <f>tblSalaries[[#This Row],[clean Salary (in local currency)]]*VLOOKUP(tblSalaries[[#This Row],[Currency]],tblXrate[],2,FALSE)</f>
        <v>42556.81334581667</v>
      </c>
      <c r="H1748" t="s">
        <v>1900</v>
      </c>
      <c r="I1748" t="s">
        <v>52</v>
      </c>
      <c r="J1748" t="s">
        <v>71</v>
      </c>
      <c r="K1748" t="str">
        <f>VLOOKUP(tblSalaries[[#This Row],[Where do you work]],tblCountries[[Actual]:[Mapping]],2,FALSE)</f>
        <v>UK</v>
      </c>
      <c r="L1748" t="s">
        <v>9</v>
      </c>
      <c r="M1748">
        <v>3</v>
      </c>
      <c r="O1748" s="10" t="str">
        <f>IF(ISERROR(FIND("1",tblSalaries[[#This Row],[How many hours of a day you work on Excel]])),"",1)</f>
        <v/>
      </c>
      <c r="P1748" s="11" t="str">
        <f>IF(ISERROR(FIND("2",tblSalaries[[#This Row],[How many hours of a day you work on Excel]])),"",2)</f>
        <v/>
      </c>
      <c r="Q1748" s="10" t="str">
        <f>IF(ISERROR(FIND("3",tblSalaries[[#This Row],[How many hours of a day you work on Excel]])),"",3)</f>
        <v/>
      </c>
      <c r="R1748" s="10">
        <f>IF(ISERROR(FIND("4",tblSalaries[[#This Row],[How many hours of a day you work on Excel]])),"",4)</f>
        <v>4</v>
      </c>
      <c r="S1748" s="10" t="str">
        <f>IF(ISERROR(FIND("5",tblSalaries[[#This Row],[How many hours of a day you work on Excel]])),"",5)</f>
        <v/>
      </c>
      <c r="T1748" s="10">
        <f>IF(ISERROR(FIND("6",tblSalaries[[#This Row],[How many hours of a day you work on Excel]])),"",6)</f>
        <v>6</v>
      </c>
      <c r="U1748" s="11" t="str">
        <f>IF(ISERROR(FIND("7",tblSalaries[[#This Row],[How many hours of a day you work on Excel]])),"",7)</f>
        <v/>
      </c>
      <c r="V1748" s="11" t="str">
        <f>IF(ISERROR(FIND("8",tblSalaries[[#This Row],[How many hours of a day you work on Excel]])),"",8)</f>
        <v/>
      </c>
      <c r="W1748" s="11">
        <f>IF(MAX(tblSalaries[[#This Row],[1 hour]:[8 hours]])=0,#N/A,MAX(tblSalaries[[#This Row],[1 hour]:[8 hours]]))</f>
        <v>6</v>
      </c>
      <c r="X1748" s="11">
        <f>IF(ISERROR(tblSalaries[[#This Row],[max h]]),1,tblSalaries[[#This Row],[Salary in USD]]/tblSalaries[[#This Row],[max h]]/260)</f>
        <v>27.280008555010685</v>
      </c>
      <c r="Y1748" s="11" t="str">
        <f>IF(tblSalaries[[#This Row],[Years of Experience]]="",0,"0")</f>
        <v>0</v>
      </c>
      <c r="Z1748"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1..3</v>
      </c>
      <c r="AA1748" s="11">
        <f>IF(tblSalaries[[#This Row],[Salary in USD]]&lt;1000,1,0)</f>
        <v>0</v>
      </c>
      <c r="AB1748" s="11">
        <f>IF(AND(tblSalaries[[#This Row],[Salary in USD]]&gt;1000,tblSalaries[[#This Row],[Salary in USD]]&lt;2000),1,0)</f>
        <v>0</v>
      </c>
    </row>
    <row r="1749" spans="2:28" ht="15" customHeight="1">
      <c r="B1749" t="s">
        <v>3752</v>
      </c>
      <c r="C1749" s="1">
        <v>41071.419942129629</v>
      </c>
      <c r="D1749" s="4">
        <v>74461</v>
      </c>
      <c r="E1749">
        <v>74461</v>
      </c>
      <c r="F1749" t="s">
        <v>6</v>
      </c>
      <c r="G1749">
        <f>tblSalaries[[#This Row],[clean Salary (in local currency)]]*VLOOKUP(tblSalaries[[#This Row],[Currency]],tblXrate[],2,FALSE)</f>
        <v>74461</v>
      </c>
      <c r="H1749" t="s">
        <v>1901</v>
      </c>
      <c r="I1749" t="s">
        <v>4000</v>
      </c>
      <c r="J1749" t="s">
        <v>15</v>
      </c>
      <c r="K1749" t="str">
        <f>VLOOKUP(tblSalaries[[#This Row],[Where do you work]],tblCountries[[Actual]:[Mapping]],2,FALSE)</f>
        <v>USA</v>
      </c>
      <c r="L1749" t="s">
        <v>25</v>
      </c>
      <c r="M1749">
        <v>9</v>
      </c>
      <c r="O1749" s="10">
        <f>IF(ISERROR(FIND("1",tblSalaries[[#This Row],[How many hours of a day you work on Excel]])),"",1)</f>
        <v>1</v>
      </c>
      <c r="P1749" s="11">
        <f>IF(ISERROR(FIND("2",tblSalaries[[#This Row],[How many hours of a day you work on Excel]])),"",2)</f>
        <v>2</v>
      </c>
      <c r="Q1749" s="10" t="str">
        <f>IF(ISERROR(FIND("3",tblSalaries[[#This Row],[How many hours of a day you work on Excel]])),"",3)</f>
        <v/>
      </c>
      <c r="R1749" s="10" t="str">
        <f>IF(ISERROR(FIND("4",tblSalaries[[#This Row],[How many hours of a day you work on Excel]])),"",4)</f>
        <v/>
      </c>
      <c r="S1749" s="10" t="str">
        <f>IF(ISERROR(FIND("5",tblSalaries[[#This Row],[How many hours of a day you work on Excel]])),"",5)</f>
        <v/>
      </c>
      <c r="T1749" s="10" t="str">
        <f>IF(ISERROR(FIND("6",tblSalaries[[#This Row],[How many hours of a day you work on Excel]])),"",6)</f>
        <v/>
      </c>
      <c r="U1749" s="11" t="str">
        <f>IF(ISERROR(FIND("7",tblSalaries[[#This Row],[How many hours of a day you work on Excel]])),"",7)</f>
        <v/>
      </c>
      <c r="V1749" s="11" t="str">
        <f>IF(ISERROR(FIND("8",tblSalaries[[#This Row],[How many hours of a day you work on Excel]])),"",8)</f>
        <v/>
      </c>
      <c r="W1749" s="11">
        <f>IF(MAX(tblSalaries[[#This Row],[1 hour]:[8 hours]])=0,#N/A,MAX(tblSalaries[[#This Row],[1 hour]:[8 hours]]))</f>
        <v>2</v>
      </c>
      <c r="X1749" s="11">
        <f>IF(ISERROR(tblSalaries[[#This Row],[max h]]),1,tblSalaries[[#This Row],[Salary in USD]]/tblSalaries[[#This Row],[max h]]/260)</f>
        <v>143.19423076923076</v>
      </c>
      <c r="Y1749" s="11" t="str">
        <f>IF(tblSalaries[[#This Row],[Years of Experience]]="",0,"0")</f>
        <v>0</v>
      </c>
      <c r="Z1749"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749" s="11">
        <f>IF(tblSalaries[[#This Row],[Salary in USD]]&lt;1000,1,0)</f>
        <v>0</v>
      </c>
      <c r="AB1749" s="11">
        <f>IF(AND(tblSalaries[[#This Row],[Salary in USD]]&gt;1000,tblSalaries[[#This Row],[Salary in USD]]&lt;2000),1,0)</f>
        <v>0</v>
      </c>
    </row>
    <row r="1750" spans="2:28" ht="15" customHeight="1">
      <c r="B1750" t="s">
        <v>3753</v>
      </c>
      <c r="C1750" s="1">
        <v>41071.705324074072</v>
      </c>
      <c r="D1750" s="4" t="s">
        <v>1902</v>
      </c>
      <c r="E1750">
        <v>26500</v>
      </c>
      <c r="F1750" t="s">
        <v>69</v>
      </c>
      <c r="G1750">
        <f>tblSalaries[[#This Row],[clean Salary (in local currency)]]*VLOOKUP(tblSalaries[[#This Row],[Currency]],tblXrate[],2,FALSE)</f>
        <v>41768.724209783031</v>
      </c>
      <c r="H1750" t="s">
        <v>1903</v>
      </c>
      <c r="I1750" t="s">
        <v>52</v>
      </c>
      <c r="J1750" t="s">
        <v>71</v>
      </c>
      <c r="K1750" t="str">
        <f>VLOOKUP(tblSalaries[[#This Row],[Where do you work]],tblCountries[[Actual]:[Mapping]],2,FALSE)</f>
        <v>UK</v>
      </c>
      <c r="L1750" t="s">
        <v>9</v>
      </c>
      <c r="M1750">
        <v>16</v>
      </c>
      <c r="O1750" s="10" t="str">
        <f>IF(ISERROR(FIND("1",tblSalaries[[#This Row],[How many hours of a day you work on Excel]])),"",1)</f>
        <v/>
      </c>
      <c r="P1750" s="11" t="str">
        <f>IF(ISERROR(FIND("2",tblSalaries[[#This Row],[How many hours of a day you work on Excel]])),"",2)</f>
        <v/>
      </c>
      <c r="Q1750" s="10" t="str">
        <f>IF(ISERROR(FIND("3",tblSalaries[[#This Row],[How many hours of a day you work on Excel]])),"",3)</f>
        <v/>
      </c>
      <c r="R1750" s="10">
        <f>IF(ISERROR(FIND("4",tblSalaries[[#This Row],[How many hours of a day you work on Excel]])),"",4)</f>
        <v>4</v>
      </c>
      <c r="S1750" s="10" t="str">
        <f>IF(ISERROR(FIND("5",tblSalaries[[#This Row],[How many hours of a day you work on Excel]])),"",5)</f>
        <v/>
      </c>
      <c r="T1750" s="10">
        <f>IF(ISERROR(FIND("6",tblSalaries[[#This Row],[How many hours of a day you work on Excel]])),"",6)</f>
        <v>6</v>
      </c>
      <c r="U1750" s="11" t="str">
        <f>IF(ISERROR(FIND("7",tblSalaries[[#This Row],[How many hours of a day you work on Excel]])),"",7)</f>
        <v/>
      </c>
      <c r="V1750" s="11" t="str">
        <f>IF(ISERROR(FIND("8",tblSalaries[[#This Row],[How many hours of a day you work on Excel]])),"",8)</f>
        <v/>
      </c>
      <c r="W1750" s="11">
        <f>IF(MAX(tblSalaries[[#This Row],[1 hour]:[8 hours]])=0,#N/A,MAX(tblSalaries[[#This Row],[1 hour]:[8 hours]]))</f>
        <v>6</v>
      </c>
      <c r="X1750" s="11">
        <f>IF(ISERROR(tblSalaries[[#This Row],[max h]]),1,tblSalaries[[#This Row],[Salary in USD]]/tblSalaries[[#This Row],[max h]]/260)</f>
        <v>26.774823211399379</v>
      </c>
      <c r="Y1750" s="11" t="str">
        <f>IF(tblSalaries[[#This Row],[Years of Experience]]="",0,"0")</f>
        <v>0</v>
      </c>
      <c r="Z1750"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750" s="11">
        <f>IF(tblSalaries[[#This Row],[Salary in USD]]&lt;1000,1,0)</f>
        <v>0</v>
      </c>
      <c r="AB1750" s="11">
        <f>IF(AND(tblSalaries[[#This Row],[Salary in USD]]&gt;1000,tblSalaries[[#This Row],[Salary in USD]]&lt;2000),1,0)</f>
        <v>0</v>
      </c>
    </row>
    <row r="1751" spans="2:28" ht="15" customHeight="1">
      <c r="B1751" t="s">
        <v>3754</v>
      </c>
      <c r="C1751" s="1">
        <v>41071.709699074076</v>
      </c>
      <c r="D1751" s="4" t="s">
        <v>766</v>
      </c>
      <c r="E1751">
        <v>480000</v>
      </c>
      <c r="F1751" t="s">
        <v>40</v>
      </c>
      <c r="G1751">
        <f>tblSalaries[[#This Row],[clean Salary (in local currency)]]*VLOOKUP(tblSalaries[[#This Row],[Currency]],tblXrate[],2,FALSE)</f>
        <v>8547.8000099724322</v>
      </c>
      <c r="H1751" t="s">
        <v>1904</v>
      </c>
      <c r="I1751" t="s">
        <v>20</v>
      </c>
      <c r="J1751" t="s">
        <v>8</v>
      </c>
      <c r="K1751" t="str">
        <f>VLOOKUP(tblSalaries[[#This Row],[Where do you work]],tblCountries[[Actual]:[Mapping]],2,FALSE)</f>
        <v>India</v>
      </c>
      <c r="L1751" t="s">
        <v>9</v>
      </c>
      <c r="M1751">
        <v>1</v>
      </c>
      <c r="O1751" s="10" t="str">
        <f>IF(ISERROR(FIND("1",tblSalaries[[#This Row],[How many hours of a day you work on Excel]])),"",1)</f>
        <v/>
      </c>
      <c r="P1751" s="11" t="str">
        <f>IF(ISERROR(FIND("2",tblSalaries[[#This Row],[How many hours of a day you work on Excel]])),"",2)</f>
        <v/>
      </c>
      <c r="Q1751" s="10" t="str">
        <f>IF(ISERROR(FIND("3",tblSalaries[[#This Row],[How many hours of a day you work on Excel]])),"",3)</f>
        <v/>
      </c>
      <c r="R1751" s="10">
        <f>IF(ISERROR(FIND("4",tblSalaries[[#This Row],[How many hours of a day you work on Excel]])),"",4)</f>
        <v>4</v>
      </c>
      <c r="S1751" s="10" t="str">
        <f>IF(ISERROR(FIND("5",tblSalaries[[#This Row],[How many hours of a day you work on Excel]])),"",5)</f>
        <v/>
      </c>
      <c r="T1751" s="10">
        <f>IF(ISERROR(FIND("6",tblSalaries[[#This Row],[How many hours of a day you work on Excel]])),"",6)</f>
        <v>6</v>
      </c>
      <c r="U1751" s="11" t="str">
        <f>IF(ISERROR(FIND("7",tblSalaries[[#This Row],[How many hours of a day you work on Excel]])),"",7)</f>
        <v/>
      </c>
      <c r="V1751" s="11" t="str">
        <f>IF(ISERROR(FIND("8",tblSalaries[[#This Row],[How many hours of a day you work on Excel]])),"",8)</f>
        <v/>
      </c>
      <c r="W1751" s="11">
        <f>IF(MAX(tblSalaries[[#This Row],[1 hour]:[8 hours]])=0,#N/A,MAX(tblSalaries[[#This Row],[1 hour]:[8 hours]]))</f>
        <v>6</v>
      </c>
      <c r="X1751" s="11">
        <f>IF(ISERROR(tblSalaries[[#This Row],[max h]]),1,tblSalaries[[#This Row],[Salary in USD]]/tblSalaries[[#This Row],[max h]]/260)</f>
        <v>5.4793589807515595</v>
      </c>
      <c r="Y1751" s="11" t="str">
        <f>IF(tblSalaries[[#This Row],[Years of Experience]]="",0,"0")</f>
        <v>0</v>
      </c>
      <c r="Z1751"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0..1</v>
      </c>
      <c r="AA1751" s="11">
        <f>IF(tblSalaries[[#This Row],[Salary in USD]]&lt;1000,1,0)</f>
        <v>0</v>
      </c>
      <c r="AB1751" s="11">
        <f>IF(AND(tblSalaries[[#This Row],[Salary in USD]]&gt;1000,tblSalaries[[#This Row],[Salary in USD]]&lt;2000),1,0)</f>
        <v>0</v>
      </c>
    </row>
    <row r="1752" spans="2:28" ht="15" customHeight="1">
      <c r="B1752" t="s">
        <v>3755</v>
      </c>
      <c r="C1752" s="1">
        <v>41071.746087962965</v>
      </c>
      <c r="D1752" s="4">
        <v>200</v>
      </c>
      <c r="E1752">
        <v>2400</v>
      </c>
      <c r="F1752" t="s">
        <v>6</v>
      </c>
      <c r="G1752">
        <f>tblSalaries[[#This Row],[clean Salary (in local currency)]]*VLOOKUP(tblSalaries[[#This Row],[Currency]],tblXrate[],2,FALSE)</f>
        <v>2400</v>
      </c>
      <c r="H1752" t="s">
        <v>1905</v>
      </c>
      <c r="I1752" t="s">
        <v>20</v>
      </c>
      <c r="J1752" t="s">
        <v>8</v>
      </c>
      <c r="K1752" t="str">
        <f>VLOOKUP(tblSalaries[[#This Row],[Where do you work]],tblCountries[[Actual]:[Mapping]],2,FALSE)</f>
        <v>India</v>
      </c>
      <c r="L1752" t="s">
        <v>18</v>
      </c>
      <c r="M1752">
        <v>3</v>
      </c>
      <c r="O1752" s="10" t="str">
        <f>IF(ISERROR(FIND("1",tblSalaries[[#This Row],[How many hours of a day you work on Excel]])),"",1)</f>
        <v/>
      </c>
      <c r="P1752" s="11">
        <f>IF(ISERROR(FIND("2",tblSalaries[[#This Row],[How many hours of a day you work on Excel]])),"",2)</f>
        <v>2</v>
      </c>
      <c r="Q1752" s="10">
        <f>IF(ISERROR(FIND("3",tblSalaries[[#This Row],[How many hours of a day you work on Excel]])),"",3)</f>
        <v>3</v>
      </c>
      <c r="R1752" s="10" t="str">
        <f>IF(ISERROR(FIND("4",tblSalaries[[#This Row],[How many hours of a day you work on Excel]])),"",4)</f>
        <v/>
      </c>
      <c r="S1752" s="10" t="str">
        <f>IF(ISERROR(FIND("5",tblSalaries[[#This Row],[How many hours of a day you work on Excel]])),"",5)</f>
        <v/>
      </c>
      <c r="T1752" s="10" t="str">
        <f>IF(ISERROR(FIND("6",tblSalaries[[#This Row],[How many hours of a day you work on Excel]])),"",6)</f>
        <v/>
      </c>
      <c r="U1752" s="11" t="str">
        <f>IF(ISERROR(FIND("7",tblSalaries[[#This Row],[How many hours of a day you work on Excel]])),"",7)</f>
        <v/>
      </c>
      <c r="V1752" s="11" t="str">
        <f>IF(ISERROR(FIND("8",tblSalaries[[#This Row],[How many hours of a day you work on Excel]])),"",8)</f>
        <v/>
      </c>
      <c r="W1752" s="11">
        <f>IF(MAX(tblSalaries[[#This Row],[1 hour]:[8 hours]])=0,#N/A,MAX(tblSalaries[[#This Row],[1 hour]:[8 hours]]))</f>
        <v>3</v>
      </c>
      <c r="X1752" s="11">
        <f>IF(ISERROR(tblSalaries[[#This Row],[max h]]),1,tblSalaries[[#This Row],[Salary in USD]]/tblSalaries[[#This Row],[max h]]/260)</f>
        <v>3.0769230769230771</v>
      </c>
      <c r="Y1752" s="11" t="str">
        <f>IF(tblSalaries[[#This Row],[Years of Experience]]="",0,"0")</f>
        <v>0</v>
      </c>
      <c r="Z1752"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1..3</v>
      </c>
      <c r="AA1752" s="11">
        <f>IF(tblSalaries[[#This Row],[Salary in USD]]&lt;1000,1,0)</f>
        <v>0</v>
      </c>
      <c r="AB1752" s="11">
        <f>IF(AND(tblSalaries[[#This Row],[Salary in USD]]&gt;1000,tblSalaries[[#This Row],[Salary in USD]]&lt;2000),1,0)</f>
        <v>0</v>
      </c>
    </row>
    <row r="1753" spans="2:28" ht="15" customHeight="1">
      <c r="B1753" t="s">
        <v>3756</v>
      </c>
      <c r="C1753" s="1">
        <v>41071.819988425923</v>
      </c>
      <c r="D1753" s="4" t="s">
        <v>797</v>
      </c>
      <c r="E1753">
        <v>3000</v>
      </c>
      <c r="F1753" t="s">
        <v>6</v>
      </c>
      <c r="G1753">
        <f>tblSalaries[[#This Row],[clean Salary (in local currency)]]*VLOOKUP(tblSalaries[[#This Row],[Currency]],tblXrate[],2,FALSE)</f>
        <v>3000</v>
      </c>
      <c r="H1753" t="s">
        <v>725</v>
      </c>
      <c r="I1753" t="s">
        <v>20</v>
      </c>
      <c r="J1753" t="s">
        <v>425</v>
      </c>
      <c r="K1753" t="str">
        <f>VLOOKUP(tblSalaries[[#This Row],[Where do you work]],tblCountries[[Actual]:[Mapping]],2,FALSE)</f>
        <v>Bangladesh</v>
      </c>
      <c r="L1753" t="s">
        <v>25</v>
      </c>
      <c r="M1753">
        <v>12</v>
      </c>
      <c r="O1753" s="10">
        <f>IF(ISERROR(FIND("1",tblSalaries[[#This Row],[How many hours of a day you work on Excel]])),"",1)</f>
        <v>1</v>
      </c>
      <c r="P1753" s="11">
        <f>IF(ISERROR(FIND("2",tblSalaries[[#This Row],[How many hours of a day you work on Excel]])),"",2)</f>
        <v>2</v>
      </c>
      <c r="Q1753" s="10" t="str">
        <f>IF(ISERROR(FIND("3",tblSalaries[[#This Row],[How many hours of a day you work on Excel]])),"",3)</f>
        <v/>
      </c>
      <c r="R1753" s="10" t="str">
        <f>IF(ISERROR(FIND("4",tblSalaries[[#This Row],[How many hours of a day you work on Excel]])),"",4)</f>
        <v/>
      </c>
      <c r="S1753" s="10" t="str">
        <f>IF(ISERROR(FIND("5",tblSalaries[[#This Row],[How many hours of a day you work on Excel]])),"",5)</f>
        <v/>
      </c>
      <c r="T1753" s="10" t="str">
        <f>IF(ISERROR(FIND("6",tblSalaries[[#This Row],[How many hours of a day you work on Excel]])),"",6)</f>
        <v/>
      </c>
      <c r="U1753" s="11" t="str">
        <f>IF(ISERROR(FIND("7",tblSalaries[[#This Row],[How many hours of a day you work on Excel]])),"",7)</f>
        <v/>
      </c>
      <c r="V1753" s="11" t="str">
        <f>IF(ISERROR(FIND("8",tblSalaries[[#This Row],[How many hours of a day you work on Excel]])),"",8)</f>
        <v/>
      </c>
      <c r="W1753" s="11">
        <f>IF(MAX(tblSalaries[[#This Row],[1 hour]:[8 hours]])=0,#N/A,MAX(tblSalaries[[#This Row],[1 hour]:[8 hours]]))</f>
        <v>2</v>
      </c>
      <c r="X1753" s="11">
        <f>IF(ISERROR(tblSalaries[[#This Row],[max h]]),1,tblSalaries[[#This Row],[Salary in USD]]/tblSalaries[[#This Row],[max h]]/260)</f>
        <v>5.7692307692307692</v>
      </c>
      <c r="Y1753" s="11" t="str">
        <f>IF(tblSalaries[[#This Row],[Years of Experience]]="",0,"0")</f>
        <v>0</v>
      </c>
      <c r="Z1753"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753" s="11">
        <f>IF(tblSalaries[[#This Row],[Salary in USD]]&lt;1000,1,0)</f>
        <v>0</v>
      </c>
      <c r="AB1753" s="11">
        <f>IF(AND(tblSalaries[[#This Row],[Salary in USD]]&gt;1000,tblSalaries[[#This Row],[Salary in USD]]&lt;2000),1,0)</f>
        <v>0</v>
      </c>
    </row>
    <row r="1754" spans="2:28" ht="15" customHeight="1">
      <c r="B1754" t="s">
        <v>3757</v>
      </c>
      <c r="C1754" s="1">
        <v>41071.830972222226</v>
      </c>
      <c r="D1754" s="4">
        <v>11000</v>
      </c>
      <c r="E1754">
        <v>11000</v>
      </c>
      <c r="F1754" t="s">
        <v>6</v>
      </c>
      <c r="G1754">
        <f>tblSalaries[[#This Row],[clean Salary (in local currency)]]*VLOOKUP(tblSalaries[[#This Row],[Currency]],tblXrate[],2,FALSE)</f>
        <v>11000</v>
      </c>
      <c r="H1754" t="s">
        <v>1500</v>
      </c>
      <c r="I1754" t="s">
        <v>20</v>
      </c>
      <c r="J1754" t="s">
        <v>8</v>
      </c>
      <c r="K1754" t="str">
        <f>VLOOKUP(tblSalaries[[#This Row],[Where do you work]],tblCountries[[Actual]:[Mapping]],2,FALSE)</f>
        <v>India</v>
      </c>
      <c r="L1754" t="s">
        <v>9</v>
      </c>
      <c r="M1754">
        <v>2</v>
      </c>
      <c r="O1754" s="10" t="str">
        <f>IF(ISERROR(FIND("1",tblSalaries[[#This Row],[How many hours of a day you work on Excel]])),"",1)</f>
        <v/>
      </c>
      <c r="P1754" s="11" t="str">
        <f>IF(ISERROR(FIND("2",tblSalaries[[#This Row],[How many hours of a day you work on Excel]])),"",2)</f>
        <v/>
      </c>
      <c r="Q1754" s="10" t="str">
        <f>IF(ISERROR(FIND("3",tblSalaries[[#This Row],[How many hours of a day you work on Excel]])),"",3)</f>
        <v/>
      </c>
      <c r="R1754" s="10">
        <f>IF(ISERROR(FIND("4",tblSalaries[[#This Row],[How many hours of a day you work on Excel]])),"",4)</f>
        <v>4</v>
      </c>
      <c r="S1754" s="10" t="str">
        <f>IF(ISERROR(FIND("5",tblSalaries[[#This Row],[How many hours of a day you work on Excel]])),"",5)</f>
        <v/>
      </c>
      <c r="T1754" s="10">
        <f>IF(ISERROR(FIND("6",tblSalaries[[#This Row],[How many hours of a day you work on Excel]])),"",6)</f>
        <v>6</v>
      </c>
      <c r="U1754" s="11" t="str">
        <f>IF(ISERROR(FIND("7",tblSalaries[[#This Row],[How many hours of a day you work on Excel]])),"",7)</f>
        <v/>
      </c>
      <c r="V1754" s="11" t="str">
        <f>IF(ISERROR(FIND("8",tblSalaries[[#This Row],[How many hours of a day you work on Excel]])),"",8)</f>
        <v/>
      </c>
      <c r="W1754" s="11">
        <f>IF(MAX(tblSalaries[[#This Row],[1 hour]:[8 hours]])=0,#N/A,MAX(tblSalaries[[#This Row],[1 hour]:[8 hours]]))</f>
        <v>6</v>
      </c>
      <c r="X1754" s="11">
        <f>IF(ISERROR(tblSalaries[[#This Row],[max h]]),1,tblSalaries[[#This Row],[Salary in USD]]/tblSalaries[[#This Row],[max h]]/260)</f>
        <v>7.0512820512820511</v>
      </c>
      <c r="Y1754" s="11" t="str">
        <f>IF(tblSalaries[[#This Row],[Years of Experience]]="",0,"0")</f>
        <v>0</v>
      </c>
      <c r="Z1754"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1..3</v>
      </c>
      <c r="AA1754" s="11">
        <f>IF(tblSalaries[[#This Row],[Salary in USD]]&lt;1000,1,0)</f>
        <v>0</v>
      </c>
      <c r="AB1754" s="11">
        <f>IF(AND(tblSalaries[[#This Row],[Salary in USD]]&gt;1000,tblSalaries[[#This Row],[Salary in USD]]&lt;2000),1,0)</f>
        <v>0</v>
      </c>
    </row>
    <row r="1755" spans="2:28" ht="15" customHeight="1">
      <c r="B1755" t="s">
        <v>3758</v>
      </c>
      <c r="C1755" s="1">
        <v>41071.877500000002</v>
      </c>
      <c r="D1755" s="4">
        <v>40000</v>
      </c>
      <c r="E1755">
        <v>40000</v>
      </c>
      <c r="F1755" t="s">
        <v>6</v>
      </c>
      <c r="G1755">
        <f>tblSalaries[[#This Row],[clean Salary (in local currency)]]*VLOOKUP(tblSalaries[[#This Row],[Currency]],tblXrate[],2,FALSE)</f>
        <v>40000</v>
      </c>
      <c r="H1755" t="s">
        <v>811</v>
      </c>
      <c r="I1755" t="s">
        <v>20</v>
      </c>
      <c r="J1755" t="s">
        <v>15</v>
      </c>
      <c r="K1755" t="str">
        <f>VLOOKUP(tblSalaries[[#This Row],[Where do you work]],tblCountries[[Actual]:[Mapping]],2,FALSE)</f>
        <v>USA</v>
      </c>
      <c r="L1755" t="s">
        <v>18</v>
      </c>
      <c r="M1755">
        <v>2</v>
      </c>
      <c r="O1755" s="10" t="str">
        <f>IF(ISERROR(FIND("1",tblSalaries[[#This Row],[How many hours of a day you work on Excel]])),"",1)</f>
        <v/>
      </c>
      <c r="P1755" s="11">
        <f>IF(ISERROR(FIND("2",tblSalaries[[#This Row],[How many hours of a day you work on Excel]])),"",2)</f>
        <v>2</v>
      </c>
      <c r="Q1755" s="10">
        <f>IF(ISERROR(FIND("3",tblSalaries[[#This Row],[How many hours of a day you work on Excel]])),"",3)</f>
        <v>3</v>
      </c>
      <c r="R1755" s="10" t="str">
        <f>IF(ISERROR(FIND("4",tblSalaries[[#This Row],[How many hours of a day you work on Excel]])),"",4)</f>
        <v/>
      </c>
      <c r="S1755" s="10" t="str">
        <f>IF(ISERROR(FIND("5",tblSalaries[[#This Row],[How many hours of a day you work on Excel]])),"",5)</f>
        <v/>
      </c>
      <c r="T1755" s="10" t="str">
        <f>IF(ISERROR(FIND("6",tblSalaries[[#This Row],[How many hours of a day you work on Excel]])),"",6)</f>
        <v/>
      </c>
      <c r="U1755" s="11" t="str">
        <f>IF(ISERROR(FIND("7",tblSalaries[[#This Row],[How many hours of a day you work on Excel]])),"",7)</f>
        <v/>
      </c>
      <c r="V1755" s="11" t="str">
        <f>IF(ISERROR(FIND("8",tblSalaries[[#This Row],[How many hours of a day you work on Excel]])),"",8)</f>
        <v/>
      </c>
      <c r="W1755" s="11">
        <f>IF(MAX(tblSalaries[[#This Row],[1 hour]:[8 hours]])=0,#N/A,MAX(tblSalaries[[#This Row],[1 hour]:[8 hours]]))</f>
        <v>3</v>
      </c>
      <c r="X1755" s="11">
        <f>IF(ISERROR(tblSalaries[[#This Row],[max h]]),1,tblSalaries[[#This Row],[Salary in USD]]/tblSalaries[[#This Row],[max h]]/260)</f>
        <v>51.282051282051285</v>
      </c>
      <c r="Y1755" s="11" t="str">
        <f>IF(tblSalaries[[#This Row],[Years of Experience]]="",0,"0")</f>
        <v>0</v>
      </c>
      <c r="Z1755"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1..3</v>
      </c>
      <c r="AA1755" s="11">
        <f>IF(tblSalaries[[#This Row],[Salary in USD]]&lt;1000,1,0)</f>
        <v>0</v>
      </c>
      <c r="AB1755" s="11">
        <f>IF(AND(tblSalaries[[#This Row],[Salary in USD]]&gt;1000,tblSalaries[[#This Row],[Salary in USD]]&lt;2000),1,0)</f>
        <v>0</v>
      </c>
    </row>
    <row r="1756" spans="2:28" ht="15" customHeight="1">
      <c r="B1756" t="s">
        <v>3759</v>
      </c>
      <c r="C1756" s="1">
        <v>41071.895474537036</v>
      </c>
      <c r="D1756" s="4">
        <v>300</v>
      </c>
      <c r="E1756">
        <v>3600</v>
      </c>
      <c r="F1756" t="s">
        <v>6</v>
      </c>
      <c r="G1756">
        <f>tblSalaries[[#This Row],[clean Salary (in local currency)]]*VLOOKUP(tblSalaries[[#This Row],[Currency]],tblXrate[],2,FALSE)</f>
        <v>3600</v>
      </c>
      <c r="H1756" t="s">
        <v>20</v>
      </c>
      <c r="I1756" t="s">
        <v>20</v>
      </c>
      <c r="J1756" t="s">
        <v>8</v>
      </c>
      <c r="K1756" t="str">
        <f>VLOOKUP(tblSalaries[[#This Row],[Where do you work]],tblCountries[[Actual]:[Mapping]],2,FALSE)</f>
        <v>India</v>
      </c>
      <c r="L1756" t="s">
        <v>9</v>
      </c>
      <c r="M1756">
        <v>1</v>
      </c>
      <c r="O1756" s="10" t="str">
        <f>IF(ISERROR(FIND("1",tblSalaries[[#This Row],[How many hours of a day you work on Excel]])),"",1)</f>
        <v/>
      </c>
      <c r="P1756" s="11" t="str">
        <f>IF(ISERROR(FIND("2",tblSalaries[[#This Row],[How many hours of a day you work on Excel]])),"",2)</f>
        <v/>
      </c>
      <c r="Q1756" s="10" t="str">
        <f>IF(ISERROR(FIND("3",tblSalaries[[#This Row],[How many hours of a day you work on Excel]])),"",3)</f>
        <v/>
      </c>
      <c r="R1756" s="10">
        <f>IF(ISERROR(FIND("4",tblSalaries[[#This Row],[How many hours of a day you work on Excel]])),"",4)</f>
        <v>4</v>
      </c>
      <c r="S1756" s="10" t="str">
        <f>IF(ISERROR(FIND("5",tblSalaries[[#This Row],[How many hours of a day you work on Excel]])),"",5)</f>
        <v/>
      </c>
      <c r="T1756" s="10">
        <f>IF(ISERROR(FIND("6",tblSalaries[[#This Row],[How many hours of a day you work on Excel]])),"",6)</f>
        <v>6</v>
      </c>
      <c r="U1756" s="11" t="str">
        <f>IF(ISERROR(FIND("7",tblSalaries[[#This Row],[How many hours of a day you work on Excel]])),"",7)</f>
        <v/>
      </c>
      <c r="V1756" s="11" t="str">
        <f>IF(ISERROR(FIND("8",tblSalaries[[#This Row],[How many hours of a day you work on Excel]])),"",8)</f>
        <v/>
      </c>
      <c r="W1756" s="11">
        <f>IF(MAX(tblSalaries[[#This Row],[1 hour]:[8 hours]])=0,#N/A,MAX(tblSalaries[[#This Row],[1 hour]:[8 hours]]))</f>
        <v>6</v>
      </c>
      <c r="X1756" s="11">
        <f>IF(ISERROR(tblSalaries[[#This Row],[max h]]),1,tblSalaries[[#This Row],[Salary in USD]]/tblSalaries[[#This Row],[max h]]/260)</f>
        <v>2.3076923076923075</v>
      </c>
      <c r="Y1756" s="11" t="str">
        <f>IF(tblSalaries[[#This Row],[Years of Experience]]="",0,"0")</f>
        <v>0</v>
      </c>
      <c r="Z1756"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0..1</v>
      </c>
      <c r="AA1756" s="11">
        <f>IF(tblSalaries[[#This Row],[Salary in USD]]&lt;1000,1,0)</f>
        <v>0</v>
      </c>
      <c r="AB1756" s="11">
        <f>IF(AND(tblSalaries[[#This Row],[Salary in USD]]&gt;1000,tblSalaries[[#This Row],[Salary in USD]]&lt;2000),1,0)</f>
        <v>0</v>
      </c>
    </row>
    <row r="1757" spans="2:28" ht="15" customHeight="1">
      <c r="B1757" t="s">
        <v>3760</v>
      </c>
      <c r="C1757" s="1">
        <v>41071.911273148151</v>
      </c>
      <c r="D1757" s="4">
        <v>56600</v>
      </c>
      <c r="E1757">
        <v>56600</v>
      </c>
      <c r="F1757" t="s">
        <v>6</v>
      </c>
      <c r="G1757">
        <f>tblSalaries[[#This Row],[clean Salary (in local currency)]]*VLOOKUP(tblSalaries[[#This Row],[Currency]],tblXrate[],2,FALSE)</f>
        <v>56600</v>
      </c>
      <c r="H1757" t="s">
        <v>1906</v>
      </c>
      <c r="I1757" t="s">
        <v>52</v>
      </c>
      <c r="J1757" t="s">
        <v>15</v>
      </c>
      <c r="K1757" t="str">
        <f>VLOOKUP(tblSalaries[[#This Row],[Where do you work]],tblCountries[[Actual]:[Mapping]],2,FALSE)</f>
        <v>USA</v>
      </c>
      <c r="L1757" t="s">
        <v>9</v>
      </c>
      <c r="M1757">
        <v>12</v>
      </c>
      <c r="O1757" s="10" t="str">
        <f>IF(ISERROR(FIND("1",tblSalaries[[#This Row],[How many hours of a day you work on Excel]])),"",1)</f>
        <v/>
      </c>
      <c r="P1757" s="11" t="str">
        <f>IF(ISERROR(FIND("2",tblSalaries[[#This Row],[How many hours of a day you work on Excel]])),"",2)</f>
        <v/>
      </c>
      <c r="Q1757" s="10" t="str">
        <f>IF(ISERROR(FIND("3",tblSalaries[[#This Row],[How many hours of a day you work on Excel]])),"",3)</f>
        <v/>
      </c>
      <c r="R1757" s="10">
        <f>IF(ISERROR(FIND("4",tblSalaries[[#This Row],[How many hours of a day you work on Excel]])),"",4)</f>
        <v>4</v>
      </c>
      <c r="S1757" s="10" t="str">
        <f>IF(ISERROR(FIND("5",tblSalaries[[#This Row],[How many hours of a day you work on Excel]])),"",5)</f>
        <v/>
      </c>
      <c r="T1757" s="10">
        <f>IF(ISERROR(FIND("6",tblSalaries[[#This Row],[How many hours of a day you work on Excel]])),"",6)</f>
        <v>6</v>
      </c>
      <c r="U1757" s="11" t="str">
        <f>IF(ISERROR(FIND("7",tblSalaries[[#This Row],[How many hours of a day you work on Excel]])),"",7)</f>
        <v/>
      </c>
      <c r="V1757" s="11" t="str">
        <f>IF(ISERROR(FIND("8",tblSalaries[[#This Row],[How many hours of a day you work on Excel]])),"",8)</f>
        <v/>
      </c>
      <c r="W1757" s="11">
        <f>IF(MAX(tblSalaries[[#This Row],[1 hour]:[8 hours]])=0,#N/A,MAX(tblSalaries[[#This Row],[1 hour]:[8 hours]]))</f>
        <v>6</v>
      </c>
      <c r="X1757" s="11">
        <f>IF(ISERROR(tblSalaries[[#This Row],[max h]]),1,tblSalaries[[#This Row],[Salary in USD]]/tblSalaries[[#This Row],[max h]]/260)</f>
        <v>36.282051282051285</v>
      </c>
      <c r="Y1757" s="11" t="str">
        <f>IF(tblSalaries[[#This Row],[Years of Experience]]="",0,"0")</f>
        <v>0</v>
      </c>
      <c r="Z1757"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757" s="11">
        <f>IF(tblSalaries[[#This Row],[Salary in USD]]&lt;1000,1,0)</f>
        <v>0</v>
      </c>
      <c r="AB1757" s="11">
        <f>IF(AND(tblSalaries[[#This Row],[Salary in USD]]&gt;1000,tblSalaries[[#This Row],[Salary in USD]]&lt;2000),1,0)</f>
        <v>0</v>
      </c>
    </row>
    <row r="1758" spans="2:28" ht="15" customHeight="1">
      <c r="B1758" t="s">
        <v>3761</v>
      </c>
      <c r="C1758" s="1">
        <v>41071.931539351855</v>
      </c>
      <c r="D1758" s="4">
        <v>33600</v>
      </c>
      <c r="E1758">
        <v>33600</v>
      </c>
      <c r="F1758" t="s">
        <v>6</v>
      </c>
      <c r="G1758">
        <f>tblSalaries[[#This Row],[clean Salary (in local currency)]]*VLOOKUP(tblSalaries[[#This Row],[Currency]],tblXrate[],2,FALSE)</f>
        <v>33600</v>
      </c>
      <c r="H1758" t="s">
        <v>749</v>
      </c>
      <c r="I1758" t="s">
        <v>20</v>
      </c>
      <c r="J1758" t="s">
        <v>171</v>
      </c>
      <c r="K1758" t="str">
        <f>VLOOKUP(tblSalaries[[#This Row],[Where do you work]],tblCountries[[Actual]:[Mapping]],2,FALSE)</f>
        <v>Singapore</v>
      </c>
      <c r="L1758" t="s">
        <v>13</v>
      </c>
      <c r="M1758">
        <v>2</v>
      </c>
      <c r="O1758" s="10" t="str">
        <f>IF(ISERROR(FIND("1",tblSalaries[[#This Row],[How many hours of a day you work on Excel]])),"",1)</f>
        <v/>
      </c>
      <c r="P1758" s="11" t="str">
        <f>IF(ISERROR(FIND("2",tblSalaries[[#This Row],[How many hours of a day you work on Excel]])),"",2)</f>
        <v/>
      </c>
      <c r="Q1758" s="10" t="str">
        <f>IF(ISERROR(FIND("3",tblSalaries[[#This Row],[How many hours of a day you work on Excel]])),"",3)</f>
        <v/>
      </c>
      <c r="R1758" s="10" t="str">
        <f>IF(ISERROR(FIND("4",tblSalaries[[#This Row],[How many hours of a day you work on Excel]])),"",4)</f>
        <v/>
      </c>
      <c r="S1758" s="10" t="str">
        <f>IF(ISERROR(FIND("5",tblSalaries[[#This Row],[How many hours of a day you work on Excel]])),"",5)</f>
        <v/>
      </c>
      <c r="T1758" s="10" t="str">
        <f>IF(ISERROR(FIND("6",tblSalaries[[#This Row],[How many hours of a day you work on Excel]])),"",6)</f>
        <v/>
      </c>
      <c r="U1758" s="11" t="str">
        <f>IF(ISERROR(FIND("7",tblSalaries[[#This Row],[How many hours of a day you work on Excel]])),"",7)</f>
        <v/>
      </c>
      <c r="V1758" s="11">
        <f>IF(ISERROR(FIND("8",tblSalaries[[#This Row],[How many hours of a day you work on Excel]])),"",8)</f>
        <v>8</v>
      </c>
      <c r="W1758" s="11">
        <f>IF(MAX(tblSalaries[[#This Row],[1 hour]:[8 hours]])=0,#N/A,MAX(tblSalaries[[#This Row],[1 hour]:[8 hours]]))</f>
        <v>8</v>
      </c>
      <c r="X1758" s="11">
        <f>IF(ISERROR(tblSalaries[[#This Row],[max h]]),1,tblSalaries[[#This Row],[Salary in USD]]/tblSalaries[[#This Row],[max h]]/260)</f>
        <v>16.153846153846153</v>
      </c>
      <c r="Y1758" s="11" t="str">
        <f>IF(tblSalaries[[#This Row],[Years of Experience]]="",0,"0")</f>
        <v>0</v>
      </c>
      <c r="Z1758"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1..3</v>
      </c>
      <c r="AA1758" s="11">
        <f>IF(tblSalaries[[#This Row],[Salary in USD]]&lt;1000,1,0)</f>
        <v>0</v>
      </c>
      <c r="AB1758" s="11">
        <f>IF(AND(tblSalaries[[#This Row],[Salary in USD]]&gt;1000,tblSalaries[[#This Row],[Salary in USD]]&lt;2000),1,0)</f>
        <v>0</v>
      </c>
    </row>
    <row r="1759" spans="2:28" ht="15" customHeight="1">
      <c r="B1759" t="s">
        <v>3762</v>
      </c>
      <c r="C1759" s="1">
        <v>41071.931944444441</v>
      </c>
      <c r="D1759" s="4">
        <v>33600</v>
      </c>
      <c r="E1759">
        <v>33600</v>
      </c>
      <c r="F1759" t="s">
        <v>6</v>
      </c>
      <c r="G1759">
        <f>tblSalaries[[#This Row],[clean Salary (in local currency)]]*VLOOKUP(tblSalaries[[#This Row],[Currency]],tblXrate[],2,FALSE)</f>
        <v>33600</v>
      </c>
      <c r="H1759" t="s">
        <v>749</v>
      </c>
      <c r="I1759" t="s">
        <v>20</v>
      </c>
      <c r="J1759" t="s">
        <v>171</v>
      </c>
      <c r="K1759" t="str">
        <f>VLOOKUP(tblSalaries[[#This Row],[Where do you work]],tblCountries[[Actual]:[Mapping]],2,FALSE)</f>
        <v>Singapore</v>
      </c>
      <c r="L1759" t="s">
        <v>13</v>
      </c>
      <c r="M1759">
        <v>2</v>
      </c>
      <c r="O1759" s="10" t="str">
        <f>IF(ISERROR(FIND("1",tblSalaries[[#This Row],[How many hours of a day you work on Excel]])),"",1)</f>
        <v/>
      </c>
      <c r="P1759" s="11" t="str">
        <f>IF(ISERROR(FIND("2",tblSalaries[[#This Row],[How many hours of a day you work on Excel]])),"",2)</f>
        <v/>
      </c>
      <c r="Q1759" s="10" t="str">
        <f>IF(ISERROR(FIND("3",tblSalaries[[#This Row],[How many hours of a day you work on Excel]])),"",3)</f>
        <v/>
      </c>
      <c r="R1759" s="10" t="str">
        <f>IF(ISERROR(FIND("4",tblSalaries[[#This Row],[How many hours of a day you work on Excel]])),"",4)</f>
        <v/>
      </c>
      <c r="S1759" s="10" t="str">
        <f>IF(ISERROR(FIND("5",tblSalaries[[#This Row],[How many hours of a day you work on Excel]])),"",5)</f>
        <v/>
      </c>
      <c r="T1759" s="10" t="str">
        <f>IF(ISERROR(FIND("6",tblSalaries[[#This Row],[How many hours of a day you work on Excel]])),"",6)</f>
        <v/>
      </c>
      <c r="U1759" s="11" t="str">
        <f>IF(ISERROR(FIND("7",tblSalaries[[#This Row],[How many hours of a day you work on Excel]])),"",7)</f>
        <v/>
      </c>
      <c r="V1759" s="11">
        <f>IF(ISERROR(FIND("8",tblSalaries[[#This Row],[How many hours of a day you work on Excel]])),"",8)</f>
        <v>8</v>
      </c>
      <c r="W1759" s="11">
        <f>IF(MAX(tblSalaries[[#This Row],[1 hour]:[8 hours]])=0,#N/A,MAX(tblSalaries[[#This Row],[1 hour]:[8 hours]]))</f>
        <v>8</v>
      </c>
      <c r="X1759" s="11">
        <f>IF(ISERROR(tblSalaries[[#This Row],[max h]]),1,tblSalaries[[#This Row],[Salary in USD]]/tblSalaries[[#This Row],[max h]]/260)</f>
        <v>16.153846153846153</v>
      </c>
      <c r="Y1759" s="11" t="str">
        <f>IF(tblSalaries[[#This Row],[Years of Experience]]="",0,"0")</f>
        <v>0</v>
      </c>
      <c r="Z1759"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1..3</v>
      </c>
      <c r="AA1759" s="11">
        <f>IF(tblSalaries[[#This Row],[Salary in USD]]&lt;1000,1,0)</f>
        <v>0</v>
      </c>
      <c r="AB1759" s="11">
        <f>IF(AND(tblSalaries[[#This Row],[Salary in USD]]&gt;1000,tblSalaries[[#This Row],[Salary in USD]]&lt;2000),1,0)</f>
        <v>0</v>
      </c>
    </row>
    <row r="1760" spans="2:28" ht="15" customHeight="1">
      <c r="B1760" t="s">
        <v>3763</v>
      </c>
      <c r="C1760" s="1">
        <v>41072.018136574072</v>
      </c>
      <c r="D1760" s="4">
        <v>100000</v>
      </c>
      <c r="E1760">
        <v>100000</v>
      </c>
      <c r="F1760" t="s">
        <v>6</v>
      </c>
      <c r="G1760">
        <f>tblSalaries[[#This Row],[clean Salary (in local currency)]]*VLOOKUP(tblSalaries[[#This Row],[Currency]],tblXrate[],2,FALSE)</f>
        <v>100000</v>
      </c>
      <c r="H1760" t="s">
        <v>256</v>
      </c>
      <c r="I1760" t="s">
        <v>20</v>
      </c>
      <c r="J1760" t="s">
        <v>15</v>
      </c>
      <c r="K1760" t="str">
        <f>VLOOKUP(tblSalaries[[#This Row],[Where do you work]],tblCountries[[Actual]:[Mapping]],2,FALSE)</f>
        <v>USA</v>
      </c>
      <c r="L1760" t="s">
        <v>13</v>
      </c>
      <c r="M1760">
        <v>12</v>
      </c>
      <c r="O1760" s="10" t="str">
        <f>IF(ISERROR(FIND("1",tblSalaries[[#This Row],[How many hours of a day you work on Excel]])),"",1)</f>
        <v/>
      </c>
      <c r="P1760" s="11" t="str">
        <f>IF(ISERROR(FIND("2",tblSalaries[[#This Row],[How many hours of a day you work on Excel]])),"",2)</f>
        <v/>
      </c>
      <c r="Q1760" s="10" t="str">
        <f>IF(ISERROR(FIND("3",tblSalaries[[#This Row],[How many hours of a day you work on Excel]])),"",3)</f>
        <v/>
      </c>
      <c r="R1760" s="10" t="str">
        <f>IF(ISERROR(FIND("4",tblSalaries[[#This Row],[How many hours of a day you work on Excel]])),"",4)</f>
        <v/>
      </c>
      <c r="S1760" s="10" t="str">
        <f>IF(ISERROR(FIND("5",tblSalaries[[#This Row],[How many hours of a day you work on Excel]])),"",5)</f>
        <v/>
      </c>
      <c r="T1760" s="10" t="str">
        <f>IF(ISERROR(FIND("6",tblSalaries[[#This Row],[How many hours of a day you work on Excel]])),"",6)</f>
        <v/>
      </c>
      <c r="U1760" s="11" t="str">
        <f>IF(ISERROR(FIND("7",tblSalaries[[#This Row],[How many hours of a day you work on Excel]])),"",7)</f>
        <v/>
      </c>
      <c r="V1760" s="11">
        <f>IF(ISERROR(FIND("8",tblSalaries[[#This Row],[How many hours of a day you work on Excel]])),"",8)</f>
        <v>8</v>
      </c>
      <c r="W1760" s="11">
        <f>IF(MAX(tblSalaries[[#This Row],[1 hour]:[8 hours]])=0,#N/A,MAX(tblSalaries[[#This Row],[1 hour]:[8 hours]]))</f>
        <v>8</v>
      </c>
      <c r="X1760" s="11">
        <f>IF(ISERROR(tblSalaries[[#This Row],[max h]]),1,tblSalaries[[#This Row],[Salary in USD]]/tblSalaries[[#This Row],[max h]]/260)</f>
        <v>48.07692307692308</v>
      </c>
      <c r="Y1760" s="11" t="str">
        <f>IF(tblSalaries[[#This Row],[Years of Experience]]="",0,"0")</f>
        <v>0</v>
      </c>
      <c r="Z1760"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760" s="11">
        <f>IF(tblSalaries[[#This Row],[Salary in USD]]&lt;1000,1,0)</f>
        <v>0</v>
      </c>
      <c r="AB1760" s="11">
        <f>IF(AND(tblSalaries[[#This Row],[Salary in USD]]&gt;1000,tblSalaries[[#This Row],[Salary in USD]]&lt;2000),1,0)</f>
        <v>0</v>
      </c>
    </row>
    <row r="1761" spans="2:28" ht="15" customHeight="1">
      <c r="B1761" t="s">
        <v>3764</v>
      </c>
      <c r="C1761" s="1">
        <v>41072.080000000002</v>
      </c>
      <c r="D1761" s="4">
        <v>40000</v>
      </c>
      <c r="E1761">
        <v>40000</v>
      </c>
      <c r="F1761" t="s">
        <v>86</v>
      </c>
      <c r="G1761">
        <f>tblSalaries[[#This Row],[clean Salary (in local currency)]]*VLOOKUP(tblSalaries[[#This Row],[Currency]],tblXrate[],2,FALSE)</f>
        <v>39334.460921213074</v>
      </c>
      <c r="H1761" t="s">
        <v>1907</v>
      </c>
      <c r="I1761" t="s">
        <v>20</v>
      </c>
      <c r="J1761" t="s">
        <v>88</v>
      </c>
      <c r="K1761" t="str">
        <f>VLOOKUP(tblSalaries[[#This Row],[Where do you work]],tblCountries[[Actual]:[Mapping]],2,FALSE)</f>
        <v>Canada</v>
      </c>
      <c r="L1761" t="s">
        <v>25</v>
      </c>
      <c r="M1761">
        <v>1</v>
      </c>
      <c r="O1761" s="10">
        <f>IF(ISERROR(FIND("1",tblSalaries[[#This Row],[How many hours of a day you work on Excel]])),"",1)</f>
        <v>1</v>
      </c>
      <c r="P1761" s="11">
        <f>IF(ISERROR(FIND("2",tblSalaries[[#This Row],[How many hours of a day you work on Excel]])),"",2)</f>
        <v>2</v>
      </c>
      <c r="Q1761" s="10" t="str">
        <f>IF(ISERROR(FIND("3",tblSalaries[[#This Row],[How many hours of a day you work on Excel]])),"",3)</f>
        <v/>
      </c>
      <c r="R1761" s="10" t="str">
        <f>IF(ISERROR(FIND("4",tblSalaries[[#This Row],[How many hours of a day you work on Excel]])),"",4)</f>
        <v/>
      </c>
      <c r="S1761" s="10" t="str">
        <f>IF(ISERROR(FIND("5",tblSalaries[[#This Row],[How many hours of a day you work on Excel]])),"",5)</f>
        <v/>
      </c>
      <c r="T1761" s="10" t="str">
        <f>IF(ISERROR(FIND("6",tblSalaries[[#This Row],[How many hours of a day you work on Excel]])),"",6)</f>
        <v/>
      </c>
      <c r="U1761" s="11" t="str">
        <f>IF(ISERROR(FIND("7",tblSalaries[[#This Row],[How many hours of a day you work on Excel]])),"",7)</f>
        <v/>
      </c>
      <c r="V1761" s="11" t="str">
        <f>IF(ISERROR(FIND("8",tblSalaries[[#This Row],[How many hours of a day you work on Excel]])),"",8)</f>
        <v/>
      </c>
      <c r="W1761" s="11">
        <f>IF(MAX(tblSalaries[[#This Row],[1 hour]:[8 hours]])=0,#N/A,MAX(tblSalaries[[#This Row],[1 hour]:[8 hours]]))</f>
        <v>2</v>
      </c>
      <c r="X1761" s="11">
        <f>IF(ISERROR(tblSalaries[[#This Row],[max h]]),1,tblSalaries[[#This Row],[Salary in USD]]/tblSalaries[[#This Row],[max h]]/260)</f>
        <v>75.643194079255906</v>
      </c>
      <c r="Y1761" s="11" t="str">
        <f>IF(tblSalaries[[#This Row],[Years of Experience]]="",0,"0")</f>
        <v>0</v>
      </c>
      <c r="Z1761"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0..1</v>
      </c>
      <c r="AA1761" s="11">
        <f>IF(tblSalaries[[#This Row],[Salary in USD]]&lt;1000,1,0)</f>
        <v>0</v>
      </c>
      <c r="AB1761" s="11">
        <f>IF(AND(tblSalaries[[#This Row],[Salary in USD]]&gt;1000,tblSalaries[[#This Row],[Salary in USD]]&lt;2000),1,0)</f>
        <v>0</v>
      </c>
    </row>
    <row r="1762" spans="2:28" ht="15" customHeight="1">
      <c r="B1762" t="s">
        <v>3765</v>
      </c>
      <c r="C1762" s="1">
        <v>41072.081944444442</v>
      </c>
      <c r="D1762" s="4">
        <v>400000</v>
      </c>
      <c r="E1762">
        <v>400000</v>
      </c>
      <c r="F1762" t="s">
        <v>40</v>
      </c>
      <c r="G1762">
        <f>tblSalaries[[#This Row],[clean Salary (in local currency)]]*VLOOKUP(tblSalaries[[#This Row],[Currency]],tblXrate[],2,FALSE)</f>
        <v>7123.1666749770275</v>
      </c>
      <c r="H1762" t="s">
        <v>42</v>
      </c>
      <c r="I1762" t="s">
        <v>20</v>
      </c>
      <c r="J1762" t="s">
        <v>8</v>
      </c>
      <c r="K1762" t="str">
        <f>VLOOKUP(tblSalaries[[#This Row],[Where do you work]],tblCountries[[Actual]:[Mapping]],2,FALSE)</f>
        <v>India</v>
      </c>
      <c r="L1762" t="s">
        <v>18</v>
      </c>
      <c r="M1762">
        <v>3</v>
      </c>
      <c r="O1762" s="10" t="str">
        <f>IF(ISERROR(FIND("1",tblSalaries[[#This Row],[How many hours of a day you work on Excel]])),"",1)</f>
        <v/>
      </c>
      <c r="P1762" s="11">
        <f>IF(ISERROR(FIND("2",tblSalaries[[#This Row],[How many hours of a day you work on Excel]])),"",2)</f>
        <v>2</v>
      </c>
      <c r="Q1762" s="10">
        <f>IF(ISERROR(FIND("3",tblSalaries[[#This Row],[How many hours of a day you work on Excel]])),"",3)</f>
        <v>3</v>
      </c>
      <c r="R1762" s="10" t="str">
        <f>IF(ISERROR(FIND("4",tblSalaries[[#This Row],[How many hours of a day you work on Excel]])),"",4)</f>
        <v/>
      </c>
      <c r="S1762" s="10" t="str">
        <f>IF(ISERROR(FIND("5",tblSalaries[[#This Row],[How many hours of a day you work on Excel]])),"",5)</f>
        <v/>
      </c>
      <c r="T1762" s="10" t="str">
        <f>IF(ISERROR(FIND("6",tblSalaries[[#This Row],[How many hours of a day you work on Excel]])),"",6)</f>
        <v/>
      </c>
      <c r="U1762" s="11" t="str">
        <f>IF(ISERROR(FIND("7",tblSalaries[[#This Row],[How many hours of a day you work on Excel]])),"",7)</f>
        <v/>
      </c>
      <c r="V1762" s="11" t="str">
        <f>IF(ISERROR(FIND("8",tblSalaries[[#This Row],[How many hours of a day you work on Excel]])),"",8)</f>
        <v/>
      </c>
      <c r="W1762" s="11">
        <f>IF(MAX(tblSalaries[[#This Row],[1 hour]:[8 hours]])=0,#N/A,MAX(tblSalaries[[#This Row],[1 hour]:[8 hours]]))</f>
        <v>3</v>
      </c>
      <c r="X1762" s="11">
        <f>IF(ISERROR(tblSalaries[[#This Row],[max h]]),1,tblSalaries[[#This Row],[Salary in USD]]/tblSalaries[[#This Row],[max h]]/260)</f>
        <v>9.1322649679192658</v>
      </c>
      <c r="Y1762" s="11" t="str">
        <f>IF(tblSalaries[[#This Row],[Years of Experience]]="",0,"0")</f>
        <v>0</v>
      </c>
      <c r="Z1762"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1..3</v>
      </c>
      <c r="AA1762" s="11">
        <f>IF(tblSalaries[[#This Row],[Salary in USD]]&lt;1000,1,0)</f>
        <v>0</v>
      </c>
      <c r="AB1762" s="11">
        <f>IF(AND(tblSalaries[[#This Row],[Salary in USD]]&gt;1000,tblSalaries[[#This Row],[Salary in USD]]&lt;2000),1,0)</f>
        <v>0</v>
      </c>
    </row>
    <row r="1763" spans="2:28" ht="15" customHeight="1">
      <c r="B1763" t="s">
        <v>3766</v>
      </c>
      <c r="C1763" s="1">
        <v>41072.113391203704</v>
      </c>
      <c r="D1763" s="4" t="s">
        <v>1908</v>
      </c>
      <c r="E1763">
        <v>65000</v>
      </c>
      <c r="F1763" t="s">
        <v>6</v>
      </c>
      <c r="G1763">
        <f>tblSalaries[[#This Row],[clean Salary (in local currency)]]*VLOOKUP(tblSalaries[[#This Row],[Currency]],tblXrate[],2,FALSE)</f>
        <v>65000</v>
      </c>
      <c r="H1763" t="s">
        <v>1909</v>
      </c>
      <c r="I1763" t="s">
        <v>20</v>
      </c>
      <c r="J1763" t="s">
        <v>15</v>
      </c>
      <c r="K1763" t="str">
        <f>VLOOKUP(tblSalaries[[#This Row],[Where do you work]],tblCountries[[Actual]:[Mapping]],2,FALSE)</f>
        <v>USA</v>
      </c>
      <c r="L1763" t="s">
        <v>9</v>
      </c>
      <c r="M1763">
        <v>14</v>
      </c>
      <c r="O1763" s="10" t="str">
        <f>IF(ISERROR(FIND("1",tblSalaries[[#This Row],[How many hours of a day you work on Excel]])),"",1)</f>
        <v/>
      </c>
      <c r="P1763" s="11" t="str">
        <f>IF(ISERROR(FIND("2",tblSalaries[[#This Row],[How many hours of a day you work on Excel]])),"",2)</f>
        <v/>
      </c>
      <c r="Q1763" s="10" t="str">
        <f>IF(ISERROR(FIND("3",tblSalaries[[#This Row],[How many hours of a day you work on Excel]])),"",3)</f>
        <v/>
      </c>
      <c r="R1763" s="10">
        <f>IF(ISERROR(FIND("4",tblSalaries[[#This Row],[How many hours of a day you work on Excel]])),"",4)</f>
        <v>4</v>
      </c>
      <c r="S1763" s="10" t="str">
        <f>IF(ISERROR(FIND("5",tblSalaries[[#This Row],[How many hours of a day you work on Excel]])),"",5)</f>
        <v/>
      </c>
      <c r="T1763" s="10">
        <f>IF(ISERROR(FIND("6",tblSalaries[[#This Row],[How many hours of a day you work on Excel]])),"",6)</f>
        <v>6</v>
      </c>
      <c r="U1763" s="11" t="str">
        <f>IF(ISERROR(FIND("7",tblSalaries[[#This Row],[How many hours of a day you work on Excel]])),"",7)</f>
        <v/>
      </c>
      <c r="V1763" s="11" t="str">
        <f>IF(ISERROR(FIND("8",tblSalaries[[#This Row],[How many hours of a day you work on Excel]])),"",8)</f>
        <v/>
      </c>
      <c r="W1763" s="11">
        <f>IF(MAX(tblSalaries[[#This Row],[1 hour]:[8 hours]])=0,#N/A,MAX(tblSalaries[[#This Row],[1 hour]:[8 hours]]))</f>
        <v>6</v>
      </c>
      <c r="X1763" s="11">
        <f>IF(ISERROR(tblSalaries[[#This Row],[max h]]),1,tblSalaries[[#This Row],[Salary in USD]]/tblSalaries[[#This Row],[max h]]/260)</f>
        <v>41.666666666666671</v>
      </c>
      <c r="Y1763" s="11" t="str">
        <f>IF(tblSalaries[[#This Row],[Years of Experience]]="",0,"0")</f>
        <v>0</v>
      </c>
      <c r="Z1763"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763" s="11">
        <f>IF(tblSalaries[[#This Row],[Salary in USD]]&lt;1000,1,0)</f>
        <v>0</v>
      </c>
      <c r="AB1763" s="11">
        <f>IF(AND(tblSalaries[[#This Row],[Salary in USD]]&gt;1000,tblSalaries[[#This Row],[Salary in USD]]&lt;2000),1,0)</f>
        <v>0</v>
      </c>
    </row>
    <row r="1764" spans="2:28" ht="15" customHeight="1">
      <c r="B1764" t="s">
        <v>3767</v>
      </c>
      <c r="C1764" s="1">
        <v>41072.124490740738</v>
      </c>
      <c r="D1764" s="4">
        <v>65000</v>
      </c>
      <c r="E1764">
        <v>65000</v>
      </c>
      <c r="F1764" t="s">
        <v>6</v>
      </c>
      <c r="G1764">
        <f>tblSalaries[[#This Row],[clean Salary (in local currency)]]*VLOOKUP(tblSalaries[[#This Row],[Currency]],tblXrate[],2,FALSE)</f>
        <v>65000</v>
      </c>
      <c r="H1764" t="s">
        <v>153</v>
      </c>
      <c r="I1764" t="s">
        <v>20</v>
      </c>
      <c r="J1764" t="s">
        <v>15</v>
      </c>
      <c r="K1764" t="str">
        <f>VLOOKUP(tblSalaries[[#This Row],[Where do you work]],tblCountries[[Actual]:[Mapping]],2,FALSE)</f>
        <v>USA</v>
      </c>
      <c r="L1764" t="s">
        <v>18</v>
      </c>
      <c r="M1764">
        <v>10</v>
      </c>
      <c r="O1764" s="10" t="str">
        <f>IF(ISERROR(FIND("1",tblSalaries[[#This Row],[How many hours of a day you work on Excel]])),"",1)</f>
        <v/>
      </c>
      <c r="P1764" s="11">
        <f>IF(ISERROR(FIND("2",tblSalaries[[#This Row],[How many hours of a day you work on Excel]])),"",2)</f>
        <v>2</v>
      </c>
      <c r="Q1764" s="10">
        <f>IF(ISERROR(FIND("3",tblSalaries[[#This Row],[How many hours of a day you work on Excel]])),"",3)</f>
        <v>3</v>
      </c>
      <c r="R1764" s="10" t="str">
        <f>IF(ISERROR(FIND("4",tblSalaries[[#This Row],[How many hours of a day you work on Excel]])),"",4)</f>
        <v/>
      </c>
      <c r="S1764" s="10" t="str">
        <f>IF(ISERROR(FIND("5",tblSalaries[[#This Row],[How many hours of a day you work on Excel]])),"",5)</f>
        <v/>
      </c>
      <c r="T1764" s="10" t="str">
        <f>IF(ISERROR(FIND("6",tblSalaries[[#This Row],[How many hours of a day you work on Excel]])),"",6)</f>
        <v/>
      </c>
      <c r="U1764" s="11" t="str">
        <f>IF(ISERROR(FIND("7",tblSalaries[[#This Row],[How many hours of a day you work on Excel]])),"",7)</f>
        <v/>
      </c>
      <c r="V1764" s="11" t="str">
        <f>IF(ISERROR(FIND("8",tblSalaries[[#This Row],[How many hours of a day you work on Excel]])),"",8)</f>
        <v/>
      </c>
      <c r="W1764" s="11">
        <f>IF(MAX(tblSalaries[[#This Row],[1 hour]:[8 hours]])=0,#N/A,MAX(tblSalaries[[#This Row],[1 hour]:[8 hours]]))</f>
        <v>3</v>
      </c>
      <c r="X1764" s="11">
        <f>IF(ISERROR(tblSalaries[[#This Row],[max h]]),1,tblSalaries[[#This Row],[Salary in USD]]/tblSalaries[[#This Row],[max h]]/260)</f>
        <v>83.333333333333343</v>
      </c>
      <c r="Y1764" s="11" t="str">
        <f>IF(tblSalaries[[#This Row],[Years of Experience]]="",0,"0")</f>
        <v>0</v>
      </c>
      <c r="Z1764"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764" s="11">
        <f>IF(tblSalaries[[#This Row],[Salary in USD]]&lt;1000,1,0)</f>
        <v>0</v>
      </c>
      <c r="AB1764" s="11">
        <f>IF(AND(tblSalaries[[#This Row],[Salary in USD]]&gt;1000,tblSalaries[[#This Row],[Salary in USD]]&lt;2000),1,0)</f>
        <v>0</v>
      </c>
    </row>
    <row r="1765" spans="2:28" ht="15" customHeight="1">
      <c r="B1765" t="s">
        <v>3768</v>
      </c>
      <c r="C1765" s="1">
        <v>41072.147534722222</v>
      </c>
      <c r="D1765" s="4">
        <v>65000</v>
      </c>
      <c r="E1765">
        <v>65000</v>
      </c>
      <c r="F1765" t="s">
        <v>6</v>
      </c>
      <c r="G1765">
        <f>tblSalaries[[#This Row],[clean Salary (in local currency)]]*VLOOKUP(tblSalaries[[#This Row],[Currency]],tblXrate[],2,FALSE)</f>
        <v>65000</v>
      </c>
      <c r="H1765" t="s">
        <v>296</v>
      </c>
      <c r="I1765" t="s">
        <v>488</v>
      </c>
      <c r="J1765" t="s">
        <v>15</v>
      </c>
      <c r="K1765" t="str">
        <f>VLOOKUP(tblSalaries[[#This Row],[Where do you work]],tblCountries[[Actual]:[Mapping]],2,FALSE)</f>
        <v>USA</v>
      </c>
      <c r="L1765" t="s">
        <v>18</v>
      </c>
      <c r="M1765">
        <v>13</v>
      </c>
      <c r="O1765" s="10" t="str">
        <f>IF(ISERROR(FIND("1",tblSalaries[[#This Row],[How many hours of a day you work on Excel]])),"",1)</f>
        <v/>
      </c>
      <c r="P1765" s="11">
        <f>IF(ISERROR(FIND("2",tblSalaries[[#This Row],[How many hours of a day you work on Excel]])),"",2)</f>
        <v>2</v>
      </c>
      <c r="Q1765" s="10">
        <f>IF(ISERROR(FIND("3",tblSalaries[[#This Row],[How many hours of a day you work on Excel]])),"",3)</f>
        <v>3</v>
      </c>
      <c r="R1765" s="10" t="str">
        <f>IF(ISERROR(FIND("4",tblSalaries[[#This Row],[How many hours of a day you work on Excel]])),"",4)</f>
        <v/>
      </c>
      <c r="S1765" s="10" t="str">
        <f>IF(ISERROR(FIND("5",tblSalaries[[#This Row],[How many hours of a day you work on Excel]])),"",5)</f>
        <v/>
      </c>
      <c r="T1765" s="10" t="str">
        <f>IF(ISERROR(FIND("6",tblSalaries[[#This Row],[How many hours of a day you work on Excel]])),"",6)</f>
        <v/>
      </c>
      <c r="U1765" s="11" t="str">
        <f>IF(ISERROR(FIND("7",tblSalaries[[#This Row],[How many hours of a day you work on Excel]])),"",7)</f>
        <v/>
      </c>
      <c r="V1765" s="11" t="str">
        <f>IF(ISERROR(FIND("8",tblSalaries[[#This Row],[How many hours of a day you work on Excel]])),"",8)</f>
        <v/>
      </c>
      <c r="W1765" s="11">
        <f>IF(MAX(tblSalaries[[#This Row],[1 hour]:[8 hours]])=0,#N/A,MAX(tblSalaries[[#This Row],[1 hour]:[8 hours]]))</f>
        <v>3</v>
      </c>
      <c r="X1765" s="11">
        <f>IF(ISERROR(tblSalaries[[#This Row],[max h]]),1,tblSalaries[[#This Row],[Salary in USD]]/tblSalaries[[#This Row],[max h]]/260)</f>
        <v>83.333333333333343</v>
      </c>
      <c r="Y1765" s="11" t="str">
        <f>IF(tblSalaries[[#This Row],[Years of Experience]]="",0,"0")</f>
        <v>0</v>
      </c>
      <c r="Z1765"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765" s="11">
        <f>IF(tblSalaries[[#This Row],[Salary in USD]]&lt;1000,1,0)</f>
        <v>0</v>
      </c>
      <c r="AB1765" s="11">
        <f>IF(AND(tblSalaries[[#This Row],[Salary in USD]]&gt;1000,tblSalaries[[#This Row],[Salary in USD]]&lt;2000),1,0)</f>
        <v>0</v>
      </c>
    </row>
    <row r="1766" spans="2:28" ht="15" customHeight="1">
      <c r="B1766" t="s">
        <v>3769</v>
      </c>
      <c r="C1766" s="1">
        <v>41072.156539351854</v>
      </c>
      <c r="D1766" s="4">
        <v>78000</v>
      </c>
      <c r="E1766">
        <v>78000</v>
      </c>
      <c r="F1766" t="s">
        <v>86</v>
      </c>
      <c r="G1766">
        <f>tblSalaries[[#This Row],[clean Salary (in local currency)]]*VLOOKUP(tblSalaries[[#This Row],[Currency]],tblXrate[],2,FALSE)</f>
        <v>76702.198796365497</v>
      </c>
      <c r="H1766" t="s">
        <v>1910</v>
      </c>
      <c r="I1766" t="s">
        <v>20</v>
      </c>
      <c r="J1766" t="s">
        <v>88</v>
      </c>
      <c r="K1766" t="str">
        <f>VLOOKUP(tblSalaries[[#This Row],[Where do you work]],tblCountries[[Actual]:[Mapping]],2,FALSE)</f>
        <v>Canada</v>
      </c>
      <c r="L1766" t="s">
        <v>13</v>
      </c>
      <c r="M1766">
        <v>4</v>
      </c>
      <c r="O1766" s="10" t="str">
        <f>IF(ISERROR(FIND("1",tblSalaries[[#This Row],[How many hours of a day you work on Excel]])),"",1)</f>
        <v/>
      </c>
      <c r="P1766" s="11" t="str">
        <f>IF(ISERROR(FIND("2",tblSalaries[[#This Row],[How many hours of a day you work on Excel]])),"",2)</f>
        <v/>
      </c>
      <c r="Q1766" s="10" t="str">
        <f>IF(ISERROR(FIND("3",tblSalaries[[#This Row],[How many hours of a day you work on Excel]])),"",3)</f>
        <v/>
      </c>
      <c r="R1766" s="10" t="str">
        <f>IF(ISERROR(FIND("4",tblSalaries[[#This Row],[How many hours of a day you work on Excel]])),"",4)</f>
        <v/>
      </c>
      <c r="S1766" s="10" t="str">
        <f>IF(ISERROR(FIND("5",tblSalaries[[#This Row],[How many hours of a day you work on Excel]])),"",5)</f>
        <v/>
      </c>
      <c r="T1766" s="10" t="str">
        <f>IF(ISERROR(FIND("6",tblSalaries[[#This Row],[How many hours of a day you work on Excel]])),"",6)</f>
        <v/>
      </c>
      <c r="U1766" s="11" t="str">
        <f>IF(ISERROR(FIND("7",tblSalaries[[#This Row],[How many hours of a day you work on Excel]])),"",7)</f>
        <v/>
      </c>
      <c r="V1766" s="11">
        <f>IF(ISERROR(FIND("8",tblSalaries[[#This Row],[How many hours of a day you work on Excel]])),"",8)</f>
        <v>8</v>
      </c>
      <c r="W1766" s="11">
        <f>IF(MAX(tblSalaries[[#This Row],[1 hour]:[8 hours]])=0,#N/A,MAX(tblSalaries[[#This Row],[1 hour]:[8 hours]]))</f>
        <v>8</v>
      </c>
      <c r="X1766" s="11">
        <f>IF(ISERROR(tblSalaries[[#This Row],[max h]]),1,tblSalaries[[#This Row],[Salary in USD]]/tblSalaries[[#This Row],[max h]]/260)</f>
        <v>36.876057113637259</v>
      </c>
      <c r="Y1766" s="11" t="str">
        <f>IF(tblSalaries[[#This Row],[Years of Experience]]="",0,"0")</f>
        <v>0</v>
      </c>
      <c r="Z1766"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1766" s="11">
        <f>IF(tblSalaries[[#This Row],[Salary in USD]]&lt;1000,1,0)</f>
        <v>0</v>
      </c>
      <c r="AB1766" s="11">
        <f>IF(AND(tblSalaries[[#This Row],[Salary in USD]]&gt;1000,tblSalaries[[#This Row],[Salary in USD]]&lt;2000),1,0)</f>
        <v>0</v>
      </c>
    </row>
    <row r="1767" spans="2:28" ht="15" customHeight="1">
      <c r="B1767" t="s">
        <v>3770</v>
      </c>
      <c r="C1767" s="1">
        <v>41072.275138888886</v>
      </c>
      <c r="D1767" s="4">
        <v>63000</v>
      </c>
      <c r="E1767">
        <v>63000</v>
      </c>
      <c r="F1767" t="s">
        <v>6</v>
      </c>
      <c r="G1767">
        <f>tblSalaries[[#This Row],[clean Salary (in local currency)]]*VLOOKUP(tblSalaries[[#This Row],[Currency]],tblXrate[],2,FALSE)</f>
        <v>63000</v>
      </c>
      <c r="H1767" t="s">
        <v>108</v>
      </c>
      <c r="I1767" t="s">
        <v>20</v>
      </c>
      <c r="J1767" t="s">
        <v>15</v>
      </c>
      <c r="K1767" t="str">
        <f>VLOOKUP(tblSalaries[[#This Row],[Where do you work]],tblCountries[[Actual]:[Mapping]],2,FALSE)</f>
        <v>USA</v>
      </c>
      <c r="L1767" t="s">
        <v>13</v>
      </c>
      <c r="M1767">
        <v>10</v>
      </c>
      <c r="O1767" s="10" t="str">
        <f>IF(ISERROR(FIND("1",tblSalaries[[#This Row],[How many hours of a day you work on Excel]])),"",1)</f>
        <v/>
      </c>
      <c r="P1767" s="11" t="str">
        <f>IF(ISERROR(FIND("2",tblSalaries[[#This Row],[How many hours of a day you work on Excel]])),"",2)</f>
        <v/>
      </c>
      <c r="Q1767" s="10" t="str">
        <f>IF(ISERROR(FIND("3",tblSalaries[[#This Row],[How many hours of a day you work on Excel]])),"",3)</f>
        <v/>
      </c>
      <c r="R1767" s="10" t="str">
        <f>IF(ISERROR(FIND("4",tblSalaries[[#This Row],[How many hours of a day you work on Excel]])),"",4)</f>
        <v/>
      </c>
      <c r="S1767" s="10" t="str">
        <f>IF(ISERROR(FIND("5",tblSalaries[[#This Row],[How many hours of a day you work on Excel]])),"",5)</f>
        <v/>
      </c>
      <c r="T1767" s="10" t="str">
        <f>IF(ISERROR(FIND("6",tblSalaries[[#This Row],[How many hours of a day you work on Excel]])),"",6)</f>
        <v/>
      </c>
      <c r="U1767" s="11" t="str">
        <f>IF(ISERROR(FIND("7",tblSalaries[[#This Row],[How many hours of a day you work on Excel]])),"",7)</f>
        <v/>
      </c>
      <c r="V1767" s="11">
        <f>IF(ISERROR(FIND("8",tblSalaries[[#This Row],[How many hours of a day you work on Excel]])),"",8)</f>
        <v>8</v>
      </c>
      <c r="W1767" s="11">
        <f>IF(MAX(tblSalaries[[#This Row],[1 hour]:[8 hours]])=0,#N/A,MAX(tblSalaries[[#This Row],[1 hour]:[8 hours]]))</f>
        <v>8</v>
      </c>
      <c r="X1767" s="11">
        <f>IF(ISERROR(tblSalaries[[#This Row],[max h]]),1,tblSalaries[[#This Row],[Salary in USD]]/tblSalaries[[#This Row],[max h]]/260)</f>
        <v>30.28846153846154</v>
      </c>
      <c r="Y1767" s="11" t="str">
        <f>IF(tblSalaries[[#This Row],[Years of Experience]]="",0,"0")</f>
        <v>0</v>
      </c>
      <c r="Z1767"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767" s="11">
        <f>IF(tblSalaries[[#This Row],[Salary in USD]]&lt;1000,1,0)</f>
        <v>0</v>
      </c>
      <c r="AB1767" s="11">
        <f>IF(AND(tblSalaries[[#This Row],[Salary in USD]]&gt;1000,tblSalaries[[#This Row],[Salary in USD]]&lt;2000),1,0)</f>
        <v>0</v>
      </c>
    </row>
    <row r="1768" spans="2:28" ht="15" customHeight="1">
      <c r="B1768" t="s">
        <v>3771</v>
      </c>
      <c r="C1768" s="1">
        <v>41072.358506944445</v>
      </c>
      <c r="D1768" s="4">
        <v>87000</v>
      </c>
      <c r="E1768">
        <v>87000</v>
      </c>
      <c r="F1768" t="s">
        <v>6</v>
      </c>
      <c r="G1768">
        <f>tblSalaries[[#This Row],[clean Salary (in local currency)]]*VLOOKUP(tblSalaries[[#This Row],[Currency]],tblXrate[],2,FALSE)</f>
        <v>87000</v>
      </c>
      <c r="H1768" t="s">
        <v>1911</v>
      </c>
      <c r="I1768" t="s">
        <v>4000</v>
      </c>
      <c r="J1768" t="s">
        <v>15</v>
      </c>
      <c r="K1768" t="str">
        <f>VLOOKUP(tblSalaries[[#This Row],[Where do you work]],tblCountries[[Actual]:[Mapping]],2,FALSE)</f>
        <v>USA</v>
      </c>
      <c r="L1768" t="s">
        <v>9</v>
      </c>
      <c r="M1768">
        <v>3</v>
      </c>
      <c r="O1768" s="10" t="str">
        <f>IF(ISERROR(FIND("1",tblSalaries[[#This Row],[How many hours of a day you work on Excel]])),"",1)</f>
        <v/>
      </c>
      <c r="P1768" s="11" t="str">
        <f>IF(ISERROR(FIND("2",tblSalaries[[#This Row],[How many hours of a day you work on Excel]])),"",2)</f>
        <v/>
      </c>
      <c r="Q1768" s="10" t="str">
        <f>IF(ISERROR(FIND("3",tblSalaries[[#This Row],[How many hours of a day you work on Excel]])),"",3)</f>
        <v/>
      </c>
      <c r="R1768" s="10">
        <f>IF(ISERROR(FIND("4",tblSalaries[[#This Row],[How many hours of a day you work on Excel]])),"",4)</f>
        <v>4</v>
      </c>
      <c r="S1768" s="10" t="str">
        <f>IF(ISERROR(FIND("5",tblSalaries[[#This Row],[How many hours of a day you work on Excel]])),"",5)</f>
        <v/>
      </c>
      <c r="T1768" s="10">
        <f>IF(ISERROR(FIND("6",tblSalaries[[#This Row],[How many hours of a day you work on Excel]])),"",6)</f>
        <v>6</v>
      </c>
      <c r="U1768" s="11" t="str">
        <f>IF(ISERROR(FIND("7",tblSalaries[[#This Row],[How many hours of a day you work on Excel]])),"",7)</f>
        <v/>
      </c>
      <c r="V1768" s="11" t="str">
        <f>IF(ISERROR(FIND("8",tblSalaries[[#This Row],[How many hours of a day you work on Excel]])),"",8)</f>
        <v/>
      </c>
      <c r="W1768" s="11">
        <f>IF(MAX(tblSalaries[[#This Row],[1 hour]:[8 hours]])=0,#N/A,MAX(tblSalaries[[#This Row],[1 hour]:[8 hours]]))</f>
        <v>6</v>
      </c>
      <c r="X1768" s="11">
        <f>IF(ISERROR(tblSalaries[[#This Row],[max h]]),1,tblSalaries[[#This Row],[Salary in USD]]/tblSalaries[[#This Row],[max h]]/260)</f>
        <v>55.769230769230766</v>
      </c>
      <c r="Y1768" s="11" t="str">
        <f>IF(tblSalaries[[#This Row],[Years of Experience]]="",0,"0")</f>
        <v>0</v>
      </c>
      <c r="Z1768"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1..3</v>
      </c>
      <c r="AA1768" s="11">
        <f>IF(tblSalaries[[#This Row],[Salary in USD]]&lt;1000,1,0)</f>
        <v>0</v>
      </c>
      <c r="AB1768" s="11">
        <f>IF(AND(tblSalaries[[#This Row],[Salary in USD]]&gt;1000,tblSalaries[[#This Row],[Salary in USD]]&lt;2000),1,0)</f>
        <v>0</v>
      </c>
    </row>
    <row r="1769" spans="2:28" ht="15" customHeight="1">
      <c r="B1769" t="s">
        <v>3772</v>
      </c>
      <c r="C1769" s="1">
        <v>41072.365451388891</v>
      </c>
      <c r="D1769" s="4">
        <v>45000</v>
      </c>
      <c r="E1769">
        <v>45000</v>
      </c>
      <c r="F1769" t="s">
        <v>6</v>
      </c>
      <c r="G1769">
        <f>tblSalaries[[#This Row],[clean Salary (in local currency)]]*VLOOKUP(tblSalaries[[#This Row],[Currency]],tblXrate[],2,FALSE)</f>
        <v>45000</v>
      </c>
      <c r="H1769" t="s">
        <v>1912</v>
      </c>
      <c r="I1769" t="s">
        <v>20</v>
      </c>
      <c r="J1769" t="s">
        <v>15</v>
      </c>
      <c r="K1769" t="str">
        <f>VLOOKUP(tblSalaries[[#This Row],[Where do you work]],tblCountries[[Actual]:[Mapping]],2,FALSE)</f>
        <v>USA</v>
      </c>
      <c r="L1769" t="s">
        <v>9</v>
      </c>
      <c r="M1769">
        <v>4</v>
      </c>
      <c r="O1769" s="10" t="str">
        <f>IF(ISERROR(FIND("1",tblSalaries[[#This Row],[How many hours of a day you work on Excel]])),"",1)</f>
        <v/>
      </c>
      <c r="P1769" s="11" t="str">
        <f>IF(ISERROR(FIND("2",tblSalaries[[#This Row],[How many hours of a day you work on Excel]])),"",2)</f>
        <v/>
      </c>
      <c r="Q1769" s="10" t="str">
        <f>IF(ISERROR(FIND("3",tblSalaries[[#This Row],[How many hours of a day you work on Excel]])),"",3)</f>
        <v/>
      </c>
      <c r="R1769" s="10">
        <f>IF(ISERROR(FIND("4",tblSalaries[[#This Row],[How many hours of a day you work on Excel]])),"",4)</f>
        <v>4</v>
      </c>
      <c r="S1769" s="10" t="str">
        <f>IF(ISERROR(FIND("5",tblSalaries[[#This Row],[How many hours of a day you work on Excel]])),"",5)</f>
        <v/>
      </c>
      <c r="T1769" s="10">
        <f>IF(ISERROR(FIND("6",tblSalaries[[#This Row],[How many hours of a day you work on Excel]])),"",6)</f>
        <v>6</v>
      </c>
      <c r="U1769" s="11" t="str">
        <f>IF(ISERROR(FIND("7",tblSalaries[[#This Row],[How many hours of a day you work on Excel]])),"",7)</f>
        <v/>
      </c>
      <c r="V1769" s="11" t="str">
        <f>IF(ISERROR(FIND("8",tblSalaries[[#This Row],[How many hours of a day you work on Excel]])),"",8)</f>
        <v/>
      </c>
      <c r="W1769" s="11">
        <f>IF(MAX(tblSalaries[[#This Row],[1 hour]:[8 hours]])=0,#N/A,MAX(tblSalaries[[#This Row],[1 hour]:[8 hours]]))</f>
        <v>6</v>
      </c>
      <c r="X1769" s="11">
        <f>IF(ISERROR(tblSalaries[[#This Row],[max h]]),1,tblSalaries[[#This Row],[Salary in USD]]/tblSalaries[[#This Row],[max h]]/260)</f>
        <v>28.846153846153847</v>
      </c>
      <c r="Y1769" s="11" t="str">
        <f>IF(tblSalaries[[#This Row],[Years of Experience]]="",0,"0")</f>
        <v>0</v>
      </c>
      <c r="Z1769"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1769" s="11">
        <f>IF(tblSalaries[[#This Row],[Salary in USD]]&lt;1000,1,0)</f>
        <v>0</v>
      </c>
      <c r="AB1769" s="11">
        <f>IF(AND(tblSalaries[[#This Row],[Salary in USD]]&gt;1000,tblSalaries[[#This Row],[Salary in USD]]&lt;2000),1,0)</f>
        <v>0</v>
      </c>
    </row>
    <row r="1770" spans="2:28" ht="15" customHeight="1">
      <c r="B1770" t="s">
        <v>3773</v>
      </c>
      <c r="C1770" s="1">
        <v>41072.510949074072</v>
      </c>
      <c r="D1770" s="4">
        <v>85000</v>
      </c>
      <c r="E1770">
        <v>85000</v>
      </c>
      <c r="F1770" t="s">
        <v>6</v>
      </c>
      <c r="G1770">
        <f>tblSalaries[[#This Row],[clean Salary (in local currency)]]*VLOOKUP(tblSalaries[[#This Row],[Currency]],tblXrate[],2,FALSE)</f>
        <v>85000</v>
      </c>
      <c r="H1770" t="s">
        <v>1913</v>
      </c>
      <c r="I1770" t="s">
        <v>20</v>
      </c>
      <c r="J1770" t="s">
        <v>15</v>
      </c>
      <c r="K1770" t="str">
        <f>VLOOKUP(tblSalaries[[#This Row],[Where do you work]],tblCountries[[Actual]:[Mapping]],2,FALSE)</f>
        <v>USA</v>
      </c>
      <c r="L1770" t="s">
        <v>13</v>
      </c>
      <c r="M1770">
        <v>3</v>
      </c>
      <c r="O1770" s="10" t="str">
        <f>IF(ISERROR(FIND("1",tblSalaries[[#This Row],[How many hours of a day you work on Excel]])),"",1)</f>
        <v/>
      </c>
      <c r="P1770" s="11" t="str">
        <f>IF(ISERROR(FIND("2",tblSalaries[[#This Row],[How many hours of a day you work on Excel]])),"",2)</f>
        <v/>
      </c>
      <c r="Q1770" s="10" t="str">
        <f>IF(ISERROR(FIND("3",tblSalaries[[#This Row],[How many hours of a day you work on Excel]])),"",3)</f>
        <v/>
      </c>
      <c r="R1770" s="10" t="str">
        <f>IF(ISERROR(FIND("4",tblSalaries[[#This Row],[How many hours of a day you work on Excel]])),"",4)</f>
        <v/>
      </c>
      <c r="S1770" s="10" t="str">
        <f>IF(ISERROR(FIND("5",tblSalaries[[#This Row],[How many hours of a day you work on Excel]])),"",5)</f>
        <v/>
      </c>
      <c r="T1770" s="10" t="str">
        <f>IF(ISERROR(FIND("6",tblSalaries[[#This Row],[How many hours of a day you work on Excel]])),"",6)</f>
        <v/>
      </c>
      <c r="U1770" s="11" t="str">
        <f>IF(ISERROR(FIND("7",tblSalaries[[#This Row],[How many hours of a day you work on Excel]])),"",7)</f>
        <v/>
      </c>
      <c r="V1770" s="11">
        <f>IF(ISERROR(FIND("8",tblSalaries[[#This Row],[How many hours of a day you work on Excel]])),"",8)</f>
        <v>8</v>
      </c>
      <c r="W1770" s="11">
        <f>IF(MAX(tblSalaries[[#This Row],[1 hour]:[8 hours]])=0,#N/A,MAX(tblSalaries[[#This Row],[1 hour]:[8 hours]]))</f>
        <v>8</v>
      </c>
      <c r="X1770" s="11">
        <f>IF(ISERROR(tblSalaries[[#This Row],[max h]]),1,tblSalaries[[#This Row],[Salary in USD]]/tblSalaries[[#This Row],[max h]]/260)</f>
        <v>40.865384615384613</v>
      </c>
      <c r="Y1770" s="11" t="str">
        <f>IF(tblSalaries[[#This Row],[Years of Experience]]="",0,"0")</f>
        <v>0</v>
      </c>
      <c r="Z1770"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1..3</v>
      </c>
      <c r="AA1770" s="11">
        <f>IF(tblSalaries[[#This Row],[Salary in USD]]&lt;1000,1,0)</f>
        <v>0</v>
      </c>
      <c r="AB1770" s="11">
        <f>IF(AND(tblSalaries[[#This Row],[Salary in USD]]&gt;1000,tblSalaries[[#This Row],[Salary in USD]]&lt;2000),1,0)</f>
        <v>0</v>
      </c>
    </row>
    <row r="1771" spans="2:28" ht="15" customHeight="1">
      <c r="B1771" t="s">
        <v>3774</v>
      </c>
      <c r="C1771" s="1">
        <v>41072.631504629629</v>
      </c>
      <c r="D1771" s="4">
        <v>156000</v>
      </c>
      <c r="E1771">
        <v>156000</v>
      </c>
      <c r="F1771" t="s">
        <v>82</v>
      </c>
      <c r="G1771">
        <f>tblSalaries[[#This Row],[clean Salary (in local currency)]]*VLOOKUP(tblSalaries[[#This Row],[Currency]],tblXrate[],2,FALSE)</f>
        <v>159105.90639881117</v>
      </c>
      <c r="H1771" t="s">
        <v>1914</v>
      </c>
      <c r="I1771" t="s">
        <v>279</v>
      </c>
      <c r="J1771" t="s">
        <v>84</v>
      </c>
      <c r="K1771" t="str">
        <f>VLOOKUP(tblSalaries[[#This Row],[Where do you work]],tblCountries[[Actual]:[Mapping]],2,FALSE)</f>
        <v>Australia</v>
      </c>
      <c r="L1771" t="s">
        <v>18</v>
      </c>
      <c r="M1771">
        <v>12</v>
      </c>
      <c r="O1771" s="10" t="str">
        <f>IF(ISERROR(FIND("1",tblSalaries[[#This Row],[How many hours of a day you work on Excel]])),"",1)</f>
        <v/>
      </c>
      <c r="P1771" s="11">
        <f>IF(ISERROR(FIND("2",tblSalaries[[#This Row],[How many hours of a day you work on Excel]])),"",2)</f>
        <v>2</v>
      </c>
      <c r="Q1771" s="10">
        <f>IF(ISERROR(FIND("3",tblSalaries[[#This Row],[How many hours of a day you work on Excel]])),"",3)</f>
        <v>3</v>
      </c>
      <c r="R1771" s="10" t="str">
        <f>IF(ISERROR(FIND("4",tblSalaries[[#This Row],[How many hours of a day you work on Excel]])),"",4)</f>
        <v/>
      </c>
      <c r="S1771" s="10" t="str">
        <f>IF(ISERROR(FIND("5",tblSalaries[[#This Row],[How many hours of a day you work on Excel]])),"",5)</f>
        <v/>
      </c>
      <c r="T1771" s="10" t="str">
        <f>IF(ISERROR(FIND("6",tblSalaries[[#This Row],[How many hours of a day you work on Excel]])),"",6)</f>
        <v/>
      </c>
      <c r="U1771" s="11" t="str">
        <f>IF(ISERROR(FIND("7",tblSalaries[[#This Row],[How many hours of a day you work on Excel]])),"",7)</f>
        <v/>
      </c>
      <c r="V1771" s="11" t="str">
        <f>IF(ISERROR(FIND("8",tblSalaries[[#This Row],[How many hours of a day you work on Excel]])),"",8)</f>
        <v/>
      </c>
      <c r="W1771" s="11">
        <f>IF(MAX(tblSalaries[[#This Row],[1 hour]:[8 hours]])=0,#N/A,MAX(tblSalaries[[#This Row],[1 hour]:[8 hours]]))</f>
        <v>3</v>
      </c>
      <c r="X1771" s="11">
        <f>IF(ISERROR(tblSalaries[[#This Row],[max h]]),1,tblSalaries[[#This Row],[Salary in USD]]/tblSalaries[[#This Row],[max h]]/260)</f>
        <v>203.98193128052716</v>
      </c>
      <c r="Y1771" s="11" t="str">
        <f>IF(tblSalaries[[#This Row],[Years of Experience]]="",0,"0")</f>
        <v>0</v>
      </c>
      <c r="Z1771"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771" s="11">
        <f>IF(tblSalaries[[#This Row],[Salary in USD]]&lt;1000,1,0)</f>
        <v>0</v>
      </c>
      <c r="AB1771" s="11">
        <f>IF(AND(tblSalaries[[#This Row],[Salary in USD]]&gt;1000,tblSalaries[[#This Row],[Salary in USD]]&lt;2000),1,0)</f>
        <v>0</v>
      </c>
    </row>
    <row r="1772" spans="2:28" ht="15" customHeight="1">
      <c r="B1772" t="s">
        <v>3775</v>
      </c>
      <c r="C1772" s="1">
        <v>41072.665694444448</v>
      </c>
      <c r="D1772" s="4">
        <v>560000</v>
      </c>
      <c r="E1772">
        <v>560000</v>
      </c>
      <c r="F1772" t="s">
        <v>40</v>
      </c>
      <c r="G1772">
        <f>tblSalaries[[#This Row],[clean Salary (in local currency)]]*VLOOKUP(tblSalaries[[#This Row],[Currency]],tblXrate[],2,FALSE)</f>
        <v>9972.4333449678379</v>
      </c>
      <c r="H1772" t="s">
        <v>1915</v>
      </c>
      <c r="I1772" t="s">
        <v>52</v>
      </c>
      <c r="J1772" t="s">
        <v>8</v>
      </c>
      <c r="K1772" t="str">
        <f>VLOOKUP(tblSalaries[[#This Row],[Where do you work]],tblCountries[[Actual]:[Mapping]],2,FALSE)</f>
        <v>India</v>
      </c>
      <c r="L1772" t="s">
        <v>18</v>
      </c>
      <c r="M1772">
        <v>4</v>
      </c>
      <c r="O1772" s="10" t="str">
        <f>IF(ISERROR(FIND("1",tblSalaries[[#This Row],[How many hours of a day you work on Excel]])),"",1)</f>
        <v/>
      </c>
      <c r="P1772" s="11">
        <f>IF(ISERROR(FIND("2",tblSalaries[[#This Row],[How many hours of a day you work on Excel]])),"",2)</f>
        <v>2</v>
      </c>
      <c r="Q1772" s="10">
        <f>IF(ISERROR(FIND("3",tblSalaries[[#This Row],[How many hours of a day you work on Excel]])),"",3)</f>
        <v>3</v>
      </c>
      <c r="R1772" s="10" t="str">
        <f>IF(ISERROR(FIND("4",tblSalaries[[#This Row],[How many hours of a day you work on Excel]])),"",4)</f>
        <v/>
      </c>
      <c r="S1772" s="10" t="str">
        <f>IF(ISERROR(FIND("5",tblSalaries[[#This Row],[How many hours of a day you work on Excel]])),"",5)</f>
        <v/>
      </c>
      <c r="T1772" s="10" t="str">
        <f>IF(ISERROR(FIND("6",tblSalaries[[#This Row],[How many hours of a day you work on Excel]])),"",6)</f>
        <v/>
      </c>
      <c r="U1772" s="11" t="str">
        <f>IF(ISERROR(FIND("7",tblSalaries[[#This Row],[How many hours of a day you work on Excel]])),"",7)</f>
        <v/>
      </c>
      <c r="V1772" s="11" t="str">
        <f>IF(ISERROR(FIND("8",tblSalaries[[#This Row],[How many hours of a day you work on Excel]])),"",8)</f>
        <v/>
      </c>
      <c r="W1772" s="11">
        <f>IF(MAX(tblSalaries[[#This Row],[1 hour]:[8 hours]])=0,#N/A,MAX(tblSalaries[[#This Row],[1 hour]:[8 hours]]))</f>
        <v>3</v>
      </c>
      <c r="X1772" s="11">
        <f>IF(ISERROR(tblSalaries[[#This Row],[max h]]),1,tblSalaries[[#This Row],[Salary in USD]]/tblSalaries[[#This Row],[max h]]/260)</f>
        <v>12.785170955086972</v>
      </c>
      <c r="Y1772" s="11" t="str">
        <f>IF(tblSalaries[[#This Row],[Years of Experience]]="",0,"0")</f>
        <v>0</v>
      </c>
      <c r="Z1772"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1772" s="11">
        <f>IF(tblSalaries[[#This Row],[Salary in USD]]&lt;1000,1,0)</f>
        <v>0</v>
      </c>
      <c r="AB1772" s="11">
        <f>IF(AND(tblSalaries[[#This Row],[Salary in USD]]&gt;1000,tblSalaries[[#This Row],[Salary in USD]]&lt;2000),1,0)</f>
        <v>0</v>
      </c>
    </row>
    <row r="1773" spans="2:28" ht="15" customHeight="1">
      <c r="B1773" t="s">
        <v>3776</v>
      </c>
      <c r="C1773" s="1">
        <v>41072.678067129629</v>
      </c>
      <c r="D1773" s="4">
        <v>14000</v>
      </c>
      <c r="E1773">
        <v>14000</v>
      </c>
      <c r="F1773" t="s">
        <v>6</v>
      </c>
      <c r="G1773">
        <f>tblSalaries[[#This Row],[clean Salary (in local currency)]]*VLOOKUP(tblSalaries[[#This Row],[Currency]],tblXrate[],2,FALSE)</f>
        <v>14000</v>
      </c>
      <c r="H1773" t="s">
        <v>52</v>
      </c>
      <c r="I1773" t="s">
        <v>52</v>
      </c>
      <c r="J1773" t="s">
        <v>8</v>
      </c>
      <c r="K1773" t="str">
        <f>VLOOKUP(tblSalaries[[#This Row],[Where do you work]],tblCountries[[Actual]:[Mapping]],2,FALSE)</f>
        <v>India</v>
      </c>
      <c r="L1773" t="s">
        <v>9</v>
      </c>
      <c r="M1773">
        <v>5</v>
      </c>
      <c r="O1773" s="10" t="str">
        <f>IF(ISERROR(FIND("1",tblSalaries[[#This Row],[How many hours of a day you work on Excel]])),"",1)</f>
        <v/>
      </c>
      <c r="P1773" s="11" t="str">
        <f>IF(ISERROR(FIND("2",tblSalaries[[#This Row],[How many hours of a day you work on Excel]])),"",2)</f>
        <v/>
      </c>
      <c r="Q1773" s="10" t="str">
        <f>IF(ISERROR(FIND("3",tblSalaries[[#This Row],[How many hours of a day you work on Excel]])),"",3)</f>
        <v/>
      </c>
      <c r="R1773" s="10">
        <f>IF(ISERROR(FIND("4",tblSalaries[[#This Row],[How many hours of a day you work on Excel]])),"",4)</f>
        <v>4</v>
      </c>
      <c r="S1773" s="10" t="str">
        <f>IF(ISERROR(FIND("5",tblSalaries[[#This Row],[How many hours of a day you work on Excel]])),"",5)</f>
        <v/>
      </c>
      <c r="T1773" s="10">
        <f>IF(ISERROR(FIND("6",tblSalaries[[#This Row],[How many hours of a day you work on Excel]])),"",6)</f>
        <v>6</v>
      </c>
      <c r="U1773" s="11" t="str">
        <f>IF(ISERROR(FIND("7",tblSalaries[[#This Row],[How many hours of a day you work on Excel]])),"",7)</f>
        <v/>
      </c>
      <c r="V1773" s="11" t="str">
        <f>IF(ISERROR(FIND("8",tblSalaries[[#This Row],[How many hours of a day you work on Excel]])),"",8)</f>
        <v/>
      </c>
      <c r="W1773" s="11">
        <f>IF(MAX(tblSalaries[[#This Row],[1 hour]:[8 hours]])=0,#N/A,MAX(tblSalaries[[#This Row],[1 hour]:[8 hours]]))</f>
        <v>6</v>
      </c>
      <c r="X1773" s="11">
        <f>IF(ISERROR(tblSalaries[[#This Row],[max h]]),1,tblSalaries[[#This Row],[Salary in USD]]/tblSalaries[[#This Row],[max h]]/260)</f>
        <v>8.9743589743589745</v>
      </c>
      <c r="Y1773" s="11" t="str">
        <f>IF(tblSalaries[[#This Row],[Years of Experience]]="",0,"0")</f>
        <v>0</v>
      </c>
      <c r="Z1773"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1773" s="11">
        <f>IF(tblSalaries[[#This Row],[Salary in USD]]&lt;1000,1,0)</f>
        <v>0</v>
      </c>
      <c r="AB1773" s="11">
        <f>IF(AND(tblSalaries[[#This Row],[Salary in USD]]&gt;1000,tblSalaries[[#This Row],[Salary in USD]]&lt;2000),1,0)</f>
        <v>0</v>
      </c>
    </row>
    <row r="1774" spans="2:28" ht="15" customHeight="1">
      <c r="B1774" t="s">
        <v>3777</v>
      </c>
      <c r="C1774" s="1">
        <v>41072.756921296299</v>
      </c>
      <c r="D1774" s="4" t="s">
        <v>1314</v>
      </c>
      <c r="E1774">
        <v>32000</v>
      </c>
      <c r="F1774" t="s">
        <v>69</v>
      </c>
      <c r="G1774">
        <f>tblSalaries[[#This Row],[clean Salary (in local currency)]]*VLOOKUP(tblSalaries[[#This Row],[Currency]],tblXrate[],2,FALSE)</f>
        <v>50437.70470615309</v>
      </c>
      <c r="H1774" t="s">
        <v>207</v>
      </c>
      <c r="I1774" t="s">
        <v>20</v>
      </c>
      <c r="J1774" t="s">
        <v>71</v>
      </c>
      <c r="K1774" t="str">
        <f>VLOOKUP(tblSalaries[[#This Row],[Where do you work]],tblCountries[[Actual]:[Mapping]],2,FALSE)</f>
        <v>UK</v>
      </c>
      <c r="L1774" t="s">
        <v>9</v>
      </c>
      <c r="M1774">
        <v>20</v>
      </c>
      <c r="O1774" s="10" t="str">
        <f>IF(ISERROR(FIND("1",tblSalaries[[#This Row],[How many hours of a day you work on Excel]])),"",1)</f>
        <v/>
      </c>
      <c r="P1774" s="11" t="str">
        <f>IF(ISERROR(FIND("2",tblSalaries[[#This Row],[How many hours of a day you work on Excel]])),"",2)</f>
        <v/>
      </c>
      <c r="Q1774" s="10" t="str">
        <f>IF(ISERROR(FIND("3",tblSalaries[[#This Row],[How many hours of a day you work on Excel]])),"",3)</f>
        <v/>
      </c>
      <c r="R1774" s="10">
        <f>IF(ISERROR(FIND("4",tblSalaries[[#This Row],[How many hours of a day you work on Excel]])),"",4)</f>
        <v>4</v>
      </c>
      <c r="S1774" s="10" t="str">
        <f>IF(ISERROR(FIND("5",tblSalaries[[#This Row],[How many hours of a day you work on Excel]])),"",5)</f>
        <v/>
      </c>
      <c r="T1774" s="10">
        <f>IF(ISERROR(FIND("6",tblSalaries[[#This Row],[How many hours of a day you work on Excel]])),"",6)</f>
        <v>6</v>
      </c>
      <c r="U1774" s="11" t="str">
        <f>IF(ISERROR(FIND("7",tblSalaries[[#This Row],[How many hours of a day you work on Excel]])),"",7)</f>
        <v/>
      </c>
      <c r="V1774" s="11" t="str">
        <f>IF(ISERROR(FIND("8",tblSalaries[[#This Row],[How many hours of a day you work on Excel]])),"",8)</f>
        <v/>
      </c>
      <c r="W1774" s="11">
        <f>IF(MAX(tblSalaries[[#This Row],[1 hour]:[8 hours]])=0,#N/A,MAX(tblSalaries[[#This Row],[1 hour]:[8 hours]]))</f>
        <v>6</v>
      </c>
      <c r="X1774" s="11">
        <f>IF(ISERROR(tblSalaries[[#This Row],[max h]]),1,tblSalaries[[#This Row],[Salary in USD]]/tblSalaries[[#This Row],[max h]]/260)</f>
        <v>32.331861991123773</v>
      </c>
      <c r="Y1774" s="11" t="str">
        <f>IF(tblSalaries[[#This Row],[Years of Experience]]="",0,"0")</f>
        <v>0</v>
      </c>
      <c r="Z1774"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774" s="11">
        <f>IF(tblSalaries[[#This Row],[Salary in USD]]&lt;1000,1,0)</f>
        <v>0</v>
      </c>
      <c r="AB1774" s="11">
        <f>IF(AND(tblSalaries[[#This Row],[Salary in USD]]&gt;1000,tblSalaries[[#This Row],[Salary in USD]]&lt;2000),1,0)</f>
        <v>0</v>
      </c>
    </row>
    <row r="1775" spans="2:28" ht="15" customHeight="1">
      <c r="B1775" t="s">
        <v>3778</v>
      </c>
      <c r="C1775" s="1">
        <v>41072.769895833335</v>
      </c>
      <c r="D1775" s="4">
        <v>32000</v>
      </c>
      <c r="E1775">
        <v>32000</v>
      </c>
      <c r="F1775" t="s">
        <v>69</v>
      </c>
      <c r="G1775">
        <f>tblSalaries[[#This Row],[clean Salary (in local currency)]]*VLOOKUP(tblSalaries[[#This Row],[Currency]],tblXrate[],2,FALSE)</f>
        <v>50437.70470615309</v>
      </c>
      <c r="H1775" t="s">
        <v>14</v>
      </c>
      <c r="I1775" t="s">
        <v>20</v>
      </c>
      <c r="J1775" t="s">
        <v>71</v>
      </c>
      <c r="K1775" t="str">
        <f>VLOOKUP(tblSalaries[[#This Row],[Where do you work]],tblCountries[[Actual]:[Mapping]],2,FALSE)</f>
        <v>UK</v>
      </c>
      <c r="L1775" t="s">
        <v>13</v>
      </c>
      <c r="M1775">
        <v>1</v>
      </c>
      <c r="O1775" s="10" t="str">
        <f>IF(ISERROR(FIND("1",tblSalaries[[#This Row],[How many hours of a day you work on Excel]])),"",1)</f>
        <v/>
      </c>
      <c r="P1775" s="11" t="str">
        <f>IF(ISERROR(FIND("2",tblSalaries[[#This Row],[How many hours of a day you work on Excel]])),"",2)</f>
        <v/>
      </c>
      <c r="Q1775" s="10" t="str">
        <f>IF(ISERROR(FIND("3",tblSalaries[[#This Row],[How many hours of a day you work on Excel]])),"",3)</f>
        <v/>
      </c>
      <c r="R1775" s="10" t="str">
        <f>IF(ISERROR(FIND("4",tblSalaries[[#This Row],[How many hours of a day you work on Excel]])),"",4)</f>
        <v/>
      </c>
      <c r="S1775" s="10" t="str">
        <f>IF(ISERROR(FIND("5",tblSalaries[[#This Row],[How many hours of a day you work on Excel]])),"",5)</f>
        <v/>
      </c>
      <c r="T1775" s="10" t="str">
        <f>IF(ISERROR(FIND("6",tblSalaries[[#This Row],[How many hours of a day you work on Excel]])),"",6)</f>
        <v/>
      </c>
      <c r="U1775" s="11" t="str">
        <f>IF(ISERROR(FIND("7",tblSalaries[[#This Row],[How many hours of a day you work on Excel]])),"",7)</f>
        <v/>
      </c>
      <c r="V1775" s="11">
        <f>IF(ISERROR(FIND("8",tblSalaries[[#This Row],[How many hours of a day you work on Excel]])),"",8)</f>
        <v>8</v>
      </c>
      <c r="W1775" s="11">
        <f>IF(MAX(tblSalaries[[#This Row],[1 hour]:[8 hours]])=0,#N/A,MAX(tblSalaries[[#This Row],[1 hour]:[8 hours]]))</f>
        <v>8</v>
      </c>
      <c r="X1775" s="11">
        <f>IF(ISERROR(tblSalaries[[#This Row],[max h]]),1,tblSalaries[[#This Row],[Salary in USD]]/tblSalaries[[#This Row],[max h]]/260)</f>
        <v>24.248896493342833</v>
      </c>
      <c r="Y1775" s="11" t="str">
        <f>IF(tblSalaries[[#This Row],[Years of Experience]]="",0,"0")</f>
        <v>0</v>
      </c>
      <c r="Z1775"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0..1</v>
      </c>
      <c r="AA1775" s="11">
        <f>IF(tblSalaries[[#This Row],[Salary in USD]]&lt;1000,1,0)</f>
        <v>0</v>
      </c>
      <c r="AB1775" s="11">
        <f>IF(AND(tblSalaries[[#This Row],[Salary in USD]]&gt;1000,tblSalaries[[#This Row],[Salary in USD]]&lt;2000),1,0)</f>
        <v>0</v>
      </c>
    </row>
    <row r="1776" spans="2:28" ht="15" customHeight="1">
      <c r="B1776" t="s">
        <v>3779</v>
      </c>
      <c r="C1776" s="1">
        <v>41072.841249999998</v>
      </c>
      <c r="D1776" s="4">
        <v>8900</v>
      </c>
      <c r="E1776">
        <v>1281600</v>
      </c>
      <c r="F1776" t="s">
        <v>32</v>
      </c>
      <c r="G1776">
        <f>tblSalaries[[#This Row],[clean Salary (in local currency)]]*VLOOKUP(tblSalaries[[#This Row],[Currency]],tblXrate[],2,FALSE)</f>
        <v>13603.016099449767</v>
      </c>
      <c r="H1776" t="s">
        <v>1916</v>
      </c>
      <c r="I1776" t="s">
        <v>52</v>
      </c>
      <c r="J1776" t="s">
        <v>1448</v>
      </c>
      <c r="K1776" t="str">
        <f>VLOOKUP(tblSalaries[[#This Row],[Where do you work]],tblCountries[[Actual]:[Mapping]],2,FALSE)</f>
        <v>Pakistan</v>
      </c>
      <c r="L1776" t="s">
        <v>13</v>
      </c>
      <c r="M1776">
        <v>8</v>
      </c>
      <c r="O1776" s="10" t="str">
        <f>IF(ISERROR(FIND("1",tblSalaries[[#This Row],[How many hours of a day you work on Excel]])),"",1)</f>
        <v/>
      </c>
      <c r="P1776" s="11" t="str">
        <f>IF(ISERROR(FIND("2",tblSalaries[[#This Row],[How many hours of a day you work on Excel]])),"",2)</f>
        <v/>
      </c>
      <c r="Q1776" s="10" t="str">
        <f>IF(ISERROR(FIND("3",tblSalaries[[#This Row],[How many hours of a day you work on Excel]])),"",3)</f>
        <v/>
      </c>
      <c r="R1776" s="10" t="str">
        <f>IF(ISERROR(FIND("4",tblSalaries[[#This Row],[How many hours of a day you work on Excel]])),"",4)</f>
        <v/>
      </c>
      <c r="S1776" s="10" t="str">
        <f>IF(ISERROR(FIND("5",tblSalaries[[#This Row],[How many hours of a day you work on Excel]])),"",5)</f>
        <v/>
      </c>
      <c r="T1776" s="10" t="str">
        <f>IF(ISERROR(FIND("6",tblSalaries[[#This Row],[How many hours of a day you work on Excel]])),"",6)</f>
        <v/>
      </c>
      <c r="U1776" s="11" t="str">
        <f>IF(ISERROR(FIND("7",tblSalaries[[#This Row],[How many hours of a day you work on Excel]])),"",7)</f>
        <v/>
      </c>
      <c r="V1776" s="11">
        <f>IF(ISERROR(FIND("8",tblSalaries[[#This Row],[How many hours of a day you work on Excel]])),"",8)</f>
        <v>8</v>
      </c>
      <c r="W1776" s="11">
        <f>IF(MAX(tblSalaries[[#This Row],[1 hour]:[8 hours]])=0,#N/A,MAX(tblSalaries[[#This Row],[1 hour]:[8 hours]]))</f>
        <v>8</v>
      </c>
      <c r="X1776" s="11">
        <f>IF(ISERROR(tblSalaries[[#This Row],[max h]]),1,tblSalaries[[#This Row],[Salary in USD]]/tblSalaries[[#This Row],[max h]]/260)</f>
        <v>6.5399115862739263</v>
      </c>
      <c r="Y1776" s="11" t="str">
        <f>IF(tblSalaries[[#This Row],[Years of Experience]]="",0,"0")</f>
        <v>0</v>
      </c>
      <c r="Z1776"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776" s="11">
        <f>IF(tblSalaries[[#This Row],[Salary in USD]]&lt;1000,1,0)</f>
        <v>0</v>
      </c>
      <c r="AB1776" s="11">
        <f>IF(AND(tblSalaries[[#This Row],[Salary in USD]]&gt;1000,tblSalaries[[#This Row],[Salary in USD]]&lt;2000),1,0)</f>
        <v>0</v>
      </c>
    </row>
    <row r="1777" spans="2:28" ht="15" customHeight="1">
      <c r="B1777" t="s">
        <v>3780</v>
      </c>
      <c r="C1777" s="1">
        <v>41072.866354166668</v>
      </c>
      <c r="D1777" s="4" t="s">
        <v>1917</v>
      </c>
      <c r="E1777">
        <v>145000</v>
      </c>
      <c r="F1777" t="s">
        <v>82</v>
      </c>
      <c r="G1777">
        <f>tblSalaries[[#This Row],[clean Salary (in local currency)]]*VLOOKUP(tblSalaries[[#This Row],[Currency]],tblXrate[],2,FALSE)</f>
        <v>147886.90017838217</v>
      </c>
      <c r="H1777" t="s">
        <v>944</v>
      </c>
      <c r="I1777" t="s">
        <v>488</v>
      </c>
      <c r="J1777" t="s">
        <v>84</v>
      </c>
      <c r="K1777" t="str">
        <f>VLOOKUP(tblSalaries[[#This Row],[Where do you work]],tblCountries[[Actual]:[Mapping]],2,FALSE)</f>
        <v>Australia</v>
      </c>
      <c r="L1777" t="s">
        <v>18</v>
      </c>
      <c r="M1777">
        <v>15</v>
      </c>
      <c r="O1777" s="10" t="str">
        <f>IF(ISERROR(FIND("1",tblSalaries[[#This Row],[How many hours of a day you work on Excel]])),"",1)</f>
        <v/>
      </c>
      <c r="P1777" s="11">
        <f>IF(ISERROR(FIND("2",tblSalaries[[#This Row],[How many hours of a day you work on Excel]])),"",2)</f>
        <v>2</v>
      </c>
      <c r="Q1777" s="10">
        <f>IF(ISERROR(FIND("3",tblSalaries[[#This Row],[How many hours of a day you work on Excel]])),"",3)</f>
        <v>3</v>
      </c>
      <c r="R1777" s="10" t="str">
        <f>IF(ISERROR(FIND("4",tblSalaries[[#This Row],[How many hours of a day you work on Excel]])),"",4)</f>
        <v/>
      </c>
      <c r="S1777" s="10" t="str">
        <f>IF(ISERROR(FIND("5",tblSalaries[[#This Row],[How many hours of a day you work on Excel]])),"",5)</f>
        <v/>
      </c>
      <c r="T1777" s="10" t="str">
        <f>IF(ISERROR(FIND("6",tblSalaries[[#This Row],[How many hours of a day you work on Excel]])),"",6)</f>
        <v/>
      </c>
      <c r="U1777" s="11" t="str">
        <f>IF(ISERROR(FIND("7",tblSalaries[[#This Row],[How many hours of a day you work on Excel]])),"",7)</f>
        <v/>
      </c>
      <c r="V1777" s="11" t="str">
        <f>IF(ISERROR(FIND("8",tblSalaries[[#This Row],[How many hours of a day you work on Excel]])),"",8)</f>
        <v/>
      </c>
      <c r="W1777" s="11">
        <f>IF(MAX(tblSalaries[[#This Row],[1 hour]:[8 hours]])=0,#N/A,MAX(tblSalaries[[#This Row],[1 hour]:[8 hours]]))</f>
        <v>3</v>
      </c>
      <c r="X1777" s="11">
        <f>IF(ISERROR(tblSalaries[[#This Row],[max h]]),1,tblSalaries[[#This Row],[Salary in USD]]/tblSalaries[[#This Row],[max h]]/260)</f>
        <v>189.59858997228483</v>
      </c>
      <c r="Y1777" s="11" t="str">
        <f>IF(tblSalaries[[#This Row],[Years of Experience]]="",0,"0")</f>
        <v>0</v>
      </c>
      <c r="Z1777"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777" s="11">
        <f>IF(tblSalaries[[#This Row],[Salary in USD]]&lt;1000,1,0)</f>
        <v>0</v>
      </c>
      <c r="AB1777" s="11">
        <f>IF(AND(tblSalaries[[#This Row],[Salary in USD]]&gt;1000,tblSalaries[[#This Row],[Salary in USD]]&lt;2000),1,0)</f>
        <v>0</v>
      </c>
    </row>
    <row r="1778" spans="2:28" ht="15" customHeight="1">
      <c r="B1778" t="s">
        <v>3781</v>
      </c>
      <c r="C1778" s="1">
        <v>41072.908263888887</v>
      </c>
      <c r="D1778" s="4">
        <v>280000</v>
      </c>
      <c r="E1778">
        <v>280000</v>
      </c>
      <c r="F1778" t="s">
        <v>40</v>
      </c>
      <c r="G1778">
        <f>tblSalaries[[#This Row],[clean Salary (in local currency)]]*VLOOKUP(tblSalaries[[#This Row],[Currency]],tblXrate[],2,FALSE)</f>
        <v>4986.216672483919</v>
      </c>
      <c r="H1778" t="s">
        <v>1918</v>
      </c>
      <c r="I1778" t="s">
        <v>20</v>
      </c>
      <c r="J1778" t="s">
        <v>8</v>
      </c>
      <c r="K1778" t="str">
        <f>VLOOKUP(tblSalaries[[#This Row],[Where do you work]],tblCountries[[Actual]:[Mapping]],2,FALSE)</f>
        <v>India</v>
      </c>
      <c r="L1778" t="s">
        <v>13</v>
      </c>
      <c r="M1778">
        <v>8</v>
      </c>
      <c r="O1778" s="10" t="str">
        <f>IF(ISERROR(FIND("1",tblSalaries[[#This Row],[How many hours of a day you work on Excel]])),"",1)</f>
        <v/>
      </c>
      <c r="P1778" s="11" t="str">
        <f>IF(ISERROR(FIND("2",tblSalaries[[#This Row],[How many hours of a day you work on Excel]])),"",2)</f>
        <v/>
      </c>
      <c r="Q1778" s="10" t="str">
        <f>IF(ISERROR(FIND("3",tblSalaries[[#This Row],[How many hours of a day you work on Excel]])),"",3)</f>
        <v/>
      </c>
      <c r="R1778" s="10" t="str">
        <f>IF(ISERROR(FIND("4",tblSalaries[[#This Row],[How many hours of a day you work on Excel]])),"",4)</f>
        <v/>
      </c>
      <c r="S1778" s="10" t="str">
        <f>IF(ISERROR(FIND("5",tblSalaries[[#This Row],[How many hours of a day you work on Excel]])),"",5)</f>
        <v/>
      </c>
      <c r="T1778" s="10" t="str">
        <f>IF(ISERROR(FIND("6",tblSalaries[[#This Row],[How many hours of a day you work on Excel]])),"",6)</f>
        <v/>
      </c>
      <c r="U1778" s="11" t="str">
        <f>IF(ISERROR(FIND("7",tblSalaries[[#This Row],[How many hours of a day you work on Excel]])),"",7)</f>
        <v/>
      </c>
      <c r="V1778" s="11">
        <f>IF(ISERROR(FIND("8",tblSalaries[[#This Row],[How many hours of a day you work on Excel]])),"",8)</f>
        <v>8</v>
      </c>
      <c r="W1778" s="11">
        <f>IF(MAX(tblSalaries[[#This Row],[1 hour]:[8 hours]])=0,#N/A,MAX(tblSalaries[[#This Row],[1 hour]:[8 hours]]))</f>
        <v>8</v>
      </c>
      <c r="X1778" s="11">
        <f>IF(ISERROR(tblSalaries[[#This Row],[max h]]),1,tblSalaries[[#This Row],[Salary in USD]]/tblSalaries[[#This Row],[max h]]/260)</f>
        <v>2.397219554078807</v>
      </c>
      <c r="Y1778" s="11" t="str">
        <f>IF(tblSalaries[[#This Row],[Years of Experience]]="",0,"0")</f>
        <v>0</v>
      </c>
      <c r="Z1778"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778" s="11">
        <f>IF(tblSalaries[[#This Row],[Salary in USD]]&lt;1000,1,0)</f>
        <v>0</v>
      </c>
      <c r="AB1778" s="11">
        <f>IF(AND(tblSalaries[[#This Row],[Salary in USD]]&gt;1000,tblSalaries[[#This Row],[Salary in USD]]&lt;2000),1,0)</f>
        <v>0</v>
      </c>
    </row>
    <row r="1779" spans="2:28" ht="15" customHeight="1">
      <c r="B1779" t="s">
        <v>3782</v>
      </c>
      <c r="C1779" s="1">
        <v>41072.915520833332</v>
      </c>
      <c r="D1779" s="4">
        <v>4800</v>
      </c>
      <c r="E1779">
        <v>4800</v>
      </c>
      <c r="F1779" t="s">
        <v>6</v>
      </c>
      <c r="G1779">
        <f>tblSalaries[[#This Row],[clean Salary (in local currency)]]*VLOOKUP(tblSalaries[[#This Row],[Currency]],tblXrate[],2,FALSE)</f>
        <v>4800</v>
      </c>
      <c r="H1779" t="s">
        <v>1919</v>
      </c>
      <c r="I1779" t="s">
        <v>52</v>
      </c>
      <c r="J1779" t="s">
        <v>8</v>
      </c>
      <c r="K1779" t="str">
        <f>VLOOKUP(tblSalaries[[#This Row],[Where do you work]],tblCountries[[Actual]:[Mapping]],2,FALSE)</f>
        <v>India</v>
      </c>
      <c r="L1779" t="s">
        <v>13</v>
      </c>
      <c r="M1779">
        <v>3</v>
      </c>
      <c r="O1779" s="10" t="str">
        <f>IF(ISERROR(FIND("1",tblSalaries[[#This Row],[How many hours of a day you work on Excel]])),"",1)</f>
        <v/>
      </c>
      <c r="P1779" s="11" t="str">
        <f>IF(ISERROR(FIND("2",tblSalaries[[#This Row],[How many hours of a day you work on Excel]])),"",2)</f>
        <v/>
      </c>
      <c r="Q1779" s="10" t="str">
        <f>IF(ISERROR(FIND("3",tblSalaries[[#This Row],[How many hours of a day you work on Excel]])),"",3)</f>
        <v/>
      </c>
      <c r="R1779" s="10" t="str">
        <f>IF(ISERROR(FIND("4",tblSalaries[[#This Row],[How many hours of a day you work on Excel]])),"",4)</f>
        <v/>
      </c>
      <c r="S1779" s="10" t="str">
        <f>IF(ISERROR(FIND("5",tblSalaries[[#This Row],[How many hours of a day you work on Excel]])),"",5)</f>
        <v/>
      </c>
      <c r="T1779" s="10" t="str">
        <f>IF(ISERROR(FIND("6",tblSalaries[[#This Row],[How many hours of a day you work on Excel]])),"",6)</f>
        <v/>
      </c>
      <c r="U1779" s="11" t="str">
        <f>IF(ISERROR(FIND("7",tblSalaries[[#This Row],[How many hours of a day you work on Excel]])),"",7)</f>
        <v/>
      </c>
      <c r="V1779" s="11">
        <f>IF(ISERROR(FIND("8",tblSalaries[[#This Row],[How many hours of a day you work on Excel]])),"",8)</f>
        <v>8</v>
      </c>
      <c r="W1779" s="11">
        <f>IF(MAX(tblSalaries[[#This Row],[1 hour]:[8 hours]])=0,#N/A,MAX(tblSalaries[[#This Row],[1 hour]:[8 hours]]))</f>
        <v>8</v>
      </c>
      <c r="X1779" s="11">
        <f>IF(ISERROR(tblSalaries[[#This Row],[max h]]),1,tblSalaries[[#This Row],[Salary in USD]]/tblSalaries[[#This Row],[max h]]/260)</f>
        <v>2.3076923076923075</v>
      </c>
      <c r="Y1779" s="11" t="str">
        <f>IF(tblSalaries[[#This Row],[Years of Experience]]="",0,"0")</f>
        <v>0</v>
      </c>
      <c r="Z1779"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1..3</v>
      </c>
      <c r="AA1779" s="11">
        <f>IF(tblSalaries[[#This Row],[Salary in USD]]&lt;1000,1,0)</f>
        <v>0</v>
      </c>
      <c r="AB1779" s="11">
        <f>IF(AND(tblSalaries[[#This Row],[Salary in USD]]&gt;1000,tblSalaries[[#This Row],[Salary in USD]]&lt;2000),1,0)</f>
        <v>0</v>
      </c>
    </row>
    <row r="1780" spans="2:28" ht="15" customHeight="1">
      <c r="B1780" t="s">
        <v>3783</v>
      </c>
      <c r="C1780" s="1">
        <v>41073.014050925929</v>
      </c>
      <c r="D1780" s="4" t="s">
        <v>1920</v>
      </c>
      <c r="E1780">
        <v>450000</v>
      </c>
      <c r="F1780" t="s">
        <v>40</v>
      </c>
      <c r="G1780">
        <f>tblSalaries[[#This Row],[clean Salary (in local currency)]]*VLOOKUP(tblSalaries[[#This Row],[Currency]],tblXrate[],2,FALSE)</f>
        <v>8013.5625093491553</v>
      </c>
      <c r="H1780" t="s">
        <v>721</v>
      </c>
      <c r="I1780" t="s">
        <v>3999</v>
      </c>
      <c r="J1780" t="s">
        <v>8</v>
      </c>
      <c r="K1780" t="str">
        <f>VLOOKUP(tblSalaries[[#This Row],[Where do you work]],tblCountries[[Actual]:[Mapping]],2,FALSE)</f>
        <v>India</v>
      </c>
      <c r="L1780" t="s">
        <v>9</v>
      </c>
      <c r="M1780">
        <v>4</v>
      </c>
      <c r="O1780" s="10" t="str">
        <f>IF(ISERROR(FIND("1",tblSalaries[[#This Row],[How many hours of a day you work on Excel]])),"",1)</f>
        <v/>
      </c>
      <c r="P1780" s="11" t="str">
        <f>IF(ISERROR(FIND("2",tblSalaries[[#This Row],[How many hours of a day you work on Excel]])),"",2)</f>
        <v/>
      </c>
      <c r="Q1780" s="10" t="str">
        <f>IF(ISERROR(FIND("3",tblSalaries[[#This Row],[How many hours of a day you work on Excel]])),"",3)</f>
        <v/>
      </c>
      <c r="R1780" s="10">
        <f>IF(ISERROR(FIND("4",tblSalaries[[#This Row],[How many hours of a day you work on Excel]])),"",4)</f>
        <v>4</v>
      </c>
      <c r="S1780" s="10" t="str">
        <f>IF(ISERROR(FIND("5",tblSalaries[[#This Row],[How many hours of a day you work on Excel]])),"",5)</f>
        <v/>
      </c>
      <c r="T1780" s="10">
        <f>IF(ISERROR(FIND("6",tblSalaries[[#This Row],[How many hours of a day you work on Excel]])),"",6)</f>
        <v>6</v>
      </c>
      <c r="U1780" s="11" t="str">
        <f>IF(ISERROR(FIND("7",tblSalaries[[#This Row],[How many hours of a day you work on Excel]])),"",7)</f>
        <v/>
      </c>
      <c r="V1780" s="11" t="str">
        <f>IF(ISERROR(FIND("8",tblSalaries[[#This Row],[How many hours of a day you work on Excel]])),"",8)</f>
        <v/>
      </c>
      <c r="W1780" s="11">
        <f>IF(MAX(tblSalaries[[#This Row],[1 hour]:[8 hours]])=0,#N/A,MAX(tblSalaries[[#This Row],[1 hour]:[8 hours]]))</f>
        <v>6</v>
      </c>
      <c r="X1780" s="11">
        <f>IF(ISERROR(tblSalaries[[#This Row],[max h]]),1,tblSalaries[[#This Row],[Salary in USD]]/tblSalaries[[#This Row],[max h]]/260)</f>
        <v>5.1368990444545863</v>
      </c>
      <c r="Y1780" s="11" t="str">
        <f>IF(tblSalaries[[#This Row],[Years of Experience]]="",0,"0")</f>
        <v>0</v>
      </c>
      <c r="Z1780"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1780" s="11">
        <f>IF(tblSalaries[[#This Row],[Salary in USD]]&lt;1000,1,0)</f>
        <v>0</v>
      </c>
      <c r="AB1780" s="11">
        <f>IF(AND(tblSalaries[[#This Row],[Salary in USD]]&gt;1000,tblSalaries[[#This Row],[Salary in USD]]&lt;2000),1,0)</f>
        <v>0</v>
      </c>
    </row>
    <row r="1781" spans="2:28" ht="15" customHeight="1">
      <c r="B1781" t="s">
        <v>3784</v>
      </c>
      <c r="C1781" s="1">
        <v>41073.016331018516</v>
      </c>
      <c r="D1781" s="4">
        <v>80000</v>
      </c>
      <c r="E1781">
        <v>80000</v>
      </c>
      <c r="F1781" t="s">
        <v>6</v>
      </c>
      <c r="G1781">
        <f>tblSalaries[[#This Row],[clean Salary (in local currency)]]*VLOOKUP(tblSalaries[[#This Row],[Currency]],tblXrate[],2,FALSE)</f>
        <v>80000</v>
      </c>
      <c r="H1781" t="s">
        <v>1921</v>
      </c>
      <c r="I1781" t="s">
        <v>52</v>
      </c>
      <c r="J1781" t="s">
        <v>15</v>
      </c>
      <c r="K1781" t="str">
        <f>VLOOKUP(tblSalaries[[#This Row],[Where do you work]],tblCountries[[Actual]:[Mapping]],2,FALSE)</f>
        <v>USA</v>
      </c>
      <c r="L1781" t="s">
        <v>9</v>
      </c>
      <c r="M1781">
        <v>2</v>
      </c>
      <c r="O1781" s="10" t="str">
        <f>IF(ISERROR(FIND("1",tblSalaries[[#This Row],[How many hours of a day you work on Excel]])),"",1)</f>
        <v/>
      </c>
      <c r="P1781" s="11" t="str">
        <f>IF(ISERROR(FIND("2",tblSalaries[[#This Row],[How many hours of a day you work on Excel]])),"",2)</f>
        <v/>
      </c>
      <c r="Q1781" s="10" t="str">
        <f>IF(ISERROR(FIND("3",tblSalaries[[#This Row],[How many hours of a day you work on Excel]])),"",3)</f>
        <v/>
      </c>
      <c r="R1781" s="10">
        <f>IF(ISERROR(FIND("4",tblSalaries[[#This Row],[How many hours of a day you work on Excel]])),"",4)</f>
        <v>4</v>
      </c>
      <c r="S1781" s="10" t="str">
        <f>IF(ISERROR(FIND("5",tblSalaries[[#This Row],[How many hours of a day you work on Excel]])),"",5)</f>
        <v/>
      </c>
      <c r="T1781" s="10">
        <f>IF(ISERROR(FIND("6",tblSalaries[[#This Row],[How many hours of a day you work on Excel]])),"",6)</f>
        <v>6</v>
      </c>
      <c r="U1781" s="11" t="str">
        <f>IF(ISERROR(FIND("7",tblSalaries[[#This Row],[How many hours of a day you work on Excel]])),"",7)</f>
        <v/>
      </c>
      <c r="V1781" s="11" t="str">
        <f>IF(ISERROR(FIND("8",tblSalaries[[#This Row],[How many hours of a day you work on Excel]])),"",8)</f>
        <v/>
      </c>
      <c r="W1781" s="11">
        <f>IF(MAX(tblSalaries[[#This Row],[1 hour]:[8 hours]])=0,#N/A,MAX(tblSalaries[[#This Row],[1 hour]:[8 hours]]))</f>
        <v>6</v>
      </c>
      <c r="X1781" s="11">
        <f>IF(ISERROR(tblSalaries[[#This Row],[max h]]),1,tblSalaries[[#This Row],[Salary in USD]]/tblSalaries[[#This Row],[max h]]/260)</f>
        <v>51.282051282051285</v>
      </c>
      <c r="Y1781" s="11" t="str">
        <f>IF(tblSalaries[[#This Row],[Years of Experience]]="",0,"0")</f>
        <v>0</v>
      </c>
      <c r="Z1781"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1..3</v>
      </c>
      <c r="AA1781" s="11">
        <f>IF(tblSalaries[[#This Row],[Salary in USD]]&lt;1000,1,0)</f>
        <v>0</v>
      </c>
      <c r="AB1781" s="11">
        <f>IF(AND(tblSalaries[[#This Row],[Salary in USD]]&gt;1000,tblSalaries[[#This Row],[Salary in USD]]&lt;2000),1,0)</f>
        <v>0</v>
      </c>
    </row>
    <row r="1782" spans="2:28" ht="15" customHeight="1">
      <c r="B1782" t="s">
        <v>3785</v>
      </c>
      <c r="C1782" s="1">
        <v>41073.025972222225</v>
      </c>
      <c r="D1782" s="4" t="s">
        <v>1268</v>
      </c>
      <c r="E1782">
        <v>45000</v>
      </c>
      <c r="F1782" t="s">
        <v>22</v>
      </c>
      <c r="G1782">
        <f>tblSalaries[[#This Row],[clean Salary (in local currency)]]*VLOOKUP(tblSalaries[[#This Row],[Currency]],tblXrate[],2,FALSE)</f>
        <v>57167.974754622352</v>
      </c>
      <c r="H1782" t="s">
        <v>1922</v>
      </c>
      <c r="I1782" t="s">
        <v>20</v>
      </c>
      <c r="J1782" t="s">
        <v>628</v>
      </c>
      <c r="K1782" t="str">
        <f>VLOOKUP(tblSalaries[[#This Row],[Where do you work]],tblCountries[[Actual]:[Mapping]],2,FALSE)</f>
        <v>Netherlands</v>
      </c>
      <c r="L1782" t="s">
        <v>18</v>
      </c>
      <c r="M1782">
        <v>14</v>
      </c>
      <c r="O1782" s="10" t="str">
        <f>IF(ISERROR(FIND("1",tblSalaries[[#This Row],[How many hours of a day you work on Excel]])),"",1)</f>
        <v/>
      </c>
      <c r="P1782" s="11">
        <f>IF(ISERROR(FIND("2",tblSalaries[[#This Row],[How many hours of a day you work on Excel]])),"",2)</f>
        <v>2</v>
      </c>
      <c r="Q1782" s="10">
        <f>IF(ISERROR(FIND("3",tblSalaries[[#This Row],[How many hours of a day you work on Excel]])),"",3)</f>
        <v>3</v>
      </c>
      <c r="R1782" s="10" t="str">
        <f>IF(ISERROR(FIND("4",tblSalaries[[#This Row],[How many hours of a day you work on Excel]])),"",4)</f>
        <v/>
      </c>
      <c r="S1782" s="10" t="str">
        <f>IF(ISERROR(FIND("5",tblSalaries[[#This Row],[How many hours of a day you work on Excel]])),"",5)</f>
        <v/>
      </c>
      <c r="T1782" s="10" t="str">
        <f>IF(ISERROR(FIND("6",tblSalaries[[#This Row],[How many hours of a day you work on Excel]])),"",6)</f>
        <v/>
      </c>
      <c r="U1782" s="11" t="str">
        <f>IF(ISERROR(FIND("7",tblSalaries[[#This Row],[How many hours of a day you work on Excel]])),"",7)</f>
        <v/>
      </c>
      <c r="V1782" s="11" t="str">
        <f>IF(ISERROR(FIND("8",tblSalaries[[#This Row],[How many hours of a day you work on Excel]])),"",8)</f>
        <v/>
      </c>
      <c r="W1782" s="11">
        <f>IF(MAX(tblSalaries[[#This Row],[1 hour]:[8 hours]])=0,#N/A,MAX(tblSalaries[[#This Row],[1 hour]:[8 hours]]))</f>
        <v>3</v>
      </c>
      <c r="X1782" s="11">
        <f>IF(ISERROR(tblSalaries[[#This Row],[max h]]),1,tblSalaries[[#This Row],[Salary in USD]]/tblSalaries[[#This Row],[max h]]/260)</f>
        <v>73.292275326438912</v>
      </c>
      <c r="Y1782" s="11" t="str">
        <f>IF(tblSalaries[[#This Row],[Years of Experience]]="",0,"0")</f>
        <v>0</v>
      </c>
      <c r="Z1782"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782" s="11">
        <f>IF(tblSalaries[[#This Row],[Salary in USD]]&lt;1000,1,0)</f>
        <v>0</v>
      </c>
      <c r="AB1782" s="11">
        <f>IF(AND(tblSalaries[[#This Row],[Salary in USD]]&gt;1000,tblSalaries[[#This Row],[Salary in USD]]&lt;2000),1,0)</f>
        <v>0</v>
      </c>
    </row>
    <row r="1783" spans="2:28" ht="15" customHeight="1">
      <c r="B1783" t="s">
        <v>3786</v>
      </c>
      <c r="C1783" s="1">
        <v>41073.034953703704</v>
      </c>
      <c r="D1783" s="4">
        <v>20000</v>
      </c>
      <c r="E1783">
        <v>20000</v>
      </c>
      <c r="F1783" t="s">
        <v>6</v>
      </c>
      <c r="G1783">
        <f>tblSalaries[[#This Row],[clean Salary (in local currency)]]*VLOOKUP(tblSalaries[[#This Row],[Currency]],tblXrate[],2,FALSE)</f>
        <v>20000</v>
      </c>
      <c r="H1783" t="s">
        <v>1923</v>
      </c>
      <c r="I1783" t="s">
        <v>20</v>
      </c>
      <c r="J1783" t="s">
        <v>88</v>
      </c>
      <c r="K1783" t="str">
        <f>VLOOKUP(tblSalaries[[#This Row],[Where do you work]],tblCountries[[Actual]:[Mapping]],2,FALSE)</f>
        <v>Canada</v>
      </c>
      <c r="L1783" t="s">
        <v>18</v>
      </c>
      <c r="M1783">
        <v>2</v>
      </c>
      <c r="O1783" s="10" t="str">
        <f>IF(ISERROR(FIND("1",tblSalaries[[#This Row],[How many hours of a day you work on Excel]])),"",1)</f>
        <v/>
      </c>
      <c r="P1783" s="11">
        <f>IF(ISERROR(FIND("2",tblSalaries[[#This Row],[How many hours of a day you work on Excel]])),"",2)</f>
        <v>2</v>
      </c>
      <c r="Q1783" s="10">
        <f>IF(ISERROR(FIND("3",tblSalaries[[#This Row],[How many hours of a day you work on Excel]])),"",3)</f>
        <v>3</v>
      </c>
      <c r="R1783" s="10" t="str">
        <f>IF(ISERROR(FIND("4",tblSalaries[[#This Row],[How many hours of a day you work on Excel]])),"",4)</f>
        <v/>
      </c>
      <c r="S1783" s="10" t="str">
        <f>IF(ISERROR(FIND("5",tblSalaries[[#This Row],[How many hours of a day you work on Excel]])),"",5)</f>
        <v/>
      </c>
      <c r="T1783" s="10" t="str">
        <f>IF(ISERROR(FIND("6",tblSalaries[[#This Row],[How many hours of a day you work on Excel]])),"",6)</f>
        <v/>
      </c>
      <c r="U1783" s="11" t="str">
        <f>IF(ISERROR(FIND("7",tblSalaries[[#This Row],[How many hours of a day you work on Excel]])),"",7)</f>
        <v/>
      </c>
      <c r="V1783" s="11" t="str">
        <f>IF(ISERROR(FIND("8",tblSalaries[[#This Row],[How many hours of a day you work on Excel]])),"",8)</f>
        <v/>
      </c>
      <c r="W1783" s="11">
        <f>IF(MAX(tblSalaries[[#This Row],[1 hour]:[8 hours]])=0,#N/A,MAX(tblSalaries[[#This Row],[1 hour]:[8 hours]]))</f>
        <v>3</v>
      </c>
      <c r="X1783" s="11">
        <f>IF(ISERROR(tblSalaries[[#This Row],[max h]]),1,tblSalaries[[#This Row],[Salary in USD]]/tblSalaries[[#This Row],[max h]]/260)</f>
        <v>25.641025641025642</v>
      </c>
      <c r="Y1783" s="11" t="str">
        <f>IF(tblSalaries[[#This Row],[Years of Experience]]="",0,"0")</f>
        <v>0</v>
      </c>
      <c r="Z1783"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1..3</v>
      </c>
      <c r="AA1783" s="11">
        <f>IF(tblSalaries[[#This Row],[Salary in USD]]&lt;1000,1,0)</f>
        <v>0</v>
      </c>
      <c r="AB1783" s="11">
        <f>IF(AND(tblSalaries[[#This Row],[Salary in USD]]&gt;1000,tblSalaries[[#This Row],[Salary in USD]]&lt;2000),1,0)</f>
        <v>0</v>
      </c>
    </row>
    <row r="1784" spans="2:28" ht="15" customHeight="1">
      <c r="B1784" t="s">
        <v>3787</v>
      </c>
      <c r="C1784" s="1">
        <v>41073.080821759257</v>
      </c>
      <c r="D1784" s="4">
        <v>70000</v>
      </c>
      <c r="E1784">
        <v>70000</v>
      </c>
      <c r="F1784" t="s">
        <v>6</v>
      </c>
      <c r="G1784">
        <f>tblSalaries[[#This Row],[clean Salary (in local currency)]]*VLOOKUP(tblSalaries[[#This Row],[Currency]],tblXrate[],2,FALSE)</f>
        <v>70000</v>
      </c>
      <c r="H1784" t="s">
        <v>42</v>
      </c>
      <c r="I1784" t="s">
        <v>20</v>
      </c>
      <c r="J1784" t="s">
        <v>15</v>
      </c>
      <c r="K1784" t="str">
        <f>VLOOKUP(tblSalaries[[#This Row],[Where do you work]],tblCountries[[Actual]:[Mapping]],2,FALSE)</f>
        <v>USA</v>
      </c>
      <c r="L1784" t="s">
        <v>18</v>
      </c>
      <c r="M1784">
        <v>5</v>
      </c>
      <c r="O1784" s="10" t="str">
        <f>IF(ISERROR(FIND("1",tblSalaries[[#This Row],[How many hours of a day you work on Excel]])),"",1)</f>
        <v/>
      </c>
      <c r="P1784" s="11">
        <f>IF(ISERROR(FIND("2",tblSalaries[[#This Row],[How many hours of a day you work on Excel]])),"",2)</f>
        <v>2</v>
      </c>
      <c r="Q1784" s="10">
        <f>IF(ISERROR(FIND("3",tblSalaries[[#This Row],[How many hours of a day you work on Excel]])),"",3)</f>
        <v>3</v>
      </c>
      <c r="R1784" s="10" t="str">
        <f>IF(ISERROR(FIND("4",tblSalaries[[#This Row],[How many hours of a day you work on Excel]])),"",4)</f>
        <v/>
      </c>
      <c r="S1784" s="10" t="str">
        <f>IF(ISERROR(FIND("5",tblSalaries[[#This Row],[How many hours of a day you work on Excel]])),"",5)</f>
        <v/>
      </c>
      <c r="T1784" s="10" t="str">
        <f>IF(ISERROR(FIND("6",tblSalaries[[#This Row],[How many hours of a day you work on Excel]])),"",6)</f>
        <v/>
      </c>
      <c r="U1784" s="11" t="str">
        <f>IF(ISERROR(FIND("7",tblSalaries[[#This Row],[How many hours of a day you work on Excel]])),"",7)</f>
        <v/>
      </c>
      <c r="V1784" s="11" t="str">
        <f>IF(ISERROR(FIND("8",tblSalaries[[#This Row],[How many hours of a day you work on Excel]])),"",8)</f>
        <v/>
      </c>
      <c r="W1784" s="11">
        <f>IF(MAX(tblSalaries[[#This Row],[1 hour]:[8 hours]])=0,#N/A,MAX(tblSalaries[[#This Row],[1 hour]:[8 hours]]))</f>
        <v>3</v>
      </c>
      <c r="X1784" s="11">
        <f>IF(ISERROR(tblSalaries[[#This Row],[max h]]),1,tblSalaries[[#This Row],[Salary in USD]]/tblSalaries[[#This Row],[max h]]/260)</f>
        <v>89.743589743589737</v>
      </c>
      <c r="Y1784" s="11" t="str">
        <f>IF(tblSalaries[[#This Row],[Years of Experience]]="",0,"0")</f>
        <v>0</v>
      </c>
      <c r="Z1784"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1784" s="11">
        <f>IF(tblSalaries[[#This Row],[Salary in USD]]&lt;1000,1,0)</f>
        <v>0</v>
      </c>
      <c r="AB1784" s="11">
        <f>IF(AND(tblSalaries[[#This Row],[Salary in USD]]&gt;1000,tblSalaries[[#This Row],[Salary in USD]]&lt;2000),1,0)</f>
        <v>0</v>
      </c>
    </row>
    <row r="1785" spans="2:28" ht="15" customHeight="1">
      <c r="B1785" t="s">
        <v>3788</v>
      </c>
      <c r="C1785" s="1">
        <v>41073.141030092593</v>
      </c>
      <c r="D1785" s="4" t="s">
        <v>1924</v>
      </c>
      <c r="E1785">
        <v>214000</v>
      </c>
      <c r="F1785" t="s">
        <v>6</v>
      </c>
      <c r="G1785">
        <f>tblSalaries[[#This Row],[clean Salary (in local currency)]]*VLOOKUP(tblSalaries[[#This Row],[Currency]],tblXrate[],2,FALSE)</f>
        <v>214000</v>
      </c>
      <c r="H1785" t="s">
        <v>1925</v>
      </c>
      <c r="I1785" t="s">
        <v>488</v>
      </c>
      <c r="J1785" t="s">
        <v>15</v>
      </c>
      <c r="K1785" t="str">
        <f>VLOOKUP(tblSalaries[[#This Row],[Where do you work]],tblCountries[[Actual]:[Mapping]],2,FALSE)</f>
        <v>USA</v>
      </c>
      <c r="L1785" t="s">
        <v>13</v>
      </c>
      <c r="M1785">
        <v>20</v>
      </c>
      <c r="O1785" s="10" t="str">
        <f>IF(ISERROR(FIND("1",tblSalaries[[#This Row],[How many hours of a day you work on Excel]])),"",1)</f>
        <v/>
      </c>
      <c r="P1785" s="11" t="str">
        <f>IF(ISERROR(FIND("2",tblSalaries[[#This Row],[How many hours of a day you work on Excel]])),"",2)</f>
        <v/>
      </c>
      <c r="Q1785" s="10" t="str">
        <f>IF(ISERROR(FIND("3",tblSalaries[[#This Row],[How many hours of a day you work on Excel]])),"",3)</f>
        <v/>
      </c>
      <c r="R1785" s="10" t="str">
        <f>IF(ISERROR(FIND("4",tblSalaries[[#This Row],[How many hours of a day you work on Excel]])),"",4)</f>
        <v/>
      </c>
      <c r="S1785" s="10" t="str">
        <f>IF(ISERROR(FIND("5",tblSalaries[[#This Row],[How many hours of a day you work on Excel]])),"",5)</f>
        <v/>
      </c>
      <c r="T1785" s="10" t="str">
        <f>IF(ISERROR(FIND("6",tblSalaries[[#This Row],[How many hours of a day you work on Excel]])),"",6)</f>
        <v/>
      </c>
      <c r="U1785" s="11" t="str">
        <f>IF(ISERROR(FIND("7",tblSalaries[[#This Row],[How many hours of a day you work on Excel]])),"",7)</f>
        <v/>
      </c>
      <c r="V1785" s="11">
        <f>IF(ISERROR(FIND("8",tblSalaries[[#This Row],[How many hours of a day you work on Excel]])),"",8)</f>
        <v>8</v>
      </c>
      <c r="W1785" s="11">
        <f>IF(MAX(tblSalaries[[#This Row],[1 hour]:[8 hours]])=0,#N/A,MAX(tblSalaries[[#This Row],[1 hour]:[8 hours]]))</f>
        <v>8</v>
      </c>
      <c r="X1785" s="11">
        <f>IF(ISERROR(tblSalaries[[#This Row],[max h]]),1,tblSalaries[[#This Row],[Salary in USD]]/tblSalaries[[#This Row],[max h]]/260)</f>
        <v>102.88461538461539</v>
      </c>
      <c r="Y1785" s="11" t="str">
        <f>IF(tblSalaries[[#This Row],[Years of Experience]]="",0,"0")</f>
        <v>0</v>
      </c>
      <c r="Z1785"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785" s="11">
        <f>IF(tblSalaries[[#This Row],[Salary in USD]]&lt;1000,1,0)</f>
        <v>0</v>
      </c>
      <c r="AB1785" s="11">
        <f>IF(AND(tblSalaries[[#This Row],[Salary in USD]]&gt;1000,tblSalaries[[#This Row],[Salary in USD]]&lt;2000),1,0)</f>
        <v>0</v>
      </c>
    </row>
    <row r="1786" spans="2:28" ht="15" customHeight="1">
      <c r="B1786" t="s">
        <v>3789</v>
      </c>
      <c r="C1786" s="1">
        <v>41073.158784722225</v>
      </c>
      <c r="D1786" s="4">
        <v>78000</v>
      </c>
      <c r="E1786">
        <v>78000</v>
      </c>
      <c r="F1786" t="s">
        <v>6</v>
      </c>
      <c r="G1786">
        <f>tblSalaries[[#This Row],[clean Salary (in local currency)]]*VLOOKUP(tblSalaries[[#This Row],[Currency]],tblXrate[],2,FALSE)</f>
        <v>78000</v>
      </c>
      <c r="H1786" t="s">
        <v>1926</v>
      </c>
      <c r="I1786" t="s">
        <v>279</v>
      </c>
      <c r="J1786" t="s">
        <v>15</v>
      </c>
      <c r="K1786" t="str">
        <f>VLOOKUP(tblSalaries[[#This Row],[Where do you work]],tblCountries[[Actual]:[Mapping]],2,FALSE)</f>
        <v>USA</v>
      </c>
      <c r="L1786" t="s">
        <v>13</v>
      </c>
      <c r="M1786">
        <v>5</v>
      </c>
      <c r="O1786" s="10" t="str">
        <f>IF(ISERROR(FIND("1",tblSalaries[[#This Row],[How many hours of a day you work on Excel]])),"",1)</f>
        <v/>
      </c>
      <c r="P1786" s="11" t="str">
        <f>IF(ISERROR(FIND("2",tblSalaries[[#This Row],[How many hours of a day you work on Excel]])),"",2)</f>
        <v/>
      </c>
      <c r="Q1786" s="10" t="str">
        <f>IF(ISERROR(FIND("3",tblSalaries[[#This Row],[How many hours of a day you work on Excel]])),"",3)</f>
        <v/>
      </c>
      <c r="R1786" s="10" t="str">
        <f>IF(ISERROR(FIND("4",tblSalaries[[#This Row],[How many hours of a day you work on Excel]])),"",4)</f>
        <v/>
      </c>
      <c r="S1786" s="10" t="str">
        <f>IF(ISERROR(FIND("5",tblSalaries[[#This Row],[How many hours of a day you work on Excel]])),"",5)</f>
        <v/>
      </c>
      <c r="T1786" s="10" t="str">
        <f>IF(ISERROR(FIND("6",tblSalaries[[#This Row],[How many hours of a day you work on Excel]])),"",6)</f>
        <v/>
      </c>
      <c r="U1786" s="11" t="str">
        <f>IF(ISERROR(FIND("7",tblSalaries[[#This Row],[How many hours of a day you work on Excel]])),"",7)</f>
        <v/>
      </c>
      <c r="V1786" s="11">
        <f>IF(ISERROR(FIND("8",tblSalaries[[#This Row],[How many hours of a day you work on Excel]])),"",8)</f>
        <v>8</v>
      </c>
      <c r="W1786" s="11">
        <f>IF(MAX(tblSalaries[[#This Row],[1 hour]:[8 hours]])=0,#N/A,MAX(tblSalaries[[#This Row],[1 hour]:[8 hours]]))</f>
        <v>8</v>
      </c>
      <c r="X1786" s="11">
        <f>IF(ISERROR(tblSalaries[[#This Row],[max h]]),1,tblSalaries[[#This Row],[Salary in USD]]/tblSalaries[[#This Row],[max h]]/260)</f>
        <v>37.5</v>
      </c>
      <c r="Y1786" s="11" t="str">
        <f>IF(tblSalaries[[#This Row],[Years of Experience]]="",0,"0")</f>
        <v>0</v>
      </c>
      <c r="Z1786"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1786" s="11">
        <f>IF(tblSalaries[[#This Row],[Salary in USD]]&lt;1000,1,0)</f>
        <v>0</v>
      </c>
      <c r="AB1786" s="11">
        <f>IF(AND(tblSalaries[[#This Row],[Salary in USD]]&gt;1000,tblSalaries[[#This Row],[Salary in USD]]&lt;2000),1,0)</f>
        <v>0</v>
      </c>
    </row>
    <row r="1787" spans="2:28" ht="15" customHeight="1">
      <c r="B1787" t="s">
        <v>3790</v>
      </c>
      <c r="C1787" s="1">
        <v>41073.194178240738</v>
      </c>
      <c r="D1787" s="4">
        <v>42307.199999999997</v>
      </c>
      <c r="E1787">
        <v>42307</v>
      </c>
      <c r="F1787" t="s">
        <v>6</v>
      </c>
      <c r="G1787">
        <f>tblSalaries[[#This Row],[clean Salary (in local currency)]]*VLOOKUP(tblSalaries[[#This Row],[Currency]],tblXrate[],2,FALSE)</f>
        <v>42307</v>
      </c>
      <c r="H1787" t="s">
        <v>1927</v>
      </c>
      <c r="I1787" t="s">
        <v>20</v>
      </c>
      <c r="J1787" t="s">
        <v>15</v>
      </c>
      <c r="K1787" t="str">
        <f>VLOOKUP(tblSalaries[[#This Row],[Where do you work]],tblCountries[[Actual]:[Mapping]],2,FALSE)</f>
        <v>USA</v>
      </c>
      <c r="L1787" t="s">
        <v>18</v>
      </c>
      <c r="M1787">
        <v>25</v>
      </c>
      <c r="O1787" s="10" t="str">
        <f>IF(ISERROR(FIND("1",tblSalaries[[#This Row],[How many hours of a day you work on Excel]])),"",1)</f>
        <v/>
      </c>
      <c r="P1787" s="11">
        <f>IF(ISERROR(FIND("2",tblSalaries[[#This Row],[How many hours of a day you work on Excel]])),"",2)</f>
        <v>2</v>
      </c>
      <c r="Q1787" s="10">
        <f>IF(ISERROR(FIND("3",tblSalaries[[#This Row],[How many hours of a day you work on Excel]])),"",3)</f>
        <v>3</v>
      </c>
      <c r="R1787" s="10" t="str">
        <f>IF(ISERROR(FIND("4",tblSalaries[[#This Row],[How many hours of a day you work on Excel]])),"",4)</f>
        <v/>
      </c>
      <c r="S1787" s="10" t="str">
        <f>IF(ISERROR(FIND("5",tblSalaries[[#This Row],[How many hours of a day you work on Excel]])),"",5)</f>
        <v/>
      </c>
      <c r="T1787" s="10" t="str">
        <f>IF(ISERROR(FIND("6",tblSalaries[[#This Row],[How many hours of a day you work on Excel]])),"",6)</f>
        <v/>
      </c>
      <c r="U1787" s="11" t="str">
        <f>IF(ISERROR(FIND("7",tblSalaries[[#This Row],[How many hours of a day you work on Excel]])),"",7)</f>
        <v/>
      </c>
      <c r="V1787" s="11" t="str">
        <f>IF(ISERROR(FIND("8",tblSalaries[[#This Row],[How many hours of a day you work on Excel]])),"",8)</f>
        <v/>
      </c>
      <c r="W1787" s="11">
        <f>IF(MAX(tblSalaries[[#This Row],[1 hour]:[8 hours]])=0,#N/A,MAX(tblSalaries[[#This Row],[1 hour]:[8 hours]]))</f>
        <v>3</v>
      </c>
      <c r="X1787" s="11">
        <f>IF(ISERROR(tblSalaries[[#This Row],[max h]]),1,tblSalaries[[#This Row],[Salary in USD]]/tblSalaries[[#This Row],[max h]]/260)</f>
        <v>54.23974358974359</v>
      </c>
      <c r="Y1787" s="11" t="str">
        <f>IF(tblSalaries[[#This Row],[Years of Experience]]="",0,"0")</f>
        <v>0</v>
      </c>
      <c r="Z1787"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787" s="11">
        <f>IF(tblSalaries[[#This Row],[Salary in USD]]&lt;1000,1,0)</f>
        <v>0</v>
      </c>
      <c r="AB1787" s="11">
        <f>IF(AND(tblSalaries[[#This Row],[Salary in USD]]&gt;1000,tblSalaries[[#This Row],[Salary in USD]]&lt;2000),1,0)</f>
        <v>0</v>
      </c>
    </row>
    <row r="1788" spans="2:28" ht="15" customHeight="1">
      <c r="B1788" t="s">
        <v>3791</v>
      </c>
      <c r="C1788" s="1">
        <v>41073.194479166668</v>
      </c>
      <c r="D1788" s="4">
        <v>33250</v>
      </c>
      <c r="E1788">
        <v>33250</v>
      </c>
      <c r="F1788" t="s">
        <v>6</v>
      </c>
      <c r="G1788">
        <f>tblSalaries[[#This Row],[clean Salary (in local currency)]]*VLOOKUP(tblSalaries[[#This Row],[Currency]],tblXrate[],2,FALSE)</f>
        <v>33250</v>
      </c>
      <c r="H1788" t="s">
        <v>1928</v>
      </c>
      <c r="I1788" t="s">
        <v>52</v>
      </c>
      <c r="J1788" t="s">
        <v>15</v>
      </c>
      <c r="K1788" t="str">
        <f>VLOOKUP(tblSalaries[[#This Row],[Where do you work]],tblCountries[[Actual]:[Mapping]],2,FALSE)</f>
        <v>USA</v>
      </c>
      <c r="L1788" t="s">
        <v>13</v>
      </c>
      <c r="M1788">
        <v>20</v>
      </c>
      <c r="O1788" s="10" t="str">
        <f>IF(ISERROR(FIND("1",tblSalaries[[#This Row],[How many hours of a day you work on Excel]])),"",1)</f>
        <v/>
      </c>
      <c r="P1788" s="11" t="str">
        <f>IF(ISERROR(FIND("2",tblSalaries[[#This Row],[How many hours of a day you work on Excel]])),"",2)</f>
        <v/>
      </c>
      <c r="Q1788" s="10" t="str">
        <f>IF(ISERROR(FIND("3",tblSalaries[[#This Row],[How many hours of a day you work on Excel]])),"",3)</f>
        <v/>
      </c>
      <c r="R1788" s="10" t="str">
        <f>IF(ISERROR(FIND("4",tblSalaries[[#This Row],[How many hours of a day you work on Excel]])),"",4)</f>
        <v/>
      </c>
      <c r="S1788" s="10" t="str">
        <f>IF(ISERROR(FIND("5",tblSalaries[[#This Row],[How many hours of a day you work on Excel]])),"",5)</f>
        <v/>
      </c>
      <c r="T1788" s="10" t="str">
        <f>IF(ISERROR(FIND("6",tblSalaries[[#This Row],[How many hours of a day you work on Excel]])),"",6)</f>
        <v/>
      </c>
      <c r="U1788" s="11" t="str">
        <f>IF(ISERROR(FIND("7",tblSalaries[[#This Row],[How many hours of a day you work on Excel]])),"",7)</f>
        <v/>
      </c>
      <c r="V1788" s="11">
        <f>IF(ISERROR(FIND("8",tblSalaries[[#This Row],[How many hours of a day you work on Excel]])),"",8)</f>
        <v>8</v>
      </c>
      <c r="W1788" s="11">
        <f>IF(MAX(tblSalaries[[#This Row],[1 hour]:[8 hours]])=0,#N/A,MAX(tblSalaries[[#This Row],[1 hour]:[8 hours]]))</f>
        <v>8</v>
      </c>
      <c r="X1788" s="11">
        <f>IF(ISERROR(tblSalaries[[#This Row],[max h]]),1,tblSalaries[[#This Row],[Salary in USD]]/tblSalaries[[#This Row],[max h]]/260)</f>
        <v>15.985576923076923</v>
      </c>
      <c r="Y1788" s="11" t="str">
        <f>IF(tblSalaries[[#This Row],[Years of Experience]]="",0,"0")</f>
        <v>0</v>
      </c>
      <c r="Z1788"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788" s="11">
        <f>IF(tblSalaries[[#This Row],[Salary in USD]]&lt;1000,1,0)</f>
        <v>0</v>
      </c>
      <c r="AB1788" s="11">
        <f>IF(AND(tblSalaries[[#This Row],[Salary in USD]]&gt;1000,tblSalaries[[#This Row],[Salary in USD]]&lt;2000),1,0)</f>
        <v>0</v>
      </c>
    </row>
    <row r="1789" spans="2:28" ht="15" customHeight="1">
      <c r="B1789" t="s">
        <v>3792</v>
      </c>
      <c r="C1789" s="1">
        <v>41073.222592592596</v>
      </c>
      <c r="D1789" s="4" t="s">
        <v>1929</v>
      </c>
      <c r="E1789">
        <v>19200</v>
      </c>
      <c r="F1789" t="s">
        <v>22</v>
      </c>
      <c r="G1789">
        <f>tblSalaries[[#This Row],[clean Salary (in local currency)]]*VLOOKUP(tblSalaries[[#This Row],[Currency]],tblXrate[],2,FALSE)</f>
        <v>24391.669228638868</v>
      </c>
      <c r="H1789" t="s">
        <v>1930</v>
      </c>
      <c r="I1789" t="s">
        <v>20</v>
      </c>
      <c r="J1789" t="s">
        <v>895</v>
      </c>
      <c r="K1789" t="str">
        <f>VLOOKUP(tblSalaries[[#This Row],[Where do you work]],tblCountries[[Actual]:[Mapping]],2,FALSE)</f>
        <v>italy</v>
      </c>
      <c r="L1789" t="s">
        <v>9</v>
      </c>
      <c r="M1789">
        <v>10</v>
      </c>
      <c r="O1789" s="10" t="str">
        <f>IF(ISERROR(FIND("1",tblSalaries[[#This Row],[How many hours of a day you work on Excel]])),"",1)</f>
        <v/>
      </c>
      <c r="P1789" s="11" t="str">
        <f>IF(ISERROR(FIND("2",tblSalaries[[#This Row],[How many hours of a day you work on Excel]])),"",2)</f>
        <v/>
      </c>
      <c r="Q1789" s="10" t="str">
        <f>IF(ISERROR(FIND("3",tblSalaries[[#This Row],[How many hours of a day you work on Excel]])),"",3)</f>
        <v/>
      </c>
      <c r="R1789" s="10">
        <f>IF(ISERROR(FIND("4",tblSalaries[[#This Row],[How many hours of a day you work on Excel]])),"",4)</f>
        <v>4</v>
      </c>
      <c r="S1789" s="10" t="str">
        <f>IF(ISERROR(FIND("5",tblSalaries[[#This Row],[How many hours of a day you work on Excel]])),"",5)</f>
        <v/>
      </c>
      <c r="T1789" s="10">
        <f>IF(ISERROR(FIND("6",tblSalaries[[#This Row],[How many hours of a day you work on Excel]])),"",6)</f>
        <v>6</v>
      </c>
      <c r="U1789" s="11" t="str">
        <f>IF(ISERROR(FIND("7",tblSalaries[[#This Row],[How many hours of a day you work on Excel]])),"",7)</f>
        <v/>
      </c>
      <c r="V1789" s="11" t="str">
        <f>IF(ISERROR(FIND("8",tblSalaries[[#This Row],[How many hours of a day you work on Excel]])),"",8)</f>
        <v/>
      </c>
      <c r="W1789" s="11">
        <f>IF(MAX(tblSalaries[[#This Row],[1 hour]:[8 hours]])=0,#N/A,MAX(tblSalaries[[#This Row],[1 hour]:[8 hours]]))</f>
        <v>6</v>
      </c>
      <c r="X1789" s="11">
        <f>IF(ISERROR(tblSalaries[[#This Row],[max h]]),1,tblSalaries[[#This Row],[Salary in USD]]/tblSalaries[[#This Row],[max h]]/260)</f>
        <v>15.635685402973634</v>
      </c>
      <c r="Y1789" s="11" t="str">
        <f>IF(tblSalaries[[#This Row],[Years of Experience]]="",0,"0")</f>
        <v>0</v>
      </c>
      <c r="Z1789"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789" s="11">
        <f>IF(tblSalaries[[#This Row],[Salary in USD]]&lt;1000,1,0)</f>
        <v>0</v>
      </c>
      <c r="AB1789" s="11">
        <f>IF(AND(tblSalaries[[#This Row],[Salary in USD]]&gt;1000,tblSalaries[[#This Row],[Salary in USD]]&lt;2000),1,0)</f>
        <v>0</v>
      </c>
    </row>
    <row r="1790" spans="2:28" ht="15" customHeight="1">
      <c r="B1790" t="s">
        <v>3793</v>
      </c>
      <c r="C1790" s="1">
        <v>41073.263472222221</v>
      </c>
      <c r="D1790" s="4">
        <v>120000</v>
      </c>
      <c r="E1790">
        <v>120000</v>
      </c>
      <c r="F1790" t="s">
        <v>6</v>
      </c>
      <c r="G1790">
        <f>tblSalaries[[#This Row],[clean Salary (in local currency)]]*VLOOKUP(tblSalaries[[#This Row],[Currency]],tblXrate[],2,FALSE)</f>
        <v>120000</v>
      </c>
      <c r="H1790" t="s">
        <v>1931</v>
      </c>
      <c r="I1790" t="s">
        <v>310</v>
      </c>
      <c r="J1790" t="s">
        <v>15</v>
      </c>
      <c r="K1790" t="str">
        <f>VLOOKUP(tblSalaries[[#This Row],[Where do you work]],tblCountries[[Actual]:[Mapping]],2,FALSE)</f>
        <v>USA</v>
      </c>
      <c r="L1790" t="s">
        <v>9</v>
      </c>
      <c r="M1790">
        <v>20</v>
      </c>
      <c r="O1790" s="10" t="str">
        <f>IF(ISERROR(FIND("1",tblSalaries[[#This Row],[How many hours of a day you work on Excel]])),"",1)</f>
        <v/>
      </c>
      <c r="P1790" s="11" t="str">
        <f>IF(ISERROR(FIND("2",tblSalaries[[#This Row],[How many hours of a day you work on Excel]])),"",2)</f>
        <v/>
      </c>
      <c r="Q1790" s="10" t="str">
        <f>IF(ISERROR(FIND("3",tblSalaries[[#This Row],[How many hours of a day you work on Excel]])),"",3)</f>
        <v/>
      </c>
      <c r="R1790" s="10">
        <f>IF(ISERROR(FIND("4",tblSalaries[[#This Row],[How many hours of a day you work on Excel]])),"",4)</f>
        <v>4</v>
      </c>
      <c r="S1790" s="10" t="str">
        <f>IF(ISERROR(FIND("5",tblSalaries[[#This Row],[How many hours of a day you work on Excel]])),"",5)</f>
        <v/>
      </c>
      <c r="T1790" s="10">
        <f>IF(ISERROR(FIND("6",tblSalaries[[#This Row],[How many hours of a day you work on Excel]])),"",6)</f>
        <v>6</v>
      </c>
      <c r="U1790" s="11" t="str">
        <f>IF(ISERROR(FIND("7",tblSalaries[[#This Row],[How many hours of a day you work on Excel]])),"",7)</f>
        <v/>
      </c>
      <c r="V1790" s="11" t="str">
        <f>IF(ISERROR(FIND("8",tblSalaries[[#This Row],[How many hours of a day you work on Excel]])),"",8)</f>
        <v/>
      </c>
      <c r="W1790" s="11">
        <f>IF(MAX(tblSalaries[[#This Row],[1 hour]:[8 hours]])=0,#N/A,MAX(tblSalaries[[#This Row],[1 hour]:[8 hours]]))</f>
        <v>6</v>
      </c>
      <c r="X1790" s="11">
        <f>IF(ISERROR(tblSalaries[[#This Row],[max h]]),1,tblSalaries[[#This Row],[Salary in USD]]/tblSalaries[[#This Row],[max h]]/260)</f>
        <v>76.92307692307692</v>
      </c>
      <c r="Y1790" s="11" t="str">
        <f>IF(tblSalaries[[#This Row],[Years of Experience]]="",0,"0")</f>
        <v>0</v>
      </c>
      <c r="Z1790"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790" s="11">
        <f>IF(tblSalaries[[#This Row],[Salary in USD]]&lt;1000,1,0)</f>
        <v>0</v>
      </c>
      <c r="AB1790" s="11">
        <f>IF(AND(tblSalaries[[#This Row],[Salary in USD]]&gt;1000,tblSalaries[[#This Row],[Salary in USD]]&lt;2000),1,0)</f>
        <v>0</v>
      </c>
    </row>
    <row r="1791" spans="2:28" ht="15" customHeight="1">
      <c r="B1791" t="s">
        <v>3794</v>
      </c>
      <c r="C1791" s="1">
        <v>41073.49895833333</v>
      </c>
      <c r="D1791" s="4">
        <v>20000</v>
      </c>
      <c r="E1791">
        <v>20000</v>
      </c>
      <c r="F1791" t="s">
        <v>6</v>
      </c>
      <c r="G1791">
        <f>tblSalaries[[#This Row],[clean Salary (in local currency)]]*VLOOKUP(tblSalaries[[#This Row],[Currency]],tblXrate[],2,FALSE)</f>
        <v>20000</v>
      </c>
      <c r="H1791" t="s">
        <v>1932</v>
      </c>
      <c r="I1791" t="s">
        <v>20</v>
      </c>
      <c r="J1791" t="s">
        <v>1933</v>
      </c>
      <c r="K1791" t="str">
        <f>VLOOKUP(tblSalaries[[#This Row],[Where do you work]],tblCountries[[Actual]:[Mapping]],2,FALSE)</f>
        <v>Hong Kong</v>
      </c>
      <c r="L1791" t="s">
        <v>25</v>
      </c>
      <c r="M1791">
        <v>1</v>
      </c>
      <c r="O1791" s="10">
        <f>IF(ISERROR(FIND("1",tblSalaries[[#This Row],[How many hours of a day you work on Excel]])),"",1)</f>
        <v>1</v>
      </c>
      <c r="P1791" s="11">
        <f>IF(ISERROR(FIND("2",tblSalaries[[#This Row],[How many hours of a day you work on Excel]])),"",2)</f>
        <v>2</v>
      </c>
      <c r="Q1791" s="10" t="str">
        <f>IF(ISERROR(FIND("3",tblSalaries[[#This Row],[How many hours of a day you work on Excel]])),"",3)</f>
        <v/>
      </c>
      <c r="R1791" s="10" t="str">
        <f>IF(ISERROR(FIND("4",tblSalaries[[#This Row],[How many hours of a day you work on Excel]])),"",4)</f>
        <v/>
      </c>
      <c r="S1791" s="10" t="str">
        <f>IF(ISERROR(FIND("5",tblSalaries[[#This Row],[How many hours of a day you work on Excel]])),"",5)</f>
        <v/>
      </c>
      <c r="T1791" s="10" t="str">
        <f>IF(ISERROR(FIND("6",tblSalaries[[#This Row],[How many hours of a day you work on Excel]])),"",6)</f>
        <v/>
      </c>
      <c r="U1791" s="11" t="str">
        <f>IF(ISERROR(FIND("7",tblSalaries[[#This Row],[How many hours of a day you work on Excel]])),"",7)</f>
        <v/>
      </c>
      <c r="V1791" s="11" t="str">
        <f>IF(ISERROR(FIND("8",tblSalaries[[#This Row],[How many hours of a day you work on Excel]])),"",8)</f>
        <v/>
      </c>
      <c r="W1791" s="11">
        <f>IF(MAX(tblSalaries[[#This Row],[1 hour]:[8 hours]])=0,#N/A,MAX(tblSalaries[[#This Row],[1 hour]:[8 hours]]))</f>
        <v>2</v>
      </c>
      <c r="X1791" s="11">
        <f>IF(ISERROR(tblSalaries[[#This Row],[max h]]),1,tblSalaries[[#This Row],[Salary in USD]]/tblSalaries[[#This Row],[max h]]/260)</f>
        <v>38.46153846153846</v>
      </c>
      <c r="Y1791" s="11" t="str">
        <f>IF(tblSalaries[[#This Row],[Years of Experience]]="",0,"0")</f>
        <v>0</v>
      </c>
      <c r="Z1791"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0..1</v>
      </c>
      <c r="AA1791" s="11">
        <f>IF(tblSalaries[[#This Row],[Salary in USD]]&lt;1000,1,0)</f>
        <v>0</v>
      </c>
      <c r="AB1791" s="11">
        <f>IF(AND(tblSalaries[[#This Row],[Salary in USD]]&gt;1000,tblSalaries[[#This Row],[Salary in USD]]&lt;2000),1,0)</f>
        <v>0</v>
      </c>
    </row>
    <row r="1792" spans="2:28" ht="15" customHeight="1">
      <c r="B1792" t="s">
        <v>3795</v>
      </c>
      <c r="C1792" s="1">
        <v>41073.72415509259</v>
      </c>
      <c r="D1792" s="4">
        <v>15000</v>
      </c>
      <c r="E1792">
        <v>15000</v>
      </c>
      <c r="F1792" t="s">
        <v>6</v>
      </c>
      <c r="G1792">
        <f>tblSalaries[[#This Row],[clean Salary (in local currency)]]*VLOOKUP(tblSalaries[[#This Row],[Currency]],tblXrate[],2,FALSE)</f>
        <v>15000</v>
      </c>
      <c r="H1792" t="s">
        <v>1002</v>
      </c>
      <c r="I1792" t="s">
        <v>20</v>
      </c>
      <c r="J1792" t="s">
        <v>8</v>
      </c>
      <c r="K1792" t="str">
        <f>VLOOKUP(tblSalaries[[#This Row],[Where do you work]],tblCountries[[Actual]:[Mapping]],2,FALSE)</f>
        <v>India</v>
      </c>
      <c r="L1792" t="s">
        <v>18</v>
      </c>
      <c r="M1792">
        <v>0.3</v>
      </c>
      <c r="O1792" s="10" t="str">
        <f>IF(ISERROR(FIND("1",tblSalaries[[#This Row],[How many hours of a day you work on Excel]])),"",1)</f>
        <v/>
      </c>
      <c r="P1792" s="11">
        <f>IF(ISERROR(FIND("2",tblSalaries[[#This Row],[How many hours of a day you work on Excel]])),"",2)</f>
        <v>2</v>
      </c>
      <c r="Q1792" s="10">
        <f>IF(ISERROR(FIND("3",tblSalaries[[#This Row],[How many hours of a day you work on Excel]])),"",3)</f>
        <v>3</v>
      </c>
      <c r="R1792" s="10" t="str">
        <f>IF(ISERROR(FIND("4",tblSalaries[[#This Row],[How many hours of a day you work on Excel]])),"",4)</f>
        <v/>
      </c>
      <c r="S1792" s="10" t="str">
        <f>IF(ISERROR(FIND("5",tblSalaries[[#This Row],[How many hours of a day you work on Excel]])),"",5)</f>
        <v/>
      </c>
      <c r="T1792" s="10" t="str">
        <f>IF(ISERROR(FIND("6",tblSalaries[[#This Row],[How many hours of a day you work on Excel]])),"",6)</f>
        <v/>
      </c>
      <c r="U1792" s="11" t="str">
        <f>IF(ISERROR(FIND("7",tblSalaries[[#This Row],[How many hours of a day you work on Excel]])),"",7)</f>
        <v/>
      </c>
      <c r="V1792" s="11" t="str">
        <f>IF(ISERROR(FIND("8",tblSalaries[[#This Row],[How many hours of a day you work on Excel]])),"",8)</f>
        <v/>
      </c>
      <c r="W1792" s="11">
        <f>IF(MAX(tblSalaries[[#This Row],[1 hour]:[8 hours]])=0,#N/A,MAX(tblSalaries[[#This Row],[1 hour]:[8 hours]]))</f>
        <v>3</v>
      </c>
      <c r="X1792" s="11">
        <f>IF(ISERROR(tblSalaries[[#This Row],[max h]]),1,tblSalaries[[#This Row],[Salary in USD]]/tblSalaries[[#This Row],[max h]]/260)</f>
        <v>19.23076923076923</v>
      </c>
      <c r="Y1792" s="11" t="str">
        <f>IF(tblSalaries[[#This Row],[Years of Experience]]="",0,"0")</f>
        <v>0</v>
      </c>
      <c r="Z1792"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0..1</v>
      </c>
      <c r="AA1792" s="11">
        <f>IF(tblSalaries[[#This Row],[Salary in USD]]&lt;1000,1,0)</f>
        <v>0</v>
      </c>
      <c r="AB1792" s="11">
        <f>IF(AND(tblSalaries[[#This Row],[Salary in USD]]&gt;1000,tblSalaries[[#This Row],[Salary in USD]]&lt;2000),1,0)</f>
        <v>0</v>
      </c>
    </row>
    <row r="1793" spans="2:28" ht="15" customHeight="1">
      <c r="B1793" t="s">
        <v>3796</v>
      </c>
      <c r="C1793" s="1">
        <v>41073.767361111109</v>
      </c>
      <c r="D1793" s="4" t="s">
        <v>1934</v>
      </c>
      <c r="E1793">
        <v>1000000</v>
      </c>
      <c r="F1793" t="s">
        <v>40</v>
      </c>
      <c r="G1793">
        <f>tblSalaries[[#This Row],[clean Salary (in local currency)]]*VLOOKUP(tblSalaries[[#This Row],[Currency]],tblXrate[],2,FALSE)</f>
        <v>17807.916687442568</v>
      </c>
      <c r="H1793" t="s">
        <v>1935</v>
      </c>
      <c r="I1793" t="s">
        <v>52</v>
      </c>
      <c r="J1793" t="s">
        <v>8</v>
      </c>
      <c r="K1793" t="str">
        <f>VLOOKUP(tblSalaries[[#This Row],[Where do you work]],tblCountries[[Actual]:[Mapping]],2,FALSE)</f>
        <v>India</v>
      </c>
      <c r="L1793" t="s">
        <v>18</v>
      </c>
      <c r="M1793">
        <v>10</v>
      </c>
      <c r="O1793" s="10" t="str">
        <f>IF(ISERROR(FIND("1",tblSalaries[[#This Row],[How many hours of a day you work on Excel]])),"",1)</f>
        <v/>
      </c>
      <c r="P1793" s="11">
        <f>IF(ISERROR(FIND("2",tblSalaries[[#This Row],[How many hours of a day you work on Excel]])),"",2)</f>
        <v>2</v>
      </c>
      <c r="Q1793" s="10">
        <f>IF(ISERROR(FIND("3",tblSalaries[[#This Row],[How many hours of a day you work on Excel]])),"",3)</f>
        <v>3</v>
      </c>
      <c r="R1793" s="10" t="str">
        <f>IF(ISERROR(FIND("4",tblSalaries[[#This Row],[How many hours of a day you work on Excel]])),"",4)</f>
        <v/>
      </c>
      <c r="S1793" s="10" t="str">
        <f>IF(ISERROR(FIND("5",tblSalaries[[#This Row],[How many hours of a day you work on Excel]])),"",5)</f>
        <v/>
      </c>
      <c r="T1793" s="10" t="str">
        <f>IF(ISERROR(FIND("6",tblSalaries[[#This Row],[How many hours of a day you work on Excel]])),"",6)</f>
        <v/>
      </c>
      <c r="U1793" s="11" t="str">
        <f>IF(ISERROR(FIND("7",tblSalaries[[#This Row],[How many hours of a day you work on Excel]])),"",7)</f>
        <v/>
      </c>
      <c r="V1793" s="11" t="str">
        <f>IF(ISERROR(FIND("8",tblSalaries[[#This Row],[How many hours of a day you work on Excel]])),"",8)</f>
        <v/>
      </c>
      <c r="W1793" s="11">
        <f>IF(MAX(tblSalaries[[#This Row],[1 hour]:[8 hours]])=0,#N/A,MAX(tblSalaries[[#This Row],[1 hour]:[8 hours]]))</f>
        <v>3</v>
      </c>
      <c r="X1793" s="11">
        <f>IF(ISERROR(tblSalaries[[#This Row],[max h]]),1,tblSalaries[[#This Row],[Salary in USD]]/tblSalaries[[#This Row],[max h]]/260)</f>
        <v>22.830662419798163</v>
      </c>
      <c r="Y1793" s="11" t="str">
        <f>IF(tblSalaries[[#This Row],[Years of Experience]]="",0,"0")</f>
        <v>0</v>
      </c>
      <c r="Z1793"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793" s="11">
        <f>IF(tblSalaries[[#This Row],[Salary in USD]]&lt;1000,1,0)</f>
        <v>0</v>
      </c>
      <c r="AB1793" s="11">
        <f>IF(AND(tblSalaries[[#This Row],[Salary in USD]]&gt;1000,tblSalaries[[#This Row],[Salary in USD]]&lt;2000),1,0)</f>
        <v>0</v>
      </c>
    </row>
    <row r="1794" spans="2:28" ht="15" customHeight="1">
      <c r="B1794" t="s">
        <v>3797</v>
      </c>
      <c r="C1794" s="1">
        <v>41073.805844907409</v>
      </c>
      <c r="D1794" s="4">
        <v>900000</v>
      </c>
      <c r="E1794">
        <v>900000</v>
      </c>
      <c r="F1794" t="s">
        <v>40</v>
      </c>
      <c r="G1794">
        <f>tblSalaries[[#This Row],[clean Salary (in local currency)]]*VLOOKUP(tblSalaries[[#This Row],[Currency]],tblXrate[],2,FALSE)</f>
        <v>16027.125018698311</v>
      </c>
      <c r="H1794" t="s">
        <v>1936</v>
      </c>
      <c r="I1794" t="s">
        <v>52</v>
      </c>
      <c r="J1794" t="s">
        <v>8</v>
      </c>
      <c r="K1794" t="str">
        <f>VLOOKUP(tblSalaries[[#This Row],[Where do you work]],tblCountries[[Actual]:[Mapping]],2,FALSE)</f>
        <v>India</v>
      </c>
      <c r="L1794" t="s">
        <v>18</v>
      </c>
      <c r="M1794">
        <v>6</v>
      </c>
      <c r="O1794" s="10" t="str">
        <f>IF(ISERROR(FIND("1",tblSalaries[[#This Row],[How many hours of a day you work on Excel]])),"",1)</f>
        <v/>
      </c>
      <c r="P1794" s="11">
        <f>IF(ISERROR(FIND("2",tblSalaries[[#This Row],[How many hours of a day you work on Excel]])),"",2)</f>
        <v>2</v>
      </c>
      <c r="Q1794" s="10">
        <f>IF(ISERROR(FIND("3",tblSalaries[[#This Row],[How many hours of a day you work on Excel]])),"",3)</f>
        <v>3</v>
      </c>
      <c r="R1794" s="10" t="str">
        <f>IF(ISERROR(FIND("4",tblSalaries[[#This Row],[How many hours of a day you work on Excel]])),"",4)</f>
        <v/>
      </c>
      <c r="S1794" s="10" t="str">
        <f>IF(ISERROR(FIND("5",tblSalaries[[#This Row],[How many hours of a day you work on Excel]])),"",5)</f>
        <v/>
      </c>
      <c r="T1794" s="10" t="str">
        <f>IF(ISERROR(FIND("6",tblSalaries[[#This Row],[How many hours of a day you work on Excel]])),"",6)</f>
        <v/>
      </c>
      <c r="U1794" s="11" t="str">
        <f>IF(ISERROR(FIND("7",tblSalaries[[#This Row],[How many hours of a day you work on Excel]])),"",7)</f>
        <v/>
      </c>
      <c r="V1794" s="11" t="str">
        <f>IF(ISERROR(FIND("8",tblSalaries[[#This Row],[How many hours of a day you work on Excel]])),"",8)</f>
        <v/>
      </c>
      <c r="W1794" s="11">
        <f>IF(MAX(tblSalaries[[#This Row],[1 hour]:[8 hours]])=0,#N/A,MAX(tblSalaries[[#This Row],[1 hour]:[8 hours]]))</f>
        <v>3</v>
      </c>
      <c r="X1794" s="11">
        <f>IF(ISERROR(tblSalaries[[#This Row],[max h]]),1,tblSalaries[[#This Row],[Salary in USD]]/tblSalaries[[#This Row],[max h]]/260)</f>
        <v>20.547596177818345</v>
      </c>
      <c r="Y1794" s="11" t="str">
        <f>IF(tblSalaries[[#This Row],[Years of Experience]]="",0,"0")</f>
        <v>0</v>
      </c>
      <c r="Z1794"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794" s="11">
        <f>IF(tblSalaries[[#This Row],[Salary in USD]]&lt;1000,1,0)</f>
        <v>0</v>
      </c>
      <c r="AB1794" s="11">
        <f>IF(AND(tblSalaries[[#This Row],[Salary in USD]]&gt;1000,tblSalaries[[#This Row],[Salary in USD]]&lt;2000),1,0)</f>
        <v>0</v>
      </c>
    </row>
    <row r="1795" spans="2:28" ht="15" customHeight="1">
      <c r="B1795" t="s">
        <v>3798</v>
      </c>
      <c r="C1795" s="1">
        <v>41073.815254629626</v>
      </c>
      <c r="D1795" s="4" t="s">
        <v>1937</v>
      </c>
      <c r="E1795">
        <v>36000</v>
      </c>
      <c r="F1795" t="s">
        <v>69</v>
      </c>
      <c r="G1795">
        <f>tblSalaries[[#This Row],[clean Salary (in local currency)]]*VLOOKUP(tblSalaries[[#This Row],[Currency]],tblXrate[],2,FALSE)</f>
        <v>56742.417794422225</v>
      </c>
      <c r="H1795" t="s">
        <v>1938</v>
      </c>
      <c r="I1795" t="s">
        <v>52</v>
      </c>
      <c r="J1795" t="s">
        <v>71</v>
      </c>
      <c r="K1795" t="str">
        <f>VLOOKUP(tblSalaries[[#This Row],[Where do you work]],tblCountries[[Actual]:[Mapping]],2,FALSE)</f>
        <v>UK</v>
      </c>
      <c r="L1795" t="s">
        <v>13</v>
      </c>
      <c r="M1795">
        <v>7</v>
      </c>
      <c r="O1795" s="10" t="str">
        <f>IF(ISERROR(FIND("1",tblSalaries[[#This Row],[How many hours of a day you work on Excel]])),"",1)</f>
        <v/>
      </c>
      <c r="P1795" s="11" t="str">
        <f>IF(ISERROR(FIND("2",tblSalaries[[#This Row],[How many hours of a day you work on Excel]])),"",2)</f>
        <v/>
      </c>
      <c r="Q1795" s="10" t="str">
        <f>IF(ISERROR(FIND("3",tblSalaries[[#This Row],[How many hours of a day you work on Excel]])),"",3)</f>
        <v/>
      </c>
      <c r="R1795" s="10" t="str">
        <f>IF(ISERROR(FIND("4",tblSalaries[[#This Row],[How many hours of a day you work on Excel]])),"",4)</f>
        <v/>
      </c>
      <c r="S1795" s="10" t="str">
        <f>IF(ISERROR(FIND("5",tblSalaries[[#This Row],[How many hours of a day you work on Excel]])),"",5)</f>
        <v/>
      </c>
      <c r="T1795" s="10" t="str">
        <f>IF(ISERROR(FIND("6",tblSalaries[[#This Row],[How many hours of a day you work on Excel]])),"",6)</f>
        <v/>
      </c>
      <c r="U1795" s="11" t="str">
        <f>IF(ISERROR(FIND("7",tblSalaries[[#This Row],[How many hours of a day you work on Excel]])),"",7)</f>
        <v/>
      </c>
      <c r="V1795" s="11">
        <f>IF(ISERROR(FIND("8",tblSalaries[[#This Row],[How many hours of a day you work on Excel]])),"",8)</f>
        <v>8</v>
      </c>
      <c r="W1795" s="11">
        <f>IF(MAX(tblSalaries[[#This Row],[1 hour]:[8 hours]])=0,#N/A,MAX(tblSalaries[[#This Row],[1 hour]:[8 hours]]))</f>
        <v>8</v>
      </c>
      <c r="X1795" s="11">
        <f>IF(ISERROR(tblSalaries[[#This Row],[max h]]),1,tblSalaries[[#This Row],[Salary in USD]]/tblSalaries[[#This Row],[max h]]/260)</f>
        <v>27.280008555010685</v>
      </c>
      <c r="Y1795" s="11" t="str">
        <f>IF(tblSalaries[[#This Row],[Years of Experience]]="",0,"0")</f>
        <v>0</v>
      </c>
      <c r="Z1795"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795" s="11">
        <f>IF(tblSalaries[[#This Row],[Salary in USD]]&lt;1000,1,0)</f>
        <v>0</v>
      </c>
      <c r="AB1795" s="11">
        <f>IF(AND(tblSalaries[[#This Row],[Salary in USD]]&gt;1000,tblSalaries[[#This Row],[Salary in USD]]&lt;2000),1,0)</f>
        <v>0</v>
      </c>
    </row>
    <row r="1796" spans="2:28" ht="15" customHeight="1">
      <c r="B1796" t="s">
        <v>3799</v>
      </c>
      <c r="C1796" s="1">
        <v>41073.81962962963</v>
      </c>
      <c r="D1796" s="4">
        <v>1200000</v>
      </c>
      <c r="E1796">
        <v>1200000</v>
      </c>
      <c r="F1796" t="s">
        <v>40</v>
      </c>
      <c r="G1796">
        <f>tblSalaries[[#This Row],[clean Salary (in local currency)]]*VLOOKUP(tblSalaries[[#This Row],[Currency]],tblXrate[],2,FALSE)</f>
        <v>21369.500024931083</v>
      </c>
      <c r="H1796" t="s">
        <v>1939</v>
      </c>
      <c r="I1796" t="s">
        <v>52</v>
      </c>
      <c r="J1796" t="s">
        <v>8</v>
      </c>
      <c r="K1796" t="str">
        <f>VLOOKUP(tblSalaries[[#This Row],[Where do you work]],tblCountries[[Actual]:[Mapping]],2,FALSE)</f>
        <v>India</v>
      </c>
      <c r="L1796" t="s">
        <v>9</v>
      </c>
      <c r="M1796">
        <v>7</v>
      </c>
      <c r="O1796" s="10" t="str">
        <f>IF(ISERROR(FIND("1",tblSalaries[[#This Row],[How many hours of a day you work on Excel]])),"",1)</f>
        <v/>
      </c>
      <c r="P1796" s="11" t="str">
        <f>IF(ISERROR(FIND("2",tblSalaries[[#This Row],[How many hours of a day you work on Excel]])),"",2)</f>
        <v/>
      </c>
      <c r="Q1796" s="10" t="str">
        <f>IF(ISERROR(FIND("3",tblSalaries[[#This Row],[How many hours of a day you work on Excel]])),"",3)</f>
        <v/>
      </c>
      <c r="R1796" s="10">
        <f>IF(ISERROR(FIND("4",tblSalaries[[#This Row],[How many hours of a day you work on Excel]])),"",4)</f>
        <v>4</v>
      </c>
      <c r="S1796" s="10" t="str">
        <f>IF(ISERROR(FIND("5",tblSalaries[[#This Row],[How many hours of a day you work on Excel]])),"",5)</f>
        <v/>
      </c>
      <c r="T1796" s="10">
        <f>IF(ISERROR(FIND("6",tblSalaries[[#This Row],[How many hours of a day you work on Excel]])),"",6)</f>
        <v>6</v>
      </c>
      <c r="U1796" s="11" t="str">
        <f>IF(ISERROR(FIND("7",tblSalaries[[#This Row],[How many hours of a day you work on Excel]])),"",7)</f>
        <v/>
      </c>
      <c r="V1796" s="11" t="str">
        <f>IF(ISERROR(FIND("8",tblSalaries[[#This Row],[How many hours of a day you work on Excel]])),"",8)</f>
        <v/>
      </c>
      <c r="W1796" s="11">
        <f>IF(MAX(tblSalaries[[#This Row],[1 hour]:[8 hours]])=0,#N/A,MAX(tblSalaries[[#This Row],[1 hour]:[8 hours]]))</f>
        <v>6</v>
      </c>
      <c r="X1796" s="11">
        <f>IF(ISERROR(tblSalaries[[#This Row],[max h]]),1,tblSalaries[[#This Row],[Salary in USD]]/tblSalaries[[#This Row],[max h]]/260)</f>
        <v>13.698397451878899</v>
      </c>
      <c r="Y1796" s="11" t="str">
        <f>IF(tblSalaries[[#This Row],[Years of Experience]]="",0,"0")</f>
        <v>0</v>
      </c>
      <c r="Z1796"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796" s="11">
        <f>IF(tblSalaries[[#This Row],[Salary in USD]]&lt;1000,1,0)</f>
        <v>0</v>
      </c>
      <c r="AB1796" s="11">
        <f>IF(AND(tblSalaries[[#This Row],[Salary in USD]]&gt;1000,tblSalaries[[#This Row],[Salary in USD]]&lt;2000),1,0)</f>
        <v>0</v>
      </c>
    </row>
    <row r="1797" spans="2:28" ht="15" customHeight="1">
      <c r="B1797" t="s">
        <v>3800</v>
      </c>
      <c r="C1797" s="1">
        <v>41073.860625000001</v>
      </c>
      <c r="D1797" s="4">
        <v>425000</v>
      </c>
      <c r="E1797">
        <v>425000</v>
      </c>
      <c r="F1797" t="s">
        <v>40</v>
      </c>
      <c r="G1797">
        <f>tblSalaries[[#This Row],[clean Salary (in local currency)]]*VLOOKUP(tblSalaries[[#This Row],[Currency]],tblXrate[],2,FALSE)</f>
        <v>7568.3645921630914</v>
      </c>
      <c r="H1797" t="s">
        <v>932</v>
      </c>
      <c r="I1797" t="s">
        <v>310</v>
      </c>
      <c r="J1797" t="s">
        <v>8</v>
      </c>
      <c r="K1797" t="str">
        <f>VLOOKUP(tblSalaries[[#This Row],[Where do you work]],tblCountries[[Actual]:[Mapping]],2,FALSE)</f>
        <v>India</v>
      </c>
      <c r="L1797" t="s">
        <v>18</v>
      </c>
      <c r="M1797">
        <v>6</v>
      </c>
      <c r="O1797" s="10" t="str">
        <f>IF(ISERROR(FIND("1",tblSalaries[[#This Row],[How many hours of a day you work on Excel]])),"",1)</f>
        <v/>
      </c>
      <c r="P1797" s="11">
        <f>IF(ISERROR(FIND("2",tblSalaries[[#This Row],[How many hours of a day you work on Excel]])),"",2)</f>
        <v>2</v>
      </c>
      <c r="Q1797" s="10">
        <f>IF(ISERROR(FIND("3",tblSalaries[[#This Row],[How many hours of a day you work on Excel]])),"",3)</f>
        <v>3</v>
      </c>
      <c r="R1797" s="10" t="str">
        <f>IF(ISERROR(FIND("4",tblSalaries[[#This Row],[How many hours of a day you work on Excel]])),"",4)</f>
        <v/>
      </c>
      <c r="S1797" s="10" t="str">
        <f>IF(ISERROR(FIND("5",tblSalaries[[#This Row],[How many hours of a day you work on Excel]])),"",5)</f>
        <v/>
      </c>
      <c r="T1797" s="10" t="str">
        <f>IF(ISERROR(FIND("6",tblSalaries[[#This Row],[How many hours of a day you work on Excel]])),"",6)</f>
        <v/>
      </c>
      <c r="U1797" s="11" t="str">
        <f>IF(ISERROR(FIND("7",tblSalaries[[#This Row],[How many hours of a day you work on Excel]])),"",7)</f>
        <v/>
      </c>
      <c r="V1797" s="11" t="str">
        <f>IF(ISERROR(FIND("8",tblSalaries[[#This Row],[How many hours of a day you work on Excel]])),"",8)</f>
        <v/>
      </c>
      <c r="W1797" s="11">
        <f>IF(MAX(tblSalaries[[#This Row],[1 hour]:[8 hours]])=0,#N/A,MAX(tblSalaries[[#This Row],[1 hour]:[8 hours]]))</f>
        <v>3</v>
      </c>
      <c r="X1797" s="11">
        <f>IF(ISERROR(tblSalaries[[#This Row],[max h]]),1,tblSalaries[[#This Row],[Salary in USD]]/tblSalaries[[#This Row],[max h]]/260)</f>
        <v>9.7030315284142183</v>
      </c>
      <c r="Y1797" s="11" t="str">
        <f>IF(tblSalaries[[#This Row],[Years of Experience]]="",0,"0")</f>
        <v>0</v>
      </c>
      <c r="Z1797"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797" s="11">
        <f>IF(tblSalaries[[#This Row],[Salary in USD]]&lt;1000,1,0)</f>
        <v>0</v>
      </c>
      <c r="AB1797" s="11">
        <f>IF(AND(tblSalaries[[#This Row],[Salary in USD]]&gt;1000,tblSalaries[[#This Row],[Salary in USD]]&lt;2000),1,0)</f>
        <v>0</v>
      </c>
    </row>
    <row r="1798" spans="2:28" ht="15" customHeight="1">
      <c r="B1798" t="s">
        <v>3801</v>
      </c>
      <c r="C1798" s="1">
        <v>41073.98097222222</v>
      </c>
      <c r="D1798" s="4">
        <v>50000</v>
      </c>
      <c r="E1798">
        <v>50000</v>
      </c>
      <c r="F1798" t="s">
        <v>69</v>
      </c>
      <c r="G1798">
        <f>tblSalaries[[#This Row],[clean Salary (in local currency)]]*VLOOKUP(tblSalaries[[#This Row],[Currency]],tblXrate[],2,FALSE)</f>
        <v>78808.913603364199</v>
      </c>
      <c r="H1798" t="s">
        <v>1621</v>
      </c>
      <c r="I1798" t="s">
        <v>310</v>
      </c>
      <c r="J1798" t="s">
        <v>71</v>
      </c>
      <c r="K1798" t="str">
        <f>VLOOKUP(tblSalaries[[#This Row],[Where do you work]],tblCountries[[Actual]:[Mapping]],2,FALSE)</f>
        <v>UK</v>
      </c>
      <c r="L1798" t="s">
        <v>18</v>
      </c>
      <c r="M1798">
        <v>10</v>
      </c>
      <c r="O1798" s="10" t="str">
        <f>IF(ISERROR(FIND("1",tblSalaries[[#This Row],[How many hours of a day you work on Excel]])),"",1)</f>
        <v/>
      </c>
      <c r="P1798" s="11">
        <f>IF(ISERROR(FIND("2",tblSalaries[[#This Row],[How many hours of a day you work on Excel]])),"",2)</f>
        <v>2</v>
      </c>
      <c r="Q1798" s="10">
        <f>IF(ISERROR(FIND("3",tblSalaries[[#This Row],[How many hours of a day you work on Excel]])),"",3)</f>
        <v>3</v>
      </c>
      <c r="R1798" s="10" t="str">
        <f>IF(ISERROR(FIND("4",tblSalaries[[#This Row],[How many hours of a day you work on Excel]])),"",4)</f>
        <v/>
      </c>
      <c r="S1798" s="10" t="str">
        <f>IF(ISERROR(FIND("5",tblSalaries[[#This Row],[How many hours of a day you work on Excel]])),"",5)</f>
        <v/>
      </c>
      <c r="T1798" s="10" t="str">
        <f>IF(ISERROR(FIND("6",tblSalaries[[#This Row],[How many hours of a day you work on Excel]])),"",6)</f>
        <v/>
      </c>
      <c r="U1798" s="11" t="str">
        <f>IF(ISERROR(FIND("7",tblSalaries[[#This Row],[How many hours of a day you work on Excel]])),"",7)</f>
        <v/>
      </c>
      <c r="V1798" s="11" t="str">
        <f>IF(ISERROR(FIND("8",tblSalaries[[#This Row],[How many hours of a day you work on Excel]])),"",8)</f>
        <v/>
      </c>
      <c r="W1798" s="11">
        <f>IF(MAX(tblSalaries[[#This Row],[1 hour]:[8 hours]])=0,#N/A,MAX(tblSalaries[[#This Row],[1 hour]:[8 hours]]))</f>
        <v>3</v>
      </c>
      <c r="X1798" s="11">
        <f>IF(ISERROR(tblSalaries[[#This Row],[max h]]),1,tblSalaries[[#This Row],[Salary in USD]]/tblSalaries[[#This Row],[max h]]/260)</f>
        <v>101.03706872226179</v>
      </c>
      <c r="Y1798" s="11" t="str">
        <f>IF(tblSalaries[[#This Row],[Years of Experience]]="",0,"0")</f>
        <v>0</v>
      </c>
      <c r="Z1798"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798" s="11">
        <f>IF(tblSalaries[[#This Row],[Salary in USD]]&lt;1000,1,0)</f>
        <v>0</v>
      </c>
      <c r="AB1798" s="11">
        <f>IF(AND(tblSalaries[[#This Row],[Salary in USD]]&gt;1000,tblSalaries[[#This Row],[Salary in USD]]&lt;2000),1,0)</f>
        <v>0</v>
      </c>
    </row>
    <row r="1799" spans="2:28" ht="15" customHeight="1">
      <c r="B1799" t="s">
        <v>3802</v>
      </c>
      <c r="C1799" s="1">
        <v>41074.080011574071</v>
      </c>
      <c r="D1799" s="4">
        <v>60000</v>
      </c>
      <c r="E1799">
        <v>60000</v>
      </c>
      <c r="F1799" t="s">
        <v>6</v>
      </c>
      <c r="G1799">
        <f>tblSalaries[[#This Row],[clean Salary (in local currency)]]*VLOOKUP(tblSalaries[[#This Row],[Currency]],tblXrate[],2,FALSE)</f>
        <v>60000</v>
      </c>
      <c r="H1799" t="s">
        <v>207</v>
      </c>
      <c r="I1799" t="s">
        <v>20</v>
      </c>
      <c r="J1799" t="s">
        <v>15</v>
      </c>
      <c r="K1799" t="str">
        <f>VLOOKUP(tblSalaries[[#This Row],[Where do you work]],tblCountries[[Actual]:[Mapping]],2,FALSE)</f>
        <v>USA</v>
      </c>
      <c r="L1799" t="s">
        <v>9</v>
      </c>
      <c r="M1799">
        <v>15</v>
      </c>
      <c r="O1799" s="10" t="str">
        <f>IF(ISERROR(FIND("1",tblSalaries[[#This Row],[How many hours of a day you work on Excel]])),"",1)</f>
        <v/>
      </c>
      <c r="P1799" s="11" t="str">
        <f>IF(ISERROR(FIND("2",tblSalaries[[#This Row],[How many hours of a day you work on Excel]])),"",2)</f>
        <v/>
      </c>
      <c r="Q1799" s="10" t="str">
        <f>IF(ISERROR(FIND("3",tblSalaries[[#This Row],[How many hours of a day you work on Excel]])),"",3)</f>
        <v/>
      </c>
      <c r="R1799" s="10">
        <f>IF(ISERROR(FIND("4",tblSalaries[[#This Row],[How many hours of a day you work on Excel]])),"",4)</f>
        <v>4</v>
      </c>
      <c r="S1799" s="10" t="str">
        <f>IF(ISERROR(FIND("5",tblSalaries[[#This Row],[How many hours of a day you work on Excel]])),"",5)</f>
        <v/>
      </c>
      <c r="T1799" s="10">
        <f>IF(ISERROR(FIND("6",tblSalaries[[#This Row],[How many hours of a day you work on Excel]])),"",6)</f>
        <v>6</v>
      </c>
      <c r="U1799" s="11" t="str">
        <f>IF(ISERROR(FIND("7",tblSalaries[[#This Row],[How many hours of a day you work on Excel]])),"",7)</f>
        <v/>
      </c>
      <c r="V1799" s="11" t="str">
        <f>IF(ISERROR(FIND("8",tblSalaries[[#This Row],[How many hours of a day you work on Excel]])),"",8)</f>
        <v/>
      </c>
      <c r="W1799" s="11">
        <f>IF(MAX(tblSalaries[[#This Row],[1 hour]:[8 hours]])=0,#N/A,MAX(tblSalaries[[#This Row],[1 hour]:[8 hours]]))</f>
        <v>6</v>
      </c>
      <c r="X1799" s="11">
        <f>IF(ISERROR(tblSalaries[[#This Row],[max h]]),1,tblSalaries[[#This Row],[Salary in USD]]/tblSalaries[[#This Row],[max h]]/260)</f>
        <v>38.46153846153846</v>
      </c>
      <c r="Y1799" s="11" t="str">
        <f>IF(tblSalaries[[#This Row],[Years of Experience]]="",0,"0")</f>
        <v>0</v>
      </c>
      <c r="Z1799"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799" s="11">
        <f>IF(tblSalaries[[#This Row],[Salary in USD]]&lt;1000,1,0)</f>
        <v>0</v>
      </c>
      <c r="AB1799" s="11">
        <f>IF(AND(tblSalaries[[#This Row],[Salary in USD]]&gt;1000,tblSalaries[[#This Row],[Salary in USD]]&lt;2000),1,0)</f>
        <v>0</v>
      </c>
    </row>
    <row r="1800" spans="2:28" ht="15" customHeight="1">
      <c r="B1800" t="s">
        <v>3803</v>
      </c>
      <c r="C1800" s="1">
        <v>41074.114386574074</v>
      </c>
      <c r="D1800" s="4">
        <v>57000</v>
      </c>
      <c r="E1800">
        <v>57000</v>
      </c>
      <c r="F1800" t="s">
        <v>6</v>
      </c>
      <c r="G1800">
        <f>tblSalaries[[#This Row],[clean Salary (in local currency)]]*VLOOKUP(tblSalaries[[#This Row],[Currency]],tblXrate[],2,FALSE)</f>
        <v>57000</v>
      </c>
      <c r="H1800" t="s">
        <v>1369</v>
      </c>
      <c r="I1800" t="s">
        <v>310</v>
      </c>
      <c r="J1800" t="s">
        <v>15</v>
      </c>
      <c r="K1800" t="str">
        <f>VLOOKUP(tblSalaries[[#This Row],[Where do you work]],tblCountries[[Actual]:[Mapping]],2,FALSE)</f>
        <v>USA</v>
      </c>
      <c r="L1800" t="s">
        <v>9</v>
      </c>
      <c r="M1800">
        <v>9</v>
      </c>
      <c r="O1800" s="10" t="str">
        <f>IF(ISERROR(FIND("1",tblSalaries[[#This Row],[How many hours of a day you work on Excel]])),"",1)</f>
        <v/>
      </c>
      <c r="P1800" s="11" t="str">
        <f>IF(ISERROR(FIND("2",tblSalaries[[#This Row],[How many hours of a day you work on Excel]])),"",2)</f>
        <v/>
      </c>
      <c r="Q1800" s="10" t="str">
        <f>IF(ISERROR(FIND("3",tblSalaries[[#This Row],[How many hours of a day you work on Excel]])),"",3)</f>
        <v/>
      </c>
      <c r="R1800" s="10">
        <f>IF(ISERROR(FIND("4",tblSalaries[[#This Row],[How many hours of a day you work on Excel]])),"",4)</f>
        <v>4</v>
      </c>
      <c r="S1800" s="10" t="str">
        <f>IF(ISERROR(FIND("5",tblSalaries[[#This Row],[How many hours of a day you work on Excel]])),"",5)</f>
        <v/>
      </c>
      <c r="T1800" s="10">
        <f>IF(ISERROR(FIND("6",tblSalaries[[#This Row],[How many hours of a day you work on Excel]])),"",6)</f>
        <v>6</v>
      </c>
      <c r="U1800" s="11" t="str">
        <f>IF(ISERROR(FIND("7",tblSalaries[[#This Row],[How many hours of a day you work on Excel]])),"",7)</f>
        <v/>
      </c>
      <c r="V1800" s="11" t="str">
        <f>IF(ISERROR(FIND("8",tblSalaries[[#This Row],[How many hours of a day you work on Excel]])),"",8)</f>
        <v/>
      </c>
      <c r="W1800" s="11">
        <f>IF(MAX(tblSalaries[[#This Row],[1 hour]:[8 hours]])=0,#N/A,MAX(tblSalaries[[#This Row],[1 hour]:[8 hours]]))</f>
        <v>6</v>
      </c>
      <c r="X1800" s="11">
        <f>IF(ISERROR(tblSalaries[[#This Row],[max h]]),1,tblSalaries[[#This Row],[Salary in USD]]/tblSalaries[[#This Row],[max h]]/260)</f>
        <v>36.53846153846154</v>
      </c>
      <c r="Y1800" s="11" t="str">
        <f>IF(tblSalaries[[#This Row],[Years of Experience]]="",0,"0")</f>
        <v>0</v>
      </c>
      <c r="Z1800"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800" s="11">
        <f>IF(tblSalaries[[#This Row],[Salary in USD]]&lt;1000,1,0)</f>
        <v>0</v>
      </c>
      <c r="AB1800" s="11">
        <f>IF(AND(tblSalaries[[#This Row],[Salary in USD]]&gt;1000,tblSalaries[[#This Row],[Salary in USD]]&lt;2000),1,0)</f>
        <v>0</v>
      </c>
    </row>
    <row r="1801" spans="2:28" ht="15" customHeight="1">
      <c r="B1801" t="s">
        <v>3804</v>
      </c>
      <c r="C1801" s="1">
        <v>41074.18236111111</v>
      </c>
      <c r="D1801" s="4">
        <v>40000</v>
      </c>
      <c r="E1801">
        <v>40000</v>
      </c>
      <c r="F1801" t="s">
        <v>6</v>
      </c>
      <c r="G1801">
        <f>tblSalaries[[#This Row],[clean Salary (in local currency)]]*VLOOKUP(tblSalaries[[#This Row],[Currency]],tblXrate[],2,FALSE)</f>
        <v>40000</v>
      </c>
      <c r="H1801" t="s">
        <v>1940</v>
      </c>
      <c r="I1801" t="s">
        <v>20</v>
      </c>
      <c r="J1801" t="s">
        <v>15</v>
      </c>
      <c r="K1801" t="str">
        <f>VLOOKUP(tblSalaries[[#This Row],[Where do you work]],tblCountries[[Actual]:[Mapping]],2,FALSE)</f>
        <v>USA</v>
      </c>
      <c r="L1801" t="s">
        <v>18</v>
      </c>
      <c r="M1801">
        <v>0</v>
      </c>
      <c r="O1801" s="10" t="str">
        <f>IF(ISERROR(FIND("1",tblSalaries[[#This Row],[How many hours of a day you work on Excel]])),"",1)</f>
        <v/>
      </c>
      <c r="P1801" s="11">
        <f>IF(ISERROR(FIND("2",tblSalaries[[#This Row],[How many hours of a day you work on Excel]])),"",2)</f>
        <v>2</v>
      </c>
      <c r="Q1801" s="10">
        <f>IF(ISERROR(FIND("3",tblSalaries[[#This Row],[How many hours of a day you work on Excel]])),"",3)</f>
        <v>3</v>
      </c>
      <c r="R1801" s="10" t="str">
        <f>IF(ISERROR(FIND("4",tblSalaries[[#This Row],[How many hours of a day you work on Excel]])),"",4)</f>
        <v/>
      </c>
      <c r="S1801" s="10" t="str">
        <f>IF(ISERROR(FIND("5",tblSalaries[[#This Row],[How many hours of a day you work on Excel]])),"",5)</f>
        <v/>
      </c>
      <c r="T1801" s="10" t="str">
        <f>IF(ISERROR(FIND("6",tblSalaries[[#This Row],[How many hours of a day you work on Excel]])),"",6)</f>
        <v/>
      </c>
      <c r="U1801" s="11" t="str">
        <f>IF(ISERROR(FIND("7",tblSalaries[[#This Row],[How many hours of a day you work on Excel]])),"",7)</f>
        <v/>
      </c>
      <c r="V1801" s="11" t="str">
        <f>IF(ISERROR(FIND("8",tblSalaries[[#This Row],[How many hours of a day you work on Excel]])),"",8)</f>
        <v/>
      </c>
      <c r="W1801" s="11">
        <f>IF(MAX(tblSalaries[[#This Row],[1 hour]:[8 hours]])=0,#N/A,MAX(tblSalaries[[#This Row],[1 hour]:[8 hours]]))</f>
        <v>3</v>
      </c>
      <c r="X1801" s="11">
        <f>IF(ISERROR(tblSalaries[[#This Row],[max h]]),1,tblSalaries[[#This Row],[Salary in USD]]/tblSalaries[[#This Row],[max h]]/260)</f>
        <v>51.282051282051285</v>
      </c>
      <c r="Y1801" s="11" t="str">
        <f>IF(tblSalaries[[#This Row],[Years of Experience]]="",0,"0")</f>
        <v>0</v>
      </c>
      <c r="Z1801"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1801" s="11">
        <f>IF(tblSalaries[[#This Row],[Salary in USD]]&lt;1000,1,0)</f>
        <v>0</v>
      </c>
      <c r="AB1801" s="11">
        <f>IF(AND(tblSalaries[[#This Row],[Salary in USD]]&gt;1000,tblSalaries[[#This Row],[Salary in USD]]&lt;2000),1,0)</f>
        <v>0</v>
      </c>
    </row>
    <row r="1802" spans="2:28" ht="15" customHeight="1">
      <c r="B1802" t="s">
        <v>3805</v>
      </c>
      <c r="C1802" s="1">
        <v>41074.303252314814</v>
      </c>
      <c r="D1802" s="4">
        <v>80000</v>
      </c>
      <c r="E1802">
        <v>80000</v>
      </c>
      <c r="F1802" t="s">
        <v>6</v>
      </c>
      <c r="G1802">
        <f>tblSalaries[[#This Row],[clean Salary (in local currency)]]*VLOOKUP(tblSalaries[[#This Row],[Currency]],tblXrate[],2,FALSE)</f>
        <v>80000</v>
      </c>
      <c r="H1802" t="s">
        <v>1941</v>
      </c>
      <c r="I1802" t="s">
        <v>488</v>
      </c>
      <c r="J1802" t="s">
        <v>15</v>
      </c>
      <c r="K1802" t="str">
        <f>VLOOKUP(tblSalaries[[#This Row],[Where do you work]],tblCountries[[Actual]:[Mapping]],2,FALSE)</f>
        <v>USA</v>
      </c>
      <c r="L1802" t="s">
        <v>9</v>
      </c>
      <c r="M1802">
        <v>9</v>
      </c>
      <c r="O1802" s="10" t="str">
        <f>IF(ISERROR(FIND("1",tblSalaries[[#This Row],[How many hours of a day you work on Excel]])),"",1)</f>
        <v/>
      </c>
      <c r="P1802" s="11" t="str">
        <f>IF(ISERROR(FIND("2",tblSalaries[[#This Row],[How many hours of a day you work on Excel]])),"",2)</f>
        <v/>
      </c>
      <c r="Q1802" s="10" t="str">
        <f>IF(ISERROR(FIND("3",tblSalaries[[#This Row],[How many hours of a day you work on Excel]])),"",3)</f>
        <v/>
      </c>
      <c r="R1802" s="10">
        <f>IF(ISERROR(FIND("4",tblSalaries[[#This Row],[How many hours of a day you work on Excel]])),"",4)</f>
        <v>4</v>
      </c>
      <c r="S1802" s="10" t="str">
        <f>IF(ISERROR(FIND("5",tblSalaries[[#This Row],[How many hours of a day you work on Excel]])),"",5)</f>
        <v/>
      </c>
      <c r="T1802" s="10">
        <f>IF(ISERROR(FIND("6",tblSalaries[[#This Row],[How many hours of a day you work on Excel]])),"",6)</f>
        <v>6</v>
      </c>
      <c r="U1802" s="11" t="str">
        <f>IF(ISERROR(FIND("7",tblSalaries[[#This Row],[How many hours of a day you work on Excel]])),"",7)</f>
        <v/>
      </c>
      <c r="V1802" s="11" t="str">
        <f>IF(ISERROR(FIND("8",tblSalaries[[#This Row],[How many hours of a day you work on Excel]])),"",8)</f>
        <v/>
      </c>
      <c r="W1802" s="11">
        <f>IF(MAX(tblSalaries[[#This Row],[1 hour]:[8 hours]])=0,#N/A,MAX(tblSalaries[[#This Row],[1 hour]:[8 hours]]))</f>
        <v>6</v>
      </c>
      <c r="X1802" s="11">
        <f>IF(ISERROR(tblSalaries[[#This Row],[max h]]),1,tblSalaries[[#This Row],[Salary in USD]]/tblSalaries[[#This Row],[max h]]/260)</f>
        <v>51.282051282051285</v>
      </c>
      <c r="Y1802" s="11" t="str">
        <f>IF(tblSalaries[[#This Row],[Years of Experience]]="",0,"0")</f>
        <v>0</v>
      </c>
      <c r="Z1802"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802" s="11">
        <f>IF(tblSalaries[[#This Row],[Salary in USD]]&lt;1000,1,0)</f>
        <v>0</v>
      </c>
      <c r="AB1802" s="11">
        <f>IF(AND(tblSalaries[[#This Row],[Salary in USD]]&gt;1000,tblSalaries[[#This Row],[Salary in USD]]&lt;2000),1,0)</f>
        <v>0</v>
      </c>
    </row>
    <row r="1803" spans="2:28" ht="15" customHeight="1">
      <c r="B1803" t="s">
        <v>3806</v>
      </c>
      <c r="C1803" s="1">
        <v>41074.519097222219</v>
      </c>
      <c r="D1803" s="4">
        <v>118000</v>
      </c>
      <c r="E1803">
        <v>118000</v>
      </c>
      <c r="F1803" t="s">
        <v>6</v>
      </c>
      <c r="G1803">
        <f>tblSalaries[[#This Row],[clean Salary (in local currency)]]*VLOOKUP(tblSalaries[[#This Row],[Currency]],tblXrate[],2,FALSE)</f>
        <v>118000</v>
      </c>
      <c r="H1803" t="s">
        <v>1741</v>
      </c>
      <c r="I1803" t="s">
        <v>4001</v>
      </c>
      <c r="J1803" t="s">
        <v>15</v>
      </c>
      <c r="K1803" t="str">
        <f>VLOOKUP(tblSalaries[[#This Row],[Where do you work]],tblCountries[[Actual]:[Mapping]],2,FALSE)</f>
        <v>USA</v>
      </c>
      <c r="L1803" t="s">
        <v>9</v>
      </c>
      <c r="M1803">
        <v>6</v>
      </c>
      <c r="O1803" s="10" t="str">
        <f>IF(ISERROR(FIND("1",tblSalaries[[#This Row],[How many hours of a day you work on Excel]])),"",1)</f>
        <v/>
      </c>
      <c r="P1803" s="11" t="str">
        <f>IF(ISERROR(FIND("2",tblSalaries[[#This Row],[How many hours of a day you work on Excel]])),"",2)</f>
        <v/>
      </c>
      <c r="Q1803" s="10" t="str">
        <f>IF(ISERROR(FIND("3",tblSalaries[[#This Row],[How many hours of a day you work on Excel]])),"",3)</f>
        <v/>
      </c>
      <c r="R1803" s="10">
        <f>IF(ISERROR(FIND("4",tblSalaries[[#This Row],[How many hours of a day you work on Excel]])),"",4)</f>
        <v>4</v>
      </c>
      <c r="S1803" s="10" t="str">
        <f>IF(ISERROR(FIND("5",tblSalaries[[#This Row],[How many hours of a day you work on Excel]])),"",5)</f>
        <v/>
      </c>
      <c r="T1803" s="10">
        <f>IF(ISERROR(FIND("6",tblSalaries[[#This Row],[How many hours of a day you work on Excel]])),"",6)</f>
        <v>6</v>
      </c>
      <c r="U1803" s="11" t="str">
        <f>IF(ISERROR(FIND("7",tblSalaries[[#This Row],[How many hours of a day you work on Excel]])),"",7)</f>
        <v/>
      </c>
      <c r="V1803" s="11" t="str">
        <f>IF(ISERROR(FIND("8",tblSalaries[[#This Row],[How many hours of a day you work on Excel]])),"",8)</f>
        <v/>
      </c>
      <c r="W1803" s="11">
        <f>IF(MAX(tblSalaries[[#This Row],[1 hour]:[8 hours]])=0,#N/A,MAX(tblSalaries[[#This Row],[1 hour]:[8 hours]]))</f>
        <v>6</v>
      </c>
      <c r="X1803" s="11">
        <f>IF(ISERROR(tblSalaries[[#This Row],[max h]]),1,tblSalaries[[#This Row],[Salary in USD]]/tblSalaries[[#This Row],[max h]]/260)</f>
        <v>75.641025641025649</v>
      </c>
      <c r="Y1803" s="11" t="str">
        <f>IF(tblSalaries[[#This Row],[Years of Experience]]="",0,"0")</f>
        <v>0</v>
      </c>
      <c r="Z1803"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803" s="11">
        <f>IF(tblSalaries[[#This Row],[Salary in USD]]&lt;1000,1,0)</f>
        <v>0</v>
      </c>
      <c r="AB1803" s="11">
        <f>IF(AND(tblSalaries[[#This Row],[Salary in USD]]&gt;1000,tblSalaries[[#This Row],[Salary in USD]]&lt;2000),1,0)</f>
        <v>0</v>
      </c>
    </row>
    <row r="1804" spans="2:28" ht="15" customHeight="1">
      <c r="B1804" t="s">
        <v>3807</v>
      </c>
      <c r="C1804" s="1">
        <v>41074.589560185188</v>
      </c>
      <c r="D1804" s="4">
        <v>5000</v>
      </c>
      <c r="E1804">
        <v>60000</v>
      </c>
      <c r="F1804" t="s">
        <v>6</v>
      </c>
      <c r="G1804">
        <f>tblSalaries[[#This Row],[clean Salary (in local currency)]]*VLOOKUP(tblSalaries[[#This Row],[Currency]],tblXrate[],2,FALSE)</f>
        <v>60000</v>
      </c>
      <c r="H1804" t="s">
        <v>20</v>
      </c>
      <c r="I1804" t="s">
        <v>20</v>
      </c>
      <c r="J1804" t="s">
        <v>179</v>
      </c>
      <c r="K1804" t="str">
        <f>VLOOKUP(tblSalaries[[#This Row],[Where do you work]],tblCountries[[Actual]:[Mapping]],2,FALSE)</f>
        <v>UAE</v>
      </c>
      <c r="L1804" t="s">
        <v>9</v>
      </c>
      <c r="M1804">
        <v>5</v>
      </c>
      <c r="O1804" s="10" t="str">
        <f>IF(ISERROR(FIND("1",tblSalaries[[#This Row],[How many hours of a day you work on Excel]])),"",1)</f>
        <v/>
      </c>
      <c r="P1804" s="11" t="str">
        <f>IF(ISERROR(FIND("2",tblSalaries[[#This Row],[How many hours of a day you work on Excel]])),"",2)</f>
        <v/>
      </c>
      <c r="Q1804" s="10" t="str">
        <f>IF(ISERROR(FIND("3",tblSalaries[[#This Row],[How many hours of a day you work on Excel]])),"",3)</f>
        <v/>
      </c>
      <c r="R1804" s="10">
        <f>IF(ISERROR(FIND("4",tblSalaries[[#This Row],[How many hours of a day you work on Excel]])),"",4)</f>
        <v>4</v>
      </c>
      <c r="S1804" s="10" t="str">
        <f>IF(ISERROR(FIND("5",tblSalaries[[#This Row],[How many hours of a day you work on Excel]])),"",5)</f>
        <v/>
      </c>
      <c r="T1804" s="10">
        <f>IF(ISERROR(FIND("6",tblSalaries[[#This Row],[How many hours of a day you work on Excel]])),"",6)</f>
        <v>6</v>
      </c>
      <c r="U1804" s="11" t="str">
        <f>IF(ISERROR(FIND("7",tblSalaries[[#This Row],[How many hours of a day you work on Excel]])),"",7)</f>
        <v/>
      </c>
      <c r="V1804" s="11" t="str">
        <f>IF(ISERROR(FIND("8",tblSalaries[[#This Row],[How many hours of a day you work on Excel]])),"",8)</f>
        <v/>
      </c>
      <c r="W1804" s="11">
        <f>IF(MAX(tblSalaries[[#This Row],[1 hour]:[8 hours]])=0,#N/A,MAX(tblSalaries[[#This Row],[1 hour]:[8 hours]]))</f>
        <v>6</v>
      </c>
      <c r="X1804" s="11">
        <f>IF(ISERROR(tblSalaries[[#This Row],[max h]]),1,tblSalaries[[#This Row],[Salary in USD]]/tblSalaries[[#This Row],[max h]]/260)</f>
        <v>38.46153846153846</v>
      </c>
      <c r="Y1804" s="11" t="str">
        <f>IF(tblSalaries[[#This Row],[Years of Experience]]="",0,"0")</f>
        <v>0</v>
      </c>
      <c r="Z1804"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1804" s="11">
        <f>IF(tblSalaries[[#This Row],[Salary in USD]]&lt;1000,1,0)</f>
        <v>0</v>
      </c>
      <c r="AB1804" s="11">
        <f>IF(AND(tblSalaries[[#This Row],[Salary in USD]]&gt;1000,tblSalaries[[#This Row],[Salary in USD]]&lt;2000),1,0)</f>
        <v>0</v>
      </c>
    </row>
    <row r="1805" spans="2:28" ht="15" customHeight="1">
      <c r="B1805" t="s">
        <v>3808</v>
      </c>
      <c r="C1805" s="1">
        <v>41074.768796296295</v>
      </c>
      <c r="D1805" s="4">
        <v>560</v>
      </c>
      <c r="E1805">
        <v>6720</v>
      </c>
      <c r="F1805" t="s">
        <v>6</v>
      </c>
      <c r="G1805">
        <f>tblSalaries[[#This Row],[clean Salary (in local currency)]]*VLOOKUP(tblSalaries[[#This Row],[Currency]],tblXrate[],2,FALSE)</f>
        <v>6720</v>
      </c>
      <c r="H1805" t="s">
        <v>1942</v>
      </c>
      <c r="I1805" t="s">
        <v>310</v>
      </c>
      <c r="J1805" t="s">
        <v>8</v>
      </c>
      <c r="K1805" t="str">
        <f>VLOOKUP(tblSalaries[[#This Row],[Where do you work]],tblCountries[[Actual]:[Mapping]],2,FALSE)</f>
        <v>India</v>
      </c>
      <c r="L1805" t="s">
        <v>9</v>
      </c>
      <c r="M1805">
        <v>5</v>
      </c>
      <c r="O1805" s="10" t="str">
        <f>IF(ISERROR(FIND("1",tblSalaries[[#This Row],[How many hours of a day you work on Excel]])),"",1)</f>
        <v/>
      </c>
      <c r="P1805" s="11" t="str">
        <f>IF(ISERROR(FIND("2",tblSalaries[[#This Row],[How many hours of a day you work on Excel]])),"",2)</f>
        <v/>
      </c>
      <c r="Q1805" s="10" t="str">
        <f>IF(ISERROR(FIND("3",tblSalaries[[#This Row],[How many hours of a day you work on Excel]])),"",3)</f>
        <v/>
      </c>
      <c r="R1805" s="10">
        <f>IF(ISERROR(FIND("4",tblSalaries[[#This Row],[How many hours of a day you work on Excel]])),"",4)</f>
        <v>4</v>
      </c>
      <c r="S1805" s="10" t="str">
        <f>IF(ISERROR(FIND("5",tblSalaries[[#This Row],[How many hours of a day you work on Excel]])),"",5)</f>
        <v/>
      </c>
      <c r="T1805" s="10">
        <f>IF(ISERROR(FIND("6",tblSalaries[[#This Row],[How many hours of a day you work on Excel]])),"",6)</f>
        <v>6</v>
      </c>
      <c r="U1805" s="11" t="str">
        <f>IF(ISERROR(FIND("7",tblSalaries[[#This Row],[How many hours of a day you work on Excel]])),"",7)</f>
        <v/>
      </c>
      <c r="V1805" s="11" t="str">
        <f>IF(ISERROR(FIND("8",tblSalaries[[#This Row],[How many hours of a day you work on Excel]])),"",8)</f>
        <v/>
      </c>
      <c r="W1805" s="11">
        <f>IF(MAX(tblSalaries[[#This Row],[1 hour]:[8 hours]])=0,#N/A,MAX(tblSalaries[[#This Row],[1 hour]:[8 hours]]))</f>
        <v>6</v>
      </c>
      <c r="X1805" s="11">
        <f>IF(ISERROR(tblSalaries[[#This Row],[max h]]),1,tblSalaries[[#This Row],[Salary in USD]]/tblSalaries[[#This Row],[max h]]/260)</f>
        <v>4.3076923076923075</v>
      </c>
      <c r="Y1805" s="11" t="str">
        <f>IF(tblSalaries[[#This Row],[Years of Experience]]="",0,"0")</f>
        <v>0</v>
      </c>
      <c r="Z1805"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1805" s="11">
        <f>IF(tblSalaries[[#This Row],[Salary in USD]]&lt;1000,1,0)</f>
        <v>0</v>
      </c>
      <c r="AB1805" s="11">
        <f>IF(AND(tblSalaries[[#This Row],[Salary in USD]]&gt;1000,tblSalaries[[#This Row],[Salary in USD]]&lt;2000),1,0)</f>
        <v>0</v>
      </c>
    </row>
    <row r="1806" spans="2:28" ht="15" customHeight="1">
      <c r="B1806" t="s">
        <v>3809</v>
      </c>
      <c r="C1806" s="1">
        <v>41074.918807870374</v>
      </c>
      <c r="D1806" s="4">
        <v>1720</v>
      </c>
      <c r="E1806">
        <v>20640</v>
      </c>
      <c r="F1806" t="s">
        <v>6</v>
      </c>
      <c r="G1806">
        <f>tblSalaries[[#This Row],[clean Salary (in local currency)]]*VLOOKUP(tblSalaries[[#This Row],[Currency]],tblXrate[],2,FALSE)</f>
        <v>20640</v>
      </c>
      <c r="H1806" t="s">
        <v>1943</v>
      </c>
      <c r="I1806" t="s">
        <v>52</v>
      </c>
      <c r="J1806" t="s">
        <v>171</v>
      </c>
      <c r="K1806" t="str">
        <f>VLOOKUP(tblSalaries[[#This Row],[Where do you work]],tblCountries[[Actual]:[Mapping]],2,FALSE)</f>
        <v>Singapore</v>
      </c>
      <c r="L1806" t="s">
        <v>9</v>
      </c>
      <c r="M1806">
        <v>3</v>
      </c>
      <c r="O1806" s="10" t="str">
        <f>IF(ISERROR(FIND("1",tblSalaries[[#This Row],[How many hours of a day you work on Excel]])),"",1)</f>
        <v/>
      </c>
      <c r="P1806" s="11" t="str">
        <f>IF(ISERROR(FIND("2",tblSalaries[[#This Row],[How many hours of a day you work on Excel]])),"",2)</f>
        <v/>
      </c>
      <c r="Q1806" s="10" t="str">
        <f>IF(ISERROR(FIND("3",tblSalaries[[#This Row],[How many hours of a day you work on Excel]])),"",3)</f>
        <v/>
      </c>
      <c r="R1806" s="10">
        <f>IF(ISERROR(FIND("4",tblSalaries[[#This Row],[How many hours of a day you work on Excel]])),"",4)</f>
        <v>4</v>
      </c>
      <c r="S1806" s="10" t="str">
        <f>IF(ISERROR(FIND("5",tblSalaries[[#This Row],[How many hours of a day you work on Excel]])),"",5)</f>
        <v/>
      </c>
      <c r="T1806" s="10">
        <f>IF(ISERROR(FIND("6",tblSalaries[[#This Row],[How many hours of a day you work on Excel]])),"",6)</f>
        <v>6</v>
      </c>
      <c r="U1806" s="11" t="str">
        <f>IF(ISERROR(FIND("7",tblSalaries[[#This Row],[How many hours of a day you work on Excel]])),"",7)</f>
        <v/>
      </c>
      <c r="V1806" s="11" t="str">
        <f>IF(ISERROR(FIND("8",tblSalaries[[#This Row],[How many hours of a day you work on Excel]])),"",8)</f>
        <v/>
      </c>
      <c r="W1806" s="11">
        <f>IF(MAX(tblSalaries[[#This Row],[1 hour]:[8 hours]])=0,#N/A,MAX(tblSalaries[[#This Row],[1 hour]:[8 hours]]))</f>
        <v>6</v>
      </c>
      <c r="X1806" s="11">
        <f>IF(ISERROR(tblSalaries[[#This Row],[max h]]),1,tblSalaries[[#This Row],[Salary in USD]]/tblSalaries[[#This Row],[max h]]/260)</f>
        <v>13.23076923076923</v>
      </c>
      <c r="Y1806" s="11" t="str">
        <f>IF(tblSalaries[[#This Row],[Years of Experience]]="",0,"0")</f>
        <v>0</v>
      </c>
      <c r="Z1806"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1..3</v>
      </c>
      <c r="AA1806" s="11">
        <f>IF(tblSalaries[[#This Row],[Salary in USD]]&lt;1000,1,0)</f>
        <v>0</v>
      </c>
      <c r="AB1806" s="11">
        <f>IF(AND(tblSalaries[[#This Row],[Salary in USD]]&gt;1000,tblSalaries[[#This Row],[Salary in USD]]&lt;2000),1,0)</f>
        <v>0</v>
      </c>
    </row>
    <row r="1807" spans="2:28" ht="15" customHeight="1">
      <c r="B1807" t="s">
        <v>3810</v>
      </c>
      <c r="C1807" s="1">
        <v>41075.024826388886</v>
      </c>
      <c r="D1807" s="4">
        <v>50000</v>
      </c>
      <c r="E1807">
        <v>50000</v>
      </c>
      <c r="F1807" t="s">
        <v>6</v>
      </c>
      <c r="G1807">
        <f>tblSalaries[[#This Row],[clean Salary (in local currency)]]*VLOOKUP(tblSalaries[[#This Row],[Currency]],tblXrate[],2,FALSE)</f>
        <v>50000</v>
      </c>
      <c r="H1807" t="s">
        <v>1944</v>
      </c>
      <c r="I1807" t="s">
        <v>20</v>
      </c>
      <c r="J1807" t="s">
        <v>15</v>
      </c>
      <c r="K1807" t="str">
        <f>VLOOKUP(tblSalaries[[#This Row],[Where do you work]],tblCountries[[Actual]:[Mapping]],2,FALSE)</f>
        <v>USA</v>
      </c>
      <c r="L1807" t="s">
        <v>13</v>
      </c>
      <c r="M1807">
        <v>15</v>
      </c>
      <c r="O1807" s="10" t="str">
        <f>IF(ISERROR(FIND("1",tblSalaries[[#This Row],[How many hours of a day you work on Excel]])),"",1)</f>
        <v/>
      </c>
      <c r="P1807" s="11" t="str">
        <f>IF(ISERROR(FIND("2",tblSalaries[[#This Row],[How many hours of a day you work on Excel]])),"",2)</f>
        <v/>
      </c>
      <c r="Q1807" s="10" t="str">
        <f>IF(ISERROR(FIND("3",tblSalaries[[#This Row],[How many hours of a day you work on Excel]])),"",3)</f>
        <v/>
      </c>
      <c r="R1807" s="10" t="str">
        <f>IF(ISERROR(FIND("4",tblSalaries[[#This Row],[How many hours of a day you work on Excel]])),"",4)</f>
        <v/>
      </c>
      <c r="S1807" s="10" t="str">
        <f>IF(ISERROR(FIND("5",tblSalaries[[#This Row],[How many hours of a day you work on Excel]])),"",5)</f>
        <v/>
      </c>
      <c r="T1807" s="10" t="str">
        <f>IF(ISERROR(FIND("6",tblSalaries[[#This Row],[How many hours of a day you work on Excel]])),"",6)</f>
        <v/>
      </c>
      <c r="U1807" s="11" t="str">
        <f>IF(ISERROR(FIND("7",tblSalaries[[#This Row],[How many hours of a day you work on Excel]])),"",7)</f>
        <v/>
      </c>
      <c r="V1807" s="11">
        <f>IF(ISERROR(FIND("8",tblSalaries[[#This Row],[How many hours of a day you work on Excel]])),"",8)</f>
        <v>8</v>
      </c>
      <c r="W1807" s="11">
        <f>IF(MAX(tblSalaries[[#This Row],[1 hour]:[8 hours]])=0,#N/A,MAX(tblSalaries[[#This Row],[1 hour]:[8 hours]]))</f>
        <v>8</v>
      </c>
      <c r="X1807" s="11">
        <f>IF(ISERROR(tblSalaries[[#This Row],[max h]]),1,tblSalaries[[#This Row],[Salary in USD]]/tblSalaries[[#This Row],[max h]]/260)</f>
        <v>24.03846153846154</v>
      </c>
      <c r="Y1807" s="11" t="str">
        <f>IF(tblSalaries[[#This Row],[Years of Experience]]="",0,"0")</f>
        <v>0</v>
      </c>
      <c r="Z1807"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807" s="11">
        <f>IF(tblSalaries[[#This Row],[Salary in USD]]&lt;1000,1,0)</f>
        <v>0</v>
      </c>
      <c r="AB1807" s="11">
        <f>IF(AND(tblSalaries[[#This Row],[Salary in USD]]&gt;1000,tblSalaries[[#This Row],[Salary in USD]]&lt;2000),1,0)</f>
        <v>0</v>
      </c>
    </row>
    <row r="1808" spans="2:28" ht="15" customHeight="1">
      <c r="B1808" t="s">
        <v>3811</v>
      </c>
      <c r="C1808" s="1">
        <v>41075.036550925928</v>
      </c>
      <c r="D1808" s="4">
        <v>2000</v>
      </c>
      <c r="E1808">
        <v>24000</v>
      </c>
      <c r="F1808" t="s">
        <v>6</v>
      </c>
      <c r="G1808">
        <f>tblSalaries[[#This Row],[clean Salary (in local currency)]]*VLOOKUP(tblSalaries[[#This Row],[Currency]],tblXrate[],2,FALSE)</f>
        <v>24000</v>
      </c>
      <c r="H1808" t="s">
        <v>380</v>
      </c>
      <c r="I1808" t="s">
        <v>488</v>
      </c>
      <c r="J1808" t="s">
        <v>65</v>
      </c>
      <c r="K1808" t="str">
        <f>VLOOKUP(tblSalaries[[#This Row],[Where do you work]],tblCountries[[Actual]:[Mapping]],2,FALSE)</f>
        <v>Russia</v>
      </c>
      <c r="L1808" t="s">
        <v>13</v>
      </c>
      <c r="M1808">
        <v>23</v>
      </c>
      <c r="O1808" s="10" t="str">
        <f>IF(ISERROR(FIND("1",tblSalaries[[#This Row],[How many hours of a day you work on Excel]])),"",1)</f>
        <v/>
      </c>
      <c r="P1808" s="11" t="str">
        <f>IF(ISERROR(FIND("2",tblSalaries[[#This Row],[How many hours of a day you work on Excel]])),"",2)</f>
        <v/>
      </c>
      <c r="Q1808" s="10" t="str">
        <f>IF(ISERROR(FIND("3",tblSalaries[[#This Row],[How many hours of a day you work on Excel]])),"",3)</f>
        <v/>
      </c>
      <c r="R1808" s="10" t="str">
        <f>IF(ISERROR(FIND("4",tblSalaries[[#This Row],[How many hours of a day you work on Excel]])),"",4)</f>
        <v/>
      </c>
      <c r="S1808" s="10" t="str">
        <f>IF(ISERROR(FIND("5",tblSalaries[[#This Row],[How many hours of a day you work on Excel]])),"",5)</f>
        <v/>
      </c>
      <c r="T1808" s="10" t="str">
        <f>IF(ISERROR(FIND("6",tblSalaries[[#This Row],[How many hours of a day you work on Excel]])),"",6)</f>
        <v/>
      </c>
      <c r="U1808" s="11" t="str">
        <f>IF(ISERROR(FIND("7",tblSalaries[[#This Row],[How many hours of a day you work on Excel]])),"",7)</f>
        <v/>
      </c>
      <c r="V1808" s="11">
        <f>IF(ISERROR(FIND("8",tblSalaries[[#This Row],[How many hours of a day you work on Excel]])),"",8)</f>
        <v>8</v>
      </c>
      <c r="W1808" s="11">
        <f>IF(MAX(tblSalaries[[#This Row],[1 hour]:[8 hours]])=0,#N/A,MAX(tblSalaries[[#This Row],[1 hour]:[8 hours]]))</f>
        <v>8</v>
      </c>
      <c r="X1808" s="11">
        <f>IF(ISERROR(tblSalaries[[#This Row],[max h]]),1,tblSalaries[[#This Row],[Salary in USD]]/tblSalaries[[#This Row],[max h]]/260)</f>
        <v>11.538461538461538</v>
      </c>
      <c r="Y1808" s="11" t="str">
        <f>IF(tblSalaries[[#This Row],[Years of Experience]]="",0,"0")</f>
        <v>0</v>
      </c>
      <c r="Z1808"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808" s="11">
        <f>IF(tblSalaries[[#This Row],[Salary in USD]]&lt;1000,1,0)</f>
        <v>0</v>
      </c>
      <c r="AB1808" s="11">
        <f>IF(AND(tblSalaries[[#This Row],[Salary in USD]]&gt;1000,tblSalaries[[#This Row],[Salary in USD]]&lt;2000),1,0)</f>
        <v>0</v>
      </c>
    </row>
    <row r="1809" spans="2:28" ht="15" customHeight="1">
      <c r="B1809" t="s">
        <v>3812</v>
      </c>
      <c r="C1809" s="1">
        <v>41075.043611111112</v>
      </c>
      <c r="D1809" s="4">
        <v>60000</v>
      </c>
      <c r="E1809">
        <v>60000</v>
      </c>
      <c r="F1809" t="s">
        <v>6</v>
      </c>
      <c r="G1809">
        <f>tblSalaries[[#This Row],[clean Salary (in local currency)]]*VLOOKUP(tblSalaries[[#This Row],[Currency]],tblXrate[],2,FALSE)</f>
        <v>60000</v>
      </c>
      <c r="H1809" t="s">
        <v>207</v>
      </c>
      <c r="I1809" t="s">
        <v>20</v>
      </c>
      <c r="J1809" t="s">
        <v>15</v>
      </c>
      <c r="K1809" t="str">
        <f>VLOOKUP(tblSalaries[[#This Row],[Where do you work]],tblCountries[[Actual]:[Mapping]],2,FALSE)</f>
        <v>USA</v>
      </c>
      <c r="L1809" t="s">
        <v>18</v>
      </c>
      <c r="M1809">
        <v>3</v>
      </c>
      <c r="O1809" s="10" t="str">
        <f>IF(ISERROR(FIND("1",tblSalaries[[#This Row],[How many hours of a day you work on Excel]])),"",1)</f>
        <v/>
      </c>
      <c r="P1809" s="11">
        <f>IF(ISERROR(FIND("2",tblSalaries[[#This Row],[How many hours of a day you work on Excel]])),"",2)</f>
        <v>2</v>
      </c>
      <c r="Q1809" s="10">
        <f>IF(ISERROR(FIND("3",tblSalaries[[#This Row],[How many hours of a day you work on Excel]])),"",3)</f>
        <v>3</v>
      </c>
      <c r="R1809" s="10" t="str">
        <f>IF(ISERROR(FIND("4",tblSalaries[[#This Row],[How many hours of a day you work on Excel]])),"",4)</f>
        <v/>
      </c>
      <c r="S1809" s="10" t="str">
        <f>IF(ISERROR(FIND("5",tblSalaries[[#This Row],[How many hours of a day you work on Excel]])),"",5)</f>
        <v/>
      </c>
      <c r="T1809" s="10" t="str">
        <f>IF(ISERROR(FIND("6",tblSalaries[[#This Row],[How many hours of a day you work on Excel]])),"",6)</f>
        <v/>
      </c>
      <c r="U1809" s="11" t="str">
        <f>IF(ISERROR(FIND("7",tblSalaries[[#This Row],[How many hours of a day you work on Excel]])),"",7)</f>
        <v/>
      </c>
      <c r="V1809" s="11" t="str">
        <f>IF(ISERROR(FIND("8",tblSalaries[[#This Row],[How many hours of a day you work on Excel]])),"",8)</f>
        <v/>
      </c>
      <c r="W1809" s="11">
        <f>IF(MAX(tblSalaries[[#This Row],[1 hour]:[8 hours]])=0,#N/A,MAX(tblSalaries[[#This Row],[1 hour]:[8 hours]]))</f>
        <v>3</v>
      </c>
      <c r="X1809" s="11">
        <f>IF(ISERROR(tblSalaries[[#This Row],[max h]]),1,tblSalaries[[#This Row],[Salary in USD]]/tblSalaries[[#This Row],[max h]]/260)</f>
        <v>76.92307692307692</v>
      </c>
      <c r="Y1809" s="11" t="str">
        <f>IF(tblSalaries[[#This Row],[Years of Experience]]="",0,"0")</f>
        <v>0</v>
      </c>
      <c r="Z1809"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1..3</v>
      </c>
      <c r="AA1809" s="11">
        <f>IF(tblSalaries[[#This Row],[Salary in USD]]&lt;1000,1,0)</f>
        <v>0</v>
      </c>
      <c r="AB1809" s="11">
        <f>IF(AND(tblSalaries[[#This Row],[Salary in USD]]&gt;1000,tblSalaries[[#This Row],[Salary in USD]]&lt;2000),1,0)</f>
        <v>0</v>
      </c>
    </row>
    <row r="1810" spans="2:28" ht="15" customHeight="1">
      <c r="B1810" t="s">
        <v>3813</v>
      </c>
      <c r="C1810" s="1">
        <v>41075.048715277779</v>
      </c>
      <c r="D1810" s="4">
        <v>37500</v>
      </c>
      <c r="E1810">
        <v>37500</v>
      </c>
      <c r="F1810" t="s">
        <v>6</v>
      </c>
      <c r="G1810">
        <f>tblSalaries[[#This Row],[clean Salary (in local currency)]]*VLOOKUP(tblSalaries[[#This Row],[Currency]],tblXrate[],2,FALSE)</f>
        <v>37500</v>
      </c>
      <c r="H1810" t="s">
        <v>83</v>
      </c>
      <c r="I1810" t="s">
        <v>356</v>
      </c>
      <c r="J1810" t="s">
        <v>8</v>
      </c>
      <c r="K1810" t="str">
        <f>VLOOKUP(tblSalaries[[#This Row],[Where do you work]],tblCountries[[Actual]:[Mapping]],2,FALSE)</f>
        <v>India</v>
      </c>
      <c r="L1810" t="s">
        <v>13</v>
      </c>
      <c r="M1810">
        <v>0</v>
      </c>
      <c r="O1810" s="10" t="str">
        <f>IF(ISERROR(FIND("1",tblSalaries[[#This Row],[How many hours of a day you work on Excel]])),"",1)</f>
        <v/>
      </c>
      <c r="P1810" s="11" t="str">
        <f>IF(ISERROR(FIND("2",tblSalaries[[#This Row],[How many hours of a day you work on Excel]])),"",2)</f>
        <v/>
      </c>
      <c r="Q1810" s="10" t="str">
        <f>IF(ISERROR(FIND("3",tblSalaries[[#This Row],[How many hours of a day you work on Excel]])),"",3)</f>
        <v/>
      </c>
      <c r="R1810" s="10" t="str">
        <f>IF(ISERROR(FIND("4",tblSalaries[[#This Row],[How many hours of a day you work on Excel]])),"",4)</f>
        <v/>
      </c>
      <c r="S1810" s="10" t="str">
        <f>IF(ISERROR(FIND("5",tblSalaries[[#This Row],[How many hours of a day you work on Excel]])),"",5)</f>
        <v/>
      </c>
      <c r="T1810" s="10" t="str">
        <f>IF(ISERROR(FIND("6",tblSalaries[[#This Row],[How many hours of a day you work on Excel]])),"",6)</f>
        <v/>
      </c>
      <c r="U1810" s="11" t="str">
        <f>IF(ISERROR(FIND("7",tblSalaries[[#This Row],[How many hours of a day you work on Excel]])),"",7)</f>
        <v/>
      </c>
      <c r="V1810" s="11">
        <f>IF(ISERROR(FIND("8",tblSalaries[[#This Row],[How many hours of a day you work on Excel]])),"",8)</f>
        <v>8</v>
      </c>
      <c r="W1810" s="11">
        <f>IF(MAX(tblSalaries[[#This Row],[1 hour]:[8 hours]])=0,#N/A,MAX(tblSalaries[[#This Row],[1 hour]:[8 hours]]))</f>
        <v>8</v>
      </c>
      <c r="X1810" s="11">
        <f>IF(ISERROR(tblSalaries[[#This Row],[max h]]),1,tblSalaries[[#This Row],[Salary in USD]]/tblSalaries[[#This Row],[max h]]/260)</f>
        <v>18.028846153846153</v>
      </c>
      <c r="Y1810" s="11" t="str">
        <f>IF(tblSalaries[[#This Row],[Years of Experience]]="",0,"0")</f>
        <v>0</v>
      </c>
      <c r="Z1810" s="11">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v>
      </c>
      <c r="AA1810" s="11">
        <f>IF(tblSalaries[[#This Row],[Salary in USD]]&lt;1000,1,0)</f>
        <v>0</v>
      </c>
      <c r="AB1810" s="11">
        <f>IF(AND(tblSalaries[[#This Row],[Salary in USD]]&gt;1000,tblSalaries[[#This Row],[Salary in USD]]&lt;2000),1,0)</f>
        <v>0</v>
      </c>
    </row>
    <row r="1811" spans="2:28" ht="15" customHeight="1">
      <c r="B1811" t="s">
        <v>3814</v>
      </c>
      <c r="C1811" s="1">
        <v>41075.10050925926</v>
      </c>
      <c r="D1811" s="4">
        <v>40000</v>
      </c>
      <c r="E1811">
        <v>40000</v>
      </c>
      <c r="F1811" t="s">
        <v>6</v>
      </c>
      <c r="G1811">
        <f>tblSalaries[[#This Row],[clean Salary (in local currency)]]*VLOOKUP(tblSalaries[[#This Row],[Currency]],tblXrate[],2,FALSE)</f>
        <v>40000</v>
      </c>
      <c r="H1811" t="s">
        <v>1945</v>
      </c>
      <c r="I1811" t="s">
        <v>67</v>
      </c>
      <c r="J1811" t="s">
        <v>15</v>
      </c>
      <c r="K1811" t="str">
        <f>VLOOKUP(tblSalaries[[#This Row],[Where do you work]],tblCountries[[Actual]:[Mapping]],2,FALSE)</f>
        <v>USA</v>
      </c>
      <c r="L1811" t="s">
        <v>9</v>
      </c>
      <c r="M1811">
        <v>1</v>
      </c>
      <c r="O1811" s="10" t="str">
        <f>IF(ISERROR(FIND("1",tblSalaries[[#This Row],[How many hours of a day you work on Excel]])),"",1)</f>
        <v/>
      </c>
      <c r="P1811" s="11" t="str">
        <f>IF(ISERROR(FIND("2",tblSalaries[[#This Row],[How many hours of a day you work on Excel]])),"",2)</f>
        <v/>
      </c>
      <c r="Q1811" s="10" t="str">
        <f>IF(ISERROR(FIND("3",tblSalaries[[#This Row],[How many hours of a day you work on Excel]])),"",3)</f>
        <v/>
      </c>
      <c r="R1811" s="10">
        <f>IF(ISERROR(FIND("4",tblSalaries[[#This Row],[How many hours of a day you work on Excel]])),"",4)</f>
        <v>4</v>
      </c>
      <c r="S1811" s="10" t="str">
        <f>IF(ISERROR(FIND("5",tblSalaries[[#This Row],[How many hours of a day you work on Excel]])),"",5)</f>
        <v/>
      </c>
      <c r="T1811" s="10">
        <f>IF(ISERROR(FIND("6",tblSalaries[[#This Row],[How many hours of a day you work on Excel]])),"",6)</f>
        <v>6</v>
      </c>
      <c r="U1811" s="11" t="str">
        <f>IF(ISERROR(FIND("7",tblSalaries[[#This Row],[How many hours of a day you work on Excel]])),"",7)</f>
        <v/>
      </c>
      <c r="V1811" s="11" t="str">
        <f>IF(ISERROR(FIND("8",tblSalaries[[#This Row],[How many hours of a day you work on Excel]])),"",8)</f>
        <v/>
      </c>
      <c r="W1811" s="11">
        <f>IF(MAX(tblSalaries[[#This Row],[1 hour]:[8 hours]])=0,#N/A,MAX(tblSalaries[[#This Row],[1 hour]:[8 hours]]))</f>
        <v>6</v>
      </c>
      <c r="X1811" s="11">
        <f>IF(ISERROR(tblSalaries[[#This Row],[max h]]),1,tblSalaries[[#This Row],[Salary in USD]]/tblSalaries[[#This Row],[max h]]/260)</f>
        <v>25.641025641025642</v>
      </c>
      <c r="Y1811" s="11" t="str">
        <f>IF(tblSalaries[[#This Row],[Years of Experience]]="",0,"0")</f>
        <v>0</v>
      </c>
      <c r="Z1811"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0..1</v>
      </c>
      <c r="AA1811" s="11">
        <f>IF(tblSalaries[[#This Row],[Salary in USD]]&lt;1000,1,0)</f>
        <v>0</v>
      </c>
      <c r="AB1811" s="11">
        <f>IF(AND(tblSalaries[[#This Row],[Salary in USD]]&gt;1000,tblSalaries[[#This Row],[Salary in USD]]&lt;2000),1,0)</f>
        <v>0</v>
      </c>
    </row>
    <row r="1812" spans="2:28" ht="15" customHeight="1">
      <c r="B1812" t="s">
        <v>3815</v>
      </c>
      <c r="C1812" s="1">
        <v>41075.10429398148</v>
      </c>
      <c r="D1812" s="4" t="s">
        <v>1946</v>
      </c>
      <c r="E1812">
        <v>85000</v>
      </c>
      <c r="F1812" t="s">
        <v>6</v>
      </c>
      <c r="G1812">
        <f>tblSalaries[[#This Row],[clean Salary (in local currency)]]*VLOOKUP(tblSalaries[[#This Row],[Currency]],tblXrate[],2,FALSE)</f>
        <v>85000</v>
      </c>
      <c r="H1812" t="s">
        <v>1947</v>
      </c>
      <c r="I1812" t="s">
        <v>4001</v>
      </c>
      <c r="J1812" t="s">
        <v>15</v>
      </c>
      <c r="K1812" t="str">
        <f>VLOOKUP(tblSalaries[[#This Row],[Where do you work]],tblCountries[[Actual]:[Mapping]],2,FALSE)</f>
        <v>USA</v>
      </c>
      <c r="L1812" t="s">
        <v>18</v>
      </c>
      <c r="M1812">
        <v>15</v>
      </c>
      <c r="O1812" s="10" t="str">
        <f>IF(ISERROR(FIND("1",tblSalaries[[#This Row],[How many hours of a day you work on Excel]])),"",1)</f>
        <v/>
      </c>
      <c r="P1812" s="11">
        <f>IF(ISERROR(FIND("2",tblSalaries[[#This Row],[How many hours of a day you work on Excel]])),"",2)</f>
        <v>2</v>
      </c>
      <c r="Q1812" s="10">
        <f>IF(ISERROR(FIND("3",tblSalaries[[#This Row],[How many hours of a day you work on Excel]])),"",3)</f>
        <v>3</v>
      </c>
      <c r="R1812" s="10" t="str">
        <f>IF(ISERROR(FIND("4",tblSalaries[[#This Row],[How many hours of a day you work on Excel]])),"",4)</f>
        <v/>
      </c>
      <c r="S1812" s="10" t="str">
        <f>IF(ISERROR(FIND("5",tblSalaries[[#This Row],[How many hours of a day you work on Excel]])),"",5)</f>
        <v/>
      </c>
      <c r="T1812" s="10" t="str">
        <f>IF(ISERROR(FIND("6",tblSalaries[[#This Row],[How many hours of a day you work on Excel]])),"",6)</f>
        <v/>
      </c>
      <c r="U1812" s="11" t="str">
        <f>IF(ISERROR(FIND("7",tblSalaries[[#This Row],[How many hours of a day you work on Excel]])),"",7)</f>
        <v/>
      </c>
      <c r="V1812" s="11" t="str">
        <f>IF(ISERROR(FIND("8",tblSalaries[[#This Row],[How many hours of a day you work on Excel]])),"",8)</f>
        <v/>
      </c>
      <c r="W1812" s="11">
        <f>IF(MAX(tblSalaries[[#This Row],[1 hour]:[8 hours]])=0,#N/A,MAX(tblSalaries[[#This Row],[1 hour]:[8 hours]]))</f>
        <v>3</v>
      </c>
      <c r="X1812" s="11">
        <f>IF(ISERROR(tblSalaries[[#This Row],[max h]]),1,tblSalaries[[#This Row],[Salary in USD]]/tblSalaries[[#This Row],[max h]]/260)</f>
        <v>108.97435897435896</v>
      </c>
      <c r="Y1812" s="11" t="str">
        <f>IF(tblSalaries[[#This Row],[Years of Experience]]="",0,"0")</f>
        <v>0</v>
      </c>
      <c r="Z1812"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812" s="11">
        <f>IF(tblSalaries[[#This Row],[Salary in USD]]&lt;1000,1,0)</f>
        <v>0</v>
      </c>
      <c r="AB1812" s="11">
        <f>IF(AND(tblSalaries[[#This Row],[Salary in USD]]&gt;1000,tblSalaries[[#This Row],[Salary in USD]]&lt;2000),1,0)</f>
        <v>0</v>
      </c>
    </row>
    <row r="1813" spans="2:28" ht="15" customHeight="1">
      <c r="B1813" t="s">
        <v>3816</v>
      </c>
      <c r="C1813" s="1">
        <v>41075.1250462963</v>
      </c>
      <c r="D1813" s="4">
        <v>30000</v>
      </c>
      <c r="E1813">
        <v>30000</v>
      </c>
      <c r="F1813" t="s">
        <v>6</v>
      </c>
      <c r="G1813">
        <f>tblSalaries[[#This Row],[clean Salary (in local currency)]]*VLOOKUP(tblSalaries[[#This Row],[Currency]],tblXrate[],2,FALSE)</f>
        <v>30000</v>
      </c>
      <c r="H1813" t="s">
        <v>1664</v>
      </c>
      <c r="I1813" t="s">
        <v>20</v>
      </c>
      <c r="J1813" t="s">
        <v>143</v>
      </c>
      <c r="K1813" t="str">
        <f>VLOOKUP(tblSalaries[[#This Row],[Where do you work]],tblCountries[[Actual]:[Mapping]],2,FALSE)</f>
        <v>Brazil</v>
      </c>
      <c r="L1813" t="s">
        <v>18</v>
      </c>
      <c r="M1813">
        <v>1</v>
      </c>
      <c r="O1813" s="10" t="str">
        <f>IF(ISERROR(FIND("1",tblSalaries[[#This Row],[How many hours of a day you work on Excel]])),"",1)</f>
        <v/>
      </c>
      <c r="P1813" s="11">
        <f>IF(ISERROR(FIND("2",tblSalaries[[#This Row],[How many hours of a day you work on Excel]])),"",2)</f>
        <v>2</v>
      </c>
      <c r="Q1813" s="10">
        <f>IF(ISERROR(FIND("3",tblSalaries[[#This Row],[How many hours of a day you work on Excel]])),"",3)</f>
        <v>3</v>
      </c>
      <c r="R1813" s="10" t="str">
        <f>IF(ISERROR(FIND("4",tblSalaries[[#This Row],[How many hours of a day you work on Excel]])),"",4)</f>
        <v/>
      </c>
      <c r="S1813" s="10" t="str">
        <f>IF(ISERROR(FIND("5",tblSalaries[[#This Row],[How many hours of a day you work on Excel]])),"",5)</f>
        <v/>
      </c>
      <c r="T1813" s="10" t="str">
        <f>IF(ISERROR(FIND("6",tblSalaries[[#This Row],[How many hours of a day you work on Excel]])),"",6)</f>
        <v/>
      </c>
      <c r="U1813" s="11" t="str">
        <f>IF(ISERROR(FIND("7",tblSalaries[[#This Row],[How many hours of a day you work on Excel]])),"",7)</f>
        <v/>
      </c>
      <c r="V1813" s="11" t="str">
        <f>IF(ISERROR(FIND("8",tblSalaries[[#This Row],[How many hours of a day you work on Excel]])),"",8)</f>
        <v/>
      </c>
      <c r="W1813" s="11">
        <f>IF(MAX(tblSalaries[[#This Row],[1 hour]:[8 hours]])=0,#N/A,MAX(tblSalaries[[#This Row],[1 hour]:[8 hours]]))</f>
        <v>3</v>
      </c>
      <c r="X1813" s="11">
        <f>IF(ISERROR(tblSalaries[[#This Row],[max h]]),1,tblSalaries[[#This Row],[Salary in USD]]/tblSalaries[[#This Row],[max h]]/260)</f>
        <v>38.46153846153846</v>
      </c>
      <c r="Y1813" s="11" t="str">
        <f>IF(tblSalaries[[#This Row],[Years of Experience]]="",0,"0")</f>
        <v>0</v>
      </c>
      <c r="Z1813"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0..1</v>
      </c>
      <c r="AA1813" s="11">
        <f>IF(tblSalaries[[#This Row],[Salary in USD]]&lt;1000,1,0)</f>
        <v>0</v>
      </c>
      <c r="AB1813" s="11">
        <f>IF(AND(tblSalaries[[#This Row],[Salary in USD]]&gt;1000,tblSalaries[[#This Row],[Salary in USD]]&lt;2000),1,0)</f>
        <v>0</v>
      </c>
    </row>
    <row r="1814" spans="2:28" ht="15" customHeight="1">
      <c r="B1814" t="s">
        <v>3817</v>
      </c>
      <c r="C1814" s="1">
        <v>41075.160995370374</v>
      </c>
      <c r="D1814" s="4" t="s">
        <v>1948</v>
      </c>
      <c r="E1814">
        <v>33500</v>
      </c>
      <c r="F1814" t="s">
        <v>69</v>
      </c>
      <c r="G1814">
        <f>tblSalaries[[#This Row],[clean Salary (in local currency)]]*VLOOKUP(tblSalaries[[#This Row],[Currency]],tblXrate[],2,FALSE)</f>
        <v>52801.972114254015</v>
      </c>
      <c r="H1814" t="s">
        <v>1949</v>
      </c>
      <c r="I1814" t="s">
        <v>279</v>
      </c>
      <c r="J1814" t="s">
        <v>71</v>
      </c>
      <c r="K1814" t="str">
        <f>VLOOKUP(tblSalaries[[#This Row],[Where do you work]],tblCountries[[Actual]:[Mapping]],2,FALSE)</f>
        <v>UK</v>
      </c>
      <c r="L1814" t="s">
        <v>18</v>
      </c>
      <c r="M1814">
        <v>7</v>
      </c>
      <c r="O1814" s="10" t="str">
        <f>IF(ISERROR(FIND("1",tblSalaries[[#This Row],[How many hours of a day you work on Excel]])),"",1)</f>
        <v/>
      </c>
      <c r="P1814" s="11">
        <f>IF(ISERROR(FIND("2",tblSalaries[[#This Row],[How many hours of a day you work on Excel]])),"",2)</f>
        <v>2</v>
      </c>
      <c r="Q1814" s="10">
        <f>IF(ISERROR(FIND("3",tblSalaries[[#This Row],[How many hours of a day you work on Excel]])),"",3)</f>
        <v>3</v>
      </c>
      <c r="R1814" s="10" t="str">
        <f>IF(ISERROR(FIND("4",tblSalaries[[#This Row],[How many hours of a day you work on Excel]])),"",4)</f>
        <v/>
      </c>
      <c r="S1814" s="10" t="str">
        <f>IF(ISERROR(FIND("5",tblSalaries[[#This Row],[How many hours of a day you work on Excel]])),"",5)</f>
        <v/>
      </c>
      <c r="T1814" s="10" t="str">
        <f>IF(ISERROR(FIND("6",tblSalaries[[#This Row],[How many hours of a day you work on Excel]])),"",6)</f>
        <v/>
      </c>
      <c r="U1814" s="11" t="str">
        <f>IF(ISERROR(FIND("7",tblSalaries[[#This Row],[How many hours of a day you work on Excel]])),"",7)</f>
        <v/>
      </c>
      <c r="V1814" s="11" t="str">
        <f>IF(ISERROR(FIND("8",tblSalaries[[#This Row],[How many hours of a day you work on Excel]])),"",8)</f>
        <v/>
      </c>
      <c r="W1814" s="11">
        <f>IF(MAX(tblSalaries[[#This Row],[1 hour]:[8 hours]])=0,#N/A,MAX(tblSalaries[[#This Row],[1 hour]:[8 hours]]))</f>
        <v>3</v>
      </c>
      <c r="X1814" s="11">
        <f>IF(ISERROR(tblSalaries[[#This Row],[max h]]),1,tblSalaries[[#This Row],[Salary in USD]]/tblSalaries[[#This Row],[max h]]/260)</f>
        <v>67.694836043915402</v>
      </c>
      <c r="Y1814" s="11" t="str">
        <f>IF(tblSalaries[[#This Row],[Years of Experience]]="",0,"0")</f>
        <v>0</v>
      </c>
      <c r="Z1814"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814" s="11">
        <f>IF(tblSalaries[[#This Row],[Salary in USD]]&lt;1000,1,0)</f>
        <v>0</v>
      </c>
      <c r="AB1814" s="11">
        <f>IF(AND(tblSalaries[[#This Row],[Salary in USD]]&gt;1000,tblSalaries[[#This Row],[Salary in USD]]&lt;2000),1,0)</f>
        <v>0</v>
      </c>
    </row>
    <row r="1815" spans="2:28" ht="15" customHeight="1">
      <c r="B1815" t="s">
        <v>3818</v>
      </c>
      <c r="C1815" s="1">
        <v>41075.239236111112</v>
      </c>
      <c r="D1815" s="4">
        <v>29000</v>
      </c>
      <c r="E1815">
        <v>29000</v>
      </c>
      <c r="F1815" t="s">
        <v>6</v>
      </c>
      <c r="G1815">
        <f>tblSalaries[[#This Row],[clean Salary (in local currency)]]*VLOOKUP(tblSalaries[[#This Row],[Currency]],tblXrate[],2,FALSE)</f>
        <v>29000</v>
      </c>
      <c r="H1815" t="s">
        <v>1950</v>
      </c>
      <c r="I1815" t="s">
        <v>279</v>
      </c>
      <c r="J1815" t="s">
        <v>15</v>
      </c>
      <c r="K1815" t="str">
        <f>VLOOKUP(tblSalaries[[#This Row],[Where do you work]],tblCountries[[Actual]:[Mapping]],2,FALSE)</f>
        <v>USA</v>
      </c>
      <c r="L1815" t="s">
        <v>13</v>
      </c>
      <c r="M1815">
        <v>1</v>
      </c>
      <c r="O1815" s="10" t="str">
        <f>IF(ISERROR(FIND("1",tblSalaries[[#This Row],[How many hours of a day you work on Excel]])),"",1)</f>
        <v/>
      </c>
      <c r="P1815" s="11" t="str">
        <f>IF(ISERROR(FIND("2",tblSalaries[[#This Row],[How many hours of a day you work on Excel]])),"",2)</f>
        <v/>
      </c>
      <c r="Q1815" s="10" t="str">
        <f>IF(ISERROR(FIND("3",tblSalaries[[#This Row],[How many hours of a day you work on Excel]])),"",3)</f>
        <v/>
      </c>
      <c r="R1815" s="10" t="str">
        <f>IF(ISERROR(FIND("4",tblSalaries[[#This Row],[How many hours of a day you work on Excel]])),"",4)</f>
        <v/>
      </c>
      <c r="S1815" s="10" t="str">
        <f>IF(ISERROR(FIND("5",tblSalaries[[#This Row],[How many hours of a day you work on Excel]])),"",5)</f>
        <v/>
      </c>
      <c r="T1815" s="10" t="str">
        <f>IF(ISERROR(FIND("6",tblSalaries[[#This Row],[How many hours of a day you work on Excel]])),"",6)</f>
        <v/>
      </c>
      <c r="U1815" s="11" t="str">
        <f>IF(ISERROR(FIND("7",tblSalaries[[#This Row],[How many hours of a day you work on Excel]])),"",7)</f>
        <v/>
      </c>
      <c r="V1815" s="11">
        <f>IF(ISERROR(FIND("8",tblSalaries[[#This Row],[How many hours of a day you work on Excel]])),"",8)</f>
        <v>8</v>
      </c>
      <c r="W1815" s="11">
        <f>IF(MAX(tblSalaries[[#This Row],[1 hour]:[8 hours]])=0,#N/A,MAX(tblSalaries[[#This Row],[1 hour]:[8 hours]]))</f>
        <v>8</v>
      </c>
      <c r="X1815" s="11">
        <f>IF(ISERROR(tblSalaries[[#This Row],[max h]]),1,tblSalaries[[#This Row],[Salary in USD]]/tblSalaries[[#This Row],[max h]]/260)</f>
        <v>13.942307692307692</v>
      </c>
      <c r="Y1815" s="11" t="str">
        <f>IF(tblSalaries[[#This Row],[Years of Experience]]="",0,"0")</f>
        <v>0</v>
      </c>
      <c r="Z1815"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0..1</v>
      </c>
      <c r="AA1815" s="11">
        <f>IF(tblSalaries[[#This Row],[Salary in USD]]&lt;1000,1,0)</f>
        <v>0</v>
      </c>
      <c r="AB1815" s="11">
        <f>IF(AND(tblSalaries[[#This Row],[Salary in USD]]&gt;1000,tblSalaries[[#This Row],[Salary in USD]]&lt;2000),1,0)</f>
        <v>0</v>
      </c>
    </row>
    <row r="1816" spans="2:28" ht="15" customHeight="1">
      <c r="B1816" t="s">
        <v>3819</v>
      </c>
      <c r="C1816" s="1">
        <v>41075.375092592592</v>
      </c>
      <c r="D1816" s="4">
        <v>48000</v>
      </c>
      <c r="E1816">
        <v>48000</v>
      </c>
      <c r="F1816" t="s">
        <v>6</v>
      </c>
      <c r="G1816">
        <f>tblSalaries[[#This Row],[clean Salary (in local currency)]]*VLOOKUP(tblSalaries[[#This Row],[Currency]],tblXrate[],2,FALSE)</f>
        <v>48000</v>
      </c>
      <c r="H1816" t="s">
        <v>310</v>
      </c>
      <c r="I1816" t="s">
        <v>310</v>
      </c>
      <c r="J1816" t="s">
        <v>15</v>
      </c>
      <c r="K1816" t="str">
        <f>VLOOKUP(tblSalaries[[#This Row],[Where do you work]],tblCountries[[Actual]:[Mapping]],2,FALSE)</f>
        <v>USA</v>
      </c>
      <c r="L1816" t="s">
        <v>9</v>
      </c>
      <c r="M1816">
        <v>1</v>
      </c>
      <c r="O1816" s="10" t="str">
        <f>IF(ISERROR(FIND("1",tblSalaries[[#This Row],[How many hours of a day you work on Excel]])),"",1)</f>
        <v/>
      </c>
      <c r="P1816" s="11" t="str">
        <f>IF(ISERROR(FIND("2",tblSalaries[[#This Row],[How many hours of a day you work on Excel]])),"",2)</f>
        <v/>
      </c>
      <c r="Q1816" s="10" t="str">
        <f>IF(ISERROR(FIND("3",tblSalaries[[#This Row],[How many hours of a day you work on Excel]])),"",3)</f>
        <v/>
      </c>
      <c r="R1816" s="10">
        <f>IF(ISERROR(FIND("4",tblSalaries[[#This Row],[How many hours of a day you work on Excel]])),"",4)</f>
        <v>4</v>
      </c>
      <c r="S1816" s="10" t="str">
        <f>IF(ISERROR(FIND("5",tblSalaries[[#This Row],[How many hours of a day you work on Excel]])),"",5)</f>
        <v/>
      </c>
      <c r="T1816" s="10">
        <f>IF(ISERROR(FIND("6",tblSalaries[[#This Row],[How many hours of a day you work on Excel]])),"",6)</f>
        <v>6</v>
      </c>
      <c r="U1816" s="11" t="str">
        <f>IF(ISERROR(FIND("7",tblSalaries[[#This Row],[How many hours of a day you work on Excel]])),"",7)</f>
        <v/>
      </c>
      <c r="V1816" s="11" t="str">
        <f>IF(ISERROR(FIND("8",tblSalaries[[#This Row],[How many hours of a day you work on Excel]])),"",8)</f>
        <v/>
      </c>
      <c r="W1816" s="11">
        <f>IF(MAX(tblSalaries[[#This Row],[1 hour]:[8 hours]])=0,#N/A,MAX(tblSalaries[[#This Row],[1 hour]:[8 hours]]))</f>
        <v>6</v>
      </c>
      <c r="X1816" s="11">
        <f>IF(ISERROR(tblSalaries[[#This Row],[max h]]),1,tblSalaries[[#This Row],[Salary in USD]]/tblSalaries[[#This Row],[max h]]/260)</f>
        <v>30.76923076923077</v>
      </c>
      <c r="Y1816" s="11" t="str">
        <f>IF(tblSalaries[[#This Row],[Years of Experience]]="",0,"0")</f>
        <v>0</v>
      </c>
      <c r="Z1816"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0..1</v>
      </c>
      <c r="AA1816" s="11">
        <f>IF(tblSalaries[[#This Row],[Salary in USD]]&lt;1000,1,0)</f>
        <v>0</v>
      </c>
      <c r="AB1816" s="11">
        <f>IF(AND(tblSalaries[[#This Row],[Salary in USD]]&gt;1000,tblSalaries[[#This Row],[Salary in USD]]&lt;2000),1,0)</f>
        <v>0</v>
      </c>
    </row>
    <row r="1817" spans="2:28" ht="15" customHeight="1">
      <c r="B1817" t="s">
        <v>3820</v>
      </c>
      <c r="C1817" s="1">
        <v>41075.375960648147</v>
      </c>
      <c r="D1817" s="4">
        <v>48000</v>
      </c>
      <c r="E1817">
        <v>48000</v>
      </c>
      <c r="F1817" t="s">
        <v>6</v>
      </c>
      <c r="G1817">
        <f>tblSalaries[[#This Row],[clean Salary (in local currency)]]*VLOOKUP(tblSalaries[[#This Row],[Currency]],tblXrate[],2,FALSE)</f>
        <v>48000</v>
      </c>
      <c r="H1817" t="s">
        <v>310</v>
      </c>
      <c r="I1817" t="s">
        <v>310</v>
      </c>
      <c r="J1817" t="s">
        <v>15</v>
      </c>
      <c r="K1817" t="str">
        <f>VLOOKUP(tblSalaries[[#This Row],[Where do you work]],tblCountries[[Actual]:[Mapping]],2,FALSE)</f>
        <v>USA</v>
      </c>
      <c r="L1817" t="s">
        <v>9</v>
      </c>
      <c r="M1817">
        <v>1</v>
      </c>
      <c r="O1817" s="10" t="str">
        <f>IF(ISERROR(FIND("1",tblSalaries[[#This Row],[How many hours of a day you work on Excel]])),"",1)</f>
        <v/>
      </c>
      <c r="P1817" s="11" t="str">
        <f>IF(ISERROR(FIND("2",tblSalaries[[#This Row],[How many hours of a day you work on Excel]])),"",2)</f>
        <v/>
      </c>
      <c r="Q1817" s="10" t="str">
        <f>IF(ISERROR(FIND("3",tblSalaries[[#This Row],[How many hours of a day you work on Excel]])),"",3)</f>
        <v/>
      </c>
      <c r="R1817" s="10">
        <f>IF(ISERROR(FIND("4",tblSalaries[[#This Row],[How many hours of a day you work on Excel]])),"",4)</f>
        <v>4</v>
      </c>
      <c r="S1817" s="10" t="str">
        <f>IF(ISERROR(FIND("5",tblSalaries[[#This Row],[How many hours of a day you work on Excel]])),"",5)</f>
        <v/>
      </c>
      <c r="T1817" s="10">
        <f>IF(ISERROR(FIND("6",tblSalaries[[#This Row],[How many hours of a day you work on Excel]])),"",6)</f>
        <v>6</v>
      </c>
      <c r="U1817" s="11" t="str">
        <f>IF(ISERROR(FIND("7",tblSalaries[[#This Row],[How many hours of a day you work on Excel]])),"",7)</f>
        <v/>
      </c>
      <c r="V1817" s="11" t="str">
        <f>IF(ISERROR(FIND("8",tblSalaries[[#This Row],[How many hours of a day you work on Excel]])),"",8)</f>
        <v/>
      </c>
      <c r="W1817" s="11">
        <f>IF(MAX(tblSalaries[[#This Row],[1 hour]:[8 hours]])=0,#N/A,MAX(tblSalaries[[#This Row],[1 hour]:[8 hours]]))</f>
        <v>6</v>
      </c>
      <c r="X1817" s="11">
        <f>IF(ISERROR(tblSalaries[[#This Row],[max h]]),1,tblSalaries[[#This Row],[Salary in USD]]/tblSalaries[[#This Row],[max h]]/260)</f>
        <v>30.76923076923077</v>
      </c>
      <c r="Y1817" s="11" t="str">
        <f>IF(tblSalaries[[#This Row],[Years of Experience]]="",0,"0")</f>
        <v>0</v>
      </c>
      <c r="Z1817"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0..1</v>
      </c>
      <c r="AA1817" s="11">
        <f>IF(tblSalaries[[#This Row],[Salary in USD]]&lt;1000,1,0)</f>
        <v>0</v>
      </c>
      <c r="AB1817" s="11">
        <f>IF(AND(tblSalaries[[#This Row],[Salary in USD]]&gt;1000,tblSalaries[[#This Row],[Salary in USD]]&lt;2000),1,0)</f>
        <v>0</v>
      </c>
    </row>
    <row r="1818" spans="2:28" ht="15" customHeight="1">
      <c r="B1818" t="s">
        <v>3821</v>
      </c>
      <c r="C1818" s="1">
        <v>41075.629988425928</v>
      </c>
      <c r="D1818" s="4">
        <v>700</v>
      </c>
      <c r="E1818">
        <v>8400</v>
      </c>
      <c r="F1818" t="s">
        <v>6</v>
      </c>
      <c r="G1818">
        <f>tblSalaries[[#This Row],[clean Salary (in local currency)]]*VLOOKUP(tblSalaries[[#This Row],[Currency]],tblXrate[],2,FALSE)</f>
        <v>8400</v>
      </c>
      <c r="H1818" t="s">
        <v>20</v>
      </c>
      <c r="I1818" t="s">
        <v>20</v>
      </c>
      <c r="J1818" t="s">
        <v>1951</v>
      </c>
      <c r="K1818" t="str">
        <f>VLOOKUP(tblSalaries[[#This Row],[Where do you work]],tblCountries[[Actual]:[Mapping]],2,FALSE)</f>
        <v>Baltic</v>
      </c>
      <c r="L1818" t="s">
        <v>13</v>
      </c>
      <c r="M1818">
        <v>0.3</v>
      </c>
      <c r="O1818" s="10" t="str">
        <f>IF(ISERROR(FIND("1",tblSalaries[[#This Row],[How many hours of a day you work on Excel]])),"",1)</f>
        <v/>
      </c>
      <c r="P1818" s="11" t="str">
        <f>IF(ISERROR(FIND("2",tblSalaries[[#This Row],[How many hours of a day you work on Excel]])),"",2)</f>
        <v/>
      </c>
      <c r="Q1818" s="10" t="str">
        <f>IF(ISERROR(FIND("3",tblSalaries[[#This Row],[How many hours of a day you work on Excel]])),"",3)</f>
        <v/>
      </c>
      <c r="R1818" s="10" t="str">
        <f>IF(ISERROR(FIND("4",tblSalaries[[#This Row],[How many hours of a day you work on Excel]])),"",4)</f>
        <v/>
      </c>
      <c r="S1818" s="10" t="str">
        <f>IF(ISERROR(FIND("5",tblSalaries[[#This Row],[How many hours of a day you work on Excel]])),"",5)</f>
        <v/>
      </c>
      <c r="T1818" s="10" t="str">
        <f>IF(ISERROR(FIND("6",tblSalaries[[#This Row],[How many hours of a day you work on Excel]])),"",6)</f>
        <v/>
      </c>
      <c r="U1818" s="11" t="str">
        <f>IF(ISERROR(FIND("7",tblSalaries[[#This Row],[How many hours of a day you work on Excel]])),"",7)</f>
        <v/>
      </c>
      <c r="V1818" s="11">
        <f>IF(ISERROR(FIND("8",tblSalaries[[#This Row],[How many hours of a day you work on Excel]])),"",8)</f>
        <v>8</v>
      </c>
      <c r="W1818" s="11">
        <f>IF(MAX(tblSalaries[[#This Row],[1 hour]:[8 hours]])=0,#N/A,MAX(tblSalaries[[#This Row],[1 hour]:[8 hours]]))</f>
        <v>8</v>
      </c>
      <c r="X1818" s="11">
        <f>IF(ISERROR(tblSalaries[[#This Row],[max h]]),1,tblSalaries[[#This Row],[Salary in USD]]/tblSalaries[[#This Row],[max h]]/260)</f>
        <v>4.0384615384615383</v>
      </c>
      <c r="Y1818" s="11" t="str">
        <f>IF(tblSalaries[[#This Row],[Years of Experience]]="",0,"0")</f>
        <v>0</v>
      </c>
      <c r="Z1818"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0..1</v>
      </c>
      <c r="AA1818" s="11">
        <f>IF(tblSalaries[[#This Row],[Salary in USD]]&lt;1000,1,0)</f>
        <v>0</v>
      </c>
      <c r="AB1818" s="11">
        <f>IF(AND(tblSalaries[[#This Row],[Salary in USD]]&gt;1000,tblSalaries[[#This Row],[Salary in USD]]&lt;2000),1,0)</f>
        <v>0</v>
      </c>
    </row>
    <row r="1819" spans="2:28" ht="15" customHeight="1">
      <c r="B1819" t="s">
        <v>3822</v>
      </c>
      <c r="C1819" s="1">
        <v>41075.655347222222</v>
      </c>
      <c r="D1819" s="4">
        <v>270000</v>
      </c>
      <c r="E1819">
        <v>270000</v>
      </c>
      <c r="F1819" t="s">
        <v>40</v>
      </c>
      <c r="G1819">
        <f>tblSalaries[[#This Row],[clean Salary (in local currency)]]*VLOOKUP(tblSalaries[[#This Row],[Currency]],tblXrate[],2,FALSE)</f>
        <v>4808.137505609493</v>
      </c>
      <c r="H1819" t="s">
        <v>91</v>
      </c>
      <c r="I1819" t="s">
        <v>52</v>
      </c>
      <c r="J1819" t="s">
        <v>8</v>
      </c>
      <c r="K1819" t="str">
        <f>VLOOKUP(tblSalaries[[#This Row],[Where do you work]],tblCountries[[Actual]:[Mapping]],2,FALSE)</f>
        <v>India</v>
      </c>
      <c r="L1819" t="s">
        <v>18</v>
      </c>
      <c r="M1819">
        <v>5</v>
      </c>
      <c r="O1819" s="10" t="str">
        <f>IF(ISERROR(FIND("1",tblSalaries[[#This Row],[How many hours of a day you work on Excel]])),"",1)</f>
        <v/>
      </c>
      <c r="P1819" s="11">
        <f>IF(ISERROR(FIND("2",tblSalaries[[#This Row],[How many hours of a day you work on Excel]])),"",2)</f>
        <v>2</v>
      </c>
      <c r="Q1819" s="10">
        <f>IF(ISERROR(FIND("3",tblSalaries[[#This Row],[How many hours of a day you work on Excel]])),"",3)</f>
        <v>3</v>
      </c>
      <c r="R1819" s="10" t="str">
        <f>IF(ISERROR(FIND("4",tblSalaries[[#This Row],[How many hours of a day you work on Excel]])),"",4)</f>
        <v/>
      </c>
      <c r="S1819" s="10" t="str">
        <f>IF(ISERROR(FIND("5",tblSalaries[[#This Row],[How many hours of a day you work on Excel]])),"",5)</f>
        <v/>
      </c>
      <c r="T1819" s="10" t="str">
        <f>IF(ISERROR(FIND("6",tblSalaries[[#This Row],[How many hours of a day you work on Excel]])),"",6)</f>
        <v/>
      </c>
      <c r="U1819" s="11" t="str">
        <f>IF(ISERROR(FIND("7",tblSalaries[[#This Row],[How many hours of a day you work on Excel]])),"",7)</f>
        <v/>
      </c>
      <c r="V1819" s="11" t="str">
        <f>IF(ISERROR(FIND("8",tblSalaries[[#This Row],[How many hours of a day you work on Excel]])),"",8)</f>
        <v/>
      </c>
      <c r="W1819" s="11">
        <f>IF(MAX(tblSalaries[[#This Row],[1 hour]:[8 hours]])=0,#N/A,MAX(tblSalaries[[#This Row],[1 hour]:[8 hours]]))</f>
        <v>3</v>
      </c>
      <c r="X1819" s="11">
        <f>IF(ISERROR(tblSalaries[[#This Row],[max h]]),1,tblSalaries[[#This Row],[Salary in USD]]/tblSalaries[[#This Row],[max h]]/260)</f>
        <v>6.164278853345504</v>
      </c>
      <c r="Y1819" s="11" t="str">
        <f>IF(tblSalaries[[#This Row],[Years of Experience]]="",0,"0")</f>
        <v>0</v>
      </c>
      <c r="Z1819"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1819" s="11">
        <f>IF(tblSalaries[[#This Row],[Salary in USD]]&lt;1000,1,0)</f>
        <v>0</v>
      </c>
      <c r="AB1819" s="11">
        <f>IF(AND(tblSalaries[[#This Row],[Salary in USD]]&gt;1000,tblSalaries[[#This Row],[Salary in USD]]&lt;2000),1,0)</f>
        <v>0</v>
      </c>
    </row>
    <row r="1820" spans="2:28" ht="15" customHeight="1">
      <c r="B1820" t="s">
        <v>3823</v>
      </c>
      <c r="C1820" s="1">
        <v>41075.692210648151</v>
      </c>
      <c r="D1820" s="4">
        <v>1400000</v>
      </c>
      <c r="E1820">
        <v>1400000</v>
      </c>
      <c r="F1820" t="s">
        <v>40</v>
      </c>
      <c r="G1820">
        <f>tblSalaries[[#This Row],[clean Salary (in local currency)]]*VLOOKUP(tblSalaries[[#This Row],[Currency]],tblXrate[],2,FALSE)</f>
        <v>24931.083362419595</v>
      </c>
      <c r="H1820" t="s">
        <v>1952</v>
      </c>
      <c r="I1820" t="s">
        <v>52</v>
      </c>
      <c r="J1820" t="s">
        <v>8</v>
      </c>
      <c r="K1820" t="str">
        <f>VLOOKUP(tblSalaries[[#This Row],[Where do you work]],tblCountries[[Actual]:[Mapping]],2,FALSE)</f>
        <v>India</v>
      </c>
      <c r="L1820" t="s">
        <v>9</v>
      </c>
      <c r="M1820">
        <v>10</v>
      </c>
      <c r="O1820" s="10" t="str">
        <f>IF(ISERROR(FIND("1",tblSalaries[[#This Row],[How many hours of a day you work on Excel]])),"",1)</f>
        <v/>
      </c>
      <c r="P1820" s="11" t="str">
        <f>IF(ISERROR(FIND("2",tblSalaries[[#This Row],[How many hours of a day you work on Excel]])),"",2)</f>
        <v/>
      </c>
      <c r="Q1820" s="10" t="str">
        <f>IF(ISERROR(FIND("3",tblSalaries[[#This Row],[How many hours of a day you work on Excel]])),"",3)</f>
        <v/>
      </c>
      <c r="R1820" s="10">
        <f>IF(ISERROR(FIND("4",tblSalaries[[#This Row],[How many hours of a day you work on Excel]])),"",4)</f>
        <v>4</v>
      </c>
      <c r="S1820" s="10" t="str">
        <f>IF(ISERROR(FIND("5",tblSalaries[[#This Row],[How many hours of a day you work on Excel]])),"",5)</f>
        <v/>
      </c>
      <c r="T1820" s="10">
        <f>IF(ISERROR(FIND("6",tblSalaries[[#This Row],[How many hours of a day you work on Excel]])),"",6)</f>
        <v>6</v>
      </c>
      <c r="U1820" s="11" t="str">
        <f>IF(ISERROR(FIND("7",tblSalaries[[#This Row],[How many hours of a day you work on Excel]])),"",7)</f>
        <v/>
      </c>
      <c r="V1820" s="11" t="str">
        <f>IF(ISERROR(FIND("8",tblSalaries[[#This Row],[How many hours of a day you work on Excel]])),"",8)</f>
        <v/>
      </c>
      <c r="W1820" s="11">
        <f>IF(MAX(tblSalaries[[#This Row],[1 hour]:[8 hours]])=0,#N/A,MAX(tblSalaries[[#This Row],[1 hour]:[8 hours]]))</f>
        <v>6</v>
      </c>
      <c r="X1820" s="11">
        <f>IF(ISERROR(tblSalaries[[#This Row],[max h]]),1,tblSalaries[[#This Row],[Salary in USD]]/tblSalaries[[#This Row],[max h]]/260)</f>
        <v>15.981463693858716</v>
      </c>
      <c r="Y1820" s="11" t="str">
        <f>IF(tblSalaries[[#This Row],[Years of Experience]]="",0,"0")</f>
        <v>0</v>
      </c>
      <c r="Z1820"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820" s="11">
        <f>IF(tblSalaries[[#This Row],[Salary in USD]]&lt;1000,1,0)</f>
        <v>0</v>
      </c>
      <c r="AB1820" s="11">
        <f>IF(AND(tblSalaries[[#This Row],[Salary in USD]]&gt;1000,tblSalaries[[#This Row],[Salary in USD]]&lt;2000),1,0)</f>
        <v>0</v>
      </c>
    </row>
    <row r="1821" spans="2:28" ht="15" customHeight="1">
      <c r="B1821" t="s">
        <v>3824</v>
      </c>
      <c r="C1821" s="1">
        <v>41075.719664351855</v>
      </c>
      <c r="D1821" s="4" t="s">
        <v>873</v>
      </c>
      <c r="E1821">
        <v>700000</v>
      </c>
      <c r="F1821" t="s">
        <v>40</v>
      </c>
      <c r="G1821">
        <f>tblSalaries[[#This Row],[clean Salary (in local currency)]]*VLOOKUP(tblSalaries[[#This Row],[Currency]],tblXrate[],2,FALSE)</f>
        <v>12465.541681209797</v>
      </c>
      <c r="H1821" t="s">
        <v>1953</v>
      </c>
      <c r="I1821" t="s">
        <v>20</v>
      </c>
      <c r="J1821" t="s">
        <v>8</v>
      </c>
      <c r="K1821" t="str">
        <f>VLOOKUP(tblSalaries[[#This Row],[Where do you work]],tblCountries[[Actual]:[Mapping]],2,FALSE)</f>
        <v>India</v>
      </c>
      <c r="L1821" t="s">
        <v>18</v>
      </c>
      <c r="M1821">
        <v>4</v>
      </c>
      <c r="O1821" s="10" t="str">
        <f>IF(ISERROR(FIND("1",tblSalaries[[#This Row],[How many hours of a day you work on Excel]])),"",1)</f>
        <v/>
      </c>
      <c r="P1821" s="11">
        <f>IF(ISERROR(FIND("2",tblSalaries[[#This Row],[How many hours of a day you work on Excel]])),"",2)</f>
        <v>2</v>
      </c>
      <c r="Q1821" s="10">
        <f>IF(ISERROR(FIND("3",tblSalaries[[#This Row],[How many hours of a day you work on Excel]])),"",3)</f>
        <v>3</v>
      </c>
      <c r="R1821" s="10" t="str">
        <f>IF(ISERROR(FIND("4",tblSalaries[[#This Row],[How many hours of a day you work on Excel]])),"",4)</f>
        <v/>
      </c>
      <c r="S1821" s="10" t="str">
        <f>IF(ISERROR(FIND("5",tblSalaries[[#This Row],[How many hours of a day you work on Excel]])),"",5)</f>
        <v/>
      </c>
      <c r="T1821" s="10" t="str">
        <f>IF(ISERROR(FIND("6",tblSalaries[[#This Row],[How many hours of a day you work on Excel]])),"",6)</f>
        <v/>
      </c>
      <c r="U1821" s="11" t="str">
        <f>IF(ISERROR(FIND("7",tblSalaries[[#This Row],[How many hours of a day you work on Excel]])),"",7)</f>
        <v/>
      </c>
      <c r="V1821" s="11" t="str">
        <f>IF(ISERROR(FIND("8",tblSalaries[[#This Row],[How many hours of a day you work on Excel]])),"",8)</f>
        <v/>
      </c>
      <c r="W1821" s="11">
        <f>IF(MAX(tblSalaries[[#This Row],[1 hour]:[8 hours]])=0,#N/A,MAX(tblSalaries[[#This Row],[1 hour]:[8 hours]]))</f>
        <v>3</v>
      </c>
      <c r="X1821" s="11">
        <f>IF(ISERROR(tblSalaries[[#This Row],[max h]]),1,tblSalaries[[#This Row],[Salary in USD]]/tblSalaries[[#This Row],[max h]]/260)</f>
        <v>15.981463693858716</v>
      </c>
      <c r="Y1821" s="11" t="str">
        <f>IF(tblSalaries[[#This Row],[Years of Experience]]="",0,"0")</f>
        <v>0</v>
      </c>
      <c r="Z1821"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1821" s="11">
        <f>IF(tblSalaries[[#This Row],[Salary in USD]]&lt;1000,1,0)</f>
        <v>0</v>
      </c>
      <c r="AB1821" s="11">
        <f>IF(AND(tblSalaries[[#This Row],[Salary in USD]]&gt;1000,tblSalaries[[#This Row],[Salary in USD]]&lt;2000),1,0)</f>
        <v>0</v>
      </c>
    </row>
    <row r="1822" spans="2:28" ht="15" customHeight="1">
      <c r="B1822" t="s">
        <v>3825</v>
      </c>
      <c r="C1822" s="1">
        <v>41075.73300925926</v>
      </c>
      <c r="D1822" s="4">
        <v>20000</v>
      </c>
      <c r="E1822">
        <v>20000</v>
      </c>
      <c r="F1822" t="s">
        <v>69</v>
      </c>
      <c r="G1822">
        <f>tblSalaries[[#This Row],[clean Salary (in local currency)]]*VLOOKUP(tblSalaries[[#This Row],[Currency]],tblXrate[],2,FALSE)</f>
        <v>31523.565441345683</v>
      </c>
      <c r="H1822" t="s">
        <v>310</v>
      </c>
      <c r="I1822" t="s">
        <v>310</v>
      </c>
      <c r="J1822" t="s">
        <v>71</v>
      </c>
      <c r="K1822" t="str">
        <f>VLOOKUP(tblSalaries[[#This Row],[Where do you work]],tblCountries[[Actual]:[Mapping]],2,FALSE)</f>
        <v>UK</v>
      </c>
      <c r="L1822" t="s">
        <v>18</v>
      </c>
      <c r="M1822">
        <v>10</v>
      </c>
      <c r="O1822" s="10" t="str">
        <f>IF(ISERROR(FIND("1",tblSalaries[[#This Row],[How many hours of a day you work on Excel]])),"",1)</f>
        <v/>
      </c>
      <c r="P1822" s="11">
        <f>IF(ISERROR(FIND("2",tblSalaries[[#This Row],[How many hours of a day you work on Excel]])),"",2)</f>
        <v>2</v>
      </c>
      <c r="Q1822" s="10">
        <f>IF(ISERROR(FIND("3",tblSalaries[[#This Row],[How many hours of a day you work on Excel]])),"",3)</f>
        <v>3</v>
      </c>
      <c r="R1822" s="10" t="str">
        <f>IF(ISERROR(FIND("4",tblSalaries[[#This Row],[How many hours of a day you work on Excel]])),"",4)</f>
        <v/>
      </c>
      <c r="S1822" s="10" t="str">
        <f>IF(ISERROR(FIND("5",tblSalaries[[#This Row],[How many hours of a day you work on Excel]])),"",5)</f>
        <v/>
      </c>
      <c r="T1822" s="10" t="str">
        <f>IF(ISERROR(FIND("6",tblSalaries[[#This Row],[How many hours of a day you work on Excel]])),"",6)</f>
        <v/>
      </c>
      <c r="U1822" s="11" t="str">
        <f>IF(ISERROR(FIND("7",tblSalaries[[#This Row],[How many hours of a day you work on Excel]])),"",7)</f>
        <v/>
      </c>
      <c r="V1822" s="11" t="str">
        <f>IF(ISERROR(FIND("8",tblSalaries[[#This Row],[How many hours of a day you work on Excel]])),"",8)</f>
        <v/>
      </c>
      <c r="W1822" s="11">
        <f>IF(MAX(tblSalaries[[#This Row],[1 hour]:[8 hours]])=0,#N/A,MAX(tblSalaries[[#This Row],[1 hour]:[8 hours]]))</f>
        <v>3</v>
      </c>
      <c r="X1822" s="11">
        <f>IF(ISERROR(tblSalaries[[#This Row],[max h]]),1,tblSalaries[[#This Row],[Salary in USD]]/tblSalaries[[#This Row],[max h]]/260)</f>
        <v>40.41482748890472</v>
      </c>
      <c r="Y1822" s="11" t="str">
        <f>IF(tblSalaries[[#This Row],[Years of Experience]]="",0,"0")</f>
        <v>0</v>
      </c>
      <c r="Z1822"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822" s="11">
        <f>IF(tblSalaries[[#This Row],[Salary in USD]]&lt;1000,1,0)</f>
        <v>0</v>
      </c>
      <c r="AB1822" s="11">
        <f>IF(AND(tblSalaries[[#This Row],[Salary in USD]]&gt;1000,tblSalaries[[#This Row],[Salary in USD]]&lt;2000),1,0)</f>
        <v>0</v>
      </c>
    </row>
    <row r="1823" spans="2:28" ht="15" customHeight="1">
      <c r="B1823" t="s">
        <v>3826</v>
      </c>
      <c r="C1823" s="1">
        <v>41075.733449074076</v>
      </c>
      <c r="D1823" s="4" t="s">
        <v>395</v>
      </c>
      <c r="E1823">
        <v>1000000</v>
      </c>
      <c r="F1823" t="s">
        <v>40</v>
      </c>
      <c r="G1823">
        <f>tblSalaries[[#This Row],[clean Salary (in local currency)]]*VLOOKUP(tblSalaries[[#This Row],[Currency]],tblXrate[],2,FALSE)</f>
        <v>17807.916687442568</v>
      </c>
      <c r="H1823" t="s">
        <v>1954</v>
      </c>
      <c r="I1823" t="s">
        <v>52</v>
      </c>
      <c r="J1823" t="s">
        <v>8</v>
      </c>
      <c r="K1823" t="str">
        <f>VLOOKUP(tblSalaries[[#This Row],[Where do you work]],tblCountries[[Actual]:[Mapping]],2,FALSE)</f>
        <v>India</v>
      </c>
      <c r="L1823" t="s">
        <v>13</v>
      </c>
      <c r="M1823">
        <v>10</v>
      </c>
      <c r="O1823" s="10" t="str">
        <f>IF(ISERROR(FIND("1",tblSalaries[[#This Row],[How many hours of a day you work on Excel]])),"",1)</f>
        <v/>
      </c>
      <c r="P1823" s="11" t="str">
        <f>IF(ISERROR(FIND("2",tblSalaries[[#This Row],[How many hours of a day you work on Excel]])),"",2)</f>
        <v/>
      </c>
      <c r="Q1823" s="10" t="str">
        <f>IF(ISERROR(FIND("3",tblSalaries[[#This Row],[How many hours of a day you work on Excel]])),"",3)</f>
        <v/>
      </c>
      <c r="R1823" s="10" t="str">
        <f>IF(ISERROR(FIND("4",tblSalaries[[#This Row],[How many hours of a day you work on Excel]])),"",4)</f>
        <v/>
      </c>
      <c r="S1823" s="10" t="str">
        <f>IF(ISERROR(FIND("5",tblSalaries[[#This Row],[How many hours of a day you work on Excel]])),"",5)</f>
        <v/>
      </c>
      <c r="T1823" s="10" t="str">
        <f>IF(ISERROR(FIND("6",tblSalaries[[#This Row],[How many hours of a day you work on Excel]])),"",6)</f>
        <v/>
      </c>
      <c r="U1823" s="11" t="str">
        <f>IF(ISERROR(FIND("7",tblSalaries[[#This Row],[How many hours of a day you work on Excel]])),"",7)</f>
        <v/>
      </c>
      <c r="V1823" s="11">
        <f>IF(ISERROR(FIND("8",tblSalaries[[#This Row],[How many hours of a day you work on Excel]])),"",8)</f>
        <v>8</v>
      </c>
      <c r="W1823" s="11">
        <f>IF(MAX(tblSalaries[[#This Row],[1 hour]:[8 hours]])=0,#N/A,MAX(tblSalaries[[#This Row],[1 hour]:[8 hours]]))</f>
        <v>8</v>
      </c>
      <c r="X1823" s="11">
        <f>IF(ISERROR(tblSalaries[[#This Row],[max h]]),1,tblSalaries[[#This Row],[Salary in USD]]/tblSalaries[[#This Row],[max h]]/260)</f>
        <v>8.5614984074243115</v>
      </c>
      <c r="Y1823" s="11" t="str">
        <f>IF(tblSalaries[[#This Row],[Years of Experience]]="",0,"0")</f>
        <v>0</v>
      </c>
      <c r="Z1823"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823" s="11">
        <f>IF(tblSalaries[[#This Row],[Salary in USD]]&lt;1000,1,0)</f>
        <v>0</v>
      </c>
      <c r="AB1823" s="11">
        <f>IF(AND(tblSalaries[[#This Row],[Salary in USD]]&gt;1000,tblSalaries[[#This Row],[Salary in USD]]&lt;2000),1,0)</f>
        <v>0</v>
      </c>
    </row>
    <row r="1824" spans="2:28" ht="15" customHeight="1">
      <c r="B1824" t="s">
        <v>3827</v>
      </c>
      <c r="C1824" s="1">
        <v>41075.759166666663</v>
      </c>
      <c r="D1824" s="4">
        <v>112000</v>
      </c>
      <c r="E1824">
        <v>112000</v>
      </c>
      <c r="F1824" t="s">
        <v>6</v>
      </c>
      <c r="G1824">
        <f>tblSalaries[[#This Row],[clean Salary (in local currency)]]*VLOOKUP(tblSalaries[[#This Row],[Currency]],tblXrate[],2,FALSE)</f>
        <v>112000</v>
      </c>
      <c r="H1824" t="s">
        <v>635</v>
      </c>
      <c r="I1824" t="s">
        <v>52</v>
      </c>
      <c r="J1824" t="s">
        <v>15</v>
      </c>
      <c r="K1824" t="str">
        <f>VLOOKUP(tblSalaries[[#This Row],[Where do you work]],tblCountries[[Actual]:[Mapping]],2,FALSE)</f>
        <v>USA</v>
      </c>
      <c r="L1824" t="s">
        <v>18</v>
      </c>
      <c r="M1824">
        <v>8</v>
      </c>
      <c r="O1824" s="10" t="str">
        <f>IF(ISERROR(FIND("1",tblSalaries[[#This Row],[How many hours of a day you work on Excel]])),"",1)</f>
        <v/>
      </c>
      <c r="P1824" s="11">
        <f>IF(ISERROR(FIND("2",tblSalaries[[#This Row],[How many hours of a day you work on Excel]])),"",2)</f>
        <v>2</v>
      </c>
      <c r="Q1824" s="10">
        <f>IF(ISERROR(FIND("3",tblSalaries[[#This Row],[How many hours of a day you work on Excel]])),"",3)</f>
        <v>3</v>
      </c>
      <c r="R1824" s="10" t="str">
        <f>IF(ISERROR(FIND("4",tblSalaries[[#This Row],[How many hours of a day you work on Excel]])),"",4)</f>
        <v/>
      </c>
      <c r="S1824" s="10" t="str">
        <f>IF(ISERROR(FIND("5",tblSalaries[[#This Row],[How many hours of a day you work on Excel]])),"",5)</f>
        <v/>
      </c>
      <c r="T1824" s="10" t="str">
        <f>IF(ISERROR(FIND("6",tblSalaries[[#This Row],[How many hours of a day you work on Excel]])),"",6)</f>
        <v/>
      </c>
      <c r="U1824" s="11" t="str">
        <f>IF(ISERROR(FIND("7",tblSalaries[[#This Row],[How many hours of a day you work on Excel]])),"",7)</f>
        <v/>
      </c>
      <c r="V1824" s="11" t="str">
        <f>IF(ISERROR(FIND("8",tblSalaries[[#This Row],[How many hours of a day you work on Excel]])),"",8)</f>
        <v/>
      </c>
      <c r="W1824" s="11">
        <f>IF(MAX(tblSalaries[[#This Row],[1 hour]:[8 hours]])=0,#N/A,MAX(tblSalaries[[#This Row],[1 hour]:[8 hours]]))</f>
        <v>3</v>
      </c>
      <c r="X1824" s="11">
        <f>IF(ISERROR(tblSalaries[[#This Row],[max h]]),1,tblSalaries[[#This Row],[Salary in USD]]/tblSalaries[[#This Row],[max h]]/260)</f>
        <v>143.58974358974359</v>
      </c>
      <c r="Y1824" s="11" t="str">
        <f>IF(tblSalaries[[#This Row],[Years of Experience]]="",0,"0")</f>
        <v>0</v>
      </c>
      <c r="Z1824"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824" s="11">
        <f>IF(tblSalaries[[#This Row],[Salary in USD]]&lt;1000,1,0)</f>
        <v>0</v>
      </c>
      <c r="AB1824" s="11">
        <f>IF(AND(tblSalaries[[#This Row],[Salary in USD]]&gt;1000,tblSalaries[[#This Row],[Salary in USD]]&lt;2000),1,0)</f>
        <v>0</v>
      </c>
    </row>
    <row r="1825" spans="2:28" ht="15" customHeight="1">
      <c r="B1825" t="s">
        <v>3828</v>
      </c>
      <c r="C1825" s="1">
        <v>41075.833634259259</v>
      </c>
      <c r="D1825" s="4">
        <v>11000</v>
      </c>
      <c r="E1825">
        <v>11000</v>
      </c>
      <c r="F1825" t="s">
        <v>6</v>
      </c>
      <c r="G1825">
        <f>tblSalaries[[#This Row],[clean Salary (in local currency)]]*VLOOKUP(tblSalaries[[#This Row],[Currency]],tblXrate[],2,FALSE)</f>
        <v>11000</v>
      </c>
      <c r="H1825" t="s">
        <v>1939</v>
      </c>
      <c r="I1825" t="s">
        <v>52</v>
      </c>
      <c r="J1825" t="s">
        <v>8</v>
      </c>
      <c r="K1825" t="str">
        <f>VLOOKUP(tblSalaries[[#This Row],[Where do you work]],tblCountries[[Actual]:[Mapping]],2,FALSE)</f>
        <v>India</v>
      </c>
      <c r="L1825" t="s">
        <v>13</v>
      </c>
      <c r="M1825">
        <v>8</v>
      </c>
      <c r="O1825" s="10" t="str">
        <f>IF(ISERROR(FIND("1",tblSalaries[[#This Row],[How many hours of a day you work on Excel]])),"",1)</f>
        <v/>
      </c>
      <c r="P1825" s="11" t="str">
        <f>IF(ISERROR(FIND("2",tblSalaries[[#This Row],[How many hours of a day you work on Excel]])),"",2)</f>
        <v/>
      </c>
      <c r="Q1825" s="10" t="str">
        <f>IF(ISERROR(FIND("3",tblSalaries[[#This Row],[How many hours of a day you work on Excel]])),"",3)</f>
        <v/>
      </c>
      <c r="R1825" s="10" t="str">
        <f>IF(ISERROR(FIND("4",tblSalaries[[#This Row],[How many hours of a day you work on Excel]])),"",4)</f>
        <v/>
      </c>
      <c r="S1825" s="10" t="str">
        <f>IF(ISERROR(FIND("5",tblSalaries[[#This Row],[How many hours of a day you work on Excel]])),"",5)</f>
        <v/>
      </c>
      <c r="T1825" s="10" t="str">
        <f>IF(ISERROR(FIND("6",tblSalaries[[#This Row],[How many hours of a day you work on Excel]])),"",6)</f>
        <v/>
      </c>
      <c r="U1825" s="11" t="str">
        <f>IF(ISERROR(FIND("7",tblSalaries[[#This Row],[How many hours of a day you work on Excel]])),"",7)</f>
        <v/>
      </c>
      <c r="V1825" s="11">
        <f>IF(ISERROR(FIND("8",tblSalaries[[#This Row],[How many hours of a day you work on Excel]])),"",8)</f>
        <v>8</v>
      </c>
      <c r="W1825" s="11">
        <f>IF(MAX(tblSalaries[[#This Row],[1 hour]:[8 hours]])=0,#N/A,MAX(tblSalaries[[#This Row],[1 hour]:[8 hours]]))</f>
        <v>8</v>
      </c>
      <c r="X1825" s="11">
        <f>IF(ISERROR(tblSalaries[[#This Row],[max h]]),1,tblSalaries[[#This Row],[Salary in USD]]/tblSalaries[[#This Row],[max h]]/260)</f>
        <v>5.2884615384615383</v>
      </c>
      <c r="Y1825" s="11" t="str">
        <f>IF(tblSalaries[[#This Row],[Years of Experience]]="",0,"0")</f>
        <v>0</v>
      </c>
      <c r="Z1825"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825" s="11">
        <f>IF(tblSalaries[[#This Row],[Salary in USD]]&lt;1000,1,0)</f>
        <v>0</v>
      </c>
      <c r="AB1825" s="11">
        <f>IF(AND(tblSalaries[[#This Row],[Salary in USD]]&gt;1000,tblSalaries[[#This Row],[Salary in USD]]&lt;2000),1,0)</f>
        <v>0</v>
      </c>
    </row>
    <row r="1826" spans="2:28" ht="15" customHeight="1">
      <c r="B1826" t="s">
        <v>3829</v>
      </c>
      <c r="C1826" s="1">
        <v>41075.868622685186</v>
      </c>
      <c r="D1826" s="4" t="s">
        <v>1955</v>
      </c>
      <c r="E1826">
        <v>90000</v>
      </c>
      <c r="F1826" t="s">
        <v>22</v>
      </c>
      <c r="G1826">
        <f>tblSalaries[[#This Row],[clean Salary (in local currency)]]*VLOOKUP(tblSalaries[[#This Row],[Currency]],tblXrate[],2,FALSE)</f>
        <v>114335.9495092447</v>
      </c>
      <c r="H1826" t="s">
        <v>488</v>
      </c>
      <c r="I1826" t="s">
        <v>488</v>
      </c>
      <c r="J1826" t="s">
        <v>1956</v>
      </c>
      <c r="K1826" t="str">
        <f>VLOOKUP(tblSalaries[[#This Row],[Where do you work]],tblCountries[[Actual]:[Mapping]],2,FALSE)</f>
        <v>Europe</v>
      </c>
      <c r="L1826" t="s">
        <v>18</v>
      </c>
      <c r="M1826">
        <v>20</v>
      </c>
      <c r="O1826" s="10" t="str">
        <f>IF(ISERROR(FIND("1",tblSalaries[[#This Row],[How many hours of a day you work on Excel]])),"",1)</f>
        <v/>
      </c>
      <c r="P1826" s="11">
        <f>IF(ISERROR(FIND("2",tblSalaries[[#This Row],[How many hours of a day you work on Excel]])),"",2)</f>
        <v>2</v>
      </c>
      <c r="Q1826" s="10">
        <f>IF(ISERROR(FIND("3",tblSalaries[[#This Row],[How many hours of a day you work on Excel]])),"",3)</f>
        <v>3</v>
      </c>
      <c r="R1826" s="10" t="str">
        <f>IF(ISERROR(FIND("4",tblSalaries[[#This Row],[How many hours of a day you work on Excel]])),"",4)</f>
        <v/>
      </c>
      <c r="S1826" s="10" t="str">
        <f>IF(ISERROR(FIND("5",tblSalaries[[#This Row],[How many hours of a day you work on Excel]])),"",5)</f>
        <v/>
      </c>
      <c r="T1826" s="10" t="str">
        <f>IF(ISERROR(FIND("6",tblSalaries[[#This Row],[How many hours of a day you work on Excel]])),"",6)</f>
        <v/>
      </c>
      <c r="U1826" s="11" t="str">
        <f>IF(ISERROR(FIND("7",tblSalaries[[#This Row],[How many hours of a day you work on Excel]])),"",7)</f>
        <v/>
      </c>
      <c r="V1826" s="11" t="str">
        <f>IF(ISERROR(FIND("8",tblSalaries[[#This Row],[How many hours of a day you work on Excel]])),"",8)</f>
        <v/>
      </c>
      <c r="W1826" s="11">
        <f>IF(MAX(tblSalaries[[#This Row],[1 hour]:[8 hours]])=0,#N/A,MAX(tblSalaries[[#This Row],[1 hour]:[8 hours]]))</f>
        <v>3</v>
      </c>
      <c r="X1826" s="11">
        <f>IF(ISERROR(tblSalaries[[#This Row],[max h]]),1,tblSalaries[[#This Row],[Salary in USD]]/tblSalaries[[#This Row],[max h]]/260)</f>
        <v>146.58455065287782</v>
      </c>
      <c r="Y1826" s="11" t="str">
        <f>IF(tblSalaries[[#This Row],[Years of Experience]]="",0,"0")</f>
        <v>0</v>
      </c>
      <c r="Z1826"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826" s="11">
        <f>IF(tblSalaries[[#This Row],[Salary in USD]]&lt;1000,1,0)</f>
        <v>0</v>
      </c>
      <c r="AB1826" s="11">
        <f>IF(AND(tblSalaries[[#This Row],[Salary in USD]]&gt;1000,tblSalaries[[#This Row],[Salary in USD]]&lt;2000),1,0)</f>
        <v>0</v>
      </c>
    </row>
    <row r="1827" spans="2:28" ht="15" customHeight="1">
      <c r="B1827" t="s">
        <v>3830</v>
      </c>
      <c r="C1827" s="1">
        <v>41075.897407407407</v>
      </c>
      <c r="D1827" s="4" t="s">
        <v>1957</v>
      </c>
      <c r="E1827">
        <v>16110</v>
      </c>
      <c r="F1827" t="s">
        <v>6</v>
      </c>
      <c r="G1827">
        <f>tblSalaries[[#This Row],[clean Salary (in local currency)]]*VLOOKUP(tblSalaries[[#This Row],[Currency]],tblXrate[],2,FALSE)</f>
        <v>16110</v>
      </c>
      <c r="H1827" t="s">
        <v>1958</v>
      </c>
      <c r="I1827" t="s">
        <v>20</v>
      </c>
      <c r="J1827" t="s">
        <v>1959</v>
      </c>
      <c r="K1827" t="str">
        <f>VLOOKUP(tblSalaries[[#This Row],[Where do you work]],tblCountries[[Actual]:[Mapping]],2,FALSE)</f>
        <v>Colombia</v>
      </c>
      <c r="L1827" t="s">
        <v>13</v>
      </c>
      <c r="M1827">
        <v>10</v>
      </c>
      <c r="O1827" s="10" t="str">
        <f>IF(ISERROR(FIND("1",tblSalaries[[#This Row],[How many hours of a day you work on Excel]])),"",1)</f>
        <v/>
      </c>
      <c r="P1827" s="11" t="str">
        <f>IF(ISERROR(FIND("2",tblSalaries[[#This Row],[How many hours of a day you work on Excel]])),"",2)</f>
        <v/>
      </c>
      <c r="Q1827" s="10" t="str">
        <f>IF(ISERROR(FIND("3",tblSalaries[[#This Row],[How many hours of a day you work on Excel]])),"",3)</f>
        <v/>
      </c>
      <c r="R1827" s="10" t="str">
        <f>IF(ISERROR(FIND("4",tblSalaries[[#This Row],[How many hours of a day you work on Excel]])),"",4)</f>
        <v/>
      </c>
      <c r="S1827" s="10" t="str">
        <f>IF(ISERROR(FIND("5",tblSalaries[[#This Row],[How many hours of a day you work on Excel]])),"",5)</f>
        <v/>
      </c>
      <c r="T1827" s="10" t="str">
        <f>IF(ISERROR(FIND("6",tblSalaries[[#This Row],[How many hours of a day you work on Excel]])),"",6)</f>
        <v/>
      </c>
      <c r="U1827" s="11" t="str">
        <f>IF(ISERROR(FIND("7",tblSalaries[[#This Row],[How many hours of a day you work on Excel]])),"",7)</f>
        <v/>
      </c>
      <c r="V1827" s="11">
        <f>IF(ISERROR(FIND("8",tblSalaries[[#This Row],[How many hours of a day you work on Excel]])),"",8)</f>
        <v>8</v>
      </c>
      <c r="W1827" s="11">
        <f>IF(MAX(tblSalaries[[#This Row],[1 hour]:[8 hours]])=0,#N/A,MAX(tblSalaries[[#This Row],[1 hour]:[8 hours]]))</f>
        <v>8</v>
      </c>
      <c r="X1827" s="11">
        <f>IF(ISERROR(tblSalaries[[#This Row],[max h]]),1,tblSalaries[[#This Row],[Salary in USD]]/tblSalaries[[#This Row],[max h]]/260)</f>
        <v>7.7451923076923075</v>
      </c>
      <c r="Y1827" s="11" t="str">
        <f>IF(tblSalaries[[#This Row],[Years of Experience]]="",0,"0")</f>
        <v>0</v>
      </c>
      <c r="Z1827"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827" s="11">
        <f>IF(tblSalaries[[#This Row],[Salary in USD]]&lt;1000,1,0)</f>
        <v>0</v>
      </c>
      <c r="AB1827" s="11">
        <f>IF(AND(tblSalaries[[#This Row],[Salary in USD]]&gt;1000,tblSalaries[[#This Row],[Salary in USD]]&lt;2000),1,0)</f>
        <v>0</v>
      </c>
    </row>
    <row r="1828" spans="2:28" ht="15" customHeight="1">
      <c r="B1828" t="s">
        <v>3831</v>
      </c>
      <c r="C1828" s="1">
        <v>41075.942187499997</v>
      </c>
      <c r="D1828" s="4">
        <v>72000</v>
      </c>
      <c r="E1828">
        <v>72000</v>
      </c>
      <c r="F1828" t="s">
        <v>6</v>
      </c>
      <c r="G1828">
        <f>tblSalaries[[#This Row],[clean Salary (in local currency)]]*VLOOKUP(tblSalaries[[#This Row],[Currency]],tblXrate[],2,FALSE)</f>
        <v>72000</v>
      </c>
      <c r="H1828" t="s">
        <v>1960</v>
      </c>
      <c r="I1828" t="s">
        <v>52</v>
      </c>
      <c r="J1828" t="s">
        <v>15</v>
      </c>
      <c r="K1828" t="str">
        <f>VLOOKUP(tblSalaries[[#This Row],[Where do you work]],tblCountries[[Actual]:[Mapping]],2,FALSE)</f>
        <v>USA</v>
      </c>
      <c r="L1828" t="s">
        <v>9</v>
      </c>
      <c r="M1828">
        <v>10</v>
      </c>
      <c r="O1828" s="10" t="str">
        <f>IF(ISERROR(FIND("1",tblSalaries[[#This Row],[How many hours of a day you work on Excel]])),"",1)</f>
        <v/>
      </c>
      <c r="P1828" s="11" t="str">
        <f>IF(ISERROR(FIND("2",tblSalaries[[#This Row],[How many hours of a day you work on Excel]])),"",2)</f>
        <v/>
      </c>
      <c r="Q1828" s="10" t="str">
        <f>IF(ISERROR(FIND("3",tblSalaries[[#This Row],[How many hours of a day you work on Excel]])),"",3)</f>
        <v/>
      </c>
      <c r="R1828" s="10">
        <f>IF(ISERROR(FIND("4",tblSalaries[[#This Row],[How many hours of a day you work on Excel]])),"",4)</f>
        <v>4</v>
      </c>
      <c r="S1828" s="10" t="str">
        <f>IF(ISERROR(FIND("5",tblSalaries[[#This Row],[How many hours of a day you work on Excel]])),"",5)</f>
        <v/>
      </c>
      <c r="T1828" s="10">
        <f>IF(ISERROR(FIND("6",tblSalaries[[#This Row],[How many hours of a day you work on Excel]])),"",6)</f>
        <v>6</v>
      </c>
      <c r="U1828" s="11" t="str">
        <f>IF(ISERROR(FIND("7",tblSalaries[[#This Row],[How many hours of a day you work on Excel]])),"",7)</f>
        <v/>
      </c>
      <c r="V1828" s="11" t="str">
        <f>IF(ISERROR(FIND("8",tblSalaries[[#This Row],[How many hours of a day you work on Excel]])),"",8)</f>
        <v/>
      </c>
      <c r="W1828" s="11">
        <f>IF(MAX(tblSalaries[[#This Row],[1 hour]:[8 hours]])=0,#N/A,MAX(tblSalaries[[#This Row],[1 hour]:[8 hours]]))</f>
        <v>6</v>
      </c>
      <c r="X1828" s="11">
        <f>IF(ISERROR(tblSalaries[[#This Row],[max h]]),1,tblSalaries[[#This Row],[Salary in USD]]/tblSalaries[[#This Row],[max h]]/260)</f>
        <v>46.153846153846153</v>
      </c>
      <c r="Y1828" s="11" t="str">
        <f>IF(tblSalaries[[#This Row],[Years of Experience]]="",0,"0")</f>
        <v>0</v>
      </c>
      <c r="Z1828"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828" s="11">
        <f>IF(tblSalaries[[#This Row],[Salary in USD]]&lt;1000,1,0)</f>
        <v>0</v>
      </c>
      <c r="AB1828" s="11">
        <f>IF(AND(tblSalaries[[#This Row],[Salary in USD]]&gt;1000,tblSalaries[[#This Row],[Salary in USD]]&lt;2000),1,0)</f>
        <v>0</v>
      </c>
    </row>
    <row r="1829" spans="2:28" ht="15" customHeight="1">
      <c r="B1829" t="s">
        <v>3832</v>
      </c>
      <c r="C1829" s="1">
        <v>41075.972916666666</v>
      </c>
      <c r="D1829" s="4">
        <v>60000</v>
      </c>
      <c r="E1829">
        <v>60000</v>
      </c>
      <c r="F1829" t="s">
        <v>6</v>
      </c>
      <c r="G1829">
        <f>tblSalaries[[#This Row],[clean Salary (in local currency)]]*VLOOKUP(tblSalaries[[#This Row],[Currency]],tblXrate[],2,FALSE)</f>
        <v>60000</v>
      </c>
      <c r="H1829" t="s">
        <v>1961</v>
      </c>
      <c r="I1829" t="s">
        <v>20</v>
      </c>
      <c r="J1829" t="s">
        <v>15</v>
      </c>
      <c r="K1829" t="str">
        <f>VLOOKUP(tblSalaries[[#This Row],[Where do you work]],tblCountries[[Actual]:[Mapping]],2,FALSE)</f>
        <v>USA</v>
      </c>
      <c r="L1829" t="s">
        <v>13</v>
      </c>
      <c r="M1829">
        <v>10</v>
      </c>
      <c r="O1829" s="10" t="str">
        <f>IF(ISERROR(FIND("1",tblSalaries[[#This Row],[How many hours of a day you work on Excel]])),"",1)</f>
        <v/>
      </c>
      <c r="P1829" s="11" t="str">
        <f>IF(ISERROR(FIND("2",tblSalaries[[#This Row],[How many hours of a day you work on Excel]])),"",2)</f>
        <v/>
      </c>
      <c r="Q1829" s="10" t="str">
        <f>IF(ISERROR(FIND("3",tblSalaries[[#This Row],[How many hours of a day you work on Excel]])),"",3)</f>
        <v/>
      </c>
      <c r="R1829" s="10" t="str">
        <f>IF(ISERROR(FIND("4",tblSalaries[[#This Row],[How many hours of a day you work on Excel]])),"",4)</f>
        <v/>
      </c>
      <c r="S1829" s="10" t="str">
        <f>IF(ISERROR(FIND("5",tblSalaries[[#This Row],[How many hours of a day you work on Excel]])),"",5)</f>
        <v/>
      </c>
      <c r="T1829" s="10" t="str">
        <f>IF(ISERROR(FIND("6",tblSalaries[[#This Row],[How many hours of a day you work on Excel]])),"",6)</f>
        <v/>
      </c>
      <c r="U1829" s="11" t="str">
        <f>IF(ISERROR(FIND("7",tblSalaries[[#This Row],[How many hours of a day you work on Excel]])),"",7)</f>
        <v/>
      </c>
      <c r="V1829" s="11">
        <f>IF(ISERROR(FIND("8",tblSalaries[[#This Row],[How many hours of a day you work on Excel]])),"",8)</f>
        <v>8</v>
      </c>
      <c r="W1829" s="11">
        <f>IF(MAX(tblSalaries[[#This Row],[1 hour]:[8 hours]])=0,#N/A,MAX(tblSalaries[[#This Row],[1 hour]:[8 hours]]))</f>
        <v>8</v>
      </c>
      <c r="X1829" s="11">
        <f>IF(ISERROR(tblSalaries[[#This Row],[max h]]),1,tblSalaries[[#This Row],[Salary in USD]]/tblSalaries[[#This Row],[max h]]/260)</f>
        <v>28.846153846153847</v>
      </c>
      <c r="Y1829" s="11" t="str">
        <f>IF(tblSalaries[[#This Row],[Years of Experience]]="",0,"0")</f>
        <v>0</v>
      </c>
      <c r="Z1829"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829" s="11">
        <f>IF(tblSalaries[[#This Row],[Salary in USD]]&lt;1000,1,0)</f>
        <v>0</v>
      </c>
      <c r="AB1829" s="11">
        <f>IF(AND(tblSalaries[[#This Row],[Salary in USD]]&gt;1000,tblSalaries[[#This Row],[Salary in USD]]&lt;2000),1,0)</f>
        <v>0</v>
      </c>
    </row>
    <row r="1830" spans="2:28" ht="15" customHeight="1">
      <c r="B1830" t="s">
        <v>3833</v>
      </c>
      <c r="C1830" s="1">
        <v>41075.99318287037</v>
      </c>
      <c r="D1830" s="4">
        <v>67000</v>
      </c>
      <c r="E1830">
        <v>67000</v>
      </c>
      <c r="F1830" t="s">
        <v>6</v>
      </c>
      <c r="G1830">
        <f>tblSalaries[[#This Row],[clean Salary (in local currency)]]*VLOOKUP(tblSalaries[[#This Row],[Currency]],tblXrate[],2,FALSE)</f>
        <v>67000</v>
      </c>
      <c r="H1830" t="s">
        <v>1962</v>
      </c>
      <c r="I1830" t="s">
        <v>20</v>
      </c>
      <c r="J1830" t="s">
        <v>15</v>
      </c>
      <c r="K1830" t="str">
        <f>VLOOKUP(tblSalaries[[#This Row],[Where do you work]],tblCountries[[Actual]:[Mapping]],2,FALSE)</f>
        <v>USA</v>
      </c>
      <c r="L1830" t="s">
        <v>9</v>
      </c>
      <c r="M1830">
        <v>6</v>
      </c>
      <c r="O1830" s="10" t="str">
        <f>IF(ISERROR(FIND("1",tblSalaries[[#This Row],[How many hours of a day you work on Excel]])),"",1)</f>
        <v/>
      </c>
      <c r="P1830" s="11" t="str">
        <f>IF(ISERROR(FIND("2",tblSalaries[[#This Row],[How many hours of a day you work on Excel]])),"",2)</f>
        <v/>
      </c>
      <c r="Q1830" s="10" t="str">
        <f>IF(ISERROR(FIND("3",tblSalaries[[#This Row],[How many hours of a day you work on Excel]])),"",3)</f>
        <v/>
      </c>
      <c r="R1830" s="10">
        <f>IF(ISERROR(FIND("4",tblSalaries[[#This Row],[How many hours of a day you work on Excel]])),"",4)</f>
        <v>4</v>
      </c>
      <c r="S1830" s="10" t="str">
        <f>IF(ISERROR(FIND("5",tblSalaries[[#This Row],[How many hours of a day you work on Excel]])),"",5)</f>
        <v/>
      </c>
      <c r="T1830" s="10">
        <f>IF(ISERROR(FIND("6",tblSalaries[[#This Row],[How many hours of a day you work on Excel]])),"",6)</f>
        <v>6</v>
      </c>
      <c r="U1830" s="11" t="str">
        <f>IF(ISERROR(FIND("7",tblSalaries[[#This Row],[How many hours of a day you work on Excel]])),"",7)</f>
        <v/>
      </c>
      <c r="V1830" s="11" t="str">
        <f>IF(ISERROR(FIND("8",tblSalaries[[#This Row],[How many hours of a day you work on Excel]])),"",8)</f>
        <v/>
      </c>
      <c r="W1830" s="11">
        <f>IF(MAX(tblSalaries[[#This Row],[1 hour]:[8 hours]])=0,#N/A,MAX(tblSalaries[[#This Row],[1 hour]:[8 hours]]))</f>
        <v>6</v>
      </c>
      <c r="X1830" s="11">
        <f>IF(ISERROR(tblSalaries[[#This Row],[max h]]),1,tblSalaries[[#This Row],[Salary in USD]]/tblSalaries[[#This Row],[max h]]/260)</f>
        <v>42.948717948717949</v>
      </c>
      <c r="Y1830" s="11" t="str">
        <f>IF(tblSalaries[[#This Row],[Years of Experience]]="",0,"0")</f>
        <v>0</v>
      </c>
      <c r="Z1830"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830" s="11">
        <f>IF(tblSalaries[[#This Row],[Salary in USD]]&lt;1000,1,0)</f>
        <v>0</v>
      </c>
      <c r="AB1830" s="11">
        <f>IF(AND(tblSalaries[[#This Row],[Salary in USD]]&gt;1000,tblSalaries[[#This Row],[Salary in USD]]&lt;2000),1,0)</f>
        <v>0</v>
      </c>
    </row>
    <row r="1831" spans="2:28" ht="15" customHeight="1">
      <c r="B1831" t="s">
        <v>3834</v>
      </c>
      <c r="C1831" s="1">
        <v>41076.118622685186</v>
      </c>
      <c r="D1831" s="4">
        <v>54000</v>
      </c>
      <c r="E1831">
        <v>54000</v>
      </c>
      <c r="F1831" t="s">
        <v>6</v>
      </c>
      <c r="G1831">
        <f>tblSalaries[[#This Row],[clean Salary (in local currency)]]*VLOOKUP(tblSalaries[[#This Row],[Currency]],tblXrate[],2,FALSE)</f>
        <v>54000</v>
      </c>
      <c r="H1831" t="s">
        <v>1963</v>
      </c>
      <c r="I1831" t="s">
        <v>20</v>
      </c>
      <c r="J1831" t="s">
        <v>15</v>
      </c>
      <c r="K1831" t="str">
        <f>VLOOKUP(tblSalaries[[#This Row],[Where do you work]],tblCountries[[Actual]:[Mapping]],2,FALSE)</f>
        <v>USA</v>
      </c>
      <c r="L1831" t="s">
        <v>9</v>
      </c>
      <c r="M1831">
        <v>18</v>
      </c>
      <c r="O1831" s="10" t="str">
        <f>IF(ISERROR(FIND("1",tblSalaries[[#This Row],[How many hours of a day you work on Excel]])),"",1)</f>
        <v/>
      </c>
      <c r="P1831" s="11" t="str">
        <f>IF(ISERROR(FIND("2",tblSalaries[[#This Row],[How many hours of a day you work on Excel]])),"",2)</f>
        <v/>
      </c>
      <c r="Q1831" s="10" t="str">
        <f>IF(ISERROR(FIND("3",tblSalaries[[#This Row],[How many hours of a day you work on Excel]])),"",3)</f>
        <v/>
      </c>
      <c r="R1831" s="10">
        <f>IF(ISERROR(FIND("4",tblSalaries[[#This Row],[How many hours of a day you work on Excel]])),"",4)</f>
        <v>4</v>
      </c>
      <c r="S1831" s="10" t="str">
        <f>IF(ISERROR(FIND("5",tblSalaries[[#This Row],[How many hours of a day you work on Excel]])),"",5)</f>
        <v/>
      </c>
      <c r="T1831" s="10">
        <f>IF(ISERROR(FIND("6",tblSalaries[[#This Row],[How many hours of a day you work on Excel]])),"",6)</f>
        <v>6</v>
      </c>
      <c r="U1831" s="11" t="str">
        <f>IF(ISERROR(FIND("7",tblSalaries[[#This Row],[How many hours of a day you work on Excel]])),"",7)</f>
        <v/>
      </c>
      <c r="V1831" s="11" t="str">
        <f>IF(ISERROR(FIND("8",tblSalaries[[#This Row],[How many hours of a day you work on Excel]])),"",8)</f>
        <v/>
      </c>
      <c r="W1831" s="11">
        <f>IF(MAX(tblSalaries[[#This Row],[1 hour]:[8 hours]])=0,#N/A,MAX(tblSalaries[[#This Row],[1 hour]:[8 hours]]))</f>
        <v>6</v>
      </c>
      <c r="X1831" s="11">
        <f>IF(ISERROR(tblSalaries[[#This Row],[max h]]),1,tblSalaries[[#This Row],[Salary in USD]]/tblSalaries[[#This Row],[max h]]/260)</f>
        <v>34.615384615384613</v>
      </c>
      <c r="Y1831" s="11" t="str">
        <f>IF(tblSalaries[[#This Row],[Years of Experience]]="",0,"0")</f>
        <v>0</v>
      </c>
      <c r="Z1831"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831" s="11">
        <f>IF(tblSalaries[[#This Row],[Salary in USD]]&lt;1000,1,0)</f>
        <v>0</v>
      </c>
      <c r="AB1831" s="11">
        <f>IF(AND(tblSalaries[[#This Row],[Salary in USD]]&gt;1000,tblSalaries[[#This Row],[Salary in USD]]&lt;2000),1,0)</f>
        <v>0</v>
      </c>
    </row>
    <row r="1832" spans="2:28" ht="15" customHeight="1">
      <c r="B1832" t="s">
        <v>3835</v>
      </c>
      <c r="C1832" s="1">
        <v>41076.224340277775</v>
      </c>
      <c r="D1832" s="4">
        <v>38666</v>
      </c>
      <c r="E1832">
        <v>38666</v>
      </c>
      <c r="F1832" t="s">
        <v>6</v>
      </c>
      <c r="G1832">
        <f>tblSalaries[[#This Row],[clean Salary (in local currency)]]*VLOOKUP(tblSalaries[[#This Row],[Currency]],tblXrate[],2,FALSE)</f>
        <v>38666</v>
      </c>
      <c r="H1832" t="s">
        <v>1964</v>
      </c>
      <c r="I1832" t="s">
        <v>67</v>
      </c>
      <c r="J1832" t="s">
        <v>48</v>
      </c>
      <c r="K1832" t="str">
        <f>VLOOKUP(tblSalaries[[#This Row],[Where do you work]],tblCountries[[Actual]:[Mapping]],2,FALSE)</f>
        <v>South Africa</v>
      </c>
      <c r="L1832" t="s">
        <v>13</v>
      </c>
      <c r="M1832">
        <v>10</v>
      </c>
      <c r="O1832" s="10" t="str">
        <f>IF(ISERROR(FIND("1",tblSalaries[[#This Row],[How many hours of a day you work on Excel]])),"",1)</f>
        <v/>
      </c>
      <c r="P1832" s="11" t="str">
        <f>IF(ISERROR(FIND("2",tblSalaries[[#This Row],[How many hours of a day you work on Excel]])),"",2)</f>
        <v/>
      </c>
      <c r="Q1832" s="10" t="str">
        <f>IF(ISERROR(FIND("3",tblSalaries[[#This Row],[How many hours of a day you work on Excel]])),"",3)</f>
        <v/>
      </c>
      <c r="R1832" s="10" t="str">
        <f>IF(ISERROR(FIND("4",tblSalaries[[#This Row],[How many hours of a day you work on Excel]])),"",4)</f>
        <v/>
      </c>
      <c r="S1832" s="10" t="str">
        <f>IF(ISERROR(FIND("5",tblSalaries[[#This Row],[How many hours of a day you work on Excel]])),"",5)</f>
        <v/>
      </c>
      <c r="T1832" s="10" t="str">
        <f>IF(ISERROR(FIND("6",tblSalaries[[#This Row],[How many hours of a day you work on Excel]])),"",6)</f>
        <v/>
      </c>
      <c r="U1832" s="11" t="str">
        <f>IF(ISERROR(FIND("7",tblSalaries[[#This Row],[How many hours of a day you work on Excel]])),"",7)</f>
        <v/>
      </c>
      <c r="V1832" s="11">
        <f>IF(ISERROR(FIND("8",tblSalaries[[#This Row],[How many hours of a day you work on Excel]])),"",8)</f>
        <v>8</v>
      </c>
      <c r="W1832" s="11">
        <f>IF(MAX(tblSalaries[[#This Row],[1 hour]:[8 hours]])=0,#N/A,MAX(tblSalaries[[#This Row],[1 hour]:[8 hours]]))</f>
        <v>8</v>
      </c>
      <c r="X1832" s="11">
        <f>IF(ISERROR(tblSalaries[[#This Row],[max h]]),1,tblSalaries[[#This Row],[Salary in USD]]/tblSalaries[[#This Row],[max h]]/260)</f>
        <v>18.589423076923076</v>
      </c>
      <c r="Y1832" s="11" t="str">
        <f>IF(tblSalaries[[#This Row],[Years of Experience]]="",0,"0")</f>
        <v>0</v>
      </c>
      <c r="Z1832"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832" s="11">
        <f>IF(tblSalaries[[#This Row],[Salary in USD]]&lt;1000,1,0)</f>
        <v>0</v>
      </c>
      <c r="AB1832" s="11">
        <f>IF(AND(tblSalaries[[#This Row],[Salary in USD]]&gt;1000,tblSalaries[[#This Row],[Salary in USD]]&lt;2000),1,0)</f>
        <v>0</v>
      </c>
    </row>
    <row r="1833" spans="2:28" ht="15" customHeight="1">
      <c r="B1833" t="s">
        <v>3836</v>
      </c>
      <c r="C1833" s="1">
        <v>41076.262418981481</v>
      </c>
      <c r="D1833" s="4">
        <v>63000</v>
      </c>
      <c r="E1833">
        <v>63000</v>
      </c>
      <c r="F1833" t="s">
        <v>6</v>
      </c>
      <c r="G1833">
        <f>tblSalaries[[#This Row],[clean Salary (in local currency)]]*VLOOKUP(tblSalaries[[#This Row],[Currency]],tblXrate[],2,FALSE)</f>
        <v>63000</v>
      </c>
      <c r="H1833" t="s">
        <v>1965</v>
      </c>
      <c r="I1833" t="s">
        <v>20</v>
      </c>
      <c r="J1833" t="s">
        <v>15</v>
      </c>
      <c r="K1833" t="str">
        <f>VLOOKUP(tblSalaries[[#This Row],[Where do you work]],tblCountries[[Actual]:[Mapping]],2,FALSE)</f>
        <v>USA</v>
      </c>
      <c r="L1833" t="s">
        <v>9</v>
      </c>
      <c r="M1833">
        <v>6</v>
      </c>
      <c r="O1833" s="10" t="str">
        <f>IF(ISERROR(FIND("1",tblSalaries[[#This Row],[How many hours of a day you work on Excel]])),"",1)</f>
        <v/>
      </c>
      <c r="P1833" s="11" t="str">
        <f>IF(ISERROR(FIND("2",tblSalaries[[#This Row],[How many hours of a day you work on Excel]])),"",2)</f>
        <v/>
      </c>
      <c r="Q1833" s="10" t="str">
        <f>IF(ISERROR(FIND("3",tblSalaries[[#This Row],[How many hours of a day you work on Excel]])),"",3)</f>
        <v/>
      </c>
      <c r="R1833" s="10">
        <f>IF(ISERROR(FIND("4",tblSalaries[[#This Row],[How many hours of a day you work on Excel]])),"",4)</f>
        <v>4</v>
      </c>
      <c r="S1833" s="10" t="str">
        <f>IF(ISERROR(FIND("5",tblSalaries[[#This Row],[How many hours of a day you work on Excel]])),"",5)</f>
        <v/>
      </c>
      <c r="T1833" s="10">
        <f>IF(ISERROR(FIND("6",tblSalaries[[#This Row],[How many hours of a day you work on Excel]])),"",6)</f>
        <v>6</v>
      </c>
      <c r="U1833" s="11" t="str">
        <f>IF(ISERROR(FIND("7",tblSalaries[[#This Row],[How many hours of a day you work on Excel]])),"",7)</f>
        <v/>
      </c>
      <c r="V1833" s="11" t="str">
        <f>IF(ISERROR(FIND("8",tblSalaries[[#This Row],[How many hours of a day you work on Excel]])),"",8)</f>
        <v/>
      </c>
      <c r="W1833" s="11">
        <f>IF(MAX(tblSalaries[[#This Row],[1 hour]:[8 hours]])=0,#N/A,MAX(tblSalaries[[#This Row],[1 hour]:[8 hours]]))</f>
        <v>6</v>
      </c>
      <c r="X1833" s="11">
        <f>IF(ISERROR(tblSalaries[[#This Row],[max h]]),1,tblSalaries[[#This Row],[Salary in USD]]/tblSalaries[[#This Row],[max h]]/260)</f>
        <v>40.384615384615387</v>
      </c>
      <c r="Y1833" s="11" t="str">
        <f>IF(tblSalaries[[#This Row],[Years of Experience]]="",0,"0")</f>
        <v>0</v>
      </c>
      <c r="Z1833"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833" s="11">
        <f>IF(tblSalaries[[#This Row],[Salary in USD]]&lt;1000,1,0)</f>
        <v>0</v>
      </c>
      <c r="AB1833" s="11">
        <f>IF(AND(tblSalaries[[#This Row],[Salary in USD]]&gt;1000,tblSalaries[[#This Row],[Salary in USD]]&lt;2000),1,0)</f>
        <v>0</v>
      </c>
    </row>
    <row r="1834" spans="2:28" ht="15" customHeight="1">
      <c r="B1834" t="s">
        <v>3837</v>
      </c>
      <c r="C1834" s="1">
        <v>41076.340960648151</v>
      </c>
      <c r="D1834" s="4" t="s">
        <v>423</v>
      </c>
      <c r="E1834">
        <v>63000</v>
      </c>
      <c r="F1834" t="s">
        <v>6</v>
      </c>
      <c r="G1834">
        <f>tblSalaries[[#This Row],[clean Salary (in local currency)]]*VLOOKUP(tblSalaries[[#This Row],[Currency]],tblXrate[],2,FALSE)</f>
        <v>63000</v>
      </c>
      <c r="H1834" t="s">
        <v>14</v>
      </c>
      <c r="I1834" t="s">
        <v>20</v>
      </c>
      <c r="J1834" t="s">
        <v>15</v>
      </c>
      <c r="K1834" t="str">
        <f>VLOOKUP(tblSalaries[[#This Row],[Where do you work]],tblCountries[[Actual]:[Mapping]],2,FALSE)</f>
        <v>USA</v>
      </c>
      <c r="L1834" t="s">
        <v>13</v>
      </c>
      <c r="M1834">
        <v>1</v>
      </c>
      <c r="O1834" s="10" t="str">
        <f>IF(ISERROR(FIND("1",tblSalaries[[#This Row],[How many hours of a day you work on Excel]])),"",1)</f>
        <v/>
      </c>
      <c r="P1834" s="11" t="str">
        <f>IF(ISERROR(FIND("2",tblSalaries[[#This Row],[How many hours of a day you work on Excel]])),"",2)</f>
        <v/>
      </c>
      <c r="Q1834" s="10" t="str">
        <f>IF(ISERROR(FIND("3",tblSalaries[[#This Row],[How many hours of a day you work on Excel]])),"",3)</f>
        <v/>
      </c>
      <c r="R1834" s="10" t="str">
        <f>IF(ISERROR(FIND("4",tblSalaries[[#This Row],[How many hours of a day you work on Excel]])),"",4)</f>
        <v/>
      </c>
      <c r="S1834" s="10" t="str">
        <f>IF(ISERROR(FIND("5",tblSalaries[[#This Row],[How many hours of a day you work on Excel]])),"",5)</f>
        <v/>
      </c>
      <c r="T1834" s="10" t="str">
        <f>IF(ISERROR(FIND("6",tblSalaries[[#This Row],[How many hours of a day you work on Excel]])),"",6)</f>
        <v/>
      </c>
      <c r="U1834" s="11" t="str">
        <f>IF(ISERROR(FIND("7",tblSalaries[[#This Row],[How many hours of a day you work on Excel]])),"",7)</f>
        <v/>
      </c>
      <c r="V1834" s="11">
        <f>IF(ISERROR(FIND("8",tblSalaries[[#This Row],[How many hours of a day you work on Excel]])),"",8)</f>
        <v>8</v>
      </c>
      <c r="W1834" s="11">
        <f>IF(MAX(tblSalaries[[#This Row],[1 hour]:[8 hours]])=0,#N/A,MAX(tblSalaries[[#This Row],[1 hour]:[8 hours]]))</f>
        <v>8</v>
      </c>
      <c r="X1834" s="11">
        <f>IF(ISERROR(tblSalaries[[#This Row],[max h]]),1,tblSalaries[[#This Row],[Salary in USD]]/tblSalaries[[#This Row],[max h]]/260)</f>
        <v>30.28846153846154</v>
      </c>
      <c r="Y1834" s="11" t="str">
        <f>IF(tblSalaries[[#This Row],[Years of Experience]]="",0,"0")</f>
        <v>0</v>
      </c>
      <c r="Z1834"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0..1</v>
      </c>
      <c r="AA1834" s="11">
        <f>IF(tblSalaries[[#This Row],[Salary in USD]]&lt;1000,1,0)</f>
        <v>0</v>
      </c>
      <c r="AB1834" s="11">
        <f>IF(AND(tblSalaries[[#This Row],[Salary in USD]]&gt;1000,tblSalaries[[#This Row],[Salary in USD]]&lt;2000),1,0)</f>
        <v>0</v>
      </c>
    </row>
    <row r="1835" spans="2:28" ht="15" customHeight="1">
      <c r="B1835" t="s">
        <v>3838</v>
      </c>
      <c r="C1835" s="1">
        <v>41076.590868055559</v>
      </c>
      <c r="D1835" s="4" t="s">
        <v>1966</v>
      </c>
      <c r="E1835">
        <v>360000</v>
      </c>
      <c r="F1835" t="s">
        <v>40</v>
      </c>
      <c r="G1835">
        <f>tblSalaries[[#This Row],[clean Salary (in local currency)]]*VLOOKUP(tblSalaries[[#This Row],[Currency]],tblXrate[],2,FALSE)</f>
        <v>6410.8500074793246</v>
      </c>
      <c r="H1835" t="s">
        <v>20</v>
      </c>
      <c r="I1835" t="s">
        <v>20</v>
      </c>
      <c r="J1835" t="s">
        <v>8</v>
      </c>
      <c r="K1835" t="str">
        <f>VLOOKUP(tblSalaries[[#This Row],[Where do you work]],tblCountries[[Actual]:[Mapping]],2,FALSE)</f>
        <v>India</v>
      </c>
      <c r="L1835" t="s">
        <v>13</v>
      </c>
      <c r="M1835">
        <v>2</v>
      </c>
      <c r="O1835" s="10" t="str">
        <f>IF(ISERROR(FIND("1",tblSalaries[[#This Row],[How many hours of a day you work on Excel]])),"",1)</f>
        <v/>
      </c>
      <c r="P1835" s="11" t="str">
        <f>IF(ISERROR(FIND("2",tblSalaries[[#This Row],[How many hours of a day you work on Excel]])),"",2)</f>
        <v/>
      </c>
      <c r="Q1835" s="10" t="str">
        <f>IF(ISERROR(FIND("3",tblSalaries[[#This Row],[How many hours of a day you work on Excel]])),"",3)</f>
        <v/>
      </c>
      <c r="R1835" s="10" t="str">
        <f>IF(ISERROR(FIND("4",tblSalaries[[#This Row],[How many hours of a day you work on Excel]])),"",4)</f>
        <v/>
      </c>
      <c r="S1835" s="10" t="str">
        <f>IF(ISERROR(FIND("5",tblSalaries[[#This Row],[How many hours of a day you work on Excel]])),"",5)</f>
        <v/>
      </c>
      <c r="T1835" s="10" t="str">
        <f>IF(ISERROR(FIND("6",tblSalaries[[#This Row],[How many hours of a day you work on Excel]])),"",6)</f>
        <v/>
      </c>
      <c r="U1835" s="11" t="str">
        <f>IF(ISERROR(FIND("7",tblSalaries[[#This Row],[How many hours of a day you work on Excel]])),"",7)</f>
        <v/>
      </c>
      <c r="V1835" s="11">
        <f>IF(ISERROR(FIND("8",tblSalaries[[#This Row],[How many hours of a day you work on Excel]])),"",8)</f>
        <v>8</v>
      </c>
      <c r="W1835" s="11">
        <f>IF(MAX(tblSalaries[[#This Row],[1 hour]:[8 hours]])=0,#N/A,MAX(tblSalaries[[#This Row],[1 hour]:[8 hours]]))</f>
        <v>8</v>
      </c>
      <c r="X1835" s="11">
        <f>IF(ISERROR(tblSalaries[[#This Row],[max h]]),1,tblSalaries[[#This Row],[Salary in USD]]/tblSalaries[[#This Row],[max h]]/260)</f>
        <v>3.0821394266727524</v>
      </c>
      <c r="Y1835" s="11" t="str">
        <f>IF(tblSalaries[[#This Row],[Years of Experience]]="",0,"0")</f>
        <v>0</v>
      </c>
      <c r="Z1835"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1..3</v>
      </c>
      <c r="AA1835" s="11">
        <f>IF(tblSalaries[[#This Row],[Salary in USD]]&lt;1000,1,0)</f>
        <v>0</v>
      </c>
      <c r="AB1835" s="11">
        <f>IF(AND(tblSalaries[[#This Row],[Salary in USD]]&gt;1000,tblSalaries[[#This Row],[Salary in USD]]&lt;2000),1,0)</f>
        <v>0</v>
      </c>
    </row>
    <row r="1836" spans="2:28" ht="15" customHeight="1">
      <c r="B1836" t="s">
        <v>3839</v>
      </c>
      <c r="C1836" s="1">
        <v>41076.71371527778</v>
      </c>
      <c r="D1836" s="4" t="s">
        <v>1967</v>
      </c>
      <c r="E1836">
        <v>600000</v>
      </c>
      <c r="F1836" t="s">
        <v>40</v>
      </c>
      <c r="G1836">
        <f>tblSalaries[[#This Row],[clean Salary (in local currency)]]*VLOOKUP(tblSalaries[[#This Row],[Currency]],tblXrate[],2,FALSE)</f>
        <v>10684.750012465542</v>
      </c>
      <c r="H1836" t="s">
        <v>1968</v>
      </c>
      <c r="I1836" t="s">
        <v>52</v>
      </c>
      <c r="J1836" t="s">
        <v>8</v>
      </c>
      <c r="K1836" t="str">
        <f>VLOOKUP(tblSalaries[[#This Row],[Where do you work]],tblCountries[[Actual]:[Mapping]],2,FALSE)</f>
        <v>India</v>
      </c>
      <c r="L1836" t="s">
        <v>9</v>
      </c>
      <c r="M1836">
        <v>12</v>
      </c>
      <c r="O1836" s="10" t="str">
        <f>IF(ISERROR(FIND("1",tblSalaries[[#This Row],[How many hours of a day you work on Excel]])),"",1)</f>
        <v/>
      </c>
      <c r="P1836" s="11" t="str">
        <f>IF(ISERROR(FIND("2",tblSalaries[[#This Row],[How many hours of a day you work on Excel]])),"",2)</f>
        <v/>
      </c>
      <c r="Q1836" s="10" t="str">
        <f>IF(ISERROR(FIND("3",tblSalaries[[#This Row],[How many hours of a day you work on Excel]])),"",3)</f>
        <v/>
      </c>
      <c r="R1836" s="10">
        <f>IF(ISERROR(FIND("4",tblSalaries[[#This Row],[How many hours of a day you work on Excel]])),"",4)</f>
        <v>4</v>
      </c>
      <c r="S1836" s="10" t="str">
        <f>IF(ISERROR(FIND("5",tblSalaries[[#This Row],[How many hours of a day you work on Excel]])),"",5)</f>
        <v/>
      </c>
      <c r="T1836" s="10">
        <f>IF(ISERROR(FIND("6",tblSalaries[[#This Row],[How many hours of a day you work on Excel]])),"",6)</f>
        <v>6</v>
      </c>
      <c r="U1836" s="11" t="str">
        <f>IF(ISERROR(FIND("7",tblSalaries[[#This Row],[How many hours of a day you work on Excel]])),"",7)</f>
        <v/>
      </c>
      <c r="V1836" s="11" t="str">
        <f>IF(ISERROR(FIND("8",tblSalaries[[#This Row],[How many hours of a day you work on Excel]])),"",8)</f>
        <v/>
      </c>
      <c r="W1836" s="11">
        <f>IF(MAX(tblSalaries[[#This Row],[1 hour]:[8 hours]])=0,#N/A,MAX(tblSalaries[[#This Row],[1 hour]:[8 hours]]))</f>
        <v>6</v>
      </c>
      <c r="X1836" s="11">
        <f>IF(ISERROR(tblSalaries[[#This Row],[max h]]),1,tblSalaries[[#This Row],[Salary in USD]]/tblSalaries[[#This Row],[max h]]/260)</f>
        <v>6.8491987259394493</v>
      </c>
      <c r="Y1836" s="11" t="str">
        <f>IF(tblSalaries[[#This Row],[Years of Experience]]="",0,"0")</f>
        <v>0</v>
      </c>
      <c r="Z1836"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836" s="11">
        <f>IF(tblSalaries[[#This Row],[Salary in USD]]&lt;1000,1,0)</f>
        <v>0</v>
      </c>
      <c r="AB1836" s="11">
        <f>IF(AND(tblSalaries[[#This Row],[Salary in USD]]&gt;1000,tblSalaries[[#This Row],[Salary in USD]]&lt;2000),1,0)</f>
        <v>0</v>
      </c>
    </row>
    <row r="1837" spans="2:28" ht="15" customHeight="1">
      <c r="B1837" t="s">
        <v>3840</v>
      </c>
      <c r="C1837" s="1">
        <v>41076.718090277776</v>
      </c>
      <c r="D1837" s="4">
        <v>40000</v>
      </c>
      <c r="E1837">
        <v>40000</v>
      </c>
      <c r="F1837" t="s">
        <v>6</v>
      </c>
      <c r="G1837">
        <f>tblSalaries[[#This Row],[clean Salary (in local currency)]]*VLOOKUP(tblSalaries[[#This Row],[Currency]],tblXrate[],2,FALSE)</f>
        <v>40000</v>
      </c>
      <c r="H1837" t="s">
        <v>1022</v>
      </c>
      <c r="I1837" t="s">
        <v>52</v>
      </c>
      <c r="J1837" t="s">
        <v>8</v>
      </c>
      <c r="K1837" t="str">
        <f>VLOOKUP(tblSalaries[[#This Row],[Where do you work]],tblCountries[[Actual]:[Mapping]],2,FALSE)</f>
        <v>India</v>
      </c>
      <c r="L1837" t="s">
        <v>9</v>
      </c>
      <c r="M1837">
        <v>5</v>
      </c>
      <c r="O1837" s="10" t="str">
        <f>IF(ISERROR(FIND("1",tblSalaries[[#This Row],[How many hours of a day you work on Excel]])),"",1)</f>
        <v/>
      </c>
      <c r="P1837" s="11" t="str">
        <f>IF(ISERROR(FIND("2",tblSalaries[[#This Row],[How many hours of a day you work on Excel]])),"",2)</f>
        <v/>
      </c>
      <c r="Q1837" s="10" t="str">
        <f>IF(ISERROR(FIND("3",tblSalaries[[#This Row],[How many hours of a day you work on Excel]])),"",3)</f>
        <v/>
      </c>
      <c r="R1837" s="10">
        <f>IF(ISERROR(FIND("4",tblSalaries[[#This Row],[How many hours of a day you work on Excel]])),"",4)</f>
        <v>4</v>
      </c>
      <c r="S1837" s="10" t="str">
        <f>IF(ISERROR(FIND("5",tblSalaries[[#This Row],[How many hours of a day you work on Excel]])),"",5)</f>
        <v/>
      </c>
      <c r="T1837" s="10">
        <f>IF(ISERROR(FIND("6",tblSalaries[[#This Row],[How many hours of a day you work on Excel]])),"",6)</f>
        <v>6</v>
      </c>
      <c r="U1837" s="11" t="str">
        <f>IF(ISERROR(FIND("7",tblSalaries[[#This Row],[How many hours of a day you work on Excel]])),"",7)</f>
        <v/>
      </c>
      <c r="V1837" s="11" t="str">
        <f>IF(ISERROR(FIND("8",tblSalaries[[#This Row],[How many hours of a day you work on Excel]])),"",8)</f>
        <v/>
      </c>
      <c r="W1837" s="11">
        <f>IF(MAX(tblSalaries[[#This Row],[1 hour]:[8 hours]])=0,#N/A,MAX(tblSalaries[[#This Row],[1 hour]:[8 hours]]))</f>
        <v>6</v>
      </c>
      <c r="X1837" s="11">
        <f>IF(ISERROR(tblSalaries[[#This Row],[max h]]),1,tblSalaries[[#This Row],[Salary in USD]]/tblSalaries[[#This Row],[max h]]/260)</f>
        <v>25.641025641025642</v>
      </c>
      <c r="Y1837" s="11" t="str">
        <f>IF(tblSalaries[[#This Row],[Years of Experience]]="",0,"0")</f>
        <v>0</v>
      </c>
      <c r="Z1837"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1837" s="11">
        <f>IF(tblSalaries[[#This Row],[Salary in USD]]&lt;1000,1,0)</f>
        <v>0</v>
      </c>
      <c r="AB1837" s="11">
        <f>IF(AND(tblSalaries[[#This Row],[Salary in USD]]&gt;1000,tblSalaries[[#This Row],[Salary in USD]]&lt;2000),1,0)</f>
        <v>0</v>
      </c>
    </row>
    <row r="1838" spans="2:28" ht="15" customHeight="1">
      <c r="B1838" t="s">
        <v>3841</v>
      </c>
      <c r="C1838" s="1">
        <v>41076.742673611108</v>
      </c>
      <c r="D1838" s="4" t="s">
        <v>1969</v>
      </c>
      <c r="E1838">
        <v>350000</v>
      </c>
      <c r="F1838" t="s">
        <v>40</v>
      </c>
      <c r="G1838">
        <f>tblSalaries[[#This Row],[clean Salary (in local currency)]]*VLOOKUP(tblSalaries[[#This Row],[Currency]],tblXrate[],2,FALSE)</f>
        <v>6232.7708406048987</v>
      </c>
      <c r="H1838" t="s">
        <v>20</v>
      </c>
      <c r="I1838" t="s">
        <v>20</v>
      </c>
      <c r="J1838" t="s">
        <v>8</v>
      </c>
      <c r="K1838" t="str">
        <f>VLOOKUP(tblSalaries[[#This Row],[Where do you work]],tblCountries[[Actual]:[Mapping]],2,FALSE)</f>
        <v>India</v>
      </c>
      <c r="L1838" t="s">
        <v>9</v>
      </c>
      <c r="M1838">
        <v>6</v>
      </c>
      <c r="O1838" s="10" t="str">
        <f>IF(ISERROR(FIND("1",tblSalaries[[#This Row],[How many hours of a day you work on Excel]])),"",1)</f>
        <v/>
      </c>
      <c r="P1838" s="11" t="str">
        <f>IF(ISERROR(FIND("2",tblSalaries[[#This Row],[How many hours of a day you work on Excel]])),"",2)</f>
        <v/>
      </c>
      <c r="Q1838" s="10" t="str">
        <f>IF(ISERROR(FIND("3",tblSalaries[[#This Row],[How many hours of a day you work on Excel]])),"",3)</f>
        <v/>
      </c>
      <c r="R1838" s="10">
        <f>IF(ISERROR(FIND("4",tblSalaries[[#This Row],[How many hours of a day you work on Excel]])),"",4)</f>
        <v>4</v>
      </c>
      <c r="S1838" s="10" t="str">
        <f>IF(ISERROR(FIND("5",tblSalaries[[#This Row],[How many hours of a day you work on Excel]])),"",5)</f>
        <v/>
      </c>
      <c r="T1838" s="10">
        <f>IF(ISERROR(FIND("6",tblSalaries[[#This Row],[How many hours of a day you work on Excel]])),"",6)</f>
        <v>6</v>
      </c>
      <c r="U1838" s="11" t="str">
        <f>IF(ISERROR(FIND("7",tblSalaries[[#This Row],[How many hours of a day you work on Excel]])),"",7)</f>
        <v/>
      </c>
      <c r="V1838" s="11" t="str">
        <f>IF(ISERROR(FIND("8",tblSalaries[[#This Row],[How many hours of a day you work on Excel]])),"",8)</f>
        <v/>
      </c>
      <c r="W1838" s="11">
        <f>IF(MAX(tblSalaries[[#This Row],[1 hour]:[8 hours]])=0,#N/A,MAX(tblSalaries[[#This Row],[1 hour]:[8 hours]]))</f>
        <v>6</v>
      </c>
      <c r="X1838" s="11">
        <f>IF(ISERROR(tblSalaries[[#This Row],[max h]]),1,tblSalaries[[#This Row],[Salary in USD]]/tblSalaries[[#This Row],[max h]]/260)</f>
        <v>3.995365923464679</v>
      </c>
      <c r="Y1838" s="11" t="str">
        <f>IF(tblSalaries[[#This Row],[Years of Experience]]="",0,"0")</f>
        <v>0</v>
      </c>
      <c r="Z1838"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838" s="11">
        <f>IF(tblSalaries[[#This Row],[Salary in USD]]&lt;1000,1,0)</f>
        <v>0</v>
      </c>
      <c r="AB1838" s="11">
        <f>IF(AND(tblSalaries[[#This Row],[Salary in USD]]&gt;1000,tblSalaries[[#This Row],[Salary in USD]]&lt;2000),1,0)</f>
        <v>0</v>
      </c>
    </row>
    <row r="1839" spans="2:28" ht="15" customHeight="1">
      <c r="B1839" t="s">
        <v>3842</v>
      </c>
      <c r="C1839" s="1">
        <v>41076.772210648145</v>
      </c>
      <c r="D1839" s="4">
        <v>2342342</v>
      </c>
      <c r="E1839">
        <v>2342342</v>
      </c>
      <c r="F1839" t="s">
        <v>40</v>
      </c>
      <c r="G1839">
        <f>tblSalaries[[#This Row],[clean Salary (in local currency)]]*VLOOKUP(tblSalaries[[#This Row],[Currency]],tblXrate[],2,FALSE)</f>
        <v>41712.231189497601</v>
      </c>
      <c r="H1839" t="s">
        <v>1970</v>
      </c>
      <c r="I1839" t="s">
        <v>4000</v>
      </c>
      <c r="J1839" t="s">
        <v>8</v>
      </c>
      <c r="K1839" t="str">
        <f>VLOOKUP(tblSalaries[[#This Row],[Where do you work]],tblCountries[[Actual]:[Mapping]],2,FALSE)</f>
        <v>India</v>
      </c>
      <c r="L1839" t="s">
        <v>18</v>
      </c>
      <c r="M1839">
        <v>12</v>
      </c>
      <c r="O1839" s="10" t="str">
        <f>IF(ISERROR(FIND("1",tblSalaries[[#This Row],[How many hours of a day you work on Excel]])),"",1)</f>
        <v/>
      </c>
      <c r="P1839" s="11">
        <f>IF(ISERROR(FIND("2",tblSalaries[[#This Row],[How many hours of a day you work on Excel]])),"",2)</f>
        <v>2</v>
      </c>
      <c r="Q1839" s="10">
        <f>IF(ISERROR(FIND("3",tblSalaries[[#This Row],[How many hours of a day you work on Excel]])),"",3)</f>
        <v>3</v>
      </c>
      <c r="R1839" s="10" t="str">
        <f>IF(ISERROR(FIND("4",tblSalaries[[#This Row],[How many hours of a day you work on Excel]])),"",4)</f>
        <v/>
      </c>
      <c r="S1839" s="10" t="str">
        <f>IF(ISERROR(FIND("5",tblSalaries[[#This Row],[How many hours of a day you work on Excel]])),"",5)</f>
        <v/>
      </c>
      <c r="T1839" s="10" t="str">
        <f>IF(ISERROR(FIND("6",tblSalaries[[#This Row],[How many hours of a day you work on Excel]])),"",6)</f>
        <v/>
      </c>
      <c r="U1839" s="11" t="str">
        <f>IF(ISERROR(FIND("7",tblSalaries[[#This Row],[How many hours of a day you work on Excel]])),"",7)</f>
        <v/>
      </c>
      <c r="V1839" s="11" t="str">
        <f>IF(ISERROR(FIND("8",tblSalaries[[#This Row],[How many hours of a day you work on Excel]])),"",8)</f>
        <v/>
      </c>
      <c r="W1839" s="11">
        <f>IF(MAX(tblSalaries[[#This Row],[1 hour]:[8 hours]])=0,#N/A,MAX(tblSalaries[[#This Row],[1 hour]:[8 hours]]))</f>
        <v>3</v>
      </c>
      <c r="X1839" s="11">
        <f>IF(ISERROR(tblSalaries[[#This Row],[max h]]),1,tblSalaries[[#This Row],[Salary in USD]]/tblSalaries[[#This Row],[max h]]/260)</f>
        <v>53.477219473714875</v>
      </c>
      <c r="Y1839" s="11" t="str">
        <f>IF(tblSalaries[[#This Row],[Years of Experience]]="",0,"0")</f>
        <v>0</v>
      </c>
      <c r="Z1839"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839" s="11">
        <f>IF(tblSalaries[[#This Row],[Salary in USD]]&lt;1000,1,0)</f>
        <v>0</v>
      </c>
      <c r="AB1839" s="11">
        <f>IF(AND(tblSalaries[[#This Row],[Salary in USD]]&gt;1000,tblSalaries[[#This Row],[Salary in USD]]&lt;2000),1,0)</f>
        <v>0</v>
      </c>
    </row>
    <row r="1840" spans="2:28" ht="15" customHeight="1">
      <c r="B1840" t="s">
        <v>3843</v>
      </c>
      <c r="C1840" s="1">
        <v>41076.773206018515</v>
      </c>
      <c r="D1840" s="4" t="s">
        <v>1186</v>
      </c>
      <c r="E1840">
        <v>700000</v>
      </c>
      <c r="F1840" t="s">
        <v>40</v>
      </c>
      <c r="G1840">
        <f>tblSalaries[[#This Row],[clean Salary (in local currency)]]*VLOOKUP(tblSalaries[[#This Row],[Currency]],tblXrate[],2,FALSE)</f>
        <v>12465.541681209797</v>
      </c>
      <c r="H1840" t="s">
        <v>1971</v>
      </c>
      <c r="I1840" t="s">
        <v>52</v>
      </c>
      <c r="J1840" t="s">
        <v>8</v>
      </c>
      <c r="K1840" t="str">
        <f>VLOOKUP(tblSalaries[[#This Row],[Where do you work]],tblCountries[[Actual]:[Mapping]],2,FALSE)</f>
        <v>India</v>
      </c>
      <c r="L1840" t="s">
        <v>18</v>
      </c>
      <c r="M1840">
        <v>9</v>
      </c>
      <c r="O1840" s="10" t="str">
        <f>IF(ISERROR(FIND("1",tblSalaries[[#This Row],[How many hours of a day you work on Excel]])),"",1)</f>
        <v/>
      </c>
      <c r="P1840" s="11">
        <f>IF(ISERROR(FIND("2",tblSalaries[[#This Row],[How many hours of a day you work on Excel]])),"",2)</f>
        <v>2</v>
      </c>
      <c r="Q1840" s="10">
        <f>IF(ISERROR(FIND("3",tblSalaries[[#This Row],[How many hours of a day you work on Excel]])),"",3)</f>
        <v>3</v>
      </c>
      <c r="R1840" s="10" t="str">
        <f>IF(ISERROR(FIND("4",tblSalaries[[#This Row],[How many hours of a day you work on Excel]])),"",4)</f>
        <v/>
      </c>
      <c r="S1840" s="10" t="str">
        <f>IF(ISERROR(FIND("5",tblSalaries[[#This Row],[How many hours of a day you work on Excel]])),"",5)</f>
        <v/>
      </c>
      <c r="T1840" s="10" t="str">
        <f>IF(ISERROR(FIND("6",tblSalaries[[#This Row],[How many hours of a day you work on Excel]])),"",6)</f>
        <v/>
      </c>
      <c r="U1840" s="11" t="str">
        <f>IF(ISERROR(FIND("7",tblSalaries[[#This Row],[How many hours of a day you work on Excel]])),"",7)</f>
        <v/>
      </c>
      <c r="V1840" s="11" t="str">
        <f>IF(ISERROR(FIND("8",tblSalaries[[#This Row],[How many hours of a day you work on Excel]])),"",8)</f>
        <v/>
      </c>
      <c r="W1840" s="11">
        <f>IF(MAX(tblSalaries[[#This Row],[1 hour]:[8 hours]])=0,#N/A,MAX(tblSalaries[[#This Row],[1 hour]:[8 hours]]))</f>
        <v>3</v>
      </c>
      <c r="X1840" s="11">
        <f>IF(ISERROR(tblSalaries[[#This Row],[max h]]),1,tblSalaries[[#This Row],[Salary in USD]]/tblSalaries[[#This Row],[max h]]/260)</f>
        <v>15.981463693858716</v>
      </c>
      <c r="Y1840" s="11" t="str">
        <f>IF(tblSalaries[[#This Row],[Years of Experience]]="",0,"0")</f>
        <v>0</v>
      </c>
      <c r="Z1840"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840" s="11">
        <f>IF(tblSalaries[[#This Row],[Salary in USD]]&lt;1000,1,0)</f>
        <v>0</v>
      </c>
      <c r="AB1840" s="11">
        <f>IF(AND(tblSalaries[[#This Row],[Salary in USD]]&gt;1000,tblSalaries[[#This Row],[Salary in USD]]&lt;2000),1,0)</f>
        <v>0</v>
      </c>
    </row>
    <row r="1841" spans="2:28" ht="15" customHeight="1">
      <c r="B1841" t="s">
        <v>3844</v>
      </c>
      <c r="C1841" s="1">
        <v>41076.933680555558</v>
      </c>
      <c r="D1841" s="4">
        <v>20500</v>
      </c>
      <c r="E1841">
        <v>20500</v>
      </c>
      <c r="F1841" t="s">
        <v>69</v>
      </c>
      <c r="G1841">
        <f>tblSalaries[[#This Row],[clean Salary (in local currency)]]*VLOOKUP(tblSalaries[[#This Row],[Currency]],tblXrate[],2,FALSE)</f>
        <v>32311.654577379326</v>
      </c>
      <c r="H1841" t="s">
        <v>256</v>
      </c>
      <c r="I1841" t="s">
        <v>20</v>
      </c>
      <c r="J1841" t="s">
        <v>71</v>
      </c>
      <c r="K1841" t="str">
        <f>VLOOKUP(tblSalaries[[#This Row],[Where do you work]],tblCountries[[Actual]:[Mapping]],2,FALSE)</f>
        <v>UK</v>
      </c>
      <c r="L1841" t="s">
        <v>9</v>
      </c>
      <c r="M1841">
        <v>20</v>
      </c>
      <c r="O1841" s="10" t="str">
        <f>IF(ISERROR(FIND("1",tblSalaries[[#This Row],[How many hours of a day you work on Excel]])),"",1)</f>
        <v/>
      </c>
      <c r="P1841" s="11" t="str">
        <f>IF(ISERROR(FIND("2",tblSalaries[[#This Row],[How many hours of a day you work on Excel]])),"",2)</f>
        <v/>
      </c>
      <c r="Q1841" s="10" t="str">
        <f>IF(ISERROR(FIND("3",tblSalaries[[#This Row],[How many hours of a day you work on Excel]])),"",3)</f>
        <v/>
      </c>
      <c r="R1841" s="10">
        <f>IF(ISERROR(FIND("4",tblSalaries[[#This Row],[How many hours of a day you work on Excel]])),"",4)</f>
        <v>4</v>
      </c>
      <c r="S1841" s="10" t="str">
        <f>IF(ISERROR(FIND("5",tblSalaries[[#This Row],[How many hours of a day you work on Excel]])),"",5)</f>
        <v/>
      </c>
      <c r="T1841" s="10">
        <f>IF(ISERROR(FIND("6",tblSalaries[[#This Row],[How many hours of a day you work on Excel]])),"",6)</f>
        <v>6</v>
      </c>
      <c r="U1841" s="11" t="str">
        <f>IF(ISERROR(FIND("7",tblSalaries[[#This Row],[How many hours of a day you work on Excel]])),"",7)</f>
        <v/>
      </c>
      <c r="V1841" s="11" t="str">
        <f>IF(ISERROR(FIND("8",tblSalaries[[#This Row],[How many hours of a day you work on Excel]])),"",8)</f>
        <v/>
      </c>
      <c r="W1841" s="11">
        <f>IF(MAX(tblSalaries[[#This Row],[1 hour]:[8 hours]])=0,#N/A,MAX(tblSalaries[[#This Row],[1 hour]:[8 hours]]))</f>
        <v>6</v>
      </c>
      <c r="X1841" s="11">
        <f>IF(ISERROR(tblSalaries[[#This Row],[max h]]),1,tblSalaries[[#This Row],[Salary in USD]]/tblSalaries[[#This Row],[max h]]/260)</f>
        <v>20.712599088063673</v>
      </c>
      <c r="Y1841" s="11" t="str">
        <f>IF(tblSalaries[[#This Row],[Years of Experience]]="",0,"0")</f>
        <v>0</v>
      </c>
      <c r="Z1841"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841" s="11">
        <f>IF(tblSalaries[[#This Row],[Salary in USD]]&lt;1000,1,0)</f>
        <v>0</v>
      </c>
      <c r="AB1841" s="11">
        <f>IF(AND(tblSalaries[[#This Row],[Salary in USD]]&gt;1000,tblSalaries[[#This Row],[Salary in USD]]&lt;2000),1,0)</f>
        <v>0</v>
      </c>
    </row>
    <row r="1842" spans="2:28" ht="15" customHeight="1">
      <c r="B1842" t="s">
        <v>3845</v>
      </c>
      <c r="C1842" s="1">
        <v>41077.065810185188</v>
      </c>
      <c r="D1842" s="4" t="s">
        <v>694</v>
      </c>
      <c r="E1842">
        <v>400000</v>
      </c>
      <c r="F1842" t="s">
        <v>40</v>
      </c>
      <c r="G1842">
        <f>tblSalaries[[#This Row],[clean Salary (in local currency)]]*VLOOKUP(tblSalaries[[#This Row],[Currency]],tblXrate[],2,FALSE)</f>
        <v>7123.1666749770275</v>
      </c>
      <c r="H1842" t="s">
        <v>1972</v>
      </c>
      <c r="I1842" t="s">
        <v>20</v>
      </c>
      <c r="J1842" t="s">
        <v>8</v>
      </c>
      <c r="K1842" t="str">
        <f>VLOOKUP(tblSalaries[[#This Row],[Where do you work]],tblCountries[[Actual]:[Mapping]],2,FALSE)</f>
        <v>India</v>
      </c>
      <c r="L1842" t="s">
        <v>25</v>
      </c>
      <c r="M1842">
        <v>2</v>
      </c>
      <c r="O1842" s="10">
        <f>IF(ISERROR(FIND("1",tblSalaries[[#This Row],[How many hours of a day you work on Excel]])),"",1)</f>
        <v>1</v>
      </c>
      <c r="P1842" s="11">
        <f>IF(ISERROR(FIND("2",tblSalaries[[#This Row],[How many hours of a day you work on Excel]])),"",2)</f>
        <v>2</v>
      </c>
      <c r="Q1842" s="10" t="str">
        <f>IF(ISERROR(FIND("3",tblSalaries[[#This Row],[How many hours of a day you work on Excel]])),"",3)</f>
        <v/>
      </c>
      <c r="R1842" s="10" t="str">
        <f>IF(ISERROR(FIND("4",tblSalaries[[#This Row],[How many hours of a day you work on Excel]])),"",4)</f>
        <v/>
      </c>
      <c r="S1842" s="10" t="str">
        <f>IF(ISERROR(FIND("5",tblSalaries[[#This Row],[How many hours of a day you work on Excel]])),"",5)</f>
        <v/>
      </c>
      <c r="T1842" s="10" t="str">
        <f>IF(ISERROR(FIND("6",tblSalaries[[#This Row],[How many hours of a day you work on Excel]])),"",6)</f>
        <v/>
      </c>
      <c r="U1842" s="11" t="str">
        <f>IF(ISERROR(FIND("7",tblSalaries[[#This Row],[How many hours of a day you work on Excel]])),"",7)</f>
        <v/>
      </c>
      <c r="V1842" s="11" t="str">
        <f>IF(ISERROR(FIND("8",tblSalaries[[#This Row],[How many hours of a day you work on Excel]])),"",8)</f>
        <v/>
      </c>
      <c r="W1842" s="11">
        <f>IF(MAX(tblSalaries[[#This Row],[1 hour]:[8 hours]])=0,#N/A,MAX(tblSalaries[[#This Row],[1 hour]:[8 hours]]))</f>
        <v>2</v>
      </c>
      <c r="X1842" s="11">
        <f>IF(ISERROR(tblSalaries[[#This Row],[max h]]),1,tblSalaries[[#This Row],[Salary in USD]]/tblSalaries[[#This Row],[max h]]/260)</f>
        <v>13.698397451878899</v>
      </c>
      <c r="Y1842" s="11" t="str">
        <f>IF(tblSalaries[[#This Row],[Years of Experience]]="",0,"0")</f>
        <v>0</v>
      </c>
      <c r="Z1842"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1..3</v>
      </c>
      <c r="AA1842" s="11">
        <f>IF(tblSalaries[[#This Row],[Salary in USD]]&lt;1000,1,0)</f>
        <v>0</v>
      </c>
      <c r="AB1842" s="11">
        <f>IF(AND(tblSalaries[[#This Row],[Salary in USD]]&gt;1000,tblSalaries[[#This Row],[Salary in USD]]&lt;2000),1,0)</f>
        <v>0</v>
      </c>
    </row>
    <row r="1843" spans="2:28" ht="15" customHeight="1">
      <c r="B1843" t="s">
        <v>3846</v>
      </c>
      <c r="C1843" s="1">
        <v>41077.168055555558</v>
      </c>
      <c r="D1843" s="4" t="s">
        <v>1973</v>
      </c>
      <c r="E1843">
        <v>100000</v>
      </c>
      <c r="F1843" t="s">
        <v>6</v>
      </c>
      <c r="G1843">
        <f>tblSalaries[[#This Row],[clean Salary (in local currency)]]*VLOOKUP(tblSalaries[[#This Row],[Currency]],tblXrate[],2,FALSE)</f>
        <v>100000</v>
      </c>
      <c r="H1843" t="s">
        <v>1974</v>
      </c>
      <c r="I1843" t="s">
        <v>52</v>
      </c>
      <c r="J1843" t="s">
        <v>179</v>
      </c>
      <c r="K1843" t="str">
        <f>VLOOKUP(tblSalaries[[#This Row],[Where do you work]],tblCountries[[Actual]:[Mapping]],2,FALSE)</f>
        <v>UAE</v>
      </c>
      <c r="L1843" t="s">
        <v>13</v>
      </c>
      <c r="M1843">
        <v>15</v>
      </c>
      <c r="O1843" s="10" t="str">
        <f>IF(ISERROR(FIND("1",tblSalaries[[#This Row],[How many hours of a day you work on Excel]])),"",1)</f>
        <v/>
      </c>
      <c r="P1843" s="11" t="str">
        <f>IF(ISERROR(FIND("2",tblSalaries[[#This Row],[How many hours of a day you work on Excel]])),"",2)</f>
        <v/>
      </c>
      <c r="Q1843" s="10" t="str">
        <f>IF(ISERROR(FIND("3",tblSalaries[[#This Row],[How many hours of a day you work on Excel]])),"",3)</f>
        <v/>
      </c>
      <c r="R1843" s="10" t="str">
        <f>IF(ISERROR(FIND("4",tblSalaries[[#This Row],[How many hours of a day you work on Excel]])),"",4)</f>
        <v/>
      </c>
      <c r="S1843" s="10" t="str">
        <f>IF(ISERROR(FIND("5",tblSalaries[[#This Row],[How many hours of a day you work on Excel]])),"",5)</f>
        <v/>
      </c>
      <c r="T1843" s="10" t="str">
        <f>IF(ISERROR(FIND("6",tblSalaries[[#This Row],[How many hours of a day you work on Excel]])),"",6)</f>
        <v/>
      </c>
      <c r="U1843" s="11" t="str">
        <f>IF(ISERROR(FIND("7",tblSalaries[[#This Row],[How many hours of a day you work on Excel]])),"",7)</f>
        <v/>
      </c>
      <c r="V1843" s="11">
        <f>IF(ISERROR(FIND("8",tblSalaries[[#This Row],[How many hours of a day you work on Excel]])),"",8)</f>
        <v>8</v>
      </c>
      <c r="W1843" s="11">
        <f>IF(MAX(tblSalaries[[#This Row],[1 hour]:[8 hours]])=0,#N/A,MAX(tblSalaries[[#This Row],[1 hour]:[8 hours]]))</f>
        <v>8</v>
      </c>
      <c r="X1843" s="11">
        <f>IF(ISERROR(tblSalaries[[#This Row],[max h]]),1,tblSalaries[[#This Row],[Salary in USD]]/tblSalaries[[#This Row],[max h]]/260)</f>
        <v>48.07692307692308</v>
      </c>
      <c r="Y1843" s="11" t="str">
        <f>IF(tblSalaries[[#This Row],[Years of Experience]]="",0,"0")</f>
        <v>0</v>
      </c>
      <c r="Z1843"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843" s="11">
        <f>IF(tblSalaries[[#This Row],[Salary in USD]]&lt;1000,1,0)</f>
        <v>0</v>
      </c>
      <c r="AB1843" s="11">
        <f>IF(AND(tblSalaries[[#This Row],[Salary in USD]]&gt;1000,tblSalaries[[#This Row],[Salary in USD]]&lt;2000),1,0)</f>
        <v>0</v>
      </c>
    </row>
    <row r="1844" spans="2:28" ht="15" customHeight="1">
      <c r="B1844" t="s">
        <v>3847</v>
      </c>
      <c r="C1844" s="1">
        <v>41077.485335648147</v>
      </c>
      <c r="D1844" s="4">
        <v>75000</v>
      </c>
      <c r="E1844">
        <v>75000</v>
      </c>
      <c r="F1844" t="s">
        <v>670</v>
      </c>
      <c r="G1844">
        <f>tblSalaries[[#This Row],[clean Salary (in local currency)]]*VLOOKUP(tblSalaries[[#This Row],[Currency]],tblXrate[],2,FALSE)</f>
        <v>59819.107020370408</v>
      </c>
      <c r="H1844" t="s">
        <v>557</v>
      </c>
      <c r="I1844" t="s">
        <v>310</v>
      </c>
      <c r="J1844" t="s">
        <v>672</v>
      </c>
      <c r="K1844" t="str">
        <f>VLOOKUP(tblSalaries[[#This Row],[Where do you work]],tblCountries[[Actual]:[Mapping]],2,FALSE)</f>
        <v>New Zealand</v>
      </c>
      <c r="L1844" t="s">
        <v>9</v>
      </c>
      <c r="M1844">
        <v>4</v>
      </c>
      <c r="O1844" s="10" t="str">
        <f>IF(ISERROR(FIND("1",tblSalaries[[#This Row],[How many hours of a day you work on Excel]])),"",1)</f>
        <v/>
      </c>
      <c r="P1844" s="11" t="str">
        <f>IF(ISERROR(FIND("2",tblSalaries[[#This Row],[How many hours of a day you work on Excel]])),"",2)</f>
        <v/>
      </c>
      <c r="Q1844" s="10" t="str">
        <f>IF(ISERROR(FIND("3",tblSalaries[[#This Row],[How many hours of a day you work on Excel]])),"",3)</f>
        <v/>
      </c>
      <c r="R1844" s="10">
        <f>IF(ISERROR(FIND("4",tblSalaries[[#This Row],[How many hours of a day you work on Excel]])),"",4)</f>
        <v>4</v>
      </c>
      <c r="S1844" s="10" t="str">
        <f>IF(ISERROR(FIND("5",tblSalaries[[#This Row],[How many hours of a day you work on Excel]])),"",5)</f>
        <v/>
      </c>
      <c r="T1844" s="10">
        <f>IF(ISERROR(FIND("6",tblSalaries[[#This Row],[How many hours of a day you work on Excel]])),"",6)</f>
        <v>6</v>
      </c>
      <c r="U1844" s="11" t="str">
        <f>IF(ISERROR(FIND("7",tblSalaries[[#This Row],[How many hours of a day you work on Excel]])),"",7)</f>
        <v/>
      </c>
      <c r="V1844" s="11" t="str">
        <f>IF(ISERROR(FIND("8",tblSalaries[[#This Row],[How many hours of a day you work on Excel]])),"",8)</f>
        <v/>
      </c>
      <c r="W1844" s="11">
        <f>IF(MAX(tblSalaries[[#This Row],[1 hour]:[8 hours]])=0,#N/A,MAX(tblSalaries[[#This Row],[1 hour]:[8 hours]]))</f>
        <v>6</v>
      </c>
      <c r="X1844" s="11">
        <f>IF(ISERROR(tblSalaries[[#This Row],[max h]]),1,tblSalaries[[#This Row],[Salary in USD]]/tblSalaries[[#This Row],[max h]]/260)</f>
        <v>38.345581423314364</v>
      </c>
      <c r="Y1844" s="11" t="str">
        <f>IF(tblSalaries[[#This Row],[Years of Experience]]="",0,"0")</f>
        <v>0</v>
      </c>
      <c r="Z1844"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1844" s="11">
        <f>IF(tblSalaries[[#This Row],[Salary in USD]]&lt;1000,1,0)</f>
        <v>0</v>
      </c>
      <c r="AB1844" s="11">
        <f>IF(AND(tblSalaries[[#This Row],[Salary in USD]]&gt;1000,tblSalaries[[#This Row],[Salary in USD]]&lt;2000),1,0)</f>
        <v>0</v>
      </c>
    </row>
    <row r="1845" spans="2:28" ht="15" customHeight="1">
      <c r="B1845" t="s">
        <v>3848</v>
      </c>
      <c r="C1845" s="1">
        <v>41077.500659722224</v>
      </c>
      <c r="D1845" s="4">
        <v>25000</v>
      </c>
      <c r="E1845">
        <v>25000</v>
      </c>
      <c r="F1845" t="s">
        <v>6</v>
      </c>
      <c r="G1845">
        <f>tblSalaries[[#This Row],[clean Salary (in local currency)]]*VLOOKUP(tblSalaries[[#This Row],[Currency]],tblXrate[],2,FALSE)</f>
        <v>25000</v>
      </c>
      <c r="H1845" t="s">
        <v>153</v>
      </c>
      <c r="I1845" t="s">
        <v>20</v>
      </c>
      <c r="J1845" t="s">
        <v>8</v>
      </c>
      <c r="K1845" t="str">
        <f>VLOOKUP(tblSalaries[[#This Row],[Where do you work]],tblCountries[[Actual]:[Mapping]],2,FALSE)</f>
        <v>India</v>
      </c>
      <c r="L1845" t="s">
        <v>13</v>
      </c>
      <c r="M1845">
        <v>1.5</v>
      </c>
      <c r="O1845" s="10" t="str">
        <f>IF(ISERROR(FIND("1",tblSalaries[[#This Row],[How many hours of a day you work on Excel]])),"",1)</f>
        <v/>
      </c>
      <c r="P1845" s="11" t="str">
        <f>IF(ISERROR(FIND("2",tblSalaries[[#This Row],[How many hours of a day you work on Excel]])),"",2)</f>
        <v/>
      </c>
      <c r="Q1845" s="10" t="str">
        <f>IF(ISERROR(FIND("3",tblSalaries[[#This Row],[How many hours of a day you work on Excel]])),"",3)</f>
        <v/>
      </c>
      <c r="R1845" s="10" t="str">
        <f>IF(ISERROR(FIND("4",tblSalaries[[#This Row],[How many hours of a day you work on Excel]])),"",4)</f>
        <v/>
      </c>
      <c r="S1845" s="10" t="str">
        <f>IF(ISERROR(FIND("5",tblSalaries[[#This Row],[How many hours of a day you work on Excel]])),"",5)</f>
        <v/>
      </c>
      <c r="T1845" s="10" t="str">
        <f>IF(ISERROR(FIND("6",tblSalaries[[#This Row],[How many hours of a day you work on Excel]])),"",6)</f>
        <v/>
      </c>
      <c r="U1845" s="11" t="str">
        <f>IF(ISERROR(FIND("7",tblSalaries[[#This Row],[How many hours of a day you work on Excel]])),"",7)</f>
        <v/>
      </c>
      <c r="V1845" s="11">
        <f>IF(ISERROR(FIND("8",tblSalaries[[#This Row],[How many hours of a day you work on Excel]])),"",8)</f>
        <v>8</v>
      </c>
      <c r="W1845" s="11">
        <f>IF(MAX(tblSalaries[[#This Row],[1 hour]:[8 hours]])=0,#N/A,MAX(tblSalaries[[#This Row],[1 hour]:[8 hours]]))</f>
        <v>8</v>
      </c>
      <c r="X1845" s="11">
        <f>IF(ISERROR(tblSalaries[[#This Row],[max h]]),1,tblSalaries[[#This Row],[Salary in USD]]/tblSalaries[[#This Row],[max h]]/260)</f>
        <v>12.01923076923077</v>
      </c>
      <c r="Y1845" s="11" t="str">
        <f>IF(tblSalaries[[#This Row],[Years of Experience]]="",0,"0")</f>
        <v>0</v>
      </c>
      <c r="Z1845"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1..3</v>
      </c>
      <c r="AA1845" s="11">
        <f>IF(tblSalaries[[#This Row],[Salary in USD]]&lt;1000,1,0)</f>
        <v>0</v>
      </c>
      <c r="AB1845" s="11">
        <f>IF(AND(tblSalaries[[#This Row],[Salary in USD]]&gt;1000,tblSalaries[[#This Row],[Salary in USD]]&lt;2000),1,0)</f>
        <v>0</v>
      </c>
    </row>
    <row r="1846" spans="2:28" ht="15" customHeight="1">
      <c r="B1846" t="s">
        <v>3849</v>
      </c>
      <c r="C1846" s="1">
        <v>41077.533935185187</v>
      </c>
      <c r="D1846" s="4">
        <v>5000</v>
      </c>
      <c r="E1846">
        <v>5000</v>
      </c>
      <c r="F1846" t="s">
        <v>6</v>
      </c>
      <c r="G1846">
        <f>tblSalaries[[#This Row],[clean Salary (in local currency)]]*VLOOKUP(tblSalaries[[#This Row],[Currency]],tblXrate[],2,FALSE)</f>
        <v>5000</v>
      </c>
      <c r="H1846" t="s">
        <v>1112</v>
      </c>
      <c r="I1846" t="s">
        <v>20</v>
      </c>
      <c r="J1846" t="s">
        <v>8</v>
      </c>
      <c r="K1846" t="str">
        <f>VLOOKUP(tblSalaries[[#This Row],[Where do you work]],tblCountries[[Actual]:[Mapping]],2,FALSE)</f>
        <v>India</v>
      </c>
      <c r="L1846" t="s">
        <v>18</v>
      </c>
      <c r="M1846">
        <v>10</v>
      </c>
      <c r="O1846" s="10" t="str">
        <f>IF(ISERROR(FIND("1",tblSalaries[[#This Row],[How many hours of a day you work on Excel]])),"",1)</f>
        <v/>
      </c>
      <c r="P1846" s="11">
        <f>IF(ISERROR(FIND("2",tblSalaries[[#This Row],[How many hours of a day you work on Excel]])),"",2)</f>
        <v>2</v>
      </c>
      <c r="Q1846" s="10">
        <f>IF(ISERROR(FIND("3",tblSalaries[[#This Row],[How many hours of a day you work on Excel]])),"",3)</f>
        <v>3</v>
      </c>
      <c r="R1846" s="10" t="str">
        <f>IF(ISERROR(FIND("4",tblSalaries[[#This Row],[How many hours of a day you work on Excel]])),"",4)</f>
        <v/>
      </c>
      <c r="S1846" s="10" t="str">
        <f>IF(ISERROR(FIND("5",tblSalaries[[#This Row],[How many hours of a day you work on Excel]])),"",5)</f>
        <v/>
      </c>
      <c r="T1846" s="10" t="str">
        <f>IF(ISERROR(FIND("6",tblSalaries[[#This Row],[How many hours of a day you work on Excel]])),"",6)</f>
        <v/>
      </c>
      <c r="U1846" s="11" t="str">
        <f>IF(ISERROR(FIND("7",tblSalaries[[#This Row],[How many hours of a day you work on Excel]])),"",7)</f>
        <v/>
      </c>
      <c r="V1846" s="11" t="str">
        <f>IF(ISERROR(FIND("8",tblSalaries[[#This Row],[How many hours of a day you work on Excel]])),"",8)</f>
        <v/>
      </c>
      <c r="W1846" s="11">
        <f>IF(MAX(tblSalaries[[#This Row],[1 hour]:[8 hours]])=0,#N/A,MAX(tblSalaries[[#This Row],[1 hour]:[8 hours]]))</f>
        <v>3</v>
      </c>
      <c r="X1846" s="11">
        <f>IF(ISERROR(tblSalaries[[#This Row],[max h]]),1,tblSalaries[[#This Row],[Salary in USD]]/tblSalaries[[#This Row],[max h]]/260)</f>
        <v>6.4102564102564106</v>
      </c>
      <c r="Y1846" s="11" t="str">
        <f>IF(tblSalaries[[#This Row],[Years of Experience]]="",0,"0")</f>
        <v>0</v>
      </c>
      <c r="Z1846"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846" s="11">
        <f>IF(tblSalaries[[#This Row],[Salary in USD]]&lt;1000,1,0)</f>
        <v>0</v>
      </c>
      <c r="AB1846" s="11">
        <f>IF(AND(tblSalaries[[#This Row],[Salary in USD]]&gt;1000,tblSalaries[[#This Row],[Salary in USD]]&lt;2000),1,0)</f>
        <v>0</v>
      </c>
    </row>
    <row r="1847" spans="2:28" ht="15" customHeight="1">
      <c r="B1847" t="s">
        <v>3850</v>
      </c>
      <c r="C1847" s="1">
        <v>41077.560162037036</v>
      </c>
      <c r="D1847" s="4" t="s">
        <v>1975</v>
      </c>
      <c r="E1847">
        <v>63000</v>
      </c>
      <c r="F1847" t="s">
        <v>82</v>
      </c>
      <c r="G1847">
        <f>tblSalaries[[#This Row],[clean Salary (in local currency)]]*VLOOKUP(tblSalaries[[#This Row],[Currency]],tblXrate[],2,FALSE)</f>
        <v>64254.308353366054</v>
      </c>
      <c r="H1847" t="s">
        <v>1976</v>
      </c>
      <c r="I1847" t="s">
        <v>310</v>
      </c>
      <c r="J1847" t="s">
        <v>84</v>
      </c>
      <c r="K1847" t="str">
        <f>VLOOKUP(tblSalaries[[#This Row],[Where do you work]],tblCountries[[Actual]:[Mapping]],2,FALSE)</f>
        <v>Australia</v>
      </c>
      <c r="L1847" t="s">
        <v>13</v>
      </c>
      <c r="M1847">
        <v>3</v>
      </c>
      <c r="O1847" s="10" t="str">
        <f>IF(ISERROR(FIND("1",tblSalaries[[#This Row],[How many hours of a day you work on Excel]])),"",1)</f>
        <v/>
      </c>
      <c r="P1847" s="11" t="str">
        <f>IF(ISERROR(FIND("2",tblSalaries[[#This Row],[How many hours of a day you work on Excel]])),"",2)</f>
        <v/>
      </c>
      <c r="Q1847" s="10" t="str">
        <f>IF(ISERROR(FIND("3",tblSalaries[[#This Row],[How many hours of a day you work on Excel]])),"",3)</f>
        <v/>
      </c>
      <c r="R1847" s="10" t="str">
        <f>IF(ISERROR(FIND("4",tblSalaries[[#This Row],[How many hours of a day you work on Excel]])),"",4)</f>
        <v/>
      </c>
      <c r="S1847" s="10" t="str">
        <f>IF(ISERROR(FIND("5",tblSalaries[[#This Row],[How many hours of a day you work on Excel]])),"",5)</f>
        <v/>
      </c>
      <c r="T1847" s="10" t="str">
        <f>IF(ISERROR(FIND("6",tblSalaries[[#This Row],[How many hours of a day you work on Excel]])),"",6)</f>
        <v/>
      </c>
      <c r="U1847" s="11" t="str">
        <f>IF(ISERROR(FIND("7",tblSalaries[[#This Row],[How many hours of a day you work on Excel]])),"",7)</f>
        <v/>
      </c>
      <c r="V1847" s="11">
        <f>IF(ISERROR(FIND("8",tblSalaries[[#This Row],[How many hours of a day you work on Excel]])),"",8)</f>
        <v>8</v>
      </c>
      <c r="W1847" s="11">
        <f>IF(MAX(tblSalaries[[#This Row],[1 hour]:[8 hours]])=0,#N/A,MAX(tblSalaries[[#This Row],[1 hour]:[8 hours]]))</f>
        <v>8</v>
      </c>
      <c r="X1847" s="11">
        <f>IF(ISERROR(tblSalaries[[#This Row],[max h]]),1,tblSalaries[[#This Row],[Salary in USD]]/tblSalaries[[#This Row],[max h]]/260)</f>
        <v>30.891494400656757</v>
      </c>
      <c r="Y1847" s="11" t="str">
        <f>IF(tblSalaries[[#This Row],[Years of Experience]]="",0,"0")</f>
        <v>0</v>
      </c>
      <c r="Z1847"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1..3</v>
      </c>
      <c r="AA1847" s="11">
        <f>IF(tblSalaries[[#This Row],[Salary in USD]]&lt;1000,1,0)</f>
        <v>0</v>
      </c>
      <c r="AB1847" s="11">
        <f>IF(AND(tblSalaries[[#This Row],[Salary in USD]]&gt;1000,tblSalaries[[#This Row],[Salary in USD]]&lt;2000),1,0)</f>
        <v>0</v>
      </c>
    </row>
    <row r="1848" spans="2:28" ht="15" customHeight="1">
      <c r="B1848" t="s">
        <v>3851</v>
      </c>
      <c r="C1848" s="1">
        <v>41077.667939814812</v>
      </c>
      <c r="D1848" s="4">
        <v>60000</v>
      </c>
      <c r="E1848">
        <v>60000</v>
      </c>
      <c r="F1848" t="s">
        <v>22</v>
      </c>
      <c r="G1848">
        <f>tblSalaries[[#This Row],[clean Salary (in local currency)]]*VLOOKUP(tblSalaries[[#This Row],[Currency]],tblXrate[],2,FALSE)</f>
        <v>76223.966339496474</v>
      </c>
      <c r="H1848" t="s">
        <v>1977</v>
      </c>
      <c r="I1848" t="s">
        <v>52</v>
      </c>
      <c r="J1848" t="s">
        <v>24</v>
      </c>
      <c r="K1848" t="str">
        <f>VLOOKUP(tblSalaries[[#This Row],[Where do you work]],tblCountries[[Actual]:[Mapping]],2,FALSE)</f>
        <v>Germany</v>
      </c>
      <c r="L1848" t="s">
        <v>9</v>
      </c>
      <c r="M1848">
        <v>6</v>
      </c>
      <c r="O1848" s="10" t="str">
        <f>IF(ISERROR(FIND("1",tblSalaries[[#This Row],[How many hours of a day you work on Excel]])),"",1)</f>
        <v/>
      </c>
      <c r="P1848" s="11" t="str">
        <f>IF(ISERROR(FIND("2",tblSalaries[[#This Row],[How many hours of a day you work on Excel]])),"",2)</f>
        <v/>
      </c>
      <c r="Q1848" s="10" t="str">
        <f>IF(ISERROR(FIND("3",tblSalaries[[#This Row],[How many hours of a day you work on Excel]])),"",3)</f>
        <v/>
      </c>
      <c r="R1848" s="10">
        <f>IF(ISERROR(FIND("4",tblSalaries[[#This Row],[How many hours of a day you work on Excel]])),"",4)</f>
        <v>4</v>
      </c>
      <c r="S1848" s="10" t="str">
        <f>IF(ISERROR(FIND("5",tblSalaries[[#This Row],[How many hours of a day you work on Excel]])),"",5)</f>
        <v/>
      </c>
      <c r="T1848" s="10">
        <f>IF(ISERROR(FIND("6",tblSalaries[[#This Row],[How many hours of a day you work on Excel]])),"",6)</f>
        <v>6</v>
      </c>
      <c r="U1848" s="11" t="str">
        <f>IF(ISERROR(FIND("7",tblSalaries[[#This Row],[How many hours of a day you work on Excel]])),"",7)</f>
        <v/>
      </c>
      <c r="V1848" s="11" t="str">
        <f>IF(ISERROR(FIND("8",tblSalaries[[#This Row],[How many hours of a day you work on Excel]])),"",8)</f>
        <v/>
      </c>
      <c r="W1848" s="11">
        <f>IF(MAX(tblSalaries[[#This Row],[1 hour]:[8 hours]])=0,#N/A,MAX(tblSalaries[[#This Row],[1 hour]:[8 hours]]))</f>
        <v>6</v>
      </c>
      <c r="X1848" s="11">
        <f>IF(ISERROR(tblSalaries[[#This Row],[max h]]),1,tblSalaries[[#This Row],[Salary in USD]]/tblSalaries[[#This Row],[max h]]/260)</f>
        <v>48.861516884292612</v>
      </c>
      <c r="Y1848" s="11" t="str">
        <f>IF(tblSalaries[[#This Row],[Years of Experience]]="",0,"0")</f>
        <v>0</v>
      </c>
      <c r="Z1848"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848" s="11">
        <f>IF(tblSalaries[[#This Row],[Salary in USD]]&lt;1000,1,0)</f>
        <v>0</v>
      </c>
      <c r="AB1848" s="11">
        <f>IF(AND(tblSalaries[[#This Row],[Salary in USD]]&gt;1000,tblSalaries[[#This Row],[Salary in USD]]&lt;2000),1,0)</f>
        <v>0</v>
      </c>
    </row>
    <row r="1849" spans="2:28" ht="15" customHeight="1">
      <c r="B1849" t="s">
        <v>3852</v>
      </c>
      <c r="C1849" s="1">
        <v>41078.237708333334</v>
      </c>
      <c r="D1849" s="4">
        <v>600000</v>
      </c>
      <c r="E1849">
        <v>600000</v>
      </c>
      <c r="F1849" t="s">
        <v>1362</v>
      </c>
      <c r="G1849">
        <f>tblSalaries[[#This Row],[clean Salary (in local currency)]]*VLOOKUP(tblSalaries[[#This Row],[Currency]],tblXrate[],2,FALSE)</f>
        <v>102542.54233725216</v>
      </c>
      <c r="H1849" t="s">
        <v>279</v>
      </c>
      <c r="I1849" t="s">
        <v>279</v>
      </c>
      <c r="J1849" t="s">
        <v>1978</v>
      </c>
      <c r="K1849" t="str">
        <f>VLOOKUP(tblSalaries[[#This Row],[Where do you work]],tblCountries[[Actual]:[Mapping]],2,FALSE)</f>
        <v>Denmark</v>
      </c>
      <c r="L1849" t="s">
        <v>18</v>
      </c>
      <c r="M1849">
        <v>20</v>
      </c>
      <c r="O1849" s="10" t="str">
        <f>IF(ISERROR(FIND("1",tblSalaries[[#This Row],[How many hours of a day you work on Excel]])),"",1)</f>
        <v/>
      </c>
      <c r="P1849" s="11">
        <f>IF(ISERROR(FIND("2",tblSalaries[[#This Row],[How many hours of a day you work on Excel]])),"",2)</f>
        <v>2</v>
      </c>
      <c r="Q1849" s="10">
        <f>IF(ISERROR(FIND("3",tblSalaries[[#This Row],[How many hours of a day you work on Excel]])),"",3)</f>
        <v>3</v>
      </c>
      <c r="R1849" s="10" t="str">
        <f>IF(ISERROR(FIND("4",tblSalaries[[#This Row],[How many hours of a day you work on Excel]])),"",4)</f>
        <v/>
      </c>
      <c r="S1849" s="10" t="str">
        <f>IF(ISERROR(FIND("5",tblSalaries[[#This Row],[How many hours of a day you work on Excel]])),"",5)</f>
        <v/>
      </c>
      <c r="T1849" s="10" t="str">
        <f>IF(ISERROR(FIND("6",tblSalaries[[#This Row],[How many hours of a day you work on Excel]])),"",6)</f>
        <v/>
      </c>
      <c r="U1849" s="11" t="str">
        <f>IF(ISERROR(FIND("7",tblSalaries[[#This Row],[How many hours of a day you work on Excel]])),"",7)</f>
        <v/>
      </c>
      <c r="V1849" s="11" t="str">
        <f>IF(ISERROR(FIND("8",tblSalaries[[#This Row],[How many hours of a day you work on Excel]])),"",8)</f>
        <v/>
      </c>
      <c r="W1849" s="11">
        <f>IF(MAX(tblSalaries[[#This Row],[1 hour]:[8 hours]])=0,#N/A,MAX(tblSalaries[[#This Row],[1 hour]:[8 hours]]))</f>
        <v>3</v>
      </c>
      <c r="X1849" s="11">
        <f>IF(ISERROR(tblSalaries[[#This Row],[max h]]),1,tblSalaries[[#This Row],[Salary in USD]]/tblSalaries[[#This Row],[max h]]/260)</f>
        <v>131.464797868272</v>
      </c>
      <c r="Y1849" s="11" t="str">
        <f>IF(tblSalaries[[#This Row],[Years of Experience]]="",0,"0")</f>
        <v>0</v>
      </c>
      <c r="Z1849"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849" s="11">
        <f>IF(tblSalaries[[#This Row],[Salary in USD]]&lt;1000,1,0)</f>
        <v>0</v>
      </c>
      <c r="AB1849" s="11">
        <f>IF(AND(tblSalaries[[#This Row],[Salary in USD]]&gt;1000,tblSalaries[[#This Row],[Salary in USD]]&lt;2000),1,0)</f>
        <v>0</v>
      </c>
    </row>
    <row r="1850" spans="2:28" ht="15" customHeight="1">
      <c r="B1850" t="s">
        <v>3853</v>
      </c>
      <c r="C1850" s="1">
        <v>41078.260127314818</v>
      </c>
      <c r="D1850" s="4">
        <v>46000</v>
      </c>
      <c r="E1850">
        <v>46000</v>
      </c>
      <c r="F1850" t="s">
        <v>6</v>
      </c>
      <c r="G1850">
        <f>tblSalaries[[#This Row],[clean Salary (in local currency)]]*VLOOKUP(tblSalaries[[#This Row],[Currency]],tblXrate[],2,FALSE)</f>
        <v>46000</v>
      </c>
      <c r="H1850" t="s">
        <v>1979</v>
      </c>
      <c r="I1850" t="s">
        <v>20</v>
      </c>
      <c r="J1850" t="s">
        <v>15</v>
      </c>
      <c r="K1850" t="str">
        <f>VLOOKUP(tblSalaries[[#This Row],[Where do you work]],tblCountries[[Actual]:[Mapping]],2,FALSE)</f>
        <v>USA</v>
      </c>
      <c r="L1850" t="s">
        <v>13</v>
      </c>
      <c r="M1850">
        <v>1</v>
      </c>
      <c r="O1850" s="10" t="str">
        <f>IF(ISERROR(FIND("1",tblSalaries[[#This Row],[How many hours of a day you work on Excel]])),"",1)</f>
        <v/>
      </c>
      <c r="P1850" s="11" t="str">
        <f>IF(ISERROR(FIND("2",tblSalaries[[#This Row],[How many hours of a day you work on Excel]])),"",2)</f>
        <v/>
      </c>
      <c r="Q1850" s="10" t="str">
        <f>IF(ISERROR(FIND("3",tblSalaries[[#This Row],[How many hours of a day you work on Excel]])),"",3)</f>
        <v/>
      </c>
      <c r="R1850" s="10" t="str">
        <f>IF(ISERROR(FIND("4",tblSalaries[[#This Row],[How many hours of a day you work on Excel]])),"",4)</f>
        <v/>
      </c>
      <c r="S1850" s="10" t="str">
        <f>IF(ISERROR(FIND("5",tblSalaries[[#This Row],[How many hours of a day you work on Excel]])),"",5)</f>
        <v/>
      </c>
      <c r="T1850" s="10" t="str">
        <f>IF(ISERROR(FIND("6",tblSalaries[[#This Row],[How many hours of a day you work on Excel]])),"",6)</f>
        <v/>
      </c>
      <c r="U1850" s="11" t="str">
        <f>IF(ISERROR(FIND("7",tblSalaries[[#This Row],[How many hours of a day you work on Excel]])),"",7)</f>
        <v/>
      </c>
      <c r="V1850" s="11">
        <f>IF(ISERROR(FIND("8",tblSalaries[[#This Row],[How many hours of a day you work on Excel]])),"",8)</f>
        <v>8</v>
      </c>
      <c r="W1850" s="11">
        <f>IF(MAX(tblSalaries[[#This Row],[1 hour]:[8 hours]])=0,#N/A,MAX(tblSalaries[[#This Row],[1 hour]:[8 hours]]))</f>
        <v>8</v>
      </c>
      <c r="X1850" s="11">
        <f>IF(ISERROR(tblSalaries[[#This Row],[max h]]),1,tblSalaries[[#This Row],[Salary in USD]]/tblSalaries[[#This Row],[max h]]/260)</f>
        <v>22.115384615384617</v>
      </c>
      <c r="Y1850" s="11" t="str">
        <f>IF(tblSalaries[[#This Row],[Years of Experience]]="",0,"0")</f>
        <v>0</v>
      </c>
      <c r="Z1850"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0..1</v>
      </c>
      <c r="AA1850" s="11">
        <f>IF(tblSalaries[[#This Row],[Salary in USD]]&lt;1000,1,0)</f>
        <v>0</v>
      </c>
      <c r="AB1850" s="11">
        <f>IF(AND(tblSalaries[[#This Row],[Salary in USD]]&gt;1000,tblSalaries[[#This Row],[Salary in USD]]&lt;2000),1,0)</f>
        <v>0</v>
      </c>
    </row>
    <row r="1851" spans="2:28" ht="15" customHeight="1">
      <c r="B1851" t="s">
        <v>3854</v>
      </c>
      <c r="C1851" s="1">
        <v>41078.346539351849</v>
      </c>
      <c r="D1851" s="4">
        <v>5000</v>
      </c>
      <c r="E1851">
        <v>5000</v>
      </c>
      <c r="F1851" t="s">
        <v>6</v>
      </c>
      <c r="G1851">
        <f>tblSalaries[[#This Row],[clean Salary (in local currency)]]*VLOOKUP(tblSalaries[[#This Row],[Currency]],tblXrate[],2,FALSE)</f>
        <v>5000</v>
      </c>
      <c r="H1851" t="s">
        <v>1980</v>
      </c>
      <c r="I1851" t="s">
        <v>20</v>
      </c>
      <c r="J1851" t="s">
        <v>8</v>
      </c>
      <c r="K1851" t="str">
        <f>VLOOKUP(tblSalaries[[#This Row],[Where do you work]],tblCountries[[Actual]:[Mapping]],2,FALSE)</f>
        <v>India</v>
      </c>
      <c r="L1851" t="s">
        <v>13</v>
      </c>
      <c r="M1851">
        <v>2</v>
      </c>
      <c r="O1851" s="10" t="str">
        <f>IF(ISERROR(FIND("1",tblSalaries[[#This Row],[How many hours of a day you work on Excel]])),"",1)</f>
        <v/>
      </c>
      <c r="P1851" s="11" t="str">
        <f>IF(ISERROR(FIND("2",tblSalaries[[#This Row],[How many hours of a day you work on Excel]])),"",2)</f>
        <v/>
      </c>
      <c r="Q1851" s="10" t="str">
        <f>IF(ISERROR(FIND("3",tblSalaries[[#This Row],[How many hours of a day you work on Excel]])),"",3)</f>
        <v/>
      </c>
      <c r="R1851" s="10" t="str">
        <f>IF(ISERROR(FIND("4",tblSalaries[[#This Row],[How many hours of a day you work on Excel]])),"",4)</f>
        <v/>
      </c>
      <c r="S1851" s="10" t="str">
        <f>IF(ISERROR(FIND("5",tblSalaries[[#This Row],[How many hours of a day you work on Excel]])),"",5)</f>
        <v/>
      </c>
      <c r="T1851" s="10" t="str">
        <f>IF(ISERROR(FIND("6",tblSalaries[[#This Row],[How many hours of a day you work on Excel]])),"",6)</f>
        <v/>
      </c>
      <c r="U1851" s="11" t="str">
        <f>IF(ISERROR(FIND("7",tblSalaries[[#This Row],[How many hours of a day you work on Excel]])),"",7)</f>
        <v/>
      </c>
      <c r="V1851" s="11">
        <f>IF(ISERROR(FIND("8",tblSalaries[[#This Row],[How many hours of a day you work on Excel]])),"",8)</f>
        <v>8</v>
      </c>
      <c r="W1851" s="11">
        <f>IF(MAX(tblSalaries[[#This Row],[1 hour]:[8 hours]])=0,#N/A,MAX(tblSalaries[[#This Row],[1 hour]:[8 hours]]))</f>
        <v>8</v>
      </c>
      <c r="X1851" s="11">
        <f>IF(ISERROR(tblSalaries[[#This Row],[max h]]),1,tblSalaries[[#This Row],[Salary in USD]]/tblSalaries[[#This Row],[max h]]/260)</f>
        <v>2.4038461538461537</v>
      </c>
      <c r="Y1851" s="11" t="str">
        <f>IF(tblSalaries[[#This Row],[Years of Experience]]="",0,"0")</f>
        <v>0</v>
      </c>
      <c r="Z1851"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1..3</v>
      </c>
      <c r="AA1851" s="11">
        <f>IF(tblSalaries[[#This Row],[Salary in USD]]&lt;1000,1,0)</f>
        <v>0</v>
      </c>
      <c r="AB1851" s="11">
        <f>IF(AND(tblSalaries[[#This Row],[Salary in USD]]&gt;1000,tblSalaries[[#This Row],[Salary in USD]]&lt;2000),1,0)</f>
        <v>0</v>
      </c>
    </row>
    <row r="1852" spans="2:28" ht="15" customHeight="1">
      <c r="B1852" t="s">
        <v>3855</v>
      </c>
      <c r="C1852" s="1">
        <v>41078.602766203701</v>
      </c>
      <c r="D1852" s="4" t="s">
        <v>1981</v>
      </c>
      <c r="E1852">
        <v>76300</v>
      </c>
      <c r="F1852" t="s">
        <v>82</v>
      </c>
      <c r="G1852">
        <f>tblSalaries[[#This Row],[clean Salary (in local currency)]]*VLOOKUP(tblSalaries[[#This Row],[Currency]],tblXrate[],2,FALSE)</f>
        <v>77819.106783521114</v>
      </c>
      <c r="H1852" t="s">
        <v>386</v>
      </c>
      <c r="I1852" t="s">
        <v>20</v>
      </c>
      <c r="J1852" t="s">
        <v>84</v>
      </c>
      <c r="K1852" t="str">
        <f>VLOOKUP(tblSalaries[[#This Row],[Where do you work]],tblCountries[[Actual]:[Mapping]],2,FALSE)</f>
        <v>Australia</v>
      </c>
      <c r="L1852" t="s">
        <v>13</v>
      </c>
      <c r="M1852">
        <v>3</v>
      </c>
      <c r="O1852" s="10" t="str">
        <f>IF(ISERROR(FIND("1",tblSalaries[[#This Row],[How many hours of a day you work on Excel]])),"",1)</f>
        <v/>
      </c>
      <c r="P1852" s="11" t="str">
        <f>IF(ISERROR(FIND("2",tblSalaries[[#This Row],[How many hours of a day you work on Excel]])),"",2)</f>
        <v/>
      </c>
      <c r="Q1852" s="10" t="str">
        <f>IF(ISERROR(FIND("3",tblSalaries[[#This Row],[How many hours of a day you work on Excel]])),"",3)</f>
        <v/>
      </c>
      <c r="R1852" s="10" t="str">
        <f>IF(ISERROR(FIND("4",tblSalaries[[#This Row],[How many hours of a day you work on Excel]])),"",4)</f>
        <v/>
      </c>
      <c r="S1852" s="10" t="str">
        <f>IF(ISERROR(FIND("5",tblSalaries[[#This Row],[How many hours of a day you work on Excel]])),"",5)</f>
        <v/>
      </c>
      <c r="T1852" s="10" t="str">
        <f>IF(ISERROR(FIND("6",tblSalaries[[#This Row],[How many hours of a day you work on Excel]])),"",6)</f>
        <v/>
      </c>
      <c r="U1852" s="11" t="str">
        <f>IF(ISERROR(FIND("7",tblSalaries[[#This Row],[How many hours of a day you work on Excel]])),"",7)</f>
        <v/>
      </c>
      <c r="V1852" s="11">
        <f>IF(ISERROR(FIND("8",tblSalaries[[#This Row],[How many hours of a day you work on Excel]])),"",8)</f>
        <v>8</v>
      </c>
      <c r="W1852" s="11">
        <f>IF(MAX(tblSalaries[[#This Row],[1 hour]:[8 hours]])=0,#N/A,MAX(tblSalaries[[#This Row],[1 hour]:[8 hours]]))</f>
        <v>8</v>
      </c>
      <c r="X1852" s="11">
        <f>IF(ISERROR(tblSalaries[[#This Row],[max h]]),1,tblSalaries[[#This Row],[Salary in USD]]/tblSalaries[[#This Row],[max h]]/260)</f>
        <v>37.413032107462072</v>
      </c>
      <c r="Y1852" s="11" t="str">
        <f>IF(tblSalaries[[#This Row],[Years of Experience]]="",0,"0")</f>
        <v>0</v>
      </c>
      <c r="Z1852"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1..3</v>
      </c>
      <c r="AA1852" s="11">
        <f>IF(tblSalaries[[#This Row],[Salary in USD]]&lt;1000,1,0)</f>
        <v>0</v>
      </c>
      <c r="AB1852" s="11">
        <f>IF(AND(tblSalaries[[#This Row],[Salary in USD]]&gt;1000,tblSalaries[[#This Row],[Salary in USD]]&lt;2000),1,0)</f>
        <v>0</v>
      </c>
    </row>
    <row r="1853" spans="2:28" ht="15" customHeight="1">
      <c r="B1853" t="s">
        <v>3856</v>
      </c>
      <c r="C1853" s="1">
        <v>41078.744351851848</v>
      </c>
      <c r="D1853" s="4" t="s">
        <v>1326</v>
      </c>
      <c r="E1853">
        <v>350000</v>
      </c>
      <c r="F1853" t="s">
        <v>40</v>
      </c>
      <c r="G1853">
        <f>tblSalaries[[#This Row],[clean Salary (in local currency)]]*VLOOKUP(tblSalaries[[#This Row],[Currency]],tblXrate[],2,FALSE)</f>
        <v>6232.7708406048987</v>
      </c>
      <c r="H1853" t="s">
        <v>1982</v>
      </c>
      <c r="I1853" t="s">
        <v>52</v>
      </c>
      <c r="J1853" t="s">
        <v>8</v>
      </c>
      <c r="K1853" t="str">
        <f>VLOOKUP(tblSalaries[[#This Row],[Where do you work]],tblCountries[[Actual]:[Mapping]],2,FALSE)</f>
        <v>India</v>
      </c>
      <c r="L1853" t="s">
        <v>18</v>
      </c>
      <c r="M1853">
        <v>27</v>
      </c>
      <c r="O1853" s="10" t="str">
        <f>IF(ISERROR(FIND("1",tblSalaries[[#This Row],[How many hours of a day you work on Excel]])),"",1)</f>
        <v/>
      </c>
      <c r="P1853" s="11">
        <f>IF(ISERROR(FIND("2",tblSalaries[[#This Row],[How many hours of a day you work on Excel]])),"",2)</f>
        <v>2</v>
      </c>
      <c r="Q1853" s="10">
        <f>IF(ISERROR(FIND("3",tblSalaries[[#This Row],[How many hours of a day you work on Excel]])),"",3)</f>
        <v>3</v>
      </c>
      <c r="R1853" s="10" t="str">
        <f>IF(ISERROR(FIND("4",tblSalaries[[#This Row],[How many hours of a day you work on Excel]])),"",4)</f>
        <v/>
      </c>
      <c r="S1853" s="10" t="str">
        <f>IF(ISERROR(FIND("5",tblSalaries[[#This Row],[How many hours of a day you work on Excel]])),"",5)</f>
        <v/>
      </c>
      <c r="T1853" s="10" t="str">
        <f>IF(ISERROR(FIND("6",tblSalaries[[#This Row],[How many hours of a day you work on Excel]])),"",6)</f>
        <v/>
      </c>
      <c r="U1853" s="11" t="str">
        <f>IF(ISERROR(FIND("7",tblSalaries[[#This Row],[How many hours of a day you work on Excel]])),"",7)</f>
        <v/>
      </c>
      <c r="V1853" s="11" t="str">
        <f>IF(ISERROR(FIND("8",tblSalaries[[#This Row],[How many hours of a day you work on Excel]])),"",8)</f>
        <v/>
      </c>
      <c r="W1853" s="11">
        <f>IF(MAX(tblSalaries[[#This Row],[1 hour]:[8 hours]])=0,#N/A,MAX(tblSalaries[[#This Row],[1 hour]:[8 hours]]))</f>
        <v>3</v>
      </c>
      <c r="X1853" s="11">
        <f>IF(ISERROR(tblSalaries[[#This Row],[max h]]),1,tblSalaries[[#This Row],[Salary in USD]]/tblSalaries[[#This Row],[max h]]/260)</f>
        <v>7.990731846929358</v>
      </c>
      <c r="Y1853" s="11" t="str">
        <f>IF(tblSalaries[[#This Row],[Years of Experience]]="",0,"0")</f>
        <v>0</v>
      </c>
      <c r="Z1853"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853" s="11">
        <f>IF(tblSalaries[[#This Row],[Salary in USD]]&lt;1000,1,0)</f>
        <v>0</v>
      </c>
      <c r="AB1853" s="11">
        <f>IF(AND(tblSalaries[[#This Row],[Salary in USD]]&gt;1000,tblSalaries[[#This Row],[Salary in USD]]&lt;2000),1,0)</f>
        <v>0</v>
      </c>
    </row>
    <row r="1854" spans="2:28" ht="15" customHeight="1">
      <c r="B1854" t="s">
        <v>3857</v>
      </c>
      <c r="C1854" s="1">
        <v>41078.768599537034</v>
      </c>
      <c r="D1854" s="4" t="s">
        <v>68</v>
      </c>
      <c r="E1854">
        <v>35000</v>
      </c>
      <c r="F1854" t="s">
        <v>69</v>
      </c>
      <c r="G1854">
        <f>tblSalaries[[#This Row],[clean Salary (in local currency)]]*VLOOKUP(tblSalaries[[#This Row],[Currency]],tblXrate[],2,FALSE)</f>
        <v>55166.239522354947</v>
      </c>
      <c r="H1854" t="s">
        <v>1983</v>
      </c>
      <c r="I1854" t="s">
        <v>20</v>
      </c>
      <c r="J1854" t="s">
        <v>71</v>
      </c>
      <c r="K1854" t="str">
        <f>VLOOKUP(tblSalaries[[#This Row],[Where do you work]],tblCountries[[Actual]:[Mapping]],2,FALSE)</f>
        <v>UK</v>
      </c>
      <c r="L1854" t="s">
        <v>13</v>
      </c>
      <c r="M1854">
        <v>34</v>
      </c>
      <c r="O1854" s="10" t="str">
        <f>IF(ISERROR(FIND("1",tblSalaries[[#This Row],[How many hours of a day you work on Excel]])),"",1)</f>
        <v/>
      </c>
      <c r="P1854" s="11" t="str">
        <f>IF(ISERROR(FIND("2",tblSalaries[[#This Row],[How many hours of a day you work on Excel]])),"",2)</f>
        <v/>
      </c>
      <c r="Q1854" s="10" t="str">
        <f>IF(ISERROR(FIND("3",tblSalaries[[#This Row],[How many hours of a day you work on Excel]])),"",3)</f>
        <v/>
      </c>
      <c r="R1854" s="10" t="str">
        <f>IF(ISERROR(FIND("4",tblSalaries[[#This Row],[How many hours of a day you work on Excel]])),"",4)</f>
        <v/>
      </c>
      <c r="S1854" s="10" t="str">
        <f>IF(ISERROR(FIND("5",tblSalaries[[#This Row],[How many hours of a day you work on Excel]])),"",5)</f>
        <v/>
      </c>
      <c r="T1854" s="10" t="str">
        <f>IF(ISERROR(FIND("6",tblSalaries[[#This Row],[How many hours of a day you work on Excel]])),"",6)</f>
        <v/>
      </c>
      <c r="U1854" s="11" t="str">
        <f>IF(ISERROR(FIND("7",tblSalaries[[#This Row],[How many hours of a day you work on Excel]])),"",7)</f>
        <v/>
      </c>
      <c r="V1854" s="11">
        <f>IF(ISERROR(FIND("8",tblSalaries[[#This Row],[How many hours of a day you work on Excel]])),"",8)</f>
        <v>8</v>
      </c>
      <c r="W1854" s="11">
        <f>IF(MAX(tblSalaries[[#This Row],[1 hour]:[8 hours]])=0,#N/A,MAX(tblSalaries[[#This Row],[1 hour]:[8 hours]]))</f>
        <v>8</v>
      </c>
      <c r="X1854" s="11">
        <f>IF(ISERROR(tblSalaries[[#This Row],[max h]]),1,tblSalaries[[#This Row],[Salary in USD]]/tblSalaries[[#This Row],[max h]]/260)</f>
        <v>26.522230539593725</v>
      </c>
      <c r="Y1854" s="11" t="str">
        <f>IF(tblSalaries[[#This Row],[Years of Experience]]="",0,"0")</f>
        <v>0</v>
      </c>
      <c r="Z1854"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854" s="11">
        <f>IF(tblSalaries[[#This Row],[Salary in USD]]&lt;1000,1,0)</f>
        <v>0</v>
      </c>
      <c r="AB1854" s="11">
        <f>IF(AND(tblSalaries[[#This Row],[Salary in USD]]&gt;1000,tblSalaries[[#This Row],[Salary in USD]]&lt;2000),1,0)</f>
        <v>0</v>
      </c>
    </row>
    <row r="1855" spans="2:28" ht="15" customHeight="1">
      <c r="B1855" t="s">
        <v>3858</v>
      </c>
      <c r="C1855" s="1">
        <v>41079.016250000001</v>
      </c>
      <c r="D1855" s="4">
        <v>45000</v>
      </c>
      <c r="E1855">
        <v>45000</v>
      </c>
      <c r="F1855" t="s">
        <v>6</v>
      </c>
      <c r="G1855">
        <f>tblSalaries[[#This Row],[clean Salary (in local currency)]]*VLOOKUP(tblSalaries[[#This Row],[Currency]],tblXrate[],2,FALSE)</f>
        <v>45000</v>
      </c>
      <c r="H1855" t="s">
        <v>89</v>
      </c>
      <c r="I1855" t="s">
        <v>310</v>
      </c>
      <c r="J1855" t="s">
        <v>15</v>
      </c>
      <c r="K1855" t="str">
        <f>VLOOKUP(tblSalaries[[#This Row],[Where do you work]],tblCountries[[Actual]:[Mapping]],2,FALSE)</f>
        <v>USA</v>
      </c>
      <c r="L1855" t="s">
        <v>18</v>
      </c>
      <c r="M1855">
        <v>5</v>
      </c>
      <c r="O1855" s="10" t="str">
        <f>IF(ISERROR(FIND("1",tblSalaries[[#This Row],[How many hours of a day you work on Excel]])),"",1)</f>
        <v/>
      </c>
      <c r="P1855" s="11">
        <f>IF(ISERROR(FIND("2",tblSalaries[[#This Row],[How many hours of a day you work on Excel]])),"",2)</f>
        <v>2</v>
      </c>
      <c r="Q1855" s="10">
        <f>IF(ISERROR(FIND("3",tblSalaries[[#This Row],[How many hours of a day you work on Excel]])),"",3)</f>
        <v>3</v>
      </c>
      <c r="R1855" s="10" t="str">
        <f>IF(ISERROR(FIND("4",tblSalaries[[#This Row],[How many hours of a day you work on Excel]])),"",4)</f>
        <v/>
      </c>
      <c r="S1855" s="10" t="str">
        <f>IF(ISERROR(FIND("5",tblSalaries[[#This Row],[How many hours of a day you work on Excel]])),"",5)</f>
        <v/>
      </c>
      <c r="T1855" s="10" t="str">
        <f>IF(ISERROR(FIND("6",tblSalaries[[#This Row],[How many hours of a day you work on Excel]])),"",6)</f>
        <v/>
      </c>
      <c r="U1855" s="11" t="str">
        <f>IF(ISERROR(FIND("7",tblSalaries[[#This Row],[How many hours of a day you work on Excel]])),"",7)</f>
        <v/>
      </c>
      <c r="V1855" s="11" t="str">
        <f>IF(ISERROR(FIND("8",tblSalaries[[#This Row],[How many hours of a day you work on Excel]])),"",8)</f>
        <v/>
      </c>
      <c r="W1855" s="11">
        <f>IF(MAX(tblSalaries[[#This Row],[1 hour]:[8 hours]])=0,#N/A,MAX(tblSalaries[[#This Row],[1 hour]:[8 hours]]))</f>
        <v>3</v>
      </c>
      <c r="X1855" s="11">
        <f>IF(ISERROR(tblSalaries[[#This Row],[max h]]),1,tblSalaries[[#This Row],[Salary in USD]]/tblSalaries[[#This Row],[max h]]/260)</f>
        <v>57.692307692307693</v>
      </c>
      <c r="Y1855" s="11" t="str">
        <f>IF(tblSalaries[[#This Row],[Years of Experience]]="",0,"0")</f>
        <v>0</v>
      </c>
      <c r="Z1855"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1855" s="11">
        <f>IF(tblSalaries[[#This Row],[Salary in USD]]&lt;1000,1,0)</f>
        <v>0</v>
      </c>
      <c r="AB1855" s="11">
        <f>IF(AND(tblSalaries[[#This Row],[Salary in USD]]&gt;1000,tblSalaries[[#This Row],[Salary in USD]]&lt;2000),1,0)</f>
        <v>0</v>
      </c>
    </row>
    <row r="1856" spans="2:28" ht="15" customHeight="1">
      <c r="B1856" t="s">
        <v>3859</v>
      </c>
      <c r="C1856" s="1">
        <v>41079.076261574075</v>
      </c>
      <c r="D1856" s="4" t="s">
        <v>1984</v>
      </c>
      <c r="E1856">
        <v>60000</v>
      </c>
      <c r="F1856" t="s">
        <v>6</v>
      </c>
      <c r="G1856">
        <f>tblSalaries[[#This Row],[clean Salary (in local currency)]]*VLOOKUP(tblSalaries[[#This Row],[Currency]],tblXrate[],2,FALSE)</f>
        <v>60000</v>
      </c>
      <c r="H1856" t="s">
        <v>1985</v>
      </c>
      <c r="I1856" t="s">
        <v>52</v>
      </c>
      <c r="J1856" t="s">
        <v>88</v>
      </c>
      <c r="K1856" t="str">
        <f>VLOOKUP(tblSalaries[[#This Row],[Where do you work]],tblCountries[[Actual]:[Mapping]],2,FALSE)</f>
        <v>Canada</v>
      </c>
      <c r="L1856" t="s">
        <v>18</v>
      </c>
      <c r="M1856">
        <v>10</v>
      </c>
      <c r="O1856" s="10" t="str">
        <f>IF(ISERROR(FIND("1",tblSalaries[[#This Row],[How many hours of a day you work on Excel]])),"",1)</f>
        <v/>
      </c>
      <c r="P1856" s="11">
        <f>IF(ISERROR(FIND("2",tblSalaries[[#This Row],[How many hours of a day you work on Excel]])),"",2)</f>
        <v>2</v>
      </c>
      <c r="Q1856" s="10">
        <f>IF(ISERROR(FIND("3",tblSalaries[[#This Row],[How many hours of a day you work on Excel]])),"",3)</f>
        <v>3</v>
      </c>
      <c r="R1856" s="10" t="str">
        <f>IF(ISERROR(FIND("4",tblSalaries[[#This Row],[How many hours of a day you work on Excel]])),"",4)</f>
        <v/>
      </c>
      <c r="S1856" s="10" t="str">
        <f>IF(ISERROR(FIND("5",tblSalaries[[#This Row],[How many hours of a day you work on Excel]])),"",5)</f>
        <v/>
      </c>
      <c r="T1856" s="10" t="str">
        <f>IF(ISERROR(FIND("6",tblSalaries[[#This Row],[How many hours of a day you work on Excel]])),"",6)</f>
        <v/>
      </c>
      <c r="U1856" s="11" t="str">
        <f>IF(ISERROR(FIND("7",tblSalaries[[#This Row],[How many hours of a day you work on Excel]])),"",7)</f>
        <v/>
      </c>
      <c r="V1856" s="11" t="str">
        <f>IF(ISERROR(FIND("8",tblSalaries[[#This Row],[How many hours of a day you work on Excel]])),"",8)</f>
        <v/>
      </c>
      <c r="W1856" s="11">
        <f>IF(MAX(tblSalaries[[#This Row],[1 hour]:[8 hours]])=0,#N/A,MAX(tblSalaries[[#This Row],[1 hour]:[8 hours]]))</f>
        <v>3</v>
      </c>
      <c r="X1856" s="11">
        <f>IF(ISERROR(tblSalaries[[#This Row],[max h]]),1,tblSalaries[[#This Row],[Salary in USD]]/tblSalaries[[#This Row],[max h]]/260)</f>
        <v>76.92307692307692</v>
      </c>
      <c r="Y1856" s="11" t="str">
        <f>IF(tblSalaries[[#This Row],[Years of Experience]]="",0,"0")</f>
        <v>0</v>
      </c>
      <c r="Z1856"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856" s="11">
        <f>IF(tblSalaries[[#This Row],[Salary in USD]]&lt;1000,1,0)</f>
        <v>0</v>
      </c>
      <c r="AB1856" s="11">
        <f>IF(AND(tblSalaries[[#This Row],[Salary in USD]]&gt;1000,tblSalaries[[#This Row],[Salary in USD]]&lt;2000),1,0)</f>
        <v>0</v>
      </c>
    </row>
    <row r="1857" spans="2:28" ht="15" customHeight="1">
      <c r="B1857" t="s">
        <v>3860</v>
      </c>
      <c r="C1857" s="1">
        <v>41079.142754629633</v>
      </c>
      <c r="D1857" s="4">
        <v>43000</v>
      </c>
      <c r="E1857">
        <v>43000</v>
      </c>
      <c r="F1857" t="s">
        <v>6</v>
      </c>
      <c r="G1857">
        <f>tblSalaries[[#This Row],[clean Salary (in local currency)]]*VLOOKUP(tblSalaries[[#This Row],[Currency]],tblXrate[],2,FALSE)</f>
        <v>43000</v>
      </c>
      <c r="H1857" t="s">
        <v>687</v>
      </c>
      <c r="I1857" t="s">
        <v>20</v>
      </c>
      <c r="J1857" t="s">
        <v>15</v>
      </c>
      <c r="K1857" t="str">
        <f>VLOOKUP(tblSalaries[[#This Row],[Where do you work]],tblCountries[[Actual]:[Mapping]],2,FALSE)</f>
        <v>USA</v>
      </c>
      <c r="L1857" t="s">
        <v>9</v>
      </c>
      <c r="M1857">
        <v>5</v>
      </c>
      <c r="O1857" s="10" t="str">
        <f>IF(ISERROR(FIND("1",tblSalaries[[#This Row],[How many hours of a day you work on Excel]])),"",1)</f>
        <v/>
      </c>
      <c r="P1857" s="11" t="str">
        <f>IF(ISERROR(FIND("2",tblSalaries[[#This Row],[How many hours of a day you work on Excel]])),"",2)</f>
        <v/>
      </c>
      <c r="Q1857" s="10" t="str">
        <f>IF(ISERROR(FIND("3",tblSalaries[[#This Row],[How many hours of a day you work on Excel]])),"",3)</f>
        <v/>
      </c>
      <c r="R1857" s="10">
        <f>IF(ISERROR(FIND("4",tblSalaries[[#This Row],[How many hours of a day you work on Excel]])),"",4)</f>
        <v>4</v>
      </c>
      <c r="S1857" s="10" t="str">
        <f>IF(ISERROR(FIND("5",tblSalaries[[#This Row],[How many hours of a day you work on Excel]])),"",5)</f>
        <v/>
      </c>
      <c r="T1857" s="10">
        <f>IF(ISERROR(FIND("6",tblSalaries[[#This Row],[How many hours of a day you work on Excel]])),"",6)</f>
        <v>6</v>
      </c>
      <c r="U1857" s="11" t="str">
        <f>IF(ISERROR(FIND("7",tblSalaries[[#This Row],[How many hours of a day you work on Excel]])),"",7)</f>
        <v/>
      </c>
      <c r="V1857" s="11" t="str">
        <f>IF(ISERROR(FIND("8",tblSalaries[[#This Row],[How many hours of a day you work on Excel]])),"",8)</f>
        <v/>
      </c>
      <c r="W1857" s="11">
        <f>IF(MAX(tblSalaries[[#This Row],[1 hour]:[8 hours]])=0,#N/A,MAX(tblSalaries[[#This Row],[1 hour]:[8 hours]]))</f>
        <v>6</v>
      </c>
      <c r="X1857" s="11">
        <f>IF(ISERROR(tblSalaries[[#This Row],[max h]]),1,tblSalaries[[#This Row],[Salary in USD]]/tblSalaries[[#This Row],[max h]]/260)</f>
        <v>27.564102564102566</v>
      </c>
      <c r="Y1857" s="11" t="str">
        <f>IF(tblSalaries[[#This Row],[Years of Experience]]="",0,"0")</f>
        <v>0</v>
      </c>
      <c r="Z1857"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1857" s="11">
        <f>IF(tblSalaries[[#This Row],[Salary in USD]]&lt;1000,1,0)</f>
        <v>0</v>
      </c>
      <c r="AB1857" s="11">
        <f>IF(AND(tblSalaries[[#This Row],[Salary in USD]]&gt;1000,tblSalaries[[#This Row],[Salary in USD]]&lt;2000),1,0)</f>
        <v>0</v>
      </c>
    </row>
    <row r="1858" spans="2:28" ht="15" customHeight="1">
      <c r="B1858" t="s">
        <v>3861</v>
      </c>
      <c r="C1858" s="1">
        <v>41079.204930555556</v>
      </c>
      <c r="D1858" s="4">
        <v>28000</v>
      </c>
      <c r="E1858">
        <v>28000</v>
      </c>
      <c r="F1858" t="s">
        <v>22</v>
      </c>
      <c r="G1858">
        <f>tblSalaries[[#This Row],[clean Salary (in local currency)]]*VLOOKUP(tblSalaries[[#This Row],[Currency]],tblXrate[],2,FALSE)</f>
        <v>35571.184291765021</v>
      </c>
      <c r="H1858" t="s">
        <v>270</v>
      </c>
      <c r="I1858" t="s">
        <v>488</v>
      </c>
      <c r="J1858" t="s">
        <v>608</v>
      </c>
      <c r="K1858" t="str">
        <f>VLOOKUP(tblSalaries[[#This Row],[Where do you work]],tblCountries[[Actual]:[Mapping]],2,FALSE)</f>
        <v>Spain</v>
      </c>
      <c r="L1858" t="s">
        <v>9</v>
      </c>
      <c r="M1858">
        <v>8</v>
      </c>
      <c r="O1858" s="10" t="str">
        <f>IF(ISERROR(FIND("1",tblSalaries[[#This Row],[How many hours of a day you work on Excel]])),"",1)</f>
        <v/>
      </c>
      <c r="P1858" s="11" t="str">
        <f>IF(ISERROR(FIND("2",tblSalaries[[#This Row],[How many hours of a day you work on Excel]])),"",2)</f>
        <v/>
      </c>
      <c r="Q1858" s="10" t="str">
        <f>IF(ISERROR(FIND("3",tblSalaries[[#This Row],[How many hours of a day you work on Excel]])),"",3)</f>
        <v/>
      </c>
      <c r="R1858" s="10">
        <f>IF(ISERROR(FIND("4",tblSalaries[[#This Row],[How many hours of a day you work on Excel]])),"",4)</f>
        <v>4</v>
      </c>
      <c r="S1858" s="10" t="str">
        <f>IF(ISERROR(FIND("5",tblSalaries[[#This Row],[How many hours of a day you work on Excel]])),"",5)</f>
        <v/>
      </c>
      <c r="T1858" s="10">
        <f>IF(ISERROR(FIND("6",tblSalaries[[#This Row],[How many hours of a day you work on Excel]])),"",6)</f>
        <v>6</v>
      </c>
      <c r="U1858" s="11" t="str">
        <f>IF(ISERROR(FIND("7",tblSalaries[[#This Row],[How many hours of a day you work on Excel]])),"",7)</f>
        <v/>
      </c>
      <c r="V1858" s="11" t="str">
        <f>IF(ISERROR(FIND("8",tblSalaries[[#This Row],[How many hours of a day you work on Excel]])),"",8)</f>
        <v/>
      </c>
      <c r="W1858" s="11">
        <f>IF(MAX(tblSalaries[[#This Row],[1 hour]:[8 hours]])=0,#N/A,MAX(tblSalaries[[#This Row],[1 hour]:[8 hours]]))</f>
        <v>6</v>
      </c>
      <c r="X1858" s="11">
        <f>IF(ISERROR(tblSalaries[[#This Row],[max h]]),1,tblSalaries[[#This Row],[Salary in USD]]/tblSalaries[[#This Row],[max h]]/260)</f>
        <v>22.802041212669888</v>
      </c>
      <c r="Y1858" s="11" t="str">
        <f>IF(tblSalaries[[#This Row],[Years of Experience]]="",0,"0")</f>
        <v>0</v>
      </c>
      <c r="Z1858"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858" s="11">
        <f>IF(tblSalaries[[#This Row],[Salary in USD]]&lt;1000,1,0)</f>
        <v>0</v>
      </c>
      <c r="AB1858" s="11">
        <f>IF(AND(tblSalaries[[#This Row],[Salary in USD]]&gt;1000,tblSalaries[[#This Row],[Salary in USD]]&lt;2000),1,0)</f>
        <v>0</v>
      </c>
    </row>
    <row r="1859" spans="2:28" ht="15" customHeight="1">
      <c r="B1859" t="s">
        <v>3862</v>
      </c>
      <c r="C1859" s="1">
        <v>41079.285266203704</v>
      </c>
      <c r="D1859" s="4">
        <v>48000</v>
      </c>
      <c r="E1859">
        <v>48000</v>
      </c>
      <c r="F1859" t="s">
        <v>6</v>
      </c>
      <c r="G1859">
        <f>tblSalaries[[#This Row],[clean Salary (in local currency)]]*VLOOKUP(tblSalaries[[#This Row],[Currency]],tblXrate[],2,FALSE)</f>
        <v>48000</v>
      </c>
      <c r="H1859" t="s">
        <v>1986</v>
      </c>
      <c r="I1859" t="s">
        <v>20</v>
      </c>
      <c r="J1859" t="s">
        <v>15</v>
      </c>
      <c r="K1859" t="str">
        <f>VLOOKUP(tblSalaries[[#This Row],[Where do you work]],tblCountries[[Actual]:[Mapping]],2,FALSE)</f>
        <v>USA</v>
      </c>
      <c r="L1859" t="s">
        <v>9</v>
      </c>
      <c r="M1859">
        <v>12</v>
      </c>
      <c r="O1859" s="10" t="str">
        <f>IF(ISERROR(FIND("1",tblSalaries[[#This Row],[How many hours of a day you work on Excel]])),"",1)</f>
        <v/>
      </c>
      <c r="P1859" s="11" t="str">
        <f>IF(ISERROR(FIND("2",tblSalaries[[#This Row],[How many hours of a day you work on Excel]])),"",2)</f>
        <v/>
      </c>
      <c r="Q1859" s="10" t="str">
        <f>IF(ISERROR(FIND("3",tblSalaries[[#This Row],[How many hours of a day you work on Excel]])),"",3)</f>
        <v/>
      </c>
      <c r="R1859" s="10">
        <f>IF(ISERROR(FIND("4",tblSalaries[[#This Row],[How many hours of a day you work on Excel]])),"",4)</f>
        <v>4</v>
      </c>
      <c r="S1859" s="10" t="str">
        <f>IF(ISERROR(FIND("5",tblSalaries[[#This Row],[How many hours of a day you work on Excel]])),"",5)</f>
        <v/>
      </c>
      <c r="T1859" s="10">
        <f>IF(ISERROR(FIND("6",tblSalaries[[#This Row],[How many hours of a day you work on Excel]])),"",6)</f>
        <v>6</v>
      </c>
      <c r="U1859" s="11" t="str">
        <f>IF(ISERROR(FIND("7",tblSalaries[[#This Row],[How many hours of a day you work on Excel]])),"",7)</f>
        <v/>
      </c>
      <c r="V1859" s="11" t="str">
        <f>IF(ISERROR(FIND("8",tblSalaries[[#This Row],[How many hours of a day you work on Excel]])),"",8)</f>
        <v/>
      </c>
      <c r="W1859" s="11">
        <f>IF(MAX(tblSalaries[[#This Row],[1 hour]:[8 hours]])=0,#N/A,MAX(tblSalaries[[#This Row],[1 hour]:[8 hours]]))</f>
        <v>6</v>
      </c>
      <c r="X1859" s="11">
        <f>IF(ISERROR(tblSalaries[[#This Row],[max h]]),1,tblSalaries[[#This Row],[Salary in USD]]/tblSalaries[[#This Row],[max h]]/260)</f>
        <v>30.76923076923077</v>
      </c>
      <c r="Y1859" s="11" t="str">
        <f>IF(tblSalaries[[#This Row],[Years of Experience]]="",0,"0")</f>
        <v>0</v>
      </c>
      <c r="Z1859"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859" s="11">
        <f>IF(tblSalaries[[#This Row],[Salary in USD]]&lt;1000,1,0)</f>
        <v>0</v>
      </c>
      <c r="AB1859" s="11">
        <f>IF(AND(tblSalaries[[#This Row],[Salary in USD]]&gt;1000,tblSalaries[[#This Row],[Salary in USD]]&lt;2000),1,0)</f>
        <v>0</v>
      </c>
    </row>
    <row r="1860" spans="2:28" ht="15" customHeight="1">
      <c r="B1860" t="s">
        <v>3863</v>
      </c>
      <c r="C1860" s="1">
        <v>41079.332638888889</v>
      </c>
      <c r="D1860" s="4">
        <v>120000</v>
      </c>
      <c r="E1860">
        <v>120000</v>
      </c>
      <c r="F1860" t="s">
        <v>82</v>
      </c>
      <c r="G1860">
        <f>tblSalaries[[#This Row],[clean Salary (in local currency)]]*VLOOKUP(tblSalaries[[#This Row],[Currency]],tblXrate[],2,FALSE)</f>
        <v>122389.15876831629</v>
      </c>
      <c r="H1860" t="s">
        <v>52</v>
      </c>
      <c r="I1860" t="s">
        <v>52</v>
      </c>
      <c r="J1860" t="s">
        <v>84</v>
      </c>
      <c r="K1860" t="str">
        <f>VLOOKUP(tblSalaries[[#This Row],[Where do you work]],tblCountries[[Actual]:[Mapping]],2,FALSE)</f>
        <v>Australia</v>
      </c>
      <c r="L1860" t="s">
        <v>25</v>
      </c>
      <c r="M1860">
        <v>8</v>
      </c>
      <c r="O1860" s="10">
        <f>IF(ISERROR(FIND("1",tblSalaries[[#This Row],[How many hours of a day you work on Excel]])),"",1)</f>
        <v>1</v>
      </c>
      <c r="P1860" s="11">
        <f>IF(ISERROR(FIND("2",tblSalaries[[#This Row],[How many hours of a day you work on Excel]])),"",2)</f>
        <v>2</v>
      </c>
      <c r="Q1860" s="10" t="str">
        <f>IF(ISERROR(FIND("3",tblSalaries[[#This Row],[How many hours of a day you work on Excel]])),"",3)</f>
        <v/>
      </c>
      <c r="R1860" s="10" t="str">
        <f>IF(ISERROR(FIND("4",tblSalaries[[#This Row],[How many hours of a day you work on Excel]])),"",4)</f>
        <v/>
      </c>
      <c r="S1860" s="10" t="str">
        <f>IF(ISERROR(FIND("5",tblSalaries[[#This Row],[How many hours of a day you work on Excel]])),"",5)</f>
        <v/>
      </c>
      <c r="T1860" s="10" t="str">
        <f>IF(ISERROR(FIND("6",tblSalaries[[#This Row],[How many hours of a day you work on Excel]])),"",6)</f>
        <v/>
      </c>
      <c r="U1860" s="11" t="str">
        <f>IF(ISERROR(FIND("7",tblSalaries[[#This Row],[How many hours of a day you work on Excel]])),"",7)</f>
        <v/>
      </c>
      <c r="V1860" s="11" t="str">
        <f>IF(ISERROR(FIND("8",tblSalaries[[#This Row],[How many hours of a day you work on Excel]])),"",8)</f>
        <v/>
      </c>
      <c r="W1860" s="11">
        <f>IF(MAX(tblSalaries[[#This Row],[1 hour]:[8 hours]])=0,#N/A,MAX(tblSalaries[[#This Row],[1 hour]:[8 hours]]))</f>
        <v>2</v>
      </c>
      <c r="X1860" s="11">
        <f>IF(ISERROR(tblSalaries[[#This Row],[max h]]),1,tblSalaries[[#This Row],[Salary in USD]]/tblSalaries[[#This Row],[max h]]/260)</f>
        <v>235.36376686214672</v>
      </c>
      <c r="Y1860" s="11" t="str">
        <f>IF(tblSalaries[[#This Row],[Years of Experience]]="",0,"0")</f>
        <v>0</v>
      </c>
      <c r="Z1860"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860" s="11">
        <f>IF(tblSalaries[[#This Row],[Salary in USD]]&lt;1000,1,0)</f>
        <v>0</v>
      </c>
      <c r="AB1860" s="11">
        <f>IF(AND(tblSalaries[[#This Row],[Salary in USD]]&gt;1000,tblSalaries[[#This Row],[Salary in USD]]&lt;2000),1,0)</f>
        <v>0</v>
      </c>
    </row>
    <row r="1861" spans="2:28" ht="15" customHeight="1">
      <c r="B1861" t="s">
        <v>3864</v>
      </c>
      <c r="C1861" s="1">
        <v>41079.527268518519</v>
      </c>
      <c r="D1861" s="4">
        <v>4000</v>
      </c>
      <c r="E1861">
        <v>4000</v>
      </c>
      <c r="F1861" t="s">
        <v>6</v>
      </c>
      <c r="G1861">
        <f>tblSalaries[[#This Row],[clean Salary (in local currency)]]*VLOOKUP(tblSalaries[[#This Row],[Currency]],tblXrate[],2,FALSE)</f>
        <v>4000</v>
      </c>
      <c r="H1861" t="s">
        <v>1987</v>
      </c>
      <c r="I1861" t="s">
        <v>20</v>
      </c>
      <c r="J1861" t="s">
        <v>8</v>
      </c>
      <c r="K1861" t="str">
        <f>VLOOKUP(tblSalaries[[#This Row],[Where do you work]],tblCountries[[Actual]:[Mapping]],2,FALSE)</f>
        <v>India</v>
      </c>
      <c r="L1861" t="s">
        <v>18</v>
      </c>
      <c r="M1861">
        <v>4</v>
      </c>
      <c r="O1861" s="10" t="str">
        <f>IF(ISERROR(FIND("1",tblSalaries[[#This Row],[How many hours of a day you work on Excel]])),"",1)</f>
        <v/>
      </c>
      <c r="P1861" s="11">
        <f>IF(ISERROR(FIND("2",tblSalaries[[#This Row],[How many hours of a day you work on Excel]])),"",2)</f>
        <v>2</v>
      </c>
      <c r="Q1861" s="10">
        <f>IF(ISERROR(FIND("3",tblSalaries[[#This Row],[How many hours of a day you work on Excel]])),"",3)</f>
        <v>3</v>
      </c>
      <c r="R1861" s="10" t="str">
        <f>IF(ISERROR(FIND("4",tblSalaries[[#This Row],[How many hours of a day you work on Excel]])),"",4)</f>
        <v/>
      </c>
      <c r="S1861" s="10" t="str">
        <f>IF(ISERROR(FIND("5",tblSalaries[[#This Row],[How many hours of a day you work on Excel]])),"",5)</f>
        <v/>
      </c>
      <c r="T1861" s="10" t="str">
        <f>IF(ISERROR(FIND("6",tblSalaries[[#This Row],[How many hours of a day you work on Excel]])),"",6)</f>
        <v/>
      </c>
      <c r="U1861" s="11" t="str">
        <f>IF(ISERROR(FIND("7",tblSalaries[[#This Row],[How many hours of a day you work on Excel]])),"",7)</f>
        <v/>
      </c>
      <c r="V1861" s="11" t="str">
        <f>IF(ISERROR(FIND("8",tblSalaries[[#This Row],[How many hours of a day you work on Excel]])),"",8)</f>
        <v/>
      </c>
      <c r="W1861" s="11">
        <f>IF(MAX(tblSalaries[[#This Row],[1 hour]:[8 hours]])=0,#N/A,MAX(tblSalaries[[#This Row],[1 hour]:[8 hours]]))</f>
        <v>3</v>
      </c>
      <c r="X1861" s="11">
        <f>IF(ISERROR(tblSalaries[[#This Row],[max h]]),1,tblSalaries[[#This Row],[Salary in USD]]/tblSalaries[[#This Row],[max h]]/260)</f>
        <v>5.1282051282051277</v>
      </c>
      <c r="Y1861" s="11" t="str">
        <f>IF(tblSalaries[[#This Row],[Years of Experience]]="",0,"0")</f>
        <v>0</v>
      </c>
      <c r="Z1861"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1861" s="11">
        <f>IF(tblSalaries[[#This Row],[Salary in USD]]&lt;1000,1,0)</f>
        <v>0</v>
      </c>
      <c r="AB1861" s="11">
        <f>IF(AND(tblSalaries[[#This Row],[Salary in USD]]&gt;1000,tblSalaries[[#This Row],[Salary in USD]]&lt;2000),1,0)</f>
        <v>0</v>
      </c>
    </row>
    <row r="1862" spans="2:28" ht="15" customHeight="1">
      <c r="B1862" t="s">
        <v>3865</v>
      </c>
      <c r="C1862" s="1">
        <v>41079.63585648148</v>
      </c>
      <c r="D1862" s="4">
        <v>250000</v>
      </c>
      <c r="E1862">
        <v>250000</v>
      </c>
      <c r="F1862" t="s">
        <v>40</v>
      </c>
      <c r="G1862">
        <f>tblSalaries[[#This Row],[clean Salary (in local currency)]]*VLOOKUP(tblSalaries[[#This Row],[Currency]],tblXrate[],2,FALSE)</f>
        <v>4451.9791718606421</v>
      </c>
      <c r="H1862" t="s">
        <v>765</v>
      </c>
      <c r="I1862" t="s">
        <v>3999</v>
      </c>
      <c r="J1862" t="s">
        <v>8</v>
      </c>
      <c r="K1862" t="str">
        <f>VLOOKUP(tblSalaries[[#This Row],[Where do you work]],tblCountries[[Actual]:[Mapping]],2,FALSE)</f>
        <v>India</v>
      </c>
      <c r="L1862" t="s">
        <v>9</v>
      </c>
      <c r="M1862">
        <v>3</v>
      </c>
      <c r="O1862" s="10" t="str">
        <f>IF(ISERROR(FIND("1",tblSalaries[[#This Row],[How many hours of a day you work on Excel]])),"",1)</f>
        <v/>
      </c>
      <c r="P1862" s="11" t="str">
        <f>IF(ISERROR(FIND("2",tblSalaries[[#This Row],[How many hours of a day you work on Excel]])),"",2)</f>
        <v/>
      </c>
      <c r="Q1862" s="10" t="str">
        <f>IF(ISERROR(FIND("3",tblSalaries[[#This Row],[How many hours of a day you work on Excel]])),"",3)</f>
        <v/>
      </c>
      <c r="R1862" s="10">
        <f>IF(ISERROR(FIND("4",tblSalaries[[#This Row],[How many hours of a day you work on Excel]])),"",4)</f>
        <v>4</v>
      </c>
      <c r="S1862" s="10" t="str">
        <f>IF(ISERROR(FIND("5",tblSalaries[[#This Row],[How many hours of a day you work on Excel]])),"",5)</f>
        <v/>
      </c>
      <c r="T1862" s="10">
        <f>IF(ISERROR(FIND("6",tblSalaries[[#This Row],[How many hours of a day you work on Excel]])),"",6)</f>
        <v>6</v>
      </c>
      <c r="U1862" s="11" t="str">
        <f>IF(ISERROR(FIND("7",tblSalaries[[#This Row],[How many hours of a day you work on Excel]])),"",7)</f>
        <v/>
      </c>
      <c r="V1862" s="11" t="str">
        <f>IF(ISERROR(FIND("8",tblSalaries[[#This Row],[How many hours of a day you work on Excel]])),"",8)</f>
        <v/>
      </c>
      <c r="W1862" s="11">
        <f>IF(MAX(tblSalaries[[#This Row],[1 hour]:[8 hours]])=0,#N/A,MAX(tblSalaries[[#This Row],[1 hour]:[8 hours]]))</f>
        <v>6</v>
      </c>
      <c r="X1862" s="11">
        <f>IF(ISERROR(tblSalaries[[#This Row],[max h]]),1,tblSalaries[[#This Row],[Salary in USD]]/tblSalaries[[#This Row],[max h]]/260)</f>
        <v>2.8538328024747703</v>
      </c>
      <c r="Y1862" s="11" t="str">
        <f>IF(tblSalaries[[#This Row],[Years of Experience]]="",0,"0")</f>
        <v>0</v>
      </c>
      <c r="Z1862"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1..3</v>
      </c>
      <c r="AA1862" s="11">
        <f>IF(tblSalaries[[#This Row],[Salary in USD]]&lt;1000,1,0)</f>
        <v>0</v>
      </c>
      <c r="AB1862" s="11">
        <f>IF(AND(tblSalaries[[#This Row],[Salary in USD]]&gt;1000,tblSalaries[[#This Row],[Salary in USD]]&lt;2000),1,0)</f>
        <v>0</v>
      </c>
    </row>
    <row r="1863" spans="2:28" ht="15" customHeight="1">
      <c r="B1863" t="s">
        <v>3866</v>
      </c>
      <c r="C1863" s="1">
        <v>41079.709467592591</v>
      </c>
      <c r="D1863" s="4" t="s">
        <v>1988</v>
      </c>
      <c r="E1863">
        <v>52224</v>
      </c>
      <c r="F1863" t="s">
        <v>1989</v>
      </c>
      <c r="G1863">
        <f>tblSalaries[[#This Row],[clean Salary (in local currency)]]*VLOOKUP(tblSalaries[[#This Row],[Currency]],tblXrate[],2,FALSE)</f>
        <v>2953.8461538461538</v>
      </c>
      <c r="H1863" t="s">
        <v>1990</v>
      </c>
      <c r="I1863" t="s">
        <v>3999</v>
      </c>
      <c r="J1863" t="s">
        <v>1991</v>
      </c>
      <c r="K1863" t="str">
        <f>VLOOKUP(tblSalaries[[#This Row],[Where do you work]],tblCountries[[Actual]:[Mapping]],2,FALSE)</f>
        <v>Ethiopia</v>
      </c>
      <c r="L1863" t="s">
        <v>9</v>
      </c>
      <c r="M1863">
        <v>3</v>
      </c>
      <c r="O1863" s="10" t="str">
        <f>IF(ISERROR(FIND("1",tblSalaries[[#This Row],[How many hours of a day you work on Excel]])),"",1)</f>
        <v/>
      </c>
      <c r="P1863" s="11" t="str">
        <f>IF(ISERROR(FIND("2",tblSalaries[[#This Row],[How many hours of a day you work on Excel]])),"",2)</f>
        <v/>
      </c>
      <c r="Q1863" s="10" t="str">
        <f>IF(ISERROR(FIND("3",tblSalaries[[#This Row],[How many hours of a day you work on Excel]])),"",3)</f>
        <v/>
      </c>
      <c r="R1863" s="10">
        <f>IF(ISERROR(FIND("4",tblSalaries[[#This Row],[How many hours of a day you work on Excel]])),"",4)</f>
        <v>4</v>
      </c>
      <c r="S1863" s="10" t="str">
        <f>IF(ISERROR(FIND("5",tblSalaries[[#This Row],[How many hours of a day you work on Excel]])),"",5)</f>
        <v/>
      </c>
      <c r="T1863" s="10">
        <f>IF(ISERROR(FIND("6",tblSalaries[[#This Row],[How many hours of a day you work on Excel]])),"",6)</f>
        <v>6</v>
      </c>
      <c r="U1863" s="11" t="str">
        <f>IF(ISERROR(FIND("7",tblSalaries[[#This Row],[How many hours of a day you work on Excel]])),"",7)</f>
        <v/>
      </c>
      <c r="V1863" s="11" t="str">
        <f>IF(ISERROR(FIND("8",tblSalaries[[#This Row],[How many hours of a day you work on Excel]])),"",8)</f>
        <v/>
      </c>
      <c r="W1863" s="11">
        <f>IF(MAX(tblSalaries[[#This Row],[1 hour]:[8 hours]])=0,#N/A,MAX(tblSalaries[[#This Row],[1 hour]:[8 hours]]))</f>
        <v>6</v>
      </c>
      <c r="X1863" s="11">
        <f>IF(ISERROR(tblSalaries[[#This Row],[max h]]),1,tblSalaries[[#This Row],[Salary in USD]]/tblSalaries[[#This Row],[max h]]/260)</f>
        <v>1.8934911242603552</v>
      </c>
      <c r="Y1863" s="11" t="str">
        <f>IF(tblSalaries[[#This Row],[Years of Experience]]="",0,"0")</f>
        <v>0</v>
      </c>
      <c r="Z1863"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1..3</v>
      </c>
      <c r="AA1863" s="11">
        <f>IF(tblSalaries[[#This Row],[Salary in USD]]&lt;1000,1,0)</f>
        <v>0</v>
      </c>
      <c r="AB1863" s="11">
        <f>IF(AND(tblSalaries[[#This Row],[Salary in USD]]&gt;1000,tblSalaries[[#This Row],[Salary in USD]]&lt;2000),1,0)</f>
        <v>0</v>
      </c>
    </row>
    <row r="1864" spans="2:28" ht="15" customHeight="1">
      <c r="B1864" t="s">
        <v>3867</v>
      </c>
      <c r="C1864" s="1">
        <v>41079.762291666666</v>
      </c>
      <c r="D1864" s="4">
        <v>25000</v>
      </c>
      <c r="E1864">
        <v>25000</v>
      </c>
      <c r="F1864" t="s">
        <v>69</v>
      </c>
      <c r="G1864">
        <f>tblSalaries[[#This Row],[clean Salary (in local currency)]]*VLOOKUP(tblSalaries[[#This Row],[Currency]],tblXrate[],2,FALSE)</f>
        <v>39404.456801682099</v>
      </c>
      <c r="H1864" t="s">
        <v>153</v>
      </c>
      <c r="I1864" t="s">
        <v>20</v>
      </c>
      <c r="J1864" t="s">
        <v>71</v>
      </c>
      <c r="K1864" t="str">
        <f>VLOOKUP(tblSalaries[[#This Row],[Where do you work]],tblCountries[[Actual]:[Mapping]],2,FALSE)</f>
        <v>UK</v>
      </c>
      <c r="L1864" t="s">
        <v>9</v>
      </c>
      <c r="M1864">
        <v>3</v>
      </c>
      <c r="O1864" s="10" t="str">
        <f>IF(ISERROR(FIND("1",tblSalaries[[#This Row],[How many hours of a day you work on Excel]])),"",1)</f>
        <v/>
      </c>
      <c r="P1864" s="11" t="str">
        <f>IF(ISERROR(FIND("2",tblSalaries[[#This Row],[How many hours of a day you work on Excel]])),"",2)</f>
        <v/>
      </c>
      <c r="Q1864" s="10" t="str">
        <f>IF(ISERROR(FIND("3",tblSalaries[[#This Row],[How many hours of a day you work on Excel]])),"",3)</f>
        <v/>
      </c>
      <c r="R1864" s="10">
        <f>IF(ISERROR(FIND("4",tblSalaries[[#This Row],[How many hours of a day you work on Excel]])),"",4)</f>
        <v>4</v>
      </c>
      <c r="S1864" s="10" t="str">
        <f>IF(ISERROR(FIND("5",tblSalaries[[#This Row],[How many hours of a day you work on Excel]])),"",5)</f>
        <v/>
      </c>
      <c r="T1864" s="10">
        <f>IF(ISERROR(FIND("6",tblSalaries[[#This Row],[How many hours of a day you work on Excel]])),"",6)</f>
        <v>6</v>
      </c>
      <c r="U1864" s="11" t="str">
        <f>IF(ISERROR(FIND("7",tblSalaries[[#This Row],[How many hours of a day you work on Excel]])),"",7)</f>
        <v/>
      </c>
      <c r="V1864" s="11" t="str">
        <f>IF(ISERROR(FIND("8",tblSalaries[[#This Row],[How many hours of a day you work on Excel]])),"",8)</f>
        <v/>
      </c>
      <c r="W1864" s="11">
        <f>IF(MAX(tblSalaries[[#This Row],[1 hour]:[8 hours]])=0,#N/A,MAX(tblSalaries[[#This Row],[1 hour]:[8 hours]]))</f>
        <v>6</v>
      </c>
      <c r="X1864" s="11">
        <f>IF(ISERROR(tblSalaries[[#This Row],[max h]]),1,tblSalaries[[#This Row],[Salary in USD]]/tblSalaries[[#This Row],[max h]]/260)</f>
        <v>25.259267180565448</v>
      </c>
      <c r="Y1864" s="11" t="str">
        <f>IF(tblSalaries[[#This Row],[Years of Experience]]="",0,"0")</f>
        <v>0</v>
      </c>
      <c r="Z1864"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1..3</v>
      </c>
      <c r="AA1864" s="11">
        <f>IF(tblSalaries[[#This Row],[Salary in USD]]&lt;1000,1,0)</f>
        <v>0</v>
      </c>
      <c r="AB1864" s="11">
        <f>IF(AND(tblSalaries[[#This Row],[Salary in USD]]&gt;1000,tblSalaries[[#This Row],[Salary in USD]]&lt;2000),1,0)</f>
        <v>0</v>
      </c>
    </row>
    <row r="1865" spans="2:28" ht="15" customHeight="1">
      <c r="B1865" t="s">
        <v>3868</v>
      </c>
      <c r="C1865" s="1">
        <v>41079.814872685187</v>
      </c>
      <c r="D1865" s="4">
        <v>74000</v>
      </c>
      <c r="E1865">
        <v>74000</v>
      </c>
      <c r="F1865" t="s">
        <v>82</v>
      </c>
      <c r="G1865">
        <f>tblSalaries[[#This Row],[clean Salary (in local currency)]]*VLOOKUP(tblSalaries[[#This Row],[Currency]],tblXrate[],2,FALSE)</f>
        <v>75473.31457379504</v>
      </c>
      <c r="H1865" t="s">
        <v>1241</v>
      </c>
      <c r="I1865" t="s">
        <v>20</v>
      </c>
      <c r="J1865" t="s">
        <v>84</v>
      </c>
      <c r="K1865" t="str">
        <f>VLOOKUP(tblSalaries[[#This Row],[Where do you work]],tblCountries[[Actual]:[Mapping]],2,FALSE)</f>
        <v>Australia</v>
      </c>
      <c r="L1865" t="s">
        <v>9</v>
      </c>
      <c r="M1865">
        <v>8</v>
      </c>
      <c r="O1865" s="10" t="str">
        <f>IF(ISERROR(FIND("1",tblSalaries[[#This Row],[How many hours of a day you work on Excel]])),"",1)</f>
        <v/>
      </c>
      <c r="P1865" s="11" t="str">
        <f>IF(ISERROR(FIND("2",tblSalaries[[#This Row],[How many hours of a day you work on Excel]])),"",2)</f>
        <v/>
      </c>
      <c r="Q1865" s="10" t="str">
        <f>IF(ISERROR(FIND("3",tblSalaries[[#This Row],[How many hours of a day you work on Excel]])),"",3)</f>
        <v/>
      </c>
      <c r="R1865" s="10">
        <f>IF(ISERROR(FIND("4",tblSalaries[[#This Row],[How many hours of a day you work on Excel]])),"",4)</f>
        <v>4</v>
      </c>
      <c r="S1865" s="10" t="str">
        <f>IF(ISERROR(FIND("5",tblSalaries[[#This Row],[How many hours of a day you work on Excel]])),"",5)</f>
        <v/>
      </c>
      <c r="T1865" s="10">
        <f>IF(ISERROR(FIND("6",tblSalaries[[#This Row],[How many hours of a day you work on Excel]])),"",6)</f>
        <v>6</v>
      </c>
      <c r="U1865" s="11" t="str">
        <f>IF(ISERROR(FIND("7",tblSalaries[[#This Row],[How many hours of a day you work on Excel]])),"",7)</f>
        <v/>
      </c>
      <c r="V1865" s="11" t="str">
        <f>IF(ISERROR(FIND("8",tblSalaries[[#This Row],[How many hours of a day you work on Excel]])),"",8)</f>
        <v/>
      </c>
      <c r="W1865" s="11">
        <f>IF(MAX(tblSalaries[[#This Row],[1 hour]:[8 hours]])=0,#N/A,MAX(tblSalaries[[#This Row],[1 hour]:[8 hours]]))</f>
        <v>6</v>
      </c>
      <c r="X1865" s="11">
        <f>IF(ISERROR(tblSalaries[[#This Row],[max h]]),1,tblSalaries[[#This Row],[Salary in USD]]/tblSalaries[[#This Row],[max h]]/260)</f>
        <v>48.380329854996816</v>
      </c>
      <c r="Y1865" s="11" t="str">
        <f>IF(tblSalaries[[#This Row],[Years of Experience]]="",0,"0")</f>
        <v>0</v>
      </c>
      <c r="Z1865"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865" s="11">
        <f>IF(tblSalaries[[#This Row],[Salary in USD]]&lt;1000,1,0)</f>
        <v>0</v>
      </c>
      <c r="AB1865" s="11">
        <f>IF(AND(tblSalaries[[#This Row],[Salary in USD]]&gt;1000,tblSalaries[[#This Row],[Salary in USD]]&lt;2000),1,0)</f>
        <v>0</v>
      </c>
    </row>
    <row r="1866" spans="2:28" ht="15" customHeight="1">
      <c r="B1866" t="s">
        <v>3869</v>
      </c>
      <c r="C1866" s="1">
        <v>41079.84479166667</v>
      </c>
      <c r="D1866" s="4">
        <v>750000</v>
      </c>
      <c r="E1866">
        <v>750000</v>
      </c>
      <c r="F1866" t="s">
        <v>40</v>
      </c>
      <c r="G1866">
        <f>tblSalaries[[#This Row],[clean Salary (in local currency)]]*VLOOKUP(tblSalaries[[#This Row],[Currency]],tblXrate[],2,FALSE)</f>
        <v>13355.937515581925</v>
      </c>
      <c r="H1866" t="s">
        <v>20</v>
      </c>
      <c r="I1866" t="s">
        <v>20</v>
      </c>
      <c r="J1866" t="s">
        <v>8</v>
      </c>
      <c r="K1866" t="str">
        <f>VLOOKUP(tblSalaries[[#This Row],[Where do you work]],tblCountries[[Actual]:[Mapping]],2,FALSE)</f>
        <v>India</v>
      </c>
      <c r="L1866" t="s">
        <v>9</v>
      </c>
      <c r="M1866">
        <v>5</v>
      </c>
      <c r="O1866" s="10" t="str">
        <f>IF(ISERROR(FIND("1",tblSalaries[[#This Row],[How many hours of a day you work on Excel]])),"",1)</f>
        <v/>
      </c>
      <c r="P1866" s="11" t="str">
        <f>IF(ISERROR(FIND("2",tblSalaries[[#This Row],[How many hours of a day you work on Excel]])),"",2)</f>
        <v/>
      </c>
      <c r="Q1866" s="10" t="str">
        <f>IF(ISERROR(FIND("3",tblSalaries[[#This Row],[How many hours of a day you work on Excel]])),"",3)</f>
        <v/>
      </c>
      <c r="R1866" s="10">
        <f>IF(ISERROR(FIND("4",tblSalaries[[#This Row],[How many hours of a day you work on Excel]])),"",4)</f>
        <v>4</v>
      </c>
      <c r="S1866" s="10" t="str">
        <f>IF(ISERROR(FIND("5",tblSalaries[[#This Row],[How many hours of a day you work on Excel]])),"",5)</f>
        <v/>
      </c>
      <c r="T1866" s="10">
        <f>IF(ISERROR(FIND("6",tblSalaries[[#This Row],[How many hours of a day you work on Excel]])),"",6)</f>
        <v>6</v>
      </c>
      <c r="U1866" s="11" t="str">
        <f>IF(ISERROR(FIND("7",tblSalaries[[#This Row],[How many hours of a day you work on Excel]])),"",7)</f>
        <v/>
      </c>
      <c r="V1866" s="11" t="str">
        <f>IF(ISERROR(FIND("8",tblSalaries[[#This Row],[How many hours of a day you work on Excel]])),"",8)</f>
        <v/>
      </c>
      <c r="W1866" s="11">
        <f>IF(MAX(tblSalaries[[#This Row],[1 hour]:[8 hours]])=0,#N/A,MAX(tblSalaries[[#This Row],[1 hour]:[8 hours]]))</f>
        <v>6</v>
      </c>
      <c r="X1866" s="11">
        <f>IF(ISERROR(tblSalaries[[#This Row],[max h]]),1,tblSalaries[[#This Row],[Salary in USD]]/tblSalaries[[#This Row],[max h]]/260)</f>
        <v>8.5614984074243115</v>
      </c>
      <c r="Y1866" s="11" t="str">
        <f>IF(tblSalaries[[#This Row],[Years of Experience]]="",0,"0")</f>
        <v>0</v>
      </c>
      <c r="Z1866"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1866" s="11">
        <f>IF(tblSalaries[[#This Row],[Salary in USD]]&lt;1000,1,0)</f>
        <v>0</v>
      </c>
      <c r="AB1866" s="11">
        <f>IF(AND(tblSalaries[[#This Row],[Salary in USD]]&gt;1000,tblSalaries[[#This Row],[Salary in USD]]&lt;2000),1,0)</f>
        <v>0</v>
      </c>
    </row>
    <row r="1867" spans="2:28" ht="15" customHeight="1">
      <c r="B1867" t="s">
        <v>3870</v>
      </c>
      <c r="C1867" s="1">
        <v>41079.858043981483</v>
      </c>
      <c r="D1867" s="4">
        <v>25000</v>
      </c>
      <c r="E1867">
        <v>25000</v>
      </c>
      <c r="F1867" t="s">
        <v>6</v>
      </c>
      <c r="G1867">
        <f>tblSalaries[[#This Row],[clean Salary (in local currency)]]*VLOOKUP(tblSalaries[[#This Row],[Currency]],tblXrate[],2,FALSE)</f>
        <v>25000</v>
      </c>
      <c r="H1867" t="s">
        <v>91</v>
      </c>
      <c r="I1867" t="s">
        <v>52</v>
      </c>
      <c r="J1867" t="s">
        <v>8</v>
      </c>
      <c r="K1867" t="str">
        <f>VLOOKUP(tblSalaries[[#This Row],[Where do you work]],tblCountries[[Actual]:[Mapping]],2,FALSE)</f>
        <v>India</v>
      </c>
      <c r="L1867" t="s">
        <v>9</v>
      </c>
      <c r="M1867">
        <v>10</v>
      </c>
      <c r="O1867" s="10" t="str">
        <f>IF(ISERROR(FIND("1",tblSalaries[[#This Row],[How many hours of a day you work on Excel]])),"",1)</f>
        <v/>
      </c>
      <c r="P1867" s="11" t="str">
        <f>IF(ISERROR(FIND("2",tblSalaries[[#This Row],[How many hours of a day you work on Excel]])),"",2)</f>
        <v/>
      </c>
      <c r="Q1867" s="10" t="str">
        <f>IF(ISERROR(FIND("3",tblSalaries[[#This Row],[How many hours of a day you work on Excel]])),"",3)</f>
        <v/>
      </c>
      <c r="R1867" s="10">
        <f>IF(ISERROR(FIND("4",tblSalaries[[#This Row],[How many hours of a day you work on Excel]])),"",4)</f>
        <v>4</v>
      </c>
      <c r="S1867" s="10" t="str">
        <f>IF(ISERROR(FIND("5",tblSalaries[[#This Row],[How many hours of a day you work on Excel]])),"",5)</f>
        <v/>
      </c>
      <c r="T1867" s="10">
        <f>IF(ISERROR(FIND("6",tblSalaries[[#This Row],[How many hours of a day you work on Excel]])),"",6)</f>
        <v>6</v>
      </c>
      <c r="U1867" s="11" t="str">
        <f>IF(ISERROR(FIND("7",tblSalaries[[#This Row],[How many hours of a day you work on Excel]])),"",7)</f>
        <v/>
      </c>
      <c r="V1867" s="11" t="str">
        <f>IF(ISERROR(FIND("8",tblSalaries[[#This Row],[How many hours of a day you work on Excel]])),"",8)</f>
        <v/>
      </c>
      <c r="W1867" s="11">
        <f>IF(MAX(tblSalaries[[#This Row],[1 hour]:[8 hours]])=0,#N/A,MAX(tblSalaries[[#This Row],[1 hour]:[8 hours]]))</f>
        <v>6</v>
      </c>
      <c r="X1867" s="11">
        <f>IF(ISERROR(tblSalaries[[#This Row],[max h]]),1,tblSalaries[[#This Row],[Salary in USD]]/tblSalaries[[#This Row],[max h]]/260)</f>
        <v>16.025641025641026</v>
      </c>
      <c r="Y1867" s="11" t="str">
        <f>IF(tblSalaries[[#This Row],[Years of Experience]]="",0,"0")</f>
        <v>0</v>
      </c>
      <c r="Z1867"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867" s="11">
        <f>IF(tblSalaries[[#This Row],[Salary in USD]]&lt;1000,1,0)</f>
        <v>0</v>
      </c>
      <c r="AB1867" s="11">
        <f>IF(AND(tblSalaries[[#This Row],[Salary in USD]]&gt;1000,tblSalaries[[#This Row],[Salary in USD]]&lt;2000),1,0)</f>
        <v>0</v>
      </c>
    </row>
    <row r="1868" spans="2:28" ht="15" customHeight="1">
      <c r="B1868" t="s">
        <v>3871</v>
      </c>
      <c r="C1868" s="1">
        <v>41079.875937500001</v>
      </c>
      <c r="D1868" s="4">
        <v>420000</v>
      </c>
      <c r="E1868">
        <v>420000</v>
      </c>
      <c r="F1868" t="s">
        <v>40</v>
      </c>
      <c r="G1868">
        <f>tblSalaries[[#This Row],[clean Salary (in local currency)]]*VLOOKUP(tblSalaries[[#This Row],[Currency]],tblXrate[],2,FALSE)</f>
        <v>7479.3250087258784</v>
      </c>
      <c r="H1868" t="s">
        <v>20</v>
      </c>
      <c r="I1868" t="s">
        <v>20</v>
      </c>
      <c r="J1868" t="s">
        <v>8</v>
      </c>
      <c r="K1868" t="str">
        <f>VLOOKUP(tblSalaries[[#This Row],[Where do you work]],tblCountries[[Actual]:[Mapping]],2,FALSE)</f>
        <v>India</v>
      </c>
      <c r="L1868" t="s">
        <v>9</v>
      </c>
      <c r="M1868">
        <v>2</v>
      </c>
      <c r="O1868" s="10" t="str">
        <f>IF(ISERROR(FIND("1",tblSalaries[[#This Row],[How many hours of a day you work on Excel]])),"",1)</f>
        <v/>
      </c>
      <c r="P1868" s="11" t="str">
        <f>IF(ISERROR(FIND("2",tblSalaries[[#This Row],[How many hours of a day you work on Excel]])),"",2)</f>
        <v/>
      </c>
      <c r="Q1868" s="10" t="str">
        <f>IF(ISERROR(FIND("3",tblSalaries[[#This Row],[How many hours of a day you work on Excel]])),"",3)</f>
        <v/>
      </c>
      <c r="R1868" s="10">
        <f>IF(ISERROR(FIND("4",tblSalaries[[#This Row],[How many hours of a day you work on Excel]])),"",4)</f>
        <v>4</v>
      </c>
      <c r="S1868" s="10" t="str">
        <f>IF(ISERROR(FIND("5",tblSalaries[[#This Row],[How many hours of a day you work on Excel]])),"",5)</f>
        <v/>
      </c>
      <c r="T1868" s="10">
        <f>IF(ISERROR(FIND("6",tblSalaries[[#This Row],[How many hours of a day you work on Excel]])),"",6)</f>
        <v>6</v>
      </c>
      <c r="U1868" s="11" t="str">
        <f>IF(ISERROR(FIND("7",tblSalaries[[#This Row],[How many hours of a day you work on Excel]])),"",7)</f>
        <v/>
      </c>
      <c r="V1868" s="11" t="str">
        <f>IF(ISERROR(FIND("8",tblSalaries[[#This Row],[How many hours of a day you work on Excel]])),"",8)</f>
        <v/>
      </c>
      <c r="W1868" s="11">
        <f>IF(MAX(tblSalaries[[#This Row],[1 hour]:[8 hours]])=0,#N/A,MAX(tblSalaries[[#This Row],[1 hour]:[8 hours]]))</f>
        <v>6</v>
      </c>
      <c r="X1868" s="11">
        <f>IF(ISERROR(tblSalaries[[#This Row],[max h]]),1,tblSalaries[[#This Row],[Salary in USD]]/tblSalaries[[#This Row],[max h]]/260)</f>
        <v>4.7944391081576141</v>
      </c>
      <c r="Y1868" s="11" t="str">
        <f>IF(tblSalaries[[#This Row],[Years of Experience]]="",0,"0")</f>
        <v>0</v>
      </c>
      <c r="Z1868"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1..3</v>
      </c>
      <c r="AA1868" s="11">
        <f>IF(tblSalaries[[#This Row],[Salary in USD]]&lt;1000,1,0)</f>
        <v>0</v>
      </c>
      <c r="AB1868" s="11">
        <f>IF(AND(tblSalaries[[#This Row],[Salary in USD]]&gt;1000,tblSalaries[[#This Row],[Salary in USD]]&lt;2000),1,0)</f>
        <v>0</v>
      </c>
    </row>
    <row r="1869" spans="2:28" ht="15" customHeight="1">
      <c r="B1869" t="s">
        <v>3872</v>
      </c>
      <c r="C1869" s="1">
        <v>41079.879351851851</v>
      </c>
      <c r="D1869" s="4">
        <v>62000</v>
      </c>
      <c r="E1869">
        <v>62000</v>
      </c>
      <c r="F1869" t="s">
        <v>6</v>
      </c>
      <c r="G1869">
        <f>tblSalaries[[#This Row],[clean Salary (in local currency)]]*VLOOKUP(tblSalaries[[#This Row],[Currency]],tblXrate[],2,FALSE)</f>
        <v>62000</v>
      </c>
      <c r="H1869" t="s">
        <v>20</v>
      </c>
      <c r="I1869" t="s">
        <v>20</v>
      </c>
      <c r="J1869" t="s">
        <v>15</v>
      </c>
      <c r="K1869" t="str">
        <f>VLOOKUP(tblSalaries[[#This Row],[Where do you work]],tblCountries[[Actual]:[Mapping]],2,FALSE)</f>
        <v>USA</v>
      </c>
      <c r="L1869" t="s">
        <v>9</v>
      </c>
      <c r="M1869">
        <v>4</v>
      </c>
      <c r="O1869" s="10" t="str">
        <f>IF(ISERROR(FIND("1",tblSalaries[[#This Row],[How many hours of a day you work on Excel]])),"",1)</f>
        <v/>
      </c>
      <c r="P1869" s="11" t="str">
        <f>IF(ISERROR(FIND("2",tblSalaries[[#This Row],[How many hours of a day you work on Excel]])),"",2)</f>
        <v/>
      </c>
      <c r="Q1869" s="10" t="str">
        <f>IF(ISERROR(FIND("3",tblSalaries[[#This Row],[How many hours of a day you work on Excel]])),"",3)</f>
        <v/>
      </c>
      <c r="R1869" s="10">
        <f>IF(ISERROR(FIND("4",tblSalaries[[#This Row],[How many hours of a day you work on Excel]])),"",4)</f>
        <v>4</v>
      </c>
      <c r="S1869" s="10" t="str">
        <f>IF(ISERROR(FIND("5",tblSalaries[[#This Row],[How many hours of a day you work on Excel]])),"",5)</f>
        <v/>
      </c>
      <c r="T1869" s="10">
        <f>IF(ISERROR(FIND("6",tblSalaries[[#This Row],[How many hours of a day you work on Excel]])),"",6)</f>
        <v>6</v>
      </c>
      <c r="U1869" s="11" t="str">
        <f>IF(ISERROR(FIND("7",tblSalaries[[#This Row],[How many hours of a day you work on Excel]])),"",7)</f>
        <v/>
      </c>
      <c r="V1869" s="11" t="str">
        <f>IF(ISERROR(FIND("8",tblSalaries[[#This Row],[How many hours of a day you work on Excel]])),"",8)</f>
        <v/>
      </c>
      <c r="W1869" s="11">
        <f>IF(MAX(tblSalaries[[#This Row],[1 hour]:[8 hours]])=0,#N/A,MAX(tblSalaries[[#This Row],[1 hour]:[8 hours]]))</f>
        <v>6</v>
      </c>
      <c r="X1869" s="11">
        <f>IF(ISERROR(tblSalaries[[#This Row],[max h]]),1,tblSalaries[[#This Row],[Salary in USD]]/tblSalaries[[#This Row],[max h]]/260)</f>
        <v>39.743589743589745</v>
      </c>
      <c r="Y1869" s="11" t="str">
        <f>IF(tblSalaries[[#This Row],[Years of Experience]]="",0,"0")</f>
        <v>0</v>
      </c>
      <c r="Z1869"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1869" s="11">
        <f>IF(tblSalaries[[#This Row],[Salary in USD]]&lt;1000,1,0)</f>
        <v>0</v>
      </c>
      <c r="AB1869" s="11">
        <f>IF(AND(tblSalaries[[#This Row],[Salary in USD]]&gt;1000,tblSalaries[[#This Row],[Salary in USD]]&lt;2000),1,0)</f>
        <v>0</v>
      </c>
    </row>
    <row r="1870" spans="2:28" ht="15" customHeight="1">
      <c r="B1870" t="s">
        <v>3873</v>
      </c>
      <c r="C1870" s="1">
        <v>41079.897638888891</v>
      </c>
      <c r="D1870" s="4">
        <v>48000</v>
      </c>
      <c r="E1870">
        <v>48000</v>
      </c>
      <c r="F1870" t="s">
        <v>6</v>
      </c>
      <c r="G1870">
        <f>tblSalaries[[#This Row],[clean Salary (in local currency)]]*VLOOKUP(tblSalaries[[#This Row],[Currency]],tblXrate[],2,FALSE)</f>
        <v>48000</v>
      </c>
      <c r="H1870" t="s">
        <v>1992</v>
      </c>
      <c r="I1870" t="s">
        <v>20</v>
      </c>
      <c r="J1870" t="s">
        <v>15</v>
      </c>
      <c r="K1870" t="str">
        <f>VLOOKUP(tblSalaries[[#This Row],[Where do you work]],tblCountries[[Actual]:[Mapping]],2,FALSE)</f>
        <v>USA</v>
      </c>
      <c r="L1870" t="s">
        <v>9</v>
      </c>
      <c r="M1870">
        <v>1</v>
      </c>
      <c r="O1870" s="10" t="str">
        <f>IF(ISERROR(FIND("1",tblSalaries[[#This Row],[How many hours of a day you work on Excel]])),"",1)</f>
        <v/>
      </c>
      <c r="P1870" s="11" t="str">
        <f>IF(ISERROR(FIND("2",tblSalaries[[#This Row],[How many hours of a day you work on Excel]])),"",2)</f>
        <v/>
      </c>
      <c r="Q1870" s="10" t="str">
        <f>IF(ISERROR(FIND("3",tblSalaries[[#This Row],[How many hours of a day you work on Excel]])),"",3)</f>
        <v/>
      </c>
      <c r="R1870" s="10">
        <f>IF(ISERROR(FIND("4",tblSalaries[[#This Row],[How many hours of a day you work on Excel]])),"",4)</f>
        <v>4</v>
      </c>
      <c r="S1870" s="10" t="str">
        <f>IF(ISERROR(FIND("5",tblSalaries[[#This Row],[How many hours of a day you work on Excel]])),"",5)</f>
        <v/>
      </c>
      <c r="T1870" s="10">
        <f>IF(ISERROR(FIND("6",tblSalaries[[#This Row],[How many hours of a day you work on Excel]])),"",6)</f>
        <v>6</v>
      </c>
      <c r="U1870" s="11" t="str">
        <f>IF(ISERROR(FIND("7",tblSalaries[[#This Row],[How many hours of a day you work on Excel]])),"",7)</f>
        <v/>
      </c>
      <c r="V1870" s="11" t="str">
        <f>IF(ISERROR(FIND("8",tblSalaries[[#This Row],[How many hours of a day you work on Excel]])),"",8)</f>
        <v/>
      </c>
      <c r="W1870" s="11">
        <f>IF(MAX(tblSalaries[[#This Row],[1 hour]:[8 hours]])=0,#N/A,MAX(tblSalaries[[#This Row],[1 hour]:[8 hours]]))</f>
        <v>6</v>
      </c>
      <c r="X1870" s="11">
        <f>IF(ISERROR(tblSalaries[[#This Row],[max h]]),1,tblSalaries[[#This Row],[Salary in USD]]/tblSalaries[[#This Row],[max h]]/260)</f>
        <v>30.76923076923077</v>
      </c>
      <c r="Y1870" s="11" t="str">
        <f>IF(tblSalaries[[#This Row],[Years of Experience]]="",0,"0")</f>
        <v>0</v>
      </c>
      <c r="Z1870"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0..1</v>
      </c>
      <c r="AA1870" s="11">
        <f>IF(tblSalaries[[#This Row],[Salary in USD]]&lt;1000,1,0)</f>
        <v>0</v>
      </c>
      <c r="AB1870" s="11">
        <f>IF(AND(tblSalaries[[#This Row],[Salary in USD]]&gt;1000,tblSalaries[[#This Row],[Salary in USD]]&lt;2000),1,0)</f>
        <v>0</v>
      </c>
    </row>
    <row r="1871" spans="2:28" ht="15" customHeight="1">
      <c r="B1871" t="s">
        <v>3874</v>
      </c>
      <c r="C1871" s="1">
        <v>41079.946469907409</v>
      </c>
      <c r="D1871" s="4">
        <v>5000</v>
      </c>
      <c r="E1871">
        <v>5000</v>
      </c>
      <c r="F1871" t="s">
        <v>6</v>
      </c>
      <c r="G1871">
        <f>tblSalaries[[#This Row],[clean Salary (in local currency)]]*VLOOKUP(tblSalaries[[#This Row],[Currency]],tblXrate[],2,FALSE)</f>
        <v>5000</v>
      </c>
      <c r="H1871" t="s">
        <v>1993</v>
      </c>
      <c r="I1871" t="s">
        <v>4000</v>
      </c>
      <c r="J1871" t="s">
        <v>8</v>
      </c>
      <c r="K1871" t="str">
        <f>VLOOKUP(tblSalaries[[#This Row],[Where do you work]],tblCountries[[Actual]:[Mapping]],2,FALSE)</f>
        <v>India</v>
      </c>
      <c r="L1871" t="s">
        <v>9</v>
      </c>
      <c r="M1871">
        <v>3</v>
      </c>
      <c r="O1871" s="10" t="str">
        <f>IF(ISERROR(FIND("1",tblSalaries[[#This Row],[How many hours of a day you work on Excel]])),"",1)</f>
        <v/>
      </c>
      <c r="P1871" s="11" t="str">
        <f>IF(ISERROR(FIND("2",tblSalaries[[#This Row],[How many hours of a day you work on Excel]])),"",2)</f>
        <v/>
      </c>
      <c r="Q1871" s="10" t="str">
        <f>IF(ISERROR(FIND("3",tblSalaries[[#This Row],[How many hours of a day you work on Excel]])),"",3)</f>
        <v/>
      </c>
      <c r="R1871" s="10">
        <f>IF(ISERROR(FIND("4",tblSalaries[[#This Row],[How many hours of a day you work on Excel]])),"",4)</f>
        <v>4</v>
      </c>
      <c r="S1871" s="10" t="str">
        <f>IF(ISERROR(FIND("5",tblSalaries[[#This Row],[How many hours of a day you work on Excel]])),"",5)</f>
        <v/>
      </c>
      <c r="T1871" s="10">
        <f>IF(ISERROR(FIND("6",tblSalaries[[#This Row],[How many hours of a day you work on Excel]])),"",6)</f>
        <v>6</v>
      </c>
      <c r="U1871" s="11" t="str">
        <f>IF(ISERROR(FIND("7",tblSalaries[[#This Row],[How many hours of a day you work on Excel]])),"",7)</f>
        <v/>
      </c>
      <c r="V1871" s="11" t="str">
        <f>IF(ISERROR(FIND("8",tblSalaries[[#This Row],[How many hours of a day you work on Excel]])),"",8)</f>
        <v/>
      </c>
      <c r="W1871" s="11">
        <f>IF(MAX(tblSalaries[[#This Row],[1 hour]:[8 hours]])=0,#N/A,MAX(tblSalaries[[#This Row],[1 hour]:[8 hours]]))</f>
        <v>6</v>
      </c>
      <c r="X1871" s="11">
        <f>IF(ISERROR(tblSalaries[[#This Row],[max h]]),1,tblSalaries[[#This Row],[Salary in USD]]/tblSalaries[[#This Row],[max h]]/260)</f>
        <v>3.2051282051282053</v>
      </c>
      <c r="Y1871" s="11" t="str">
        <f>IF(tblSalaries[[#This Row],[Years of Experience]]="",0,"0")</f>
        <v>0</v>
      </c>
      <c r="Z1871"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1..3</v>
      </c>
      <c r="AA1871" s="11">
        <f>IF(tblSalaries[[#This Row],[Salary in USD]]&lt;1000,1,0)</f>
        <v>0</v>
      </c>
      <c r="AB1871" s="11">
        <f>IF(AND(tblSalaries[[#This Row],[Salary in USD]]&gt;1000,tblSalaries[[#This Row],[Salary in USD]]&lt;2000),1,0)</f>
        <v>0</v>
      </c>
    </row>
    <row r="1872" spans="2:28" ht="15" customHeight="1">
      <c r="B1872" t="s">
        <v>3875</v>
      </c>
      <c r="C1872" s="1">
        <v>41080.019375000003</v>
      </c>
      <c r="D1872" s="4" t="s">
        <v>1994</v>
      </c>
      <c r="E1872">
        <v>276000</v>
      </c>
      <c r="F1872" t="s">
        <v>40</v>
      </c>
      <c r="G1872">
        <f>tblSalaries[[#This Row],[clean Salary (in local currency)]]*VLOOKUP(tblSalaries[[#This Row],[Currency]],tblXrate[],2,FALSE)</f>
        <v>4914.9850057341491</v>
      </c>
      <c r="H1872" t="s">
        <v>1995</v>
      </c>
      <c r="I1872" t="s">
        <v>3999</v>
      </c>
      <c r="J1872" t="s">
        <v>8</v>
      </c>
      <c r="K1872" t="str">
        <f>VLOOKUP(tblSalaries[[#This Row],[Where do you work]],tblCountries[[Actual]:[Mapping]],2,FALSE)</f>
        <v>India</v>
      </c>
      <c r="L1872" t="s">
        <v>13</v>
      </c>
      <c r="M1872">
        <v>6</v>
      </c>
      <c r="O1872" s="10" t="str">
        <f>IF(ISERROR(FIND("1",tblSalaries[[#This Row],[How many hours of a day you work on Excel]])),"",1)</f>
        <v/>
      </c>
      <c r="P1872" s="11" t="str">
        <f>IF(ISERROR(FIND("2",tblSalaries[[#This Row],[How many hours of a day you work on Excel]])),"",2)</f>
        <v/>
      </c>
      <c r="Q1872" s="10" t="str">
        <f>IF(ISERROR(FIND("3",tblSalaries[[#This Row],[How many hours of a day you work on Excel]])),"",3)</f>
        <v/>
      </c>
      <c r="R1872" s="10" t="str">
        <f>IF(ISERROR(FIND("4",tblSalaries[[#This Row],[How many hours of a day you work on Excel]])),"",4)</f>
        <v/>
      </c>
      <c r="S1872" s="10" t="str">
        <f>IF(ISERROR(FIND("5",tblSalaries[[#This Row],[How many hours of a day you work on Excel]])),"",5)</f>
        <v/>
      </c>
      <c r="T1872" s="10" t="str">
        <f>IF(ISERROR(FIND("6",tblSalaries[[#This Row],[How many hours of a day you work on Excel]])),"",6)</f>
        <v/>
      </c>
      <c r="U1872" s="11" t="str">
        <f>IF(ISERROR(FIND("7",tblSalaries[[#This Row],[How many hours of a day you work on Excel]])),"",7)</f>
        <v/>
      </c>
      <c r="V1872" s="11">
        <f>IF(ISERROR(FIND("8",tblSalaries[[#This Row],[How many hours of a day you work on Excel]])),"",8)</f>
        <v>8</v>
      </c>
      <c r="W1872" s="11">
        <f>IF(MAX(tblSalaries[[#This Row],[1 hour]:[8 hours]])=0,#N/A,MAX(tblSalaries[[#This Row],[1 hour]:[8 hours]]))</f>
        <v>8</v>
      </c>
      <c r="X1872" s="11">
        <f>IF(ISERROR(tblSalaries[[#This Row],[max h]]),1,tblSalaries[[#This Row],[Salary in USD]]/tblSalaries[[#This Row],[max h]]/260)</f>
        <v>2.36297356044911</v>
      </c>
      <c r="Y1872" s="11" t="str">
        <f>IF(tblSalaries[[#This Row],[Years of Experience]]="",0,"0")</f>
        <v>0</v>
      </c>
      <c r="Z1872"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872" s="11">
        <f>IF(tblSalaries[[#This Row],[Salary in USD]]&lt;1000,1,0)</f>
        <v>0</v>
      </c>
      <c r="AB1872" s="11">
        <f>IF(AND(tblSalaries[[#This Row],[Salary in USD]]&gt;1000,tblSalaries[[#This Row],[Salary in USD]]&lt;2000),1,0)</f>
        <v>0</v>
      </c>
    </row>
    <row r="1873" spans="2:28" ht="15" customHeight="1">
      <c r="B1873" t="s">
        <v>3876</v>
      </c>
      <c r="C1873" s="1">
        <v>41080.038518518515</v>
      </c>
      <c r="D1873" s="4">
        <v>75000</v>
      </c>
      <c r="E1873">
        <v>75000</v>
      </c>
      <c r="F1873" t="s">
        <v>6</v>
      </c>
      <c r="G1873">
        <f>tblSalaries[[#This Row],[clean Salary (in local currency)]]*VLOOKUP(tblSalaries[[#This Row],[Currency]],tblXrate[],2,FALSE)</f>
        <v>75000</v>
      </c>
      <c r="H1873" t="s">
        <v>153</v>
      </c>
      <c r="I1873" t="s">
        <v>20</v>
      </c>
      <c r="J1873" t="s">
        <v>15</v>
      </c>
      <c r="K1873" t="str">
        <f>VLOOKUP(tblSalaries[[#This Row],[Where do you work]],tblCountries[[Actual]:[Mapping]],2,FALSE)</f>
        <v>USA</v>
      </c>
      <c r="L1873" t="s">
        <v>25</v>
      </c>
      <c r="M1873">
        <v>3</v>
      </c>
      <c r="O1873" s="10">
        <f>IF(ISERROR(FIND("1",tblSalaries[[#This Row],[How many hours of a day you work on Excel]])),"",1)</f>
        <v>1</v>
      </c>
      <c r="P1873" s="11">
        <f>IF(ISERROR(FIND("2",tblSalaries[[#This Row],[How many hours of a day you work on Excel]])),"",2)</f>
        <v>2</v>
      </c>
      <c r="Q1873" s="10" t="str">
        <f>IF(ISERROR(FIND("3",tblSalaries[[#This Row],[How many hours of a day you work on Excel]])),"",3)</f>
        <v/>
      </c>
      <c r="R1873" s="10" t="str">
        <f>IF(ISERROR(FIND("4",tblSalaries[[#This Row],[How many hours of a day you work on Excel]])),"",4)</f>
        <v/>
      </c>
      <c r="S1873" s="10" t="str">
        <f>IF(ISERROR(FIND("5",tblSalaries[[#This Row],[How many hours of a day you work on Excel]])),"",5)</f>
        <v/>
      </c>
      <c r="T1873" s="10" t="str">
        <f>IF(ISERROR(FIND("6",tblSalaries[[#This Row],[How many hours of a day you work on Excel]])),"",6)</f>
        <v/>
      </c>
      <c r="U1873" s="11" t="str">
        <f>IF(ISERROR(FIND("7",tblSalaries[[#This Row],[How many hours of a day you work on Excel]])),"",7)</f>
        <v/>
      </c>
      <c r="V1873" s="11" t="str">
        <f>IF(ISERROR(FIND("8",tblSalaries[[#This Row],[How many hours of a day you work on Excel]])),"",8)</f>
        <v/>
      </c>
      <c r="W1873" s="11">
        <f>IF(MAX(tblSalaries[[#This Row],[1 hour]:[8 hours]])=0,#N/A,MAX(tblSalaries[[#This Row],[1 hour]:[8 hours]]))</f>
        <v>2</v>
      </c>
      <c r="X1873" s="11">
        <f>IF(ISERROR(tblSalaries[[#This Row],[max h]]),1,tblSalaries[[#This Row],[Salary in USD]]/tblSalaries[[#This Row],[max h]]/260)</f>
        <v>144.23076923076923</v>
      </c>
      <c r="Y1873" s="11" t="str">
        <f>IF(tblSalaries[[#This Row],[Years of Experience]]="",0,"0")</f>
        <v>0</v>
      </c>
      <c r="Z1873"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1..3</v>
      </c>
      <c r="AA1873" s="11">
        <f>IF(tblSalaries[[#This Row],[Salary in USD]]&lt;1000,1,0)</f>
        <v>0</v>
      </c>
      <c r="AB1873" s="11">
        <f>IF(AND(tblSalaries[[#This Row],[Salary in USD]]&gt;1000,tblSalaries[[#This Row],[Salary in USD]]&lt;2000),1,0)</f>
        <v>0</v>
      </c>
    </row>
    <row r="1874" spans="2:28" ht="15" customHeight="1">
      <c r="B1874" t="s">
        <v>3877</v>
      </c>
      <c r="C1874" s="1">
        <v>41080.056122685186</v>
      </c>
      <c r="D1874" s="4">
        <v>250000</v>
      </c>
      <c r="E1874">
        <v>250000</v>
      </c>
      <c r="F1874" t="s">
        <v>40</v>
      </c>
      <c r="G1874">
        <f>tblSalaries[[#This Row],[clean Salary (in local currency)]]*VLOOKUP(tblSalaries[[#This Row],[Currency]],tblXrate[],2,FALSE)</f>
        <v>4451.9791718606421</v>
      </c>
      <c r="H1874" t="s">
        <v>1996</v>
      </c>
      <c r="I1874" t="s">
        <v>20</v>
      </c>
      <c r="J1874" t="s">
        <v>8</v>
      </c>
      <c r="K1874" t="str">
        <f>VLOOKUP(tblSalaries[[#This Row],[Where do you work]],tblCountries[[Actual]:[Mapping]],2,FALSE)</f>
        <v>India</v>
      </c>
      <c r="L1874" t="s">
        <v>186</v>
      </c>
      <c r="M1874">
        <v>1.6</v>
      </c>
      <c r="O1874" s="10" t="str">
        <f>IF(ISERROR(FIND("1",tblSalaries[[#This Row],[How many hours of a day you work on Excel]])),"",1)</f>
        <v/>
      </c>
      <c r="P1874" s="11" t="str">
        <f>IF(ISERROR(FIND("2",tblSalaries[[#This Row],[How many hours of a day you work on Excel]])),"",2)</f>
        <v/>
      </c>
      <c r="Q1874" s="10" t="str">
        <f>IF(ISERROR(FIND("3",tblSalaries[[#This Row],[How many hours of a day you work on Excel]])),"",3)</f>
        <v/>
      </c>
      <c r="R1874" s="10" t="str">
        <f>IF(ISERROR(FIND("4",tblSalaries[[#This Row],[How many hours of a day you work on Excel]])),"",4)</f>
        <v/>
      </c>
      <c r="S1874" s="10" t="str">
        <f>IF(ISERROR(FIND("5",tblSalaries[[#This Row],[How many hours of a day you work on Excel]])),"",5)</f>
        <v/>
      </c>
      <c r="T1874" s="10" t="str">
        <f>IF(ISERROR(FIND("6",tblSalaries[[#This Row],[How many hours of a day you work on Excel]])),"",6)</f>
        <v/>
      </c>
      <c r="U1874" s="11" t="str">
        <f>IF(ISERROR(FIND("7",tblSalaries[[#This Row],[How many hours of a day you work on Excel]])),"",7)</f>
        <v/>
      </c>
      <c r="V1874" s="11" t="str">
        <f>IF(ISERROR(FIND("8",tblSalaries[[#This Row],[How many hours of a day you work on Excel]])),"",8)</f>
        <v/>
      </c>
      <c r="W1874" s="11" t="e">
        <f>IF(MAX(tblSalaries[[#This Row],[1 hour]:[8 hours]])=0,#N/A,MAX(tblSalaries[[#This Row],[1 hour]:[8 hours]]))</f>
        <v>#N/A</v>
      </c>
      <c r="X1874" s="11">
        <f>IF(ISERROR(tblSalaries[[#This Row],[max h]]),1,tblSalaries[[#This Row],[Salary in USD]]/tblSalaries[[#This Row],[max h]]/260)</f>
        <v>1</v>
      </c>
      <c r="Y1874" s="11" t="str">
        <f>IF(tblSalaries[[#This Row],[Years of Experience]]="",0,"0")</f>
        <v>0</v>
      </c>
      <c r="Z1874"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1..3</v>
      </c>
      <c r="AA1874" s="11">
        <f>IF(tblSalaries[[#This Row],[Salary in USD]]&lt;1000,1,0)</f>
        <v>0</v>
      </c>
      <c r="AB1874" s="11">
        <f>IF(AND(tblSalaries[[#This Row],[Salary in USD]]&gt;1000,tblSalaries[[#This Row],[Salary in USD]]&lt;2000),1,0)</f>
        <v>0</v>
      </c>
    </row>
    <row r="1875" spans="2:28" ht="15" customHeight="1">
      <c r="B1875" t="s">
        <v>3878</v>
      </c>
      <c r="C1875" s="1">
        <v>41080.071666666663</v>
      </c>
      <c r="D1875" s="4">
        <v>700</v>
      </c>
      <c r="E1875">
        <v>8400</v>
      </c>
      <c r="F1875" t="s">
        <v>6</v>
      </c>
      <c r="G1875">
        <f>tblSalaries[[#This Row],[clean Salary (in local currency)]]*VLOOKUP(tblSalaries[[#This Row],[Currency]],tblXrate[],2,FALSE)</f>
        <v>8400</v>
      </c>
      <c r="H1875" t="s">
        <v>931</v>
      </c>
      <c r="I1875" t="s">
        <v>3999</v>
      </c>
      <c r="J1875" t="s">
        <v>8</v>
      </c>
      <c r="K1875" t="str">
        <f>VLOOKUP(tblSalaries[[#This Row],[Where do you work]],tblCountries[[Actual]:[Mapping]],2,FALSE)</f>
        <v>India</v>
      </c>
      <c r="L1875" t="s">
        <v>13</v>
      </c>
      <c r="M1875">
        <v>6</v>
      </c>
      <c r="O1875" s="10" t="str">
        <f>IF(ISERROR(FIND("1",tblSalaries[[#This Row],[How many hours of a day you work on Excel]])),"",1)</f>
        <v/>
      </c>
      <c r="P1875" s="11" t="str">
        <f>IF(ISERROR(FIND("2",tblSalaries[[#This Row],[How many hours of a day you work on Excel]])),"",2)</f>
        <v/>
      </c>
      <c r="Q1875" s="10" t="str">
        <f>IF(ISERROR(FIND("3",tblSalaries[[#This Row],[How many hours of a day you work on Excel]])),"",3)</f>
        <v/>
      </c>
      <c r="R1875" s="10" t="str">
        <f>IF(ISERROR(FIND("4",tblSalaries[[#This Row],[How many hours of a day you work on Excel]])),"",4)</f>
        <v/>
      </c>
      <c r="S1875" s="10" t="str">
        <f>IF(ISERROR(FIND("5",tblSalaries[[#This Row],[How many hours of a day you work on Excel]])),"",5)</f>
        <v/>
      </c>
      <c r="T1875" s="10" t="str">
        <f>IF(ISERROR(FIND("6",tblSalaries[[#This Row],[How many hours of a day you work on Excel]])),"",6)</f>
        <v/>
      </c>
      <c r="U1875" s="11" t="str">
        <f>IF(ISERROR(FIND("7",tblSalaries[[#This Row],[How many hours of a day you work on Excel]])),"",7)</f>
        <v/>
      </c>
      <c r="V1875" s="11">
        <f>IF(ISERROR(FIND("8",tblSalaries[[#This Row],[How many hours of a day you work on Excel]])),"",8)</f>
        <v>8</v>
      </c>
      <c r="W1875" s="11">
        <f>IF(MAX(tblSalaries[[#This Row],[1 hour]:[8 hours]])=0,#N/A,MAX(tblSalaries[[#This Row],[1 hour]:[8 hours]]))</f>
        <v>8</v>
      </c>
      <c r="X1875" s="11">
        <f>IF(ISERROR(tblSalaries[[#This Row],[max h]]),1,tblSalaries[[#This Row],[Salary in USD]]/tblSalaries[[#This Row],[max h]]/260)</f>
        <v>4.0384615384615383</v>
      </c>
      <c r="Y1875" s="11" t="str">
        <f>IF(tblSalaries[[#This Row],[Years of Experience]]="",0,"0")</f>
        <v>0</v>
      </c>
      <c r="Z1875"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875" s="11">
        <f>IF(tblSalaries[[#This Row],[Salary in USD]]&lt;1000,1,0)</f>
        <v>0</v>
      </c>
      <c r="AB1875" s="11">
        <f>IF(AND(tblSalaries[[#This Row],[Salary in USD]]&gt;1000,tblSalaries[[#This Row],[Salary in USD]]&lt;2000),1,0)</f>
        <v>0</v>
      </c>
    </row>
    <row r="1876" spans="2:28" ht="15" customHeight="1">
      <c r="B1876" t="s">
        <v>3879</v>
      </c>
      <c r="C1876" s="1">
        <v>41080.079282407409</v>
      </c>
      <c r="D1876" s="4">
        <v>20000</v>
      </c>
      <c r="E1876">
        <v>20000</v>
      </c>
      <c r="F1876" t="s">
        <v>6</v>
      </c>
      <c r="G1876">
        <f>tblSalaries[[#This Row],[clean Salary (in local currency)]]*VLOOKUP(tblSalaries[[#This Row],[Currency]],tblXrate[],2,FALSE)</f>
        <v>20000</v>
      </c>
      <c r="H1876" t="s">
        <v>1997</v>
      </c>
      <c r="I1876" t="s">
        <v>52</v>
      </c>
      <c r="J1876" t="s">
        <v>8</v>
      </c>
      <c r="K1876" t="str">
        <f>VLOOKUP(tblSalaries[[#This Row],[Where do you work]],tblCountries[[Actual]:[Mapping]],2,FALSE)</f>
        <v>India</v>
      </c>
      <c r="L1876" t="s">
        <v>18</v>
      </c>
      <c r="M1876">
        <v>5</v>
      </c>
      <c r="O1876" s="10" t="str">
        <f>IF(ISERROR(FIND("1",tblSalaries[[#This Row],[How many hours of a day you work on Excel]])),"",1)</f>
        <v/>
      </c>
      <c r="P1876" s="11">
        <f>IF(ISERROR(FIND("2",tblSalaries[[#This Row],[How many hours of a day you work on Excel]])),"",2)</f>
        <v>2</v>
      </c>
      <c r="Q1876" s="10">
        <f>IF(ISERROR(FIND("3",tblSalaries[[#This Row],[How many hours of a day you work on Excel]])),"",3)</f>
        <v>3</v>
      </c>
      <c r="R1876" s="10" t="str">
        <f>IF(ISERROR(FIND("4",tblSalaries[[#This Row],[How many hours of a day you work on Excel]])),"",4)</f>
        <v/>
      </c>
      <c r="S1876" s="10" t="str">
        <f>IF(ISERROR(FIND("5",tblSalaries[[#This Row],[How many hours of a day you work on Excel]])),"",5)</f>
        <v/>
      </c>
      <c r="T1876" s="10" t="str">
        <f>IF(ISERROR(FIND("6",tblSalaries[[#This Row],[How many hours of a day you work on Excel]])),"",6)</f>
        <v/>
      </c>
      <c r="U1876" s="11" t="str">
        <f>IF(ISERROR(FIND("7",tblSalaries[[#This Row],[How many hours of a day you work on Excel]])),"",7)</f>
        <v/>
      </c>
      <c r="V1876" s="11" t="str">
        <f>IF(ISERROR(FIND("8",tblSalaries[[#This Row],[How many hours of a day you work on Excel]])),"",8)</f>
        <v/>
      </c>
      <c r="W1876" s="11">
        <f>IF(MAX(tblSalaries[[#This Row],[1 hour]:[8 hours]])=0,#N/A,MAX(tblSalaries[[#This Row],[1 hour]:[8 hours]]))</f>
        <v>3</v>
      </c>
      <c r="X1876" s="11">
        <f>IF(ISERROR(tblSalaries[[#This Row],[max h]]),1,tblSalaries[[#This Row],[Salary in USD]]/tblSalaries[[#This Row],[max h]]/260)</f>
        <v>25.641025641025642</v>
      </c>
      <c r="Y1876" s="11" t="str">
        <f>IF(tblSalaries[[#This Row],[Years of Experience]]="",0,"0")</f>
        <v>0</v>
      </c>
      <c r="Z1876"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1876" s="11">
        <f>IF(tblSalaries[[#This Row],[Salary in USD]]&lt;1000,1,0)</f>
        <v>0</v>
      </c>
      <c r="AB1876" s="11">
        <f>IF(AND(tblSalaries[[#This Row],[Salary in USD]]&gt;1000,tblSalaries[[#This Row],[Salary in USD]]&lt;2000),1,0)</f>
        <v>0</v>
      </c>
    </row>
    <row r="1877" spans="2:28" ht="15" customHeight="1">
      <c r="B1877" t="s">
        <v>3880</v>
      </c>
      <c r="C1877" s="1">
        <v>41080.105462962965</v>
      </c>
      <c r="D1877" s="4">
        <v>110000</v>
      </c>
      <c r="E1877">
        <v>110000</v>
      </c>
      <c r="F1877" t="s">
        <v>6</v>
      </c>
      <c r="G1877">
        <f>tblSalaries[[#This Row],[clean Salary (in local currency)]]*VLOOKUP(tblSalaries[[#This Row],[Currency]],tblXrate[],2,FALSE)</f>
        <v>110000</v>
      </c>
      <c r="H1877" t="s">
        <v>1998</v>
      </c>
      <c r="I1877" t="s">
        <v>4001</v>
      </c>
      <c r="J1877" t="s">
        <v>15</v>
      </c>
      <c r="K1877" t="str">
        <f>VLOOKUP(tblSalaries[[#This Row],[Where do you work]],tblCountries[[Actual]:[Mapping]],2,FALSE)</f>
        <v>USA</v>
      </c>
      <c r="L1877" t="s">
        <v>9</v>
      </c>
      <c r="M1877">
        <v>10</v>
      </c>
      <c r="O1877" s="10" t="str">
        <f>IF(ISERROR(FIND("1",tblSalaries[[#This Row],[How many hours of a day you work on Excel]])),"",1)</f>
        <v/>
      </c>
      <c r="P1877" s="11" t="str">
        <f>IF(ISERROR(FIND("2",tblSalaries[[#This Row],[How many hours of a day you work on Excel]])),"",2)</f>
        <v/>
      </c>
      <c r="Q1877" s="10" t="str">
        <f>IF(ISERROR(FIND("3",tblSalaries[[#This Row],[How many hours of a day you work on Excel]])),"",3)</f>
        <v/>
      </c>
      <c r="R1877" s="10">
        <f>IF(ISERROR(FIND("4",tblSalaries[[#This Row],[How many hours of a day you work on Excel]])),"",4)</f>
        <v>4</v>
      </c>
      <c r="S1877" s="10" t="str">
        <f>IF(ISERROR(FIND("5",tblSalaries[[#This Row],[How many hours of a day you work on Excel]])),"",5)</f>
        <v/>
      </c>
      <c r="T1877" s="10">
        <f>IF(ISERROR(FIND("6",tblSalaries[[#This Row],[How many hours of a day you work on Excel]])),"",6)</f>
        <v>6</v>
      </c>
      <c r="U1877" s="11" t="str">
        <f>IF(ISERROR(FIND("7",tblSalaries[[#This Row],[How many hours of a day you work on Excel]])),"",7)</f>
        <v/>
      </c>
      <c r="V1877" s="11" t="str">
        <f>IF(ISERROR(FIND("8",tblSalaries[[#This Row],[How many hours of a day you work on Excel]])),"",8)</f>
        <v/>
      </c>
      <c r="W1877" s="11">
        <f>IF(MAX(tblSalaries[[#This Row],[1 hour]:[8 hours]])=0,#N/A,MAX(tblSalaries[[#This Row],[1 hour]:[8 hours]]))</f>
        <v>6</v>
      </c>
      <c r="X1877" s="11">
        <f>IF(ISERROR(tblSalaries[[#This Row],[max h]]),1,tblSalaries[[#This Row],[Salary in USD]]/tblSalaries[[#This Row],[max h]]/260)</f>
        <v>70.512820512820511</v>
      </c>
      <c r="Y1877" s="11" t="str">
        <f>IF(tblSalaries[[#This Row],[Years of Experience]]="",0,"0")</f>
        <v>0</v>
      </c>
      <c r="Z1877"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877" s="11">
        <f>IF(tblSalaries[[#This Row],[Salary in USD]]&lt;1000,1,0)</f>
        <v>0</v>
      </c>
      <c r="AB1877" s="11">
        <f>IF(AND(tblSalaries[[#This Row],[Salary in USD]]&gt;1000,tblSalaries[[#This Row],[Salary in USD]]&lt;2000),1,0)</f>
        <v>0</v>
      </c>
    </row>
    <row r="1878" spans="2:28" ht="15" customHeight="1">
      <c r="B1878" t="s">
        <v>3881</v>
      </c>
      <c r="C1878" s="1">
        <v>41080.161574074074</v>
      </c>
      <c r="D1878" s="4">
        <v>50000</v>
      </c>
      <c r="E1878">
        <v>50000</v>
      </c>
      <c r="F1878" t="s">
        <v>6</v>
      </c>
      <c r="G1878">
        <f>tblSalaries[[#This Row],[clean Salary (in local currency)]]*VLOOKUP(tblSalaries[[#This Row],[Currency]],tblXrate[],2,FALSE)</f>
        <v>50000</v>
      </c>
      <c r="H1878" t="s">
        <v>1999</v>
      </c>
      <c r="I1878" t="s">
        <v>20</v>
      </c>
      <c r="J1878" t="s">
        <v>15</v>
      </c>
      <c r="K1878" t="str">
        <f>VLOOKUP(tblSalaries[[#This Row],[Where do you work]],tblCountries[[Actual]:[Mapping]],2,FALSE)</f>
        <v>USA</v>
      </c>
      <c r="L1878" t="s">
        <v>13</v>
      </c>
      <c r="M1878">
        <v>3.5</v>
      </c>
      <c r="O1878" s="10" t="str">
        <f>IF(ISERROR(FIND("1",tblSalaries[[#This Row],[How many hours of a day you work on Excel]])),"",1)</f>
        <v/>
      </c>
      <c r="P1878" s="11" t="str">
        <f>IF(ISERROR(FIND("2",tblSalaries[[#This Row],[How many hours of a day you work on Excel]])),"",2)</f>
        <v/>
      </c>
      <c r="Q1878" s="10" t="str">
        <f>IF(ISERROR(FIND("3",tblSalaries[[#This Row],[How many hours of a day you work on Excel]])),"",3)</f>
        <v/>
      </c>
      <c r="R1878" s="10" t="str">
        <f>IF(ISERROR(FIND("4",tblSalaries[[#This Row],[How many hours of a day you work on Excel]])),"",4)</f>
        <v/>
      </c>
      <c r="S1878" s="10" t="str">
        <f>IF(ISERROR(FIND("5",tblSalaries[[#This Row],[How many hours of a day you work on Excel]])),"",5)</f>
        <v/>
      </c>
      <c r="T1878" s="10" t="str">
        <f>IF(ISERROR(FIND("6",tblSalaries[[#This Row],[How many hours of a day you work on Excel]])),"",6)</f>
        <v/>
      </c>
      <c r="U1878" s="11" t="str">
        <f>IF(ISERROR(FIND("7",tblSalaries[[#This Row],[How many hours of a day you work on Excel]])),"",7)</f>
        <v/>
      </c>
      <c r="V1878" s="11">
        <f>IF(ISERROR(FIND("8",tblSalaries[[#This Row],[How many hours of a day you work on Excel]])),"",8)</f>
        <v>8</v>
      </c>
      <c r="W1878" s="11">
        <f>IF(MAX(tblSalaries[[#This Row],[1 hour]:[8 hours]])=0,#N/A,MAX(tblSalaries[[#This Row],[1 hour]:[8 hours]]))</f>
        <v>8</v>
      </c>
      <c r="X1878" s="11">
        <f>IF(ISERROR(tblSalaries[[#This Row],[max h]]),1,tblSalaries[[#This Row],[Salary in USD]]/tblSalaries[[#This Row],[max h]]/260)</f>
        <v>24.03846153846154</v>
      </c>
      <c r="Y1878" s="11" t="str">
        <f>IF(tblSalaries[[#This Row],[Years of Experience]]="",0,"0")</f>
        <v>0</v>
      </c>
      <c r="Z1878"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1878" s="11">
        <f>IF(tblSalaries[[#This Row],[Salary in USD]]&lt;1000,1,0)</f>
        <v>0</v>
      </c>
      <c r="AB1878" s="11">
        <f>IF(AND(tblSalaries[[#This Row],[Salary in USD]]&gt;1000,tblSalaries[[#This Row],[Salary in USD]]&lt;2000),1,0)</f>
        <v>0</v>
      </c>
    </row>
    <row r="1879" spans="2:28" ht="15" customHeight="1">
      <c r="B1879" t="s">
        <v>3882</v>
      </c>
      <c r="C1879" s="1">
        <v>41080.163831018515</v>
      </c>
      <c r="D1879" s="4">
        <v>46000</v>
      </c>
      <c r="E1879">
        <v>46000</v>
      </c>
      <c r="F1879" t="s">
        <v>6</v>
      </c>
      <c r="G1879">
        <f>tblSalaries[[#This Row],[clean Salary (in local currency)]]*VLOOKUP(tblSalaries[[#This Row],[Currency]],tblXrate[],2,FALSE)</f>
        <v>46000</v>
      </c>
      <c r="H1879" t="s">
        <v>2000</v>
      </c>
      <c r="I1879" t="s">
        <v>20</v>
      </c>
      <c r="J1879" t="s">
        <v>15</v>
      </c>
      <c r="K1879" t="str">
        <f>VLOOKUP(tblSalaries[[#This Row],[Where do you work]],tblCountries[[Actual]:[Mapping]],2,FALSE)</f>
        <v>USA</v>
      </c>
      <c r="L1879" t="s">
        <v>9</v>
      </c>
      <c r="M1879">
        <v>8</v>
      </c>
      <c r="O1879" s="10" t="str">
        <f>IF(ISERROR(FIND("1",tblSalaries[[#This Row],[How many hours of a day you work on Excel]])),"",1)</f>
        <v/>
      </c>
      <c r="P1879" s="11" t="str">
        <f>IF(ISERROR(FIND("2",tblSalaries[[#This Row],[How many hours of a day you work on Excel]])),"",2)</f>
        <v/>
      </c>
      <c r="Q1879" s="10" t="str">
        <f>IF(ISERROR(FIND("3",tblSalaries[[#This Row],[How many hours of a day you work on Excel]])),"",3)</f>
        <v/>
      </c>
      <c r="R1879" s="10">
        <f>IF(ISERROR(FIND("4",tblSalaries[[#This Row],[How many hours of a day you work on Excel]])),"",4)</f>
        <v>4</v>
      </c>
      <c r="S1879" s="10" t="str">
        <f>IF(ISERROR(FIND("5",tblSalaries[[#This Row],[How many hours of a day you work on Excel]])),"",5)</f>
        <v/>
      </c>
      <c r="T1879" s="10">
        <f>IF(ISERROR(FIND("6",tblSalaries[[#This Row],[How many hours of a day you work on Excel]])),"",6)</f>
        <v>6</v>
      </c>
      <c r="U1879" s="11" t="str">
        <f>IF(ISERROR(FIND("7",tblSalaries[[#This Row],[How many hours of a day you work on Excel]])),"",7)</f>
        <v/>
      </c>
      <c r="V1879" s="11" t="str">
        <f>IF(ISERROR(FIND("8",tblSalaries[[#This Row],[How many hours of a day you work on Excel]])),"",8)</f>
        <v/>
      </c>
      <c r="W1879" s="11">
        <f>IF(MAX(tblSalaries[[#This Row],[1 hour]:[8 hours]])=0,#N/A,MAX(tblSalaries[[#This Row],[1 hour]:[8 hours]]))</f>
        <v>6</v>
      </c>
      <c r="X1879" s="11">
        <f>IF(ISERROR(tblSalaries[[#This Row],[max h]]),1,tblSalaries[[#This Row],[Salary in USD]]/tblSalaries[[#This Row],[max h]]/260)</f>
        <v>29.487179487179489</v>
      </c>
      <c r="Y1879" s="11" t="str">
        <f>IF(tblSalaries[[#This Row],[Years of Experience]]="",0,"0")</f>
        <v>0</v>
      </c>
      <c r="Z1879"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879" s="11">
        <f>IF(tblSalaries[[#This Row],[Salary in USD]]&lt;1000,1,0)</f>
        <v>0</v>
      </c>
      <c r="AB1879" s="11">
        <f>IF(AND(tblSalaries[[#This Row],[Salary in USD]]&gt;1000,tblSalaries[[#This Row],[Salary in USD]]&lt;2000),1,0)</f>
        <v>0</v>
      </c>
    </row>
    <row r="1880" spans="2:28" ht="15" customHeight="1">
      <c r="B1880" t="s">
        <v>3883</v>
      </c>
      <c r="C1880" s="1">
        <v>41080.210925925923</v>
      </c>
      <c r="D1880" s="4">
        <v>115000</v>
      </c>
      <c r="E1880">
        <v>115000</v>
      </c>
      <c r="F1880" t="s">
        <v>6</v>
      </c>
      <c r="G1880">
        <f>tblSalaries[[#This Row],[clean Salary (in local currency)]]*VLOOKUP(tblSalaries[[#This Row],[Currency]],tblXrate[],2,FALSE)</f>
        <v>115000</v>
      </c>
      <c r="H1880" t="s">
        <v>207</v>
      </c>
      <c r="I1880" t="s">
        <v>20</v>
      </c>
      <c r="J1880" t="s">
        <v>15</v>
      </c>
      <c r="K1880" t="str">
        <f>VLOOKUP(tblSalaries[[#This Row],[Where do you work]],tblCountries[[Actual]:[Mapping]],2,FALSE)</f>
        <v>USA</v>
      </c>
      <c r="L1880" t="s">
        <v>13</v>
      </c>
      <c r="M1880">
        <v>15</v>
      </c>
      <c r="O1880" s="10" t="str">
        <f>IF(ISERROR(FIND("1",tblSalaries[[#This Row],[How many hours of a day you work on Excel]])),"",1)</f>
        <v/>
      </c>
      <c r="P1880" s="11" t="str">
        <f>IF(ISERROR(FIND("2",tblSalaries[[#This Row],[How many hours of a day you work on Excel]])),"",2)</f>
        <v/>
      </c>
      <c r="Q1880" s="10" t="str">
        <f>IF(ISERROR(FIND("3",tblSalaries[[#This Row],[How many hours of a day you work on Excel]])),"",3)</f>
        <v/>
      </c>
      <c r="R1880" s="10" t="str">
        <f>IF(ISERROR(FIND("4",tblSalaries[[#This Row],[How many hours of a day you work on Excel]])),"",4)</f>
        <v/>
      </c>
      <c r="S1880" s="10" t="str">
        <f>IF(ISERROR(FIND("5",tblSalaries[[#This Row],[How many hours of a day you work on Excel]])),"",5)</f>
        <v/>
      </c>
      <c r="T1880" s="10" t="str">
        <f>IF(ISERROR(FIND("6",tblSalaries[[#This Row],[How many hours of a day you work on Excel]])),"",6)</f>
        <v/>
      </c>
      <c r="U1880" s="11" t="str">
        <f>IF(ISERROR(FIND("7",tblSalaries[[#This Row],[How many hours of a day you work on Excel]])),"",7)</f>
        <v/>
      </c>
      <c r="V1880" s="11">
        <f>IF(ISERROR(FIND("8",tblSalaries[[#This Row],[How many hours of a day you work on Excel]])),"",8)</f>
        <v>8</v>
      </c>
      <c r="W1880" s="11">
        <f>IF(MAX(tblSalaries[[#This Row],[1 hour]:[8 hours]])=0,#N/A,MAX(tblSalaries[[#This Row],[1 hour]:[8 hours]]))</f>
        <v>8</v>
      </c>
      <c r="X1880" s="11">
        <f>IF(ISERROR(tblSalaries[[#This Row],[max h]]),1,tblSalaries[[#This Row],[Salary in USD]]/tblSalaries[[#This Row],[max h]]/260)</f>
        <v>55.28846153846154</v>
      </c>
      <c r="Y1880" s="11" t="str">
        <f>IF(tblSalaries[[#This Row],[Years of Experience]]="",0,"0")</f>
        <v>0</v>
      </c>
      <c r="Z1880"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880" s="11">
        <f>IF(tblSalaries[[#This Row],[Salary in USD]]&lt;1000,1,0)</f>
        <v>0</v>
      </c>
      <c r="AB1880" s="11">
        <f>IF(AND(tblSalaries[[#This Row],[Salary in USD]]&gt;1000,tblSalaries[[#This Row],[Salary in USD]]&lt;2000),1,0)</f>
        <v>0</v>
      </c>
    </row>
    <row r="1881" spans="2:28" ht="15" customHeight="1">
      <c r="B1881" t="s">
        <v>3884</v>
      </c>
      <c r="C1881" s="1">
        <v>41080.537453703706</v>
      </c>
      <c r="D1881" s="4">
        <v>180000</v>
      </c>
      <c r="E1881">
        <v>180000</v>
      </c>
      <c r="F1881" t="s">
        <v>40</v>
      </c>
      <c r="G1881">
        <f>tblSalaries[[#This Row],[clean Salary (in local currency)]]*VLOOKUP(tblSalaries[[#This Row],[Currency]],tblXrate[],2,FALSE)</f>
        <v>3205.4250037396623</v>
      </c>
      <c r="H1881" t="s">
        <v>2001</v>
      </c>
      <c r="I1881" t="s">
        <v>20</v>
      </c>
      <c r="J1881" t="s">
        <v>8</v>
      </c>
      <c r="K1881" t="str">
        <f>VLOOKUP(tblSalaries[[#This Row],[Where do you work]],tblCountries[[Actual]:[Mapping]],2,FALSE)</f>
        <v>India</v>
      </c>
      <c r="L1881" t="s">
        <v>9</v>
      </c>
      <c r="M1881">
        <v>3</v>
      </c>
      <c r="O1881" s="10" t="str">
        <f>IF(ISERROR(FIND("1",tblSalaries[[#This Row],[How many hours of a day you work on Excel]])),"",1)</f>
        <v/>
      </c>
      <c r="P1881" s="11" t="str">
        <f>IF(ISERROR(FIND("2",tblSalaries[[#This Row],[How many hours of a day you work on Excel]])),"",2)</f>
        <v/>
      </c>
      <c r="Q1881" s="10" t="str">
        <f>IF(ISERROR(FIND("3",tblSalaries[[#This Row],[How many hours of a day you work on Excel]])),"",3)</f>
        <v/>
      </c>
      <c r="R1881" s="10">
        <f>IF(ISERROR(FIND("4",tblSalaries[[#This Row],[How many hours of a day you work on Excel]])),"",4)</f>
        <v>4</v>
      </c>
      <c r="S1881" s="10" t="str">
        <f>IF(ISERROR(FIND("5",tblSalaries[[#This Row],[How many hours of a day you work on Excel]])),"",5)</f>
        <v/>
      </c>
      <c r="T1881" s="10">
        <f>IF(ISERROR(FIND("6",tblSalaries[[#This Row],[How many hours of a day you work on Excel]])),"",6)</f>
        <v>6</v>
      </c>
      <c r="U1881" s="11" t="str">
        <f>IF(ISERROR(FIND("7",tblSalaries[[#This Row],[How many hours of a day you work on Excel]])),"",7)</f>
        <v/>
      </c>
      <c r="V1881" s="11" t="str">
        <f>IF(ISERROR(FIND("8",tblSalaries[[#This Row],[How many hours of a day you work on Excel]])),"",8)</f>
        <v/>
      </c>
      <c r="W1881" s="11">
        <f>IF(MAX(tblSalaries[[#This Row],[1 hour]:[8 hours]])=0,#N/A,MAX(tblSalaries[[#This Row],[1 hour]:[8 hours]]))</f>
        <v>6</v>
      </c>
      <c r="X1881" s="11">
        <f>IF(ISERROR(tblSalaries[[#This Row],[max h]]),1,tblSalaries[[#This Row],[Salary in USD]]/tblSalaries[[#This Row],[max h]]/260)</f>
        <v>2.0547596177818348</v>
      </c>
      <c r="Y1881" s="11" t="str">
        <f>IF(tblSalaries[[#This Row],[Years of Experience]]="",0,"0")</f>
        <v>0</v>
      </c>
      <c r="Z1881"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1..3</v>
      </c>
      <c r="AA1881" s="11">
        <f>IF(tblSalaries[[#This Row],[Salary in USD]]&lt;1000,1,0)</f>
        <v>0</v>
      </c>
      <c r="AB1881" s="11">
        <f>IF(AND(tblSalaries[[#This Row],[Salary in USD]]&gt;1000,tblSalaries[[#This Row],[Salary in USD]]&lt;2000),1,0)</f>
        <v>0</v>
      </c>
    </row>
    <row r="1882" spans="2:28" ht="15" customHeight="1">
      <c r="B1882" t="s">
        <v>3885</v>
      </c>
      <c r="C1882" s="1">
        <v>41080.545335648145</v>
      </c>
      <c r="D1882" s="4" t="s">
        <v>1704</v>
      </c>
      <c r="E1882">
        <v>60000</v>
      </c>
      <c r="F1882" t="s">
        <v>22</v>
      </c>
      <c r="G1882">
        <f>tblSalaries[[#This Row],[clean Salary (in local currency)]]*VLOOKUP(tblSalaries[[#This Row],[Currency]],tblXrate[],2,FALSE)</f>
        <v>76223.966339496474</v>
      </c>
      <c r="H1882" t="s">
        <v>201</v>
      </c>
      <c r="I1882" t="s">
        <v>52</v>
      </c>
      <c r="J1882" t="s">
        <v>983</v>
      </c>
      <c r="K1882" t="str">
        <f>VLOOKUP(tblSalaries[[#This Row],[Where do you work]],tblCountries[[Actual]:[Mapping]],2,FALSE)</f>
        <v>Europe</v>
      </c>
      <c r="L1882" t="s">
        <v>18</v>
      </c>
      <c r="M1882">
        <v>20</v>
      </c>
      <c r="O1882" s="10" t="str">
        <f>IF(ISERROR(FIND("1",tblSalaries[[#This Row],[How many hours of a day you work on Excel]])),"",1)</f>
        <v/>
      </c>
      <c r="P1882" s="11">
        <f>IF(ISERROR(FIND("2",tblSalaries[[#This Row],[How many hours of a day you work on Excel]])),"",2)</f>
        <v>2</v>
      </c>
      <c r="Q1882" s="10">
        <f>IF(ISERROR(FIND("3",tblSalaries[[#This Row],[How many hours of a day you work on Excel]])),"",3)</f>
        <v>3</v>
      </c>
      <c r="R1882" s="10" t="str">
        <f>IF(ISERROR(FIND("4",tblSalaries[[#This Row],[How many hours of a day you work on Excel]])),"",4)</f>
        <v/>
      </c>
      <c r="S1882" s="10" t="str">
        <f>IF(ISERROR(FIND("5",tblSalaries[[#This Row],[How many hours of a day you work on Excel]])),"",5)</f>
        <v/>
      </c>
      <c r="T1882" s="10" t="str">
        <f>IF(ISERROR(FIND("6",tblSalaries[[#This Row],[How many hours of a day you work on Excel]])),"",6)</f>
        <v/>
      </c>
      <c r="U1882" s="11" t="str">
        <f>IF(ISERROR(FIND("7",tblSalaries[[#This Row],[How many hours of a day you work on Excel]])),"",7)</f>
        <v/>
      </c>
      <c r="V1882" s="11" t="str">
        <f>IF(ISERROR(FIND("8",tblSalaries[[#This Row],[How many hours of a day you work on Excel]])),"",8)</f>
        <v/>
      </c>
      <c r="W1882" s="11">
        <f>IF(MAX(tblSalaries[[#This Row],[1 hour]:[8 hours]])=0,#N/A,MAX(tblSalaries[[#This Row],[1 hour]:[8 hours]]))</f>
        <v>3</v>
      </c>
      <c r="X1882" s="11">
        <f>IF(ISERROR(tblSalaries[[#This Row],[max h]]),1,tblSalaries[[#This Row],[Salary in USD]]/tblSalaries[[#This Row],[max h]]/260)</f>
        <v>97.723033768585225</v>
      </c>
      <c r="Y1882" s="11" t="str">
        <f>IF(tblSalaries[[#This Row],[Years of Experience]]="",0,"0")</f>
        <v>0</v>
      </c>
      <c r="Z1882"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882" s="11">
        <f>IF(tblSalaries[[#This Row],[Salary in USD]]&lt;1000,1,0)</f>
        <v>0</v>
      </c>
      <c r="AB1882" s="11">
        <f>IF(AND(tblSalaries[[#This Row],[Salary in USD]]&gt;1000,tblSalaries[[#This Row],[Salary in USD]]&lt;2000),1,0)</f>
        <v>0</v>
      </c>
    </row>
    <row r="1883" spans="2:28" ht="15" customHeight="1">
      <c r="B1883" t="s">
        <v>3886</v>
      </c>
      <c r="C1883" s="1">
        <v>41080.589479166665</v>
      </c>
      <c r="D1883" s="4">
        <v>52500</v>
      </c>
      <c r="E1883">
        <v>52500</v>
      </c>
      <c r="F1883" t="s">
        <v>6</v>
      </c>
      <c r="G1883">
        <f>tblSalaries[[#This Row],[clean Salary (in local currency)]]*VLOOKUP(tblSalaries[[#This Row],[Currency]],tblXrate[],2,FALSE)</f>
        <v>52500</v>
      </c>
      <c r="H1883" t="s">
        <v>2002</v>
      </c>
      <c r="I1883" t="s">
        <v>20</v>
      </c>
      <c r="J1883" t="s">
        <v>2003</v>
      </c>
      <c r="K1883" t="str">
        <f>VLOOKUP(tblSalaries[[#This Row],[Where do you work]],tblCountries[[Actual]:[Mapping]],2,FALSE)</f>
        <v>South Africa</v>
      </c>
      <c r="L1883" t="s">
        <v>9</v>
      </c>
      <c r="M1883">
        <v>21</v>
      </c>
      <c r="O1883" s="10" t="str">
        <f>IF(ISERROR(FIND("1",tblSalaries[[#This Row],[How many hours of a day you work on Excel]])),"",1)</f>
        <v/>
      </c>
      <c r="P1883" s="11" t="str">
        <f>IF(ISERROR(FIND("2",tblSalaries[[#This Row],[How many hours of a day you work on Excel]])),"",2)</f>
        <v/>
      </c>
      <c r="Q1883" s="10" t="str">
        <f>IF(ISERROR(FIND("3",tblSalaries[[#This Row],[How many hours of a day you work on Excel]])),"",3)</f>
        <v/>
      </c>
      <c r="R1883" s="10">
        <f>IF(ISERROR(FIND("4",tblSalaries[[#This Row],[How many hours of a day you work on Excel]])),"",4)</f>
        <v>4</v>
      </c>
      <c r="S1883" s="10" t="str">
        <f>IF(ISERROR(FIND("5",tblSalaries[[#This Row],[How many hours of a day you work on Excel]])),"",5)</f>
        <v/>
      </c>
      <c r="T1883" s="10">
        <f>IF(ISERROR(FIND("6",tblSalaries[[#This Row],[How many hours of a day you work on Excel]])),"",6)</f>
        <v>6</v>
      </c>
      <c r="U1883" s="11" t="str">
        <f>IF(ISERROR(FIND("7",tblSalaries[[#This Row],[How many hours of a day you work on Excel]])),"",7)</f>
        <v/>
      </c>
      <c r="V1883" s="11" t="str">
        <f>IF(ISERROR(FIND("8",tblSalaries[[#This Row],[How many hours of a day you work on Excel]])),"",8)</f>
        <v/>
      </c>
      <c r="W1883" s="11">
        <f>IF(MAX(tblSalaries[[#This Row],[1 hour]:[8 hours]])=0,#N/A,MAX(tblSalaries[[#This Row],[1 hour]:[8 hours]]))</f>
        <v>6</v>
      </c>
      <c r="X1883" s="11">
        <f>IF(ISERROR(tblSalaries[[#This Row],[max h]]),1,tblSalaries[[#This Row],[Salary in USD]]/tblSalaries[[#This Row],[max h]]/260)</f>
        <v>33.653846153846153</v>
      </c>
      <c r="Y1883" s="11" t="str">
        <f>IF(tblSalaries[[#This Row],[Years of Experience]]="",0,"0")</f>
        <v>0</v>
      </c>
      <c r="Z1883"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10..</v>
      </c>
      <c r="AA1883" s="11">
        <f>IF(tblSalaries[[#This Row],[Salary in USD]]&lt;1000,1,0)</f>
        <v>0</v>
      </c>
      <c r="AB1883" s="11">
        <f>IF(AND(tblSalaries[[#This Row],[Salary in USD]]&gt;1000,tblSalaries[[#This Row],[Salary in USD]]&lt;2000),1,0)</f>
        <v>0</v>
      </c>
    </row>
    <row r="1884" spans="2:28" ht="15" customHeight="1">
      <c r="B1884" t="s">
        <v>3887</v>
      </c>
      <c r="C1884" s="1">
        <v>41080.873877314814</v>
      </c>
      <c r="D1884" s="4">
        <v>8400</v>
      </c>
      <c r="E1884">
        <v>100800</v>
      </c>
      <c r="F1884" t="s">
        <v>6</v>
      </c>
      <c r="G1884">
        <f>tblSalaries[[#This Row],[clean Salary (in local currency)]]*VLOOKUP(tblSalaries[[#This Row],[Currency]],tblXrate[],2,FALSE)</f>
        <v>100800</v>
      </c>
      <c r="H1884" t="s">
        <v>1741</v>
      </c>
      <c r="I1884" t="s">
        <v>4001</v>
      </c>
      <c r="J1884" t="s">
        <v>2004</v>
      </c>
      <c r="K1884" t="str">
        <f>VLOOKUP(tblSalaries[[#This Row],[Where do you work]],tblCountries[[Actual]:[Mapping]],2,FALSE)</f>
        <v>Oman</v>
      </c>
      <c r="L1884" t="s">
        <v>9</v>
      </c>
      <c r="M1884">
        <v>4</v>
      </c>
      <c r="O1884" s="10" t="str">
        <f>IF(ISERROR(FIND("1",tblSalaries[[#This Row],[How many hours of a day you work on Excel]])),"",1)</f>
        <v/>
      </c>
      <c r="P1884" s="11" t="str">
        <f>IF(ISERROR(FIND("2",tblSalaries[[#This Row],[How many hours of a day you work on Excel]])),"",2)</f>
        <v/>
      </c>
      <c r="Q1884" s="10" t="str">
        <f>IF(ISERROR(FIND("3",tblSalaries[[#This Row],[How many hours of a day you work on Excel]])),"",3)</f>
        <v/>
      </c>
      <c r="R1884" s="10">
        <f>IF(ISERROR(FIND("4",tblSalaries[[#This Row],[How many hours of a day you work on Excel]])),"",4)</f>
        <v>4</v>
      </c>
      <c r="S1884" s="10" t="str">
        <f>IF(ISERROR(FIND("5",tblSalaries[[#This Row],[How many hours of a day you work on Excel]])),"",5)</f>
        <v/>
      </c>
      <c r="T1884" s="10">
        <f>IF(ISERROR(FIND("6",tblSalaries[[#This Row],[How many hours of a day you work on Excel]])),"",6)</f>
        <v>6</v>
      </c>
      <c r="U1884" s="11" t="str">
        <f>IF(ISERROR(FIND("7",tblSalaries[[#This Row],[How many hours of a day you work on Excel]])),"",7)</f>
        <v/>
      </c>
      <c r="V1884" s="11" t="str">
        <f>IF(ISERROR(FIND("8",tblSalaries[[#This Row],[How many hours of a day you work on Excel]])),"",8)</f>
        <v/>
      </c>
      <c r="W1884" s="11">
        <f>IF(MAX(tblSalaries[[#This Row],[1 hour]:[8 hours]])=0,#N/A,MAX(tblSalaries[[#This Row],[1 hour]:[8 hours]]))</f>
        <v>6</v>
      </c>
      <c r="X1884" s="11">
        <f>IF(ISERROR(tblSalaries[[#This Row],[max h]]),1,tblSalaries[[#This Row],[Salary in USD]]/tblSalaries[[#This Row],[max h]]/260)</f>
        <v>64.615384615384613</v>
      </c>
      <c r="Y1884" s="11" t="str">
        <f>IF(tblSalaries[[#This Row],[Years of Experience]]="",0,"0")</f>
        <v>0</v>
      </c>
      <c r="Z1884"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1884" s="11">
        <f>IF(tblSalaries[[#This Row],[Salary in USD]]&lt;1000,1,0)</f>
        <v>0</v>
      </c>
      <c r="AB1884" s="11">
        <f>IF(AND(tblSalaries[[#This Row],[Salary in USD]]&gt;1000,tblSalaries[[#This Row],[Salary in USD]]&lt;2000),1,0)</f>
        <v>0</v>
      </c>
    </row>
    <row r="1885" spans="2:28" ht="15" customHeight="1">
      <c r="B1885" t="s">
        <v>3888</v>
      </c>
      <c r="C1885" s="1">
        <v>41081.157210648147</v>
      </c>
      <c r="D1885" s="4">
        <v>21000</v>
      </c>
      <c r="E1885">
        <v>21000</v>
      </c>
      <c r="F1885" t="s">
        <v>6</v>
      </c>
      <c r="G1885">
        <f>tblSalaries[[#This Row],[clean Salary (in local currency)]]*VLOOKUP(tblSalaries[[#This Row],[Currency]],tblXrate[],2,FALSE)</f>
        <v>21000</v>
      </c>
      <c r="H1885" t="s">
        <v>2005</v>
      </c>
      <c r="I1885" t="s">
        <v>4000</v>
      </c>
      <c r="J1885" t="s">
        <v>8</v>
      </c>
      <c r="K1885" t="str">
        <f>VLOOKUP(tblSalaries[[#This Row],[Where do you work]],tblCountries[[Actual]:[Mapping]],2,FALSE)</f>
        <v>India</v>
      </c>
      <c r="L1885" t="s">
        <v>13</v>
      </c>
      <c r="M1885">
        <v>5</v>
      </c>
      <c r="O1885" s="10" t="str">
        <f>IF(ISERROR(FIND("1",tblSalaries[[#This Row],[How many hours of a day you work on Excel]])),"",1)</f>
        <v/>
      </c>
      <c r="P1885" s="11" t="str">
        <f>IF(ISERROR(FIND("2",tblSalaries[[#This Row],[How many hours of a day you work on Excel]])),"",2)</f>
        <v/>
      </c>
      <c r="Q1885" s="10" t="str">
        <f>IF(ISERROR(FIND("3",tblSalaries[[#This Row],[How many hours of a day you work on Excel]])),"",3)</f>
        <v/>
      </c>
      <c r="R1885" s="10" t="str">
        <f>IF(ISERROR(FIND("4",tblSalaries[[#This Row],[How many hours of a day you work on Excel]])),"",4)</f>
        <v/>
      </c>
      <c r="S1885" s="10" t="str">
        <f>IF(ISERROR(FIND("5",tblSalaries[[#This Row],[How many hours of a day you work on Excel]])),"",5)</f>
        <v/>
      </c>
      <c r="T1885" s="10" t="str">
        <f>IF(ISERROR(FIND("6",tblSalaries[[#This Row],[How many hours of a day you work on Excel]])),"",6)</f>
        <v/>
      </c>
      <c r="U1885" s="11" t="str">
        <f>IF(ISERROR(FIND("7",tblSalaries[[#This Row],[How many hours of a day you work on Excel]])),"",7)</f>
        <v/>
      </c>
      <c r="V1885" s="11">
        <f>IF(ISERROR(FIND("8",tblSalaries[[#This Row],[How many hours of a day you work on Excel]])),"",8)</f>
        <v>8</v>
      </c>
      <c r="W1885" s="11">
        <f>IF(MAX(tblSalaries[[#This Row],[1 hour]:[8 hours]])=0,#N/A,MAX(tblSalaries[[#This Row],[1 hour]:[8 hours]]))</f>
        <v>8</v>
      </c>
      <c r="X1885" s="11">
        <f>IF(ISERROR(tblSalaries[[#This Row],[max h]]),1,tblSalaries[[#This Row],[Salary in USD]]/tblSalaries[[#This Row],[max h]]/260)</f>
        <v>10.096153846153847</v>
      </c>
      <c r="Y1885" s="11" t="str">
        <f>IF(tblSalaries[[#This Row],[Years of Experience]]="",0,"0")</f>
        <v>0</v>
      </c>
      <c r="Z1885"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1885" s="11">
        <f>IF(tblSalaries[[#This Row],[Salary in USD]]&lt;1000,1,0)</f>
        <v>0</v>
      </c>
      <c r="AB1885" s="11">
        <f>IF(AND(tblSalaries[[#This Row],[Salary in USD]]&gt;1000,tblSalaries[[#This Row],[Salary in USD]]&lt;2000),1,0)</f>
        <v>0</v>
      </c>
    </row>
    <row r="1886" spans="2:28" ht="15" customHeight="1">
      <c r="B1886" t="s">
        <v>3889</v>
      </c>
      <c r="C1886" s="1">
        <v>41081.171006944445</v>
      </c>
      <c r="D1886" s="4">
        <v>40000</v>
      </c>
      <c r="E1886">
        <v>40000</v>
      </c>
      <c r="F1886" t="s">
        <v>6</v>
      </c>
      <c r="G1886">
        <f>tblSalaries[[#This Row],[clean Salary (in local currency)]]*VLOOKUP(tblSalaries[[#This Row],[Currency]],tblXrate[],2,FALSE)</f>
        <v>40000</v>
      </c>
      <c r="H1886" t="s">
        <v>2006</v>
      </c>
      <c r="I1886" t="s">
        <v>20</v>
      </c>
      <c r="J1886" t="s">
        <v>15</v>
      </c>
      <c r="K1886" t="str">
        <f>VLOOKUP(tblSalaries[[#This Row],[Where do you work]],tblCountries[[Actual]:[Mapping]],2,FALSE)</f>
        <v>USA</v>
      </c>
      <c r="L1886" t="s">
        <v>25</v>
      </c>
      <c r="M1886">
        <v>3</v>
      </c>
      <c r="O1886" s="10">
        <f>IF(ISERROR(FIND("1",tblSalaries[[#This Row],[How many hours of a day you work on Excel]])),"",1)</f>
        <v>1</v>
      </c>
      <c r="P1886" s="11">
        <f>IF(ISERROR(FIND("2",tblSalaries[[#This Row],[How many hours of a day you work on Excel]])),"",2)</f>
        <v>2</v>
      </c>
      <c r="Q1886" s="10" t="str">
        <f>IF(ISERROR(FIND("3",tblSalaries[[#This Row],[How many hours of a day you work on Excel]])),"",3)</f>
        <v/>
      </c>
      <c r="R1886" s="10" t="str">
        <f>IF(ISERROR(FIND("4",tblSalaries[[#This Row],[How many hours of a day you work on Excel]])),"",4)</f>
        <v/>
      </c>
      <c r="S1886" s="10" t="str">
        <f>IF(ISERROR(FIND("5",tblSalaries[[#This Row],[How many hours of a day you work on Excel]])),"",5)</f>
        <v/>
      </c>
      <c r="T1886" s="10" t="str">
        <f>IF(ISERROR(FIND("6",tblSalaries[[#This Row],[How many hours of a day you work on Excel]])),"",6)</f>
        <v/>
      </c>
      <c r="U1886" s="11" t="str">
        <f>IF(ISERROR(FIND("7",tblSalaries[[#This Row],[How many hours of a day you work on Excel]])),"",7)</f>
        <v/>
      </c>
      <c r="V1886" s="11" t="str">
        <f>IF(ISERROR(FIND("8",tblSalaries[[#This Row],[How many hours of a day you work on Excel]])),"",8)</f>
        <v/>
      </c>
      <c r="W1886" s="11">
        <f>IF(MAX(tblSalaries[[#This Row],[1 hour]:[8 hours]])=0,#N/A,MAX(tblSalaries[[#This Row],[1 hour]:[8 hours]]))</f>
        <v>2</v>
      </c>
      <c r="X1886" s="11">
        <f>IF(ISERROR(tblSalaries[[#This Row],[max h]]),1,tblSalaries[[#This Row],[Salary in USD]]/tblSalaries[[#This Row],[max h]]/260)</f>
        <v>76.92307692307692</v>
      </c>
      <c r="Y1886" s="11" t="str">
        <f>IF(tblSalaries[[#This Row],[Years of Experience]]="",0,"0")</f>
        <v>0</v>
      </c>
      <c r="Z1886"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1..3</v>
      </c>
      <c r="AA1886" s="11">
        <f>IF(tblSalaries[[#This Row],[Salary in USD]]&lt;1000,1,0)</f>
        <v>0</v>
      </c>
      <c r="AB1886" s="11">
        <f>IF(AND(tblSalaries[[#This Row],[Salary in USD]]&gt;1000,tblSalaries[[#This Row],[Salary in USD]]&lt;2000),1,0)</f>
        <v>0</v>
      </c>
    </row>
    <row r="1887" spans="2:28" ht="15" customHeight="1">
      <c r="B1887" t="s">
        <v>3890</v>
      </c>
      <c r="C1887" s="1">
        <v>41081.197453703702</v>
      </c>
      <c r="D1887" s="4">
        <v>46359</v>
      </c>
      <c r="E1887">
        <v>46359</v>
      </c>
      <c r="F1887" t="s">
        <v>6</v>
      </c>
      <c r="G1887">
        <f>tblSalaries[[#This Row],[clean Salary (in local currency)]]*VLOOKUP(tblSalaries[[#This Row],[Currency]],tblXrate[],2,FALSE)</f>
        <v>46359</v>
      </c>
      <c r="H1887" t="s">
        <v>153</v>
      </c>
      <c r="I1887" t="s">
        <v>20</v>
      </c>
      <c r="J1887" t="s">
        <v>15</v>
      </c>
      <c r="K1887" t="str">
        <f>VLOOKUP(tblSalaries[[#This Row],[Where do you work]],tblCountries[[Actual]:[Mapping]],2,FALSE)</f>
        <v>USA</v>
      </c>
      <c r="L1887" t="s">
        <v>13</v>
      </c>
      <c r="M1887">
        <v>5</v>
      </c>
      <c r="O1887" s="10" t="str">
        <f>IF(ISERROR(FIND("1",tblSalaries[[#This Row],[How many hours of a day you work on Excel]])),"",1)</f>
        <v/>
      </c>
      <c r="P1887" s="11" t="str">
        <f>IF(ISERROR(FIND("2",tblSalaries[[#This Row],[How many hours of a day you work on Excel]])),"",2)</f>
        <v/>
      </c>
      <c r="Q1887" s="10" t="str">
        <f>IF(ISERROR(FIND("3",tblSalaries[[#This Row],[How many hours of a day you work on Excel]])),"",3)</f>
        <v/>
      </c>
      <c r="R1887" s="10" t="str">
        <f>IF(ISERROR(FIND("4",tblSalaries[[#This Row],[How many hours of a day you work on Excel]])),"",4)</f>
        <v/>
      </c>
      <c r="S1887" s="10" t="str">
        <f>IF(ISERROR(FIND("5",tblSalaries[[#This Row],[How many hours of a day you work on Excel]])),"",5)</f>
        <v/>
      </c>
      <c r="T1887" s="10" t="str">
        <f>IF(ISERROR(FIND("6",tblSalaries[[#This Row],[How many hours of a day you work on Excel]])),"",6)</f>
        <v/>
      </c>
      <c r="U1887" s="11" t="str">
        <f>IF(ISERROR(FIND("7",tblSalaries[[#This Row],[How many hours of a day you work on Excel]])),"",7)</f>
        <v/>
      </c>
      <c r="V1887" s="11">
        <f>IF(ISERROR(FIND("8",tblSalaries[[#This Row],[How many hours of a day you work on Excel]])),"",8)</f>
        <v>8</v>
      </c>
      <c r="W1887" s="11">
        <f>IF(MAX(tblSalaries[[#This Row],[1 hour]:[8 hours]])=0,#N/A,MAX(tblSalaries[[#This Row],[1 hour]:[8 hours]]))</f>
        <v>8</v>
      </c>
      <c r="X1887" s="11">
        <f>IF(ISERROR(tblSalaries[[#This Row],[max h]]),1,tblSalaries[[#This Row],[Salary in USD]]/tblSalaries[[#This Row],[max h]]/260)</f>
        <v>22.287980769230771</v>
      </c>
      <c r="Y1887" s="11" t="str">
        <f>IF(tblSalaries[[#This Row],[Years of Experience]]="",0,"0")</f>
        <v>0</v>
      </c>
      <c r="Z1887"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3..5</v>
      </c>
      <c r="AA1887" s="11">
        <f>IF(tblSalaries[[#This Row],[Salary in USD]]&lt;1000,1,0)</f>
        <v>0</v>
      </c>
      <c r="AB1887" s="11">
        <f>IF(AND(tblSalaries[[#This Row],[Salary in USD]]&gt;1000,tblSalaries[[#This Row],[Salary in USD]]&lt;2000),1,0)</f>
        <v>0</v>
      </c>
    </row>
    <row r="1888" spans="2:28" ht="15" customHeight="1">
      <c r="B1888" t="s">
        <v>3891</v>
      </c>
      <c r="C1888" s="1">
        <v>41081.198888888888</v>
      </c>
      <c r="D1888" s="4">
        <v>70000</v>
      </c>
      <c r="E1888">
        <v>70000</v>
      </c>
      <c r="F1888" t="s">
        <v>6</v>
      </c>
      <c r="G1888">
        <f>tblSalaries[[#This Row],[clean Salary (in local currency)]]*VLOOKUP(tblSalaries[[#This Row],[Currency]],tblXrate[],2,FALSE)</f>
        <v>70000</v>
      </c>
      <c r="H1888" t="s">
        <v>2007</v>
      </c>
      <c r="I1888" t="s">
        <v>20</v>
      </c>
      <c r="J1888" t="s">
        <v>15</v>
      </c>
      <c r="K1888" t="str">
        <f>VLOOKUP(tblSalaries[[#This Row],[Where do you work]],tblCountries[[Actual]:[Mapping]],2,FALSE)</f>
        <v>USA</v>
      </c>
      <c r="L1888" t="s">
        <v>9</v>
      </c>
      <c r="M1888">
        <v>10</v>
      </c>
      <c r="O1888" s="10" t="str">
        <f>IF(ISERROR(FIND("1",tblSalaries[[#This Row],[How many hours of a day you work on Excel]])),"",1)</f>
        <v/>
      </c>
      <c r="P1888" s="11" t="str">
        <f>IF(ISERROR(FIND("2",tblSalaries[[#This Row],[How many hours of a day you work on Excel]])),"",2)</f>
        <v/>
      </c>
      <c r="Q1888" s="10" t="str">
        <f>IF(ISERROR(FIND("3",tblSalaries[[#This Row],[How many hours of a day you work on Excel]])),"",3)</f>
        <v/>
      </c>
      <c r="R1888" s="10">
        <f>IF(ISERROR(FIND("4",tblSalaries[[#This Row],[How many hours of a day you work on Excel]])),"",4)</f>
        <v>4</v>
      </c>
      <c r="S1888" s="10" t="str">
        <f>IF(ISERROR(FIND("5",tblSalaries[[#This Row],[How many hours of a day you work on Excel]])),"",5)</f>
        <v/>
      </c>
      <c r="T1888" s="10">
        <f>IF(ISERROR(FIND("6",tblSalaries[[#This Row],[How many hours of a day you work on Excel]])),"",6)</f>
        <v>6</v>
      </c>
      <c r="U1888" s="11" t="str">
        <f>IF(ISERROR(FIND("7",tblSalaries[[#This Row],[How many hours of a day you work on Excel]])),"",7)</f>
        <v/>
      </c>
      <c r="V1888" s="11" t="str">
        <f>IF(ISERROR(FIND("8",tblSalaries[[#This Row],[How many hours of a day you work on Excel]])),"",8)</f>
        <v/>
      </c>
      <c r="W1888" s="11">
        <f>IF(MAX(tblSalaries[[#This Row],[1 hour]:[8 hours]])=0,#N/A,MAX(tblSalaries[[#This Row],[1 hour]:[8 hours]]))</f>
        <v>6</v>
      </c>
      <c r="X1888" s="11">
        <f>IF(ISERROR(tblSalaries[[#This Row],[max h]]),1,tblSalaries[[#This Row],[Salary in USD]]/tblSalaries[[#This Row],[max h]]/260)</f>
        <v>44.871794871794869</v>
      </c>
      <c r="Y1888" s="11" t="str">
        <f>IF(tblSalaries[[#This Row],[Years of Experience]]="",0,"0")</f>
        <v>0</v>
      </c>
      <c r="Z1888" s="11" t="str">
        <f>IF(AND(tblSalaries[[#This Row],[Years of Experience]]&gt;0,tblSalaries[[#This Row],[Years of Experience]]&lt;=1),"0..1",IF(AND(tblSalaries[[#This Row],[Years of Experience]]&gt;1,tblSalaries[[#This Row],[Years of Experience]]&lt;=3),"1..3",IF(AND(tblSalaries[[#This Row],[Years of Experience]]&gt;3,tblSalaries[[#This Row],[Years of Experience]]&lt;=5),"3..5",IF(AND(tblSalaries[[#This Row],[Years of Experience]]&gt;5,tblSalaries[[#This Row],[Years of Experience]]&lt;=10),"5..10",IF(tblSalaries[[#This Row],[Years of Experience]]&gt;10,"10..",0)))))</f>
        <v>5..10</v>
      </c>
      <c r="AA1888" s="11">
        <f>IF(tblSalaries[[#This Row],[Salary in USD]]&lt;1000,1,0)</f>
        <v>0</v>
      </c>
      <c r="AB1888" s="11">
        <f>IF(AND(tblSalaries[[#This Row],[Salary in USD]]&gt;1000,tblSalaries[[#This Row],[Salary in USD]]&lt;2000),1,0)</f>
        <v>0</v>
      </c>
    </row>
  </sheetData>
  <mergeCells count="1">
    <mergeCell ref="B1:E1"/>
  </mergeCells>
  <conditionalFormatting sqref="B6:M6 B1777:M1888 B1776:D1776 F1776:M1776 B1715:M1775 B1714:D1714 F1714:M1714 B1707:M1713 B1706:D1706 F1706:M1706 B1648:M1705 B1647:D1647 F1647:M1647 B1303:M1646 B1302:D1302 F1302:M1302 B1091:M1301 B1090:D1090 F1090:M1090 B1079:M1089 B1078:D1078 F1078:M1078 B1050:M1077 B1049:D1049 F1049:M1049 B874:M1048 B873:D873 F873:M873 B808:M872 B807:D807 F807:M807 B804:M806 B803:D803 F803:M803 B787:M802 B786:D786 F786:M786 B751:M785 B750:D750 F750:M750 B714:M749 B713:D713 F713:M713 B710:M712 B709:D709 F709:M709 B699:M708 B698:D698 F698:M698 B692:M697 B691:D691 F691:M691 B660:M690 B659:D659 F659:M659 B636:M658 B635:D635 F635:M635 B597:M634 B596:D596 F596:M596 B425:M595 B424:D424 F424:M424 B39:M44 B7:D38 F7:M38 B47:M47 B45:D46 F45:M46 B49:M52 B48:D48 F48:M48 B55:M59 B53:D54 F53:M54 B61:M61 B60:D60 F60:M60 B63:M79 B62:D62 F62:M62 B81:M91 B80:D80 F80:M80 B93:M101 B92:D92 F92:M92 B103:M103 B102:D102 F102:M102 B105:M139 B104:D104 F104:M104 B141:M154 B140:D140 F140:M140 B156:M158 B155:D155 F155:M155 B160:M215 B159:D159 F159:M159 B217:M241 B216:D216 F216:M216 B243:M277 B242:D242 F242:M242 B279:M309 B278:D278 F278:M278 B311:M423 B310:D310 F310:M310">
    <cfRule type="expression" dxfId="0" priority="1">
      <formula>$F6="ERR"</formula>
    </cfRule>
  </conditionalFormatting>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11"/>
  <sheetViews>
    <sheetView showGridLines="0" topLeftCell="O1" workbookViewId="0">
      <selection activeCell="AC38" sqref="AC38"/>
    </sheetView>
  </sheetViews>
  <sheetFormatPr baseColWidth="10" defaultRowHeight="12.75"/>
  <cols>
    <col min="1" max="1" width="11.42578125" style="22"/>
    <col min="2" max="2" width="22.42578125" style="22" customWidth="1"/>
    <col min="3" max="3" width="20" style="22" customWidth="1"/>
    <col min="4" max="4" width="20.7109375" style="22" customWidth="1"/>
    <col min="5" max="10" width="11.42578125" style="22"/>
    <col min="11" max="11" width="22.42578125" style="22" customWidth="1"/>
    <col min="12" max="12" width="20" style="22" customWidth="1"/>
    <col min="13" max="13" width="20.7109375" style="22" customWidth="1"/>
    <col min="14" max="18" width="19.140625" style="22" customWidth="1"/>
    <col min="19" max="32" width="9.42578125" style="22" customWidth="1"/>
    <col min="33" max="65" width="6.28515625" style="22" customWidth="1"/>
    <col min="66" max="16384" width="11.42578125" style="22"/>
  </cols>
  <sheetData>
    <row r="1" spans="1:31">
      <c r="A1" s="22" t="s">
        <v>4033</v>
      </c>
      <c r="AA1" s="22">
        <v>60</v>
      </c>
      <c r="AB1" s="22">
        <v>60</v>
      </c>
      <c r="AC1" s="22">
        <v>60</v>
      </c>
      <c r="AD1" s="22">
        <v>60</v>
      </c>
      <c r="AE1" s="22">
        <v>60</v>
      </c>
    </row>
    <row r="2" spans="1:31" ht="15" customHeight="1">
      <c r="A2" s="22">
        <v>20</v>
      </c>
      <c r="I2" s="23">
        <v>0.05</v>
      </c>
    </row>
    <row r="3" spans="1:31">
      <c r="A3" s="22">
        <v>20</v>
      </c>
      <c r="B3" s="24" t="s">
        <v>4008</v>
      </c>
      <c r="C3" s="22" t="s">
        <v>4024</v>
      </c>
      <c r="D3" s="22" t="s">
        <v>4031</v>
      </c>
      <c r="I3" s="22">
        <f>MAX(G4:G14)*I2</f>
        <v>7.7079684073906867</v>
      </c>
      <c r="K3" s="24" t="s">
        <v>4008</v>
      </c>
      <c r="L3" s="22" t="s">
        <v>4024</v>
      </c>
      <c r="M3" s="22" t="s">
        <v>4031</v>
      </c>
    </row>
    <row r="4" spans="1:31">
      <c r="A4" s="22">
        <v>20</v>
      </c>
      <c r="B4" s="25" t="s">
        <v>46</v>
      </c>
      <c r="C4" s="26">
        <v>154.15936814781372</v>
      </c>
      <c r="D4" s="26">
        <v>4</v>
      </c>
      <c r="E4" s="22" t="e">
        <f>mi</f>
        <v>#NAME?</v>
      </c>
      <c r="F4" s="22" t="str">
        <f>B4</f>
        <v>Switzerland</v>
      </c>
      <c r="G4" s="27">
        <f>GETPIVOTDATA("Mittelwert von sal / h",$B$3,"clean Country","Switzerland")</f>
        <v>154.15936814781372</v>
      </c>
      <c r="H4" s="22">
        <v>0.5</v>
      </c>
      <c r="I4" s="27">
        <f>G4+$I$3</f>
        <v>161.86733655520442</v>
      </c>
      <c r="K4" s="28">
        <v>0</v>
      </c>
      <c r="L4" s="27">
        <v>52.294823849100922</v>
      </c>
      <c r="M4" s="27">
        <v>560</v>
      </c>
      <c r="N4" s="27"/>
      <c r="O4" s="27"/>
      <c r="P4" s="27"/>
      <c r="Q4" s="27"/>
      <c r="R4" s="27"/>
      <c r="S4" s="27"/>
      <c r="T4" s="27"/>
      <c r="U4" s="27"/>
      <c r="V4" s="27"/>
      <c r="W4" s="27"/>
      <c r="X4" s="27"/>
      <c r="Y4" s="27"/>
    </row>
    <row r="5" spans="1:31">
      <c r="A5" s="22">
        <v>20</v>
      </c>
      <c r="B5" s="25" t="s">
        <v>447</v>
      </c>
      <c r="C5" s="26">
        <v>130.40498735668041</v>
      </c>
      <c r="D5" s="26">
        <v>2</v>
      </c>
      <c r="F5" s="22" t="str">
        <f t="shared" ref="F5:F13" si="0">B5</f>
        <v>Sweden</v>
      </c>
      <c r="G5" s="27">
        <f>GETPIVOTDATA("Mittelwert von sal / h",$B$3,"clean Country","Sweden")</f>
        <v>130.40498735668041</v>
      </c>
      <c r="H5" s="22">
        <f>H4+1</f>
        <v>1.5</v>
      </c>
      <c r="I5" s="27">
        <f t="shared" ref="I5:I14" si="1">G5+$I$3</f>
        <v>138.1129557640711</v>
      </c>
      <c r="K5" s="28" t="s">
        <v>4028</v>
      </c>
      <c r="L5" s="27">
        <v>20.771482268688679</v>
      </c>
      <c r="M5" s="27">
        <v>77</v>
      </c>
      <c r="N5" s="27"/>
      <c r="O5" s="27"/>
      <c r="P5" s="27"/>
      <c r="Q5" s="27"/>
      <c r="R5" s="27"/>
      <c r="S5" s="27"/>
      <c r="T5" s="27"/>
      <c r="U5" s="27"/>
      <c r="V5" s="27"/>
      <c r="W5" s="27"/>
      <c r="X5" s="27"/>
      <c r="Y5" s="27"/>
    </row>
    <row r="6" spans="1:31">
      <c r="A6" s="22">
        <v>20</v>
      </c>
      <c r="B6" s="25" t="s">
        <v>639</v>
      </c>
      <c r="C6" s="26">
        <v>121.7948717948718</v>
      </c>
      <c r="D6" s="26">
        <v>1</v>
      </c>
      <c r="F6" s="22" t="str">
        <f t="shared" si="0"/>
        <v>Central America</v>
      </c>
      <c r="G6" s="27">
        <f>GETPIVOTDATA("Mittelwert von sal / h",$B$3,"clean Country","Central America")</f>
        <v>121.7948717948718</v>
      </c>
      <c r="H6" s="22">
        <f t="shared" ref="H6:H14" si="2">H5+1</f>
        <v>2.5</v>
      </c>
      <c r="I6" s="27">
        <f t="shared" si="1"/>
        <v>129.50284020226249</v>
      </c>
      <c r="K6" s="28" t="s">
        <v>4029</v>
      </c>
      <c r="L6" s="27">
        <v>28.795123884648863</v>
      </c>
      <c r="M6" s="27">
        <v>242</v>
      </c>
      <c r="N6" s="27"/>
      <c r="O6" s="27"/>
      <c r="P6" s="27"/>
      <c r="Q6" s="27"/>
      <c r="R6" s="27"/>
      <c r="S6" s="27"/>
      <c r="T6" s="27"/>
      <c r="U6" s="27"/>
      <c r="V6" s="27"/>
      <c r="W6" s="27"/>
      <c r="X6" s="27"/>
      <c r="Y6" s="27"/>
    </row>
    <row r="7" spans="1:31">
      <c r="A7" s="22">
        <v>20</v>
      </c>
      <c r="B7" s="25" t="s">
        <v>983</v>
      </c>
      <c r="C7" s="26">
        <v>116.7464510088698</v>
      </c>
      <c r="D7" s="26">
        <v>5</v>
      </c>
      <c r="F7" s="22" t="str">
        <f t="shared" si="0"/>
        <v>Europe</v>
      </c>
      <c r="G7" s="27">
        <f>GETPIVOTDATA("Mittelwert von sal / h",$B$3,"clean Country","Europe")</f>
        <v>116.7464510088698</v>
      </c>
      <c r="H7" s="22">
        <f t="shared" si="2"/>
        <v>3.5</v>
      </c>
      <c r="I7" s="27">
        <f t="shared" si="1"/>
        <v>124.45441941626048</v>
      </c>
      <c r="K7" s="28" t="s">
        <v>4030</v>
      </c>
      <c r="L7" s="27">
        <v>42.417812014031036</v>
      </c>
      <c r="M7" s="27">
        <v>405</v>
      </c>
      <c r="N7" s="27"/>
      <c r="O7" s="27"/>
      <c r="P7" s="27"/>
      <c r="Q7" s="27"/>
      <c r="R7" s="27"/>
      <c r="S7" s="27"/>
      <c r="T7" s="27"/>
      <c r="U7" s="27"/>
      <c r="V7" s="27"/>
      <c r="W7" s="27"/>
      <c r="X7" s="27"/>
      <c r="Y7" s="27"/>
    </row>
    <row r="8" spans="1:31">
      <c r="A8" s="22">
        <v>20</v>
      </c>
      <c r="B8" s="25" t="s">
        <v>1745</v>
      </c>
      <c r="C8" s="26">
        <v>113.84615384615384</v>
      </c>
      <c r="D8" s="26">
        <v>1</v>
      </c>
      <c r="F8" s="22" t="str">
        <f t="shared" si="0"/>
        <v>Lesotho</v>
      </c>
      <c r="G8" s="27">
        <f>GETPIVOTDATA("Mittelwert von sal / h",$B$3,"clean Country","Lesotho")</f>
        <v>113.84615384615384</v>
      </c>
      <c r="H8" s="22">
        <f t="shared" si="2"/>
        <v>4.5</v>
      </c>
      <c r="I8" s="27">
        <f t="shared" si="1"/>
        <v>121.55412225354452</v>
      </c>
      <c r="K8" s="28" t="s">
        <v>4063</v>
      </c>
      <c r="L8" s="27">
        <v>24.475088083439001</v>
      </c>
      <c r="M8" s="27">
        <v>230</v>
      </c>
      <c r="N8" s="27"/>
      <c r="O8" s="27"/>
      <c r="P8" s="27"/>
      <c r="Q8" s="27"/>
      <c r="R8" s="27"/>
      <c r="S8" s="27"/>
      <c r="T8" s="27"/>
      <c r="U8" s="27"/>
      <c r="V8" s="27"/>
      <c r="W8" s="27"/>
      <c r="X8" s="27"/>
      <c r="Y8" s="27"/>
    </row>
    <row r="9" spans="1:31">
      <c r="A9" s="22">
        <v>20</v>
      </c>
      <c r="B9" s="25" t="s">
        <v>24</v>
      </c>
      <c r="C9" s="26">
        <v>99.702811895220165</v>
      </c>
      <c r="D9" s="26">
        <v>17</v>
      </c>
      <c r="F9" s="22" t="str">
        <f t="shared" si="0"/>
        <v>Germany</v>
      </c>
      <c r="G9" s="27">
        <f>GETPIVOTDATA("Mittelwert von sal / h",$B$3,"clean Country","Germany")</f>
        <v>99.702811895220165</v>
      </c>
      <c r="H9" s="22">
        <f t="shared" si="2"/>
        <v>5.5</v>
      </c>
      <c r="I9" s="27">
        <f t="shared" si="1"/>
        <v>107.41078030261085</v>
      </c>
      <c r="K9" s="28" t="s">
        <v>4075</v>
      </c>
      <c r="L9" s="27">
        <v>60.889651237257908</v>
      </c>
      <c r="M9" s="27">
        <v>369</v>
      </c>
      <c r="N9" s="27"/>
      <c r="O9" s="27"/>
      <c r="P9" s="27"/>
      <c r="Q9" s="27"/>
      <c r="R9" s="27"/>
      <c r="S9" s="27"/>
      <c r="T9" s="27"/>
      <c r="U9" s="27"/>
      <c r="V9" s="27"/>
      <c r="W9" s="27"/>
      <c r="X9" s="27"/>
      <c r="Y9" s="27"/>
    </row>
    <row r="10" spans="1:31">
      <c r="A10" s="22">
        <v>20</v>
      </c>
      <c r="B10" s="25" t="s">
        <v>84</v>
      </c>
      <c r="C10" s="26">
        <v>92.415222805474599</v>
      </c>
      <c r="D10" s="26">
        <v>81</v>
      </c>
      <c r="F10" s="22" t="str">
        <f t="shared" si="0"/>
        <v>Australia</v>
      </c>
      <c r="G10" s="27">
        <f>GETPIVOTDATA("Mittelwert von sal / h",$B$3,"clean Country","Australia")</f>
        <v>92.415222805474599</v>
      </c>
      <c r="H10" s="22">
        <f t="shared" si="2"/>
        <v>6.5</v>
      </c>
      <c r="I10" s="27">
        <f t="shared" si="1"/>
        <v>100.12319121286528</v>
      </c>
      <c r="K10" s="28" t="s">
        <v>4009</v>
      </c>
      <c r="L10" s="27">
        <v>44.147472597818499</v>
      </c>
      <c r="M10" s="27">
        <v>1883</v>
      </c>
      <c r="N10" s="27"/>
      <c r="O10" s="27"/>
      <c r="P10" s="27"/>
      <c r="Q10" s="27"/>
      <c r="R10" s="27"/>
      <c r="S10" s="27"/>
      <c r="T10" s="27"/>
      <c r="U10" s="27"/>
      <c r="V10" s="27"/>
      <c r="W10" s="27"/>
      <c r="X10" s="27"/>
      <c r="Y10" s="27"/>
    </row>
    <row r="11" spans="1:31">
      <c r="A11" s="22">
        <v>20</v>
      </c>
      <c r="B11" s="25" t="s">
        <v>1497</v>
      </c>
      <c r="C11" s="26">
        <v>87.715352249515831</v>
      </c>
      <c r="D11" s="26">
        <v>2</v>
      </c>
      <c r="F11" s="22" t="str">
        <f t="shared" si="0"/>
        <v>CEE</v>
      </c>
      <c r="G11" s="27">
        <f>GETPIVOTDATA("Mittelwert von sal / h",$B$3,"clean Country","CEE")</f>
        <v>87.715352249515831</v>
      </c>
      <c r="H11" s="22">
        <f t="shared" si="2"/>
        <v>7.5</v>
      </c>
      <c r="I11" s="27">
        <f t="shared" si="1"/>
        <v>95.423320656906512</v>
      </c>
    </row>
    <row r="12" spans="1:31">
      <c r="A12" s="22">
        <v>20</v>
      </c>
      <c r="B12" s="25" t="s">
        <v>877</v>
      </c>
      <c r="C12" s="26">
        <v>86.588564964009109</v>
      </c>
      <c r="D12" s="26">
        <v>6</v>
      </c>
      <c r="F12" s="22" t="str">
        <f t="shared" si="0"/>
        <v>Denmark</v>
      </c>
      <c r="G12" s="27">
        <f>GETPIVOTDATA("Mittelwert von sal / h",$B$3,"clean Country","Denmark")</f>
        <v>86.588564964009109</v>
      </c>
      <c r="H12" s="22">
        <f t="shared" si="2"/>
        <v>8.5</v>
      </c>
      <c r="I12" s="27">
        <f t="shared" si="1"/>
        <v>94.296533371399789</v>
      </c>
    </row>
    <row r="13" spans="1:31">
      <c r="A13" s="22">
        <v>20</v>
      </c>
      <c r="B13" s="29" t="s">
        <v>583</v>
      </c>
      <c r="C13" s="30">
        <v>82.739344642922063</v>
      </c>
      <c r="D13" s="30">
        <v>7</v>
      </c>
      <c r="F13" s="22" t="str">
        <f t="shared" si="0"/>
        <v>Norway</v>
      </c>
      <c r="G13" s="27">
        <f>GETPIVOTDATA("Mittelwert von sal / h",$B$3,"clean Country","Norway")</f>
        <v>82.739344642922063</v>
      </c>
      <c r="H13" s="22">
        <f t="shared" si="2"/>
        <v>9.5</v>
      </c>
      <c r="I13" s="27">
        <f t="shared" si="1"/>
        <v>90.447313050312744</v>
      </c>
    </row>
    <row r="14" spans="1:31">
      <c r="A14" s="22">
        <v>20</v>
      </c>
      <c r="B14" s="28" t="s">
        <v>88</v>
      </c>
      <c r="C14" s="27">
        <v>74.221884703193567</v>
      </c>
      <c r="D14" s="27">
        <v>58</v>
      </c>
      <c r="E14" s="27">
        <f>AVERAGE(C14:C110)</f>
        <v>25.757182254646601</v>
      </c>
      <c r="F14" s="27" t="str">
        <f>"Other "&amp;COUNTA(B14:B110)</f>
        <v>Other 97</v>
      </c>
      <c r="G14" s="27">
        <f>E14</f>
        <v>25.757182254646601</v>
      </c>
      <c r="H14" s="22">
        <f t="shared" si="2"/>
        <v>10.5</v>
      </c>
      <c r="I14" s="27">
        <f t="shared" si="1"/>
        <v>33.465150662037288</v>
      </c>
    </row>
    <row r="15" spans="1:31">
      <c r="A15" s="22">
        <v>20</v>
      </c>
      <c r="B15" s="28" t="s">
        <v>515</v>
      </c>
      <c r="C15" s="27">
        <v>72.891048980543545</v>
      </c>
      <c r="D15" s="27">
        <v>3</v>
      </c>
      <c r="I15" s="27"/>
    </row>
    <row r="16" spans="1:31">
      <c r="A16" s="22">
        <v>20</v>
      </c>
      <c r="B16" s="28" t="s">
        <v>935</v>
      </c>
      <c r="C16" s="27">
        <v>71.294076671407524</v>
      </c>
      <c r="D16" s="27">
        <v>3</v>
      </c>
      <c r="F16" s="22">
        <v>0.2</v>
      </c>
      <c r="G16" s="22">
        <f>GETPIVOTDATA("Mittelwert von sal / h",$B$3)</f>
        <v>44.147472597818528</v>
      </c>
      <c r="I16" s="27" t="s">
        <v>4040</v>
      </c>
      <c r="AA16" s="22" t="s">
        <v>4032</v>
      </c>
    </row>
    <row r="17" spans="1:32" ht="15">
      <c r="A17" s="22">
        <v>20</v>
      </c>
      <c r="B17" s="28" t="s">
        <v>2004</v>
      </c>
      <c r="C17" s="27">
        <v>64.615384615384613</v>
      </c>
      <c r="D17" s="27">
        <v>1</v>
      </c>
      <c r="F17" s="22">
        <v>10.8</v>
      </c>
      <c r="G17" s="22">
        <f>G16</f>
        <v>44.147472597818528</v>
      </c>
      <c r="I17" s="27" t="s">
        <v>4041</v>
      </c>
      <c r="K17" s="22" t="s">
        <v>4066</v>
      </c>
      <c r="L17" s="22" t="s">
        <v>4067</v>
      </c>
      <c r="M17" s="22" t="s">
        <v>4068</v>
      </c>
      <c r="N17" s="22" t="s">
        <v>4069</v>
      </c>
      <c r="O17" s="22" t="s">
        <v>4070</v>
      </c>
      <c r="P17" s="22" t="s">
        <v>4071</v>
      </c>
      <c r="Q17" s="22" t="s">
        <v>4072</v>
      </c>
      <c r="R17" s="22" t="s">
        <v>4073</v>
      </c>
      <c r="S17"/>
      <c r="T17"/>
      <c r="U17"/>
      <c r="V17"/>
      <c r="W17"/>
      <c r="X17"/>
      <c r="Y17"/>
      <c r="Z17"/>
      <c r="AA17"/>
      <c r="AB17"/>
      <c r="AC17"/>
      <c r="AD17"/>
      <c r="AE17"/>
      <c r="AF17"/>
    </row>
    <row r="18" spans="1:32" ht="15">
      <c r="A18" s="22">
        <v>20</v>
      </c>
      <c r="B18" s="28" t="s">
        <v>1458</v>
      </c>
      <c r="C18" s="27">
        <v>64.102564102564102</v>
      </c>
      <c r="D18" s="27">
        <v>1</v>
      </c>
      <c r="I18" s="27"/>
      <c r="K18" s="27">
        <v>174</v>
      </c>
      <c r="L18" s="27">
        <v>1250</v>
      </c>
      <c r="M18" s="27">
        <v>1353</v>
      </c>
      <c r="N18" s="27">
        <v>3100</v>
      </c>
      <c r="O18" s="27">
        <v>0</v>
      </c>
      <c r="P18" s="27">
        <v>4650</v>
      </c>
      <c r="Q18" s="27">
        <v>0</v>
      </c>
      <c r="R18" s="27">
        <v>3808</v>
      </c>
      <c r="S18"/>
      <c r="T18"/>
      <c r="U18"/>
      <c r="V18"/>
      <c r="W18"/>
      <c r="X18"/>
      <c r="Y18"/>
      <c r="Z18"/>
      <c r="AA18"/>
      <c r="AB18"/>
      <c r="AC18"/>
      <c r="AD18"/>
      <c r="AE18"/>
      <c r="AF18"/>
    </row>
    <row r="19" spans="1:32" ht="15">
      <c r="A19" s="22">
        <v>20</v>
      </c>
      <c r="B19" s="28" t="s">
        <v>36</v>
      </c>
      <c r="C19" s="27">
        <v>63.772423120149234</v>
      </c>
      <c r="D19" s="27">
        <v>5</v>
      </c>
      <c r="I19" s="27"/>
      <c r="K19"/>
      <c r="L19"/>
      <c r="M19"/>
      <c r="N19"/>
      <c r="O19"/>
      <c r="P19"/>
      <c r="Q19"/>
      <c r="R19"/>
      <c r="S19"/>
      <c r="T19"/>
      <c r="U19"/>
      <c r="V19"/>
      <c r="W19"/>
      <c r="X19"/>
      <c r="Y19"/>
      <c r="Z19"/>
      <c r="AA19"/>
      <c r="AB19"/>
      <c r="AC19"/>
      <c r="AD19"/>
      <c r="AE19"/>
      <c r="AF19"/>
    </row>
    <row r="20" spans="1:32" ht="15">
      <c r="A20" s="22">
        <v>20</v>
      </c>
      <c r="B20" s="28" t="s">
        <v>15</v>
      </c>
      <c r="C20" s="27">
        <v>63.41089691642776</v>
      </c>
      <c r="D20" s="27">
        <v>617</v>
      </c>
      <c r="I20" s="27"/>
      <c r="K20"/>
      <c r="L20"/>
      <c r="M20"/>
      <c r="N20"/>
      <c r="O20"/>
      <c r="P20"/>
      <c r="Q20"/>
      <c r="R20"/>
      <c r="S20"/>
      <c r="T20"/>
      <c r="U20"/>
      <c r="V20"/>
      <c r="W20"/>
      <c r="X20"/>
      <c r="Y20"/>
      <c r="Z20"/>
      <c r="AA20"/>
      <c r="AB20"/>
      <c r="AC20"/>
      <c r="AD20"/>
      <c r="AE20"/>
      <c r="AF20"/>
    </row>
    <row r="21" spans="1:32" ht="15">
      <c r="A21" s="22">
        <v>20</v>
      </c>
      <c r="B21" s="28" t="s">
        <v>628</v>
      </c>
      <c r="C21" s="27">
        <v>58.755478356813761</v>
      </c>
      <c r="D21" s="27">
        <v>23</v>
      </c>
      <c r="I21" s="27"/>
      <c r="K21" s="12">
        <f>SUM(K18:R18)</f>
        <v>14335</v>
      </c>
      <c r="L21"/>
      <c r="M21"/>
      <c r="N21"/>
      <c r="O21"/>
      <c r="P21"/>
      <c r="Q21"/>
      <c r="R21"/>
      <c r="S21"/>
      <c r="T21"/>
      <c r="U21"/>
      <c r="V21"/>
      <c r="W21"/>
      <c r="X21"/>
      <c r="Y21"/>
      <c r="Z21"/>
      <c r="AA21"/>
      <c r="AB21"/>
      <c r="AC21"/>
      <c r="AD21"/>
      <c r="AE21"/>
      <c r="AF21"/>
    </row>
    <row r="22" spans="1:32" ht="15">
      <c r="A22" s="22">
        <v>20</v>
      </c>
      <c r="B22" s="28" t="s">
        <v>71</v>
      </c>
      <c r="C22" s="27">
        <v>57.263075816041329</v>
      </c>
      <c r="D22" s="27">
        <v>154</v>
      </c>
      <c r="I22" s="27"/>
      <c r="K22"/>
      <c r="L22"/>
      <c r="M22"/>
      <c r="N22"/>
      <c r="O22"/>
      <c r="P22"/>
      <c r="Q22"/>
      <c r="R22"/>
      <c r="S22"/>
      <c r="T22"/>
      <c r="U22"/>
      <c r="V22"/>
      <c r="W22"/>
      <c r="X22"/>
      <c r="Y22"/>
      <c r="Z22"/>
      <c r="AA22"/>
      <c r="AB22"/>
      <c r="AC22"/>
      <c r="AD22"/>
      <c r="AE22"/>
      <c r="AF22"/>
    </row>
    <row r="23" spans="1:32" ht="15">
      <c r="A23" s="22">
        <v>20</v>
      </c>
      <c r="B23" s="28" t="s">
        <v>608</v>
      </c>
      <c r="C23" s="27">
        <v>56.039411829816252</v>
      </c>
      <c r="D23" s="27">
        <v>10</v>
      </c>
      <c r="F23" s="22" t="s">
        <v>4037</v>
      </c>
      <c r="I23" s="27"/>
      <c r="K23" s="22" t="s">
        <v>4073</v>
      </c>
      <c r="L23"/>
      <c r="M23"/>
      <c r="N23"/>
      <c r="O23"/>
      <c r="P23"/>
      <c r="Q23"/>
      <c r="R23"/>
      <c r="S23"/>
      <c r="T23"/>
      <c r="U23"/>
      <c r="V23"/>
      <c r="W23"/>
      <c r="X23"/>
      <c r="Y23"/>
      <c r="Z23"/>
      <c r="AA23"/>
      <c r="AB23"/>
      <c r="AC23"/>
      <c r="AD23"/>
      <c r="AE23"/>
      <c r="AF23"/>
    </row>
    <row r="24" spans="1:32" ht="15">
      <c r="A24" s="22">
        <v>20</v>
      </c>
      <c r="B24" s="28" t="s">
        <v>171</v>
      </c>
      <c r="C24" s="27">
        <v>54.113355622510689</v>
      </c>
      <c r="D24" s="27">
        <v>13</v>
      </c>
      <c r="F24" s="22" t="s">
        <v>4038</v>
      </c>
      <c r="I24" s="27"/>
      <c r="K24" s="27">
        <v>3808</v>
      </c>
      <c r="L24"/>
      <c r="M24"/>
      <c r="N24"/>
      <c r="O24"/>
      <c r="P24"/>
      <c r="Q24"/>
      <c r="R24"/>
      <c r="S24"/>
      <c r="T24"/>
      <c r="U24"/>
      <c r="V24"/>
      <c r="W24"/>
      <c r="X24"/>
      <c r="Y24"/>
      <c r="Z24"/>
      <c r="AA24"/>
      <c r="AB24"/>
      <c r="AC24"/>
      <c r="AD24"/>
      <c r="AE24"/>
      <c r="AF24"/>
    </row>
    <row r="25" spans="1:32" ht="15">
      <c r="A25" s="22">
        <v>20</v>
      </c>
      <c r="B25" s="28" t="s">
        <v>672</v>
      </c>
      <c r="C25" s="27">
        <v>54.062249773778113</v>
      </c>
      <c r="D25" s="27">
        <v>15</v>
      </c>
      <c r="I25" s="27"/>
      <c r="K25"/>
      <c r="L25"/>
      <c r="M25"/>
      <c r="N25"/>
      <c r="O25"/>
      <c r="P25"/>
      <c r="Q25"/>
      <c r="R25"/>
      <c r="S25"/>
      <c r="T25"/>
      <c r="U25"/>
      <c r="V25"/>
      <c r="W25"/>
      <c r="X25"/>
      <c r="Y25"/>
      <c r="Z25"/>
      <c r="AA25"/>
      <c r="AB25"/>
      <c r="AC25"/>
      <c r="AD25"/>
      <c r="AE25"/>
      <c r="AF25"/>
    </row>
    <row r="26" spans="1:32" ht="15">
      <c r="A26" s="22">
        <v>20</v>
      </c>
      <c r="B26" s="28" t="s">
        <v>1011</v>
      </c>
      <c r="C26" s="27">
        <v>51.474358974358971</v>
      </c>
      <c r="D26" s="27">
        <v>3</v>
      </c>
      <c r="F26" s="22" t="s">
        <v>4039</v>
      </c>
      <c r="I26" s="27"/>
      <c r="K26"/>
      <c r="L26"/>
      <c r="M26"/>
      <c r="N26"/>
      <c r="O26"/>
      <c r="P26"/>
      <c r="Q26"/>
      <c r="R26"/>
      <c r="S26"/>
      <c r="T26"/>
      <c r="U26"/>
      <c r="V26"/>
      <c r="W26"/>
      <c r="X26"/>
      <c r="Y26"/>
      <c r="Z26"/>
      <c r="AA26"/>
    </row>
    <row r="27" spans="1:32" ht="15">
      <c r="A27" s="22">
        <v>20</v>
      </c>
      <c r="B27" s="28" t="s">
        <v>292</v>
      </c>
      <c r="C27" s="27">
        <v>50</v>
      </c>
      <c r="D27" s="27">
        <v>1</v>
      </c>
      <c r="I27" s="27"/>
      <c r="K27"/>
      <c r="L27"/>
      <c r="M27"/>
      <c r="N27"/>
      <c r="O27"/>
      <c r="P27"/>
      <c r="Q27"/>
      <c r="R27"/>
      <c r="S27"/>
      <c r="T27"/>
      <c r="U27"/>
      <c r="V27"/>
      <c r="W27"/>
      <c r="X27"/>
      <c r="Y27"/>
      <c r="Z27"/>
      <c r="AA27"/>
    </row>
    <row r="28" spans="1:32" ht="15">
      <c r="A28" s="22">
        <v>20</v>
      </c>
      <c r="B28" s="28" t="s">
        <v>548</v>
      </c>
      <c r="C28" s="27">
        <v>50</v>
      </c>
      <c r="D28" s="27">
        <v>1</v>
      </c>
      <c r="I28" s="27"/>
      <c r="K28"/>
      <c r="L28"/>
      <c r="M28"/>
      <c r="N28"/>
      <c r="O28"/>
      <c r="P28"/>
      <c r="Q28"/>
      <c r="R28"/>
      <c r="S28"/>
      <c r="T28"/>
      <c r="U28"/>
      <c r="V28"/>
      <c r="W28"/>
      <c r="X28"/>
      <c r="Y28"/>
      <c r="Z28"/>
      <c r="AA28"/>
    </row>
    <row r="29" spans="1:32" ht="15">
      <c r="A29" s="22">
        <v>20</v>
      </c>
      <c r="B29" s="28" t="s">
        <v>197</v>
      </c>
      <c r="C29" s="27">
        <v>50</v>
      </c>
      <c r="D29" s="27">
        <v>2</v>
      </c>
      <c r="I29" s="27"/>
      <c r="K29"/>
      <c r="L29"/>
      <c r="M29"/>
      <c r="N29"/>
      <c r="O29"/>
      <c r="P29"/>
      <c r="Q29"/>
      <c r="R29"/>
      <c r="S29"/>
      <c r="T29"/>
      <c r="U29"/>
      <c r="V29"/>
      <c r="W29"/>
      <c r="X29"/>
      <c r="Y29"/>
      <c r="Z29"/>
      <c r="AA29"/>
    </row>
    <row r="30" spans="1:32" ht="15">
      <c r="A30" s="22">
        <v>20</v>
      </c>
      <c r="B30" s="28" t="s">
        <v>416</v>
      </c>
      <c r="C30" s="27">
        <v>47.102564102564102</v>
      </c>
      <c r="D30" s="27">
        <v>5</v>
      </c>
      <c r="I30" s="27"/>
      <c r="K30"/>
      <c r="L30"/>
      <c r="M30"/>
      <c r="N30"/>
      <c r="O30"/>
      <c r="P30"/>
      <c r="Q30"/>
      <c r="R30"/>
      <c r="S30"/>
      <c r="T30"/>
      <c r="U30"/>
      <c r="V30"/>
      <c r="W30"/>
      <c r="X30"/>
      <c r="Y30"/>
      <c r="Z30"/>
      <c r="AA30"/>
    </row>
    <row r="31" spans="1:32" ht="15">
      <c r="A31" s="22">
        <v>20</v>
      </c>
      <c r="B31" s="28" t="s">
        <v>136</v>
      </c>
      <c r="C31" s="27">
        <v>46.967930736910503</v>
      </c>
      <c r="D31" s="27">
        <v>2</v>
      </c>
      <c r="I31" s="27"/>
      <c r="K31"/>
      <c r="L31"/>
      <c r="M31"/>
      <c r="N31"/>
      <c r="O31"/>
      <c r="P31"/>
      <c r="Q31"/>
      <c r="R31"/>
      <c r="S31"/>
      <c r="T31"/>
      <c r="U31"/>
      <c r="V31"/>
      <c r="W31"/>
      <c r="X31"/>
      <c r="Y31"/>
      <c r="Z31"/>
      <c r="AA31"/>
    </row>
    <row r="32" spans="1:32" ht="15">
      <c r="A32" s="22">
        <v>20</v>
      </c>
      <c r="B32" s="28" t="s">
        <v>1052</v>
      </c>
      <c r="C32" s="27">
        <v>46.153846153846153</v>
      </c>
      <c r="D32" s="27">
        <v>1</v>
      </c>
      <c r="I32" s="27"/>
      <c r="K32"/>
      <c r="L32"/>
      <c r="M32"/>
      <c r="N32"/>
      <c r="O32"/>
      <c r="P32"/>
      <c r="Q32"/>
      <c r="R32"/>
      <c r="S32"/>
      <c r="T32"/>
      <c r="U32"/>
      <c r="V32"/>
      <c r="W32"/>
      <c r="X32"/>
      <c r="Y32"/>
      <c r="Z32"/>
      <c r="AA32"/>
    </row>
    <row r="33" spans="1:29" ht="15">
      <c r="A33" s="22">
        <v>20</v>
      </c>
      <c r="B33" s="28" t="s">
        <v>299</v>
      </c>
      <c r="C33" s="27">
        <v>46.153846153846153</v>
      </c>
      <c r="D33" s="27">
        <v>2</v>
      </c>
      <c r="I33" s="27"/>
      <c r="K33"/>
      <c r="L33"/>
      <c r="M33"/>
      <c r="N33"/>
      <c r="O33"/>
      <c r="P33"/>
      <c r="Q33"/>
      <c r="R33"/>
      <c r="S33"/>
      <c r="T33"/>
      <c r="U33"/>
      <c r="V33"/>
      <c r="W33"/>
      <c r="X33" s="27"/>
      <c r="Y33" s="27"/>
      <c r="AA33" s="22" t="s">
        <v>4036</v>
      </c>
    </row>
    <row r="34" spans="1:29" ht="15">
      <c r="A34" s="22">
        <v>20</v>
      </c>
      <c r="B34" s="28" t="s">
        <v>654</v>
      </c>
      <c r="C34" s="27">
        <v>46.141949168629907</v>
      </c>
      <c r="D34" s="27">
        <v>3</v>
      </c>
      <c r="I34" s="27"/>
      <c r="K34"/>
      <c r="L34"/>
      <c r="M34"/>
      <c r="N34"/>
      <c r="O34"/>
      <c r="P34"/>
      <c r="Q34"/>
      <c r="R34"/>
      <c r="S34"/>
      <c r="T34"/>
      <c r="U34"/>
      <c r="V34"/>
      <c r="W34"/>
      <c r="X34" s="27"/>
      <c r="Y34" s="27"/>
      <c r="AA34" s="22" t="s">
        <v>4042</v>
      </c>
    </row>
    <row r="35" spans="1:29" ht="15">
      <c r="A35" s="22">
        <v>20</v>
      </c>
      <c r="B35" s="28" t="s">
        <v>59</v>
      </c>
      <c r="C35" s="27">
        <v>45.058462153465165</v>
      </c>
      <c r="D35" s="27">
        <v>4</v>
      </c>
      <c r="I35" s="27"/>
      <c r="L35"/>
      <c r="M35"/>
      <c r="N35"/>
      <c r="O35"/>
      <c r="P35"/>
      <c r="Q35"/>
      <c r="R35"/>
      <c r="S35"/>
      <c r="T35"/>
      <c r="U35"/>
      <c r="V35"/>
      <c r="W35"/>
      <c r="X35" s="27"/>
      <c r="Y35" s="27"/>
    </row>
    <row r="36" spans="1:29" ht="15">
      <c r="A36" s="22">
        <v>20</v>
      </c>
      <c r="B36" s="28" t="s">
        <v>106</v>
      </c>
      <c r="C36" s="27">
        <v>41.69969325174025</v>
      </c>
      <c r="D36" s="27">
        <v>6</v>
      </c>
      <c r="I36" s="27"/>
      <c r="L36"/>
      <c r="M36"/>
      <c r="N36"/>
      <c r="O36"/>
      <c r="P36"/>
      <c r="Q36"/>
      <c r="R36"/>
      <c r="S36"/>
      <c r="T36"/>
      <c r="U36"/>
      <c r="V36"/>
      <c r="W36"/>
      <c r="X36" s="27"/>
      <c r="Y36" s="27"/>
    </row>
    <row r="37" spans="1:29" ht="15">
      <c r="A37" s="22">
        <v>20</v>
      </c>
      <c r="B37" s="28" t="s">
        <v>163</v>
      </c>
      <c r="C37" s="27">
        <v>40.384615384615387</v>
      </c>
      <c r="D37" s="27">
        <v>1</v>
      </c>
      <c r="I37" s="27"/>
      <c r="L37"/>
      <c r="M37"/>
      <c r="N37"/>
      <c r="O37"/>
      <c r="P37"/>
      <c r="Q37"/>
      <c r="R37"/>
      <c r="S37"/>
      <c r="T37"/>
      <c r="U37"/>
      <c r="V37"/>
      <c r="W37"/>
      <c r="X37" s="27"/>
      <c r="Y37" s="27"/>
    </row>
    <row r="38" spans="1:29" ht="15">
      <c r="A38" s="22">
        <v>20</v>
      </c>
      <c r="B38" s="28" t="s">
        <v>1933</v>
      </c>
      <c r="C38" s="27">
        <v>38.46153846153846</v>
      </c>
      <c r="D38" s="27">
        <v>1</v>
      </c>
      <c r="I38" s="27"/>
      <c r="L38"/>
      <c r="M38"/>
      <c r="N38"/>
      <c r="O38"/>
      <c r="P38"/>
      <c r="Q38"/>
      <c r="R38"/>
      <c r="S38"/>
      <c r="T38"/>
      <c r="U38"/>
      <c r="V38"/>
      <c r="W38"/>
      <c r="X38" s="27"/>
      <c r="Y38" s="27"/>
      <c r="AA38" s="22">
        <v>12.5</v>
      </c>
      <c r="AB38" s="22">
        <f>G16</f>
        <v>44.147472597818528</v>
      </c>
      <c r="AC38" s="22" t="str">
        <f>CHAR(216)&amp;" "&amp;TEXT(GETPIVOTDATA("Mittelwert von sal / h",$K$3),0)</f>
        <v>Ø 44</v>
      </c>
    </row>
    <row r="39" spans="1:29" ht="15">
      <c r="A39" s="22">
        <v>20</v>
      </c>
      <c r="B39" s="28" t="s">
        <v>143</v>
      </c>
      <c r="C39" s="27">
        <v>38.060028672445327</v>
      </c>
      <c r="D39" s="27">
        <v>17</v>
      </c>
      <c r="I39" s="27"/>
      <c r="L39"/>
      <c r="M39"/>
      <c r="N39"/>
      <c r="O39"/>
      <c r="P39"/>
      <c r="Q39"/>
      <c r="R39"/>
      <c r="S39"/>
      <c r="T39"/>
      <c r="U39"/>
      <c r="V39"/>
      <c r="W39"/>
      <c r="X39" s="27"/>
      <c r="Y39" s="27"/>
      <c r="AA39" s="22">
        <v>10</v>
      </c>
      <c r="AB39" s="22">
        <f>AB38</f>
        <v>44.147472597818528</v>
      </c>
    </row>
    <row r="40" spans="1:29" ht="15">
      <c r="A40" s="22">
        <v>20</v>
      </c>
      <c r="B40" s="28" t="s">
        <v>179</v>
      </c>
      <c r="C40" s="27">
        <v>38.005411915132662</v>
      </c>
      <c r="D40" s="27">
        <v>19</v>
      </c>
      <c r="I40" s="27"/>
      <c r="L40"/>
      <c r="M40"/>
      <c r="N40"/>
      <c r="O40"/>
      <c r="P40"/>
      <c r="Q40"/>
      <c r="R40" s="27"/>
      <c r="S40" s="27"/>
      <c r="T40" s="27"/>
      <c r="U40" s="27"/>
      <c r="V40" s="27"/>
      <c r="W40" s="27"/>
      <c r="X40" s="27"/>
      <c r="Y40" s="27"/>
    </row>
    <row r="41" spans="1:29" ht="15">
      <c r="A41" s="22">
        <v>20</v>
      </c>
      <c r="B41" s="28" t="s">
        <v>65</v>
      </c>
      <c r="C41" s="27">
        <v>37.38582621082621</v>
      </c>
      <c r="D41" s="27">
        <v>9</v>
      </c>
      <c r="I41" s="27"/>
      <c r="L41"/>
      <c r="M41"/>
      <c r="N41"/>
      <c r="O41"/>
      <c r="P41"/>
      <c r="Q41"/>
      <c r="R41" s="27"/>
      <c r="S41" s="27"/>
      <c r="T41" s="27"/>
      <c r="U41" s="27"/>
      <c r="V41" s="27"/>
      <c r="W41" s="27"/>
      <c r="X41" s="27"/>
      <c r="Y41" s="27"/>
    </row>
    <row r="42" spans="1:29" ht="15">
      <c r="A42" s="22">
        <v>20</v>
      </c>
      <c r="B42" s="28" t="s">
        <v>30</v>
      </c>
      <c r="C42" s="27">
        <v>34.675742269961447</v>
      </c>
      <c r="D42" s="27">
        <v>10</v>
      </c>
      <c r="I42" s="27"/>
      <c r="L42"/>
      <c r="M42"/>
      <c r="N42"/>
      <c r="O42"/>
      <c r="P42"/>
      <c r="Q42"/>
      <c r="R42" s="27"/>
      <c r="S42" s="27"/>
      <c r="T42" s="27"/>
      <c r="U42" s="27"/>
      <c r="V42" s="27"/>
      <c r="W42" s="27"/>
      <c r="X42" s="27"/>
      <c r="Y42" s="27"/>
    </row>
    <row r="43" spans="1:29" ht="15">
      <c r="A43" s="22">
        <v>20</v>
      </c>
      <c r="B43" s="28" t="s">
        <v>359</v>
      </c>
      <c r="C43" s="27">
        <v>34.288616642337949</v>
      </c>
      <c r="D43" s="27">
        <v>4</v>
      </c>
      <c r="I43" s="27"/>
      <c r="L43"/>
      <c r="M43"/>
      <c r="N43"/>
      <c r="O43"/>
      <c r="P43"/>
      <c r="Q43"/>
      <c r="R43" s="27"/>
      <c r="S43" s="27"/>
      <c r="T43" s="27"/>
      <c r="U43" s="27"/>
      <c r="V43" s="27"/>
      <c r="W43" s="27"/>
      <c r="X43" s="27"/>
      <c r="Y43" s="27"/>
    </row>
    <row r="44" spans="1:29" ht="15">
      <c r="A44" s="22">
        <v>20</v>
      </c>
      <c r="B44" s="28" t="s">
        <v>48</v>
      </c>
      <c r="C44" s="27">
        <v>34.167783423318355</v>
      </c>
      <c r="D44" s="27">
        <v>19</v>
      </c>
      <c r="I44" s="27"/>
      <c r="L44"/>
      <c r="M44"/>
      <c r="N44"/>
      <c r="O44"/>
      <c r="P44"/>
      <c r="Q44"/>
      <c r="R44" s="27"/>
      <c r="S44" s="27"/>
      <c r="T44" s="27"/>
      <c r="U44" s="27"/>
      <c r="V44" s="27"/>
      <c r="W44" s="27"/>
      <c r="X44" s="27"/>
      <c r="Y44" s="27"/>
    </row>
    <row r="45" spans="1:29" ht="15">
      <c r="A45" s="22">
        <v>20</v>
      </c>
      <c r="B45" s="28" t="s">
        <v>895</v>
      </c>
      <c r="C45" s="27">
        <v>34.026617452478206</v>
      </c>
      <c r="D45" s="27">
        <v>6</v>
      </c>
      <c r="I45" s="27"/>
      <c r="L45"/>
      <c r="M45"/>
      <c r="N45"/>
      <c r="O45"/>
      <c r="P45"/>
      <c r="Q45"/>
      <c r="R45" s="27"/>
      <c r="S45" s="27"/>
      <c r="T45" s="27"/>
      <c r="U45" s="27"/>
      <c r="V45" s="27"/>
      <c r="W45" s="27"/>
      <c r="X45" s="27"/>
      <c r="Y45" s="27"/>
    </row>
    <row r="46" spans="1:29" ht="15">
      <c r="A46" s="22">
        <v>20</v>
      </c>
      <c r="B46" s="28" t="s">
        <v>75</v>
      </c>
      <c r="C46" s="27">
        <v>33.756127280126826</v>
      </c>
      <c r="D46" s="27">
        <v>6</v>
      </c>
      <c r="I46" s="27"/>
      <c r="L46"/>
      <c r="M46"/>
      <c r="N46"/>
      <c r="O46"/>
      <c r="P46"/>
      <c r="Q46"/>
      <c r="R46" s="27"/>
      <c r="S46" s="27"/>
      <c r="T46" s="27"/>
      <c r="U46" s="27"/>
      <c r="V46" s="27"/>
      <c r="W46" s="27"/>
      <c r="X46" s="27"/>
      <c r="Y46" s="27"/>
    </row>
    <row r="47" spans="1:29" ht="15">
      <c r="A47" s="22">
        <v>20</v>
      </c>
      <c r="B47" s="28" t="s">
        <v>726</v>
      </c>
      <c r="C47" s="27">
        <v>33.144878456405266</v>
      </c>
      <c r="D47" s="27">
        <v>8</v>
      </c>
      <c r="I47" s="27"/>
      <c r="L47"/>
      <c r="M47"/>
      <c r="N47" s="27"/>
      <c r="O47" s="27"/>
      <c r="P47" s="27"/>
      <c r="Q47" s="27"/>
      <c r="R47" s="27"/>
      <c r="S47" s="27"/>
      <c r="T47" s="27"/>
      <c r="U47" s="27"/>
      <c r="V47" s="27"/>
      <c r="W47" s="27"/>
      <c r="X47" s="27"/>
      <c r="Y47" s="27"/>
    </row>
    <row r="48" spans="1:29">
      <c r="A48" s="22">
        <v>20</v>
      </c>
      <c r="B48" s="28" t="s">
        <v>1344</v>
      </c>
      <c r="C48" s="27">
        <v>33.010901274374334</v>
      </c>
      <c r="D48" s="27">
        <v>1</v>
      </c>
      <c r="I48" s="27"/>
    </row>
    <row r="49" spans="1:9">
      <c r="A49" s="22">
        <v>20</v>
      </c>
      <c r="B49" s="28" t="s">
        <v>1176</v>
      </c>
      <c r="C49" s="27">
        <v>32.799145299145295</v>
      </c>
      <c r="D49" s="27">
        <v>3</v>
      </c>
      <c r="I49" s="27"/>
    </row>
    <row r="50" spans="1:9">
      <c r="A50" s="22">
        <v>20</v>
      </c>
      <c r="B50" s="28" t="s">
        <v>1519</v>
      </c>
      <c r="C50" s="27">
        <v>32.574344589528408</v>
      </c>
      <c r="D50" s="27">
        <v>1</v>
      </c>
      <c r="I50" s="27"/>
    </row>
    <row r="51" spans="1:9">
      <c r="A51" s="22">
        <v>20</v>
      </c>
      <c r="B51" s="28" t="s">
        <v>644</v>
      </c>
      <c r="C51" s="27">
        <v>32.051282051282051</v>
      </c>
      <c r="D51" s="27">
        <v>1</v>
      </c>
      <c r="I51" s="27"/>
    </row>
    <row r="52" spans="1:9">
      <c r="A52" s="22">
        <v>20</v>
      </c>
      <c r="B52" s="28" t="s">
        <v>577</v>
      </c>
      <c r="C52" s="27">
        <v>30.76923076923077</v>
      </c>
      <c r="D52" s="27">
        <v>1</v>
      </c>
      <c r="I52" s="27"/>
    </row>
    <row r="53" spans="1:9">
      <c r="A53" s="22">
        <v>20</v>
      </c>
      <c r="B53" s="28" t="s">
        <v>1118</v>
      </c>
      <c r="C53" s="27">
        <v>29.906280528318444</v>
      </c>
      <c r="D53" s="27">
        <v>7</v>
      </c>
      <c r="I53" s="27"/>
    </row>
    <row r="54" spans="1:9">
      <c r="A54" s="22">
        <v>20</v>
      </c>
      <c r="B54" s="28" t="s">
        <v>169</v>
      </c>
      <c r="C54" s="27">
        <v>29.045457258996162</v>
      </c>
      <c r="D54" s="27">
        <v>3</v>
      </c>
      <c r="I54" s="27"/>
    </row>
    <row r="55" spans="1:9">
      <c r="A55" s="22">
        <v>20</v>
      </c>
      <c r="B55" s="28" t="s">
        <v>133</v>
      </c>
      <c r="C55" s="27">
        <v>26.514957264957264</v>
      </c>
      <c r="D55" s="27">
        <v>11</v>
      </c>
      <c r="I55" s="27"/>
    </row>
    <row r="56" spans="1:9">
      <c r="A56" s="22">
        <v>20</v>
      </c>
      <c r="B56" s="28" t="s">
        <v>1444</v>
      </c>
      <c r="C56" s="27">
        <v>24.423076923076923</v>
      </c>
      <c r="D56" s="27">
        <v>2</v>
      </c>
      <c r="I56" s="27"/>
    </row>
    <row r="57" spans="1:9">
      <c r="A57" s="22">
        <v>20</v>
      </c>
      <c r="B57" s="28" t="s">
        <v>1055</v>
      </c>
      <c r="C57" s="27">
        <v>23.333333333333336</v>
      </c>
      <c r="D57" s="27">
        <v>1</v>
      </c>
      <c r="I57" s="27"/>
    </row>
    <row r="58" spans="1:9">
      <c r="A58" s="22">
        <v>20</v>
      </c>
      <c r="B58" s="28" t="s">
        <v>1773</v>
      </c>
      <c r="C58" s="27">
        <v>23.076923076923077</v>
      </c>
      <c r="D58" s="27">
        <v>1</v>
      </c>
      <c r="I58" s="27"/>
    </row>
    <row r="59" spans="1:9">
      <c r="A59" s="22">
        <v>20</v>
      </c>
      <c r="B59" s="28" t="s">
        <v>512</v>
      </c>
      <c r="C59" s="27">
        <v>20.512820512820515</v>
      </c>
      <c r="D59" s="27">
        <v>3</v>
      </c>
      <c r="I59" s="27"/>
    </row>
    <row r="60" spans="1:9">
      <c r="A60" s="22">
        <v>20</v>
      </c>
      <c r="B60" s="28" t="s">
        <v>21</v>
      </c>
      <c r="C60" s="27">
        <v>20.062980769230769</v>
      </c>
      <c r="D60" s="27">
        <v>1</v>
      </c>
      <c r="I60" s="27"/>
    </row>
    <row r="61" spans="1:9">
      <c r="A61" s="22">
        <v>20</v>
      </c>
      <c r="B61" s="28" t="s">
        <v>73</v>
      </c>
      <c r="C61" s="27">
        <v>18.752656040546242</v>
      </c>
      <c r="D61" s="27">
        <v>6</v>
      </c>
      <c r="I61" s="27"/>
    </row>
    <row r="62" spans="1:9">
      <c r="A62" s="22">
        <v>20</v>
      </c>
      <c r="B62" s="28" t="s">
        <v>166</v>
      </c>
      <c r="C62" s="27">
        <v>17.292995972044519</v>
      </c>
      <c r="D62" s="27">
        <v>10</v>
      </c>
      <c r="I62" s="27"/>
    </row>
    <row r="63" spans="1:9">
      <c r="A63" s="22">
        <v>20</v>
      </c>
      <c r="B63" s="28" t="s">
        <v>989</v>
      </c>
      <c r="C63" s="27">
        <v>16.826923076923077</v>
      </c>
      <c r="D63" s="27">
        <v>1</v>
      </c>
      <c r="I63" s="27"/>
    </row>
    <row r="64" spans="1:9">
      <c r="A64" s="22">
        <v>20</v>
      </c>
      <c r="B64" s="28" t="s">
        <v>38</v>
      </c>
      <c r="C64" s="27">
        <v>16.196755360743602</v>
      </c>
      <c r="D64" s="27">
        <v>5</v>
      </c>
      <c r="I64" s="27"/>
    </row>
    <row r="65" spans="1:9">
      <c r="A65" s="22">
        <v>20</v>
      </c>
      <c r="B65" s="28" t="s">
        <v>111</v>
      </c>
      <c r="C65" s="27">
        <v>16.11298076923077</v>
      </c>
      <c r="D65" s="27">
        <v>3</v>
      </c>
      <c r="I65" s="27"/>
    </row>
    <row r="66" spans="1:9">
      <c r="A66" s="22">
        <v>20</v>
      </c>
      <c r="B66" s="28" t="s">
        <v>1679</v>
      </c>
      <c r="C66" s="27">
        <v>15.384615384615385</v>
      </c>
      <c r="D66" s="27">
        <v>1</v>
      </c>
      <c r="I66" s="27"/>
    </row>
    <row r="67" spans="1:9">
      <c r="A67" s="22">
        <v>20</v>
      </c>
      <c r="B67" s="28" t="s">
        <v>1331</v>
      </c>
      <c r="C67" s="27">
        <v>15.384615384615385</v>
      </c>
      <c r="D67" s="27">
        <v>1</v>
      </c>
      <c r="I67" s="27"/>
    </row>
    <row r="68" spans="1:9">
      <c r="A68" s="22">
        <v>20</v>
      </c>
      <c r="B68" s="28" t="s">
        <v>425</v>
      </c>
      <c r="C68" s="27">
        <v>14.165395698751274</v>
      </c>
      <c r="D68" s="27">
        <v>2</v>
      </c>
      <c r="I68" s="27"/>
    </row>
    <row r="69" spans="1:9">
      <c r="A69" s="22">
        <v>20</v>
      </c>
      <c r="B69" s="28" t="s">
        <v>499</v>
      </c>
      <c r="C69" s="27">
        <v>13.5142440131899</v>
      </c>
      <c r="D69" s="27">
        <v>1</v>
      </c>
      <c r="I69" s="27"/>
    </row>
    <row r="70" spans="1:9">
      <c r="A70" s="22">
        <v>20</v>
      </c>
      <c r="B70" s="28" t="s">
        <v>1074</v>
      </c>
      <c r="C70" s="27">
        <v>13.186538461538461</v>
      </c>
      <c r="D70" s="27">
        <v>1</v>
      </c>
      <c r="I70" s="27"/>
    </row>
    <row r="71" spans="1:9">
      <c r="A71" s="22">
        <v>20</v>
      </c>
      <c r="B71" s="28" t="s">
        <v>1676</v>
      </c>
      <c r="C71" s="27">
        <v>12.820512820512821</v>
      </c>
      <c r="D71" s="27">
        <v>1</v>
      </c>
      <c r="I71" s="27"/>
    </row>
    <row r="72" spans="1:9">
      <c r="A72" s="22">
        <v>20</v>
      </c>
      <c r="B72" s="28" t="s">
        <v>8</v>
      </c>
      <c r="C72" s="27">
        <v>12.588820928647275</v>
      </c>
      <c r="D72" s="27">
        <v>565</v>
      </c>
      <c r="I72" s="27"/>
    </row>
    <row r="73" spans="1:9">
      <c r="A73" s="22">
        <v>20</v>
      </c>
      <c r="B73" s="28" t="s">
        <v>1066</v>
      </c>
      <c r="C73" s="27">
        <v>12.215379221073153</v>
      </c>
      <c r="D73" s="27">
        <v>1</v>
      </c>
      <c r="I73" s="27"/>
    </row>
    <row r="74" spans="1:9">
      <c r="A74" s="22">
        <v>20</v>
      </c>
      <c r="B74" s="28" t="s">
        <v>1700</v>
      </c>
      <c r="C74" s="27">
        <v>11.953846153846154</v>
      </c>
      <c r="D74" s="27">
        <v>1</v>
      </c>
      <c r="I74" s="27"/>
    </row>
    <row r="75" spans="1:9">
      <c r="A75" s="22">
        <v>20</v>
      </c>
      <c r="B75" s="28" t="s">
        <v>27</v>
      </c>
      <c r="C75" s="27">
        <v>11.826923076923077</v>
      </c>
      <c r="D75" s="27">
        <v>4</v>
      </c>
      <c r="I75" s="27"/>
    </row>
    <row r="76" spans="1:9">
      <c r="A76" s="22">
        <v>20</v>
      </c>
      <c r="B76" s="28" t="s">
        <v>716</v>
      </c>
      <c r="C76" s="27">
        <v>11.616124866954394</v>
      </c>
      <c r="D76" s="27">
        <v>5</v>
      </c>
      <c r="I76" s="27"/>
    </row>
    <row r="77" spans="1:9">
      <c r="A77" s="22">
        <v>20</v>
      </c>
      <c r="B77" s="28" t="s">
        <v>680</v>
      </c>
      <c r="C77" s="27">
        <v>11.538461538461538</v>
      </c>
      <c r="D77" s="27">
        <v>1</v>
      </c>
      <c r="I77" s="27"/>
    </row>
    <row r="78" spans="1:9">
      <c r="A78" s="22">
        <v>20</v>
      </c>
      <c r="B78" s="28" t="s">
        <v>1503</v>
      </c>
      <c r="C78" s="27">
        <v>11.538461538461538</v>
      </c>
      <c r="D78" s="27">
        <v>1</v>
      </c>
      <c r="I78" s="27"/>
    </row>
    <row r="79" spans="1:9">
      <c r="A79" s="22">
        <v>20</v>
      </c>
      <c r="B79" s="28" t="s">
        <v>690</v>
      </c>
      <c r="C79" s="27">
        <v>10.926980835551309</v>
      </c>
      <c r="D79" s="27">
        <v>2</v>
      </c>
      <c r="I79" s="27"/>
    </row>
    <row r="80" spans="1:9">
      <c r="A80" s="22">
        <v>20</v>
      </c>
      <c r="B80" s="28" t="s">
        <v>347</v>
      </c>
      <c r="C80" s="27">
        <v>10.636609324725448</v>
      </c>
      <c r="D80" s="27">
        <v>11</v>
      </c>
      <c r="I80" s="27"/>
    </row>
    <row r="81" spans="1:9">
      <c r="A81" s="22">
        <v>20</v>
      </c>
      <c r="B81" s="28" t="s">
        <v>184</v>
      </c>
      <c r="C81" s="27">
        <v>10.356730769230769</v>
      </c>
      <c r="D81" s="27">
        <v>5</v>
      </c>
      <c r="I81" s="27"/>
    </row>
    <row r="82" spans="1:9">
      <c r="A82" s="22">
        <v>20</v>
      </c>
      <c r="B82" s="28" t="s">
        <v>1043</v>
      </c>
      <c r="C82" s="27">
        <v>10</v>
      </c>
      <c r="D82" s="27">
        <v>1</v>
      </c>
      <c r="I82" s="27"/>
    </row>
    <row r="83" spans="1:9">
      <c r="A83" s="22">
        <v>20</v>
      </c>
      <c r="B83" s="28" t="s">
        <v>1156</v>
      </c>
      <c r="C83" s="27">
        <v>9.615384615384615</v>
      </c>
      <c r="D83" s="27">
        <v>1</v>
      </c>
      <c r="I83" s="27"/>
    </row>
    <row r="84" spans="1:9">
      <c r="A84" s="22">
        <v>20</v>
      </c>
      <c r="B84" s="28" t="s">
        <v>992</v>
      </c>
      <c r="C84" s="27">
        <v>9.615384615384615</v>
      </c>
      <c r="D84" s="27">
        <v>1</v>
      </c>
      <c r="I84" s="27"/>
    </row>
    <row r="85" spans="1:9">
      <c r="A85" s="22">
        <v>20</v>
      </c>
      <c r="B85" s="28" t="s">
        <v>818</v>
      </c>
      <c r="C85" s="27">
        <v>9.615384615384615</v>
      </c>
      <c r="D85" s="27">
        <v>1</v>
      </c>
      <c r="I85" s="27"/>
    </row>
    <row r="86" spans="1:9">
      <c r="A86" s="22">
        <v>20</v>
      </c>
      <c r="B86" s="28" t="s">
        <v>870</v>
      </c>
      <c r="C86" s="27">
        <v>9.5959339977348463</v>
      </c>
      <c r="D86" s="27">
        <v>3</v>
      </c>
      <c r="I86" s="27"/>
    </row>
    <row r="87" spans="1:9">
      <c r="A87" s="22">
        <v>20</v>
      </c>
      <c r="B87" s="28" t="s">
        <v>847</v>
      </c>
      <c r="C87" s="27">
        <v>9.5343427024140954</v>
      </c>
      <c r="D87" s="27">
        <v>1</v>
      </c>
      <c r="I87" s="27"/>
    </row>
    <row r="88" spans="1:9">
      <c r="A88" s="22">
        <v>20</v>
      </c>
      <c r="B88" s="28" t="s">
        <v>17</v>
      </c>
      <c r="C88" s="27">
        <v>9.144401525323925</v>
      </c>
      <c r="D88" s="27">
        <v>29</v>
      </c>
      <c r="I88" s="27"/>
    </row>
    <row r="89" spans="1:9">
      <c r="A89" s="22">
        <v>20</v>
      </c>
      <c r="B89" s="28" t="s">
        <v>1291</v>
      </c>
      <c r="C89" s="27">
        <v>8.6538461538461533</v>
      </c>
      <c r="D89" s="27">
        <v>1</v>
      </c>
      <c r="I89" s="27"/>
    </row>
    <row r="90" spans="1:9">
      <c r="A90" s="22">
        <v>20</v>
      </c>
      <c r="B90" s="28" t="s">
        <v>1722</v>
      </c>
      <c r="C90" s="27">
        <v>7.615384615384615</v>
      </c>
      <c r="D90" s="27">
        <v>1</v>
      </c>
      <c r="I90" s="27"/>
    </row>
    <row r="91" spans="1:9">
      <c r="A91" s="22">
        <v>20</v>
      </c>
      <c r="B91" s="28" t="s">
        <v>1306</v>
      </c>
      <c r="C91" s="27">
        <v>7.4059445047891765</v>
      </c>
      <c r="D91" s="27">
        <v>1</v>
      </c>
      <c r="I91" s="27"/>
    </row>
    <row r="92" spans="1:9">
      <c r="A92" s="22">
        <v>20</v>
      </c>
      <c r="B92" s="28" t="s">
        <v>1809</v>
      </c>
      <c r="C92" s="27">
        <v>7.0512820512820511</v>
      </c>
      <c r="D92" s="27">
        <v>1</v>
      </c>
      <c r="I92" s="27"/>
    </row>
    <row r="93" spans="1:9">
      <c r="A93" s="22">
        <v>20</v>
      </c>
      <c r="B93" s="28" t="s">
        <v>1707</v>
      </c>
      <c r="C93" s="27">
        <v>6.9230769230769234</v>
      </c>
      <c r="D93" s="27">
        <v>1</v>
      </c>
      <c r="I93" s="27"/>
    </row>
    <row r="94" spans="1:9">
      <c r="A94" s="22">
        <v>20</v>
      </c>
      <c r="B94" s="28" t="s">
        <v>1731</v>
      </c>
      <c r="C94" s="27">
        <v>6.608511763150938</v>
      </c>
      <c r="D94" s="27">
        <v>1</v>
      </c>
      <c r="I94" s="27"/>
    </row>
    <row r="95" spans="1:9">
      <c r="A95" s="22">
        <v>20</v>
      </c>
      <c r="B95" s="28" t="s">
        <v>1027</v>
      </c>
      <c r="C95" s="27">
        <v>6.4102564102564106</v>
      </c>
      <c r="D95" s="27">
        <v>1</v>
      </c>
      <c r="I95" s="27"/>
    </row>
    <row r="96" spans="1:9">
      <c r="A96" s="22">
        <v>20</v>
      </c>
      <c r="B96" s="28" t="s">
        <v>1086</v>
      </c>
      <c r="C96" s="27">
        <v>6.25</v>
      </c>
      <c r="D96" s="27">
        <v>2</v>
      </c>
      <c r="I96" s="27"/>
    </row>
    <row r="97" spans="1:9">
      <c r="A97" s="22">
        <v>20</v>
      </c>
      <c r="B97" s="28" t="s">
        <v>1804</v>
      </c>
      <c r="C97" s="27">
        <v>6.25</v>
      </c>
      <c r="D97" s="27">
        <v>1</v>
      </c>
      <c r="I97" s="27"/>
    </row>
    <row r="98" spans="1:9">
      <c r="A98" s="22">
        <v>20</v>
      </c>
      <c r="B98" s="28" t="s">
        <v>1771</v>
      </c>
      <c r="C98" s="27">
        <v>6.0104175562293332</v>
      </c>
      <c r="D98" s="27">
        <v>1</v>
      </c>
      <c r="I98" s="27"/>
    </row>
    <row r="99" spans="1:9">
      <c r="B99" s="28" t="s">
        <v>574</v>
      </c>
      <c r="C99" s="27">
        <v>5.7692307692307692</v>
      </c>
      <c r="D99" s="27">
        <v>1</v>
      </c>
      <c r="I99" s="27"/>
    </row>
    <row r="100" spans="1:9">
      <c r="B100" s="28" t="s">
        <v>1126</v>
      </c>
      <c r="C100" s="27">
        <v>5.7692307692307692</v>
      </c>
      <c r="D100" s="27">
        <v>1</v>
      </c>
      <c r="I100" s="27"/>
    </row>
    <row r="101" spans="1:9">
      <c r="B101" s="28" t="s">
        <v>1371</v>
      </c>
      <c r="C101" s="27">
        <v>5.6410256410256414</v>
      </c>
      <c r="D101" s="27">
        <v>1</v>
      </c>
      <c r="I101" s="27"/>
    </row>
    <row r="102" spans="1:9">
      <c r="B102" s="28" t="s">
        <v>1671</v>
      </c>
      <c r="C102" s="27">
        <v>4.615384615384615</v>
      </c>
      <c r="D102" s="27">
        <v>1</v>
      </c>
      <c r="I102" s="27"/>
    </row>
    <row r="103" spans="1:9">
      <c r="B103" s="28" t="s">
        <v>1951</v>
      </c>
      <c r="C103" s="27">
        <v>4.0384615384615383</v>
      </c>
      <c r="D103" s="27">
        <v>1</v>
      </c>
      <c r="I103" s="27"/>
    </row>
    <row r="104" spans="1:9">
      <c r="B104" s="28" t="s">
        <v>799</v>
      </c>
      <c r="C104" s="27">
        <v>3.8461538461538463</v>
      </c>
      <c r="D104" s="27">
        <v>1</v>
      </c>
      <c r="I104" s="27"/>
    </row>
    <row r="105" spans="1:9">
      <c r="B105" s="28" t="s">
        <v>1411</v>
      </c>
      <c r="C105" s="27">
        <v>3.4912137786570465</v>
      </c>
      <c r="D105" s="27">
        <v>1</v>
      </c>
      <c r="I105" s="27"/>
    </row>
    <row r="106" spans="1:9">
      <c r="B106" s="28" t="s">
        <v>567</v>
      </c>
      <c r="C106" s="27">
        <v>3.3653846153846154</v>
      </c>
      <c r="D106" s="27">
        <v>1</v>
      </c>
      <c r="I106" s="27"/>
    </row>
    <row r="107" spans="1:9">
      <c r="B107" s="28" t="s">
        <v>526</v>
      </c>
      <c r="C107" s="27">
        <v>3.1870192307692307</v>
      </c>
      <c r="D107" s="27">
        <v>1</v>
      </c>
      <c r="I107" s="27"/>
    </row>
    <row r="108" spans="1:9">
      <c r="B108" s="28" t="s">
        <v>851</v>
      </c>
      <c r="C108" s="27">
        <v>3.0769230769230771</v>
      </c>
      <c r="D108" s="27">
        <v>1</v>
      </c>
      <c r="I108" s="27"/>
    </row>
    <row r="109" spans="1:9">
      <c r="B109" s="28" t="s">
        <v>1860</v>
      </c>
      <c r="C109" s="27">
        <v>2.8846153846153846</v>
      </c>
      <c r="D109" s="27">
        <v>1</v>
      </c>
      <c r="I109" s="27"/>
    </row>
    <row r="110" spans="1:9">
      <c r="B110" s="28" t="s">
        <v>1991</v>
      </c>
      <c r="C110" s="27">
        <v>1.8934911242603552</v>
      </c>
      <c r="D110" s="27">
        <v>1</v>
      </c>
      <c r="I110" s="27"/>
    </row>
    <row r="111" spans="1:9">
      <c r="B111" s="28" t="s">
        <v>4009</v>
      </c>
      <c r="C111" s="27">
        <v>44.147472597818528</v>
      </c>
      <c r="D111" s="27">
        <v>1883</v>
      </c>
      <c r="I111" s="27"/>
    </row>
  </sheetData>
  <pageMargins left="0.7" right="0.7" top="0.78740157499999996" bottom="0.78740157499999996" header="0.3" footer="0.3"/>
  <pageSetup paperSize="9" orientation="portrait" r:id="rId5"/>
  <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
  <sheetViews>
    <sheetView workbookViewId="0">
      <selection activeCell="O1" sqref="O1"/>
    </sheetView>
  </sheetViews>
  <sheetFormatPr baseColWidth="10" defaultRowHeight="12.75"/>
  <cols>
    <col min="1" max="1" width="22.42578125" style="22" customWidth="1"/>
    <col min="2" max="2" width="20" style="22" customWidth="1"/>
    <col min="3" max="3" width="11.42578125" style="22"/>
    <col min="4" max="4" width="22.42578125" style="22" bestFit="1" customWidth="1"/>
    <col min="5" max="5" width="20.28515625" style="22" customWidth="1"/>
    <col min="6" max="10" width="11.42578125" style="22"/>
    <col min="11" max="15" width="5.7109375" style="188" customWidth="1"/>
    <col min="16" max="16384" width="11.42578125" style="22"/>
  </cols>
  <sheetData>
    <row r="1" spans="1:15">
      <c r="A1" s="215" t="s">
        <v>4026</v>
      </c>
      <c r="B1" s="216" t="s">
        <v>4075</v>
      </c>
    </row>
    <row r="2" spans="1:15">
      <c r="I2" s="22">
        <v>0.6</v>
      </c>
    </row>
    <row r="3" spans="1:15">
      <c r="A3" s="215" t="s">
        <v>4008</v>
      </c>
      <c r="B3" s="216" t="s">
        <v>4024</v>
      </c>
      <c r="D3" s="24" t="s">
        <v>4008</v>
      </c>
      <c r="E3" s="22" t="s">
        <v>4024</v>
      </c>
      <c r="M3" s="188" t="s">
        <v>4077</v>
      </c>
      <c r="N3" s="188" t="s">
        <v>4076</v>
      </c>
    </row>
    <row r="4" spans="1:15">
      <c r="A4" s="217" t="s">
        <v>4001</v>
      </c>
      <c r="B4" s="218">
        <v>117.02695635947208</v>
      </c>
      <c r="D4" s="28" t="s">
        <v>4001</v>
      </c>
      <c r="E4" s="27">
        <v>96.69158688340076</v>
      </c>
      <c r="G4" s="22" t="str">
        <f>A4</f>
        <v>CXO or Top Mgmt.</v>
      </c>
      <c r="H4" s="189">
        <f>VLOOKUP(A4,Sal_All,2,FALSE)</f>
        <v>96.69158688340076</v>
      </c>
      <c r="I4" s="22">
        <v>0.2</v>
      </c>
      <c r="K4" s="190">
        <f ca="1">IF(INDIRECT(ADDRESS(O4,2))&gt;H4,INDIRECT(ADDRESS(O4,2))-L4,INDIRECT(ADDRESS(O4,2)))</f>
        <v>96.69158688340076</v>
      </c>
      <c r="L4" s="190">
        <f ca="1">INDIRECT(ADDRESS(O4,2))-H4</f>
        <v>20.335369476071321</v>
      </c>
      <c r="M4" s="190">
        <f ca="1">IF(L4&gt;0,L4,#N/A)</f>
        <v>20.335369476071321</v>
      </c>
      <c r="N4" s="190" t="e">
        <f ca="1">IF(L4&lt;0,ABS(L4),#N/A)</f>
        <v>#N/A</v>
      </c>
      <c r="O4" s="188">
        <f>ROW()</f>
        <v>4</v>
      </c>
    </row>
    <row r="5" spans="1:15">
      <c r="A5" s="217" t="s">
        <v>279</v>
      </c>
      <c r="B5" s="218">
        <v>94.84780103465549</v>
      </c>
      <c r="D5" s="28" t="s">
        <v>4000</v>
      </c>
      <c r="E5" s="27">
        <v>62.91671892996677</v>
      </c>
      <c r="H5" s="189">
        <f>H4</f>
        <v>96.69158688340076</v>
      </c>
      <c r="I5" s="22">
        <f>I4+$I$2</f>
        <v>0.8</v>
      </c>
      <c r="K5" s="190">
        <f ca="1">IF(INDIRECT(ADDRESS(O5,2))&gt;H6,INDIRECT(ADDRESS(O5,2))-L5,INDIRECT(ADDRESS(O5,2)))</f>
        <v>56.0337723057349</v>
      </c>
      <c r="L5" s="190">
        <f ca="1">INDIRECT(ADDRESS(O5,2))-H6</f>
        <v>38.81402872892059</v>
      </c>
      <c r="M5" s="190">
        <f t="shared" ref="M5:M8" ca="1" si="0">IF(L5&gt;0,L5,#N/A)</f>
        <v>38.81402872892059</v>
      </c>
      <c r="N5" s="190" t="e">
        <f t="shared" ref="N5:N8" ca="1" si="1">IF(L5&lt;0,ABS(L5),#N/A)</f>
        <v>#N/A</v>
      </c>
      <c r="O5" s="188">
        <f>ROW()</f>
        <v>5</v>
      </c>
    </row>
    <row r="6" spans="1:15">
      <c r="A6" s="217" t="s">
        <v>356</v>
      </c>
      <c r="B6" s="218">
        <v>68.992671392790214</v>
      </c>
      <c r="D6" s="28" t="s">
        <v>356</v>
      </c>
      <c r="E6" s="27">
        <v>56.930763500741818</v>
      </c>
      <c r="G6" s="22" t="str">
        <f>A5</f>
        <v>Engineer</v>
      </c>
      <c r="H6" s="189">
        <f>VLOOKUP(A5,Sal_All,2,FALSE)</f>
        <v>56.0337723057349</v>
      </c>
      <c r="I6" s="22">
        <f>I4+1</f>
        <v>1.2</v>
      </c>
      <c r="K6" s="190">
        <f ca="1">IF(INDIRECT(ADDRESS(O6,2))&gt;H8,INDIRECT(ADDRESS(O6,2))-L6,INDIRECT(ADDRESS(O6,2)))</f>
        <v>56.930763500741818</v>
      </c>
      <c r="L6" s="190">
        <f ca="1">INDIRECT(ADDRESS(O6,2))-H8</f>
        <v>12.061907892048396</v>
      </c>
      <c r="M6" s="190">
        <f t="shared" ca="1" si="0"/>
        <v>12.061907892048396</v>
      </c>
      <c r="N6" s="190" t="e">
        <f t="shared" ca="1" si="1"/>
        <v>#N/A</v>
      </c>
      <c r="O6" s="188">
        <f>ROW()</f>
        <v>6</v>
      </c>
    </row>
    <row r="7" spans="1:15">
      <c r="A7" s="217" t="s">
        <v>488</v>
      </c>
      <c r="B7" s="218">
        <v>66.310525685997334</v>
      </c>
      <c r="D7" s="28" t="s">
        <v>279</v>
      </c>
      <c r="E7" s="27">
        <v>56.0337723057349</v>
      </c>
      <c r="H7" s="189">
        <f>H6</f>
        <v>56.0337723057349</v>
      </c>
      <c r="I7" s="22">
        <f t="shared" ref="I7:I13" si="2">I5+1</f>
        <v>1.8</v>
      </c>
      <c r="K7" s="190">
        <f ca="1">IF(INDIRECT(ADDRESS(O7,2))&gt;H10,INDIRECT(ADDRESS(O7,2))-L7,INDIRECT(ADDRESS(O7,2)))</f>
        <v>52.268197465043272</v>
      </c>
      <c r="L7" s="190">
        <f ca="1">INDIRECT(ADDRESS(O7,2))-H10</f>
        <v>14.042328220954062</v>
      </c>
      <c r="M7" s="190">
        <f t="shared" ca="1" si="0"/>
        <v>14.042328220954062</v>
      </c>
      <c r="N7" s="190" t="e">
        <f t="shared" ca="1" si="1"/>
        <v>#N/A</v>
      </c>
      <c r="O7" s="188">
        <f>ROW()</f>
        <v>7</v>
      </c>
    </row>
    <row r="8" spans="1:15">
      <c r="A8" s="217" t="s">
        <v>52</v>
      </c>
      <c r="B8" s="218">
        <v>57.869855130634114</v>
      </c>
      <c r="D8" s="28" t="s">
        <v>488</v>
      </c>
      <c r="E8" s="27">
        <v>52.268197465043272</v>
      </c>
      <c r="G8" s="22" t="str">
        <f>A6</f>
        <v>Consultant</v>
      </c>
      <c r="H8" s="189">
        <f>VLOOKUP(A6,Sal_All,2,FALSE)</f>
        <v>56.930763500741818</v>
      </c>
      <c r="I8" s="22">
        <f t="shared" si="2"/>
        <v>2.2000000000000002</v>
      </c>
      <c r="K8" s="190">
        <f ca="1">IF(INDIRECT(ADDRESS(O8,2))&gt;H12,INDIRECT(ADDRESS(O8,2))-L8,INDIRECT(ADDRESS(O8,2)))</f>
        <v>46.33306304955282</v>
      </c>
      <c r="L8" s="190">
        <f ca="1">INDIRECT(ADDRESS(O8,2))-H12</f>
        <v>11.536792081081295</v>
      </c>
      <c r="M8" s="190">
        <f t="shared" ca="1" si="0"/>
        <v>11.536792081081295</v>
      </c>
      <c r="N8" s="190" t="e">
        <f t="shared" ca="1" si="1"/>
        <v>#N/A</v>
      </c>
      <c r="O8" s="188">
        <f>ROW()</f>
        <v>8</v>
      </c>
    </row>
    <row r="9" spans="1:15">
      <c r="D9" s="28" t="s">
        <v>67</v>
      </c>
      <c r="E9" s="27">
        <v>47.882543570279744</v>
      </c>
      <c r="H9" s="189">
        <f>H8</f>
        <v>56.930763500741818</v>
      </c>
      <c r="I9" s="22">
        <f t="shared" si="2"/>
        <v>2.8</v>
      </c>
    </row>
    <row r="10" spans="1:15">
      <c r="D10" s="28" t="s">
        <v>52</v>
      </c>
      <c r="E10" s="27">
        <v>46.33306304955282</v>
      </c>
      <c r="G10" s="22" t="str">
        <f>A7</f>
        <v>Controller</v>
      </c>
      <c r="H10" s="189">
        <f>VLOOKUP(A7,Sal_All,2,FALSE)</f>
        <v>52.268197465043272</v>
      </c>
      <c r="I10" s="22">
        <f t="shared" si="2"/>
        <v>3.2</v>
      </c>
    </row>
    <row r="11" spans="1:15">
      <c r="D11" s="28" t="s">
        <v>310</v>
      </c>
      <c r="E11" s="27">
        <v>39.363968406431731</v>
      </c>
      <c r="H11" s="189">
        <f>H10</f>
        <v>52.268197465043272</v>
      </c>
      <c r="I11" s="22">
        <f t="shared" si="2"/>
        <v>3.8</v>
      </c>
    </row>
    <row r="12" spans="1:15">
      <c r="D12" s="28" t="s">
        <v>20</v>
      </c>
      <c r="E12" s="27">
        <v>37.470410413331024</v>
      </c>
      <c r="G12" s="22" t="str">
        <f>A8</f>
        <v>Manager</v>
      </c>
      <c r="H12" s="189">
        <f>VLOOKUP(A8,Sal_All,2,FALSE)</f>
        <v>46.33306304955282</v>
      </c>
      <c r="I12" s="22">
        <f t="shared" si="2"/>
        <v>4.2</v>
      </c>
    </row>
    <row r="13" spans="1:15">
      <c r="D13" s="28" t="s">
        <v>3999</v>
      </c>
      <c r="E13" s="27">
        <v>14.634435920124947</v>
      </c>
      <c r="H13" s="189">
        <f>H12</f>
        <v>46.33306304955282</v>
      </c>
      <c r="I13" s="22">
        <f t="shared" si="2"/>
        <v>4.8</v>
      </c>
    </row>
    <row r="14" spans="1:15">
      <c r="G14" s="22">
        <v>0</v>
      </c>
      <c r="J14" s="22" t="s">
        <v>4078</v>
      </c>
      <c r="K14" s="188" t="s">
        <v>4080</v>
      </c>
      <c r="L14" s="188" t="s">
        <v>4079</v>
      </c>
    </row>
    <row r="15" spans="1:15">
      <c r="G15" s="22">
        <v>0.5</v>
      </c>
      <c r="H15" s="189">
        <f>INDEX(Top5_Sal,G15+1.5,2)</f>
        <v>117.02695635947208</v>
      </c>
      <c r="I15" s="189">
        <f>H4</f>
        <v>96.69158688340076</v>
      </c>
      <c r="J15" s="194">
        <f>H15-I15</f>
        <v>20.335369476071321</v>
      </c>
      <c r="K15" s="189">
        <f>IF(H15&gt;I15,H15,I15)+10</f>
        <v>127.02695635947208</v>
      </c>
      <c r="L15" s="188">
        <v>10</v>
      </c>
    </row>
    <row r="16" spans="1:15">
      <c r="G16" s="22">
        <f>G15+1</f>
        <v>1.5</v>
      </c>
      <c r="H16" s="189">
        <f>INDEX(Top5_Sal,G16+1.5,2)</f>
        <v>94.84780103465549</v>
      </c>
      <c r="I16" s="189">
        <f>H6</f>
        <v>56.0337723057349</v>
      </c>
      <c r="J16" s="194">
        <f t="shared" ref="J16:J19" si="3">H16-I16</f>
        <v>38.81402872892059</v>
      </c>
      <c r="K16" s="189">
        <f t="shared" ref="K16:K19" si="4">IF(H16&gt;I16,H16,I16)+10</f>
        <v>104.84780103465549</v>
      </c>
      <c r="L16" s="188">
        <f>L15</f>
        <v>10</v>
      </c>
    </row>
    <row r="17" spans="7:12">
      <c r="G17" s="22">
        <f t="shared" ref="G17:G19" si="5">G16+1</f>
        <v>2.5</v>
      </c>
      <c r="H17" s="189">
        <f>INDEX(Top5_Sal,G17+1.5,2)</f>
        <v>68.992671392790214</v>
      </c>
      <c r="I17" s="189">
        <f>H8</f>
        <v>56.930763500741818</v>
      </c>
      <c r="J17" s="194">
        <f t="shared" si="3"/>
        <v>12.061907892048396</v>
      </c>
      <c r="K17" s="189">
        <f t="shared" si="4"/>
        <v>78.992671392790214</v>
      </c>
      <c r="L17" s="188">
        <f t="shared" ref="L17:L19" si="6">L16</f>
        <v>10</v>
      </c>
    </row>
    <row r="18" spans="7:12">
      <c r="G18" s="22">
        <f t="shared" si="5"/>
        <v>3.5</v>
      </c>
      <c r="H18" s="189">
        <f>INDEX(Top5_Sal,G18+1.5,2)</f>
        <v>66.310525685997334</v>
      </c>
      <c r="I18" s="189">
        <f>H10</f>
        <v>52.268197465043272</v>
      </c>
      <c r="J18" s="194">
        <f t="shared" si="3"/>
        <v>14.042328220954062</v>
      </c>
      <c r="K18" s="189">
        <f t="shared" si="4"/>
        <v>76.310525685997334</v>
      </c>
      <c r="L18" s="188">
        <f t="shared" si="6"/>
        <v>10</v>
      </c>
    </row>
    <row r="19" spans="7:12">
      <c r="G19" s="22">
        <f t="shared" si="5"/>
        <v>4.5</v>
      </c>
      <c r="H19" s="189">
        <f>INDEX(Top5_Sal,G19+1.5,2)</f>
        <v>57.869855130634114</v>
      </c>
      <c r="I19" s="189">
        <f>H12</f>
        <v>46.33306304955282</v>
      </c>
      <c r="J19" s="194">
        <f t="shared" si="3"/>
        <v>11.536792081081295</v>
      </c>
      <c r="K19" s="189">
        <f t="shared" si="4"/>
        <v>67.869855130634107</v>
      </c>
      <c r="L19" s="188">
        <f t="shared" si="6"/>
        <v>10</v>
      </c>
    </row>
    <row r="20" spans="7:12">
      <c r="G20" s="22">
        <v>1</v>
      </c>
      <c r="H20" s="189">
        <f>H4</f>
        <v>96.69158688340076</v>
      </c>
    </row>
    <row r="21" spans="7:12">
      <c r="G21" s="22" t="str">
        <f>CHAR(216)</f>
        <v>Ø</v>
      </c>
    </row>
  </sheetData>
  <pageMargins left="0.7" right="0.7" top="0.78740157499999996" bottom="0.78740157499999996" header="0.3" footer="0.3"/>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6"/>
  <sheetViews>
    <sheetView topLeftCell="U1" workbookViewId="0">
      <selection activeCell="O1" sqref="O1"/>
    </sheetView>
  </sheetViews>
  <sheetFormatPr baseColWidth="10" defaultRowHeight="15"/>
  <cols>
    <col min="1" max="1" width="22.42578125" bestFit="1" customWidth="1"/>
    <col min="2" max="2" width="26" bestFit="1" customWidth="1"/>
    <col min="3" max="3" width="20.140625" bestFit="1" customWidth="1"/>
    <col min="4" max="4" width="5" customWidth="1"/>
    <col min="5" max="5" width="22.42578125" customWidth="1"/>
    <col min="6" max="6" width="26" customWidth="1"/>
    <col min="7" max="7" width="20.140625" customWidth="1"/>
    <col min="8" max="8" width="5.28515625" customWidth="1"/>
    <col min="9" max="9" width="22.42578125" customWidth="1"/>
    <col min="10" max="10" width="26" bestFit="1" customWidth="1"/>
    <col min="11" max="11" width="20.140625" bestFit="1" customWidth="1"/>
    <col min="12" max="12" width="4" customWidth="1"/>
    <col min="13" max="13" width="22.42578125" bestFit="1" customWidth="1"/>
    <col min="14" max="14" width="26" bestFit="1" customWidth="1"/>
    <col min="15" max="15" width="20.140625" bestFit="1" customWidth="1"/>
    <col min="16" max="16" width="4.5703125" customWidth="1"/>
    <col min="17" max="17" width="22.42578125" customWidth="1"/>
    <col min="18" max="18" width="26" customWidth="1"/>
    <col min="19" max="20" width="20.140625" customWidth="1"/>
    <col min="23" max="24" width="9.7109375" customWidth="1"/>
    <col min="25" max="25" width="8.140625" customWidth="1"/>
    <col min="26" max="26" width="20.140625" bestFit="1" customWidth="1"/>
    <col min="27" max="27" width="20.140625" customWidth="1"/>
  </cols>
  <sheetData>
    <row r="1" spans="1:37">
      <c r="A1" s="8" t="s">
        <v>3998</v>
      </c>
      <c r="B1" t="s">
        <v>310</v>
      </c>
      <c r="E1" s="8" t="s">
        <v>3998</v>
      </c>
      <c r="F1" t="s">
        <v>310</v>
      </c>
      <c r="I1" s="8" t="s">
        <v>3998</v>
      </c>
      <c r="J1" t="s">
        <v>310</v>
      </c>
      <c r="K1" t="str">
        <f ca="1">INDEX(PIV_15,1,1)</f>
        <v>ID1050</v>
      </c>
      <c r="M1" s="8" t="s">
        <v>3998</v>
      </c>
      <c r="N1" t="s">
        <v>310</v>
      </c>
      <c r="O1" t="str">
        <f ca="1">INDEX(PIV_15,1,1)</f>
        <v>ID1050</v>
      </c>
      <c r="Q1" s="8" t="s">
        <v>3998</v>
      </c>
      <c r="R1" t="s">
        <v>310</v>
      </c>
      <c r="S1" t="str">
        <f ca="1">INDEX(PIV_15,1,1)</f>
        <v>ID1050</v>
      </c>
    </row>
    <row r="2" spans="1:37">
      <c r="W2" s="10" t="s">
        <v>4089</v>
      </c>
      <c r="X2" s="10" t="s">
        <v>4090</v>
      </c>
      <c r="Y2" s="10" t="s">
        <v>4091</v>
      </c>
    </row>
    <row r="3" spans="1:37">
      <c r="A3" s="8" t="s">
        <v>4008</v>
      </c>
      <c r="B3" t="s">
        <v>4092</v>
      </c>
      <c r="C3" t="s">
        <v>4031</v>
      </c>
      <c r="E3" s="8" t="s">
        <v>4008</v>
      </c>
      <c r="F3" t="s">
        <v>4092</v>
      </c>
      <c r="G3" t="s">
        <v>4031</v>
      </c>
      <c r="I3" s="8" t="s">
        <v>4008</v>
      </c>
      <c r="J3" t="s">
        <v>4092</v>
      </c>
      <c r="K3" t="s">
        <v>4031</v>
      </c>
      <c r="M3" s="8" t="s">
        <v>4008</v>
      </c>
      <c r="N3" t="s">
        <v>4092</v>
      </c>
      <c r="O3" t="s">
        <v>4031</v>
      </c>
      <c r="Q3" s="8" t="s">
        <v>4008</v>
      </c>
      <c r="R3" t="s">
        <v>4092</v>
      </c>
      <c r="S3" t="s">
        <v>4031</v>
      </c>
      <c r="V3" t="s">
        <v>4028</v>
      </c>
      <c r="W3">
        <f>ROUND(GETPIVOTDATA("Anzahl von Unique ID",$A$3)/4,0)</f>
        <v>2</v>
      </c>
      <c r="X3" s="12">
        <f ca="1">IF(ISERROR(INDEX(PIV_13,W3,2)),#N/A,INDEX(PIV_13,W3,2))</f>
        <v>48000</v>
      </c>
      <c r="Y3">
        <f>ROUND(GETPIVOTDATA("Anzahl von Unique ID",$A$3)/4*3,0)</f>
        <v>5</v>
      </c>
      <c r="Z3" s="12">
        <f ca="1">IF(ISERROR(INDEX(PIV_13,Y3,2)),#N/A,INDEX(PIV_13,Y3,2))</f>
        <v>75000</v>
      </c>
    </row>
    <row r="4" spans="1:37">
      <c r="A4" s="9" t="s">
        <v>4028</v>
      </c>
      <c r="B4" s="12">
        <v>85000</v>
      </c>
      <c r="C4" s="12">
        <v>6</v>
      </c>
      <c r="E4" s="9" t="s">
        <v>4063</v>
      </c>
      <c r="F4" s="12">
        <v>64254.308353366054</v>
      </c>
      <c r="G4" s="12">
        <v>12</v>
      </c>
      <c r="I4" s="9" t="s">
        <v>4075</v>
      </c>
      <c r="J4" s="12">
        <v>140000</v>
      </c>
      <c r="K4" s="12">
        <v>30</v>
      </c>
      <c r="M4" s="9" t="s">
        <v>4029</v>
      </c>
      <c r="N4" s="12">
        <v>81592.772512210868</v>
      </c>
      <c r="O4" s="12">
        <v>21</v>
      </c>
      <c r="P4" s="12"/>
      <c r="Q4" s="9" t="s">
        <v>4030</v>
      </c>
      <c r="R4" s="12">
        <v>177600</v>
      </c>
      <c r="S4" s="12">
        <v>32</v>
      </c>
      <c r="T4" s="12"/>
      <c r="V4" t="s">
        <v>4088</v>
      </c>
      <c r="W4">
        <f>ROUND(GETPIVOTDATA("Anzahl von Unique ID",$E$3)/4,0)</f>
        <v>3</v>
      </c>
      <c r="X4" s="12">
        <f ca="1">IF(ISERROR(INDEX(PIV_14,W4,2)),#N/A,INDEX(PIV_14,W4,2))</f>
        <v>3000</v>
      </c>
      <c r="Y4">
        <f>ROUND(GETPIVOTDATA("Anzahl von Unique ID",$E$3)/4*3,0)</f>
        <v>9</v>
      </c>
      <c r="Z4" s="12">
        <f ca="1">IF(ISERROR(INDEX(PIV_14,Y4,2)),#N/A,INDEX(PIV_14,Y4,2))</f>
        <v>18000</v>
      </c>
      <c r="AA4" s="12"/>
    </row>
    <row r="5" spans="1:37">
      <c r="A5" s="4" t="s">
        <v>3678</v>
      </c>
      <c r="B5" s="12">
        <v>42000</v>
      </c>
      <c r="C5" s="12">
        <v>1</v>
      </c>
      <c r="E5" s="4" t="s">
        <v>2652</v>
      </c>
      <c r="F5" s="12">
        <v>2122.8177433598262</v>
      </c>
      <c r="G5" s="12">
        <v>1</v>
      </c>
      <c r="I5" s="4" t="s">
        <v>3033</v>
      </c>
      <c r="J5" s="12">
        <v>2400</v>
      </c>
      <c r="K5" s="12">
        <v>1</v>
      </c>
      <c r="M5" s="4" t="s">
        <v>3064</v>
      </c>
      <c r="N5" s="12">
        <v>2493.1083362419595</v>
      </c>
      <c r="O5" s="12">
        <v>1</v>
      </c>
      <c r="P5" s="12"/>
      <c r="Q5" s="4" t="s">
        <v>3135</v>
      </c>
      <c r="R5" s="12">
        <v>1783.166904422254</v>
      </c>
      <c r="S5" s="12">
        <v>1</v>
      </c>
      <c r="T5" s="12"/>
      <c r="V5" t="s">
        <v>4029</v>
      </c>
      <c r="W5">
        <f>ROUND(GETPIVOTDATA("Anzahl von Unique ID",$M$3)/4,0)</f>
        <v>5</v>
      </c>
      <c r="X5" s="12">
        <f ca="1">IF(ISERROR(INDEX(PIV_16,W5,2)),#N/A,INDEX(PIV_16,W5,2))</f>
        <v>5342.3750062327708</v>
      </c>
      <c r="Y5">
        <f>ROUND(GETPIVOTDATA("Anzahl von Unique ID",$M$3)/4*3,0)</f>
        <v>16</v>
      </c>
      <c r="Z5" s="12">
        <f ca="1">IF(ISERROR(INDEX(PIV_16,Y5,2)),#N/A,INDEX(PIV_16,Y5,2))</f>
        <v>47285.348162018527</v>
      </c>
      <c r="AA5" s="12"/>
    </row>
    <row r="6" spans="1:37">
      <c r="A6" s="4" t="s">
        <v>3819</v>
      </c>
      <c r="B6" s="12">
        <v>48000</v>
      </c>
      <c r="C6" s="12">
        <v>1</v>
      </c>
      <c r="E6" s="4" t="s">
        <v>2759</v>
      </c>
      <c r="F6" s="12">
        <v>2136.9500024931081</v>
      </c>
      <c r="G6" s="12">
        <v>1</v>
      </c>
      <c r="I6" s="4" t="s">
        <v>2692</v>
      </c>
      <c r="J6" s="12">
        <v>3205.4250037396623</v>
      </c>
      <c r="K6" s="12">
        <v>1</v>
      </c>
      <c r="M6" s="4" t="s">
        <v>2726</v>
      </c>
      <c r="N6" s="12">
        <v>3205.4250037396623</v>
      </c>
      <c r="O6" s="12">
        <v>1</v>
      </c>
      <c r="P6" s="12"/>
      <c r="Q6" s="4" t="s">
        <v>2764</v>
      </c>
      <c r="R6" s="12">
        <v>3650.6229209257262</v>
      </c>
      <c r="S6" s="12">
        <v>1</v>
      </c>
      <c r="T6" s="12"/>
      <c r="V6" t="s">
        <v>4030</v>
      </c>
      <c r="W6">
        <f>ROUND(GETPIVOTDATA("Anzahl von Unique ID",$Q$3)/4,0)</f>
        <v>8</v>
      </c>
      <c r="X6" s="12">
        <f ca="1">IF(ISERROR(INDEX(PIV_17,W6,2)),#N/A,INDEX(PIV_17,W6,2))</f>
        <v>10684.750012465542</v>
      </c>
      <c r="Y6">
        <f>ROUND(GETPIVOTDATA("Anzahl von Unique ID",$Q$3)/4*3,0)</f>
        <v>24</v>
      </c>
      <c r="Z6" s="12">
        <f ca="1">IF(ISERROR(INDEX(PIV_17,Y6,2)),#N/A,INDEX(PIV_17,Y6,2))</f>
        <v>55954.328658388586</v>
      </c>
      <c r="AA6" s="12"/>
    </row>
    <row r="7" spans="1:37">
      <c r="A7" s="4" t="s">
        <v>3820</v>
      </c>
      <c r="B7" s="12">
        <v>48000</v>
      </c>
      <c r="C7" s="12">
        <v>1</v>
      </c>
      <c r="E7" s="4" t="s">
        <v>3293</v>
      </c>
      <c r="F7" s="12">
        <v>3000</v>
      </c>
      <c r="G7" s="12">
        <v>1</v>
      </c>
      <c r="I7" s="4" t="s">
        <v>3081</v>
      </c>
      <c r="J7" s="12">
        <v>4273.9000049862161</v>
      </c>
      <c r="K7" s="12">
        <v>1</v>
      </c>
      <c r="M7" s="4" t="s">
        <v>3031</v>
      </c>
      <c r="N7" s="12">
        <v>4487.5950052355274</v>
      </c>
      <c r="O7" s="12">
        <v>1</v>
      </c>
      <c r="P7" s="12"/>
      <c r="Q7" s="4" t="s">
        <v>2747</v>
      </c>
      <c r="R7" s="12">
        <v>4273.9000049862161</v>
      </c>
      <c r="S7" s="12">
        <v>1</v>
      </c>
      <c r="T7" s="12"/>
      <c r="V7" t="s">
        <v>4075</v>
      </c>
      <c r="W7">
        <f>ROUND(GETPIVOTDATA("Anzahl von Unique ID",$I$3)/4,0)</f>
        <v>8</v>
      </c>
      <c r="X7" s="12">
        <f ca="1">IF(ISERROR(INDEX(PIV_15,W7,2)),#N/A,INDEX(PIV_15,W7,2))</f>
        <v>24000</v>
      </c>
      <c r="Y7">
        <f>ROUND(GETPIVOTDATA("Anzahl von Unique ID",$I$3)/4*3,0)</f>
        <v>23</v>
      </c>
      <c r="Z7" s="12">
        <f ca="1">IF(ISERROR(INDEX(PIV_15,Y7,2)),#N/A,INDEX(PIV_15,Y7,2))</f>
        <v>67775.665698893223</v>
      </c>
      <c r="AA7" s="12"/>
      <c r="AG7" t="s">
        <v>4087</v>
      </c>
      <c r="AH7" t="s">
        <v>4084</v>
      </c>
      <c r="AI7" t="s">
        <v>4085</v>
      </c>
      <c r="AJ7" t="s">
        <v>4086</v>
      </c>
    </row>
    <row r="8" spans="1:37">
      <c r="A8" s="4" t="s">
        <v>3224</v>
      </c>
      <c r="B8" s="12">
        <v>56000</v>
      </c>
      <c r="C8" s="12">
        <v>1</v>
      </c>
      <c r="E8" s="4" t="s">
        <v>2630</v>
      </c>
      <c r="F8" s="12">
        <v>3561.5833374885137</v>
      </c>
      <c r="G8" s="12">
        <v>1</v>
      </c>
      <c r="I8" s="4" t="s">
        <v>3180</v>
      </c>
      <c r="J8" s="12">
        <v>19000</v>
      </c>
      <c r="K8" s="12">
        <v>1</v>
      </c>
      <c r="M8" s="4" t="s">
        <v>3015</v>
      </c>
      <c r="N8" s="12">
        <v>5342.3750062327708</v>
      </c>
      <c r="O8" s="12">
        <v>1</v>
      </c>
      <c r="P8" s="12"/>
      <c r="Q8" s="4" t="s">
        <v>3105</v>
      </c>
      <c r="R8" s="12">
        <v>4314.929445034084</v>
      </c>
      <c r="S8" s="12">
        <v>1</v>
      </c>
      <c r="T8" s="12"/>
      <c r="AA8" s="12"/>
      <c r="AF8" s="196" t="s">
        <v>4028</v>
      </c>
      <c r="AG8" s="198">
        <f ca="1">X3</f>
        <v>48000</v>
      </c>
      <c r="AH8" s="198">
        <f ca="1">INDEX(PIV_13,1,2)</f>
        <v>42000</v>
      </c>
      <c r="AI8" s="198">
        <f>GETPIVOTDATA("Maximum von Salary in USD",$A$3)</f>
        <v>85000</v>
      </c>
      <c r="AJ8" s="198">
        <f ca="1">Z3</f>
        <v>75000</v>
      </c>
      <c r="AK8">
        <f t="shared" ref="AK8:AK9" ca="1" si="0">(AJ8-AG8)/2+AG8</f>
        <v>61500</v>
      </c>
    </row>
    <row r="9" spans="1:37">
      <c r="A9" s="4" t="s">
        <v>3713</v>
      </c>
      <c r="B9" s="12">
        <v>75000</v>
      </c>
      <c r="C9" s="12">
        <v>1</v>
      </c>
      <c r="E9" s="4" t="s">
        <v>3508</v>
      </c>
      <c r="F9" s="12">
        <v>3561.5833374885137</v>
      </c>
      <c r="G9" s="12">
        <v>1</v>
      </c>
      <c r="I9" s="4" t="s">
        <v>2765</v>
      </c>
      <c r="J9" s="12">
        <v>19068</v>
      </c>
      <c r="K9" s="12">
        <v>1</v>
      </c>
      <c r="M9" s="4" t="s">
        <v>3422</v>
      </c>
      <c r="N9" s="12">
        <v>5342.3750062327708</v>
      </c>
      <c r="O9" s="12">
        <v>1</v>
      </c>
      <c r="P9" s="12"/>
      <c r="Q9" s="4" t="s">
        <v>2884</v>
      </c>
      <c r="R9" s="12">
        <v>7123.1666749770275</v>
      </c>
      <c r="S9" s="12">
        <v>1</v>
      </c>
      <c r="T9" s="12"/>
      <c r="AA9" s="12"/>
      <c r="AF9" s="196" t="s">
        <v>4063</v>
      </c>
      <c r="AG9" s="198">
        <f ca="1">X4</f>
        <v>3000</v>
      </c>
      <c r="AH9" s="198">
        <f ca="1">INDEX(PIV_14,1,2)</f>
        <v>2122.8177433598262</v>
      </c>
      <c r="AI9" s="198">
        <f>GETPIVOTDATA("Maximum von Salary in USD",$E$3)</f>
        <v>64254.308353366054</v>
      </c>
      <c r="AJ9" s="198">
        <f ca="1">Z4</f>
        <v>18000</v>
      </c>
      <c r="AK9">
        <f t="shared" ca="1" si="0"/>
        <v>10500</v>
      </c>
    </row>
    <row r="10" spans="1:37">
      <c r="A10" s="4" t="s">
        <v>2832</v>
      </c>
      <c r="B10" s="12">
        <v>85000</v>
      </c>
      <c r="C10" s="12">
        <v>1</v>
      </c>
      <c r="E10" s="4" t="s">
        <v>3164</v>
      </c>
      <c r="F10" s="12">
        <v>6232.7708406048987</v>
      </c>
      <c r="G10" s="12">
        <v>1</v>
      </c>
      <c r="I10" s="4" t="s">
        <v>3738</v>
      </c>
      <c r="J10" s="12">
        <v>21342.710575059013</v>
      </c>
      <c r="K10" s="12">
        <v>1</v>
      </c>
      <c r="M10" s="4" t="s">
        <v>3132</v>
      </c>
      <c r="N10" s="12">
        <v>6000</v>
      </c>
      <c r="O10" s="12">
        <v>1</v>
      </c>
      <c r="P10" s="12"/>
      <c r="Q10" s="4" t="s">
        <v>3800</v>
      </c>
      <c r="R10" s="12">
        <v>7568.3645921630914</v>
      </c>
      <c r="S10" s="12">
        <v>1</v>
      </c>
      <c r="T10" s="12"/>
      <c r="AF10" s="196" t="s">
        <v>4029</v>
      </c>
      <c r="AG10" s="198">
        <f ca="1">X5</f>
        <v>5342.3750062327708</v>
      </c>
      <c r="AH10" s="198">
        <f ca="1">INDEX(PIV_16,1,2)</f>
        <v>2493.1083362419595</v>
      </c>
      <c r="AI10" s="198">
        <f>GETPIVOTDATA("Maximum von Salary in USD",$M$3)</f>
        <v>81592.772512210868</v>
      </c>
      <c r="AJ10" s="198">
        <f t="shared" ref="AJ10:AJ12" ca="1" si="1">Z5</f>
        <v>47285.348162018527</v>
      </c>
      <c r="AK10">
        <f ca="1">(AJ10-AG10)/2+AG10</f>
        <v>26313.861584125651</v>
      </c>
    </row>
    <row r="11" spans="1:37">
      <c r="A11" s="9" t="s">
        <v>4009</v>
      </c>
      <c r="B11" s="12">
        <v>85000</v>
      </c>
      <c r="C11" s="12">
        <v>6</v>
      </c>
      <c r="E11" s="4" t="s">
        <v>2874</v>
      </c>
      <c r="F11" s="12">
        <v>12821.700014958649</v>
      </c>
      <c r="G11" s="12">
        <v>1</v>
      </c>
      <c r="I11" s="4" t="s">
        <v>3189</v>
      </c>
      <c r="J11" s="12">
        <v>23000</v>
      </c>
      <c r="K11" s="12">
        <v>1</v>
      </c>
      <c r="M11" s="4" t="s">
        <v>3808</v>
      </c>
      <c r="N11" s="12">
        <v>6720</v>
      </c>
      <c r="O11" s="12">
        <v>1</v>
      </c>
      <c r="P11" s="12"/>
      <c r="Q11" s="4" t="s">
        <v>2773</v>
      </c>
      <c r="R11" s="12">
        <v>9146.5655463031271</v>
      </c>
      <c r="S11" s="12">
        <v>1</v>
      </c>
      <c r="T11" s="12"/>
      <c r="AF11" s="197" t="s">
        <v>4030</v>
      </c>
      <c r="AG11" s="198">
        <f ca="1">X6</f>
        <v>10684.750012465542</v>
      </c>
      <c r="AH11" s="197">
        <f ca="1">INDEX(PIV_17,1,2)</f>
        <v>1783.166904422254</v>
      </c>
      <c r="AI11" s="197">
        <f>GETPIVOTDATA("Maximum von Salary in USD",$Q$3)</f>
        <v>177600</v>
      </c>
      <c r="AJ11" s="198">
        <f t="shared" ca="1" si="1"/>
        <v>55954.328658388586</v>
      </c>
      <c r="AK11">
        <f t="shared" ref="AK11:AK12" ca="1" si="2">(AJ11-AG11)/2+AG11</f>
        <v>33319.539335427064</v>
      </c>
    </row>
    <row r="12" spans="1:37">
      <c r="E12" s="4" t="s">
        <v>2707</v>
      </c>
      <c r="F12" s="12">
        <v>15000</v>
      </c>
      <c r="G12" s="12">
        <v>1</v>
      </c>
      <c r="I12" s="4" t="s">
        <v>2664</v>
      </c>
      <c r="J12" s="12">
        <v>24000</v>
      </c>
      <c r="K12" s="12">
        <v>1</v>
      </c>
      <c r="M12" s="4" t="s">
        <v>3044</v>
      </c>
      <c r="N12" s="12">
        <v>7265.630008476568</v>
      </c>
      <c r="O12" s="12">
        <v>1</v>
      </c>
      <c r="P12" s="12"/>
      <c r="Q12" s="4" t="s">
        <v>3094</v>
      </c>
      <c r="R12" s="12">
        <v>10684.750012465542</v>
      </c>
      <c r="S12" s="12">
        <v>1</v>
      </c>
      <c r="T12" s="12"/>
      <c r="AF12" s="196" t="s">
        <v>4027</v>
      </c>
      <c r="AG12" s="13">
        <f ca="1">X7</f>
        <v>24000</v>
      </c>
      <c r="AH12" s="191">
        <f ca="1">INDEX(PIV_15,1,2)</f>
        <v>2400</v>
      </c>
      <c r="AI12" s="191">
        <f>GETPIVOTDATA("Maximum von Salary in USD",$I$3)</f>
        <v>140000</v>
      </c>
      <c r="AJ12" s="198">
        <f t="shared" ca="1" si="1"/>
        <v>67775.665698893223</v>
      </c>
      <c r="AK12">
        <f t="shared" ca="1" si="2"/>
        <v>45887.832849446611</v>
      </c>
    </row>
    <row r="13" spans="1:37">
      <c r="E13" s="4" t="s">
        <v>3736</v>
      </c>
      <c r="F13" s="12">
        <v>18000</v>
      </c>
      <c r="G13" s="12">
        <v>1</v>
      </c>
      <c r="I13" s="4" t="s">
        <v>3042</v>
      </c>
      <c r="J13" s="12">
        <v>29261.227167098674</v>
      </c>
      <c r="K13" s="12">
        <v>1</v>
      </c>
      <c r="M13" s="4" t="s">
        <v>2880</v>
      </c>
      <c r="N13" s="12">
        <v>10000</v>
      </c>
      <c r="O13" s="12">
        <v>1</v>
      </c>
      <c r="P13" s="12"/>
      <c r="Q13" s="4" t="s">
        <v>2722</v>
      </c>
      <c r="R13" s="12">
        <v>10684.750012465542</v>
      </c>
      <c r="S13" s="12">
        <v>1</v>
      </c>
      <c r="T13" s="12"/>
      <c r="AD13" s="200"/>
      <c r="AE13" s="200"/>
      <c r="AF13" s="200"/>
      <c r="AG13" s="200"/>
      <c r="AH13" s="200"/>
      <c r="AI13" s="200"/>
      <c r="AJ13" s="200"/>
    </row>
    <row r="14" spans="1:37">
      <c r="E14" s="4" t="s">
        <v>2936</v>
      </c>
      <c r="F14" s="12">
        <v>20000</v>
      </c>
      <c r="G14" s="12">
        <v>1</v>
      </c>
      <c r="I14" s="4" t="s">
        <v>2929</v>
      </c>
      <c r="J14" s="12">
        <v>30000</v>
      </c>
      <c r="K14" s="12">
        <v>1</v>
      </c>
      <c r="M14" s="4" t="s">
        <v>2698</v>
      </c>
      <c r="N14" s="12">
        <v>12821.700014958649</v>
      </c>
      <c r="O14" s="12">
        <v>1</v>
      </c>
      <c r="P14" s="12"/>
      <c r="Q14" s="4" t="s">
        <v>2589</v>
      </c>
      <c r="R14" s="12">
        <v>15092.18020692008</v>
      </c>
      <c r="S14" s="12">
        <v>1</v>
      </c>
      <c r="T14" s="12"/>
      <c r="AD14" s="200"/>
      <c r="AE14" s="200"/>
      <c r="AF14" s="200"/>
      <c r="AG14" s="200"/>
      <c r="AH14" s="200"/>
      <c r="AI14" s="200"/>
      <c r="AJ14" s="200"/>
    </row>
    <row r="15" spans="1:37">
      <c r="E15" s="4" t="s">
        <v>2990</v>
      </c>
      <c r="F15" s="12">
        <v>45000</v>
      </c>
      <c r="G15" s="12">
        <v>1</v>
      </c>
      <c r="I15" s="4" t="s">
        <v>2882</v>
      </c>
      <c r="J15" s="12">
        <v>36500</v>
      </c>
      <c r="K15" s="12">
        <v>1</v>
      </c>
      <c r="M15" s="4" t="s">
        <v>2803</v>
      </c>
      <c r="N15" s="12">
        <v>13100</v>
      </c>
      <c r="O15" s="12">
        <v>1</v>
      </c>
      <c r="P15" s="12"/>
      <c r="Q15" s="4" t="s">
        <v>2789</v>
      </c>
      <c r="R15" s="12">
        <v>20514.720023933838</v>
      </c>
      <c r="S15" s="12">
        <v>1</v>
      </c>
      <c r="T15" s="12"/>
      <c r="AD15" s="200"/>
      <c r="AE15" s="200"/>
      <c r="AF15" s="200"/>
      <c r="AG15" s="200"/>
      <c r="AH15" s="200"/>
      <c r="AI15" s="200"/>
      <c r="AJ15" s="200"/>
    </row>
    <row r="16" spans="1:37">
      <c r="E16" s="4" t="s">
        <v>3850</v>
      </c>
      <c r="F16" s="12">
        <v>64254.308353366054</v>
      </c>
      <c r="G16" s="12">
        <v>1</v>
      </c>
      <c r="I16" s="4" t="s">
        <v>3502</v>
      </c>
      <c r="J16" s="12">
        <v>38000</v>
      </c>
      <c r="K16" s="12">
        <v>1</v>
      </c>
      <c r="M16" s="4" t="s">
        <v>2760</v>
      </c>
      <c r="N16" s="12">
        <v>30232</v>
      </c>
      <c r="O16" s="12">
        <v>1</v>
      </c>
      <c r="P16" s="12"/>
      <c r="Q16" s="4" t="s">
        <v>3412</v>
      </c>
      <c r="R16" s="12">
        <v>25000</v>
      </c>
      <c r="S16" s="12">
        <v>1</v>
      </c>
      <c r="T16" s="12"/>
      <c r="AD16" s="200"/>
      <c r="AE16" s="200"/>
      <c r="AF16" s="200"/>
      <c r="AG16" s="200"/>
      <c r="AH16" s="200"/>
      <c r="AI16" s="200"/>
      <c r="AJ16" s="200"/>
    </row>
    <row r="17" spans="5:36">
      <c r="E17" s="9" t="s">
        <v>4009</v>
      </c>
      <c r="F17" s="12">
        <v>64254.308353366054</v>
      </c>
      <c r="G17" s="12">
        <v>12</v>
      </c>
      <c r="I17" s="4" t="s">
        <v>3446</v>
      </c>
      <c r="J17" s="12">
        <v>39404.456801682099</v>
      </c>
      <c r="K17" s="12">
        <v>1</v>
      </c>
      <c r="M17" s="4" t="s">
        <v>2938</v>
      </c>
      <c r="N17" s="12">
        <v>36000</v>
      </c>
      <c r="O17" s="12">
        <v>1</v>
      </c>
      <c r="P17" s="12"/>
      <c r="Q17" s="4" t="s">
        <v>3427</v>
      </c>
      <c r="R17" s="12">
        <v>30000</v>
      </c>
      <c r="S17" s="12">
        <v>1</v>
      </c>
      <c r="T17" s="12"/>
      <c r="AD17" s="200"/>
      <c r="AE17" s="200"/>
      <c r="AF17" s="200"/>
      <c r="AG17" s="200"/>
      <c r="AH17" s="200"/>
      <c r="AI17" s="200"/>
      <c r="AJ17" s="200"/>
    </row>
    <row r="18" spans="5:36">
      <c r="I18" s="4" t="s">
        <v>3200</v>
      </c>
      <c r="J18" s="12">
        <v>40000</v>
      </c>
      <c r="K18" s="12">
        <v>1</v>
      </c>
      <c r="M18" s="4" t="s">
        <v>2778</v>
      </c>
      <c r="N18" s="12">
        <v>40067.812546745779</v>
      </c>
      <c r="O18" s="12">
        <v>1</v>
      </c>
      <c r="P18" s="12"/>
      <c r="Q18" s="4" t="s">
        <v>3825</v>
      </c>
      <c r="R18" s="12">
        <v>31523.565441345683</v>
      </c>
      <c r="S18" s="12">
        <v>1</v>
      </c>
      <c r="T18" s="12"/>
      <c r="AD18" s="200"/>
      <c r="AE18" s="200"/>
      <c r="AF18" s="200"/>
      <c r="AG18" s="200"/>
      <c r="AH18" s="200"/>
      <c r="AI18" s="200"/>
      <c r="AJ18" s="200"/>
    </row>
    <row r="19" spans="5:36">
      <c r="I19" s="4" t="s">
        <v>3139</v>
      </c>
      <c r="J19" s="12">
        <v>44654.095718350931</v>
      </c>
      <c r="K19" s="12">
        <v>1</v>
      </c>
      <c r="M19" s="4" t="s">
        <v>3858</v>
      </c>
      <c r="N19" s="12">
        <v>45000</v>
      </c>
      <c r="O19" s="12">
        <v>1</v>
      </c>
      <c r="P19" s="12"/>
      <c r="Q19" s="4" t="s">
        <v>2682</v>
      </c>
      <c r="R19" s="12">
        <v>33500</v>
      </c>
      <c r="S19" s="12">
        <v>1</v>
      </c>
      <c r="T19" s="12"/>
      <c r="AD19" s="200"/>
      <c r="AE19" s="200"/>
      <c r="AF19" s="200"/>
      <c r="AG19" s="200"/>
      <c r="AH19" s="200"/>
      <c r="AI19" s="200"/>
      <c r="AJ19" s="200"/>
    </row>
    <row r="20" spans="5:36">
      <c r="I20" s="4" t="s">
        <v>3208</v>
      </c>
      <c r="J20" s="12">
        <v>49200</v>
      </c>
      <c r="K20" s="12">
        <v>1</v>
      </c>
      <c r="M20" s="4" t="s">
        <v>3130</v>
      </c>
      <c r="N20" s="12">
        <v>47285.348162018527</v>
      </c>
      <c r="O20" s="12">
        <v>1</v>
      </c>
      <c r="P20" s="12"/>
      <c r="Q20" s="4" t="s">
        <v>2840</v>
      </c>
      <c r="R20" s="12">
        <v>38111.983169748237</v>
      </c>
      <c r="S20" s="12">
        <v>1</v>
      </c>
      <c r="T20" s="12"/>
      <c r="AD20" s="200"/>
      <c r="AE20" s="200"/>
      <c r="AF20" s="200"/>
      <c r="AG20" s="200"/>
      <c r="AH20" s="200"/>
      <c r="AI20" s="200"/>
      <c r="AJ20" s="200"/>
    </row>
    <row r="21" spans="5:36">
      <c r="I21" s="4" t="s">
        <v>3551</v>
      </c>
      <c r="J21" s="12">
        <v>50000</v>
      </c>
      <c r="K21" s="12">
        <v>1</v>
      </c>
      <c r="M21" s="4" t="s">
        <v>3137</v>
      </c>
      <c r="N21" s="12">
        <v>59106.685202523156</v>
      </c>
      <c r="O21" s="12">
        <v>1</v>
      </c>
      <c r="Q21" s="4" t="s">
        <v>3221</v>
      </c>
      <c r="R21" s="12">
        <v>39404.456801682099</v>
      </c>
      <c r="S21" s="12">
        <v>1</v>
      </c>
      <c r="AD21" s="200"/>
      <c r="AE21" s="200"/>
      <c r="AF21" s="200"/>
      <c r="AG21" s="200"/>
      <c r="AH21" s="200"/>
      <c r="AI21" s="200"/>
      <c r="AJ21" s="200"/>
    </row>
    <row r="22" spans="5:36">
      <c r="I22" s="4" t="s">
        <v>3391</v>
      </c>
      <c r="J22" s="12">
        <v>50000</v>
      </c>
      <c r="K22" s="12">
        <v>1</v>
      </c>
      <c r="M22" s="4" t="s">
        <v>3847</v>
      </c>
      <c r="N22" s="12">
        <v>59819.107020370408</v>
      </c>
      <c r="O22" s="12">
        <v>1</v>
      </c>
      <c r="Q22" s="4" t="s">
        <v>2597</v>
      </c>
      <c r="R22" s="12">
        <v>45000</v>
      </c>
      <c r="S22" s="12">
        <v>1</v>
      </c>
      <c r="AD22" s="200"/>
      <c r="AE22" s="200"/>
      <c r="AF22" s="200"/>
      <c r="AG22" s="200"/>
      <c r="AH22" s="200"/>
      <c r="AI22" s="200"/>
      <c r="AJ22" s="200"/>
    </row>
    <row r="23" spans="5:36">
      <c r="I23" s="4" t="s">
        <v>3234</v>
      </c>
      <c r="J23" s="12">
        <v>63000</v>
      </c>
      <c r="K23" s="12">
        <v>1</v>
      </c>
      <c r="M23" s="4" t="s">
        <v>3416</v>
      </c>
      <c r="N23" s="12">
        <v>71393.675948184507</v>
      </c>
      <c r="O23" s="12">
        <v>1</v>
      </c>
      <c r="Q23" s="4" t="s">
        <v>3213</v>
      </c>
      <c r="R23" s="12">
        <v>45709.169889951241</v>
      </c>
      <c r="S23" s="12">
        <v>1</v>
      </c>
      <c r="AD23" s="200"/>
      <c r="AE23" s="200"/>
      <c r="AF23" s="200"/>
      <c r="AG23" s="200"/>
      <c r="AH23" s="200"/>
      <c r="AI23" s="200"/>
      <c r="AJ23" s="200"/>
    </row>
    <row r="24" spans="5:36">
      <c r="I24" s="4" t="s">
        <v>3482</v>
      </c>
      <c r="J24" s="12">
        <v>63519.971949580387</v>
      </c>
      <c r="K24" s="12">
        <v>1</v>
      </c>
      <c r="M24" s="4" t="s">
        <v>2629</v>
      </c>
      <c r="N24" s="12">
        <v>79552.953199405587</v>
      </c>
      <c r="O24" s="12">
        <v>1</v>
      </c>
      <c r="Q24" s="4" t="s">
        <v>3090</v>
      </c>
      <c r="R24" s="12">
        <v>50815.977559664309</v>
      </c>
      <c r="S24" s="12">
        <v>1</v>
      </c>
      <c r="AD24" s="200"/>
      <c r="AE24" s="200"/>
      <c r="AF24" s="200"/>
      <c r="AG24" s="200"/>
      <c r="AH24" s="200"/>
      <c r="AI24" s="200"/>
      <c r="AJ24" s="200"/>
    </row>
    <row r="25" spans="5:36">
      <c r="I25" s="4" t="s">
        <v>3310</v>
      </c>
      <c r="J25" s="12">
        <v>63807.047488395103</v>
      </c>
      <c r="K25" s="12">
        <v>1</v>
      </c>
      <c r="M25" s="4" t="s">
        <v>3235</v>
      </c>
      <c r="N25" s="12">
        <v>81592.772512210868</v>
      </c>
      <c r="O25" s="12">
        <v>1</v>
      </c>
      <c r="Q25" s="4" t="s">
        <v>3185</v>
      </c>
      <c r="R25" s="12">
        <v>53590.061250287661</v>
      </c>
      <c r="S25" s="12">
        <v>1</v>
      </c>
      <c r="AD25" s="200"/>
      <c r="AE25" s="200"/>
      <c r="AF25" s="200"/>
      <c r="AG25" s="200"/>
      <c r="AH25" s="200"/>
      <c r="AI25" s="200"/>
      <c r="AJ25" s="200"/>
    </row>
    <row r="26" spans="5:36">
      <c r="I26" s="4" t="s">
        <v>3489</v>
      </c>
      <c r="J26" s="12">
        <v>64300</v>
      </c>
      <c r="K26" s="12">
        <v>1</v>
      </c>
      <c r="M26" s="9" t="s">
        <v>4009</v>
      </c>
      <c r="N26" s="12">
        <v>81592.772512210868</v>
      </c>
      <c r="O26" s="12">
        <v>21</v>
      </c>
      <c r="Q26" s="4" t="s">
        <v>3186</v>
      </c>
      <c r="R26" s="12">
        <v>53590.061250287661</v>
      </c>
      <c r="S26" s="12">
        <v>1</v>
      </c>
      <c r="AD26" s="200"/>
      <c r="AE26" s="200"/>
      <c r="AF26" s="200"/>
      <c r="AG26" s="200"/>
      <c r="AH26" s="200"/>
      <c r="AI26" s="200"/>
      <c r="AJ26" s="200"/>
    </row>
    <row r="27" spans="5:36">
      <c r="I27" s="4" t="s">
        <v>3156</v>
      </c>
      <c r="J27" s="12">
        <v>67775.665698893223</v>
      </c>
      <c r="K27" s="12">
        <v>1</v>
      </c>
      <c r="Q27" s="4" t="s">
        <v>3226</v>
      </c>
      <c r="R27" s="12">
        <v>53590.061250287661</v>
      </c>
      <c r="S27" s="12">
        <v>1</v>
      </c>
      <c r="AD27" s="200"/>
      <c r="AE27" s="200"/>
      <c r="AF27" s="200"/>
      <c r="AG27" s="200"/>
      <c r="AH27" s="200"/>
      <c r="AI27" s="200"/>
      <c r="AJ27" s="200"/>
    </row>
    <row r="28" spans="5:36">
      <c r="I28" s="4" t="s">
        <v>2958</v>
      </c>
      <c r="J28" s="12">
        <v>75770.868892469181</v>
      </c>
      <c r="K28" s="12">
        <v>1</v>
      </c>
      <c r="Q28" s="4" t="s">
        <v>3667</v>
      </c>
      <c r="R28" s="12">
        <v>55954.328658388586</v>
      </c>
      <c r="S28" s="12">
        <v>1</v>
      </c>
      <c r="AD28" s="200"/>
      <c r="AE28" s="200"/>
      <c r="AF28" s="200"/>
      <c r="AG28" s="200"/>
      <c r="AH28" s="200"/>
      <c r="AI28" s="200"/>
      <c r="AJ28" s="200"/>
    </row>
    <row r="29" spans="5:36">
      <c r="I29" s="4" t="s">
        <v>3715</v>
      </c>
      <c r="J29" s="12">
        <v>85000</v>
      </c>
      <c r="K29" s="12">
        <v>1</v>
      </c>
      <c r="Q29" s="4" t="s">
        <v>3803</v>
      </c>
      <c r="R29" s="12">
        <v>57000</v>
      </c>
      <c r="S29" s="12">
        <v>1</v>
      </c>
      <c r="AD29" s="200"/>
      <c r="AE29" s="200"/>
      <c r="AF29" s="200"/>
      <c r="AG29" s="200"/>
      <c r="AH29" s="200"/>
      <c r="AI29" s="200"/>
      <c r="AJ29" s="200"/>
    </row>
    <row r="30" spans="5:36">
      <c r="I30" s="4" t="s">
        <v>3246</v>
      </c>
      <c r="J30" s="12">
        <v>107000</v>
      </c>
      <c r="K30" s="12">
        <v>1</v>
      </c>
      <c r="Q30" s="4" t="s">
        <v>2899</v>
      </c>
      <c r="R30" s="12">
        <v>60000</v>
      </c>
      <c r="S30" s="12">
        <v>1</v>
      </c>
      <c r="AD30" s="200"/>
      <c r="AE30" s="200"/>
      <c r="AF30" s="200"/>
      <c r="AG30" s="200"/>
      <c r="AH30" s="200"/>
      <c r="AI30" s="200"/>
      <c r="AJ30" s="200"/>
    </row>
    <row r="31" spans="5:36">
      <c r="I31" s="4" t="s">
        <v>3793</v>
      </c>
      <c r="J31" s="12">
        <v>120000</v>
      </c>
      <c r="K31" s="12">
        <v>1</v>
      </c>
      <c r="Q31" s="4" t="s">
        <v>3643</v>
      </c>
      <c r="R31" s="12">
        <v>75000</v>
      </c>
      <c r="S31" s="12">
        <v>1</v>
      </c>
      <c r="AD31" s="200"/>
      <c r="AE31" s="200"/>
      <c r="AF31" s="200"/>
      <c r="AG31" s="200"/>
      <c r="AH31" s="200"/>
      <c r="AI31" s="200"/>
      <c r="AJ31" s="200"/>
    </row>
    <row r="32" spans="5:36">
      <c r="I32" s="4" t="s">
        <v>3694</v>
      </c>
      <c r="J32" s="12">
        <v>131770.4440860638</v>
      </c>
      <c r="K32" s="12">
        <v>1</v>
      </c>
      <c r="Q32" s="4" t="s">
        <v>3801</v>
      </c>
      <c r="R32" s="12">
        <v>78808.913603364199</v>
      </c>
      <c r="S32" s="12">
        <v>1</v>
      </c>
      <c r="AE32" s="199"/>
      <c r="AF32" s="199"/>
      <c r="AG32" s="199"/>
      <c r="AH32" s="199"/>
      <c r="AI32" s="199"/>
      <c r="AJ32" s="199"/>
    </row>
    <row r="33" spans="9:36">
      <c r="I33" s="4" t="s">
        <v>2577</v>
      </c>
      <c r="J33" s="12">
        <v>132588.25533234264</v>
      </c>
      <c r="K33" s="12">
        <v>1</v>
      </c>
      <c r="Q33" s="4" t="s">
        <v>3589</v>
      </c>
      <c r="R33" s="12">
        <v>85000</v>
      </c>
      <c r="S33" s="12">
        <v>1</v>
      </c>
      <c r="AA33" s="12"/>
      <c r="AE33" s="199"/>
      <c r="AF33" s="199"/>
      <c r="AG33" s="199"/>
      <c r="AH33" s="199"/>
      <c r="AI33" s="199"/>
      <c r="AJ33" s="199"/>
    </row>
    <row r="34" spans="9:36">
      <c r="I34" s="4" t="s">
        <v>3273</v>
      </c>
      <c r="J34" s="12">
        <v>140000</v>
      </c>
      <c r="K34" s="12">
        <v>1</v>
      </c>
      <c r="Q34" s="4" t="s">
        <v>2898</v>
      </c>
      <c r="R34" s="12">
        <v>126094.26176538273</v>
      </c>
      <c r="S34" s="12">
        <v>1</v>
      </c>
      <c r="AA34" s="12"/>
    </row>
    <row r="35" spans="9:36">
      <c r="I35" s="9" t="s">
        <v>4009</v>
      </c>
      <c r="J35" s="12">
        <v>140000</v>
      </c>
      <c r="K35" s="12">
        <v>30</v>
      </c>
      <c r="Q35" s="4" t="s">
        <v>3449</v>
      </c>
      <c r="R35" s="12">
        <v>127488.70705032947</v>
      </c>
      <c r="S35" s="12">
        <v>1</v>
      </c>
      <c r="AA35" s="12"/>
    </row>
    <row r="36" spans="9:36">
      <c r="Q36" s="4" t="s">
        <v>3566</v>
      </c>
      <c r="R36" s="12">
        <v>177600</v>
      </c>
      <c r="S36" s="12">
        <v>1</v>
      </c>
      <c r="AA36" s="12"/>
    </row>
    <row r="37" spans="9:36">
      <c r="Q37" s="9" t="s">
        <v>4009</v>
      </c>
      <c r="R37" s="12">
        <v>177600</v>
      </c>
      <c r="S37" s="12">
        <v>32</v>
      </c>
      <c r="AA37" s="12"/>
    </row>
    <row r="38" spans="9:36">
      <c r="AA38" s="12"/>
    </row>
    <row r="39" spans="9:36">
      <c r="AA39" s="12"/>
    </row>
    <row r="40" spans="9:36">
      <c r="AA40" s="12"/>
    </row>
    <row r="41" spans="9:36">
      <c r="AA41" s="12"/>
    </row>
    <row r="42" spans="9:36">
      <c r="AA42" s="12"/>
    </row>
    <row r="43" spans="9:36">
      <c r="AA43" s="12"/>
    </row>
    <row r="44" spans="9:36">
      <c r="AA44" s="12"/>
    </row>
    <row r="45" spans="9:36">
      <c r="AA45" s="12"/>
    </row>
    <row r="46" spans="9:36">
      <c r="AA46" s="12"/>
    </row>
  </sheetData>
  <pageMargins left="0.7" right="0.7" top="0.78740157499999996" bottom="0.78740157499999996" header="0.3" footer="0.3"/>
  <drawing r:id="rId6"/>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289"/>
  <sheetViews>
    <sheetView showGridLines="0" topLeftCell="A3" zoomScale="75" zoomScaleNormal="100" workbookViewId="0">
      <selection activeCell="O1" sqref="O1"/>
    </sheetView>
  </sheetViews>
  <sheetFormatPr baseColWidth="10" defaultRowHeight="14.25"/>
  <cols>
    <col min="1" max="1" width="1.5703125" style="114" customWidth="1"/>
    <col min="2" max="2" width="15" style="114" customWidth="1"/>
    <col min="3" max="3" width="10.85546875" style="114" customWidth="1"/>
    <col min="4" max="4" width="8.140625" style="114" customWidth="1"/>
    <col min="5" max="5" width="14.140625" style="114" customWidth="1"/>
    <col min="6" max="6" width="8.85546875" style="114" customWidth="1"/>
    <col min="7" max="7" width="13.42578125" style="114" bestFit="1" customWidth="1"/>
    <col min="8" max="9" width="7.85546875" style="184" customWidth="1"/>
    <col min="10" max="10" width="7.85546875" style="158" customWidth="1"/>
    <col min="11" max="11" width="3.85546875" style="33" customWidth="1"/>
    <col min="12" max="13" width="3.85546875" style="130" customWidth="1"/>
    <col min="14" max="14" width="3.85546875" style="133" customWidth="1"/>
    <col min="15" max="32" width="5.140625" style="133" customWidth="1"/>
    <col min="33" max="33" width="5.140625" style="134" customWidth="1"/>
    <col min="34" max="34" width="5.140625" style="133" customWidth="1"/>
    <col min="35" max="35" width="15.42578125" style="130" customWidth="1"/>
    <col min="36" max="36" width="1.7109375" style="133" customWidth="1"/>
    <col min="37" max="37" width="1.28515625" style="33" customWidth="1"/>
    <col min="38" max="38" width="4.42578125" style="33" customWidth="1"/>
    <col min="39" max="39" width="3.7109375" style="133" customWidth="1"/>
    <col min="40" max="41" width="2.85546875" style="114" customWidth="1"/>
    <col min="42" max="42" width="3.7109375" style="114" customWidth="1"/>
    <col min="43" max="44" width="11.42578125" style="114" customWidth="1"/>
    <col min="45" max="45" width="13.5703125" style="114" customWidth="1"/>
    <col min="46" max="46" width="1.42578125" style="151" customWidth="1"/>
    <col min="47" max="47" width="3.85546875" style="114" customWidth="1"/>
    <col min="48" max="48" width="2.140625" style="114" customWidth="1"/>
    <col min="49" max="74" width="2.85546875" style="114" customWidth="1"/>
    <col min="75" max="75" width="3.7109375" style="114" customWidth="1"/>
    <col min="76" max="76" width="5.5703125" style="114" customWidth="1"/>
    <col min="77" max="77" width="4.28515625" style="114" customWidth="1"/>
    <col min="78" max="96" width="3.5703125" style="114" customWidth="1"/>
    <col min="97" max="97" width="4.28515625" style="114" customWidth="1"/>
    <col min="98" max="132" width="4.42578125" style="114" bestFit="1" customWidth="1"/>
    <col min="133" max="16384" width="11.42578125" style="114"/>
  </cols>
  <sheetData>
    <row r="1" spans="2:256" s="31" customFormat="1" ht="12" customHeight="1">
      <c r="H1" s="157" t="s">
        <v>4033</v>
      </c>
      <c r="I1" s="157"/>
      <c r="J1" s="157"/>
      <c r="K1" s="31">
        <v>7</v>
      </c>
      <c r="L1" s="31">
        <v>2</v>
      </c>
      <c r="M1" s="31">
        <v>3</v>
      </c>
      <c r="N1" s="31">
        <v>108</v>
      </c>
      <c r="O1" s="31">
        <v>36</v>
      </c>
      <c r="P1" s="31">
        <v>36</v>
      </c>
      <c r="Q1" s="31">
        <v>36</v>
      </c>
      <c r="R1" s="31">
        <v>36</v>
      </c>
      <c r="S1" s="31">
        <v>36</v>
      </c>
      <c r="T1" s="31">
        <v>36</v>
      </c>
      <c r="U1" s="31">
        <v>36</v>
      </c>
      <c r="V1" s="31">
        <v>36</v>
      </c>
      <c r="W1" s="31">
        <v>36</v>
      </c>
      <c r="X1" s="31">
        <v>36</v>
      </c>
      <c r="Y1" s="31">
        <v>36</v>
      </c>
      <c r="Z1" s="31">
        <v>36</v>
      </c>
      <c r="AA1" s="31">
        <v>36</v>
      </c>
      <c r="AB1" s="31">
        <v>36</v>
      </c>
      <c r="AC1" s="31">
        <v>36</v>
      </c>
      <c r="AD1" s="31">
        <v>36</v>
      </c>
      <c r="AE1" s="31">
        <v>36</v>
      </c>
      <c r="AF1" s="31">
        <v>36</v>
      </c>
      <c r="AG1" s="31">
        <v>36</v>
      </c>
      <c r="AH1" s="31">
        <v>36</v>
      </c>
      <c r="AI1" s="31">
        <v>108</v>
      </c>
      <c r="AJ1" s="31">
        <v>12</v>
      </c>
      <c r="AK1" s="31">
        <v>10</v>
      </c>
      <c r="AL1" s="32"/>
      <c r="AM1" s="32"/>
    </row>
    <row r="2" spans="2:256" s="33" customFormat="1" ht="9" customHeight="1">
      <c r="H2" s="157"/>
      <c r="I2" s="158"/>
      <c r="J2" s="159"/>
      <c r="K2" s="34"/>
      <c r="L2" s="35"/>
      <c r="M2" s="35"/>
      <c r="N2" s="36"/>
      <c r="O2" s="36"/>
      <c r="P2" s="36"/>
      <c r="Q2" s="36"/>
      <c r="R2" s="36"/>
      <c r="S2" s="36"/>
      <c r="T2" s="36"/>
      <c r="U2" s="36"/>
      <c r="V2" s="36"/>
      <c r="W2" s="36"/>
      <c r="X2" s="36"/>
      <c r="Y2" s="36"/>
      <c r="Z2" s="36"/>
      <c r="AA2" s="36"/>
      <c r="AB2" s="36"/>
      <c r="AC2" s="36"/>
      <c r="AD2" s="36"/>
      <c r="AE2" s="36"/>
      <c r="AF2" s="36"/>
      <c r="AG2" s="37"/>
      <c r="AH2" s="36"/>
      <c r="AI2" s="35"/>
      <c r="AJ2" s="36"/>
      <c r="AK2" s="38"/>
      <c r="AL2" s="32">
        <f>SUM(K1:AJ1)</f>
        <v>960</v>
      </c>
      <c r="AM2" s="39"/>
      <c r="AN2" s="34"/>
      <c r="AO2" s="34"/>
      <c r="AP2" s="34"/>
      <c r="AQ2" s="34"/>
      <c r="AR2" s="34"/>
      <c r="AS2" s="34"/>
      <c r="AT2" s="34"/>
      <c r="AU2" s="34"/>
      <c r="AV2" s="34"/>
      <c r="AW2" s="34"/>
      <c r="AX2" s="34"/>
      <c r="AY2" s="34"/>
      <c r="AZ2" s="34"/>
      <c r="BA2" s="34"/>
      <c r="BB2" s="34"/>
      <c r="BC2" s="34"/>
      <c r="BD2" s="34"/>
      <c r="BE2" s="34"/>
      <c r="BF2" s="34"/>
      <c r="BG2" s="34"/>
      <c r="BH2" s="34"/>
      <c r="BI2" s="34"/>
      <c r="BJ2" s="34"/>
      <c r="BK2" s="34"/>
      <c r="BL2" s="34"/>
      <c r="BM2" s="34"/>
      <c r="BN2" s="34"/>
      <c r="BO2" s="34"/>
      <c r="BP2" s="34"/>
      <c r="BQ2" s="34"/>
      <c r="BR2" s="34"/>
      <c r="BS2" s="34"/>
      <c r="BT2" s="34"/>
      <c r="BU2" s="34"/>
      <c r="BV2" s="34"/>
      <c r="BW2" s="34"/>
      <c r="BX2" s="34"/>
      <c r="BY2" s="34"/>
      <c r="BZ2" s="34"/>
      <c r="CA2" s="34"/>
      <c r="CB2" s="34"/>
      <c r="CC2" s="34"/>
      <c r="CD2" s="34"/>
      <c r="CE2" s="34"/>
      <c r="CF2" s="34"/>
      <c r="CG2" s="34"/>
      <c r="CH2" s="34"/>
      <c r="CI2" s="34"/>
      <c r="CJ2" s="34"/>
      <c r="CK2" s="34"/>
      <c r="CL2" s="34"/>
      <c r="CM2" s="34"/>
      <c r="CN2" s="34"/>
      <c r="CO2" s="34"/>
      <c r="CP2" s="34"/>
      <c r="CQ2" s="34"/>
      <c r="CR2" s="34"/>
      <c r="CS2" s="34"/>
      <c r="CT2" s="34"/>
      <c r="CU2" s="34"/>
      <c r="CV2" s="34"/>
      <c r="CW2" s="34"/>
      <c r="CX2" s="34"/>
      <c r="CY2" s="34"/>
      <c r="CZ2" s="34"/>
      <c r="DA2" s="34"/>
      <c r="DB2" s="34"/>
      <c r="DC2" s="34"/>
      <c r="DD2" s="34"/>
      <c r="DE2" s="34"/>
      <c r="DF2" s="34"/>
      <c r="DG2" s="34"/>
      <c r="DH2" s="34"/>
      <c r="DI2" s="34"/>
      <c r="DJ2" s="34"/>
      <c r="DK2" s="34"/>
      <c r="DL2" s="34"/>
      <c r="DM2" s="34"/>
      <c r="DN2" s="34"/>
      <c r="DO2" s="34"/>
      <c r="DP2" s="34"/>
      <c r="DQ2" s="34"/>
      <c r="DR2" s="34"/>
      <c r="DS2" s="34"/>
      <c r="DT2" s="34"/>
      <c r="DU2" s="34"/>
      <c r="DV2" s="34"/>
      <c r="DW2" s="34"/>
      <c r="DX2" s="34"/>
      <c r="DY2" s="34"/>
      <c r="DZ2" s="34"/>
      <c r="EA2" s="34"/>
      <c r="EB2" s="34"/>
      <c r="EC2" s="34"/>
      <c r="ED2" s="34"/>
      <c r="EE2" s="34"/>
      <c r="EF2" s="34"/>
      <c r="EG2" s="34"/>
      <c r="EH2" s="34"/>
      <c r="EI2" s="34"/>
      <c r="EJ2" s="34"/>
      <c r="EK2" s="34"/>
      <c r="EL2" s="34"/>
      <c r="EM2" s="34"/>
      <c r="EN2" s="34"/>
      <c r="EO2" s="34"/>
      <c r="EP2" s="34"/>
      <c r="EQ2" s="34"/>
      <c r="ER2" s="34"/>
      <c r="ES2" s="34"/>
      <c r="ET2" s="34"/>
      <c r="EU2" s="34"/>
      <c r="EV2" s="34"/>
      <c r="EW2" s="34"/>
      <c r="EX2" s="34"/>
      <c r="EY2" s="34"/>
      <c r="EZ2" s="34"/>
      <c r="FA2" s="34"/>
      <c r="FB2" s="34"/>
      <c r="FC2" s="34"/>
      <c r="FD2" s="34"/>
      <c r="FE2" s="34"/>
      <c r="FF2" s="34"/>
      <c r="FG2" s="34"/>
      <c r="FH2" s="34"/>
      <c r="FI2" s="34"/>
      <c r="FJ2" s="34"/>
      <c r="FK2" s="34"/>
      <c r="FL2" s="34"/>
      <c r="FM2" s="34"/>
      <c r="FN2" s="34"/>
      <c r="FO2" s="34"/>
      <c r="FP2" s="34"/>
      <c r="FQ2" s="34"/>
      <c r="FR2" s="34"/>
      <c r="FS2" s="34"/>
      <c r="FT2" s="34"/>
      <c r="FU2" s="34"/>
      <c r="FV2" s="34"/>
      <c r="FW2" s="34"/>
      <c r="FX2" s="34"/>
      <c r="FY2" s="34"/>
      <c r="FZ2" s="34"/>
      <c r="GA2" s="34"/>
      <c r="GB2" s="34"/>
      <c r="GC2" s="34"/>
      <c r="GD2" s="34"/>
      <c r="GE2" s="34"/>
      <c r="GF2" s="34"/>
      <c r="GG2" s="34"/>
      <c r="GH2" s="34"/>
      <c r="GI2" s="34"/>
      <c r="GJ2" s="34"/>
      <c r="GK2" s="34"/>
      <c r="GL2" s="34"/>
      <c r="GM2" s="34"/>
      <c r="GN2" s="34"/>
      <c r="GO2" s="34"/>
      <c r="GP2" s="34"/>
      <c r="GQ2" s="34"/>
      <c r="GR2" s="34"/>
      <c r="GS2" s="34"/>
      <c r="GT2" s="34"/>
      <c r="GU2" s="34"/>
      <c r="GV2" s="34"/>
      <c r="GW2" s="34"/>
      <c r="GX2" s="34"/>
      <c r="GY2" s="34"/>
      <c r="GZ2" s="34"/>
      <c r="HA2" s="34"/>
      <c r="HB2" s="34"/>
      <c r="HC2" s="34"/>
      <c r="HD2" s="34"/>
      <c r="HE2" s="34"/>
      <c r="HF2" s="34"/>
      <c r="HG2" s="34"/>
      <c r="HH2" s="34"/>
      <c r="HI2" s="34"/>
      <c r="HJ2" s="34"/>
      <c r="HK2" s="34"/>
      <c r="HL2" s="34"/>
      <c r="HM2" s="34"/>
      <c r="HN2" s="34"/>
      <c r="HO2" s="34"/>
      <c r="HP2" s="34"/>
      <c r="HQ2" s="34"/>
      <c r="HR2" s="34"/>
      <c r="HS2" s="34"/>
      <c r="HT2" s="34"/>
      <c r="HU2" s="34"/>
      <c r="HV2" s="34"/>
      <c r="HW2" s="34"/>
      <c r="HX2" s="34"/>
      <c r="HY2" s="34"/>
      <c r="HZ2" s="34"/>
      <c r="IA2" s="34"/>
      <c r="IB2" s="34"/>
      <c r="IC2" s="34"/>
      <c r="ID2" s="34"/>
      <c r="IE2" s="34"/>
      <c r="IF2" s="34"/>
      <c r="IG2" s="34"/>
      <c r="IH2" s="34"/>
      <c r="II2" s="34"/>
      <c r="IJ2" s="34"/>
      <c r="IK2" s="34"/>
      <c r="IL2" s="34"/>
      <c r="IM2" s="34"/>
      <c r="IN2" s="34"/>
      <c r="IO2" s="34"/>
      <c r="IP2" s="34"/>
      <c r="IQ2" s="34"/>
      <c r="IR2" s="34"/>
      <c r="IS2" s="34"/>
      <c r="IT2" s="34"/>
      <c r="IU2" s="34"/>
      <c r="IV2" s="34"/>
    </row>
    <row r="3" spans="2:256" s="40" customFormat="1" ht="7.5" customHeight="1">
      <c r="H3" s="160"/>
      <c r="I3" s="161"/>
      <c r="J3" s="162"/>
      <c r="K3" s="42"/>
      <c r="L3" s="42"/>
      <c r="M3" s="42"/>
      <c r="N3" s="43"/>
      <c r="O3" s="44"/>
      <c r="P3" s="45"/>
      <c r="Q3" s="45"/>
      <c r="R3" s="45"/>
      <c r="S3" s="45"/>
      <c r="T3" s="45"/>
      <c r="U3" s="45"/>
      <c r="V3" s="45"/>
      <c r="W3" s="45"/>
      <c r="X3" s="45"/>
      <c r="Y3" s="45"/>
      <c r="Z3" s="45"/>
      <c r="AA3" s="45"/>
      <c r="AB3" s="45"/>
      <c r="AC3" s="45"/>
      <c r="AD3" s="45"/>
      <c r="AE3" s="45"/>
      <c r="AF3" s="45"/>
      <c r="AG3" s="46"/>
      <c r="AH3" s="45"/>
      <c r="AI3" s="47"/>
      <c r="AJ3" s="44"/>
      <c r="AK3" s="41"/>
      <c r="AL3" s="48"/>
      <c r="AM3" s="49"/>
      <c r="AN3" s="48"/>
      <c r="AO3" s="48"/>
      <c r="AP3" s="48"/>
      <c r="AQ3" s="48"/>
      <c r="AR3" s="48"/>
      <c r="AS3" s="48"/>
      <c r="AT3" s="48"/>
      <c r="AU3" s="48"/>
      <c r="AV3" s="48"/>
      <c r="AW3" s="48"/>
      <c r="AX3" s="48"/>
      <c r="AY3" s="48"/>
      <c r="AZ3" s="48"/>
      <c r="BA3" s="48"/>
      <c r="BB3" s="48"/>
      <c r="BC3" s="48"/>
      <c r="BD3" s="48"/>
      <c r="BE3" s="48"/>
      <c r="BF3" s="48"/>
      <c r="BG3" s="48"/>
      <c r="BH3" s="48"/>
      <c r="BI3" s="48"/>
      <c r="BJ3" s="48"/>
      <c r="BK3" s="48"/>
      <c r="BL3" s="48"/>
      <c r="BM3" s="48"/>
      <c r="BN3" s="48"/>
      <c r="BO3" s="48"/>
      <c r="BP3" s="48"/>
      <c r="BQ3" s="48"/>
      <c r="BR3" s="48"/>
      <c r="BS3" s="48"/>
      <c r="BT3" s="48"/>
      <c r="BU3" s="48"/>
      <c r="BV3" s="48"/>
      <c r="BW3" s="48"/>
      <c r="BX3" s="48"/>
      <c r="BY3" s="48"/>
      <c r="BZ3" s="48"/>
      <c r="CA3" s="48"/>
      <c r="CB3" s="48"/>
      <c r="CC3" s="48"/>
      <c r="CD3" s="48"/>
      <c r="CE3" s="48"/>
      <c r="CF3" s="48"/>
      <c r="CG3" s="48"/>
      <c r="CH3" s="48"/>
      <c r="CI3" s="48"/>
      <c r="CJ3" s="48"/>
      <c r="CK3" s="48"/>
      <c r="CL3" s="48"/>
      <c r="CM3" s="48"/>
      <c r="CN3" s="48"/>
      <c r="CO3" s="48"/>
      <c r="CP3" s="48"/>
      <c r="CQ3" s="48"/>
      <c r="CR3" s="48"/>
      <c r="CS3" s="48"/>
      <c r="CT3" s="48"/>
      <c r="CU3" s="48"/>
      <c r="CV3" s="48"/>
      <c r="CW3" s="48"/>
      <c r="CX3" s="48"/>
      <c r="CY3" s="48"/>
      <c r="CZ3" s="48"/>
      <c r="DA3" s="48"/>
      <c r="DB3" s="48"/>
      <c r="DC3" s="48"/>
      <c r="DD3" s="48"/>
      <c r="DE3" s="48"/>
      <c r="DF3" s="48"/>
      <c r="DG3" s="48"/>
      <c r="DH3" s="48"/>
      <c r="DI3" s="48"/>
      <c r="DJ3" s="48"/>
      <c r="DK3" s="48"/>
      <c r="DL3" s="48"/>
      <c r="DM3" s="48"/>
      <c r="DN3" s="48"/>
      <c r="DO3" s="48"/>
      <c r="DP3" s="48"/>
      <c r="DQ3" s="48"/>
      <c r="DR3" s="48"/>
      <c r="DS3" s="48"/>
      <c r="DT3" s="48"/>
      <c r="DU3" s="48"/>
      <c r="DV3" s="48"/>
      <c r="DW3" s="48"/>
      <c r="DX3" s="48"/>
      <c r="DY3" s="48"/>
      <c r="DZ3" s="48"/>
      <c r="EA3" s="48"/>
      <c r="EB3" s="48"/>
      <c r="EC3" s="48"/>
      <c r="ED3" s="48"/>
      <c r="EE3" s="48"/>
      <c r="EF3" s="48"/>
      <c r="EG3" s="48"/>
      <c r="EH3" s="48"/>
      <c r="EI3" s="48"/>
      <c r="EJ3" s="48"/>
      <c r="EK3" s="48"/>
      <c r="EL3" s="48"/>
      <c r="EM3" s="48"/>
      <c r="EN3" s="48"/>
      <c r="EO3" s="48"/>
      <c r="EP3" s="48"/>
      <c r="EQ3" s="48"/>
      <c r="ER3" s="48"/>
      <c r="ES3" s="48"/>
      <c r="ET3" s="48"/>
      <c r="EU3" s="48"/>
      <c r="EV3" s="48"/>
      <c r="EW3" s="48"/>
      <c r="EX3" s="48"/>
      <c r="EY3" s="48"/>
      <c r="EZ3" s="48"/>
      <c r="FA3" s="48"/>
      <c r="FB3" s="48"/>
      <c r="FC3" s="48"/>
      <c r="FD3" s="48"/>
      <c r="FE3" s="48"/>
      <c r="FF3" s="48"/>
      <c r="FG3" s="48"/>
      <c r="FH3" s="48"/>
      <c r="FI3" s="48"/>
      <c r="FJ3" s="48"/>
      <c r="FK3" s="48"/>
      <c r="FL3" s="48"/>
      <c r="FM3" s="48"/>
      <c r="FN3" s="48"/>
      <c r="FO3" s="48"/>
      <c r="FP3" s="48"/>
      <c r="FQ3" s="48"/>
      <c r="FR3" s="48"/>
      <c r="FS3" s="48"/>
      <c r="FT3" s="48"/>
      <c r="FU3" s="48"/>
      <c r="FV3" s="48"/>
      <c r="FW3" s="48"/>
      <c r="FX3" s="48"/>
      <c r="FY3" s="48"/>
      <c r="FZ3" s="48"/>
      <c r="GA3" s="48"/>
      <c r="GB3" s="48"/>
      <c r="GC3" s="48"/>
      <c r="GD3" s="48"/>
      <c r="GE3" s="48"/>
      <c r="GF3" s="48"/>
      <c r="GG3" s="48"/>
      <c r="GH3" s="48"/>
      <c r="GI3" s="48"/>
      <c r="GJ3" s="48"/>
      <c r="GK3" s="48"/>
      <c r="GL3" s="48"/>
      <c r="GM3" s="48"/>
      <c r="GN3" s="48"/>
      <c r="GO3" s="48"/>
      <c r="GP3" s="48"/>
      <c r="GQ3" s="48"/>
      <c r="GR3" s="48"/>
      <c r="GS3" s="48"/>
      <c r="GT3" s="48"/>
      <c r="GU3" s="48"/>
      <c r="GV3" s="48"/>
      <c r="GW3" s="48"/>
      <c r="GX3" s="48"/>
      <c r="GY3" s="48"/>
      <c r="GZ3" s="48"/>
      <c r="HA3" s="48"/>
      <c r="HB3" s="48"/>
      <c r="HC3" s="48"/>
      <c r="HD3" s="48"/>
      <c r="HE3" s="48"/>
      <c r="HF3" s="48"/>
      <c r="HG3" s="48"/>
      <c r="HH3" s="48"/>
      <c r="HI3" s="48"/>
      <c r="HJ3" s="48"/>
      <c r="HK3" s="48"/>
      <c r="HL3" s="48"/>
      <c r="HM3" s="48"/>
      <c r="HN3" s="48"/>
      <c r="HO3" s="48"/>
      <c r="HP3" s="48"/>
      <c r="HQ3" s="48"/>
      <c r="HR3" s="48"/>
      <c r="HS3" s="48"/>
      <c r="HT3" s="48"/>
      <c r="HU3" s="48"/>
      <c r="HV3" s="48"/>
      <c r="HW3" s="48"/>
      <c r="HX3" s="48"/>
      <c r="HY3" s="48"/>
      <c r="HZ3" s="48"/>
      <c r="IA3" s="48"/>
      <c r="IB3" s="48"/>
      <c r="IC3" s="48"/>
      <c r="ID3" s="48"/>
      <c r="IE3" s="48"/>
      <c r="IF3" s="48"/>
      <c r="IG3" s="48"/>
      <c r="IH3" s="48"/>
      <c r="II3" s="48"/>
      <c r="IJ3" s="48"/>
      <c r="IK3" s="48"/>
      <c r="IL3" s="48"/>
      <c r="IM3" s="48"/>
      <c r="IN3" s="48"/>
      <c r="IO3" s="48"/>
      <c r="IP3" s="48"/>
      <c r="IQ3" s="48"/>
      <c r="IR3" s="48"/>
      <c r="IS3" s="48"/>
      <c r="IT3" s="48"/>
      <c r="IU3" s="48"/>
      <c r="IV3" s="48"/>
    </row>
    <row r="4" spans="2:256" s="50" customFormat="1" ht="4.5" customHeight="1">
      <c r="H4" s="160">
        <v>6</v>
      </c>
      <c r="I4" s="163"/>
      <c r="J4" s="164"/>
      <c r="K4" s="51"/>
      <c r="M4" s="51"/>
      <c r="N4" s="52"/>
      <c r="O4" s="53"/>
      <c r="P4" s="53"/>
      <c r="Q4" s="53"/>
      <c r="R4" s="53"/>
      <c r="S4" s="53"/>
      <c r="T4" s="53"/>
      <c r="U4" s="53"/>
      <c r="V4" s="53"/>
      <c r="W4" s="53"/>
      <c r="X4" s="53"/>
      <c r="Y4" s="53"/>
      <c r="Z4" s="53"/>
      <c r="AA4" s="53"/>
      <c r="AB4" s="53"/>
      <c r="AC4" s="53"/>
      <c r="AD4" s="53"/>
      <c r="AE4" s="53"/>
      <c r="AF4" s="53"/>
      <c r="AG4" s="54"/>
      <c r="AH4" s="53"/>
      <c r="AI4" s="55"/>
      <c r="AJ4" s="56"/>
      <c r="AK4" s="51"/>
      <c r="AL4" s="51"/>
      <c r="AM4" s="57"/>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c r="BT4" s="51"/>
      <c r="BU4" s="51"/>
      <c r="BV4" s="51"/>
      <c r="BW4" s="51"/>
      <c r="BX4" s="51"/>
      <c r="BY4" s="51"/>
      <c r="BZ4" s="51"/>
      <c r="CA4" s="51"/>
    </row>
    <row r="5" spans="2:256" s="50" customFormat="1" ht="15.75" customHeight="1">
      <c r="H5" s="160">
        <v>21</v>
      </c>
      <c r="I5" s="163"/>
      <c r="J5" s="164"/>
      <c r="L5" s="50" t="s">
        <v>4043</v>
      </c>
      <c r="M5" s="51"/>
      <c r="N5" s="52"/>
      <c r="O5" s="53"/>
      <c r="P5" s="53"/>
      <c r="Q5" s="53"/>
      <c r="R5" s="53"/>
      <c r="S5" s="53"/>
      <c r="T5" s="53"/>
      <c r="U5" s="53"/>
      <c r="V5" s="53"/>
      <c r="W5" s="53"/>
      <c r="X5" s="53"/>
      <c r="Y5" s="53"/>
      <c r="Z5" s="53"/>
      <c r="AA5" s="53"/>
      <c r="AB5" s="53"/>
      <c r="AC5" s="53"/>
      <c r="AD5" s="53"/>
      <c r="AE5" s="53"/>
      <c r="AF5" s="53"/>
      <c r="AG5" s="54"/>
      <c r="AH5" s="53"/>
      <c r="AI5" s="55"/>
      <c r="AJ5" s="56"/>
      <c r="AK5" s="51"/>
      <c r="AL5" s="51"/>
      <c r="AM5" s="57"/>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c r="BT5" s="51"/>
      <c r="BU5" s="51"/>
      <c r="BV5" s="51"/>
      <c r="BW5" s="51"/>
      <c r="BX5" s="51"/>
      <c r="BY5" s="51"/>
      <c r="BZ5" s="51"/>
      <c r="CA5" s="51"/>
    </row>
    <row r="6" spans="2:256" s="50" customFormat="1" ht="15.75" customHeight="1">
      <c r="H6" s="160">
        <v>21</v>
      </c>
      <c r="I6" s="163"/>
      <c r="J6" s="164"/>
      <c r="L6" s="50" t="s">
        <v>4044</v>
      </c>
      <c r="M6" s="51"/>
      <c r="N6" s="52"/>
      <c r="O6" s="53"/>
      <c r="P6" s="53"/>
      <c r="Q6" s="53"/>
      <c r="R6" s="53"/>
      <c r="S6" s="53"/>
      <c r="T6" s="53"/>
      <c r="U6" s="53"/>
      <c r="V6" s="53"/>
      <c r="W6" s="53"/>
      <c r="X6" s="53"/>
      <c r="Y6" s="53"/>
      <c r="Z6" s="53"/>
      <c r="AA6" s="53"/>
      <c r="AB6" s="53"/>
      <c r="AC6" s="53"/>
      <c r="AD6" s="53"/>
      <c r="AE6" s="53"/>
      <c r="AF6" s="53"/>
      <c r="AG6" s="54"/>
      <c r="AH6" s="53"/>
      <c r="AI6" s="55"/>
      <c r="AJ6" s="56"/>
      <c r="AK6" s="51"/>
      <c r="AL6" s="51"/>
      <c r="AM6" s="57"/>
      <c r="AN6" s="51"/>
      <c r="AO6" s="51"/>
      <c r="AP6" s="51"/>
      <c r="AQ6" s="51"/>
      <c r="AR6" s="51"/>
      <c r="AS6" s="51"/>
      <c r="AT6" s="51"/>
      <c r="AU6" s="51"/>
      <c r="AV6" s="51"/>
      <c r="AW6" s="51"/>
      <c r="AX6" s="51"/>
      <c r="AY6" s="51"/>
      <c r="AZ6" s="51"/>
      <c r="BA6" s="51"/>
      <c r="BB6" s="51"/>
      <c r="BC6" s="51"/>
      <c r="BD6" s="51"/>
      <c r="BE6" s="51"/>
      <c r="BF6" s="51"/>
      <c r="BG6" s="51"/>
      <c r="BH6" s="51"/>
      <c r="BI6" s="51"/>
      <c r="BJ6" s="51"/>
      <c r="BK6" s="51"/>
      <c r="BL6" s="51"/>
      <c r="BM6" s="51"/>
      <c r="BN6" s="51"/>
      <c r="BO6" s="51"/>
      <c r="BP6" s="51"/>
      <c r="BQ6" s="51"/>
      <c r="BR6" s="51"/>
      <c r="BS6" s="51"/>
      <c r="BT6" s="51"/>
      <c r="BU6" s="51"/>
      <c r="BV6" s="51"/>
      <c r="BW6" s="51"/>
      <c r="BX6" s="51"/>
      <c r="BY6" s="51"/>
      <c r="BZ6" s="51"/>
      <c r="CA6" s="51"/>
    </row>
    <row r="7" spans="2:256" s="58" customFormat="1" ht="4.5" customHeight="1">
      <c r="H7" s="160">
        <v>6</v>
      </c>
      <c r="I7" s="165"/>
      <c r="J7" s="164"/>
      <c r="M7" s="60"/>
      <c r="N7" s="61"/>
      <c r="O7" s="62"/>
      <c r="P7" s="62"/>
      <c r="Q7" s="62"/>
      <c r="R7" s="62"/>
      <c r="S7" s="62"/>
      <c r="T7" s="62"/>
      <c r="U7" s="62"/>
      <c r="V7" s="62"/>
      <c r="W7" s="62"/>
      <c r="X7" s="62"/>
      <c r="Y7" s="62"/>
      <c r="Z7" s="62"/>
      <c r="AA7" s="62"/>
      <c r="AB7" s="62"/>
      <c r="AC7" s="62"/>
      <c r="AD7" s="62"/>
      <c r="AE7" s="62"/>
      <c r="AF7" s="62"/>
      <c r="AG7" s="63"/>
      <c r="AH7" s="62"/>
      <c r="AI7" s="64"/>
      <c r="AJ7" s="65"/>
      <c r="AK7" s="60"/>
      <c r="AL7" s="60"/>
      <c r="AM7" s="66"/>
      <c r="AN7" s="60"/>
      <c r="AO7" s="60"/>
      <c r="AP7" s="60"/>
      <c r="AQ7" s="60"/>
      <c r="AR7" s="60"/>
      <c r="AS7" s="60"/>
      <c r="AT7" s="60"/>
      <c r="AU7" s="60"/>
      <c r="AV7" s="60"/>
      <c r="AW7" s="60"/>
      <c r="AX7" s="60"/>
      <c r="AY7" s="60"/>
      <c r="AZ7" s="60"/>
      <c r="BA7" s="60"/>
      <c r="BB7" s="60"/>
      <c r="BC7" s="60"/>
      <c r="BD7" s="60"/>
      <c r="BE7" s="60"/>
      <c r="BF7" s="60"/>
      <c r="BG7" s="60"/>
      <c r="BH7" s="60"/>
      <c r="BI7" s="60"/>
      <c r="BJ7" s="60"/>
      <c r="BK7" s="60"/>
      <c r="BL7" s="60"/>
      <c r="BM7" s="60"/>
      <c r="BN7" s="60"/>
      <c r="BO7" s="60"/>
      <c r="BP7" s="60"/>
      <c r="BQ7" s="60"/>
      <c r="BR7" s="60"/>
      <c r="BS7" s="60"/>
      <c r="BT7" s="60"/>
      <c r="BU7" s="60"/>
      <c r="BV7" s="60"/>
      <c r="BW7" s="60"/>
      <c r="BX7" s="60"/>
      <c r="BY7" s="60"/>
      <c r="BZ7" s="60"/>
      <c r="CA7" s="60"/>
    </row>
    <row r="8" spans="2:256" s="58" customFormat="1" ht="4.5" customHeight="1">
      <c r="B8" s="50"/>
      <c r="C8" s="50"/>
      <c r="D8" s="50"/>
      <c r="E8" s="50"/>
      <c r="F8" s="50"/>
      <c r="G8" s="50"/>
      <c r="H8" s="160">
        <v>6</v>
      </c>
      <c r="I8" s="165"/>
      <c r="J8" s="164"/>
      <c r="M8" s="60"/>
      <c r="N8" s="67"/>
      <c r="O8" s="68"/>
      <c r="P8" s="68"/>
      <c r="Q8" s="68"/>
      <c r="R8" s="68"/>
      <c r="S8" s="68"/>
      <c r="T8" s="68"/>
      <c r="U8" s="68"/>
      <c r="V8" s="68"/>
      <c r="W8" s="68"/>
      <c r="X8" s="68"/>
      <c r="Y8" s="68"/>
      <c r="Z8" s="68"/>
      <c r="AA8" s="68"/>
      <c r="AB8" s="68"/>
      <c r="AC8" s="68"/>
      <c r="AD8" s="68"/>
      <c r="AE8" s="68"/>
      <c r="AF8" s="68"/>
      <c r="AG8" s="69"/>
      <c r="AH8" s="68"/>
      <c r="AI8" s="70"/>
      <c r="AJ8" s="65"/>
      <c r="AK8" s="60"/>
      <c r="AL8" s="60"/>
      <c r="AM8" s="66"/>
      <c r="AN8" s="60"/>
      <c r="AO8" s="60"/>
      <c r="AP8" s="60"/>
      <c r="AQ8" s="60"/>
      <c r="AR8" s="60"/>
      <c r="AS8" s="60"/>
      <c r="AT8" s="60"/>
      <c r="AU8" s="60"/>
      <c r="AV8" s="60"/>
      <c r="AW8" s="60"/>
      <c r="AX8" s="60"/>
      <c r="AY8" s="60"/>
      <c r="AZ8" s="60"/>
      <c r="BA8" s="60"/>
      <c r="BB8" s="60"/>
      <c r="BC8" s="60"/>
      <c r="BD8" s="60"/>
      <c r="BE8" s="60"/>
      <c r="BF8" s="60"/>
      <c r="BG8" s="60"/>
      <c r="BH8" s="60"/>
      <c r="BI8" s="60"/>
      <c r="BJ8" s="60"/>
      <c r="BK8" s="60"/>
      <c r="BL8" s="60"/>
      <c r="BM8" s="60"/>
      <c r="BN8" s="60"/>
      <c r="BO8" s="60"/>
      <c r="BP8" s="60"/>
      <c r="BQ8" s="60"/>
      <c r="BR8" s="60"/>
      <c r="BS8" s="60"/>
      <c r="BT8" s="60"/>
      <c r="BU8" s="60"/>
      <c r="BV8" s="60"/>
      <c r="BW8" s="60"/>
      <c r="BX8" s="60"/>
      <c r="BY8" s="60"/>
      <c r="BZ8" s="60"/>
      <c r="CA8" s="60"/>
    </row>
    <row r="9" spans="2:256" s="73" customFormat="1" ht="12" customHeight="1">
      <c r="B9" s="58"/>
      <c r="C9" s="58"/>
      <c r="D9" s="58"/>
      <c r="E9" s="58"/>
      <c r="F9" s="58"/>
      <c r="G9" s="58"/>
      <c r="H9" s="160">
        <v>16</v>
      </c>
      <c r="I9" s="166"/>
      <c r="J9" s="164"/>
      <c r="K9" s="72"/>
      <c r="M9" s="72" t="s">
        <v>4045</v>
      </c>
      <c r="N9" s="74"/>
      <c r="O9" s="53"/>
      <c r="P9" s="53"/>
      <c r="Q9" s="53"/>
      <c r="R9" s="53"/>
      <c r="S9" s="53"/>
      <c r="T9" s="53"/>
      <c r="U9" s="53"/>
      <c r="V9" s="53"/>
      <c r="W9" s="53"/>
      <c r="X9" s="53"/>
      <c r="Y9" s="53"/>
      <c r="Z9" s="53"/>
      <c r="AA9" s="53"/>
      <c r="AB9" s="53"/>
      <c r="AC9" s="53"/>
      <c r="AD9" s="53"/>
      <c r="AE9" s="53"/>
      <c r="AF9" s="53"/>
      <c r="AG9" s="54"/>
      <c r="AH9" s="53"/>
      <c r="AI9" s="55"/>
      <c r="AJ9" s="56"/>
      <c r="AK9" s="72"/>
      <c r="AL9" s="72"/>
      <c r="AM9" s="75"/>
      <c r="AN9" s="72"/>
      <c r="AO9" s="72"/>
      <c r="AP9" s="72"/>
      <c r="AQ9" s="72"/>
      <c r="AR9" s="72"/>
      <c r="AS9" s="72"/>
      <c r="AT9" s="72"/>
      <c r="AU9" s="72"/>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row>
    <row r="10" spans="2:256" s="73" customFormat="1" ht="12" customHeight="1">
      <c r="B10" s="76"/>
      <c r="C10" s="77" t="s">
        <v>4074</v>
      </c>
      <c r="D10" s="185" t="s">
        <v>4065</v>
      </c>
      <c r="E10" s="79"/>
      <c r="F10" s="78" t="s">
        <v>3996</v>
      </c>
      <c r="G10" s="78"/>
      <c r="H10" s="160">
        <v>16</v>
      </c>
      <c r="I10" s="166"/>
      <c r="J10" s="164"/>
      <c r="K10" s="72"/>
      <c r="L10" s="72"/>
      <c r="M10" s="80" t="s">
        <v>4046</v>
      </c>
      <c r="N10" s="74"/>
      <c r="O10" s="53"/>
      <c r="P10" s="53"/>
      <c r="Q10" s="53"/>
      <c r="R10" s="53"/>
      <c r="S10" s="53"/>
      <c r="T10" s="53"/>
      <c r="U10" s="53"/>
      <c r="V10" s="53"/>
      <c r="W10" s="53"/>
      <c r="X10" s="53"/>
      <c r="Y10" s="53"/>
      <c r="Z10" s="53"/>
      <c r="AA10" s="53"/>
      <c r="AB10" s="53"/>
      <c r="AC10" s="53"/>
      <c r="AD10" s="53"/>
      <c r="AE10" s="53"/>
      <c r="AF10" s="53"/>
      <c r="AG10" s="54"/>
      <c r="AH10" s="53"/>
      <c r="AI10" s="55"/>
      <c r="AJ10" s="56"/>
      <c r="AK10" s="72"/>
      <c r="AL10" s="72"/>
      <c r="AM10" s="75"/>
      <c r="AN10" s="72"/>
      <c r="AO10" s="72"/>
      <c r="AP10" s="72"/>
      <c r="AQ10" s="72"/>
      <c r="AR10" s="72"/>
      <c r="AS10" s="72"/>
      <c r="AT10" s="72"/>
      <c r="AU10" s="72"/>
      <c r="AV10" s="72"/>
      <c r="AW10" s="72"/>
      <c r="AX10" s="72"/>
      <c r="AY10" s="72"/>
      <c r="AZ10" s="72"/>
      <c r="BA10" s="72"/>
      <c r="BB10" s="72"/>
      <c r="BC10" s="72"/>
      <c r="BD10" s="72"/>
      <c r="BE10" s="72"/>
      <c r="BF10" s="72"/>
      <c r="BG10" s="72"/>
      <c r="BH10" s="72"/>
      <c r="BI10" s="72"/>
      <c r="BJ10" s="72"/>
      <c r="BK10" s="72"/>
      <c r="BL10" s="72"/>
      <c r="BM10" s="72"/>
      <c r="BN10" s="72"/>
      <c r="BO10" s="72"/>
      <c r="BP10" s="72"/>
      <c r="BQ10" s="72"/>
      <c r="BR10" s="72"/>
      <c r="BS10" s="72"/>
      <c r="BT10" s="72"/>
      <c r="BU10" s="72"/>
      <c r="BV10" s="72"/>
      <c r="BW10" s="72"/>
      <c r="BX10" s="72"/>
      <c r="BY10" s="72"/>
      <c r="BZ10" s="72"/>
      <c r="CA10" s="72"/>
    </row>
    <row r="11" spans="2:256" s="72" customFormat="1" ht="12" customHeight="1">
      <c r="B11" s="76"/>
      <c r="C11" s="81"/>
      <c r="D11" s="82"/>
      <c r="E11" s="83" t="s">
        <v>4064</v>
      </c>
      <c r="F11" s="82"/>
      <c r="G11" s="82" t="s">
        <v>4064</v>
      </c>
      <c r="H11" s="160">
        <v>16</v>
      </c>
      <c r="I11" s="166"/>
      <c r="J11" s="161"/>
      <c r="K11" s="71"/>
      <c r="L11" s="71"/>
      <c r="M11" s="72" t="s">
        <v>4047</v>
      </c>
      <c r="N11" s="84"/>
      <c r="O11" s="56"/>
      <c r="P11" s="56"/>
      <c r="Q11" s="56"/>
      <c r="R11" s="56"/>
      <c r="S11" s="56"/>
      <c r="T11" s="56"/>
      <c r="U11" s="56"/>
      <c r="V11" s="56"/>
      <c r="W11" s="56"/>
      <c r="X11" s="56"/>
      <c r="Y11" s="56"/>
      <c r="Z11" s="56"/>
      <c r="AA11" s="56"/>
      <c r="AB11" s="56"/>
      <c r="AC11" s="56"/>
      <c r="AD11" s="56"/>
      <c r="AE11" s="56"/>
      <c r="AF11" s="56"/>
      <c r="AG11" s="85"/>
      <c r="AH11" s="56"/>
      <c r="AI11" s="86"/>
      <c r="AJ11" s="56"/>
      <c r="AK11" s="71"/>
      <c r="AL11" s="71"/>
      <c r="AM11" s="84"/>
    </row>
    <row r="12" spans="2:256" s="93" customFormat="1" ht="10.5" customHeight="1">
      <c r="B12" s="87" t="s">
        <v>4028</v>
      </c>
      <c r="C12" s="88">
        <f>GETPIVOTDATA("Anzahl von Unique ID",Data1!$K$3,"Exp","0..1")</f>
        <v>77</v>
      </c>
      <c r="D12" s="89">
        <v>1.9</v>
      </c>
      <c r="E12" s="152">
        <f>GETPIVOTDATA("Mittelwert von sal / h",Data1!$K$3,"Exp","0..1")</f>
        <v>20.771482268688679</v>
      </c>
      <c r="F12" s="89">
        <v>2.4700000000000002</v>
      </c>
      <c r="G12" s="153">
        <v>0.5</v>
      </c>
      <c r="H12" s="160">
        <v>14</v>
      </c>
      <c r="I12" s="167"/>
      <c r="J12" s="168"/>
      <c r="K12" s="92"/>
      <c r="L12" s="92"/>
      <c r="M12" s="92" t="e">
        <f>IF(#REF!="","",TEXT(#REF!,"@"))</f>
        <v>#REF!</v>
      </c>
      <c r="N12" s="56"/>
      <c r="O12" s="56"/>
      <c r="P12" s="56"/>
      <c r="Q12" s="56"/>
      <c r="R12" s="56"/>
      <c r="S12" s="56"/>
      <c r="T12" s="56"/>
      <c r="U12" s="56"/>
      <c r="V12" s="56"/>
      <c r="W12" s="56"/>
      <c r="X12" s="56"/>
      <c r="Y12" s="56"/>
      <c r="Z12" s="56"/>
      <c r="AA12" s="56"/>
      <c r="AB12" s="56"/>
      <c r="AC12" s="56"/>
      <c r="AD12" s="56"/>
      <c r="AE12" s="56"/>
      <c r="AF12" s="56"/>
      <c r="AG12" s="85"/>
      <c r="AH12" s="56"/>
      <c r="AI12" s="86"/>
      <c r="AJ12" s="56"/>
      <c r="AK12" s="92"/>
      <c r="AL12" s="92"/>
      <c r="AM12" s="56"/>
    </row>
    <row r="13" spans="2:256" s="97" customFormat="1" ht="38.25" customHeight="1">
      <c r="B13" s="87" t="s">
        <v>4063</v>
      </c>
      <c r="C13" s="88">
        <f>GETPIVOTDATA("Anzahl von Unique ID",Data1!$K$3,"Exp","1..3")</f>
        <v>230</v>
      </c>
      <c r="D13" s="89">
        <v>2.3180000000000001</v>
      </c>
      <c r="E13" s="152">
        <f>GETPIVOTDATA("Mittelwert von sal / h",Data1!$K$3,"Exp","1..3")</f>
        <v>24.475088083439001</v>
      </c>
      <c r="F13" s="89">
        <v>0.64600000000000002</v>
      </c>
      <c r="G13" s="153">
        <v>2</v>
      </c>
      <c r="H13" s="160">
        <v>51</v>
      </c>
      <c r="I13" s="169"/>
      <c r="J13" s="168"/>
      <c r="K13" s="94"/>
      <c r="L13" s="94"/>
      <c r="M13" s="94"/>
      <c r="N13" s="65"/>
      <c r="O13" s="65"/>
      <c r="P13" s="65"/>
      <c r="Q13" s="65"/>
      <c r="R13" s="65"/>
      <c r="S13" s="65"/>
      <c r="T13" s="65"/>
      <c r="U13" s="65"/>
      <c r="V13" s="65"/>
      <c r="W13" s="65"/>
      <c r="X13" s="65"/>
      <c r="Y13" s="65"/>
      <c r="Z13" s="65"/>
      <c r="AA13" s="65"/>
      <c r="AB13" s="65"/>
      <c r="AC13" s="65"/>
      <c r="AD13" s="65"/>
      <c r="AE13" s="65"/>
      <c r="AF13" s="65"/>
      <c r="AG13" s="95"/>
      <c r="AH13" s="65"/>
      <c r="AI13" s="96"/>
      <c r="AJ13" s="65"/>
      <c r="AK13" s="94"/>
      <c r="AL13" s="94"/>
      <c r="AM13" s="65"/>
    </row>
    <row r="14" spans="2:256" s="97" customFormat="1" ht="17.25" customHeight="1">
      <c r="B14" s="87" t="s">
        <v>4029</v>
      </c>
      <c r="C14" s="88">
        <f>GETPIVOTDATA("Anzahl von Unique ID",Data1!$K$3,"Exp","3..5")</f>
        <v>242</v>
      </c>
      <c r="D14" s="89">
        <v>3.7120000000000002</v>
      </c>
      <c r="E14" s="152">
        <f>GETPIVOTDATA("Mittelwert von sal / h",Data1!$K$3,"Exp","3..5")</f>
        <v>28.795123884648863</v>
      </c>
      <c r="F14" s="89">
        <v>6.3360000000000003</v>
      </c>
      <c r="G14" s="153">
        <v>4</v>
      </c>
      <c r="H14" s="160">
        <v>23</v>
      </c>
      <c r="I14" s="169"/>
      <c r="J14" s="168"/>
      <c r="K14" s="94"/>
      <c r="L14" s="94"/>
      <c r="M14" s="94"/>
      <c r="O14" s="65"/>
      <c r="P14" s="65"/>
      <c r="Q14" s="65"/>
      <c r="R14" s="65"/>
      <c r="S14" s="65"/>
      <c r="T14" s="65"/>
      <c r="U14" s="65"/>
      <c r="V14" s="65"/>
      <c r="W14" s="65"/>
      <c r="X14" s="65"/>
      <c r="Y14" s="65"/>
      <c r="Z14" s="65"/>
      <c r="AA14" s="65"/>
      <c r="AB14" s="65"/>
      <c r="AC14" s="65"/>
      <c r="AD14" s="65"/>
      <c r="AE14" s="65"/>
      <c r="AF14" s="65"/>
      <c r="AG14" s="95"/>
      <c r="AH14" s="65"/>
      <c r="AI14" s="96"/>
      <c r="AJ14" s="65"/>
      <c r="AK14" s="94"/>
      <c r="AL14" s="94"/>
      <c r="AM14" s="65"/>
    </row>
    <row r="15" spans="2:256" s="97" customFormat="1" ht="17.25" customHeight="1">
      <c r="B15" s="87" t="s">
        <v>4030</v>
      </c>
      <c r="C15" s="88">
        <f>GETPIVOTDATA("Anzahl von Unique ID",Data1!$K$3,"Exp","5..10")</f>
        <v>405</v>
      </c>
      <c r="D15" s="89">
        <v>1.4</v>
      </c>
      <c r="E15" s="152">
        <f>GETPIVOTDATA("Mittelwert von sal / h",Data1!$K$3,"Exp","5..10")</f>
        <v>42.417812014031036</v>
      </c>
      <c r="F15" s="89">
        <v>1.7</v>
      </c>
      <c r="G15" s="153">
        <v>7.5</v>
      </c>
      <c r="H15" s="160">
        <v>23</v>
      </c>
      <c r="I15" s="169"/>
      <c r="J15" s="168"/>
      <c r="K15" s="94"/>
      <c r="L15" s="94"/>
      <c r="M15" s="94"/>
      <c r="N15" s="98" t="str">
        <f>F83</f>
        <v>$/hour</v>
      </c>
      <c r="O15" s="65"/>
      <c r="P15" s="65"/>
      <c r="Q15" s="65"/>
      <c r="R15" s="65"/>
      <c r="S15" s="65"/>
      <c r="T15" s="65"/>
      <c r="U15" s="65"/>
      <c r="V15" s="65"/>
      <c r="W15" s="65"/>
      <c r="X15" s="65"/>
      <c r="Y15" s="65"/>
      <c r="Z15" s="65"/>
      <c r="AA15" s="65"/>
      <c r="AB15" s="65"/>
      <c r="AC15" s="65"/>
      <c r="AD15" s="65"/>
      <c r="AE15" s="65"/>
      <c r="AF15" s="65"/>
      <c r="AG15" s="95"/>
      <c r="AH15" s="65"/>
      <c r="AI15" s="96"/>
      <c r="AJ15" s="65"/>
      <c r="AK15" s="94"/>
      <c r="AL15" s="94"/>
      <c r="AM15" s="65"/>
    </row>
    <row r="16" spans="2:256" s="97" customFormat="1" ht="17.25" customHeight="1">
      <c r="B16" s="87" t="s">
        <v>4027</v>
      </c>
      <c r="C16" s="88">
        <f>GETPIVOTDATA("Anzahl von Unique ID",Data1!$K$3,"Exp","10..")</f>
        <v>369</v>
      </c>
      <c r="D16" s="89"/>
      <c r="E16" s="152">
        <f>GETPIVOTDATA("Mittelwert von sal / h",Data1!$K$3,"Exp","10..")</f>
        <v>60.889651237257908</v>
      </c>
      <c r="F16" s="89"/>
      <c r="G16" s="153">
        <v>15</v>
      </c>
      <c r="H16" s="160">
        <v>23</v>
      </c>
      <c r="I16" s="169"/>
      <c r="J16" s="168"/>
      <c r="K16" s="94"/>
      <c r="L16" s="94"/>
      <c r="M16" s="94"/>
      <c r="N16" s="99" t="str">
        <f>F84</f>
        <v xml:space="preserve"> </v>
      </c>
      <c r="O16" s="65"/>
      <c r="P16" s="65"/>
      <c r="Q16" s="65"/>
      <c r="R16" s="65"/>
      <c r="S16" s="65"/>
      <c r="T16" s="65"/>
      <c r="U16" s="65"/>
      <c r="V16" s="65"/>
      <c r="W16" s="65"/>
      <c r="X16" s="65"/>
      <c r="Y16" s="65"/>
      <c r="Z16" s="65"/>
      <c r="AA16" s="65"/>
      <c r="AB16" s="65"/>
      <c r="AC16" s="65"/>
      <c r="AD16" s="65"/>
      <c r="AE16" s="65"/>
      <c r="AF16" s="65"/>
      <c r="AG16" s="95"/>
      <c r="AH16" s="65"/>
      <c r="AI16" s="96"/>
      <c r="AJ16" s="65"/>
      <c r="AK16" s="94"/>
      <c r="AL16" s="94"/>
      <c r="AM16" s="65"/>
    </row>
    <row r="17" spans="2:39" s="97" customFormat="1" ht="17.25" customHeight="1">
      <c r="B17" s="87" t="s">
        <v>4064</v>
      </c>
      <c r="C17" s="88" t="s">
        <v>4064</v>
      </c>
      <c r="D17" s="89"/>
      <c r="E17" s="152" t="s">
        <v>4064</v>
      </c>
      <c r="F17" s="89"/>
      <c r="G17" s="153">
        <v>18</v>
      </c>
      <c r="H17" s="160">
        <v>23</v>
      </c>
      <c r="I17" s="169"/>
      <c r="J17" s="168"/>
      <c r="K17" s="94"/>
      <c r="L17" s="94"/>
      <c r="M17" s="94"/>
      <c r="N17" s="100" t="str">
        <f>E11</f>
        <v xml:space="preserve"> </v>
      </c>
      <c r="O17" s="65"/>
      <c r="P17" s="65"/>
      <c r="Q17" s="65"/>
      <c r="R17" s="65"/>
      <c r="S17" s="65"/>
      <c r="T17" s="65"/>
      <c r="U17" s="65"/>
      <c r="V17" s="65"/>
      <c r="W17" s="65"/>
      <c r="X17" s="65"/>
      <c r="Y17" s="65"/>
      <c r="Z17" s="65"/>
      <c r="AA17" s="65"/>
      <c r="AB17" s="65"/>
      <c r="AC17" s="65"/>
      <c r="AD17" s="65"/>
      <c r="AE17" s="65"/>
      <c r="AF17" s="65"/>
      <c r="AG17" s="95"/>
      <c r="AH17" s="65"/>
      <c r="AI17" s="96"/>
      <c r="AJ17" s="65"/>
      <c r="AK17" s="94"/>
      <c r="AL17" s="94"/>
      <c r="AM17" s="65"/>
    </row>
    <row r="18" spans="2:39" s="97" customFormat="1" ht="17.25" customHeight="1">
      <c r="B18" s="87"/>
      <c r="C18" s="88"/>
      <c r="D18" s="89"/>
      <c r="E18" s="90"/>
      <c r="F18" s="89"/>
      <c r="G18" s="91"/>
      <c r="H18" s="160">
        <v>23</v>
      </c>
      <c r="I18" s="169"/>
      <c r="J18" s="168"/>
      <c r="K18" s="94"/>
      <c r="L18" s="94"/>
      <c r="M18" s="94"/>
      <c r="N18" s="65"/>
      <c r="O18" s="65"/>
      <c r="P18" s="65"/>
      <c r="Q18" s="65"/>
      <c r="R18" s="65"/>
      <c r="S18" s="65"/>
      <c r="T18" s="65"/>
      <c r="U18" s="65"/>
      <c r="V18" s="65"/>
      <c r="W18" s="65"/>
      <c r="X18" s="65"/>
      <c r="Y18" s="65"/>
      <c r="Z18" s="65"/>
      <c r="AA18" s="65"/>
      <c r="AB18" s="65"/>
      <c r="AC18" s="65"/>
      <c r="AD18" s="65"/>
      <c r="AE18" s="65"/>
      <c r="AF18" s="65"/>
      <c r="AG18" s="95"/>
      <c r="AH18" s="65"/>
      <c r="AI18" s="96"/>
      <c r="AJ18" s="65"/>
      <c r="AK18" s="94"/>
      <c r="AL18" s="94"/>
      <c r="AM18" s="65"/>
    </row>
    <row r="19" spans="2:39" s="97" customFormat="1" ht="17.25" customHeight="1">
      <c r="B19" s="87"/>
      <c r="C19" s="88"/>
      <c r="D19" s="89"/>
      <c r="E19" s="90"/>
      <c r="F19" s="89"/>
      <c r="G19" s="91"/>
      <c r="H19" s="160">
        <v>23</v>
      </c>
      <c r="I19" s="169"/>
      <c r="J19" s="168"/>
      <c r="K19" s="94"/>
      <c r="L19" s="94"/>
      <c r="M19" s="94"/>
      <c r="N19" s="65"/>
      <c r="O19" s="65"/>
      <c r="P19" s="65"/>
      <c r="Q19" s="65"/>
      <c r="R19" s="65"/>
      <c r="S19" s="65"/>
      <c r="T19" s="65"/>
      <c r="U19" s="65"/>
      <c r="V19" s="65"/>
      <c r="W19" s="65"/>
      <c r="X19" s="65"/>
      <c r="Y19" s="65"/>
      <c r="Z19" s="65"/>
      <c r="AA19" s="65"/>
      <c r="AB19" s="65"/>
      <c r="AC19" s="65"/>
      <c r="AD19" s="65"/>
      <c r="AE19" s="65"/>
      <c r="AF19" s="65"/>
      <c r="AG19" s="95"/>
      <c r="AH19" s="65"/>
      <c r="AI19" s="96"/>
      <c r="AJ19" s="65"/>
      <c r="AK19" s="94"/>
      <c r="AL19" s="94"/>
      <c r="AM19" s="65"/>
    </row>
    <row r="20" spans="2:39" s="97" customFormat="1" ht="17.25" customHeight="1">
      <c r="B20" s="87"/>
      <c r="C20" s="88"/>
      <c r="D20" s="89"/>
      <c r="E20" s="90"/>
      <c r="F20" s="89"/>
      <c r="G20" s="91"/>
      <c r="H20" s="160">
        <v>23</v>
      </c>
      <c r="I20" s="169"/>
      <c r="J20" s="168"/>
      <c r="K20" s="94"/>
      <c r="L20" s="94"/>
      <c r="M20" s="94"/>
      <c r="N20" s="65"/>
      <c r="O20" s="65"/>
      <c r="P20" s="65"/>
      <c r="Q20" s="65"/>
      <c r="R20" s="65"/>
      <c r="S20" s="65"/>
      <c r="T20" s="65"/>
      <c r="U20" s="65"/>
      <c r="V20" s="65"/>
      <c r="W20" s="65"/>
      <c r="X20" s="65"/>
      <c r="Y20" s="65"/>
      <c r="Z20" s="65"/>
      <c r="AA20" s="65"/>
      <c r="AB20" s="65"/>
      <c r="AC20" s="65"/>
      <c r="AD20" s="65"/>
      <c r="AE20" s="65"/>
      <c r="AF20" s="65"/>
      <c r="AG20" s="95"/>
      <c r="AH20" s="65"/>
      <c r="AI20" s="96"/>
      <c r="AJ20" s="65"/>
      <c r="AK20" s="94"/>
      <c r="AL20" s="94"/>
      <c r="AM20" s="65"/>
    </row>
    <row r="21" spans="2:39" s="97" customFormat="1" ht="17.25" customHeight="1">
      <c r="B21" s="87"/>
      <c r="C21" s="88"/>
      <c r="D21" s="89"/>
      <c r="E21" s="90"/>
      <c r="F21" s="89"/>
      <c r="G21" s="91"/>
      <c r="H21" s="160">
        <v>23</v>
      </c>
      <c r="I21" s="169"/>
      <c r="J21" s="168"/>
      <c r="K21" s="94"/>
      <c r="L21" s="94"/>
      <c r="M21" s="195" t="str">
        <f>B32</f>
        <v>Ø $/hour</v>
      </c>
      <c r="N21" s="65"/>
      <c r="O21" s="65"/>
      <c r="P21" s="65"/>
      <c r="Q21" s="65"/>
      <c r="R21" s="65"/>
      <c r="S21" s="65"/>
      <c r="T21" s="65"/>
      <c r="U21" s="65"/>
      <c r="V21" s="65"/>
      <c r="W21" s="65"/>
      <c r="X21" s="65"/>
      <c r="Y21" s="65"/>
      <c r="Z21" s="65"/>
      <c r="AA21" s="65"/>
      <c r="AB21" s="65"/>
      <c r="AC21" s="65"/>
      <c r="AD21" s="65"/>
      <c r="AE21" s="65"/>
      <c r="AF21" s="65"/>
      <c r="AG21" s="95"/>
      <c r="AH21" s="65"/>
      <c r="AI21" s="96"/>
      <c r="AJ21" s="65"/>
      <c r="AK21" s="94"/>
      <c r="AL21" s="94"/>
      <c r="AM21" s="65"/>
    </row>
    <row r="22" spans="2:39" s="97" customFormat="1" ht="17.25" customHeight="1">
      <c r="B22" s="87"/>
      <c r="C22" s="88"/>
      <c r="D22" s="89"/>
      <c r="E22" s="90"/>
      <c r="F22" s="89"/>
      <c r="G22" s="91"/>
      <c r="H22" s="160">
        <v>23</v>
      </c>
      <c r="I22" s="169"/>
      <c r="J22" s="168"/>
      <c r="K22" s="94"/>
      <c r="L22" s="94"/>
      <c r="M22" s="94"/>
      <c r="N22" s="65"/>
      <c r="O22" s="65"/>
      <c r="P22" s="65"/>
      <c r="Q22" s="65"/>
      <c r="R22" s="65"/>
      <c r="S22" s="65"/>
      <c r="T22" s="65"/>
      <c r="U22" s="65"/>
      <c r="V22" s="65"/>
      <c r="W22" s="65"/>
      <c r="X22" s="65"/>
      <c r="Y22" s="65"/>
      <c r="Z22" s="65"/>
      <c r="AA22" s="65"/>
      <c r="AB22" s="65"/>
      <c r="AC22" s="65"/>
      <c r="AD22" s="65"/>
      <c r="AE22" s="65"/>
      <c r="AF22" s="65"/>
      <c r="AG22" s="95"/>
      <c r="AH22" s="65"/>
      <c r="AI22" s="96"/>
      <c r="AJ22" s="65"/>
      <c r="AK22" s="94"/>
      <c r="AL22" s="94"/>
      <c r="AM22" s="65"/>
    </row>
    <row r="23" spans="2:39" s="97" customFormat="1" ht="17.25" customHeight="1">
      <c r="B23" s="87"/>
      <c r="C23" s="88"/>
      <c r="D23" s="89"/>
      <c r="E23" s="90"/>
      <c r="F23" s="89"/>
      <c r="G23" s="91"/>
      <c r="H23" s="160">
        <v>23</v>
      </c>
      <c r="I23" s="169"/>
      <c r="J23" s="168"/>
      <c r="K23" s="94"/>
      <c r="L23" s="94"/>
      <c r="M23" s="94"/>
      <c r="N23" s="65"/>
      <c r="O23" s="65"/>
      <c r="P23" s="65"/>
      <c r="Q23" s="65"/>
      <c r="R23" s="65"/>
      <c r="S23" s="65"/>
      <c r="T23" s="65"/>
      <c r="U23" s="65"/>
      <c r="V23" s="65"/>
      <c r="W23" s="65"/>
      <c r="X23" s="65"/>
      <c r="Y23" s="65"/>
      <c r="Z23" s="65"/>
      <c r="AA23" s="65"/>
      <c r="AB23" s="65"/>
      <c r="AC23" s="65"/>
      <c r="AD23" s="65"/>
      <c r="AE23" s="65"/>
      <c r="AF23" s="65"/>
      <c r="AG23" s="95"/>
      <c r="AH23" s="65"/>
      <c r="AI23" s="96"/>
      <c r="AJ23" s="65"/>
      <c r="AK23" s="94"/>
      <c r="AL23" s="94"/>
      <c r="AM23" s="65"/>
    </row>
    <row r="24" spans="2:39" s="97" customFormat="1" ht="17.25" customHeight="1">
      <c r="B24" s="87"/>
      <c r="C24" s="88"/>
      <c r="D24" s="89"/>
      <c r="E24" s="90"/>
      <c r="F24" s="89"/>
      <c r="G24" s="91"/>
      <c r="H24" s="160">
        <v>23</v>
      </c>
      <c r="I24" s="169"/>
      <c r="J24" s="168"/>
      <c r="K24" s="94"/>
      <c r="L24" s="94"/>
      <c r="M24" s="94"/>
      <c r="N24" s="65"/>
      <c r="O24" s="65"/>
      <c r="P24" s="65"/>
      <c r="Q24" s="65"/>
      <c r="R24" s="65"/>
      <c r="S24" s="65"/>
      <c r="T24" s="65"/>
      <c r="U24" s="65"/>
      <c r="V24" s="65"/>
      <c r="W24" s="65"/>
      <c r="X24" s="65"/>
      <c r="Y24" s="65"/>
      <c r="Z24" s="65"/>
      <c r="AA24" s="65"/>
      <c r="AB24" s="65"/>
      <c r="AC24" s="65"/>
      <c r="AD24" s="65"/>
      <c r="AE24" s="65"/>
      <c r="AF24" s="65"/>
      <c r="AG24" s="95"/>
      <c r="AH24" s="65"/>
      <c r="AI24" s="96"/>
      <c r="AJ24" s="65"/>
      <c r="AK24" s="94"/>
      <c r="AL24" s="94"/>
      <c r="AM24" s="65"/>
    </row>
    <row r="25" spans="2:39" s="105" customFormat="1" ht="17.25" customHeight="1">
      <c r="B25" s="87"/>
      <c r="C25" s="88"/>
      <c r="D25" s="89"/>
      <c r="E25" s="90"/>
      <c r="F25" s="89"/>
      <c r="G25" s="91"/>
      <c r="H25" s="170">
        <v>23</v>
      </c>
      <c r="I25" s="171"/>
      <c r="J25" s="172"/>
      <c r="K25" s="101"/>
      <c r="L25" s="101"/>
      <c r="M25" s="101"/>
      <c r="N25" s="102"/>
      <c r="O25" s="102"/>
      <c r="P25" s="102"/>
      <c r="Q25" s="102"/>
      <c r="R25" s="102"/>
      <c r="S25" s="102"/>
      <c r="T25" s="102"/>
      <c r="U25" s="102"/>
      <c r="V25" s="102"/>
      <c r="W25" s="102"/>
      <c r="X25" s="102"/>
      <c r="Y25" s="102"/>
      <c r="Z25" s="102"/>
      <c r="AA25" s="102"/>
      <c r="AB25" s="102"/>
      <c r="AC25" s="102"/>
      <c r="AD25" s="102"/>
      <c r="AE25" s="102"/>
      <c r="AF25" s="102"/>
      <c r="AG25" s="103"/>
      <c r="AH25" s="102"/>
      <c r="AI25" s="104"/>
      <c r="AJ25" s="102"/>
      <c r="AK25" s="101"/>
      <c r="AL25" s="101"/>
      <c r="AM25" s="102"/>
    </row>
    <row r="26" spans="2:39" s="97" customFormat="1" ht="17.25" customHeight="1">
      <c r="B26" s="87"/>
      <c r="C26" s="88"/>
      <c r="D26" s="89"/>
      <c r="E26" s="90"/>
      <c r="F26" s="89"/>
      <c r="G26" s="91"/>
      <c r="H26" s="160">
        <v>23</v>
      </c>
      <c r="I26" s="169"/>
      <c r="J26" s="168"/>
      <c r="K26" s="94"/>
      <c r="L26" s="94"/>
      <c r="M26" s="94"/>
      <c r="N26" s="65"/>
      <c r="O26" s="65"/>
      <c r="P26" s="65"/>
      <c r="Q26" s="65"/>
      <c r="R26" s="65"/>
      <c r="S26" s="65"/>
      <c r="T26" s="65"/>
      <c r="U26" s="65"/>
      <c r="V26" s="65"/>
      <c r="W26" s="65"/>
      <c r="X26" s="65"/>
      <c r="Y26" s="65"/>
      <c r="Z26" s="65"/>
      <c r="AA26" s="65"/>
      <c r="AB26" s="65"/>
      <c r="AC26" s="65"/>
      <c r="AD26" s="65"/>
      <c r="AE26" s="65"/>
      <c r="AF26" s="65"/>
      <c r="AG26" s="95"/>
      <c r="AH26" s="65"/>
      <c r="AI26" s="96"/>
      <c r="AJ26" s="65"/>
      <c r="AK26" s="94"/>
      <c r="AL26" s="94"/>
      <c r="AM26" s="65"/>
    </row>
    <row r="27" spans="2:39" s="97" customFormat="1" ht="17.25" customHeight="1">
      <c r="B27" s="87"/>
      <c r="C27" s="88"/>
      <c r="D27" s="89"/>
      <c r="E27" s="90"/>
      <c r="F27" s="89"/>
      <c r="G27" s="91"/>
      <c r="H27" s="160">
        <v>23</v>
      </c>
      <c r="I27" s="169"/>
      <c r="J27" s="168"/>
      <c r="K27" s="94"/>
      <c r="L27" s="94"/>
      <c r="M27" s="94"/>
      <c r="N27" s="65"/>
      <c r="O27" s="65"/>
      <c r="P27" s="65"/>
      <c r="Q27" s="65"/>
      <c r="R27" s="65"/>
      <c r="S27" s="65"/>
      <c r="T27" s="65"/>
      <c r="U27" s="65"/>
      <c r="V27" s="65"/>
      <c r="W27" s="65"/>
      <c r="X27" s="65"/>
      <c r="Y27" s="65"/>
      <c r="Z27" s="65"/>
      <c r="AA27" s="65"/>
      <c r="AB27" s="65"/>
      <c r="AC27" s="65"/>
      <c r="AD27" s="65"/>
      <c r="AE27" s="65"/>
      <c r="AF27" s="65"/>
      <c r="AG27" s="95"/>
      <c r="AH27" s="65"/>
      <c r="AI27" s="96"/>
      <c r="AJ27" s="65"/>
      <c r="AK27" s="94"/>
      <c r="AL27" s="94"/>
      <c r="AM27" s="65"/>
    </row>
    <row r="28" spans="2:39" s="97" customFormat="1" ht="17.25" customHeight="1">
      <c r="B28" s="87"/>
      <c r="C28" s="88"/>
      <c r="D28" s="89"/>
      <c r="E28" s="90"/>
      <c r="F28" s="89"/>
      <c r="G28" s="91"/>
      <c r="H28" s="160">
        <v>23</v>
      </c>
      <c r="I28" s="169"/>
      <c r="J28" s="168"/>
      <c r="K28" s="94"/>
      <c r="L28" s="94"/>
      <c r="M28" s="94"/>
      <c r="N28" s="56"/>
      <c r="O28" s="106"/>
      <c r="P28" s="106"/>
      <c r="Q28" s="106"/>
      <c r="R28" s="106"/>
      <c r="S28" s="106"/>
      <c r="T28" s="106"/>
      <c r="U28" s="106"/>
      <c r="V28" s="106"/>
      <c r="W28" s="106"/>
      <c r="X28" s="106"/>
      <c r="Y28" s="106"/>
      <c r="Z28" s="106"/>
      <c r="AA28" s="106"/>
      <c r="AB28" s="106"/>
      <c r="AC28" s="106"/>
      <c r="AD28" s="106"/>
      <c r="AE28" s="106"/>
      <c r="AF28" s="106"/>
      <c r="AG28" s="107"/>
      <c r="AH28" s="106"/>
      <c r="AI28" s="86"/>
      <c r="AJ28" s="65"/>
      <c r="AK28" s="94"/>
      <c r="AL28" s="94"/>
      <c r="AM28" s="65"/>
    </row>
    <row r="29" spans="2:39" s="97" customFormat="1" ht="17.25" customHeight="1">
      <c r="B29" s="87"/>
      <c r="C29" s="88"/>
      <c r="D29" s="89"/>
      <c r="E29" s="90"/>
      <c r="F29" s="89"/>
      <c r="G29" s="91"/>
      <c r="H29" s="160">
        <v>23</v>
      </c>
      <c r="I29" s="169"/>
      <c r="J29" s="168"/>
      <c r="K29" s="94"/>
      <c r="L29" s="94"/>
      <c r="M29" s="94"/>
      <c r="N29" s="65"/>
      <c r="O29" s="65"/>
      <c r="P29" s="65"/>
      <c r="Q29" s="65"/>
      <c r="R29" s="65"/>
      <c r="S29" s="65"/>
      <c r="T29" s="65"/>
      <c r="U29" s="65"/>
      <c r="V29" s="65"/>
      <c r="W29" s="65"/>
      <c r="X29" s="65"/>
      <c r="Y29" s="65"/>
      <c r="Z29" s="65"/>
      <c r="AA29" s="65"/>
      <c r="AB29" s="65"/>
      <c r="AC29" s="65"/>
      <c r="AD29" s="65"/>
      <c r="AE29" s="65"/>
      <c r="AF29" s="65"/>
      <c r="AG29" s="95"/>
      <c r="AH29" s="108"/>
      <c r="AI29" s="96"/>
      <c r="AJ29" s="65"/>
      <c r="AK29" s="94"/>
      <c r="AL29" s="94"/>
      <c r="AM29" s="65"/>
    </row>
    <row r="30" spans="2:39" s="97" customFormat="1" ht="17.25" customHeight="1">
      <c r="B30" s="109"/>
      <c r="C30" s="110"/>
      <c r="D30" s="111"/>
      <c r="E30" s="112"/>
      <c r="F30" s="111"/>
      <c r="G30" s="113"/>
      <c r="H30" s="160">
        <v>23</v>
      </c>
      <c r="I30" s="169"/>
      <c r="J30" s="168"/>
      <c r="K30" s="94"/>
      <c r="L30" s="94"/>
      <c r="M30" s="94"/>
      <c r="N30" s="65"/>
      <c r="O30" s="65"/>
      <c r="P30" s="65"/>
      <c r="Q30" s="65"/>
      <c r="R30" s="65"/>
      <c r="S30" s="65"/>
      <c r="T30" s="65"/>
      <c r="U30" s="65"/>
      <c r="V30" s="65"/>
      <c r="W30" s="65"/>
      <c r="X30" s="65"/>
      <c r="Y30" s="65"/>
      <c r="Z30" s="65"/>
      <c r="AA30" s="65"/>
      <c r="AB30" s="65"/>
      <c r="AC30" s="65"/>
      <c r="AD30" s="65"/>
      <c r="AE30" s="65"/>
      <c r="AF30" s="65"/>
      <c r="AG30" s="95"/>
      <c r="AH30" s="65"/>
      <c r="AI30" s="96"/>
      <c r="AJ30" s="65"/>
      <c r="AK30" s="94"/>
      <c r="AL30" s="94"/>
      <c r="AM30" s="65"/>
    </row>
    <row r="31" spans="2:39" s="97" customFormat="1" ht="17.25" customHeight="1">
      <c r="B31" s="114"/>
      <c r="C31" s="114"/>
      <c r="D31" s="114"/>
      <c r="E31" s="115"/>
      <c r="F31" s="115"/>
      <c r="G31" s="115"/>
      <c r="H31" s="160">
        <v>23</v>
      </c>
      <c r="I31" s="169"/>
      <c r="J31" s="168"/>
      <c r="K31" s="94"/>
      <c r="L31" s="94"/>
      <c r="M31" s="94"/>
      <c r="N31" s="65"/>
      <c r="O31" s="65"/>
      <c r="P31" s="65"/>
      <c r="Q31" s="65"/>
      <c r="R31" s="65"/>
      <c r="S31" s="65"/>
      <c r="T31" s="65"/>
      <c r="U31" s="65"/>
      <c r="V31" s="65"/>
      <c r="W31" s="65"/>
      <c r="X31" s="65"/>
      <c r="Y31" s="65"/>
      <c r="Z31" s="65"/>
      <c r="AA31" s="65"/>
      <c r="AB31" s="65"/>
      <c r="AC31" s="65"/>
      <c r="AD31" s="65"/>
      <c r="AE31" s="65"/>
      <c r="AF31" s="65"/>
      <c r="AG31" s="95"/>
      <c r="AH31" s="65"/>
      <c r="AI31" s="96"/>
      <c r="AJ31" s="65"/>
      <c r="AK31" s="94"/>
      <c r="AL31" s="94"/>
      <c r="AM31" s="65"/>
    </row>
    <row r="32" spans="2:39" s="105" customFormat="1" ht="17.25" customHeight="1">
      <c r="B32" s="116" t="str">
        <f>CHAR(216)&amp;" "&amp;D10</f>
        <v>Ø $/hour</v>
      </c>
      <c r="C32" s="117"/>
      <c r="D32" s="186">
        <f>GETPIVOTDATA("Mittelwert von sal / h",Data1!$K$3)</f>
        <v>44.147472597818499</v>
      </c>
      <c r="E32" s="115"/>
      <c r="F32" s="115"/>
      <c r="G32" s="115"/>
      <c r="H32" s="170">
        <v>23</v>
      </c>
      <c r="I32" s="173"/>
      <c r="J32" s="174"/>
      <c r="K32" s="103"/>
      <c r="L32" s="103"/>
      <c r="M32" s="103"/>
      <c r="N32" s="103"/>
      <c r="O32" s="103"/>
      <c r="P32" s="119"/>
      <c r="Q32" s="119"/>
      <c r="R32" s="119"/>
      <c r="S32" s="119"/>
      <c r="T32" s="119"/>
      <c r="U32" s="119"/>
      <c r="V32" s="119"/>
      <c r="W32" s="119"/>
      <c r="X32" s="119"/>
      <c r="Y32" s="102"/>
      <c r="Z32" s="102"/>
      <c r="AA32" s="102"/>
      <c r="AB32" s="102"/>
      <c r="AC32" s="102"/>
      <c r="AD32" s="102"/>
      <c r="AE32" s="119"/>
      <c r="AF32" s="119"/>
      <c r="AG32" s="119"/>
      <c r="AH32" s="119"/>
      <c r="AI32" s="104"/>
      <c r="AJ32" s="103"/>
      <c r="AK32" s="103"/>
      <c r="AL32" s="103"/>
      <c r="AM32" s="102"/>
    </row>
    <row r="33" spans="1:79" s="97" customFormat="1" ht="17.25" customHeight="1">
      <c r="B33" s="116" t="str">
        <f>CHAR(216)&amp;" "&amp;F10</f>
        <v>Ø Years of Experience</v>
      </c>
      <c r="C33" s="117"/>
      <c r="D33" s="186">
        <f>8.65</f>
        <v>8.65</v>
      </c>
      <c r="E33" s="115"/>
      <c r="F33" s="115"/>
      <c r="G33" s="115"/>
      <c r="H33" s="160">
        <v>23</v>
      </c>
      <c r="I33" s="169"/>
      <c r="J33" s="168"/>
      <c r="K33" s="94"/>
      <c r="L33" s="94"/>
      <c r="M33" s="94"/>
      <c r="N33" s="65"/>
      <c r="O33" s="65"/>
      <c r="P33" s="65"/>
      <c r="Q33" s="65"/>
      <c r="R33" s="65"/>
      <c r="S33" s="65"/>
      <c r="T33" s="65"/>
      <c r="U33" s="65"/>
      <c r="V33" s="65"/>
      <c r="W33" s="65"/>
      <c r="X33" s="65"/>
      <c r="Y33" s="65"/>
      <c r="Z33" s="65"/>
      <c r="AA33" s="65"/>
      <c r="AB33" s="65"/>
      <c r="AC33" s="65"/>
      <c r="AD33" s="65"/>
      <c r="AE33" s="65"/>
      <c r="AF33" s="65"/>
      <c r="AG33" s="95"/>
      <c r="AH33" s="65"/>
      <c r="AI33" s="96"/>
      <c r="AJ33" s="65"/>
      <c r="AK33" s="94"/>
      <c r="AL33" s="94"/>
      <c r="AM33" s="65"/>
    </row>
    <row r="34" spans="1:79" s="97" customFormat="1" ht="17.25" customHeight="1">
      <c r="B34" s="116"/>
      <c r="C34" s="117"/>
      <c r="D34" s="118"/>
      <c r="E34" s="115"/>
      <c r="F34" s="115"/>
      <c r="G34" s="115"/>
      <c r="H34" s="160">
        <v>23</v>
      </c>
      <c r="I34" s="169"/>
      <c r="J34" s="168"/>
      <c r="K34" s="94"/>
      <c r="L34" s="94"/>
      <c r="M34" s="94"/>
      <c r="N34" s="65"/>
      <c r="O34" s="65"/>
      <c r="P34" s="65"/>
      <c r="Q34" s="65"/>
      <c r="R34" s="65"/>
      <c r="S34" s="65"/>
      <c r="T34" s="65"/>
      <c r="U34" s="65"/>
      <c r="V34" s="65"/>
      <c r="W34" s="65"/>
      <c r="X34" s="65"/>
      <c r="Z34" s="65"/>
      <c r="AA34" s="65"/>
      <c r="AB34" s="65"/>
      <c r="AC34" s="65"/>
      <c r="AD34" s="65"/>
      <c r="AE34" s="65"/>
      <c r="AF34" s="65"/>
      <c r="AG34" s="95"/>
      <c r="AH34" s="65"/>
      <c r="AI34" s="96"/>
      <c r="AJ34" s="65"/>
      <c r="AK34" s="94"/>
      <c r="AL34" s="94"/>
      <c r="AM34" s="65"/>
    </row>
    <row r="35" spans="1:79" s="97" customFormat="1" ht="17.25" customHeight="1">
      <c r="B35" s="116"/>
      <c r="C35" s="117"/>
      <c r="D35" s="118"/>
      <c r="E35" s="115"/>
      <c r="F35" s="115"/>
      <c r="G35" s="115"/>
      <c r="H35" s="160">
        <v>23</v>
      </c>
      <c r="I35" s="169"/>
      <c r="J35" s="168"/>
      <c r="K35" s="94"/>
      <c r="L35" s="94"/>
      <c r="M35" s="94"/>
      <c r="N35" s="65"/>
      <c r="O35" s="65"/>
      <c r="P35" s="65"/>
      <c r="Q35" s="65"/>
      <c r="R35" s="65"/>
      <c r="S35" s="65"/>
      <c r="T35" s="65"/>
      <c r="U35" s="65"/>
      <c r="V35" s="65"/>
      <c r="W35" s="65"/>
      <c r="X35" s="187" t="str">
        <f>B33</f>
        <v>Ø Years of Experience</v>
      </c>
      <c r="Y35" s="121"/>
      <c r="AB35" s="65"/>
      <c r="AC35" s="65"/>
      <c r="AD35" s="65"/>
      <c r="AE35" s="65"/>
      <c r="AF35" s="65"/>
      <c r="AG35" s="95"/>
      <c r="AH35" s="65"/>
      <c r="AI35" s="96"/>
      <c r="AJ35" s="65"/>
      <c r="AK35" s="94"/>
      <c r="AL35" s="94"/>
      <c r="AM35" s="65"/>
    </row>
    <row r="36" spans="1:79" s="97" customFormat="1" ht="17.25" customHeight="1">
      <c r="H36" s="160">
        <v>23</v>
      </c>
      <c r="I36" s="169"/>
      <c r="J36" s="168"/>
      <c r="K36" s="94"/>
      <c r="L36" s="94"/>
      <c r="M36" s="94"/>
      <c r="N36" s="65"/>
      <c r="O36" s="65"/>
      <c r="P36" s="65"/>
      <c r="Q36" s="65"/>
      <c r="R36" s="65"/>
      <c r="S36" s="65"/>
      <c r="T36" s="65"/>
      <c r="U36" s="65"/>
      <c r="V36" s="65"/>
      <c r="W36" s="65"/>
      <c r="X36" s="120"/>
      <c r="Y36" s="121"/>
      <c r="Z36" s="100"/>
      <c r="AA36" s="98" t="str">
        <f>F10</f>
        <v>Years of Experience</v>
      </c>
      <c r="AB36" s="65"/>
      <c r="AC36" s="65"/>
      <c r="AD36" s="65"/>
      <c r="AE36" s="65"/>
      <c r="AF36" s="65"/>
      <c r="AG36" s="95"/>
      <c r="AH36" s="65"/>
      <c r="AI36" s="96"/>
      <c r="AJ36" s="65"/>
      <c r="AK36" s="94"/>
      <c r="AL36" s="94"/>
      <c r="AM36" s="65"/>
    </row>
    <row r="37" spans="1:79" s="122" customFormat="1" ht="13.5" customHeight="1">
      <c r="H37" s="175">
        <v>18</v>
      </c>
      <c r="I37" s="176"/>
      <c r="J37" s="177"/>
      <c r="K37" s="123"/>
      <c r="L37" s="123"/>
      <c r="M37" s="123" t="s">
        <v>4048</v>
      </c>
      <c r="N37" s="124"/>
      <c r="O37" s="124"/>
      <c r="P37" s="124"/>
      <c r="Q37" s="124"/>
      <c r="R37" s="124"/>
      <c r="S37" s="124"/>
      <c r="T37" s="124"/>
      <c r="U37" s="124"/>
      <c r="V37" s="124"/>
      <c r="W37" s="124"/>
      <c r="X37" s="124"/>
      <c r="Y37" s="124"/>
      <c r="Z37" s="124"/>
      <c r="AA37" s="124"/>
      <c r="AB37" s="124"/>
      <c r="AC37" s="124"/>
      <c r="AD37" s="124"/>
      <c r="AE37" s="124"/>
      <c r="AF37" s="124"/>
      <c r="AG37" s="125"/>
      <c r="AH37" s="124"/>
      <c r="AI37" s="126"/>
      <c r="AJ37" s="124"/>
      <c r="AK37" s="123"/>
      <c r="AL37" s="123"/>
      <c r="AM37" s="124"/>
    </row>
    <row r="38" spans="1:79" s="58" customFormat="1" ht="7.5" customHeight="1">
      <c r="H38" s="160"/>
      <c r="I38" s="165"/>
      <c r="J38" s="162"/>
      <c r="K38" s="60"/>
      <c r="L38" s="59"/>
      <c r="M38" s="59"/>
      <c r="N38" s="127"/>
      <c r="O38" s="65"/>
      <c r="P38" s="65"/>
      <c r="Q38" s="65"/>
      <c r="R38" s="65"/>
      <c r="S38" s="65"/>
      <c r="T38" s="65"/>
      <c r="U38" s="65"/>
      <c r="V38" s="65"/>
      <c r="W38" s="65"/>
      <c r="X38" s="65"/>
      <c r="Y38" s="65"/>
      <c r="Z38" s="65"/>
      <c r="AA38" s="65"/>
      <c r="AB38" s="65"/>
      <c r="AC38" s="65"/>
      <c r="AD38" s="65"/>
      <c r="AE38" s="65"/>
      <c r="AF38" s="65"/>
      <c r="AG38" s="95"/>
      <c r="AH38" s="65"/>
      <c r="AI38" s="96"/>
      <c r="AJ38" s="65"/>
      <c r="AK38" s="128"/>
      <c r="AL38" s="60"/>
      <c r="AM38" s="66"/>
      <c r="AN38" s="60"/>
      <c r="AO38" s="60"/>
      <c r="AP38" s="60"/>
      <c r="AQ38" s="60"/>
      <c r="AR38" s="60"/>
      <c r="AS38" s="60"/>
      <c r="AT38" s="60"/>
      <c r="AU38" s="60"/>
      <c r="AV38" s="60"/>
      <c r="AW38" s="60"/>
      <c r="AX38" s="60"/>
      <c r="AY38" s="60"/>
      <c r="AZ38" s="60"/>
      <c r="BA38" s="60"/>
      <c r="BB38" s="60"/>
      <c r="BC38" s="60"/>
      <c r="BD38" s="60"/>
      <c r="BE38" s="60"/>
      <c r="BF38" s="60"/>
      <c r="BG38" s="60"/>
      <c r="BH38" s="60"/>
      <c r="BI38" s="60"/>
      <c r="BJ38" s="60"/>
      <c r="BK38" s="60"/>
      <c r="BL38" s="60"/>
      <c r="BM38" s="60"/>
      <c r="BN38" s="60"/>
      <c r="BO38" s="60"/>
      <c r="BP38" s="60"/>
      <c r="BQ38" s="60"/>
      <c r="BR38" s="60"/>
      <c r="BS38" s="60"/>
      <c r="BT38" s="60"/>
      <c r="BU38" s="60"/>
      <c r="BV38" s="60"/>
      <c r="BW38" s="60"/>
      <c r="BX38" s="60"/>
      <c r="BY38" s="60"/>
      <c r="BZ38" s="60"/>
      <c r="CA38" s="60"/>
    </row>
    <row r="39" spans="1:79" s="129" customFormat="1" ht="15" customHeight="1">
      <c r="H39" s="157"/>
      <c r="I39" s="178"/>
      <c r="J39" s="158"/>
      <c r="K39" s="33"/>
      <c r="L39" s="130"/>
      <c r="M39" s="131"/>
      <c r="N39" s="132">
        <f>SUM(H4:H37)</f>
        <v>720</v>
      </c>
      <c r="O39" s="133"/>
      <c r="P39" s="133"/>
      <c r="Q39" s="133"/>
      <c r="R39" s="133"/>
      <c r="S39" s="133"/>
      <c r="T39" s="133"/>
      <c r="U39" s="133"/>
      <c r="V39" s="133"/>
      <c r="W39" s="133"/>
      <c r="X39" s="133"/>
      <c r="Y39" s="133"/>
      <c r="Z39" s="133"/>
      <c r="AA39" s="133"/>
      <c r="AB39" s="133"/>
      <c r="AC39" s="133"/>
      <c r="AD39" s="133"/>
      <c r="AE39" s="133"/>
      <c r="AF39" s="133"/>
      <c r="AG39" s="134"/>
      <c r="AH39" s="133"/>
      <c r="AI39" s="130"/>
      <c r="AJ39" s="133"/>
      <c r="AK39" s="33"/>
      <c r="AL39" s="33"/>
      <c r="AM39" s="133"/>
      <c r="AT39" s="135"/>
    </row>
    <row r="40" spans="1:79" s="129" customFormat="1" ht="15" customHeight="1">
      <c r="A40" s="136" t="s">
        <v>4049</v>
      </c>
      <c r="B40" s="136"/>
      <c r="C40" s="137" t="s">
        <v>4050</v>
      </c>
      <c r="D40" s="137">
        <v>0</v>
      </c>
      <c r="E40" s="137">
        <v>100</v>
      </c>
      <c r="F40" s="129">
        <f>E40-D40</f>
        <v>100</v>
      </c>
      <c r="H40" s="178"/>
      <c r="I40" s="178"/>
      <c r="J40" s="158"/>
      <c r="K40" s="33"/>
      <c r="L40" s="130"/>
      <c r="M40" s="130"/>
      <c r="N40" s="133"/>
      <c r="O40" s="133"/>
      <c r="P40" s="133"/>
      <c r="Q40" s="133"/>
      <c r="R40" s="133"/>
      <c r="S40" s="133"/>
      <c r="T40" s="133"/>
      <c r="U40" s="133"/>
      <c r="V40" s="133"/>
      <c r="W40" s="133"/>
      <c r="X40" s="133"/>
      <c r="Y40" s="133"/>
      <c r="Z40" s="133"/>
      <c r="AA40" s="133"/>
      <c r="AB40" s="133"/>
      <c r="AC40" s="133"/>
      <c r="AD40" s="133"/>
      <c r="AE40" s="133"/>
      <c r="AF40" s="133"/>
      <c r="AG40" s="134"/>
      <c r="AH40" s="133"/>
      <c r="AI40" s="130"/>
      <c r="AJ40" s="133"/>
      <c r="AK40" s="33"/>
      <c r="AL40" s="33"/>
      <c r="AM40" s="133"/>
      <c r="AT40" s="135"/>
    </row>
    <row r="41" spans="1:79" s="129" customFormat="1" ht="15" customHeight="1">
      <c r="C41" s="137" t="s">
        <v>4051</v>
      </c>
      <c r="D41" s="137">
        <v>0</v>
      </c>
      <c r="E41" s="137">
        <v>100</v>
      </c>
      <c r="F41" s="129">
        <f>E41-D41</f>
        <v>100</v>
      </c>
      <c r="H41" s="178"/>
      <c r="I41" s="178"/>
      <c r="J41" s="158"/>
      <c r="K41" s="33"/>
      <c r="L41" s="130"/>
      <c r="M41" s="130"/>
      <c r="N41" s="133"/>
      <c r="O41" s="133"/>
      <c r="P41" s="133"/>
      <c r="Q41" s="133"/>
      <c r="R41" s="133"/>
      <c r="S41" s="133"/>
      <c r="T41" s="133"/>
      <c r="U41" s="133"/>
      <c r="V41" s="133"/>
      <c r="W41" s="133"/>
      <c r="X41" s="133"/>
      <c r="Y41" s="133"/>
      <c r="Z41" s="133"/>
      <c r="AA41" s="133"/>
      <c r="AB41" s="133"/>
      <c r="AC41" s="133"/>
      <c r="AD41" s="133"/>
      <c r="AE41" s="133"/>
      <c r="AF41" s="133"/>
      <c r="AG41" s="134"/>
      <c r="AH41" s="133"/>
      <c r="AI41" s="130"/>
      <c r="AJ41" s="133"/>
      <c r="AK41" s="33"/>
      <c r="AL41" s="33"/>
      <c r="AM41" s="133"/>
      <c r="AT41" s="135"/>
    </row>
    <row r="42" spans="1:79" s="129" customFormat="1" ht="15" customHeight="1">
      <c r="C42" s="137" t="s">
        <v>4052</v>
      </c>
      <c r="D42" s="137">
        <v>0</v>
      </c>
      <c r="E42" s="137">
        <v>100</v>
      </c>
      <c r="F42" s="129">
        <f>E42-D42</f>
        <v>100</v>
      </c>
      <c r="H42" s="178"/>
      <c r="I42" s="178"/>
      <c r="J42" s="158"/>
      <c r="K42" s="33"/>
      <c r="L42" s="130"/>
      <c r="M42" s="130"/>
      <c r="N42" s="133"/>
      <c r="O42" s="133"/>
      <c r="P42" s="133"/>
      <c r="Q42" s="133"/>
      <c r="R42" s="133"/>
      <c r="S42" s="133"/>
      <c r="T42" s="133"/>
      <c r="U42" s="133"/>
      <c r="V42" s="133"/>
      <c r="W42" s="133"/>
      <c r="X42" s="133"/>
      <c r="Y42" s="133"/>
      <c r="Z42" s="133"/>
      <c r="AA42" s="133"/>
      <c r="AB42" s="133"/>
      <c r="AC42" s="133"/>
      <c r="AD42" s="133"/>
      <c r="AE42" s="133"/>
      <c r="AF42" s="133"/>
      <c r="AG42" s="134"/>
      <c r="AH42" s="133"/>
      <c r="AI42" s="130"/>
      <c r="AJ42" s="133"/>
      <c r="AK42" s="33"/>
      <c r="AL42" s="33"/>
      <c r="AM42" s="133"/>
      <c r="AT42" s="135"/>
    </row>
    <row r="43" spans="1:79" s="129" customFormat="1" ht="15" customHeight="1">
      <c r="H43" s="178"/>
      <c r="I43" s="178"/>
      <c r="J43" s="158"/>
      <c r="K43" s="33"/>
      <c r="L43" s="130"/>
      <c r="M43" s="130"/>
      <c r="N43" s="133"/>
      <c r="O43" s="133"/>
      <c r="P43" s="133"/>
      <c r="Q43" s="133"/>
      <c r="R43" s="133"/>
      <c r="S43" s="133"/>
      <c r="T43" s="133"/>
      <c r="U43" s="133"/>
      <c r="V43" s="133"/>
      <c r="W43" s="133"/>
      <c r="X43" s="133"/>
      <c r="Y43" s="133"/>
      <c r="Z43" s="133"/>
      <c r="AA43" s="133"/>
      <c r="AB43" s="133"/>
      <c r="AC43" s="133"/>
      <c r="AD43" s="133"/>
      <c r="AE43" s="133"/>
      <c r="AF43" s="133"/>
      <c r="AG43" s="134"/>
      <c r="AH43" s="133"/>
      <c r="AI43" s="130"/>
      <c r="AJ43" s="133"/>
      <c r="AK43" s="33"/>
      <c r="AL43" s="33"/>
      <c r="AM43" s="133"/>
      <c r="AT43" s="135"/>
      <c r="BE43" s="137"/>
      <c r="BN43" s="137"/>
    </row>
    <row r="44" spans="1:79" s="129" customFormat="1" ht="15" customHeight="1">
      <c r="C44" s="129" t="str">
        <f>C10</f>
        <v>Answers</v>
      </c>
      <c r="F44" s="129" t="str">
        <f>D10</f>
        <v>$/hour</v>
      </c>
      <c r="H44" s="178" t="str">
        <f>F10</f>
        <v>Years of Experience</v>
      </c>
      <c r="I44" s="178"/>
      <c r="J44" s="158" t="s">
        <v>4053</v>
      </c>
      <c r="K44" s="33"/>
      <c r="L44" s="130"/>
      <c r="M44" s="130"/>
      <c r="N44" s="133"/>
      <c r="O44" s="133"/>
      <c r="P44" s="133"/>
      <c r="Q44" s="133"/>
      <c r="R44" s="133"/>
      <c r="S44" s="133"/>
      <c r="T44" s="133"/>
      <c r="U44" s="133"/>
      <c r="V44" s="133"/>
      <c r="W44" s="133"/>
      <c r="X44" s="133"/>
      <c r="Y44" s="133"/>
      <c r="Z44" s="133"/>
      <c r="AA44" s="133"/>
      <c r="AB44" s="133"/>
      <c r="AC44" s="133"/>
      <c r="AD44" s="133"/>
      <c r="AE44" s="133"/>
      <c r="AF44" s="133"/>
      <c r="AG44" s="134"/>
      <c r="AH44" s="133"/>
      <c r="AI44" s="130"/>
      <c r="AJ44" s="133"/>
      <c r="AK44" s="33"/>
      <c r="AL44" s="33"/>
      <c r="AM44" s="133"/>
      <c r="AT44" s="138"/>
    </row>
    <row r="45" spans="1:79" s="129" customFormat="1" ht="15" customHeight="1">
      <c r="C45" s="129" t="s">
        <v>4054</v>
      </c>
      <c r="D45" s="129">
        <v>0</v>
      </c>
      <c r="F45" s="129" t="s">
        <v>4054</v>
      </c>
      <c r="G45" s="129">
        <f>0*100</f>
        <v>0</v>
      </c>
      <c r="H45" s="178" t="s">
        <v>4054</v>
      </c>
      <c r="I45" s="178">
        <f>0*100</f>
        <v>0</v>
      </c>
      <c r="J45" s="158" t="s">
        <v>4055</v>
      </c>
      <c r="K45" s="33" t="s">
        <v>4056</v>
      </c>
      <c r="L45" s="130"/>
      <c r="M45" s="130" t="s">
        <v>4057</v>
      </c>
      <c r="N45" s="133"/>
      <c r="O45" s="133"/>
      <c r="P45" s="133"/>
      <c r="Q45" s="133"/>
      <c r="R45" s="133"/>
      <c r="S45" s="133"/>
      <c r="T45" s="133"/>
      <c r="U45" s="133"/>
      <c r="V45" s="133"/>
      <c r="W45" s="133"/>
      <c r="X45" s="133"/>
      <c r="Y45" s="133"/>
      <c r="Z45" s="133"/>
      <c r="AA45" s="133"/>
      <c r="AB45" s="133"/>
      <c r="AC45" s="133"/>
      <c r="AD45" s="133"/>
      <c r="AE45" s="133"/>
      <c r="AF45" s="133"/>
      <c r="AG45" s="134"/>
      <c r="AH45" s="133"/>
      <c r="AI45" s="130"/>
      <c r="AJ45" s="133"/>
      <c r="AK45" s="33"/>
      <c r="AL45" s="33"/>
      <c r="AM45" s="133"/>
      <c r="AT45" s="138"/>
      <c r="AZ45" s="139"/>
      <c r="BA45" s="139"/>
      <c r="BB45" s="139"/>
      <c r="BC45" s="139"/>
      <c r="BD45" s="139"/>
    </row>
    <row r="46" spans="1:79" s="129" customFormat="1" ht="15" customHeight="1">
      <c r="C46" s="129" t="s">
        <v>4058</v>
      </c>
      <c r="D46" s="140">
        <f>MAX(C12:C30)</f>
        <v>405</v>
      </c>
      <c r="F46" s="129" t="s">
        <v>4058</v>
      </c>
      <c r="G46" s="129">
        <f>EVEN(ROUND(MAX(E12:E30)*1.1,0))</f>
        <v>68</v>
      </c>
      <c r="H46" s="178" t="s">
        <v>4058</v>
      </c>
      <c r="I46" s="178">
        <f>EVEN(MAX(G12:G30)*100*1)</f>
        <v>1800</v>
      </c>
      <c r="J46" s="158"/>
      <c r="K46" s="33" t="s">
        <v>4050</v>
      </c>
      <c r="L46" s="130" t="s">
        <v>4051</v>
      </c>
      <c r="M46" s="130"/>
      <c r="N46" s="133"/>
      <c r="O46" s="133"/>
      <c r="P46" s="133"/>
      <c r="Q46" s="133"/>
      <c r="R46" s="133"/>
      <c r="S46" s="133"/>
      <c r="T46" s="133"/>
      <c r="U46" s="133"/>
      <c r="V46" s="133"/>
      <c r="W46" s="133"/>
      <c r="X46" s="133"/>
      <c r="Y46" s="133"/>
      <c r="Z46" s="133"/>
      <c r="AA46" s="133"/>
      <c r="AB46" s="133"/>
      <c r="AC46" s="133"/>
      <c r="AD46" s="133"/>
      <c r="AE46" s="133"/>
      <c r="AF46" s="133"/>
      <c r="AG46" s="134"/>
      <c r="AH46" s="133"/>
      <c r="AI46" s="130"/>
      <c r="AJ46" s="133"/>
      <c r="AK46" s="33"/>
      <c r="AL46" s="33"/>
      <c r="AM46" s="133"/>
      <c r="AT46" s="141"/>
      <c r="AU46" s="142"/>
      <c r="AZ46" s="137"/>
      <c r="BA46" s="137"/>
      <c r="BB46" s="137"/>
      <c r="BC46" s="137"/>
      <c r="BD46" s="137"/>
      <c r="BE46" s="137"/>
      <c r="BW46" s="137"/>
    </row>
    <row r="47" spans="1:79" s="129" customFormat="1" ht="15" customHeight="1">
      <c r="H47" s="178"/>
      <c r="I47" s="178"/>
      <c r="J47" s="158" t="str">
        <f>"&gt;"&amp;C72</f>
        <v>&gt;3</v>
      </c>
      <c r="K47" s="33"/>
      <c r="L47" s="130"/>
      <c r="M47" s="130" t="str">
        <f>"&lt;"&amp;C72</f>
        <v>&lt;3</v>
      </c>
      <c r="N47" s="133"/>
      <c r="O47" s="133"/>
      <c r="P47" s="133"/>
      <c r="Q47" s="133"/>
      <c r="R47" s="133"/>
      <c r="S47" s="133"/>
      <c r="T47" s="133"/>
      <c r="U47" s="133"/>
      <c r="V47" s="133"/>
      <c r="W47" s="133"/>
      <c r="X47" s="133"/>
      <c r="Y47" s="133"/>
      <c r="Z47" s="133"/>
      <c r="AA47" s="133"/>
      <c r="AB47" s="133"/>
      <c r="AC47" s="133"/>
      <c r="AD47" s="133"/>
      <c r="AE47" s="133"/>
      <c r="AF47" s="133"/>
      <c r="AG47" s="134"/>
      <c r="AH47" s="133"/>
      <c r="AI47" s="130"/>
      <c r="AJ47" s="133"/>
      <c r="AK47" s="33"/>
      <c r="AL47" s="33"/>
      <c r="AM47" s="133"/>
      <c r="AT47" s="143"/>
      <c r="AU47" s="142"/>
      <c r="BA47" s="144"/>
      <c r="BB47" s="144"/>
      <c r="BC47" s="144"/>
      <c r="BD47" s="144"/>
      <c r="BE47" s="144"/>
      <c r="BF47" s="144"/>
      <c r="BG47" s="144"/>
      <c r="BH47" s="144"/>
      <c r="BI47" s="144"/>
      <c r="BJ47" s="144"/>
      <c r="BK47" s="144"/>
      <c r="BL47" s="144"/>
      <c r="BM47" s="144"/>
      <c r="BN47" s="144"/>
      <c r="BO47" s="144"/>
      <c r="BP47" s="144"/>
      <c r="BQ47" s="144"/>
      <c r="BR47" s="144"/>
      <c r="BS47" s="144"/>
      <c r="BT47" s="144"/>
      <c r="BU47" s="144"/>
      <c r="BV47" s="144"/>
      <c r="BW47" s="144"/>
      <c r="BX47" s="144"/>
    </row>
    <row r="48" spans="1:79" s="129" customFormat="1" ht="15" customHeight="1">
      <c r="B48" s="129" t="str">
        <f t="shared" ref="B48:B66" si="0">B12</f>
        <v>0..1</v>
      </c>
      <c r="C48" s="140">
        <f t="shared" ref="C48:C66" si="1">IF(AND(E12&lt;=$D$32,G12&lt;=$D$33),(C12-$D$45)/D$46*$E$42,0)</f>
        <v>19.012345679012345</v>
      </c>
      <c r="D48" s="115">
        <f t="shared" ref="D48:D66" si="2">IF(OR(E12&gt;$D$32,G12&gt;$D$33),(C12-$D$45)/D$46*$E$42,0)</f>
        <v>0</v>
      </c>
      <c r="E48" s="115">
        <f>C48+D48</f>
        <v>19.012345679012345</v>
      </c>
      <c r="F48" s="115">
        <f>(E12-$G$45)/G$46*$E$41</f>
        <v>30.54629745395394</v>
      </c>
      <c r="H48" s="179">
        <f t="shared" ref="H48:H66" si="3">(G12*100-$I$45)/I$46*$E$40</f>
        <v>2.7777777777777777</v>
      </c>
      <c r="I48" s="180"/>
      <c r="J48" s="158">
        <f t="shared" ref="J48:J66" si="4">IF(C48&gt;=$C$72,C12,"")</f>
        <v>77</v>
      </c>
      <c r="K48" s="33">
        <f>H48</f>
        <v>2.7777777777777777</v>
      </c>
      <c r="L48" s="130">
        <f>F48+SQRT(E48/PI())*2*1.3+3</f>
        <v>39.942412439068853</v>
      </c>
      <c r="M48" s="130" t="str">
        <f t="shared" ref="M48:M66" si="5">IF(C48&gt;=$C$72,B12,B12&amp;" "&amp;C12)</f>
        <v>0..1</v>
      </c>
      <c r="N48" s="133"/>
      <c r="O48" s="133"/>
      <c r="P48" s="133"/>
      <c r="Q48" s="133"/>
      <c r="R48" s="133"/>
      <c r="S48" s="133"/>
      <c r="T48" s="133"/>
      <c r="U48" s="133"/>
      <c r="V48" s="133"/>
      <c r="W48" s="133"/>
      <c r="X48" s="133"/>
      <c r="Y48" s="133"/>
      <c r="Z48" s="133"/>
      <c r="AA48" s="133"/>
      <c r="AB48" s="133"/>
      <c r="AC48" s="133"/>
      <c r="AD48" s="133"/>
      <c r="AE48" s="133"/>
      <c r="AF48" s="133"/>
      <c r="AG48" s="134"/>
      <c r="AH48" s="133"/>
      <c r="AI48" s="130"/>
      <c r="AJ48" s="133"/>
      <c r="AK48" s="33"/>
      <c r="AL48" s="33"/>
      <c r="AM48" s="133"/>
      <c r="AT48" s="143"/>
      <c r="BA48" s="144"/>
      <c r="BB48" s="144"/>
      <c r="BC48" s="144"/>
      <c r="BD48" s="144"/>
      <c r="BE48" s="144"/>
      <c r="BF48" s="144"/>
      <c r="BG48" s="144"/>
      <c r="BH48" s="144"/>
      <c r="BI48" s="144"/>
      <c r="BJ48" s="144"/>
      <c r="BK48" s="144"/>
      <c r="BL48" s="144"/>
      <c r="BM48" s="144"/>
      <c r="BN48" s="144"/>
      <c r="BP48" s="144"/>
      <c r="BQ48" s="144"/>
      <c r="BR48" s="144"/>
      <c r="BS48" s="144"/>
      <c r="BT48" s="144"/>
      <c r="BU48" s="144"/>
      <c r="BV48" s="144"/>
      <c r="BW48" s="144"/>
      <c r="BX48" s="144"/>
    </row>
    <row r="49" spans="2:76" s="129" customFormat="1" ht="15" customHeight="1">
      <c r="B49" s="129" t="str">
        <f t="shared" si="0"/>
        <v>1..3</v>
      </c>
      <c r="C49" s="140">
        <f t="shared" si="1"/>
        <v>56.79012345679012</v>
      </c>
      <c r="D49" s="115">
        <f t="shared" si="2"/>
        <v>0</v>
      </c>
      <c r="E49" s="115">
        <f t="shared" ref="E49:E66" si="6">C49+D49</f>
        <v>56.79012345679012</v>
      </c>
      <c r="F49" s="115">
        <f t="shared" ref="F49:F66" si="7">(E13-$G$45)/G$46*$E$41</f>
        <v>35.992776593292646</v>
      </c>
      <c r="H49" s="179">
        <f t="shared" si="3"/>
        <v>11.111111111111111</v>
      </c>
      <c r="I49" s="180"/>
      <c r="J49" s="158">
        <f t="shared" si="4"/>
        <v>230</v>
      </c>
      <c r="K49" s="33">
        <f t="shared" ref="K49:K66" si="8">H49</f>
        <v>11.111111111111111</v>
      </c>
      <c r="L49" s="130">
        <f t="shared" ref="L49:L66" si="9">F49+SQRT(E49/PI())*2*1.3+3</f>
        <v>50.047167498318821</v>
      </c>
      <c r="M49" s="130" t="str">
        <f t="shared" si="5"/>
        <v>1..3</v>
      </c>
      <c r="N49" s="133"/>
      <c r="O49" s="133"/>
      <c r="P49" s="133"/>
      <c r="Q49" s="133"/>
      <c r="R49" s="133"/>
      <c r="S49" s="133"/>
      <c r="T49" s="133"/>
      <c r="U49" s="133"/>
      <c r="V49" s="133"/>
      <c r="W49" s="133"/>
      <c r="X49" s="133"/>
      <c r="Y49" s="133"/>
      <c r="Z49" s="133"/>
      <c r="AA49" s="133"/>
      <c r="AB49" s="133"/>
      <c r="AC49" s="133"/>
      <c r="AD49" s="133"/>
      <c r="AE49" s="133"/>
      <c r="AF49" s="133"/>
      <c r="AG49" s="134"/>
      <c r="AH49" s="133"/>
      <c r="AI49" s="130"/>
      <c r="AJ49" s="133"/>
      <c r="AK49" s="33"/>
      <c r="AL49" s="33"/>
      <c r="AM49" s="133"/>
      <c r="AT49" s="143"/>
      <c r="AU49" s="142"/>
      <c r="BA49" s="144"/>
      <c r="BB49" s="144"/>
      <c r="BC49" s="144"/>
      <c r="BD49" s="144"/>
      <c r="BE49" s="144"/>
      <c r="BF49" s="144"/>
      <c r="BG49" s="144"/>
      <c r="BH49" s="144"/>
      <c r="BI49" s="144"/>
      <c r="BJ49" s="144"/>
      <c r="BK49" s="144"/>
      <c r="BL49" s="144"/>
      <c r="BM49" s="144"/>
      <c r="BO49" s="144"/>
      <c r="BP49" s="144"/>
      <c r="BQ49" s="144"/>
      <c r="BR49" s="144"/>
      <c r="BS49" s="144"/>
      <c r="BT49" s="144"/>
      <c r="BU49" s="144"/>
      <c r="BV49" s="144"/>
      <c r="BW49" s="144"/>
      <c r="BX49" s="144"/>
    </row>
    <row r="50" spans="2:76" s="129" customFormat="1" ht="15" customHeight="1">
      <c r="B50" s="129" t="str">
        <f t="shared" si="0"/>
        <v>3..5</v>
      </c>
      <c r="C50" s="140">
        <f t="shared" si="1"/>
        <v>59.753086419753089</v>
      </c>
      <c r="D50" s="115">
        <f t="shared" si="2"/>
        <v>0</v>
      </c>
      <c r="E50" s="115">
        <f t="shared" si="6"/>
        <v>59.753086419753089</v>
      </c>
      <c r="F50" s="115">
        <f t="shared" si="7"/>
        <v>42.345770418601269</v>
      </c>
      <c r="H50" s="179">
        <f t="shared" si="3"/>
        <v>22.222222222222221</v>
      </c>
      <c r="I50" s="180"/>
      <c r="J50" s="158">
        <f t="shared" si="4"/>
        <v>242</v>
      </c>
      <c r="K50" s="33">
        <f t="shared" si="8"/>
        <v>22.222222222222221</v>
      </c>
      <c r="L50" s="130">
        <f t="shared" si="9"/>
        <v>56.68487035681666</v>
      </c>
      <c r="M50" s="130" t="str">
        <f t="shared" si="5"/>
        <v>3..5</v>
      </c>
      <c r="N50" s="133"/>
      <c r="O50" s="133"/>
      <c r="P50" s="133"/>
      <c r="Q50" s="133"/>
      <c r="R50" s="133"/>
      <c r="S50" s="133"/>
      <c r="T50" s="133"/>
      <c r="U50" s="133"/>
      <c r="V50" s="133"/>
      <c r="W50" s="133"/>
      <c r="X50" s="133"/>
      <c r="Y50" s="133"/>
      <c r="Z50" s="133"/>
      <c r="AA50" s="133"/>
      <c r="AB50" s="133"/>
      <c r="AC50" s="133"/>
      <c r="AD50" s="133"/>
      <c r="AE50" s="133"/>
      <c r="AF50" s="133"/>
      <c r="AG50" s="134"/>
      <c r="AH50" s="133"/>
      <c r="AI50" s="130"/>
      <c r="AJ50" s="133"/>
      <c r="AK50" s="33"/>
      <c r="AL50" s="33"/>
      <c r="AM50" s="133"/>
      <c r="AT50" s="143"/>
      <c r="AU50" s="142"/>
      <c r="BA50" s="144"/>
      <c r="BB50" s="144"/>
      <c r="BC50" s="144"/>
      <c r="BD50" s="144"/>
      <c r="BE50" s="144"/>
      <c r="BF50" s="144"/>
      <c r="BG50" s="144"/>
      <c r="BH50" s="144"/>
      <c r="BI50" s="144"/>
      <c r="BJ50" s="144"/>
      <c r="BK50" s="144"/>
      <c r="BL50" s="144"/>
      <c r="BM50" s="144"/>
      <c r="BN50" s="144"/>
      <c r="BP50" s="144"/>
      <c r="BQ50" s="144"/>
      <c r="BR50" s="144"/>
      <c r="BS50" s="144"/>
      <c r="BT50" s="144"/>
      <c r="BU50" s="144"/>
      <c r="BV50" s="144"/>
      <c r="BW50" s="144"/>
      <c r="BX50" s="144"/>
    </row>
    <row r="51" spans="2:76" s="129" customFormat="1" ht="15" customHeight="1">
      <c r="B51" s="129" t="str">
        <f t="shared" si="0"/>
        <v>5..10</v>
      </c>
      <c r="C51" s="140">
        <f t="shared" si="1"/>
        <v>100</v>
      </c>
      <c r="D51" s="115">
        <f t="shared" si="2"/>
        <v>0</v>
      </c>
      <c r="E51" s="115">
        <f t="shared" si="6"/>
        <v>100</v>
      </c>
      <c r="F51" s="115">
        <f t="shared" si="7"/>
        <v>62.379135314751522</v>
      </c>
      <c r="H51" s="179">
        <f t="shared" si="3"/>
        <v>41.666666666666671</v>
      </c>
      <c r="I51" s="180"/>
      <c r="J51" s="158">
        <f t="shared" si="4"/>
        <v>405</v>
      </c>
      <c r="K51" s="33">
        <f t="shared" si="8"/>
        <v>41.666666666666671</v>
      </c>
      <c r="L51" s="130">
        <f t="shared" si="9"/>
        <v>80.048064486993184</v>
      </c>
      <c r="M51" s="130" t="str">
        <f t="shared" si="5"/>
        <v>5..10</v>
      </c>
      <c r="N51" s="133"/>
      <c r="O51" s="133"/>
      <c r="P51" s="133"/>
      <c r="Q51" s="133"/>
      <c r="R51" s="133"/>
      <c r="S51" s="133"/>
      <c r="T51" s="133"/>
      <c r="U51" s="133"/>
      <c r="V51" s="133"/>
      <c r="W51" s="133"/>
      <c r="X51" s="133"/>
      <c r="Y51" s="133"/>
      <c r="Z51" s="133"/>
      <c r="AA51" s="133"/>
      <c r="AB51" s="133"/>
      <c r="AC51" s="133"/>
      <c r="AD51" s="133"/>
      <c r="AE51" s="133"/>
      <c r="AF51" s="133"/>
      <c r="AG51" s="134"/>
      <c r="AH51" s="133"/>
      <c r="AI51" s="130"/>
      <c r="AJ51" s="133"/>
      <c r="AK51" s="33"/>
      <c r="AL51" s="33"/>
      <c r="AM51" s="133"/>
      <c r="AT51" s="143"/>
      <c r="AU51" s="142"/>
      <c r="BA51" s="144"/>
      <c r="BB51" s="144"/>
      <c r="BC51" s="144"/>
      <c r="BD51" s="144"/>
      <c r="BE51" s="144"/>
      <c r="BF51" s="144"/>
      <c r="BG51" s="144"/>
      <c r="BH51" s="144"/>
      <c r="BI51" s="144"/>
      <c r="BJ51" s="144"/>
      <c r="BK51" s="144"/>
      <c r="BL51" s="144"/>
      <c r="BM51" s="144"/>
      <c r="BO51" s="144"/>
      <c r="BP51" s="144"/>
      <c r="BQ51" s="144"/>
      <c r="BR51" s="144"/>
      <c r="BS51" s="144"/>
      <c r="BT51" s="144"/>
      <c r="BU51" s="144"/>
      <c r="BV51" s="144"/>
      <c r="BW51" s="144"/>
      <c r="BX51" s="144"/>
    </row>
    <row r="52" spans="2:76" s="129" customFormat="1" ht="15" customHeight="1">
      <c r="B52" s="129" t="str">
        <f t="shared" si="0"/>
        <v>&gt;10</v>
      </c>
      <c r="C52" s="140">
        <f t="shared" si="1"/>
        <v>0</v>
      </c>
      <c r="D52" s="115">
        <f t="shared" si="2"/>
        <v>91.111111111111114</v>
      </c>
      <c r="E52" s="115">
        <f t="shared" si="6"/>
        <v>91.111111111111114</v>
      </c>
      <c r="F52" s="115">
        <f t="shared" si="7"/>
        <v>89.543604760673389</v>
      </c>
      <c r="H52" s="179">
        <f t="shared" si="3"/>
        <v>83.333333333333343</v>
      </c>
      <c r="I52" s="180"/>
      <c r="J52" s="158" t="str">
        <f t="shared" si="4"/>
        <v/>
      </c>
      <c r="K52" s="33">
        <f t="shared" si="8"/>
        <v>83.333333333333343</v>
      </c>
      <c r="L52" s="130">
        <f t="shared" si="9"/>
        <v>106.5454116325421</v>
      </c>
      <c r="M52" s="130" t="str">
        <f>B52</f>
        <v>&gt;10</v>
      </c>
      <c r="N52" s="133"/>
      <c r="O52" s="133"/>
      <c r="P52" s="133"/>
      <c r="Q52" s="133"/>
      <c r="R52" s="133"/>
      <c r="S52" s="133"/>
      <c r="T52" s="133"/>
      <c r="U52" s="133"/>
      <c r="V52" s="133"/>
      <c r="W52" s="133"/>
      <c r="X52" s="133"/>
      <c r="Y52" s="133"/>
      <c r="Z52" s="133"/>
      <c r="AA52" s="133"/>
      <c r="AB52" s="133"/>
      <c r="AC52" s="133"/>
      <c r="AD52" s="133"/>
      <c r="AE52" s="133"/>
      <c r="AF52" s="133"/>
      <c r="AG52" s="134"/>
      <c r="AH52" s="133"/>
      <c r="AI52" s="130"/>
      <c r="AJ52" s="133"/>
      <c r="AK52" s="33"/>
      <c r="AL52" s="33"/>
      <c r="AM52" s="133"/>
      <c r="AT52" s="143"/>
      <c r="AU52" s="142"/>
      <c r="BA52" s="144"/>
      <c r="BB52" s="144"/>
      <c r="BC52" s="144"/>
      <c r="BD52" s="144"/>
      <c r="BE52" s="144"/>
      <c r="BF52" s="144"/>
      <c r="BG52" s="144"/>
      <c r="BH52" s="144"/>
      <c r="BI52" s="144"/>
      <c r="BJ52" s="144"/>
      <c r="BK52" s="144"/>
      <c r="BL52" s="144"/>
      <c r="BM52" s="144"/>
      <c r="BN52" s="144"/>
      <c r="BP52" s="144"/>
      <c r="BQ52" s="144"/>
      <c r="BR52" s="144"/>
      <c r="BS52" s="144"/>
      <c r="BT52" s="144"/>
      <c r="BU52" s="144"/>
      <c r="BV52" s="144"/>
      <c r="BW52" s="144"/>
      <c r="BX52" s="144"/>
    </row>
    <row r="53" spans="2:76" s="129" customFormat="1" ht="15" customHeight="1">
      <c r="B53" s="129" t="str">
        <f t="shared" si="0"/>
        <v xml:space="preserve"> </v>
      </c>
      <c r="C53" s="140">
        <f t="shared" si="1"/>
        <v>0</v>
      </c>
      <c r="D53" s="115" t="e">
        <f t="shared" si="2"/>
        <v>#VALUE!</v>
      </c>
      <c r="E53" s="115" t="e">
        <f t="shared" si="6"/>
        <v>#VALUE!</v>
      </c>
      <c r="F53" s="115" t="e">
        <f t="shared" si="7"/>
        <v>#VALUE!</v>
      </c>
      <c r="H53" s="179">
        <f t="shared" si="3"/>
        <v>100</v>
      </c>
      <c r="I53" s="180"/>
      <c r="J53" s="158" t="str">
        <f t="shared" si="4"/>
        <v/>
      </c>
      <c r="K53" s="33">
        <f t="shared" si="8"/>
        <v>100</v>
      </c>
      <c r="L53" s="130" t="e">
        <f t="shared" si="9"/>
        <v>#VALUE!</v>
      </c>
      <c r="M53" s="130" t="str">
        <f t="shared" si="5"/>
        <v xml:space="preserve">   </v>
      </c>
      <c r="N53" s="133"/>
      <c r="O53" s="133"/>
      <c r="P53" s="133"/>
      <c r="Q53" s="133"/>
      <c r="R53" s="133"/>
      <c r="S53" s="133"/>
      <c r="T53" s="133"/>
      <c r="U53" s="133"/>
      <c r="V53" s="133"/>
      <c r="W53" s="133"/>
      <c r="X53" s="133"/>
      <c r="Y53" s="133"/>
      <c r="Z53" s="133"/>
      <c r="AA53" s="133"/>
      <c r="AB53" s="133"/>
      <c r="AC53" s="133"/>
      <c r="AD53" s="133"/>
      <c r="AE53" s="133"/>
      <c r="AF53" s="133"/>
      <c r="AG53" s="134"/>
      <c r="AH53" s="133"/>
      <c r="AI53" s="130"/>
      <c r="AJ53" s="133"/>
      <c r="AK53" s="33"/>
      <c r="AL53" s="33"/>
      <c r="AM53" s="133"/>
      <c r="AT53" s="143"/>
      <c r="BA53" s="144"/>
      <c r="BB53" s="144"/>
      <c r="BC53" s="144"/>
      <c r="BD53" s="144"/>
      <c r="BE53" s="144"/>
      <c r="BF53" s="144"/>
      <c r="BG53" s="144"/>
      <c r="BH53" s="144"/>
      <c r="BI53" s="144"/>
      <c r="BJ53" s="144"/>
      <c r="BK53" s="144"/>
      <c r="BL53" s="144"/>
      <c r="BM53" s="144"/>
      <c r="BO53" s="144"/>
      <c r="BP53" s="144"/>
      <c r="BQ53" s="144"/>
      <c r="BR53" s="144"/>
      <c r="BS53" s="144"/>
      <c r="BT53" s="144"/>
      <c r="BU53" s="144"/>
      <c r="BV53" s="144"/>
      <c r="BW53" s="144"/>
      <c r="BX53" s="144"/>
    </row>
    <row r="54" spans="2:76" s="129" customFormat="1" ht="15" customHeight="1">
      <c r="B54" s="129">
        <f t="shared" si="0"/>
        <v>0</v>
      </c>
      <c r="C54" s="140">
        <f t="shared" si="1"/>
        <v>0</v>
      </c>
      <c r="D54" s="115">
        <f t="shared" si="2"/>
        <v>0</v>
      </c>
      <c r="E54" s="115">
        <f t="shared" si="6"/>
        <v>0</v>
      </c>
      <c r="F54" s="115">
        <f t="shared" si="7"/>
        <v>0</v>
      </c>
      <c r="H54" s="179">
        <f t="shared" si="3"/>
        <v>0</v>
      </c>
      <c r="I54" s="180"/>
      <c r="J54" s="158" t="str">
        <f t="shared" si="4"/>
        <v/>
      </c>
      <c r="K54" s="33">
        <f t="shared" si="8"/>
        <v>0</v>
      </c>
      <c r="L54" s="130">
        <f t="shared" si="9"/>
        <v>3</v>
      </c>
      <c r="M54" s="130" t="str">
        <f t="shared" si="5"/>
        <v xml:space="preserve"> </v>
      </c>
      <c r="N54" s="133"/>
      <c r="O54" s="133"/>
      <c r="P54" s="133"/>
      <c r="Q54" s="133"/>
      <c r="R54" s="133"/>
      <c r="S54" s="133"/>
      <c r="T54" s="133"/>
      <c r="U54" s="133"/>
      <c r="V54" s="133"/>
      <c r="W54" s="133"/>
      <c r="X54" s="133"/>
      <c r="Y54" s="133"/>
      <c r="Z54" s="133"/>
      <c r="AA54" s="133"/>
      <c r="AB54" s="133"/>
      <c r="AC54" s="133"/>
      <c r="AD54" s="133"/>
      <c r="AE54" s="133"/>
      <c r="AF54" s="133"/>
      <c r="AG54" s="134"/>
      <c r="AH54" s="133"/>
      <c r="AI54" s="130"/>
      <c r="AJ54" s="133"/>
      <c r="AK54" s="33"/>
      <c r="AL54" s="33"/>
      <c r="AM54" s="133"/>
      <c r="AT54" s="143"/>
      <c r="BA54" s="144"/>
      <c r="BB54" s="144"/>
      <c r="BC54" s="144"/>
      <c r="BD54" s="144"/>
      <c r="BE54" s="144"/>
      <c r="BF54" s="144"/>
      <c r="BG54" s="144"/>
      <c r="BH54" s="144"/>
      <c r="BI54" s="144"/>
      <c r="BJ54" s="144"/>
      <c r="BK54" s="144"/>
      <c r="BL54" s="144"/>
      <c r="BM54" s="144"/>
      <c r="BN54" s="144"/>
      <c r="BP54" s="144"/>
      <c r="BQ54" s="144"/>
      <c r="BR54" s="144"/>
      <c r="BS54" s="144"/>
      <c r="BT54" s="144"/>
      <c r="BU54" s="144"/>
      <c r="BV54" s="144"/>
      <c r="BW54" s="144"/>
      <c r="BX54" s="144"/>
    </row>
    <row r="55" spans="2:76" s="129" customFormat="1" ht="15" customHeight="1">
      <c r="B55" s="129">
        <f t="shared" si="0"/>
        <v>0</v>
      </c>
      <c r="C55" s="140">
        <f t="shared" si="1"/>
        <v>0</v>
      </c>
      <c r="D55" s="115">
        <f t="shared" si="2"/>
        <v>0</v>
      </c>
      <c r="E55" s="115">
        <f t="shared" si="6"/>
        <v>0</v>
      </c>
      <c r="F55" s="115">
        <f t="shared" si="7"/>
        <v>0</v>
      </c>
      <c r="H55" s="179">
        <f t="shared" si="3"/>
        <v>0</v>
      </c>
      <c r="I55" s="180"/>
      <c r="J55" s="158" t="str">
        <f t="shared" si="4"/>
        <v/>
      </c>
      <c r="K55" s="33">
        <f t="shared" si="8"/>
        <v>0</v>
      </c>
      <c r="L55" s="130">
        <f t="shared" si="9"/>
        <v>3</v>
      </c>
      <c r="M55" s="130" t="str">
        <f t="shared" si="5"/>
        <v xml:space="preserve"> </v>
      </c>
      <c r="N55" s="133"/>
      <c r="O55" s="133"/>
      <c r="P55" s="133"/>
      <c r="Q55" s="133"/>
      <c r="R55" s="133"/>
      <c r="S55" s="133"/>
      <c r="T55" s="133"/>
      <c r="U55" s="133"/>
      <c r="V55" s="133"/>
      <c r="W55" s="133"/>
      <c r="X55" s="133"/>
      <c r="Y55" s="133"/>
      <c r="Z55" s="133"/>
      <c r="AA55" s="133"/>
      <c r="AB55" s="133"/>
      <c r="AC55" s="133"/>
      <c r="AD55" s="133"/>
      <c r="AE55" s="133"/>
      <c r="AF55" s="133"/>
      <c r="AG55" s="134"/>
      <c r="AH55" s="133"/>
      <c r="AI55" s="130"/>
      <c r="AJ55" s="133"/>
      <c r="AK55" s="33"/>
      <c r="AL55" s="33"/>
      <c r="AM55" s="133"/>
      <c r="AT55" s="143"/>
      <c r="BA55" s="144"/>
      <c r="BB55" s="144"/>
      <c r="BC55" s="144"/>
      <c r="BD55" s="144"/>
      <c r="BE55" s="144"/>
      <c r="BF55" s="144"/>
      <c r="BG55" s="144"/>
      <c r="BH55" s="144"/>
      <c r="BI55" s="144"/>
      <c r="BJ55" s="144"/>
      <c r="BK55" s="144"/>
      <c r="BL55" s="144"/>
      <c r="BM55" s="144"/>
      <c r="BO55" s="144"/>
      <c r="BP55" s="144"/>
      <c r="BQ55" s="144"/>
      <c r="BR55" s="144"/>
      <c r="BS55" s="144"/>
      <c r="BT55" s="144"/>
      <c r="BU55" s="144"/>
      <c r="BV55" s="144"/>
      <c r="BW55" s="144"/>
      <c r="BX55" s="144"/>
    </row>
    <row r="56" spans="2:76" s="129" customFormat="1" ht="15" customHeight="1">
      <c r="B56" s="129">
        <f t="shared" si="0"/>
        <v>0</v>
      </c>
      <c r="C56" s="140">
        <f t="shared" si="1"/>
        <v>0</v>
      </c>
      <c r="D56" s="115">
        <f t="shared" si="2"/>
        <v>0</v>
      </c>
      <c r="E56" s="115">
        <f t="shared" si="6"/>
        <v>0</v>
      </c>
      <c r="F56" s="115">
        <f t="shared" si="7"/>
        <v>0</v>
      </c>
      <c r="H56" s="179">
        <f t="shared" si="3"/>
        <v>0</v>
      </c>
      <c r="I56" s="180"/>
      <c r="J56" s="158" t="str">
        <f t="shared" si="4"/>
        <v/>
      </c>
      <c r="K56" s="33">
        <f t="shared" si="8"/>
        <v>0</v>
      </c>
      <c r="L56" s="130">
        <f t="shared" si="9"/>
        <v>3</v>
      </c>
      <c r="M56" s="130" t="str">
        <f t="shared" si="5"/>
        <v xml:space="preserve"> </v>
      </c>
      <c r="N56" s="133"/>
      <c r="O56" s="133"/>
      <c r="P56" s="133"/>
      <c r="Q56" s="133"/>
      <c r="R56" s="133"/>
      <c r="S56" s="133"/>
      <c r="T56" s="133"/>
      <c r="U56" s="133"/>
      <c r="V56" s="133"/>
      <c r="W56" s="133"/>
      <c r="X56" s="133"/>
      <c r="Y56" s="133"/>
      <c r="Z56" s="133"/>
      <c r="AA56" s="133"/>
      <c r="AB56" s="133"/>
      <c r="AC56" s="133"/>
      <c r="AD56" s="133"/>
      <c r="AE56" s="133"/>
      <c r="AF56" s="133"/>
      <c r="AG56" s="134"/>
      <c r="AH56" s="133"/>
      <c r="AI56" s="130"/>
      <c r="AJ56" s="133"/>
      <c r="AK56" s="33"/>
      <c r="AL56" s="33"/>
      <c r="AM56" s="133"/>
      <c r="AT56" s="145"/>
      <c r="BA56" s="144"/>
      <c r="BB56" s="144"/>
      <c r="BC56" s="144"/>
      <c r="BD56" s="144"/>
      <c r="BE56" s="144"/>
      <c r="BF56" s="144"/>
      <c r="BG56" s="144"/>
      <c r="BH56" s="144"/>
      <c r="BI56" s="144"/>
      <c r="BJ56" s="144"/>
      <c r="BK56" s="144"/>
      <c r="BL56" s="144"/>
      <c r="BM56" s="144"/>
      <c r="BN56" s="144"/>
      <c r="BP56" s="144"/>
      <c r="BQ56" s="144"/>
      <c r="BR56" s="144"/>
      <c r="BS56" s="144"/>
      <c r="BT56" s="144"/>
      <c r="BU56" s="144"/>
      <c r="BV56" s="144"/>
      <c r="BW56" s="144"/>
      <c r="BX56" s="144"/>
    </row>
    <row r="57" spans="2:76" s="129" customFormat="1" ht="15" customHeight="1">
      <c r="B57" s="129">
        <f t="shared" si="0"/>
        <v>0</v>
      </c>
      <c r="C57" s="140">
        <f t="shared" si="1"/>
        <v>0</v>
      </c>
      <c r="D57" s="115">
        <f t="shared" si="2"/>
        <v>0</v>
      </c>
      <c r="E57" s="115">
        <f t="shared" si="6"/>
        <v>0</v>
      </c>
      <c r="F57" s="115">
        <f t="shared" si="7"/>
        <v>0</v>
      </c>
      <c r="H57" s="179">
        <f t="shared" si="3"/>
        <v>0</v>
      </c>
      <c r="I57" s="180"/>
      <c r="J57" s="158" t="str">
        <f t="shared" si="4"/>
        <v/>
      </c>
      <c r="K57" s="33">
        <f t="shared" si="8"/>
        <v>0</v>
      </c>
      <c r="L57" s="130">
        <f t="shared" si="9"/>
        <v>3</v>
      </c>
      <c r="M57" s="130" t="str">
        <f t="shared" si="5"/>
        <v xml:space="preserve"> </v>
      </c>
      <c r="N57" s="133"/>
      <c r="O57" s="133"/>
      <c r="P57" s="133"/>
      <c r="Q57" s="133"/>
      <c r="R57" s="133"/>
      <c r="S57" s="133"/>
      <c r="T57" s="133"/>
      <c r="U57" s="133"/>
      <c r="V57" s="133"/>
      <c r="W57" s="133"/>
      <c r="X57" s="133"/>
      <c r="Y57" s="133"/>
      <c r="Z57" s="133"/>
      <c r="AA57" s="133"/>
      <c r="AB57" s="133"/>
      <c r="AC57" s="133"/>
      <c r="AD57" s="133"/>
      <c r="AE57" s="133"/>
      <c r="AF57" s="133"/>
      <c r="AG57" s="134"/>
      <c r="AH57" s="133"/>
      <c r="AI57" s="130"/>
      <c r="AJ57" s="133"/>
      <c r="AK57" s="33"/>
      <c r="AL57" s="33"/>
      <c r="AM57" s="133"/>
      <c r="AT57" s="138"/>
      <c r="BA57" s="144"/>
      <c r="BB57" s="144"/>
      <c r="BC57" s="144"/>
      <c r="BD57" s="144"/>
      <c r="BE57" s="144"/>
      <c r="BF57" s="144"/>
      <c r="BG57" s="144"/>
      <c r="BH57" s="144"/>
      <c r="BI57" s="144"/>
      <c r="BJ57" s="144"/>
      <c r="BK57" s="144"/>
      <c r="BL57" s="144"/>
      <c r="BM57" s="144"/>
      <c r="BO57" s="144"/>
      <c r="BP57" s="144"/>
      <c r="BQ57" s="144"/>
      <c r="BR57" s="144"/>
      <c r="BS57" s="144"/>
      <c r="BT57" s="144"/>
      <c r="BU57" s="144"/>
      <c r="BV57" s="144"/>
      <c r="BW57" s="144"/>
      <c r="BX57" s="144"/>
    </row>
    <row r="58" spans="2:76" s="129" customFormat="1" ht="15" customHeight="1">
      <c r="B58" s="129">
        <f t="shared" si="0"/>
        <v>0</v>
      </c>
      <c r="C58" s="140">
        <f t="shared" si="1"/>
        <v>0</v>
      </c>
      <c r="D58" s="115">
        <f t="shared" si="2"/>
        <v>0</v>
      </c>
      <c r="E58" s="115">
        <f t="shared" si="6"/>
        <v>0</v>
      </c>
      <c r="F58" s="115">
        <f t="shared" si="7"/>
        <v>0</v>
      </c>
      <c r="H58" s="179">
        <f t="shared" si="3"/>
        <v>0</v>
      </c>
      <c r="I58" s="180"/>
      <c r="J58" s="158" t="str">
        <f t="shared" si="4"/>
        <v/>
      </c>
      <c r="K58" s="33">
        <f t="shared" si="8"/>
        <v>0</v>
      </c>
      <c r="L58" s="130">
        <f t="shared" si="9"/>
        <v>3</v>
      </c>
      <c r="M58" s="130" t="str">
        <f t="shared" si="5"/>
        <v xml:space="preserve"> </v>
      </c>
      <c r="N58" s="133"/>
      <c r="O58" s="133"/>
      <c r="P58" s="133"/>
      <c r="Q58" s="133"/>
      <c r="R58" s="133"/>
      <c r="S58" s="133"/>
      <c r="T58" s="133"/>
      <c r="U58" s="133"/>
      <c r="V58" s="133"/>
      <c r="W58" s="133"/>
      <c r="X58" s="133"/>
      <c r="Y58" s="133"/>
      <c r="Z58" s="133"/>
      <c r="AA58" s="133"/>
      <c r="AB58" s="133"/>
      <c r="AC58" s="133"/>
      <c r="AD58" s="133"/>
      <c r="AE58" s="133"/>
      <c r="AF58" s="133"/>
      <c r="AG58" s="134"/>
      <c r="AH58" s="133"/>
      <c r="AI58" s="130"/>
      <c r="AJ58" s="133"/>
      <c r="AK58" s="33"/>
      <c r="AL58" s="33"/>
      <c r="AM58" s="133"/>
      <c r="AT58" s="138"/>
      <c r="BA58" s="144"/>
      <c r="BB58" s="144"/>
      <c r="BC58" s="144"/>
      <c r="BD58" s="144"/>
      <c r="BE58" s="144"/>
      <c r="BF58" s="144"/>
      <c r="BG58" s="144"/>
      <c r="BH58" s="144"/>
      <c r="BI58" s="144"/>
      <c r="BJ58" s="144"/>
      <c r="BK58" s="144"/>
      <c r="BL58" s="144"/>
      <c r="BM58" s="144"/>
      <c r="BN58" s="144"/>
      <c r="BP58" s="144"/>
      <c r="BQ58" s="144"/>
      <c r="BR58" s="144"/>
      <c r="BS58" s="144"/>
      <c r="BT58" s="144"/>
      <c r="BU58" s="144"/>
      <c r="BV58" s="144"/>
      <c r="BW58" s="144"/>
      <c r="BX58" s="144"/>
    </row>
    <row r="59" spans="2:76" s="129" customFormat="1" ht="15" customHeight="1">
      <c r="B59" s="129">
        <f t="shared" si="0"/>
        <v>0</v>
      </c>
      <c r="C59" s="140">
        <f t="shared" si="1"/>
        <v>0</v>
      </c>
      <c r="D59" s="115">
        <f t="shared" si="2"/>
        <v>0</v>
      </c>
      <c r="E59" s="115">
        <f t="shared" si="6"/>
        <v>0</v>
      </c>
      <c r="F59" s="115">
        <f t="shared" si="7"/>
        <v>0</v>
      </c>
      <c r="H59" s="179">
        <f t="shared" si="3"/>
        <v>0</v>
      </c>
      <c r="I59" s="180"/>
      <c r="J59" s="158" t="str">
        <f t="shared" si="4"/>
        <v/>
      </c>
      <c r="K59" s="33">
        <f t="shared" si="8"/>
        <v>0</v>
      </c>
      <c r="L59" s="130">
        <f t="shared" si="9"/>
        <v>3</v>
      </c>
      <c r="M59" s="130" t="str">
        <f t="shared" si="5"/>
        <v xml:space="preserve"> </v>
      </c>
      <c r="N59" s="133"/>
      <c r="O59" s="133"/>
      <c r="P59" s="133"/>
      <c r="Q59" s="133"/>
      <c r="R59" s="133"/>
      <c r="S59" s="133"/>
      <c r="T59" s="133"/>
      <c r="U59" s="133"/>
      <c r="V59" s="133"/>
      <c r="W59" s="133"/>
      <c r="X59" s="133"/>
      <c r="Y59" s="133"/>
      <c r="Z59" s="133"/>
      <c r="AA59" s="133"/>
      <c r="AB59" s="133"/>
      <c r="AC59" s="133"/>
      <c r="AD59" s="133"/>
      <c r="AE59" s="133"/>
      <c r="AF59" s="133"/>
      <c r="AG59" s="134"/>
      <c r="AH59" s="133"/>
      <c r="AI59" s="130"/>
      <c r="AJ59" s="133"/>
      <c r="AK59" s="33"/>
      <c r="AL59" s="33"/>
      <c r="AM59" s="133"/>
      <c r="AT59" s="138"/>
      <c r="BA59" s="144"/>
      <c r="BB59" s="144"/>
      <c r="BC59" s="144"/>
      <c r="BD59" s="144"/>
      <c r="BE59" s="144"/>
      <c r="BF59" s="144"/>
      <c r="BG59" s="144"/>
      <c r="BH59" s="144"/>
      <c r="BI59" s="144"/>
      <c r="BJ59" s="144"/>
      <c r="BK59" s="144"/>
      <c r="BL59" s="144"/>
      <c r="BM59" s="144"/>
      <c r="BO59" s="144"/>
      <c r="BP59" s="144"/>
      <c r="BQ59" s="144"/>
      <c r="BR59" s="144"/>
      <c r="BS59" s="144"/>
      <c r="BT59" s="144"/>
      <c r="BU59" s="144"/>
      <c r="BV59" s="144"/>
      <c r="BW59" s="144"/>
      <c r="BX59" s="144"/>
    </row>
    <row r="60" spans="2:76" s="129" customFormat="1" ht="15" customHeight="1">
      <c r="B60" s="129">
        <f t="shared" si="0"/>
        <v>0</v>
      </c>
      <c r="C60" s="140">
        <f t="shared" si="1"/>
        <v>0</v>
      </c>
      <c r="D60" s="115">
        <f t="shared" si="2"/>
        <v>0</v>
      </c>
      <c r="E60" s="115">
        <f t="shared" si="6"/>
        <v>0</v>
      </c>
      <c r="F60" s="115">
        <f t="shared" si="7"/>
        <v>0</v>
      </c>
      <c r="H60" s="179">
        <f t="shared" si="3"/>
        <v>0</v>
      </c>
      <c r="I60" s="180"/>
      <c r="J60" s="158" t="str">
        <f t="shared" si="4"/>
        <v/>
      </c>
      <c r="K60" s="33">
        <f t="shared" si="8"/>
        <v>0</v>
      </c>
      <c r="L60" s="130">
        <f t="shared" si="9"/>
        <v>3</v>
      </c>
      <c r="M60" s="130" t="str">
        <f t="shared" si="5"/>
        <v xml:space="preserve"> </v>
      </c>
      <c r="N60" s="133"/>
      <c r="O60" s="133"/>
      <c r="P60" s="133"/>
      <c r="Q60" s="133"/>
      <c r="R60" s="133"/>
      <c r="S60" s="133"/>
      <c r="T60" s="133"/>
      <c r="U60" s="133"/>
      <c r="V60" s="133"/>
      <c r="W60" s="133"/>
      <c r="X60" s="133"/>
      <c r="Y60" s="133"/>
      <c r="Z60" s="133"/>
      <c r="AA60" s="133"/>
      <c r="AB60" s="133"/>
      <c r="AC60" s="133"/>
      <c r="AD60" s="133"/>
      <c r="AE60" s="133"/>
      <c r="AF60" s="133"/>
      <c r="AG60" s="134"/>
      <c r="AH60" s="133"/>
      <c r="AI60" s="130"/>
      <c r="AJ60" s="133"/>
      <c r="AK60" s="33"/>
      <c r="AL60" s="33"/>
      <c r="AM60" s="133"/>
      <c r="AT60" s="138"/>
      <c r="BA60" s="144"/>
      <c r="BB60" s="144"/>
      <c r="BC60" s="144"/>
      <c r="BD60" s="144"/>
      <c r="BE60" s="144"/>
      <c r="BF60" s="144"/>
      <c r="BG60" s="144"/>
      <c r="BH60" s="144"/>
      <c r="BI60" s="144"/>
      <c r="BJ60" s="144"/>
      <c r="BK60" s="144"/>
      <c r="BL60" s="144"/>
      <c r="BM60" s="144"/>
      <c r="BN60" s="144"/>
      <c r="BP60" s="144"/>
      <c r="BQ60" s="144"/>
      <c r="BR60" s="144"/>
      <c r="BS60" s="144"/>
      <c r="BT60" s="144"/>
      <c r="BU60" s="144"/>
      <c r="BV60" s="144"/>
      <c r="BW60" s="144"/>
      <c r="BX60" s="144"/>
    </row>
    <row r="61" spans="2:76" s="129" customFormat="1" ht="15" customHeight="1">
      <c r="B61" s="129">
        <f t="shared" si="0"/>
        <v>0</v>
      </c>
      <c r="C61" s="140">
        <f t="shared" si="1"/>
        <v>0</v>
      </c>
      <c r="D61" s="115">
        <f t="shared" si="2"/>
        <v>0</v>
      </c>
      <c r="E61" s="115">
        <f t="shared" si="6"/>
        <v>0</v>
      </c>
      <c r="F61" s="115">
        <f t="shared" si="7"/>
        <v>0</v>
      </c>
      <c r="H61" s="179">
        <f t="shared" si="3"/>
        <v>0</v>
      </c>
      <c r="I61" s="180"/>
      <c r="J61" s="158" t="str">
        <f t="shared" si="4"/>
        <v/>
      </c>
      <c r="K61" s="33">
        <f t="shared" si="8"/>
        <v>0</v>
      </c>
      <c r="L61" s="130">
        <f t="shared" si="9"/>
        <v>3</v>
      </c>
      <c r="M61" s="130" t="str">
        <f t="shared" si="5"/>
        <v xml:space="preserve"> </v>
      </c>
      <c r="N61" s="133"/>
      <c r="O61" s="133"/>
      <c r="P61" s="133"/>
      <c r="Q61" s="133"/>
      <c r="R61" s="133"/>
      <c r="S61" s="133"/>
      <c r="T61" s="133"/>
      <c r="U61" s="133"/>
      <c r="V61" s="133"/>
      <c r="W61" s="133"/>
      <c r="X61" s="133"/>
      <c r="Y61" s="133"/>
      <c r="Z61" s="133"/>
      <c r="AA61" s="133"/>
      <c r="AB61" s="133"/>
      <c r="AC61" s="133"/>
      <c r="AD61" s="133"/>
      <c r="AE61" s="133"/>
      <c r="AF61" s="133"/>
      <c r="AG61" s="134"/>
      <c r="AH61" s="133"/>
      <c r="AI61" s="130"/>
      <c r="AJ61" s="133"/>
      <c r="AK61" s="33"/>
      <c r="AL61" s="33"/>
      <c r="AM61" s="133"/>
      <c r="AT61" s="138"/>
      <c r="BA61" s="144"/>
      <c r="BB61" s="144"/>
      <c r="BC61" s="144"/>
      <c r="BD61" s="144"/>
      <c r="BE61" s="144"/>
      <c r="BF61" s="144"/>
      <c r="BG61" s="144"/>
      <c r="BH61" s="144"/>
      <c r="BI61" s="144"/>
      <c r="BJ61" s="144"/>
      <c r="BK61" s="144"/>
      <c r="BL61" s="144"/>
      <c r="BM61" s="144"/>
      <c r="BO61" s="144"/>
      <c r="BP61" s="144"/>
      <c r="BQ61" s="144"/>
      <c r="BR61" s="144"/>
      <c r="BS61" s="144"/>
      <c r="BT61" s="144"/>
      <c r="BU61" s="144"/>
      <c r="BV61" s="144"/>
      <c r="BW61" s="144"/>
      <c r="BX61" s="144"/>
    </row>
    <row r="62" spans="2:76" s="129" customFormat="1" ht="15" customHeight="1">
      <c r="B62" s="129">
        <f t="shared" si="0"/>
        <v>0</v>
      </c>
      <c r="C62" s="140">
        <f t="shared" si="1"/>
        <v>0</v>
      </c>
      <c r="D62" s="115">
        <f t="shared" si="2"/>
        <v>0</v>
      </c>
      <c r="E62" s="115">
        <f t="shared" si="6"/>
        <v>0</v>
      </c>
      <c r="F62" s="115">
        <f t="shared" si="7"/>
        <v>0</v>
      </c>
      <c r="H62" s="179">
        <f t="shared" si="3"/>
        <v>0</v>
      </c>
      <c r="I62" s="180"/>
      <c r="J62" s="158" t="str">
        <f t="shared" si="4"/>
        <v/>
      </c>
      <c r="K62" s="33">
        <f t="shared" si="8"/>
        <v>0</v>
      </c>
      <c r="L62" s="130">
        <f t="shared" si="9"/>
        <v>3</v>
      </c>
      <c r="M62" s="130" t="str">
        <f t="shared" si="5"/>
        <v xml:space="preserve"> </v>
      </c>
      <c r="N62" s="133"/>
      <c r="O62" s="133"/>
      <c r="P62" s="133"/>
      <c r="Q62" s="133"/>
      <c r="R62" s="133"/>
      <c r="S62" s="133"/>
      <c r="T62" s="133"/>
      <c r="U62" s="133"/>
      <c r="V62" s="133"/>
      <c r="W62" s="133"/>
      <c r="X62" s="133"/>
      <c r="Y62" s="133"/>
      <c r="Z62" s="133"/>
      <c r="AA62" s="133"/>
      <c r="AB62" s="133"/>
      <c r="AC62" s="133"/>
      <c r="AD62" s="133"/>
      <c r="AE62" s="133"/>
      <c r="AF62" s="133"/>
      <c r="AG62" s="134"/>
      <c r="AH62" s="133"/>
      <c r="AI62" s="130"/>
      <c r="AJ62" s="133"/>
      <c r="AK62" s="33"/>
      <c r="AL62" s="33"/>
      <c r="AM62" s="133"/>
      <c r="AT62" s="138"/>
      <c r="BA62" s="144"/>
      <c r="BB62" s="144"/>
      <c r="BC62" s="144"/>
      <c r="BD62" s="144"/>
      <c r="BE62" s="144"/>
      <c r="BF62" s="144"/>
      <c r="BG62" s="144"/>
      <c r="BH62" s="144"/>
      <c r="BI62" s="144"/>
      <c r="BJ62" s="144"/>
      <c r="BK62" s="144"/>
      <c r="BL62" s="144"/>
      <c r="BM62" s="144"/>
      <c r="BN62" s="144"/>
      <c r="BP62" s="144"/>
      <c r="BQ62" s="144"/>
      <c r="BR62" s="144"/>
      <c r="BS62" s="144"/>
      <c r="BT62" s="144"/>
      <c r="BU62" s="144"/>
      <c r="BV62" s="144"/>
      <c r="BW62" s="144"/>
      <c r="BX62" s="144"/>
    </row>
    <row r="63" spans="2:76" s="129" customFormat="1" ht="15" customHeight="1">
      <c r="B63" s="129">
        <f t="shared" si="0"/>
        <v>0</v>
      </c>
      <c r="C63" s="140">
        <f t="shared" si="1"/>
        <v>0</v>
      </c>
      <c r="D63" s="115">
        <f t="shared" si="2"/>
        <v>0</v>
      </c>
      <c r="E63" s="115">
        <f t="shared" si="6"/>
        <v>0</v>
      </c>
      <c r="F63" s="115">
        <f t="shared" si="7"/>
        <v>0</v>
      </c>
      <c r="H63" s="179">
        <f t="shared" si="3"/>
        <v>0</v>
      </c>
      <c r="I63" s="180"/>
      <c r="J63" s="158" t="str">
        <f t="shared" si="4"/>
        <v/>
      </c>
      <c r="K63" s="33">
        <f t="shared" si="8"/>
        <v>0</v>
      </c>
      <c r="L63" s="130">
        <f t="shared" si="9"/>
        <v>3</v>
      </c>
      <c r="M63" s="130" t="str">
        <f t="shared" si="5"/>
        <v xml:space="preserve"> </v>
      </c>
      <c r="N63" s="133"/>
      <c r="O63" s="133"/>
      <c r="P63" s="133"/>
      <c r="Q63" s="133"/>
      <c r="R63" s="133"/>
      <c r="S63" s="133"/>
      <c r="T63" s="133"/>
      <c r="U63" s="133"/>
      <c r="V63" s="133"/>
      <c r="W63" s="133"/>
      <c r="X63" s="133"/>
      <c r="Y63" s="133"/>
      <c r="Z63" s="133"/>
      <c r="AA63" s="133"/>
      <c r="AB63" s="133"/>
      <c r="AC63" s="133"/>
      <c r="AD63" s="133"/>
      <c r="AE63" s="133"/>
      <c r="AF63" s="133"/>
      <c r="AG63" s="134"/>
      <c r="AH63" s="133"/>
      <c r="AI63" s="130"/>
      <c r="AJ63" s="133"/>
      <c r="AK63" s="33"/>
      <c r="AL63" s="33"/>
      <c r="AM63" s="133"/>
      <c r="AT63" s="138"/>
      <c r="BA63" s="144"/>
      <c r="BB63" s="144"/>
      <c r="BC63" s="144"/>
      <c r="BD63" s="144"/>
      <c r="BE63" s="144"/>
      <c r="BF63" s="144"/>
      <c r="BG63" s="144"/>
      <c r="BH63" s="144"/>
      <c r="BI63" s="144"/>
      <c r="BJ63" s="144"/>
      <c r="BK63" s="144"/>
      <c r="BL63" s="144"/>
      <c r="BM63" s="144"/>
      <c r="BO63" s="144"/>
      <c r="BP63" s="144"/>
      <c r="BQ63" s="144"/>
      <c r="BR63" s="144"/>
      <c r="BS63" s="144"/>
      <c r="BT63" s="144"/>
      <c r="BU63" s="144"/>
      <c r="BV63" s="144"/>
      <c r="BW63" s="144"/>
      <c r="BX63" s="144"/>
    </row>
    <row r="64" spans="2:76" s="129" customFormat="1" ht="15" customHeight="1">
      <c r="B64" s="129">
        <f t="shared" si="0"/>
        <v>0</v>
      </c>
      <c r="C64" s="140">
        <f t="shared" si="1"/>
        <v>0</v>
      </c>
      <c r="D64" s="115">
        <f t="shared" si="2"/>
        <v>0</v>
      </c>
      <c r="E64" s="115">
        <f t="shared" si="6"/>
        <v>0</v>
      </c>
      <c r="F64" s="115">
        <f t="shared" si="7"/>
        <v>0</v>
      </c>
      <c r="H64" s="179">
        <f t="shared" si="3"/>
        <v>0</v>
      </c>
      <c r="I64" s="180"/>
      <c r="J64" s="158" t="str">
        <f t="shared" si="4"/>
        <v/>
      </c>
      <c r="K64" s="33">
        <f t="shared" si="8"/>
        <v>0</v>
      </c>
      <c r="L64" s="130">
        <f t="shared" si="9"/>
        <v>3</v>
      </c>
      <c r="M64" s="130" t="str">
        <f t="shared" si="5"/>
        <v xml:space="preserve"> </v>
      </c>
      <c r="N64" s="133"/>
      <c r="O64" s="133"/>
      <c r="P64" s="133"/>
      <c r="Q64" s="133"/>
      <c r="R64" s="133"/>
      <c r="S64" s="133"/>
      <c r="T64" s="133"/>
      <c r="U64" s="133"/>
      <c r="V64" s="133"/>
      <c r="W64" s="133"/>
      <c r="X64" s="133"/>
      <c r="Y64" s="133"/>
      <c r="Z64" s="133"/>
      <c r="AA64" s="133"/>
      <c r="AB64" s="133"/>
      <c r="AC64" s="133"/>
      <c r="AD64" s="133"/>
      <c r="AE64" s="133"/>
      <c r="AF64" s="133"/>
      <c r="AG64" s="134"/>
      <c r="AH64" s="133"/>
      <c r="AI64" s="130"/>
      <c r="AJ64" s="133"/>
      <c r="AK64" s="33"/>
      <c r="AL64" s="33"/>
      <c r="AM64" s="133"/>
      <c r="AT64" s="138"/>
      <c r="BA64" s="144"/>
      <c r="BB64" s="144"/>
      <c r="BC64" s="144"/>
      <c r="BD64" s="144"/>
      <c r="BE64" s="144"/>
      <c r="BF64" s="144"/>
      <c r="BG64" s="144"/>
      <c r="BH64" s="144"/>
      <c r="BI64" s="144"/>
      <c r="BJ64" s="144"/>
      <c r="BK64" s="144"/>
      <c r="BL64" s="144"/>
      <c r="BM64" s="144"/>
      <c r="BN64" s="144"/>
      <c r="BP64" s="144"/>
      <c r="BQ64" s="144"/>
      <c r="BR64" s="144"/>
      <c r="BS64" s="144"/>
      <c r="BT64" s="144"/>
      <c r="BU64" s="144"/>
      <c r="BV64" s="144"/>
      <c r="BW64" s="144"/>
      <c r="BX64" s="144"/>
    </row>
    <row r="65" spans="1:77" s="129" customFormat="1" ht="15" customHeight="1">
      <c r="B65" s="129">
        <f t="shared" si="0"/>
        <v>0</v>
      </c>
      <c r="C65" s="140">
        <f t="shared" si="1"/>
        <v>0</v>
      </c>
      <c r="D65" s="115">
        <f t="shared" si="2"/>
        <v>0</v>
      </c>
      <c r="E65" s="115">
        <f t="shared" si="6"/>
        <v>0</v>
      </c>
      <c r="F65" s="115">
        <f t="shared" si="7"/>
        <v>0</v>
      </c>
      <c r="H65" s="179">
        <f t="shared" si="3"/>
        <v>0</v>
      </c>
      <c r="I65" s="180"/>
      <c r="J65" s="158" t="str">
        <f t="shared" si="4"/>
        <v/>
      </c>
      <c r="K65" s="33">
        <f t="shared" si="8"/>
        <v>0</v>
      </c>
      <c r="L65" s="130">
        <f t="shared" si="9"/>
        <v>3</v>
      </c>
      <c r="M65" s="130" t="str">
        <f t="shared" si="5"/>
        <v xml:space="preserve"> </v>
      </c>
      <c r="N65" s="133"/>
      <c r="O65" s="133"/>
      <c r="P65" s="133"/>
      <c r="Q65" s="133"/>
      <c r="R65" s="133"/>
      <c r="S65" s="133"/>
      <c r="T65" s="133"/>
      <c r="U65" s="133"/>
      <c r="V65" s="133"/>
      <c r="W65" s="133"/>
      <c r="X65" s="133"/>
      <c r="Y65" s="133"/>
      <c r="Z65" s="133"/>
      <c r="AA65" s="133"/>
      <c r="AB65" s="133"/>
      <c r="AC65" s="133"/>
      <c r="AD65" s="133"/>
      <c r="AE65" s="133"/>
      <c r="AF65" s="133"/>
      <c r="AG65" s="134"/>
      <c r="AH65" s="133"/>
      <c r="AI65" s="130"/>
      <c r="AJ65" s="133"/>
      <c r="AK65" s="33"/>
      <c r="AL65" s="33"/>
      <c r="AM65" s="133"/>
      <c r="AT65" s="138"/>
      <c r="BA65" s="144"/>
      <c r="BB65" s="144"/>
      <c r="BC65" s="144"/>
      <c r="BD65" s="144"/>
      <c r="BE65" s="144"/>
      <c r="BF65" s="144"/>
      <c r="BG65" s="144"/>
      <c r="BH65" s="144"/>
      <c r="BI65" s="144"/>
      <c r="BJ65" s="144"/>
      <c r="BK65" s="144"/>
      <c r="BL65" s="144"/>
      <c r="BM65" s="144"/>
      <c r="BO65" s="144"/>
      <c r="BP65" s="144"/>
      <c r="BQ65" s="144"/>
      <c r="BR65" s="144"/>
      <c r="BS65" s="144"/>
      <c r="BT65" s="144"/>
      <c r="BU65" s="144"/>
      <c r="BV65" s="144"/>
      <c r="BW65" s="144"/>
      <c r="BX65" s="144"/>
    </row>
    <row r="66" spans="1:77" s="129" customFormat="1" ht="15" customHeight="1">
      <c r="B66" s="129">
        <f t="shared" si="0"/>
        <v>0</v>
      </c>
      <c r="C66" s="140">
        <f t="shared" si="1"/>
        <v>0</v>
      </c>
      <c r="D66" s="115">
        <f t="shared" si="2"/>
        <v>0</v>
      </c>
      <c r="E66" s="115">
        <f t="shared" si="6"/>
        <v>0</v>
      </c>
      <c r="F66" s="115">
        <f t="shared" si="7"/>
        <v>0</v>
      </c>
      <c r="H66" s="179">
        <f t="shared" si="3"/>
        <v>0</v>
      </c>
      <c r="I66" s="180"/>
      <c r="J66" s="158" t="str">
        <f t="shared" si="4"/>
        <v/>
      </c>
      <c r="K66" s="33">
        <f t="shared" si="8"/>
        <v>0</v>
      </c>
      <c r="L66" s="130">
        <f t="shared" si="9"/>
        <v>3</v>
      </c>
      <c r="M66" s="130" t="str">
        <f t="shared" si="5"/>
        <v xml:space="preserve"> </v>
      </c>
      <c r="N66" s="133"/>
      <c r="O66" s="133"/>
      <c r="P66" s="133"/>
      <c r="Q66" s="133"/>
      <c r="R66" s="133"/>
      <c r="S66" s="133"/>
      <c r="T66" s="133"/>
      <c r="U66" s="133"/>
      <c r="V66" s="133"/>
      <c r="W66" s="133"/>
      <c r="X66" s="133"/>
      <c r="Y66" s="133"/>
      <c r="Z66" s="133"/>
      <c r="AA66" s="133"/>
      <c r="AB66" s="133"/>
      <c r="AC66" s="133"/>
      <c r="AD66" s="133"/>
      <c r="AE66" s="133"/>
      <c r="AF66" s="133"/>
      <c r="AG66" s="134"/>
      <c r="AH66" s="133"/>
      <c r="AI66" s="130"/>
      <c r="AJ66" s="133"/>
      <c r="AK66" s="33"/>
      <c r="AL66" s="33"/>
      <c r="AM66" s="133"/>
      <c r="AT66" s="138"/>
      <c r="BA66" s="144"/>
      <c r="BB66" s="144"/>
      <c r="BC66" s="144"/>
      <c r="BD66" s="144"/>
      <c r="BE66" s="144"/>
      <c r="BF66" s="144"/>
      <c r="BG66" s="144"/>
      <c r="BH66" s="144"/>
      <c r="BI66" s="144"/>
      <c r="BJ66" s="144"/>
      <c r="BK66" s="144"/>
      <c r="BL66" s="144"/>
      <c r="BM66" s="144"/>
      <c r="BN66" s="144"/>
      <c r="BP66" s="144"/>
      <c r="BQ66" s="144"/>
      <c r="BR66" s="144"/>
      <c r="BS66" s="144"/>
      <c r="BT66" s="144"/>
      <c r="BU66" s="144"/>
      <c r="BV66" s="144"/>
      <c r="BW66" s="144"/>
      <c r="BX66" s="144"/>
    </row>
    <row r="67" spans="1:77" s="129" customFormat="1" ht="15" customHeight="1">
      <c r="H67" s="178"/>
      <c r="I67" s="178"/>
      <c r="J67" s="158"/>
      <c r="K67" s="33"/>
      <c r="L67" s="130"/>
      <c r="M67" s="130"/>
      <c r="N67" s="133"/>
      <c r="O67" s="133"/>
      <c r="P67" s="133"/>
      <c r="Q67" s="133"/>
      <c r="R67" s="133"/>
      <c r="S67" s="133"/>
      <c r="T67" s="133"/>
      <c r="U67" s="133"/>
      <c r="V67" s="133"/>
      <c r="W67" s="133"/>
      <c r="X67" s="133"/>
      <c r="Y67" s="133"/>
      <c r="Z67" s="133"/>
      <c r="AA67" s="133"/>
      <c r="AB67" s="133"/>
      <c r="AC67" s="133"/>
      <c r="AD67" s="133"/>
      <c r="AE67" s="133"/>
      <c r="AF67" s="133"/>
      <c r="AG67" s="134"/>
      <c r="AH67" s="133"/>
      <c r="AI67" s="130"/>
      <c r="AJ67" s="133"/>
      <c r="AK67" s="33"/>
      <c r="AL67" s="33"/>
      <c r="AM67" s="133"/>
      <c r="AT67" s="138"/>
      <c r="BA67" s="144"/>
      <c r="BB67" s="144"/>
      <c r="BC67" s="144"/>
      <c r="BD67" s="144"/>
      <c r="BE67" s="144"/>
      <c r="BF67" s="144"/>
      <c r="BG67" s="144"/>
      <c r="BH67" s="144"/>
      <c r="BI67" s="144"/>
      <c r="BJ67" s="144"/>
      <c r="BK67" s="144"/>
      <c r="BL67" s="144"/>
      <c r="BM67" s="144"/>
      <c r="BO67" s="144"/>
      <c r="BP67" s="144"/>
      <c r="BQ67" s="144"/>
      <c r="BR67" s="144"/>
      <c r="BS67" s="144"/>
      <c r="BT67" s="144"/>
      <c r="BU67" s="144"/>
      <c r="BV67" s="144"/>
      <c r="BW67" s="144"/>
      <c r="BX67" s="144"/>
    </row>
    <row r="68" spans="1:77" s="129" customFormat="1" ht="15" customHeight="1">
      <c r="B68" s="129" t="str">
        <f>B32</f>
        <v>Ø $/hour</v>
      </c>
      <c r="D68" s="115">
        <f>E68-5</f>
        <v>57.222753820321316</v>
      </c>
      <c r="E68" s="115">
        <f>F68-2.7</f>
        <v>62.222753820321316</v>
      </c>
      <c r="F68" s="115">
        <f>(D32-$G$45)/G$46*$E$41</f>
        <v>64.922753820321319</v>
      </c>
      <c r="G68" s="115">
        <f>F68</f>
        <v>64.922753820321319</v>
      </c>
      <c r="H68" s="179" t="e">
        <v>#N/A</v>
      </c>
      <c r="I68" s="179">
        <v>20</v>
      </c>
      <c r="J68" s="158"/>
      <c r="K68" s="33"/>
      <c r="L68" s="130"/>
      <c r="M68" s="130"/>
      <c r="N68" s="133"/>
      <c r="O68" s="133"/>
      <c r="P68" s="133"/>
      <c r="Q68" s="133"/>
      <c r="R68" s="133"/>
      <c r="S68" s="133"/>
      <c r="T68" s="133"/>
      <c r="U68" s="133"/>
      <c r="V68" s="133"/>
      <c r="W68" s="133"/>
      <c r="X68" s="133"/>
      <c r="Y68" s="133"/>
      <c r="Z68" s="133"/>
      <c r="AA68" s="133"/>
      <c r="AB68" s="133"/>
      <c r="AC68" s="133"/>
      <c r="AD68" s="133"/>
      <c r="AE68" s="133"/>
      <c r="AF68" s="133"/>
      <c r="AG68" s="134"/>
      <c r="AH68" s="133"/>
      <c r="AI68" s="130"/>
      <c r="AJ68" s="133"/>
      <c r="AK68" s="33"/>
      <c r="AL68" s="33"/>
      <c r="AM68" s="133"/>
      <c r="AT68" s="138"/>
      <c r="BA68" s="144"/>
      <c r="BB68" s="144"/>
      <c r="BC68" s="144"/>
      <c r="BD68" s="144"/>
      <c r="BE68" s="144"/>
      <c r="BM68" s="144"/>
      <c r="BN68" s="144"/>
    </row>
    <row r="69" spans="1:77" s="129" customFormat="1" ht="11.25" customHeight="1">
      <c r="B69" s="129" t="str">
        <f>B33</f>
        <v>Ø Years of Experience</v>
      </c>
      <c r="D69" s="115">
        <f>E69-5</f>
        <v>40.355555555555554</v>
      </c>
      <c r="E69" s="115">
        <f>F69-2.7</f>
        <v>45.355555555555554</v>
      </c>
      <c r="F69" s="115">
        <f>(D33*100-$I$45)/I$46*$E$40</f>
        <v>48.055555555555557</v>
      </c>
      <c r="G69" s="115">
        <f>F69</f>
        <v>48.055555555555557</v>
      </c>
      <c r="H69" s="179" t="e">
        <v>#N/A</v>
      </c>
      <c r="I69" s="179">
        <v>20</v>
      </c>
      <c r="J69" s="158"/>
      <c r="K69" s="33"/>
      <c r="L69" s="130"/>
      <c r="M69" s="130"/>
      <c r="N69" s="133"/>
      <c r="O69" s="133"/>
      <c r="P69" s="133"/>
      <c r="Q69" s="133"/>
      <c r="R69" s="133"/>
      <c r="S69" s="133"/>
      <c r="T69" s="133"/>
      <c r="U69" s="133"/>
      <c r="V69" s="133"/>
      <c r="W69" s="133"/>
      <c r="X69" s="133"/>
      <c r="Y69" s="133"/>
      <c r="Z69" s="133"/>
      <c r="AA69" s="133"/>
      <c r="AB69" s="133"/>
      <c r="AC69" s="133"/>
      <c r="AD69" s="133"/>
      <c r="AE69" s="133"/>
      <c r="AF69" s="133"/>
      <c r="AG69" s="134"/>
      <c r="AH69" s="133"/>
      <c r="AI69" s="130"/>
      <c r="AJ69" s="133"/>
      <c r="AK69" s="33"/>
      <c r="AL69" s="33"/>
      <c r="AM69" s="133"/>
      <c r="AT69" s="138"/>
      <c r="BA69" s="144"/>
      <c r="BB69" s="144"/>
      <c r="BC69" s="144"/>
      <c r="BD69" s="144"/>
      <c r="BE69" s="144"/>
      <c r="BO69" s="144"/>
    </row>
    <row r="70" spans="1:77" s="129" customFormat="1" ht="11.25" customHeight="1">
      <c r="D70" s="129">
        <v>-7</v>
      </c>
      <c r="E70" s="129">
        <v>-7</v>
      </c>
      <c r="F70" s="129">
        <v>-10</v>
      </c>
      <c r="G70" s="129">
        <v>100</v>
      </c>
      <c r="H70" s="178" t="e">
        <v>#N/A</v>
      </c>
      <c r="I70" s="178">
        <v>-7</v>
      </c>
      <c r="J70" s="158"/>
      <c r="K70" s="33"/>
      <c r="L70" s="130"/>
      <c r="M70" s="130"/>
      <c r="N70" s="133"/>
      <c r="O70" s="133"/>
      <c r="P70" s="133"/>
      <c r="Q70" s="133"/>
      <c r="R70" s="133"/>
      <c r="S70" s="133"/>
      <c r="T70" s="133"/>
      <c r="U70" s="133"/>
      <c r="V70" s="133"/>
      <c r="W70" s="133"/>
      <c r="X70" s="133"/>
      <c r="Y70" s="133"/>
      <c r="Z70" s="133"/>
      <c r="AA70" s="133"/>
      <c r="AB70" s="133"/>
      <c r="AC70" s="133"/>
      <c r="AD70" s="133"/>
      <c r="AE70" s="133"/>
      <c r="AF70" s="133"/>
      <c r="AG70" s="134"/>
      <c r="AH70" s="133"/>
      <c r="AI70" s="130"/>
      <c r="AJ70" s="133"/>
      <c r="AK70" s="33"/>
      <c r="AL70" s="33"/>
      <c r="AM70" s="133"/>
      <c r="AN70" s="146"/>
      <c r="AO70" s="146"/>
      <c r="AP70" s="146"/>
      <c r="AQ70" s="146"/>
      <c r="AR70" s="146"/>
      <c r="AS70" s="146"/>
      <c r="AT70" s="147"/>
      <c r="BA70" s="144"/>
      <c r="BB70" s="144"/>
      <c r="BC70" s="144"/>
      <c r="BD70" s="144"/>
      <c r="BE70" s="144"/>
      <c r="BM70" s="146"/>
      <c r="BN70" s="144"/>
      <c r="BX70" s="146"/>
      <c r="BY70" s="146"/>
    </row>
    <row r="71" spans="1:77" s="129" customFormat="1" ht="11.25" customHeight="1">
      <c r="H71" s="178"/>
      <c r="I71" s="178"/>
      <c r="J71" s="158"/>
      <c r="K71" s="33"/>
      <c r="L71" s="130"/>
      <c r="M71" s="130"/>
      <c r="N71" s="133"/>
      <c r="O71" s="133"/>
      <c r="P71" s="133"/>
      <c r="Q71" s="133"/>
      <c r="R71" s="133"/>
      <c r="S71" s="133"/>
      <c r="T71" s="133"/>
      <c r="U71" s="133"/>
      <c r="V71" s="133"/>
      <c r="W71" s="133"/>
      <c r="X71" s="133"/>
      <c r="Y71" s="133"/>
      <c r="Z71" s="133"/>
      <c r="AA71" s="133"/>
      <c r="AB71" s="133"/>
      <c r="AC71" s="133"/>
      <c r="AD71" s="133"/>
      <c r="AE71" s="133"/>
      <c r="AF71" s="133"/>
      <c r="AG71" s="134"/>
      <c r="AH71" s="133"/>
      <c r="AI71" s="130"/>
      <c r="AJ71" s="133"/>
      <c r="AK71" s="33"/>
      <c r="AL71" s="33"/>
      <c r="AM71" s="133"/>
      <c r="AT71" s="138"/>
      <c r="BA71" s="144"/>
      <c r="BB71" s="144"/>
      <c r="BC71" s="144"/>
      <c r="BD71" s="144"/>
      <c r="BE71" s="144"/>
      <c r="BO71" s="144"/>
    </row>
    <row r="72" spans="1:77" s="129" customFormat="1" ht="11.25" customHeight="1">
      <c r="A72" s="136"/>
      <c r="B72" s="136" t="s">
        <v>4059</v>
      </c>
      <c r="C72" s="129">
        <v>3</v>
      </c>
      <c r="H72" s="178"/>
      <c r="I72" s="178"/>
      <c r="J72" s="158"/>
      <c r="K72" s="33"/>
      <c r="L72" s="130"/>
      <c r="M72" s="130"/>
      <c r="N72" s="133"/>
      <c r="O72" s="133"/>
      <c r="P72" s="133"/>
      <c r="Q72" s="133"/>
      <c r="R72" s="133"/>
      <c r="S72" s="133"/>
      <c r="T72" s="133"/>
      <c r="U72" s="133"/>
      <c r="V72" s="133"/>
      <c r="W72" s="133"/>
      <c r="X72" s="133"/>
      <c r="Y72" s="133"/>
      <c r="Z72" s="133"/>
      <c r="AA72" s="133"/>
      <c r="AB72" s="133"/>
      <c r="AC72" s="133"/>
      <c r="AD72" s="133"/>
      <c r="AE72" s="133"/>
      <c r="AF72" s="133"/>
      <c r="AG72" s="134"/>
      <c r="AH72" s="133"/>
      <c r="AI72" s="130"/>
      <c r="AJ72" s="133"/>
      <c r="AK72" s="33"/>
      <c r="AL72" s="33"/>
      <c r="AM72" s="133"/>
      <c r="AT72" s="138"/>
      <c r="BA72" s="144"/>
      <c r="BB72" s="144"/>
      <c r="BC72" s="144"/>
      <c r="BD72" s="144"/>
      <c r="BE72" s="144"/>
      <c r="BN72" s="144"/>
    </row>
    <row r="73" spans="1:77" s="129" customFormat="1" ht="12.75">
      <c r="H73" s="178"/>
      <c r="I73" s="178"/>
      <c r="J73" s="158"/>
      <c r="K73" s="33"/>
      <c r="L73" s="130"/>
      <c r="M73" s="130"/>
      <c r="N73" s="133"/>
      <c r="O73" s="133"/>
      <c r="P73" s="133"/>
      <c r="Q73" s="133"/>
      <c r="R73" s="133"/>
      <c r="S73" s="133"/>
      <c r="T73" s="133"/>
      <c r="U73" s="133"/>
      <c r="V73" s="133"/>
      <c r="W73" s="133"/>
      <c r="X73" s="133"/>
      <c r="Y73" s="133"/>
      <c r="Z73" s="133"/>
      <c r="AA73" s="133"/>
      <c r="AB73" s="133"/>
      <c r="AC73" s="133"/>
      <c r="AD73" s="133"/>
      <c r="AE73" s="133"/>
      <c r="AF73" s="133"/>
      <c r="AG73" s="134"/>
      <c r="AH73" s="133"/>
      <c r="AI73" s="130"/>
      <c r="AJ73" s="133"/>
      <c r="AK73" s="33"/>
      <c r="AL73" s="33"/>
      <c r="AM73" s="133"/>
      <c r="AT73" s="138"/>
      <c r="BA73" s="144"/>
      <c r="BB73" s="144"/>
      <c r="BC73" s="144"/>
      <c r="BD73" s="144"/>
      <c r="BE73" s="144"/>
      <c r="BN73" s="144"/>
    </row>
    <row r="74" spans="1:77" s="129" customFormat="1" ht="12.75">
      <c r="A74" s="136"/>
      <c r="B74" s="136" t="s">
        <v>4060</v>
      </c>
      <c r="C74" s="129" t="s">
        <v>4050</v>
      </c>
      <c r="D74" s="129">
        <v>0</v>
      </c>
      <c r="E74" s="129">
        <v>0</v>
      </c>
      <c r="F74" s="129">
        <v>0</v>
      </c>
      <c r="G74" s="129">
        <v>0</v>
      </c>
      <c r="H74" s="178">
        <v>0</v>
      </c>
      <c r="I74" s="178">
        <v>0</v>
      </c>
      <c r="J74" s="158">
        <v>100</v>
      </c>
      <c r="K74" s="158">
        <v>100</v>
      </c>
      <c r="L74" s="33">
        <f>Q74*6</f>
        <v>100</v>
      </c>
      <c r="M74" s="130">
        <f>Q74*5</f>
        <v>83.333333333333343</v>
      </c>
      <c r="N74" s="130">
        <f>Q74*4</f>
        <v>66.666666666666671</v>
      </c>
      <c r="O74" s="133">
        <f>Q74*3</f>
        <v>50</v>
      </c>
      <c r="P74" s="133">
        <f>Q74*2</f>
        <v>33.333333333333336</v>
      </c>
      <c r="Q74" s="133">
        <f>J74/6</f>
        <v>16.666666666666668</v>
      </c>
      <c r="R74" s="133">
        <v>-0.1</v>
      </c>
      <c r="S74" s="133"/>
      <c r="T74" s="133"/>
      <c r="U74" s="133"/>
      <c r="V74" s="133"/>
      <c r="W74" s="133"/>
      <c r="X74" s="133"/>
      <c r="Y74" s="133"/>
      <c r="Z74" s="133"/>
      <c r="AA74" s="133"/>
      <c r="AB74" s="133"/>
      <c r="AC74" s="133"/>
      <c r="AD74" s="133"/>
      <c r="AE74" s="133"/>
      <c r="AF74" s="133"/>
      <c r="AG74" s="134"/>
      <c r="AH74" s="133"/>
      <c r="AI74" s="130"/>
      <c r="AJ74" s="133"/>
      <c r="AK74" s="33"/>
      <c r="AL74" s="33"/>
      <c r="AM74" s="133"/>
      <c r="AT74" s="138"/>
      <c r="BA74" s="144"/>
      <c r="BB74" s="144"/>
      <c r="BC74" s="144"/>
      <c r="BD74" s="144"/>
      <c r="BE74" s="144"/>
      <c r="BN74" s="144"/>
    </row>
    <row r="75" spans="1:77" s="129" customFormat="1" ht="12.75">
      <c r="C75" s="129" t="s">
        <v>4051</v>
      </c>
      <c r="D75" s="129">
        <v>0</v>
      </c>
      <c r="E75" s="129">
        <f>$J$75/5*E76</f>
        <v>20</v>
      </c>
      <c r="F75" s="129">
        <f>$J$75/5*F76</f>
        <v>40</v>
      </c>
      <c r="G75" s="129">
        <f>$J$75/5*G76</f>
        <v>60</v>
      </c>
      <c r="H75" s="178">
        <f>$J$75/5*H76</f>
        <v>80</v>
      </c>
      <c r="I75" s="178">
        <f>$J$75/5*I76</f>
        <v>100</v>
      </c>
      <c r="J75" s="158">
        <v>100</v>
      </c>
      <c r="K75" s="158">
        <v>0</v>
      </c>
      <c r="L75" s="33">
        <v>0</v>
      </c>
      <c r="M75" s="130">
        <v>0</v>
      </c>
      <c r="N75" s="130">
        <v>0</v>
      </c>
      <c r="O75" s="133">
        <v>0</v>
      </c>
      <c r="P75" s="133">
        <v>0</v>
      </c>
      <c r="Q75" s="133">
        <v>0</v>
      </c>
      <c r="R75" s="133">
        <v>0</v>
      </c>
      <c r="S75" s="133"/>
      <c r="T75" s="133"/>
      <c r="U75" s="133"/>
      <c r="V75" s="133"/>
      <c r="W75" s="133"/>
      <c r="X75" s="133"/>
      <c r="Y75" s="133"/>
      <c r="Z75" s="133"/>
      <c r="AA75" s="133"/>
      <c r="AB75" s="133"/>
      <c r="AC75" s="133"/>
      <c r="AD75" s="133"/>
      <c r="AE75" s="133"/>
      <c r="AF75" s="133"/>
      <c r="AG75" s="134"/>
      <c r="AH75" s="133"/>
      <c r="AI75" s="130"/>
      <c r="AJ75" s="133"/>
      <c r="AK75" s="33"/>
      <c r="AL75" s="33"/>
      <c r="AM75" s="133"/>
      <c r="AT75" s="138"/>
      <c r="BA75" s="144"/>
      <c r="BB75" s="144"/>
      <c r="BC75" s="144"/>
      <c r="BD75" s="144"/>
      <c r="BE75" s="144"/>
      <c r="BN75" s="144"/>
    </row>
    <row r="76" spans="1:77" s="129" customFormat="1" ht="12.75">
      <c r="C76" s="129" t="s">
        <v>4050</v>
      </c>
      <c r="D76" s="129">
        <f>ROUND(EVEN(G46)/4,0)</f>
        <v>17</v>
      </c>
      <c r="E76" s="129">
        <v>1</v>
      </c>
      <c r="F76" s="129">
        <v>2</v>
      </c>
      <c r="G76" s="129">
        <v>3</v>
      </c>
      <c r="H76" s="178">
        <v>4</v>
      </c>
      <c r="I76" s="178">
        <v>5</v>
      </c>
      <c r="J76" s="158"/>
      <c r="K76" s="158"/>
      <c r="L76" s="33">
        <v>5</v>
      </c>
      <c r="M76" s="130">
        <v>4</v>
      </c>
      <c r="N76" s="130">
        <v>3</v>
      </c>
      <c r="O76" s="133">
        <v>2</v>
      </c>
      <c r="P76" s="133">
        <v>1</v>
      </c>
      <c r="Q76" s="133"/>
      <c r="R76" s="133"/>
      <c r="S76" s="133"/>
      <c r="T76" s="133"/>
      <c r="U76" s="133"/>
      <c r="V76" s="133"/>
      <c r="W76" s="133"/>
      <c r="X76" s="133"/>
      <c r="Y76" s="133"/>
      <c r="Z76" s="133"/>
      <c r="AA76" s="133"/>
      <c r="AB76" s="133"/>
      <c r="AC76" s="133"/>
      <c r="AD76" s="133"/>
      <c r="AE76" s="133"/>
      <c r="AF76" s="133"/>
      <c r="AG76" s="134"/>
      <c r="AH76" s="133"/>
      <c r="AI76" s="130"/>
      <c r="AJ76" s="133"/>
      <c r="AK76" s="33"/>
      <c r="AL76" s="33"/>
      <c r="AM76" s="133"/>
      <c r="AT76" s="138"/>
      <c r="BA76" s="144"/>
      <c r="BB76" s="144"/>
      <c r="BC76" s="144"/>
      <c r="BD76" s="144"/>
      <c r="BE76" s="144"/>
      <c r="BN76" s="144"/>
    </row>
    <row r="77" spans="1:77" s="129" customFormat="1" ht="12.75">
      <c r="C77" s="129" t="s">
        <v>4051</v>
      </c>
      <c r="D77" s="140">
        <f>ROUND(EVEN(I46)/4,0)</f>
        <v>450</v>
      </c>
      <c r="E77" s="140">
        <f>$G$46/5*E76</f>
        <v>13.6</v>
      </c>
      <c r="F77" s="140">
        <f>$G$46/5*F76</f>
        <v>27.2</v>
      </c>
      <c r="G77" s="140">
        <f>$G$46/5*G76</f>
        <v>40.799999999999997</v>
      </c>
      <c r="H77" s="181">
        <f>$G$46/5*H76</f>
        <v>54.4</v>
      </c>
      <c r="I77" s="181">
        <f>$G$46/5*I76</f>
        <v>68</v>
      </c>
      <c r="J77" s="182"/>
      <c r="K77" s="182"/>
      <c r="L77" s="154"/>
      <c r="M77" s="155"/>
      <c r="N77" s="155" t="s">
        <v>4027</v>
      </c>
      <c r="O77" s="156">
        <v>9</v>
      </c>
      <c r="P77" s="156">
        <v>6</v>
      </c>
      <c r="Q77" s="156">
        <v>3</v>
      </c>
      <c r="R77" s="156"/>
      <c r="S77" s="133"/>
      <c r="T77" s="133"/>
      <c r="U77" s="133"/>
      <c r="V77" s="133"/>
      <c r="W77" s="133"/>
      <c r="X77" s="133"/>
      <c r="Y77" s="133"/>
      <c r="Z77" s="133"/>
      <c r="AA77" s="133"/>
      <c r="AB77" s="133"/>
      <c r="AC77" s="133"/>
      <c r="AD77" s="133"/>
      <c r="AE77" s="133"/>
      <c r="AF77" s="133"/>
      <c r="AG77" s="134"/>
      <c r="AH77" s="133"/>
      <c r="AI77" s="130"/>
      <c r="AJ77" s="133"/>
      <c r="AK77" s="33"/>
      <c r="AL77" s="33"/>
      <c r="AM77" s="133"/>
      <c r="AT77" s="138"/>
      <c r="BA77" s="144"/>
      <c r="BB77" s="144"/>
      <c r="BC77" s="144"/>
      <c r="BD77" s="144"/>
      <c r="BE77" s="144"/>
      <c r="BN77" s="144"/>
    </row>
    <row r="78" spans="1:77" s="129" customFormat="1" ht="12.75">
      <c r="A78" s="136"/>
      <c r="B78" s="136" t="s">
        <v>4061</v>
      </c>
      <c r="C78" s="129">
        <v>15</v>
      </c>
      <c r="D78" s="129">
        <v>108</v>
      </c>
      <c r="E78" s="129">
        <v>85</v>
      </c>
      <c r="F78" s="140">
        <f>C78/E42*D46</f>
        <v>60.75</v>
      </c>
      <c r="H78" s="178"/>
      <c r="I78" s="178"/>
      <c r="J78" s="158"/>
      <c r="K78" s="33"/>
      <c r="L78" s="130"/>
      <c r="M78" s="130"/>
      <c r="N78" s="133"/>
      <c r="O78" s="133"/>
      <c r="P78" s="133"/>
      <c r="Q78" s="133"/>
      <c r="R78" s="133"/>
      <c r="S78" s="133"/>
      <c r="T78" s="133"/>
      <c r="U78" s="133"/>
      <c r="V78" s="133"/>
      <c r="W78" s="133"/>
      <c r="X78" s="133"/>
      <c r="Y78" s="133"/>
      <c r="Z78" s="133"/>
      <c r="AA78" s="133"/>
      <c r="AB78" s="133"/>
      <c r="AC78" s="133"/>
      <c r="AD78" s="133"/>
      <c r="AE78" s="133"/>
      <c r="AF78" s="133"/>
      <c r="AG78" s="134"/>
      <c r="AH78" s="133"/>
      <c r="AI78" s="130"/>
      <c r="AJ78" s="133"/>
      <c r="AK78" s="33"/>
      <c r="AL78" s="33"/>
      <c r="AM78" s="133"/>
      <c r="AT78" s="138"/>
      <c r="BA78" s="144"/>
      <c r="BB78" s="144"/>
      <c r="BC78" s="144"/>
      <c r="BD78" s="144"/>
      <c r="BE78" s="144"/>
      <c r="BN78" s="144"/>
    </row>
    <row r="79" spans="1:77" s="129" customFormat="1" ht="12.75">
      <c r="B79" s="136" t="s">
        <v>4062</v>
      </c>
      <c r="D79" s="129">
        <v>113</v>
      </c>
      <c r="E79" s="129">
        <v>87</v>
      </c>
      <c r="H79" s="178"/>
      <c r="I79" s="178"/>
      <c r="J79" s="158"/>
      <c r="K79" s="33"/>
      <c r="L79" s="130"/>
      <c r="M79" s="130"/>
      <c r="N79" s="133"/>
      <c r="O79" s="133"/>
      <c r="P79" s="133"/>
      <c r="Q79" s="133"/>
      <c r="R79" s="133"/>
      <c r="S79" s="133"/>
      <c r="T79" s="133"/>
      <c r="U79" s="133"/>
      <c r="V79" s="133"/>
      <c r="W79" s="133"/>
      <c r="X79" s="133"/>
      <c r="Y79" s="133"/>
      <c r="Z79" s="133"/>
      <c r="AA79" s="133"/>
      <c r="AB79" s="133"/>
      <c r="AC79" s="133"/>
      <c r="AD79" s="133"/>
      <c r="AE79" s="133"/>
      <c r="AF79" s="133"/>
      <c r="AG79" s="134"/>
      <c r="AH79" s="133"/>
      <c r="AI79" s="130"/>
      <c r="AJ79" s="133"/>
      <c r="AK79" s="33"/>
      <c r="AL79" s="33"/>
      <c r="AM79" s="133"/>
      <c r="AT79" s="138"/>
      <c r="BA79" s="144"/>
      <c r="BB79" s="144"/>
      <c r="BC79" s="144"/>
      <c r="BD79" s="144"/>
      <c r="BE79" s="144"/>
      <c r="BN79" s="144"/>
    </row>
    <row r="80" spans="1:77" s="129" customFormat="1" ht="12.75">
      <c r="D80" s="129">
        <f>D79</f>
        <v>113</v>
      </c>
      <c r="E80" s="129">
        <v>83</v>
      </c>
      <c r="H80" s="178"/>
      <c r="I80" s="178"/>
      <c r="J80" s="158"/>
      <c r="K80" s="33"/>
      <c r="L80" s="130"/>
      <c r="M80" s="130"/>
      <c r="N80" s="133"/>
      <c r="O80" s="133"/>
      <c r="P80" s="133"/>
      <c r="Q80" s="133"/>
      <c r="R80" s="133"/>
      <c r="S80" s="133"/>
      <c r="T80" s="133"/>
      <c r="U80" s="133"/>
      <c r="V80" s="133"/>
      <c r="W80" s="133"/>
      <c r="X80" s="133"/>
      <c r="Y80" s="133"/>
      <c r="Z80" s="133"/>
      <c r="AA80" s="133"/>
      <c r="AB80" s="133"/>
      <c r="AC80" s="133"/>
      <c r="AD80" s="133"/>
      <c r="AE80" s="133"/>
      <c r="AF80" s="133"/>
      <c r="AG80" s="134"/>
      <c r="AH80" s="133"/>
      <c r="AI80" s="130"/>
      <c r="AJ80" s="133"/>
      <c r="AK80" s="33"/>
      <c r="AL80" s="33"/>
      <c r="AM80" s="133"/>
      <c r="AT80" s="138"/>
      <c r="BA80" s="144"/>
      <c r="BB80" s="144"/>
      <c r="BC80" s="144"/>
      <c r="BD80" s="144"/>
      <c r="BE80" s="144"/>
      <c r="BN80" s="144"/>
    </row>
    <row r="81" spans="4:75" s="129" customFormat="1" ht="18.75" customHeight="1">
      <c r="D81" s="129">
        <v>108</v>
      </c>
      <c r="E81" s="129">
        <v>70</v>
      </c>
      <c r="F81" s="148" t="str">
        <f>"Circle Area 
corresponds 
to "&amp;C10</f>
        <v>Circle Area 
corresponds 
to Answers</v>
      </c>
      <c r="H81" s="178"/>
      <c r="I81" s="178"/>
      <c r="J81" s="158"/>
      <c r="K81" s="33"/>
      <c r="L81" s="130"/>
      <c r="M81" s="130"/>
      <c r="N81" s="133"/>
      <c r="O81" s="133"/>
      <c r="P81" s="133"/>
      <c r="Q81" s="133"/>
      <c r="R81" s="133"/>
      <c r="S81" s="133"/>
      <c r="T81" s="133"/>
      <c r="U81" s="133"/>
      <c r="V81" s="133"/>
      <c r="W81" s="133"/>
      <c r="X81" s="133"/>
      <c r="Y81" s="133"/>
      <c r="Z81" s="133"/>
      <c r="AA81" s="133"/>
      <c r="AB81" s="133"/>
      <c r="AC81" s="133"/>
      <c r="AD81" s="133"/>
      <c r="AE81" s="133"/>
      <c r="AF81" s="133"/>
      <c r="AG81" s="134"/>
      <c r="AH81" s="133"/>
      <c r="AI81" s="130"/>
      <c r="AJ81" s="133"/>
      <c r="AK81" s="33"/>
      <c r="AL81" s="33"/>
      <c r="AM81" s="133"/>
      <c r="AT81" s="138"/>
      <c r="BA81" s="144"/>
      <c r="BB81" s="144"/>
      <c r="BC81" s="144"/>
      <c r="BD81" s="144"/>
      <c r="BE81" s="144"/>
      <c r="BO81" s="144"/>
    </row>
    <row r="82" spans="4:75" s="129" customFormat="1" ht="15" customHeight="1">
      <c r="F82" s="129" t="str">
        <f>D10</f>
        <v>$/hour</v>
      </c>
      <c r="H82" s="178"/>
      <c r="I82" s="178"/>
      <c r="J82" s="158"/>
      <c r="K82" s="33"/>
      <c r="L82" s="130"/>
      <c r="M82" s="130"/>
      <c r="N82" s="133"/>
      <c r="O82" s="133"/>
      <c r="P82" s="133"/>
      <c r="Q82" s="133"/>
      <c r="R82" s="133"/>
      <c r="S82" s="133"/>
      <c r="T82" s="133"/>
      <c r="U82" s="133"/>
      <c r="V82" s="133"/>
      <c r="W82" s="133"/>
      <c r="X82" s="133"/>
      <c r="Y82" s="133"/>
      <c r="Z82" s="133"/>
      <c r="AA82" s="133"/>
      <c r="AB82" s="133"/>
      <c r="AC82" s="133"/>
      <c r="AD82" s="133"/>
      <c r="AE82" s="133"/>
      <c r="AF82" s="133"/>
      <c r="AG82" s="134"/>
      <c r="AH82" s="133"/>
      <c r="AI82" s="130"/>
      <c r="AJ82" s="133"/>
      <c r="AK82" s="33"/>
      <c r="AL82" s="33"/>
      <c r="AM82" s="133"/>
      <c r="AT82" s="138"/>
      <c r="BA82" s="144"/>
      <c r="BB82" s="144"/>
      <c r="BC82" s="144"/>
      <c r="BD82" s="144"/>
      <c r="BE82" s="144"/>
      <c r="BN82" s="144"/>
    </row>
    <row r="83" spans="4:75" s="129" customFormat="1" ht="15" customHeight="1">
      <c r="F83" s="129" t="str">
        <f>F82</f>
        <v>$/hour</v>
      </c>
      <c r="H83" s="178"/>
      <c r="I83" s="178"/>
      <c r="J83" s="158"/>
      <c r="K83" s="33"/>
      <c r="L83" s="130"/>
      <c r="M83" s="130"/>
      <c r="N83" s="133"/>
      <c r="O83" s="133"/>
      <c r="P83" s="133"/>
      <c r="Q83" s="133"/>
      <c r="R83" s="133"/>
      <c r="S83" s="133"/>
      <c r="T83" s="133"/>
      <c r="U83" s="133"/>
      <c r="V83" s="133"/>
      <c r="W83" s="133"/>
      <c r="X83" s="133"/>
      <c r="Y83" s="133"/>
      <c r="Z83" s="133"/>
      <c r="AA83" s="133"/>
      <c r="AB83" s="133"/>
      <c r="AC83" s="133"/>
      <c r="AD83" s="133"/>
      <c r="AE83" s="133"/>
      <c r="AF83" s="133"/>
      <c r="AG83" s="134"/>
      <c r="AH83" s="133"/>
      <c r="AI83" s="130"/>
      <c r="AJ83" s="133"/>
      <c r="AK83" s="33"/>
      <c r="AL83" s="33"/>
      <c r="AM83" s="133"/>
      <c r="AT83" s="138"/>
      <c r="BA83" s="144"/>
      <c r="BB83" s="144"/>
      <c r="BC83" s="144"/>
      <c r="BD83" s="144"/>
      <c r="BE83" s="144"/>
      <c r="BO83" s="144"/>
    </row>
    <row r="84" spans="4:75" s="129" customFormat="1" ht="12.75" customHeight="1">
      <c r="F84" s="129" t="s">
        <v>4064</v>
      </c>
      <c r="H84" s="178"/>
      <c r="I84" s="178"/>
      <c r="J84" s="158"/>
      <c r="K84" s="33"/>
      <c r="L84" s="130"/>
      <c r="M84" s="130"/>
      <c r="N84" s="133"/>
      <c r="O84" s="133"/>
      <c r="P84" s="133"/>
      <c r="Q84" s="133"/>
      <c r="R84" s="133"/>
      <c r="S84" s="133"/>
      <c r="T84" s="133"/>
      <c r="U84" s="133"/>
      <c r="V84" s="133"/>
      <c r="W84" s="133"/>
      <c r="X84" s="133"/>
      <c r="Y84" s="133"/>
      <c r="Z84" s="133"/>
      <c r="AA84" s="133"/>
      <c r="AB84" s="133"/>
      <c r="AC84" s="133"/>
      <c r="AD84" s="133"/>
      <c r="AE84" s="133"/>
      <c r="AF84" s="133"/>
      <c r="AG84" s="134"/>
      <c r="AH84" s="133"/>
      <c r="AI84" s="130"/>
      <c r="AJ84" s="133"/>
      <c r="AK84" s="33"/>
      <c r="AL84" s="33"/>
      <c r="AM84" s="133"/>
      <c r="AT84" s="138"/>
      <c r="BA84" s="144"/>
      <c r="BB84" s="144"/>
      <c r="BC84" s="144"/>
      <c r="BD84" s="144"/>
      <c r="BE84" s="144"/>
      <c r="BN84" s="144"/>
    </row>
    <row r="85" spans="4:75" s="129" customFormat="1" ht="15" customHeight="1">
      <c r="H85" s="178"/>
      <c r="I85" s="178"/>
      <c r="J85" s="158"/>
      <c r="K85" s="33"/>
      <c r="L85" s="130"/>
      <c r="M85" s="130"/>
      <c r="N85" s="133"/>
      <c r="O85" s="133"/>
      <c r="P85" s="133"/>
      <c r="Q85" s="133"/>
      <c r="R85" s="133"/>
      <c r="S85" s="133"/>
      <c r="T85" s="133"/>
      <c r="U85" s="133"/>
      <c r="V85" s="133"/>
      <c r="W85" s="133"/>
      <c r="X85" s="133"/>
      <c r="Y85" s="133"/>
      <c r="Z85" s="133"/>
      <c r="AA85" s="133"/>
      <c r="AB85" s="133"/>
      <c r="AC85" s="133"/>
      <c r="AD85" s="133"/>
      <c r="AE85" s="133"/>
      <c r="AF85" s="133"/>
      <c r="AG85" s="134"/>
      <c r="AH85" s="133"/>
      <c r="AI85" s="130"/>
      <c r="AJ85" s="133"/>
      <c r="AK85" s="33"/>
      <c r="AL85" s="33"/>
      <c r="AM85" s="133"/>
      <c r="AT85" s="138"/>
      <c r="BA85" s="144"/>
      <c r="BB85" s="144"/>
      <c r="BC85" s="144"/>
      <c r="BD85" s="144"/>
      <c r="BE85" s="144"/>
      <c r="BO85" s="144"/>
    </row>
    <row r="86" spans="4:75" s="129" customFormat="1" ht="15" customHeight="1">
      <c r="H86" s="178"/>
      <c r="I86" s="178"/>
      <c r="J86" s="158"/>
      <c r="K86" s="33"/>
      <c r="L86" s="130"/>
      <c r="M86" s="130"/>
      <c r="N86" s="133"/>
      <c r="O86" s="133"/>
      <c r="P86" s="133"/>
      <c r="Q86" s="133"/>
      <c r="R86" s="133"/>
      <c r="S86" s="133"/>
      <c r="T86" s="133"/>
      <c r="U86" s="133"/>
      <c r="V86" s="133"/>
      <c r="W86" s="133"/>
      <c r="X86" s="133"/>
      <c r="Y86" s="133"/>
      <c r="Z86" s="133"/>
      <c r="AA86" s="133"/>
      <c r="AB86" s="133"/>
      <c r="AC86" s="133"/>
      <c r="AD86" s="133"/>
      <c r="AE86" s="133"/>
      <c r="AF86" s="133"/>
      <c r="AG86" s="134"/>
      <c r="AH86" s="133"/>
      <c r="AI86" s="130"/>
      <c r="AJ86" s="133"/>
      <c r="AK86" s="33"/>
      <c r="AL86" s="33"/>
      <c r="AM86" s="133"/>
      <c r="AT86" s="138"/>
      <c r="AU86" s="149">
        <v>27</v>
      </c>
      <c r="AV86" s="149">
        <v>14</v>
      </c>
      <c r="AW86" s="149">
        <v>20</v>
      </c>
      <c r="AX86" s="149">
        <v>20</v>
      </c>
      <c r="AY86" s="149">
        <v>20</v>
      </c>
      <c r="AZ86" s="149">
        <v>20</v>
      </c>
      <c r="BA86" s="149">
        <v>20</v>
      </c>
      <c r="BB86" s="149">
        <v>20</v>
      </c>
      <c r="BC86" s="149">
        <v>20</v>
      </c>
      <c r="BD86" s="149">
        <v>20</v>
      </c>
      <c r="BE86" s="149">
        <v>20</v>
      </c>
      <c r="BF86" s="149">
        <v>20</v>
      </c>
      <c r="BG86" s="149">
        <v>20</v>
      </c>
      <c r="BH86" s="149">
        <v>20</v>
      </c>
      <c r="BI86" s="149">
        <v>20</v>
      </c>
      <c r="BJ86" s="149">
        <v>20</v>
      </c>
      <c r="BK86" s="149">
        <v>20</v>
      </c>
      <c r="BL86" s="149">
        <v>20</v>
      </c>
      <c r="BM86" s="149">
        <v>20</v>
      </c>
      <c r="BN86" s="149">
        <v>20</v>
      </c>
      <c r="BO86" s="149">
        <v>20</v>
      </c>
      <c r="BP86" s="149">
        <v>20</v>
      </c>
      <c r="BQ86" s="149">
        <v>20</v>
      </c>
      <c r="BR86" s="149">
        <v>20</v>
      </c>
      <c r="BS86" s="149">
        <v>20</v>
      </c>
      <c r="BT86" s="149">
        <v>20</v>
      </c>
      <c r="BU86" s="149">
        <v>20</v>
      </c>
      <c r="BV86" s="149">
        <v>20</v>
      </c>
      <c r="BW86" s="149">
        <v>25</v>
      </c>
    </row>
    <row r="87" spans="4:75" s="129" customFormat="1" ht="15" customHeight="1">
      <c r="H87" s="178"/>
      <c r="I87" s="178"/>
      <c r="J87" s="158"/>
      <c r="K87" s="33"/>
      <c r="L87" s="130"/>
      <c r="M87" s="130"/>
      <c r="N87" s="133"/>
      <c r="O87" s="133"/>
      <c r="P87" s="133"/>
      <c r="Q87" s="133"/>
      <c r="R87" s="133"/>
      <c r="S87" s="133"/>
      <c r="T87" s="133"/>
      <c r="U87" s="133"/>
      <c r="V87" s="133"/>
      <c r="W87" s="133"/>
      <c r="X87" s="133"/>
      <c r="Y87" s="133"/>
      <c r="Z87" s="133"/>
      <c r="AA87" s="133"/>
      <c r="AB87" s="133"/>
      <c r="AC87" s="133"/>
      <c r="AD87" s="133"/>
      <c r="AE87" s="133"/>
      <c r="AF87" s="133"/>
      <c r="AG87" s="134"/>
      <c r="AH87" s="133"/>
      <c r="AI87" s="130"/>
      <c r="AJ87" s="133"/>
      <c r="AK87" s="33"/>
      <c r="AL87" s="33"/>
      <c r="AM87" s="133"/>
      <c r="AT87" s="138"/>
      <c r="AU87" s="129">
        <v>-10</v>
      </c>
      <c r="AV87" s="129">
        <f>AU87+5</f>
        <v>-5</v>
      </c>
      <c r="AW87" s="129">
        <f t="shared" ref="AW87:BW87" si="10">AV87+5</f>
        <v>0</v>
      </c>
      <c r="AX87" s="129">
        <f t="shared" si="10"/>
        <v>5</v>
      </c>
      <c r="AY87" s="129">
        <f t="shared" si="10"/>
        <v>10</v>
      </c>
      <c r="AZ87" s="129">
        <f t="shared" si="10"/>
        <v>15</v>
      </c>
      <c r="BA87" s="129">
        <f t="shared" si="10"/>
        <v>20</v>
      </c>
      <c r="BB87" s="129">
        <f t="shared" si="10"/>
        <v>25</v>
      </c>
      <c r="BC87" s="129">
        <f t="shared" si="10"/>
        <v>30</v>
      </c>
      <c r="BD87" s="129">
        <f t="shared" si="10"/>
        <v>35</v>
      </c>
      <c r="BE87" s="129">
        <f t="shared" si="10"/>
        <v>40</v>
      </c>
      <c r="BF87" s="129">
        <f t="shared" si="10"/>
        <v>45</v>
      </c>
      <c r="BG87" s="129">
        <f t="shared" si="10"/>
        <v>50</v>
      </c>
      <c r="BH87" s="129">
        <f t="shared" si="10"/>
        <v>55</v>
      </c>
      <c r="BI87" s="129">
        <f t="shared" si="10"/>
        <v>60</v>
      </c>
      <c r="BJ87" s="129">
        <f t="shared" si="10"/>
        <v>65</v>
      </c>
      <c r="BK87" s="129">
        <f t="shared" si="10"/>
        <v>70</v>
      </c>
      <c r="BL87" s="129">
        <f t="shared" si="10"/>
        <v>75</v>
      </c>
      <c r="BM87" s="129">
        <f t="shared" si="10"/>
        <v>80</v>
      </c>
      <c r="BN87" s="129">
        <f t="shared" si="10"/>
        <v>85</v>
      </c>
      <c r="BO87" s="129">
        <f t="shared" si="10"/>
        <v>90</v>
      </c>
      <c r="BP87" s="129">
        <f t="shared" si="10"/>
        <v>95</v>
      </c>
      <c r="BQ87" s="129">
        <f t="shared" si="10"/>
        <v>100</v>
      </c>
      <c r="BR87" s="129">
        <f t="shared" si="10"/>
        <v>105</v>
      </c>
      <c r="BS87" s="149">
        <f t="shared" si="10"/>
        <v>110</v>
      </c>
      <c r="BT87" s="149">
        <f t="shared" si="10"/>
        <v>115</v>
      </c>
      <c r="BU87" s="149">
        <f t="shared" si="10"/>
        <v>120</v>
      </c>
      <c r="BV87" s="149">
        <f t="shared" si="10"/>
        <v>125</v>
      </c>
      <c r="BW87" s="149">
        <f t="shared" si="10"/>
        <v>130</v>
      </c>
    </row>
    <row r="88" spans="4:75" s="129" customFormat="1" ht="15" customHeight="1">
      <c r="H88" s="178"/>
      <c r="I88" s="178"/>
      <c r="J88" s="158"/>
      <c r="K88" s="33"/>
      <c r="L88" s="130"/>
      <c r="M88" s="130"/>
      <c r="N88" s="133"/>
      <c r="O88" s="133"/>
      <c r="P88" s="133"/>
      <c r="Q88" s="133"/>
      <c r="R88" s="133"/>
      <c r="S88" s="133"/>
      <c r="T88" s="133"/>
      <c r="U88" s="133"/>
      <c r="V88" s="133"/>
      <c r="W88" s="133"/>
      <c r="X88" s="133"/>
      <c r="Y88" s="133"/>
      <c r="Z88" s="133"/>
      <c r="AA88" s="133"/>
      <c r="AB88" s="133"/>
      <c r="AC88" s="133"/>
      <c r="AD88" s="133"/>
      <c r="AE88" s="133"/>
      <c r="AF88" s="133"/>
      <c r="AG88" s="134"/>
      <c r="AH88" s="133"/>
      <c r="AI88" s="130"/>
      <c r="AJ88" s="133"/>
      <c r="AK88" s="33"/>
      <c r="AL88" s="33"/>
      <c r="AM88" s="133"/>
      <c r="AT88" s="138"/>
      <c r="BA88" s="144"/>
      <c r="BB88" s="144"/>
      <c r="BC88" s="144"/>
      <c r="BD88" s="144"/>
      <c r="BE88" s="144"/>
      <c r="BN88" s="144"/>
    </row>
    <row r="89" spans="4:75" s="129" customFormat="1" ht="15" customHeight="1">
      <c r="H89" s="178"/>
      <c r="I89" s="178"/>
      <c r="J89" s="158"/>
      <c r="K89" s="33"/>
      <c r="L89" s="130"/>
      <c r="M89" s="130"/>
      <c r="N89" s="133"/>
      <c r="O89" s="133"/>
      <c r="P89" s="133"/>
      <c r="Q89" s="133"/>
      <c r="R89" s="133"/>
      <c r="S89" s="133"/>
      <c r="T89" s="133"/>
      <c r="U89" s="133"/>
      <c r="V89" s="133"/>
      <c r="W89" s="133"/>
      <c r="X89" s="133"/>
      <c r="Y89" s="133"/>
      <c r="Z89" s="133"/>
      <c r="AA89" s="133"/>
      <c r="AB89" s="133"/>
      <c r="AC89" s="133"/>
      <c r="AD89" s="133"/>
      <c r="AE89" s="133"/>
      <c r="AF89" s="133"/>
      <c r="AG89" s="134"/>
      <c r="AH89" s="133"/>
      <c r="AI89" s="130"/>
      <c r="AJ89" s="133"/>
      <c r="AK89" s="33"/>
      <c r="AL89" s="33"/>
      <c r="AM89" s="133"/>
      <c r="AQ89" s="129">
        <v>25</v>
      </c>
      <c r="AR89" s="129">
        <f t="shared" ref="AR89:AR111" si="11">AR90+5</f>
        <v>110</v>
      </c>
      <c r="AT89" s="138"/>
      <c r="BA89" s="144"/>
      <c r="BB89" s="144"/>
      <c r="BC89" s="144"/>
      <c r="BD89" s="144"/>
      <c r="BE89" s="144"/>
      <c r="BO89" s="144"/>
    </row>
    <row r="90" spans="4:75" s="129" customFormat="1" ht="15" customHeight="1">
      <c r="H90" s="178"/>
      <c r="I90" s="178"/>
      <c r="J90" s="158"/>
      <c r="K90" s="33"/>
      <c r="L90" s="130"/>
      <c r="M90" s="130"/>
      <c r="N90" s="133"/>
      <c r="O90" s="133"/>
      <c r="P90" s="133"/>
      <c r="Q90" s="133"/>
      <c r="R90" s="133"/>
      <c r="S90" s="133"/>
      <c r="T90" s="133"/>
      <c r="U90" s="133"/>
      <c r="V90" s="133"/>
      <c r="W90" s="133"/>
      <c r="X90" s="133"/>
      <c r="Y90" s="133"/>
      <c r="Z90" s="133"/>
      <c r="AA90" s="133"/>
      <c r="AB90" s="133"/>
      <c r="AC90" s="133"/>
      <c r="AD90" s="133"/>
      <c r="AE90" s="133"/>
      <c r="AF90" s="133"/>
      <c r="AG90" s="134"/>
      <c r="AH90" s="133"/>
      <c r="AI90" s="130"/>
      <c r="AJ90" s="133"/>
      <c r="AK90" s="33"/>
      <c r="AL90" s="33"/>
      <c r="AM90" s="133"/>
      <c r="AQ90" s="129">
        <v>20</v>
      </c>
      <c r="AR90" s="129">
        <f t="shared" si="11"/>
        <v>105</v>
      </c>
      <c r="AT90" s="138"/>
      <c r="BA90" s="144"/>
      <c r="BB90" s="144"/>
      <c r="BC90" s="144"/>
      <c r="BD90" s="144"/>
      <c r="BE90" s="144"/>
      <c r="BN90" s="144"/>
    </row>
    <row r="91" spans="4:75" s="129" customFormat="1" ht="15" customHeight="1">
      <c r="H91" s="178"/>
      <c r="I91" s="178"/>
      <c r="J91" s="158"/>
      <c r="K91" s="33"/>
      <c r="L91" s="130"/>
      <c r="M91" s="130"/>
      <c r="N91" s="133"/>
      <c r="O91" s="133"/>
      <c r="P91" s="133"/>
      <c r="Q91" s="133"/>
      <c r="R91" s="133"/>
      <c r="S91" s="133"/>
      <c r="T91" s="133"/>
      <c r="U91" s="133"/>
      <c r="V91" s="133"/>
      <c r="W91" s="133"/>
      <c r="X91" s="133"/>
      <c r="Y91" s="133"/>
      <c r="Z91" s="133"/>
      <c r="AA91" s="133"/>
      <c r="AB91" s="133"/>
      <c r="AC91" s="133"/>
      <c r="AD91" s="133"/>
      <c r="AE91" s="133"/>
      <c r="AF91" s="133"/>
      <c r="AG91" s="134"/>
      <c r="AH91" s="133"/>
      <c r="AI91" s="130"/>
      <c r="AJ91" s="133"/>
      <c r="AK91" s="33"/>
      <c r="AL91" s="33"/>
      <c r="AM91" s="133"/>
      <c r="AQ91" s="129">
        <v>20</v>
      </c>
      <c r="AR91" s="129">
        <f t="shared" si="11"/>
        <v>100</v>
      </c>
      <c r="AT91" s="135"/>
      <c r="BA91" s="144"/>
      <c r="BB91" s="144"/>
      <c r="BC91" s="144"/>
      <c r="BD91" s="144"/>
      <c r="BE91" s="144"/>
      <c r="BO91" s="144"/>
    </row>
    <row r="92" spans="4:75" s="129" customFormat="1" ht="15" customHeight="1">
      <c r="H92" s="178"/>
      <c r="I92" s="178"/>
      <c r="J92" s="158"/>
      <c r="K92" s="33"/>
      <c r="L92" s="130"/>
      <c r="M92" s="130"/>
      <c r="N92" s="133"/>
      <c r="O92" s="133"/>
      <c r="P92" s="133"/>
      <c r="Q92" s="133"/>
      <c r="R92" s="133"/>
      <c r="S92" s="133"/>
      <c r="T92" s="133"/>
      <c r="U92" s="133"/>
      <c r="V92" s="133"/>
      <c r="W92" s="133"/>
      <c r="X92" s="133"/>
      <c r="Y92" s="133"/>
      <c r="Z92" s="133"/>
      <c r="AA92" s="133"/>
      <c r="AB92" s="133"/>
      <c r="AC92" s="133"/>
      <c r="AD92" s="133"/>
      <c r="AE92" s="133"/>
      <c r="AF92" s="133"/>
      <c r="AG92" s="134"/>
      <c r="AH92" s="133"/>
      <c r="AI92" s="130"/>
      <c r="AJ92" s="133"/>
      <c r="AK92" s="33"/>
      <c r="AL92" s="33"/>
      <c r="AM92" s="133"/>
      <c r="AQ92" s="129">
        <v>20</v>
      </c>
      <c r="AR92" s="129">
        <f t="shared" si="11"/>
        <v>95</v>
      </c>
      <c r="AT92" s="135"/>
      <c r="BA92" s="144"/>
      <c r="BB92" s="144"/>
      <c r="BC92" s="144"/>
      <c r="BD92" s="144"/>
      <c r="BE92" s="144"/>
      <c r="BN92" s="144"/>
    </row>
    <row r="93" spans="4:75" s="129" customFormat="1" ht="15" customHeight="1">
      <c r="H93" s="178"/>
      <c r="I93" s="178"/>
      <c r="J93" s="158"/>
      <c r="K93" s="33"/>
      <c r="L93" s="130"/>
      <c r="M93" s="130"/>
      <c r="N93" s="133"/>
      <c r="O93" s="133"/>
      <c r="P93" s="133"/>
      <c r="Q93" s="133"/>
      <c r="R93" s="133"/>
      <c r="S93" s="133"/>
      <c r="T93" s="133"/>
      <c r="U93" s="133"/>
      <c r="V93" s="133"/>
      <c r="W93" s="133"/>
      <c r="X93" s="133"/>
      <c r="Y93" s="133"/>
      <c r="Z93" s="133"/>
      <c r="AA93" s="133"/>
      <c r="AB93" s="133"/>
      <c r="AC93" s="133"/>
      <c r="AD93" s="133"/>
      <c r="AE93" s="133"/>
      <c r="AF93" s="133"/>
      <c r="AG93" s="134"/>
      <c r="AH93" s="133"/>
      <c r="AI93" s="130"/>
      <c r="AJ93" s="133"/>
      <c r="AK93" s="33"/>
      <c r="AL93" s="33"/>
      <c r="AM93" s="133"/>
      <c r="AQ93" s="129">
        <v>20</v>
      </c>
      <c r="AR93" s="129">
        <f t="shared" si="11"/>
        <v>90</v>
      </c>
      <c r="AT93" s="135"/>
      <c r="BA93" s="144"/>
      <c r="BB93" s="144"/>
      <c r="BC93" s="144"/>
      <c r="BD93" s="144"/>
      <c r="BE93" s="144"/>
      <c r="BO93" s="144"/>
    </row>
    <row r="94" spans="4:75" s="129" customFormat="1" ht="15" customHeight="1">
      <c r="H94" s="178"/>
      <c r="I94" s="178"/>
      <c r="J94" s="158"/>
      <c r="K94" s="33"/>
      <c r="L94" s="130"/>
      <c r="M94" s="130"/>
      <c r="N94" s="133"/>
      <c r="O94" s="133"/>
      <c r="P94" s="133"/>
      <c r="Q94" s="133"/>
      <c r="R94" s="133"/>
      <c r="S94" s="133"/>
      <c r="T94" s="133"/>
      <c r="U94" s="133"/>
      <c r="V94" s="133"/>
      <c r="W94" s="133"/>
      <c r="X94" s="133"/>
      <c r="Y94" s="133"/>
      <c r="Z94" s="133"/>
      <c r="AA94" s="133"/>
      <c r="AB94" s="133"/>
      <c r="AC94" s="133"/>
      <c r="AD94" s="133"/>
      <c r="AE94" s="133"/>
      <c r="AF94" s="133"/>
      <c r="AG94" s="134"/>
      <c r="AH94" s="133"/>
      <c r="AI94" s="130"/>
      <c r="AJ94" s="133"/>
      <c r="AK94" s="33"/>
      <c r="AL94" s="33"/>
      <c r="AM94" s="133"/>
      <c r="AQ94" s="129">
        <v>20</v>
      </c>
      <c r="AR94" s="129">
        <f t="shared" si="11"/>
        <v>85</v>
      </c>
      <c r="AT94" s="135"/>
      <c r="BA94" s="144"/>
      <c r="BB94" s="144"/>
      <c r="BC94" s="144"/>
      <c r="BD94" s="144"/>
      <c r="BE94" s="144"/>
      <c r="BN94" s="144"/>
    </row>
    <row r="95" spans="4:75" s="129" customFormat="1" ht="15" customHeight="1">
      <c r="H95" s="178"/>
      <c r="I95" s="178"/>
      <c r="J95" s="158"/>
      <c r="K95" s="33"/>
      <c r="L95" s="130"/>
      <c r="M95" s="130"/>
      <c r="N95" s="133"/>
      <c r="O95" s="133"/>
      <c r="P95" s="133"/>
      <c r="Q95" s="133"/>
      <c r="R95" s="133"/>
      <c r="S95" s="133"/>
      <c r="T95" s="133"/>
      <c r="U95" s="133"/>
      <c r="V95" s="133"/>
      <c r="W95" s="133"/>
      <c r="X95" s="133"/>
      <c r="Y95" s="133"/>
      <c r="Z95" s="133"/>
      <c r="AA95" s="133"/>
      <c r="AB95" s="133"/>
      <c r="AC95" s="133"/>
      <c r="AD95" s="133"/>
      <c r="AE95" s="133"/>
      <c r="AF95" s="133"/>
      <c r="AG95" s="134"/>
      <c r="AH95" s="133"/>
      <c r="AI95" s="130"/>
      <c r="AJ95" s="133"/>
      <c r="AK95" s="33"/>
      <c r="AL95" s="33"/>
      <c r="AM95" s="133"/>
      <c r="AQ95" s="129">
        <v>20</v>
      </c>
      <c r="AR95" s="129">
        <f t="shared" si="11"/>
        <v>80</v>
      </c>
      <c r="AT95" s="135"/>
      <c r="BA95" s="144"/>
      <c r="BB95" s="144"/>
      <c r="BC95" s="144"/>
      <c r="BD95" s="144"/>
      <c r="BE95" s="144"/>
      <c r="BO95" s="144"/>
    </row>
    <row r="96" spans="4:75" s="129" customFormat="1" ht="15" customHeight="1">
      <c r="H96" s="178"/>
      <c r="I96" s="178"/>
      <c r="J96" s="158"/>
      <c r="K96" s="33"/>
      <c r="L96" s="130"/>
      <c r="M96" s="130"/>
      <c r="N96" s="133"/>
      <c r="O96" s="133"/>
      <c r="P96" s="133"/>
      <c r="Q96" s="133"/>
      <c r="R96" s="133"/>
      <c r="S96" s="133"/>
      <c r="T96" s="133"/>
      <c r="U96" s="133"/>
      <c r="V96" s="133"/>
      <c r="W96" s="133"/>
      <c r="X96" s="133"/>
      <c r="Y96" s="133"/>
      <c r="Z96" s="133"/>
      <c r="AA96" s="133"/>
      <c r="AB96" s="133"/>
      <c r="AC96" s="133"/>
      <c r="AD96" s="133"/>
      <c r="AE96" s="133"/>
      <c r="AF96" s="133"/>
      <c r="AG96" s="134"/>
      <c r="AH96" s="133"/>
      <c r="AI96" s="130"/>
      <c r="AJ96" s="133"/>
      <c r="AK96" s="33"/>
      <c r="AL96" s="33"/>
      <c r="AM96" s="133"/>
      <c r="AQ96" s="129">
        <v>20</v>
      </c>
      <c r="AR96" s="129">
        <f t="shared" si="11"/>
        <v>75</v>
      </c>
      <c r="AT96" s="135"/>
      <c r="BA96" s="144"/>
      <c r="BB96" s="144"/>
      <c r="BC96" s="144"/>
      <c r="BD96" s="144"/>
      <c r="BE96" s="144"/>
      <c r="BN96" s="144"/>
    </row>
    <row r="97" spans="8:69" s="129" customFormat="1" ht="15" customHeight="1">
      <c r="H97" s="178"/>
      <c r="I97" s="178"/>
      <c r="J97" s="158"/>
      <c r="K97" s="33"/>
      <c r="L97" s="130"/>
      <c r="M97" s="130"/>
      <c r="N97" s="133"/>
      <c r="O97" s="133"/>
      <c r="P97" s="133"/>
      <c r="Q97" s="133"/>
      <c r="R97" s="133"/>
      <c r="S97" s="133"/>
      <c r="T97" s="133"/>
      <c r="U97" s="133"/>
      <c r="V97" s="133"/>
      <c r="W97" s="133"/>
      <c r="X97" s="133"/>
      <c r="Y97" s="133"/>
      <c r="Z97" s="133"/>
      <c r="AA97" s="133"/>
      <c r="AB97" s="133"/>
      <c r="AC97" s="133"/>
      <c r="AD97" s="133"/>
      <c r="AE97" s="133"/>
      <c r="AF97" s="133"/>
      <c r="AG97" s="134"/>
      <c r="AH97" s="133"/>
      <c r="AI97" s="130"/>
      <c r="AJ97" s="133"/>
      <c r="AK97" s="33"/>
      <c r="AL97" s="33"/>
      <c r="AM97" s="133"/>
      <c r="AQ97" s="129">
        <v>20</v>
      </c>
      <c r="AR97" s="129">
        <f t="shared" si="11"/>
        <v>70</v>
      </c>
      <c r="AT97" s="135"/>
      <c r="BE97" s="137"/>
      <c r="BO97" s="137"/>
      <c r="BQ97" s="137"/>
    </row>
    <row r="98" spans="8:69" s="129" customFormat="1" ht="15" customHeight="1">
      <c r="H98" s="178"/>
      <c r="I98" s="178"/>
      <c r="J98" s="158"/>
      <c r="K98" s="33"/>
      <c r="L98" s="130"/>
      <c r="M98" s="130"/>
      <c r="N98" s="133"/>
      <c r="O98" s="133"/>
      <c r="P98" s="133"/>
      <c r="Q98" s="133"/>
      <c r="R98" s="133"/>
      <c r="S98" s="133"/>
      <c r="T98" s="133"/>
      <c r="U98" s="133"/>
      <c r="V98" s="133"/>
      <c r="W98" s="133"/>
      <c r="X98" s="133"/>
      <c r="Y98" s="133"/>
      <c r="Z98" s="133"/>
      <c r="AA98" s="133"/>
      <c r="AB98" s="133"/>
      <c r="AC98" s="133"/>
      <c r="AD98" s="133"/>
      <c r="AE98" s="133"/>
      <c r="AF98" s="133"/>
      <c r="AG98" s="134"/>
      <c r="AH98" s="133"/>
      <c r="AI98" s="130"/>
      <c r="AJ98" s="133"/>
      <c r="AK98" s="33"/>
      <c r="AL98" s="33"/>
      <c r="AM98" s="133"/>
      <c r="AQ98" s="129">
        <v>20</v>
      </c>
      <c r="AR98" s="129">
        <f t="shared" si="11"/>
        <v>65</v>
      </c>
      <c r="AT98" s="135"/>
      <c r="BE98" s="137"/>
    </row>
    <row r="99" spans="8:69" s="129" customFormat="1" ht="15" customHeight="1">
      <c r="H99" s="178"/>
      <c r="I99" s="178"/>
      <c r="J99" s="158"/>
      <c r="K99" s="33"/>
      <c r="L99" s="130"/>
      <c r="M99" s="130"/>
      <c r="N99" s="133"/>
      <c r="O99" s="133"/>
      <c r="P99" s="133"/>
      <c r="Q99" s="133"/>
      <c r="R99" s="133"/>
      <c r="S99" s="133"/>
      <c r="T99" s="133"/>
      <c r="U99" s="133"/>
      <c r="V99" s="133"/>
      <c r="W99" s="133"/>
      <c r="X99" s="133"/>
      <c r="Y99" s="133"/>
      <c r="Z99" s="133"/>
      <c r="AA99" s="133"/>
      <c r="AB99" s="133"/>
      <c r="AC99" s="133"/>
      <c r="AD99" s="133"/>
      <c r="AE99" s="133"/>
      <c r="AF99" s="133"/>
      <c r="AG99" s="134"/>
      <c r="AH99" s="133"/>
      <c r="AI99" s="130"/>
      <c r="AJ99" s="133"/>
      <c r="AK99" s="33"/>
      <c r="AL99" s="33"/>
      <c r="AM99" s="133"/>
      <c r="AQ99" s="129">
        <v>20</v>
      </c>
      <c r="AR99" s="129">
        <f t="shared" si="11"/>
        <v>60</v>
      </c>
      <c r="AT99" s="135"/>
    </row>
    <row r="100" spans="8:69" s="129" customFormat="1" ht="15" customHeight="1">
      <c r="H100" s="178"/>
      <c r="I100" s="178"/>
      <c r="J100" s="158"/>
      <c r="K100" s="33"/>
      <c r="L100" s="130"/>
      <c r="M100" s="130"/>
      <c r="N100" s="133"/>
      <c r="O100" s="133"/>
      <c r="P100" s="133"/>
      <c r="Q100" s="133"/>
      <c r="R100" s="133"/>
      <c r="S100" s="133"/>
      <c r="T100" s="133"/>
      <c r="U100" s="133"/>
      <c r="V100" s="133"/>
      <c r="W100" s="133"/>
      <c r="X100" s="133"/>
      <c r="Y100" s="133"/>
      <c r="Z100" s="133"/>
      <c r="AA100" s="133"/>
      <c r="AB100" s="133"/>
      <c r="AC100" s="133"/>
      <c r="AD100" s="133"/>
      <c r="AE100" s="133"/>
      <c r="AF100" s="133"/>
      <c r="AG100" s="134"/>
      <c r="AH100" s="133"/>
      <c r="AI100" s="130"/>
      <c r="AJ100" s="133"/>
      <c r="AK100" s="33"/>
      <c r="AL100" s="33"/>
      <c r="AM100" s="133"/>
      <c r="AQ100" s="129">
        <v>20</v>
      </c>
      <c r="AR100" s="129">
        <f t="shared" si="11"/>
        <v>55</v>
      </c>
      <c r="AT100" s="135"/>
    </row>
    <row r="101" spans="8:69" s="129" customFormat="1" ht="15" customHeight="1">
      <c r="H101" s="178"/>
      <c r="I101" s="178"/>
      <c r="J101" s="158"/>
      <c r="K101" s="33"/>
      <c r="L101" s="130"/>
      <c r="M101" s="130"/>
      <c r="N101" s="133"/>
      <c r="O101" s="133"/>
      <c r="P101" s="133"/>
      <c r="Q101" s="133"/>
      <c r="R101" s="133"/>
      <c r="S101" s="133"/>
      <c r="T101" s="133"/>
      <c r="U101" s="133"/>
      <c r="V101" s="133"/>
      <c r="W101" s="133"/>
      <c r="X101" s="133"/>
      <c r="Y101" s="133"/>
      <c r="Z101" s="133"/>
      <c r="AA101" s="133"/>
      <c r="AB101" s="133"/>
      <c r="AC101" s="133"/>
      <c r="AD101" s="133"/>
      <c r="AE101" s="133"/>
      <c r="AF101" s="133"/>
      <c r="AG101" s="134"/>
      <c r="AH101" s="133"/>
      <c r="AI101" s="130"/>
      <c r="AJ101" s="133"/>
      <c r="AK101" s="33"/>
      <c r="AL101" s="33"/>
      <c r="AM101" s="133"/>
      <c r="AQ101" s="129">
        <v>20</v>
      </c>
      <c r="AR101" s="129">
        <f t="shared" si="11"/>
        <v>50</v>
      </c>
      <c r="AT101" s="135"/>
    </row>
    <row r="102" spans="8:69" s="129" customFormat="1" ht="15" customHeight="1">
      <c r="H102" s="178"/>
      <c r="I102" s="178"/>
      <c r="J102" s="158"/>
      <c r="K102" s="33"/>
      <c r="L102" s="130"/>
      <c r="M102" s="130"/>
      <c r="N102" s="133"/>
      <c r="O102" s="133"/>
      <c r="P102" s="133"/>
      <c r="Q102" s="133"/>
      <c r="R102" s="133"/>
      <c r="S102" s="133"/>
      <c r="T102" s="133"/>
      <c r="U102" s="133"/>
      <c r="V102" s="133"/>
      <c r="W102" s="133"/>
      <c r="X102" s="133"/>
      <c r="Y102" s="133"/>
      <c r="Z102" s="133"/>
      <c r="AA102" s="133"/>
      <c r="AB102" s="133"/>
      <c r="AC102" s="133"/>
      <c r="AD102" s="133"/>
      <c r="AE102" s="133"/>
      <c r="AF102" s="133"/>
      <c r="AG102" s="134"/>
      <c r="AH102" s="133"/>
      <c r="AI102" s="130"/>
      <c r="AJ102" s="133"/>
      <c r="AK102" s="33"/>
      <c r="AL102" s="33"/>
      <c r="AM102" s="133"/>
      <c r="AQ102" s="129">
        <v>20</v>
      </c>
      <c r="AR102" s="129">
        <f t="shared" si="11"/>
        <v>45</v>
      </c>
      <c r="AT102" s="135"/>
    </row>
    <row r="103" spans="8:69" s="129" customFormat="1" ht="15" customHeight="1">
      <c r="H103" s="178"/>
      <c r="I103" s="178"/>
      <c r="J103" s="158"/>
      <c r="K103" s="33"/>
      <c r="L103" s="130"/>
      <c r="M103" s="130"/>
      <c r="N103" s="133"/>
      <c r="O103" s="133"/>
      <c r="P103" s="133"/>
      <c r="Q103" s="133"/>
      <c r="R103" s="133"/>
      <c r="S103" s="133"/>
      <c r="T103" s="133"/>
      <c r="U103" s="133"/>
      <c r="V103" s="133"/>
      <c r="W103" s="133"/>
      <c r="X103" s="133"/>
      <c r="Y103" s="133"/>
      <c r="Z103" s="133"/>
      <c r="AA103" s="133"/>
      <c r="AB103" s="133"/>
      <c r="AC103" s="133"/>
      <c r="AD103" s="133"/>
      <c r="AE103" s="133"/>
      <c r="AF103" s="133"/>
      <c r="AG103" s="134"/>
      <c r="AH103" s="133"/>
      <c r="AI103" s="130"/>
      <c r="AJ103" s="133"/>
      <c r="AK103" s="33"/>
      <c r="AL103" s="33"/>
      <c r="AM103" s="133"/>
      <c r="AQ103" s="129">
        <v>20</v>
      </c>
      <c r="AR103" s="129">
        <f t="shared" si="11"/>
        <v>40</v>
      </c>
      <c r="AT103" s="135"/>
    </row>
    <row r="104" spans="8:69" s="129" customFormat="1" ht="11.25" customHeight="1">
      <c r="H104" s="178"/>
      <c r="I104" s="178"/>
      <c r="J104" s="158"/>
      <c r="K104" s="33"/>
      <c r="L104" s="130"/>
      <c r="M104" s="130"/>
      <c r="N104" s="133"/>
      <c r="O104" s="133"/>
      <c r="P104" s="133"/>
      <c r="Q104" s="133"/>
      <c r="R104" s="133"/>
      <c r="S104" s="133"/>
      <c r="T104" s="133"/>
      <c r="U104" s="133"/>
      <c r="V104" s="133"/>
      <c r="W104" s="133"/>
      <c r="X104" s="133"/>
      <c r="Y104" s="133"/>
      <c r="Z104" s="133"/>
      <c r="AA104" s="133"/>
      <c r="AB104" s="133"/>
      <c r="AC104" s="133"/>
      <c r="AD104" s="133"/>
      <c r="AE104" s="133"/>
      <c r="AF104" s="133"/>
      <c r="AG104" s="134"/>
      <c r="AH104" s="133"/>
      <c r="AI104" s="130"/>
      <c r="AJ104" s="133"/>
      <c r="AK104" s="33"/>
      <c r="AL104" s="33"/>
      <c r="AM104" s="133"/>
      <c r="AQ104" s="129">
        <v>20</v>
      </c>
      <c r="AR104" s="129">
        <f t="shared" si="11"/>
        <v>35</v>
      </c>
      <c r="AT104" s="135"/>
    </row>
    <row r="105" spans="8:69" s="129" customFormat="1" ht="18.75" customHeight="1">
      <c r="H105" s="178"/>
      <c r="I105" s="178"/>
      <c r="J105" s="158"/>
      <c r="K105" s="33"/>
      <c r="L105" s="130"/>
      <c r="M105" s="130"/>
      <c r="N105" s="133"/>
      <c r="O105" s="133"/>
      <c r="P105" s="133"/>
      <c r="Q105" s="133"/>
      <c r="R105" s="133"/>
      <c r="S105" s="133"/>
      <c r="T105" s="133"/>
      <c r="U105" s="133"/>
      <c r="V105" s="133"/>
      <c r="W105" s="133"/>
      <c r="X105" s="133"/>
      <c r="Y105" s="133"/>
      <c r="Z105" s="133"/>
      <c r="AA105" s="133"/>
      <c r="AB105" s="133"/>
      <c r="AC105" s="133"/>
      <c r="AD105" s="133"/>
      <c r="AE105" s="133"/>
      <c r="AF105" s="133"/>
      <c r="AG105" s="134"/>
      <c r="AH105" s="133"/>
      <c r="AI105" s="130"/>
      <c r="AJ105" s="133"/>
      <c r="AK105" s="33"/>
      <c r="AL105" s="33"/>
      <c r="AM105" s="133"/>
      <c r="AQ105" s="129">
        <v>20</v>
      </c>
      <c r="AR105" s="129">
        <f t="shared" si="11"/>
        <v>30</v>
      </c>
      <c r="AT105" s="135"/>
    </row>
    <row r="106" spans="8:69" s="129" customFormat="1" ht="14.25" customHeight="1">
      <c r="H106" s="178"/>
      <c r="I106" s="178"/>
      <c r="J106" s="158"/>
      <c r="K106" s="33"/>
      <c r="L106" s="130"/>
      <c r="M106" s="130"/>
      <c r="N106" s="133"/>
      <c r="O106" s="133"/>
      <c r="P106" s="133"/>
      <c r="Q106" s="133"/>
      <c r="R106" s="133"/>
      <c r="S106" s="133"/>
      <c r="T106" s="133"/>
      <c r="U106" s="133"/>
      <c r="V106" s="133"/>
      <c r="W106" s="133"/>
      <c r="X106" s="133"/>
      <c r="Y106" s="133"/>
      <c r="Z106" s="133"/>
      <c r="AA106" s="133"/>
      <c r="AB106" s="133"/>
      <c r="AC106" s="133"/>
      <c r="AD106" s="133"/>
      <c r="AE106" s="133"/>
      <c r="AF106" s="133"/>
      <c r="AG106" s="134"/>
      <c r="AH106" s="133"/>
      <c r="AI106" s="130"/>
      <c r="AJ106" s="133"/>
      <c r="AK106" s="33"/>
      <c r="AL106" s="33"/>
      <c r="AM106" s="133"/>
      <c r="AQ106" s="129">
        <v>20</v>
      </c>
      <c r="AR106" s="129">
        <f t="shared" si="11"/>
        <v>25</v>
      </c>
      <c r="AT106" s="135"/>
    </row>
    <row r="107" spans="8:69" s="129" customFormat="1" ht="14.25" customHeight="1">
      <c r="H107" s="178"/>
      <c r="I107" s="178"/>
      <c r="J107" s="158"/>
      <c r="K107" s="33"/>
      <c r="L107" s="130"/>
      <c r="M107" s="130"/>
      <c r="N107" s="133"/>
      <c r="O107" s="133"/>
      <c r="P107" s="133"/>
      <c r="Q107" s="133"/>
      <c r="R107" s="133"/>
      <c r="S107" s="133"/>
      <c r="T107" s="133"/>
      <c r="U107" s="133"/>
      <c r="V107" s="133"/>
      <c r="W107" s="133"/>
      <c r="X107" s="133"/>
      <c r="Y107" s="133"/>
      <c r="Z107" s="133"/>
      <c r="AA107" s="133"/>
      <c r="AB107" s="133"/>
      <c r="AC107" s="133"/>
      <c r="AD107" s="133"/>
      <c r="AE107" s="133"/>
      <c r="AF107" s="133"/>
      <c r="AG107" s="134"/>
      <c r="AH107" s="133"/>
      <c r="AI107" s="130"/>
      <c r="AJ107" s="133"/>
      <c r="AK107" s="33"/>
      <c r="AL107" s="33"/>
      <c r="AM107" s="133"/>
      <c r="AQ107" s="129">
        <v>20</v>
      </c>
      <c r="AR107" s="129">
        <f t="shared" si="11"/>
        <v>20</v>
      </c>
      <c r="AT107" s="135"/>
    </row>
    <row r="108" spans="8:69" s="129" customFormat="1" ht="14.25" customHeight="1">
      <c r="H108" s="178"/>
      <c r="I108" s="178"/>
      <c r="J108" s="158"/>
      <c r="K108" s="33"/>
      <c r="L108" s="130"/>
      <c r="M108" s="130"/>
      <c r="N108" s="133"/>
      <c r="O108" s="133"/>
      <c r="P108" s="133"/>
      <c r="Q108" s="133"/>
      <c r="R108" s="133"/>
      <c r="S108" s="133"/>
      <c r="T108" s="133"/>
      <c r="U108" s="133"/>
      <c r="V108" s="133"/>
      <c r="W108" s="133"/>
      <c r="X108" s="133"/>
      <c r="Y108" s="133"/>
      <c r="Z108" s="133"/>
      <c r="AA108" s="133"/>
      <c r="AB108" s="133"/>
      <c r="AC108" s="133"/>
      <c r="AD108" s="133"/>
      <c r="AE108" s="133"/>
      <c r="AF108" s="133"/>
      <c r="AG108" s="134"/>
      <c r="AH108" s="133"/>
      <c r="AI108" s="130"/>
      <c r="AJ108" s="133"/>
      <c r="AK108" s="33"/>
      <c r="AL108" s="33"/>
      <c r="AM108" s="133"/>
      <c r="AQ108" s="129">
        <v>20</v>
      </c>
      <c r="AR108" s="129">
        <f t="shared" si="11"/>
        <v>15</v>
      </c>
      <c r="AT108" s="135"/>
    </row>
    <row r="109" spans="8:69" s="129" customFormat="1" ht="14.25" customHeight="1">
      <c r="H109" s="178"/>
      <c r="I109" s="178"/>
      <c r="J109" s="158"/>
      <c r="K109" s="33"/>
      <c r="L109" s="130"/>
      <c r="M109" s="130"/>
      <c r="N109" s="133"/>
      <c r="O109" s="133"/>
      <c r="P109" s="133"/>
      <c r="Q109" s="133"/>
      <c r="R109" s="133"/>
      <c r="S109" s="133"/>
      <c r="T109" s="133"/>
      <c r="U109" s="133"/>
      <c r="V109" s="133"/>
      <c r="W109" s="133"/>
      <c r="X109" s="133"/>
      <c r="Y109" s="133"/>
      <c r="Z109" s="133"/>
      <c r="AA109" s="133"/>
      <c r="AB109" s="133"/>
      <c r="AC109" s="133"/>
      <c r="AD109" s="133"/>
      <c r="AE109" s="133"/>
      <c r="AF109" s="133"/>
      <c r="AG109" s="134"/>
      <c r="AH109" s="133"/>
      <c r="AI109" s="130"/>
      <c r="AJ109" s="133"/>
      <c r="AK109" s="33"/>
      <c r="AL109" s="33"/>
      <c r="AM109" s="133"/>
      <c r="AQ109" s="129">
        <v>20</v>
      </c>
      <c r="AR109" s="129">
        <f t="shared" si="11"/>
        <v>10</v>
      </c>
      <c r="AT109" s="135"/>
    </row>
    <row r="110" spans="8:69" s="129" customFormat="1" ht="14.25" customHeight="1">
      <c r="H110" s="178"/>
      <c r="I110" s="178"/>
      <c r="J110" s="158"/>
      <c r="K110" s="33"/>
      <c r="L110" s="130"/>
      <c r="M110" s="130"/>
      <c r="N110" s="133"/>
      <c r="O110" s="133"/>
      <c r="P110" s="133"/>
      <c r="Q110" s="133"/>
      <c r="R110" s="133"/>
      <c r="S110" s="133"/>
      <c r="T110" s="133"/>
      <c r="U110" s="133"/>
      <c r="V110" s="133"/>
      <c r="W110" s="133"/>
      <c r="X110" s="133"/>
      <c r="Y110" s="133"/>
      <c r="Z110" s="133"/>
      <c r="AA110" s="133"/>
      <c r="AB110" s="133"/>
      <c r="AC110" s="133"/>
      <c r="AD110" s="133"/>
      <c r="AE110" s="133"/>
      <c r="AF110" s="133"/>
      <c r="AG110" s="134"/>
      <c r="AH110" s="133"/>
      <c r="AI110" s="130"/>
      <c r="AJ110" s="133"/>
      <c r="AK110" s="33"/>
      <c r="AL110" s="33"/>
      <c r="AM110" s="133"/>
      <c r="AQ110" s="129">
        <v>20</v>
      </c>
      <c r="AR110" s="129">
        <f t="shared" si="11"/>
        <v>5</v>
      </c>
      <c r="AT110" s="135"/>
    </row>
    <row r="111" spans="8:69" s="129" customFormat="1" ht="14.25" customHeight="1">
      <c r="H111" s="178"/>
      <c r="I111" s="178"/>
      <c r="J111" s="158"/>
      <c r="K111" s="33"/>
      <c r="L111" s="130"/>
      <c r="M111" s="130"/>
      <c r="N111" s="133"/>
      <c r="O111" s="133"/>
      <c r="P111" s="133"/>
      <c r="Q111" s="133"/>
      <c r="R111" s="133"/>
      <c r="S111" s="133"/>
      <c r="T111" s="133"/>
      <c r="U111" s="133"/>
      <c r="V111" s="133"/>
      <c r="W111" s="133"/>
      <c r="X111" s="133"/>
      <c r="Y111" s="133"/>
      <c r="Z111" s="133"/>
      <c r="AA111" s="133"/>
      <c r="AB111" s="133"/>
      <c r="AC111" s="133"/>
      <c r="AD111" s="133"/>
      <c r="AE111" s="133"/>
      <c r="AF111" s="133"/>
      <c r="AG111" s="134"/>
      <c r="AH111" s="133"/>
      <c r="AI111" s="130"/>
      <c r="AJ111" s="133"/>
      <c r="AK111" s="33"/>
      <c r="AL111" s="33"/>
      <c r="AM111" s="133"/>
      <c r="AQ111" s="129">
        <v>20</v>
      </c>
      <c r="AR111" s="129">
        <f t="shared" si="11"/>
        <v>0</v>
      </c>
      <c r="AT111" s="135"/>
    </row>
    <row r="112" spans="8:69" s="129" customFormat="1" ht="11.25" customHeight="1">
      <c r="H112" s="178"/>
      <c r="I112" s="178"/>
      <c r="J112" s="158"/>
      <c r="K112" s="33"/>
      <c r="L112" s="130"/>
      <c r="M112" s="130"/>
      <c r="N112" s="133"/>
      <c r="O112" s="133"/>
      <c r="P112" s="133"/>
      <c r="Q112" s="133"/>
      <c r="R112" s="133"/>
      <c r="S112" s="133"/>
      <c r="T112" s="133"/>
      <c r="U112" s="133"/>
      <c r="V112" s="133"/>
      <c r="W112" s="133"/>
      <c r="X112" s="133"/>
      <c r="Y112" s="133"/>
      <c r="Z112" s="133"/>
      <c r="AA112" s="133"/>
      <c r="AB112" s="133"/>
      <c r="AC112" s="133"/>
      <c r="AD112" s="133"/>
      <c r="AE112" s="133"/>
      <c r="AF112" s="133"/>
      <c r="AG112" s="134"/>
      <c r="AH112" s="133"/>
      <c r="AI112" s="130"/>
      <c r="AJ112" s="133"/>
      <c r="AK112" s="33"/>
      <c r="AL112" s="33"/>
      <c r="AM112" s="133"/>
      <c r="AQ112" s="129">
        <v>15</v>
      </c>
      <c r="AR112" s="129">
        <f>AR113+5</f>
        <v>-5</v>
      </c>
      <c r="AT112" s="135"/>
    </row>
    <row r="113" spans="8:46" s="129" customFormat="1" ht="18.75" customHeight="1">
      <c r="H113" s="178"/>
      <c r="I113" s="178"/>
      <c r="J113" s="158"/>
      <c r="K113" s="33"/>
      <c r="L113" s="130"/>
      <c r="M113" s="130"/>
      <c r="N113" s="133"/>
      <c r="O113" s="133"/>
      <c r="P113" s="133"/>
      <c r="Q113" s="133"/>
      <c r="R113" s="133"/>
      <c r="S113" s="133"/>
      <c r="T113" s="133"/>
      <c r="U113" s="133"/>
      <c r="V113" s="133"/>
      <c r="W113" s="133"/>
      <c r="X113" s="133"/>
      <c r="Y113" s="133"/>
      <c r="Z113" s="133"/>
      <c r="AA113" s="133"/>
      <c r="AB113" s="133"/>
      <c r="AC113" s="133"/>
      <c r="AD113" s="133"/>
      <c r="AE113" s="133"/>
      <c r="AF113" s="133"/>
      <c r="AG113" s="134"/>
      <c r="AH113" s="133"/>
      <c r="AI113" s="130"/>
      <c r="AJ113" s="133"/>
      <c r="AK113" s="33"/>
      <c r="AL113" s="33"/>
      <c r="AM113" s="133"/>
      <c r="AQ113" s="129">
        <v>25</v>
      </c>
      <c r="AR113" s="129">
        <v>-10</v>
      </c>
      <c r="AT113" s="135"/>
    </row>
    <row r="114" spans="8:46" s="129" customFormat="1" ht="14.25" customHeight="1">
      <c r="H114" s="178"/>
      <c r="I114" s="178"/>
      <c r="J114" s="158"/>
      <c r="K114" s="33"/>
      <c r="L114" s="130"/>
      <c r="M114" s="130"/>
      <c r="N114" s="133"/>
      <c r="O114" s="133"/>
      <c r="P114" s="133"/>
      <c r="Q114" s="133"/>
      <c r="R114" s="133"/>
      <c r="S114" s="133"/>
      <c r="T114" s="133"/>
      <c r="U114" s="133"/>
      <c r="V114" s="133"/>
      <c r="W114" s="133"/>
      <c r="X114" s="133"/>
      <c r="Y114" s="133"/>
      <c r="Z114" s="133"/>
      <c r="AA114" s="133"/>
      <c r="AB114" s="133"/>
      <c r="AC114" s="133"/>
      <c r="AD114" s="133"/>
      <c r="AE114" s="133"/>
      <c r="AF114" s="133"/>
      <c r="AG114" s="134"/>
      <c r="AH114" s="133"/>
      <c r="AI114" s="130"/>
      <c r="AJ114" s="133"/>
      <c r="AK114" s="33"/>
      <c r="AL114" s="33"/>
      <c r="AM114" s="133"/>
      <c r="AT114" s="135"/>
    </row>
    <row r="115" spans="8:46" s="129" customFormat="1" ht="14.25" customHeight="1">
      <c r="H115" s="178"/>
      <c r="I115" s="178"/>
      <c r="J115" s="158"/>
      <c r="K115" s="33"/>
      <c r="L115" s="130"/>
      <c r="M115" s="130"/>
      <c r="N115" s="133"/>
      <c r="O115" s="133"/>
      <c r="P115" s="133"/>
      <c r="Q115" s="133"/>
      <c r="R115" s="133"/>
      <c r="S115" s="133"/>
      <c r="T115" s="133"/>
      <c r="U115" s="133"/>
      <c r="V115" s="133"/>
      <c r="W115" s="133"/>
      <c r="X115" s="133"/>
      <c r="Y115" s="133"/>
      <c r="Z115" s="133"/>
      <c r="AA115" s="133"/>
      <c r="AB115" s="133"/>
      <c r="AC115" s="133"/>
      <c r="AD115" s="133"/>
      <c r="AE115" s="133"/>
      <c r="AF115" s="133"/>
      <c r="AG115" s="134"/>
      <c r="AH115" s="133"/>
      <c r="AI115" s="130"/>
      <c r="AJ115" s="133"/>
      <c r="AK115" s="33"/>
      <c r="AL115" s="33"/>
      <c r="AM115" s="133"/>
      <c r="AT115" s="135"/>
    </row>
    <row r="116" spans="8:46" s="129" customFormat="1" ht="14.25" customHeight="1">
      <c r="H116" s="178"/>
      <c r="I116" s="178"/>
      <c r="J116" s="158"/>
      <c r="K116" s="33"/>
      <c r="L116" s="130"/>
      <c r="M116" s="130"/>
      <c r="N116" s="133"/>
      <c r="O116" s="133"/>
      <c r="P116" s="133"/>
      <c r="Q116" s="133"/>
      <c r="R116" s="133"/>
      <c r="S116" s="133"/>
      <c r="T116" s="133"/>
      <c r="U116" s="133"/>
      <c r="V116" s="133"/>
      <c r="W116" s="133"/>
      <c r="X116" s="133"/>
      <c r="Y116" s="133"/>
      <c r="Z116" s="133"/>
      <c r="AA116" s="133"/>
      <c r="AB116" s="133"/>
      <c r="AC116" s="133"/>
      <c r="AD116" s="133"/>
      <c r="AE116" s="133"/>
      <c r="AF116" s="133"/>
      <c r="AG116" s="134"/>
      <c r="AH116" s="133"/>
      <c r="AI116" s="130"/>
      <c r="AJ116" s="133"/>
      <c r="AK116" s="33"/>
      <c r="AL116" s="33"/>
      <c r="AM116" s="133"/>
      <c r="AT116" s="135"/>
    </row>
    <row r="117" spans="8:46" s="129" customFormat="1" ht="14.25" customHeight="1">
      <c r="H117" s="178"/>
      <c r="I117" s="178"/>
      <c r="J117" s="158"/>
      <c r="K117" s="33"/>
      <c r="L117" s="130"/>
      <c r="M117" s="130"/>
      <c r="N117" s="133"/>
      <c r="O117" s="133"/>
      <c r="P117" s="133"/>
      <c r="Q117" s="133"/>
      <c r="R117" s="133"/>
      <c r="S117" s="133"/>
      <c r="T117" s="133"/>
      <c r="U117" s="133"/>
      <c r="V117" s="133"/>
      <c r="W117" s="133"/>
      <c r="X117" s="133"/>
      <c r="Y117" s="133"/>
      <c r="Z117" s="133"/>
      <c r="AA117" s="133"/>
      <c r="AB117" s="133"/>
      <c r="AC117" s="133"/>
      <c r="AD117" s="133"/>
      <c r="AE117" s="133"/>
      <c r="AF117" s="133"/>
      <c r="AG117" s="134"/>
      <c r="AH117" s="133"/>
      <c r="AI117" s="130"/>
      <c r="AJ117" s="133"/>
      <c r="AK117" s="33"/>
      <c r="AL117" s="33"/>
      <c r="AM117" s="133"/>
      <c r="AT117" s="135"/>
    </row>
    <row r="118" spans="8:46" s="129" customFormat="1" ht="14.25" customHeight="1">
      <c r="H118" s="178"/>
      <c r="I118" s="178"/>
      <c r="J118" s="158"/>
      <c r="K118" s="33"/>
      <c r="L118" s="130"/>
      <c r="M118" s="130"/>
      <c r="N118" s="133"/>
      <c r="O118" s="133"/>
      <c r="P118" s="133"/>
      <c r="Q118" s="133"/>
      <c r="R118" s="133"/>
      <c r="S118" s="133"/>
      <c r="T118" s="133"/>
      <c r="U118" s="133"/>
      <c r="V118" s="133"/>
      <c r="W118" s="133"/>
      <c r="X118" s="133"/>
      <c r="Y118" s="133"/>
      <c r="Z118" s="133"/>
      <c r="AA118" s="133"/>
      <c r="AB118" s="133"/>
      <c r="AC118" s="133"/>
      <c r="AD118" s="133"/>
      <c r="AE118" s="133"/>
      <c r="AF118" s="133"/>
      <c r="AG118" s="134"/>
      <c r="AH118" s="133"/>
      <c r="AI118" s="130"/>
      <c r="AJ118" s="133"/>
      <c r="AK118" s="33"/>
      <c r="AL118" s="33"/>
      <c r="AM118" s="133"/>
      <c r="AT118" s="135"/>
    </row>
    <row r="119" spans="8:46" s="129" customFormat="1" ht="14.25" customHeight="1">
      <c r="H119" s="178"/>
      <c r="I119" s="178"/>
      <c r="J119" s="158"/>
      <c r="K119" s="33"/>
      <c r="L119" s="130"/>
      <c r="M119" s="130"/>
      <c r="N119" s="133"/>
      <c r="O119" s="133"/>
      <c r="P119" s="133"/>
      <c r="Q119" s="133"/>
      <c r="R119" s="133"/>
      <c r="S119" s="133"/>
      <c r="T119" s="133"/>
      <c r="U119" s="133"/>
      <c r="V119" s="133"/>
      <c r="W119" s="133"/>
      <c r="X119" s="133"/>
      <c r="Y119" s="133"/>
      <c r="Z119" s="133"/>
      <c r="AA119" s="133"/>
      <c r="AB119" s="133"/>
      <c r="AC119" s="133"/>
      <c r="AD119" s="133"/>
      <c r="AE119" s="133"/>
      <c r="AF119" s="133"/>
      <c r="AG119" s="134"/>
      <c r="AH119" s="133"/>
      <c r="AI119" s="130"/>
      <c r="AJ119" s="133"/>
      <c r="AK119" s="33"/>
      <c r="AL119" s="33"/>
      <c r="AM119" s="133"/>
      <c r="AT119" s="135"/>
    </row>
    <row r="120" spans="8:46" s="129" customFormat="1" ht="14.25" customHeight="1">
      <c r="H120" s="178"/>
      <c r="I120" s="178"/>
      <c r="J120" s="158"/>
      <c r="K120" s="33"/>
      <c r="L120" s="130"/>
      <c r="M120" s="130"/>
      <c r="N120" s="133"/>
      <c r="O120" s="133"/>
      <c r="P120" s="133"/>
      <c r="Q120" s="133"/>
      <c r="R120" s="133"/>
      <c r="S120" s="133"/>
      <c r="T120" s="133"/>
      <c r="U120" s="133"/>
      <c r="V120" s="133"/>
      <c r="W120" s="133"/>
      <c r="X120" s="133"/>
      <c r="Y120" s="133"/>
      <c r="Z120" s="133"/>
      <c r="AA120" s="133"/>
      <c r="AB120" s="133"/>
      <c r="AC120" s="133"/>
      <c r="AD120" s="133"/>
      <c r="AE120" s="133"/>
      <c r="AF120" s="133"/>
      <c r="AG120" s="134"/>
      <c r="AH120" s="133"/>
      <c r="AI120" s="130"/>
      <c r="AJ120" s="133"/>
      <c r="AK120" s="33"/>
      <c r="AL120" s="33"/>
      <c r="AM120" s="133"/>
      <c r="AT120" s="135"/>
    </row>
    <row r="121" spans="8:46" s="129" customFormat="1" ht="14.25" customHeight="1">
      <c r="H121" s="178"/>
      <c r="I121" s="178"/>
      <c r="J121" s="158"/>
      <c r="K121" s="33"/>
      <c r="L121" s="130"/>
      <c r="M121" s="130"/>
      <c r="N121" s="133"/>
      <c r="O121" s="133"/>
      <c r="P121" s="133"/>
      <c r="Q121" s="133"/>
      <c r="R121" s="133"/>
      <c r="S121" s="133"/>
      <c r="T121" s="133"/>
      <c r="U121" s="133"/>
      <c r="V121" s="133"/>
      <c r="W121" s="133"/>
      <c r="X121" s="133"/>
      <c r="Y121" s="133"/>
      <c r="Z121" s="133"/>
      <c r="AA121" s="133"/>
      <c r="AB121" s="133"/>
      <c r="AC121" s="133"/>
      <c r="AD121" s="133"/>
      <c r="AE121" s="133"/>
      <c r="AF121" s="133"/>
      <c r="AG121" s="134"/>
      <c r="AH121" s="133"/>
      <c r="AI121" s="130"/>
      <c r="AJ121" s="133"/>
      <c r="AK121" s="33"/>
      <c r="AL121" s="33"/>
      <c r="AM121" s="133"/>
      <c r="AT121" s="135"/>
    </row>
    <row r="122" spans="8:46" s="129" customFormat="1" ht="14.25" customHeight="1">
      <c r="H122" s="178"/>
      <c r="I122" s="178"/>
      <c r="J122" s="158"/>
      <c r="K122" s="33"/>
      <c r="L122" s="130"/>
      <c r="M122" s="130"/>
      <c r="N122" s="133"/>
      <c r="O122" s="133"/>
      <c r="P122" s="133"/>
      <c r="Q122" s="133"/>
      <c r="R122" s="133"/>
      <c r="S122" s="133"/>
      <c r="T122" s="133"/>
      <c r="U122" s="133"/>
      <c r="V122" s="133"/>
      <c r="W122" s="133"/>
      <c r="X122" s="133"/>
      <c r="Y122" s="133"/>
      <c r="Z122" s="133"/>
      <c r="AA122" s="133"/>
      <c r="AB122" s="133"/>
      <c r="AC122" s="133"/>
      <c r="AD122" s="133"/>
      <c r="AE122" s="133"/>
      <c r="AF122" s="133"/>
      <c r="AG122" s="134"/>
      <c r="AH122" s="133"/>
      <c r="AI122" s="130"/>
      <c r="AJ122" s="133"/>
      <c r="AK122" s="33"/>
      <c r="AL122" s="33"/>
      <c r="AM122" s="133"/>
      <c r="AT122" s="135"/>
    </row>
    <row r="123" spans="8:46" s="129" customFormat="1" ht="14.25" customHeight="1">
      <c r="H123" s="178"/>
      <c r="I123" s="178"/>
      <c r="J123" s="158"/>
      <c r="K123" s="33"/>
      <c r="L123" s="130"/>
      <c r="M123" s="130"/>
      <c r="N123" s="133"/>
      <c r="O123" s="133"/>
      <c r="P123" s="133"/>
      <c r="Q123" s="133"/>
      <c r="R123" s="133"/>
      <c r="S123" s="133"/>
      <c r="T123" s="133"/>
      <c r="U123" s="133"/>
      <c r="V123" s="133"/>
      <c r="W123" s="133"/>
      <c r="X123" s="133"/>
      <c r="Y123" s="133"/>
      <c r="Z123" s="133"/>
      <c r="AA123" s="133"/>
      <c r="AB123" s="133"/>
      <c r="AC123" s="133"/>
      <c r="AD123" s="133"/>
      <c r="AE123" s="133"/>
      <c r="AF123" s="133"/>
      <c r="AG123" s="134"/>
      <c r="AH123" s="133"/>
      <c r="AI123" s="130"/>
      <c r="AJ123" s="133"/>
      <c r="AK123" s="33"/>
      <c r="AL123" s="33"/>
      <c r="AM123" s="133"/>
      <c r="AT123" s="135"/>
    </row>
    <row r="124" spans="8:46" s="129" customFormat="1" ht="14.25" customHeight="1">
      <c r="H124" s="178"/>
      <c r="I124" s="178"/>
      <c r="J124" s="158"/>
      <c r="K124" s="33"/>
      <c r="L124" s="130"/>
      <c r="M124" s="130"/>
      <c r="N124" s="133"/>
      <c r="O124" s="133"/>
      <c r="P124" s="133"/>
      <c r="Q124" s="133"/>
      <c r="R124" s="133"/>
      <c r="S124" s="133"/>
      <c r="T124" s="133"/>
      <c r="U124" s="133"/>
      <c r="V124" s="133"/>
      <c r="W124" s="133"/>
      <c r="X124" s="133"/>
      <c r="Y124" s="133"/>
      <c r="Z124" s="133"/>
      <c r="AA124" s="133"/>
      <c r="AB124" s="133"/>
      <c r="AC124" s="133"/>
      <c r="AD124" s="133"/>
      <c r="AE124" s="133"/>
      <c r="AF124" s="133"/>
      <c r="AG124" s="134"/>
      <c r="AH124" s="133"/>
      <c r="AI124" s="130"/>
      <c r="AJ124" s="133"/>
      <c r="AK124" s="33"/>
      <c r="AL124" s="33"/>
      <c r="AM124" s="133"/>
      <c r="AT124" s="135"/>
    </row>
    <row r="125" spans="8:46" s="129" customFormat="1" ht="14.25" customHeight="1">
      <c r="H125" s="178"/>
      <c r="I125" s="178"/>
      <c r="J125" s="158"/>
      <c r="K125" s="33"/>
      <c r="L125" s="130"/>
      <c r="M125" s="130"/>
      <c r="N125" s="133"/>
      <c r="O125" s="133"/>
      <c r="P125" s="133"/>
      <c r="Q125" s="133"/>
      <c r="R125" s="133"/>
      <c r="S125" s="133"/>
      <c r="T125" s="133"/>
      <c r="U125" s="133"/>
      <c r="V125" s="133"/>
      <c r="W125" s="133"/>
      <c r="X125" s="133"/>
      <c r="Y125" s="133"/>
      <c r="Z125" s="133"/>
      <c r="AA125" s="133"/>
      <c r="AB125" s="133"/>
      <c r="AC125" s="133"/>
      <c r="AD125" s="133"/>
      <c r="AE125" s="133"/>
      <c r="AF125" s="133"/>
      <c r="AG125" s="134"/>
      <c r="AH125" s="133"/>
      <c r="AI125" s="130"/>
      <c r="AJ125" s="133"/>
      <c r="AK125" s="33"/>
      <c r="AL125" s="33"/>
      <c r="AM125" s="133"/>
      <c r="AT125" s="135"/>
    </row>
    <row r="126" spans="8:46" s="129" customFormat="1" ht="14.25" customHeight="1">
      <c r="H126" s="178"/>
      <c r="I126" s="178"/>
      <c r="J126" s="158"/>
      <c r="K126" s="33"/>
      <c r="L126" s="130"/>
      <c r="M126" s="130"/>
      <c r="N126" s="133"/>
      <c r="O126" s="133"/>
      <c r="P126" s="133"/>
      <c r="Q126" s="133"/>
      <c r="R126" s="133"/>
      <c r="S126" s="133"/>
      <c r="T126" s="133"/>
      <c r="U126" s="133"/>
      <c r="V126" s="133"/>
      <c r="W126" s="133"/>
      <c r="X126" s="133"/>
      <c r="Y126" s="133"/>
      <c r="Z126" s="133"/>
      <c r="AA126" s="133"/>
      <c r="AB126" s="133"/>
      <c r="AC126" s="133"/>
      <c r="AD126" s="133"/>
      <c r="AE126" s="133"/>
      <c r="AF126" s="133"/>
      <c r="AG126" s="134"/>
      <c r="AH126" s="133"/>
      <c r="AI126" s="130"/>
      <c r="AJ126" s="133"/>
      <c r="AK126" s="33"/>
      <c r="AL126" s="33"/>
      <c r="AM126" s="133"/>
      <c r="AT126" s="135"/>
    </row>
    <row r="127" spans="8:46" s="129" customFormat="1" ht="14.25" customHeight="1">
      <c r="H127" s="178"/>
      <c r="I127" s="178"/>
      <c r="J127" s="158"/>
      <c r="K127" s="33"/>
      <c r="L127" s="130"/>
      <c r="M127" s="130"/>
      <c r="N127" s="133"/>
      <c r="O127" s="133"/>
      <c r="P127" s="133"/>
      <c r="Q127" s="133"/>
      <c r="R127" s="133"/>
      <c r="S127" s="133"/>
      <c r="T127" s="133"/>
      <c r="U127" s="133"/>
      <c r="V127" s="133"/>
      <c r="W127" s="133"/>
      <c r="X127" s="133"/>
      <c r="Y127" s="133"/>
      <c r="Z127" s="133"/>
      <c r="AA127" s="133"/>
      <c r="AB127" s="133"/>
      <c r="AC127" s="133"/>
      <c r="AD127" s="133"/>
      <c r="AE127" s="133"/>
      <c r="AF127" s="133"/>
      <c r="AG127" s="134"/>
      <c r="AH127" s="133"/>
      <c r="AI127" s="130"/>
      <c r="AJ127" s="133"/>
      <c r="AK127" s="33"/>
      <c r="AL127" s="33"/>
      <c r="AM127" s="133"/>
      <c r="AT127" s="135"/>
    </row>
    <row r="128" spans="8:46" s="129" customFormat="1" ht="14.25" customHeight="1">
      <c r="H128" s="178"/>
      <c r="I128" s="178"/>
      <c r="J128" s="158"/>
      <c r="K128" s="33"/>
      <c r="L128" s="130"/>
      <c r="M128" s="130"/>
      <c r="N128" s="133"/>
      <c r="O128" s="133"/>
      <c r="P128" s="133"/>
      <c r="Q128" s="133"/>
      <c r="R128" s="133"/>
      <c r="S128" s="133"/>
      <c r="T128" s="133"/>
      <c r="U128" s="133"/>
      <c r="V128" s="133"/>
      <c r="W128" s="133"/>
      <c r="X128" s="133"/>
      <c r="Y128" s="133"/>
      <c r="Z128" s="133"/>
      <c r="AA128" s="133"/>
      <c r="AB128" s="133"/>
      <c r="AC128" s="133"/>
      <c r="AD128" s="133"/>
      <c r="AE128" s="133"/>
      <c r="AF128" s="133"/>
      <c r="AG128" s="134"/>
      <c r="AH128" s="133"/>
      <c r="AI128" s="130"/>
      <c r="AJ128" s="133"/>
      <c r="AK128" s="33"/>
      <c r="AL128" s="33"/>
      <c r="AM128" s="133"/>
      <c r="AT128" s="135"/>
    </row>
    <row r="129" spans="8:46" s="129" customFormat="1" ht="14.25" customHeight="1">
      <c r="H129" s="178"/>
      <c r="I129" s="178"/>
      <c r="J129" s="158"/>
      <c r="K129" s="33"/>
      <c r="L129" s="130"/>
      <c r="M129" s="130"/>
      <c r="N129" s="133"/>
      <c r="O129" s="133"/>
      <c r="P129" s="133"/>
      <c r="Q129" s="133"/>
      <c r="R129" s="133"/>
      <c r="S129" s="133"/>
      <c r="T129" s="133"/>
      <c r="U129" s="133"/>
      <c r="V129" s="133"/>
      <c r="W129" s="133"/>
      <c r="X129" s="133"/>
      <c r="Y129" s="133"/>
      <c r="Z129" s="133"/>
      <c r="AA129" s="133"/>
      <c r="AB129" s="133"/>
      <c r="AC129" s="133"/>
      <c r="AD129" s="133"/>
      <c r="AE129" s="133"/>
      <c r="AF129" s="133"/>
      <c r="AG129" s="134"/>
      <c r="AH129" s="133"/>
      <c r="AI129" s="130"/>
      <c r="AJ129" s="133"/>
      <c r="AK129" s="33"/>
      <c r="AL129" s="33"/>
      <c r="AM129" s="133"/>
      <c r="AT129" s="135"/>
    </row>
    <row r="130" spans="8:46" s="129" customFormat="1" ht="14.25" customHeight="1">
      <c r="H130" s="178"/>
      <c r="I130" s="178"/>
      <c r="J130" s="158"/>
      <c r="K130" s="33"/>
      <c r="L130" s="130"/>
      <c r="M130" s="130"/>
      <c r="N130" s="133"/>
      <c r="O130" s="133"/>
      <c r="P130" s="133"/>
      <c r="Q130" s="133"/>
      <c r="R130" s="133"/>
      <c r="S130" s="133"/>
      <c r="T130" s="133"/>
      <c r="U130" s="133"/>
      <c r="V130" s="133"/>
      <c r="W130" s="133"/>
      <c r="X130" s="133"/>
      <c r="Y130" s="133"/>
      <c r="Z130" s="133"/>
      <c r="AA130" s="133"/>
      <c r="AB130" s="133"/>
      <c r="AC130" s="133"/>
      <c r="AD130" s="133"/>
      <c r="AE130" s="133"/>
      <c r="AF130" s="133"/>
      <c r="AG130" s="134"/>
      <c r="AH130" s="133"/>
      <c r="AI130" s="130"/>
      <c r="AJ130" s="133"/>
      <c r="AK130" s="33"/>
      <c r="AL130" s="33"/>
      <c r="AM130" s="133"/>
      <c r="AT130" s="135"/>
    </row>
    <row r="131" spans="8:46" s="129" customFormat="1" ht="14.25" customHeight="1">
      <c r="H131" s="178"/>
      <c r="I131" s="178"/>
      <c r="J131" s="158"/>
      <c r="K131" s="33"/>
      <c r="L131" s="130"/>
      <c r="M131" s="130"/>
      <c r="N131" s="133"/>
      <c r="O131" s="133"/>
      <c r="P131" s="133"/>
      <c r="Q131" s="133"/>
      <c r="R131" s="133"/>
      <c r="S131" s="133"/>
      <c r="T131" s="133"/>
      <c r="U131" s="133"/>
      <c r="V131" s="133"/>
      <c r="W131" s="133"/>
      <c r="X131" s="133"/>
      <c r="Y131" s="133"/>
      <c r="Z131" s="133"/>
      <c r="AA131" s="133"/>
      <c r="AB131" s="133"/>
      <c r="AC131" s="133"/>
      <c r="AD131" s="133"/>
      <c r="AE131" s="133"/>
      <c r="AF131" s="133"/>
      <c r="AG131" s="134"/>
      <c r="AH131" s="133"/>
      <c r="AI131" s="130"/>
      <c r="AJ131" s="133"/>
      <c r="AK131" s="33"/>
      <c r="AL131" s="33"/>
      <c r="AM131" s="133"/>
      <c r="AT131" s="135"/>
    </row>
    <row r="132" spans="8:46" s="129" customFormat="1" ht="14.25" customHeight="1">
      <c r="H132" s="178"/>
      <c r="I132" s="178"/>
      <c r="J132" s="158"/>
      <c r="K132" s="33"/>
      <c r="L132" s="130"/>
      <c r="M132" s="130"/>
      <c r="N132" s="133"/>
      <c r="O132" s="133"/>
      <c r="P132" s="133"/>
      <c r="Q132" s="133"/>
      <c r="R132" s="133"/>
      <c r="S132" s="133"/>
      <c r="T132" s="133"/>
      <c r="U132" s="133"/>
      <c r="V132" s="133"/>
      <c r="W132" s="133"/>
      <c r="X132" s="133"/>
      <c r="Y132" s="133"/>
      <c r="Z132" s="133"/>
      <c r="AA132" s="133"/>
      <c r="AB132" s="133"/>
      <c r="AC132" s="133"/>
      <c r="AD132" s="133"/>
      <c r="AE132" s="133"/>
      <c r="AF132" s="133"/>
      <c r="AG132" s="134"/>
      <c r="AH132" s="133"/>
      <c r="AI132" s="130"/>
      <c r="AJ132" s="133"/>
      <c r="AK132" s="33"/>
      <c r="AL132" s="33"/>
      <c r="AM132" s="133"/>
      <c r="AT132" s="135"/>
    </row>
    <row r="133" spans="8:46" s="129" customFormat="1" ht="14.25" customHeight="1">
      <c r="H133" s="178"/>
      <c r="I133" s="178"/>
      <c r="J133" s="158"/>
      <c r="K133" s="33"/>
      <c r="L133" s="130"/>
      <c r="M133" s="130"/>
      <c r="N133" s="133"/>
      <c r="O133" s="133"/>
      <c r="P133" s="133"/>
      <c r="Q133" s="133"/>
      <c r="R133" s="133"/>
      <c r="S133" s="133"/>
      <c r="T133" s="133"/>
      <c r="U133" s="133"/>
      <c r="V133" s="133"/>
      <c r="W133" s="133"/>
      <c r="X133" s="133"/>
      <c r="Y133" s="133"/>
      <c r="Z133" s="133"/>
      <c r="AA133" s="133"/>
      <c r="AB133" s="133"/>
      <c r="AC133" s="133"/>
      <c r="AD133" s="133"/>
      <c r="AE133" s="133"/>
      <c r="AF133" s="133"/>
      <c r="AG133" s="134"/>
      <c r="AH133" s="133"/>
      <c r="AI133" s="130"/>
      <c r="AJ133" s="133"/>
      <c r="AK133" s="33"/>
      <c r="AL133" s="33"/>
      <c r="AM133" s="133"/>
      <c r="AT133" s="135"/>
    </row>
    <row r="134" spans="8:46" s="129" customFormat="1" ht="14.25" customHeight="1">
      <c r="H134" s="178"/>
      <c r="I134" s="178"/>
      <c r="J134" s="158"/>
      <c r="K134" s="33"/>
      <c r="L134" s="130"/>
      <c r="M134" s="130"/>
      <c r="N134" s="133"/>
      <c r="O134" s="133"/>
      <c r="P134" s="133"/>
      <c r="Q134" s="133"/>
      <c r="R134" s="133"/>
      <c r="S134" s="133"/>
      <c r="T134" s="133"/>
      <c r="U134" s="133"/>
      <c r="V134" s="133"/>
      <c r="W134" s="133"/>
      <c r="X134" s="133"/>
      <c r="Y134" s="133"/>
      <c r="Z134" s="133"/>
      <c r="AA134" s="133"/>
      <c r="AB134" s="133"/>
      <c r="AC134" s="133"/>
      <c r="AD134" s="133"/>
      <c r="AE134" s="133"/>
      <c r="AF134" s="133"/>
      <c r="AG134" s="134"/>
      <c r="AH134" s="133"/>
      <c r="AI134" s="130"/>
      <c r="AJ134" s="133"/>
      <c r="AK134" s="33"/>
      <c r="AL134" s="33"/>
      <c r="AM134" s="133"/>
      <c r="AT134" s="135"/>
    </row>
    <row r="135" spans="8:46" s="129" customFormat="1" ht="14.25" customHeight="1">
      <c r="H135" s="178"/>
      <c r="I135" s="178"/>
      <c r="J135" s="158"/>
      <c r="K135" s="33"/>
      <c r="L135" s="130"/>
      <c r="M135" s="130"/>
      <c r="N135" s="133"/>
      <c r="O135" s="133"/>
      <c r="P135" s="133"/>
      <c r="Q135" s="133"/>
      <c r="R135" s="133"/>
      <c r="S135" s="133"/>
      <c r="T135" s="133"/>
      <c r="U135" s="133"/>
      <c r="V135" s="133"/>
      <c r="W135" s="133"/>
      <c r="X135" s="133"/>
      <c r="Y135" s="133"/>
      <c r="Z135" s="133"/>
      <c r="AA135" s="133"/>
      <c r="AB135" s="133"/>
      <c r="AC135" s="133"/>
      <c r="AD135" s="133"/>
      <c r="AE135" s="133"/>
      <c r="AF135" s="133"/>
      <c r="AG135" s="134"/>
      <c r="AH135" s="133"/>
      <c r="AI135" s="130"/>
      <c r="AJ135" s="133"/>
      <c r="AK135" s="33"/>
      <c r="AL135" s="33"/>
      <c r="AM135" s="133"/>
      <c r="AT135" s="135"/>
    </row>
    <row r="136" spans="8:46" s="129" customFormat="1" ht="14.25" customHeight="1">
      <c r="H136" s="178"/>
      <c r="I136" s="178"/>
      <c r="J136" s="158"/>
      <c r="K136" s="33"/>
      <c r="L136" s="130"/>
      <c r="M136" s="130"/>
      <c r="N136" s="133"/>
      <c r="O136" s="133"/>
      <c r="P136" s="133"/>
      <c r="Q136" s="133"/>
      <c r="R136" s="133"/>
      <c r="S136" s="133"/>
      <c r="T136" s="133"/>
      <c r="U136" s="133"/>
      <c r="V136" s="133"/>
      <c r="W136" s="133"/>
      <c r="X136" s="133"/>
      <c r="Y136" s="133"/>
      <c r="Z136" s="133"/>
      <c r="AA136" s="133"/>
      <c r="AB136" s="133"/>
      <c r="AC136" s="133"/>
      <c r="AD136" s="133"/>
      <c r="AE136" s="133"/>
      <c r="AF136" s="133"/>
      <c r="AG136" s="134"/>
      <c r="AH136" s="133"/>
      <c r="AI136" s="130"/>
      <c r="AJ136" s="133"/>
      <c r="AK136" s="33"/>
      <c r="AL136" s="33"/>
      <c r="AM136" s="133"/>
      <c r="AT136" s="135"/>
    </row>
    <row r="137" spans="8:46" s="129" customFormat="1" ht="14.25" customHeight="1">
      <c r="H137" s="178"/>
      <c r="I137" s="178"/>
      <c r="J137" s="158"/>
      <c r="K137" s="33"/>
      <c r="L137" s="130"/>
      <c r="M137" s="130"/>
      <c r="N137" s="133"/>
      <c r="O137" s="133"/>
      <c r="P137" s="133"/>
      <c r="Q137" s="133"/>
      <c r="R137" s="133"/>
      <c r="S137" s="133"/>
      <c r="T137" s="133"/>
      <c r="U137" s="133"/>
      <c r="V137" s="133"/>
      <c r="W137" s="133"/>
      <c r="X137" s="133"/>
      <c r="Y137" s="133"/>
      <c r="Z137" s="133"/>
      <c r="AA137" s="133"/>
      <c r="AB137" s="133"/>
      <c r="AC137" s="133"/>
      <c r="AD137" s="133"/>
      <c r="AE137" s="133"/>
      <c r="AF137" s="133"/>
      <c r="AG137" s="134"/>
      <c r="AH137" s="133"/>
      <c r="AI137" s="130"/>
      <c r="AJ137" s="133"/>
      <c r="AK137" s="33"/>
      <c r="AL137" s="33"/>
      <c r="AM137" s="133"/>
      <c r="AT137" s="135"/>
    </row>
    <row r="138" spans="8:46" s="129" customFormat="1" ht="14.25" customHeight="1">
      <c r="H138" s="178"/>
      <c r="I138" s="178"/>
      <c r="J138" s="158"/>
      <c r="K138" s="33"/>
      <c r="L138" s="130"/>
      <c r="M138" s="130"/>
      <c r="N138" s="133"/>
      <c r="O138" s="133"/>
      <c r="P138" s="133"/>
      <c r="Q138" s="133"/>
      <c r="R138" s="133"/>
      <c r="S138" s="133"/>
      <c r="T138" s="133"/>
      <c r="U138" s="133"/>
      <c r="V138" s="133"/>
      <c r="W138" s="133"/>
      <c r="X138" s="133"/>
      <c r="Y138" s="133"/>
      <c r="Z138" s="133"/>
      <c r="AA138" s="133"/>
      <c r="AB138" s="133"/>
      <c r="AC138" s="133"/>
      <c r="AD138" s="133"/>
      <c r="AE138" s="133"/>
      <c r="AF138" s="133"/>
      <c r="AG138" s="134"/>
      <c r="AH138" s="133"/>
      <c r="AI138" s="130"/>
      <c r="AJ138" s="133"/>
      <c r="AK138" s="33"/>
      <c r="AL138" s="33"/>
      <c r="AM138" s="133"/>
      <c r="AT138" s="135"/>
    </row>
    <row r="139" spans="8:46" s="129" customFormat="1" ht="14.25" customHeight="1">
      <c r="H139" s="178"/>
      <c r="I139" s="178"/>
      <c r="J139" s="158"/>
      <c r="K139" s="33"/>
      <c r="L139" s="130"/>
      <c r="M139" s="130"/>
      <c r="N139" s="133"/>
      <c r="O139" s="133"/>
      <c r="P139" s="133"/>
      <c r="Q139" s="133"/>
      <c r="R139" s="133"/>
      <c r="S139" s="133"/>
      <c r="T139" s="133"/>
      <c r="U139" s="133"/>
      <c r="V139" s="133"/>
      <c r="W139" s="133"/>
      <c r="X139" s="133"/>
      <c r="Y139" s="133"/>
      <c r="Z139" s="133"/>
      <c r="AA139" s="133"/>
      <c r="AB139" s="133"/>
      <c r="AC139" s="133"/>
      <c r="AD139" s="133"/>
      <c r="AE139" s="133"/>
      <c r="AF139" s="133"/>
      <c r="AG139" s="134"/>
      <c r="AH139" s="133"/>
      <c r="AI139" s="130"/>
      <c r="AJ139" s="133"/>
      <c r="AK139" s="33"/>
      <c r="AL139" s="33"/>
      <c r="AM139" s="133"/>
      <c r="AT139" s="135"/>
    </row>
    <row r="140" spans="8:46" s="129" customFormat="1" ht="12.75">
      <c r="H140" s="178"/>
      <c r="I140" s="178"/>
      <c r="J140" s="158"/>
      <c r="K140" s="33"/>
      <c r="L140" s="130"/>
      <c r="M140" s="130"/>
      <c r="N140" s="133"/>
      <c r="O140" s="133"/>
      <c r="P140" s="133"/>
      <c r="Q140" s="133"/>
      <c r="R140" s="133"/>
      <c r="S140" s="133"/>
      <c r="T140" s="133"/>
      <c r="U140" s="133"/>
      <c r="V140" s="133"/>
      <c r="W140" s="133"/>
      <c r="X140" s="133"/>
      <c r="Y140" s="133"/>
      <c r="Z140" s="133"/>
      <c r="AA140" s="133"/>
      <c r="AB140" s="133"/>
      <c r="AC140" s="133"/>
      <c r="AD140" s="133"/>
      <c r="AE140" s="133"/>
      <c r="AF140" s="133"/>
      <c r="AG140" s="134"/>
      <c r="AH140" s="133"/>
      <c r="AI140" s="130"/>
      <c r="AJ140" s="133"/>
      <c r="AK140" s="33"/>
      <c r="AL140" s="33"/>
      <c r="AM140" s="133"/>
      <c r="AT140" s="135"/>
    </row>
    <row r="141" spans="8:46" s="129" customFormat="1" ht="12.75">
      <c r="H141" s="178"/>
      <c r="I141" s="178"/>
      <c r="J141" s="158"/>
      <c r="K141" s="33"/>
      <c r="L141" s="130"/>
      <c r="M141" s="130"/>
      <c r="N141" s="133"/>
      <c r="O141" s="133"/>
      <c r="P141" s="133"/>
      <c r="Q141" s="133"/>
      <c r="R141" s="133"/>
      <c r="S141" s="133"/>
      <c r="T141" s="133"/>
      <c r="U141" s="133"/>
      <c r="V141" s="133"/>
      <c r="W141" s="133"/>
      <c r="X141" s="133"/>
      <c r="Y141" s="133"/>
      <c r="Z141" s="133"/>
      <c r="AA141" s="133"/>
      <c r="AB141" s="133"/>
      <c r="AC141" s="133"/>
      <c r="AD141" s="133"/>
      <c r="AE141" s="133"/>
      <c r="AF141" s="133"/>
      <c r="AG141" s="134"/>
      <c r="AH141" s="133"/>
      <c r="AI141" s="130"/>
      <c r="AJ141" s="133"/>
      <c r="AK141" s="33"/>
      <c r="AL141" s="33"/>
      <c r="AM141" s="133"/>
      <c r="AT141" s="135"/>
    </row>
    <row r="142" spans="8:46" s="129" customFormat="1" ht="12.75">
      <c r="H142" s="178"/>
      <c r="I142" s="178"/>
      <c r="J142" s="158"/>
      <c r="K142" s="33"/>
      <c r="L142" s="130"/>
      <c r="M142" s="130"/>
      <c r="N142" s="133"/>
      <c r="O142" s="133"/>
      <c r="P142" s="133"/>
      <c r="Q142" s="133"/>
      <c r="R142" s="133"/>
      <c r="S142" s="133"/>
      <c r="T142" s="133"/>
      <c r="U142" s="133"/>
      <c r="V142" s="133"/>
      <c r="W142" s="133"/>
      <c r="X142" s="133"/>
      <c r="Y142" s="133"/>
      <c r="Z142" s="133"/>
      <c r="AA142" s="133"/>
      <c r="AB142" s="133"/>
      <c r="AC142" s="133"/>
      <c r="AD142" s="133"/>
      <c r="AE142" s="133"/>
      <c r="AF142" s="133"/>
      <c r="AG142" s="134"/>
      <c r="AH142" s="133"/>
      <c r="AI142" s="130"/>
      <c r="AJ142" s="133"/>
      <c r="AK142" s="33"/>
      <c r="AL142" s="33"/>
      <c r="AM142" s="133"/>
      <c r="AT142" s="135"/>
    </row>
    <row r="143" spans="8:46" s="129" customFormat="1" ht="12.75">
      <c r="H143" s="178"/>
      <c r="I143" s="178"/>
      <c r="J143" s="158"/>
      <c r="K143" s="33"/>
      <c r="L143" s="130"/>
      <c r="M143" s="130"/>
      <c r="N143" s="133"/>
      <c r="O143" s="133"/>
      <c r="P143" s="133"/>
      <c r="Q143" s="133"/>
      <c r="R143" s="133"/>
      <c r="S143" s="133"/>
      <c r="T143" s="133"/>
      <c r="U143" s="133"/>
      <c r="V143" s="133"/>
      <c r="W143" s="133"/>
      <c r="X143" s="133"/>
      <c r="Y143" s="133"/>
      <c r="Z143" s="133"/>
      <c r="AA143" s="133"/>
      <c r="AB143" s="133"/>
      <c r="AC143" s="133"/>
      <c r="AD143" s="133"/>
      <c r="AE143" s="133"/>
      <c r="AF143" s="133"/>
      <c r="AG143" s="134"/>
      <c r="AH143" s="133"/>
      <c r="AI143" s="130"/>
      <c r="AJ143" s="133"/>
      <c r="AK143" s="33"/>
      <c r="AL143" s="33"/>
      <c r="AM143" s="133"/>
      <c r="AT143" s="135"/>
    </row>
    <row r="144" spans="8:46" s="129" customFormat="1" ht="12.75">
      <c r="H144" s="178"/>
      <c r="I144" s="178"/>
      <c r="J144" s="158"/>
      <c r="K144" s="33"/>
      <c r="L144" s="130"/>
      <c r="M144" s="130"/>
      <c r="N144" s="133"/>
      <c r="O144" s="133"/>
      <c r="P144" s="133"/>
      <c r="Q144" s="133"/>
      <c r="R144" s="133"/>
      <c r="S144" s="133"/>
      <c r="T144" s="133"/>
      <c r="U144" s="133"/>
      <c r="V144" s="133"/>
      <c r="W144" s="133"/>
      <c r="X144" s="133"/>
      <c r="Y144" s="133"/>
      <c r="Z144" s="133"/>
      <c r="AA144" s="133"/>
      <c r="AB144" s="133"/>
      <c r="AC144" s="133"/>
      <c r="AD144" s="133"/>
      <c r="AE144" s="133"/>
      <c r="AF144" s="133"/>
      <c r="AG144" s="134"/>
      <c r="AH144" s="133"/>
      <c r="AI144" s="130"/>
      <c r="AJ144" s="133"/>
      <c r="AK144" s="33"/>
      <c r="AL144" s="33"/>
      <c r="AM144" s="133"/>
      <c r="AT144" s="135"/>
    </row>
    <row r="145" spans="8:46" s="129" customFormat="1" ht="12.75">
      <c r="H145" s="178"/>
      <c r="I145" s="178"/>
      <c r="J145" s="158"/>
      <c r="K145" s="33"/>
      <c r="L145" s="130"/>
      <c r="M145" s="130"/>
      <c r="N145" s="133"/>
      <c r="O145" s="133"/>
      <c r="P145" s="133"/>
      <c r="Q145" s="133"/>
      <c r="R145" s="133"/>
      <c r="S145" s="133"/>
      <c r="T145" s="133"/>
      <c r="U145" s="133"/>
      <c r="V145" s="133"/>
      <c r="W145" s="133"/>
      <c r="X145" s="133"/>
      <c r="Y145" s="133"/>
      <c r="Z145" s="133"/>
      <c r="AA145" s="133"/>
      <c r="AB145" s="133"/>
      <c r="AC145" s="133"/>
      <c r="AD145" s="133"/>
      <c r="AE145" s="133"/>
      <c r="AF145" s="133"/>
      <c r="AG145" s="134"/>
      <c r="AH145" s="133"/>
      <c r="AI145" s="130"/>
      <c r="AJ145" s="133"/>
      <c r="AK145" s="33"/>
      <c r="AL145" s="33"/>
      <c r="AM145" s="133"/>
      <c r="AT145" s="135"/>
    </row>
    <row r="146" spans="8:46" s="129" customFormat="1" ht="12.75">
      <c r="H146" s="178"/>
      <c r="I146" s="178"/>
      <c r="J146" s="158"/>
      <c r="K146" s="33"/>
      <c r="L146" s="130"/>
      <c r="M146" s="130"/>
      <c r="N146" s="133"/>
      <c r="O146" s="133"/>
      <c r="P146" s="133"/>
      <c r="Q146" s="133"/>
      <c r="R146" s="133"/>
      <c r="S146" s="133"/>
      <c r="T146" s="133"/>
      <c r="U146" s="133"/>
      <c r="V146" s="133"/>
      <c r="W146" s="133"/>
      <c r="X146" s="133"/>
      <c r="Y146" s="133"/>
      <c r="Z146" s="133"/>
      <c r="AA146" s="133"/>
      <c r="AB146" s="133"/>
      <c r="AC146" s="133"/>
      <c r="AD146" s="133"/>
      <c r="AE146" s="133"/>
      <c r="AF146" s="133"/>
      <c r="AG146" s="134"/>
      <c r="AH146" s="133"/>
      <c r="AI146" s="130"/>
      <c r="AJ146" s="133"/>
      <c r="AK146" s="33"/>
      <c r="AL146" s="33"/>
      <c r="AM146" s="133"/>
      <c r="AT146" s="135"/>
    </row>
    <row r="147" spans="8:46" s="129" customFormat="1" ht="12.75">
      <c r="H147" s="178"/>
      <c r="I147" s="178"/>
      <c r="J147" s="158"/>
      <c r="K147" s="33"/>
      <c r="L147" s="130"/>
      <c r="M147" s="130"/>
      <c r="N147" s="133"/>
      <c r="O147" s="133"/>
      <c r="P147" s="133"/>
      <c r="Q147" s="133"/>
      <c r="R147" s="133"/>
      <c r="S147" s="133"/>
      <c r="T147" s="133"/>
      <c r="U147" s="133"/>
      <c r="V147" s="133"/>
      <c r="W147" s="133"/>
      <c r="X147" s="133"/>
      <c r="Y147" s="133"/>
      <c r="Z147" s="133"/>
      <c r="AA147" s="133"/>
      <c r="AB147" s="133"/>
      <c r="AC147" s="133"/>
      <c r="AD147" s="133"/>
      <c r="AE147" s="133"/>
      <c r="AF147" s="133"/>
      <c r="AG147" s="134"/>
      <c r="AH147" s="133"/>
      <c r="AI147" s="130"/>
      <c r="AJ147" s="133"/>
      <c r="AK147" s="33"/>
      <c r="AL147" s="33"/>
      <c r="AM147" s="133"/>
      <c r="AT147" s="135"/>
    </row>
    <row r="148" spans="8:46" s="129" customFormat="1" ht="12.75">
      <c r="H148" s="178"/>
      <c r="I148" s="178"/>
      <c r="J148" s="158"/>
      <c r="K148" s="33"/>
      <c r="L148" s="130"/>
      <c r="M148" s="130"/>
      <c r="N148" s="133"/>
      <c r="O148" s="133"/>
      <c r="P148" s="133"/>
      <c r="Q148" s="133"/>
      <c r="R148" s="133"/>
      <c r="S148" s="133"/>
      <c r="T148" s="133"/>
      <c r="U148" s="133"/>
      <c r="V148" s="133"/>
      <c r="W148" s="133"/>
      <c r="X148" s="133"/>
      <c r="Y148" s="133"/>
      <c r="Z148" s="133"/>
      <c r="AA148" s="133"/>
      <c r="AB148" s="133"/>
      <c r="AC148" s="133"/>
      <c r="AD148" s="133"/>
      <c r="AE148" s="133"/>
      <c r="AF148" s="133"/>
      <c r="AG148" s="134"/>
      <c r="AH148" s="133"/>
      <c r="AI148" s="130"/>
      <c r="AJ148" s="133"/>
      <c r="AK148" s="33"/>
      <c r="AL148" s="33"/>
      <c r="AM148" s="133"/>
      <c r="AT148" s="135"/>
    </row>
    <row r="149" spans="8:46" s="129" customFormat="1" ht="12.75">
      <c r="H149" s="178"/>
      <c r="I149" s="178"/>
      <c r="J149" s="158"/>
      <c r="K149" s="33"/>
      <c r="L149" s="130"/>
      <c r="M149" s="130"/>
      <c r="N149" s="133"/>
      <c r="O149" s="133"/>
      <c r="P149" s="133"/>
      <c r="Q149" s="133"/>
      <c r="R149" s="133"/>
      <c r="S149" s="133"/>
      <c r="T149" s="133"/>
      <c r="U149" s="133"/>
      <c r="V149" s="133"/>
      <c r="W149" s="133"/>
      <c r="X149" s="133"/>
      <c r="Y149" s="133"/>
      <c r="Z149" s="133"/>
      <c r="AA149" s="133"/>
      <c r="AB149" s="133"/>
      <c r="AC149" s="133"/>
      <c r="AD149" s="133"/>
      <c r="AE149" s="133"/>
      <c r="AF149" s="133"/>
      <c r="AG149" s="134"/>
      <c r="AH149" s="133"/>
      <c r="AI149" s="130"/>
      <c r="AJ149" s="133"/>
      <c r="AK149" s="33"/>
      <c r="AL149" s="33"/>
      <c r="AM149" s="133"/>
      <c r="AT149" s="135"/>
    </row>
    <row r="150" spans="8:46" s="129" customFormat="1" ht="12.75">
      <c r="H150" s="178"/>
      <c r="I150" s="178"/>
      <c r="J150" s="158"/>
      <c r="K150" s="33"/>
      <c r="L150" s="130"/>
      <c r="M150" s="130"/>
      <c r="N150" s="133"/>
      <c r="O150" s="133"/>
      <c r="P150" s="133"/>
      <c r="Q150" s="133"/>
      <c r="R150" s="133"/>
      <c r="S150" s="133"/>
      <c r="T150" s="133"/>
      <c r="U150" s="133"/>
      <c r="V150" s="133"/>
      <c r="W150" s="133"/>
      <c r="X150" s="133"/>
      <c r="Y150" s="133"/>
      <c r="Z150" s="133"/>
      <c r="AA150" s="133"/>
      <c r="AB150" s="133"/>
      <c r="AC150" s="133"/>
      <c r="AD150" s="133"/>
      <c r="AE150" s="133"/>
      <c r="AF150" s="133"/>
      <c r="AG150" s="134"/>
      <c r="AH150" s="133"/>
      <c r="AI150" s="130"/>
      <c r="AJ150" s="133"/>
      <c r="AK150" s="33"/>
      <c r="AL150" s="33"/>
      <c r="AM150" s="133"/>
      <c r="AT150" s="135"/>
    </row>
    <row r="151" spans="8:46" s="129" customFormat="1" ht="12.75">
      <c r="H151" s="178"/>
      <c r="I151" s="178"/>
      <c r="J151" s="158"/>
      <c r="K151" s="33"/>
      <c r="L151" s="130"/>
      <c r="M151" s="130"/>
      <c r="N151" s="133"/>
      <c r="O151" s="133"/>
      <c r="P151" s="133"/>
      <c r="Q151" s="133"/>
      <c r="R151" s="133"/>
      <c r="S151" s="133"/>
      <c r="T151" s="133"/>
      <c r="U151" s="133"/>
      <c r="V151" s="133"/>
      <c r="W151" s="133"/>
      <c r="X151" s="133"/>
      <c r="Y151" s="133"/>
      <c r="Z151" s="133"/>
      <c r="AA151" s="133"/>
      <c r="AB151" s="133"/>
      <c r="AC151" s="133"/>
      <c r="AD151" s="133"/>
      <c r="AE151" s="133"/>
      <c r="AF151" s="133"/>
      <c r="AG151" s="134"/>
      <c r="AH151" s="133"/>
      <c r="AI151" s="130"/>
      <c r="AJ151" s="133"/>
      <c r="AK151" s="33"/>
      <c r="AL151" s="33"/>
      <c r="AM151" s="133"/>
      <c r="AT151" s="135"/>
    </row>
    <row r="152" spans="8:46" s="129" customFormat="1" ht="12.75">
      <c r="H152" s="178"/>
      <c r="I152" s="178"/>
      <c r="J152" s="158"/>
      <c r="K152" s="33"/>
      <c r="L152" s="130"/>
      <c r="M152" s="130"/>
      <c r="N152" s="133"/>
      <c r="O152" s="133"/>
      <c r="P152" s="133"/>
      <c r="Q152" s="133"/>
      <c r="R152" s="133"/>
      <c r="S152" s="133"/>
      <c r="T152" s="133"/>
      <c r="U152" s="133"/>
      <c r="V152" s="133"/>
      <c r="W152" s="133"/>
      <c r="X152" s="133"/>
      <c r="Y152" s="133"/>
      <c r="Z152" s="133"/>
      <c r="AA152" s="133"/>
      <c r="AB152" s="133"/>
      <c r="AC152" s="133"/>
      <c r="AD152" s="133"/>
      <c r="AE152" s="133"/>
      <c r="AF152" s="133"/>
      <c r="AG152" s="134"/>
      <c r="AH152" s="133"/>
      <c r="AI152" s="130"/>
      <c r="AJ152" s="133"/>
      <c r="AK152" s="33"/>
      <c r="AL152" s="33"/>
      <c r="AM152" s="133"/>
      <c r="AT152" s="135"/>
    </row>
    <row r="153" spans="8:46" s="129" customFormat="1" ht="12.75">
      <c r="H153" s="178"/>
      <c r="I153" s="178"/>
      <c r="J153" s="158"/>
      <c r="K153" s="33"/>
      <c r="L153" s="130"/>
      <c r="M153" s="130"/>
      <c r="N153" s="133"/>
      <c r="O153" s="133"/>
      <c r="P153" s="133"/>
      <c r="Q153" s="133"/>
      <c r="R153" s="133"/>
      <c r="S153" s="133"/>
      <c r="T153" s="133"/>
      <c r="U153" s="133"/>
      <c r="V153" s="133"/>
      <c r="W153" s="133"/>
      <c r="X153" s="133"/>
      <c r="Y153" s="133"/>
      <c r="Z153" s="133"/>
      <c r="AA153" s="133"/>
      <c r="AB153" s="133"/>
      <c r="AC153" s="133"/>
      <c r="AD153" s="133"/>
      <c r="AE153" s="133"/>
      <c r="AF153" s="133"/>
      <c r="AG153" s="134"/>
      <c r="AH153" s="133"/>
      <c r="AI153" s="130"/>
      <c r="AJ153" s="133"/>
      <c r="AK153" s="33"/>
      <c r="AL153" s="33"/>
      <c r="AM153" s="133"/>
      <c r="AT153" s="135"/>
    </row>
    <row r="154" spans="8:46" s="129" customFormat="1" ht="12.75">
      <c r="H154" s="178"/>
      <c r="I154" s="178"/>
      <c r="J154" s="158"/>
      <c r="K154" s="33"/>
      <c r="L154" s="130"/>
      <c r="M154" s="130"/>
      <c r="N154" s="133"/>
      <c r="O154" s="133"/>
      <c r="P154" s="133"/>
      <c r="Q154" s="133"/>
      <c r="R154" s="133"/>
      <c r="S154" s="133"/>
      <c r="T154" s="133"/>
      <c r="U154" s="133"/>
      <c r="V154" s="133"/>
      <c r="W154" s="133"/>
      <c r="X154" s="133"/>
      <c r="Y154" s="133"/>
      <c r="Z154" s="133"/>
      <c r="AA154" s="133"/>
      <c r="AB154" s="133"/>
      <c r="AC154" s="133"/>
      <c r="AD154" s="133"/>
      <c r="AE154" s="133"/>
      <c r="AF154" s="133"/>
      <c r="AG154" s="134"/>
      <c r="AH154" s="133"/>
      <c r="AI154" s="130"/>
      <c r="AJ154" s="133"/>
      <c r="AK154" s="33"/>
      <c r="AL154" s="33"/>
      <c r="AM154" s="133"/>
      <c r="AT154" s="135"/>
    </row>
    <row r="155" spans="8:46" s="129" customFormat="1" ht="12.75">
      <c r="H155" s="178"/>
      <c r="I155" s="178"/>
      <c r="J155" s="158"/>
      <c r="K155" s="33"/>
      <c r="L155" s="130"/>
      <c r="M155" s="130"/>
      <c r="N155" s="133"/>
      <c r="O155" s="133"/>
      <c r="P155" s="133"/>
      <c r="Q155" s="133"/>
      <c r="R155" s="133"/>
      <c r="S155" s="133"/>
      <c r="T155" s="133"/>
      <c r="U155" s="133"/>
      <c r="V155" s="133"/>
      <c r="W155" s="133"/>
      <c r="X155" s="133"/>
      <c r="Y155" s="133"/>
      <c r="Z155" s="133"/>
      <c r="AA155" s="133"/>
      <c r="AB155" s="133"/>
      <c r="AC155" s="133"/>
      <c r="AD155" s="133"/>
      <c r="AE155" s="133"/>
      <c r="AF155" s="133"/>
      <c r="AG155" s="134"/>
      <c r="AH155" s="133"/>
      <c r="AI155" s="130"/>
      <c r="AJ155" s="133"/>
      <c r="AK155" s="33"/>
      <c r="AL155" s="33"/>
      <c r="AM155" s="133"/>
      <c r="AT155" s="135"/>
    </row>
    <row r="156" spans="8:46" s="129" customFormat="1" ht="12.75">
      <c r="H156" s="178"/>
      <c r="I156" s="178"/>
      <c r="J156" s="158"/>
      <c r="K156" s="33"/>
      <c r="L156" s="130"/>
      <c r="M156" s="130"/>
      <c r="N156" s="133"/>
      <c r="O156" s="133"/>
      <c r="P156" s="133"/>
      <c r="Q156" s="133"/>
      <c r="R156" s="133"/>
      <c r="S156" s="133"/>
      <c r="T156" s="133"/>
      <c r="U156" s="133"/>
      <c r="V156" s="133"/>
      <c r="W156" s="133"/>
      <c r="X156" s="133"/>
      <c r="Y156" s="133"/>
      <c r="Z156" s="133"/>
      <c r="AA156" s="133"/>
      <c r="AB156" s="133"/>
      <c r="AC156" s="133"/>
      <c r="AD156" s="133"/>
      <c r="AE156" s="133"/>
      <c r="AF156" s="133"/>
      <c r="AG156" s="134"/>
      <c r="AH156" s="133"/>
      <c r="AI156" s="130"/>
      <c r="AJ156" s="133"/>
      <c r="AK156" s="33"/>
      <c r="AL156" s="33"/>
      <c r="AM156" s="133"/>
      <c r="AT156" s="135"/>
    </row>
    <row r="157" spans="8:46" s="129" customFormat="1" ht="12.75">
      <c r="H157" s="178"/>
      <c r="I157" s="178"/>
      <c r="J157" s="158"/>
      <c r="K157" s="33"/>
      <c r="L157" s="130"/>
      <c r="M157" s="130"/>
      <c r="N157" s="133"/>
      <c r="O157" s="133"/>
      <c r="P157" s="133"/>
      <c r="Q157" s="133"/>
      <c r="R157" s="133"/>
      <c r="S157" s="133"/>
      <c r="T157" s="133"/>
      <c r="U157" s="133"/>
      <c r="V157" s="133"/>
      <c r="W157" s="133"/>
      <c r="X157" s="133"/>
      <c r="Y157" s="133"/>
      <c r="Z157" s="133"/>
      <c r="AA157" s="133"/>
      <c r="AB157" s="133"/>
      <c r="AC157" s="133"/>
      <c r="AD157" s="133"/>
      <c r="AE157" s="133"/>
      <c r="AF157" s="133"/>
      <c r="AG157" s="134"/>
      <c r="AH157" s="133"/>
      <c r="AI157" s="130"/>
      <c r="AJ157" s="133"/>
      <c r="AK157" s="33"/>
      <c r="AL157" s="33"/>
      <c r="AM157" s="133"/>
      <c r="AT157" s="135"/>
    </row>
    <row r="158" spans="8:46" s="129" customFormat="1" ht="12.75">
      <c r="H158" s="178"/>
      <c r="I158" s="178"/>
      <c r="J158" s="158"/>
      <c r="K158" s="33"/>
      <c r="L158" s="130"/>
      <c r="M158" s="130"/>
      <c r="N158" s="133"/>
      <c r="O158" s="133"/>
      <c r="P158" s="133"/>
      <c r="Q158" s="133"/>
      <c r="R158" s="133"/>
      <c r="S158" s="133"/>
      <c r="T158" s="133"/>
      <c r="U158" s="133"/>
      <c r="V158" s="133"/>
      <c r="W158" s="133"/>
      <c r="X158" s="133"/>
      <c r="Y158" s="133"/>
      <c r="Z158" s="133"/>
      <c r="AA158" s="133"/>
      <c r="AB158" s="133"/>
      <c r="AC158" s="133"/>
      <c r="AD158" s="133"/>
      <c r="AE158" s="133"/>
      <c r="AF158" s="133"/>
      <c r="AG158" s="134"/>
      <c r="AH158" s="133"/>
      <c r="AI158" s="130"/>
      <c r="AJ158" s="133"/>
      <c r="AK158" s="33"/>
      <c r="AL158" s="33"/>
      <c r="AM158" s="133"/>
      <c r="AT158" s="135"/>
    </row>
    <row r="159" spans="8:46" s="129" customFormat="1" ht="12.75">
      <c r="H159" s="178"/>
      <c r="I159" s="178"/>
      <c r="J159" s="158"/>
      <c r="K159" s="33"/>
      <c r="L159" s="130"/>
      <c r="M159" s="130"/>
      <c r="N159" s="133"/>
      <c r="O159" s="133"/>
      <c r="P159" s="133"/>
      <c r="Q159" s="133"/>
      <c r="R159" s="133"/>
      <c r="S159" s="133"/>
      <c r="T159" s="133"/>
      <c r="U159" s="133"/>
      <c r="V159" s="133"/>
      <c r="W159" s="133"/>
      <c r="X159" s="133"/>
      <c r="Y159" s="133"/>
      <c r="Z159" s="133"/>
      <c r="AA159" s="133"/>
      <c r="AB159" s="133"/>
      <c r="AC159" s="133"/>
      <c r="AD159" s="133"/>
      <c r="AE159" s="133"/>
      <c r="AF159" s="133"/>
      <c r="AG159" s="134"/>
      <c r="AH159" s="133"/>
      <c r="AI159" s="130"/>
      <c r="AJ159" s="133"/>
      <c r="AK159" s="33"/>
      <c r="AL159" s="33"/>
      <c r="AM159" s="133"/>
      <c r="AT159" s="135"/>
    </row>
    <row r="160" spans="8:46" s="129" customFormat="1" ht="12.75">
      <c r="H160" s="178"/>
      <c r="I160" s="178"/>
      <c r="J160" s="158"/>
      <c r="K160" s="33"/>
      <c r="L160" s="130"/>
      <c r="M160" s="130"/>
      <c r="N160" s="133"/>
      <c r="O160" s="133"/>
      <c r="P160" s="133"/>
      <c r="Q160" s="133"/>
      <c r="R160" s="133"/>
      <c r="S160" s="133"/>
      <c r="T160" s="133"/>
      <c r="U160" s="133"/>
      <c r="V160" s="133"/>
      <c r="W160" s="133"/>
      <c r="X160" s="133"/>
      <c r="Y160" s="133"/>
      <c r="Z160" s="133"/>
      <c r="AA160" s="133"/>
      <c r="AB160" s="133"/>
      <c r="AC160" s="133"/>
      <c r="AD160" s="133"/>
      <c r="AE160" s="133"/>
      <c r="AF160" s="133"/>
      <c r="AG160" s="134"/>
      <c r="AH160" s="133"/>
      <c r="AI160" s="130"/>
      <c r="AJ160" s="133"/>
      <c r="AK160" s="33"/>
      <c r="AL160" s="33"/>
      <c r="AM160" s="133"/>
      <c r="AT160" s="135"/>
    </row>
    <row r="161" spans="8:46" s="129" customFormat="1" ht="12.75">
      <c r="H161" s="178"/>
      <c r="I161" s="178"/>
      <c r="J161" s="158"/>
      <c r="K161" s="33"/>
      <c r="L161" s="130"/>
      <c r="M161" s="130"/>
      <c r="N161" s="133"/>
      <c r="O161" s="133"/>
      <c r="P161" s="133"/>
      <c r="Q161" s="133"/>
      <c r="R161" s="133"/>
      <c r="S161" s="133"/>
      <c r="T161" s="133"/>
      <c r="U161" s="133"/>
      <c r="V161" s="133"/>
      <c r="W161" s="133"/>
      <c r="X161" s="133"/>
      <c r="Y161" s="133"/>
      <c r="Z161" s="133"/>
      <c r="AA161" s="133"/>
      <c r="AB161" s="133"/>
      <c r="AC161" s="133"/>
      <c r="AD161" s="133"/>
      <c r="AE161" s="133"/>
      <c r="AF161" s="133"/>
      <c r="AG161" s="134"/>
      <c r="AH161" s="133"/>
      <c r="AI161" s="130"/>
      <c r="AJ161" s="133"/>
      <c r="AK161" s="33"/>
      <c r="AL161" s="33"/>
      <c r="AM161" s="133"/>
      <c r="AT161" s="135"/>
    </row>
    <row r="162" spans="8:46" s="129" customFormat="1" ht="12.75">
      <c r="H162" s="178"/>
      <c r="I162" s="178"/>
      <c r="J162" s="158"/>
      <c r="K162" s="33"/>
      <c r="L162" s="130"/>
      <c r="M162" s="130"/>
      <c r="N162" s="133"/>
      <c r="O162" s="133"/>
      <c r="P162" s="133"/>
      <c r="Q162" s="133"/>
      <c r="R162" s="133"/>
      <c r="S162" s="133"/>
      <c r="T162" s="133"/>
      <c r="U162" s="133"/>
      <c r="V162" s="133"/>
      <c r="W162" s="133"/>
      <c r="X162" s="133"/>
      <c r="Y162" s="133"/>
      <c r="Z162" s="133"/>
      <c r="AA162" s="133"/>
      <c r="AB162" s="133"/>
      <c r="AC162" s="133"/>
      <c r="AD162" s="133"/>
      <c r="AE162" s="133"/>
      <c r="AF162" s="133"/>
      <c r="AG162" s="134"/>
      <c r="AH162" s="133"/>
      <c r="AI162" s="130"/>
      <c r="AJ162" s="133"/>
      <c r="AK162" s="33"/>
      <c r="AL162" s="33"/>
      <c r="AM162" s="133"/>
      <c r="AT162" s="135"/>
    </row>
    <row r="163" spans="8:46" s="129" customFormat="1" ht="12.75">
      <c r="H163" s="178"/>
      <c r="I163" s="178"/>
      <c r="J163" s="158"/>
      <c r="K163" s="33"/>
      <c r="L163" s="130"/>
      <c r="M163" s="130"/>
      <c r="N163" s="133"/>
      <c r="O163" s="133"/>
      <c r="P163" s="133"/>
      <c r="Q163" s="133"/>
      <c r="R163" s="133"/>
      <c r="S163" s="133"/>
      <c r="T163" s="133"/>
      <c r="U163" s="133"/>
      <c r="V163" s="133"/>
      <c r="W163" s="133"/>
      <c r="X163" s="133"/>
      <c r="Y163" s="133"/>
      <c r="Z163" s="133"/>
      <c r="AA163" s="133"/>
      <c r="AB163" s="133"/>
      <c r="AC163" s="133"/>
      <c r="AD163" s="133"/>
      <c r="AE163" s="133"/>
      <c r="AF163" s="133"/>
      <c r="AG163" s="134"/>
      <c r="AH163" s="133"/>
      <c r="AI163" s="130"/>
      <c r="AJ163" s="133"/>
      <c r="AK163" s="33"/>
      <c r="AL163" s="33"/>
      <c r="AM163" s="133"/>
      <c r="AT163" s="135"/>
    </row>
    <row r="164" spans="8:46" s="129" customFormat="1" ht="12.75">
      <c r="H164" s="178"/>
      <c r="I164" s="178"/>
      <c r="J164" s="158"/>
      <c r="K164" s="33"/>
      <c r="L164" s="130"/>
      <c r="M164" s="130"/>
      <c r="N164" s="133"/>
      <c r="O164" s="133"/>
      <c r="P164" s="133"/>
      <c r="Q164" s="133"/>
      <c r="R164" s="133"/>
      <c r="S164" s="133"/>
      <c r="T164" s="133"/>
      <c r="U164" s="133"/>
      <c r="V164" s="133"/>
      <c r="W164" s="133"/>
      <c r="X164" s="133"/>
      <c r="Y164" s="133"/>
      <c r="Z164" s="133"/>
      <c r="AA164" s="133"/>
      <c r="AB164" s="133"/>
      <c r="AC164" s="133"/>
      <c r="AD164" s="133"/>
      <c r="AE164" s="133"/>
      <c r="AF164" s="133"/>
      <c r="AG164" s="134"/>
      <c r="AH164" s="133"/>
      <c r="AI164" s="130"/>
      <c r="AJ164" s="133"/>
      <c r="AK164" s="33"/>
      <c r="AL164" s="33"/>
      <c r="AM164" s="133"/>
      <c r="AT164" s="135"/>
    </row>
    <row r="165" spans="8:46" s="129" customFormat="1" ht="12.75">
      <c r="H165" s="178"/>
      <c r="I165" s="178"/>
      <c r="J165" s="158"/>
      <c r="K165" s="33"/>
      <c r="L165" s="130"/>
      <c r="M165" s="130"/>
      <c r="N165" s="133"/>
      <c r="O165" s="133"/>
      <c r="P165" s="133"/>
      <c r="Q165" s="133"/>
      <c r="R165" s="133"/>
      <c r="S165" s="133"/>
      <c r="T165" s="133"/>
      <c r="U165" s="133"/>
      <c r="V165" s="133"/>
      <c r="W165" s="133"/>
      <c r="X165" s="133"/>
      <c r="Y165" s="133"/>
      <c r="Z165" s="133"/>
      <c r="AA165" s="133"/>
      <c r="AB165" s="133"/>
      <c r="AC165" s="133"/>
      <c r="AD165" s="133"/>
      <c r="AE165" s="133"/>
      <c r="AF165" s="133"/>
      <c r="AG165" s="134"/>
      <c r="AH165" s="133"/>
      <c r="AI165" s="130"/>
      <c r="AJ165" s="133"/>
      <c r="AK165" s="33"/>
      <c r="AL165" s="33"/>
      <c r="AM165" s="133"/>
      <c r="AT165" s="135"/>
    </row>
    <row r="166" spans="8:46" s="129" customFormat="1" ht="12.75">
      <c r="H166" s="178"/>
      <c r="I166" s="178"/>
      <c r="J166" s="158"/>
      <c r="K166" s="33"/>
      <c r="L166" s="130"/>
      <c r="M166" s="130"/>
      <c r="N166" s="133"/>
      <c r="O166" s="133"/>
      <c r="P166" s="133"/>
      <c r="Q166" s="133"/>
      <c r="R166" s="133"/>
      <c r="S166" s="133"/>
      <c r="T166" s="133"/>
      <c r="U166" s="133"/>
      <c r="V166" s="133"/>
      <c r="W166" s="133"/>
      <c r="X166" s="133"/>
      <c r="Y166" s="133"/>
      <c r="Z166" s="133"/>
      <c r="AA166" s="133"/>
      <c r="AB166" s="133"/>
      <c r="AC166" s="133"/>
      <c r="AD166" s="133"/>
      <c r="AE166" s="133"/>
      <c r="AF166" s="133"/>
      <c r="AG166" s="134"/>
      <c r="AH166" s="133"/>
      <c r="AI166" s="130"/>
      <c r="AJ166" s="133"/>
      <c r="AK166" s="33"/>
      <c r="AL166" s="33"/>
      <c r="AM166" s="133"/>
      <c r="AT166" s="135"/>
    </row>
    <row r="167" spans="8:46" s="129" customFormat="1" ht="12.75">
      <c r="H167" s="178"/>
      <c r="I167" s="178"/>
      <c r="J167" s="158"/>
      <c r="K167" s="33"/>
      <c r="L167" s="130"/>
      <c r="M167" s="130"/>
      <c r="N167" s="133"/>
      <c r="O167" s="133"/>
      <c r="P167" s="133"/>
      <c r="Q167" s="133"/>
      <c r="R167" s="133"/>
      <c r="S167" s="133"/>
      <c r="T167" s="133"/>
      <c r="U167" s="133"/>
      <c r="V167" s="133"/>
      <c r="W167" s="133"/>
      <c r="X167" s="133"/>
      <c r="Y167" s="133"/>
      <c r="Z167" s="133"/>
      <c r="AA167" s="133"/>
      <c r="AB167" s="133"/>
      <c r="AC167" s="133"/>
      <c r="AD167" s="133"/>
      <c r="AE167" s="133"/>
      <c r="AF167" s="133"/>
      <c r="AG167" s="134"/>
      <c r="AH167" s="133"/>
      <c r="AI167" s="130"/>
      <c r="AJ167" s="133"/>
      <c r="AK167" s="33"/>
      <c r="AL167" s="33"/>
      <c r="AM167" s="133"/>
      <c r="AT167" s="135"/>
    </row>
    <row r="168" spans="8:46" s="129" customFormat="1" ht="12.75">
      <c r="H168" s="178"/>
      <c r="I168" s="178"/>
      <c r="J168" s="158"/>
      <c r="K168" s="33"/>
      <c r="L168" s="130"/>
      <c r="M168" s="130"/>
      <c r="N168" s="133"/>
      <c r="O168" s="133"/>
      <c r="P168" s="133"/>
      <c r="Q168" s="133"/>
      <c r="R168" s="133"/>
      <c r="S168" s="133"/>
      <c r="T168" s="133"/>
      <c r="U168" s="133"/>
      <c r="V168" s="133"/>
      <c r="W168" s="133"/>
      <c r="X168" s="133"/>
      <c r="Y168" s="133"/>
      <c r="Z168" s="133"/>
      <c r="AA168" s="133"/>
      <c r="AB168" s="133"/>
      <c r="AC168" s="133"/>
      <c r="AD168" s="133"/>
      <c r="AE168" s="133"/>
      <c r="AF168" s="133"/>
      <c r="AG168" s="134"/>
      <c r="AH168" s="133"/>
      <c r="AI168" s="130"/>
      <c r="AJ168" s="133"/>
      <c r="AK168" s="33"/>
      <c r="AL168" s="33"/>
      <c r="AM168" s="133"/>
      <c r="AT168" s="135"/>
    </row>
    <row r="169" spans="8:46" s="129" customFormat="1" ht="12.75">
      <c r="H169" s="178"/>
      <c r="I169" s="178"/>
      <c r="J169" s="158"/>
      <c r="K169" s="33"/>
      <c r="L169" s="130"/>
      <c r="M169" s="130"/>
      <c r="N169" s="133"/>
      <c r="O169" s="133"/>
      <c r="P169" s="133"/>
      <c r="Q169" s="133"/>
      <c r="R169" s="133"/>
      <c r="S169" s="133"/>
      <c r="T169" s="133"/>
      <c r="U169" s="133"/>
      <c r="V169" s="133"/>
      <c r="W169" s="133"/>
      <c r="X169" s="133"/>
      <c r="Y169" s="133"/>
      <c r="Z169" s="133"/>
      <c r="AA169" s="133"/>
      <c r="AB169" s="133"/>
      <c r="AC169" s="133"/>
      <c r="AD169" s="133"/>
      <c r="AE169" s="133"/>
      <c r="AF169" s="133"/>
      <c r="AG169" s="134"/>
      <c r="AH169" s="133"/>
      <c r="AI169" s="130"/>
      <c r="AJ169" s="133"/>
      <c r="AK169" s="33"/>
      <c r="AL169" s="33"/>
      <c r="AM169" s="133"/>
      <c r="AT169" s="135"/>
    </row>
    <row r="170" spans="8:46" s="129" customFormat="1" ht="12.75">
      <c r="H170" s="178"/>
      <c r="I170" s="178"/>
      <c r="J170" s="158"/>
      <c r="K170" s="33"/>
      <c r="L170" s="130"/>
      <c r="M170" s="130"/>
      <c r="N170" s="133"/>
      <c r="O170" s="133"/>
      <c r="P170" s="133"/>
      <c r="Q170" s="133"/>
      <c r="R170" s="133"/>
      <c r="S170" s="133"/>
      <c r="T170" s="133"/>
      <c r="U170" s="133"/>
      <c r="V170" s="133"/>
      <c r="W170" s="133"/>
      <c r="X170" s="133"/>
      <c r="Y170" s="133"/>
      <c r="Z170" s="133"/>
      <c r="AA170" s="133"/>
      <c r="AB170" s="133"/>
      <c r="AC170" s="133"/>
      <c r="AD170" s="133"/>
      <c r="AE170" s="133"/>
      <c r="AF170" s="133"/>
      <c r="AG170" s="134"/>
      <c r="AH170" s="133"/>
      <c r="AI170" s="130"/>
      <c r="AJ170" s="133"/>
      <c r="AK170" s="33"/>
      <c r="AL170" s="33"/>
      <c r="AM170" s="133"/>
      <c r="AT170" s="135"/>
    </row>
    <row r="171" spans="8:46" s="129" customFormat="1" ht="12.75">
      <c r="H171" s="178"/>
      <c r="I171" s="178"/>
      <c r="J171" s="158"/>
      <c r="K171" s="33"/>
      <c r="L171" s="130"/>
      <c r="M171" s="130"/>
      <c r="N171" s="133"/>
      <c r="O171" s="133"/>
      <c r="P171" s="133"/>
      <c r="Q171" s="133"/>
      <c r="R171" s="133"/>
      <c r="S171" s="133"/>
      <c r="T171" s="133"/>
      <c r="U171" s="133"/>
      <c r="V171" s="133"/>
      <c r="W171" s="133"/>
      <c r="X171" s="133"/>
      <c r="Y171" s="133"/>
      <c r="Z171" s="133"/>
      <c r="AA171" s="133"/>
      <c r="AB171" s="133"/>
      <c r="AC171" s="133"/>
      <c r="AD171" s="133"/>
      <c r="AE171" s="133"/>
      <c r="AF171" s="133"/>
      <c r="AG171" s="134"/>
      <c r="AH171" s="133"/>
      <c r="AI171" s="130"/>
      <c r="AJ171" s="133"/>
      <c r="AK171" s="33"/>
      <c r="AL171" s="33"/>
      <c r="AM171" s="133"/>
      <c r="AT171" s="135"/>
    </row>
    <row r="172" spans="8:46" s="129" customFormat="1" ht="12.75">
      <c r="H172" s="178"/>
      <c r="I172" s="178"/>
      <c r="J172" s="158"/>
      <c r="K172" s="33"/>
      <c r="L172" s="130"/>
      <c r="M172" s="130"/>
      <c r="N172" s="133"/>
      <c r="O172" s="133"/>
      <c r="P172" s="133"/>
      <c r="Q172" s="133"/>
      <c r="R172" s="133"/>
      <c r="S172" s="133"/>
      <c r="T172" s="133"/>
      <c r="U172" s="133"/>
      <c r="V172" s="133"/>
      <c r="W172" s="133"/>
      <c r="X172" s="133"/>
      <c r="Y172" s="133"/>
      <c r="Z172" s="133"/>
      <c r="AA172" s="133"/>
      <c r="AB172" s="133"/>
      <c r="AC172" s="133"/>
      <c r="AD172" s="133"/>
      <c r="AE172" s="133"/>
      <c r="AF172" s="133"/>
      <c r="AG172" s="134"/>
      <c r="AH172" s="133"/>
      <c r="AI172" s="130"/>
      <c r="AJ172" s="133"/>
      <c r="AK172" s="33"/>
      <c r="AL172" s="33"/>
      <c r="AM172" s="133"/>
      <c r="AT172" s="135"/>
    </row>
    <row r="173" spans="8:46" s="129" customFormat="1" ht="12.75">
      <c r="H173" s="178"/>
      <c r="I173" s="178"/>
      <c r="J173" s="158"/>
      <c r="K173" s="33"/>
      <c r="L173" s="130"/>
      <c r="M173" s="130"/>
      <c r="N173" s="133"/>
      <c r="O173" s="133"/>
      <c r="P173" s="133"/>
      <c r="Q173" s="133"/>
      <c r="R173" s="133"/>
      <c r="S173" s="133"/>
      <c r="T173" s="133"/>
      <c r="U173" s="133"/>
      <c r="V173" s="133"/>
      <c r="W173" s="133"/>
      <c r="X173" s="133"/>
      <c r="Y173" s="133"/>
      <c r="Z173" s="133"/>
      <c r="AA173" s="133"/>
      <c r="AB173" s="133"/>
      <c r="AC173" s="133"/>
      <c r="AD173" s="133"/>
      <c r="AE173" s="133"/>
      <c r="AF173" s="133"/>
      <c r="AG173" s="134"/>
      <c r="AH173" s="133"/>
      <c r="AI173" s="130"/>
      <c r="AJ173" s="133"/>
      <c r="AK173" s="33"/>
      <c r="AL173" s="33"/>
      <c r="AM173" s="133"/>
      <c r="AT173" s="135"/>
    </row>
    <row r="174" spans="8:46" s="129" customFormat="1" ht="12.75">
      <c r="H174" s="178"/>
      <c r="I174" s="178"/>
      <c r="J174" s="158"/>
      <c r="K174" s="33"/>
      <c r="L174" s="130"/>
      <c r="M174" s="130"/>
      <c r="N174" s="133"/>
      <c r="O174" s="133"/>
      <c r="P174" s="133"/>
      <c r="Q174" s="133"/>
      <c r="R174" s="133"/>
      <c r="S174" s="133"/>
      <c r="T174" s="133"/>
      <c r="U174" s="133"/>
      <c r="V174" s="133"/>
      <c r="W174" s="133"/>
      <c r="X174" s="133"/>
      <c r="Y174" s="133"/>
      <c r="Z174" s="133"/>
      <c r="AA174" s="133"/>
      <c r="AB174" s="133"/>
      <c r="AC174" s="133"/>
      <c r="AD174" s="133"/>
      <c r="AE174" s="133"/>
      <c r="AF174" s="133"/>
      <c r="AG174" s="134"/>
      <c r="AH174" s="133"/>
      <c r="AI174" s="130"/>
      <c r="AJ174" s="133"/>
      <c r="AK174" s="33"/>
      <c r="AL174" s="33"/>
      <c r="AM174" s="133"/>
      <c r="AT174" s="135"/>
    </row>
    <row r="175" spans="8:46" s="129" customFormat="1" ht="12.75">
      <c r="H175" s="178"/>
      <c r="I175" s="178"/>
      <c r="J175" s="158"/>
      <c r="K175" s="33"/>
      <c r="L175" s="130"/>
      <c r="M175" s="130"/>
      <c r="N175" s="133"/>
      <c r="O175" s="133"/>
      <c r="P175" s="133"/>
      <c r="Q175" s="133"/>
      <c r="R175" s="133"/>
      <c r="S175" s="133"/>
      <c r="T175" s="133"/>
      <c r="U175" s="133"/>
      <c r="V175" s="133"/>
      <c r="W175" s="133"/>
      <c r="X175" s="133"/>
      <c r="Y175" s="133"/>
      <c r="Z175" s="133"/>
      <c r="AA175" s="133"/>
      <c r="AB175" s="133"/>
      <c r="AC175" s="133"/>
      <c r="AD175" s="133"/>
      <c r="AE175" s="133"/>
      <c r="AF175" s="133"/>
      <c r="AG175" s="134"/>
      <c r="AH175" s="133"/>
      <c r="AI175" s="130"/>
      <c r="AJ175" s="133"/>
      <c r="AK175" s="33"/>
      <c r="AL175" s="33"/>
      <c r="AM175" s="133"/>
      <c r="AT175" s="135"/>
    </row>
    <row r="176" spans="8:46" s="129" customFormat="1" ht="12.75">
      <c r="H176" s="178"/>
      <c r="I176" s="178"/>
      <c r="J176" s="158"/>
      <c r="K176" s="33"/>
      <c r="L176" s="130"/>
      <c r="M176" s="130"/>
      <c r="N176" s="133"/>
      <c r="O176" s="133"/>
      <c r="P176" s="133"/>
      <c r="Q176" s="133"/>
      <c r="R176" s="133"/>
      <c r="S176" s="133"/>
      <c r="T176" s="133"/>
      <c r="U176" s="133"/>
      <c r="V176" s="133"/>
      <c r="W176" s="133"/>
      <c r="X176" s="133"/>
      <c r="Y176" s="133"/>
      <c r="Z176" s="133"/>
      <c r="AA176" s="133"/>
      <c r="AB176" s="133"/>
      <c r="AC176" s="133"/>
      <c r="AD176" s="133"/>
      <c r="AE176" s="133"/>
      <c r="AF176" s="133"/>
      <c r="AG176" s="134"/>
      <c r="AH176" s="133"/>
      <c r="AI176" s="130"/>
      <c r="AJ176" s="133"/>
      <c r="AK176" s="33"/>
      <c r="AL176" s="33"/>
      <c r="AM176" s="133"/>
      <c r="AT176" s="135"/>
    </row>
    <row r="177" spans="8:46" s="129" customFormat="1" ht="12.75">
      <c r="H177" s="178"/>
      <c r="I177" s="178"/>
      <c r="J177" s="158"/>
      <c r="K177" s="33"/>
      <c r="L177" s="130"/>
      <c r="M177" s="130"/>
      <c r="N177" s="133"/>
      <c r="O177" s="133"/>
      <c r="P177" s="133"/>
      <c r="Q177" s="133"/>
      <c r="R177" s="133"/>
      <c r="S177" s="133"/>
      <c r="T177" s="133"/>
      <c r="U177" s="133"/>
      <c r="V177" s="133"/>
      <c r="W177" s="133"/>
      <c r="X177" s="133"/>
      <c r="Y177" s="133"/>
      <c r="Z177" s="133"/>
      <c r="AA177" s="133"/>
      <c r="AB177" s="133"/>
      <c r="AC177" s="133"/>
      <c r="AD177" s="133"/>
      <c r="AE177" s="133"/>
      <c r="AF177" s="133"/>
      <c r="AG177" s="134"/>
      <c r="AH177" s="133"/>
      <c r="AI177" s="130"/>
      <c r="AJ177" s="133"/>
      <c r="AK177" s="33"/>
      <c r="AL177" s="33"/>
      <c r="AM177" s="133"/>
      <c r="AT177" s="135"/>
    </row>
    <row r="178" spans="8:46" s="129" customFormat="1" ht="12.75">
      <c r="H178" s="178"/>
      <c r="I178" s="178"/>
      <c r="J178" s="158"/>
      <c r="K178" s="33"/>
      <c r="L178" s="130"/>
      <c r="M178" s="130"/>
      <c r="N178" s="133"/>
      <c r="O178" s="133"/>
      <c r="P178" s="133"/>
      <c r="Q178" s="133"/>
      <c r="R178" s="133"/>
      <c r="S178" s="133"/>
      <c r="T178" s="133"/>
      <c r="U178" s="133"/>
      <c r="V178" s="133"/>
      <c r="W178" s="133"/>
      <c r="X178" s="133"/>
      <c r="Y178" s="133"/>
      <c r="Z178" s="133"/>
      <c r="AA178" s="133"/>
      <c r="AB178" s="133"/>
      <c r="AC178" s="133"/>
      <c r="AD178" s="133"/>
      <c r="AE178" s="133"/>
      <c r="AF178" s="133"/>
      <c r="AG178" s="134"/>
      <c r="AH178" s="133"/>
      <c r="AI178" s="130"/>
      <c r="AJ178" s="133"/>
      <c r="AK178" s="33"/>
      <c r="AL178" s="33"/>
      <c r="AM178" s="133"/>
      <c r="AT178" s="135"/>
    </row>
    <row r="179" spans="8:46" s="129" customFormat="1" ht="12.75">
      <c r="H179" s="178"/>
      <c r="I179" s="178"/>
      <c r="J179" s="158"/>
      <c r="K179" s="33"/>
      <c r="L179" s="130"/>
      <c r="M179" s="130"/>
      <c r="N179" s="133"/>
      <c r="O179" s="133"/>
      <c r="P179" s="133"/>
      <c r="Q179" s="133"/>
      <c r="R179" s="133"/>
      <c r="S179" s="133"/>
      <c r="T179" s="133"/>
      <c r="U179" s="133"/>
      <c r="V179" s="133"/>
      <c r="W179" s="133"/>
      <c r="X179" s="133"/>
      <c r="Y179" s="133"/>
      <c r="Z179" s="133"/>
      <c r="AA179" s="133"/>
      <c r="AB179" s="133"/>
      <c r="AC179" s="133"/>
      <c r="AD179" s="133"/>
      <c r="AE179" s="133"/>
      <c r="AF179" s="133"/>
      <c r="AG179" s="134"/>
      <c r="AH179" s="133"/>
      <c r="AI179" s="130"/>
      <c r="AJ179" s="133"/>
      <c r="AK179" s="33"/>
      <c r="AL179" s="33"/>
      <c r="AM179" s="133"/>
      <c r="AT179" s="135"/>
    </row>
    <row r="180" spans="8:46" s="129" customFormat="1" ht="12.75">
      <c r="H180" s="178"/>
      <c r="I180" s="178"/>
      <c r="J180" s="158"/>
      <c r="K180" s="33"/>
      <c r="L180" s="130"/>
      <c r="M180" s="130"/>
      <c r="N180" s="133"/>
      <c r="O180" s="133"/>
      <c r="P180" s="133"/>
      <c r="Q180" s="133"/>
      <c r="R180" s="133"/>
      <c r="S180" s="133"/>
      <c r="T180" s="133"/>
      <c r="U180" s="133"/>
      <c r="V180" s="133"/>
      <c r="W180" s="133"/>
      <c r="X180" s="133"/>
      <c r="Y180" s="133"/>
      <c r="Z180" s="133"/>
      <c r="AA180" s="133"/>
      <c r="AB180" s="133"/>
      <c r="AC180" s="133"/>
      <c r="AD180" s="133"/>
      <c r="AE180" s="133"/>
      <c r="AF180" s="133"/>
      <c r="AG180" s="134"/>
      <c r="AH180" s="133"/>
      <c r="AI180" s="130"/>
      <c r="AJ180" s="133"/>
      <c r="AK180" s="33"/>
      <c r="AL180" s="33"/>
      <c r="AM180" s="133"/>
      <c r="AT180" s="135"/>
    </row>
    <row r="181" spans="8:46" s="129" customFormat="1" ht="12.75">
      <c r="H181" s="178"/>
      <c r="I181" s="178"/>
      <c r="J181" s="158"/>
      <c r="K181" s="33"/>
      <c r="L181" s="130"/>
      <c r="M181" s="130"/>
      <c r="N181" s="133"/>
      <c r="O181" s="133"/>
      <c r="P181" s="133"/>
      <c r="Q181" s="133"/>
      <c r="R181" s="133"/>
      <c r="S181" s="133"/>
      <c r="T181" s="133"/>
      <c r="U181" s="133"/>
      <c r="V181" s="133"/>
      <c r="W181" s="133"/>
      <c r="X181" s="133"/>
      <c r="Y181" s="133"/>
      <c r="Z181" s="133"/>
      <c r="AA181" s="133"/>
      <c r="AB181" s="133"/>
      <c r="AC181" s="133"/>
      <c r="AD181" s="133"/>
      <c r="AE181" s="133"/>
      <c r="AF181" s="133"/>
      <c r="AG181" s="134"/>
      <c r="AH181" s="133"/>
      <c r="AI181" s="130"/>
      <c r="AJ181" s="133"/>
      <c r="AK181" s="33"/>
      <c r="AL181" s="33"/>
      <c r="AM181" s="133"/>
      <c r="AT181" s="135"/>
    </row>
    <row r="182" spans="8:46" s="129" customFormat="1" ht="12.75">
      <c r="H182" s="178"/>
      <c r="I182" s="178"/>
      <c r="J182" s="158"/>
      <c r="K182" s="33"/>
      <c r="L182" s="130"/>
      <c r="M182" s="130"/>
      <c r="N182" s="133"/>
      <c r="O182" s="133"/>
      <c r="P182" s="133"/>
      <c r="Q182" s="133"/>
      <c r="R182" s="133"/>
      <c r="S182" s="133"/>
      <c r="T182" s="133"/>
      <c r="U182" s="133"/>
      <c r="V182" s="133"/>
      <c r="W182" s="133"/>
      <c r="X182" s="133"/>
      <c r="Y182" s="133"/>
      <c r="Z182" s="133"/>
      <c r="AA182" s="133"/>
      <c r="AB182" s="133"/>
      <c r="AC182" s="133"/>
      <c r="AD182" s="133"/>
      <c r="AE182" s="133"/>
      <c r="AF182" s="133"/>
      <c r="AG182" s="134"/>
      <c r="AH182" s="133"/>
      <c r="AI182" s="130"/>
      <c r="AJ182" s="133"/>
      <c r="AK182" s="33"/>
      <c r="AL182" s="33"/>
      <c r="AM182" s="133"/>
      <c r="AT182" s="135"/>
    </row>
    <row r="183" spans="8:46" s="129" customFormat="1" ht="12.75">
      <c r="H183" s="178"/>
      <c r="I183" s="178"/>
      <c r="J183" s="158"/>
      <c r="K183" s="33"/>
      <c r="L183" s="130"/>
      <c r="M183" s="130"/>
      <c r="N183" s="133"/>
      <c r="O183" s="133"/>
      <c r="P183" s="133"/>
      <c r="Q183" s="133"/>
      <c r="R183" s="133"/>
      <c r="S183" s="133"/>
      <c r="T183" s="133"/>
      <c r="U183" s="133"/>
      <c r="V183" s="133"/>
      <c r="W183" s="133"/>
      <c r="X183" s="133"/>
      <c r="Y183" s="133"/>
      <c r="Z183" s="133"/>
      <c r="AA183" s="133"/>
      <c r="AB183" s="133"/>
      <c r="AC183" s="133"/>
      <c r="AD183" s="133"/>
      <c r="AE183" s="133"/>
      <c r="AF183" s="133"/>
      <c r="AG183" s="134"/>
      <c r="AH183" s="133"/>
      <c r="AI183" s="130"/>
      <c r="AJ183" s="133"/>
      <c r="AK183" s="33"/>
      <c r="AL183" s="33"/>
      <c r="AM183" s="133"/>
      <c r="AT183" s="135"/>
    </row>
    <row r="184" spans="8:46" s="129" customFormat="1" ht="12.75">
      <c r="H184" s="178"/>
      <c r="I184" s="178"/>
      <c r="J184" s="158"/>
      <c r="K184" s="33"/>
      <c r="L184" s="130"/>
      <c r="M184" s="130"/>
      <c r="N184" s="133"/>
      <c r="O184" s="133"/>
      <c r="P184" s="133"/>
      <c r="Q184" s="133"/>
      <c r="R184" s="133"/>
      <c r="S184" s="133"/>
      <c r="T184" s="133"/>
      <c r="U184" s="133"/>
      <c r="V184" s="133"/>
      <c r="W184" s="133"/>
      <c r="X184" s="133"/>
      <c r="Y184" s="133"/>
      <c r="Z184" s="133"/>
      <c r="AA184" s="133"/>
      <c r="AB184" s="133"/>
      <c r="AC184" s="133"/>
      <c r="AD184" s="133"/>
      <c r="AE184" s="133"/>
      <c r="AF184" s="133"/>
      <c r="AG184" s="134"/>
      <c r="AH184" s="133"/>
      <c r="AI184" s="130"/>
      <c r="AJ184" s="133"/>
      <c r="AK184" s="33"/>
      <c r="AL184" s="33"/>
      <c r="AM184" s="133"/>
      <c r="AT184" s="135"/>
    </row>
    <row r="185" spans="8:46" s="129" customFormat="1" ht="12.75">
      <c r="H185" s="178"/>
      <c r="I185" s="178"/>
      <c r="J185" s="158"/>
      <c r="K185" s="33"/>
      <c r="L185" s="130"/>
      <c r="M185" s="130"/>
      <c r="N185" s="133"/>
      <c r="O185" s="133"/>
      <c r="P185" s="133"/>
      <c r="Q185" s="133"/>
      <c r="R185" s="133"/>
      <c r="S185" s="133"/>
      <c r="T185" s="133"/>
      <c r="U185" s="133"/>
      <c r="V185" s="133"/>
      <c r="W185" s="133"/>
      <c r="X185" s="133"/>
      <c r="Y185" s="133"/>
      <c r="Z185" s="133"/>
      <c r="AA185" s="133"/>
      <c r="AB185" s="133"/>
      <c r="AC185" s="133"/>
      <c r="AD185" s="133"/>
      <c r="AE185" s="133"/>
      <c r="AF185" s="133"/>
      <c r="AG185" s="134"/>
      <c r="AH185" s="133"/>
      <c r="AI185" s="130"/>
      <c r="AJ185" s="133"/>
      <c r="AK185" s="33"/>
      <c r="AL185" s="33"/>
      <c r="AM185" s="133"/>
      <c r="AT185" s="135"/>
    </row>
    <row r="186" spans="8:46" s="129" customFormat="1" ht="12.75">
      <c r="H186" s="178"/>
      <c r="I186" s="178"/>
      <c r="J186" s="158"/>
      <c r="K186" s="33"/>
      <c r="L186" s="130"/>
      <c r="M186" s="130"/>
      <c r="N186" s="133"/>
      <c r="O186" s="133"/>
      <c r="P186" s="133"/>
      <c r="Q186" s="133"/>
      <c r="R186" s="133"/>
      <c r="S186" s="133"/>
      <c r="T186" s="133"/>
      <c r="U186" s="133"/>
      <c r="V186" s="133"/>
      <c r="W186" s="133"/>
      <c r="X186" s="133"/>
      <c r="Y186" s="133"/>
      <c r="Z186" s="133"/>
      <c r="AA186" s="133"/>
      <c r="AB186" s="133"/>
      <c r="AC186" s="133"/>
      <c r="AD186" s="133"/>
      <c r="AE186" s="133"/>
      <c r="AF186" s="133"/>
      <c r="AG186" s="134"/>
      <c r="AH186" s="133"/>
      <c r="AI186" s="130"/>
      <c r="AJ186" s="133"/>
      <c r="AK186" s="33"/>
      <c r="AL186" s="33"/>
      <c r="AM186" s="133"/>
      <c r="AT186" s="135"/>
    </row>
    <row r="187" spans="8:46" s="129" customFormat="1" ht="12.75">
      <c r="H187" s="178"/>
      <c r="I187" s="178"/>
      <c r="J187" s="158"/>
      <c r="K187" s="33"/>
      <c r="L187" s="130"/>
      <c r="M187" s="130"/>
      <c r="N187" s="133"/>
      <c r="O187" s="133"/>
      <c r="P187" s="133"/>
      <c r="Q187" s="133"/>
      <c r="R187" s="133"/>
      <c r="S187" s="133"/>
      <c r="T187" s="133"/>
      <c r="U187" s="133"/>
      <c r="V187" s="133"/>
      <c r="W187" s="133"/>
      <c r="X187" s="133"/>
      <c r="Y187" s="133"/>
      <c r="Z187" s="133"/>
      <c r="AA187" s="133"/>
      <c r="AB187" s="133"/>
      <c r="AC187" s="133"/>
      <c r="AD187" s="133"/>
      <c r="AE187" s="133"/>
      <c r="AF187" s="133"/>
      <c r="AG187" s="134"/>
      <c r="AH187" s="133"/>
      <c r="AI187" s="130"/>
      <c r="AJ187" s="133"/>
      <c r="AK187" s="33"/>
      <c r="AL187" s="33"/>
      <c r="AM187" s="133"/>
      <c r="AT187" s="135"/>
    </row>
    <row r="188" spans="8:46" s="129" customFormat="1" ht="12.75">
      <c r="H188" s="178"/>
      <c r="I188" s="178"/>
      <c r="J188" s="158"/>
      <c r="K188" s="33"/>
      <c r="L188" s="130"/>
      <c r="M188" s="130"/>
      <c r="N188" s="133"/>
      <c r="O188" s="133"/>
      <c r="P188" s="133"/>
      <c r="Q188" s="133"/>
      <c r="R188" s="133"/>
      <c r="S188" s="133"/>
      <c r="T188" s="133"/>
      <c r="U188" s="133"/>
      <c r="V188" s="133"/>
      <c r="W188" s="133"/>
      <c r="X188" s="133"/>
      <c r="Y188" s="133"/>
      <c r="Z188" s="133"/>
      <c r="AA188" s="133"/>
      <c r="AB188" s="133"/>
      <c r="AC188" s="133"/>
      <c r="AD188" s="133"/>
      <c r="AE188" s="133"/>
      <c r="AF188" s="133"/>
      <c r="AG188" s="134"/>
      <c r="AH188" s="133"/>
      <c r="AI188" s="130"/>
      <c r="AJ188" s="133"/>
      <c r="AK188" s="33"/>
      <c r="AL188" s="33"/>
      <c r="AM188" s="133"/>
      <c r="AT188" s="135"/>
    </row>
    <row r="189" spans="8:46" s="129" customFormat="1" ht="12.75">
      <c r="H189" s="178"/>
      <c r="I189" s="178"/>
      <c r="J189" s="158"/>
      <c r="K189" s="33"/>
      <c r="L189" s="130"/>
      <c r="M189" s="130"/>
      <c r="N189" s="133"/>
      <c r="O189" s="133"/>
      <c r="P189" s="133"/>
      <c r="Q189" s="133"/>
      <c r="R189" s="133"/>
      <c r="S189" s="133"/>
      <c r="T189" s="133"/>
      <c r="U189" s="133"/>
      <c r="V189" s="133"/>
      <c r="W189" s="133"/>
      <c r="X189" s="133"/>
      <c r="Y189" s="133"/>
      <c r="Z189" s="133"/>
      <c r="AA189" s="133"/>
      <c r="AB189" s="133"/>
      <c r="AC189" s="133"/>
      <c r="AD189" s="133"/>
      <c r="AE189" s="133"/>
      <c r="AF189" s="133"/>
      <c r="AG189" s="134"/>
      <c r="AH189" s="133"/>
      <c r="AI189" s="130"/>
      <c r="AJ189" s="133"/>
      <c r="AK189" s="33"/>
      <c r="AL189" s="33"/>
      <c r="AM189" s="133"/>
      <c r="AT189" s="135"/>
    </row>
    <row r="190" spans="8:46" s="129" customFormat="1" ht="12.75">
      <c r="H190" s="178"/>
      <c r="I190" s="178"/>
      <c r="J190" s="158"/>
      <c r="K190" s="33"/>
      <c r="L190" s="130"/>
      <c r="M190" s="130"/>
      <c r="N190" s="133"/>
      <c r="O190" s="133"/>
      <c r="P190" s="133"/>
      <c r="Q190" s="133"/>
      <c r="R190" s="133"/>
      <c r="S190" s="133"/>
      <c r="T190" s="133"/>
      <c r="U190" s="133"/>
      <c r="V190" s="133"/>
      <c r="W190" s="133"/>
      <c r="X190" s="133"/>
      <c r="Y190" s="133"/>
      <c r="Z190" s="133"/>
      <c r="AA190" s="133"/>
      <c r="AB190" s="133"/>
      <c r="AC190" s="133"/>
      <c r="AD190" s="133"/>
      <c r="AE190" s="133"/>
      <c r="AF190" s="133"/>
      <c r="AG190" s="134"/>
      <c r="AH190" s="133"/>
      <c r="AI190" s="130"/>
      <c r="AJ190" s="133"/>
      <c r="AK190" s="33"/>
      <c r="AL190" s="33"/>
      <c r="AM190" s="133"/>
      <c r="AT190" s="135"/>
    </row>
    <row r="191" spans="8:46" s="129" customFormat="1" ht="12.75">
      <c r="H191" s="178"/>
      <c r="I191" s="178"/>
      <c r="J191" s="158"/>
      <c r="K191" s="33"/>
      <c r="L191" s="130"/>
      <c r="M191" s="130"/>
      <c r="N191" s="133"/>
      <c r="O191" s="133"/>
      <c r="P191" s="133"/>
      <c r="Q191" s="133"/>
      <c r="R191" s="133"/>
      <c r="S191" s="133"/>
      <c r="T191" s="133"/>
      <c r="U191" s="133"/>
      <c r="V191" s="133"/>
      <c r="W191" s="133"/>
      <c r="X191" s="133"/>
      <c r="Y191" s="133"/>
      <c r="Z191" s="133"/>
      <c r="AA191" s="133"/>
      <c r="AB191" s="133"/>
      <c r="AC191" s="133"/>
      <c r="AD191" s="133"/>
      <c r="AE191" s="133"/>
      <c r="AF191" s="133"/>
      <c r="AG191" s="134"/>
      <c r="AH191" s="133"/>
      <c r="AI191" s="130"/>
      <c r="AJ191" s="133"/>
      <c r="AK191" s="33"/>
      <c r="AL191" s="33"/>
      <c r="AM191" s="133"/>
      <c r="AT191" s="135"/>
    </row>
    <row r="192" spans="8:46" s="129" customFormat="1" ht="12.75">
      <c r="H192" s="178"/>
      <c r="I192" s="178"/>
      <c r="J192" s="158"/>
      <c r="K192" s="33"/>
      <c r="L192" s="130"/>
      <c r="M192" s="130"/>
      <c r="N192" s="133"/>
      <c r="O192" s="133"/>
      <c r="P192" s="133"/>
      <c r="Q192" s="133"/>
      <c r="R192" s="133"/>
      <c r="S192" s="133"/>
      <c r="T192" s="133"/>
      <c r="U192" s="133"/>
      <c r="V192" s="133"/>
      <c r="W192" s="133"/>
      <c r="X192" s="133"/>
      <c r="Y192" s="133"/>
      <c r="Z192" s="133"/>
      <c r="AA192" s="133"/>
      <c r="AB192" s="133"/>
      <c r="AC192" s="133"/>
      <c r="AD192" s="133"/>
      <c r="AE192" s="133"/>
      <c r="AF192" s="133"/>
      <c r="AG192" s="134"/>
      <c r="AH192" s="133"/>
      <c r="AI192" s="130"/>
      <c r="AJ192" s="133"/>
      <c r="AK192" s="33"/>
      <c r="AL192" s="33"/>
      <c r="AM192" s="133"/>
      <c r="AT192" s="135"/>
    </row>
    <row r="193" spans="8:80" s="129" customFormat="1" ht="12.75">
      <c r="H193" s="178"/>
      <c r="I193" s="178"/>
      <c r="J193" s="158"/>
      <c r="K193" s="33"/>
      <c r="L193" s="130"/>
      <c r="M193" s="130"/>
      <c r="N193" s="133"/>
      <c r="O193" s="133"/>
      <c r="P193" s="133"/>
      <c r="Q193" s="133"/>
      <c r="R193" s="133"/>
      <c r="S193" s="133"/>
      <c r="T193" s="133"/>
      <c r="U193" s="133"/>
      <c r="V193" s="133"/>
      <c r="W193" s="133"/>
      <c r="X193" s="133"/>
      <c r="Y193" s="133"/>
      <c r="Z193" s="133"/>
      <c r="AA193" s="133"/>
      <c r="AB193" s="133"/>
      <c r="AC193" s="133"/>
      <c r="AD193" s="133"/>
      <c r="AE193" s="133"/>
      <c r="AF193" s="133"/>
      <c r="AG193" s="134"/>
      <c r="AH193" s="133"/>
      <c r="AI193" s="130"/>
      <c r="AJ193" s="133"/>
      <c r="AK193" s="33"/>
      <c r="AL193" s="33"/>
      <c r="AM193" s="133"/>
      <c r="AT193" s="135"/>
    </row>
    <row r="194" spans="8:80" s="129" customFormat="1" ht="12.75">
      <c r="H194" s="178"/>
      <c r="I194" s="178"/>
      <c r="J194" s="158"/>
      <c r="K194" s="33"/>
      <c r="L194" s="130"/>
      <c r="M194" s="130"/>
      <c r="N194" s="133"/>
      <c r="O194" s="133"/>
      <c r="P194" s="133"/>
      <c r="Q194" s="133"/>
      <c r="R194" s="133"/>
      <c r="S194" s="133"/>
      <c r="T194" s="133"/>
      <c r="U194" s="133"/>
      <c r="V194" s="133"/>
      <c r="W194" s="133"/>
      <c r="X194" s="133"/>
      <c r="Y194" s="133"/>
      <c r="Z194" s="133"/>
      <c r="AA194" s="133"/>
      <c r="AB194" s="133"/>
      <c r="AC194" s="133"/>
      <c r="AD194" s="133"/>
      <c r="AE194" s="133"/>
      <c r="AF194" s="133"/>
      <c r="AG194" s="134"/>
      <c r="AH194" s="133"/>
      <c r="AI194" s="130"/>
      <c r="AJ194" s="133"/>
      <c r="AK194" s="33"/>
      <c r="AL194" s="33"/>
      <c r="AM194" s="133"/>
      <c r="AT194" s="135"/>
    </row>
    <row r="195" spans="8:80" s="129" customFormat="1" ht="12.75">
      <c r="H195" s="178"/>
      <c r="I195" s="178"/>
      <c r="J195" s="158"/>
      <c r="K195" s="33"/>
      <c r="L195" s="130"/>
      <c r="M195" s="130"/>
      <c r="N195" s="133"/>
      <c r="O195" s="133"/>
      <c r="P195" s="133"/>
      <c r="Q195" s="133"/>
      <c r="R195" s="133"/>
      <c r="S195" s="133"/>
      <c r="T195" s="133"/>
      <c r="U195" s="133"/>
      <c r="V195" s="133"/>
      <c r="W195" s="133"/>
      <c r="X195" s="133"/>
      <c r="Y195" s="133"/>
      <c r="Z195" s="133"/>
      <c r="AA195" s="133"/>
      <c r="AB195" s="133"/>
      <c r="AC195" s="133"/>
      <c r="AD195" s="133"/>
      <c r="AE195" s="133"/>
      <c r="AF195" s="133"/>
      <c r="AG195" s="134"/>
      <c r="AH195" s="133"/>
      <c r="AI195" s="130"/>
      <c r="AJ195" s="133"/>
      <c r="AK195" s="33"/>
      <c r="AL195" s="33"/>
      <c r="AM195" s="133"/>
      <c r="AT195" s="135"/>
    </row>
    <row r="196" spans="8:80" s="129" customFormat="1" ht="12.75">
      <c r="H196" s="178"/>
      <c r="I196" s="178"/>
      <c r="J196" s="158"/>
      <c r="K196" s="33"/>
      <c r="L196" s="130"/>
      <c r="M196" s="130"/>
      <c r="N196" s="133"/>
      <c r="O196" s="133"/>
      <c r="P196" s="133"/>
      <c r="Q196" s="133"/>
      <c r="R196" s="133"/>
      <c r="S196" s="133"/>
      <c r="T196" s="133"/>
      <c r="U196" s="133"/>
      <c r="V196" s="133"/>
      <c r="W196" s="133"/>
      <c r="X196" s="133"/>
      <c r="Y196" s="133"/>
      <c r="Z196" s="133"/>
      <c r="AA196" s="133"/>
      <c r="AB196" s="133"/>
      <c r="AC196" s="133"/>
      <c r="AD196" s="133"/>
      <c r="AE196" s="133"/>
      <c r="AF196" s="133"/>
      <c r="AG196" s="134"/>
      <c r="AH196" s="133"/>
      <c r="AI196" s="130"/>
      <c r="AJ196" s="133"/>
      <c r="AK196" s="33"/>
      <c r="AL196" s="33"/>
      <c r="AM196" s="133"/>
      <c r="AT196" s="135"/>
    </row>
    <row r="197" spans="8:80" s="129" customFormat="1" ht="12.75">
      <c r="H197" s="178"/>
      <c r="I197" s="178"/>
      <c r="J197" s="158"/>
      <c r="K197" s="33"/>
      <c r="L197" s="130"/>
      <c r="M197" s="130"/>
      <c r="N197" s="133"/>
      <c r="O197" s="133"/>
      <c r="P197" s="133"/>
      <c r="Q197" s="133"/>
      <c r="R197" s="133"/>
      <c r="S197" s="133"/>
      <c r="T197" s="133"/>
      <c r="U197" s="133"/>
      <c r="V197" s="133"/>
      <c r="W197" s="133"/>
      <c r="X197" s="133"/>
      <c r="Y197" s="133"/>
      <c r="Z197" s="133"/>
      <c r="AA197" s="133"/>
      <c r="AB197" s="133"/>
      <c r="AC197" s="133"/>
      <c r="AD197" s="133"/>
      <c r="AE197" s="133"/>
      <c r="AF197" s="133"/>
      <c r="AG197" s="134"/>
      <c r="AH197" s="133"/>
      <c r="AI197" s="130"/>
      <c r="AJ197" s="133"/>
      <c r="AK197" s="33"/>
      <c r="AL197" s="33"/>
      <c r="AM197" s="133"/>
      <c r="AT197" s="135"/>
    </row>
    <row r="198" spans="8:80" s="129" customFormat="1" ht="12.75">
      <c r="H198" s="178"/>
      <c r="I198" s="178"/>
      <c r="J198" s="158"/>
      <c r="K198" s="33"/>
      <c r="L198" s="130"/>
      <c r="M198" s="130"/>
      <c r="N198" s="133"/>
      <c r="O198" s="133"/>
      <c r="P198" s="133"/>
      <c r="Q198" s="133"/>
      <c r="R198" s="133"/>
      <c r="S198" s="133"/>
      <c r="T198" s="133"/>
      <c r="U198" s="133"/>
      <c r="V198" s="133"/>
      <c r="W198" s="133"/>
      <c r="X198" s="133"/>
      <c r="Y198" s="133"/>
      <c r="Z198" s="133"/>
      <c r="AA198" s="133"/>
      <c r="AB198" s="133"/>
      <c r="AC198" s="133"/>
      <c r="AD198" s="133"/>
      <c r="AE198" s="133"/>
      <c r="AF198" s="133"/>
      <c r="AG198" s="134"/>
      <c r="AH198" s="133"/>
      <c r="AI198" s="130"/>
      <c r="AJ198" s="133"/>
      <c r="AK198" s="33"/>
      <c r="AL198" s="33"/>
      <c r="AM198" s="133"/>
      <c r="AT198" s="135"/>
    </row>
    <row r="199" spans="8:80" s="129" customFormat="1" ht="12.75">
      <c r="H199" s="178"/>
      <c r="I199" s="178"/>
      <c r="J199" s="158"/>
      <c r="K199" s="33"/>
      <c r="L199" s="130"/>
      <c r="M199" s="130"/>
      <c r="N199" s="133"/>
      <c r="O199" s="133"/>
      <c r="P199" s="133"/>
      <c r="Q199" s="133"/>
      <c r="R199" s="133"/>
      <c r="S199" s="133"/>
      <c r="T199" s="133"/>
      <c r="U199" s="133"/>
      <c r="V199" s="133"/>
      <c r="W199" s="133"/>
      <c r="X199" s="133"/>
      <c r="Y199" s="133"/>
      <c r="Z199" s="133"/>
      <c r="AA199" s="133"/>
      <c r="AB199" s="133"/>
      <c r="AC199" s="133"/>
      <c r="AD199" s="133"/>
      <c r="AE199" s="133"/>
      <c r="AF199" s="133"/>
      <c r="AG199" s="134"/>
      <c r="AH199" s="133"/>
      <c r="AI199" s="130"/>
      <c r="AJ199" s="133"/>
      <c r="AK199" s="33"/>
      <c r="AL199" s="33"/>
      <c r="AM199" s="133"/>
      <c r="AT199" s="135"/>
    </row>
    <row r="200" spans="8:80" s="129" customFormat="1" ht="12.75">
      <c r="H200" s="178"/>
      <c r="I200" s="178"/>
      <c r="J200" s="158"/>
      <c r="K200" s="33"/>
      <c r="L200" s="130"/>
      <c r="M200" s="130"/>
      <c r="N200" s="133"/>
      <c r="O200" s="133"/>
      <c r="P200" s="133"/>
      <c r="Q200" s="133"/>
      <c r="R200" s="133"/>
      <c r="S200" s="133"/>
      <c r="T200" s="133"/>
      <c r="U200" s="133"/>
      <c r="V200" s="133"/>
      <c r="W200" s="133"/>
      <c r="X200" s="133"/>
      <c r="Y200" s="133"/>
      <c r="Z200" s="133"/>
      <c r="AA200" s="133"/>
      <c r="AB200" s="133"/>
      <c r="AC200" s="133"/>
      <c r="AD200" s="133"/>
      <c r="AE200" s="133"/>
      <c r="AF200" s="133"/>
      <c r="AG200" s="134"/>
      <c r="AH200" s="133"/>
      <c r="AI200" s="130"/>
      <c r="AJ200" s="133"/>
      <c r="AK200" s="33"/>
      <c r="AL200" s="33"/>
      <c r="AM200" s="133"/>
      <c r="AT200" s="135"/>
    </row>
    <row r="201" spans="8:80" s="129" customFormat="1" ht="12.75">
      <c r="H201" s="178"/>
      <c r="I201" s="178"/>
      <c r="J201" s="158"/>
      <c r="K201" s="33"/>
      <c r="L201" s="130"/>
      <c r="M201" s="130"/>
      <c r="N201" s="133"/>
      <c r="O201" s="133"/>
      <c r="P201" s="133"/>
      <c r="Q201" s="133"/>
      <c r="R201" s="133"/>
      <c r="S201" s="133"/>
      <c r="T201" s="133"/>
      <c r="U201" s="133"/>
      <c r="V201" s="133"/>
      <c r="W201" s="133"/>
      <c r="X201" s="133"/>
      <c r="Y201" s="133"/>
      <c r="Z201" s="133"/>
      <c r="AA201" s="133"/>
      <c r="AB201" s="133"/>
      <c r="AC201" s="133"/>
      <c r="AD201" s="133"/>
      <c r="AE201" s="133"/>
      <c r="AF201" s="133"/>
      <c r="AG201" s="134"/>
      <c r="AH201" s="133"/>
      <c r="AI201" s="130"/>
      <c r="AJ201" s="133"/>
      <c r="AK201" s="33"/>
      <c r="AL201" s="33"/>
      <c r="AM201" s="133"/>
      <c r="AT201" s="135"/>
    </row>
    <row r="202" spans="8:80" s="129" customFormat="1" ht="12.75">
      <c r="H202" s="178"/>
      <c r="I202" s="178"/>
      <c r="J202" s="158"/>
      <c r="K202" s="33"/>
      <c r="L202" s="130"/>
      <c r="M202" s="130"/>
      <c r="N202" s="133"/>
      <c r="O202" s="133"/>
      <c r="P202" s="133"/>
      <c r="Q202" s="133"/>
      <c r="R202" s="133"/>
      <c r="S202" s="133"/>
      <c r="T202" s="133"/>
      <c r="U202" s="133"/>
      <c r="V202" s="133"/>
      <c r="W202" s="133"/>
      <c r="X202" s="133"/>
      <c r="Y202" s="133"/>
      <c r="Z202" s="133"/>
      <c r="AA202" s="133"/>
      <c r="AB202" s="133"/>
      <c r="AC202" s="133"/>
      <c r="AD202" s="133"/>
      <c r="AE202" s="133"/>
      <c r="AF202" s="133"/>
      <c r="AG202" s="134"/>
      <c r="AH202" s="133"/>
      <c r="AI202" s="130"/>
      <c r="AJ202" s="133"/>
      <c r="AK202" s="33"/>
      <c r="AL202" s="33"/>
      <c r="AM202" s="133"/>
      <c r="AT202" s="135"/>
    </row>
    <row r="203" spans="8:80" s="129" customFormat="1" ht="12.75">
      <c r="H203" s="178"/>
      <c r="I203" s="178"/>
      <c r="J203" s="158"/>
      <c r="K203" s="33"/>
      <c r="L203" s="130"/>
      <c r="M203" s="130"/>
      <c r="N203" s="133"/>
      <c r="O203" s="133"/>
      <c r="P203" s="133"/>
      <c r="Q203" s="133"/>
      <c r="R203" s="133"/>
      <c r="S203" s="133"/>
      <c r="T203" s="133"/>
      <c r="U203" s="133"/>
      <c r="V203" s="133"/>
      <c r="W203" s="133"/>
      <c r="X203" s="133"/>
      <c r="Y203" s="133"/>
      <c r="Z203" s="133"/>
      <c r="AA203" s="133"/>
      <c r="AB203" s="133"/>
      <c r="AC203" s="133"/>
      <c r="AD203" s="133"/>
      <c r="AE203" s="133"/>
      <c r="AF203" s="133"/>
      <c r="AG203" s="134"/>
      <c r="AH203" s="133"/>
      <c r="AI203" s="130"/>
      <c r="AJ203" s="133"/>
      <c r="AK203" s="33"/>
      <c r="AL203" s="33"/>
      <c r="AM203" s="133"/>
      <c r="AT203" s="135"/>
    </row>
    <row r="204" spans="8:80" s="76" customFormat="1" ht="12.75">
      <c r="H204" s="183"/>
      <c r="I204" s="183"/>
      <c r="J204" s="158"/>
      <c r="K204" s="33"/>
      <c r="L204" s="130"/>
      <c r="M204" s="130"/>
      <c r="N204" s="133"/>
      <c r="O204" s="133"/>
      <c r="P204" s="133"/>
      <c r="Q204" s="133"/>
      <c r="R204" s="133"/>
      <c r="S204" s="133"/>
      <c r="T204" s="133"/>
      <c r="U204" s="133"/>
      <c r="V204" s="133"/>
      <c r="W204" s="133"/>
      <c r="X204" s="133"/>
      <c r="Y204" s="133"/>
      <c r="Z204" s="133"/>
      <c r="AA204" s="133"/>
      <c r="AB204" s="133"/>
      <c r="AC204" s="133"/>
      <c r="AD204" s="133"/>
      <c r="AE204" s="133"/>
      <c r="AF204" s="133"/>
      <c r="AG204" s="134"/>
      <c r="AH204" s="133"/>
      <c r="AI204" s="130"/>
      <c r="AJ204" s="133"/>
      <c r="AK204" s="33"/>
      <c r="AL204" s="33"/>
      <c r="AM204" s="133"/>
      <c r="AP204" s="129"/>
      <c r="AQ204" s="129"/>
      <c r="AR204" s="129"/>
      <c r="AS204" s="129"/>
      <c r="AT204" s="135"/>
      <c r="AU204" s="129"/>
      <c r="AV204" s="129"/>
      <c r="AW204" s="129"/>
      <c r="AX204" s="129"/>
      <c r="AY204" s="129"/>
      <c r="AZ204" s="129"/>
      <c r="BA204" s="129"/>
      <c r="BB204" s="129"/>
      <c r="BC204" s="129"/>
      <c r="BD204" s="129"/>
      <c r="BE204" s="129"/>
      <c r="BF204" s="129"/>
      <c r="BG204" s="129"/>
      <c r="BH204" s="129"/>
      <c r="BI204" s="129"/>
      <c r="BJ204" s="129"/>
      <c r="BK204" s="129"/>
      <c r="BL204" s="129"/>
      <c r="BM204" s="129"/>
      <c r="BN204" s="129"/>
      <c r="BO204" s="129"/>
      <c r="BP204" s="129"/>
      <c r="BQ204" s="129"/>
      <c r="BR204" s="129"/>
      <c r="BS204" s="129"/>
      <c r="BT204" s="129"/>
      <c r="BU204" s="129"/>
      <c r="BV204" s="129"/>
      <c r="BW204" s="129"/>
      <c r="BX204" s="129"/>
      <c r="BY204" s="129"/>
      <c r="BZ204" s="129"/>
      <c r="CA204" s="129"/>
      <c r="CB204" s="129"/>
    </row>
    <row r="205" spans="8:80" s="76" customFormat="1" ht="12.75">
      <c r="H205" s="183"/>
      <c r="I205" s="183"/>
      <c r="J205" s="158"/>
      <c r="K205" s="33"/>
      <c r="L205" s="130"/>
      <c r="M205" s="130"/>
      <c r="N205" s="133"/>
      <c r="O205" s="133"/>
      <c r="P205" s="133"/>
      <c r="Q205" s="133"/>
      <c r="R205" s="133"/>
      <c r="S205" s="133"/>
      <c r="T205" s="133"/>
      <c r="U205" s="133"/>
      <c r="V205" s="133"/>
      <c r="W205" s="133"/>
      <c r="X205" s="133"/>
      <c r="Y205" s="133"/>
      <c r="Z205" s="133"/>
      <c r="AA205" s="133"/>
      <c r="AB205" s="133"/>
      <c r="AC205" s="133"/>
      <c r="AD205" s="133"/>
      <c r="AE205" s="133"/>
      <c r="AF205" s="133"/>
      <c r="AG205" s="134"/>
      <c r="AH205" s="133"/>
      <c r="AI205" s="130"/>
      <c r="AJ205" s="133"/>
      <c r="AK205" s="33"/>
      <c r="AL205" s="33"/>
      <c r="AM205" s="133"/>
      <c r="AP205" s="129"/>
      <c r="AQ205" s="129"/>
      <c r="AR205" s="129"/>
      <c r="AS205" s="129"/>
      <c r="AT205" s="135"/>
      <c r="AU205" s="129"/>
      <c r="AV205" s="129"/>
      <c r="AW205" s="129"/>
      <c r="AX205" s="129"/>
      <c r="AY205" s="129"/>
      <c r="AZ205" s="129"/>
      <c r="BA205" s="129"/>
      <c r="BB205" s="129"/>
      <c r="BC205" s="129"/>
      <c r="BD205" s="129"/>
      <c r="BE205" s="129"/>
      <c r="BF205" s="129"/>
      <c r="BG205" s="129"/>
      <c r="BH205" s="129"/>
      <c r="BI205" s="129"/>
      <c r="BJ205" s="129"/>
      <c r="BK205" s="129"/>
      <c r="BL205" s="129"/>
      <c r="BM205" s="129"/>
      <c r="BN205" s="129"/>
      <c r="BO205" s="129"/>
      <c r="BP205" s="129"/>
      <c r="BQ205" s="129"/>
      <c r="BR205" s="129"/>
      <c r="BS205" s="129"/>
      <c r="BT205" s="129"/>
      <c r="BU205" s="129"/>
      <c r="BV205" s="129"/>
      <c r="BW205" s="129"/>
      <c r="BX205" s="129"/>
      <c r="BY205" s="129"/>
      <c r="BZ205" s="129"/>
      <c r="CA205" s="129"/>
      <c r="CB205" s="129"/>
    </row>
    <row r="206" spans="8:80" s="76" customFormat="1" ht="12.75">
      <c r="H206" s="183"/>
      <c r="I206" s="183"/>
      <c r="J206" s="158"/>
      <c r="K206" s="33"/>
      <c r="L206" s="130"/>
      <c r="M206" s="130"/>
      <c r="N206" s="133"/>
      <c r="O206" s="133"/>
      <c r="P206" s="133"/>
      <c r="Q206" s="133"/>
      <c r="R206" s="133"/>
      <c r="S206" s="133"/>
      <c r="T206" s="133"/>
      <c r="U206" s="133"/>
      <c r="V206" s="133"/>
      <c r="W206" s="133"/>
      <c r="X206" s="133"/>
      <c r="Y206" s="133"/>
      <c r="Z206" s="133"/>
      <c r="AA206" s="133"/>
      <c r="AB206" s="133"/>
      <c r="AC206" s="133"/>
      <c r="AD206" s="133"/>
      <c r="AE206" s="133"/>
      <c r="AF206" s="133"/>
      <c r="AG206" s="134"/>
      <c r="AH206" s="133"/>
      <c r="AI206" s="130"/>
      <c r="AJ206" s="133"/>
      <c r="AK206" s="33"/>
      <c r="AL206" s="33"/>
      <c r="AM206" s="133"/>
      <c r="AP206" s="129"/>
      <c r="AQ206" s="129"/>
      <c r="AR206" s="129"/>
      <c r="AS206" s="129"/>
      <c r="AT206" s="135"/>
      <c r="AU206" s="129"/>
      <c r="AV206" s="129"/>
      <c r="AW206" s="129"/>
      <c r="AX206" s="129"/>
      <c r="AY206" s="129"/>
      <c r="AZ206" s="129"/>
      <c r="BA206" s="129"/>
      <c r="BB206" s="129"/>
      <c r="BC206" s="129"/>
      <c r="BD206" s="129"/>
      <c r="BE206" s="129"/>
      <c r="BF206" s="129"/>
      <c r="BG206" s="129"/>
      <c r="BH206" s="129"/>
      <c r="BI206" s="129"/>
      <c r="BJ206" s="129"/>
      <c r="BK206" s="129"/>
      <c r="BL206" s="129"/>
      <c r="BM206" s="129"/>
      <c r="BN206" s="129"/>
      <c r="BO206" s="129"/>
      <c r="BP206" s="129"/>
      <c r="BQ206" s="129"/>
      <c r="BR206" s="129"/>
      <c r="BS206" s="129"/>
      <c r="BT206" s="129"/>
      <c r="BU206" s="129"/>
      <c r="BV206" s="129"/>
      <c r="BW206" s="129"/>
      <c r="BX206" s="129"/>
      <c r="BY206" s="129"/>
      <c r="BZ206" s="129"/>
      <c r="CA206" s="129"/>
      <c r="CB206" s="129"/>
    </row>
    <row r="207" spans="8:80" s="76" customFormat="1" ht="12.75">
      <c r="H207" s="183"/>
      <c r="I207" s="183"/>
      <c r="J207" s="158"/>
      <c r="K207" s="33"/>
      <c r="L207" s="130"/>
      <c r="M207" s="130"/>
      <c r="N207" s="133"/>
      <c r="O207" s="133"/>
      <c r="P207" s="133"/>
      <c r="Q207" s="133"/>
      <c r="R207" s="133"/>
      <c r="S207" s="133"/>
      <c r="T207" s="133"/>
      <c r="U207" s="133"/>
      <c r="V207" s="133"/>
      <c r="W207" s="133"/>
      <c r="X207" s="133"/>
      <c r="Y207" s="133"/>
      <c r="Z207" s="133"/>
      <c r="AA207" s="133"/>
      <c r="AB207" s="133"/>
      <c r="AC207" s="133"/>
      <c r="AD207" s="133"/>
      <c r="AE207" s="133"/>
      <c r="AF207" s="133"/>
      <c r="AG207" s="134"/>
      <c r="AH207" s="133"/>
      <c r="AI207" s="130"/>
      <c r="AJ207" s="133"/>
      <c r="AK207" s="33"/>
      <c r="AL207" s="33"/>
      <c r="AM207" s="133"/>
      <c r="AQ207" s="129"/>
      <c r="AR207" s="129"/>
      <c r="AS207" s="129"/>
      <c r="AT207" s="135"/>
      <c r="AU207" s="129"/>
      <c r="AV207" s="129"/>
      <c r="AW207" s="129"/>
      <c r="AX207" s="129"/>
      <c r="AY207" s="129"/>
      <c r="AZ207" s="129"/>
      <c r="BA207" s="129"/>
      <c r="BB207" s="129"/>
      <c r="BC207" s="129"/>
      <c r="BD207" s="129"/>
      <c r="BE207" s="129"/>
      <c r="BF207" s="129"/>
      <c r="BG207" s="129"/>
      <c r="BH207" s="129"/>
      <c r="BI207" s="129"/>
      <c r="BJ207" s="129"/>
      <c r="BK207" s="129"/>
      <c r="BL207" s="129"/>
      <c r="BM207" s="129"/>
      <c r="BN207" s="129"/>
      <c r="BO207" s="129"/>
      <c r="BP207" s="129"/>
      <c r="BQ207" s="129"/>
      <c r="BR207" s="129"/>
      <c r="BS207" s="129"/>
      <c r="BT207" s="129"/>
      <c r="BU207" s="129"/>
      <c r="BV207" s="129"/>
      <c r="BW207" s="129"/>
      <c r="BX207" s="129"/>
      <c r="BY207" s="129"/>
      <c r="BZ207" s="129"/>
      <c r="CA207" s="129"/>
      <c r="CB207" s="129"/>
    </row>
    <row r="208" spans="8:80" s="76" customFormat="1" ht="12.75">
      <c r="H208" s="183"/>
      <c r="I208" s="183"/>
      <c r="J208" s="158"/>
      <c r="K208" s="33"/>
      <c r="L208" s="130"/>
      <c r="M208" s="130"/>
      <c r="N208" s="133"/>
      <c r="O208" s="133"/>
      <c r="P208" s="133"/>
      <c r="Q208" s="133"/>
      <c r="R208" s="133"/>
      <c r="S208" s="133"/>
      <c r="T208" s="133"/>
      <c r="U208" s="133"/>
      <c r="V208" s="133"/>
      <c r="W208" s="133"/>
      <c r="X208" s="133"/>
      <c r="Y208" s="133"/>
      <c r="Z208" s="133"/>
      <c r="AA208" s="133"/>
      <c r="AB208" s="133"/>
      <c r="AC208" s="133"/>
      <c r="AD208" s="133"/>
      <c r="AE208" s="133"/>
      <c r="AF208" s="133"/>
      <c r="AG208" s="134"/>
      <c r="AH208" s="133"/>
      <c r="AI208" s="130"/>
      <c r="AJ208" s="133"/>
      <c r="AK208" s="33"/>
      <c r="AL208" s="33"/>
      <c r="AM208" s="133"/>
      <c r="AQ208" s="129"/>
      <c r="AR208" s="129"/>
      <c r="AS208" s="129"/>
      <c r="AT208" s="135"/>
      <c r="AU208" s="129"/>
      <c r="AV208" s="129"/>
      <c r="AW208" s="129"/>
      <c r="AX208" s="129"/>
      <c r="AY208" s="129"/>
      <c r="AZ208" s="129"/>
      <c r="BA208" s="129"/>
      <c r="BB208" s="129"/>
      <c r="BC208" s="129"/>
      <c r="BD208" s="129"/>
      <c r="BE208" s="129"/>
      <c r="BF208" s="129"/>
      <c r="BG208" s="129"/>
      <c r="BH208" s="129"/>
      <c r="BI208" s="129"/>
      <c r="BJ208" s="129"/>
      <c r="BK208" s="129"/>
      <c r="BL208" s="129"/>
      <c r="BM208" s="129"/>
      <c r="BN208" s="129"/>
      <c r="BO208" s="129"/>
      <c r="BP208" s="129"/>
      <c r="BQ208" s="129"/>
      <c r="BR208" s="129"/>
      <c r="BS208" s="129"/>
      <c r="BT208" s="129"/>
      <c r="BU208" s="129"/>
      <c r="BV208" s="129"/>
      <c r="BW208" s="129"/>
      <c r="BX208" s="129"/>
      <c r="BY208" s="129"/>
      <c r="BZ208" s="129"/>
      <c r="CA208" s="129"/>
      <c r="CB208" s="129"/>
    </row>
    <row r="209" spans="8:76" s="76" customFormat="1" ht="12.75">
      <c r="H209" s="183"/>
      <c r="I209" s="183"/>
      <c r="J209" s="158"/>
      <c r="K209" s="33"/>
      <c r="L209" s="130"/>
      <c r="M209" s="130"/>
      <c r="N209" s="133"/>
      <c r="O209" s="133"/>
      <c r="P209" s="133"/>
      <c r="Q209" s="133"/>
      <c r="R209" s="133"/>
      <c r="S209" s="133"/>
      <c r="T209" s="133"/>
      <c r="U209" s="133"/>
      <c r="V209" s="133"/>
      <c r="W209" s="133"/>
      <c r="X209" s="133"/>
      <c r="Y209" s="133"/>
      <c r="Z209" s="133"/>
      <c r="AA209" s="133"/>
      <c r="AB209" s="133"/>
      <c r="AC209" s="133"/>
      <c r="AD209" s="133"/>
      <c r="AE209" s="133"/>
      <c r="AF209" s="133"/>
      <c r="AG209" s="134"/>
      <c r="AH209" s="133"/>
      <c r="AI209" s="130"/>
      <c r="AJ209" s="133"/>
      <c r="AK209" s="33"/>
      <c r="AL209" s="33"/>
      <c r="AM209" s="133"/>
      <c r="AQ209" s="129"/>
      <c r="AR209" s="129"/>
      <c r="AS209" s="129"/>
      <c r="AT209" s="135"/>
      <c r="AU209" s="129"/>
      <c r="AV209" s="129"/>
      <c r="AW209" s="129"/>
      <c r="AX209" s="129"/>
      <c r="AY209" s="129"/>
      <c r="AZ209" s="129"/>
      <c r="BA209" s="129"/>
      <c r="BB209" s="129"/>
      <c r="BC209" s="129"/>
      <c r="BD209" s="129"/>
      <c r="BE209" s="129"/>
      <c r="BF209" s="129"/>
      <c r="BG209" s="129"/>
      <c r="BH209" s="129"/>
      <c r="BI209" s="129"/>
      <c r="BJ209" s="129"/>
      <c r="BK209" s="129"/>
      <c r="BL209" s="129"/>
      <c r="BM209" s="129"/>
      <c r="BN209" s="129"/>
      <c r="BO209" s="129"/>
      <c r="BP209" s="129"/>
      <c r="BQ209" s="129"/>
      <c r="BR209" s="129"/>
      <c r="BS209" s="129"/>
      <c r="BT209" s="129"/>
      <c r="BU209" s="129"/>
      <c r="BV209" s="129"/>
      <c r="BW209" s="129"/>
      <c r="BX209" s="129"/>
    </row>
    <row r="210" spans="8:76" s="76" customFormat="1" ht="12.75">
      <c r="H210" s="183"/>
      <c r="I210" s="183"/>
      <c r="J210" s="158"/>
      <c r="K210" s="33"/>
      <c r="L210" s="130"/>
      <c r="M210" s="130"/>
      <c r="N210" s="133"/>
      <c r="O210" s="133"/>
      <c r="P210" s="133"/>
      <c r="Q210" s="133"/>
      <c r="R210" s="133"/>
      <c r="S210" s="133"/>
      <c r="T210" s="133"/>
      <c r="U210" s="133"/>
      <c r="V210" s="133"/>
      <c r="W210" s="133"/>
      <c r="X210" s="133"/>
      <c r="Y210" s="133"/>
      <c r="Z210" s="133"/>
      <c r="AA210" s="133"/>
      <c r="AB210" s="133"/>
      <c r="AC210" s="133"/>
      <c r="AD210" s="133"/>
      <c r="AE210" s="133"/>
      <c r="AF210" s="133"/>
      <c r="AG210" s="134"/>
      <c r="AH210" s="133"/>
      <c r="AI210" s="130"/>
      <c r="AJ210" s="133"/>
      <c r="AK210" s="33"/>
      <c r="AL210" s="33"/>
      <c r="AM210" s="133"/>
      <c r="AQ210" s="129"/>
      <c r="AR210" s="129"/>
      <c r="AS210" s="129"/>
      <c r="AT210" s="135"/>
      <c r="AU210" s="129"/>
      <c r="AV210" s="129"/>
      <c r="AW210" s="129"/>
      <c r="AX210" s="129"/>
      <c r="AY210" s="129"/>
      <c r="AZ210" s="129"/>
      <c r="BA210" s="129"/>
      <c r="BB210" s="129"/>
      <c r="BC210" s="129"/>
      <c r="BD210" s="129"/>
      <c r="BE210" s="129"/>
      <c r="BF210" s="129"/>
      <c r="BG210" s="129"/>
      <c r="BH210" s="129"/>
      <c r="BI210" s="129"/>
      <c r="BJ210" s="129"/>
      <c r="BK210" s="129"/>
      <c r="BL210" s="129"/>
      <c r="BM210" s="129"/>
      <c r="BN210" s="129"/>
      <c r="BO210" s="129"/>
      <c r="BP210" s="129"/>
      <c r="BQ210" s="129"/>
      <c r="BR210" s="129"/>
      <c r="BS210" s="129"/>
      <c r="BT210" s="129"/>
      <c r="BU210" s="129"/>
      <c r="BV210" s="129"/>
      <c r="BW210" s="129"/>
      <c r="BX210" s="129"/>
    </row>
    <row r="211" spans="8:76" s="76" customFormat="1" ht="12.75">
      <c r="H211" s="183"/>
      <c r="I211" s="183"/>
      <c r="J211" s="158"/>
      <c r="K211" s="33"/>
      <c r="L211" s="130"/>
      <c r="M211" s="130"/>
      <c r="N211" s="133"/>
      <c r="O211" s="133"/>
      <c r="P211" s="133"/>
      <c r="Q211" s="133"/>
      <c r="R211" s="133"/>
      <c r="S211" s="133"/>
      <c r="T211" s="133"/>
      <c r="U211" s="133"/>
      <c r="V211" s="133"/>
      <c r="W211" s="133"/>
      <c r="X211" s="133"/>
      <c r="Y211" s="133"/>
      <c r="Z211" s="133"/>
      <c r="AA211" s="133"/>
      <c r="AB211" s="133"/>
      <c r="AC211" s="133"/>
      <c r="AD211" s="133"/>
      <c r="AE211" s="133"/>
      <c r="AF211" s="133"/>
      <c r="AG211" s="134"/>
      <c r="AH211" s="133"/>
      <c r="AI211" s="130"/>
      <c r="AJ211" s="133"/>
      <c r="AK211" s="33"/>
      <c r="AL211" s="33"/>
      <c r="AM211" s="133"/>
      <c r="AQ211" s="129"/>
      <c r="AR211" s="129"/>
      <c r="AS211" s="129"/>
      <c r="AT211" s="135"/>
      <c r="AU211" s="129"/>
      <c r="AV211" s="129"/>
      <c r="AW211" s="129"/>
      <c r="AX211" s="129"/>
      <c r="AY211" s="129"/>
      <c r="AZ211" s="129"/>
      <c r="BA211" s="129"/>
      <c r="BB211" s="129"/>
      <c r="BC211" s="129"/>
      <c r="BD211" s="129"/>
      <c r="BE211" s="129"/>
      <c r="BF211" s="129"/>
      <c r="BG211" s="129"/>
      <c r="BH211" s="129"/>
      <c r="BI211" s="129"/>
      <c r="BJ211" s="129"/>
      <c r="BK211" s="129"/>
      <c r="BL211" s="129"/>
      <c r="BM211" s="129"/>
      <c r="BN211" s="129"/>
      <c r="BO211" s="129"/>
      <c r="BP211" s="129"/>
      <c r="BQ211" s="129"/>
      <c r="BR211" s="129"/>
      <c r="BS211" s="129"/>
      <c r="BT211" s="129"/>
      <c r="BU211" s="129"/>
      <c r="BV211" s="129"/>
      <c r="BW211" s="129"/>
      <c r="BX211" s="129"/>
    </row>
    <row r="212" spans="8:76" s="76" customFormat="1" ht="12.75">
      <c r="H212" s="183"/>
      <c r="I212" s="183"/>
      <c r="J212" s="158"/>
      <c r="K212" s="33"/>
      <c r="L212" s="130"/>
      <c r="M212" s="130"/>
      <c r="N212" s="133"/>
      <c r="O212" s="133"/>
      <c r="P212" s="133"/>
      <c r="Q212" s="133"/>
      <c r="R212" s="133"/>
      <c r="S212" s="133"/>
      <c r="T212" s="133"/>
      <c r="U212" s="133"/>
      <c r="V212" s="133"/>
      <c r="W212" s="133"/>
      <c r="X212" s="133"/>
      <c r="Y212" s="133"/>
      <c r="Z212" s="133"/>
      <c r="AA212" s="133"/>
      <c r="AB212" s="133"/>
      <c r="AC212" s="133"/>
      <c r="AD212" s="133"/>
      <c r="AE212" s="133"/>
      <c r="AF212" s="133"/>
      <c r="AG212" s="134"/>
      <c r="AH212" s="133"/>
      <c r="AI212" s="130"/>
      <c r="AJ212" s="133"/>
      <c r="AK212" s="33"/>
      <c r="AL212" s="33"/>
      <c r="AM212" s="133"/>
      <c r="AT212" s="150"/>
    </row>
    <row r="213" spans="8:76" s="76" customFormat="1" ht="12.75">
      <c r="H213" s="183"/>
      <c r="I213" s="183"/>
      <c r="J213" s="158"/>
      <c r="K213" s="33"/>
      <c r="L213" s="130"/>
      <c r="M213" s="130"/>
      <c r="N213" s="133"/>
      <c r="O213" s="133"/>
      <c r="P213" s="133"/>
      <c r="Q213" s="133"/>
      <c r="R213" s="133"/>
      <c r="S213" s="133"/>
      <c r="T213" s="133"/>
      <c r="U213" s="133"/>
      <c r="V213" s="133"/>
      <c r="W213" s="133"/>
      <c r="X213" s="133"/>
      <c r="Y213" s="133"/>
      <c r="Z213" s="133"/>
      <c r="AA213" s="133"/>
      <c r="AB213" s="133"/>
      <c r="AC213" s="133"/>
      <c r="AD213" s="133"/>
      <c r="AE213" s="133"/>
      <c r="AF213" s="133"/>
      <c r="AG213" s="134"/>
      <c r="AH213" s="133"/>
      <c r="AI213" s="130"/>
      <c r="AJ213" s="133"/>
      <c r="AK213" s="33"/>
      <c r="AL213" s="33"/>
      <c r="AM213" s="133"/>
      <c r="AT213" s="150"/>
    </row>
    <row r="214" spans="8:76" s="76" customFormat="1" ht="12.75">
      <c r="H214" s="183"/>
      <c r="I214" s="183"/>
      <c r="J214" s="158"/>
      <c r="K214" s="33"/>
      <c r="L214" s="130"/>
      <c r="M214" s="130"/>
      <c r="N214" s="133"/>
      <c r="O214" s="133"/>
      <c r="P214" s="133"/>
      <c r="Q214" s="133"/>
      <c r="R214" s="133"/>
      <c r="S214" s="133"/>
      <c r="T214" s="133"/>
      <c r="U214" s="133"/>
      <c r="V214" s="133"/>
      <c r="W214" s="133"/>
      <c r="X214" s="133"/>
      <c r="Y214" s="133"/>
      <c r="Z214" s="133"/>
      <c r="AA214" s="133"/>
      <c r="AB214" s="133"/>
      <c r="AC214" s="133"/>
      <c r="AD214" s="133"/>
      <c r="AE214" s="133"/>
      <c r="AF214" s="133"/>
      <c r="AG214" s="134"/>
      <c r="AH214" s="133"/>
      <c r="AI214" s="130"/>
      <c r="AJ214" s="133"/>
      <c r="AK214" s="33"/>
      <c r="AL214" s="33"/>
      <c r="AM214" s="133"/>
      <c r="AT214" s="150"/>
    </row>
    <row r="215" spans="8:76" s="76" customFormat="1" ht="12.75">
      <c r="H215" s="183"/>
      <c r="I215" s="183"/>
      <c r="J215" s="158"/>
      <c r="K215" s="33"/>
      <c r="L215" s="130"/>
      <c r="M215" s="130"/>
      <c r="N215" s="133"/>
      <c r="O215" s="133"/>
      <c r="P215" s="133"/>
      <c r="Q215" s="133"/>
      <c r="R215" s="133"/>
      <c r="S215" s="133"/>
      <c r="T215" s="133"/>
      <c r="U215" s="133"/>
      <c r="V215" s="133"/>
      <c r="W215" s="133"/>
      <c r="X215" s="133"/>
      <c r="Y215" s="133"/>
      <c r="Z215" s="133"/>
      <c r="AA215" s="133"/>
      <c r="AB215" s="133"/>
      <c r="AC215" s="133"/>
      <c r="AD215" s="133"/>
      <c r="AE215" s="133"/>
      <c r="AF215" s="133"/>
      <c r="AG215" s="134"/>
      <c r="AH215" s="133"/>
      <c r="AI215" s="130"/>
      <c r="AJ215" s="133"/>
      <c r="AK215" s="33"/>
      <c r="AL215" s="33"/>
      <c r="AM215" s="133"/>
      <c r="AT215" s="150"/>
    </row>
    <row r="216" spans="8:76" s="76" customFormat="1" ht="12.75">
      <c r="H216" s="183"/>
      <c r="I216" s="183"/>
      <c r="J216" s="158"/>
      <c r="K216" s="33"/>
      <c r="L216" s="130"/>
      <c r="M216" s="130"/>
      <c r="N216" s="133"/>
      <c r="O216" s="133"/>
      <c r="P216" s="133"/>
      <c r="Q216" s="133"/>
      <c r="R216" s="133"/>
      <c r="S216" s="133"/>
      <c r="T216" s="133"/>
      <c r="U216" s="133"/>
      <c r="V216" s="133"/>
      <c r="W216" s="133"/>
      <c r="X216" s="133"/>
      <c r="Y216" s="133"/>
      <c r="Z216" s="133"/>
      <c r="AA216" s="133"/>
      <c r="AB216" s="133"/>
      <c r="AC216" s="133"/>
      <c r="AD216" s="133"/>
      <c r="AE216" s="133"/>
      <c r="AF216" s="133"/>
      <c r="AG216" s="134"/>
      <c r="AH216" s="133"/>
      <c r="AI216" s="130"/>
      <c r="AJ216" s="133"/>
      <c r="AK216" s="33"/>
      <c r="AL216" s="33"/>
      <c r="AM216" s="133"/>
      <c r="AT216" s="150"/>
    </row>
    <row r="217" spans="8:76" s="76" customFormat="1" ht="12.75">
      <c r="H217" s="183"/>
      <c r="I217" s="183"/>
      <c r="J217" s="158"/>
      <c r="K217" s="33"/>
      <c r="L217" s="130"/>
      <c r="M217" s="130"/>
      <c r="N217" s="133"/>
      <c r="O217" s="133"/>
      <c r="P217" s="133"/>
      <c r="Q217" s="133"/>
      <c r="R217" s="133"/>
      <c r="S217" s="133"/>
      <c r="T217" s="133"/>
      <c r="U217" s="133"/>
      <c r="V217" s="133"/>
      <c r="W217" s="133"/>
      <c r="X217" s="133"/>
      <c r="Y217" s="133"/>
      <c r="Z217" s="133"/>
      <c r="AA217" s="133"/>
      <c r="AB217" s="133"/>
      <c r="AC217" s="133"/>
      <c r="AD217" s="133"/>
      <c r="AE217" s="133"/>
      <c r="AF217" s="133"/>
      <c r="AG217" s="134"/>
      <c r="AH217" s="133"/>
      <c r="AI217" s="130"/>
      <c r="AJ217" s="133"/>
      <c r="AK217" s="33"/>
      <c r="AL217" s="33"/>
      <c r="AM217" s="133"/>
      <c r="AT217" s="150"/>
    </row>
    <row r="218" spans="8:76" s="76" customFormat="1" ht="12.75">
      <c r="H218" s="183"/>
      <c r="I218" s="183"/>
      <c r="J218" s="158"/>
      <c r="K218" s="33"/>
      <c r="L218" s="130"/>
      <c r="M218" s="130"/>
      <c r="N218" s="133"/>
      <c r="O218" s="133"/>
      <c r="P218" s="133"/>
      <c r="Q218" s="133"/>
      <c r="R218" s="133"/>
      <c r="S218" s="133"/>
      <c r="T218" s="133"/>
      <c r="U218" s="133"/>
      <c r="V218" s="133"/>
      <c r="W218" s="133"/>
      <c r="X218" s="133"/>
      <c r="Y218" s="133"/>
      <c r="Z218" s="133"/>
      <c r="AA218" s="133"/>
      <c r="AB218" s="133"/>
      <c r="AC218" s="133"/>
      <c r="AD218" s="133"/>
      <c r="AE218" s="133"/>
      <c r="AF218" s="133"/>
      <c r="AG218" s="134"/>
      <c r="AH218" s="133"/>
      <c r="AI218" s="130"/>
      <c r="AJ218" s="133"/>
      <c r="AK218" s="33"/>
      <c r="AL218" s="33"/>
      <c r="AM218" s="133"/>
      <c r="AT218" s="150"/>
    </row>
    <row r="219" spans="8:76" s="76" customFormat="1" ht="12.75">
      <c r="H219" s="183"/>
      <c r="I219" s="183"/>
      <c r="J219" s="158"/>
      <c r="K219" s="33"/>
      <c r="L219" s="130"/>
      <c r="M219" s="130"/>
      <c r="N219" s="133"/>
      <c r="O219" s="133"/>
      <c r="P219" s="133"/>
      <c r="Q219" s="133"/>
      <c r="R219" s="133"/>
      <c r="S219" s="133"/>
      <c r="T219" s="133"/>
      <c r="U219" s="133"/>
      <c r="V219" s="133"/>
      <c r="W219" s="133"/>
      <c r="X219" s="133"/>
      <c r="Y219" s="133"/>
      <c r="Z219" s="133"/>
      <c r="AA219" s="133"/>
      <c r="AB219" s="133"/>
      <c r="AC219" s="133"/>
      <c r="AD219" s="133"/>
      <c r="AE219" s="133"/>
      <c r="AF219" s="133"/>
      <c r="AG219" s="134"/>
      <c r="AH219" s="133"/>
      <c r="AI219" s="130"/>
      <c r="AJ219" s="133"/>
      <c r="AK219" s="33"/>
      <c r="AL219" s="33"/>
      <c r="AM219" s="133"/>
      <c r="AT219" s="150"/>
    </row>
    <row r="220" spans="8:76" s="76" customFormat="1" ht="12.75">
      <c r="H220" s="183"/>
      <c r="I220" s="183"/>
      <c r="J220" s="158"/>
      <c r="K220" s="33"/>
      <c r="L220" s="130"/>
      <c r="M220" s="130"/>
      <c r="N220" s="133"/>
      <c r="O220" s="133"/>
      <c r="P220" s="133"/>
      <c r="Q220" s="133"/>
      <c r="R220" s="133"/>
      <c r="S220" s="133"/>
      <c r="T220" s="133"/>
      <c r="U220" s="133"/>
      <c r="V220" s="133"/>
      <c r="W220" s="133"/>
      <c r="X220" s="133"/>
      <c r="Y220" s="133"/>
      <c r="Z220" s="133"/>
      <c r="AA220" s="133"/>
      <c r="AB220" s="133"/>
      <c r="AC220" s="133"/>
      <c r="AD220" s="133"/>
      <c r="AE220" s="133"/>
      <c r="AF220" s="133"/>
      <c r="AG220" s="134"/>
      <c r="AH220" s="133"/>
      <c r="AI220" s="130"/>
      <c r="AJ220" s="133"/>
      <c r="AK220" s="33"/>
      <c r="AL220" s="33"/>
      <c r="AM220" s="133"/>
      <c r="AT220" s="150"/>
    </row>
    <row r="221" spans="8:76" s="76" customFormat="1" ht="12.75">
      <c r="H221" s="183"/>
      <c r="I221" s="183"/>
      <c r="J221" s="158"/>
      <c r="K221" s="33"/>
      <c r="L221" s="130"/>
      <c r="M221" s="130"/>
      <c r="N221" s="133"/>
      <c r="O221" s="133"/>
      <c r="P221" s="133"/>
      <c r="Q221" s="133"/>
      <c r="R221" s="133"/>
      <c r="S221" s="133"/>
      <c r="T221" s="133"/>
      <c r="U221" s="133"/>
      <c r="V221" s="133"/>
      <c r="W221" s="133"/>
      <c r="X221" s="133"/>
      <c r="Y221" s="133"/>
      <c r="Z221" s="133"/>
      <c r="AA221" s="133"/>
      <c r="AB221" s="133"/>
      <c r="AC221" s="133"/>
      <c r="AD221" s="133"/>
      <c r="AE221" s="133"/>
      <c r="AF221" s="133"/>
      <c r="AG221" s="134"/>
      <c r="AH221" s="133"/>
      <c r="AI221" s="130"/>
      <c r="AJ221" s="133"/>
      <c r="AK221" s="33"/>
      <c r="AL221" s="33"/>
      <c r="AM221" s="133"/>
      <c r="AT221" s="150"/>
    </row>
    <row r="222" spans="8:76" s="76" customFormat="1" ht="12.75">
      <c r="H222" s="183"/>
      <c r="I222" s="183"/>
      <c r="J222" s="158"/>
      <c r="K222" s="33"/>
      <c r="L222" s="130"/>
      <c r="M222" s="130"/>
      <c r="N222" s="133"/>
      <c r="O222" s="133"/>
      <c r="P222" s="133"/>
      <c r="Q222" s="133"/>
      <c r="R222" s="133"/>
      <c r="S222" s="133"/>
      <c r="T222" s="133"/>
      <c r="U222" s="133"/>
      <c r="V222" s="133"/>
      <c r="W222" s="133"/>
      <c r="X222" s="133"/>
      <c r="Y222" s="133"/>
      <c r="Z222" s="133"/>
      <c r="AA222" s="133"/>
      <c r="AB222" s="133"/>
      <c r="AC222" s="133"/>
      <c r="AD222" s="133"/>
      <c r="AE222" s="133"/>
      <c r="AF222" s="133"/>
      <c r="AG222" s="134"/>
      <c r="AH222" s="133"/>
      <c r="AI222" s="130"/>
      <c r="AJ222" s="133"/>
      <c r="AK222" s="33"/>
      <c r="AL222" s="33"/>
      <c r="AM222" s="133"/>
      <c r="AT222" s="150"/>
    </row>
    <row r="223" spans="8:76" s="76" customFormat="1" ht="12.75">
      <c r="H223" s="183"/>
      <c r="I223" s="183"/>
      <c r="J223" s="158"/>
      <c r="K223" s="33"/>
      <c r="L223" s="130"/>
      <c r="M223" s="130"/>
      <c r="N223" s="133"/>
      <c r="O223" s="133"/>
      <c r="P223" s="133"/>
      <c r="Q223" s="133"/>
      <c r="R223" s="133"/>
      <c r="S223" s="133"/>
      <c r="T223" s="133"/>
      <c r="U223" s="133"/>
      <c r="V223" s="133"/>
      <c r="W223" s="133"/>
      <c r="X223" s="133"/>
      <c r="Y223" s="133"/>
      <c r="Z223" s="133"/>
      <c r="AA223" s="133"/>
      <c r="AB223" s="133"/>
      <c r="AC223" s="133"/>
      <c r="AD223" s="133"/>
      <c r="AE223" s="133"/>
      <c r="AF223" s="133"/>
      <c r="AG223" s="134"/>
      <c r="AH223" s="133"/>
      <c r="AI223" s="130"/>
      <c r="AJ223" s="133"/>
      <c r="AK223" s="33"/>
      <c r="AL223" s="33"/>
      <c r="AM223" s="133"/>
      <c r="AT223" s="150"/>
    </row>
    <row r="224" spans="8:76" s="76" customFormat="1" ht="12.75">
      <c r="H224" s="183"/>
      <c r="I224" s="183"/>
      <c r="J224" s="158"/>
      <c r="K224" s="33"/>
      <c r="L224" s="130"/>
      <c r="M224" s="130"/>
      <c r="N224" s="133"/>
      <c r="O224" s="133"/>
      <c r="P224" s="133"/>
      <c r="Q224" s="133"/>
      <c r="R224" s="133"/>
      <c r="S224" s="133"/>
      <c r="T224" s="133"/>
      <c r="U224" s="133"/>
      <c r="V224" s="133"/>
      <c r="W224" s="133"/>
      <c r="X224" s="133"/>
      <c r="Y224" s="133"/>
      <c r="Z224" s="133"/>
      <c r="AA224" s="133"/>
      <c r="AB224" s="133"/>
      <c r="AC224" s="133"/>
      <c r="AD224" s="133"/>
      <c r="AE224" s="133"/>
      <c r="AF224" s="133"/>
      <c r="AG224" s="134"/>
      <c r="AH224" s="133"/>
      <c r="AI224" s="130"/>
      <c r="AJ224" s="133"/>
      <c r="AK224" s="33"/>
      <c r="AL224" s="33"/>
      <c r="AM224" s="133"/>
      <c r="AT224" s="150"/>
    </row>
    <row r="225" spans="8:46" s="76" customFormat="1" ht="12.75">
      <c r="H225" s="183"/>
      <c r="I225" s="183"/>
      <c r="J225" s="158"/>
      <c r="K225" s="33"/>
      <c r="L225" s="130"/>
      <c r="M225" s="130"/>
      <c r="N225" s="133"/>
      <c r="O225" s="133"/>
      <c r="P225" s="133"/>
      <c r="Q225" s="133"/>
      <c r="R225" s="133"/>
      <c r="S225" s="133"/>
      <c r="T225" s="133"/>
      <c r="U225" s="133"/>
      <c r="V225" s="133"/>
      <c r="W225" s="133"/>
      <c r="X225" s="133"/>
      <c r="Y225" s="133"/>
      <c r="Z225" s="133"/>
      <c r="AA225" s="133"/>
      <c r="AB225" s="133"/>
      <c r="AC225" s="133"/>
      <c r="AD225" s="133"/>
      <c r="AE225" s="133"/>
      <c r="AF225" s="133"/>
      <c r="AG225" s="134"/>
      <c r="AH225" s="133"/>
      <c r="AI225" s="130"/>
      <c r="AJ225" s="133"/>
      <c r="AK225" s="33"/>
      <c r="AL225" s="33"/>
      <c r="AM225" s="133"/>
      <c r="AT225" s="150"/>
    </row>
    <row r="226" spans="8:46" s="76" customFormat="1" ht="12.75">
      <c r="H226" s="183"/>
      <c r="I226" s="183"/>
      <c r="J226" s="158"/>
      <c r="K226" s="33"/>
      <c r="L226" s="130"/>
      <c r="M226" s="130"/>
      <c r="N226" s="133"/>
      <c r="O226" s="133"/>
      <c r="P226" s="133"/>
      <c r="Q226" s="133"/>
      <c r="R226" s="133"/>
      <c r="S226" s="133"/>
      <c r="T226" s="133"/>
      <c r="U226" s="133"/>
      <c r="V226" s="133"/>
      <c r="W226" s="133"/>
      <c r="X226" s="133"/>
      <c r="Y226" s="133"/>
      <c r="Z226" s="133"/>
      <c r="AA226" s="133"/>
      <c r="AB226" s="133"/>
      <c r="AC226" s="133"/>
      <c r="AD226" s="133"/>
      <c r="AE226" s="133"/>
      <c r="AF226" s="133"/>
      <c r="AG226" s="134"/>
      <c r="AH226" s="133"/>
      <c r="AI226" s="130"/>
      <c r="AJ226" s="133"/>
      <c r="AK226" s="33"/>
      <c r="AL226" s="33"/>
      <c r="AM226" s="133"/>
      <c r="AT226" s="150"/>
    </row>
    <row r="227" spans="8:46" s="76" customFormat="1" ht="12.75">
      <c r="H227" s="183"/>
      <c r="I227" s="183"/>
      <c r="J227" s="158"/>
      <c r="K227" s="33"/>
      <c r="L227" s="130"/>
      <c r="M227" s="130"/>
      <c r="N227" s="133"/>
      <c r="O227" s="133"/>
      <c r="P227" s="133"/>
      <c r="Q227" s="133"/>
      <c r="R227" s="133"/>
      <c r="S227" s="133"/>
      <c r="T227" s="133"/>
      <c r="U227" s="133"/>
      <c r="V227" s="133"/>
      <c r="W227" s="133"/>
      <c r="X227" s="133"/>
      <c r="Y227" s="133"/>
      <c r="Z227" s="133"/>
      <c r="AA227" s="133"/>
      <c r="AB227" s="133"/>
      <c r="AC227" s="133"/>
      <c r="AD227" s="133"/>
      <c r="AE227" s="133"/>
      <c r="AF227" s="133"/>
      <c r="AG227" s="134"/>
      <c r="AH227" s="133"/>
      <c r="AI227" s="130"/>
      <c r="AJ227" s="133"/>
      <c r="AK227" s="33"/>
      <c r="AL227" s="33"/>
      <c r="AM227" s="133"/>
      <c r="AT227" s="150"/>
    </row>
    <row r="228" spans="8:46" s="76" customFormat="1" ht="12.75">
      <c r="H228" s="183"/>
      <c r="I228" s="183"/>
      <c r="J228" s="158"/>
      <c r="K228" s="33"/>
      <c r="L228" s="130"/>
      <c r="M228" s="130"/>
      <c r="N228" s="133"/>
      <c r="O228" s="133"/>
      <c r="P228" s="133"/>
      <c r="Q228" s="133"/>
      <c r="R228" s="133"/>
      <c r="S228" s="133"/>
      <c r="T228" s="133"/>
      <c r="U228" s="133"/>
      <c r="V228" s="133"/>
      <c r="W228" s="133"/>
      <c r="X228" s="133"/>
      <c r="Y228" s="133"/>
      <c r="Z228" s="133"/>
      <c r="AA228" s="133"/>
      <c r="AB228" s="133"/>
      <c r="AC228" s="133"/>
      <c r="AD228" s="133"/>
      <c r="AE228" s="133"/>
      <c r="AF228" s="133"/>
      <c r="AG228" s="134"/>
      <c r="AH228" s="133"/>
      <c r="AI228" s="130"/>
      <c r="AJ228" s="133"/>
      <c r="AK228" s="33"/>
      <c r="AL228" s="33"/>
      <c r="AM228" s="133"/>
      <c r="AT228" s="150"/>
    </row>
    <row r="229" spans="8:46" s="76" customFormat="1" ht="12.75">
      <c r="H229" s="183"/>
      <c r="I229" s="183"/>
      <c r="J229" s="158"/>
      <c r="K229" s="33"/>
      <c r="L229" s="130"/>
      <c r="M229" s="130"/>
      <c r="N229" s="133"/>
      <c r="O229" s="133"/>
      <c r="P229" s="133"/>
      <c r="Q229" s="133"/>
      <c r="R229" s="133"/>
      <c r="S229" s="133"/>
      <c r="T229" s="133"/>
      <c r="U229" s="133"/>
      <c r="V229" s="133"/>
      <c r="W229" s="133"/>
      <c r="X229" s="133"/>
      <c r="Y229" s="133"/>
      <c r="Z229" s="133"/>
      <c r="AA229" s="133"/>
      <c r="AB229" s="133"/>
      <c r="AC229" s="133"/>
      <c r="AD229" s="133"/>
      <c r="AE229" s="133"/>
      <c r="AF229" s="133"/>
      <c r="AG229" s="134"/>
      <c r="AH229" s="133"/>
      <c r="AI229" s="130"/>
      <c r="AJ229" s="133"/>
      <c r="AK229" s="33"/>
      <c r="AL229" s="33"/>
      <c r="AM229" s="133"/>
      <c r="AT229" s="150"/>
    </row>
    <row r="230" spans="8:46" s="76" customFormat="1" ht="12.75">
      <c r="H230" s="183"/>
      <c r="I230" s="183"/>
      <c r="J230" s="158"/>
      <c r="K230" s="33"/>
      <c r="L230" s="130"/>
      <c r="M230" s="130"/>
      <c r="N230" s="133"/>
      <c r="O230" s="133"/>
      <c r="P230" s="133"/>
      <c r="Q230" s="133"/>
      <c r="R230" s="133"/>
      <c r="S230" s="133"/>
      <c r="T230" s="133"/>
      <c r="U230" s="133"/>
      <c r="V230" s="133"/>
      <c r="W230" s="133"/>
      <c r="X230" s="133"/>
      <c r="Y230" s="133"/>
      <c r="Z230" s="133"/>
      <c r="AA230" s="133"/>
      <c r="AB230" s="133"/>
      <c r="AC230" s="133"/>
      <c r="AD230" s="133"/>
      <c r="AE230" s="133"/>
      <c r="AF230" s="133"/>
      <c r="AG230" s="134"/>
      <c r="AH230" s="133"/>
      <c r="AI230" s="130"/>
      <c r="AJ230" s="133"/>
      <c r="AK230" s="33"/>
      <c r="AL230" s="33"/>
      <c r="AM230" s="133"/>
      <c r="AT230" s="150"/>
    </row>
    <row r="231" spans="8:46" s="76" customFormat="1" ht="12.75">
      <c r="H231" s="183"/>
      <c r="I231" s="183"/>
      <c r="J231" s="158"/>
      <c r="K231" s="33"/>
      <c r="L231" s="130"/>
      <c r="M231" s="130"/>
      <c r="N231" s="133"/>
      <c r="O231" s="133"/>
      <c r="P231" s="133"/>
      <c r="Q231" s="133"/>
      <c r="R231" s="133"/>
      <c r="S231" s="133"/>
      <c r="T231" s="133"/>
      <c r="U231" s="133"/>
      <c r="V231" s="133"/>
      <c r="W231" s="133"/>
      <c r="X231" s="133"/>
      <c r="Y231" s="133"/>
      <c r="Z231" s="133"/>
      <c r="AA231" s="133"/>
      <c r="AB231" s="133"/>
      <c r="AC231" s="133"/>
      <c r="AD231" s="133"/>
      <c r="AE231" s="133"/>
      <c r="AF231" s="133"/>
      <c r="AG231" s="134"/>
      <c r="AH231" s="133"/>
      <c r="AI231" s="130"/>
      <c r="AJ231" s="133"/>
      <c r="AK231" s="33"/>
      <c r="AL231" s="33"/>
      <c r="AM231" s="133"/>
      <c r="AT231" s="150"/>
    </row>
    <row r="232" spans="8:46" s="76" customFormat="1" ht="12.75">
      <c r="H232" s="183"/>
      <c r="I232" s="183"/>
      <c r="J232" s="158"/>
      <c r="K232" s="33"/>
      <c r="L232" s="130"/>
      <c r="M232" s="130"/>
      <c r="N232" s="133"/>
      <c r="O232" s="133"/>
      <c r="P232" s="133"/>
      <c r="Q232" s="133"/>
      <c r="R232" s="133"/>
      <c r="S232" s="133"/>
      <c r="T232" s="133"/>
      <c r="U232" s="133"/>
      <c r="V232" s="133"/>
      <c r="W232" s="133"/>
      <c r="X232" s="133"/>
      <c r="Y232" s="133"/>
      <c r="Z232" s="133"/>
      <c r="AA232" s="133"/>
      <c r="AB232" s="133"/>
      <c r="AC232" s="133"/>
      <c r="AD232" s="133"/>
      <c r="AE232" s="133"/>
      <c r="AF232" s="133"/>
      <c r="AG232" s="134"/>
      <c r="AH232" s="133"/>
      <c r="AI232" s="130"/>
      <c r="AJ232" s="133"/>
      <c r="AK232" s="33"/>
      <c r="AL232" s="33"/>
      <c r="AM232" s="133"/>
      <c r="AT232" s="150"/>
    </row>
    <row r="233" spans="8:46" s="76" customFormat="1" ht="12.75">
      <c r="H233" s="183"/>
      <c r="I233" s="183"/>
      <c r="J233" s="158"/>
      <c r="K233" s="33"/>
      <c r="L233" s="130"/>
      <c r="M233" s="130"/>
      <c r="N233" s="133"/>
      <c r="O233" s="133"/>
      <c r="P233" s="133"/>
      <c r="Q233" s="133"/>
      <c r="R233" s="133"/>
      <c r="S233" s="133"/>
      <c r="T233" s="133"/>
      <c r="U233" s="133"/>
      <c r="V233" s="133"/>
      <c r="W233" s="133"/>
      <c r="X233" s="133"/>
      <c r="Y233" s="133"/>
      <c r="Z233" s="133"/>
      <c r="AA233" s="133"/>
      <c r="AB233" s="133"/>
      <c r="AC233" s="133"/>
      <c r="AD233" s="133"/>
      <c r="AE233" s="133"/>
      <c r="AF233" s="133"/>
      <c r="AG233" s="134"/>
      <c r="AH233" s="133"/>
      <c r="AI233" s="130"/>
      <c r="AJ233" s="133"/>
      <c r="AK233" s="33"/>
      <c r="AL233" s="33"/>
      <c r="AM233" s="133"/>
      <c r="AT233" s="150"/>
    </row>
    <row r="234" spans="8:46" s="76" customFormat="1" ht="12.75">
      <c r="H234" s="183"/>
      <c r="I234" s="183"/>
      <c r="J234" s="158"/>
      <c r="K234" s="33"/>
      <c r="L234" s="130"/>
      <c r="M234" s="130"/>
      <c r="N234" s="133"/>
      <c r="O234" s="133"/>
      <c r="P234" s="133"/>
      <c r="Q234" s="133"/>
      <c r="R234" s="133"/>
      <c r="S234" s="133"/>
      <c r="T234" s="133"/>
      <c r="U234" s="133"/>
      <c r="V234" s="133"/>
      <c r="W234" s="133"/>
      <c r="X234" s="133"/>
      <c r="Y234" s="133"/>
      <c r="Z234" s="133"/>
      <c r="AA234" s="133"/>
      <c r="AB234" s="133"/>
      <c r="AC234" s="133"/>
      <c r="AD234" s="133"/>
      <c r="AE234" s="133"/>
      <c r="AF234" s="133"/>
      <c r="AG234" s="134"/>
      <c r="AH234" s="133"/>
      <c r="AI234" s="130"/>
      <c r="AJ234" s="133"/>
      <c r="AK234" s="33"/>
      <c r="AL234" s="33"/>
      <c r="AM234" s="133"/>
      <c r="AT234" s="150"/>
    </row>
    <row r="235" spans="8:46" s="76" customFormat="1" ht="12.75">
      <c r="H235" s="183"/>
      <c r="I235" s="183"/>
      <c r="J235" s="158"/>
      <c r="K235" s="33"/>
      <c r="L235" s="130"/>
      <c r="M235" s="130"/>
      <c r="N235" s="133"/>
      <c r="O235" s="133"/>
      <c r="P235" s="133"/>
      <c r="Q235" s="133"/>
      <c r="R235" s="133"/>
      <c r="S235" s="133"/>
      <c r="T235" s="133"/>
      <c r="U235" s="133"/>
      <c r="V235" s="133"/>
      <c r="W235" s="133"/>
      <c r="X235" s="133"/>
      <c r="Y235" s="133"/>
      <c r="Z235" s="133"/>
      <c r="AA235" s="133"/>
      <c r="AB235" s="133"/>
      <c r="AC235" s="133"/>
      <c r="AD235" s="133"/>
      <c r="AE235" s="133"/>
      <c r="AF235" s="133"/>
      <c r="AG235" s="134"/>
      <c r="AH235" s="133"/>
      <c r="AI235" s="130"/>
      <c r="AJ235" s="133"/>
      <c r="AK235" s="33"/>
      <c r="AL235" s="33"/>
      <c r="AM235" s="133"/>
      <c r="AT235" s="150"/>
    </row>
    <row r="236" spans="8:46" s="76" customFormat="1" ht="12.75">
      <c r="H236" s="183"/>
      <c r="I236" s="183"/>
      <c r="J236" s="158"/>
      <c r="K236" s="33"/>
      <c r="L236" s="130"/>
      <c r="M236" s="130"/>
      <c r="N236" s="133"/>
      <c r="O236" s="133"/>
      <c r="P236" s="133"/>
      <c r="Q236" s="133"/>
      <c r="R236" s="133"/>
      <c r="S236" s="133"/>
      <c r="T236" s="133"/>
      <c r="U236" s="133"/>
      <c r="V236" s="133"/>
      <c r="W236" s="133"/>
      <c r="X236" s="133"/>
      <c r="Y236" s="133"/>
      <c r="Z236" s="133"/>
      <c r="AA236" s="133"/>
      <c r="AB236" s="133"/>
      <c r="AC236" s="133"/>
      <c r="AD236" s="133"/>
      <c r="AE236" s="133"/>
      <c r="AF236" s="133"/>
      <c r="AG236" s="134"/>
      <c r="AH236" s="133"/>
      <c r="AI236" s="130"/>
      <c r="AJ236" s="133"/>
      <c r="AK236" s="33"/>
      <c r="AL236" s="33"/>
      <c r="AM236" s="133"/>
      <c r="AT236" s="150"/>
    </row>
    <row r="237" spans="8:46" s="76" customFormat="1" ht="12.75">
      <c r="H237" s="183"/>
      <c r="I237" s="183"/>
      <c r="J237" s="158"/>
      <c r="K237" s="33"/>
      <c r="L237" s="130"/>
      <c r="M237" s="130"/>
      <c r="N237" s="133"/>
      <c r="O237" s="133"/>
      <c r="P237" s="133"/>
      <c r="Q237" s="133"/>
      <c r="R237" s="133"/>
      <c r="S237" s="133"/>
      <c r="T237" s="133"/>
      <c r="U237" s="133"/>
      <c r="V237" s="133"/>
      <c r="W237" s="133"/>
      <c r="X237" s="133"/>
      <c r="Y237" s="133"/>
      <c r="Z237" s="133"/>
      <c r="AA237" s="133"/>
      <c r="AB237" s="133"/>
      <c r="AC237" s="133"/>
      <c r="AD237" s="133"/>
      <c r="AE237" s="133"/>
      <c r="AF237" s="133"/>
      <c r="AG237" s="134"/>
      <c r="AH237" s="133"/>
      <c r="AI237" s="130"/>
      <c r="AJ237" s="133"/>
      <c r="AK237" s="33"/>
      <c r="AL237" s="33"/>
      <c r="AM237" s="133"/>
      <c r="AT237" s="150"/>
    </row>
    <row r="238" spans="8:46" s="76" customFormat="1" ht="12.75">
      <c r="H238" s="183"/>
      <c r="I238" s="183"/>
      <c r="J238" s="158"/>
      <c r="K238" s="33"/>
      <c r="L238" s="130"/>
      <c r="M238" s="130"/>
      <c r="N238" s="133"/>
      <c r="O238" s="133"/>
      <c r="P238" s="133"/>
      <c r="Q238" s="133"/>
      <c r="R238" s="133"/>
      <c r="S238" s="133"/>
      <c r="T238" s="133"/>
      <c r="U238" s="133"/>
      <c r="V238" s="133"/>
      <c r="W238" s="133"/>
      <c r="X238" s="133"/>
      <c r="Y238" s="133"/>
      <c r="Z238" s="133"/>
      <c r="AA238" s="133"/>
      <c r="AB238" s="133"/>
      <c r="AC238" s="133"/>
      <c r="AD238" s="133"/>
      <c r="AE238" s="133"/>
      <c r="AF238" s="133"/>
      <c r="AG238" s="134"/>
      <c r="AH238" s="133"/>
      <c r="AI238" s="130"/>
      <c r="AJ238" s="133"/>
      <c r="AK238" s="33"/>
      <c r="AL238" s="33"/>
      <c r="AM238" s="133"/>
      <c r="AT238" s="150"/>
    </row>
    <row r="239" spans="8:46" s="76" customFormat="1" ht="12.75">
      <c r="H239" s="183"/>
      <c r="I239" s="183"/>
      <c r="J239" s="158"/>
      <c r="K239" s="33"/>
      <c r="L239" s="130"/>
      <c r="M239" s="130"/>
      <c r="N239" s="133"/>
      <c r="O239" s="133"/>
      <c r="P239" s="133"/>
      <c r="Q239" s="133"/>
      <c r="R239" s="133"/>
      <c r="S239" s="133"/>
      <c r="T239" s="133"/>
      <c r="U239" s="133"/>
      <c r="V239" s="133"/>
      <c r="W239" s="133"/>
      <c r="X239" s="133"/>
      <c r="Y239" s="133"/>
      <c r="Z239" s="133"/>
      <c r="AA239" s="133"/>
      <c r="AB239" s="133"/>
      <c r="AC239" s="133"/>
      <c r="AD239" s="133"/>
      <c r="AE239" s="133"/>
      <c r="AF239" s="133"/>
      <c r="AG239" s="134"/>
      <c r="AH239" s="133"/>
      <c r="AI239" s="130"/>
      <c r="AJ239" s="133"/>
      <c r="AK239" s="33"/>
      <c r="AL239" s="33"/>
      <c r="AM239" s="133"/>
      <c r="AT239" s="150"/>
    </row>
    <row r="240" spans="8:46" s="76" customFormat="1" ht="12.75">
      <c r="H240" s="183"/>
      <c r="I240" s="183"/>
      <c r="J240" s="158"/>
      <c r="K240" s="33"/>
      <c r="L240" s="130"/>
      <c r="M240" s="130"/>
      <c r="N240" s="133"/>
      <c r="O240" s="133"/>
      <c r="P240" s="133"/>
      <c r="Q240" s="133"/>
      <c r="R240" s="133"/>
      <c r="S240" s="133"/>
      <c r="T240" s="133"/>
      <c r="U240" s="133"/>
      <c r="V240" s="133"/>
      <c r="W240" s="133"/>
      <c r="X240" s="133"/>
      <c r="Y240" s="133"/>
      <c r="Z240" s="133"/>
      <c r="AA240" s="133"/>
      <c r="AB240" s="133"/>
      <c r="AC240" s="133"/>
      <c r="AD240" s="133"/>
      <c r="AE240" s="133"/>
      <c r="AF240" s="133"/>
      <c r="AG240" s="134"/>
      <c r="AH240" s="133"/>
      <c r="AI240" s="130"/>
      <c r="AJ240" s="133"/>
      <c r="AK240" s="33"/>
      <c r="AL240" s="33"/>
      <c r="AM240" s="133"/>
      <c r="AT240" s="150"/>
    </row>
    <row r="241" spans="8:46" s="76" customFormat="1" ht="12.75">
      <c r="H241" s="183"/>
      <c r="I241" s="183"/>
      <c r="J241" s="158"/>
      <c r="K241" s="33"/>
      <c r="L241" s="130"/>
      <c r="M241" s="130"/>
      <c r="N241" s="133"/>
      <c r="O241" s="133"/>
      <c r="P241" s="133"/>
      <c r="Q241" s="133"/>
      <c r="R241" s="133"/>
      <c r="S241" s="133"/>
      <c r="T241" s="133"/>
      <c r="U241" s="133"/>
      <c r="V241" s="133"/>
      <c r="W241" s="133"/>
      <c r="X241" s="133"/>
      <c r="Y241" s="133"/>
      <c r="Z241" s="133"/>
      <c r="AA241" s="133"/>
      <c r="AB241" s="133"/>
      <c r="AC241" s="133"/>
      <c r="AD241" s="133"/>
      <c r="AE241" s="133"/>
      <c r="AF241" s="133"/>
      <c r="AG241" s="134"/>
      <c r="AH241" s="133"/>
      <c r="AI241" s="130"/>
      <c r="AJ241" s="133"/>
      <c r="AK241" s="33"/>
      <c r="AL241" s="33"/>
      <c r="AM241" s="133"/>
      <c r="AT241" s="150"/>
    </row>
    <row r="242" spans="8:46" s="76" customFormat="1" ht="12.75">
      <c r="H242" s="183"/>
      <c r="I242" s="183"/>
      <c r="J242" s="158"/>
      <c r="K242" s="33"/>
      <c r="L242" s="130"/>
      <c r="M242" s="130"/>
      <c r="N242" s="133"/>
      <c r="O242" s="133"/>
      <c r="P242" s="133"/>
      <c r="Q242" s="133"/>
      <c r="R242" s="133"/>
      <c r="S242" s="133"/>
      <c r="T242" s="133"/>
      <c r="U242" s="133"/>
      <c r="V242" s="133"/>
      <c r="W242" s="133"/>
      <c r="X242" s="133"/>
      <c r="Y242" s="133"/>
      <c r="Z242" s="133"/>
      <c r="AA242" s="133"/>
      <c r="AB242" s="133"/>
      <c r="AC242" s="133"/>
      <c r="AD242" s="133"/>
      <c r="AE242" s="133"/>
      <c r="AF242" s="133"/>
      <c r="AG242" s="134"/>
      <c r="AH242" s="133"/>
      <c r="AI242" s="130"/>
      <c r="AJ242" s="133"/>
      <c r="AK242" s="33"/>
      <c r="AL242" s="33"/>
      <c r="AM242" s="133"/>
      <c r="AT242" s="150"/>
    </row>
    <row r="243" spans="8:46" s="76" customFormat="1" ht="12.75">
      <c r="H243" s="183"/>
      <c r="I243" s="183"/>
      <c r="J243" s="158"/>
      <c r="K243" s="33"/>
      <c r="L243" s="130"/>
      <c r="M243" s="130"/>
      <c r="N243" s="133"/>
      <c r="O243" s="133"/>
      <c r="P243" s="133"/>
      <c r="Q243" s="133"/>
      <c r="R243" s="133"/>
      <c r="S243" s="133"/>
      <c r="T243" s="133"/>
      <c r="U243" s="133"/>
      <c r="V243" s="133"/>
      <c r="W243" s="133"/>
      <c r="X243" s="133"/>
      <c r="Y243" s="133"/>
      <c r="Z243" s="133"/>
      <c r="AA243" s="133"/>
      <c r="AB243" s="133"/>
      <c r="AC243" s="133"/>
      <c r="AD243" s="133"/>
      <c r="AE243" s="133"/>
      <c r="AF243" s="133"/>
      <c r="AG243" s="134"/>
      <c r="AH243" s="133"/>
      <c r="AI243" s="130"/>
      <c r="AJ243" s="133"/>
      <c r="AK243" s="33"/>
      <c r="AL243" s="33"/>
      <c r="AM243" s="133"/>
      <c r="AT243" s="150"/>
    </row>
    <row r="244" spans="8:46" s="76" customFormat="1" ht="12.75">
      <c r="H244" s="183"/>
      <c r="I244" s="183"/>
      <c r="J244" s="158"/>
      <c r="K244" s="33"/>
      <c r="L244" s="130"/>
      <c r="M244" s="130"/>
      <c r="N244" s="133"/>
      <c r="O244" s="133"/>
      <c r="P244" s="133"/>
      <c r="Q244" s="133"/>
      <c r="R244" s="133"/>
      <c r="S244" s="133"/>
      <c r="T244" s="133"/>
      <c r="U244" s="133"/>
      <c r="V244" s="133"/>
      <c r="W244" s="133"/>
      <c r="X244" s="133"/>
      <c r="Y244" s="133"/>
      <c r="Z244" s="133"/>
      <c r="AA244" s="133"/>
      <c r="AB244" s="133"/>
      <c r="AC244" s="133"/>
      <c r="AD244" s="133"/>
      <c r="AE244" s="133"/>
      <c r="AF244" s="133"/>
      <c r="AG244" s="134"/>
      <c r="AH244" s="133"/>
      <c r="AI244" s="130"/>
      <c r="AJ244" s="133"/>
      <c r="AK244" s="33"/>
      <c r="AL244" s="33"/>
      <c r="AM244" s="133"/>
      <c r="AT244" s="150"/>
    </row>
    <row r="245" spans="8:46" s="76" customFormat="1" ht="12.75">
      <c r="H245" s="183"/>
      <c r="I245" s="183"/>
      <c r="J245" s="158"/>
      <c r="K245" s="33"/>
      <c r="L245" s="130"/>
      <c r="M245" s="130"/>
      <c r="N245" s="133"/>
      <c r="O245" s="133"/>
      <c r="P245" s="133"/>
      <c r="Q245" s="133"/>
      <c r="R245" s="133"/>
      <c r="S245" s="133"/>
      <c r="T245" s="133"/>
      <c r="U245" s="133"/>
      <c r="V245" s="133"/>
      <c r="W245" s="133"/>
      <c r="X245" s="133"/>
      <c r="Y245" s="133"/>
      <c r="Z245" s="133"/>
      <c r="AA245" s="133"/>
      <c r="AB245" s="133"/>
      <c r="AC245" s="133"/>
      <c r="AD245" s="133"/>
      <c r="AE245" s="133"/>
      <c r="AF245" s="133"/>
      <c r="AG245" s="134"/>
      <c r="AH245" s="133"/>
      <c r="AI245" s="130"/>
      <c r="AJ245" s="133"/>
      <c r="AK245" s="33"/>
      <c r="AL245" s="33"/>
      <c r="AM245" s="133"/>
      <c r="AT245" s="150"/>
    </row>
    <row r="246" spans="8:46" s="76" customFormat="1" ht="12.75">
      <c r="H246" s="183"/>
      <c r="I246" s="183"/>
      <c r="J246" s="158"/>
      <c r="K246" s="33"/>
      <c r="L246" s="130"/>
      <c r="M246" s="130"/>
      <c r="N246" s="133"/>
      <c r="O246" s="133"/>
      <c r="P246" s="133"/>
      <c r="Q246" s="133"/>
      <c r="R246" s="133"/>
      <c r="S246" s="133"/>
      <c r="T246" s="133"/>
      <c r="U246" s="133"/>
      <c r="V246" s="133"/>
      <c r="W246" s="133"/>
      <c r="X246" s="133"/>
      <c r="Y246" s="133"/>
      <c r="Z246" s="133"/>
      <c r="AA246" s="133"/>
      <c r="AB246" s="133"/>
      <c r="AC246" s="133"/>
      <c r="AD246" s="133"/>
      <c r="AE246" s="133"/>
      <c r="AF246" s="133"/>
      <c r="AG246" s="134"/>
      <c r="AH246" s="133"/>
      <c r="AI246" s="130"/>
      <c r="AJ246" s="133"/>
      <c r="AK246" s="33"/>
      <c r="AL246" s="33"/>
      <c r="AM246" s="133"/>
      <c r="AT246" s="150"/>
    </row>
    <row r="247" spans="8:46" s="76" customFormat="1" ht="12.75">
      <c r="H247" s="183"/>
      <c r="I247" s="183"/>
      <c r="J247" s="158"/>
      <c r="K247" s="33"/>
      <c r="L247" s="130"/>
      <c r="M247" s="130"/>
      <c r="N247" s="133"/>
      <c r="O247" s="133"/>
      <c r="P247" s="133"/>
      <c r="Q247" s="133"/>
      <c r="R247" s="133"/>
      <c r="S247" s="133"/>
      <c r="T247" s="133"/>
      <c r="U247" s="133"/>
      <c r="V247" s="133"/>
      <c r="W247" s="133"/>
      <c r="X247" s="133"/>
      <c r="Y247" s="133"/>
      <c r="Z247" s="133"/>
      <c r="AA247" s="133"/>
      <c r="AB247" s="133"/>
      <c r="AC247" s="133"/>
      <c r="AD247" s="133"/>
      <c r="AE247" s="133"/>
      <c r="AF247" s="133"/>
      <c r="AG247" s="134"/>
      <c r="AH247" s="133"/>
      <c r="AI247" s="130"/>
      <c r="AJ247" s="133"/>
      <c r="AK247" s="33"/>
      <c r="AL247" s="33"/>
      <c r="AM247" s="133"/>
      <c r="AT247" s="150"/>
    </row>
    <row r="248" spans="8:46" s="76" customFormat="1" ht="12.75">
      <c r="H248" s="183"/>
      <c r="I248" s="183"/>
      <c r="J248" s="158"/>
      <c r="K248" s="33"/>
      <c r="L248" s="130"/>
      <c r="M248" s="130"/>
      <c r="N248" s="133"/>
      <c r="O248" s="133"/>
      <c r="P248" s="133"/>
      <c r="Q248" s="133"/>
      <c r="R248" s="133"/>
      <c r="S248" s="133"/>
      <c r="T248" s="133"/>
      <c r="U248" s="133"/>
      <c r="V248" s="133"/>
      <c r="W248" s="133"/>
      <c r="X248" s="133"/>
      <c r="Y248" s="133"/>
      <c r="Z248" s="133"/>
      <c r="AA248" s="133"/>
      <c r="AB248" s="133"/>
      <c r="AC248" s="133"/>
      <c r="AD248" s="133"/>
      <c r="AE248" s="133"/>
      <c r="AF248" s="133"/>
      <c r="AG248" s="134"/>
      <c r="AH248" s="133"/>
      <c r="AI248" s="130"/>
      <c r="AJ248" s="133"/>
      <c r="AK248" s="33"/>
      <c r="AL248" s="33"/>
      <c r="AM248" s="133"/>
      <c r="AT248" s="150"/>
    </row>
    <row r="249" spans="8:46" s="76" customFormat="1" ht="12.75">
      <c r="H249" s="183"/>
      <c r="I249" s="183"/>
      <c r="J249" s="158"/>
      <c r="K249" s="33"/>
      <c r="L249" s="130"/>
      <c r="M249" s="130"/>
      <c r="N249" s="133"/>
      <c r="O249" s="133"/>
      <c r="P249" s="133"/>
      <c r="Q249" s="133"/>
      <c r="R249" s="133"/>
      <c r="S249" s="133"/>
      <c r="T249" s="133"/>
      <c r="U249" s="133"/>
      <c r="V249" s="133"/>
      <c r="W249" s="133"/>
      <c r="X249" s="133"/>
      <c r="Y249" s="133"/>
      <c r="Z249" s="133"/>
      <c r="AA249" s="133"/>
      <c r="AB249" s="133"/>
      <c r="AC249" s="133"/>
      <c r="AD249" s="133"/>
      <c r="AE249" s="133"/>
      <c r="AF249" s="133"/>
      <c r="AG249" s="134"/>
      <c r="AH249" s="133"/>
      <c r="AI249" s="130"/>
      <c r="AJ249" s="133"/>
      <c r="AK249" s="33"/>
      <c r="AL249" s="33"/>
      <c r="AM249" s="133"/>
      <c r="AT249" s="150"/>
    </row>
    <row r="250" spans="8:46" s="76" customFormat="1" ht="12.75">
      <c r="H250" s="183"/>
      <c r="I250" s="183"/>
      <c r="J250" s="158"/>
      <c r="K250" s="33"/>
      <c r="L250" s="130"/>
      <c r="M250" s="130"/>
      <c r="N250" s="133"/>
      <c r="O250" s="133"/>
      <c r="P250" s="133"/>
      <c r="Q250" s="133"/>
      <c r="R250" s="133"/>
      <c r="S250" s="133"/>
      <c r="T250" s="133"/>
      <c r="U250" s="133"/>
      <c r="V250" s="133"/>
      <c r="W250" s="133"/>
      <c r="X250" s="133"/>
      <c r="Y250" s="133"/>
      <c r="Z250" s="133"/>
      <c r="AA250" s="133"/>
      <c r="AB250" s="133"/>
      <c r="AC250" s="133"/>
      <c r="AD250" s="133"/>
      <c r="AE250" s="133"/>
      <c r="AF250" s="133"/>
      <c r="AG250" s="134"/>
      <c r="AH250" s="133"/>
      <c r="AI250" s="130"/>
      <c r="AJ250" s="133"/>
      <c r="AK250" s="33"/>
      <c r="AL250" s="33"/>
      <c r="AM250" s="133"/>
      <c r="AT250" s="150"/>
    </row>
    <row r="251" spans="8:46" s="76" customFormat="1" ht="12.75">
      <c r="H251" s="183"/>
      <c r="I251" s="183"/>
      <c r="J251" s="158"/>
      <c r="K251" s="33"/>
      <c r="L251" s="130"/>
      <c r="M251" s="130"/>
      <c r="N251" s="133"/>
      <c r="O251" s="133"/>
      <c r="P251" s="133"/>
      <c r="Q251" s="133"/>
      <c r="R251" s="133"/>
      <c r="S251" s="133"/>
      <c r="T251" s="133"/>
      <c r="U251" s="133"/>
      <c r="V251" s="133"/>
      <c r="W251" s="133"/>
      <c r="X251" s="133"/>
      <c r="Y251" s="133"/>
      <c r="Z251" s="133"/>
      <c r="AA251" s="133"/>
      <c r="AB251" s="133"/>
      <c r="AC251" s="133"/>
      <c r="AD251" s="133"/>
      <c r="AE251" s="133"/>
      <c r="AF251" s="133"/>
      <c r="AG251" s="134"/>
      <c r="AH251" s="133"/>
      <c r="AI251" s="130"/>
      <c r="AJ251" s="133"/>
      <c r="AK251" s="33"/>
      <c r="AL251" s="33"/>
      <c r="AM251" s="133"/>
      <c r="AT251" s="150"/>
    </row>
    <row r="252" spans="8:46" s="76" customFormat="1" ht="12.75">
      <c r="H252" s="183"/>
      <c r="I252" s="183"/>
      <c r="J252" s="158"/>
      <c r="K252" s="33"/>
      <c r="L252" s="130"/>
      <c r="M252" s="130"/>
      <c r="N252" s="133"/>
      <c r="O252" s="133"/>
      <c r="P252" s="133"/>
      <c r="Q252" s="133"/>
      <c r="R252" s="133"/>
      <c r="S252" s="133"/>
      <c r="T252" s="133"/>
      <c r="U252" s="133"/>
      <c r="V252" s="133"/>
      <c r="W252" s="133"/>
      <c r="X252" s="133"/>
      <c r="Y252" s="133"/>
      <c r="Z252" s="133"/>
      <c r="AA252" s="133"/>
      <c r="AB252" s="133"/>
      <c r="AC252" s="133"/>
      <c r="AD252" s="133"/>
      <c r="AE252" s="133"/>
      <c r="AF252" s="133"/>
      <c r="AG252" s="134"/>
      <c r="AH252" s="133"/>
      <c r="AI252" s="130"/>
      <c r="AJ252" s="133"/>
      <c r="AK252" s="33"/>
      <c r="AL252" s="33"/>
      <c r="AM252" s="133"/>
      <c r="AT252" s="150"/>
    </row>
    <row r="253" spans="8:46" s="76" customFormat="1" ht="12.75">
      <c r="H253" s="183"/>
      <c r="I253" s="183"/>
      <c r="J253" s="158"/>
      <c r="K253" s="33"/>
      <c r="L253" s="130"/>
      <c r="M253" s="130"/>
      <c r="N253" s="133"/>
      <c r="O253" s="133"/>
      <c r="P253" s="133"/>
      <c r="Q253" s="133"/>
      <c r="R253" s="133"/>
      <c r="S253" s="133"/>
      <c r="T253" s="133"/>
      <c r="U253" s="133"/>
      <c r="V253" s="133"/>
      <c r="W253" s="133"/>
      <c r="X253" s="133"/>
      <c r="Y253" s="133"/>
      <c r="Z253" s="133"/>
      <c r="AA253" s="133"/>
      <c r="AB253" s="133"/>
      <c r="AC253" s="133"/>
      <c r="AD253" s="133"/>
      <c r="AE253" s="133"/>
      <c r="AF253" s="133"/>
      <c r="AG253" s="134"/>
      <c r="AH253" s="133"/>
      <c r="AI253" s="130"/>
      <c r="AJ253" s="133"/>
      <c r="AK253" s="33"/>
      <c r="AL253" s="33"/>
      <c r="AM253" s="133"/>
      <c r="AT253" s="150"/>
    </row>
    <row r="254" spans="8:46" s="76" customFormat="1" ht="12.75">
      <c r="H254" s="183"/>
      <c r="I254" s="183"/>
      <c r="J254" s="158"/>
      <c r="K254" s="33"/>
      <c r="L254" s="130"/>
      <c r="M254" s="130"/>
      <c r="N254" s="133"/>
      <c r="O254" s="133"/>
      <c r="P254" s="133"/>
      <c r="Q254" s="133"/>
      <c r="R254" s="133"/>
      <c r="S254" s="133"/>
      <c r="T254" s="133"/>
      <c r="U254" s="133"/>
      <c r="V254" s="133"/>
      <c r="W254" s="133"/>
      <c r="X254" s="133"/>
      <c r="Y254" s="133"/>
      <c r="Z254" s="133"/>
      <c r="AA254" s="133"/>
      <c r="AB254" s="133"/>
      <c r="AC254" s="133"/>
      <c r="AD254" s="133"/>
      <c r="AE254" s="133"/>
      <c r="AF254" s="133"/>
      <c r="AG254" s="134"/>
      <c r="AH254" s="133"/>
      <c r="AI254" s="130"/>
      <c r="AJ254" s="133"/>
      <c r="AK254" s="33"/>
      <c r="AL254" s="33"/>
      <c r="AM254" s="133"/>
      <c r="AT254" s="150"/>
    </row>
    <row r="255" spans="8:46" s="76" customFormat="1" ht="12.75">
      <c r="H255" s="183"/>
      <c r="I255" s="183"/>
      <c r="J255" s="158"/>
      <c r="K255" s="33"/>
      <c r="L255" s="130"/>
      <c r="M255" s="130"/>
      <c r="N255" s="133"/>
      <c r="O255" s="133"/>
      <c r="P255" s="133"/>
      <c r="Q255" s="133"/>
      <c r="R255" s="133"/>
      <c r="S255" s="133"/>
      <c r="T255" s="133"/>
      <c r="U255" s="133"/>
      <c r="V255" s="133"/>
      <c r="W255" s="133"/>
      <c r="X255" s="133"/>
      <c r="Y255" s="133"/>
      <c r="Z255" s="133"/>
      <c r="AA255" s="133"/>
      <c r="AB255" s="133"/>
      <c r="AC255" s="133"/>
      <c r="AD255" s="133"/>
      <c r="AE255" s="133"/>
      <c r="AF255" s="133"/>
      <c r="AG255" s="134"/>
      <c r="AH255" s="133"/>
      <c r="AI255" s="130"/>
      <c r="AJ255" s="133"/>
      <c r="AK255" s="33"/>
      <c r="AL255" s="33"/>
      <c r="AM255" s="133"/>
      <c r="AT255" s="150"/>
    </row>
    <row r="256" spans="8:46" s="76" customFormat="1" ht="12.75">
      <c r="H256" s="183"/>
      <c r="I256" s="183"/>
      <c r="J256" s="158"/>
      <c r="K256" s="33"/>
      <c r="L256" s="130"/>
      <c r="M256" s="130"/>
      <c r="N256" s="133"/>
      <c r="O256" s="133"/>
      <c r="P256" s="133"/>
      <c r="Q256" s="133"/>
      <c r="R256" s="133"/>
      <c r="S256" s="133"/>
      <c r="T256" s="133"/>
      <c r="U256" s="133"/>
      <c r="V256" s="133"/>
      <c r="W256" s="133"/>
      <c r="X256" s="133"/>
      <c r="Y256" s="133"/>
      <c r="Z256" s="133"/>
      <c r="AA256" s="133"/>
      <c r="AB256" s="133"/>
      <c r="AC256" s="133"/>
      <c r="AD256" s="133"/>
      <c r="AE256" s="133"/>
      <c r="AF256" s="133"/>
      <c r="AG256" s="134"/>
      <c r="AH256" s="133"/>
      <c r="AI256" s="130"/>
      <c r="AJ256" s="133"/>
      <c r="AK256" s="33"/>
      <c r="AL256" s="33"/>
      <c r="AM256" s="133"/>
      <c r="AT256" s="150"/>
    </row>
    <row r="257" spans="8:46" s="76" customFormat="1" ht="12.75">
      <c r="H257" s="183"/>
      <c r="I257" s="183"/>
      <c r="J257" s="158"/>
      <c r="K257" s="33"/>
      <c r="L257" s="130"/>
      <c r="M257" s="130"/>
      <c r="N257" s="133"/>
      <c r="O257" s="133"/>
      <c r="P257" s="133"/>
      <c r="Q257" s="133"/>
      <c r="R257" s="133"/>
      <c r="S257" s="133"/>
      <c r="T257" s="133"/>
      <c r="U257" s="133"/>
      <c r="V257" s="133"/>
      <c r="W257" s="133"/>
      <c r="X257" s="133"/>
      <c r="Y257" s="133"/>
      <c r="Z257" s="133"/>
      <c r="AA257" s="133"/>
      <c r="AB257" s="133"/>
      <c r="AC257" s="133"/>
      <c r="AD257" s="133"/>
      <c r="AE257" s="133"/>
      <c r="AF257" s="133"/>
      <c r="AG257" s="134"/>
      <c r="AH257" s="133"/>
      <c r="AI257" s="130"/>
      <c r="AJ257" s="133"/>
      <c r="AK257" s="33"/>
      <c r="AL257" s="33"/>
      <c r="AM257" s="133"/>
      <c r="AT257" s="150"/>
    </row>
    <row r="258" spans="8:46" s="76" customFormat="1" ht="12.75">
      <c r="H258" s="183"/>
      <c r="I258" s="183"/>
      <c r="J258" s="158"/>
      <c r="K258" s="33"/>
      <c r="L258" s="130"/>
      <c r="M258" s="130"/>
      <c r="N258" s="133"/>
      <c r="O258" s="133"/>
      <c r="P258" s="133"/>
      <c r="Q258" s="133"/>
      <c r="R258" s="133"/>
      <c r="S258" s="133"/>
      <c r="T258" s="133"/>
      <c r="U258" s="133"/>
      <c r="V258" s="133"/>
      <c r="W258" s="133"/>
      <c r="X258" s="133"/>
      <c r="Y258" s="133"/>
      <c r="Z258" s="133"/>
      <c r="AA258" s="133"/>
      <c r="AB258" s="133"/>
      <c r="AC258" s="133"/>
      <c r="AD258" s="133"/>
      <c r="AE258" s="133"/>
      <c r="AF258" s="133"/>
      <c r="AG258" s="134"/>
      <c r="AH258" s="133"/>
      <c r="AI258" s="130"/>
      <c r="AJ258" s="133"/>
      <c r="AK258" s="33"/>
      <c r="AL258" s="33"/>
      <c r="AM258" s="133"/>
      <c r="AT258" s="150"/>
    </row>
    <row r="259" spans="8:46" s="76" customFormat="1" ht="12.75">
      <c r="H259" s="183"/>
      <c r="I259" s="183"/>
      <c r="J259" s="158"/>
      <c r="K259" s="33"/>
      <c r="L259" s="130"/>
      <c r="M259" s="130"/>
      <c r="N259" s="133"/>
      <c r="O259" s="133"/>
      <c r="P259" s="133"/>
      <c r="Q259" s="133"/>
      <c r="R259" s="133"/>
      <c r="S259" s="133"/>
      <c r="T259" s="133"/>
      <c r="U259" s="133"/>
      <c r="V259" s="133"/>
      <c r="W259" s="133"/>
      <c r="X259" s="133"/>
      <c r="Y259" s="133"/>
      <c r="Z259" s="133"/>
      <c r="AA259" s="133"/>
      <c r="AB259" s="133"/>
      <c r="AC259" s="133"/>
      <c r="AD259" s="133"/>
      <c r="AE259" s="133"/>
      <c r="AF259" s="133"/>
      <c r="AG259" s="134"/>
      <c r="AH259" s="133"/>
      <c r="AI259" s="130"/>
      <c r="AJ259" s="133"/>
      <c r="AK259" s="33"/>
      <c r="AL259" s="33"/>
      <c r="AM259" s="133"/>
      <c r="AT259" s="150"/>
    </row>
    <row r="260" spans="8:46" s="76" customFormat="1" ht="12.75">
      <c r="H260" s="183"/>
      <c r="I260" s="183"/>
      <c r="J260" s="158"/>
      <c r="K260" s="33"/>
      <c r="L260" s="130"/>
      <c r="M260" s="130"/>
      <c r="N260" s="133"/>
      <c r="O260" s="133"/>
      <c r="P260" s="133"/>
      <c r="Q260" s="133"/>
      <c r="R260" s="133"/>
      <c r="S260" s="133"/>
      <c r="T260" s="133"/>
      <c r="U260" s="133"/>
      <c r="V260" s="133"/>
      <c r="W260" s="133"/>
      <c r="X260" s="133"/>
      <c r="Y260" s="133"/>
      <c r="Z260" s="133"/>
      <c r="AA260" s="133"/>
      <c r="AB260" s="133"/>
      <c r="AC260" s="133"/>
      <c r="AD260" s="133"/>
      <c r="AE260" s="133"/>
      <c r="AF260" s="133"/>
      <c r="AG260" s="134"/>
      <c r="AH260" s="133"/>
      <c r="AI260" s="130"/>
      <c r="AJ260" s="133"/>
      <c r="AK260" s="33"/>
      <c r="AL260" s="33"/>
      <c r="AM260" s="133"/>
      <c r="AT260" s="150"/>
    </row>
    <row r="261" spans="8:46" s="76" customFormat="1" ht="12.75">
      <c r="H261" s="183"/>
      <c r="I261" s="183"/>
      <c r="J261" s="158"/>
      <c r="K261" s="33"/>
      <c r="L261" s="130"/>
      <c r="M261" s="130"/>
      <c r="N261" s="133"/>
      <c r="O261" s="133"/>
      <c r="P261" s="133"/>
      <c r="Q261" s="133"/>
      <c r="R261" s="133"/>
      <c r="S261" s="133"/>
      <c r="T261" s="133"/>
      <c r="U261" s="133"/>
      <c r="V261" s="133"/>
      <c r="W261" s="133"/>
      <c r="X261" s="133"/>
      <c r="Y261" s="133"/>
      <c r="Z261" s="133"/>
      <c r="AA261" s="133"/>
      <c r="AB261" s="133"/>
      <c r="AC261" s="133"/>
      <c r="AD261" s="133"/>
      <c r="AE261" s="133"/>
      <c r="AF261" s="133"/>
      <c r="AG261" s="134"/>
      <c r="AH261" s="133"/>
      <c r="AI261" s="130"/>
      <c r="AJ261" s="133"/>
      <c r="AK261" s="33"/>
      <c r="AL261" s="33"/>
      <c r="AM261" s="133"/>
      <c r="AT261" s="150"/>
    </row>
    <row r="262" spans="8:46" s="76" customFormat="1" ht="12.75">
      <c r="H262" s="183"/>
      <c r="I262" s="183"/>
      <c r="J262" s="158"/>
      <c r="K262" s="33"/>
      <c r="L262" s="130"/>
      <c r="M262" s="130"/>
      <c r="N262" s="133"/>
      <c r="O262" s="133"/>
      <c r="P262" s="133"/>
      <c r="Q262" s="133"/>
      <c r="R262" s="133"/>
      <c r="S262" s="133"/>
      <c r="T262" s="133"/>
      <c r="U262" s="133"/>
      <c r="V262" s="133"/>
      <c r="W262" s="133"/>
      <c r="X262" s="133"/>
      <c r="Y262" s="133"/>
      <c r="Z262" s="133"/>
      <c r="AA262" s="133"/>
      <c r="AB262" s="133"/>
      <c r="AC262" s="133"/>
      <c r="AD262" s="133"/>
      <c r="AE262" s="133"/>
      <c r="AF262" s="133"/>
      <c r="AG262" s="134"/>
      <c r="AH262" s="133"/>
      <c r="AI262" s="130"/>
      <c r="AJ262" s="133"/>
      <c r="AK262" s="33"/>
      <c r="AL262" s="33"/>
      <c r="AM262" s="133"/>
      <c r="AT262" s="150"/>
    </row>
    <row r="263" spans="8:46" s="76" customFormat="1" ht="12.75">
      <c r="H263" s="183"/>
      <c r="I263" s="183"/>
      <c r="J263" s="158"/>
      <c r="K263" s="33"/>
      <c r="L263" s="130"/>
      <c r="M263" s="130"/>
      <c r="N263" s="133"/>
      <c r="O263" s="133"/>
      <c r="P263" s="133"/>
      <c r="Q263" s="133"/>
      <c r="R263" s="133"/>
      <c r="S263" s="133"/>
      <c r="T263" s="133"/>
      <c r="U263" s="133"/>
      <c r="V263" s="133"/>
      <c r="W263" s="133"/>
      <c r="X263" s="133"/>
      <c r="Y263" s="133"/>
      <c r="Z263" s="133"/>
      <c r="AA263" s="133"/>
      <c r="AB263" s="133"/>
      <c r="AC263" s="133"/>
      <c r="AD263" s="133"/>
      <c r="AE263" s="133"/>
      <c r="AF263" s="133"/>
      <c r="AG263" s="134"/>
      <c r="AH263" s="133"/>
      <c r="AI263" s="130"/>
      <c r="AJ263" s="133"/>
      <c r="AK263" s="33"/>
      <c r="AL263" s="33"/>
      <c r="AM263" s="133"/>
      <c r="AT263" s="150"/>
    </row>
    <row r="264" spans="8:46" s="76" customFormat="1" ht="12.75">
      <c r="H264" s="183"/>
      <c r="I264" s="183"/>
      <c r="J264" s="158"/>
      <c r="K264" s="33"/>
      <c r="L264" s="130"/>
      <c r="M264" s="130"/>
      <c r="N264" s="133"/>
      <c r="O264" s="133"/>
      <c r="P264" s="133"/>
      <c r="Q264" s="133"/>
      <c r="R264" s="133"/>
      <c r="S264" s="133"/>
      <c r="T264" s="133"/>
      <c r="U264" s="133"/>
      <c r="V264" s="133"/>
      <c r="W264" s="133"/>
      <c r="X264" s="133"/>
      <c r="Y264" s="133"/>
      <c r="Z264" s="133"/>
      <c r="AA264" s="133"/>
      <c r="AB264" s="133"/>
      <c r="AC264" s="133"/>
      <c r="AD264" s="133"/>
      <c r="AE264" s="133"/>
      <c r="AF264" s="133"/>
      <c r="AG264" s="134"/>
      <c r="AH264" s="133"/>
      <c r="AI264" s="130"/>
      <c r="AJ264" s="133"/>
      <c r="AK264" s="33"/>
      <c r="AL264" s="33"/>
      <c r="AM264" s="133"/>
      <c r="AT264" s="150"/>
    </row>
    <row r="265" spans="8:46" s="76" customFormat="1" ht="12.75">
      <c r="H265" s="183"/>
      <c r="I265" s="183"/>
      <c r="J265" s="158"/>
      <c r="K265" s="33"/>
      <c r="L265" s="130"/>
      <c r="M265" s="130"/>
      <c r="N265" s="133"/>
      <c r="O265" s="133"/>
      <c r="P265" s="133"/>
      <c r="Q265" s="133"/>
      <c r="R265" s="133"/>
      <c r="S265" s="133"/>
      <c r="T265" s="133"/>
      <c r="U265" s="133"/>
      <c r="V265" s="133"/>
      <c r="W265" s="133"/>
      <c r="X265" s="133"/>
      <c r="Y265" s="133"/>
      <c r="Z265" s="133"/>
      <c r="AA265" s="133"/>
      <c r="AB265" s="133"/>
      <c r="AC265" s="133"/>
      <c r="AD265" s="133"/>
      <c r="AE265" s="133"/>
      <c r="AF265" s="133"/>
      <c r="AG265" s="134"/>
      <c r="AH265" s="133"/>
      <c r="AI265" s="130"/>
      <c r="AJ265" s="133"/>
      <c r="AK265" s="33"/>
      <c r="AL265" s="33"/>
      <c r="AM265" s="133"/>
      <c r="AT265" s="150"/>
    </row>
    <row r="266" spans="8:46" s="76" customFormat="1" ht="12.75">
      <c r="H266" s="183"/>
      <c r="I266" s="183"/>
      <c r="J266" s="158"/>
      <c r="K266" s="33"/>
      <c r="L266" s="130"/>
      <c r="M266" s="130"/>
      <c r="N266" s="133"/>
      <c r="O266" s="133"/>
      <c r="P266" s="133"/>
      <c r="Q266" s="133"/>
      <c r="R266" s="133"/>
      <c r="S266" s="133"/>
      <c r="T266" s="133"/>
      <c r="U266" s="133"/>
      <c r="V266" s="133"/>
      <c r="W266" s="133"/>
      <c r="X266" s="133"/>
      <c r="Y266" s="133"/>
      <c r="Z266" s="133"/>
      <c r="AA266" s="133"/>
      <c r="AB266" s="133"/>
      <c r="AC266" s="133"/>
      <c r="AD266" s="133"/>
      <c r="AE266" s="133"/>
      <c r="AF266" s="133"/>
      <c r="AG266" s="134"/>
      <c r="AH266" s="133"/>
      <c r="AI266" s="130"/>
      <c r="AJ266" s="133"/>
      <c r="AK266" s="33"/>
      <c r="AL266" s="33"/>
      <c r="AM266" s="133"/>
      <c r="AT266" s="150"/>
    </row>
    <row r="267" spans="8:46" s="76" customFormat="1" ht="12.75">
      <c r="H267" s="183"/>
      <c r="I267" s="183"/>
      <c r="J267" s="158"/>
      <c r="K267" s="33"/>
      <c r="L267" s="130"/>
      <c r="M267" s="130"/>
      <c r="N267" s="133"/>
      <c r="O267" s="133"/>
      <c r="P267" s="133"/>
      <c r="Q267" s="133"/>
      <c r="R267" s="133"/>
      <c r="S267" s="133"/>
      <c r="T267" s="133"/>
      <c r="U267" s="133"/>
      <c r="V267" s="133"/>
      <c r="W267" s="133"/>
      <c r="X267" s="133"/>
      <c r="Y267" s="133"/>
      <c r="Z267" s="133"/>
      <c r="AA267" s="133"/>
      <c r="AB267" s="133"/>
      <c r="AC267" s="133"/>
      <c r="AD267" s="133"/>
      <c r="AE267" s="133"/>
      <c r="AF267" s="133"/>
      <c r="AG267" s="134"/>
      <c r="AH267" s="133"/>
      <c r="AI267" s="130"/>
      <c r="AJ267" s="133"/>
      <c r="AK267" s="33"/>
      <c r="AL267" s="33"/>
      <c r="AM267" s="133"/>
      <c r="AT267" s="150"/>
    </row>
    <row r="268" spans="8:46" s="76" customFormat="1" ht="12.75">
      <c r="H268" s="183"/>
      <c r="I268" s="183"/>
      <c r="J268" s="158"/>
      <c r="K268" s="33"/>
      <c r="L268" s="130"/>
      <c r="M268" s="130"/>
      <c r="N268" s="133"/>
      <c r="O268" s="133"/>
      <c r="P268" s="133"/>
      <c r="Q268" s="133"/>
      <c r="R268" s="133"/>
      <c r="S268" s="133"/>
      <c r="T268" s="133"/>
      <c r="U268" s="133"/>
      <c r="V268" s="133"/>
      <c r="W268" s="133"/>
      <c r="X268" s="133"/>
      <c r="Y268" s="133"/>
      <c r="Z268" s="133"/>
      <c r="AA268" s="133"/>
      <c r="AB268" s="133"/>
      <c r="AC268" s="133"/>
      <c r="AD268" s="133"/>
      <c r="AE268" s="133"/>
      <c r="AF268" s="133"/>
      <c r="AG268" s="134"/>
      <c r="AH268" s="133"/>
      <c r="AI268" s="130"/>
      <c r="AJ268" s="133"/>
      <c r="AK268" s="33"/>
      <c r="AL268" s="33"/>
      <c r="AM268" s="133"/>
      <c r="AT268" s="150"/>
    </row>
    <row r="269" spans="8:46" s="76" customFormat="1" ht="12.75">
      <c r="H269" s="183"/>
      <c r="I269" s="183"/>
      <c r="J269" s="158"/>
      <c r="K269" s="33"/>
      <c r="L269" s="130"/>
      <c r="M269" s="130"/>
      <c r="N269" s="133"/>
      <c r="O269" s="133"/>
      <c r="P269" s="133"/>
      <c r="Q269" s="133"/>
      <c r="R269" s="133"/>
      <c r="S269" s="133"/>
      <c r="T269" s="133"/>
      <c r="U269" s="133"/>
      <c r="V269" s="133"/>
      <c r="W269" s="133"/>
      <c r="X269" s="133"/>
      <c r="Y269" s="133"/>
      <c r="Z269" s="133"/>
      <c r="AA269" s="133"/>
      <c r="AB269" s="133"/>
      <c r="AC269" s="133"/>
      <c r="AD269" s="133"/>
      <c r="AE269" s="133"/>
      <c r="AF269" s="133"/>
      <c r="AG269" s="134"/>
      <c r="AH269" s="133"/>
      <c r="AI269" s="130"/>
      <c r="AJ269" s="133"/>
      <c r="AK269" s="33"/>
      <c r="AL269" s="33"/>
      <c r="AM269" s="133"/>
      <c r="AT269" s="150"/>
    </row>
    <row r="270" spans="8:46" s="76" customFormat="1" ht="12.75">
      <c r="H270" s="183"/>
      <c r="I270" s="183"/>
      <c r="J270" s="158"/>
      <c r="K270" s="33"/>
      <c r="L270" s="130"/>
      <c r="M270" s="130"/>
      <c r="N270" s="133"/>
      <c r="O270" s="133"/>
      <c r="P270" s="133"/>
      <c r="Q270" s="133"/>
      <c r="R270" s="133"/>
      <c r="S270" s="133"/>
      <c r="T270" s="133"/>
      <c r="U270" s="133"/>
      <c r="V270" s="133"/>
      <c r="W270" s="133"/>
      <c r="X270" s="133"/>
      <c r="Y270" s="133"/>
      <c r="Z270" s="133"/>
      <c r="AA270" s="133"/>
      <c r="AB270" s="133"/>
      <c r="AC270" s="133"/>
      <c r="AD270" s="133"/>
      <c r="AE270" s="133"/>
      <c r="AF270" s="133"/>
      <c r="AG270" s="134"/>
      <c r="AH270" s="133"/>
      <c r="AI270" s="130"/>
      <c r="AJ270" s="133"/>
      <c r="AK270" s="33"/>
      <c r="AL270" s="33"/>
      <c r="AM270" s="133"/>
      <c r="AT270" s="150"/>
    </row>
    <row r="271" spans="8:46" s="76" customFormat="1" ht="12.75">
      <c r="H271" s="183"/>
      <c r="I271" s="183"/>
      <c r="J271" s="158"/>
      <c r="K271" s="33"/>
      <c r="L271" s="130"/>
      <c r="M271" s="130"/>
      <c r="N271" s="133"/>
      <c r="O271" s="133"/>
      <c r="P271" s="133"/>
      <c r="Q271" s="133"/>
      <c r="R271" s="133"/>
      <c r="S271" s="133"/>
      <c r="T271" s="133"/>
      <c r="U271" s="133"/>
      <c r="V271" s="133"/>
      <c r="W271" s="133"/>
      <c r="X271" s="133"/>
      <c r="Y271" s="133"/>
      <c r="Z271" s="133"/>
      <c r="AA271" s="133"/>
      <c r="AB271" s="133"/>
      <c r="AC271" s="133"/>
      <c r="AD271" s="133"/>
      <c r="AE271" s="133"/>
      <c r="AF271" s="133"/>
      <c r="AG271" s="134"/>
      <c r="AH271" s="133"/>
      <c r="AI271" s="130"/>
      <c r="AJ271" s="133"/>
      <c r="AK271" s="33"/>
      <c r="AL271" s="33"/>
      <c r="AM271" s="133"/>
      <c r="AT271" s="150"/>
    </row>
    <row r="272" spans="8:46" s="76" customFormat="1" ht="12.75">
      <c r="H272" s="183"/>
      <c r="I272" s="183"/>
      <c r="J272" s="158"/>
      <c r="K272" s="33"/>
      <c r="L272" s="130"/>
      <c r="M272" s="130"/>
      <c r="N272" s="133"/>
      <c r="O272" s="133"/>
      <c r="P272" s="133"/>
      <c r="Q272" s="133"/>
      <c r="R272" s="133"/>
      <c r="S272" s="133"/>
      <c r="T272" s="133"/>
      <c r="U272" s="133"/>
      <c r="V272" s="133"/>
      <c r="W272" s="133"/>
      <c r="X272" s="133"/>
      <c r="Y272" s="133"/>
      <c r="Z272" s="133"/>
      <c r="AA272" s="133"/>
      <c r="AB272" s="133"/>
      <c r="AC272" s="133"/>
      <c r="AD272" s="133"/>
      <c r="AE272" s="133"/>
      <c r="AF272" s="133"/>
      <c r="AG272" s="134"/>
      <c r="AH272" s="133"/>
      <c r="AI272" s="130"/>
      <c r="AJ272" s="133"/>
      <c r="AK272" s="33"/>
      <c r="AL272" s="33"/>
      <c r="AM272" s="133"/>
      <c r="AT272" s="150"/>
    </row>
    <row r="273" spans="8:80" s="76" customFormat="1" ht="12.75">
      <c r="H273" s="183"/>
      <c r="I273" s="183"/>
      <c r="J273" s="158"/>
      <c r="K273" s="33"/>
      <c r="L273" s="130"/>
      <c r="M273" s="130"/>
      <c r="N273" s="133"/>
      <c r="O273" s="133"/>
      <c r="P273" s="133"/>
      <c r="Q273" s="133"/>
      <c r="R273" s="133"/>
      <c r="S273" s="133"/>
      <c r="T273" s="133"/>
      <c r="U273" s="133"/>
      <c r="V273" s="133"/>
      <c r="W273" s="133"/>
      <c r="X273" s="133"/>
      <c r="Y273" s="133"/>
      <c r="Z273" s="133"/>
      <c r="AA273" s="133"/>
      <c r="AB273" s="133"/>
      <c r="AC273" s="133"/>
      <c r="AD273" s="133"/>
      <c r="AE273" s="133"/>
      <c r="AF273" s="133"/>
      <c r="AG273" s="134"/>
      <c r="AH273" s="133"/>
      <c r="AI273" s="130"/>
      <c r="AJ273" s="133"/>
      <c r="AK273" s="33"/>
      <c r="AL273" s="33"/>
      <c r="AM273" s="133"/>
      <c r="AT273" s="150"/>
    </row>
    <row r="274" spans="8:80" s="76" customFormat="1" ht="12.75">
      <c r="H274" s="183"/>
      <c r="I274" s="183"/>
      <c r="J274" s="158"/>
      <c r="K274" s="33"/>
      <c r="L274" s="130"/>
      <c r="M274" s="130"/>
      <c r="N274" s="133"/>
      <c r="O274" s="133"/>
      <c r="P274" s="133"/>
      <c r="Q274" s="133"/>
      <c r="R274" s="133"/>
      <c r="S274" s="133"/>
      <c r="T274" s="133"/>
      <c r="U274" s="133"/>
      <c r="V274" s="133"/>
      <c r="W274" s="133"/>
      <c r="X274" s="133"/>
      <c r="Y274" s="133"/>
      <c r="Z274" s="133"/>
      <c r="AA274" s="133"/>
      <c r="AB274" s="133"/>
      <c r="AC274" s="133"/>
      <c r="AD274" s="133"/>
      <c r="AE274" s="133"/>
      <c r="AF274" s="133"/>
      <c r="AG274" s="134"/>
      <c r="AH274" s="133"/>
      <c r="AI274" s="130"/>
      <c r="AJ274" s="133"/>
      <c r="AK274" s="33"/>
      <c r="AL274" s="33"/>
      <c r="AM274" s="133"/>
      <c r="AT274" s="150"/>
    </row>
    <row r="275" spans="8:80" s="76" customFormat="1" ht="12.75">
      <c r="H275" s="183"/>
      <c r="I275" s="183"/>
      <c r="J275" s="158"/>
      <c r="K275" s="33"/>
      <c r="L275" s="130"/>
      <c r="M275" s="130"/>
      <c r="N275" s="133"/>
      <c r="O275" s="133"/>
      <c r="P275" s="133"/>
      <c r="Q275" s="133"/>
      <c r="R275" s="133"/>
      <c r="S275" s="133"/>
      <c r="T275" s="133"/>
      <c r="U275" s="133"/>
      <c r="V275" s="133"/>
      <c r="W275" s="133"/>
      <c r="X275" s="133"/>
      <c r="Y275" s="133"/>
      <c r="Z275" s="133"/>
      <c r="AA275" s="133"/>
      <c r="AB275" s="133"/>
      <c r="AC275" s="133"/>
      <c r="AD275" s="133"/>
      <c r="AE275" s="133"/>
      <c r="AF275" s="133"/>
      <c r="AG275" s="134"/>
      <c r="AH275" s="133"/>
      <c r="AI275" s="130"/>
      <c r="AJ275" s="133"/>
      <c r="AK275" s="33"/>
      <c r="AL275" s="33"/>
      <c r="AM275" s="133"/>
      <c r="AT275" s="150"/>
    </row>
    <row r="276" spans="8:80" s="76" customFormat="1" ht="12.75">
      <c r="H276" s="183"/>
      <c r="I276" s="183"/>
      <c r="J276" s="158"/>
      <c r="K276" s="33"/>
      <c r="L276" s="130"/>
      <c r="M276" s="130"/>
      <c r="N276" s="133"/>
      <c r="O276" s="133"/>
      <c r="P276" s="133"/>
      <c r="Q276" s="133"/>
      <c r="R276" s="133"/>
      <c r="S276" s="133"/>
      <c r="T276" s="133"/>
      <c r="U276" s="133"/>
      <c r="V276" s="133"/>
      <c r="W276" s="133"/>
      <c r="X276" s="133"/>
      <c r="Y276" s="133"/>
      <c r="Z276" s="133"/>
      <c r="AA276" s="133"/>
      <c r="AB276" s="133"/>
      <c r="AC276" s="133"/>
      <c r="AD276" s="133"/>
      <c r="AE276" s="133"/>
      <c r="AF276" s="133"/>
      <c r="AG276" s="134"/>
      <c r="AH276" s="133"/>
      <c r="AI276" s="130"/>
      <c r="AJ276" s="133"/>
      <c r="AK276" s="33"/>
      <c r="AL276" s="33"/>
      <c r="AM276" s="133"/>
      <c r="AT276" s="150"/>
    </row>
    <row r="277" spans="8:80" s="76" customFormat="1" ht="12.75">
      <c r="H277" s="183"/>
      <c r="I277" s="183"/>
      <c r="J277" s="158"/>
      <c r="K277" s="33"/>
      <c r="L277" s="130"/>
      <c r="M277" s="130"/>
      <c r="N277" s="133"/>
      <c r="O277" s="133"/>
      <c r="P277" s="133"/>
      <c r="Q277" s="133"/>
      <c r="R277" s="133"/>
      <c r="S277" s="133"/>
      <c r="T277" s="133"/>
      <c r="U277" s="133"/>
      <c r="V277" s="133"/>
      <c r="W277" s="133"/>
      <c r="X277" s="133"/>
      <c r="Y277" s="133"/>
      <c r="Z277" s="133"/>
      <c r="AA277" s="133"/>
      <c r="AB277" s="133"/>
      <c r="AC277" s="133"/>
      <c r="AD277" s="133"/>
      <c r="AE277" s="133"/>
      <c r="AF277" s="133"/>
      <c r="AG277" s="134"/>
      <c r="AH277" s="133"/>
      <c r="AI277" s="130"/>
      <c r="AJ277" s="133"/>
      <c r="AK277" s="33"/>
      <c r="AL277" s="33"/>
      <c r="AM277" s="133"/>
      <c r="AT277" s="150"/>
    </row>
    <row r="278" spans="8:80" s="76" customFormat="1" ht="12.75">
      <c r="H278" s="183"/>
      <c r="I278" s="183"/>
      <c r="J278" s="158"/>
      <c r="K278" s="33"/>
      <c r="L278" s="130"/>
      <c r="M278" s="130"/>
      <c r="N278" s="133"/>
      <c r="O278" s="133"/>
      <c r="P278" s="133"/>
      <c r="Q278" s="133"/>
      <c r="R278" s="133"/>
      <c r="S278" s="133"/>
      <c r="T278" s="133"/>
      <c r="U278" s="133"/>
      <c r="V278" s="133"/>
      <c r="W278" s="133"/>
      <c r="X278" s="133"/>
      <c r="Y278" s="133"/>
      <c r="Z278" s="133"/>
      <c r="AA278" s="133"/>
      <c r="AB278" s="133"/>
      <c r="AC278" s="133"/>
      <c r="AD278" s="133"/>
      <c r="AE278" s="133"/>
      <c r="AF278" s="133"/>
      <c r="AG278" s="134"/>
      <c r="AH278" s="133"/>
      <c r="AI278" s="130"/>
      <c r="AJ278" s="133"/>
      <c r="AK278" s="33"/>
      <c r="AL278" s="33"/>
      <c r="AM278" s="133"/>
      <c r="AT278" s="150"/>
    </row>
    <row r="279" spans="8:80" s="76" customFormat="1" ht="12.75">
      <c r="H279" s="183"/>
      <c r="I279" s="183"/>
      <c r="J279" s="158"/>
      <c r="K279" s="33"/>
      <c r="L279" s="130"/>
      <c r="M279" s="130"/>
      <c r="N279" s="133"/>
      <c r="O279" s="133"/>
      <c r="P279" s="133"/>
      <c r="Q279" s="133"/>
      <c r="R279" s="133"/>
      <c r="S279" s="133"/>
      <c r="T279" s="133"/>
      <c r="U279" s="133"/>
      <c r="V279" s="133"/>
      <c r="W279" s="133"/>
      <c r="X279" s="133"/>
      <c r="Y279" s="133"/>
      <c r="Z279" s="133"/>
      <c r="AA279" s="133"/>
      <c r="AB279" s="133"/>
      <c r="AC279" s="133"/>
      <c r="AD279" s="133"/>
      <c r="AE279" s="133"/>
      <c r="AF279" s="133"/>
      <c r="AG279" s="134"/>
      <c r="AH279" s="133"/>
      <c r="AI279" s="130"/>
      <c r="AJ279" s="133"/>
      <c r="AK279" s="33"/>
      <c r="AL279" s="33"/>
      <c r="AM279" s="133"/>
      <c r="AT279" s="150"/>
    </row>
    <row r="280" spans="8:80" s="76" customFormat="1" ht="12.75">
      <c r="H280" s="183"/>
      <c r="I280" s="183"/>
      <c r="J280" s="158"/>
      <c r="K280" s="33"/>
      <c r="L280" s="130"/>
      <c r="M280" s="130"/>
      <c r="N280" s="133"/>
      <c r="O280" s="133"/>
      <c r="P280" s="133"/>
      <c r="Q280" s="133"/>
      <c r="R280" s="133"/>
      <c r="S280" s="133"/>
      <c r="T280" s="133"/>
      <c r="U280" s="133"/>
      <c r="V280" s="133"/>
      <c r="W280" s="133"/>
      <c r="X280" s="133"/>
      <c r="Y280" s="133"/>
      <c r="Z280" s="133"/>
      <c r="AA280" s="133"/>
      <c r="AB280" s="133"/>
      <c r="AC280" s="133"/>
      <c r="AD280" s="133"/>
      <c r="AE280" s="133"/>
      <c r="AF280" s="133"/>
      <c r="AG280" s="134"/>
      <c r="AH280" s="133"/>
      <c r="AI280" s="130"/>
      <c r="AJ280" s="133"/>
      <c r="AK280" s="33"/>
      <c r="AL280" s="33"/>
      <c r="AM280" s="133"/>
      <c r="AT280" s="150"/>
    </row>
    <row r="281" spans="8:80" s="76" customFormat="1" ht="12.75">
      <c r="H281" s="183"/>
      <c r="I281" s="183"/>
      <c r="J281" s="158"/>
      <c r="K281" s="33"/>
      <c r="L281" s="130"/>
      <c r="M281" s="130"/>
      <c r="N281" s="133"/>
      <c r="O281" s="133"/>
      <c r="P281" s="133"/>
      <c r="Q281" s="133"/>
      <c r="R281" s="133"/>
      <c r="S281" s="133"/>
      <c r="T281" s="133"/>
      <c r="U281" s="133"/>
      <c r="V281" s="133"/>
      <c r="W281" s="133"/>
      <c r="X281" s="133"/>
      <c r="Y281" s="133"/>
      <c r="Z281" s="133"/>
      <c r="AA281" s="133"/>
      <c r="AB281" s="133"/>
      <c r="AC281" s="133"/>
      <c r="AD281" s="133"/>
      <c r="AE281" s="133"/>
      <c r="AF281" s="133"/>
      <c r="AG281" s="134"/>
      <c r="AH281" s="133"/>
      <c r="AI281" s="130"/>
      <c r="AJ281" s="133"/>
      <c r="AK281" s="33"/>
      <c r="AL281" s="33"/>
      <c r="AM281" s="133"/>
      <c r="AT281" s="150"/>
    </row>
    <row r="282" spans="8:80">
      <c r="AP282" s="76"/>
      <c r="AQ282" s="76"/>
      <c r="AR282" s="76"/>
      <c r="AS282" s="76"/>
      <c r="AT282" s="150"/>
      <c r="AU282" s="76"/>
      <c r="AV282" s="76"/>
      <c r="AW282" s="76"/>
      <c r="AX282" s="76"/>
      <c r="AY282" s="76"/>
      <c r="AZ282" s="76"/>
      <c r="BA282" s="76"/>
      <c r="BB282" s="76"/>
      <c r="BC282" s="76"/>
      <c r="BD282" s="76"/>
      <c r="BE282" s="76"/>
      <c r="BF282" s="76"/>
      <c r="BG282" s="76"/>
      <c r="BH282" s="76"/>
      <c r="BI282" s="76"/>
      <c r="BJ282" s="76"/>
      <c r="BK282" s="76"/>
      <c r="BL282" s="76"/>
      <c r="BM282" s="76"/>
      <c r="BN282" s="76"/>
      <c r="BO282" s="76"/>
      <c r="BP282" s="76"/>
      <c r="BQ282" s="76"/>
      <c r="BR282" s="76"/>
      <c r="BS282" s="76"/>
      <c r="BT282" s="76"/>
      <c r="BU282" s="76"/>
      <c r="BV282" s="76"/>
      <c r="BW282" s="76"/>
      <c r="BX282" s="76"/>
      <c r="BY282" s="76"/>
      <c r="BZ282" s="76"/>
      <c r="CA282" s="76"/>
      <c r="CB282" s="76"/>
    </row>
    <row r="283" spans="8:80">
      <c r="AP283" s="76"/>
      <c r="AQ283" s="76"/>
      <c r="AR283" s="76"/>
      <c r="AS283" s="76"/>
      <c r="AT283" s="150"/>
      <c r="AU283" s="76"/>
      <c r="AV283" s="76"/>
      <c r="AW283" s="76"/>
      <c r="AX283" s="76"/>
      <c r="AY283" s="76"/>
      <c r="AZ283" s="76"/>
      <c r="BA283" s="76"/>
      <c r="BB283" s="76"/>
      <c r="BC283" s="76"/>
      <c r="BD283" s="76"/>
      <c r="BE283" s="76"/>
      <c r="BF283" s="76"/>
      <c r="BG283" s="76"/>
      <c r="BH283" s="76"/>
      <c r="BI283" s="76"/>
      <c r="BJ283" s="76"/>
      <c r="BK283" s="76"/>
      <c r="BL283" s="76"/>
      <c r="BM283" s="76"/>
      <c r="BN283" s="76"/>
      <c r="BO283" s="76"/>
      <c r="BP283" s="76"/>
      <c r="BQ283" s="76"/>
      <c r="BR283" s="76"/>
      <c r="BS283" s="76"/>
      <c r="BT283" s="76"/>
      <c r="BU283" s="76"/>
      <c r="BV283" s="76"/>
      <c r="BW283" s="76"/>
      <c r="BX283" s="76"/>
      <c r="BY283" s="76"/>
      <c r="BZ283" s="76"/>
      <c r="CA283" s="76"/>
      <c r="CB283" s="76"/>
    </row>
    <row r="284" spans="8:80">
      <c r="AP284" s="76"/>
      <c r="AQ284" s="76"/>
      <c r="AR284" s="76"/>
      <c r="AS284" s="76"/>
      <c r="AT284" s="150"/>
      <c r="AU284" s="76"/>
      <c r="AV284" s="76"/>
      <c r="AW284" s="76"/>
      <c r="AX284" s="76"/>
      <c r="AY284" s="76"/>
      <c r="AZ284" s="76"/>
      <c r="BA284" s="76"/>
      <c r="BB284" s="76"/>
      <c r="BC284" s="76"/>
      <c r="BD284" s="76"/>
      <c r="BE284" s="76"/>
      <c r="BF284" s="76"/>
      <c r="BG284" s="76"/>
      <c r="BH284" s="76"/>
      <c r="BI284" s="76"/>
      <c r="BJ284" s="76"/>
      <c r="BK284" s="76"/>
      <c r="BL284" s="76"/>
      <c r="BM284" s="76"/>
      <c r="BN284" s="76"/>
      <c r="BO284" s="76"/>
      <c r="BP284" s="76"/>
      <c r="BQ284" s="76"/>
      <c r="BR284" s="76"/>
      <c r="BS284" s="76"/>
      <c r="BT284" s="76"/>
      <c r="BU284" s="76"/>
      <c r="BV284" s="76"/>
      <c r="BW284" s="76"/>
      <c r="BX284" s="76"/>
      <c r="BY284" s="76"/>
      <c r="BZ284" s="76"/>
      <c r="CA284" s="76"/>
      <c r="CB284" s="76"/>
    </row>
    <row r="285" spans="8:80">
      <c r="AQ285" s="76"/>
      <c r="AR285" s="76"/>
      <c r="AS285" s="76"/>
      <c r="AT285" s="150"/>
      <c r="AU285" s="76"/>
      <c r="AV285" s="76"/>
      <c r="AW285" s="76"/>
      <c r="AX285" s="76"/>
      <c r="AY285" s="76"/>
      <c r="AZ285" s="76"/>
      <c r="BA285" s="76"/>
      <c r="BB285" s="76"/>
      <c r="BC285" s="76"/>
      <c r="BD285" s="76"/>
      <c r="BE285" s="76"/>
      <c r="BF285" s="76"/>
      <c r="BG285" s="76"/>
      <c r="BH285" s="76"/>
      <c r="BI285" s="76"/>
      <c r="BJ285" s="76"/>
      <c r="BK285" s="76"/>
      <c r="BL285" s="76"/>
      <c r="BM285" s="76"/>
      <c r="BN285" s="76"/>
      <c r="BO285" s="76"/>
      <c r="BP285" s="76"/>
      <c r="BQ285" s="76"/>
      <c r="BR285" s="76"/>
      <c r="BS285" s="76"/>
      <c r="BT285" s="76"/>
      <c r="BU285" s="76"/>
      <c r="BV285" s="76"/>
      <c r="BW285" s="76"/>
      <c r="BX285" s="76"/>
      <c r="BY285" s="76"/>
      <c r="BZ285" s="76"/>
      <c r="CA285" s="76"/>
      <c r="CB285" s="76"/>
    </row>
    <row r="286" spans="8:80">
      <c r="AQ286" s="76"/>
      <c r="AR286" s="76"/>
      <c r="AS286" s="76"/>
      <c r="AT286" s="150"/>
      <c r="AU286" s="76"/>
      <c r="AV286" s="76"/>
      <c r="AW286" s="76"/>
      <c r="AX286" s="76"/>
      <c r="AY286" s="76"/>
      <c r="AZ286" s="76"/>
      <c r="BA286" s="76"/>
      <c r="BB286" s="76"/>
      <c r="BC286" s="76"/>
      <c r="BD286" s="76"/>
      <c r="BE286" s="76"/>
      <c r="BF286" s="76"/>
      <c r="BG286" s="76"/>
      <c r="BH286" s="76"/>
      <c r="BI286" s="76"/>
      <c r="BJ286" s="76"/>
      <c r="BK286" s="76"/>
      <c r="BL286" s="76"/>
      <c r="BM286" s="76"/>
      <c r="BN286" s="76"/>
      <c r="BO286" s="76"/>
      <c r="BP286" s="76"/>
      <c r="BQ286" s="76"/>
      <c r="BR286" s="76"/>
      <c r="BS286" s="76"/>
      <c r="BT286" s="76"/>
      <c r="BU286" s="76"/>
      <c r="BV286" s="76"/>
      <c r="BW286" s="76"/>
      <c r="BX286" s="76"/>
      <c r="BY286" s="76"/>
      <c r="BZ286" s="76"/>
      <c r="CA286" s="76"/>
      <c r="CB286" s="76"/>
    </row>
    <row r="287" spans="8:80">
      <c r="AQ287" s="76"/>
      <c r="AR287" s="76"/>
      <c r="AS287" s="76"/>
      <c r="AT287" s="150"/>
      <c r="AU287" s="76"/>
      <c r="AV287" s="76"/>
      <c r="AW287" s="76"/>
      <c r="AX287" s="76"/>
      <c r="AY287" s="76"/>
      <c r="AZ287" s="76"/>
      <c r="BA287" s="76"/>
      <c r="BB287" s="76"/>
      <c r="BC287" s="76"/>
      <c r="BD287" s="76"/>
      <c r="BE287" s="76"/>
      <c r="BF287" s="76"/>
      <c r="BG287" s="76"/>
      <c r="BH287" s="76"/>
      <c r="BI287" s="76"/>
      <c r="BJ287" s="76"/>
      <c r="BK287" s="76"/>
      <c r="BL287" s="76"/>
      <c r="BM287" s="76"/>
      <c r="BN287" s="76"/>
      <c r="BO287" s="76"/>
      <c r="BP287" s="76"/>
      <c r="BQ287" s="76"/>
      <c r="BR287" s="76"/>
      <c r="BS287" s="76"/>
      <c r="BT287" s="76"/>
      <c r="BU287" s="76"/>
      <c r="BV287" s="76"/>
      <c r="BW287" s="76"/>
      <c r="BX287" s="76"/>
    </row>
    <row r="288" spans="8:80">
      <c r="AQ288" s="76"/>
      <c r="AR288" s="76"/>
      <c r="AS288" s="76"/>
      <c r="AT288" s="150"/>
      <c r="AU288" s="76"/>
      <c r="AV288" s="76"/>
      <c r="AW288" s="76"/>
      <c r="AX288" s="76"/>
      <c r="AY288" s="76"/>
      <c r="AZ288" s="76"/>
      <c r="BA288" s="76"/>
      <c r="BB288" s="76"/>
      <c r="BC288" s="76"/>
      <c r="BD288" s="76"/>
      <c r="BE288" s="76"/>
      <c r="BF288" s="76"/>
      <c r="BG288" s="76"/>
      <c r="BH288" s="76"/>
      <c r="BI288" s="76"/>
      <c r="BJ288" s="76"/>
      <c r="BK288" s="76"/>
      <c r="BL288" s="76"/>
      <c r="BM288" s="76"/>
      <c r="BN288" s="76"/>
      <c r="BO288" s="76"/>
      <c r="BP288" s="76"/>
      <c r="BQ288" s="76"/>
      <c r="BR288" s="76"/>
      <c r="BS288" s="76"/>
      <c r="BT288" s="76"/>
      <c r="BU288" s="76"/>
      <c r="BV288" s="76"/>
      <c r="BW288" s="76"/>
      <c r="BX288" s="76"/>
    </row>
    <row r="289" spans="43:76">
      <c r="AQ289" s="76"/>
      <c r="AR289" s="76"/>
      <c r="AS289" s="76"/>
      <c r="AT289" s="150"/>
      <c r="AU289" s="76"/>
      <c r="AV289" s="76"/>
      <c r="AW289" s="76"/>
      <c r="AX289" s="76"/>
      <c r="AY289" s="76"/>
      <c r="AZ289" s="76"/>
      <c r="BA289" s="76"/>
      <c r="BB289" s="76"/>
      <c r="BC289" s="76"/>
      <c r="BD289" s="76"/>
      <c r="BE289" s="76"/>
      <c r="BF289" s="76"/>
      <c r="BG289" s="76"/>
      <c r="BH289" s="76"/>
      <c r="BI289" s="76"/>
      <c r="BJ289" s="76"/>
      <c r="BK289" s="76"/>
      <c r="BL289" s="76"/>
      <c r="BM289" s="76"/>
      <c r="BN289" s="76"/>
      <c r="BO289" s="76"/>
      <c r="BP289" s="76"/>
      <c r="BQ289" s="76"/>
      <c r="BR289" s="76"/>
      <c r="BS289" s="76"/>
      <c r="BT289" s="76"/>
      <c r="BU289" s="76"/>
      <c r="BV289" s="76"/>
      <c r="BW289" s="76"/>
      <c r="BX289" s="76"/>
    </row>
  </sheetData>
  <pageMargins left="0.7" right="0.7" top="0.78740157499999996" bottom="0.78740157499999996" header="0.3" footer="0.3"/>
  <pageSetup paperSize="9" orientation="portrait" horizontalDpi="4294967293" verticalDpi="0"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M137"/>
  <sheetViews>
    <sheetView showGridLines="0" workbookViewId="0">
      <selection activeCell="O1" sqref="O1"/>
    </sheetView>
  </sheetViews>
  <sheetFormatPr baseColWidth="10" defaultColWidth="9.140625" defaultRowHeight="15"/>
  <cols>
    <col min="1" max="1" width="4" customWidth="1"/>
    <col min="2" max="2" width="20.28515625" customWidth="1"/>
    <col min="7" max="7" width="26" bestFit="1" customWidth="1"/>
    <col min="8" max="8" width="14.28515625" customWidth="1"/>
    <col min="12" max="13" width="27.140625" bestFit="1" customWidth="1"/>
  </cols>
  <sheetData>
    <row r="1" spans="2:13" ht="23.25">
      <c r="B1" s="214" t="s">
        <v>4007</v>
      </c>
      <c r="C1" s="214"/>
      <c r="G1" s="2" t="s">
        <v>3976</v>
      </c>
      <c r="H1" s="2" t="s">
        <v>3997</v>
      </c>
    </row>
    <row r="2" spans="2:13">
      <c r="B2" s="5" t="s">
        <v>4006</v>
      </c>
      <c r="C2" s="5"/>
      <c r="L2" s="5" t="s">
        <v>4005</v>
      </c>
      <c r="M2" s="5"/>
    </row>
    <row r="3" spans="2:13">
      <c r="B3" t="s">
        <v>2</v>
      </c>
      <c r="C3" t="s">
        <v>3892</v>
      </c>
      <c r="G3" s="7" t="s">
        <v>3893</v>
      </c>
      <c r="H3" s="7"/>
      <c r="I3" s="7"/>
      <c r="L3" t="s">
        <v>4002</v>
      </c>
      <c r="M3" t="s">
        <v>4003</v>
      </c>
    </row>
    <row r="4" spans="2:13">
      <c r="B4" t="s">
        <v>6</v>
      </c>
      <c r="C4">
        <v>1</v>
      </c>
      <c r="G4" s="6" t="s">
        <v>3894</v>
      </c>
      <c r="H4" s="6">
        <v>4.4927299999999999</v>
      </c>
      <c r="I4" s="6" t="s">
        <v>3895</v>
      </c>
      <c r="L4" t="s">
        <v>15</v>
      </c>
      <c r="M4" t="s">
        <v>15</v>
      </c>
    </row>
    <row r="5" spans="2:13">
      <c r="B5" t="s">
        <v>22</v>
      </c>
      <c r="C5">
        <f>1/INDEX($H$4:$H$64,MATCH(tblXrate[[#This Row],[Currency]],$I$4:$I$64,0))</f>
        <v>1.2703994389916078</v>
      </c>
      <c r="G5" s="6" t="s">
        <v>3896</v>
      </c>
      <c r="H5" s="6">
        <v>0.98047899999999999</v>
      </c>
      <c r="I5" s="6" t="s">
        <v>82</v>
      </c>
      <c r="L5" t="s">
        <v>8</v>
      </c>
      <c r="M5" t="s">
        <v>8</v>
      </c>
    </row>
    <row r="6" spans="2:13">
      <c r="B6" t="s">
        <v>32</v>
      </c>
      <c r="C6">
        <f>1/INDEX($H$4:$H$64,MATCH(tblXrate[[#This Row],[Currency]],$I$4:$I$64,0))</f>
        <v>1.0614088716799131E-2</v>
      </c>
      <c r="G6" s="6" t="s">
        <v>3897</v>
      </c>
      <c r="H6" s="6">
        <v>7.6569700000000003</v>
      </c>
      <c r="I6" s="6" t="s">
        <v>3898</v>
      </c>
      <c r="L6" t="s">
        <v>71</v>
      </c>
      <c r="M6" t="s">
        <v>71</v>
      </c>
    </row>
    <row r="7" spans="2:13">
      <c r="B7" t="s">
        <v>40</v>
      </c>
      <c r="C7">
        <f>1/INDEX($H$4:$H$64,MATCH(tblXrate[[#This Row],[Currency]],$I$4:$I$64,0))</f>
        <v>1.7807916687442568E-2</v>
      </c>
      <c r="G7" s="6" t="s">
        <v>3899</v>
      </c>
      <c r="H7" s="6">
        <v>2.0231400000000002</v>
      </c>
      <c r="I7" s="6" t="s">
        <v>3900</v>
      </c>
      <c r="L7" t="s">
        <v>84</v>
      </c>
      <c r="M7" t="s">
        <v>84</v>
      </c>
    </row>
    <row r="8" spans="2:13">
      <c r="B8" t="s">
        <v>69</v>
      </c>
      <c r="C8">
        <f>1/INDEX($H$4:$H$64,MATCH(tblXrate[[#This Row],[Currency]],$I$4:$I$64,0))</f>
        <v>1.5761782720672841</v>
      </c>
      <c r="G8" s="6" t="s">
        <v>3901</v>
      </c>
      <c r="H8" s="6">
        <v>0.63444599999999995</v>
      </c>
      <c r="I8" s="6" t="s">
        <v>69</v>
      </c>
      <c r="L8" t="s">
        <v>88</v>
      </c>
      <c r="M8" t="s">
        <v>88</v>
      </c>
    </row>
    <row r="9" spans="2:13">
      <c r="B9" t="s">
        <v>82</v>
      </c>
      <c r="C9">
        <f>1/INDEX($H$4:$H$64,MATCH(tblXrate[[#This Row],[Currency]],$I$4:$I$64,0))</f>
        <v>1.0199096564026358</v>
      </c>
      <c r="G9" s="6" t="s">
        <v>3902</v>
      </c>
      <c r="H9" s="6">
        <v>1.2686999999999999</v>
      </c>
      <c r="I9" s="6" t="s">
        <v>3903</v>
      </c>
      <c r="L9" t="s">
        <v>17</v>
      </c>
      <c r="M9" t="s">
        <v>17</v>
      </c>
    </row>
    <row r="10" spans="2:13">
      <c r="B10" t="s">
        <v>86</v>
      </c>
      <c r="C10">
        <f>1/INDEX($H$4:$H$64,MATCH(tblXrate[[#This Row],[Currency]],$I$4:$I$64,0))</f>
        <v>0.98336152303032687</v>
      </c>
      <c r="G10" s="6" t="s">
        <v>3904</v>
      </c>
      <c r="H10" s="6">
        <v>1.53952</v>
      </c>
      <c r="I10" s="6" t="s">
        <v>3905</v>
      </c>
      <c r="L10" t="s">
        <v>48</v>
      </c>
      <c r="M10" t="s">
        <v>48</v>
      </c>
    </row>
    <row r="11" spans="2:13">
      <c r="B11" t="s">
        <v>3951</v>
      </c>
      <c r="C11">
        <f>1/INDEX($H$4:$H$64,MATCH(tblXrate[[#This Row],[Currency]],$I$4:$I$64,0))</f>
        <v>2.3705052257787702E-2</v>
      </c>
      <c r="G11" s="6" t="s">
        <v>3906</v>
      </c>
      <c r="H11" s="6">
        <v>1.01692</v>
      </c>
      <c r="I11" s="6" t="s">
        <v>86</v>
      </c>
      <c r="L11" t="s">
        <v>24</v>
      </c>
      <c r="M11" t="s">
        <v>24</v>
      </c>
    </row>
    <row r="12" spans="2:13">
      <c r="B12" t="s">
        <v>358</v>
      </c>
      <c r="C12">
        <f>1/INDEX($H$4:$H$64,MATCH(tblXrate[[#This Row],[Currency]],$I$4:$I$64,0))</f>
        <v>0.27221921268759308</v>
      </c>
      <c r="G12" s="6" t="s">
        <v>3907</v>
      </c>
      <c r="H12" s="6">
        <v>497.26799999999997</v>
      </c>
      <c r="I12" s="6" t="s">
        <v>3908</v>
      </c>
      <c r="L12" t="s">
        <v>179</v>
      </c>
      <c r="M12" t="s">
        <v>179</v>
      </c>
    </row>
    <row r="13" spans="2:13">
      <c r="B13" t="s">
        <v>391</v>
      </c>
      <c r="C13">
        <f>1/INDEX($H$4:$H$64,MATCH(tblXrate[[#This Row],[Currency]],$I$4:$I$64,0))</f>
        <v>7.3046552567951561E-2</v>
      </c>
      <c r="G13" s="6" t="s">
        <v>3909</v>
      </c>
      <c r="H13" s="6">
        <v>6.3609099999999996</v>
      </c>
      <c r="I13" s="6" t="s">
        <v>3910</v>
      </c>
      <c r="L13" t="s">
        <v>143</v>
      </c>
      <c r="M13" t="s">
        <v>143</v>
      </c>
    </row>
    <row r="14" spans="2:13">
      <c r="B14" t="s">
        <v>445</v>
      </c>
      <c r="C14">
        <f>1/INDEX($H$4:$H$64,MATCH(tblXrate[[#This Row],[Currency]],$I$4:$I$64,0))</f>
        <v>0.14365525038391866</v>
      </c>
      <c r="G14" s="6" t="s">
        <v>3911</v>
      </c>
      <c r="H14" s="6">
        <v>1769.79</v>
      </c>
      <c r="I14" s="6" t="s">
        <v>3912</v>
      </c>
      <c r="L14" t="s">
        <v>628</v>
      </c>
      <c r="M14" t="s">
        <v>628</v>
      </c>
    </row>
    <row r="15" spans="2:13">
      <c r="B15" t="s">
        <v>483</v>
      </c>
      <c r="C15">
        <f>1/INDEX($H$4:$H$64,MATCH(tblXrate[[#This Row],[Currency]],$I$4:$I$64,0))</f>
        <v>1.2220845340313881E-2</v>
      </c>
      <c r="G15" s="6" t="s">
        <v>3913</v>
      </c>
      <c r="H15" s="6">
        <v>5.9367099999999997</v>
      </c>
      <c r="I15" s="6" t="s">
        <v>3914</v>
      </c>
      <c r="L15" t="s">
        <v>171</v>
      </c>
      <c r="M15" t="s">
        <v>171</v>
      </c>
    </row>
    <row r="16" spans="2:13">
      <c r="B16" t="s">
        <v>497</v>
      </c>
      <c r="C16">
        <f>1/INDEX($H$4:$H$64,MATCH(tblXrate[[#This Row],[Currency]],$I$4:$I$64,0))</f>
        <v>2.0078305391024996E-3</v>
      </c>
      <c r="G16" s="6" t="s">
        <v>3915</v>
      </c>
      <c r="H16" s="6">
        <v>5.8512300000000002</v>
      </c>
      <c r="I16" s="6" t="s">
        <v>1362</v>
      </c>
      <c r="L16" t="s">
        <v>347</v>
      </c>
      <c r="M16" t="s">
        <v>347</v>
      </c>
    </row>
    <row r="17" spans="2:13">
      <c r="B17" t="s">
        <v>585</v>
      </c>
      <c r="C17">
        <f>1/INDEX($H$4:$H$64,MATCH(tblXrate[[#This Row],[Currency]],$I$4:$I$64,0))</f>
        <v>0.12192177986291114</v>
      </c>
      <c r="G17" s="6" t="s">
        <v>3916</v>
      </c>
      <c r="H17" s="6">
        <v>0.78715400000000002</v>
      </c>
      <c r="I17" s="6" t="s">
        <v>22</v>
      </c>
      <c r="L17" t="s">
        <v>30</v>
      </c>
      <c r="M17" t="s">
        <v>30</v>
      </c>
    </row>
    <row r="18" spans="2:13">
      <c r="B18" t="s">
        <v>670</v>
      </c>
      <c r="C18">
        <f>1/INDEX($H$4:$H$64,MATCH(tblXrate[[#This Row],[Currency]],$I$4:$I$64,0))</f>
        <v>0.79758809360493876</v>
      </c>
      <c r="G18" s="6" t="s">
        <v>3917</v>
      </c>
      <c r="H18" s="6">
        <v>7.7588900000000001</v>
      </c>
      <c r="I18" s="6" t="s">
        <v>3918</v>
      </c>
      <c r="L18" t="s">
        <v>608</v>
      </c>
      <c r="M18" t="s">
        <v>608</v>
      </c>
    </row>
    <row r="19" spans="2:13">
      <c r="B19" t="s">
        <v>3910</v>
      </c>
      <c r="C19">
        <f>1/INDEX($H$4:$H$64,MATCH(tblXrate[[#This Row],[Currency]],$I$4:$I$64,0))</f>
        <v>0.15721021048875083</v>
      </c>
      <c r="G19" s="6" t="s">
        <v>3919</v>
      </c>
      <c r="H19" s="6">
        <v>225.874</v>
      </c>
      <c r="I19" s="6" t="s">
        <v>3920</v>
      </c>
      <c r="L19" t="s">
        <v>672</v>
      </c>
      <c r="M19" t="s">
        <v>672</v>
      </c>
    </row>
    <row r="20" spans="2:13">
      <c r="B20" t="s">
        <v>845</v>
      </c>
      <c r="C20">
        <f>1/INDEX($H$4:$H$64,MATCH(tblXrate[[#This Row],[Currency]],$I$4:$I$64,0))</f>
        <v>0.16526194017517765</v>
      </c>
      <c r="G20" s="6" t="s">
        <v>3921</v>
      </c>
      <c r="H20" s="6">
        <v>124.697</v>
      </c>
      <c r="I20" s="6" t="s">
        <v>3922</v>
      </c>
      <c r="L20" t="s">
        <v>65</v>
      </c>
      <c r="M20" t="s">
        <v>65</v>
      </c>
    </row>
    <row r="21" spans="2:13">
      <c r="B21" t="s">
        <v>3984</v>
      </c>
      <c r="C21">
        <f>1/INDEX($H$4:$H$64,MATCH(tblXrate[[#This Row],[Currency]],$I$4:$I$64,0))</f>
        <v>6.1633281972265025E-3</v>
      </c>
      <c r="G21" s="6" t="s">
        <v>3923</v>
      </c>
      <c r="H21" s="6">
        <v>56.154800000000002</v>
      </c>
      <c r="I21" s="6" t="s">
        <v>40</v>
      </c>
      <c r="L21" t="s">
        <v>133</v>
      </c>
      <c r="M21" t="s">
        <v>133</v>
      </c>
    </row>
    <row r="22" spans="2:13">
      <c r="B22" t="s">
        <v>358</v>
      </c>
      <c r="C22">
        <f>1/INDEX($H$4:$H$64,MATCH(tblXrate[[#This Row],[Currency]],$I$4:$I$64,0))</f>
        <v>0.27221921268759308</v>
      </c>
      <c r="G22" s="6" t="s">
        <v>3924</v>
      </c>
      <c r="H22" s="6">
        <v>9443.81</v>
      </c>
      <c r="I22" s="6" t="s">
        <v>1393</v>
      </c>
      <c r="L22" t="s">
        <v>166</v>
      </c>
      <c r="M22" t="s">
        <v>166</v>
      </c>
    </row>
    <row r="23" spans="2:13">
      <c r="B23" t="s">
        <v>3900</v>
      </c>
      <c r="C23">
        <f>1/INDEX($H$4:$H$64,MATCH(tblXrate[[#This Row],[Currency]],$I$4:$I$64,0))</f>
        <v>0.49428116689897877</v>
      </c>
      <c r="G23" s="6" t="s">
        <v>3925</v>
      </c>
      <c r="H23" s="6">
        <v>3.86721</v>
      </c>
      <c r="I23" s="6" t="s">
        <v>3926</v>
      </c>
      <c r="L23" t="s">
        <v>726</v>
      </c>
      <c r="M23" t="s">
        <v>726</v>
      </c>
    </row>
    <row r="24" spans="2:13">
      <c r="B24" t="s">
        <v>959</v>
      </c>
      <c r="C24">
        <f>1/INDEX($H$4:$H$64,MATCH(tblXrate[[#This Row],[Currency]],$I$4:$I$64,0))</f>
        <v>0.28461323906942854</v>
      </c>
      <c r="G24" s="6" t="s">
        <v>3927</v>
      </c>
      <c r="H24" s="6">
        <v>78.904300000000006</v>
      </c>
      <c r="I24" s="6" t="s">
        <v>1531</v>
      </c>
      <c r="L24" t="s">
        <v>583</v>
      </c>
      <c r="M24" t="s">
        <v>583</v>
      </c>
    </row>
    <row r="25" spans="2:13">
      <c r="B25" t="s">
        <v>6</v>
      </c>
      <c r="C25">
        <v>1</v>
      </c>
      <c r="G25" s="6" t="s">
        <v>3928</v>
      </c>
      <c r="H25" s="6">
        <v>148.88</v>
      </c>
      <c r="I25" s="6" t="s">
        <v>3929</v>
      </c>
      <c r="L25" t="s">
        <v>1118</v>
      </c>
      <c r="M25" t="s">
        <v>1118</v>
      </c>
    </row>
    <row r="26" spans="2:13">
      <c r="B26" t="s">
        <v>3939</v>
      </c>
      <c r="C26">
        <f>1/INDEX($H$4:$H$64,MATCH(tblXrate[[#This Row],[Currency]],$I$4:$I$64,0))</f>
        <v>0.31680056770661735</v>
      </c>
      <c r="G26" s="6" t="s">
        <v>3930</v>
      </c>
      <c r="H26" s="6">
        <v>0.27939999999999998</v>
      </c>
      <c r="I26" s="6" t="s">
        <v>3931</v>
      </c>
      <c r="L26" t="s">
        <v>96</v>
      </c>
      <c r="M26" t="s">
        <v>628</v>
      </c>
    </row>
    <row r="27" spans="2:13">
      <c r="B27" t="s">
        <v>1147</v>
      </c>
      <c r="C27">
        <f>1/INDEX($H$4:$H$64,MATCH(tblXrate[[#This Row],[Currency]],$I$4:$I$64,0))</f>
        <v>7.5240581760178168E-3</v>
      </c>
      <c r="G27" s="6" t="s">
        <v>3932</v>
      </c>
      <c r="H27" s="6">
        <v>0.548489</v>
      </c>
      <c r="I27" s="6" t="s">
        <v>3933</v>
      </c>
      <c r="L27" t="s">
        <v>73</v>
      </c>
      <c r="M27" t="s">
        <v>73</v>
      </c>
    </row>
    <row r="28" spans="2:13">
      <c r="B28" t="s">
        <v>1159</v>
      </c>
      <c r="C28">
        <f>1/INDEX($H$4:$H$64,MATCH(tblXrate[[#This Row],[Currency]],$I$4:$I$64,0))</f>
        <v>0.78882394238429931</v>
      </c>
      <c r="G28" s="6" t="s">
        <v>3934</v>
      </c>
      <c r="H28" s="6">
        <v>1.9323999999999999</v>
      </c>
      <c r="I28" s="6" t="s">
        <v>3935</v>
      </c>
      <c r="L28" t="s">
        <v>75</v>
      </c>
      <c r="M28" t="s">
        <v>75</v>
      </c>
    </row>
    <row r="29" spans="2:13">
      <c r="B29" t="s">
        <v>69</v>
      </c>
      <c r="C29">
        <f>1/INDEX($H$4:$H$64,MATCH(tblXrate[[#This Row],[Currency]],$I$4:$I$64,0))</f>
        <v>1.5761782720672841</v>
      </c>
      <c r="G29" s="6" t="s">
        <v>3936</v>
      </c>
      <c r="H29" s="6">
        <v>2.7178800000000001</v>
      </c>
      <c r="I29" s="6" t="s">
        <v>3937</v>
      </c>
      <c r="L29" t="s">
        <v>895</v>
      </c>
      <c r="M29" t="s">
        <v>895</v>
      </c>
    </row>
    <row r="30" spans="2:13">
      <c r="B30" t="s">
        <v>3986</v>
      </c>
      <c r="C30">
        <f>1/INDEX($H$4:$H$64,MATCH(tblXrate[[#This Row],[Currency]],$I$4:$I$64,0))</f>
        <v>2.5673940949935813E-2</v>
      </c>
      <c r="G30" s="6" t="s">
        <v>3938</v>
      </c>
      <c r="H30" s="6">
        <v>3.1565599999999998</v>
      </c>
      <c r="I30" s="6" t="s">
        <v>3939</v>
      </c>
      <c r="L30" t="s">
        <v>38</v>
      </c>
      <c r="M30" t="s">
        <v>38</v>
      </c>
    </row>
    <row r="31" spans="2:13">
      <c r="B31" t="s">
        <v>1337</v>
      </c>
      <c r="C31">
        <f>1/INDEX($H$4:$H$64,MATCH(tblXrate[[#This Row],[Currency]],$I$4:$I$64,0))</f>
        <v>0.30031472983686902</v>
      </c>
      <c r="G31" s="6" t="s">
        <v>3940</v>
      </c>
      <c r="H31" s="6">
        <v>30.715900000000001</v>
      </c>
      <c r="I31" s="6" t="s">
        <v>3941</v>
      </c>
      <c r="L31" t="s">
        <v>877</v>
      </c>
      <c r="M31" t="s">
        <v>877</v>
      </c>
    </row>
    <row r="32" spans="2:13">
      <c r="B32" t="s">
        <v>1343</v>
      </c>
      <c r="C32">
        <f>1/INDEX($H$4:$H$64,MATCH(tblXrate[[#This Row],[Currency]],$I$4:$I$64,0))</f>
        <v>1.1976047904191617E-2</v>
      </c>
      <c r="G32" s="6" t="s">
        <v>3942</v>
      </c>
      <c r="H32" s="6">
        <v>13.6899</v>
      </c>
      <c r="I32" s="6" t="s">
        <v>391</v>
      </c>
      <c r="L32" t="s">
        <v>36</v>
      </c>
      <c r="M32" t="s">
        <v>36</v>
      </c>
    </row>
    <row r="33" spans="2:13">
      <c r="B33" t="s">
        <v>1362</v>
      </c>
      <c r="C33">
        <f>1/INDEX($H$4:$H$64,MATCH(tblXrate[[#This Row],[Currency]],$I$4:$I$64,0))</f>
        <v>0.17090423722875361</v>
      </c>
      <c r="G33" s="6" t="s">
        <v>3943</v>
      </c>
      <c r="H33" s="6">
        <v>89.65</v>
      </c>
      <c r="I33" s="6" t="s">
        <v>3944</v>
      </c>
      <c r="L33" t="s">
        <v>416</v>
      </c>
      <c r="M33" t="s">
        <v>416</v>
      </c>
    </row>
    <row r="34" spans="2:13">
      <c r="B34" t="s">
        <v>1393</v>
      </c>
      <c r="C34">
        <f>1/INDEX($H$4:$H$64,MATCH(tblXrate[[#This Row],[Currency]],$I$4:$I$64,0))</f>
        <v>1.0588946622178973E-4</v>
      </c>
      <c r="G34" s="6" t="s">
        <v>3945</v>
      </c>
      <c r="H34" s="6">
        <v>1.2537799999999999</v>
      </c>
      <c r="I34" s="6" t="s">
        <v>670</v>
      </c>
      <c r="L34" t="s">
        <v>106</v>
      </c>
      <c r="M34" t="s">
        <v>106</v>
      </c>
    </row>
    <row r="35" spans="2:13">
      <c r="B35" t="s">
        <v>1410</v>
      </c>
      <c r="C35">
        <f>1/INDEX($H$4:$H$64,MATCH(tblXrate[[#This Row],[Currency]],$I$4:$I$64,0))</f>
        <v>7.5642965204236008E-4</v>
      </c>
      <c r="G35" s="6" t="s">
        <v>3946</v>
      </c>
      <c r="H35" s="6">
        <v>5.9083800000000002</v>
      </c>
      <c r="I35" s="6" t="s">
        <v>1829</v>
      </c>
      <c r="L35" t="s">
        <v>184</v>
      </c>
      <c r="M35" t="s">
        <v>184</v>
      </c>
    </row>
    <row r="36" spans="2:13">
      <c r="B36" t="s">
        <v>1531</v>
      </c>
      <c r="C36">
        <f>1/INDEX($H$4:$H$64,MATCH(tblXrate[[#This Row],[Currency]],$I$4:$I$64,0))</f>
        <v>1.2673580527296991E-2</v>
      </c>
      <c r="G36" s="6" t="s">
        <v>3947</v>
      </c>
      <c r="H36" s="6">
        <v>0.38450000000000001</v>
      </c>
      <c r="I36" s="6" t="s">
        <v>3948</v>
      </c>
      <c r="L36" t="s">
        <v>46</v>
      </c>
      <c r="M36" t="s">
        <v>46</v>
      </c>
    </row>
    <row r="37" spans="2:13">
      <c r="B37" t="s">
        <v>3958</v>
      </c>
      <c r="C37">
        <f>1/INDEX($H$4:$H$64,MATCH(tblXrate[[#This Row],[Currency]],$I$4:$I$64,0))</f>
        <v>0.26666666666666666</v>
      </c>
      <c r="G37" s="6" t="s">
        <v>3949</v>
      </c>
      <c r="H37" s="6">
        <v>94.214399999999998</v>
      </c>
      <c r="I37" s="6" t="s">
        <v>32</v>
      </c>
      <c r="L37" t="s">
        <v>716</v>
      </c>
      <c r="M37" t="s">
        <v>716</v>
      </c>
    </row>
    <row r="38" spans="2:13">
      <c r="B38" t="s">
        <v>1729</v>
      </c>
      <c r="C38">
        <f>1/INDEX($H$4:$H$64,MATCH(tblXrate[[#This Row],[Currency]],$I$4:$I$64,0))</f>
        <v>0.11454753722794959</v>
      </c>
      <c r="G38" s="6" t="s">
        <v>3950</v>
      </c>
      <c r="H38" s="6">
        <v>42.185099999999998</v>
      </c>
      <c r="I38" s="6" t="s">
        <v>3951</v>
      </c>
      <c r="L38" t="s">
        <v>59</v>
      </c>
      <c r="M38" t="s">
        <v>59</v>
      </c>
    </row>
    <row r="39" spans="2:13">
      <c r="B39" t="s">
        <v>3941</v>
      </c>
      <c r="C39">
        <f>1/INDEX($H$4:$H$64,MATCH(tblXrate[[#This Row],[Currency]],$I$4:$I$64,0))</f>
        <v>3.2556428429575561E-2</v>
      </c>
      <c r="G39" s="6" t="s">
        <v>3952</v>
      </c>
      <c r="H39" s="6">
        <v>3.64</v>
      </c>
      <c r="I39" s="6" t="s">
        <v>3953</v>
      </c>
      <c r="L39" t="s">
        <v>359</v>
      </c>
      <c r="M39" t="s">
        <v>359</v>
      </c>
    </row>
    <row r="40" spans="2:13">
      <c r="B40" t="s">
        <v>1829</v>
      </c>
      <c r="C40">
        <f>1/INDEX($H$4:$H$64,MATCH(tblXrate[[#This Row],[Currency]],$I$4:$I$64,0))</f>
        <v>0.16925113144381371</v>
      </c>
      <c r="G40" s="6" t="s">
        <v>3954</v>
      </c>
      <c r="H40" s="6">
        <v>3.5135399999999999</v>
      </c>
      <c r="I40" s="6" t="s">
        <v>959</v>
      </c>
      <c r="L40" t="s">
        <v>27</v>
      </c>
      <c r="M40" t="s">
        <v>27</v>
      </c>
    </row>
    <row r="41" spans="2:13">
      <c r="B41" t="s">
        <v>1881</v>
      </c>
      <c r="C41">
        <f>1/INDEX($H$4:$H$64,MATCH(tblXrate[[#This Row],[Currency]],$I$4:$I$64,0))</f>
        <v>1.0578730615798488</v>
      </c>
      <c r="G41" s="6" t="s">
        <v>3955</v>
      </c>
      <c r="H41" s="6">
        <v>32.5458</v>
      </c>
      <c r="I41" s="6" t="s">
        <v>3956</v>
      </c>
      <c r="L41" t="s">
        <v>1176</v>
      </c>
      <c r="M41" t="s">
        <v>1176</v>
      </c>
    </row>
    <row r="42" spans="2:13">
      <c r="B42" t="s">
        <v>1989</v>
      </c>
      <c r="C42">
        <f>1/INDEX($H$4:$H$64,MATCH(tblXrate[[#This Row],[Currency]],$I$4:$I$64,0))</f>
        <v>5.6561085972850679E-2</v>
      </c>
      <c r="G42" s="6" t="s">
        <v>3957</v>
      </c>
      <c r="H42" s="6">
        <v>3.75</v>
      </c>
      <c r="I42" s="6" t="s">
        <v>3958</v>
      </c>
      <c r="L42" t="s">
        <v>512</v>
      </c>
      <c r="M42" t="s">
        <v>512</v>
      </c>
    </row>
    <row r="43" spans="2:13">
      <c r="G43" s="6" t="s">
        <v>3959</v>
      </c>
      <c r="H43" s="6">
        <v>1.2677099999999999</v>
      </c>
      <c r="I43" s="6" t="s">
        <v>1159</v>
      </c>
      <c r="L43" t="s">
        <v>1011</v>
      </c>
      <c r="M43" t="s">
        <v>1011</v>
      </c>
    </row>
    <row r="44" spans="2:13">
      <c r="G44" s="6" t="s">
        <v>3960</v>
      </c>
      <c r="H44" s="6">
        <v>8.2019800000000007</v>
      </c>
      <c r="I44" s="6" t="s">
        <v>585</v>
      </c>
      <c r="L44" t="s">
        <v>870</v>
      </c>
      <c r="M44" t="s">
        <v>870</v>
      </c>
    </row>
    <row r="45" spans="2:13">
      <c r="G45" s="6" t="s">
        <v>3961</v>
      </c>
      <c r="H45" s="6">
        <v>1151.0899999999999</v>
      </c>
      <c r="I45" s="6" t="s">
        <v>3962</v>
      </c>
      <c r="L45" t="s">
        <v>515</v>
      </c>
      <c r="M45" t="s">
        <v>515</v>
      </c>
    </row>
    <row r="46" spans="2:13">
      <c r="G46" s="6" t="s">
        <v>3963</v>
      </c>
      <c r="H46" s="6">
        <v>132.90700000000001</v>
      </c>
      <c r="I46" s="6" t="s">
        <v>1147</v>
      </c>
      <c r="L46" t="s">
        <v>983</v>
      </c>
      <c r="M46" t="s">
        <v>983</v>
      </c>
    </row>
    <row r="47" spans="2:13">
      <c r="G47" s="6" t="s">
        <v>3964</v>
      </c>
      <c r="H47" s="6">
        <v>6.9611099999999997</v>
      </c>
      <c r="I47" s="6" t="s">
        <v>445</v>
      </c>
      <c r="L47" t="s">
        <v>654</v>
      </c>
      <c r="M47" t="s">
        <v>654</v>
      </c>
    </row>
    <row r="48" spans="2:13">
      <c r="G48" s="6" t="s">
        <v>3965</v>
      </c>
      <c r="H48" s="6">
        <v>0.94529300000000005</v>
      </c>
      <c r="I48" s="6" t="s">
        <v>1881</v>
      </c>
      <c r="L48" t="s">
        <v>111</v>
      </c>
      <c r="M48" t="s">
        <v>111</v>
      </c>
    </row>
    <row r="49" spans="7:13">
      <c r="G49" s="6" t="s">
        <v>3966</v>
      </c>
      <c r="H49" s="6">
        <v>29.859400000000001</v>
      </c>
      <c r="I49" s="6" t="s">
        <v>3967</v>
      </c>
      <c r="L49" t="s">
        <v>636</v>
      </c>
      <c r="M49" t="s">
        <v>672</v>
      </c>
    </row>
    <row r="50" spans="7:13">
      <c r="G50" s="6" t="s">
        <v>3968</v>
      </c>
      <c r="H50" s="6">
        <v>31.500299999999999</v>
      </c>
      <c r="I50" s="6" t="s">
        <v>3969</v>
      </c>
      <c r="L50" t="s">
        <v>169</v>
      </c>
      <c r="M50" t="s">
        <v>169</v>
      </c>
    </row>
    <row r="51" spans="7:13">
      <c r="G51" s="6" t="s">
        <v>3970</v>
      </c>
      <c r="H51" s="6">
        <v>6.3912199999999997</v>
      </c>
      <c r="I51" s="6" t="s">
        <v>3971</v>
      </c>
      <c r="L51" t="s">
        <v>56</v>
      </c>
      <c r="M51" t="s">
        <v>15</v>
      </c>
    </row>
    <row r="52" spans="7:13">
      <c r="G52" s="6" t="s">
        <v>3972</v>
      </c>
      <c r="H52" s="6">
        <v>1.79447</v>
      </c>
      <c r="I52" s="6" t="s">
        <v>3973</v>
      </c>
      <c r="L52" t="s">
        <v>136</v>
      </c>
      <c r="M52" t="s">
        <v>136</v>
      </c>
    </row>
    <row r="53" spans="7:13">
      <c r="G53" s="6" t="s">
        <v>3974</v>
      </c>
      <c r="H53" s="6">
        <v>4.2940199999999997</v>
      </c>
      <c r="I53" s="6" t="s">
        <v>3975</v>
      </c>
      <c r="L53" t="s">
        <v>197</v>
      </c>
      <c r="M53" t="s">
        <v>197</v>
      </c>
    </row>
    <row r="54" spans="7:13">
      <c r="G54" s="6" t="s">
        <v>3977</v>
      </c>
      <c r="H54" s="6">
        <v>3.6735099999999998</v>
      </c>
      <c r="I54" s="6" t="s">
        <v>358</v>
      </c>
      <c r="L54" t="s">
        <v>447</v>
      </c>
      <c r="M54" t="s">
        <v>447</v>
      </c>
    </row>
    <row r="55" spans="7:13">
      <c r="G55" s="6" t="s">
        <v>3980</v>
      </c>
      <c r="H55" s="6">
        <v>81.827399999999997</v>
      </c>
      <c r="I55" s="6" t="s">
        <v>483</v>
      </c>
      <c r="L55" t="s">
        <v>690</v>
      </c>
      <c r="M55" t="s">
        <v>690</v>
      </c>
    </row>
    <row r="56" spans="7:13">
      <c r="G56" s="6" t="s">
        <v>3981</v>
      </c>
      <c r="H56" s="6">
        <v>498.05</v>
      </c>
      <c r="I56" s="6" t="s">
        <v>3982</v>
      </c>
      <c r="L56" t="s">
        <v>425</v>
      </c>
      <c r="M56" t="s">
        <v>425</v>
      </c>
    </row>
    <row r="57" spans="7:13">
      <c r="G57" s="6" t="s">
        <v>3983</v>
      </c>
      <c r="H57" s="6">
        <v>6.0510000000000002</v>
      </c>
      <c r="I57" s="6" t="s">
        <v>847</v>
      </c>
      <c r="L57" t="s">
        <v>935</v>
      </c>
      <c r="M57" t="s">
        <v>935</v>
      </c>
    </row>
    <row r="58" spans="7:13">
      <c r="G58" s="6" t="s">
        <v>3985</v>
      </c>
      <c r="H58" s="6">
        <v>162.25</v>
      </c>
      <c r="I58" s="6" t="s">
        <v>3984</v>
      </c>
      <c r="L58" t="s">
        <v>126</v>
      </c>
      <c r="M58" t="s">
        <v>179</v>
      </c>
    </row>
    <row r="59" spans="7:13">
      <c r="G59" s="6" t="s">
        <v>3987</v>
      </c>
      <c r="H59" s="6">
        <v>38.950000000000003</v>
      </c>
      <c r="I59" s="6" t="s">
        <v>3986</v>
      </c>
      <c r="L59" t="s">
        <v>1031</v>
      </c>
      <c r="M59" t="s">
        <v>166</v>
      </c>
    </row>
    <row r="60" spans="7:13">
      <c r="G60" s="6" t="s">
        <v>3988</v>
      </c>
      <c r="H60" s="6">
        <v>3.3298399999999999</v>
      </c>
      <c r="I60" s="6" t="s">
        <v>1337</v>
      </c>
      <c r="L60" t="s">
        <v>1086</v>
      </c>
      <c r="M60" t="s">
        <v>1086</v>
      </c>
    </row>
    <row r="61" spans="7:13">
      <c r="G61" s="6" t="s">
        <v>3989</v>
      </c>
      <c r="H61" s="6">
        <v>83.5</v>
      </c>
      <c r="I61" s="6" t="s">
        <v>1344</v>
      </c>
      <c r="L61" t="s">
        <v>1809</v>
      </c>
      <c r="M61" t="s">
        <v>1809</v>
      </c>
    </row>
    <row r="62" spans="7:13">
      <c r="G62" s="6" t="s">
        <v>3990</v>
      </c>
      <c r="H62" s="6">
        <v>1322</v>
      </c>
      <c r="I62" s="6" t="s">
        <v>3991</v>
      </c>
      <c r="L62" t="s">
        <v>773</v>
      </c>
      <c r="M62" t="s">
        <v>133</v>
      </c>
    </row>
    <row r="63" spans="7:13">
      <c r="G63" s="6" t="s">
        <v>3992</v>
      </c>
      <c r="H63" s="6">
        <v>8.73</v>
      </c>
      <c r="I63" s="6" t="s">
        <v>1729</v>
      </c>
      <c r="L63" t="s">
        <v>1991</v>
      </c>
      <c r="M63" t="s">
        <v>1991</v>
      </c>
    </row>
    <row r="64" spans="7:13">
      <c r="G64" s="6" t="s">
        <v>3993</v>
      </c>
      <c r="H64" s="6">
        <v>17.68</v>
      </c>
      <c r="I64" s="6" t="s">
        <v>1989</v>
      </c>
      <c r="L64" t="s">
        <v>1497</v>
      </c>
      <c r="M64" t="s">
        <v>1497</v>
      </c>
    </row>
    <row r="65" spans="12:13">
      <c r="L65" t="s">
        <v>1607</v>
      </c>
      <c r="M65" t="s">
        <v>48</v>
      </c>
    </row>
    <row r="66" spans="12:13">
      <c r="L66" t="s">
        <v>639</v>
      </c>
      <c r="M66" t="s">
        <v>639</v>
      </c>
    </row>
    <row r="67" spans="12:13">
      <c r="L67" t="s">
        <v>989</v>
      </c>
      <c r="M67" t="s">
        <v>989</v>
      </c>
    </row>
    <row r="68" spans="12:13">
      <c r="L68" t="s">
        <v>1344</v>
      </c>
      <c r="M68" t="s">
        <v>1344</v>
      </c>
    </row>
    <row r="69" spans="12:13">
      <c r="L69" t="s">
        <v>1306</v>
      </c>
      <c r="M69" t="s">
        <v>1306</v>
      </c>
    </row>
    <row r="70" spans="12:13">
      <c r="L70" t="s">
        <v>1494</v>
      </c>
      <c r="M70" t="s">
        <v>133</v>
      </c>
    </row>
    <row r="71" spans="12:13">
      <c r="L71" t="s">
        <v>1804</v>
      </c>
      <c r="M71" t="s">
        <v>1804</v>
      </c>
    </row>
    <row r="72" spans="12:13">
      <c r="L72" t="s">
        <v>1519</v>
      </c>
      <c r="M72" t="s">
        <v>1519</v>
      </c>
    </row>
    <row r="73" spans="12:13">
      <c r="L73" t="s">
        <v>680</v>
      </c>
      <c r="M73" t="s">
        <v>680</v>
      </c>
    </row>
    <row r="74" spans="12:13">
      <c r="L74" t="s">
        <v>1773</v>
      </c>
      <c r="M74" t="s">
        <v>1773</v>
      </c>
    </row>
    <row r="75" spans="12:13">
      <c r="L75" t="s">
        <v>1707</v>
      </c>
      <c r="M75" t="s">
        <v>1707</v>
      </c>
    </row>
    <row r="76" spans="12:13">
      <c r="L76" t="s">
        <v>1043</v>
      </c>
      <c r="M76" t="s">
        <v>1043</v>
      </c>
    </row>
    <row r="77" spans="12:13">
      <c r="L77" t="s">
        <v>1722</v>
      </c>
      <c r="M77" t="s">
        <v>1722</v>
      </c>
    </row>
    <row r="78" spans="12:13">
      <c r="L78" t="s">
        <v>1676</v>
      </c>
      <c r="M78" t="s">
        <v>1676</v>
      </c>
    </row>
    <row r="79" spans="12:13">
      <c r="L79" t="s">
        <v>1860</v>
      </c>
      <c r="M79" t="s">
        <v>1860</v>
      </c>
    </row>
    <row r="80" spans="12:13">
      <c r="L80" t="s">
        <v>1055</v>
      </c>
      <c r="M80" t="s">
        <v>1055</v>
      </c>
    </row>
    <row r="81" spans="12:13">
      <c r="L81" t="s">
        <v>120</v>
      </c>
      <c r="M81" t="s">
        <v>48</v>
      </c>
    </row>
    <row r="82" spans="12:13">
      <c r="L82" t="s">
        <v>1700</v>
      </c>
      <c r="M82" t="s">
        <v>1700</v>
      </c>
    </row>
    <row r="83" spans="12:13">
      <c r="L83" t="s">
        <v>644</v>
      </c>
      <c r="M83" t="s">
        <v>644</v>
      </c>
    </row>
    <row r="84" spans="12:13">
      <c r="L84" t="s">
        <v>818</v>
      </c>
      <c r="M84" t="s">
        <v>818</v>
      </c>
    </row>
    <row r="85" spans="12:13">
      <c r="L85" t="s">
        <v>548</v>
      </c>
      <c r="M85" t="s">
        <v>548</v>
      </c>
    </row>
    <row r="86" spans="12:13">
      <c r="L86" t="s">
        <v>971</v>
      </c>
      <c r="M86" t="s">
        <v>184</v>
      </c>
    </row>
    <row r="87" spans="12:13">
      <c r="L87" t="s">
        <v>662</v>
      </c>
      <c r="M87" t="s">
        <v>143</v>
      </c>
    </row>
    <row r="88" spans="12:13">
      <c r="L88" t="s">
        <v>1956</v>
      </c>
      <c r="M88" t="s">
        <v>983</v>
      </c>
    </row>
    <row r="89" spans="12:13">
      <c r="L89" t="s">
        <v>299</v>
      </c>
      <c r="M89" t="s">
        <v>299</v>
      </c>
    </row>
    <row r="90" spans="12:13">
      <c r="L90" t="s">
        <v>1282</v>
      </c>
      <c r="M90" t="s">
        <v>1497</v>
      </c>
    </row>
    <row r="91" spans="12:13">
      <c r="L91" t="s">
        <v>1126</v>
      </c>
      <c r="M91" t="s">
        <v>1126</v>
      </c>
    </row>
    <row r="92" spans="12:13">
      <c r="L92" t="s">
        <v>1771</v>
      </c>
      <c r="M92" t="s">
        <v>1771</v>
      </c>
    </row>
    <row r="93" spans="12:13">
      <c r="L93" t="s">
        <v>799</v>
      </c>
      <c r="M93" t="s">
        <v>799</v>
      </c>
    </row>
    <row r="94" spans="12:13">
      <c r="L94" t="s">
        <v>499</v>
      </c>
      <c r="M94" t="s">
        <v>499</v>
      </c>
    </row>
    <row r="95" spans="12:13">
      <c r="L95" t="s">
        <v>1027</v>
      </c>
      <c r="M95" t="s">
        <v>1027</v>
      </c>
    </row>
    <row r="96" spans="12:13">
      <c r="L96" t="s">
        <v>1411</v>
      </c>
      <c r="M96" t="s">
        <v>1411</v>
      </c>
    </row>
    <row r="97" spans="12:13">
      <c r="L97" t="s">
        <v>574</v>
      </c>
      <c r="M97" t="s">
        <v>574</v>
      </c>
    </row>
    <row r="98" spans="12:13">
      <c r="L98" t="s">
        <v>1291</v>
      </c>
      <c r="M98" t="s">
        <v>1291</v>
      </c>
    </row>
    <row r="99" spans="12:13">
      <c r="L99" t="s">
        <v>1623</v>
      </c>
      <c r="M99" t="s">
        <v>983</v>
      </c>
    </row>
    <row r="100" spans="12:13">
      <c r="L100" t="s">
        <v>1731</v>
      </c>
      <c r="M100" t="s">
        <v>1731</v>
      </c>
    </row>
    <row r="101" spans="12:13">
      <c r="L101" t="s">
        <v>567</v>
      </c>
      <c r="M101" t="s">
        <v>567</v>
      </c>
    </row>
    <row r="102" spans="12:13">
      <c r="L102" t="s">
        <v>577</v>
      </c>
      <c r="M102" t="s">
        <v>577</v>
      </c>
    </row>
    <row r="103" spans="12:13">
      <c r="L103" t="s">
        <v>12</v>
      </c>
      <c r="M103" t="s">
        <v>935</v>
      </c>
    </row>
    <row r="104" spans="12:13">
      <c r="L104" t="s">
        <v>1444</v>
      </c>
      <c r="M104" t="s">
        <v>1444</v>
      </c>
    </row>
    <row r="105" spans="12:13">
      <c r="L105" t="s">
        <v>292</v>
      </c>
      <c r="M105" t="s">
        <v>292</v>
      </c>
    </row>
    <row r="106" spans="12:13">
      <c r="L106" t="s">
        <v>1620</v>
      </c>
      <c r="M106" t="s">
        <v>1444</v>
      </c>
    </row>
    <row r="107" spans="12:13">
      <c r="L107" t="s">
        <v>113</v>
      </c>
      <c r="M107" t="s">
        <v>106</v>
      </c>
    </row>
    <row r="108" spans="12:13">
      <c r="L108" t="s">
        <v>1679</v>
      </c>
      <c r="M108" t="s">
        <v>1679</v>
      </c>
    </row>
    <row r="109" spans="12:13">
      <c r="L109" t="s">
        <v>851</v>
      </c>
      <c r="M109" t="s">
        <v>851</v>
      </c>
    </row>
    <row r="110" spans="12:13">
      <c r="L110" t="s">
        <v>1951</v>
      </c>
      <c r="M110" t="s">
        <v>1951</v>
      </c>
    </row>
    <row r="111" spans="12:13">
      <c r="L111" t="s">
        <v>1066</v>
      </c>
      <c r="M111" t="s">
        <v>1066</v>
      </c>
    </row>
    <row r="112" spans="12:13">
      <c r="L112" t="s">
        <v>1099</v>
      </c>
      <c r="M112" t="s">
        <v>672</v>
      </c>
    </row>
    <row r="113" spans="12:13">
      <c r="L113" t="s">
        <v>1671</v>
      </c>
      <c r="M113" t="s">
        <v>1671</v>
      </c>
    </row>
    <row r="114" spans="12:13">
      <c r="L114" t="s">
        <v>1052</v>
      </c>
      <c r="M114" t="s">
        <v>1052</v>
      </c>
    </row>
    <row r="115" spans="12:13">
      <c r="L115" t="s">
        <v>1503</v>
      </c>
      <c r="M115" t="s">
        <v>1503</v>
      </c>
    </row>
    <row r="116" spans="12:13">
      <c r="L116" t="s">
        <v>748</v>
      </c>
      <c r="M116" t="s">
        <v>299</v>
      </c>
    </row>
    <row r="117" spans="12:13">
      <c r="L117" t="s">
        <v>1434</v>
      </c>
      <c r="M117" t="s">
        <v>716</v>
      </c>
    </row>
    <row r="118" spans="12:13">
      <c r="L118" t="s">
        <v>1690</v>
      </c>
      <c r="M118" t="s">
        <v>628</v>
      </c>
    </row>
    <row r="119" spans="12:13">
      <c r="L119" t="s">
        <v>1933</v>
      </c>
      <c r="M119" t="s">
        <v>1933</v>
      </c>
    </row>
    <row r="120" spans="12:13">
      <c r="L120" t="s">
        <v>1609</v>
      </c>
      <c r="M120" t="s">
        <v>672</v>
      </c>
    </row>
    <row r="121" spans="12:13">
      <c r="L121" t="s">
        <v>992</v>
      </c>
      <c r="M121" t="s">
        <v>992</v>
      </c>
    </row>
    <row r="122" spans="12:13">
      <c r="L122" t="s">
        <v>1978</v>
      </c>
      <c r="M122" t="s">
        <v>877</v>
      </c>
    </row>
    <row r="123" spans="12:13">
      <c r="L123" t="s">
        <v>21</v>
      </c>
      <c r="M123" t="s">
        <v>21</v>
      </c>
    </row>
    <row r="124" spans="12:13">
      <c r="L124" t="s">
        <v>526</v>
      </c>
      <c r="M124" t="s">
        <v>526</v>
      </c>
    </row>
    <row r="125" spans="12:13">
      <c r="L125" t="s">
        <v>1458</v>
      </c>
      <c r="M125" t="s">
        <v>1458</v>
      </c>
    </row>
    <row r="126" spans="12:13">
      <c r="L126" t="s">
        <v>2004</v>
      </c>
      <c r="M126" t="s">
        <v>2004</v>
      </c>
    </row>
    <row r="127" spans="12:13">
      <c r="L127" t="s">
        <v>954</v>
      </c>
      <c r="M127" t="s">
        <v>726</v>
      </c>
    </row>
    <row r="128" spans="12:13">
      <c r="L128" t="s">
        <v>1331</v>
      </c>
      <c r="M128" t="s">
        <v>1331</v>
      </c>
    </row>
    <row r="129" spans="12:13">
      <c r="L129" t="s">
        <v>492</v>
      </c>
      <c r="M129" t="s">
        <v>179</v>
      </c>
    </row>
    <row r="130" spans="12:13">
      <c r="L130" t="s">
        <v>1381</v>
      </c>
      <c r="M130" t="s">
        <v>17</v>
      </c>
    </row>
    <row r="131" spans="12:13">
      <c r="L131" t="s">
        <v>541</v>
      </c>
      <c r="M131" t="s">
        <v>88</v>
      </c>
    </row>
    <row r="132" spans="12:13">
      <c r="L132" t="s">
        <v>847</v>
      </c>
      <c r="M132" t="s">
        <v>847</v>
      </c>
    </row>
    <row r="133" spans="12:13">
      <c r="L133" t="s">
        <v>163</v>
      </c>
      <c r="M133" t="s">
        <v>163</v>
      </c>
    </row>
    <row r="134" spans="12:13">
      <c r="L134" t="s">
        <v>1156</v>
      </c>
      <c r="M134" t="s">
        <v>1156</v>
      </c>
    </row>
    <row r="135" spans="12:13">
      <c r="L135" t="s">
        <v>1371</v>
      </c>
      <c r="M135" t="s">
        <v>1371</v>
      </c>
    </row>
    <row r="136" spans="12:13">
      <c r="L136" t="s">
        <v>1074</v>
      </c>
      <c r="M136" t="s">
        <v>1074</v>
      </c>
    </row>
    <row r="137" spans="12:13">
      <c r="L137" t="s">
        <v>1745</v>
      </c>
      <c r="M137" t="s">
        <v>1745</v>
      </c>
    </row>
  </sheetData>
  <mergeCells count="1">
    <mergeCell ref="B1:C1"/>
  </mergeCells>
  <hyperlinks>
    <hyperlink ref="G1" r:id="rId1"/>
    <hyperlink ref="H1" r:id="rId2"/>
  </hyperlinks>
  <pageMargins left="0.7" right="0.7" top="0.75" bottom="0.75" header="0.3" footer="0.3"/>
  <pageSetup orientation="portrait" r:id="rId3"/>
  <tableParts count="2">
    <tablePart r:id="rId4"/>
    <tablePart r:id="rId5"/>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4</vt:i4>
      </vt:variant>
    </vt:vector>
  </HeadingPairs>
  <TitlesOfParts>
    <vt:vector size="11" baseType="lpstr">
      <vt:lpstr>Summary</vt:lpstr>
      <vt:lpstr>Data0</vt:lpstr>
      <vt:lpstr>Data1</vt:lpstr>
      <vt:lpstr>Data2</vt:lpstr>
      <vt:lpstr>Data3</vt:lpstr>
      <vt:lpstr>Data4</vt:lpstr>
      <vt:lpstr>mapping</vt:lpstr>
      <vt:lpstr>Summary!Druckbereich</vt:lpstr>
      <vt:lpstr>PPT</vt:lpstr>
      <vt:lpstr>Sal_All</vt:lpstr>
      <vt:lpstr>Top5_Sal</vt:lpstr>
    </vt:vector>
  </TitlesOfParts>
  <Company>Chandoo.org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Purnachandra Rao Duggirala</dc:creator>
  <cp:lastModifiedBy>Joerg Decker</cp:lastModifiedBy>
  <cp:lastPrinted>2012-07-06T19:30:57Z</cp:lastPrinted>
  <dcterms:created xsi:type="dcterms:W3CDTF">2012-06-21T06:10:20Z</dcterms:created>
  <dcterms:modified xsi:type="dcterms:W3CDTF">2012-07-06T19:45:00Z</dcterms:modified>
</cp:coreProperties>
</file>